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icbfsfood-my.sharepoint.com/personal/scatalanv_icbfs_cl/Documents/posicionamiento/"/>
    </mc:Choice>
  </mc:AlternateContent>
  <xr:revisionPtr revIDLastSave="1149" documentId="109_{45E4D9A6-3330-43E6-8815-02A49B3FBE0F}" xr6:coauthVersionLast="47" xr6:coauthVersionMax="47" xr10:uidLastSave="{3BA8EAB6-5620-47B0-B746-1A63802147BA}"/>
  <bookViews>
    <workbookView xWindow="-110" yWindow="-110" windowWidth="19420" windowHeight="11500" tabRatio="915" xr2:uid="{7EAC77B7-8318-4B83-9E08-0D31E8BA386D}"/>
  </bookViews>
  <sheets>
    <sheet name="BD LP" sheetId="21" r:id="rId1"/>
    <sheet name="MAQUINAS Y REPUESTOS" sheetId="31" state="hidden" r:id="rId2"/>
    <sheet name="REVISAR UMV UMB" sheetId="28" state="hidden" r:id="rId3"/>
    <sheet name="Hoja3" sheetId="27" state="hidden" r:id="rId4"/>
    <sheet name="Hoja1" sheetId="25" state="hidden" r:id="rId5"/>
    <sheet name="AFOODS" sheetId="4" r:id="rId6"/>
    <sheet name="DELETE" sheetId="24" r:id="rId7"/>
    <sheet name="BD ACTIV FS" sheetId="12" state="hidden" r:id="rId8"/>
    <sheet name="BD ACTV AF" sheetId="14" state="hidden" r:id="rId9"/>
    <sheet name="Planilla de Carga" sheetId="22" r:id="rId10"/>
    <sheet name="VALIDACIONES" sheetId="7" state="hidden" r:id="rId11"/>
  </sheets>
  <externalReferences>
    <externalReference r:id="rId12"/>
  </externalReferences>
  <definedNames>
    <definedName name="_xlnm._FilterDatabase" localSheetId="5" hidden="1">AFOODS!$A$1:$U$17</definedName>
    <definedName name="_xlnm._FilterDatabase" localSheetId="7" hidden="1">'BD ACTIV FS'!$A$1:$J$1541</definedName>
    <definedName name="_xlnm._FilterDatabase" localSheetId="8" hidden="1">'BD ACTV AF'!$A$1:$N$36</definedName>
    <definedName name="_xlnm._FilterDatabase" localSheetId="6" hidden="1">DELETE!$A$1:$AH$1099</definedName>
    <definedName name="_xlnm._FilterDatabase" localSheetId="9" hidden="1">'Planilla de Carga'!$A$1:$V$1567</definedName>
    <definedName name="_xlnm._FilterDatabase" localSheetId="2" hidden="1">'REVISAR UMV UMB'!$A$1:$G$67</definedName>
    <definedName name="_xlnm._FilterDatabase" localSheetId="10" hidden="1">VALIDACIONES!$J$2:$M$489</definedName>
  </definedNames>
  <calcPr calcId="191028"/>
  <pivotCaches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21" l="1"/>
  <c r="Q1411" i="22"/>
  <c r="R1411" i="22" s="1"/>
  <c r="S1411" i="22"/>
  <c r="T1411" i="22" s="1"/>
  <c r="V1411" i="22"/>
  <c r="Q1412" i="22"/>
  <c r="R1412" i="22" s="1"/>
  <c r="S1412" i="22"/>
  <c r="T1412" i="22" s="1"/>
  <c r="V1412" i="22"/>
  <c r="Q1413" i="22"/>
  <c r="R1413" i="22" s="1"/>
  <c r="S1413" i="22"/>
  <c r="T1413" i="22" s="1"/>
  <c r="V1413" i="22"/>
  <c r="Q1414" i="22"/>
  <c r="R1414" i="22" s="1"/>
  <c r="S1414" i="22"/>
  <c r="T1414" i="22" s="1"/>
  <c r="V1414" i="22"/>
  <c r="Q1415" i="22"/>
  <c r="R1415" i="22" s="1"/>
  <c r="S1415" i="22"/>
  <c r="T1415" i="22" s="1"/>
  <c r="V1415" i="22"/>
  <c r="Q1416" i="22"/>
  <c r="R1416" i="22" s="1"/>
  <c r="S1416" i="22"/>
  <c r="T1416" i="22" s="1"/>
  <c r="V1416" i="22"/>
  <c r="Q1417" i="22"/>
  <c r="R1417" i="22" s="1"/>
  <c r="S1417" i="22"/>
  <c r="T1417" i="22" s="1"/>
  <c r="V1417" i="22"/>
  <c r="Q1418" i="22"/>
  <c r="R1418" i="22" s="1"/>
  <c r="S1418" i="22"/>
  <c r="T1418" i="22" s="1"/>
  <c r="V1418" i="22"/>
  <c r="Q1419" i="22"/>
  <c r="R1419" i="22" s="1"/>
  <c r="S1419" i="22"/>
  <c r="T1419" i="22" s="1"/>
  <c r="V1419" i="22"/>
  <c r="Q1420" i="22"/>
  <c r="R1420" i="22" s="1"/>
  <c r="S1420" i="22"/>
  <c r="T1420" i="22" s="1"/>
  <c r="V1420" i="22"/>
  <c r="Q1421" i="22"/>
  <c r="R1421" i="22" s="1"/>
  <c r="S1421" i="22"/>
  <c r="T1421" i="22" s="1"/>
  <c r="V1421" i="22"/>
  <c r="Q1422" i="22"/>
  <c r="R1422" i="22" s="1"/>
  <c r="S1422" i="22"/>
  <c r="T1422" i="22" s="1"/>
  <c r="V1422" i="22"/>
  <c r="Q1423" i="22"/>
  <c r="R1423" i="22" s="1"/>
  <c r="S1423" i="22"/>
  <c r="T1423" i="22" s="1"/>
  <c r="V1423" i="22"/>
  <c r="Q1424" i="22"/>
  <c r="R1424" i="22" s="1"/>
  <c r="S1424" i="22"/>
  <c r="T1424" i="22" s="1"/>
  <c r="V1424" i="22"/>
  <c r="Q1425" i="22"/>
  <c r="R1425" i="22" s="1"/>
  <c r="S1425" i="22"/>
  <c r="T1425" i="22" s="1"/>
  <c r="V1425" i="22"/>
  <c r="Q1426" i="22"/>
  <c r="R1426" i="22" s="1"/>
  <c r="S1426" i="22"/>
  <c r="T1426" i="22" s="1"/>
  <c r="V1426" i="22"/>
  <c r="Q1427" i="22"/>
  <c r="R1427" i="22" s="1"/>
  <c r="S1427" i="22"/>
  <c r="T1427" i="22" s="1"/>
  <c r="V1427" i="22"/>
  <c r="Q1428" i="22"/>
  <c r="R1428" i="22" s="1"/>
  <c r="S1428" i="22"/>
  <c r="T1428" i="22" s="1"/>
  <c r="V1428" i="22"/>
  <c r="Q1429" i="22"/>
  <c r="R1429" i="22" s="1"/>
  <c r="S1429" i="22"/>
  <c r="T1429" i="22" s="1"/>
  <c r="V1429" i="22"/>
  <c r="Q1430" i="22"/>
  <c r="R1430" i="22" s="1"/>
  <c r="S1430" i="22"/>
  <c r="T1430" i="22" s="1"/>
  <c r="V1430" i="22"/>
  <c r="Q1431" i="22"/>
  <c r="R1431" i="22" s="1"/>
  <c r="S1431" i="22"/>
  <c r="T1431" i="22" s="1"/>
  <c r="V1431" i="22"/>
  <c r="Q1432" i="22"/>
  <c r="R1432" i="22" s="1"/>
  <c r="S1432" i="22"/>
  <c r="T1432" i="22" s="1"/>
  <c r="V1432" i="22"/>
  <c r="Q1433" i="22"/>
  <c r="R1433" i="22" s="1"/>
  <c r="S1433" i="22"/>
  <c r="T1433" i="22" s="1"/>
  <c r="V1433" i="22"/>
  <c r="Q1434" i="22"/>
  <c r="R1434" i="22" s="1"/>
  <c r="S1434" i="22"/>
  <c r="T1434" i="22" s="1"/>
  <c r="V1434" i="22"/>
  <c r="Q1435" i="22"/>
  <c r="R1435" i="22" s="1"/>
  <c r="S1435" i="22"/>
  <c r="T1435" i="22" s="1"/>
  <c r="V1435" i="22"/>
  <c r="Q1436" i="22"/>
  <c r="R1436" i="22" s="1"/>
  <c r="S1436" i="22"/>
  <c r="T1436" i="22" s="1"/>
  <c r="V1436" i="22"/>
  <c r="Q1437" i="22"/>
  <c r="R1437" i="22" s="1"/>
  <c r="S1437" i="22"/>
  <c r="T1437" i="22" s="1"/>
  <c r="V1437" i="22"/>
  <c r="Q1438" i="22"/>
  <c r="R1438" i="22" s="1"/>
  <c r="S1438" i="22"/>
  <c r="T1438" i="22" s="1"/>
  <c r="V1438" i="22"/>
  <c r="Q1439" i="22"/>
  <c r="R1439" i="22" s="1"/>
  <c r="S1439" i="22"/>
  <c r="T1439" i="22" s="1"/>
  <c r="V1439" i="22"/>
  <c r="Q1440" i="22"/>
  <c r="R1440" i="22" s="1"/>
  <c r="S1440" i="22"/>
  <c r="T1440" i="22" s="1"/>
  <c r="V1440" i="22"/>
  <c r="Q1441" i="22"/>
  <c r="R1441" i="22" s="1"/>
  <c r="S1441" i="22"/>
  <c r="T1441" i="22" s="1"/>
  <c r="V1441" i="22"/>
  <c r="Q1442" i="22"/>
  <c r="R1442" i="22" s="1"/>
  <c r="S1442" i="22"/>
  <c r="T1442" i="22" s="1"/>
  <c r="V1442" i="22"/>
  <c r="Q1443" i="22"/>
  <c r="R1443" i="22" s="1"/>
  <c r="S1443" i="22"/>
  <c r="T1443" i="22" s="1"/>
  <c r="V1443" i="22"/>
  <c r="Q1444" i="22"/>
  <c r="R1444" i="22" s="1"/>
  <c r="S1444" i="22"/>
  <c r="T1444" i="22" s="1"/>
  <c r="V1444" i="22"/>
  <c r="Q1445" i="22"/>
  <c r="R1445" i="22" s="1"/>
  <c r="S1445" i="22"/>
  <c r="T1445" i="22" s="1"/>
  <c r="V1445" i="22"/>
  <c r="Q1446" i="22"/>
  <c r="R1446" i="22" s="1"/>
  <c r="S1446" i="22"/>
  <c r="T1446" i="22" s="1"/>
  <c r="V1446" i="22"/>
  <c r="Q1447" i="22"/>
  <c r="R1447" i="22" s="1"/>
  <c r="S1447" i="22"/>
  <c r="T1447" i="22" s="1"/>
  <c r="V1447" i="22"/>
  <c r="Q1448" i="22"/>
  <c r="R1448" i="22" s="1"/>
  <c r="S1448" i="22"/>
  <c r="T1448" i="22" s="1"/>
  <c r="V1448" i="22"/>
  <c r="Q1449" i="22"/>
  <c r="R1449" i="22" s="1"/>
  <c r="S1449" i="22"/>
  <c r="T1449" i="22" s="1"/>
  <c r="V1449" i="22"/>
  <c r="Q1450" i="22"/>
  <c r="R1450" i="22" s="1"/>
  <c r="S1450" i="22"/>
  <c r="T1450" i="22" s="1"/>
  <c r="V1450" i="22"/>
  <c r="Q1451" i="22"/>
  <c r="R1451" i="22" s="1"/>
  <c r="S1451" i="22"/>
  <c r="T1451" i="22" s="1"/>
  <c r="V1451" i="22"/>
  <c r="Q1452" i="22"/>
  <c r="R1452" i="22" s="1"/>
  <c r="S1452" i="22"/>
  <c r="T1452" i="22" s="1"/>
  <c r="V1452" i="22"/>
  <c r="Q1453" i="22"/>
  <c r="R1453" i="22" s="1"/>
  <c r="S1453" i="22"/>
  <c r="T1453" i="22" s="1"/>
  <c r="V1453" i="22"/>
  <c r="Q1454" i="22"/>
  <c r="R1454" i="22" s="1"/>
  <c r="S1454" i="22"/>
  <c r="T1454" i="22" s="1"/>
  <c r="V1454" i="22"/>
  <c r="Q1455" i="22"/>
  <c r="R1455" i="22" s="1"/>
  <c r="S1455" i="22"/>
  <c r="T1455" i="22" s="1"/>
  <c r="V1455" i="22"/>
  <c r="Q1456" i="22"/>
  <c r="R1456" i="22" s="1"/>
  <c r="S1456" i="22"/>
  <c r="T1456" i="22" s="1"/>
  <c r="V1456" i="22"/>
  <c r="Q1457" i="22"/>
  <c r="R1457" i="22" s="1"/>
  <c r="S1457" i="22"/>
  <c r="T1457" i="22" s="1"/>
  <c r="V1457" i="22"/>
  <c r="Q1458" i="22"/>
  <c r="R1458" i="22" s="1"/>
  <c r="S1458" i="22"/>
  <c r="T1458" i="22" s="1"/>
  <c r="V1458" i="22"/>
  <c r="Q1459" i="22"/>
  <c r="R1459" i="22" s="1"/>
  <c r="S1459" i="22"/>
  <c r="T1459" i="22" s="1"/>
  <c r="V1459" i="22"/>
  <c r="Q1460" i="22"/>
  <c r="R1460" i="22" s="1"/>
  <c r="S1460" i="22"/>
  <c r="T1460" i="22" s="1"/>
  <c r="V1460" i="22"/>
  <c r="Q1461" i="22"/>
  <c r="R1461" i="22" s="1"/>
  <c r="S1461" i="22"/>
  <c r="T1461" i="22" s="1"/>
  <c r="V1461" i="22"/>
  <c r="Q1462" i="22"/>
  <c r="R1462" i="22" s="1"/>
  <c r="S1462" i="22"/>
  <c r="T1462" i="22" s="1"/>
  <c r="V1462" i="22"/>
  <c r="Q1463" i="22"/>
  <c r="R1463" i="22" s="1"/>
  <c r="S1463" i="22"/>
  <c r="T1463" i="22" s="1"/>
  <c r="V1463" i="22"/>
  <c r="Q1464" i="22"/>
  <c r="R1464" i="22" s="1"/>
  <c r="S1464" i="22"/>
  <c r="T1464" i="22" s="1"/>
  <c r="V1464" i="22"/>
  <c r="Q1465" i="22"/>
  <c r="R1465" i="22" s="1"/>
  <c r="S1465" i="22"/>
  <c r="T1465" i="22" s="1"/>
  <c r="V1465" i="22"/>
  <c r="Q1466" i="22"/>
  <c r="R1466" i="22" s="1"/>
  <c r="S1466" i="22"/>
  <c r="T1466" i="22" s="1"/>
  <c r="V1466" i="22"/>
  <c r="Q1467" i="22"/>
  <c r="R1467" i="22" s="1"/>
  <c r="S1467" i="22"/>
  <c r="T1467" i="22" s="1"/>
  <c r="V1467" i="22"/>
  <c r="Q1468" i="22"/>
  <c r="R1468" i="22" s="1"/>
  <c r="S1468" i="22"/>
  <c r="T1468" i="22" s="1"/>
  <c r="V1468" i="22"/>
  <c r="Q1469" i="22"/>
  <c r="R1469" i="22" s="1"/>
  <c r="S1469" i="22"/>
  <c r="T1469" i="22" s="1"/>
  <c r="V1469" i="22"/>
  <c r="Q1470" i="22"/>
  <c r="R1470" i="22" s="1"/>
  <c r="S1470" i="22"/>
  <c r="T1470" i="22" s="1"/>
  <c r="V1470" i="22"/>
  <c r="Q1471" i="22"/>
  <c r="R1471" i="22" s="1"/>
  <c r="S1471" i="22"/>
  <c r="T1471" i="22" s="1"/>
  <c r="V1471" i="22"/>
  <c r="Q1472" i="22"/>
  <c r="R1472" i="22" s="1"/>
  <c r="S1472" i="22"/>
  <c r="T1472" i="22" s="1"/>
  <c r="V1472" i="22"/>
  <c r="Q1473" i="22"/>
  <c r="R1473" i="22" s="1"/>
  <c r="S1473" i="22"/>
  <c r="T1473" i="22" s="1"/>
  <c r="V1473" i="22"/>
  <c r="Q1474" i="22"/>
  <c r="R1474" i="22" s="1"/>
  <c r="S1474" i="22"/>
  <c r="T1474" i="22" s="1"/>
  <c r="V1474" i="22"/>
  <c r="Q1475" i="22"/>
  <c r="R1475" i="22" s="1"/>
  <c r="S1475" i="22"/>
  <c r="T1475" i="22" s="1"/>
  <c r="V1475" i="22"/>
  <c r="Q1476" i="22"/>
  <c r="R1476" i="22" s="1"/>
  <c r="S1476" i="22"/>
  <c r="T1476" i="22" s="1"/>
  <c r="V1476" i="22"/>
  <c r="Q1477" i="22"/>
  <c r="R1477" i="22" s="1"/>
  <c r="S1477" i="22"/>
  <c r="T1477" i="22" s="1"/>
  <c r="V1477" i="22"/>
  <c r="Q1478" i="22"/>
  <c r="R1478" i="22" s="1"/>
  <c r="S1478" i="22"/>
  <c r="T1478" i="22" s="1"/>
  <c r="V1478" i="22"/>
  <c r="Q1479" i="22"/>
  <c r="R1479" i="22" s="1"/>
  <c r="S1479" i="22"/>
  <c r="T1479" i="22" s="1"/>
  <c r="V1479" i="22"/>
  <c r="Q1480" i="22"/>
  <c r="R1480" i="22" s="1"/>
  <c r="S1480" i="22"/>
  <c r="T1480" i="22" s="1"/>
  <c r="V1480" i="22"/>
  <c r="Q1481" i="22"/>
  <c r="R1481" i="22" s="1"/>
  <c r="S1481" i="22"/>
  <c r="T1481" i="22" s="1"/>
  <c r="V1481" i="22"/>
  <c r="Q1482" i="22"/>
  <c r="R1482" i="22" s="1"/>
  <c r="S1482" i="22"/>
  <c r="T1482" i="22" s="1"/>
  <c r="V1482" i="22"/>
  <c r="Q1483" i="22"/>
  <c r="R1483" i="22" s="1"/>
  <c r="S1483" i="22"/>
  <c r="T1483" i="22" s="1"/>
  <c r="V1483" i="22"/>
  <c r="Q1484" i="22"/>
  <c r="R1484" i="22" s="1"/>
  <c r="S1484" i="22"/>
  <c r="T1484" i="22" s="1"/>
  <c r="V1484" i="22"/>
  <c r="Q1485" i="22"/>
  <c r="R1485" i="22" s="1"/>
  <c r="S1485" i="22"/>
  <c r="T1485" i="22" s="1"/>
  <c r="V1485" i="22"/>
  <c r="Q1486" i="22"/>
  <c r="R1486" i="22" s="1"/>
  <c r="S1486" i="22"/>
  <c r="T1486" i="22" s="1"/>
  <c r="V1486" i="22"/>
  <c r="Q1487" i="22"/>
  <c r="R1487" i="22" s="1"/>
  <c r="S1487" i="22"/>
  <c r="T1487" i="22" s="1"/>
  <c r="V1487" i="22"/>
  <c r="Q1488" i="22"/>
  <c r="R1488" i="22" s="1"/>
  <c r="S1488" i="22"/>
  <c r="T1488" i="22" s="1"/>
  <c r="V1488" i="22"/>
  <c r="Q1489" i="22"/>
  <c r="R1489" i="22" s="1"/>
  <c r="S1489" i="22"/>
  <c r="T1489" i="22" s="1"/>
  <c r="V1489" i="22"/>
  <c r="Q1490" i="22"/>
  <c r="R1490" i="22" s="1"/>
  <c r="S1490" i="22"/>
  <c r="T1490" i="22" s="1"/>
  <c r="V1490" i="22"/>
  <c r="Q1491" i="22"/>
  <c r="R1491" i="22" s="1"/>
  <c r="S1491" i="22"/>
  <c r="T1491" i="22" s="1"/>
  <c r="V1491" i="22"/>
  <c r="Q1492" i="22"/>
  <c r="R1492" i="22" s="1"/>
  <c r="S1492" i="22"/>
  <c r="T1492" i="22" s="1"/>
  <c r="V1492" i="22"/>
  <c r="Q1493" i="22"/>
  <c r="R1493" i="22" s="1"/>
  <c r="S1493" i="22"/>
  <c r="T1493" i="22" s="1"/>
  <c r="V1493" i="22"/>
  <c r="Q1494" i="22"/>
  <c r="R1494" i="22" s="1"/>
  <c r="S1494" i="22"/>
  <c r="T1494" i="22" s="1"/>
  <c r="V1494" i="22"/>
  <c r="Q1495" i="22"/>
  <c r="R1495" i="22" s="1"/>
  <c r="S1495" i="22"/>
  <c r="T1495" i="22" s="1"/>
  <c r="V1495" i="22"/>
  <c r="Q1496" i="22"/>
  <c r="R1496" i="22" s="1"/>
  <c r="S1496" i="22"/>
  <c r="T1496" i="22" s="1"/>
  <c r="V1496" i="22"/>
  <c r="Q1497" i="22"/>
  <c r="R1497" i="22" s="1"/>
  <c r="S1497" i="22"/>
  <c r="T1497" i="22" s="1"/>
  <c r="V1497" i="22"/>
  <c r="Q1498" i="22"/>
  <c r="R1498" i="22" s="1"/>
  <c r="S1498" i="22"/>
  <c r="T1498" i="22" s="1"/>
  <c r="V1498" i="22"/>
  <c r="Q1499" i="22"/>
  <c r="R1499" i="22" s="1"/>
  <c r="S1499" i="22"/>
  <c r="T1499" i="22" s="1"/>
  <c r="V1499" i="22"/>
  <c r="Q1500" i="22"/>
  <c r="R1500" i="22" s="1"/>
  <c r="S1500" i="22"/>
  <c r="T1500" i="22" s="1"/>
  <c r="V1500" i="22"/>
  <c r="Q1501" i="22"/>
  <c r="R1501" i="22" s="1"/>
  <c r="S1501" i="22"/>
  <c r="T1501" i="22" s="1"/>
  <c r="V1501" i="22"/>
  <c r="Q1502" i="22"/>
  <c r="R1502" i="22" s="1"/>
  <c r="S1502" i="22"/>
  <c r="T1502" i="22" s="1"/>
  <c r="V1502" i="22"/>
  <c r="Q1503" i="22"/>
  <c r="R1503" i="22" s="1"/>
  <c r="S1503" i="22"/>
  <c r="T1503" i="22" s="1"/>
  <c r="V1503" i="22"/>
  <c r="Q1504" i="22"/>
  <c r="R1504" i="22" s="1"/>
  <c r="S1504" i="22"/>
  <c r="T1504" i="22" s="1"/>
  <c r="V1504" i="22"/>
  <c r="Q1505" i="22"/>
  <c r="R1505" i="22" s="1"/>
  <c r="S1505" i="22"/>
  <c r="T1505" i="22" s="1"/>
  <c r="V1505" i="22"/>
  <c r="Q1506" i="22"/>
  <c r="R1506" i="22" s="1"/>
  <c r="S1506" i="22"/>
  <c r="T1506" i="22" s="1"/>
  <c r="V1506" i="22"/>
  <c r="Q1507" i="22"/>
  <c r="R1507" i="22" s="1"/>
  <c r="S1507" i="22"/>
  <c r="T1507" i="22" s="1"/>
  <c r="V1507" i="22"/>
  <c r="Q1508" i="22"/>
  <c r="R1508" i="22" s="1"/>
  <c r="S1508" i="22"/>
  <c r="T1508" i="22" s="1"/>
  <c r="V1508" i="22"/>
  <c r="Q1509" i="22"/>
  <c r="R1509" i="22" s="1"/>
  <c r="S1509" i="22"/>
  <c r="T1509" i="22" s="1"/>
  <c r="V1509" i="22"/>
  <c r="Q1510" i="22"/>
  <c r="R1510" i="22" s="1"/>
  <c r="S1510" i="22"/>
  <c r="T1510" i="22" s="1"/>
  <c r="V1510" i="22"/>
  <c r="Q1511" i="22"/>
  <c r="R1511" i="22" s="1"/>
  <c r="S1511" i="22"/>
  <c r="T1511" i="22" s="1"/>
  <c r="V1511" i="22"/>
  <c r="Q1512" i="22"/>
  <c r="R1512" i="22" s="1"/>
  <c r="S1512" i="22"/>
  <c r="T1512" i="22" s="1"/>
  <c r="V1512" i="22"/>
  <c r="Q1513" i="22"/>
  <c r="R1513" i="22" s="1"/>
  <c r="S1513" i="22"/>
  <c r="T1513" i="22" s="1"/>
  <c r="V1513" i="22"/>
  <c r="Q1514" i="22"/>
  <c r="R1514" i="22" s="1"/>
  <c r="S1514" i="22"/>
  <c r="T1514" i="22" s="1"/>
  <c r="V1514" i="22"/>
  <c r="Q1515" i="22"/>
  <c r="R1515" i="22" s="1"/>
  <c r="S1515" i="22"/>
  <c r="T1515" i="22" s="1"/>
  <c r="V1515" i="22"/>
  <c r="Q1516" i="22"/>
  <c r="R1516" i="22" s="1"/>
  <c r="S1516" i="22"/>
  <c r="T1516" i="22" s="1"/>
  <c r="V1516" i="22"/>
  <c r="Q1517" i="22"/>
  <c r="R1517" i="22" s="1"/>
  <c r="S1517" i="22"/>
  <c r="T1517" i="22" s="1"/>
  <c r="V1517" i="22"/>
  <c r="Q1518" i="22"/>
  <c r="R1518" i="22" s="1"/>
  <c r="S1518" i="22"/>
  <c r="T1518" i="22" s="1"/>
  <c r="V1518" i="22"/>
  <c r="Q1519" i="22"/>
  <c r="R1519" i="22" s="1"/>
  <c r="S1519" i="22"/>
  <c r="T1519" i="22" s="1"/>
  <c r="V1519" i="22"/>
  <c r="Q1520" i="22"/>
  <c r="R1520" i="22" s="1"/>
  <c r="S1520" i="22"/>
  <c r="T1520" i="22" s="1"/>
  <c r="V1520" i="22"/>
  <c r="Q1521" i="22"/>
  <c r="R1521" i="22" s="1"/>
  <c r="S1521" i="22"/>
  <c r="T1521" i="22" s="1"/>
  <c r="V1521" i="22"/>
  <c r="Q1522" i="22"/>
  <c r="R1522" i="22" s="1"/>
  <c r="S1522" i="22"/>
  <c r="T1522" i="22" s="1"/>
  <c r="V1522" i="22"/>
  <c r="Q1523" i="22"/>
  <c r="R1523" i="22" s="1"/>
  <c r="S1523" i="22"/>
  <c r="T1523" i="22" s="1"/>
  <c r="V1523" i="22"/>
  <c r="Q1524" i="22"/>
  <c r="R1524" i="22" s="1"/>
  <c r="S1524" i="22"/>
  <c r="T1524" i="22" s="1"/>
  <c r="V1524" i="22"/>
  <c r="Q1525" i="22"/>
  <c r="R1525" i="22" s="1"/>
  <c r="S1525" i="22"/>
  <c r="T1525" i="22" s="1"/>
  <c r="V1525" i="22"/>
  <c r="Q1526" i="22"/>
  <c r="R1526" i="22" s="1"/>
  <c r="S1526" i="22"/>
  <c r="T1526" i="22" s="1"/>
  <c r="V1526" i="22"/>
  <c r="Q1527" i="22"/>
  <c r="R1527" i="22" s="1"/>
  <c r="S1527" i="22"/>
  <c r="T1527" i="22" s="1"/>
  <c r="V1527" i="22"/>
  <c r="Q1528" i="22"/>
  <c r="R1528" i="22" s="1"/>
  <c r="S1528" i="22"/>
  <c r="T1528" i="22" s="1"/>
  <c r="V1528" i="22"/>
  <c r="Q1529" i="22"/>
  <c r="R1529" i="22" s="1"/>
  <c r="S1529" i="22"/>
  <c r="T1529" i="22" s="1"/>
  <c r="V1529" i="22"/>
  <c r="Q1530" i="22"/>
  <c r="R1530" i="22" s="1"/>
  <c r="S1530" i="22"/>
  <c r="T1530" i="22" s="1"/>
  <c r="V1530" i="22"/>
  <c r="Q1531" i="22"/>
  <c r="R1531" i="22" s="1"/>
  <c r="S1531" i="22"/>
  <c r="T1531" i="22" s="1"/>
  <c r="V1531" i="22"/>
  <c r="Q1532" i="22"/>
  <c r="R1532" i="22" s="1"/>
  <c r="S1532" i="22"/>
  <c r="T1532" i="22" s="1"/>
  <c r="V1532" i="22"/>
  <c r="Q1533" i="22"/>
  <c r="R1533" i="22" s="1"/>
  <c r="S1533" i="22"/>
  <c r="T1533" i="22" s="1"/>
  <c r="V1533" i="22"/>
  <c r="Q1534" i="22"/>
  <c r="R1534" i="22" s="1"/>
  <c r="S1534" i="22"/>
  <c r="T1534" i="22" s="1"/>
  <c r="V1534" i="22"/>
  <c r="Q1535" i="22"/>
  <c r="R1535" i="22" s="1"/>
  <c r="S1535" i="22"/>
  <c r="T1535" i="22" s="1"/>
  <c r="V1535" i="22"/>
  <c r="Q1536" i="22"/>
  <c r="R1536" i="22" s="1"/>
  <c r="S1536" i="22"/>
  <c r="T1536" i="22" s="1"/>
  <c r="V1536" i="22"/>
  <c r="Q1537" i="22"/>
  <c r="R1537" i="22" s="1"/>
  <c r="S1537" i="22"/>
  <c r="T1537" i="22" s="1"/>
  <c r="V1537" i="22"/>
  <c r="Q1538" i="22"/>
  <c r="R1538" i="22" s="1"/>
  <c r="S1538" i="22"/>
  <c r="T1538" i="22" s="1"/>
  <c r="V1538" i="22"/>
  <c r="Q1539" i="22"/>
  <c r="R1539" i="22" s="1"/>
  <c r="S1539" i="22"/>
  <c r="T1539" i="22" s="1"/>
  <c r="V1539" i="22"/>
  <c r="Q1540" i="22"/>
  <c r="R1540" i="22" s="1"/>
  <c r="S1540" i="22"/>
  <c r="T1540" i="22" s="1"/>
  <c r="V1540" i="22"/>
  <c r="Q1541" i="22"/>
  <c r="R1541" i="22" s="1"/>
  <c r="S1541" i="22"/>
  <c r="T1541" i="22" s="1"/>
  <c r="V1541" i="22"/>
  <c r="Q1542" i="22"/>
  <c r="R1542" i="22" s="1"/>
  <c r="S1542" i="22"/>
  <c r="T1542" i="22" s="1"/>
  <c r="V1542" i="22"/>
  <c r="Q1543" i="22"/>
  <c r="R1543" i="22" s="1"/>
  <c r="S1543" i="22"/>
  <c r="T1543" i="22" s="1"/>
  <c r="V1543" i="22"/>
  <c r="Q1544" i="22"/>
  <c r="R1544" i="22" s="1"/>
  <c r="S1544" i="22"/>
  <c r="T1544" i="22" s="1"/>
  <c r="V1544" i="22"/>
  <c r="Q1545" i="22"/>
  <c r="R1545" i="22" s="1"/>
  <c r="S1545" i="22"/>
  <c r="T1545" i="22" s="1"/>
  <c r="V1545" i="22"/>
  <c r="Q1546" i="22"/>
  <c r="R1546" i="22" s="1"/>
  <c r="S1546" i="22"/>
  <c r="T1546" i="22" s="1"/>
  <c r="V1546" i="22"/>
  <c r="Q1547" i="22"/>
  <c r="R1547" i="22" s="1"/>
  <c r="S1547" i="22"/>
  <c r="T1547" i="22" s="1"/>
  <c r="V1547" i="22"/>
  <c r="Q1548" i="22"/>
  <c r="R1548" i="22" s="1"/>
  <c r="S1548" i="22"/>
  <c r="T1548" i="22" s="1"/>
  <c r="V1548" i="22"/>
  <c r="Q1549" i="22"/>
  <c r="R1549" i="22" s="1"/>
  <c r="S1549" i="22"/>
  <c r="T1549" i="22" s="1"/>
  <c r="V1549" i="22"/>
  <c r="Q1550" i="22"/>
  <c r="R1550" i="22" s="1"/>
  <c r="S1550" i="22"/>
  <c r="T1550" i="22" s="1"/>
  <c r="V1550" i="22"/>
  <c r="Q1551" i="22"/>
  <c r="R1551" i="22" s="1"/>
  <c r="S1551" i="22"/>
  <c r="T1551" i="22" s="1"/>
  <c r="V1551" i="22"/>
  <c r="Q1552" i="22"/>
  <c r="R1552" i="22" s="1"/>
  <c r="S1552" i="22"/>
  <c r="T1552" i="22" s="1"/>
  <c r="V1552" i="22"/>
  <c r="Q1553" i="22"/>
  <c r="R1553" i="22" s="1"/>
  <c r="S1553" i="22"/>
  <c r="T1553" i="22" s="1"/>
  <c r="V1553" i="22"/>
  <c r="Q1554" i="22"/>
  <c r="R1554" i="22" s="1"/>
  <c r="S1554" i="22"/>
  <c r="T1554" i="22" s="1"/>
  <c r="V1554" i="22"/>
  <c r="Q1555" i="22"/>
  <c r="R1555" i="22" s="1"/>
  <c r="S1555" i="22"/>
  <c r="T1555" i="22" s="1"/>
  <c r="V1555" i="22"/>
  <c r="Q1556" i="22"/>
  <c r="R1556" i="22" s="1"/>
  <c r="S1556" i="22"/>
  <c r="T1556" i="22" s="1"/>
  <c r="V1556" i="22"/>
  <c r="Q1557" i="22"/>
  <c r="R1557" i="22" s="1"/>
  <c r="S1557" i="22"/>
  <c r="T1557" i="22" s="1"/>
  <c r="V1557" i="22"/>
  <c r="Q1558" i="22"/>
  <c r="R1558" i="22" s="1"/>
  <c r="S1558" i="22"/>
  <c r="T1558" i="22" s="1"/>
  <c r="V1558" i="22"/>
  <c r="Q1559" i="22"/>
  <c r="R1559" i="22" s="1"/>
  <c r="S1559" i="22"/>
  <c r="T1559" i="22" s="1"/>
  <c r="V1559" i="22"/>
  <c r="Q1560" i="22"/>
  <c r="R1560" i="22" s="1"/>
  <c r="S1560" i="22"/>
  <c r="T1560" i="22" s="1"/>
  <c r="V1560" i="22"/>
  <c r="Q1561" i="22"/>
  <c r="R1561" i="22" s="1"/>
  <c r="S1561" i="22"/>
  <c r="T1561" i="22" s="1"/>
  <c r="V1561" i="22"/>
  <c r="Q1562" i="22"/>
  <c r="R1562" i="22" s="1"/>
  <c r="S1562" i="22"/>
  <c r="T1562" i="22" s="1"/>
  <c r="V1562" i="22"/>
  <c r="Q1563" i="22"/>
  <c r="R1563" i="22" s="1"/>
  <c r="S1563" i="22"/>
  <c r="T1563" i="22" s="1"/>
  <c r="V1563" i="22"/>
  <c r="Q1564" i="22"/>
  <c r="R1564" i="22" s="1"/>
  <c r="S1564" i="22"/>
  <c r="T1564" i="22" s="1"/>
  <c r="V1564" i="22"/>
  <c r="Q1565" i="22"/>
  <c r="R1565" i="22" s="1"/>
  <c r="S1565" i="22"/>
  <c r="T1565" i="22" s="1"/>
  <c r="V1565" i="22"/>
  <c r="Q1566" i="22"/>
  <c r="R1566" i="22" s="1"/>
  <c r="S1566" i="22"/>
  <c r="T1566" i="22" s="1"/>
  <c r="V1566" i="22"/>
  <c r="Q1567" i="22"/>
  <c r="R1567" i="22" s="1"/>
  <c r="S1567" i="22"/>
  <c r="T1567" i="22" s="1"/>
  <c r="V1567" i="22"/>
  <c r="O1414" i="21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O6" i="4" l="1"/>
  <c r="Z1485" i="21"/>
  <c r="Z1495" i="21"/>
  <c r="R1488" i="21"/>
  <c r="R1485" i="21"/>
  <c r="R1495" i="21"/>
  <c r="C1488" i="21"/>
  <c r="C1485" i="21"/>
  <c r="C1489" i="21"/>
  <c r="C1495" i="21"/>
  <c r="D1488" i="21"/>
  <c r="U1488" i="21" s="1"/>
  <c r="D1485" i="21"/>
  <c r="U1485" i="21" s="1"/>
  <c r="W1485" i="21" s="1"/>
  <c r="D1489" i="21"/>
  <c r="U1489" i="21" s="1"/>
  <c r="D1495" i="21"/>
  <c r="U1495" i="21" s="1"/>
  <c r="W1495" i="21" s="1"/>
  <c r="L1488" i="21"/>
  <c r="L1485" i="21"/>
  <c r="L1489" i="21"/>
  <c r="L1495" i="21"/>
  <c r="X1488" i="21"/>
  <c r="X1489" i="21"/>
  <c r="X1495" i="21"/>
  <c r="Z1488" i="21"/>
  <c r="Z1489" i="21"/>
  <c r="R617" i="21"/>
  <c r="R616" i="21"/>
  <c r="R618" i="21"/>
  <c r="AA617" i="21"/>
  <c r="AB617" i="21" s="1"/>
  <c r="AD617" i="21" s="1"/>
  <c r="C617" i="21"/>
  <c r="C616" i="21"/>
  <c r="C618" i="21"/>
  <c r="D617" i="21"/>
  <c r="U617" i="21" s="1"/>
  <c r="D616" i="21"/>
  <c r="U616" i="21" s="1"/>
  <c r="D618" i="21"/>
  <c r="U618" i="21" s="1"/>
  <c r="L617" i="21"/>
  <c r="L616" i="21"/>
  <c r="L618" i="21"/>
  <c r="AA1488" i="21" l="1"/>
  <c r="AB1488" i="21" s="1"/>
  <c r="AD1488" i="21" s="1"/>
  <c r="X1485" i="21"/>
  <c r="W1488" i="21"/>
  <c r="AA1495" i="21"/>
  <c r="AB1495" i="21" s="1"/>
  <c r="AD1495" i="21" s="1"/>
  <c r="AA1485" i="21"/>
  <c r="AB1485" i="21" s="1"/>
  <c r="AD1485" i="21" s="1"/>
  <c r="AA1489" i="21"/>
  <c r="AB1489" i="21" s="1"/>
  <c r="AD1489" i="21" s="1"/>
  <c r="R1489" i="21"/>
  <c r="W1489" i="21"/>
  <c r="AA618" i="21"/>
  <c r="AB618" i="21" s="1"/>
  <c r="AD618" i="21" s="1"/>
  <c r="AA616" i="21"/>
  <c r="AB616" i="21" s="1"/>
  <c r="AD616" i="21" s="1"/>
  <c r="W618" i="21"/>
  <c r="W616" i="21"/>
  <c r="W617" i="21"/>
  <c r="Z618" i="21"/>
  <c r="X618" i="21" s="1"/>
  <c r="Z616" i="21"/>
  <c r="X616" i="21" s="1"/>
  <c r="Z617" i="21"/>
  <c r="X617" i="21" s="1"/>
  <c r="P2" i="4" l="1"/>
  <c r="C24" i="21" l="1"/>
  <c r="C1411" i="21"/>
  <c r="L1420" i="21"/>
  <c r="C1419" i="21"/>
  <c r="C1424" i="21"/>
  <c r="C1406" i="21"/>
  <c r="C1417" i="21"/>
  <c r="L775" i="21"/>
  <c r="L1171" i="21"/>
  <c r="L221" i="21"/>
  <c r="L1667" i="21"/>
  <c r="C9" i="21"/>
  <c r="L12" i="21"/>
  <c r="L1670" i="21"/>
  <c r="L18" i="21"/>
  <c r="L22" i="21"/>
  <c r="C25" i="21"/>
  <c r="L1059" i="21"/>
  <c r="L792" i="21"/>
  <c r="L46" i="21"/>
  <c r="L43" i="21"/>
  <c r="C51" i="21"/>
  <c r="C50" i="21"/>
  <c r="C48" i="21"/>
  <c r="L42" i="21"/>
  <c r="L620" i="21"/>
  <c r="L621" i="21"/>
  <c r="L705" i="21"/>
  <c r="L702" i="21"/>
  <c r="L629" i="21"/>
  <c r="L1425" i="21"/>
  <c r="C1409" i="21"/>
  <c r="C817" i="21"/>
  <c r="C819" i="21"/>
  <c r="C296" i="21"/>
  <c r="C297" i="21"/>
  <c r="C1171" i="21"/>
  <c r="C221" i="21"/>
  <c r="C19" i="21"/>
  <c r="C20" i="21"/>
  <c r="C1667" i="21"/>
  <c r="C21" i="21"/>
  <c r="C13" i="21"/>
  <c r="C1670" i="21"/>
  <c r="C22" i="21"/>
  <c r="C789" i="21"/>
  <c r="C1058" i="21"/>
  <c r="C792" i="21"/>
  <c r="C46" i="21"/>
  <c r="C45" i="21"/>
  <c r="C44" i="21"/>
  <c r="C43" i="21"/>
  <c r="C49" i="21"/>
  <c r="C39" i="21"/>
  <c r="C47" i="21"/>
  <c r="C620" i="21"/>
  <c r="C621" i="21"/>
  <c r="C622" i="21"/>
  <c r="C623" i="21"/>
  <c r="C701" i="21"/>
  <c r="C702" i="21"/>
  <c r="C629" i="21"/>
  <c r="C1581" i="21"/>
  <c r="O1421" i="22" s="1"/>
  <c r="C1579" i="21"/>
  <c r="O1419" i="22" s="1"/>
  <c r="C1425" i="21"/>
  <c r="C818" i="21"/>
  <c r="C820" i="21"/>
  <c r="C1437" i="21"/>
  <c r="D1171" i="21"/>
  <c r="U1171" i="21" s="1"/>
  <c r="W1171" i="21" s="1"/>
  <c r="D221" i="21"/>
  <c r="D19" i="21"/>
  <c r="D20" i="21"/>
  <c r="U20" i="21" s="1"/>
  <c r="W20" i="21" s="1"/>
  <c r="D1667" i="21"/>
  <c r="D9" i="21"/>
  <c r="U9" i="21" s="1"/>
  <c r="W9" i="21" s="1"/>
  <c r="D21" i="21"/>
  <c r="U21" i="21" s="1"/>
  <c r="W21" i="21" s="1"/>
  <c r="D13" i="21"/>
  <c r="D12" i="21"/>
  <c r="D1670" i="21"/>
  <c r="U1670" i="21" s="1"/>
  <c r="W1670" i="21" s="1"/>
  <c r="D18" i="21"/>
  <c r="D22" i="21"/>
  <c r="D25" i="21"/>
  <c r="D789" i="21"/>
  <c r="U789" i="21" s="1"/>
  <c r="W789" i="21" s="1"/>
  <c r="D1058" i="21"/>
  <c r="U1058" i="21" s="1"/>
  <c r="W1058" i="21" s="1"/>
  <c r="D1059" i="21"/>
  <c r="U1059" i="21" s="1"/>
  <c r="W1059" i="21" s="1"/>
  <c r="D792" i="21"/>
  <c r="U792" i="21" s="1"/>
  <c r="W792" i="21" s="1"/>
  <c r="D46" i="21"/>
  <c r="D45" i="21"/>
  <c r="D44" i="21"/>
  <c r="U44" i="21" s="1"/>
  <c r="W44" i="21" s="1"/>
  <c r="D43" i="21"/>
  <c r="D51" i="21"/>
  <c r="D50" i="21"/>
  <c r="D49" i="21"/>
  <c r="D48" i="21"/>
  <c r="D39" i="21"/>
  <c r="U39" i="21" s="1"/>
  <c r="W39" i="21" s="1"/>
  <c r="D47" i="21"/>
  <c r="U47" i="21" s="1"/>
  <c r="W47" i="21" s="1"/>
  <c r="D42" i="21"/>
  <c r="D620" i="21"/>
  <c r="U620" i="21" s="1"/>
  <c r="W620" i="21" s="1"/>
  <c r="D621" i="21"/>
  <c r="U621" i="21" s="1"/>
  <c r="W621" i="21" s="1"/>
  <c r="D622" i="21"/>
  <c r="U622" i="21" s="1"/>
  <c r="W622" i="21" s="1"/>
  <c r="D623" i="21"/>
  <c r="U623" i="21" s="1"/>
  <c r="W623" i="21" s="1"/>
  <c r="D701" i="21"/>
  <c r="U701" i="21" s="1"/>
  <c r="W701" i="21" s="1"/>
  <c r="D705" i="21"/>
  <c r="U705" i="21" s="1"/>
  <c r="W705" i="21" s="1"/>
  <c r="D702" i="21"/>
  <c r="U702" i="21" s="1"/>
  <c r="W702" i="21" s="1"/>
  <c r="D629" i="21"/>
  <c r="U629" i="21" s="1"/>
  <c r="W629" i="21" s="1"/>
  <c r="D1581" i="21"/>
  <c r="U1581" i="21" s="1"/>
  <c r="W1581" i="21" s="1"/>
  <c r="D1579" i="21"/>
  <c r="U1579" i="21" s="1"/>
  <c r="W1579" i="21" s="1"/>
  <c r="D1425" i="21"/>
  <c r="U1425" i="21" s="1"/>
  <c r="W1425" i="21" s="1"/>
  <c r="D1409" i="21"/>
  <c r="U1409" i="21" s="1"/>
  <c r="W1409" i="21" s="1"/>
  <c r="D817" i="21"/>
  <c r="U817" i="21" s="1"/>
  <c r="W817" i="21" s="1"/>
  <c r="D818" i="21"/>
  <c r="U818" i="21" s="1"/>
  <c r="W818" i="21" s="1"/>
  <c r="D819" i="21"/>
  <c r="U819" i="21" s="1"/>
  <c r="W819" i="21" s="1"/>
  <c r="D820" i="21"/>
  <c r="U820" i="21" s="1"/>
  <c r="W820" i="21" s="1"/>
  <c r="D296" i="21"/>
  <c r="D1437" i="21"/>
  <c r="D297" i="21"/>
  <c r="U297" i="21" s="1"/>
  <c r="W297" i="21" s="1"/>
  <c r="L19" i="21"/>
  <c r="L20" i="21"/>
  <c r="L9" i="21"/>
  <c r="L21" i="21"/>
  <c r="L13" i="21"/>
  <c r="L25" i="21"/>
  <c r="L789" i="21"/>
  <c r="L1058" i="21"/>
  <c r="L45" i="21"/>
  <c r="L44" i="21"/>
  <c r="L51" i="21"/>
  <c r="L49" i="21"/>
  <c r="L48" i="21"/>
  <c r="L39" i="21"/>
  <c r="L47" i="21"/>
  <c r="L622" i="21"/>
  <c r="L623" i="21"/>
  <c r="L701" i="21"/>
  <c r="L1581" i="21"/>
  <c r="L1579" i="21"/>
  <c r="L1409" i="21"/>
  <c r="L818" i="21"/>
  <c r="L819" i="21"/>
  <c r="L820" i="21"/>
  <c r="L296" i="21"/>
  <c r="L1437" i="21"/>
  <c r="L297" i="21"/>
  <c r="R1171" i="21"/>
  <c r="R221" i="21"/>
  <c r="R19" i="21"/>
  <c r="R20" i="21"/>
  <c r="R1667" i="21"/>
  <c r="R9" i="21"/>
  <c r="R21" i="21"/>
  <c r="R13" i="21"/>
  <c r="R12" i="21"/>
  <c r="R1670" i="21"/>
  <c r="R18" i="21"/>
  <c r="R22" i="21"/>
  <c r="R25" i="21"/>
  <c r="R789" i="21"/>
  <c r="R1058" i="21"/>
  <c r="R1059" i="21"/>
  <c r="R792" i="21"/>
  <c r="R46" i="21"/>
  <c r="R45" i="21"/>
  <c r="R44" i="21"/>
  <c r="R43" i="21"/>
  <c r="R51" i="21"/>
  <c r="R50" i="21"/>
  <c r="R49" i="21"/>
  <c r="R48" i="21"/>
  <c r="R39" i="21"/>
  <c r="R47" i="21"/>
  <c r="R42" i="21"/>
  <c r="R620" i="21"/>
  <c r="R621" i="21"/>
  <c r="R622" i="21"/>
  <c r="R623" i="21"/>
  <c r="R701" i="21"/>
  <c r="R705" i="21"/>
  <c r="R702" i="21"/>
  <c r="R629" i="21"/>
  <c r="R1581" i="21"/>
  <c r="R1579" i="21"/>
  <c r="R1425" i="21"/>
  <c r="R1409" i="21"/>
  <c r="R817" i="21"/>
  <c r="R818" i="21"/>
  <c r="R819" i="21"/>
  <c r="R820" i="21"/>
  <c r="R296" i="21"/>
  <c r="R1437" i="21"/>
  <c r="R297" i="21"/>
  <c r="X1171" i="21"/>
  <c r="X221" i="21"/>
  <c r="X19" i="21"/>
  <c r="X20" i="21"/>
  <c r="X1667" i="21"/>
  <c r="X9" i="21"/>
  <c r="X21" i="21"/>
  <c r="X13" i="21"/>
  <c r="X12" i="21"/>
  <c r="X1670" i="21"/>
  <c r="X18" i="21"/>
  <c r="X22" i="21"/>
  <c r="X25" i="21"/>
  <c r="X789" i="21"/>
  <c r="X1058" i="21"/>
  <c r="X1059" i="21"/>
  <c r="X792" i="21"/>
  <c r="X46" i="21"/>
  <c r="X45" i="21"/>
  <c r="X44" i="21"/>
  <c r="X43" i="21"/>
  <c r="X51" i="21"/>
  <c r="X50" i="21"/>
  <c r="X49" i="21"/>
  <c r="X48" i="21"/>
  <c r="X39" i="21"/>
  <c r="X47" i="21"/>
  <c r="X42" i="21"/>
  <c r="X620" i="21"/>
  <c r="X621" i="21"/>
  <c r="X622" i="21"/>
  <c r="X623" i="21"/>
  <c r="X701" i="21"/>
  <c r="X705" i="21"/>
  <c r="X702" i="21"/>
  <c r="X629" i="21"/>
  <c r="X1581" i="21"/>
  <c r="X1579" i="21"/>
  <c r="X1425" i="21"/>
  <c r="X1409" i="21"/>
  <c r="X817" i="21"/>
  <c r="X818" i="21"/>
  <c r="X819" i="21"/>
  <c r="X820" i="21"/>
  <c r="X296" i="21"/>
  <c r="X1437" i="21"/>
  <c r="X297" i="21"/>
  <c r="Z1171" i="21"/>
  <c r="Z221" i="21"/>
  <c r="Z19" i="21"/>
  <c r="Z20" i="21"/>
  <c r="Z1667" i="21"/>
  <c r="Z9" i="21"/>
  <c r="Z21" i="21"/>
  <c r="Z13" i="21"/>
  <c r="Z12" i="21"/>
  <c r="Z1670" i="21"/>
  <c r="Z18" i="21"/>
  <c r="Z22" i="21"/>
  <c r="Z25" i="21"/>
  <c r="Z789" i="21"/>
  <c r="Z1058" i="21"/>
  <c r="Z1059" i="21"/>
  <c r="Z792" i="21"/>
  <c r="Z46" i="21"/>
  <c r="Z45" i="21"/>
  <c r="Z44" i="21"/>
  <c r="Z43" i="21"/>
  <c r="Z51" i="21"/>
  <c r="Z50" i="21"/>
  <c r="Z49" i="21"/>
  <c r="Z48" i="21"/>
  <c r="Z39" i="21"/>
  <c r="Z47" i="21"/>
  <c r="Z42" i="21"/>
  <c r="Z620" i="21"/>
  <c r="Z621" i="21"/>
  <c r="Z622" i="21"/>
  <c r="Z623" i="21"/>
  <c r="Z701" i="21"/>
  <c r="Z705" i="21"/>
  <c r="Z702" i="21"/>
  <c r="Z629" i="21"/>
  <c r="Z1581" i="21"/>
  <c r="Z1579" i="21"/>
  <c r="Z1425" i="21"/>
  <c r="Z1409" i="21"/>
  <c r="Z817" i="21"/>
  <c r="Z818" i="21"/>
  <c r="Z819" i="21"/>
  <c r="Z820" i="21"/>
  <c r="Z296" i="21"/>
  <c r="Z1437" i="21"/>
  <c r="Z297" i="21"/>
  <c r="AA1171" i="21"/>
  <c r="AB1171" i="21" s="1"/>
  <c r="AD1171" i="21" s="1"/>
  <c r="AA221" i="21"/>
  <c r="AB221" i="21" s="1"/>
  <c r="AD221" i="21" s="1"/>
  <c r="AA19" i="21"/>
  <c r="AB19" i="21" s="1"/>
  <c r="AD19" i="21" s="1"/>
  <c r="AA20" i="21"/>
  <c r="AB20" i="21" s="1"/>
  <c r="AD20" i="21" s="1"/>
  <c r="AA1667" i="21"/>
  <c r="AB1667" i="21" s="1"/>
  <c r="AD1667" i="21" s="1"/>
  <c r="AA9" i="21"/>
  <c r="AB9" i="21" s="1"/>
  <c r="AD9" i="21" s="1"/>
  <c r="AA21" i="21"/>
  <c r="AB21" i="21" s="1"/>
  <c r="AA13" i="21"/>
  <c r="AB13" i="21" s="1"/>
  <c r="AD13" i="21" s="1"/>
  <c r="AA12" i="21"/>
  <c r="AB12" i="21" s="1"/>
  <c r="AA1670" i="21"/>
  <c r="AB1670" i="21" s="1"/>
  <c r="AA18" i="21"/>
  <c r="AB18" i="21" s="1"/>
  <c r="AA22" i="21"/>
  <c r="AB22" i="21" s="1"/>
  <c r="AA25" i="21"/>
  <c r="AB25" i="21" s="1"/>
  <c r="AA789" i="21"/>
  <c r="AB789" i="21" s="1"/>
  <c r="AD789" i="21" s="1"/>
  <c r="AA1058" i="21"/>
  <c r="AB1058" i="21" s="1"/>
  <c r="AD1058" i="21" s="1"/>
  <c r="AA1059" i="21"/>
  <c r="AB1059" i="21" s="1"/>
  <c r="AA792" i="21"/>
  <c r="AB792" i="21" s="1"/>
  <c r="AD792" i="21" s="1"/>
  <c r="AA46" i="21"/>
  <c r="AB46" i="21" s="1"/>
  <c r="AD46" i="21" s="1"/>
  <c r="AA45" i="21"/>
  <c r="AB45" i="21" s="1"/>
  <c r="AD45" i="21" s="1"/>
  <c r="AA44" i="21"/>
  <c r="AB44" i="21" s="1"/>
  <c r="AD44" i="21" s="1"/>
  <c r="AA43" i="21"/>
  <c r="AB43" i="21" s="1"/>
  <c r="AA51" i="21"/>
  <c r="AB51" i="21" s="1"/>
  <c r="AA50" i="21"/>
  <c r="AB50" i="21" s="1"/>
  <c r="AD50" i="21" s="1"/>
  <c r="AA49" i="21"/>
  <c r="AB49" i="21" s="1"/>
  <c r="AA48" i="21"/>
  <c r="AB48" i="21" s="1"/>
  <c r="AD48" i="21" s="1"/>
  <c r="AA39" i="21"/>
  <c r="AB39" i="21" s="1"/>
  <c r="AD39" i="21" s="1"/>
  <c r="AA47" i="21"/>
  <c r="AB47" i="21" s="1"/>
  <c r="AD47" i="21" s="1"/>
  <c r="AA42" i="21"/>
  <c r="AB42" i="21" s="1"/>
  <c r="AA620" i="21"/>
  <c r="AB620" i="21" s="1"/>
  <c r="AA621" i="21"/>
  <c r="AB621" i="21" s="1"/>
  <c r="AA622" i="21"/>
  <c r="AB622" i="21" s="1"/>
  <c r="AD622" i="21" s="1"/>
  <c r="AA623" i="21"/>
  <c r="AB623" i="21" s="1"/>
  <c r="AD623" i="21" s="1"/>
  <c r="AA701" i="21"/>
  <c r="AB701" i="21" s="1"/>
  <c r="AD701" i="21" s="1"/>
  <c r="AA705" i="21"/>
  <c r="AB705" i="21" s="1"/>
  <c r="AA702" i="21"/>
  <c r="AB702" i="21" s="1"/>
  <c r="AA629" i="21"/>
  <c r="AB629" i="21" s="1"/>
  <c r="AA1581" i="21"/>
  <c r="AB1581" i="21" s="1"/>
  <c r="AA1579" i="21"/>
  <c r="AB1579" i="21" s="1"/>
  <c r="AA1425" i="21"/>
  <c r="AB1425" i="21" s="1"/>
  <c r="AA1409" i="21"/>
  <c r="AB1409" i="21" s="1"/>
  <c r="AD1409" i="21" s="1"/>
  <c r="AA817" i="21"/>
  <c r="AB817" i="21" s="1"/>
  <c r="AA818" i="21"/>
  <c r="AB818" i="21" s="1"/>
  <c r="AD818" i="21" s="1"/>
  <c r="AA819" i="21"/>
  <c r="AB819" i="21" s="1"/>
  <c r="AA820" i="21"/>
  <c r="AB820" i="21" s="1"/>
  <c r="AD820" i="21" s="1"/>
  <c r="AA296" i="21"/>
  <c r="AB296" i="21" s="1"/>
  <c r="AD296" i="21" s="1"/>
  <c r="AA1437" i="21"/>
  <c r="AB1437" i="21" s="1"/>
  <c r="AA297" i="21"/>
  <c r="AB297" i="21" s="1"/>
  <c r="AD297" i="21" s="1"/>
  <c r="X38" i="21"/>
  <c r="X100" i="21"/>
  <c r="X61" i="21"/>
  <c r="X90" i="21"/>
  <c r="X164" i="21"/>
  <c r="X1472" i="21"/>
  <c r="X1474" i="21"/>
  <c r="X1617" i="21"/>
  <c r="X1715" i="21"/>
  <c r="X1717" i="21"/>
  <c r="X1722" i="21"/>
  <c r="X40" i="21"/>
  <c r="X41" i="21"/>
  <c r="X101" i="21"/>
  <c r="X54" i="21"/>
  <c r="X55" i="21"/>
  <c r="X56" i="21"/>
  <c r="X57" i="21"/>
  <c r="X58" i="21"/>
  <c r="X59" i="21"/>
  <c r="X60" i="21"/>
  <c r="X67" i="21"/>
  <c r="X68" i="21"/>
  <c r="X69" i="21"/>
  <c r="X70" i="21"/>
  <c r="X71" i="21"/>
  <c r="X76" i="21"/>
  <c r="X77" i="21"/>
  <c r="X79" i="21"/>
  <c r="X82" i="21"/>
  <c r="X96" i="21"/>
  <c r="X161" i="21"/>
  <c r="X119" i="21"/>
  <c r="X120" i="21"/>
  <c r="X121" i="21"/>
  <c r="X115" i="21"/>
  <c r="X123" i="21"/>
  <c r="X187" i="21"/>
  <c r="X188" i="21"/>
  <c r="X189" i="21"/>
  <c r="X190" i="21"/>
  <c r="X191" i="21"/>
  <c r="X192" i="21"/>
  <c r="X193" i="21"/>
  <c r="X194" i="21"/>
  <c r="X129" i="21"/>
  <c r="X130" i="21"/>
  <c r="X131" i="21"/>
  <c r="X132" i="21"/>
  <c r="X138" i="21"/>
  <c r="X238" i="21"/>
  <c r="X240" i="21"/>
  <c r="X241" i="21"/>
  <c r="X286" i="21"/>
  <c r="X298" i="21"/>
  <c r="X299" i="21"/>
  <c r="X300" i="21"/>
  <c r="X301" i="21"/>
  <c r="X640" i="21"/>
  <c r="X630" i="21"/>
  <c r="X631" i="21"/>
  <c r="X699" i="21"/>
  <c r="X703" i="21"/>
  <c r="X706" i="21"/>
  <c r="X492" i="21"/>
  <c r="X497" i="21"/>
  <c r="X498" i="21"/>
  <c r="X500" i="21"/>
  <c r="X996" i="21"/>
  <c r="X1612" i="21"/>
  <c r="X1613" i="21"/>
  <c r="X1635" i="21"/>
  <c r="X1642" i="21"/>
  <c r="X111" i="21"/>
  <c r="X368" i="21"/>
  <c r="X118" i="21"/>
  <c r="X122" i="21"/>
  <c r="X434" i="21"/>
  <c r="X435" i="21"/>
  <c r="X436" i="21"/>
  <c r="X127" i="21"/>
  <c r="X128" i="21"/>
  <c r="X133" i="21"/>
  <c r="X134" i="21"/>
  <c r="X135" i="21"/>
  <c r="X136" i="21"/>
  <c r="X470" i="21"/>
  <c r="X137" i="21"/>
  <c r="X139" i="21"/>
  <c r="X140" i="21"/>
  <c r="X482" i="21"/>
  <c r="X490" i="21"/>
  <c r="X491" i="21"/>
  <c r="X493" i="21"/>
  <c r="X494" i="21"/>
  <c r="X495" i="21"/>
  <c r="X496" i="21"/>
  <c r="X499" i="21"/>
  <c r="C1248" i="21"/>
  <c r="C1414" i="21"/>
  <c r="C1410" i="21"/>
  <c r="C1404" i="21"/>
  <c r="C1412" i="21"/>
  <c r="C1413" i="21"/>
  <c r="C1421" i="21"/>
  <c r="C1422" i="21"/>
  <c r="C1423" i="21"/>
  <c r="C1420" i="21"/>
  <c r="C1405" i="21"/>
  <c r="C1415" i="21"/>
  <c r="C1416" i="21"/>
  <c r="C1418" i="21"/>
  <c r="C1407" i="21"/>
  <c r="C1408" i="21"/>
  <c r="C878" i="21"/>
  <c r="C775" i="21"/>
  <c r="D1248" i="21"/>
  <c r="U1248" i="21" s="1"/>
  <c r="W1248" i="21" s="1"/>
  <c r="D24" i="21"/>
  <c r="U24" i="21" s="1"/>
  <c r="D1414" i="21"/>
  <c r="D1410" i="21"/>
  <c r="U1410" i="21" s="1"/>
  <c r="D1411" i="21"/>
  <c r="U1411" i="21" s="1"/>
  <c r="W1411" i="21" s="1"/>
  <c r="D1404" i="21"/>
  <c r="U1404" i="21" s="1"/>
  <c r="D1412" i="21"/>
  <c r="D1413" i="21"/>
  <c r="U1413" i="21" s="1"/>
  <c r="D1421" i="21"/>
  <c r="U1421" i="21" s="1"/>
  <c r="D1422" i="21"/>
  <c r="D1423" i="21"/>
  <c r="D1420" i="21"/>
  <c r="D1419" i="21"/>
  <c r="D1424" i="21"/>
  <c r="U1424" i="21" s="1"/>
  <c r="D1405" i="21"/>
  <c r="U1405" i="21" s="1"/>
  <c r="D1415" i="21"/>
  <c r="U1415" i="21" s="1"/>
  <c r="D1406" i="21"/>
  <c r="U1406" i="21" s="1"/>
  <c r="W1406" i="21" s="1"/>
  <c r="D1416" i="21"/>
  <c r="U1416" i="21" s="1"/>
  <c r="W1416" i="21" s="1"/>
  <c r="D1417" i="21"/>
  <c r="U1417" i="21" s="1"/>
  <c r="W1417" i="21" s="1"/>
  <c r="D1418" i="21"/>
  <c r="D1407" i="21"/>
  <c r="D1408" i="21"/>
  <c r="D878" i="21"/>
  <c r="D775" i="21"/>
  <c r="L1248" i="21"/>
  <c r="L1414" i="21"/>
  <c r="L1410" i="21"/>
  <c r="L1411" i="21"/>
  <c r="L1404" i="21"/>
  <c r="L1412" i="21"/>
  <c r="L1413" i="21"/>
  <c r="L1421" i="21"/>
  <c r="L1422" i="21"/>
  <c r="L1423" i="21"/>
  <c r="L1405" i="21"/>
  <c r="L1415" i="21"/>
  <c r="L1416" i="21"/>
  <c r="L1417" i="21"/>
  <c r="L1418" i="21"/>
  <c r="L1407" i="21"/>
  <c r="L1408" i="21"/>
  <c r="L878" i="21"/>
  <c r="R1248" i="21"/>
  <c r="R24" i="21"/>
  <c r="R1414" i="21"/>
  <c r="R1410" i="21"/>
  <c r="R1411" i="21"/>
  <c r="R1404" i="21"/>
  <c r="R1412" i="21"/>
  <c r="R1413" i="21"/>
  <c r="R1421" i="21"/>
  <c r="R1422" i="21"/>
  <c r="R1423" i="21"/>
  <c r="R1420" i="21"/>
  <c r="R1419" i="21"/>
  <c r="R1424" i="21"/>
  <c r="R1405" i="21"/>
  <c r="R1415" i="21"/>
  <c r="R1406" i="21"/>
  <c r="R1416" i="21"/>
  <c r="R1417" i="21"/>
  <c r="R1418" i="21"/>
  <c r="R1407" i="21"/>
  <c r="R1408" i="21"/>
  <c r="R878" i="21"/>
  <c r="R775" i="21"/>
  <c r="Z1248" i="21"/>
  <c r="X1248" i="21" s="1"/>
  <c r="Z24" i="21"/>
  <c r="X24" i="21" s="1"/>
  <c r="Z1414" i="21"/>
  <c r="X1414" i="21" s="1"/>
  <c r="Z1410" i="21"/>
  <c r="X1410" i="21" s="1"/>
  <c r="Z1411" i="21"/>
  <c r="X1411" i="21" s="1"/>
  <c r="Z1404" i="21"/>
  <c r="X1404" i="21" s="1"/>
  <c r="Z1412" i="21"/>
  <c r="X1412" i="21" s="1"/>
  <c r="Z1413" i="21"/>
  <c r="X1413" i="21" s="1"/>
  <c r="Z1421" i="21"/>
  <c r="X1421" i="21" s="1"/>
  <c r="Z1422" i="21"/>
  <c r="X1422" i="21" s="1"/>
  <c r="Z1423" i="21"/>
  <c r="X1423" i="21" s="1"/>
  <c r="Z1420" i="21"/>
  <c r="X1420" i="21" s="1"/>
  <c r="Z1419" i="21"/>
  <c r="X1419" i="21" s="1"/>
  <c r="Z1424" i="21"/>
  <c r="X1424" i="21" s="1"/>
  <c r="Z1405" i="21"/>
  <c r="X1405" i="21" s="1"/>
  <c r="Z1415" i="21"/>
  <c r="X1415" i="21" s="1"/>
  <c r="Z1406" i="21"/>
  <c r="X1406" i="21" s="1"/>
  <c r="Z1416" i="21"/>
  <c r="X1416" i="21" s="1"/>
  <c r="Z1417" i="21"/>
  <c r="X1417" i="21" s="1"/>
  <c r="Z1418" i="21"/>
  <c r="X1418" i="21" s="1"/>
  <c r="Z1407" i="21"/>
  <c r="X1407" i="21" s="1"/>
  <c r="Z1408" i="21"/>
  <c r="X1408" i="21" s="1"/>
  <c r="Z878" i="21"/>
  <c r="X878" i="21" s="1"/>
  <c r="Z775" i="21"/>
  <c r="X775" i="21" s="1"/>
  <c r="AA1248" i="21"/>
  <c r="AB1248" i="21" s="1"/>
  <c r="AD1248" i="21" s="1"/>
  <c r="AA24" i="21"/>
  <c r="AB24" i="21" s="1"/>
  <c r="AD24" i="21" s="1"/>
  <c r="AA1414" i="21"/>
  <c r="AB1414" i="21" s="1"/>
  <c r="AD1414" i="21" s="1"/>
  <c r="AA1410" i="21"/>
  <c r="AB1410" i="21" s="1"/>
  <c r="AD1410" i="21" s="1"/>
  <c r="AA1411" i="21"/>
  <c r="AB1411" i="21" s="1"/>
  <c r="AD1411" i="21" s="1"/>
  <c r="AA1404" i="21"/>
  <c r="AB1404" i="21" s="1"/>
  <c r="AD1404" i="21" s="1"/>
  <c r="AA1412" i="21"/>
  <c r="AB1412" i="21" s="1"/>
  <c r="AA1413" i="21"/>
  <c r="AB1413" i="21" s="1"/>
  <c r="AA1421" i="21"/>
  <c r="AB1421" i="21" s="1"/>
  <c r="AD1421" i="21" s="1"/>
  <c r="AA1422" i="21"/>
  <c r="AB1422" i="21" s="1"/>
  <c r="AD1422" i="21" s="1"/>
  <c r="AA1423" i="21"/>
  <c r="AB1423" i="21" s="1"/>
  <c r="AA1420" i="21"/>
  <c r="AB1420" i="21" s="1"/>
  <c r="AA1419" i="21"/>
  <c r="AB1419" i="21" s="1"/>
  <c r="AA1424" i="21"/>
  <c r="AB1424" i="21" s="1"/>
  <c r="AA1405" i="21"/>
  <c r="AB1405" i="21" s="1"/>
  <c r="AD1405" i="21" s="1"/>
  <c r="AA1415" i="21"/>
  <c r="AB1415" i="21" s="1"/>
  <c r="AD1415" i="21" s="1"/>
  <c r="AA1406" i="21"/>
  <c r="AB1406" i="21" s="1"/>
  <c r="AA1416" i="21"/>
  <c r="AB1416" i="21" s="1"/>
  <c r="AD1416" i="21" s="1"/>
  <c r="AA1417" i="21"/>
  <c r="AB1417" i="21" s="1"/>
  <c r="AD1417" i="21" s="1"/>
  <c r="AA1418" i="21"/>
  <c r="AB1418" i="21" s="1"/>
  <c r="AD1418" i="21" s="1"/>
  <c r="AA1407" i="21"/>
  <c r="AB1407" i="21" s="1"/>
  <c r="AD1407" i="21" s="1"/>
  <c r="AA1408" i="21"/>
  <c r="AB1408" i="21" s="1"/>
  <c r="AD1408" i="21" s="1"/>
  <c r="AA878" i="21"/>
  <c r="AB878" i="21" s="1"/>
  <c r="AA775" i="21"/>
  <c r="AB775" i="21" s="1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Q601" i="22"/>
  <c r="Q602" i="22"/>
  <c r="Q603" i="22"/>
  <c r="Q604" i="22"/>
  <c r="Q605" i="22"/>
  <c r="Q606" i="22"/>
  <c r="Q607" i="22"/>
  <c r="Q608" i="22"/>
  <c r="Q609" i="22"/>
  <c r="Q610" i="22"/>
  <c r="Q611" i="22"/>
  <c r="Q612" i="22"/>
  <c r="Q613" i="22"/>
  <c r="Q614" i="22"/>
  <c r="Q615" i="22"/>
  <c r="Q616" i="22"/>
  <c r="Q617" i="22"/>
  <c r="Q618" i="22"/>
  <c r="Q619" i="22"/>
  <c r="Q620" i="22"/>
  <c r="Q621" i="22"/>
  <c r="Q622" i="22"/>
  <c r="Q623" i="22"/>
  <c r="Q624" i="22"/>
  <c r="Q625" i="22"/>
  <c r="Q626" i="22"/>
  <c r="Q627" i="22"/>
  <c r="Q628" i="22"/>
  <c r="Q629" i="22"/>
  <c r="Q630" i="22"/>
  <c r="Q631" i="22"/>
  <c r="Q632" i="22"/>
  <c r="Q633" i="22"/>
  <c r="Q634" i="22"/>
  <c r="Q635" i="22"/>
  <c r="Q636" i="22"/>
  <c r="Q637" i="22"/>
  <c r="Q638" i="22"/>
  <c r="Q639" i="22"/>
  <c r="Q640" i="22"/>
  <c r="Q641" i="22"/>
  <c r="Q642" i="22"/>
  <c r="Q643" i="22"/>
  <c r="Q644" i="22"/>
  <c r="Q645" i="22"/>
  <c r="Q646" i="22"/>
  <c r="Q647" i="22"/>
  <c r="Q648" i="22"/>
  <c r="Q649" i="22"/>
  <c r="Q650" i="22"/>
  <c r="Q651" i="22"/>
  <c r="Q652" i="22"/>
  <c r="Q653" i="22"/>
  <c r="Q654" i="22"/>
  <c r="Q655" i="22"/>
  <c r="Q656" i="22"/>
  <c r="Q657" i="22"/>
  <c r="Q658" i="22"/>
  <c r="Q659" i="22"/>
  <c r="Q660" i="22"/>
  <c r="Q661" i="22"/>
  <c r="Q662" i="22"/>
  <c r="Q663" i="22"/>
  <c r="Q664" i="22"/>
  <c r="Q665" i="22"/>
  <c r="Q666" i="22"/>
  <c r="Q667" i="22"/>
  <c r="Q668" i="22"/>
  <c r="Q669" i="22"/>
  <c r="Q670" i="22"/>
  <c r="Q671" i="22"/>
  <c r="Q672" i="22"/>
  <c r="Q673" i="22"/>
  <c r="Q674" i="22"/>
  <c r="Q675" i="22"/>
  <c r="Q676" i="22"/>
  <c r="Q677" i="22"/>
  <c r="Q678" i="22"/>
  <c r="Q679" i="22"/>
  <c r="Q680" i="22"/>
  <c r="Q681" i="22"/>
  <c r="Q682" i="22"/>
  <c r="Q683" i="22"/>
  <c r="Q684" i="22"/>
  <c r="Q685" i="22"/>
  <c r="Q686" i="22"/>
  <c r="Q687" i="22"/>
  <c r="Q688" i="22"/>
  <c r="Q689" i="22"/>
  <c r="Q690" i="22"/>
  <c r="Q691" i="22"/>
  <c r="Q692" i="22"/>
  <c r="Q693" i="22"/>
  <c r="Q694" i="22"/>
  <c r="Q695" i="22"/>
  <c r="Q696" i="22"/>
  <c r="Q697" i="22"/>
  <c r="Q698" i="22"/>
  <c r="Q699" i="22"/>
  <c r="Q700" i="22"/>
  <c r="Q701" i="22"/>
  <c r="Q702" i="22"/>
  <c r="Q703" i="22"/>
  <c r="Q704" i="22"/>
  <c r="Q705" i="22"/>
  <c r="Q706" i="22"/>
  <c r="Q707" i="22"/>
  <c r="Q708" i="22"/>
  <c r="Q709" i="22"/>
  <c r="Q710" i="22"/>
  <c r="Q711" i="22"/>
  <c r="Q712" i="22"/>
  <c r="Q713" i="22"/>
  <c r="Q714" i="22"/>
  <c r="Q715" i="22"/>
  <c r="Q716" i="22"/>
  <c r="Q717" i="22"/>
  <c r="Q718" i="22"/>
  <c r="Q719" i="22"/>
  <c r="Q720" i="22"/>
  <c r="Q721" i="22"/>
  <c r="Q722" i="22"/>
  <c r="Q723" i="22"/>
  <c r="Q724" i="22"/>
  <c r="Q725" i="22"/>
  <c r="Q726" i="22"/>
  <c r="Q727" i="22"/>
  <c r="Q728" i="22"/>
  <c r="Q729" i="22"/>
  <c r="Q730" i="22"/>
  <c r="Q731" i="22"/>
  <c r="Q732" i="22"/>
  <c r="Q733" i="22"/>
  <c r="Q734" i="22"/>
  <c r="Q735" i="22"/>
  <c r="Q736" i="22"/>
  <c r="Q737" i="22"/>
  <c r="Q738" i="22"/>
  <c r="Q739" i="22"/>
  <c r="Q740" i="22"/>
  <c r="Q741" i="22"/>
  <c r="Q742" i="22"/>
  <c r="Q743" i="22"/>
  <c r="Q744" i="22"/>
  <c r="Q745" i="22"/>
  <c r="Q746" i="22"/>
  <c r="Q747" i="22"/>
  <c r="Q748" i="22"/>
  <c r="Q749" i="22"/>
  <c r="Q750" i="22"/>
  <c r="Q751" i="22"/>
  <c r="Q752" i="22"/>
  <c r="Q753" i="22"/>
  <c r="Q754" i="22"/>
  <c r="Q755" i="22"/>
  <c r="Q756" i="22"/>
  <c r="Q757" i="22"/>
  <c r="Q758" i="22"/>
  <c r="Q759" i="22"/>
  <c r="Q760" i="22"/>
  <c r="Q761" i="22"/>
  <c r="Q762" i="22"/>
  <c r="Q763" i="22"/>
  <c r="Q764" i="22"/>
  <c r="Q765" i="22"/>
  <c r="Q766" i="22"/>
  <c r="Q767" i="22"/>
  <c r="Q768" i="22"/>
  <c r="Q769" i="22"/>
  <c r="Q770" i="22"/>
  <c r="Q771" i="22"/>
  <c r="Q772" i="22"/>
  <c r="Q773" i="22"/>
  <c r="Q774" i="22"/>
  <c r="Q775" i="22"/>
  <c r="Q776" i="22"/>
  <c r="Q777" i="22"/>
  <c r="Q778" i="22"/>
  <c r="Q779" i="22"/>
  <c r="Q780" i="22"/>
  <c r="Q781" i="22"/>
  <c r="Q782" i="22"/>
  <c r="Q783" i="22"/>
  <c r="Q784" i="22"/>
  <c r="Q785" i="22"/>
  <c r="Q786" i="22"/>
  <c r="Q787" i="22"/>
  <c r="Q788" i="22"/>
  <c r="Q789" i="22"/>
  <c r="Q790" i="22"/>
  <c r="Q791" i="22"/>
  <c r="Q792" i="22"/>
  <c r="Q793" i="22"/>
  <c r="Q794" i="22"/>
  <c r="Q795" i="22"/>
  <c r="Q796" i="22"/>
  <c r="Q797" i="22"/>
  <c r="Q798" i="22"/>
  <c r="Q799" i="22"/>
  <c r="Q800" i="22"/>
  <c r="Q801" i="22"/>
  <c r="Q802" i="22"/>
  <c r="Q803" i="22"/>
  <c r="Q804" i="22"/>
  <c r="Q805" i="22"/>
  <c r="Q806" i="22"/>
  <c r="Q807" i="22"/>
  <c r="Q808" i="22"/>
  <c r="Q809" i="22"/>
  <c r="Q810" i="22"/>
  <c r="Q811" i="22"/>
  <c r="Q812" i="22"/>
  <c r="Q813" i="22"/>
  <c r="Q814" i="22"/>
  <c r="Q815" i="22"/>
  <c r="Q816" i="22"/>
  <c r="Q817" i="22"/>
  <c r="Q818" i="22"/>
  <c r="Q819" i="22"/>
  <c r="Q820" i="22"/>
  <c r="Q821" i="22"/>
  <c r="Q822" i="22"/>
  <c r="Q823" i="22"/>
  <c r="Q824" i="22"/>
  <c r="Q825" i="22"/>
  <c r="Q826" i="22"/>
  <c r="Q827" i="22"/>
  <c r="Q828" i="22"/>
  <c r="Q829" i="22"/>
  <c r="Q830" i="22"/>
  <c r="Q831" i="22"/>
  <c r="Q832" i="22"/>
  <c r="Q833" i="22"/>
  <c r="Q834" i="22"/>
  <c r="Q835" i="22"/>
  <c r="Q836" i="22"/>
  <c r="Q837" i="22"/>
  <c r="Q838" i="22"/>
  <c r="Q839" i="22"/>
  <c r="Q840" i="22"/>
  <c r="Q841" i="22"/>
  <c r="Q842" i="22"/>
  <c r="Q843" i="22"/>
  <c r="Q844" i="22"/>
  <c r="Q845" i="22"/>
  <c r="Q846" i="22"/>
  <c r="Q847" i="22"/>
  <c r="Q848" i="22"/>
  <c r="Q849" i="22"/>
  <c r="Q850" i="22"/>
  <c r="Q851" i="22"/>
  <c r="Q852" i="22"/>
  <c r="Q853" i="22"/>
  <c r="Q854" i="22"/>
  <c r="Q855" i="22"/>
  <c r="Q856" i="22"/>
  <c r="Q857" i="22"/>
  <c r="Q858" i="22"/>
  <c r="Q859" i="22"/>
  <c r="Q860" i="22"/>
  <c r="Q861" i="22"/>
  <c r="Q862" i="22"/>
  <c r="Q863" i="22"/>
  <c r="Q864" i="22"/>
  <c r="Q865" i="22"/>
  <c r="Q866" i="22"/>
  <c r="Q867" i="22"/>
  <c r="Q868" i="22"/>
  <c r="Q869" i="22"/>
  <c r="Q870" i="22"/>
  <c r="Q871" i="22"/>
  <c r="Q872" i="22"/>
  <c r="Q873" i="22"/>
  <c r="Q874" i="22"/>
  <c r="Q875" i="22"/>
  <c r="Q876" i="22"/>
  <c r="Q877" i="22"/>
  <c r="Q878" i="22"/>
  <c r="Q879" i="22"/>
  <c r="Q880" i="22"/>
  <c r="Q881" i="22"/>
  <c r="Q882" i="22"/>
  <c r="Q883" i="22"/>
  <c r="Q884" i="22"/>
  <c r="Q885" i="22"/>
  <c r="Q886" i="22"/>
  <c r="Q887" i="22"/>
  <c r="Q888" i="22"/>
  <c r="Q889" i="22"/>
  <c r="Q890" i="22"/>
  <c r="Q891" i="22"/>
  <c r="Q892" i="22"/>
  <c r="Q893" i="22"/>
  <c r="Q894" i="22"/>
  <c r="Q895" i="22"/>
  <c r="Q896" i="22"/>
  <c r="Q897" i="22"/>
  <c r="Q898" i="22"/>
  <c r="Q899" i="22"/>
  <c r="Q900" i="22"/>
  <c r="Q901" i="22"/>
  <c r="Q902" i="22"/>
  <c r="Q903" i="22"/>
  <c r="Q904" i="22"/>
  <c r="Q905" i="22"/>
  <c r="Q906" i="22"/>
  <c r="Q907" i="22"/>
  <c r="Q908" i="22"/>
  <c r="Q909" i="22"/>
  <c r="Q910" i="22"/>
  <c r="Q911" i="22"/>
  <c r="Q912" i="22"/>
  <c r="Q913" i="22"/>
  <c r="Q914" i="22"/>
  <c r="Q915" i="22"/>
  <c r="Q916" i="22"/>
  <c r="Q917" i="22"/>
  <c r="Q918" i="22"/>
  <c r="Q919" i="22"/>
  <c r="Q920" i="22"/>
  <c r="Q921" i="22"/>
  <c r="Q922" i="22"/>
  <c r="Q923" i="22"/>
  <c r="Q924" i="22"/>
  <c r="Q925" i="22"/>
  <c r="Q926" i="22"/>
  <c r="Q927" i="22"/>
  <c r="Q928" i="22"/>
  <c r="Q929" i="22"/>
  <c r="Q930" i="22"/>
  <c r="Q931" i="22"/>
  <c r="Q932" i="22"/>
  <c r="Q933" i="22"/>
  <c r="Q934" i="22"/>
  <c r="Q935" i="22"/>
  <c r="Q936" i="22"/>
  <c r="Q937" i="22"/>
  <c r="Q938" i="22"/>
  <c r="Q939" i="22"/>
  <c r="Q940" i="22"/>
  <c r="Q941" i="22"/>
  <c r="Q942" i="22"/>
  <c r="Q943" i="22"/>
  <c r="Q944" i="22"/>
  <c r="Q945" i="22"/>
  <c r="Q946" i="22"/>
  <c r="Q947" i="22"/>
  <c r="Q948" i="22"/>
  <c r="Q949" i="22"/>
  <c r="Q950" i="22"/>
  <c r="Q951" i="22"/>
  <c r="Q952" i="22"/>
  <c r="Q953" i="22"/>
  <c r="Q954" i="22"/>
  <c r="Q955" i="22"/>
  <c r="Q956" i="22"/>
  <c r="Q957" i="22"/>
  <c r="Q958" i="22"/>
  <c r="Q959" i="22"/>
  <c r="Q960" i="22"/>
  <c r="Q961" i="22"/>
  <c r="Q962" i="22"/>
  <c r="Q963" i="22"/>
  <c r="Q964" i="22"/>
  <c r="Q965" i="22"/>
  <c r="Q966" i="22"/>
  <c r="Q967" i="22"/>
  <c r="Q968" i="22"/>
  <c r="Q969" i="22"/>
  <c r="Q970" i="22"/>
  <c r="Q971" i="22"/>
  <c r="Q972" i="22"/>
  <c r="Q973" i="22"/>
  <c r="Q974" i="22"/>
  <c r="Q975" i="22"/>
  <c r="Q976" i="22"/>
  <c r="Q977" i="22"/>
  <c r="Q978" i="22"/>
  <c r="Q979" i="22"/>
  <c r="Q980" i="22"/>
  <c r="Q981" i="22"/>
  <c r="Q982" i="22"/>
  <c r="Q983" i="22"/>
  <c r="Q984" i="22"/>
  <c r="Q985" i="22"/>
  <c r="Q986" i="22"/>
  <c r="Q987" i="22"/>
  <c r="Q988" i="22"/>
  <c r="Q989" i="22"/>
  <c r="Q990" i="22"/>
  <c r="Q991" i="22"/>
  <c r="Q992" i="22"/>
  <c r="Q993" i="22"/>
  <c r="Q994" i="22"/>
  <c r="Q995" i="22"/>
  <c r="Q996" i="22"/>
  <c r="Q997" i="22"/>
  <c r="Q998" i="22"/>
  <c r="Q999" i="22"/>
  <c r="Q1000" i="22"/>
  <c r="Q1001" i="22"/>
  <c r="Q1002" i="22"/>
  <c r="Q1003" i="22"/>
  <c r="Q1004" i="22"/>
  <c r="Q1005" i="22"/>
  <c r="Q1006" i="22"/>
  <c r="Q1007" i="22"/>
  <c r="Q1008" i="22"/>
  <c r="Q1009" i="22"/>
  <c r="Q1010" i="22"/>
  <c r="Q1011" i="22"/>
  <c r="Q1012" i="22"/>
  <c r="Q1013" i="22"/>
  <c r="Q1014" i="22"/>
  <c r="Q1015" i="22"/>
  <c r="Q1016" i="22"/>
  <c r="Q1017" i="22"/>
  <c r="Q1018" i="22"/>
  <c r="Q1019" i="22"/>
  <c r="Q1020" i="22"/>
  <c r="Q1021" i="22"/>
  <c r="Q1022" i="22"/>
  <c r="Q1023" i="22"/>
  <c r="Q1024" i="22"/>
  <c r="Q1025" i="22"/>
  <c r="Q1026" i="22"/>
  <c r="Q1027" i="22"/>
  <c r="Q1028" i="22"/>
  <c r="Q1029" i="22"/>
  <c r="Q1030" i="22"/>
  <c r="Q1031" i="22"/>
  <c r="Q1032" i="22"/>
  <c r="Q1033" i="22"/>
  <c r="Q1034" i="22"/>
  <c r="Q1035" i="22"/>
  <c r="Q1036" i="22"/>
  <c r="Q1037" i="22"/>
  <c r="Q1038" i="22"/>
  <c r="Q1039" i="22"/>
  <c r="Q1040" i="22"/>
  <c r="Q1041" i="22"/>
  <c r="Q1042" i="22"/>
  <c r="Q1043" i="22"/>
  <c r="Q1044" i="22"/>
  <c r="Q1045" i="22"/>
  <c r="Q1046" i="22"/>
  <c r="Q1047" i="22"/>
  <c r="Q1048" i="22"/>
  <c r="Q1049" i="22"/>
  <c r="Q1050" i="22"/>
  <c r="Q1051" i="22"/>
  <c r="Q1052" i="22"/>
  <c r="Q1053" i="22"/>
  <c r="Q1054" i="22"/>
  <c r="Q1055" i="22"/>
  <c r="Q1056" i="22"/>
  <c r="Q1057" i="22"/>
  <c r="Q1058" i="22"/>
  <c r="Q1059" i="22"/>
  <c r="Q1060" i="22"/>
  <c r="Q1061" i="22"/>
  <c r="Q1062" i="22"/>
  <c r="Q1063" i="22"/>
  <c r="Q1064" i="22"/>
  <c r="Q1065" i="22"/>
  <c r="Q1066" i="22"/>
  <c r="Q1067" i="22"/>
  <c r="Q1068" i="22"/>
  <c r="Q1069" i="22"/>
  <c r="Q1070" i="22"/>
  <c r="Q1071" i="22"/>
  <c r="Q1072" i="22"/>
  <c r="Q1073" i="22"/>
  <c r="Q1074" i="22"/>
  <c r="Q1075" i="22"/>
  <c r="Q1076" i="22"/>
  <c r="Q1077" i="22"/>
  <c r="Q1078" i="22"/>
  <c r="Q1079" i="22"/>
  <c r="Q1080" i="22"/>
  <c r="Q1081" i="22"/>
  <c r="Q1082" i="22"/>
  <c r="Q1083" i="22"/>
  <c r="Q1084" i="22"/>
  <c r="Q1085" i="22"/>
  <c r="Q1086" i="22"/>
  <c r="Q1087" i="22"/>
  <c r="Q1088" i="22"/>
  <c r="Q1089" i="22"/>
  <c r="Q1090" i="22"/>
  <c r="Q1091" i="22"/>
  <c r="Q1092" i="22"/>
  <c r="Q1093" i="22"/>
  <c r="Q1094" i="22"/>
  <c r="Q1095" i="22"/>
  <c r="Q1096" i="22"/>
  <c r="Q1097" i="22"/>
  <c r="Q1098" i="22"/>
  <c r="Q1099" i="22"/>
  <c r="Q1100" i="22"/>
  <c r="Q1101" i="22"/>
  <c r="Q1102" i="22"/>
  <c r="Q1103" i="22"/>
  <c r="Q1104" i="22"/>
  <c r="Q1105" i="22"/>
  <c r="Q1106" i="22"/>
  <c r="Q1107" i="22"/>
  <c r="Q1108" i="22"/>
  <c r="Q1109" i="22"/>
  <c r="Q1110" i="22"/>
  <c r="Q1111" i="22"/>
  <c r="Q1112" i="22"/>
  <c r="Q1113" i="22"/>
  <c r="Q1114" i="22"/>
  <c r="Q1115" i="22"/>
  <c r="Q1116" i="22"/>
  <c r="Q1117" i="22"/>
  <c r="Q1118" i="22"/>
  <c r="Q1119" i="22"/>
  <c r="Q1120" i="22"/>
  <c r="Q1121" i="22"/>
  <c r="Q1122" i="22"/>
  <c r="Q1123" i="22"/>
  <c r="Q1124" i="22"/>
  <c r="Q1125" i="22"/>
  <c r="Q1126" i="22"/>
  <c r="Q1127" i="22"/>
  <c r="Q1128" i="22"/>
  <c r="Q1129" i="22"/>
  <c r="Q1130" i="22"/>
  <c r="Q1131" i="22"/>
  <c r="Q1132" i="22"/>
  <c r="Q1133" i="22"/>
  <c r="Q1134" i="22"/>
  <c r="Q1135" i="22"/>
  <c r="Q1136" i="22"/>
  <c r="Q1137" i="22"/>
  <c r="Q1138" i="22"/>
  <c r="Q1139" i="22"/>
  <c r="Q1140" i="22"/>
  <c r="Q1141" i="22"/>
  <c r="Q1142" i="22"/>
  <c r="Q1143" i="22"/>
  <c r="Q1144" i="22"/>
  <c r="Q1145" i="22"/>
  <c r="Q1146" i="22"/>
  <c r="Q1147" i="22"/>
  <c r="Q1148" i="22"/>
  <c r="Q1149" i="22"/>
  <c r="Q1150" i="22"/>
  <c r="Q1151" i="22"/>
  <c r="Q1152" i="22"/>
  <c r="Q1153" i="22"/>
  <c r="Q1154" i="22"/>
  <c r="Q1155" i="22"/>
  <c r="Q1156" i="22"/>
  <c r="Q1157" i="22"/>
  <c r="Q1158" i="22"/>
  <c r="Q1159" i="22"/>
  <c r="Q1160" i="22"/>
  <c r="Q1161" i="22"/>
  <c r="Q1162" i="22"/>
  <c r="Q1163" i="22"/>
  <c r="Q1164" i="22"/>
  <c r="Q1165" i="22"/>
  <c r="Q1166" i="22"/>
  <c r="Q1167" i="22"/>
  <c r="Q1168" i="22"/>
  <c r="Q1169" i="22"/>
  <c r="Q1170" i="22"/>
  <c r="Q1171" i="22"/>
  <c r="Q1172" i="22"/>
  <c r="Q1173" i="22"/>
  <c r="Q1174" i="22"/>
  <c r="Q1175" i="22"/>
  <c r="Q1176" i="22"/>
  <c r="Q1177" i="22"/>
  <c r="Q1178" i="22"/>
  <c r="Q1179" i="22"/>
  <c r="Q1180" i="22"/>
  <c r="Q1181" i="22"/>
  <c r="Q1182" i="22"/>
  <c r="Q1183" i="22"/>
  <c r="Q1184" i="22"/>
  <c r="Q1185" i="22"/>
  <c r="Q1186" i="22"/>
  <c r="Q1187" i="22"/>
  <c r="Q1188" i="22"/>
  <c r="Q1189" i="22"/>
  <c r="Q1190" i="22"/>
  <c r="Q1191" i="22"/>
  <c r="Q1192" i="22"/>
  <c r="Q1193" i="22"/>
  <c r="Q1194" i="22"/>
  <c r="Q1195" i="22"/>
  <c r="Q1196" i="22"/>
  <c r="Q1197" i="22"/>
  <c r="Q1198" i="22"/>
  <c r="Q1199" i="22"/>
  <c r="Q1200" i="22"/>
  <c r="Q1201" i="22"/>
  <c r="Q1202" i="22"/>
  <c r="Q1203" i="22"/>
  <c r="Q1204" i="22"/>
  <c r="Q1205" i="22"/>
  <c r="Q1206" i="22"/>
  <c r="Q1207" i="22"/>
  <c r="Q1208" i="22"/>
  <c r="Q1209" i="22"/>
  <c r="Q1210" i="22"/>
  <c r="Q1211" i="22"/>
  <c r="Q1212" i="22"/>
  <c r="Q1213" i="22"/>
  <c r="Q1214" i="22"/>
  <c r="Q1215" i="22"/>
  <c r="Q1216" i="22"/>
  <c r="Q1217" i="22"/>
  <c r="Q1218" i="22"/>
  <c r="Q1219" i="22"/>
  <c r="Q1220" i="22"/>
  <c r="Q1221" i="22"/>
  <c r="Q1222" i="22"/>
  <c r="Q1223" i="22"/>
  <c r="Q1224" i="22"/>
  <c r="Q1225" i="22"/>
  <c r="Q1226" i="22"/>
  <c r="Q1227" i="22"/>
  <c r="Q1228" i="22"/>
  <c r="Q1229" i="22"/>
  <c r="Q1230" i="22"/>
  <c r="Q1231" i="22"/>
  <c r="Q1232" i="22"/>
  <c r="Q1233" i="22"/>
  <c r="Q1234" i="22"/>
  <c r="Q1235" i="22"/>
  <c r="Q1236" i="22"/>
  <c r="Q1237" i="22"/>
  <c r="Q1238" i="22"/>
  <c r="Q1239" i="22"/>
  <c r="Q1240" i="22"/>
  <c r="Q1241" i="22"/>
  <c r="Q1242" i="22"/>
  <c r="Q1243" i="22"/>
  <c r="Q1244" i="22"/>
  <c r="Q1245" i="22"/>
  <c r="Q1246" i="22"/>
  <c r="Q1247" i="22"/>
  <c r="Q1248" i="22"/>
  <c r="Q1249" i="22"/>
  <c r="Q1250" i="22"/>
  <c r="Q1251" i="22"/>
  <c r="Q1252" i="22"/>
  <c r="Q1253" i="22"/>
  <c r="Q1254" i="22"/>
  <c r="Q1255" i="22"/>
  <c r="Q1256" i="22"/>
  <c r="Q1257" i="22"/>
  <c r="Q1258" i="22"/>
  <c r="Q1259" i="22"/>
  <c r="Q1260" i="22"/>
  <c r="Q1261" i="22"/>
  <c r="Q1262" i="22"/>
  <c r="Q1263" i="22"/>
  <c r="Q1264" i="22"/>
  <c r="Q1265" i="22"/>
  <c r="Q1266" i="22"/>
  <c r="Q1267" i="22"/>
  <c r="Q1268" i="22"/>
  <c r="Q1269" i="22"/>
  <c r="Q1270" i="22"/>
  <c r="Q1271" i="22"/>
  <c r="Q1272" i="22"/>
  <c r="Q1273" i="22"/>
  <c r="Q1274" i="22"/>
  <c r="Q1275" i="22"/>
  <c r="Q1276" i="22"/>
  <c r="Q1277" i="22"/>
  <c r="Q1278" i="22"/>
  <c r="Q1279" i="22"/>
  <c r="Q1280" i="22"/>
  <c r="Q1281" i="22"/>
  <c r="Q1282" i="22"/>
  <c r="Q1283" i="22"/>
  <c r="Q1284" i="22"/>
  <c r="Q1285" i="22"/>
  <c r="Q1286" i="22"/>
  <c r="Q1287" i="22"/>
  <c r="Q1288" i="22"/>
  <c r="Q1289" i="22"/>
  <c r="Q1290" i="22"/>
  <c r="Q1291" i="22"/>
  <c r="Q1292" i="22"/>
  <c r="Q1293" i="22"/>
  <c r="Q1294" i="22"/>
  <c r="Q1295" i="22"/>
  <c r="Q1296" i="22"/>
  <c r="Q1297" i="22"/>
  <c r="Q1298" i="22"/>
  <c r="Q1299" i="22"/>
  <c r="Q1300" i="22"/>
  <c r="Q1301" i="22"/>
  <c r="Q1302" i="22"/>
  <c r="Q1303" i="22"/>
  <c r="Q1304" i="22"/>
  <c r="Q1305" i="22"/>
  <c r="Q1306" i="22"/>
  <c r="Q1307" i="22"/>
  <c r="Q1308" i="22"/>
  <c r="Q1309" i="22"/>
  <c r="Q1310" i="22"/>
  <c r="Q1311" i="22"/>
  <c r="Q1312" i="22"/>
  <c r="Q1313" i="22"/>
  <c r="Q1314" i="22"/>
  <c r="Q1315" i="22"/>
  <c r="Q1316" i="22"/>
  <c r="Q1317" i="22"/>
  <c r="Q1318" i="22"/>
  <c r="Q1319" i="22"/>
  <c r="Q1320" i="22"/>
  <c r="Q1321" i="22"/>
  <c r="Q1322" i="22"/>
  <c r="Q1323" i="22"/>
  <c r="Q1324" i="22"/>
  <c r="Q1325" i="22"/>
  <c r="Q1326" i="22"/>
  <c r="Q1327" i="22"/>
  <c r="Q1328" i="22"/>
  <c r="Q1329" i="22"/>
  <c r="Q1330" i="22"/>
  <c r="Q1331" i="22"/>
  <c r="Q1332" i="22"/>
  <c r="Q1333" i="22"/>
  <c r="Q1334" i="22"/>
  <c r="Q1335" i="22"/>
  <c r="Q1336" i="22"/>
  <c r="Q1337" i="22"/>
  <c r="Q1338" i="22"/>
  <c r="Q1339" i="22"/>
  <c r="Q1340" i="22"/>
  <c r="Q1341" i="22"/>
  <c r="Q1342" i="22"/>
  <c r="Q1343" i="22"/>
  <c r="Q1344" i="22"/>
  <c r="Q1345" i="22"/>
  <c r="Q1346" i="22"/>
  <c r="Q1347" i="22"/>
  <c r="Q1348" i="22"/>
  <c r="Q1349" i="22"/>
  <c r="Q1350" i="22"/>
  <c r="Q1351" i="22"/>
  <c r="Q1352" i="22"/>
  <c r="Q1353" i="22"/>
  <c r="Q1354" i="22"/>
  <c r="Q1355" i="22"/>
  <c r="Q1356" i="22"/>
  <c r="Q1357" i="22"/>
  <c r="Q1358" i="22"/>
  <c r="Q1359" i="22"/>
  <c r="Q1360" i="22"/>
  <c r="Q1361" i="22"/>
  <c r="Q1362" i="22"/>
  <c r="Q1363" i="22"/>
  <c r="Q1364" i="22"/>
  <c r="Q1365" i="22"/>
  <c r="Q1366" i="22"/>
  <c r="Q1367" i="22"/>
  <c r="Q1368" i="22"/>
  <c r="Q1369" i="22"/>
  <c r="Q1370" i="22"/>
  <c r="Q1371" i="22"/>
  <c r="Q1372" i="22"/>
  <c r="Q1373" i="22"/>
  <c r="Q1374" i="22"/>
  <c r="Q1375" i="22"/>
  <c r="Q1376" i="22"/>
  <c r="Q1377" i="22"/>
  <c r="Q1378" i="22"/>
  <c r="Q1379" i="22"/>
  <c r="Q1380" i="22"/>
  <c r="Q1381" i="22"/>
  <c r="Q1382" i="22"/>
  <c r="Q1383" i="22"/>
  <c r="Q1384" i="22"/>
  <c r="Q1385" i="22"/>
  <c r="Q1386" i="22"/>
  <c r="Q1387" i="22"/>
  <c r="Q1388" i="22"/>
  <c r="Q1389" i="22"/>
  <c r="Q1390" i="22"/>
  <c r="Q1391" i="22"/>
  <c r="Q1392" i="22"/>
  <c r="Q1393" i="22"/>
  <c r="Q1394" i="22"/>
  <c r="Q1395" i="22"/>
  <c r="Q1396" i="22"/>
  <c r="Q1397" i="22"/>
  <c r="Q1398" i="22"/>
  <c r="Q1399" i="22"/>
  <c r="Q1400" i="22"/>
  <c r="Q1401" i="22"/>
  <c r="Q1402" i="22"/>
  <c r="Q1403" i="22"/>
  <c r="Q1404" i="22"/>
  <c r="Q1405" i="22"/>
  <c r="Q1406" i="22"/>
  <c r="Q1407" i="22"/>
  <c r="Q1408" i="22"/>
  <c r="Q1409" i="22"/>
  <c r="Q1410" i="22"/>
  <c r="Q3" i="22"/>
  <c r="Q4" i="22"/>
  <c r="Q5" i="22"/>
  <c r="Q6" i="22"/>
  <c r="Q7" i="22"/>
  <c r="Q8" i="22"/>
  <c r="Q9" i="22"/>
  <c r="Q10" i="22"/>
  <c r="AD1581" i="21" l="1"/>
  <c r="AD25" i="21"/>
  <c r="AD1424" i="21"/>
  <c r="AD629" i="21"/>
  <c r="AD49" i="21"/>
  <c r="AD22" i="21"/>
  <c r="AD1425" i="21"/>
  <c r="AD1579" i="21"/>
  <c r="AD1419" i="21"/>
  <c r="AD702" i="21"/>
  <c r="AD775" i="21"/>
  <c r="AD1420" i="21"/>
  <c r="AD1437" i="21"/>
  <c r="AD51" i="21"/>
  <c r="AD1406" i="21"/>
  <c r="AD878" i="21"/>
  <c r="AD1423" i="21"/>
  <c r="AD43" i="21"/>
  <c r="AD1670" i="21"/>
  <c r="AD819" i="21"/>
  <c r="AD1413" i="21"/>
  <c r="AD621" i="21"/>
  <c r="AD21" i="21"/>
  <c r="AD1412" i="21"/>
  <c r="AD817" i="21"/>
  <c r="AD620" i="21"/>
  <c r="U19" i="21"/>
  <c r="W19" i="21" s="1"/>
  <c r="U1437" i="21"/>
  <c r="W1437" i="21" s="1"/>
  <c r="U13" i="21"/>
  <c r="W13" i="21" s="1"/>
  <c r="U48" i="21"/>
  <c r="W48" i="21" s="1"/>
  <c r="U22" i="21"/>
  <c r="W22" i="21" s="1"/>
  <c r="U45" i="21"/>
  <c r="W45" i="21" s="1"/>
  <c r="U46" i="21"/>
  <c r="W46" i="21" s="1"/>
  <c r="U25" i="21"/>
  <c r="W25" i="21" s="1"/>
  <c r="U18" i="21"/>
  <c r="W18" i="21" s="1"/>
  <c r="U296" i="21"/>
  <c r="W296" i="21" s="1"/>
  <c r="U12" i="21"/>
  <c r="W12" i="21" s="1"/>
  <c r="U42" i="21"/>
  <c r="W42" i="21" s="1"/>
  <c r="U51" i="21"/>
  <c r="W51" i="21" s="1"/>
  <c r="U50" i="21"/>
  <c r="W50" i="21" s="1"/>
  <c r="U43" i="21"/>
  <c r="W43" i="21" s="1"/>
  <c r="U1667" i="21"/>
  <c r="W1667" i="21" s="1"/>
  <c r="U221" i="21"/>
  <c r="W221" i="21" s="1"/>
  <c r="U49" i="21"/>
  <c r="W49" i="21" s="1"/>
  <c r="U1408" i="21"/>
  <c r="W1408" i="21" s="1"/>
  <c r="U1422" i="21"/>
  <c r="W1422" i="21" s="1"/>
  <c r="U1418" i="21"/>
  <c r="W1418" i="21" s="1"/>
  <c r="U1407" i="21"/>
  <c r="W1407" i="21" s="1"/>
  <c r="U1412" i="21"/>
  <c r="W1412" i="21" s="1"/>
  <c r="W1405" i="21"/>
  <c r="U1414" i="21"/>
  <c r="W1414" i="21" s="1"/>
  <c r="W24" i="21"/>
  <c r="U1419" i="21"/>
  <c r="W1419" i="21" s="1"/>
  <c r="U775" i="21"/>
  <c r="W775" i="21" s="1"/>
  <c r="U1420" i="21"/>
  <c r="W1420" i="21" s="1"/>
  <c r="W1424" i="21"/>
  <c r="U878" i="21"/>
  <c r="W878" i="21" s="1"/>
  <c r="U1423" i="21"/>
  <c r="W1423" i="21" s="1"/>
  <c r="L817" i="21"/>
  <c r="L50" i="21"/>
  <c r="L1406" i="21"/>
  <c r="C705" i="21"/>
  <c r="AD705" i="21" s="1"/>
  <c r="C42" i="21"/>
  <c r="AD42" i="21" s="1"/>
  <c r="C1059" i="21"/>
  <c r="AD1059" i="21" s="1"/>
  <c r="C18" i="21"/>
  <c r="AD18" i="21" s="1"/>
  <c r="C12" i="21"/>
  <c r="AD12" i="21" s="1"/>
  <c r="L1424" i="21"/>
  <c r="L24" i="21"/>
  <c r="L1419" i="21"/>
  <c r="W1421" i="21"/>
  <c r="W1413" i="21"/>
  <c r="W1404" i="21"/>
  <c r="W1415" i="21"/>
  <c r="W1410" i="21"/>
  <c r="S1401" i="22" l="1"/>
  <c r="T1401" i="22" s="1"/>
  <c r="S1399" i="22"/>
  <c r="T1399" i="22" s="1"/>
  <c r="S1405" i="22"/>
  <c r="T1405" i="22" s="1"/>
  <c r="S1409" i="22"/>
  <c r="T1409" i="22" s="1"/>
  <c r="S1408" i="22"/>
  <c r="T1408" i="22" s="1"/>
  <c r="S1402" i="22"/>
  <c r="T1402" i="22" s="1"/>
  <c r="S1406" i="22"/>
  <c r="T1406" i="22" s="1"/>
  <c r="S1410" i="22"/>
  <c r="T1410" i="22" s="1"/>
  <c r="S1403" i="22"/>
  <c r="T1403" i="22" s="1"/>
  <c r="S1407" i="22"/>
  <c r="T1407" i="22" s="1"/>
  <c r="S1400" i="22"/>
  <c r="T1400" i="22" s="1"/>
  <c r="S1404" i="22"/>
  <c r="T1404" i="22" s="1"/>
  <c r="S1387" i="22"/>
  <c r="T1387" i="22" s="1"/>
  <c r="S1395" i="22"/>
  <c r="T1395" i="22" s="1"/>
  <c r="S1393" i="22"/>
  <c r="T1393" i="22" s="1"/>
  <c r="S1396" i="22"/>
  <c r="T1396" i="22" s="1"/>
  <c r="S1383" i="22"/>
  <c r="T1383" i="22" s="1"/>
  <c r="S1398" i="22"/>
  <c r="T1398" i="22" s="1"/>
  <c r="S1394" i="22"/>
  <c r="T1394" i="22" s="1"/>
  <c r="S1385" i="22"/>
  <c r="T1385" i="22" s="1"/>
  <c r="S1392" i="22"/>
  <c r="T1392" i="22" s="1"/>
  <c r="S1390" i="22"/>
  <c r="T1390" i="22" s="1"/>
  <c r="S1388" i="22"/>
  <c r="T1388" i="22" s="1"/>
  <c r="S1389" i="22"/>
  <c r="T1389" i="22" s="1"/>
  <c r="S1397" i="22"/>
  <c r="T1397" i="22" s="1"/>
  <c r="S1384" i="22"/>
  <c r="T1384" i="22" s="1"/>
  <c r="S1386" i="22"/>
  <c r="T1386" i="22" s="1"/>
  <c r="S1391" i="22"/>
  <c r="T1391" i="22" s="1"/>
  <c r="S1382" i="22"/>
  <c r="T1382" i="22" s="1"/>
  <c r="S1381" i="22"/>
  <c r="T1381" i="22" s="1"/>
  <c r="S336" i="22"/>
  <c r="T336" i="22" s="1"/>
  <c r="S1373" i="22"/>
  <c r="T1373" i="22" s="1"/>
  <c r="S1361" i="22"/>
  <c r="T1361" i="22" s="1"/>
  <c r="S1351" i="22"/>
  <c r="T1351" i="22" s="1"/>
  <c r="S1339" i="22"/>
  <c r="T1339" i="22" s="1"/>
  <c r="S1327" i="22"/>
  <c r="T1327" i="22" s="1"/>
  <c r="S1315" i="22"/>
  <c r="T1315" i="22" s="1"/>
  <c r="S1303" i="22"/>
  <c r="T1303" i="22" s="1"/>
  <c r="S1291" i="22"/>
  <c r="T1291" i="22" s="1"/>
  <c r="S1279" i="22"/>
  <c r="T1279" i="22" s="1"/>
  <c r="S1267" i="22"/>
  <c r="T1267" i="22" s="1"/>
  <c r="S1255" i="22"/>
  <c r="T1255" i="22" s="1"/>
  <c r="S1243" i="22"/>
  <c r="T1243" i="22" s="1"/>
  <c r="S1231" i="22"/>
  <c r="T1231" i="22" s="1"/>
  <c r="S1219" i="22"/>
  <c r="T1219" i="22" s="1"/>
  <c r="S1207" i="22"/>
  <c r="T1207" i="22" s="1"/>
  <c r="S1195" i="22"/>
  <c r="T1195" i="22" s="1"/>
  <c r="S1183" i="22"/>
  <c r="T1183" i="22" s="1"/>
  <c r="S1171" i="22"/>
  <c r="T1171" i="22" s="1"/>
  <c r="S1167" i="22"/>
  <c r="T1167" i="22" s="1"/>
  <c r="S1150" i="22"/>
  <c r="T1150" i="22" s="1"/>
  <c r="S1138" i="22"/>
  <c r="T1138" i="22" s="1"/>
  <c r="S1128" i="22"/>
  <c r="T1128" i="22" s="1"/>
  <c r="S1116" i="22"/>
  <c r="T1116" i="22" s="1"/>
  <c r="S1104" i="22"/>
  <c r="T1104" i="22" s="1"/>
  <c r="S1091" i="22"/>
  <c r="T1091" i="22" s="1"/>
  <c r="S1079" i="22"/>
  <c r="T1079" i="22" s="1"/>
  <c r="S1067" i="22"/>
  <c r="T1067" i="22" s="1"/>
  <c r="S1055" i="22"/>
  <c r="T1055" i="22" s="1"/>
  <c r="S1034" i="22"/>
  <c r="T1034" i="22" s="1"/>
  <c r="S1022" i="22"/>
  <c r="T1022" i="22" s="1"/>
  <c r="S1010" i="22"/>
  <c r="T1010" i="22" s="1"/>
  <c r="S998" i="22"/>
  <c r="T998" i="22" s="1"/>
  <c r="S986" i="22"/>
  <c r="T986" i="22" s="1"/>
  <c r="S974" i="22"/>
  <c r="T974" i="22" s="1"/>
  <c r="S962" i="22"/>
  <c r="T962" i="22" s="1"/>
  <c r="S950" i="22"/>
  <c r="T950" i="22" s="1"/>
  <c r="S938" i="22"/>
  <c r="T938" i="22" s="1"/>
  <c r="S926" i="22"/>
  <c r="T926" i="22" s="1"/>
  <c r="S914" i="22"/>
  <c r="T914" i="22" s="1"/>
  <c r="S902" i="22"/>
  <c r="T902" i="22" s="1"/>
  <c r="S890" i="22"/>
  <c r="T890" i="22" s="1"/>
  <c r="S878" i="22"/>
  <c r="T878" i="22" s="1"/>
  <c r="S866" i="22"/>
  <c r="T866" i="22" s="1"/>
  <c r="S854" i="22"/>
  <c r="T854" i="22" s="1"/>
  <c r="S842" i="22"/>
  <c r="T842" i="22" s="1"/>
  <c r="S830" i="22"/>
  <c r="T830" i="22" s="1"/>
  <c r="S818" i="22"/>
  <c r="T818" i="22" s="1"/>
  <c r="S806" i="22"/>
  <c r="T806" i="22" s="1"/>
  <c r="S794" i="22"/>
  <c r="T794" i="22" s="1"/>
  <c r="S782" i="22"/>
  <c r="T782" i="22" s="1"/>
  <c r="S770" i="22"/>
  <c r="T770" i="22" s="1"/>
  <c r="S758" i="22"/>
  <c r="T758" i="22" s="1"/>
  <c r="S746" i="22"/>
  <c r="T746" i="22" s="1"/>
  <c r="S734" i="22"/>
  <c r="T734" i="22" s="1"/>
  <c r="S722" i="22"/>
  <c r="T722" i="22" s="1"/>
  <c r="S710" i="22"/>
  <c r="T710" i="22" s="1"/>
  <c r="S698" i="22"/>
  <c r="T698" i="22" s="1"/>
  <c r="S686" i="22"/>
  <c r="T686" i="22" s="1"/>
  <c r="S674" i="22"/>
  <c r="T674" i="22" s="1"/>
  <c r="S663" i="22"/>
  <c r="T663" i="22" s="1"/>
  <c r="S651" i="22"/>
  <c r="T651" i="22" s="1"/>
  <c r="S639" i="22"/>
  <c r="T639" i="22" s="1"/>
  <c r="S627" i="22"/>
  <c r="T627" i="22" s="1"/>
  <c r="S615" i="22"/>
  <c r="T615" i="22" s="1"/>
  <c r="S603" i="22"/>
  <c r="T603" i="22" s="1"/>
  <c r="S591" i="22"/>
  <c r="T591" i="22" s="1"/>
  <c r="S579" i="22"/>
  <c r="T579" i="22" s="1"/>
  <c r="S567" i="22"/>
  <c r="T567" i="22" s="1"/>
  <c r="S555" i="22"/>
  <c r="T555" i="22" s="1"/>
  <c r="S543" i="22"/>
  <c r="T543" i="22" s="1"/>
  <c r="S531" i="22"/>
  <c r="T531" i="22" s="1"/>
  <c r="S519" i="22"/>
  <c r="T519" i="22" s="1"/>
  <c r="S507" i="22"/>
  <c r="T507" i="22" s="1"/>
  <c r="S495" i="22"/>
  <c r="T495" i="22" s="1"/>
  <c r="S483" i="22"/>
  <c r="T483" i="22" s="1"/>
  <c r="S471" i="22"/>
  <c r="T471" i="22" s="1"/>
  <c r="S459" i="22"/>
  <c r="S447" i="22"/>
  <c r="T447" i="22" s="1"/>
  <c r="S435" i="22"/>
  <c r="T435" i="22" s="1"/>
  <c r="S423" i="22"/>
  <c r="T423" i="22" s="1"/>
  <c r="S411" i="22"/>
  <c r="T411" i="22" s="1"/>
  <c r="S399" i="22"/>
  <c r="T399" i="22" s="1"/>
  <c r="S390" i="22"/>
  <c r="T390" i="22" s="1"/>
  <c r="S378" i="22"/>
  <c r="T378" i="22" s="1"/>
  <c r="S366" i="22"/>
  <c r="S356" i="22"/>
  <c r="T356" i="22" s="1"/>
  <c r="S344" i="22"/>
  <c r="S332" i="22"/>
  <c r="T332" i="22" s="1"/>
  <c r="S321" i="22"/>
  <c r="S309" i="22"/>
  <c r="T309" i="22" s="1"/>
  <c r="S297" i="22"/>
  <c r="T297" i="22" s="1"/>
  <c r="S285" i="22"/>
  <c r="S273" i="22"/>
  <c r="T273" i="22" s="1"/>
  <c r="S261" i="22"/>
  <c r="T261" i="22" s="1"/>
  <c r="S249" i="22"/>
  <c r="T249" i="22" s="1"/>
  <c r="S237" i="22"/>
  <c r="S225" i="22"/>
  <c r="T225" i="22" s="1"/>
  <c r="S213" i="22"/>
  <c r="S205" i="22"/>
  <c r="S194" i="22"/>
  <c r="T194" i="22" s="1"/>
  <c r="S189" i="22"/>
  <c r="T189" i="22" s="1"/>
  <c r="S186" i="22"/>
  <c r="T186" i="22" s="1"/>
  <c r="S175" i="22"/>
  <c r="T175" i="22" s="1"/>
  <c r="S163" i="22"/>
  <c r="T163" i="22" s="1"/>
  <c r="S151" i="22"/>
  <c r="T151" i="22" s="1"/>
  <c r="S139" i="22"/>
  <c r="T139" i="22" s="1"/>
  <c r="S130" i="22"/>
  <c r="T130" i="22" s="1"/>
  <c r="S118" i="22"/>
  <c r="T118" i="22" s="1"/>
  <c r="S106" i="22"/>
  <c r="T106" i="22" s="1"/>
  <c r="S95" i="22"/>
  <c r="T95" i="22" s="1"/>
  <c r="S79" i="22"/>
  <c r="S68" i="22"/>
  <c r="T68" i="22" s="1"/>
  <c r="S56" i="22"/>
  <c r="S44" i="22"/>
  <c r="T44" i="22" s="1"/>
  <c r="S32" i="22"/>
  <c r="T32" i="22" s="1"/>
  <c r="S21" i="22"/>
  <c r="T21" i="22" s="1"/>
  <c r="S11" i="22"/>
  <c r="T11" i="22" s="1"/>
  <c r="S1372" i="22"/>
  <c r="T1372" i="22" s="1"/>
  <c r="S1360" i="22"/>
  <c r="T1360" i="22" s="1"/>
  <c r="S1350" i="22"/>
  <c r="T1350" i="22" s="1"/>
  <c r="S1338" i="22"/>
  <c r="T1338" i="22" s="1"/>
  <c r="S1326" i="22"/>
  <c r="T1326" i="22" s="1"/>
  <c r="S1314" i="22"/>
  <c r="T1314" i="22" s="1"/>
  <c r="S1302" i="22"/>
  <c r="T1302" i="22" s="1"/>
  <c r="S1290" i="22"/>
  <c r="T1290" i="22" s="1"/>
  <c r="S1278" i="22"/>
  <c r="T1278" i="22" s="1"/>
  <c r="S1266" i="22"/>
  <c r="T1266" i="22" s="1"/>
  <c r="S1254" i="22"/>
  <c r="T1254" i="22" s="1"/>
  <c r="S1242" i="22"/>
  <c r="T1242" i="22" s="1"/>
  <c r="S1230" i="22"/>
  <c r="T1230" i="22" s="1"/>
  <c r="S1218" i="22"/>
  <c r="T1218" i="22" s="1"/>
  <c r="S1206" i="22"/>
  <c r="T1206" i="22" s="1"/>
  <c r="S1194" i="22"/>
  <c r="T1194" i="22" s="1"/>
  <c r="S1182" i="22"/>
  <c r="T1182" i="22" s="1"/>
  <c r="S1170" i="22"/>
  <c r="T1170" i="22" s="1"/>
  <c r="S1166" i="22"/>
  <c r="T1166" i="22" s="1"/>
  <c r="S1161" i="22"/>
  <c r="T1161" i="22" s="1"/>
  <c r="S1149" i="22"/>
  <c r="T1149" i="22" s="1"/>
  <c r="S1137" i="22"/>
  <c r="T1137" i="22" s="1"/>
  <c r="S1127" i="22"/>
  <c r="T1127" i="22" s="1"/>
  <c r="S1115" i="22"/>
  <c r="T1115" i="22" s="1"/>
  <c r="S1103" i="22"/>
  <c r="T1103" i="22" s="1"/>
  <c r="S1102" i="22"/>
  <c r="T1102" i="22" s="1"/>
  <c r="S1090" i="22"/>
  <c r="T1090" i="22" s="1"/>
  <c r="S1078" i="22"/>
  <c r="T1078" i="22" s="1"/>
  <c r="S1066" i="22"/>
  <c r="T1066" i="22" s="1"/>
  <c r="S1054" i="22"/>
  <c r="T1054" i="22" s="1"/>
  <c r="S1045" i="22"/>
  <c r="T1045" i="22" s="1"/>
  <c r="S1033" i="22"/>
  <c r="T1033" i="22" s="1"/>
  <c r="S1021" i="22"/>
  <c r="T1021" i="22" s="1"/>
  <c r="S1009" i="22"/>
  <c r="T1009" i="22" s="1"/>
  <c r="S997" i="22"/>
  <c r="T997" i="22" s="1"/>
  <c r="S985" i="22"/>
  <c r="T985" i="22" s="1"/>
  <c r="S973" i="22"/>
  <c r="T973" i="22" s="1"/>
  <c r="S961" i="22"/>
  <c r="T961" i="22" s="1"/>
  <c r="S949" i="22"/>
  <c r="T949" i="22" s="1"/>
  <c r="S937" i="22"/>
  <c r="T937" i="22" s="1"/>
  <c r="S925" i="22"/>
  <c r="T925" i="22" s="1"/>
  <c r="S913" i="22"/>
  <c r="T913" i="22" s="1"/>
  <c r="S901" i="22"/>
  <c r="T901" i="22" s="1"/>
  <c r="S889" i="22"/>
  <c r="T889" i="22" s="1"/>
  <c r="S877" i="22"/>
  <c r="T877" i="22" s="1"/>
  <c r="S865" i="22"/>
  <c r="T865" i="22" s="1"/>
  <c r="S853" i="22"/>
  <c r="T853" i="22" s="1"/>
  <c r="S841" i="22"/>
  <c r="T841" i="22" s="1"/>
  <c r="S829" i="22"/>
  <c r="T829" i="22" s="1"/>
  <c r="S817" i="22"/>
  <c r="T817" i="22" s="1"/>
  <c r="S805" i="22"/>
  <c r="T805" i="22" s="1"/>
  <c r="S793" i="22"/>
  <c r="T793" i="22" s="1"/>
  <c r="S781" i="22"/>
  <c r="T781" i="22" s="1"/>
  <c r="S769" i="22"/>
  <c r="T769" i="22" s="1"/>
  <c r="S757" i="22"/>
  <c r="T757" i="22" s="1"/>
  <c r="S745" i="22"/>
  <c r="T745" i="22" s="1"/>
  <c r="S733" i="22"/>
  <c r="T733" i="22" s="1"/>
  <c r="S721" i="22"/>
  <c r="T721" i="22" s="1"/>
  <c r="S709" i="22"/>
  <c r="T709" i="22" s="1"/>
  <c r="S697" i="22"/>
  <c r="T697" i="22" s="1"/>
  <c r="S685" i="22"/>
  <c r="T685" i="22" s="1"/>
  <c r="S662" i="22"/>
  <c r="T662" i="22" s="1"/>
  <c r="S650" i="22"/>
  <c r="T650" i="22" s="1"/>
  <c r="S638" i="22"/>
  <c r="T638" i="22" s="1"/>
  <c r="S626" i="22"/>
  <c r="T626" i="22" s="1"/>
  <c r="S614" i="22"/>
  <c r="T614" i="22" s="1"/>
  <c r="S602" i="22"/>
  <c r="T602" i="22" s="1"/>
  <c r="S590" i="22"/>
  <c r="T590" i="22" s="1"/>
  <c r="S578" i="22"/>
  <c r="T578" i="22" s="1"/>
  <c r="S566" i="22"/>
  <c r="T566" i="22" s="1"/>
  <c r="S554" i="22"/>
  <c r="T554" i="22" s="1"/>
  <c r="S542" i="22"/>
  <c r="T542" i="22" s="1"/>
  <c r="S530" i="22"/>
  <c r="T530" i="22" s="1"/>
  <c r="S518" i="22"/>
  <c r="T518" i="22" s="1"/>
  <c r="S506" i="22"/>
  <c r="T506" i="22" s="1"/>
  <c r="S494" i="22"/>
  <c r="T494" i="22" s="1"/>
  <c r="S482" i="22"/>
  <c r="T482" i="22" s="1"/>
  <c r="S470" i="22"/>
  <c r="T470" i="22" s="1"/>
  <c r="S458" i="22"/>
  <c r="T458" i="22" s="1"/>
  <c r="S446" i="22"/>
  <c r="T446" i="22" s="1"/>
  <c r="S434" i="22"/>
  <c r="T434" i="22" s="1"/>
  <c r="S422" i="22"/>
  <c r="T422" i="22" s="1"/>
  <c r="S410" i="22"/>
  <c r="T410" i="22" s="1"/>
  <c r="S398" i="22"/>
  <c r="T398" i="22" s="1"/>
  <c r="S389" i="22"/>
  <c r="T389" i="22" s="1"/>
  <c r="S377" i="22"/>
  <c r="T377" i="22" s="1"/>
  <c r="S365" i="22"/>
  <c r="S355" i="22"/>
  <c r="T355" i="22" s="1"/>
  <c r="S343" i="22"/>
  <c r="S331" i="22"/>
  <c r="T331" i="22" s="1"/>
  <c r="S320" i="22"/>
  <c r="S308" i="22"/>
  <c r="T308" i="22" s="1"/>
  <c r="S296" i="22"/>
  <c r="T296" i="22" s="1"/>
  <c r="S284" i="22"/>
  <c r="T284" i="22" s="1"/>
  <c r="S272" i="22"/>
  <c r="T272" i="22" s="1"/>
  <c r="S260" i="22"/>
  <c r="T260" i="22" s="1"/>
  <c r="S248" i="22"/>
  <c r="T248" i="22" s="1"/>
  <c r="S236" i="22"/>
  <c r="T236" i="22" s="1"/>
  <c r="S224" i="22"/>
  <c r="T224" i="22" s="1"/>
  <c r="S212" i="22"/>
  <c r="S204" i="22"/>
  <c r="S185" i="22"/>
  <c r="T185" i="22" s="1"/>
  <c r="S174" i="22"/>
  <c r="T174" i="22" s="1"/>
  <c r="S162" i="22"/>
  <c r="T162" i="22" s="1"/>
  <c r="S150" i="22"/>
  <c r="T150" i="22" s="1"/>
  <c r="S138" i="22"/>
  <c r="T138" i="22" s="1"/>
  <c r="S129" i="22"/>
  <c r="T129" i="22" s="1"/>
  <c r="S117" i="22"/>
  <c r="T117" i="22" s="1"/>
  <c r="S105" i="22"/>
  <c r="T105" i="22" s="1"/>
  <c r="S94" i="22"/>
  <c r="T94" i="22" s="1"/>
  <c r="S78" i="22"/>
  <c r="T78" i="22" s="1"/>
  <c r="S67" i="22"/>
  <c r="T67" i="22" s="1"/>
  <c r="S55" i="22"/>
  <c r="T55" i="22" s="1"/>
  <c r="S43" i="22"/>
  <c r="S31" i="22"/>
  <c r="T31" i="22" s="1"/>
  <c r="S20" i="22"/>
  <c r="T20" i="22" s="1"/>
  <c r="S10" i="22"/>
  <c r="T10" i="22" s="1"/>
  <c r="S1349" i="22"/>
  <c r="T1349" i="22" s="1"/>
  <c r="S1169" i="22"/>
  <c r="T1169" i="22" s="1"/>
  <c r="S936" i="22"/>
  <c r="T936" i="22" s="1"/>
  <c r="S149" i="22"/>
  <c r="T149" i="22" s="1"/>
  <c r="S1371" i="22"/>
  <c r="T1371" i="22" s="1"/>
  <c r="S1301" i="22"/>
  <c r="T1301" i="22" s="1"/>
  <c r="S1253" i="22"/>
  <c r="T1253" i="22" s="1"/>
  <c r="S1193" i="22"/>
  <c r="T1193" i="22" s="1"/>
  <c r="S1136" i="22"/>
  <c r="T1136" i="22" s="1"/>
  <c r="S1053" i="22"/>
  <c r="T1053" i="22" s="1"/>
  <c r="S996" i="22"/>
  <c r="T996" i="22" s="1"/>
  <c r="S924" i="22"/>
  <c r="T924" i="22" s="1"/>
  <c r="S852" i="22"/>
  <c r="T852" i="22" s="1"/>
  <c r="S816" i="22"/>
  <c r="T816" i="22" s="1"/>
  <c r="S756" i="22"/>
  <c r="T756" i="22" s="1"/>
  <c r="S708" i="22"/>
  <c r="T708" i="22" s="1"/>
  <c r="S661" i="22"/>
  <c r="T661" i="22" s="1"/>
  <c r="S553" i="22"/>
  <c r="T553" i="22" s="1"/>
  <c r="S1358" i="22"/>
  <c r="T1358" i="22" s="1"/>
  <c r="S1312" i="22"/>
  <c r="T1312" i="22" s="1"/>
  <c r="S1276" i="22"/>
  <c r="T1276" i="22" s="1"/>
  <c r="S1252" i="22"/>
  <c r="T1252" i="22" s="1"/>
  <c r="S1204" i="22"/>
  <c r="T1204" i="22" s="1"/>
  <c r="S1135" i="22"/>
  <c r="T1135" i="22" s="1"/>
  <c r="S1076" i="22"/>
  <c r="T1076" i="22" s="1"/>
  <c r="S1031" i="22"/>
  <c r="T1031" i="22" s="1"/>
  <c r="S983" i="22"/>
  <c r="T983" i="22" s="1"/>
  <c r="S923" i="22"/>
  <c r="T923" i="22" s="1"/>
  <c r="S827" i="22"/>
  <c r="T827" i="22" s="1"/>
  <c r="S318" i="22"/>
  <c r="T318" i="22" s="1"/>
  <c r="S340" i="22"/>
  <c r="S1359" i="22"/>
  <c r="T1359" i="22" s="1"/>
  <c r="S1289" i="22"/>
  <c r="T1289" i="22" s="1"/>
  <c r="S1229" i="22"/>
  <c r="T1229" i="22" s="1"/>
  <c r="S1165" i="22"/>
  <c r="T1165" i="22" s="1"/>
  <c r="S1089" i="22"/>
  <c r="T1089" i="22" s="1"/>
  <c r="S1020" i="22"/>
  <c r="T1020" i="22" s="1"/>
  <c r="S960" i="22"/>
  <c r="T960" i="22" s="1"/>
  <c r="S888" i="22"/>
  <c r="T888" i="22" s="1"/>
  <c r="S828" i="22"/>
  <c r="T828" i="22" s="1"/>
  <c r="S780" i="22"/>
  <c r="T780" i="22" s="1"/>
  <c r="S720" i="22"/>
  <c r="T720" i="22" s="1"/>
  <c r="S673" i="22"/>
  <c r="T673" i="22" s="1"/>
  <c r="S613" i="22"/>
  <c r="T613" i="22" s="1"/>
  <c r="S577" i="22"/>
  <c r="T577" i="22" s="1"/>
  <c r="S529" i="22"/>
  <c r="T529" i="22" s="1"/>
  <c r="S493" i="22"/>
  <c r="T493" i="22" s="1"/>
  <c r="S457" i="22"/>
  <c r="T457" i="22" s="1"/>
  <c r="S421" i="22"/>
  <c r="T421" i="22" s="1"/>
  <c r="S388" i="22"/>
  <c r="T388" i="22" s="1"/>
  <c r="S354" i="22"/>
  <c r="T354" i="22" s="1"/>
  <c r="S283" i="22"/>
  <c r="T283" i="22" s="1"/>
  <c r="S247" i="22"/>
  <c r="T247" i="22" s="1"/>
  <c r="S193" i="22"/>
  <c r="T193" i="22" s="1"/>
  <c r="S30" i="22"/>
  <c r="T30" i="22" s="1"/>
  <c r="S1370" i="22"/>
  <c r="T1370" i="22" s="1"/>
  <c r="S1324" i="22"/>
  <c r="T1324" i="22" s="1"/>
  <c r="S1264" i="22"/>
  <c r="T1264" i="22" s="1"/>
  <c r="S1216" i="22"/>
  <c r="T1216" i="22" s="1"/>
  <c r="S1125" i="22"/>
  <c r="T1125" i="22" s="1"/>
  <c r="S1088" i="22"/>
  <c r="T1088" i="22" s="1"/>
  <c r="S995" i="22"/>
  <c r="T995" i="22" s="1"/>
  <c r="S947" i="22"/>
  <c r="T947" i="22" s="1"/>
  <c r="S899" i="22"/>
  <c r="T899" i="22" s="1"/>
  <c r="S863" i="22"/>
  <c r="T863" i="22" s="1"/>
  <c r="S815" i="22"/>
  <c r="T815" i="22" s="1"/>
  <c r="S755" i="22"/>
  <c r="T755" i="22" s="1"/>
  <c r="S731" i="22"/>
  <c r="T731" i="22" s="1"/>
  <c r="S683" i="22"/>
  <c r="T683" i="22" s="1"/>
  <c r="S636" i="22"/>
  <c r="T636" i="22" s="1"/>
  <c r="S600" i="22"/>
  <c r="T600" i="22" s="1"/>
  <c r="S564" i="22"/>
  <c r="T564" i="22" s="1"/>
  <c r="S528" i="22"/>
  <c r="T528" i="22" s="1"/>
  <c r="S480" i="22"/>
  <c r="T480" i="22" s="1"/>
  <c r="S444" i="22"/>
  <c r="T444" i="22" s="1"/>
  <c r="S408" i="22"/>
  <c r="T408" i="22" s="1"/>
  <c r="S375" i="22"/>
  <c r="T375" i="22" s="1"/>
  <c r="S341" i="22"/>
  <c r="S282" i="22"/>
  <c r="T282" i="22" s="1"/>
  <c r="S234" i="22"/>
  <c r="T234" i="22" s="1"/>
  <c r="S192" i="22"/>
  <c r="T192" i="22" s="1"/>
  <c r="S148" i="22"/>
  <c r="T148" i="22" s="1"/>
  <c r="S18" i="22"/>
  <c r="T18" i="22" s="1"/>
  <c r="S352" i="22"/>
  <c r="T352" i="22" s="1"/>
  <c r="S1379" i="22"/>
  <c r="T1379" i="22" s="1"/>
  <c r="S1368" i="22"/>
  <c r="T1368" i="22" s="1"/>
  <c r="S1356" i="22"/>
  <c r="T1356" i="22" s="1"/>
  <c r="S1346" i="22"/>
  <c r="T1346" i="22" s="1"/>
  <c r="S1334" i="22"/>
  <c r="T1334" i="22" s="1"/>
  <c r="S1322" i="22"/>
  <c r="T1322" i="22" s="1"/>
  <c r="S1310" i="22"/>
  <c r="T1310" i="22" s="1"/>
  <c r="S1298" i="22"/>
  <c r="T1298" i="22" s="1"/>
  <c r="S1286" i="22"/>
  <c r="T1286" i="22" s="1"/>
  <c r="S1274" i="22"/>
  <c r="T1274" i="22" s="1"/>
  <c r="S1262" i="22"/>
  <c r="T1262" i="22" s="1"/>
  <c r="S1250" i="22"/>
  <c r="T1250" i="22" s="1"/>
  <c r="S1238" i="22"/>
  <c r="T1238" i="22" s="1"/>
  <c r="S1226" i="22"/>
  <c r="T1226" i="22" s="1"/>
  <c r="S1214" i="22"/>
  <c r="T1214" i="22" s="1"/>
  <c r="S1202" i="22"/>
  <c r="T1202" i="22" s="1"/>
  <c r="S1190" i="22"/>
  <c r="T1190" i="22" s="1"/>
  <c r="S1178" i="22"/>
  <c r="T1178" i="22" s="1"/>
  <c r="S1162" i="22"/>
  <c r="T1162" i="22" s="1"/>
  <c r="S1157" i="22"/>
  <c r="T1157" i="22" s="1"/>
  <c r="S1145" i="22"/>
  <c r="T1145" i="22" s="1"/>
  <c r="S1123" i="22"/>
  <c r="T1123" i="22" s="1"/>
  <c r="S1111" i="22"/>
  <c r="T1111" i="22" s="1"/>
  <c r="S1098" i="22"/>
  <c r="T1098" i="22" s="1"/>
  <c r="S1086" i="22"/>
  <c r="T1086" i="22" s="1"/>
  <c r="S1074" i="22"/>
  <c r="T1074" i="22" s="1"/>
  <c r="S1062" i="22"/>
  <c r="T1062" i="22" s="1"/>
  <c r="S1051" i="22"/>
  <c r="T1051" i="22" s="1"/>
  <c r="S1041" i="22"/>
  <c r="T1041" i="22" s="1"/>
  <c r="S1029" i="22"/>
  <c r="T1029" i="22" s="1"/>
  <c r="S1017" i="22"/>
  <c r="S1005" i="22"/>
  <c r="T1005" i="22" s="1"/>
  <c r="S993" i="22"/>
  <c r="T993" i="22" s="1"/>
  <c r="S981" i="22"/>
  <c r="T981" i="22" s="1"/>
  <c r="S969" i="22"/>
  <c r="T969" i="22" s="1"/>
  <c r="S957" i="22"/>
  <c r="T957" i="22" s="1"/>
  <c r="S945" i="22"/>
  <c r="T945" i="22" s="1"/>
  <c r="S933" i="22"/>
  <c r="T933" i="22" s="1"/>
  <c r="S921" i="22"/>
  <c r="T921" i="22" s="1"/>
  <c r="S909" i="22"/>
  <c r="T909" i="22" s="1"/>
  <c r="S897" i="22"/>
  <c r="T897" i="22" s="1"/>
  <c r="S885" i="22"/>
  <c r="T885" i="22" s="1"/>
  <c r="S873" i="22"/>
  <c r="T873" i="22" s="1"/>
  <c r="S861" i="22"/>
  <c r="T861" i="22" s="1"/>
  <c r="S849" i="22"/>
  <c r="T849" i="22" s="1"/>
  <c r="S837" i="22"/>
  <c r="T837" i="22" s="1"/>
  <c r="S825" i="22"/>
  <c r="T825" i="22" s="1"/>
  <c r="S813" i="22"/>
  <c r="T813" i="22" s="1"/>
  <c r="S801" i="22"/>
  <c r="T801" i="22" s="1"/>
  <c r="S789" i="22"/>
  <c r="T789" i="22" s="1"/>
  <c r="S777" i="22"/>
  <c r="T777" i="22" s="1"/>
  <c r="S765" i="22"/>
  <c r="T765" i="22" s="1"/>
  <c r="S753" i="22"/>
  <c r="T753" i="22" s="1"/>
  <c r="S741" i="22"/>
  <c r="T741" i="22" s="1"/>
  <c r="S729" i="22"/>
  <c r="T729" i="22" s="1"/>
  <c r="S717" i="22"/>
  <c r="T717" i="22" s="1"/>
  <c r="S705" i="22"/>
  <c r="T705" i="22" s="1"/>
  <c r="S693" i="22"/>
  <c r="T693" i="22" s="1"/>
  <c r="S681" i="22"/>
  <c r="T681" i="22" s="1"/>
  <c r="S670" i="22"/>
  <c r="T670" i="22" s="1"/>
  <c r="S658" i="22"/>
  <c r="T658" i="22" s="1"/>
  <c r="S646" i="22"/>
  <c r="T646" i="22" s="1"/>
  <c r="S634" i="22"/>
  <c r="T634" i="22" s="1"/>
  <c r="S622" i="22"/>
  <c r="T622" i="22" s="1"/>
  <c r="S610" i="22"/>
  <c r="T610" i="22" s="1"/>
  <c r="S598" i="22"/>
  <c r="T598" i="22" s="1"/>
  <c r="S586" i="22"/>
  <c r="T586" i="22" s="1"/>
  <c r="S574" i="22"/>
  <c r="T574" i="22" s="1"/>
  <c r="S562" i="22"/>
  <c r="T562" i="22" s="1"/>
  <c r="S550" i="22"/>
  <c r="T550" i="22" s="1"/>
  <c r="S538" i="22"/>
  <c r="T538" i="22" s="1"/>
  <c r="S526" i="22"/>
  <c r="T526" i="22" s="1"/>
  <c r="S514" i="22"/>
  <c r="T514" i="22" s="1"/>
  <c r="S502" i="22"/>
  <c r="T502" i="22" s="1"/>
  <c r="S490" i="22"/>
  <c r="T490" i="22" s="1"/>
  <c r="S478" i="22"/>
  <c r="T478" i="22" s="1"/>
  <c r="S466" i="22"/>
  <c r="T466" i="22" s="1"/>
  <c r="S454" i="22"/>
  <c r="T454" i="22" s="1"/>
  <c r="S442" i="22"/>
  <c r="T442" i="22" s="1"/>
  <c r="S430" i="22"/>
  <c r="T430" i="22" s="1"/>
  <c r="S418" i="22"/>
  <c r="T418" i="22" s="1"/>
  <c r="S406" i="22"/>
  <c r="T406" i="22" s="1"/>
  <c r="S385" i="22"/>
  <c r="T385" i="22" s="1"/>
  <c r="S373" i="22"/>
  <c r="T373" i="22" s="1"/>
  <c r="S362" i="22"/>
  <c r="S351" i="22"/>
  <c r="T351" i="22" s="1"/>
  <c r="S339" i="22"/>
  <c r="S327" i="22"/>
  <c r="S316" i="22"/>
  <c r="T316" i="22" s="1"/>
  <c r="S304" i="22"/>
  <c r="T304" i="22" s="1"/>
  <c r="S292" i="22"/>
  <c r="T292" i="22" s="1"/>
  <c r="S280" i="22"/>
  <c r="T280" i="22" s="1"/>
  <c r="S268" i="22"/>
  <c r="T268" i="22" s="1"/>
  <c r="S256" i="22"/>
  <c r="T256" i="22" s="1"/>
  <c r="S244" i="22"/>
  <c r="T244" i="22" s="1"/>
  <c r="S232" i="22"/>
  <c r="T232" i="22" s="1"/>
  <c r="S220" i="22"/>
  <c r="S208" i="22"/>
  <c r="S200" i="22"/>
  <c r="S181" i="22"/>
  <c r="T181" i="22" s="1"/>
  <c r="S170" i="22"/>
  <c r="T170" i="22" s="1"/>
  <c r="S158" i="22"/>
  <c r="S146" i="22"/>
  <c r="T146" i="22" s="1"/>
  <c r="S135" i="22"/>
  <c r="T135" i="22" s="1"/>
  <c r="S125" i="22"/>
  <c r="T125" i="22" s="1"/>
  <c r="S113" i="22"/>
  <c r="S101" i="22"/>
  <c r="T101" i="22" s="1"/>
  <c r="S90" i="22"/>
  <c r="T90" i="22" s="1"/>
  <c r="S86" i="22"/>
  <c r="T86" i="22" s="1"/>
  <c r="S74" i="22"/>
  <c r="T74" i="22" s="1"/>
  <c r="S63" i="22"/>
  <c r="T63" i="22" s="1"/>
  <c r="S51" i="22"/>
  <c r="S39" i="22"/>
  <c r="T39" i="22" s="1"/>
  <c r="S28" i="22"/>
  <c r="T28" i="22" s="1"/>
  <c r="S16" i="22"/>
  <c r="T16" i="22" s="1"/>
  <c r="S1313" i="22"/>
  <c r="T1313" i="22" s="1"/>
  <c r="S1241" i="22"/>
  <c r="T1241" i="22" s="1"/>
  <c r="S1205" i="22"/>
  <c r="S1126" i="22"/>
  <c r="T1126" i="22" s="1"/>
  <c r="S1101" i="22"/>
  <c r="T1101" i="22" s="1"/>
  <c r="S1032" i="22"/>
  <c r="T1032" i="22" s="1"/>
  <c r="S972" i="22"/>
  <c r="S900" i="22"/>
  <c r="T900" i="22" s="1"/>
  <c r="S864" i="22"/>
  <c r="T864" i="22" s="1"/>
  <c r="S804" i="22"/>
  <c r="T804" i="22" s="1"/>
  <c r="S744" i="22"/>
  <c r="T744" i="22" s="1"/>
  <c r="S696" i="22"/>
  <c r="T696" i="22" s="1"/>
  <c r="S649" i="22"/>
  <c r="T649" i="22" s="1"/>
  <c r="S589" i="22"/>
  <c r="T589" i="22" s="1"/>
  <c r="S541" i="22"/>
  <c r="T541" i="22" s="1"/>
  <c r="S517" i="22"/>
  <c r="T517" i="22" s="1"/>
  <c r="S469" i="22"/>
  <c r="T469" i="22" s="1"/>
  <c r="S433" i="22"/>
  <c r="T433" i="22" s="1"/>
  <c r="S397" i="22"/>
  <c r="T397" i="22" s="1"/>
  <c r="S364" i="22"/>
  <c r="S330" i="22"/>
  <c r="T330" i="22" s="1"/>
  <c r="S295" i="22"/>
  <c r="T295" i="22" s="1"/>
  <c r="S259" i="22"/>
  <c r="T259" i="22" s="1"/>
  <c r="S223" i="22"/>
  <c r="S203" i="22"/>
  <c r="S184" i="22"/>
  <c r="T184" i="22" s="1"/>
  <c r="S161" i="22"/>
  <c r="S128" i="22"/>
  <c r="T128" i="22" s="1"/>
  <c r="S104" i="22"/>
  <c r="T104" i="22" s="1"/>
  <c r="S66" i="22"/>
  <c r="T66" i="22" s="1"/>
  <c r="S42" i="22"/>
  <c r="S1336" i="22"/>
  <c r="T1336" i="22" s="1"/>
  <c r="S1288" i="22"/>
  <c r="T1288" i="22" s="1"/>
  <c r="S1228" i="22"/>
  <c r="T1228" i="22" s="1"/>
  <c r="S1192" i="22"/>
  <c r="T1192" i="22" s="1"/>
  <c r="S1159" i="22"/>
  <c r="T1159" i="22" s="1"/>
  <c r="S1043" i="22"/>
  <c r="T1043" i="22" s="1"/>
  <c r="S1007" i="22"/>
  <c r="T1007" i="22" s="1"/>
  <c r="S959" i="22"/>
  <c r="T959" i="22" s="1"/>
  <c r="S911" i="22"/>
  <c r="T911" i="22" s="1"/>
  <c r="S875" i="22"/>
  <c r="T875" i="22" s="1"/>
  <c r="S839" i="22"/>
  <c r="T839" i="22" s="1"/>
  <c r="S791" i="22"/>
  <c r="T791" i="22" s="1"/>
  <c r="S767" i="22"/>
  <c r="T767" i="22" s="1"/>
  <c r="S719" i="22"/>
  <c r="T719" i="22" s="1"/>
  <c r="S672" i="22"/>
  <c r="T672" i="22" s="1"/>
  <c r="S648" i="22"/>
  <c r="T648" i="22" s="1"/>
  <c r="S612" i="22"/>
  <c r="T612" i="22" s="1"/>
  <c r="S576" i="22"/>
  <c r="T576" i="22" s="1"/>
  <c r="S540" i="22"/>
  <c r="T540" i="22" s="1"/>
  <c r="S504" i="22"/>
  <c r="T504" i="22" s="1"/>
  <c r="S456" i="22"/>
  <c r="T456" i="22" s="1"/>
  <c r="S420" i="22"/>
  <c r="T420" i="22" s="1"/>
  <c r="S387" i="22"/>
  <c r="T387" i="22" s="1"/>
  <c r="S353" i="22"/>
  <c r="T353" i="22" s="1"/>
  <c r="S306" i="22"/>
  <c r="T306" i="22" s="1"/>
  <c r="S258" i="22"/>
  <c r="T258" i="22" s="1"/>
  <c r="S222" i="22"/>
  <c r="S202" i="22"/>
  <c r="S183" i="22"/>
  <c r="T183" i="22" s="1"/>
  <c r="S160" i="22"/>
  <c r="S127" i="22"/>
  <c r="T127" i="22" s="1"/>
  <c r="S92" i="22"/>
  <c r="T92" i="22" s="1"/>
  <c r="S76" i="22"/>
  <c r="T76" i="22" s="1"/>
  <c r="S53" i="22"/>
  <c r="T53" i="22" s="1"/>
  <c r="S29" i="22"/>
  <c r="T29" i="22" s="1"/>
  <c r="S8" i="22"/>
  <c r="T8" i="22" s="1"/>
  <c r="S1380" i="22"/>
  <c r="T1380" i="22" s="1"/>
  <c r="S1357" i="22"/>
  <c r="S1335" i="22"/>
  <c r="T1335" i="22" s="1"/>
  <c r="S1311" i="22"/>
  <c r="T1311" i="22" s="1"/>
  <c r="S1287" i="22"/>
  <c r="T1287" i="22" s="1"/>
  <c r="S1275" i="22"/>
  <c r="T1275" i="22" s="1"/>
  <c r="S1251" i="22"/>
  <c r="T1251" i="22" s="1"/>
  <c r="S1239" i="22"/>
  <c r="T1239" i="22" s="1"/>
  <c r="S1215" i="22"/>
  <c r="T1215" i="22" s="1"/>
  <c r="S1191" i="22"/>
  <c r="T1191" i="22" s="1"/>
  <c r="S1163" i="22"/>
  <c r="T1163" i="22" s="1"/>
  <c r="S1146" i="22"/>
  <c r="T1146" i="22" s="1"/>
  <c r="S1112" i="22"/>
  <c r="T1112" i="22" s="1"/>
  <c r="S1099" i="22"/>
  <c r="T1099" i="22" s="1"/>
  <c r="S1075" i="22"/>
  <c r="T1075" i="22" s="1"/>
  <c r="S1052" i="22"/>
  <c r="T1052" i="22" s="1"/>
  <c r="S1042" i="22"/>
  <c r="T1042" i="22" s="1"/>
  <c r="S1018" i="22"/>
  <c r="T1018" i="22" s="1"/>
  <c r="S994" i="22"/>
  <c r="T994" i="22" s="1"/>
  <c r="S970" i="22"/>
  <c r="T970" i="22" s="1"/>
  <c r="S946" i="22"/>
  <c r="T946" i="22" s="1"/>
  <c r="S922" i="22"/>
  <c r="T922" i="22" s="1"/>
  <c r="S910" i="22"/>
  <c r="T910" i="22" s="1"/>
  <c r="S886" i="22"/>
  <c r="T886" i="22" s="1"/>
  <c r="S862" i="22"/>
  <c r="T862" i="22" s="1"/>
  <c r="S850" i="22"/>
  <c r="T850" i="22" s="1"/>
  <c r="S826" i="22"/>
  <c r="T826" i="22" s="1"/>
  <c r="S802" i="22"/>
  <c r="T802" i="22" s="1"/>
  <c r="S778" i="22"/>
  <c r="T778" i="22" s="1"/>
  <c r="S754" i="22"/>
  <c r="T754" i="22" s="1"/>
  <c r="S742" i="22"/>
  <c r="T742" i="22" s="1"/>
  <c r="S718" i="22"/>
  <c r="T718" i="22" s="1"/>
  <c r="S694" i="22"/>
  <c r="T694" i="22" s="1"/>
  <c r="S671" i="22"/>
  <c r="T671" i="22" s="1"/>
  <c r="S659" i="22"/>
  <c r="T659" i="22" s="1"/>
  <c r="S635" i="22"/>
  <c r="T635" i="22" s="1"/>
  <c r="S611" i="22"/>
  <c r="T611" i="22" s="1"/>
  <c r="S587" i="22"/>
  <c r="T587" i="22" s="1"/>
  <c r="S563" i="22"/>
  <c r="T563" i="22" s="1"/>
  <c r="S539" i="22"/>
  <c r="T539" i="22" s="1"/>
  <c r="S515" i="22"/>
  <c r="T515" i="22" s="1"/>
  <c r="S491" i="22"/>
  <c r="T491" i="22" s="1"/>
  <c r="S479" i="22"/>
  <c r="T479" i="22" s="1"/>
  <c r="S455" i="22"/>
  <c r="T455" i="22" s="1"/>
  <c r="S419" i="22"/>
  <c r="T419" i="22" s="1"/>
  <c r="S395" i="22"/>
  <c r="T395" i="22" s="1"/>
  <c r="S363" i="22"/>
  <c r="S1378" i="22"/>
  <c r="T1378" i="22" s="1"/>
  <c r="S1367" i="22"/>
  <c r="T1367" i="22" s="1"/>
  <c r="S1355" i="22"/>
  <c r="S1345" i="22"/>
  <c r="T1345" i="22" s="1"/>
  <c r="S1333" i="22"/>
  <c r="T1333" i="22" s="1"/>
  <c r="S1321" i="22"/>
  <c r="T1321" i="22" s="1"/>
  <c r="S1309" i="22"/>
  <c r="T1309" i="22" s="1"/>
  <c r="S1297" i="22"/>
  <c r="T1297" i="22" s="1"/>
  <c r="S1285" i="22"/>
  <c r="T1285" i="22" s="1"/>
  <c r="S1273" i="22"/>
  <c r="T1273" i="22" s="1"/>
  <c r="S1261" i="22"/>
  <c r="T1261" i="22" s="1"/>
  <c r="S1249" i="22"/>
  <c r="T1249" i="22" s="1"/>
  <c r="S1237" i="22"/>
  <c r="T1237" i="22" s="1"/>
  <c r="S1225" i="22"/>
  <c r="T1225" i="22" s="1"/>
  <c r="S1213" i="22"/>
  <c r="T1213" i="22" s="1"/>
  <c r="S1201" i="22"/>
  <c r="T1201" i="22" s="1"/>
  <c r="S1189" i="22"/>
  <c r="T1189" i="22" s="1"/>
  <c r="S1177" i="22"/>
  <c r="T1177" i="22" s="1"/>
  <c r="S1156" i="22"/>
  <c r="T1156" i="22" s="1"/>
  <c r="S1144" i="22"/>
  <c r="T1144" i="22" s="1"/>
  <c r="S1134" i="22"/>
  <c r="T1134" i="22" s="1"/>
  <c r="S1122" i="22"/>
  <c r="T1122" i="22" s="1"/>
  <c r="S1110" i="22"/>
  <c r="T1110" i="22" s="1"/>
  <c r="S1097" i="22"/>
  <c r="T1097" i="22" s="1"/>
  <c r="S1085" i="22"/>
  <c r="T1085" i="22" s="1"/>
  <c r="S1073" i="22"/>
  <c r="T1073" i="22" s="1"/>
  <c r="S1061" i="22"/>
  <c r="T1061" i="22" s="1"/>
  <c r="S1040" i="22"/>
  <c r="T1040" i="22" s="1"/>
  <c r="S1028" i="22"/>
  <c r="T1028" i="22" s="1"/>
  <c r="S1016" i="22"/>
  <c r="T1016" i="22" s="1"/>
  <c r="S1004" i="22"/>
  <c r="T1004" i="22" s="1"/>
  <c r="S992" i="22"/>
  <c r="T992" i="22" s="1"/>
  <c r="S980" i="22"/>
  <c r="T980" i="22" s="1"/>
  <c r="S968" i="22"/>
  <c r="T968" i="22" s="1"/>
  <c r="S956" i="22"/>
  <c r="T956" i="22" s="1"/>
  <c r="S944" i="22"/>
  <c r="T944" i="22" s="1"/>
  <c r="S932" i="22"/>
  <c r="T932" i="22" s="1"/>
  <c r="S920" i="22"/>
  <c r="T920" i="22" s="1"/>
  <c r="S908" i="22"/>
  <c r="T908" i="22" s="1"/>
  <c r="S896" i="22"/>
  <c r="T896" i="22" s="1"/>
  <c r="S884" i="22"/>
  <c r="T884" i="22" s="1"/>
  <c r="S872" i="22"/>
  <c r="T872" i="22" s="1"/>
  <c r="S860" i="22"/>
  <c r="T860" i="22" s="1"/>
  <c r="S848" i="22"/>
  <c r="T848" i="22" s="1"/>
  <c r="S836" i="22"/>
  <c r="T836" i="22" s="1"/>
  <c r="S824" i="22"/>
  <c r="T824" i="22" s="1"/>
  <c r="S812" i="22"/>
  <c r="T812" i="22" s="1"/>
  <c r="S800" i="22"/>
  <c r="T800" i="22" s="1"/>
  <c r="S788" i="22"/>
  <c r="T788" i="22" s="1"/>
  <c r="S776" i="22"/>
  <c r="T776" i="22" s="1"/>
  <c r="S764" i="22"/>
  <c r="T764" i="22" s="1"/>
  <c r="S752" i="22"/>
  <c r="T752" i="22" s="1"/>
  <c r="S740" i="22"/>
  <c r="T740" i="22" s="1"/>
  <c r="S728" i="22"/>
  <c r="T728" i="22" s="1"/>
  <c r="S716" i="22"/>
  <c r="T716" i="22" s="1"/>
  <c r="S704" i="22"/>
  <c r="T704" i="22" s="1"/>
  <c r="S692" i="22"/>
  <c r="T692" i="22" s="1"/>
  <c r="S680" i="22"/>
  <c r="T680" i="22" s="1"/>
  <c r="S669" i="22"/>
  <c r="T669" i="22" s="1"/>
  <c r="S657" i="22"/>
  <c r="T657" i="22" s="1"/>
  <c r="S645" i="22"/>
  <c r="T645" i="22" s="1"/>
  <c r="S633" i="22"/>
  <c r="T633" i="22" s="1"/>
  <c r="S621" i="22"/>
  <c r="T621" i="22" s="1"/>
  <c r="S609" i="22"/>
  <c r="T609" i="22" s="1"/>
  <c r="S597" i="22"/>
  <c r="T597" i="22" s="1"/>
  <c r="S585" i="22"/>
  <c r="T585" i="22" s="1"/>
  <c r="S573" i="22"/>
  <c r="T573" i="22" s="1"/>
  <c r="S561" i="22"/>
  <c r="T561" i="22" s="1"/>
  <c r="S549" i="22"/>
  <c r="T549" i="22" s="1"/>
  <c r="S537" i="22"/>
  <c r="T537" i="22" s="1"/>
  <c r="S525" i="22"/>
  <c r="T525" i="22" s="1"/>
  <c r="S513" i="22"/>
  <c r="T513" i="22" s="1"/>
  <c r="S501" i="22"/>
  <c r="T501" i="22" s="1"/>
  <c r="S489" i="22"/>
  <c r="T489" i="22" s="1"/>
  <c r="S477" i="22"/>
  <c r="T477" i="22" s="1"/>
  <c r="S465" i="22"/>
  <c r="T465" i="22" s="1"/>
  <c r="S453" i="22"/>
  <c r="T453" i="22" s="1"/>
  <c r="S441" i="22"/>
  <c r="T441" i="22" s="1"/>
  <c r="S429" i="22"/>
  <c r="T429" i="22" s="1"/>
  <c r="S417" i="22"/>
  <c r="T417" i="22" s="1"/>
  <c r="S405" i="22"/>
  <c r="T405" i="22" s="1"/>
  <c r="S394" i="22"/>
  <c r="T394" i="22" s="1"/>
  <c r="S384" i="22"/>
  <c r="T384" i="22" s="1"/>
  <c r="S372" i="22"/>
  <c r="T372" i="22" s="1"/>
  <c r="S361" i="22"/>
  <c r="S350" i="22"/>
  <c r="S338" i="22"/>
  <c r="S326" i="22"/>
  <c r="S315" i="22"/>
  <c r="T315" i="22" s="1"/>
  <c r="S303" i="22"/>
  <c r="S291" i="22"/>
  <c r="T291" i="22" s="1"/>
  <c r="S279" i="22"/>
  <c r="T279" i="22" s="1"/>
  <c r="S267" i="22"/>
  <c r="T267" i="22" s="1"/>
  <c r="S255" i="22"/>
  <c r="T255" i="22" s="1"/>
  <c r="S243" i="22"/>
  <c r="T243" i="22" s="1"/>
  <c r="S231" i="22"/>
  <c r="T231" i="22" s="1"/>
  <c r="S219" i="22"/>
  <c r="S199" i="22"/>
  <c r="S188" i="22"/>
  <c r="T188" i="22" s="1"/>
  <c r="S180" i="22"/>
  <c r="T180" i="22" s="1"/>
  <c r="S169" i="22"/>
  <c r="S157" i="22"/>
  <c r="T157" i="22" s="1"/>
  <c r="S145" i="22"/>
  <c r="T145" i="22" s="1"/>
  <c r="S134" i="22"/>
  <c r="T134" i="22" s="1"/>
  <c r="S124" i="22"/>
  <c r="T124" i="22" s="1"/>
  <c r="S112" i="22"/>
  <c r="T112" i="22" s="1"/>
  <c r="S100" i="22"/>
  <c r="T100" i="22" s="1"/>
  <c r="S89" i="22"/>
  <c r="T89" i="22" s="1"/>
  <c r="S85" i="22"/>
  <c r="T85" i="22" s="1"/>
  <c r="S62" i="22"/>
  <c r="S50" i="22"/>
  <c r="T50" i="22" s="1"/>
  <c r="S38" i="22"/>
  <c r="T38" i="22" s="1"/>
  <c r="S27" i="22"/>
  <c r="T27" i="22" s="1"/>
  <c r="S7" i="22"/>
  <c r="T7" i="22" s="1"/>
  <c r="S1325" i="22"/>
  <c r="T1325" i="22" s="1"/>
  <c r="S1277" i="22"/>
  <c r="T1277" i="22" s="1"/>
  <c r="S1217" i="22"/>
  <c r="T1217" i="22" s="1"/>
  <c r="S1148" i="22"/>
  <c r="T1148" i="22" s="1"/>
  <c r="S1077" i="22"/>
  <c r="T1077" i="22" s="1"/>
  <c r="S1044" i="22"/>
  <c r="T1044" i="22" s="1"/>
  <c r="S984" i="22"/>
  <c r="T984" i="22" s="1"/>
  <c r="S912" i="22"/>
  <c r="T912" i="22" s="1"/>
  <c r="S840" i="22"/>
  <c r="T840" i="22" s="1"/>
  <c r="S792" i="22"/>
  <c r="T792" i="22" s="1"/>
  <c r="S732" i="22"/>
  <c r="T732" i="22" s="1"/>
  <c r="S684" i="22"/>
  <c r="T684" i="22" s="1"/>
  <c r="S637" i="22"/>
  <c r="T637" i="22" s="1"/>
  <c r="S601" i="22"/>
  <c r="T601" i="22" s="1"/>
  <c r="S565" i="22"/>
  <c r="T565" i="22" s="1"/>
  <c r="S505" i="22"/>
  <c r="T505" i="22" s="1"/>
  <c r="S481" i="22"/>
  <c r="T481" i="22" s="1"/>
  <c r="S445" i="22"/>
  <c r="T445" i="22" s="1"/>
  <c r="S409" i="22"/>
  <c r="T409" i="22" s="1"/>
  <c r="S376" i="22"/>
  <c r="T376" i="22" s="1"/>
  <c r="S342" i="22"/>
  <c r="S307" i="22"/>
  <c r="T307" i="22" s="1"/>
  <c r="S271" i="22"/>
  <c r="T271" i="22" s="1"/>
  <c r="S235" i="22"/>
  <c r="T235" i="22" s="1"/>
  <c r="S211" i="22"/>
  <c r="S173" i="22"/>
  <c r="T173" i="22" s="1"/>
  <c r="S116" i="22"/>
  <c r="T116" i="22" s="1"/>
  <c r="S93" i="22"/>
  <c r="T93" i="22" s="1"/>
  <c r="S77" i="22"/>
  <c r="T77" i="22" s="1"/>
  <c r="S54" i="22"/>
  <c r="T54" i="22" s="1"/>
  <c r="S19" i="22"/>
  <c r="T19" i="22" s="1"/>
  <c r="S9" i="22"/>
  <c r="T9" i="22" s="1"/>
  <c r="S1348" i="22"/>
  <c r="T1348" i="22" s="1"/>
  <c r="S1300" i="22"/>
  <c r="T1300" i="22" s="1"/>
  <c r="S1240" i="22"/>
  <c r="T1240" i="22" s="1"/>
  <c r="S1180" i="22"/>
  <c r="T1180" i="22" s="1"/>
  <c r="S1164" i="22"/>
  <c r="T1164" i="22" s="1"/>
  <c r="S1147" i="22"/>
  <c r="T1147" i="22" s="1"/>
  <c r="S1113" i="22"/>
  <c r="T1113" i="22" s="1"/>
  <c r="S1100" i="22"/>
  <c r="T1100" i="22" s="1"/>
  <c r="S1064" i="22"/>
  <c r="T1064" i="22" s="1"/>
  <c r="S1019" i="22"/>
  <c r="T1019" i="22" s="1"/>
  <c r="S971" i="22"/>
  <c r="T971" i="22" s="1"/>
  <c r="S935" i="22"/>
  <c r="T935" i="22" s="1"/>
  <c r="S887" i="22"/>
  <c r="T887" i="22" s="1"/>
  <c r="S851" i="22"/>
  <c r="T851" i="22" s="1"/>
  <c r="S803" i="22"/>
  <c r="T803" i="22" s="1"/>
  <c r="S779" i="22"/>
  <c r="T779" i="22" s="1"/>
  <c r="S743" i="22"/>
  <c r="T743" i="22" s="1"/>
  <c r="S707" i="22"/>
  <c r="T707" i="22" s="1"/>
  <c r="S695" i="22"/>
  <c r="T695" i="22" s="1"/>
  <c r="S660" i="22"/>
  <c r="T660" i="22" s="1"/>
  <c r="S624" i="22"/>
  <c r="T624" i="22" s="1"/>
  <c r="S588" i="22"/>
  <c r="T588" i="22" s="1"/>
  <c r="S552" i="22"/>
  <c r="T552" i="22" s="1"/>
  <c r="S516" i="22"/>
  <c r="T516" i="22" s="1"/>
  <c r="S492" i="22"/>
  <c r="T492" i="22" s="1"/>
  <c r="S468" i="22"/>
  <c r="T468" i="22" s="1"/>
  <c r="S432" i="22"/>
  <c r="T432" i="22" s="1"/>
  <c r="S396" i="22"/>
  <c r="T396" i="22" s="1"/>
  <c r="S329" i="22"/>
  <c r="T329" i="22" s="1"/>
  <c r="S294" i="22"/>
  <c r="T294" i="22" s="1"/>
  <c r="S270" i="22"/>
  <c r="T270" i="22" s="1"/>
  <c r="S246" i="22"/>
  <c r="T246" i="22" s="1"/>
  <c r="S210" i="22"/>
  <c r="S172" i="22"/>
  <c r="S137" i="22"/>
  <c r="T137" i="22" s="1"/>
  <c r="S115" i="22"/>
  <c r="T115" i="22" s="1"/>
  <c r="S103" i="22"/>
  <c r="T103" i="22" s="1"/>
  <c r="S65" i="22"/>
  <c r="T65" i="22" s="1"/>
  <c r="S41" i="22"/>
  <c r="T41" i="22" s="1"/>
  <c r="S4" i="22"/>
  <c r="T4" i="22" s="1"/>
  <c r="S1369" i="22"/>
  <c r="T1369" i="22" s="1"/>
  <c r="S1347" i="22"/>
  <c r="T1347" i="22" s="1"/>
  <c r="S1323" i="22"/>
  <c r="T1323" i="22" s="1"/>
  <c r="S1299" i="22"/>
  <c r="T1299" i="22" s="1"/>
  <c r="S1263" i="22"/>
  <c r="T1263" i="22" s="1"/>
  <c r="S1227" i="22"/>
  <c r="T1227" i="22" s="1"/>
  <c r="S1203" i="22"/>
  <c r="T1203" i="22" s="1"/>
  <c r="S1179" i="22"/>
  <c r="T1179" i="22" s="1"/>
  <c r="S1158" i="22"/>
  <c r="T1158" i="22" s="1"/>
  <c r="S1124" i="22"/>
  <c r="T1124" i="22" s="1"/>
  <c r="S1087" i="22"/>
  <c r="T1087" i="22" s="1"/>
  <c r="S1063" i="22"/>
  <c r="T1063" i="22" s="1"/>
  <c r="S1030" i="22"/>
  <c r="T1030" i="22" s="1"/>
  <c r="S1006" i="22"/>
  <c r="T1006" i="22" s="1"/>
  <c r="S982" i="22"/>
  <c r="T982" i="22" s="1"/>
  <c r="S958" i="22"/>
  <c r="T958" i="22" s="1"/>
  <c r="S934" i="22"/>
  <c r="T934" i="22" s="1"/>
  <c r="S898" i="22"/>
  <c r="T898" i="22" s="1"/>
  <c r="S874" i="22"/>
  <c r="T874" i="22" s="1"/>
  <c r="S838" i="22"/>
  <c r="T838" i="22" s="1"/>
  <c r="S814" i="22"/>
  <c r="T814" i="22" s="1"/>
  <c r="S790" i="22"/>
  <c r="T790" i="22" s="1"/>
  <c r="S766" i="22"/>
  <c r="T766" i="22" s="1"/>
  <c r="S730" i="22"/>
  <c r="T730" i="22" s="1"/>
  <c r="S706" i="22"/>
  <c r="T706" i="22" s="1"/>
  <c r="S682" i="22"/>
  <c r="T682" i="22" s="1"/>
  <c r="S647" i="22"/>
  <c r="T647" i="22" s="1"/>
  <c r="S623" i="22"/>
  <c r="T623" i="22" s="1"/>
  <c r="S599" i="22"/>
  <c r="T599" i="22" s="1"/>
  <c r="S575" i="22"/>
  <c r="T575" i="22" s="1"/>
  <c r="S551" i="22"/>
  <c r="T551" i="22" s="1"/>
  <c r="S527" i="22"/>
  <c r="T527" i="22" s="1"/>
  <c r="S503" i="22"/>
  <c r="T503" i="22" s="1"/>
  <c r="S467" i="22"/>
  <c r="T467" i="22" s="1"/>
  <c r="S443" i="22"/>
  <c r="T443" i="22" s="1"/>
  <c r="S431" i="22"/>
  <c r="T431" i="22" s="1"/>
  <c r="S407" i="22"/>
  <c r="T407" i="22" s="1"/>
  <c r="S386" i="22"/>
  <c r="T386" i="22" s="1"/>
  <c r="S374" i="22"/>
  <c r="T374" i="22" s="1"/>
  <c r="S328" i="22"/>
  <c r="T328" i="22" s="1"/>
  <c r="S317" i="22"/>
  <c r="T317" i="22" s="1"/>
  <c r="S305" i="22"/>
  <c r="T305" i="22" s="1"/>
  <c r="S293" i="22"/>
  <c r="T293" i="22" s="1"/>
  <c r="S281" i="22"/>
  <c r="T281" i="22" s="1"/>
  <c r="S269" i="22"/>
  <c r="T269" i="22" s="1"/>
  <c r="S257" i="22"/>
  <c r="T257" i="22" s="1"/>
  <c r="S245" i="22"/>
  <c r="T245" i="22" s="1"/>
  <c r="S233" i="22"/>
  <c r="T233" i="22" s="1"/>
  <c r="S221" i="22"/>
  <c r="S209" i="22"/>
  <c r="S201" i="22"/>
  <c r="S182" i="22"/>
  <c r="T182" i="22" s="1"/>
  <c r="S171" i="22"/>
  <c r="T171" i="22" s="1"/>
  <c r="S159" i="22"/>
  <c r="S147" i="22"/>
  <c r="S136" i="22"/>
  <c r="T136" i="22" s="1"/>
  <c r="S126" i="22"/>
  <c r="T126" i="22" s="1"/>
  <c r="S114" i="22"/>
  <c r="T114" i="22" s="1"/>
  <c r="S102" i="22"/>
  <c r="S91" i="22"/>
  <c r="T91" i="22" s="1"/>
  <c r="S87" i="22"/>
  <c r="T87" i="22" s="1"/>
  <c r="S75" i="22"/>
  <c r="T75" i="22" s="1"/>
  <c r="S64" i="22"/>
  <c r="T64" i="22" s="1"/>
  <c r="S52" i="22"/>
  <c r="T52" i="22" s="1"/>
  <c r="S40" i="22"/>
  <c r="T40" i="22" s="1"/>
  <c r="S17" i="22"/>
  <c r="T17" i="22" s="1"/>
  <c r="S1377" i="22"/>
  <c r="T1377" i="22" s="1"/>
  <c r="S1366" i="22"/>
  <c r="T1366" i="22" s="1"/>
  <c r="S1354" i="22"/>
  <c r="T1354" i="22" s="1"/>
  <c r="S1344" i="22"/>
  <c r="T1344" i="22" s="1"/>
  <c r="S1332" i="22"/>
  <c r="T1332" i="22" s="1"/>
  <c r="S1320" i="22"/>
  <c r="T1320" i="22" s="1"/>
  <c r="S1308" i="22"/>
  <c r="T1308" i="22" s="1"/>
  <c r="S1296" i="22"/>
  <c r="T1296" i="22" s="1"/>
  <c r="S1284" i="22"/>
  <c r="T1284" i="22" s="1"/>
  <c r="S1272" i="22"/>
  <c r="T1272" i="22" s="1"/>
  <c r="S1260" i="22"/>
  <c r="T1260" i="22" s="1"/>
  <c r="S1248" i="22"/>
  <c r="T1248" i="22" s="1"/>
  <c r="S1236" i="22"/>
  <c r="T1236" i="22" s="1"/>
  <c r="S1224" i="22"/>
  <c r="T1224" i="22" s="1"/>
  <c r="S1212" i="22"/>
  <c r="T1212" i="22" s="1"/>
  <c r="S1200" i="22"/>
  <c r="T1200" i="22" s="1"/>
  <c r="S1188" i="22"/>
  <c r="T1188" i="22" s="1"/>
  <c r="S1176" i="22"/>
  <c r="T1176" i="22" s="1"/>
  <c r="S1155" i="22"/>
  <c r="T1155" i="22" s="1"/>
  <c r="S1143" i="22"/>
  <c r="T1143" i="22" s="1"/>
  <c r="S1133" i="22"/>
  <c r="T1133" i="22" s="1"/>
  <c r="S1121" i="22"/>
  <c r="T1121" i="22" s="1"/>
  <c r="S1109" i="22"/>
  <c r="T1109" i="22" s="1"/>
  <c r="S1096" i="22"/>
  <c r="T1096" i="22" s="1"/>
  <c r="S1084" i="22"/>
  <c r="T1084" i="22" s="1"/>
  <c r="S1072" i="22"/>
  <c r="T1072" i="22" s="1"/>
  <c r="S1060" i="22"/>
  <c r="T1060" i="22" s="1"/>
  <c r="S1050" i="22"/>
  <c r="T1050" i="22" s="1"/>
  <c r="S1039" i="22"/>
  <c r="T1039" i="22" s="1"/>
  <c r="S1027" i="22"/>
  <c r="T1027" i="22" s="1"/>
  <c r="S1015" i="22"/>
  <c r="T1015" i="22" s="1"/>
  <c r="S1003" i="22"/>
  <c r="T1003" i="22" s="1"/>
  <c r="S991" i="22"/>
  <c r="T991" i="22" s="1"/>
  <c r="S979" i="22"/>
  <c r="T979" i="22" s="1"/>
  <c r="S967" i="22"/>
  <c r="T967" i="22" s="1"/>
  <c r="S955" i="22"/>
  <c r="T955" i="22" s="1"/>
  <c r="S943" i="22"/>
  <c r="T943" i="22" s="1"/>
  <c r="S931" i="22"/>
  <c r="T931" i="22" s="1"/>
  <c r="S919" i="22"/>
  <c r="T919" i="22" s="1"/>
  <c r="S907" i="22"/>
  <c r="T907" i="22" s="1"/>
  <c r="S895" i="22"/>
  <c r="T895" i="22" s="1"/>
  <c r="S883" i="22"/>
  <c r="T883" i="22" s="1"/>
  <c r="S871" i="22"/>
  <c r="T871" i="22" s="1"/>
  <c r="S859" i="22"/>
  <c r="T859" i="22" s="1"/>
  <c r="S847" i="22"/>
  <c r="T847" i="22" s="1"/>
  <c r="S835" i="22"/>
  <c r="T835" i="22" s="1"/>
  <c r="S823" i="22"/>
  <c r="T823" i="22" s="1"/>
  <c r="S811" i="22"/>
  <c r="T811" i="22" s="1"/>
  <c r="S799" i="22"/>
  <c r="T799" i="22" s="1"/>
  <c r="S787" i="22"/>
  <c r="T787" i="22" s="1"/>
  <c r="S775" i="22"/>
  <c r="T775" i="22" s="1"/>
  <c r="S763" i="22"/>
  <c r="T763" i="22" s="1"/>
  <c r="S751" i="22"/>
  <c r="T751" i="22" s="1"/>
  <c r="S739" i="22"/>
  <c r="T739" i="22" s="1"/>
  <c r="S727" i="22"/>
  <c r="T727" i="22" s="1"/>
  <c r="S715" i="22"/>
  <c r="T715" i="22" s="1"/>
  <c r="S703" i="22"/>
  <c r="T703" i="22" s="1"/>
  <c r="S691" i="22"/>
  <c r="T691" i="22" s="1"/>
  <c r="S679" i="22"/>
  <c r="T679" i="22" s="1"/>
  <c r="S668" i="22"/>
  <c r="T668" i="22" s="1"/>
  <c r="S656" i="22"/>
  <c r="T656" i="22" s="1"/>
  <c r="S644" i="22"/>
  <c r="T644" i="22" s="1"/>
  <c r="S632" i="22"/>
  <c r="T632" i="22" s="1"/>
  <c r="S620" i="22"/>
  <c r="T620" i="22" s="1"/>
  <c r="S608" i="22"/>
  <c r="T608" i="22" s="1"/>
  <c r="S596" i="22"/>
  <c r="T596" i="22" s="1"/>
  <c r="S584" i="22"/>
  <c r="T584" i="22" s="1"/>
  <c r="S572" i="22"/>
  <c r="T572" i="22" s="1"/>
  <c r="S560" i="22"/>
  <c r="T560" i="22" s="1"/>
  <c r="S548" i="22"/>
  <c r="T548" i="22" s="1"/>
  <c r="S536" i="22"/>
  <c r="T536" i="22" s="1"/>
  <c r="S524" i="22"/>
  <c r="T524" i="22" s="1"/>
  <c r="S512" i="22"/>
  <c r="T512" i="22" s="1"/>
  <c r="S500" i="22"/>
  <c r="T500" i="22" s="1"/>
  <c r="S488" i="22"/>
  <c r="T488" i="22" s="1"/>
  <c r="S476" i="22"/>
  <c r="T476" i="22" s="1"/>
  <c r="S464" i="22"/>
  <c r="T464" i="22" s="1"/>
  <c r="S452" i="22"/>
  <c r="T452" i="22" s="1"/>
  <c r="S440" i="22"/>
  <c r="T440" i="22" s="1"/>
  <c r="S428" i="22"/>
  <c r="T428" i="22" s="1"/>
  <c r="S416" i="22"/>
  <c r="T416" i="22" s="1"/>
  <c r="S404" i="22"/>
  <c r="T404" i="22" s="1"/>
  <c r="S383" i="22"/>
  <c r="T383" i="22" s="1"/>
  <c r="S371" i="22"/>
  <c r="S360" i="22"/>
  <c r="S349" i="22"/>
  <c r="S337" i="22"/>
  <c r="S325" i="22"/>
  <c r="S314" i="22"/>
  <c r="T314" i="22" s="1"/>
  <c r="S302" i="22"/>
  <c r="S290" i="22"/>
  <c r="T290" i="22" s="1"/>
  <c r="S278" i="22"/>
  <c r="T278" i="22" s="1"/>
  <c r="S266" i="22"/>
  <c r="T266" i="22" s="1"/>
  <c r="S254" i="22"/>
  <c r="T254" i="22" s="1"/>
  <c r="S242" i="22"/>
  <c r="T242" i="22" s="1"/>
  <c r="S230" i="22"/>
  <c r="T230" i="22" s="1"/>
  <c r="S218" i="22"/>
  <c r="S198" i="22"/>
  <c r="S179" i="22"/>
  <c r="T179" i="22" s="1"/>
  <c r="S168" i="22"/>
  <c r="T168" i="22" s="1"/>
  <c r="S156" i="22"/>
  <c r="T156" i="22" s="1"/>
  <c r="S144" i="22"/>
  <c r="T144" i="22" s="1"/>
  <c r="S133" i="22"/>
  <c r="T133" i="22" s="1"/>
  <c r="S123" i="22"/>
  <c r="T123" i="22" s="1"/>
  <c r="S111" i="22"/>
  <c r="T111" i="22" s="1"/>
  <c r="S99" i="22"/>
  <c r="T99" i="22" s="1"/>
  <c r="S88" i="22"/>
  <c r="T88" i="22" s="1"/>
  <c r="S84" i="22"/>
  <c r="T84" i="22" s="1"/>
  <c r="S73" i="22"/>
  <c r="T73" i="22" s="1"/>
  <c r="S61" i="22"/>
  <c r="T61" i="22" s="1"/>
  <c r="S49" i="22"/>
  <c r="S37" i="22"/>
  <c r="T37" i="22" s="1"/>
  <c r="S26" i="22"/>
  <c r="T26" i="22" s="1"/>
  <c r="S15" i="22"/>
  <c r="T15" i="22" s="1"/>
  <c r="S6" i="22"/>
  <c r="T6" i="22" s="1"/>
  <c r="S1337" i="22"/>
  <c r="T1337" i="22" s="1"/>
  <c r="S1265" i="22"/>
  <c r="T1265" i="22" s="1"/>
  <c r="S1181" i="22"/>
  <c r="T1181" i="22" s="1"/>
  <c r="S1160" i="22"/>
  <c r="T1160" i="22" s="1"/>
  <c r="S1114" i="22"/>
  <c r="T1114" i="22" s="1"/>
  <c r="S1065" i="22"/>
  <c r="T1065" i="22" s="1"/>
  <c r="S1008" i="22"/>
  <c r="T1008" i="22" s="1"/>
  <c r="S948" i="22"/>
  <c r="T948" i="22" s="1"/>
  <c r="S876" i="22"/>
  <c r="T876" i="22" s="1"/>
  <c r="S768" i="22"/>
  <c r="T768" i="22" s="1"/>
  <c r="S625" i="22"/>
  <c r="T625" i="22" s="1"/>
  <c r="S319" i="22"/>
  <c r="T319" i="22" s="1"/>
  <c r="S1376" i="22"/>
  <c r="T1376" i="22" s="1"/>
  <c r="S1365" i="22"/>
  <c r="T1365" i="22" s="1"/>
  <c r="S1353" i="22"/>
  <c r="T1353" i="22" s="1"/>
  <c r="S1343" i="22"/>
  <c r="T1343" i="22" s="1"/>
  <c r="S1331" i="22"/>
  <c r="T1331" i="22" s="1"/>
  <c r="S1319" i="22"/>
  <c r="T1319" i="22" s="1"/>
  <c r="S1307" i="22"/>
  <c r="T1307" i="22" s="1"/>
  <c r="S1295" i="22"/>
  <c r="T1295" i="22" s="1"/>
  <c r="S1283" i="22"/>
  <c r="T1283" i="22" s="1"/>
  <c r="S1271" i="22"/>
  <c r="T1271" i="22" s="1"/>
  <c r="S1259" i="22"/>
  <c r="T1259" i="22" s="1"/>
  <c r="S1247" i="22"/>
  <c r="T1247" i="22" s="1"/>
  <c r="S1235" i="22"/>
  <c r="T1235" i="22" s="1"/>
  <c r="S1223" i="22"/>
  <c r="S1211" i="22"/>
  <c r="T1211" i="22" s="1"/>
  <c r="S1199" i="22"/>
  <c r="T1199" i="22" s="1"/>
  <c r="S1187" i="22"/>
  <c r="T1187" i="22" s="1"/>
  <c r="S1175" i="22"/>
  <c r="T1175" i="22" s="1"/>
  <c r="S1154" i="22"/>
  <c r="T1154" i="22" s="1"/>
  <c r="S1142" i="22"/>
  <c r="T1142" i="22" s="1"/>
  <c r="S1132" i="22"/>
  <c r="T1132" i="22" s="1"/>
  <c r="S1120" i="22"/>
  <c r="T1120" i="22" s="1"/>
  <c r="S1108" i="22"/>
  <c r="T1108" i="22" s="1"/>
  <c r="S1095" i="22"/>
  <c r="T1095" i="22" s="1"/>
  <c r="S1083" i="22"/>
  <c r="T1083" i="22" s="1"/>
  <c r="S1071" i="22"/>
  <c r="T1071" i="22" s="1"/>
  <c r="S1059" i="22"/>
  <c r="T1059" i="22" s="1"/>
  <c r="S1049" i="22"/>
  <c r="T1049" i="22" s="1"/>
  <c r="S1038" i="22"/>
  <c r="T1038" i="22" s="1"/>
  <c r="S1026" i="22"/>
  <c r="T1026" i="22" s="1"/>
  <c r="S1014" i="22"/>
  <c r="T1014" i="22" s="1"/>
  <c r="S1002" i="22"/>
  <c r="T1002" i="22" s="1"/>
  <c r="S990" i="22"/>
  <c r="T990" i="22" s="1"/>
  <c r="S978" i="22"/>
  <c r="T978" i="22" s="1"/>
  <c r="S966" i="22"/>
  <c r="T966" i="22" s="1"/>
  <c r="S954" i="22"/>
  <c r="T954" i="22" s="1"/>
  <c r="S942" i="22"/>
  <c r="T942" i="22" s="1"/>
  <c r="S930" i="22"/>
  <c r="T930" i="22" s="1"/>
  <c r="S918" i="22"/>
  <c r="T918" i="22" s="1"/>
  <c r="S906" i="22"/>
  <c r="T906" i="22" s="1"/>
  <c r="S894" i="22"/>
  <c r="T894" i="22" s="1"/>
  <c r="S882" i="22"/>
  <c r="T882" i="22" s="1"/>
  <c r="S870" i="22"/>
  <c r="T870" i="22" s="1"/>
  <c r="S858" i="22"/>
  <c r="T858" i="22" s="1"/>
  <c r="S846" i="22"/>
  <c r="T846" i="22" s="1"/>
  <c r="S834" i="22"/>
  <c r="T834" i="22" s="1"/>
  <c r="S822" i="22"/>
  <c r="T822" i="22" s="1"/>
  <c r="S810" i="22"/>
  <c r="T810" i="22" s="1"/>
  <c r="S798" i="22"/>
  <c r="T798" i="22" s="1"/>
  <c r="S786" i="22"/>
  <c r="T786" i="22" s="1"/>
  <c r="S774" i="22"/>
  <c r="T774" i="22" s="1"/>
  <c r="S762" i="22"/>
  <c r="T762" i="22" s="1"/>
  <c r="S750" i="22"/>
  <c r="T750" i="22" s="1"/>
  <c r="S738" i="22"/>
  <c r="T738" i="22" s="1"/>
  <c r="S726" i="22"/>
  <c r="T726" i="22" s="1"/>
  <c r="S714" i="22"/>
  <c r="T714" i="22" s="1"/>
  <c r="S702" i="22"/>
  <c r="T702" i="22" s="1"/>
  <c r="S690" i="22"/>
  <c r="T690" i="22" s="1"/>
  <c r="S678" i="22"/>
  <c r="T678" i="22" s="1"/>
  <c r="S667" i="22"/>
  <c r="T667" i="22" s="1"/>
  <c r="S655" i="22"/>
  <c r="T655" i="22" s="1"/>
  <c r="S643" i="22"/>
  <c r="T643" i="22" s="1"/>
  <c r="S631" i="22"/>
  <c r="T631" i="22" s="1"/>
  <c r="S619" i="22"/>
  <c r="T619" i="22" s="1"/>
  <c r="S607" i="22"/>
  <c r="T607" i="22" s="1"/>
  <c r="S595" i="22"/>
  <c r="T595" i="22" s="1"/>
  <c r="S583" i="22"/>
  <c r="T583" i="22" s="1"/>
  <c r="S571" i="22"/>
  <c r="T571" i="22" s="1"/>
  <c r="S559" i="22"/>
  <c r="T559" i="22" s="1"/>
  <c r="S547" i="22"/>
  <c r="T547" i="22" s="1"/>
  <c r="S535" i="22"/>
  <c r="T535" i="22" s="1"/>
  <c r="S523" i="22"/>
  <c r="T523" i="22" s="1"/>
  <c r="S511" i="22"/>
  <c r="T511" i="22" s="1"/>
  <c r="S499" i="22"/>
  <c r="T499" i="22" s="1"/>
  <c r="S487" i="22"/>
  <c r="T487" i="22" s="1"/>
  <c r="S475" i="22"/>
  <c r="T475" i="22" s="1"/>
  <c r="S463" i="22"/>
  <c r="T463" i="22" s="1"/>
  <c r="S451" i="22"/>
  <c r="T451" i="22" s="1"/>
  <c r="S439" i="22"/>
  <c r="T439" i="22" s="1"/>
  <c r="S427" i="22"/>
  <c r="T427" i="22" s="1"/>
  <c r="S415" i="22"/>
  <c r="T415" i="22" s="1"/>
  <c r="S403" i="22"/>
  <c r="T403" i="22" s="1"/>
  <c r="S393" i="22"/>
  <c r="T393" i="22" s="1"/>
  <c r="S382" i="22"/>
  <c r="T382" i="22" s="1"/>
  <c r="S370" i="22"/>
  <c r="S348" i="22"/>
  <c r="S324" i="22"/>
  <c r="S313" i="22"/>
  <c r="T313" i="22" s="1"/>
  <c r="S301" i="22"/>
  <c r="S289" i="22"/>
  <c r="T289" i="22" s="1"/>
  <c r="S277" i="22"/>
  <c r="T277" i="22" s="1"/>
  <c r="S265" i="22"/>
  <c r="T265" i="22" s="1"/>
  <c r="S253" i="22"/>
  <c r="T253" i="22" s="1"/>
  <c r="S241" i="22"/>
  <c r="T241" i="22" s="1"/>
  <c r="S229" i="22"/>
  <c r="T229" i="22" s="1"/>
  <c r="S217" i="22"/>
  <c r="S167" i="22"/>
  <c r="S155" i="22"/>
  <c r="T155" i="22" s="1"/>
  <c r="S143" i="22"/>
  <c r="T143" i="22" s="1"/>
  <c r="S122" i="22"/>
  <c r="T122" i="22" s="1"/>
  <c r="S110" i="22"/>
  <c r="T110" i="22" s="1"/>
  <c r="S98" i="22"/>
  <c r="T98" i="22" s="1"/>
  <c r="S83" i="22"/>
  <c r="T83" i="22" s="1"/>
  <c r="S72" i="22"/>
  <c r="T72" i="22" s="1"/>
  <c r="S60" i="22"/>
  <c r="T60" i="22" s="1"/>
  <c r="S48" i="22"/>
  <c r="S36" i="22"/>
  <c r="T36" i="22" s="1"/>
  <c r="S25" i="22"/>
  <c r="T25" i="22" s="1"/>
  <c r="S14" i="22"/>
  <c r="T14" i="22" s="1"/>
  <c r="S5" i="22"/>
  <c r="T5" i="22" s="1"/>
  <c r="S1375" i="22"/>
  <c r="T1375" i="22" s="1"/>
  <c r="S1364" i="22"/>
  <c r="T1364" i="22" s="1"/>
  <c r="S1352" i="22"/>
  <c r="T1352" i="22" s="1"/>
  <c r="S1342" i="22"/>
  <c r="T1342" i="22" s="1"/>
  <c r="S1330" i="22"/>
  <c r="T1330" i="22" s="1"/>
  <c r="S1318" i="22"/>
  <c r="T1318" i="22" s="1"/>
  <c r="S1306" i="22"/>
  <c r="T1306" i="22" s="1"/>
  <c r="S1294" i="22"/>
  <c r="T1294" i="22" s="1"/>
  <c r="S1282" i="22"/>
  <c r="T1282" i="22" s="1"/>
  <c r="S1270" i="22"/>
  <c r="T1270" i="22" s="1"/>
  <c r="S1258" i="22"/>
  <c r="T1258" i="22" s="1"/>
  <c r="S1246" i="22"/>
  <c r="T1246" i="22" s="1"/>
  <c r="S1234" i="22"/>
  <c r="T1234" i="22" s="1"/>
  <c r="S1222" i="22"/>
  <c r="T1222" i="22" s="1"/>
  <c r="S1210" i="22"/>
  <c r="T1210" i="22" s="1"/>
  <c r="S1198" i="22"/>
  <c r="T1198" i="22" s="1"/>
  <c r="S1186" i="22"/>
  <c r="T1186" i="22" s="1"/>
  <c r="S1174" i="22"/>
  <c r="T1174" i="22" s="1"/>
  <c r="S1153" i="22"/>
  <c r="T1153" i="22" s="1"/>
  <c r="S1141" i="22"/>
  <c r="T1141" i="22" s="1"/>
  <c r="S1131" i="22"/>
  <c r="T1131" i="22" s="1"/>
  <c r="S1119" i="22"/>
  <c r="T1119" i="22" s="1"/>
  <c r="S1107" i="22"/>
  <c r="T1107" i="22" s="1"/>
  <c r="S1094" i="22"/>
  <c r="T1094" i="22" s="1"/>
  <c r="S1082" i="22"/>
  <c r="T1082" i="22" s="1"/>
  <c r="S1070" i="22"/>
  <c r="T1070" i="22" s="1"/>
  <c r="S1058" i="22"/>
  <c r="T1058" i="22" s="1"/>
  <c r="S1048" i="22"/>
  <c r="T1048" i="22" s="1"/>
  <c r="S1037" i="22"/>
  <c r="T1037" i="22" s="1"/>
  <c r="S1025" i="22"/>
  <c r="T1025" i="22" s="1"/>
  <c r="S1013" i="22"/>
  <c r="T1013" i="22" s="1"/>
  <c r="S1001" i="22"/>
  <c r="T1001" i="22" s="1"/>
  <c r="S989" i="22"/>
  <c r="T989" i="22" s="1"/>
  <c r="S977" i="22"/>
  <c r="T977" i="22" s="1"/>
  <c r="S965" i="22"/>
  <c r="T965" i="22" s="1"/>
  <c r="S953" i="22"/>
  <c r="T953" i="22" s="1"/>
  <c r="S941" i="22"/>
  <c r="T941" i="22" s="1"/>
  <c r="S929" i="22"/>
  <c r="T929" i="22" s="1"/>
  <c r="S917" i="22"/>
  <c r="T917" i="22" s="1"/>
  <c r="S905" i="22"/>
  <c r="T905" i="22" s="1"/>
  <c r="S893" i="22"/>
  <c r="T893" i="22" s="1"/>
  <c r="S881" i="22"/>
  <c r="T881" i="22" s="1"/>
  <c r="S869" i="22"/>
  <c r="T869" i="22" s="1"/>
  <c r="S857" i="22"/>
  <c r="T857" i="22" s="1"/>
  <c r="S845" i="22"/>
  <c r="T845" i="22" s="1"/>
  <c r="S833" i="22"/>
  <c r="T833" i="22" s="1"/>
  <c r="S821" i="22"/>
  <c r="T821" i="22" s="1"/>
  <c r="S809" i="22"/>
  <c r="T809" i="22" s="1"/>
  <c r="S797" i="22"/>
  <c r="T797" i="22" s="1"/>
  <c r="S785" i="22"/>
  <c r="T785" i="22" s="1"/>
  <c r="S773" i="22"/>
  <c r="T773" i="22" s="1"/>
  <c r="S761" i="22"/>
  <c r="T761" i="22" s="1"/>
  <c r="S749" i="22"/>
  <c r="T749" i="22" s="1"/>
  <c r="S737" i="22"/>
  <c r="T737" i="22" s="1"/>
  <c r="S725" i="22"/>
  <c r="T725" i="22" s="1"/>
  <c r="S713" i="22"/>
  <c r="T713" i="22" s="1"/>
  <c r="S701" i="22"/>
  <c r="T701" i="22" s="1"/>
  <c r="S689" i="22"/>
  <c r="T689" i="22" s="1"/>
  <c r="S677" i="22"/>
  <c r="T677" i="22" s="1"/>
  <c r="S666" i="22"/>
  <c r="T666" i="22" s="1"/>
  <c r="S654" i="22"/>
  <c r="T654" i="22" s="1"/>
  <c r="S642" i="22"/>
  <c r="T642" i="22" s="1"/>
  <c r="S630" i="22"/>
  <c r="T630" i="22" s="1"/>
  <c r="S618" i="22"/>
  <c r="T618" i="22" s="1"/>
  <c r="S606" i="22"/>
  <c r="T606" i="22" s="1"/>
  <c r="S594" i="22"/>
  <c r="T594" i="22" s="1"/>
  <c r="S582" i="22"/>
  <c r="T582" i="22" s="1"/>
  <c r="S570" i="22"/>
  <c r="T570" i="22" s="1"/>
  <c r="S558" i="22"/>
  <c r="T558" i="22" s="1"/>
  <c r="S546" i="22"/>
  <c r="T546" i="22" s="1"/>
  <c r="S534" i="22"/>
  <c r="T534" i="22" s="1"/>
  <c r="S522" i="22"/>
  <c r="T522" i="22" s="1"/>
  <c r="S510" i="22"/>
  <c r="T510" i="22" s="1"/>
  <c r="S498" i="22"/>
  <c r="T498" i="22" s="1"/>
  <c r="S486" i="22"/>
  <c r="T486" i="22" s="1"/>
  <c r="S474" i="22"/>
  <c r="T474" i="22" s="1"/>
  <c r="S462" i="22"/>
  <c r="T462" i="22" s="1"/>
  <c r="S450" i="22"/>
  <c r="T450" i="22" s="1"/>
  <c r="S438" i="22"/>
  <c r="T438" i="22" s="1"/>
  <c r="S426" i="22"/>
  <c r="T426" i="22" s="1"/>
  <c r="S414" i="22"/>
  <c r="T414" i="22" s="1"/>
  <c r="S402" i="22"/>
  <c r="T402" i="22" s="1"/>
  <c r="S392" i="22"/>
  <c r="T392" i="22" s="1"/>
  <c r="S381" i="22"/>
  <c r="T381" i="22" s="1"/>
  <c r="S369" i="22"/>
  <c r="T369" i="22" s="1"/>
  <c r="S359" i="22"/>
  <c r="S347" i="22"/>
  <c r="S335" i="22"/>
  <c r="S323" i="22"/>
  <c r="S312" i="22"/>
  <c r="T312" i="22" s="1"/>
  <c r="S300" i="22"/>
  <c r="T300" i="22" s="1"/>
  <c r="S288" i="22"/>
  <c r="T288" i="22" s="1"/>
  <c r="S276" i="22"/>
  <c r="T276" i="22" s="1"/>
  <c r="S264" i="22"/>
  <c r="T264" i="22" s="1"/>
  <c r="S252" i="22"/>
  <c r="T252" i="22" s="1"/>
  <c r="S240" i="22"/>
  <c r="T240" i="22" s="1"/>
  <c r="S228" i="22"/>
  <c r="T228" i="22" s="1"/>
  <c r="S216" i="22"/>
  <c r="S197" i="22"/>
  <c r="S178" i="22"/>
  <c r="T178" i="22" s="1"/>
  <c r="S166" i="22"/>
  <c r="S154" i="22"/>
  <c r="T154" i="22" s="1"/>
  <c r="S142" i="22"/>
  <c r="T142" i="22" s="1"/>
  <c r="S132" i="22"/>
  <c r="T132" i="22" s="1"/>
  <c r="S121" i="22"/>
  <c r="T121" i="22" s="1"/>
  <c r="S109" i="22"/>
  <c r="T109" i="22" s="1"/>
  <c r="S82" i="22"/>
  <c r="T82" i="22" s="1"/>
  <c r="S71" i="22"/>
  <c r="T71" i="22" s="1"/>
  <c r="S59" i="22"/>
  <c r="T59" i="22" s="1"/>
  <c r="S47" i="22"/>
  <c r="T47" i="22" s="1"/>
  <c r="S35" i="22"/>
  <c r="T35" i="22" s="1"/>
  <c r="S24" i="22"/>
  <c r="T24" i="22" s="1"/>
  <c r="S13" i="22"/>
  <c r="T13" i="22" s="1"/>
  <c r="S1374" i="22"/>
  <c r="T1374" i="22" s="1"/>
  <c r="S1363" i="22"/>
  <c r="T1363" i="22" s="1"/>
  <c r="S1341" i="22"/>
  <c r="T1341" i="22" s="1"/>
  <c r="S1329" i="22"/>
  <c r="T1329" i="22" s="1"/>
  <c r="S1317" i="22"/>
  <c r="T1317" i="22" s="1"/>
  <c r="S1305" i="22"/>
  <c r="T1305" i="22" s="1"/>
  <c r="S1293" i="22"/>
  <c r="T1293" i="22" s="1"/>
  <c r="S1281" i="22"/>
  <c r="T1281" i="22" s="1"/>
  <c r="S1269" i="22"/>
  <c r="T1269" i="22" s="1"/>
  <c r="S1257" i="22"/>
  <c r="T1257" i="22" s="1"/>
  <c r="S1245" i="22"/>
  <c r="T1245" i="22" s="1"/>
  <c r="S1233" i="22"/>
  <c r="T1233" i="22" s="1"/>
  <c r="S1221" i="22"/>
  <c r="T1221" i="22" s="1"/>
  <c r="S1209" i="22"/>
  <c r="T1209" i="22" s="1"/>
  <c r="S1197" i="22"/>
  <c r="T1197" i="22" s="1"/>
  <c r="S1185" i="22"/>
  <c r="T1185" i="22" s="1"/>
  <c r="S1173" i="22"/>
  <c r="T1173" i="22" s="1"/>
  <c r="S1152" i="22"/>
  <c r="T1152" i="22" s="1"/>
  <c r="S1140" i="22"/>
  <c r="T1140" i="22" s="1"/>
  <c r="S1130" i="22"/>
  <c r="T1130" i="22" s="1"/>
  <c r="S1118" i="22"/>
  <c r="T1118" i="22" s="1"/>
  <c r="S1106" i="22"/>
  <c r="T1106" i="22" s="1"/>
  <c r="S1093" i="22"/>
  <c r="T1093" i="22" s="1"/>
  <c r="S1081" i="22"/>
  <c r="T1081" i="22" s="1"/>
  <c r="S1069" i="22"/>
  <c r="T1069" i="22" s="1"/>
  <c r="S1057" i="22"/>
  <c r="T1057" i="22" s="1"/>
  <c r="S1047" i="22"/>
  <c r="T1047" i="22" s="1"/>
  <c r="S1036" i="22"/>
  <c r="T1036" i="22" s="1"/>
  <c r="S1024" i="22"/>
  <c r="T1024" i="22" s="1"/>
  <c r="S1012" i="22"/>
  <c r="T1012" i="22" s="1"/>
  <c r="S1000" i="22"/>
  <c r="T1000" i="22" s="1"/>
  <c r="S988" i="22"/>
  <c r="T988" i="22" s="1"/>
  <c r="S976" i="22"/>
  <c r="T976" i="22" s="1"/>
  <c r="S964" i="22"/>
  <c r="T964" i="22" s="1"/>
  <c r="S952" i="22"/>
  <c r="T952" i="22" s="1"/>
  <c r="S940" i="22"/>
  <c r="T940" i="22" s="1"/>
  <c r="S928" i="22"/>
  <c r="T928" i="22" s="1"/>
  <c r="S916" i="22"/>
  <c r="T916" i="22" s="1"/>
  <c r="S904" i="22"/>
  <c r="T904" i="22" s="1"/>
  <c r="S892" i="22"/>
  <c r="T892" i="22" s="1"/>
  <c r="S880" i="22"/>
  <c r="T880" i="22" s="1"/>
  <c r="S868" i="22"/>
  <c r="T868" i="22" s="1"/>
  <c r="S856" i="22"/>
  <c r="T856" i="22" s="1"/>
  <c r="S844" i="22"/>
  <c r="S832" i="22"/>
  <c r="T832" i="22" s="1"/>
  <c r="S820" i="22"/>
  <c r="T820" i="22" s="1"/>
  <c r="S808" i="22"/>
  <c r="T808" i="22" s="1"/>
  <c r="S796" i="22"/>
  <c r="T796" i="22" s="1"/>
  <c r="S784" i="22"/>
  <c r="T784" i="22" s="1"/>
  <c r="S772" i="22"/>
  <c r="T772" i="22" s="1"/>
  <c r="S760" i="22"/>
  <c r="T760" i="22" s="1"/>
  <c r="S748" i="22"/>
  <c r="T748" i="22" s="1"/>
  <c r="S736" i="22"/>
  <c r="T736" i="22" s="1"/>
  <c r="S724" i="22"/>
  <c r="T724" i="22" s="1"/>
  <c r="S712" i="22"/>
  <c r="T712" i="22" s="1"/>
  <c r="S700" i="22"/>
  <c r="T700" i="22" s="1"/>
  <c r="S688" i="22"/>
  <c r="T688" i="22" s="1"/>
  <c r="S676" i="22"/>
  <c r="T676" i="22" s="1"/>
  <c r="S665" i="22"/>
  <c r="T665" i="22" s="1"/>
  <c r="S653" i="22"/>
  <c r="T653" i="22" s="1"/>
  <c r="S641" i="22"/>
  <c r="T641" i="22" s="1"/>
  <c r="S629" i="22"/>
  <c r="T629" i="22" s="1"/>
  <c r="S617" i="22"/>
  <c r="T617" i="22" s="1"/>
  <c r="S605" i="22"/>
  <c r="T605" i="22" s="1"/>
  <c r="S593" i="22"/>
  <c r="T593" i="22" s="1"/>
  <c r="S581" i="22"/>
  <c r="T581" i="22" s="1"/>
  <c r="S569" i="22"/>
  <c r="T569" i="22" s="1"/>
  <c r="S557" i="22"/>
  <c r="T557" i="22" s="1"/>
  <c r="S545" i="22"/>
  <c r="T545" i="22" s="1"/>
  <c r="S533" i="22"/>
  <c r="T533" i="22" s="1"/>
  <c r="S521" i="22"/>
  <c r="T521" i="22" s="1"/>
  <c r="S509" i="22"/>
  <c r="T509" i="22" s="1"/>
  <c r="S497" i="22"/>
  <c r="T497" i="22" s="1"/>
  <c r="S485" i="22"/>
  <c r="T485" i="22" s="1"/>
  <c r="S473" i="22"/>
  <c r="T473" i="22" s="1"/>
  <c r="S461" i="22"/>
  <c r="T461" i="22" s="1"/>
  <c r="S449" i="22"/>
  <c r="T449" i="22" s="1"/>
  <c r="S437" i="22"/>
  <c r="T437" i="22" s="1"/>
  <c r="S425" i="22"/>
  <c r="T425" i="22" s="1"/>
  <c r="S413" i="22"/>
  <c r="T413" i="22" s="1"/>
  <c r="S401" i="22"/>
  <c r="T401" i="22" s="1"/>
  <c r="S380" i="22"/>
  <c r="T380" i="22" s="1"/>
  <c r="S368" i="22"/>
  <c r="S358" i="22"/>
  <c r="S346" i="22"/>
  <c r="S334" i="22"/>
  <c r="S322" i="22"/>
  <c r="S311" i="22"/>
  <c r="T311" i="22" s="1"/>
  <c r="S299" i="22"/>
  <c r="T299" i="22" s="1"/>
  <c r="S287" i="22"/>
  <c r="T287" i="22" s="1"/>
  <c r="S275" i="22"/>
  <c r="T275" i="22" s="1"/>
  <c r="S263" i="22"/>
  <c r="T263" i="22" s="1"/>
  <c r="S251" i="22"/>
  <c r="T251" i="22" s="1"/>
  <c r="S239" i="22"/>
  <c r="T239" i="22" s="1"/>
  <c r="S227" i="22"/>
  <c r="T227" i="22" s="1"/>
  <c r="S215" i="22"/>
  <c r="S207" i="22"/>
  <c r="S196" i="22"/>
  <c r="T196" i="22" s="1"/>
  <c r="S191" i="22"/>
  <c r="T191" i="22" s="1"/>
  <c r="S177" i="22"/>
  <c r="T177" i="22" s="1"/>
  <c r="S165" i="22"/>
  <c r="T165" i="22" s="1"/>
  <c r="S153" i="22"/>
  <c r="S141" i="22"/>
  <c r="T141" i="22" s="1"/>
  <c r="S120" i="22"/>
  <c r="T120" i="22" s="1"/>
  <c r="S108" i="22"/>
  <c r="T108" i="22" s="1"/>
  <c r="S97" i="22"/>
  <c r="T97" i="22" s="1"/>
  <c r="S81" i="22"/>
  <c r="T81" i="22" s="1"/>
  <c r="S70" i="22"/>
  <c r="T70" i="22" s="1"/>
  <c r="S58" i="22"/>
  <c r="T58" i="22" s="1"/>
  <c r="S46" i="22"/>
  <c r="T46" i="22" s="1"/>
  <c r="S34" i="22"/>
  <c r="T34" i="22" s="1"/>
  <c r="S23" i="22"/>
  <c r="T23" i="22" s="1"/>
  <c r="S12" i="22"/>
  <c r="T12" i="22" s="1"/>
  <c r="S1362" i="22"/>
  <c r="T1362" i="22" s="1"/>
  <c r="S1340" i="22"/>
  <c r="T1340" i="22" s="1"/>
  <c r="S1328" i="22"/>
  <c r="T1328" i="22" s="1"/>
  <c r="S1316" i="22"/>
  <c r="T1316" i="22" s="1"/>
  <c r="S1304" i="22"/>
  <c r="T1304" i="22" s="1"/>
  <c r="S1292" i="22"/>
  <c r="T1292" i="22" s="1"/>
  <c r="S1280" i="22"/>
  <c r="T1280" i="22" s="1"/>
  <c r="S1268" i="22"/>
  <c r="T1268" i="22" s="1"/>
  <c r="S1256" i="22"/>
  <c r="T1256" i="22" s="1"/>
  <c r="S1244" i="22"/>
  <c r="T1244" i="22" s="1"/>
  <c r="S1232" i="22"/>
  <c r="T1232" i="22" s="1"/>
  <c r="S1220" i="22"/>
  <c r="T1220" i="22" s="1"/>
  <c r="S1208" i="22"/>
  <c r="T1208" i="22" s="1"/>
  <c r="S1196" i="22"/>
  <c r="S1184" i="22"/>
  <c r="T1184" i="22" s="1"/>
  <c r="S1172" i="22"/>
  <c r="T1172" i="22" s="1"/>
  <c r="S1168" i="22"/>
  <c r="T1168" i="22" s="1"/>
  <c r="S1151" i="22"/>
  <c r="T1151" i="22" s="1"/>
  <c r="S1139" i="22"/>
  <c r="T1139" i="22" s="1"/>
  <c r="S1129" i="22"/>
  <c r="T1129" i="22" s="1"/>
  <c r="S1117" i="22"/>
  <c r="T1117" i="22" s="1"/>
  <c r="S1105" i="22"/>
  <c r="T1105" i="22" s="1"/>
  <c r="S1092" i="22"/>
  <c r="T1092" i="22" s="1"/>
  <c r="S1080" i="22"/>
  <c r="T1080" i="22" s="1"/>
  <c r="S1068" i="22"/>
  <c r="T1068" i="22" s="1"/>
  <c r="S1056" i="22"/>
  <c r="S1046" i="22"/>
  <c r="T1046" i="22" s="1"/>
  <c r="S1035" i="22"/>
  <c r="T1035" i="22" s="1"/>
  <c r="S1023" i="22"/>
  <c r="T1023" i="22" s="1"/>
  <c r="S1011" i="22"/>
  <c r="T1011" i="22" s="1"/>
  <c r="S999" i="22"/>
  <c r="S987" i="22"/>
  <c r="T987" i="22" s="1"/>
  <c r="S975" i="22"/>
  <c r="T975" i="22" s="1"/>
  <c r="S963" i="22"/>
  <c r="T963" i="22" s="1"/>
  <c r="S951" i="22"/>
  <c r="T951" i="22" s="1"/>
  <c r="S939" i="22"/>
  <c r="T939" i="22" s="1"/>
  <c r="S927" i="22"/>
  <c r="T927" i="22" s="1"/>
  <c r="S915" i="22"/>
  <c r="T915" i="22" s="1"/>
  <c r="S903" i="22"/>
  <c r="T903" i="22" s="1"/>
  <c r="S891" i="22"/>
  <c r="T891" i="22" s="1"/>
  <c r="S879" i="22"/>
  <c r="T879" i="22" s="1"/>
  <c r="S867" i="22"/>
  <c r="T867" i="22" s="1"/>
  <c r="S855" i="22"/>
  <c r="T855" i="22" s="1"/>
  <c r="S843" i="22"/>
  <c r="T843" i="22" s="1"/>
  <c r="S831" i="22"/>
  <c r="T831" i="22" s="1"/>
  <c r="S819" i="22"/>
  <c r="T819" i="22" s="1"/>
  <c r="S807" i="22"/>
  <c r="T807" i="22" s="1"/>
  <c r="S795" i="22"/>
  <c r="T795" i="22" s="1"/>
  <c r="S783" i="22"/>
  <c r="T783" i="22" s="1"/>
  <c r="S771" i="22"/>
  <c r="T771" i="22" s="1"/>
  <c r="S759" i="22"/>
  <c r="T759" i="22" s="1"/>
  <c r="S747" i="22"/>
  <c r="T747" i="22" s="1"/>
  <c r="S735" i="22"/>
  <c r="T735" i="22" s="1"/>
  <c r="S723" i="22"/>
  <c r="T723" i="22" s="1"/>
  <c r="S711" i="22"/>
  <c r="T711" i="22" s="1"/>
  <c r="S699" i="22"/>
  <c r="T699" i="22" s="1"/>
  <c r="S687" i="22"/>
  <c r="T687" i="22" s="1"/>
  <c r="S675" i="22"/>
  <c r="T675" i="22" s="1"/>
  <c r="S664" i="22"/>
  <c r="T664" i="22" s="1"/>
  <c r="S652" i="22"/>
  <c r="T652" i="22" s="1"/>
  <c r="S640" i="22"/>
  <c r="T640" i="22" s="1"/>
  <c r="S628" i="22"/>
  <c r="T628" i="22" s="1"/>
  <c r="S616" i="22"/>
  <c r="T616" i="22" s="1"/>
  <c r="S604" i="22"/>
  <c r="T604" i="22" s="1"/>
  <c r="S592" i="22"/>
  <c r="T592" i="22" s="1"/>
  <c r="S580" i="22"/>
  <c r="T580" i="22" s="1"/>
  <c r="S568" i="22"/>
  <c r="T568" i="22" s="1"/>
  <c r="S556" i="22"/>
  <c r="T556" i="22" s="1"/>
  <c r="S544" i="22"/>
  <c r="T544" i="22" s="1"/>
  <c r="S532" i="22"/>
  <c r="T532" i="22" s="1"/>
  <c r="S520" i="22"/>
  <c r="T520" i="22" s="1"/>
  <c r="S508" i="22"/>
  <c r="T508" i="22" s="1"/>
  <c r="S496" i="22"/>
  <c r="T496" i="22" s="1"/>
  <c r="S484" i="22"/>
  <c r="T484" i="22" s="1"/>
  <c r="S472" i="22"/>
  <c r="T472" i="22" s="1"/>
  <c r="S460" i="22"/>
  <c r="T460" i="22" s="1"/>
  <c r="S448" i="22"/>
  <c r="T448" i="22" s="1"/>
  <c r="S436" i="22"/>
  <c r="T436" i="22" s="1"/>
  <c r="S424" i="22"/>
  <c r="T424" i="22" s="1"/>
  <c r="S412" i="22"/>
  <c r="T412" i="22" s="1"/>
  <c r="S400" i="22"/>
  <c r="T400" i="22" s="1"/>
  <c r="S391" i="22"/>
  <c r="T391" i="22" s="1"/>
  <c r="S379" i="22"/>
  <c r="T379" i="22" s="1"/>
  <c r="S367" i="22"/>
  <c r="S357" i="22"/>
  <c r="T357" i="22" s="1"/>
  <c r="S345" i="22"/>
  <c r="S333" i="22"/>
  <c r="S310" i="22"/>
  <c r="T310" i="22" s="1"/>
  <c r="S298" i="22"/>
  <c r="T298" i="22" s="1"/>
  <c r="S286" i="22"/>
  <c r="S274" i="22"/>
  <c r="T274" i="22" s="1"/>
  <c r="S262" i="22"/>
  <c r="T262" i="22" s="1"/>
  <c r="S250" i="22"/>
  <c r="T250" i="22" s="1"/>
  <c r="S238" i="22"/>
  <c r="T238" i="22" s="1"/>
  <c r="S226" i="22"/>
  <c r="T226" i="22" s="1"/>
  <c r="S214" i="22"/>
  <c r="S206" i="22"/>
  <c r="S195" i="22"/>
  <c r="T195" i="22" s="1"/>
  <c r="S190" i="22"/>
  <c r="T190" i="22" s="1"/>
  <c r="S187" i="22"/>
  <c r="T187" i="22" s="1"/>
  <c r="S176" i="22"/>
  <c r="T176" i="22" s="1"/>
  <c r="S164" i="22"/>
  <c r="T164" i="22" s="1"/>
  <c r="S152" i="22"/>
  <c r="S140" i="22"/>
  <c r="S131" i="22"/>
  <c r="T131" i="22" s="1"/>
  <c r="S119" i="22"/>
  <c r="T119" i="22" s="1"/>
  <c r="S107" i="22"/>
  <c r="T107" i="22" s="1"/>
  <c r="S96" i="22"/>
  <c r="T96" i="22" s="1"/>
  <c r="S80" i="22"/>
  <c r="T80" i="22" s="1"/>
  <c r="S69" i="22"/>
  <c r="T69" i="22" s="1"/>
  <c r="S57" i="22"/>
  <c r="T57" i="22" s="1"/>
  <c r="S45" i="22"/>
  <c r="S33" i="22"/>
  <c r="T33" i="22" s="1"/>
  <c r="S22" i="22"/>
  <c r="T22" i="22" s="1"/>
  <c r="S2" i="22"/>
  <c r="S3" i="22"/>
  <c r="T3" i="22" s="1"/>
  <c r="T215" i="22" l="1"/>
  <c r="T349" i="22"/>
  <c r="T199" i="22"/>
  <c r="T364" i="22"/>
  <c r="T200" i="22"/>
  <c r="T339" i="22"/>
  <c r="T368" i="22"/>
  <c r="T335" i="22"/>
  <c r="T218" i="22"/>
  <c r="T360" i="22"/>
  <c r="T219" i="22"/>
  <c r="T361" i="22"/>
  <c r="T208" i="22"/>
  <c r="T197" i="22"/>
  <c r="T347" i="22"/>
  <c r="T371" i="22"/>
  <c r="T363" i="22"/>
  <c r="T220" i="22"/>
  <c r="T362" i="22"/>
  <c r="T45" i="22"/>
  <c r="T216" i="22"/>
  <c r="T359" i="22"/>
  <c r="T210" i="22"/>
  <c r="T333" i="22"/>
  <c r="T844" i="22"/>
  <c r="T324" i="22"/>
  <c r="T321" i="22"/>
  <c r="T345" i="22"/>
  <c r="T348" i="22"/>
  <c r="T201" i="22"/>
  <c r="T320" i="22"/>
  <c r="T206" i="22"/>
  <c r="T370" i="22"/>
  <c r="T209" i="22"/>
  <c r="T205" i="22"/>
  <c r="T344" i="22"/>
  <c r="T214" i="22"/>
  <c r="T367" i="22"/>
  <c r="T217" i="22"/>
  <c r="T221" i="22"/>
  <c r="T211" i="22"/>
  <c r="T203" i="22"/>
  <c r="T204" i="22"/>
  <c r="T343" i="22"/>
  <c r="T213" i="22"/>
  <c r="T223" i="22"/>
  <c r="T1017" i="22"/>
  <c r="T340" i="22"/>
  <c r="T212" i="22"/>
  <c r="T366" i="22"/>
  <c r="T322" i="22"/>
  <c r="T48" i="22"/>
  <c r="T202" i="22"/>
  <c r="T341" i="22"/>
  <c r="T365" i="22"/>
  <c r="T237" i="22"/>
  <c r="T334" i="22"/>
  <c r="T325" i="22"/>
  <c r="T326" i="22"/>
  <c r="T222" i="22"/>
  <c r="T207" i="22"/>
  <c r="T346" i="22"/>
  <c r="T337" i="22"/>
  <c r="T342" i="22"/>
  <c r="T338" i="22"/>
  <c r="T51" i="22"/>
  <c r="T327" i="22"/>
  <c r="T358" i="22"/>
  <c r="T323" i="22"/>
  <c r="T198" i="22"/>
  <c r="T350" i="22"/>
  <c r="T1357" i="22"/>
  <c r="T1205" i="22"/>
  <c r="T158" i="22"/>
  <c r="T43" i="22"/>
  <c r="T285" i="22"/>
  <c r="T1223" i="22"/>
  <c r="T172" i="22"/>
  <c r="T140" i="22"/>
  <c r="T167" i="22"/>
  <c r="T147" i="22"/>
  <c r="T169" i="22"/>
  <c r="T42" i="22"/>
  <c r="T972" i="22"/>
  <c r="T152" i="22"/>
  <c r="T1056" i="22"/>
  <c r="T301" i="22"/>
  <c r="T159" i="22"/>
  <c r="T113" i="22"/>
  <c r="T56" i="22"/>
  <c r="T303" i="22"/>
  <c r="T1355" i="22"/>
  <c r="T160" i="22"/>
  <c r="T2" i="22"/>
  <c r="T286" i="22"/>
  <c r="T999" i="22"/>
  <c r="T1196" i="22"/>
  <c r="T153" i="22"/>
  <c r="T102" i="22"/>
  <c r="T459" i="22"/>
  <c r="T79" i="22"/>
  <c r="T302" i="22"/>
  <c r="T166" i="22"/>
  <c r="T49" i="22"/>
  <c r="T62" i="22"/>
  <c r="T161" i="22"/>
  <c r="J34" i="14" l="1"/>
  <c r="G19" i="14"/>
  <c r="G18" i="14"/>
  <c r="G13" i="14"/>
  <c r="L33" i="14"/>
  <c r="K33" i="14"/>
  <c r="G33" i="14"/>
  <c r="L10" i="14"/>
  <c r="K10" i="14"/>
  <c r="G10" i="14"/>
  <c r="L9" i="14"/>
  <c r="K9" i="14"/>
  <c r="G9" i="14"/>
  <c r="K35" i="14"/>
  <c r="L35" i="14"/>
  <c r="K30" i="14"/>
  <c r="L30" i="14"/>
  <c r="K31" i="14"/>
  <c r="L31" i="14"/>
  <c r="K17" i="14"/>
  <c r="L17" i="14"/>
  <c r="K7" i="14"/>
  <c r="L7" i="14"/>
  <c r="K11" i="14"/>
  <c r="L11" i="14"/>
  <c r="K22" i="14"/>
  <c r="L22" i="14"/>
  <c r="K3" i="14"/>
  <c r="L3" i="14"/>
  <c r="K23" i="14"/>
  <c r="L23" i="14"/>
  <c r="K24" i="14"/>
  <c r="L24" i="14"/>
  <c r="K25" i="14"/>
  <c r="L25" i="14"/>
  <c r="K26" i="14"/>
  <c r="L26" i="14"/>
  <c r="K4" i="14"/>
  <c r="L4" i="14"/>
  <c r="K5" i="14"/>
  <c r="L5" i="14"/>
  <c r="K2" i="14"/>
  <c r="L2" i="14"/>
  <c r="K12" i="14"/>
  <c r="L12" i="14"/>
  <c r="K8" i="14"/>
  <c r="L8" i="14"/>
  <c r="K13" i="14"/>
  <c r="L13" i="14"/>
  <c r="K6" i="14"/>
  <c r="L6" i="14"/>
  <c r="K20" i="14"/>
  <c r="L20" i="14"/>
  <c r="K21" i="14"/>
  <c r="L21" i="14"/>
  <c r="K32" i="14"/>
  <c r="L32" i="14"/>
  <c r="K28" i="14"/>
  <c r="L28" i="14"/>
  <c r="K29" i="14"/>
  <c r="L29" i="14"/>
  <c r="K27" i="14"/>
  <c r="L27" i="14"/>
  <c r="K14" i="14"/>
  <c r="L14" i="14"/>
  <c r="K15" i="14"/>
  <c r="L15" i="14"/>
  <c r="K16" i="14"/>
  <c r="L16" i="14"/>
  <c r="K36" i="14"/>
  <c r="L36" i="14"/>
  <c r="L34" i="14"/>
  <c r="K34" i="14"/>
  <c r="J5" i="14"/>
  <c r="J14" i="14"/>
  <c r="G34" i="14"/>
  <c r="G32" i="14"/>
  <c r="G5" i="14"/>
  <c r="G2" i="14"/>
  <c r="G12" i="14"/>
  <c r="G8" i="14"/>
  <c r="G6" i="14"/>
  <c r="G20" i="14"/>
  <c r="G21" i="14"/>
  <c r="G28" i="14"/>
  <c r="G29" i="14"/>
  <c r="G27" i="14"/>
  <c r="G36" i="14"/>
  <c r="G14" i="14"/>
  <c r="G15" i="14"/>
  <c r="G16" i="14"/>
  <c r="G35" i="14"/>
  <c r="G30" i="14"/>
  <c r="G31" i="14"/>
  <c r="G17" i="14"/>
  <c r="G7" i="14"/>
  <c r="G11" i="14"/>
  <c r="G22" i="14"/>
  <c r="G3" i="14"/>
  <c r="G23" i="14"/>
  <c r="G24" i="14"/>
  <c r="G25" i="14"/>
  <c r="G26" i="14"/>
  <c r="G4" i="14"/>
  <c r="Z235" i="21" l="1"/>
  <c r="X235" i="21" s="1"/>
  <c r="Z242" i="21"/>
  <c r="X242" i="21" s="1"/>
  <c r="Z529" i="21"/>
  <c r="X529" i="21" s="1"/>
  <c r="Z516" i="21"/>
  <c r="X516" i="21" s="1"/>
  <c r="Z273" i="21"/>
  <c r="X273" i="21" s="1"/>
  <c r="Z278" i="21"/>
  <c r="X278" i="21" s="1"/>
  <c r="Z280" i="21"/>
  <c r="X280" i="21" s="1"/>
  <c r="Z281" i="21"/>
  <c r="X281" i="21" s="1"/>
  <c r="Z285" i="21"/>
  <c r="X285" i="21" s="1"/>
  <c r="Z288" i="21"/>
  <c r="X288" i="21" s="1"/>
  <c r="Z289" i="21"/>
  <c r="X289" i="21" s="1"/>
  <c r="Z290" i="21"/>
  <c r="X290" i="21" s="1"/>
  <c r="Z291" i="21"/>
  <c r="X291" i="21" s="1"/>
  <c r="Z259" i="21"/>
  <c r="X259" i="21" s="1"/>
  <c r="Z239" i="21"/>
  <c r="X239" i="21" s="1"/>
  <c r="Z219" i="21"/>
  <c r="X219" i="21" s="1"/>
  <c r="Z167" i="21"/>
  <c r="X167" i="21" s="1"/>
  <c r="Z3" i="21"/>
  <c r="X3" i="21" s="1"/>
  <c r="Z177" i="21"/>
  <c r="X177" i="21" s="1"/>
  <c r="Z179" i="21"/>
  <c r="X179" i="21" s="1"/>
  <c r="Z182" i="21"/>
  <c r="X182" i="21" s="1"/>
  <c r="Z183" i="21"/>
  <c r="X183" i="21" s="1"/>
  <c r="Z185" i="21"/>
  <c r="X185" i="21" s="1"/>
  <c r="Z230" i="21"/>
  <c r="X230" i="21" s="1"/>
  <c r="Z234" i="21"/>
  <c r="X234" i="21" s="1"/>
  <c r="Z176" i="21"/>
  <c r="X176" i="21" s="1"/>
  <c r="Z307" i="21"/>
  <c r="X307" i="21" s="1"/>
  <c r="Z257" i="21"/>
  <c r="X257" i="21" s="1"/>
  <c r="Z157" i="21"/>
  <c r="X157" i="21" s="1"/>
  <c r="Z181" i="21"/>
  <c r="X181" i="21" s="1"/>
  <c r="Z233" i="21"/>
  <c r="X233" i="21" s="1"/>
  <c r="Z222" i="21"/>
  <c r="X222" i="21" s="1"/>
  <c r="Z224" i="21"/>
  <c r="X224" i="21" s="1"/>
  <c r="Z207" i="21"/>
  <c r="X207" i="21" s="1"/>
  <c r="Z7" i="21"/>
  <c r="X7" i="21" s="1"/>
  <c r="Z178" i="21"/>
  <c r="X178" i="21" s="1"/>
  <c r="Z180" i="21"/>
  <c r="X180" i="21" s="1"/>
  <c r="Z184" i="21"/>
  <c r="X184" i="21" s="1"/>
  <c r="Z196" i="21"/>
  <c r="X196" i="21" s="1"/>
  <c r="Z186" i="21"/>
  <c r="X186" i="21" s="1"/>
  <c r="Z199" i="21"/>
  <c r="X199" i="21" s="1"/>
  <c r="Z218" i="21"/>
  <c r="X218" i="21" s="1"/>
  <c r="Z200" i="21"/>
  <c r="X200" i="21" s="1"/>
  <c r="Z202" i="21"/>
  <c r="X202" i="21" s="1"/>
  <c r="Z203" i="21"/>
  <c r="X203" i="21" s="1"/>
  <c r="Z247" i="21"/>
  <c r="X247" i="21" s="1"/>
  <c r="Z295" i="21"/>
  <c r="X295" i="21" s="1"/>
  <c r="Z208" i="21"/>
  <c r="X208" i="21" s="1"/>
  <c r="Z159" i="21"/>
  <c r="X159" i="21" s="1"/>
  <c r="Z216" i="21"/>
  <c r="X216" i="21" s="1"/>
  <c r="Z8" i="21"/>
  <c r="X8" i="21" s="1"/>
  <c r="Z155" i="21"/>
  <c r="X155" i="21" s="1"/>
  <c r="Z260" i="21"/>
  <c r="X260" i="21" s="1"/>
  <c r="Z287" i="21"/>
  <c r="X287" i="21" s="1"/>
  <c r="Z231" i="21"/>
  <c r="X231" i="21" s="1"/>
  <c r="Z232" i="21"/>
  <c r="X232" i="21" s="1"/>
  <c r="Z170" i="21"/>
  <c r="X170" i="21" s="1"/>
  <c r="Z173" i="21"/>
  <c r="X173" i="21" s="1"/>
  <c r="Z6" i="21"/>
  <c r="X6" i="21" s="1"/>
  <c r="Z201" i="21"/>
  <c r="X201" i="21" s="1"/>
  <c r="Z204" i="21"/>
  <c r="X204" i="21" s="1"/>
  <c r="Z158" i="21"/>
  <c r="X158" i="21" s="1"/>
  <c r="Z223" i="21"/>
  <c r="X223" i="21" s="1"/>
  <c r="Z225" i="21"/>
  <c r="X225" i="21" s="1"/>
  <c r="Z226" i="21"/>
  <c r="X226" i="21" s="1"/>
  <c r="Z209" i="21"/>
  <c r="X209" i="21" s="1"/>
  <c r="Z162" i="21"/>
  <c r="X162" i="21" s="1"/>
  <c r="Z212" i="21"/>
  <c r="X212" i="21" s="1"/>
  <c r="Z272" i="21"/>
  <c r="X272" i="21" s="1"/>
  <c r="Z163" i="21"/>
  <c r="X163" i="21" s="1"/>
  <c r="Z294" i="21"/>
  <c r="X294" i="21" s="1"/>
  <c r="Z215" i="21"/>
  <c r="X215" i="21" s="1"/>
  <c r="Z211" i="21"/>
  <c r="X211" i="21" s="1"/>
  <c r="Z210" i="21"/>
  <c r="X210" i="21" s="1"/>
  <c r="Z213" i="21"/>
  <c r="X213" i="21" s="1"/>
  <c r="Z214" i="21"/>
  <c r="X214" i="21" s="1"/>
  <c r="Z308" i="21"/>
  <c r="X308" i="21" s="1"/>
  <c r="Z283" i="21"/>
  <c r="X283" i="21" s="1"/>
  <c r="Z151" i="21"/>
  <c r="X151" i="21" s="1"/>
  <c r="Z165" i="21"/>
  <c r="X165" i="21" s="1"/>
  <c r="Z166" i="21"/>
  <c r="X166" i="21" s="1"/>
  <c r="Z267" i="21"/>
  <c r="X267" i="21" s="1"/>
  <c r="Z270" i="21"/>
  <c r="X270" i="21" s="1"/>
  <c r="Z271" i="21"/>
  <c r="X271" i="21" s="1"/>
  <c r="Z227" i="21"/>
  <c r="X227" i="21" s="1"/>
  <c r="Z237" i="21"/>
  <c r="X237" i="21" s="1"/>
  <c r="Z264" i="21"/>
  <c r="X264" i="21" s="1"/>
  <c r="Z265" i="21"/>
  <c r="X265" i="21" s="1"/>
  <c r="Z282" i="21"/>
  <c r="X282" i="21" s="1"/>
  <c r="Z292" i="21"/>
  <c r="X292" i="21" s="1"/>
  <c r="Z293" i="21"/>
  <c r="X293" i="21" s="1"/>
  <c r="Z263" i="21"/>
  <c r="X263" i="21" s="1"/>
  <c r="Z277" i="21"/>
  <c r="X277" i="21" s="1"/>
  <c r="Z152" i="21"/>
  <c r="X152" i="21" s="1"/>
  <c r="Z153" i="21"/>
  <c r="X153" i="21" s="1"/>
  <c r="Z154" i="21"/>
  <c r="X154" i="21" s="1"/>
  <c r="Z164" i="21"/>
  <c r="Z116" i="21"/>
  <c r="X116" i="21" s="1"/>
  <c r="Z124" i="21"/>
  <c r="X124" i="21" s="1"/>
  <c r="Z125" i="21"/>
  <c r="X125" i="21" s="1"/>
  <c r="Z141" i="21"/>
  <c r="X141" i="21" s="1"/>
  <c r="Z142" i="21"/>
  <c r="X142" i="21" s="1"/>
  <c r="C335" i="21" l="1"/>
  <c r="C333" i="21"/>
  <c r="L334" i="21"/>
  <c r="C327" i="21"/>
  <c r="L324" i="21"/>
  <c r="C316" i="21"/>
  <c r="L317" i="21"/>
  <c r="C312" i="21"/>
  <c r="L319" i="21"/>
  <c r="C336" i="21"/>
  <c r="C318" i="21"/>
  <c r="C314" i="21"/>
  <c r="C313" i="21"/>
  <c r="C328" i="21"/>
  <c r="C329" i="21"/>
  <c r="L127" i="21"/>
  <c r="C463" i="21"/>
  <c r="C496" i="21"/>
  <c r="C493" i="21"/>
  <c r="C491" i="21"/>
  <c r="C461" i="21"/>
  <c r="L140" i="21"/>
  <c r="C470" i="21"/>
  <c r="L490" i="21"/>
  <c r="C133" i="21"/>
  <c r="C996" i="21"/>
  <c r="L298" i="21"/>
  <c r="R161" i="21"/>
  <c r="R41" i="21"/>
  <c r="AA630" i="21"/>
  <c r="AB630" i="21" s="1"/>
  <c r="AD630" i="21" s="1"/>
  <c r="R335" i="21"/>
  <c r="R310" i="21"/>
  <c r="R111" i="21"/>
  <c r="R320" i="21"/>
  <c r="R316" i="21"/>
  <c r="R317" i="21"/>
  <c r="R315" i="21"/>
  <c r="R326" i="21"/>
  <c r="R314" i="21"/>
  <c r="R313" i="21"/>
  <c r="R321" i="21"/>
  <c r="AA331" i="21"/>
  <c r="AB331" i="21" s="1"/>
  <c r="AD331" i="21" s="1"/>
  <c r="R190" i="21"/>
  <c r="R194" i="21"/>
  <c r="R189" i="21"/>
  <c r="R100" i="21"/>
  <c r="R495" i="21"/>
  <c r="R496" i="21"/>
  <c r="R461" i="21"/>
  <c r="R137" i="21"/>
  <c r="AA490" i="21"/>
  <c r="AB490" i="21" s="1"/>
  <c r="AD490" i="21" s="1"/>
  <c r="R133" i="21"/>
  <c r="R58" i="21"/>
  <c r="R54" i="21"/>
  <c r="R1612" i="21"/>
  <c r="R1625" i="21"/>
  <c r="R1635" i="21"/>
  <c r="R1263" i="21"/>
  <c r="R1268" i="21"/>
  <c r="R302" i="21"/>
  <c r="AA96" i="21"/>
  <c r="AB96" i="21" s="1"/>
  <c r="AD96" i="21" s="1"/>
  <c r="R67" i="21"/>
  <c r="R76" i="21"/>
  <c r="AA68" i="21"/>
  <c r="AB68" i="21" s="1"/>
  <c r="AD68" i="21" s="1"/>
  <c r="R266" i="21"/>
  <c r="R1726" i="21"/>
  <c r="R1454" i="21"/>
  <c r="AA1459" i="21"/>
  <c r="AB1459" i="21" s="1"/>
  <c r="AD1459" i="21" s="1"/>
  <c r="R1480" i="21"/>
  <c r="AA1183" i="21"/>
  <c r="AB1183" i="21" s="1"/>
  <c r="AD1183" i="21" s="1"/>
  <c r="Z1196" i="21"/>
  <c r="X1196" i="21" s="1"/>
  <c r="AA1361" i="21"/>
  <c r="AB1361" i="21" s="1"/>
  <c r="AD1361" i="21" s="1"/>
  <c r="AA150" i="21"/>
  <c r="AB150" i="21" s="1"/>
  <c r="AD150" i="21" s="1"/>
  <c r="Z597" i="21"/>
  <c r="X597" i="21" s="1"/>
  <c r="Z599" i="21"/>
  <c r="X599" i="21" s="1"/>
  <c r="Z598" i="21"/>
  <c r="X598" i="21" s="1"/>
  <c r="Z625" i="21"/>
  <c r="X625" i="21" s="1"/>
  <c r="Z161" i="21"/>
  <c r="Z40" i="21"/>
  <c r="Z41" i="21"/>
  <c r="AA631" i="21"/>
  <c r="AB631" i="21" s="1"/>
  <c r="AD631" i="21" s="1"/>
  <c r="Z122" i="21"/>
  <c r="Z118" i="21"/>
  <c r="Z435" i="21"/>
  <c r="Z335" i="21"/>
  <c r="X335" i="21" s="1"/>
  <c r="Z310" i="21"/>
  <c r="X310" i="21" s="1"/>
  <c r="Z111" i="21"/>
  <c r="AA311" i="21"/>
  <c r="AB311" i="21" s="1"/>
  <c r="AD311" i="21" s="1"/>
  <c r="AA334" i="21"/>
  <c r="AB334" i="21" s="1"/>
  <c r="AD334" i="21" s="1"/>
  <c r="Z325" i="21"/>
  <c r="X325" i="21" s="1"/>
  <c r="Z326" i="21"/>
  <c r="X326" i="21" s="1"/>
  <c r="Z319" i="21"/>
  <c r="X319" i="21" s="1"/>
  <c r="Z318" i="21"/>
  <c r="X318" i="21" s="1"/>
  <c r="Z436" i="21"/>
  <c r="Z368" i="21"/>
  <c r="Z313" i="21"/>
  <c r="X313" i="21" s="1"/>
  <c r="AA330" i="21"/>
  <c r="AB330" i="21" s="1"/>
  <c r="AD330" i="21" s="1"/>
  <c r="Z329" i="21"/>
  <c r="X329" i="21" s="1"/>
  <c r="AA192" i="21"/>
  <c r="AB192" i="21" s="1"/>
  <c r="AD192" i="21" s="1"/>
  <c r="Z194" i="21"/>
  <c r="Z193" i="21"/>
  <c r="AA482" i="21"/>
  <c r="AB482" i="21" s="1"/>
  <c r="AD482" i="21" s="1"/>
  <c r="Z495" i="21"/>
  <c r="Z496" i="21"/>
  <c r="AA491" i="21"/>
  <c r="AB491" i="21" s="1"/>
  <c r="AD491" i="21" s="1"/>
  <c r="Z140" i="21"/>
  <c r="Z55" i="21"/>
  <c r="Z57" i="21"/>
  <c r="Z56" i="21"/>
  <c r="Z58" i="21"/>
  <c r="Z54" i="21"/>
  <c r="Z1561" i="21"/>
  <c r="X1561" i="21" s="1"/>
  <c r="Z1612" i="21"/>
  <c r="Z1613" i="21"/>
  <c r="Z1635" i="21"/>
  <c r="AA241" i="21"/>
  <c r="AB241" i="21" s="1"/>
  <c r="AD241" i="21" s="1"/>
  <c r="Z1078" i="21"/>
  <c r="X1078" i="21" s="1"/>
  <c r="AA240" i="21"/>
  <c r="AB240" i="21" s="1"/>
  <c r="AD240" i="21" s="1"/>
  <c r="Z246" i="21"/>
  <c r="X246" i="21" s="1"/>
  <c r="Z59" i="21"/>
  <c r="Z60" i="21"/>
  <c r="Z1263" i="21"/>
  <c r="X1263" i="21" s="1"/>
  <c r="Z1268" i="21"/>
  <c r="X1268" i="21" s="1"/>
  <c r="Z274" i="21"/>
  <c r="X274" i="21" s="1"/>
  <c r="Z300" i="21"/>
  <c r="AA286" i="21"/>
  <c r="AB286" i="21" s="1"/>
  <c r="AD286" i="21" s="1"/>
  <c r="Z96" i="21"/>
  <c r="AA79" i="21"/>
  <c r="AB79" i="21" s="1"/>
  <c r="AD79" i="21" s="1"/>
  <c r="Z70" i="21"/>
  <c r="Z77" i="21"/>
  <c r="AA82" i="21"/>
  <c r="AB82" i="21" s="1"/>
  <c r="AD82" i="21" s="1"/>
  <c r="AA1358" i="21"/>
  <c r="AB1358" i="21" s="1"/>
  <c r="AD1358" i="21" s="1"/>
  <c r="AA268" i="21"/>
  <c r="AB268" i="21" s="1"/>
  <c r="AD268" i="21" s="1"/>
  <c r="Z269" i="21"/>
  <c r="X269" i="21" s="1"/>
  <c r="AA279" i="21"/>
  <c r="AB279" i="21" s="1"/>
  <c r="AD279" i="21" s="1"/>
  <c r="AA104" i="21"/>
  <c r="AB104" i="21" s="1"/>
  <c r="AD104" i="21" s="1"/>
  <c r="R1196" i="21"/>
  <c r="AA666" i="21"/>
  <c r="AB666" i="21" s="1"/>
  <c r="AD666" i="21" s="1"/>
  <c r="C1183" i="21"/>
  <c r="L1196" i="21"/>
  <c r="C1361" i="21"/>
  <c r="L150" i="21"/>
  <c r="C625" i="21"/>
  <c r="L161" i="21"/>
  <c r="C40" i="21"/>
  <c r="C41" i="21"/>
  <c r="C631" i="21"/>
  <c r="C630" i="21"/>
  <c r="C118" i="21"/>
  <c r="L435" i="21"/>
  <c r="L335" i="21"/>
  <c r="L310" i="21"/>
  <c r="C111" i="21"/>
  <c r="L311" i="21"/>
  <c r="L320" i="21"/>
  <c r="C323" i="21"/>
  <c r="C322" i="21"/>
  <c r="C332" i="21"/>
  <c r="C315" i="21"/>
  <c r="C325" i="21"/>
  <c r="C326" i="21"/>
  <c r="C321" i="21"/>
  <c r="C330" i="21"/>
  <c r="C331" i="21"/>
  <c r="C192" i="21"/>
  <c r="C191" i="21"/>
  <c r="C190" i="21"/>
  <c r="C194" i="21"/>
  <c r="C193" i="21"/>
  <c r="L189" i="21"/>
  <c r="L187" i="21"/>
  <c r="C100" i="21"/>
  <c r="L494" i="21"/>
  <c r="C482" i="21"/>
  <c r="C495" i="21"/>
  <c r="L135" i="21"/>
  <c r="C134" i="21"/>
  <c r="C137" i="21"/>
  <c r="C490" i="21"/>
  <c r="L55" i="21"/>
  <c r="L57" i="21"/>
  <c r="L56" i="21"/>
  <c r="L58" i="21"/>
  <c r="C54" i="21"/>
  <c r="L1561" i="21"/>
  <c r="L1558" i="21"/>
  <c r="C1612" i="21"/>
  <c r="C1625" i="21"/>
  <c r="O1462" i="22" s="1"/>
  <c r="C1635" i="21"/>
  <c r="C241" i="21"/>
  <c r="C59" i="21"/>
  <c r="C60" i="21"/>
  <c r="L258" i="21"/>
  <c r="C1263" i="21"/>
  <c r="L1268" i="21"/>
  <c r="L274" i="21"/>
  <c r="C302" i="21"/>
  <c r="C286" i="21"/>
  <c r="C96" i="21"/>
  <c r="C76" i="21"/>
  <c r="L79" i="21"/>
  <c r="L68" i="21"/>
  <c r="C69" i="21"/>
  <c r="L70" i="21"/>
  <c r="C276" i="21"/>
  <c r="C269" i="21"/>
  <c r="L279" i="21"/>
  <c r="L266" i="21"/>
  <c r="L104" i="21"/>
  <c r="C1726" i="21"/>
  <c r="O1556" i="22" s="1"/>
  <c r="L1454" i="21"/>
  <c r="C1454" i="21"/>
  <c r="C1459" i="21"/>
  <c r="C1480" i="21"/>
  <c r="D1454" i="21"/>
  <c r="D1459" i="21"/>
  <c r="D1480" i="21"/>
  <c r="U1480" i="21" s="1"/>
  <c r="L1459" i="21"/>
  <c r="L1480" i="21"/>
  <c r="R1459" i="21"/>
  <c r="Z1454" i="21"/>
  <c r="X1454" i="21" s="1"/>
  <c r="Z1459" i="21"/>
  <c r="X1459" i="21" s="1"/>
  <c r="Z1480" i="21"/>
  <c r="X1480" i="21" s="1"/>
  <c r="AA1454" i="21"/>
  <c r="AB1454" i="21" s="1"/>
  <c r="AD1454" i="21" s="1"/>
  <c r="R52" i="21"/>
  <c r="D133" i="21"/>
  <c r="U133" i="21" s="1"/>
  <c r="Z133" i="21"/>
  <c r="D490" i="21"/>
  <c r="U490" i="21" s="1"/>
  <c r="Z490" i="21"/>
  <c r="D135" i="21"/>
  <c r="U135" i="21" s="1"/>
  <c r="D134" i="21"/>
  <c r="U134" i="21" s="1"/>
  <c r="D137" i="21"/>
  <c r="U137" i="21" s="1"/>
  <c r="L134" i="21"/>
  <c r="L137" i="21"/>
  <c r="R135" i="21"/>
  <c r="R134" i="21"/>
  <c r="Z135" i="21"/>
  <c r="Z134" i="21"/>
  <c r="Z137" i="21"/>
  <c r="AA135" i="21"/>
  <c r="AB135" i="21" s="1"/>
  <c r="AD135" i="21" s="1"/>
  <c r="AA134" i="21"/>
  <c r="AB134" i="21" s="1"/>
  <c r="AD134" i="21" s="1"/>
  <c r="D470" i="21"/>
  <c r="U470" i="21" s="1"/>
  <c r="R470" i="21"/>
  <c r="Z470" i="21"/>
  <c r="AA470" i="21"/>
  <c r="AB470" i="21" s="1"/>
  <c r="AD470" i="21" s="1"/>
  <c r="C499" i="21"/>
  <c r="D499" i="21"/>
  <c r="U499" i="21" s="1"/>
  <c r="D140" i="21"/>
  <c r="U140" i="21" s="1"/>
  <c r="L499" i="21"/>
  <c r="R499" i="21"/>
  <c r="R140" i="21"/>
  <c r="Z499" i="21"/>
  <c r="AA499" i="21"/>
  <c r="AB499" i="21" s="1"/>
  <c r="AD499" i="21" s="1"/>
  <c r="AA140" i="21"/>
  <c r="AB140" i="21" s="1"/>
  <c r="AD140" i="21" s="1"/>
  <c r="D54" i="21"/>
  <c r="U54" i="21" s="1"/>
  <c r="C55" i="21"/>
  <c r="C57" i="21"/>
  <c r="C56" i="21"/>
  <c r="C58" i="21"/>
  <c r="D55" i="21"/>
  <c r="D57" i="21"/>
  <c r="D56" i="21"/>
  <c r="D58" i="21"/>
  <c r="U58" i="21" s="1"/>
  <c r="R55" i="21"/>
  <c r="R57" i="21"/>
  <c r="R56" i="21"/>
  <c r="AA55" i="21"/>
  <c r="AB55" i="21" s="1"/>
  <c r="AD55" i="21" s="1"/>
  <c r="AA57" i="21"/>
  <c r="AB57" i="21" s="1"/>
  <c r="AD57" i="21" s="1"/>
  <c r="AA56" i="21"/>
  <c r="AB56" i="21" s="1"/>
  <c r="AD56" i="21" s="1"/>
  <c r="AA58" i="21"/>
  <c r="AB58" i="21" s="1"/>
  <c r="AD58" i="21" s="1"/>
  <c r="C1268" i="21"/>
  <c r="D1268" i="21"/>
  <c r="U1268" i="21" s="1"/>
  <c r="D1263" i="21"/>
  <c r="U1263" i="21" s="1"/>
  <c r="C258" i="21"/>
  <c r="D258" i="21"/>
  <c r="U258" i="21" s="1"/>
  <c r="R258" i="21"/>
  <c r="Z258" i="21"/>
  <c r="X258" i="21" s="1"/>
  <c r="AA258" i="21"/>
  <c r="AB258" i="21" s="1"/>
  <c r="AD258" i="21" s="1"/>
  <c r="C1613" i="21"/>
  <c r="D1613" i="21"/>
  <c r="U1613" i="21" s="1"/>
  <c r="L1613" i="21"/>
  <c r="R1613" i="21"/>
  <c r="AA1613" i="21"/>
  <c r="AB1613" i="21" s="1"/>
  <c r="AD1613" i="21" s="1"/>
  <c r="C262" i="21"/>
  <c r="D262" i="21"/>
  <c r="U262" i="21" s="1"/>
  <c r="L262" i="21"/>
  <c r="R262" i="21"/>
  <c r="Z262" i="21"/>
  <c r="X262" i="21" s="1"/>
  <c r="AA262" i="21"/>
  <c r="AB262" i="21" s="1"/>
  <c r="AD262" i="21" s="1"/>
  <c r="C266" i="21"/>
  <c r="D266" i="21"/>
  <c r="U266" i="21" s="1"/>
  <c r="Z266" i="21"/>
  <c r="X266" i="21" s="1"/>
  <c r="AA266" i="21"/>
  <c r="AB266" i="21" s="1"/>
  <c r="AD266" i="21" s="1"/>
  <c r="D279" i="21"/>
  <c r="U279" i="21" s="1"/>
  <c r="R279" i="21"/>
  <c r="Z279" i="21"/>
  <c r="X279" i="21" s="1"/>
  <c r="D1635" i="21"/>
  <c r="U1635" i="21" s="1"/>
  <c r="D276" i="21"/>
  <c r="U276" i="21" s="1"/>
  <c r="D269" i="21"/>
  <c r="U269" i="21" s="1"/>
  <c r="W269" i="21" s="1"/>
  <c r="L276" i="21"/>
  <c r="L269" i="21"/>
  <c r="R276" i="21"/>
  <c r="R269" i="21"/>
  <c r="Z276" i="21"/>
  <c r="X276" i="21" s="1"/>
  <c r="C136" i="21"/>
  <c r="D136" i="21"/>
  <c r="U136" i="21" s="1"/>
  <c r="L136" i="21"/>
  <c r="R136" i="21"/>
  <c r="Z136" i="21"/>
  <c r="AA136" i="21"/>
  <c r="AB136" i="21" s="1"/>
  <c r="AD136" i="21" s="1"/>
  <c r="C1358" i="21"/>
  <c r="C268" i="21"/>
  <c r="D1358" i="21"/>
  <c r="U1358" i="21" s="1"/>
  <c r="D268" i="21"/>
  <c r="U268" i="21" s="1"/>
  <c r="L1358" i="21"/>
  <c r="L268" i="21"/>
  <c r="R1358" i="21"/>
  <c r="R268" i="21"/>
  <c r="Z1358" i="21"/>
  <c r="X1358" i="21" s="1"/>
  <c r="Z268" i="21"/>
  <c r="X268" i="21" s="1"/>
  <c r="C67" i="21"/>
  <c r="C71" i="21"/>
  <c r="C77" i="21"/>
  <c r="C82" i="21"/>
  <c r="C581" i="21"/>
  <c r="C582" i="21"/>
  <c r="D67" i="21"/>
  <c r="U67" i="21" s="1"/>
  <c r="D76" i="21"/>
  <c r="U76" i="21" s="1"/>
  <c r="D79" i="21"/>
  <c r="U79" i="21" s="1"/>
  <c r="D68" i="21"/>
  <c r="U68" i="21" s="1"/>
  <c r="D69" i="21"/>
  <c r="U69" i="21" s="1"/>
  <c r="D70" i="21"/>
  <c r="U70" i="21" s="1"/>
  <c r="D71" i="21"/>
  <c r="U71" i="21" s="1"/>
  <c r="D77" i="21"/>
  <c r="U77" i="21" s="1"/>
  <c r="D82" i="21"/>
  <c r="U82" i="21" s="1"/>
  <c r="D581" i="21"/>
  <c r="U581" i="21" s="1"/>
  <c r="D582" i="21"/>
  <c r="U582" i="21" s="1"/>
  <c r="L67" i="21"/>
  <c r="L76" i="21"/>
  <c r="L69" i="21"/>
  <c r="L71" i="21"/>
  <c r="L77" i="21"/>
  <c r="L82" i="21"/>
  <c r="L581" i="21"/>
  <c r="L582" i="21"/>
  <c r="R79" i="21"/>
  <c r="R69" i="21"/>
  <c r="R70" i="21"/>
  <c r="R71" i="21"/>
  <c r="R77" i="21"/>
  <c r="R82" i="21"/>
  <c r="R581" i="21"/>
  <c r="R582" i="21"/>
  <c r="Z68" i="21"/>
  <c r="Z69" i="21"/>
  <c r="Z71" i="21"/>
  <c r="Z581" i="21"/>
  <c r="X581" i="21" s="1"/>
  <c r="Z582" i="21"/>
  <c r="X582" i="21" s="1"/>
  <c r="AA69" i="21"/>
  <c r="AB69" i="21" s="1"/>
  <c r="AD69" i="21" s="1"/>
  <c r="AA70" i="21"/>
  <c r="AB70" i="21" s="1"/>
  <c r="AD70" i="21" s="1"/>
  <c r="AA71" i="21"/>
  <c r="AB71" i="21" s="1"/>
  <c r="AD71" i="21" s="1"/>
  <c r="AA77" i="21"/>
  <c r="AB77" i="21" s="1"/>
  <c r="AD77" i="21" s="1"/>
  <c r="AA581" i="21"/>
  <c r="AB581" i="21" s="1"/>
  <c r="AD581" i="21" s="1"/>
  <c r="AA582" i="21"/>
  <c r="AB582" i="21" s="1"/>
  <c r="AD582" i="21" s="1"/>
  <c r="D996" i="21"/>
  <c r="U996" i="21" s="1"/>
  <c r="D329" i="21"/>
  <c r="U329" i="21" s="1"/>
  <c r="R996" i="21"/>
  <c r="R329" i="21"/>
  <c r="Z996" i="21"/>
  <c r="AA996" i="21"/>
  <c r="AB996" i="21" s="1"/>
  <c r="AD996" i="21" s="1"/>
  <c r="AA329" i="21"/>
  <c r="AB329" i="21" s="1"/>
  <c r="AD329" i="21" s="1"/>
  <c r="D461" i="21"/>
  <c r="U461" i="21" s="1"/>
  <c r="D330" i="21"/>
  <c r="U330" i="21" s="1"/>
  <c r="D331" i="21"/>
  <c r="U331" i="21" s="1"/>
  <c r="D328" i="21"/>
  <c r="U328" i="21" s="1"/>
  <c r="R330" i="21"/>
  <c r="R331" i="21"/>
  <c r="R328" i="21"/>
  <c r="Z331" i="21"/>
  <c r="X331" i="21" s="1"/>
  <c r="Z328" i="21"/>
  <c r="X328" i="21" s="1"/>
  <c r="AA328" i="21"/>
  <c r="AB328" i="21" s="1"/>
  <c r="AD328" i="21" s="1"/>
  <c r="C706" i="21"/>
  <c r="C703" i="21"/>
  <c r="C699" i="21"/>
  <c r="C597" i="21"/>
  <c r="C599" i="21"/>
  <c r="C598" i="21"/>
  <c r="D706" i="21"/>
  <c r="U706" i="21" s="1"/>
  <c r="D703" i="21"/>
  <c r="U703" i="21" s="1"/>
  <c r="D699" i="21"/>
  <c r="U699" i="21" s="1"/>
  <c r="D597" i="21"/>
  <c r="U597" i="21" s="1"/>
  <c r="D599" i="21"/>
  <c r="U599" i="21" s="1"/>
  <c r="D598" i="21"/>
  <c r="U598" i="21" s="1"/>
  <c r="L706" i="21"/>
  <c r="L703" i="21"/>
  <c r="L699" i="21"/>
  <c r="L597" i="21"/>
  <c r="L599" i="21"/>
  <c r="L598" i="21"/>
  <c r="R706" i="21"/>
  <c r="R703" i="21"/>
  <c r="R699" i="21"/>
  <c r="R597" i="21"/>
  <c r="R599" i="21"/>
  <c r="R598" i="21"/>
  <c r="Z706" i="21"/>
  <c r="Z703" i="21"/>
  <c r="Z699" i="21"/>
  <c r="AA706" i="21"/>
  <c r="AB706" i="21" s="1"/>
  <c r="AD706" i="21" s="1"/>
  <c r="AA703" i="21"/>
  <c r="AB703" i="21" s="1"/>
  <c r="AD703" i="21" s="1"/>
  <c r="AA699" i="21"/>
  <c r="AB699" i="21" s="1"/>
  <c r="AD699" i="21" s="1"/>
  <c r="AA597" i="21"/>
  <c r="AB597" i="21" s="1"/>
  <c r="AD597" i="21" s="1"/>
  <c r="AA599" i="21"/>
  <c r="AB599" i="21" s="1"/>
  <c r="AD599" i="21" s="1"/>
  <c r="AA598" i="21"/>
  <c r="AB598" i="21" s="1"/>
  <c r="AD598" i="21" s="1"/>
  <c r="C1558" i="21"/>
  <c r="D1558" i="21"/>
  <c r="U1558" i="21" s="1"/>
  <c r="D1726" i="21"/>
  <c r="U1726" i="21" s="1"/>
  <c r="R1558" i="21"/>
  <c r="Z1558" i="21"/>
  <c r="X1558" i="21" s="1"/>
  <c r="Z1726" i="21"/>
  <c r="X1726" i="21" s="1"/>
  <c r="AA1558" i="21"/>
  <c r="AB1558" i="21" s="1"/>
  <c r="AD1558" i="21" s="1"/>
  <c r="AA1726" i="21"/>
  <c r="AB1726" i="21" s="1"/>
  <c r="AD1726" i="21" s="1"/>
  <c r="C1561" i="21"/>
  <c r="D1561" i="21"/>
  <c r="U1561" i="21" s="1"/>
  <c r="R1561" i="21"/>
  <c r="D100" i="21"/>
  <c r="U100" i="21" s="1"/>
  <c r="L100" i="21"/>
  <c r="Z100" i="21"/>
  <c r="AA100" i="21"/>
  <c r="AB100" i="21" s="1"/>
  <c r="AD100" i="21" s="1"/>
  <c r="C640" i="21"/>
  <c r="D631" i="21"/>
  <c r="D630" i="21"/>
  <c r="U630" i="21" s="1"/>
  <c r="D640" i="21"/>
  <c r="D96" i="21"/>
  <c r="L630" i="21"/>
  <c r="L640" i="21"/>
  <c r="L96" i="21"/>
  <c r="R631" i="21"/>
  <c r="R640" i="21"/>
  <c r="R96" i="21"/>
  <c r="Z630" i="21"/>
  <c r="Z640" i="21"/>
  <c r="AA640" i="21"/>
  <c r="AB640" i="21" s="1"/>
  <c r="AD640" i="21" s="1"/>
  <c r="D59" i="21"/>
  <c r="U59" i="21" s="1"/>
  <c r="D60" i="21"/>
  <c r="U60" i="21" s="1"/>
  <c r="L59" i="21"/>
  <c r="L60" i="21"/>
  <c r="R59" i="21"/>
  <c r="R60" i="21"/>
  <c r="AA59" i="21"/>
  <c r="AB59" i="21" s="1"/>
  <c r="AD59" i="21" s="1"/>
  <c r="AA60" i="21"/>
  <c r="AB60" i="21" s="1"/>
  <c r="AD60" i="21" s="1"/>
  <c r="D491" i="21"/>
  <c r="U491" i="21" s="1"/>
  <c r="R491" i="21"/>
  <c r="Z491" i="21"/>
  <c r="D314" i="21"/>
  <c r="U314" i="21" s="1"/>
  <c r="D313" i="21"/>
  <c r="U313" i="21" s="1"/>
  <c r="D321" i="21"/>
  <c r="U321" i="21" s="1"/>
  <c r="L314" i="21"/>
  <c r="L313" i="21"/>
  <c r="L321" i="21"/>
  <c r="C238" i="21"/>
  <c r="C240" i="21"/>
  <c r="D238" i="21"/>
  <c r="U238" i="21" s="1"/>
  <c r="D240" i="21"/>
  <c r="U240" i="21" s="1"/>
  <c r="L238" i="21"/>
  <c r="L240" i="21"/>
  <c r="R238" i="21"/>
  <c r="R240" i="21"/>
  <c r="Z238" i="21"/>
  <c r="Z240" i="21"/>
  <c r="AA238" i="21"/>
  <c r="AB238" i="21" s="1"/>
  <c r="AD238" i="21" s="1"/>
  <c r="C246" i="21"/>
  <c r="D40" i="21"/>
  <c r="U40" i="21" s="1"/>
  <c r="D41" i="21"/>
  <c r="U41" i="21" s="1"/>
  <c r="D246" i="21"/>
  <c r="U246" i="21" s="1"/>
  <c r="L40" i="21"/>
  <c r="L41" i="21"/>
  <c r="L246" i="21"/>
  <c r="R40" i="21"/>
  <c r="R246" i="21"/>
  <c r="AA246" i="21"/>
  <c r="AB246" i="21" s="1"/>
  <c r="AD246" i="21" s="1"/>
  <c r="C1078" i="21"/>
  <c r="D1078" i="21"/>
  <c r="U1078" i="21" s="1"/>
  <c r="L1078" i="21"/>
  <c r="R1078" i="21"/>
  <c r="C434" i="21"/>
  <c r="D434" i="21"/>
  <c r="U434" i="21" s="1"/>
  <c r="L434" i="21"/>
  <c r="R434" i="21"/>
  <c r="Z434" i="21"/>
  <c r="AA434" i="21"/>
  <c r="AB434" i="21" s="1"/>
  <c r="AD434" i="21" s="1"/>
  <c r="C436" i="21"/>
  <c r="C368" i="21"/>
  <c r="D436" i="21"/>
  <c r="U436" i="21" s="1"/>
  <c r="D368" i="21"/>
  <c r="U368" i="21" s="1"/>
  <c r="L436" i="21"/>
  <c r="L368" i="21"/>
  <c r="R436" i="21"/>
  <c r="R368" i="21"/>
  <c r="C4" i="21"/>
  <c r="D4" i="21"/>
  <c r="U4" i="21" s="1"/>
  <c r="L4" i="21"/>
  <c r="R4" i="21"/>
  <c r="Z4" i="21"/>
  <c r="X4" i="21" s="1"/>
  <c r="AA4" i="21"/>
  <c r="AB4" i="21" s="1"/>
  <c r="AD4" i="21" s="1"/>
  <c r="D493" i="21"/>
  <c r="U493" i="21" s="1"/>
  <c r="R493" i="21"/>
  <c r="Z493" i="21"/>
  <c r="D495" i="21"/>
  <c r="U495" i="21" s="1"/>
  <c r="D496" i="21"/>
  <c r="U496" i="21" s="1"/>
  <c r="L495" i="21"/>
  <c r="L496" i="21"/>
  <c r="D336" i="21"/>
  <c r="U336" i="21" s="1"/>
  <c r="D318" i="21"/>
  <c r="U318" i="21" s="1"/>
  <c r="R336" i="21"/>
  <c r="R318" i="21"/>
  <c r="Z336" i="21"/>
  <c r="X336" i="21" s="1"/>
  <c r="AA336" i="21"/>
  <c r="AB336" i="21" s="1"/>
  <c r="AD336" i="21" s="1"/>
  <c r="D241" i="21"/>
  <c r="U241" i="21" s="1"/>
  <c r="R241" i="21"/>
  <c r="D316" i="21"/>
  <c r="U316" i="21" s="1"/>
  <c r="D317" i="21"/>
  <c r="U317" i="21" s="1"/>
  <c r="D315" i="21"/>
  <c r="U315" i="21" s="1"/>
  <c r="D325" i="21"/>
  <c r="U325" i="21" s="1"/>
  <c r="D326" i="21"/>
  <c r="U326" i="21" s="1"/>
  <c r="D312" i="21"/>
  <c r="U312" i="21" s="1"/>
  <c r="D319" i="21"/>
  <c r="U319" i="21" s="1"/>
  <c r="L326" i="21"/>
  <c r="L312" i="21"/>
  <c r="R325" i="21"/>
  <c r="R312" i="21"/>
  <c r="R319" i="21"/>
  <c r="Z316" i="21"/>
  <c r="X316" i="21" s="1"/>
  <c r="Z317" i="21"/>
  <c r="X317" i="21" s="1"/>
  <c r="Z315" i="21"/>
  <c r="X315" i="21" s="1"/>
  <c r="Z312" i="21"/>
  <c r="X312" i="21" s="1"/>
  <c r="AA326" i="21"/>
  <c r="AB326" i="21" s="1"/>
  <c r="AD326" i="21" s="1"/>
  <c r="AA312" i="21"/>
  <c r="AB312" i="21" s="1"/>
  <c r="AD312" i="21" s="1"/>
  <c r="AA319" i="21"/>
  <c r="AB319" i="21" s="1"/>
  <c r="AD319" i="21" s="1"/>
  <c r="C320" i="21"/>
  <c r="D311" i="21"/>
  <c r="U311" i="21" s="1"/>
  <c r="D320" i="21"/>
  <c r="U320" i="21" s="1"/>
  <c r="D333" i="21"/>
  <c r="U333" i="21" s="1"/>
  <c r="D334" i="21"/>
  <c r="U334" i="21" s="1"/>
  <c r="D327" i="21"/>
  <c r="U327" i="21" s="1"/>
  <c r="D324" i="21"/>
  <c r="U324" i="21" s="1"/>
  <c r="D323" i="21"/>
  <c r="U323" i="21" s="1"/>
  <c r="D322" i="21"/>
  <c r="U322" i="21" s="1"/>
  <c r="D332" i="21"/>
  <c r="U332" i="21" s="1"/>
  <c r="L333" i="21"/>
  <c r="L323" i="21"/>
  <c r="L322" i="21"/>
  <c r="L332" i="21"/>
  <c r="R311" i="21"/>
  <c r="R333" i="21"/>
  <c r="R334" i="21"/>
  <c r="R327" i="21"/>
  <c r="R324" i="21"/>
  <c r="R323" i="21"/>
  <c r="R322" i="21"/>
  <c r="R332" i="21"/>
  <c r="Z320" i="21"/>
  <c r="X320" i="21" s="1"/>
  <c r="Z333" i="21"/>
  <c r="X333" i="21" s="1"/>
  <c r="Z334" i="21"/>
  <c r="X334" i="21" s="1"/>
  <c r="Z327" i="21"/>
  <c r="X327" i="21" s="1"/>
  <c r="Z324" i="21"/>
  <c r="X324" i="21" s="1"/>
  <c r="Z323" i="21"/>
  <c r="X323" i="21" s="1"/>
  <c r="Z322" i="21"/>
  <c r="X322" i="21" s="1"/>
  <c r="Z332" i="21"/>
  <c r="X332" i="21" s="1"/>
  <c r="AA333" i="21"/>
  <c r="AB333" i="21" s="1"/>
  <c r="AD333" i="21" s="1"/>
  <c r="AA327" i="21"/>
  <c r="AB327" i="21" s="1"/>
  <c r="AD327" i="21" s="1"/>
  <c r="AA324" i="21"/>
  <c r="AB324" i="21" s="1"/>
  <c r="AD324" i="21" s="1"/>
  <c r="AA323" i="21"/>
  <c r="AB323" i="21" s="1"/>
  <c r="AD323" i="21" s="1"/>
  <c r="AA322" i="21"/>
  <c r="AB322" i="21" s="1"/>
  <c r="AD322" i="21" s="1"/>
  <c r="AA332" i="21"/>
  <c r="AB332" i="21" s="1"/>
  <c r="AD332" i="21" s="1"/>
  <c r="C189" i="21"/>
  <c r="C188" i="21"/>
  <c r="C187" i="21"/>
  <c r="D192" i="21"/>
  <c r="U192" i="21" s="1"/>
  <c r="D191" i="21"/>
  <c r="U191" i="21" s="1"/>
  <c r="D190" i="21"/>
  <c r="U190" i="21" s="1"/>
  <c r="D194" i="21"/>
  <c r="U194" i="21" s="1"/>
  <c r="D193" i="21"/>
  <c r="U193" i="21" s="1"/>
  <c r="D189" i="21"/>
  <c r="U189" i="21" s="1"/>
  <c r="D188" i="21"/>
  <c r="U188" i="21" s="1"/>
  <c r="D187" i="21"/>
  <c r="U187" i="21" s="1"/>
  <c r="L192" i="21"/>
  <c r="L191" i="21"/>
  <c r="L190" i="21"/>
  <c r="L194" i="21"/>
  <c r="L193" i="21"/>
  <c r="L188" i="21"/>
  <c r="R192" i="21"/>
  <c r="R191" i="21"/>
  <c r="R193" i="21"/>
  <c r="R188" i="21"/>
  <c r="R187" i="21"/>
  <c r="Z189" i="21"/>
  <c r="Z188" i="21"/>
  <c r="Z187" i="21"/>
  <c r="AA188" i="21"/>
  <c r="AB188" i="21" s="1"/>
  <c r="AD188" i="21" s="1"/>
  <c r="AA187" i="21"/>
  <c r="AB187" i="21" s="1"/>
  <c r="AD187" i="21" s="1"/>
  <c r="D286" i="21"/>
  <c r="U286" i="21" s="1"/>
  <c r="L286" i="21"/>
  <c r="R286" i="21"/>
  <c r="C494" i="21"/>
  <c r="D494" i="21"/>
  <c r="U494" i="21" s="1"/>
  <c r="D482" i="21"/>
  <c r="U482" i="21" s="1"/>
  <c r="R494" i="21"/>
  <c r="R482" i="21"/>
  <c r="Z494" i="21"/>
  <c r="Z482" i="21"/>
  <c r="AA494" i="21"/>
  <c r="AB494" i="21" s="1"/>
  <c r="AD494" i="21" s="1"/>
  <c r="C150" i="21"/>
  <c r="D150" i="21"/>
  <c r="U150" i="21" s="1"/>
  <c r="R150" i="21"/>
  <c r="D463" i="21"/>
  <c r="U463" i="21" s="1"/>
  <c r="L463" i="21"/>
  <c r="R463" i="21"/>
  <c r="C161" i="21"/>
  <c r="D161" i="21"/>
  <c r="U161" i="21" s="1"/>
  <c r="C261" i="21"/>
  <c r="D261" i="21"/>
  <c r="U261" i="21" s="1"/>
  <c r="L261" i="21"/>
  <c r="R261" i="21"/>
  <c r="Z261" i="21"/>
  <c r="X261" i="21" s="1"/>
  <c r="AA261" i="21"/>
  <c r="AB261" i="21" s="1"/>
  <c r="AD261" i="21" s="1"/>
  <c r="C104" i="21"/>
  <c r="D104" i="21"/>
  <c r="U104" i="21" s="1"/>
  <c r="R104" i="21"/>
  <c r="Z104" i="21"/>
  <c r="X104" i="21" s="1"/>
  <c r="C298" i="21"/>
  <c r="D298" i="21"/>
  <c r="U298" i="21" s="1"/>
  <c r="R298" i="21"/>
  <c r="Z298" i="21"/>
  <c r="AA298" i="21"/>
  <c r="AB298" i="21" s="1"/>
  <c r="AD298" i="21" s="1"/>
  <c r="C310" i="21"/>
  <c r="D310" i="21"/>
  <c r="U310" i="21" s="1"/>
  <c r="D111" i="21"/>
  <c r="U111" i="21" s="1"/>
  <c r="C220" i="21"/>
  <c r="D220" i="21"/>
  <c r="U220" i="21" s="1"/>
  <c r="L220" i="21"/>
  <c r="R220" i="21"/>
  <c r="Z220" i="21"/>
  <c r="X220" i="21" s="1"/>
  <c r="AA220" i="21"/>
  <c r="AB220" i="21" s="1"/>
  <c r="AD220" i="21" s="1"/>
  <c r="C300" i="21"/>
  <c r="C299" i="21"/>
  <c r="C301" i="21"/>
  <c r="D300" i="21"/>
  <c r="U300" i="21" s="1"/>
  <c r="D299" i="21"/>
  <c r="U299" i="21" s="1"/>
  <c r="D301" i="21"/>
  <c r="U301" i="21" s="1"/>
  <c r="L300" i="21"/>
  <c r="L299" i="21"/>
  <c r="L301" i="21"/>
  <c r="R300" i="21"/>
  <c r="R299" i="21"/>
  <c r="R301" i="21"/>
  <c r="Z299" i="21"/>
  <c r="Z301" i="21"/>
  <c r="AA300" i="21"/>
  <c r="AB300" i="21" s="1"/>
  <c r="AD300" i="21" s="1"/>
  <c r="AA299" i="21"/>
  <c r="AB299" i="21" s="1"/>
  <c r="AD299" i="21" s="1"/>
  <c r="AA301" i="21"/>
  <c r="AB301" i="21" s="1"/>
  <c r="AD301" i="21" s="1"/>
  <c r="D625" i="21"/>
  <c r="U625" i="21" s="1"/>
  <c r="L625" i="21"/>
  <c r="R625" i="21"/>
  <c r="C275" i="21"/>
  <c r="D275" i="21"/>
  <c r="U275" i="21" s="1"/>
  <c r="L275" i="21"/>
  <c r="R275" i="21"/>
  <c r="Z275" i="21"/>
  <c r="X275" i="21" s="1"/>
  <c r="AA275" i="21"/>
  <c r="AB275" i="21" s="1"/>
  <c r="AD275" i="21" s="1"/>
  <c r="D302" i="21"/>
  <c r="U302" i="21" s="1"/>
  <c r="Z302" i="21"/>
  <c r="X302" i="21" s="1"/>
  <c r="AA302" i="21"/>
  <c r="AB302" i="21" s="1"/>
  <c r="AD302" i="21" s="1"/>
  <c r="C274" i="21"/>
  <c r="D274" i="21"/>
  <c r="U274" i="21" s="1"/>
  <c r="R274" i="21"/>
  <c r="D1625" i="21"/>
  <c r="U1625" i="21" s="1"/>
  <c r="C174" i="21"/>
  <c r="D174" i="21"/>
  <c r="U174" i="21" s="1"/>
  <c r="L174" i="21"/>
  <c r="R174" i="21"/>
  <c r="Z174" i="21"/>
  <c r="X174" i="21" s="1"/>
  <c r="AA174" i="21"/>
  <c r="AB174" i="21" s="1"/>
  <c r="AD174" i="21" s="1"/>
  <c r="D335" i="21"/>
  <c r="U335" i="21" s="1"/>
  <c r="C128" i="21"/>
  <c r="C127" i="21"/>
  <c r="D128" i="21"/>
  <c r="U128" i="21" s="1"/>
  <c r="D127" i="21"/>
  <c r="U127" i="21" s="1"/>
  <c r="L128" i="21"/>
  <c r="R128" i="21"/>
  <c r="R127" i="21"/>
  <c r="Z128" i="21"/>
  <c r="Z127" i="21"/>
  <c r="AA128" i="21"/>
  <c r="AB128" i="21" s="1"/>
  <c r="AD128" i="21" s="1"/>
  <c r="AA127" i="21"/>
  <c r="AB127" i="21" s="1"/>
  <c r="AD127" i="21" s="1"/>
  <c r="D1612" i="21"/>
  <c r="U1612" i="21" s="1"/>
  <c r="C435" i="21"/>
  <c r="D435" i="21"/>
  <c r="U435" i="21" s="1"/>
  <c r="R435" i="21"/>
  <c r="C122" i="21"/>
  <c r="D122" i="21"/>
  <c r="U122" i="21" s="1"/>
  <c r="D118" i="21"/>
  <c r="U118" i="21" s="1"/>
  <c r="L122" i="21"/>
  <c r="L118" i="21"/>
  <c r="R122" i="21"/>
  <c r="R118" i="21"/>
  <c r="C139" i="21"/>
  <c r="D139" i="21"/>
  <c r="U139" i="21" s="1"/>
  <c r="L139" i="21"/>
  <c r="R139" i="21"/>
  <c r="Z139" i="21"/>
  <c r="AA139" i="21"/>
  <c r="AB139" i="21" s="1"/>
  <c r="AD139" i="21" s="1"/>
  <c r="G13" i="28"/>
  <c r="G22" i="28"/>
  <c r="G32" i="28"/>
  <c r="G33" i="28"/>
  <c r="G43" i="28"/>
  <c r="G50" i="28"/>
  <c r="G52" i="28"/>
  <c r="G57" i="28"/>
  <c r="F5" i="28"/>
  <c r="F11" i="28"/>
  <c r="F14" i="28"/>
  <c r="F36" i="28"/>
  <c r="F40" i="28"/>
  <c r="F41" i="28"/>
  <c r="F43" i="28"/>
  <c r="F56" i="28"/>
  <c r="F2" i="28"/>
  <c r="G2" i="28"/>
  <c r="F3" i="28"/>
  <c r="G3" i="28"/>
  <c r="F4" i="28"/>
  <c r="G4" i="28"/>
  <c r="G5" i="28"/>
  <c r="F6" i="28"/>
  <c r="G6" i="28"/>
  <c r="F7" i="28"/>
  <c r="G7" i="28"/>
  <c r="F8" i="28"/>
  <c r="G8" i="28"/>
  <c r="F9" i="28"/>
  <c r="G9" i="28"/>
  <c r="F10" i="28"/>
  <c r="G10" i="28"/>
  <c r="G11" i="28"/>
  <c r="F12" i="28"/>
  <c r="G12" i="28"/>
  <c r="F13" i="28"/>
  <c r="G14" i="28"/>
  <c r="F15" i="28"/>
  <c r="G15" i="28"/>
  <c r="F16" i="28"/>
  <c r="G16" i="28"/>
  <c r="F17" i="28"/>
  <c r="G17" i="28"/>
  <c r="F18" i="28"/>
  <c r="G18" i="28"/>
  <c r="F19" i="28"/>
  <c r="G19" i="28"/>
  <c r="F20" i="28"/>
  <c r="G20" i="28"/>
  <c r="F21" i="28"/>
  <c r="G21" i="28"/>
  <c r="F22" i="28"/>
  <c r="F23" i="28"/>
  <c r="G23" i="28"/>
  <c r="F24" i="28"/>
  <c r="G24" i="28"/>
  <c r="F25" i="28"/>
  <c r="G25" i="28"/>
  <c r="F26" i="28"/>
  <c r="G26" i="28"/>
  <c r="F27" i="28"/>
  <c r="G27" i="28"/>
  <c r="F28" i="28"/>
  <c r="G28" i="28"/>
  <c r="F29" i="28"/>
  <c r="G29" i="28"/>
  <c r="F30" i="28"/>
  <c r="G30" i="28"/>
  <c r="F31" i="28"/>
  <c r="G31" i="28"/>
  <c r="F32" i="28"/>
  <c r="F33" i="28"/>
  <c r="F34" i="28"/>
  <c r="G34" i="28"/>
  <c r="F35" i="28"/>
  <c r="G35" i="28"/>
  <c r="G36" i="28"/>
  <c r="F37" i="28"/>
  <c r="G37" i="28"/>
  <c r="F38" i="28"/>
  <c r="G38" i="28"/>
  <c r="F39" i="28"/>
  <c r="G39" i="28"/>
  <c r="G40" i="28"/>
  <c r="G41" i="28"/>
  <c r="F42" i="28"/>
  <c r="G42" i="28"/>
  <c r="F44" i="28"/>
  <c r="G44" i="28"/>
  <c r="F45" i="28"/>
  <c r="G45" i="28"/>
  <c r="F46" i="28"/>
  <c r="G46" i="28"/>
  <c r="F47" i="28"/>
  <c r="G47" i="28"/>
  <c r="F48" i="28"/>
  <c r="G48" i="28"/>
  <c r="F49" i="28"/>
  <c r="G49" i="28"/>
  <c r="F50" i="28"/>
  <c r="F51" i="28"/>
  <c r="G51" i="28"/>
  <c r="F52" i="28"/>
  <c r="F53" i="28"/>
  <c r="G53" i="28"/>
  <c r="F54" i="28"/>
  <c r="G54" i="28"/>
  <c r="F55" i="28"/>
  <c r="G55" i="28"/>
  <c r="G56" i="28"/>
  <c r="F57" i="28"/>
  <c r="F58" i="28"/>
  <c r="G58" i="28"/>
  <c r="F59" i="28"/>
  <c r="G59" i="28"/>
  <c r="F60" i="28"/>
  <c r="G60" i="28"/>
  <c r="F61" i="28"/>
  <c r="G61" i="28"/>
  <c r="F62" i="28"/>
  <c r="G62" i="28"/>
  <c r="F63" i="28"/>
  <c r="G63" i="28"/>
  <c r="F64" i="28"/>
  <c r="G64" i="28"/>
  <c r="F65" i="28"/>
  <c r="G65" i="28"/>
  <c r="F66" i="28"/>
  <c r="G66" i="28"/>
  <c r="F67" i="28"/>
  <c r="G67" i="28"/>
  <c r="Z390" i="21"/>
  <c r="X390" i="21" s="1"/>
  <c r="Z1051" i="21"/>
  <c r="X1051" i="21" s="1"/>
  <c r="AA1052" i="21"/>
  <c r="AB1052" i="21" s="1"/>
  <c r="AD1052" i="21" s="1"/>
  <c r="C1196" i="21"/>
  <c r="C390" i="21"/>
  <c r="C1051" i="21"/>
  <c r="C1052" i="21"/>
  <c r="C666" i="21"/>
  <c r="D1196" i="21"/>
  <c r="U1196" i="21" s="1"/>
  <c r="D390" i="21"/>
  <c r="U390" i="21" s="1"/>
  <c r="D1051" i="21"/>
  <c r="U1051" i="21" s="1"/>
  <c r="D1052" i="21"/>
  <c r="U1052" i="21" s="1"/>
  <c r="D1183" i="21"/>
  <c r="U1183" i="21" s="1"/>
  <c r="D1361" i="21"/>
  <c r="U1361" i="21" s="1"/>
  <c r="D666" i="21"/>
  <c r="U666" i="21" s="1"/>
  <c r="L390" i="21"/>
  <c r="L1051" i="21"/>
  <c r="L1052" i="21"/>
  <c r="L1183" i="21"/>
  <c r="L1361" i="21"/>
  <c r="L666" i="21"/>
  <c r="R390" i="21"/>
  <c r="R1051" i="21"/>
  <c r="R1052" i="21"/>
  <c r="R1183" i="21"/>
  <c r="R1361" i="21"/>
  <c r="R666" i="21"/>
  <c r="Z1183" i="21"/>
  <c r="X1183" i="21" s="1"/>
  <c r="Z666" i="21"/>
  <c r="X666" i="21" s="1"/>
  <c r="AA1196" i="21"/>
  <c r="AB1196" i="21" s="1"/>
  <c r="AD1196" i="21" s="1"/>
  <c r="AA390" i="21"/>
  <c r="AB390" i="21" s="1"/>
  <c r="AD390" i="21" s="1"/>
  <c r="AA1051" i="21"/>
  <c r="AB1051" i="21" s="1"/>
  <c r="AD1051" i="21" s="1"/>
  <c r="U1459" i="21" l="1"/>
  <c r="W1459" i="21" s="1"/>
  <c r="U1454" i="21"/>
  <c r="W1454" i="21" s="1"/>
  <c r="U640" i="21"/>
  <c r="W640" i="21" s="1"/>
  <c r="U56" i="21"/>
  <c r="W56" i="21" s="1"/>
  <c r="U57" i="21"/>
  <c r="W57" i="21" s="1"/>
  <c r="U96" i="21"/>
  <c r="W96" i="21" s="1"/>
  <c r="U631" i="21"/>
  <c r="W631" i="21" s="1"/>
  <c r="U55" i="21"/>
  <c r="W55" i="21" s="1"/>
  <c r="W334" i="21"/>
  <c r="W368" i="21"/>
  <c r="W330" i="21"/>
  <c r="W134" i="21"/>
  <c r="W238" i="21"/>
  <c r="W118" i="21"/>
  <c r="W311" i="21"/>
  <c r="W82" i="21"/>
  <c r="W300" i="21"/>
  <c r="W493" i="21"/>
  <c r="W491" i="21"/>
  <c r="W598" i="21"/>
  <c r="W189" i="21"/>
  <c r="W1196" i="21"/>
  <c r="W136" i="21"/>
  <c r="W319" i="21"/>
  <c r="W435" i="21"/>
  <c r="W298" i="21"/>
  <c r="W312" i="21"/>
  <c r="W321" i="21"/>
  <c r="W70" i="21"/>
  <c r="W482" i="21"/>
  <c r="W333" i="21"/>
  <c r="W332" i="21"/>
  <c r="W313" i="21"/>
  <c r="W69" i="21"/>
  <c r="W1358" i="21"/>
  <c r="W140" i="21"/>
  <c r="W322" i="21"/>
  <c r="W325" i="21"/>
  <c r="W329" i="21"/>
  <c r="W499" i="21"/>
  <c r="W323" i="21"/>
  <c r="W996" i="21"/>
  <c r="W79" i="21"/>
  <c r="W1613" i="21"/>
  <c r="W240" i="21"/>
  <c r="W314" i="21"/>
  <c r="W127" i="21"/>
  <c r="W625" i="21"/>
  <c r="W301" i="21"/>
  <c r="W463" i="21"/>
  <c r="W324" i="21"/>
  <c r="W318" i="21"/>
  <c r="W434" i="21"/>
  <c r="W328" i="21"/>
  <c r="W76" i="21"/>
  <c r="W436" i="21"/>
  <c r="W470" i="21"/>
  <c r="W135" i="21"/>
  <c r="W494" i="21"/>
  <c r="W122" i="21"/>
  <c r="W139" i="21"/>
  <c r="W128" i="21"/>
  <c r="W299" i="21"/>
  <c r="W327" i="21"/>
  <c r="W336" i="21"/>
  <c r="W67" i="21"/>
  <c r="W137" i="21"/>
  <c r="W161" i="21"/>
  <c r="W666" i="21"/>
  <c r="W1051" i="21"/>
  <c r="W190" i="21"/>
  <c r="W274" i="21"/>
  <c r="W275" i="21"/>
  <c r="W192" i="21"/>
  <c r="W1052" i="21"/>
  <c r="W241" i="21"/>
  <c r="W60" i="21"/>
  <c r="W194" i="21"/>
  <c r="W286" i="21"/>
  <c r="W266" i="21"/>
  <c r="W262" i="21"/>
  <c r="W246" i="21"/>
  <c r="W390" i="21"/>
  <c r="W188" i="21"/>
  <c r="W174" i="21"/>
  <c r="W59" i="21"/>
  <c r="W279" i="21"/>
  <c r="W268" i="21"/>
  <c r="W1183" i="21"/>
  <c r="W187" i="21"/>
  <c r="W4" i="21"/>
  <c r="W150" i="21"/>
  <c r="W276" i="21"/>
  <c r="W193" i="21"/>
  <c r="W104" i="21"/>
  <c r="W261" i="21"/>
  <c r="W220" i="21"/>
  <c r="W258" i="21"/>
  <c r="W302" i="21"/>
  <c r="W1361" i="21"/>
  <c r="W191" i="21"/>
  <c r="W100" i="21"/>
  <c r="W1561" i="21"/>
  <c r="W703" i="21"/>
  <c r="W706" i="21"/>
  <c r="W77" i="21"/>
  <c r="W1078" i="21"/>
  <c r="W597" i="21"/>
  <c r="W582" i="21"/>
  <c r="W581" i="21"/>
  <c r="W599" i="21"/>
  <c r="W71" i="21"/>
  <c r="W699" i="21"/>
  <c r="W68" i="21"/>
  <c r="C140" i="21"/>
  <c r="C334" i="21"/>
  <c r="L328" i="21"/>
  <c r="L329" i="21"/>
  <c r="L996" i="21"/>
  <c r="L470" i="21"/>
  <c r="C324" i="21"/>
  <c r="C319" i="21"/>
  <c r="L318" i="21"/>
  <c r="L327" i="21"/>
  <c r="L336" i="21"/>
  <c r="AA189" i="21"/>
  <c r="AB189" i="21" s="1"/>
  <c r="AD189" i="21" s="1"/>
  <c r="W320" i="21"/>
  <c r="W326" i="21"/>
  <c r="W40" i="21"/>
  <c r="R630" i="21"/>
  <c r="W1726" i="21"/>
  <c r="R68" i="21"/>
  <c r="W1558" i="21"/>
  <c r="R490" i="21"/>
  <c r="AA1480" i="21"/>
  <c r="AB1480" i="21" s="1"/>
  <c r="AD1480" i="21" s="1"/>
  <c r="AA76" i="21"/>
  <c r="AB76" i="21" s="1"/>
  <c r="AD76" i="21" s="1"/>
  <c r="AA1625" i="21"/>
  <c r="AB1625" i="21" s="1"/>
  <c r="AD1625" i="21" s="1"/>
  <c r="AA133" i="21"/>
  <c r="AB133" i="21" s="1"/>
  <c r="AD133" i="21" s="1"/>
  <c r="AA493" i="21"/>
  <c r="AB493" i="21" s="1"/>
  <c r="AD493" i="21" s="1"/>
  <c r="AA321" i="21"/>
  <c r="AB321" i="21" s="1"/>
  <c r="AD321" i="21" s="1"/>
  <c r="AA315" i="21"/>
  <c r="AB315" i="21" s="1"/>
  <c r="AD315" i="21" s="1"/>
  <c r="W335" i="21"/>
  <c r="W111" i="21"/>
  <c r="W315" i="21"/>
  <c r="W1635" i="21"/>
  <c r="AA276" i="21"/>
  <c r="AB276" i="21" s="1"/>
  <c r="AD276" i="21" s="1"/>
  <c r="AA67" i="21"/>
  <c r="AB67" i="21" s="1"/>
  <c r="AD67" i="21" s="1"/>
  <c r="AA190" i="21"/>
  <c r="AB190" i="21" s="1"/>
  <c r="AD190" i="21" s="1"/>
  <c r="AA317" i="21"/>
  <c r="AB317" i="21" s="1"/>
  <c r="AD317" i="21" s="1"/>
  <c r="W1480" i="21"/>
  <c r="W630" i="21"/>
  <c r="W41" i="21"/>
  <c r="W331" i="21"/>
  <c r="W58" i="21"/>
  <c r="W133" i="21"/>
  <c r="AA320" i="21"/>
  <c r="AB320" i="21" s="1"/>
  <c r="AD320" i="21" s="1"/>
  <c r="W1625" i="21"/>
  <c r="W310" i="21"/>
  <c r="W317" i="21"/>
  <c r="W496" i="21"/>
  <c r="W1263" i="21"/>
  <c r="AA54" i="21"/>
  <c r="AB54" i="21" s="1"/>
  <c r="AD54" i="21" s="1"/>
  <c r="W490" i="21"/>
  <c r="AA137" i="21"/>
  <c r="AB137" i="21" s="1"/>
  <c r="AD137" i="21" s="1"/>
  <c r="AA191" i="21"/>
  <c r="AB191" i="21" s="1"/>
  <c r="AD191" i="21" s="1"/>
  <c r="AA314" i="21"/>
  <c r="AB314" i="21" s="1"/>
  <c r="AD314" i="21" s="1"/>
  <c r="AA316" i="21"/>
  <c r="AB316" i="21" s="1"/>
  <c r="AD316" i="21" s="1"/>
  <c r="W1612" i="21"/>
  <c r="W316" i="21"/>
  <c r="W495" i="21"/>
  <c r="W461" i="21"/>
  <c r="W1268" i="21"/>
  <c r="W54" i="21"/>
  <c r="Z76" i="21"/>
  <c r="Z190" i="21"/>
  <c r="Z321" i="21"/>
  <c r="X321" i="21" s="1"/>
  <c r="Z330" i="21"/>
  <c r="X330" i="21" s="1"/>
  <c r="AA435" i="21"/>
  <c r="AB435" i="21" s="1"/>
  <c r="AD435" i="21" s="1"/>
  <c r="AA1561" i="21"/>
  <c r="AB1561" i="21" s="1"/>
  <c r="AD1561" i="21" s="1"/>
  <c r="Z1625" i="21"/>
  <c r="X1625" i="21" s="1"/>
  <c r="Z241" i="21"/>
  <c r="AA118" i="21"/>
  <c r="AB118" i="21" s="1"/>
  <c r="AD118" i="21" s="1"/>
  <c r="AA1612" i="21"/>
  <c r="AB1612" i="21" s="1"/>
  <c r="AD1612" i="21" s="1"/>
  <c r="AA274" i="21"/>
  <c r="AB274" i="21" s="1"/>
  <c r="AD274" i="21" s="1"/>
  <c r="Z150" i="21"/>
  <c r="X150" i="21" s="1"/>
  <c r="Z286" i="21"/>
  <c r="AA193" i="21"/>
  <c r="AB193" i="21" s="1"/>
  <c r="AD193" i="21" s="1"/>
  <c r="Z192" i="21"/>
  <c r="AA368" i="21"/>
  <c r="AB368" i="21" s="1"/>
  <c r="AD368" i="21" s="1"/>
  <c r="AA41" i="21"/>
  <c r="AB41" i="21" s="1"/>
  <c r="AD41" i="21" s="1"/>
  <c r="Z314" i="21"/>
  <c r="X314" i="21" s="1"/>
  <c r="Z82" i="21"/>
  <c r="AA1635" i="21"/>
  <c r="AB1635" i="21" s="1"/>
  <c r="AD1635" i="21" s="1"/>
  <c r="AA122" i="21"/>
  <c r="AB122" i="21" s="1"/>
  <c r="AD122" i="21" s="1"/>
  <c r="AA111" i="21"/>
  <c r="AB111" i="21" s="1"/>
  <c r="AD111" i="21" s="1"/>
  <c r="AA161" i="21"/>
  <c r="AB161" i="21" s="1"/>
  <c r="AD161" i="21" s="1"/>
  <c r="AA194" i="21"/>
  <c r="AB194" i="21" s="1"/>
  <c r="AD194" i="21" s="1"/>
  <c r="Z311" i="21"/>
  <c r="X311" i="21" s="1"/>
  <c r="AA318" i="21"/>
  <c r="AB318" i="21" s="1"/>
  <c r="AD318" i="21" s="1"/>
  <c r="AA496" i="21"/>
  <c r="AB496" i="21" s="1"/>
  <c r="AD496" i="21" s="1"/>
  <c r="AA436" i="21"/>
  <c r="AB436" i="21" s="1"/>
  <c r="AD436" i="21" s="1"/>
  <c r="AA1078" i="21"/>
  <c r="AB1078" i="21" s="1"/>
  <c r="AD1078" i="21" s="1"/>
  <c r="AA40" i="21"/>
  <c r="AB40" i="21" s="1"/>
  <c r="AD40" i="21" s="1"/>
  <c r="Z631" i="21"/>
  <c r="Z79" i="21"/>
  <c r="AA1263" i="21"/>
  <c r="AB1263" i="21" s="1"/>
  <c r="AD1263" i="21" s="1"/>
  <c r="AA269" i="21"/>
  <c r="AB269" i="21" s="1"/>
  <c r="AD269" i="21" s="1"/>
  <c r="AA313" i="21"/>
  <c r="AB313" i="21" s="1"/>
  <c r="AD313" i="21" s="1"/>
  <c r="Z67" i="21"/>
  <c r="Z1361" i="21"/>
  <c r="X1361" i="21" s="1"/>
  <c r="Z191" i="21"/>
  <c r="AA310" i="21"/>
  <c r="AB310" i="21" s="1"/>
  <c r="AD310" i="21" s="1"/>
  <c r="AA495" i="21"/>
  <c r="AB495" i="21" s="1"/>
  <c r="AD495" i="21" s="1"/>
  <c r="AA1268" i="21"/>
  <c r="AB1268" i="21" s="1"/>
  <c r="AD1268" i="21" s="1"/>
  <c r="AA335" i="21"/>
  <c r="AB335" i="21" s="1"/>
  <c r="AD335" i="21" s="1"/>
  <c r="AA625" i="21"/>
  <c r="AB625" i="21" s="1"/>
  <c r="AD625" i="21" s="1"/>
  <c r="AA325" i="21"/>
  <c r="AB325" i="21" s="1"/>
  <c r="AD325" i="21" s="1"/>
  <c r="C311" i="21"/>
  <c r="L315" i="21"/>
  <c r="L1625" i="21"/>
  <c r="L302" i="21"/>
  <c r="L631" i="21"/>
  <c r="L461" i="21"/>
  <c r="L1263" i="21"/>
  <c r="L316" i="21"/>
  <c r="L241" i="21"/>
  <c r="L493" i="21"/>
  <c r="L491" i="21"/>
  <c r="L330" i="21"/>
  <c r="C279" i="21"/>
  <c r="L1612" i="21"/>
  <c r="L111" i="21"/>
  <c r="L482" i="21"/>
  <c r="C317" i="21"/>
  <c r="L1726" i="21"/>
  <c r="C70" i="21"/>
  <c r="L54" i="21"/>
  <c r="C68" i="21"/>
  <c r="C79" i="21"/>
  <c r="L1635" i="21"/>
  <c r="C135" i="21"/>
  <c r="L133" i="21"/>
  <c r="L325" i="21"/>
  <c r="L331" i="21"/>
  <c r="Z1052" i="21"/>
  <c r="X1052" i="21" s="1"/>
  <c r="R3" i="22"/>
  <c r="R4" i="22"/>
  <c r="R5" i="22"/>
  <c r="R6" i="22"/>
  <c r="R7" i="22"/>
  <c r="R8" i="22"/>
  <c r="R9" i="22"/>
  <c r="R10" i="22"/>
  <c r="R11" i="22"/>
  <c r="R12" i="22"/>
  <c r="R14" i="22"/>
  <c r="R15" i="22"/>
  <c r="R17" i="22"/>
  <c r="R18" i="22"/>
  <c r="R19" i="22"/>
  <c r="R20" i="22"/>
  <c r="R21" i="22"/>
  <c r="R22" i="22"/>
  <c r="R23" i="22"/>
  <c r="R24" i="22"/>
  <c r="R25" i="22"/>
  <c r="R26" i="22"/>
  <c r="R27" i="22"/>
  <c r="R29" i="22"/>
  <c r="R30" i="22"/>
  <c r="R31" i="22"/>
  <c r="R32" i="22"/>
  <c r="R33" i="22"/>
  <c r="R34" i="22"/>
  <c r="R36" i="22"/>
  <c r="R37" i="22"/>
  <c r="R38" i="22"/>
  <c r="R39" i="22"/>
  <c r="R40" i="22"/>
  <c r="R41" i="22"/>
  <c r="R42" i="22"/>
  <c r="R43" i="22"/>
  <c r="R44" i="22"/>
  <c r="R45" i="22"/>
  <c r="R46" i="22"/>
  <c r="R47" i="22"/>
  <c r="R48" i="22"/>
  <c r="R49" i="22"/>
  <c r="R50" i="22"/>
  <c r="R52" i="22"/>
  <c r="R53" i="22"/>
  <c r="R54" i="22"/>
  <c r="R55" i="22"/>
  <c r="R56" i="22"/>
  <c r="R57" i="22"/>
  <c r="R58" i="22"/>
  <c r="R60" i="22"/>
  <c r="R61" i="22"/>
  <c r="R62" i="22"/>
  <c r="R64" i="22"/>
  <c r="R65" i="22"/>
  <c r="R66" i="22"/>
  <c r="R67" i="22"/>
  <c r="R68" i="22"/>
  <c r="R69" i="22"/>
  <c r="R70" i="22"/>
  <c r="R71" i="22"/>
  <c r="R72" i="22"/>
  <c r="R73" i="22"/>
  <c r="R74" i="22"/>
  <c r="R75" i="22"/>
  <c r="R76" i="22"/>
  <c r="R77" i="22"/>
  <c r="R78" i="22"/>
  <c r="R79" i="22"/>
  <c r="R80" i="22"/>
  <c r="R81" i="22"/>
  <c r="R83" i="22"/>
  <c r="R84" i="22"/>
  <c r="R87" i="22"/>
  <c r="R88" i="22"/>
  <c r="R89" i="22"/>
  <c r="R91" i="22"/>
  <c r="R92" i="22"/>
  <c r="R93" i="22"/>
  <c r="R94" i="22"/>
  <c r="R95" i="22"/>
  <c r="R98" i="22"/>
  <c r="R99" i="22"/>
  <c r="R100" i="22"/>
  <c r="R101" i="22"/>
  <c r="R102" i="22"/>
  <c r="R103" i="22"/>
  <c r="R104" i="22"/>
  <c r="R105" i="22"/>
  <c r="R106" i="22"/>
  <c r="R107" i="22"/>
  <c r="R108" i="22"/>
  <c r="R109" i="22"/>
  <c r="R110" i="22"/>
  <c r="R111" i="22"/>
  <c r="R112" i="22"/>
  <c r="R113" i="22"/>
  <c r="R114" i="22"/>
  <c r="R115" i="22"/>
  <c r="R116" i="22"/>
  <c r="R117" i="22"/>
  <c r="R118" i="22"/>
  <c r="R119" i="22"/>
  <c r="R120" i="22"/>
  <c r="R121" i="22"/>
  <c r="R122" i="22"/>
  <c r="R123" i="22"/>
  <c r="R124" i="22"/>
  <c r="R125" i="22"/>
  <c r="R126" i="22"/>
  <c r="R128" i="22"/>
  <c r="R130" i="22"/>
  <c r="R132" i="22"/>
  <c r="R133" i="22"/>
  <c r="R134" i="22"/>
  <c r="R135" i="22"/>
  <c r="R136" i="22"/>
  <c r="R137" i="22"/>
  <c r="R138" i="22"/>
  <c r="R139" i="22"/>
  <c r="R140" i="22"/>
  <c r="R141" i="22"/>
  <c r="R142" i="22"/>
  <c r="R143" i="22"/>
  <c r="R144" i="22"/>
  <c r="R145" i="22"/>
  <c r="R146" i="22"/>
  <c r="R147" i="22"/>
  <c r="R148" i="22"/>
  <c r="R149" i="22"/>
  <c r="R150" i="22"/>
  <c r="R151" i="22"/>
  <c r="R152" i="22"/>
  <c r="R153" i="22"/>
  <c r="R154" i="22"/>
  <c r="R155" i="22"/>
  <c r="R156" i="22"/>
  <c r="R157" i="22"/>
  <c r="R158" i="22"/>
  <c r="R159" i="22"/>
  <c r="R160" i="22"/>
  <c r="R161" i="22"/>
  <c r="R162" i="22"/>
  <c r="R163" i="22"/>
  <c r="R164" i="22"/>
  <c r="R165" i="22"/>
  <c r="R166" i="22"/>
  <c r="R167" i="22"/>
  <c r="R168" i="22"/>
  <c r="R169" i="22"/>
  <c r="R170" i="22"/>
  <c r="R171" i="22"/>
  <c r="R172" i="22"/>
  <c r="R173" i="22"/>
  <c r="R174" i="22"/>
  <c r="R175" i="22"/>
  <c r="R176" i="22"/>
  <c r="R177" i="22"/>
  <c r="R178" i="22"/>
  <c r="R179" i="22"/>
  <c r="R180" i="22"/>
  <c r="R181" i="22"/>
  <c r="R182" i="22"/>
  <c r="R183" i="22"/>
  <c r="R184" i="22"/>
  <c r="R185" i="22"/>
  <c r="R186" i="22"/>
  <c r="R187" i="22"/>
  <c r="R188" i="22"/>
  <c r="R189" i="22"/>
  <c r="R191" i="22"/>
  <c r="R192" i="22"/>
  <c r="R193" i="22"/>
  <c r="R194" i="22"/>
  <c r="R195" i="22"/>
  <c r="R196" i="22"/>
  <c r="R197" i="22"/>
  <c r="R198" i="22"/>
  <c r="R199" i="22"/>
  <c r="R200" i="22"/>
  <c r="R201" i="22"/>
  <c r="R202" i="22"/>
  <c r="R203" i="22"/>
  <c r="R204" i="22"/>
  <c r="R205" i="22"/>
  <c r="R206" i="22"/>
  <c r="R207" i="22"/>
  <c r="R208" i="22"/>
  <c r="R209" i="22"/>
  <c r="R210" i="22"/>
  <c r="R211" i="22"/>
  <c r="R213" i="22"/>
  <c r="R214" i="22"/>
  <c r="R215" i="22"/>
  <c r="R216" i="22"/>
  <c r="R217" i="22"/>
  <c r="R218" i="22"/>
  <c r="R219" i="22"/>
  <c r="R220" i="22"/>
  <c r="R221" i="22"/>
  <c r="R222" i="22"/>
  <c r="R223" i="22"/>
  <c r="R224" i="22"/>
  <c r="R225" i="22"/>
  <c r="R226" i="22"/>
  <c r="R227" i="22"/>
  <c r="R228" i="22"/>
  <c r="R229" i="22"/>
  <c r="R230" i="22"/>
  <c r="R232" i="22"/>
  <c r="R233" i="22"/>
  <c r="R234" i="22"/>
  <c r="R235" i="22"/>
  <c r="R236" i="22"/>
  <c r="R237" i="22"/>
  <c r="R238" i="22"/>
  <c r="R239" i="22"/>
  <c r="R240" i="22"/>
  <c r="R241" i="22"/>
  <c r="R242" i="22"/>
  <c r="R243" i="22"/>
  <c r="R244" i="22"/>
  <c r="R245" i="22"/>
  <c r="R246" i="22"/>
  <c r="R247" i="22"/>
  <c r="R248" i="22"/>
  <c r="R249" i="22"/>
  <c r="R250" i="22"/>
  <c r="R251" i="22"/>
  <c r="R252" i="22"/>
  <c r="R253" i="22"/>
  <c r="R254" i="22"/>
  <c r="R255" i="22"/>
  <c r="R257" i="22"/>
  <c r="R258" i="22"/>
  <c r="R259" i="22"/>
  <c r="R260" i="22"/>
  <c r="R261" i="22"/>
  <c r="R262" i="22"/>
  <c r="R263" i="22"/>
  <c r="R264" i="22"/>
  <c r="R265" i="22"/>
  <c r="R266" i="22"/>
  <c r="R268" i="22"/>
  <c r="R269" i="22"/>
  <c r="R270" i="22"/>
  <c r="R271" i="22"/>
  <c r="R272" i="22"/>
  <c r="R273" i="22"/>
  <c r="R274" i="22"/>
  <c r="R275" i="22"/>
  <c r="R276" i="22"/>
  <c r="R277" i="22"/>
  <c r="R278" i="22"/>
  <c r="R279" i="22"/>
  <c r="R280" i="22"/>
  <c r="R281" i="22"/>
  <c r="R282" i="22"/>
  <c r="R283" i="22"/>
  <c r="R284" i="22"/>
  <c r="R285" i="22"/>
  <c r="R286" i="22"/>
  <c r="R287" i="22"/>
  <c r="R288" i="22"/>
  <c r="R289" i="22"/>
  <c r="R290" i="22"/>
  <c r="R291" i="22"/>
  <c r="R292" i="22"/>
  <c r="R293" i="22"/>
  <c r="R294" i="22"/>
  <c r="R295" i="22"/>
  <c r="R297" i="22"/>
  <c r="R298" i="22"/>
  <c r="R299" i="22"/>
  <c r="R300" i="22"/>
  <c r="R301" i="22"/>
  <c r="R302" i="22"/>
  <c r="R303" i="22"/>
  <c r="R304" i="22"/>
  <c r="R305" i="22"/>
  <c r="R306" i="22"/>
  <c r="R307" i="22"/>
  <c r="R309" i="22"/>
  <c r="R311" i="22"/>
  <c r="R312" i="22"/>
  <c r="R313" i="22"/>
  <c r="R314" i="22"/>
  <c r="R316" i="22"/>
  <c r="R317" i="22"/>
  <c r="R318" i="22"/>
  <c r="R319" i="22"/>
  <c r="R320" i="22"/>
  <c r="R321" i="22"/>
  <c r="R322" i="22"/>
  <c r="R323" i="22"/>
  <c r="R324" i="22"/>
  <c r="R325" i="22"/>
  <c r="R326" i="22"/>
  <c r="R327" i="22"/>
  <c r="R328" i="22"/>
  <c r="R329" i="22"/>
  <c r="R330" i="22"/>
  <c r="R331" i="22"/>
  <c r="R332" i="22"/>
  <c r="R333" i="22"/>
  <c r="R334" i="22"/>
  <c r="R335" i="22"/>
  <c r="R336" i="22"/>
  <c r="R337" i="22"/>
  <c r="R338" i="22"/>
  <c r="R339" i="22"/>
  <c r="R340" i="22"/>
  <c r="R341" i="22"/>
  <c r="R342" i="22"/>
  <c r="R343" i="22"/>
  <c r="R344" i="22"/>
  <c r="R346" i="22"/>
  <c r="R347" i="22"/>
  <c r="R348" i="22"/>
  <c r="R349" i="22"/>
  <c r="R352" i="22"/>
  <c r="R353" i="22"/>
  <c r="R354" i="22"/>
  <c r="R355" i="22"/>
  <c r="R356" i="22"/>
  <c r="R357" i="22"/>
  <c r="R358" i="22"/>
  <c r="R359" i="22"/>
  <c r="R360" i="22"/>
  <c r="R361" i="22"/>
  <c r="R362" i="22"/>
  <c r="R363" i="22"/>
  <c r="R364" i="22"/>
  <c r="R365" i="22"/>
  <c r="R366" i="22"/>
  <c r="R367" i="22"/>
  <c r="R368" i="22"/>
  <c r="R369" i="22"/>
  <c r="R370" i="22"/>
  <c r="R371" i="22"/>
  <c r="R372" i="22"/>
  <c r="R373" i="22"/>
  <c r="R374" i="22"/>
  <c r="R375" i="22"/>
  <c r="R376" i="22"/>
  <c r="R377" i="22"/>
  <c r="R378" i="22"/>
  <c r="R379" i="22"/>
  <c r="R380" i="22"/>
  <c r="R381" i="22"/>
  <c r="R382" i="22"/>
  <c r="R383" i="22"/>
  <c r="R384" i="22"/>
  <c r="R385" i="22"/>
  <c r="R386" i="22"/>
  <c r="R387" i="22"/>
  <c r="R388" i="22"/>
  <c r="R389" i="22"/>
  <c r="R390" i="22"/>
  <c r="R391" i="22"/>
  <c r="R392" i="22"/>
  <c r="R393" i="22"/>
  <c r="R394" i="22"/>
  <c r="R395" i="22"/>
  <c r="R396" i="22"/>
  <c r="R397" i="22"/>
  <c r="R398" i="22"/>
  <c r="R399" i="22"/>
  <c r="R400" i="22"/>
  <c r="R401" i="22"/>
  <c r="R402" i="22"/>
  <c r="R403" i="22"/>
  <c r="R404" i="22"/>
  <c r="R405" i="22"/>
  <c r="R406" i="22"/>
  <c r="R407" i="22"/>
  <c r="R408" i="22"/>
  <c r="R409" i="22"/>
  <c r="R410" i="22"/>
  <c r="R411" i="22"/>
  <c r="R412" i="22"/>
  <c r="R413" i="22"/>
  <c r="R414" i="22"/>
  <c r="R415" i="22"/>
  <c r="R416" i="22"/>
  <c r="R417" i="22"/>
  <c r="R418" i="22"/>
  <c r="R419" i="22"/>
  <c r="R420" i="22"/>
  <c r="R421" i="22"/>
  <c r="R422" i="22"/>
  <c r="R423" i="22"/>
  <c r="R424" i="22"/>
  <c r="R425" i="22"/>
  <c r="R426" i="22"/>
  <c r="R427" i="22"/>
  <c r="R428" i="22"/>
  <c r="R430" i="22"/>
  <c r="R431" i="22"/>
  <c r="R433" i="22"/>
  <c r="R434" i="22"/>
  <c r="R435" i="22"/>
  <c r="R436" i="22"/>
  <c r="R437" i="22"/>
  <c r="R438" i="22"/>
  <c r="R439" i="22"/>
  <c r="R440" i="22"/>
  <c r="R441" i="22"/>
  <c r="R442" i="22"/>
  <c r="R443" i="22"/>
  <c r="R444" i="22"/>
  <c r="R445" i="22"/>
  <c r="R446" i="22"/>
  <c r="R447" i="22"/>
  <c r="R448" i="22"/>
  <c r="R449" i="22"/>
  <c r="R450" i="22"/>
  <c r="R451" i="22"/>
  <c r="R452" i="22"/>
  <c r="R453" i="22"/>
  <c r="R455" i="22"/>
  <c r="R456" i="22"/>
  <c r="R457" i="22"/>
  <c r="R458" i="22"/>
  <c r="R459" i="22"/>
  <c r="R460" i="22"/>
  <c r="R461" i="22"/>
  <c r="R462" i="22"/>
  <c r="R463" i="22"/>
  <c r="R464" i="22"/>
  <c r="R465" i="22"/>
  <c r="R467" i="22"/>
  <c r="R468" i="22"/>
  <c r="R469" i="22"/>
  <c r="R470" i="22"/>
  <c r="R471" i="22"/>
  <c r="R472" i="22"/>
  <c r="R473" i="22"/>
  <c r="R474" i="22"/>
  <c r="R475" i="22"/>
  <c r="R476" i="22"/>
  <c r="R477" i="22"/>
  <c r="R478" i="22"/>
  <c r="R479" i="22"/>
  <c r="R480" i="22"/>
  <c r="R481" i="22"/>
  <c r="R482" i="22"/>
  <c r="R483" i="22"/>
  <c r="R484" i="22"/>
  <c r="R485" i="22"/>
  <c r="R486" i="22"/>
  <c r="R487" i="22"/>
  <c r="R488" i="22"/>
  <c r="R489" i="22"/>
  <c r="R490" i="22"/>
  <c r="R491" i="22"/>
  <c r="R492" i="22"/>
  <c r="R493" i="22"/>
  <c r="R494" i="22"/>
  <c r="R495" i="22"/>
  <c r="R496" i="22"/>
  <c r="R497" i="22"/>
  <c r="R498" i="22"/>
  <c r="R499" i="22"/>
  <c r="R500" i="22"/>
  <c r="R502" i="22"/>
  <c r="R503" i="22"/>
  <c r="R504" i="22"/>
  <c r="R505" i="22"/>
  <c r="R506" i="22"/>
  <c r="R508" i="22"/>
  <c r="R509" i="22"/>
  <c r="R510" i="22"/>
  <c r="R511" i="22"/>
  <c r="R512" i="22"/>
  <c r="R513" i="22"/>
  <c r="R514" i="22"/>
  <c r="R515" i="22"/>
  <c r="R516" i="22"/>
  <c r="R517" i="22"/>
  <c r="R518" i="22"/>
  <c r="R519" i="22"/>
  <c r="R520" i="22"/>
  <c r="R521" i="22"/>
  <c r="R522" i="22"/>
  <c r="R523" i="22"/>
  <c r="R524" i="22"/>
  <c r="R525" i="22"/>
  <c r="R526" i="22"/>
  <c r="R527" i="22"/>
  <c r="R528" i="22"/>
  <c r="R529" i="22"/>
  <c r="R530" i="22"/>
  <c r="R531" i="22"/>
  <c r="R532" i="22"/>
  <c r="R533" i="22"/>
  <c r="R534" i="22"/>
  <c r="R535" i="22"/>
  <c r="R536" i="22"/>
  <c r="R537" i="22"/>
  <c r="R538" i="22"/>
  <c r="R539" i="22"/>
  <c r="R540" i="22"/>
  <c r="R541" i="22"/>
  <c r="R542" i="22"/>
  <c r="R543" i="22"/>
  <c r="R544" i="22"/>
  <c r="R545" i="22"/>
  <c r="R546" i="22"/>
  <c r="R547" i="22"/>
  <c r="R548" i="22"/>
  <c r="R549" i="22"/>
  <c r="R550" i="22"/>
  <c r="R551" i="22"/>
  <c r="R552" i="22"/>
  <c r="R553" i="22"/>
  <c r="R555" i="22"/>
  <c r="R556" i="22"/>
  <c r="R557" i="22"/>
  <c r="R558" i="22"/>
  <c r="R559" i="22"/>
  <c r="R560" i="22"/>
  <c r="R561" i="22"/>
  <c r="R562" i="22"/>
  <c r="R563" i="22"/>
  <c r="R564" i="22"/>
  <c r="R565" i="22"/>
  <c r="R566" i="22"/>
  <c r="R567" i="22"/>
  <c r="R568" i="22"/>
  <c r="R569" i="22"/>
  <c r="R570" i="22"/>
  <c r="R571" i="22"/>
  <c r="R572" i="22"/>
  <c r="R573" i="22"/>
  <c r="R574" i="22"/>
  <c r="R575" i="22"/>
  <c r="R576" i="22"/>
  <c r="R577" i="22"/>
  <c r="R578" i="22"/>
  <c r="R579" i="22"/>
  <c r="R580" i="22"/>
  <c r="R581" i="22"/>
  <c r="R582" i="22"/>
  <c r="R583" i="22"/>
  <c r="R584" i="22"/>
  <c r="R585" i="22"/>
  <c r="R587" i="22"/>
  <c r="R588" i="22"/>
  <c r="R589" i="22"/>
  <c r="R590" i="22"/>
  <c r="R591" i="22"/>
  <c r="R592" i="22"/>
  <c r="R593" i="22"/>
  <c r="R594" i="22"/>
  <c r="R595" i="22"/>
  <c r="R596" i="22"/>
  <c r="R597" i="22"/>
  <c r="R598" i="22"/>
  <c r="R599" i="22"/>
  <c r="R600" i="22"/>
  <c r="R601" i="22"/>
  <c r="R602" i="22"/>
  <c r="R603" i="22"/>
  <c r="R604" i="22"/>
  <c r="R605" i="22"/>
  <c r="R606" i="22"/>
  <c r="R607" i="22"/>
  <c r="R608" i="22"/>
  <c r="R609" i="22"/>
  <c r="R611" i="22"/>
  <c r="R612" i="22"/>
  <c r="R613" i="22"/>
  <c r="R614" i="22"/>
  <c r="R615" i="22"/>
  <c r="R616" i="22"/>
  <c r="R617" i="22"/>
  <c r="R618" i="22"/>
  <c r="R619" i="22"/>
  <c r="R620" i="22"/>
  <c r="R621" i="22"/>
  <c r="R623" i="22"/>
  <c r="R624" i="22"/>
  <c r="R625" i="22"/>
  <c r="R626" i="22"/>
  <c r="R627" i="22"/>
  <c r="R629" i="22"/>
  <c r="R630" i="22"/>
  <c r="R631" i="22"/>
  <c r="R632" i="22"/>
  <c r="R633" i="22"/>
  <c r="R634" i="22"/>
  <c r="R635" i="22"/>
  <c r="R636" i="22"/>
  <c r="R637" i="22"/>
  <c r="R638" i="22"/>
  <c r="R639" i="22"/>
  <c r="R640" i="22"/>
  <c r="R641" i="22"/>
  <c r="R642" i="22"/>
  <c r="R643" i="22"/>
  <c r="R644" i="22"/>
  <c r="R645" i="22"/>
  <c r="R646" i="22"/>
  <c r="R647" i="22"/>
  <c r="R648" i="22"/>
  <c r="R649" i="22"/>
  <c r="R650" i="22"/>
  <c r="R651" i="22"/>
  <c r="R652" i="22"/>
  <c r="R653" i="22"/>
  <c r="R654" i="22"/>
  <c r="R655" i="22"/>
  <c r="R656" i="22"/>
  <c r="R659" i="22"/>
  <c r="R660" i="22"/>
  <c r="R661" i="22"/>
  <c r="R662" i="22"/>
  <c r="R664" i="22"/>
  <c r="R665" i="22"/>
  <c r="R666" i="22"/>
  <c r="R667" i="22"/>
  <c r="R668" i="22"/>
  <c r="R669" i="22"/>
  <c r="R670" i="22"/>
  <c r="R671" i="22"/>
  <c r="R672" i="22"/>
  <c r="R673" i="22"/>
  <c r="R674" i="22"/>
  <c r="R675" i="22"/>
  <c r="R676" i="22"/>
  <c r="R677" i="22"/>
  <c r="R678" i="22"/>
  <c r="R679" i="22"/>
  <c r="R680" i="22"/>
  <c r="R681" i="22"/>
  <c r="R682" i="22"/>
  <c r="R683" i="22"/>
  <c r="R684" i="22"/>
  <c r="R685" i="22"/>
  <c r="R686" i="22"/>
  <c r="R687" i="22"/>
  <c r="R688" i="22"/>
  <c r="R689" i="22"/>
  <c r="R690" i="22"/>
  <c r="R691" i="22"/>
  <c r="R692" i="22"/>
  <c r="R693" i="22"/>
  <c r="R694" i="22"/>
  <c r="R695" i="22"/>
  <c r="R696" i="22"/>
  <c r="R697" i="22"/>
  <c r="R698" i="22"/>
  <c r="R699" i="22"/>
  <c r="R700" i="22"/>
  <c r="R701" i="22"/>
  <c r="R702" i="22"/>
  <c r="R703" i="22"/>
  <c r="R704" i="22"/>
  <c r="R705" i="22"/>
  <c r="R706" i="22"/>
  <c r="R707" i="22"/>
  <c r="R708" i="22"/>
  <c r="R710" i="22"/>
  <c r="R711" i="22"/>
  <c r="R712" i="22"/>
  <c r="R713" i="22"/>
  <c r="R714" i="22"/>
  <c r="R715" i="22"/>
  <c r="R716" i="22"/>
  <c r="R717" i="22"/>
  <c r="R718" i="22"/>
  <c r="R719" i="22"/>
  <c r="R720" i="22"/>
  <c r="R721" i="22"/>
  <c r="R722" i="22"/>
  <c r="R723" i="22"/>
  <c r="R724" i="22"/>
  <c r="R725" i="22"/>
  <c r="R726" i="22"/>
  <c r="R727" i="22"/>
  <c r="R728" i="22"/>
  <c r="R729" i="22"/>
  <c r="R730" i="22"/>
  <c r="R731" i="22"/>
  <c r="R732" i="22"/>
  <c r="R733" i="22"/>
  <c r="R734" i="22"/>
  <c r="R735" i="22"/>
  <c r="R736" i="22"/>
  <c r="R738" i="22"/>
  <c r="R739" i="22"/>
  <c r="R740" i="22"/>
  <c r="R742" i="22"/>
  <c r="R743" i="22"/>
  <c r="R744" i="22"/>
  <c r="R745" i="22"/>
  <c r="R746" i="22"/>
  <c r="R747" i="22"/>
  <c r="R748" i="22"/>
  <c r="R749" i="22"/>
  <c r="R750" i="22"/>
  <c r="R751" i="22"/>
  <c r="R752" i="22"/>
  <c r="R753" i="22"/>
  <c r="R754" i="22"/>
  <c r="R755" i="22"/>
  <c r="R756" i="22"/>
  <c r="R757" i="22"/>
  <c r="R758" i="22"/>
  <c r="R759" i="22"/>
  <c r="R760" i="22"/>
  <c r="R761" i="22"/>
  <c r="R762" i="22"/>
  <c r="R763" i="22"/>
  <c r="R764" i="22"/>
  <c r="R766" i="22"/>
  <c r="R767" i="22"/>
  <c r="R768" i="22"/>
  <c r="R769" i="22"/>
  <c r="R770" i="22"/>
  <c r="R771" i="22"/>
  <c r="R772" i="22"/>
  <c r="R773" i="22"/>
  <c r="R774" i="22"/>
  <c r="R775" i="22"/>
  <c r="R776" i="22"/>
  <c r="R777" i="22"/>
  <c r="R778" i="22"/>
  <c r="R779" i="22"/>
  <c r="R780" i="22"/>
  <c r="R781" i="22"/>
  <c r="R782" i="22"/>
  <c r="R784" i="22"/>
  <c r="R785" i="22"/>
  <c r="R786" i="22"/>
  <c r="R787" i="22"/>
  <c r="R788" i="22"/>
  <c r="R789" i="22"/>
  <c r="R790" i="22"/>
  <c r="R791" i="22"/>
  <c r="R792" i="22"/>
  <c r="R793" i="22"/>
  <c r="R794" i="22"/>
  <c r="R795" i="22"/>
  <c r="R796" i="22"/>
  <c r="R797" i="22"/>
  <c r="R798" i="22"/>
  <c r="R799" i="22"/>
  <c r="R800" i="22"/>
  <c r="R801" i="22"/>
  <c r="R802" i="22"/>
  <c r="R803" i="22"/>
  <c r="R804" i="22"/>
  <c r="R805" i="22"/>
  <c r="R806" i="22"/>
  <c r="R807" i="22"/>
  <c r="R808" i="22"/>
  <c r="R809" i="22"/>
  <c r="R810" i="22"/>
  <c r="R811" i="22"/>
  <c r="R814" i="22"/>
  <c r="R815" i="22"/>
  <c r="R816" i="22"/>
  <c r="R817" i="22"/>
  <c r="R818" i="22"/>
  <c r="R819" i="22"/>
  <c r="R820" i="22"/>
  <c r="R821" i="22"/>
  <c r="R822" i="22"/>
  <c r="R823" i="22"/>
  <c r="R824" i="22"/>
  <c r="R825" i="22"/>
  <c r="R826" i="22"/>
  <c r="R827" i="22"/>
  <c r="R828" i="22"/>
  <c r="R829" i="22"/>
  <c r="R830" i="22"/>
  <c r="R831" i="22"/>
  <c r="R832" i="22"/>
  <c r="R833" i="22"/>
  <c r="R834" i="22"/>
  <c r="R835" i="22"/>
  <c r="R836" i="22"/>
  <c r="R837" i="22"/>
  <c r="R838" i="22"/>
  <c r="R839" i="22"/>
  <c r="R840" i="22"/>
  <c r="R841" i="22"/>
  <c r="R842" i="22"/>
  <c r="R844" i="22"/>
  <c r="R845" i="22"/>
  <c r="R846" i="22"/>
  <c r="R847" i="22"/>
  <c r="R848" i="22"/>
  <c r="R850" i="22"/>
  <c r="R851" i="22"/>
  <c r="R852" i="22"/>
  <c r="R853" i="22"/>
  <c r="R854" i="22"/>
  <c r="R855" i="22"/>
  <c r="R856" i="22"/>
  <c r="R857" i="22"/>
  <c r="R858" i="22"/>
  <c r="R859" i="22"/>
  <c r="R860" i="22"/>
  <c r="R861" i="22"/>
  <c r="R862" i="22"/>
  <c r="R863" i="22"/>
  <c r="R864" i="22"/>
  <c r="R865" i="22"/>
  <c r="R866" i="22"/>
  <c r="R867" i="22"/>
  <c r="R868" i="22"/>
  <c r="R869" i="22"/>
  <c r="R870" i="22"/>
  <c r="R871" i="22"/>
  <c r="R872" i="22"/>
  <c r="R873" i="22"/>
  <c r="R874" i="22"/>
  <c r="R875" i="22"/>
  <c r="R876" i="22"/>
  <c r="R877" i="22"/>
  <c r="R878" i="22"/>
  <c r="R879" i="22"/>
  <c r="R880" i="22"/>
  <c r="R881" i="22"/>
  <c r="R882" i="22"/>
  <c r="R883" i="22"/>
  <c r="R884" i="22"/>
  <c r="R886" i="22"/>
  <c r="R887" i="22"/>
  <c r="R888" i="22"/>
  <c r="R889" i="22"/>
  <c r="R892" i="22"/>
  <c r="R893" i="22"/>
  <c r="R894" i="22"/>
  <c r="R895" i="22"/>
  <c r="R896" i="22"/>
  <c r="R897" i="22"/>
  <c r="R898" i="22"/>
  <c r="R899" i="22"/>
  <c r="R900" i="22"/>
  <c r="R901" i="22"/>
  <c r="R902" i="22"/>
  <c r="R903" i="22"/>
  <c r="R904" i="22"/>
  <c r="R905" i="22"/>
  <c r="R906" i="22"/>
  <c r="R907" i="22"/>
  <c r="R908" i="22"/>
  <c r="R910" i="22"/>
  <c r="R911" i="22"/>
  <c r="R912" i="22"/>
  <c r="R913" i="22"/>
  <c r="R914" i="22"/>
  <c r="R915" i="22"/>
  <c r="R916" i="22"/>
  <c r="R917" i="22"/>
  <c r="R918" i="22"/>
  <c r="R919" i="22"/>
  <c r="R920" i="22"/>
  <c r="R922" i="22"/>
  <c r="R923" i="22"/>
  <c r="R924" i="22"/>
  <c r="R925" i="22"/>
  <c r="R926" i="22"/>
  <c r="R929" i="22"/>
  <c r="R930" i="22"/>
  <c r="R931" i="22"/>
  <c r="R932" i="22"/>
  <c r="R933" i="22"/>
  <c r="R934" i="22"/>
  <c r="R935" i="22"/>
  <c r="R936" i="22"/>
  <c r="R937" i="22"/>
  <c r="R938" i="22"/>
  <c r="R939" i="22"/>
  <c r="R940" i="22"/>
  <c r="R941" i="22"/>
  <c r="R942" i="22"/>
  <c r="R943" i="22"/>
  <c r="R944" i="22"/>
  <c r="R945" i="22"/>
  <c r="R946" i="22"/>
  <c r="R947" i="22"/>
  <c r="R948" i="22"/>
  <c r="R949" i="22"/>
  <c r="R950" i="22"/>
  <c r="R952" i="22"/>
  <c r="R953" i="22"/>
  <c r="R954" i="22"/>
  <c r="R955" i="22"/>
  <c r="R956" i="22"/>
  <c r="R958" i="22"/>
  <c r="R959" i="22"/>
  <c r="R960" i="22"/>
  <c r="R961" i="22"/>
  <c r="R962" i="22"/>
  <c r="R963" i="22"/>
  <c r="R964" i="22"/>
  <c r="R965" i="22"/>
  <c r="R966" i="22"/>
  <c r="R967" i="22"/>
  <c r="R968" i="22"/>
  <c r="R969" i="22"/>
  <c r="R970" i="22"/>
  <c r="R971" i="22"/>
  <c r="R972" i="22"/>
  <c r="R973" i="22"/>
  <c r="R974" i="22"/>
  <c r="R975" i="22"/>
  <c r="R976" i="22"/>
  <c r="R977" i="22"/>
  <c r="R978" i="22"/>
  <c r="R979" i="22"/>
  <c r="R980" i="22"/>
  <c r="R981" i="22"/>
  <c r="R982" i="22"/>
  <c r="R983" i="22"/>
  <c r="R984" i="22"/>
  <c r="R985" i="22"/>
  <c r="R986" i="22"/>
  <c r="R988" i="22"/>
  <c r="R989" i="22"/>
  <c r="R990" i="22"/>
  <c r="R991" i="22"/>
  <c r="R993" i="22"/>
  <c r="R994" i="22"/>
  <c r="R995" i="22"/>
  <c r="R996" i="22"/>
  <c r="R997" i="22"/>
  <c r="R998" i="22"/>
  <c r="R999" i="22"/>
  <c r="R1000" i="22"/>
  <c r="R1001" i="22"/>
  <c r="R1002" i="22"/>
  <c r="R1003" i="22"/>
  <c r="R1004" i="22"/>
  <c r="R1005" i="22"/>
  <c r="R1006" i="22"/>
  <c r="R1007" i="22"/>
  <c r="R1008" i="22"/>
  <c r="R1009" i="22"/>
  <c r="R1010" i="22"/>
  <c r="R1012" i="22"/>
  <c r="R1013" i="22"/>
  <c r="R1014" i="22"/>
  <c r="R1015" i="22"/>
  <c r="R1016" i="22"/>
  <c r="R1017" i="22"/>
  <c r="R1018" i="22"/>
  <c r="R1019" i="22"/>
  <c r="R1020" i="22"/>
  <c r="R1021" i="22"/>
  <c r="R1022" i="22"/>
  <c r="R1023" i="22"/>
  <c r="R1024" i="22"/>
  <c r="R1025" i="22"/>
  <c r="R1026" i="22"/>
  <c r="R1027" i="22"/>
  <c r="R1028" i="22"/>
  <c r="R1029" i="22"/>
  <c r="R1030" i="22"/>
  <c r="R1031" i="22"/>
  <c r="R1032" i="22"/>
  <c r="R1033" i="22"/>
  <c r="R1034" i="22"/>
  <c r="R1036" i="22"/>
  <c r="R1037" i="22"/>
  <c r="R1038" i="22"/>
  <c r="R1039" i="22"/>
  <c r="R1040" i="22"/>
  <c r="R1042" i="22"/>
  <c r="R1043" i="22"/>
  <c r="R1044" i="22"/>
  <c r="R1045" i="22"/>
  <c r="R1046" i="22"/>
  <c r="R1047" i="22"/>
  <c r="R1048" i="22"/>
  <c r="R1049" i="22"/>
  <c r="R1050" i="22"/>
  <c r="R1051" i="22"/>
  <c r="R1052" i="22"/>
  <c r="R1053" i="22"/>
  <c r="R1054" i="22"/>
  <c r="R1055" i="22"/>
  <c r="R1056" i="22"/>
  <c r="R1057" i="22"/>
  <c r="R1058" i="22"/>
  <c r="R1059" i="22"/>
  <c r="R1060" i="22"/>
  <c r="R1061" i="22"/>
  <c r="R1062" i="22"/>
  <c r="R1063" i="22"/>
  <c r="R1064" i="22"/>
  <c r="R1065" i="22"/>
  <c r="R1066" i="22"/>
  <c r="R1067" i="22"/>
  <c r="R1069" i="22"/>
  <c r="R1070" i="22"/>
  <c r="R1071" i="22"/>
  <c r="R1072" i="22"/>
  <c r="R1073" i="22"/>
  <c r="R1074" i="22"/>
  <c r="R1075" i="22"/>
  <c r="R1076" i="22"/>
  <c r="R1077" i="22"/>
  <c r="R1078" i="22"/>
  <c r="R1079" i="22"/>
  <c r="R1080" i="22"/>
  <c r="R1081" i="22"/>
  <c r="R1082" i="22"/>
  <c r="R1083" i="22"/>
  <c r="R1084" i="22"/>
  <c r="R1085" i="22"/>
  <c r="R1086" i="22"/>
  <c r="R1087" i="22"/>
  <c r="R1088" i="22"/>
  <c r="R1089" i="22"/>
  <c r="R1090" i="22"/>
  <c r="R1091" i="22"/>
  <c r="R1092" i="22"/>
  <c r="R1093" i="22"/>
  <c r="R1094" i="22"/>
  <c r="R1095" i="22"/>
  <c r="R1096" i="22"/>
  <c r="R1097" i="22"/>
  <c r="R1098" i="22"/>
  <c r="R1099" i="22"/>
  <c r="R1100" i="22"/>
  <c r="R1101" i="22"/>
  <c r="R1102" i="22"/>
  <c r="R1103" i="22"/>
  <c r="R1104" i="22"/>
  <c r="R1105" i="22"/>
  <c r="R1106" i="22"/>
  <c r="R1107" i="22"/>
  <c r="R1108" i="22"/>
  <c r="R1109" i="22"/>
  <c r="R1110" i="22"/>
  <c r="R1111" i="22"/>
  <c r="R1112" i="22"/>
  <c r="R1113" i="22"/>
  <c r="R1114" i="22"/>
  <c r="R1115" i="22"/>
  <c r="R1116" i="22"/>
  <c r="R1117" i="22"/>
  <c r="R1118" i="22"/>
  <c r="R1119" i="22"/>
  <c r="R1120" i="22"/>
  <c r="R1121" i="22"/>
  <c r="R1122" i="22"/>
  <c r="R1123" i="22"/>
  <c r="R1124" i="22"/>
  <c r="R1125" i="22"/>
  <c r="R1126" i="22"/>
  <c r="R1127" i="22"/>
  <c r="R1128" i="22"/>
  <c r="R1129" i="22"/>
  <c r="R1130" i="22"/>
  <c r="R1131" i="22"/>
  <c r="R1132" i="22"/>
  <c r="R1133" i="22"/>
  <c r="R1135" i="22"/>
  <c r="R1136" i="22"/>
  <c r="R1137" i="22"/>
  <c r="R1138" i="22"/>
  <c r="R1140" i="22"/>
  <c r="R1141" i="22"/>
  <c r="R1142" i="22"/>
  <c r="R1143" i="22"/>
  <c r="R1144" i="22"/>
  <c r="R1145" i="22"/>
  <c r="R1146" i="22"/>
  <c r="R1147" i="22"/>
  <c r="R1148" i="22"/>
  <c r="R1149" i="22"/>
  <c r="R1150" i="22"/>
  <c r="R1151" i="22"/>
  <c r="R1152" i="22"/>
  <c r="R1153" i="22"/>
  <c r="R1154" i="22"/>
  <c r="R1155" i="22"/>
  <c r="R1156" i="22"/>
  <c r="R1157" i="22"/>
  <c r="R1158" i="22"/>
  <c r="R1159" i="22"/>
  <c r="R1160" i="22"/>
  <c r="R1161" i="22"/>
  <c r="R1163" i="22"/>
  <c r="R1164" i="22"/>
  <c r="R1165" i="22"/>
  <c r="R1166" i="22"/>
  <c r="R1167" i="22"/>
  <c r="R1168" i="22"/>
  <c r="R1169" i="22"/>
  <c r="R1170" i="22"/>
  <c r="R1171" i="22"/>
  <c r="R1172" i="22"/>
  <c r="R1173" i="22"/>
  <c r="R1174" i="22"/>
  <c r="R1175" i="22"/>
  <c r="R1176" i="22"/>
  <c r="R1177" i="22"/>
  <c r="R1178" i="22"/>
  <c r="R1179" i="22"/>
  <c r="R1180" i="22"/>
  <c r="R1181" i="22"/>
  <c r="R1182" i="22"/>
  <c r="R1183" i="22"/>
  <c r="R1184" i="22"/>
  <c r="R1185" i="22"/>
  <c r="R1186" i="22"/>
  <c r="R1187" i="22"/>
  <c r="R1188" i="22"/>
  <c r="R1189" i="22"/>
  <c r="R1190" i="22"/>
  <c r="R1191" i="22"/>
  <c r="R1192" i="22"/>
  <c r="R1193" i="22"/>
  <c r="R1194" i="22"/>
  <c r="R1195" i="22"/>
  <c r="R1196" i="22"/>
  <c r="R1197" i="22"/>
  <c r="R1198" i="22"/>
  <c r="R1199" i="22"/>
  <c r="R1200" i="22"/>
  <c r="R1201" i="22"/>
  <c r="R1202" i="22"/>
  <c r="R1203" i="22"/>
  <c r="R1204" i="22"/>
  <c r="R1205" i="22"/>
  <c r="R1206" i="22"/>
  <c r="R1207" i="22"/>
  <c r="R1208" i="22"/>
  <c r="R1209" i="22"/>
  <c r="R1210" i="22"/>
  <c r="R1211" i="22"/>
  <c r="R1212" i="22"/>
  <c r="R1213" i="22"/>
  <c r="R1214" i="22"/>
  <c r="R1215" i="22"/>
  <c r="R1216" i="22"/>
  <c r="R1217" i="22"/>
  <c r="R1218" i="22"/>
  <c r="R1219" i="22"/>
  <c r="R1220" i="22"/>
  <c r="R1221" i="22"/>
  <c r="R1222" i="22"/>
  <c r="R1223" i="22"/>
  <c r="R1224" i="22"/>
  <c r="R1225" i="22"/>
  <c r="R1226" i="22"/>
  <c r="R1227" i="22"/>
  <c r="R1228" i="22"/>
  <c r="R1229" i="22"/>
  <c r="R1230" i="22"/>
  <c r="R1231" i="22"/>
  <c r="R1232" i="22"/>
  <c r="R1233" i="22"/>
  <c r="R1234" i="22"/>
  <c r="R1235" i="22"/>
  <c r="R1236" i="22"/>
  <c r="R1237" i="22"/>
  <c r="R1238" i="22"/>
  <c r="R1239" i="22"/>
  <c r="R1240" i="22"/>
  <c r="R1241" i="22"/>
  <c r="R1242" i="22"/>
  <c r="R1243" i="22"/>
  <c r="R1244" i="22"/>
  <c r="R1245" i="22"/>
  <c r="R1246" i="22"/>
  <c r="R1247" i="22"/>
  <c r="R1248" i="22"/>
  <c r="R1249" i="22"/>
  <c r="R1250" i="22"/>
  <c r="R1251" i="22"/>
  <c r="R1252" i="22"/>
  <c r="R1253" i="22"/>
  <c r="R1254" i="22"/>
  <c r="R1255" i="22"/>
  <c r="R1256" i="22"/>
  <c r="R1257" i="22"/>
  <c r="R1258" i="22"/>
  <c r="R1259" i="22"/>
  <c r="R1260" i="22"/>
  <c r="R1261" i="22"/>
  <c r="R1262" i="22"/>
  <c r="R1263" i="22"/>
  <c r="R1264" i="22"/>
  <c r="R1265" i="22"/>
  <c r="R1266" i="22"/>
  <c r="R1267" i="22"/>
  <c r="R1268" i="22"/>
  <c r="R1269" i="22"/>
  <c r="R1270" i="22"/>
  <c r="R1271" i="22"/>
  <c r="R1272" i="22"/>
  <c r="R1273" i="22"/>
  <c r="R1275" i="22"/>
  <c r="R1276" i="22"/>
  <c r="R1277" i="22"/>
  <c r="R1278" i="22"/>
  <c r="R1279" i="22"/>
  <c r="R1280" i="22"/>
  <c r="R1281" i="22"/>
  <c r="R1282" i="22"/>
  <c r="R1283" i="22"/>
  <c r="R1284" i="22"/>
  <c r="R1285" i="22"/>
  <c r="R1286" i="22"/>
  <c r="R1287" i="22"/>
  <c r="R1288" i="22"/>
  <c r="R1289" i="22"/>
  <c r="R1290" i="22"/>
  <c r="R1291" i="22"/>
  <c r="R1292" i="22"/>
  <c r="R1293" i="22"/>
  <c r="R1294" i="22"/>
  <c r="R1295" i="22"/>
  <c r="R1296" i="22"/>
  <c r="R1297" i="22"/>
  <c r="R1299" i="22"/>
  <c r="R1300" i="22"/>
  <c r="R1301" i="22"/>
  <c r="R1302" i="22"/>
  <c r="R1303" i="22"/>
  <c r="R1304" i="22"/>
  <c r="R1305" i="22"/>
  <c r="R1306" i="22"/>
  <c r="R1307" i="22"/>
  <c r="R1308" i="22"/>
  <c r="R1309" i="22"/>
  <c r="R1310" i="22"/>
  <c r="R1311" i="22"/>
  <c r="R1312" i="22"/>
  <c r="R1313" i="22"/>
  <c r="R1314" i="22"/>
  <c r="R1315" i="22"/>
  <c r="R1316" i="22"/>
  <c r="R1317" i="22"/>
  <c r="R1318" i="22"/>
  <c r="R1319" i="22"/>
  <c r="R1320" i="22"/>
  <c r="R1321" i="22"/>
  <c r="R1322" i="22"/>
  <c r="R1323" i="22"/>
  <c r="R1324" i="22"/>
  <c r="R1325" i="22"/>
  <c r="R1326" i="22"/>
  <c r="R1327" i="22"/>
  <c r="R1328" i="22"/>
  <c r="R1329" i="22"/>
  <c r="R1330" i="22"/>
  <c r="R1331" i="22"/>
  <c r="R1332" i="22"/>
  <c r="R1333" i="22"/>
  <c r="R1334" i="22"/>
  <c r="R1335" i="22"/>
  <c r="R1336" i="22"/>
  <c r="R1337" i="22"/>
  <c r="R1338" i="22"/>
  <c r="R1339" i="22"/>
  <c r="R1340" i="22"/>
  <c r="R1341" i="22"/>
  <c r="R1342" i="22"/>
  <c r="R1343" i="22"/>
  <c r="R1344" i="22"/>
  <c r="R1345" i="22"/>
  <c r="R1347" i="22"/>
  <c r="R1348" i="22"/>
  <c r="R1349" i="22"/>
  <c r="R1350" i="22"/>
  <c r="R1351" i="22"/>
  <c r="R1352" i="22"/>
  <c r="R1353" i="22"/>
  <c r="R1354" i="22"/>
  <c r="R1355" i="22"/>
  <c r="R1356" i="22"/>
  <c r="R1357" i="22"/>
  <c r="R1358" i="22"/>
  <c r="R1359" i="22"/>
  <c r="R1360" i="22"/>
  <c r="R1361" i="22"/>
  <c r="R1362" i="22"/>
  <c r="R1363" i="22"/>
  <c r="R1364" i="22"/>
  <c r="R1365" i="22"/>
  <c r="R1366" i="22"/>
  <c r="R1367" i="22"/>
  <c r="R1368" i="22"/>
  <c r="R1369" i="22"/>
  <c r="R1370" i="22"/>
  <c r="R1371" i="22"/>
  <c r="R1372" i="22"/>
  <c r="R1374" i="22"/>
  <c r="R1375" i="22"/>
  <c r="R1376" i="22"/>
  <c r="R1377" i="22"/>
  <c r="R1378" i="22"/>
  <c r="R1379" i="22"/>
  <c r="R1380" i="22"/>
  <c r="R1381" i="22"/>
  <c r="R1382" i="22"/>
  <c r="R1383" i="22"/>
  <c r="R1384" i="22"/>
  <c r="R1385" i="22"/>
  <c r="R1386" i="22"/>
  <c r="R1387" i="22"/>
  <c r="R1388" i="22"/>
  <c r="R1389" i="22"/>
  <c r="R1390" i="22"/>
  <c r="R1391" i="22"/>
  <c r="R1392" i="22"/>
  <c r="R1393" i="22"/>
  <c r="R1394" i="22"/>
  <c r="R1395" i="22"/>
  <c r="R1396" i="22"/>
  <c r="R1397" i="22"/>
  <c r="R1398" i="22"/>
  <c r="R1399" i="22"/>
  <c r="R1400" i="22"/>
  <c r="R1401" i="22"/>
  <c r="R1402" i="22"/>
  <c r="R1403" i="22"/>
  <c r="R1404" i="22"/>
  <c r="R1405" i="22"/>
  <c r="R1406" i="22"/>
  <c r="R1409" i="22"/>
  <c r="R1410" i="22"/>
  <c r="Q2" i="22"/>
  <c r="R2" i="22" s="1"/>
  <c r="AA879" i="21"/>
  <c r="AB879" i="21" s="1"/>
  <c r="AD879" i="21" s="1"/>
  <c r="Z879" i="21"/>
  <c r="X879" i="21" s="1"/>
  <c r="R879" i="21"/>
  <c r="L879" i="21"/>
  <c r="C879" i="21"/>
  <c r="D879" i="21"/>
  <c r="U879" i="21" s="1"/>
  <c r="W879" i="21" l="1"/>
  <c r="R86" i="22"/>
  <c r="R296" i="22"/>
  <c r="R921" i="22"/>
  <c r="R765" i="22"/>
  <c r="R554" i="22"/>
  <c r="R466" i="22"/>
  <c r="R129" i="22"/>
  <c r="R709" i="22"/>
  <c r="R212" i="22"/>
  <c r="R1298" i="22"/>
  <c r="R35" i="22"/>
  <c r="R737" i="22"/>
  <c r="R957" i="22"/>
  <c r="R308" i="22"/>
  <c r="R992" i="22"/>
  <c r="R315" i="22"/>
  <c r="R429" i="22"/>
  <c r="R1162" i="22"/>
  <c r="R131" i="22"/>
  <c r="R1068" i="22"/>
  <c r="R741" i="22"/>
  <c r="R586" i="22"/>
  <c r="R885" i="22"/>
  <c r="R622" i="22"/>
  <c r="R28" i="22"/>
  <c r="R63" i="22"/>
  <c r="R987" i="22"/>
  <c r="R663" i="22"/>
  <c r="R507" i="22"/>
  <c r="R432" i="22"/>
  <c r="R127" i="22"/>
  <c r="R1139" i="22"/>
  <c r="R843" i="22"/>
  <c r="R1041" i="22"/>
  <c r="R813" i="22"/>
  <c r="R891" i="22"/>
  <c r="R1035" i="22"/>
  <c r="R783" i="22"/>
  <c r="R628" i="22"/>
  <c r="R454" i="22"/>
  <c r="R90" i="22"/>
  <c r="R16" i="22"/>
  <c r="R345" i="22"/>
  <c r="R1346" i="22"/>
  <c r="R82" i="22"/>
  <c r="R59" i="22"/>
  <c r="R13" i="22"/>
  <c r="R1011" i="22"/>
  <c r="R909" i="22"/>
  <c r="R1408" i="22"/>
  <c r="R951" i="22"/>
  <c r="R927" i="22"/>
  <c r="R310" i="22"/>
  <c r="R190" i="22"/>
  <c r="R96" i="22"/>
  <c r="R1407" i="22"/>
  <c r="R1373" i="22"/>
  <c r="R890" i="22"/>
  <c r="R1274" i="22"/>
  <c r="R849" i="22"/>
  <c r="R658" i="22"/>
  <c r="R610" i="22"/>
  <c r="R351" i="22"/>
  <c r="R256" i="22"/>
  <c r="R928" i="22"/>
  <c r="R97" i="22"/>
  <c r="R51" i="22"/>
  <c r="R812" i="22"/>
  <c r="R657" i="22"/>
  <c r="R501" i="22"/>
  <c r="R350" i="22"/>
  <c r="R267" i="22"/>
  <c r="R231" i="22"/>
  <c r="R85" i="22"/>
  <c r="R1134" i="22"/>
  <c r="L1573" i="21"/>
  <c r="C1608" i="21"/>
  <c r="O1448" i="22" s="1"/>
  <c r="C1465" i="21"/>
  <c r="L1595" i="21"/>
  <c r="L1604" i="21"/>
  <c r="C546" i="21"/>
  <c r="L657" i="21"/>
  <c r="C698" i="21"/>
  <c r="Z1591" i="21"/>
  <c r="X1591" i="21" s="1"/>
  <c r="Z1609" i="21"/>
  <c r="X1609" i="21" s="1"/>
  <c r="Z1465" i="21"/>
  <c r="X1465" i="21" s="1"/>
  <c r="Z1471" i="21"/>
  <c r="X1471" i="21" s="1"/>
  <c r="AA1595" i="21"/>
  <c r="AB1595" i="21" s="1"/>
  <c r="AD1595" i="21" s="1"/>
  <c r="AA1603" i="21"/>
  <c r="AB1603" i="21" s="1"/>
  <c r="AD1603" i="21" s="1"/>
  <c r="Z1604" i="21"/>
  <c r="X1604" i="21" s="1"/>
  <c r="Z99" i="21"/>
  <c r="X99" i="21" s="1"/>
  <c r="R1119" i="21"/>
  <c r="AA967" i="21"/>
  <c r="AB967" i="21" s="1"/>
  <c r="AD967" i="21" s="1"/>
  <c r="R1591" i="21"/>
  <c r="R1608" i="21"/>
  <c r="R1609" i="21"/>
  <c r="R1465" i="21"/>
  <c r="R1471" i="21"/>
  <c r="R1595" i="21"/>
  <c r="R1603" i="21"/>
  <c r="R99" i="21"/>
  <c r="R698" i="21"/>
  <c r="Z1119" i="21"/>
  <c r="X1119" i="21" s="1"/>
  <c r="R967" i="21"/>
  <c r="R827" i="21"/>
  <c r="R1573" i="21"/>
  <c r="AA546" i="21"/>
  <c r="AB546" i="21" s="1"/>
  <c r="AD546" i="21" s="1"/>
  <c r="R1092" i="21"/>
  <c r="AA657" i="21"/>
  <c r="AB657" i="21" s="1"/>
  <c r="AD657" i="21" s="1"/>
  <c r="C967" i="21"/>
  <c r="C827" i="21"/>
  <c r="C1573" i="21"/>
  <c r="O1413" i="22" s="1"/>
  <c r="C1591" i="21"/>
  <c r="O1431" i="22" s="1"/>
  <c r="C1609" i="21"/>
  <c r="O1449" i="22" s="1"/>
  <c r="C1471" i="21"/>
  <c r="C1603" i="21"/>
  <c r="O1443" i="22" s="1"/>
  <c r="C99" i="21"/>
  <c r="C1092" i="21"/>
  <c r="C657" i="21"/>
  <c r="D967" i="21"/>
  <c r="U967" i="21" s="1"/>
  <c r="D827" i="21"/>
  <c r="U827" i="21" s="1"/>
  <c r="D1573" i="21"/>
  <c r="U1573" i="21" s="1"/>
  <c r="D1591" i="21"/>
  <c r="U1591" i="21" s="1"/>
  <c r="D1608" i="21"/>
  <c r="U1608" i="21" s="1"/>
  <c r="D1609" i="21"/>
  <c r="U1609" i="21" s="1"/>
  <c r="D1465" i="21"/>
  <c r="U1465" i="21" s="1"/>
  <c r="D1471" i="21"/>
  <c r="U1471" i="21" s="1"/>
  <c r="D1595" i="21"/>
  <c r="U1595" i="21" s="1"/>
  <c r="D1603" i="21"/>
  <c r="U1603" i="21" s="1"/>
  <c r="D1604" i="21"/>
  <c r="U1604" i="21" s="1"/>
  <c r="D99" i="21"/>
  <c r="U99" i="21" s="1"/>
  <c r="D546" i="21"/>
  <c r="U546" i="21" s="1"/>
  <c r="D1092" i="21"/>
  <c r="U1092" i="21" s="1"/>
  <c r="D657" i="21"/>
  <c r="U657" i="21" s="1"/>
  <c r="D698" i="21"/>
  <c r="U698" i="21" s="1"/>
  <c r="L967" i="21"/>
  <c r="L827" i="21"/>
  <c r="L1591" i="21"/>
  <c r="L1608" i="21"/>
  <c r="L1609" i="21"/>
  <c r="L1471" i="21"/>
  <c r="L1603" i="21"/>
  <c r="L99" i="21"/>
  <c r="L1092" i="21"/>
  <c r="L698" i="21"/>
  <c r="R546" i="21"/>
  <c r="R657" i="21"/>
  <c r="Z967" i="21"/>
  <c r="X967" i="21" s="1"/>
  <c r="Z827" i="21"/>
  <c r="X827" i="21" s="1"/>
  <c r="Z1573" i="21"/>
  <c r="X1573" i="21" s="1"/>
  <c r="Z1608" i="21"/>
  <c r="X1608" i="21" s="1"/>
  <c r="Z1595" i="21"/>
  <c r="X1595" i="21" s="1"/>
  <c r="Z546" i="21"/>
  <c r="X546" i="21" s="1"/>
  <c r="Z1092" i="21"/>
  <c r="X1092" i="21" s="1"/>
  <c r="Z657" i="21"/>
  <c r="X657" i="21" s="1"/>
  <c r="Z698" i="21"/>
  <c r="X698" i="21" s="1"/>
  <c r="AA827" i="21"/>
  <c r="AB827" i="21" s="1"/>
  <c r="AD827" i="21" s="1"/>
  <c r="AA1573" i="21"/>
  <c r="AB1573" i="21" s="1"/>
  <c r="AD1573" i="21" s="1"/>
  <c r="AA1591" i="21"/>
  <c r="AB1591" i="21" s="1"/>
  <c r="AD1591" i="21" s="1"/>
  <c r="AA1608" i="21"/>
  <c r="AB1608" i="21" s="1"/>
  <c r="AD1608" i="21" s="1"/>
  <c r="AA1609" i="21"/>
  <c r="AB1609" i="21" s="1"/>
  <c r="AD1609" i="21" s="1"/>
  <c r="AA1465" i="21"/>
  <c r="AB1465" i="21" s="1"/>
  <c r="AD1465" i="21" s="1"/>
  <c r="AA1471" i="21"/>
  <c r="AB1471" i="21" s="1"/>
  <c r="AD1471" i="21" s="1"/>
  <c r="C1119" i="21"/>
  <c r="D1119" i="21"/>
  <c r="U1119" i="21" s="1"/>
  <c r="L1119" i="21"/>
  <c r="V3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663" i="22"/>
  <c r="V664" i="22"/>
  <c r="V665" i="22"/>
  <c r="V666" i="22"/>
  <c r="V667" i="22"/>
  <c r="V668" i="22"/>
  <c r="V669" i="22"/>
  <c r="V670" i="22"/>
  <c r="V671" i="22"/>
  <c r="V672" i="22"/>
  <c r="V673" i="22"/>
  <c r="V674" i="22"/>
  <c r="V675" i="22"/>
  <c r="V676" i="22"/>
  <c r="V677" i="22"/>
  <c r="V678" i="22"/>
  <c r="V679" i="22"/>
  <c r="V680" i="22"/>
  <c r="V681" i="22"/>
  <c r="V682" i="22"/>
  <c r="V683" i="22"/>
  <c r="V684" i="22"/>
  <c r="V685" i="22"/>
  <c r="V686" i="22"/>
  <c r="V687" i="22"/>
  <c r="V688" i="22"/>
  <c r="V689" i="22"/>
  <c r="V690" i="22"/>
  <c r="V691" i="22"/>
  <c r="V692" i="22"/>
  <c r="V693" i="22"/>
  <c r="V694" i="22"/>
  <c r="V695" i="22"/>
  <c r="V696" i="22"/>
  <c r="V697" i="22"/>
  <c r="V698" i="22"/>
  <c r="V699" i="22"/>
  <c r="V700" i="22"/>
  <c r="V701" i="22"/>
  <c r="V702" i="22"/>
  <c r="V703" i="22"/>
  <c r="V704" i="22"/>
  <c r="V705" i="22"/>
  <c r="V706" i="22"/>
  <c r="V707" i="22"/>
  <c r="V708" i="22"/>
  <c r="V709" i="22"/>
  <c r="V710" i="22"/>
  <c r="V711" i="22"/>
  <c r="V712" i="22"/>
  <c r="V713" i="22"/>
  <c r="V714" i="22"/>
  <c r="V715" i="22"/>
  <c r="V716" i="22"/>
  <c r="V717" i="22"/>
  <c r="V718" i="22"/>
  <c r="V719" i="22"/>
  <c r="V720" i="22"/>
  <c r="V721" i="22"/>
  <c r="V722" i="22"/>
  <c r="V723" i="22"/>
  <c r="V724" i="22"/>
  <c r="V725" i="22"/>
  <c r="V726" i="22"/>
  <c r="V727" i="22"/>
  <c r="V728" i="22"/>
  <c r="V729" i="22"/>
  <c r="V730" i="22"/>
  <c r="V731" i="22"/>
  <c r="V732" i="22"/>
  <c r="V733" i="22"/>
  <c r="V734" i="22"/>
  <c r="V735" i="22"/>
  <c r="V736" i="22"/>
  <c r="V737" i="22"/>
  <c r="V738" i="22"/>
  <c r="V739" i="22"/>
  <c r="V740" i="22"/>
  <c r="V741" i="22"/>
  <c r="V742" i="22"/>
  <c r="V743" i="22"/>
  <c r="V744" i="22"/>
  <c r="V745" i="22"/>
  <c r="V746" i="22"/>
  <c r="V747" i="22"/>
  <c r="V748" i="22"/>
  <c r="V749" i="22"/>
  <c r="V750" i="22"/>
  <c r="V751" i="22"/>
  <c r="V752" i="22"/>
  <c r="V753" i="22"/>
  <c r="V754" i="22"/>
  <c r="V755" i="22"/>
  <c r="V756" i="22"/>
  <c r="V757" i="22"/>
  <c r="V758" i="22"/>
  <c r="V759" i="22"/>
  <c r="V760" i="22"/>
  <c r="V761" i="22"/>
  <c r="V762" i="22"/>
  <c r="V763" i="22"/>
  <c r="V764" i="22"/>
  <c r="V765" i="22"/>
  <c r="V766" i="22"/>
  <c r="V767" i="22"/>
  <c r="V768" i="22"/>
  <c r="V769" i="22"/>
  <c r="V770" i="22"/>
  <c r="V771" i="22"/>
  <c r="V772" i="22"/>
  <c r="V773" i="22"/>
  <c r="V774" i="22"/>
  <c r="V775" i="22"/>
  <c r="V776" i="22"/>
  <c r="V777" i="22"/>
  <c r="V778" i="22"/>
  <c r="V779" i="22"/>
  <c r="V780" i="22"/>
  <c r="V781" i="22"/>
  <c r="V782" i="22"/>
  <c r="V783" i="22"/>
  <c r="V784" i="22"/>
  <c r="V785" i="22"/>
  <c r="V786" i="22"/>
  <c r="V787" i="22"/>
  <c r="V788" i="22"/>
  <c r="V789" i="22"/>
  <c r="V790" i="22"/>
  <c r="V791" i="22"/>
  <c r="V792" i="22"/>
  <c r="V793" i="22"/>
  <c r="V794" i="22"/>
  <c r="V795" i="22"/>
  <c r="V796" i="22"/>
  <c r="V797" i="22"/>
  <c r="V798" i="22"/>
  <c r="V799" i="22"/>
  <c r="V800" i="22"/>
  <c r="V801" i="22"/>
  <c r="V802" i="22"/>
  <c r="V803" i="22"/>
  <c r="V804" i="22"/>
  <c r="V805" i="22"/>
  <c r="V806" i="22"/>
  <c r="V807" i="22"/>
  <c r="V808" i="22"/>
  <c r="V809" i="22"/>
  <c r="V810" i="22"/>
  <c r="V811" i="22"/>
  <c r="V812" i="22"/>
  <c r="V813" i="22"/>
  <c r="V814" i="22"/>
  <c r="V815" i="22"/>
  <c r="V816" i="22"/>
  <c r="V817" i="22"/>
  <c r="V818" i="22"/>
  <c r="V819" i="22"/>
  <c r="V820" i="22"/>
  <c r="V821" i="22"/>
  <c r="V822" i="22"/>
  <c r="V823" i="22"/>
  <c r="V824" i="22"/>
  <c r="V825" i="22"/>
  <c r="V826" i="22"/>
  <c r="V827" i="22"/>
  <c r="V828" i="22"/>
  <c r="V829" i="22"/>
  <c r="V830" i="22"/>
  <c r="V831" i="22"/>
  <c r="V832" i="22"/>
  <c r="V833" i="22"/>
  <c r="V834" i="22"/>
  <c r="V835" i="22"/>
  <c r="V836" i="22"/>
  <c r="V837" i="22"/>
  <c r="V838" i="22"/>
  <c r="V839" i="22"/>
  <c r="V840" i="22"/>
  <c r="V841" i="22"/>
  <c r="V842" i="22"/>
  <c r="V843" i="22"/>
  <c r="V844" i="22"/>
  <c r="V845" i="22"/>
  <c r="V846" i="22"/>
  <c r="V847" i="22"/>
  <c r="V848" i="22"/>
  <c r="V849" i="22"/>
  <c r="V850" i="22"/>
  <c r="V851" i="22"/>
  <c r="V852" i="22"/>
  <c r="V853" i="22"/>
  <c r="V854" i="22"/>
  <c r="V855" i="22"/>
  <c r="V856" i="22"/>
  <c r="V857" i="22"/>
  <c r="V858" i="22"/>
  <c r="V859" i="22"/>
  <c r="V860" i="22"/>
  <c r="V861" i="22"/>
  <c r="V862" i="22"/>
  <c r="V863" i="22"/>
  <c r="V864" i="22"/>
  <c r="V865" i="22"/>
  <c r="V866" i="22"/>
  <c r="V867" i="22"/>
  <c r="V868" i="22"/>
  <c r="V869" i="22"/>
  <c r="V870" i="22"/>
  <c r="V871" i="22"/>
  <c r="V872" i="22"/>
  <c r="V873" i="22"/>
  <c r="V874" i="22"/>
  <c r="V875" i="22"/>
  <c r="V876" i="22"/>
  <c r="V877" i="22"/>
  <c r="V878" i="22"/>
  <c r="V879" i="22"/>
  <c r="V880" i="22"/>
  <c r="V881" i="22"/>
  <c r="V882" i="22"/>
  <c r="V883" i="22"/>
  <c r="V884" i="22"/>
  <c r="V885" i="22"/>
  <c r="V886" i="22"/>
  <c r="V887" i="22"/>
  <c r="V888" i="22"/>
  <c r="V889" i="22"/>
  <c r="V890" i="22"/>
  <c r="V891" i="22"/>
  <c r="V892" i="22"/>
  <c r="V893" i="22"/>
  <c r="V894" i="22"/>
  <c r="V895" i="22"/>
  <c r="V896" i="22"/>
  <c r="V897" i="22"/>
  <c r="V898" i="22"/>
  <c r="V899" i="22"/>
  <c r="V900" i="22"/>
  <c r="V901" i="22"/>
  <c r="V902" i="22"/>
  <c r="V903" i="22"/>
  <c r="V904" i="22"/>
  <c r="V905" i="22"/>
  <c r="V906" i="22"/>
  <c r="V907" i="22"/>
  <c r="V908" i="22"/>
  <c r="V909" i="22"/>
  <c r="V910" i="22"/>
  <c r="V911" i="22"/>
  <c r="V912" i="22"/>
  <c r="V913" i="22"/>
  <c r="V914" i="22"/>
  <c r="V915" i="22"/>
  <c r="V916" i="22"/>
  <c r="V917" i="22"/>
  <c r="V918" i="22"/>
  <c r="V919" i="22"/>
  <c r="V920" i="22"/>
  <c r="V921" i="22"/>
  <c r="V922" i="22"/>
  <c r="V923" i="22"/>
  <c r="V924" i="22"/>
  <c r="V925" i="22"/>
  <c r="V926" i="22"/>
  <c r="V927" i="22"/>
  <c r="V928" i="22"/>
  <c r="V929" i="22"/>
  <c r="V930" i="22"/>
  <c r="V931" i="22"/>
  <c r="V932" i="22"/>
  <c r="V933" i="22"/>
  <c r="V934" i="22"/>
  <c r="V935" i="22"/>
  <c r="V936" i="22"/>
  <c r="V937" i="22"/>
  <c r="V938" i="22"/>
  <c r="V939" i="22"/>
  <c r="V940" i="22"/>
  <c r="V941" i="22"/>
  <c r="V942" i="22"/>
  <c r="V943" i="22"/>
  <c r="V944" i="22"/>
  <c r="V945" i="22"/>
  <c r="V946" i="22"/>
  <c r="V947" i="22"/>
  <c r="V948" i="22"/>
  <c r="V949" i="22"/>
  <c r="V950" i="22"/>
  <c r="V951" i="22"/>
  <c r="V952" i="22"/>
  <c r="V953" i="22"/>
  <c r="V954" i="22"/>
  <c r="V955" i="22"/>
  <c r="V956" i="22"/>
  <c r="V957" i="22"/>
  <c r="V958" i="22"/>
  <c r="V959" i="22"/>
  <c r="V960" i="22"/>
  <c r="V961" i="22"/>
  <c r="V962" i="22"/>
  <c r="V963" i="22"/>
  <c r="V964" i="22"/>
  <c r="V965" i="22"/>
  <c r="V966" i="22"/>
  <c r="V967" i="22"/>
  <c r="V968" i="22"/>
  <c r="V969" i="22"/>
  <c r="V970" i="22"/>
  <c r="V971" i="22"/>
  <c r="V972" i="22"/>
  <c r="V973" i="22"/>
  <c r="V974" i="22"/>
  <c r="V975" i="22"/>
  <c r="V976" i="22"/>
  <c r="V977" i="22"/>
  <c r="V978" i="22"/>
  <c r="V979" i="22"/>
  <c r="V980" i="22"/>
  <c r="V981" i="22"/>
  <c r="V982" i="22"/>
  <c r="V983" i="22"/>
  <c r="V984" i="22"/>
  <c r="V985" i="22"/>
  <c r="V986" i="22"/>
  <c r="V987" i="22"/>
  <c r="V988" i="22"/>
  <c r="V989" i="22"/>
  <c r="V990" i="22"/>
  <c r="V991" i="22"/>
  <c r="V992" i="22"/>
  <c r="V993" i="22"/>
  <c r="V994" i="22"/>
  <c r="V995" i="22"/>
  <c r="V996" i="22"/>
  <c r="V997" i="22"/>
  <c r="V998" i="22"/>
  <c r="V999" i="22"/>
  <c r="V1000" i="22"/>
  <c r="V1001" i="22"/>
  <c r="V1002" i="22"/>
  <c r="V1003" i="22"/>
  <c r="V1004" i="22"/>
  <c r="V1005" i="22"/>
  <c r="V1006" i="22"/>
  <c r="V1007" i="22"/>
  <c r="V1008" i="22"/>
  <c r="V1009" i="22"/>
  <c r="V1010" i="22"/>
  <c r="V1011" i="22"/>
  <c r="V1012" i="22"/>
  <c r="V1013" i="22"/>
  <c r="V1014" i="22"/>
  <c r="V1015" i="22"/>
  <c r="V1016" i="22"/>
  <c r="V1017" i="22"/>
  <c r="V1018" i="22"/>
  <c r="V1019" i="22"/>
  <c r="V1020" i="22"/>
  <c r="V1021" i="22"/>
  <c r="V1022" i="22"/>
  <c r="V1023" i="22"/>
  <c r="V1024" i="22"/>
  <c r="V1025" i="22"/>
  <c r="V1026" i="22"/>
  <c r="V1027" i="22"/>
  <c r="V1028" i="22"/>
  <c r="V1029" i="22"/>
  <c r="V1030" i="22"/>
  <c r="V1031" i="22"/>
  <c r="V1032" i="22"/>
  <c r="V1033" i="22"/>
  <c r="V1034" i="22"/>
  <c r="V1035" i="22"/>
  <c r="V1036" i="22"/>
  <c r="V1037" i="22"/>
  <c r="V1038" i="22"/>
  <c r="V1039" i="22"/>
  <c r="V1040" i="22"/>
  <c r="V1041" i="22"/>
  <c r="V1042" i="22"/>
  <c r="V1043" i="22"/>
  <c r="V1044" i="22"/>
  <c r="V1045" i="22"/>
  <c r="V1046" i="22"/>
  <c r="V1047" i="22"/>
  <c r="V1048" i="22"/>
  <c r="V1049" i="22"/>
  <c r="V1050" i="22"/>
  <c r="V1051" i="22"/>
  <c r="V1052" i="22"/>
  <c r="V1053" i="22"/>
  <c r="V1054" i="22"/>
  <c r="V1055" i="22"/>
  <c r="V1056" i="22"/>
  <c r="V1057" i="22"/>
  <c r="V1058" i="22"/>
  <c r="V1059" i="22"/>
  <c r="V1060" i="22"/>
  <c r="V1061" i="22"/>
  <c r="V1062" i="22"/>
  <c r="V1063" i="22"/>
  <c r="V1064" i="22"/>
  <c r="V1065" i="22"/>
  <c r="V1066" i="22"/>
  <c r="V1067" i="22"/>
  <c r="V1068" i="22"/>
  <c r="V1069" i="22"/>
  <c r="V1070" i="22"/>
  <c r="V1071" i="22"/>
  <c r="V1072" i="22"/>
  <c r="V1073" i="22"/>
  <c r="V1074" i="22"/>
  <c r="V1075" i="22"/>
  <c r="V1076" i="22"/>
  <c r="V1077" i="22"/>
  <c r="V1078" i="22"/>
  <c r="V1079" i="22"/>
  <c r="V1080" i="22"/>
  <c r="V1081" i="22"/>
  <c r="V1082" i="22"/>
  <c r="V1083" i="22"/>
  <c r="V1084" i="22"/>
  <c r="V1085" i="22"/>
  <c r="V1086" i="22"/>
  <c r="V1087" i="22"/>
  <c r="V1088" i="22"/>
  <c r="V1089" i="22"/>
  <c r="V1090" i="22"/>
  <c r="V1091" i="22"/>
  <c r="V1092" i="22"/>
  <c r="V1093" i="22"/>
  <c r="V1094" i="22"/>
  <c r="V1095" i="22"/>
  <c r="V1096" i="22"/>
  <c r="V1097" i="22"/>
  <c r="V1098" i="22"/>
  <c r="V1099" i="22"/>
  <c r="V1100" i="22"/>
  <c r="V1101" i="22"/>
  <c r="V1102" i="22"/>
  <c r="V1103" i="22"/>
  <c r="V1104" i="22"/>
  <c r="V1105" i="22"/>
  <c r="V1106" i="22"/>
  <c r="V1107" i="22"/>
  <c r="V1108" i="22"/>
  <c r="V1109" i="22"/>
  <c r="V1110" i="22"/>
  <c r="V1111" i="22"/>
  <c r="V1112" i="22"/>
  <c r="V1113" i="22"/>
  <c r="V1114" i="22"/>
  <c r="V1115" i="22"/>
  <c r="V1116" i="22"/>
  <c r="V1118" i="22"/>
  <c r="V1119" i="22"/>
  <c r="V1120" i="22"/>
  <c r="V1121" i="22"/>
  <c r="V1122" i="22"/>
  <c r="V1123" i="22"/>
  <c r="V1124" i="22"/>
  <c r="V1125" i="22"/>
  <c r="V1126" i="22"/>
  <c r="V1127" i="22"/>
  <c r="V1128" i="22"/>
  <c r="V1129" i="22"/>
  <c r="V1130" i="22"/>
  <c r="V1131" i="22"/>
  <c r="V1132" i="22"/>
  <c r="V1133" i="22"/>
  <c r="V1134" i="22"/>
  <c r="V1135" i="22"/>
  <c r="V1136" i="22"/>
  <c r="V1137" i="22"/>
  <c r="V1138" i="22"/>
  <c r="V1139" i="22"/>
  <c r="V1140" i="22"/>
  <c r="V1141" i="22"/>
  <c r="V1142" i="22"/>
  <c r="V1143" i="22"/>
  <c r="V1144" i="22"/>
  <c r="V1145" i="22"/>
  <c r="V1146" i="22"/>
  <c r="V1147" i="22"/>
  <c r="V1148" i="22"/>
  <c r="V1149" i="22"/>
  <c r="V1150" i="22"/>
  <c r="V1151" i="22"/>
  <c r="V1152" i="22"/>
  <c r="V1153" i="22"/>
  <c r="V1154" i="22"/>
  <c r="V1155" i="22"/>
  <c r="V1156" i="22"/>
  <c r="V1157" i="22"/>
  <c r="V1158" i="22"/>
  <c r="V1159" i="22"/>
  <c r="V1160" i="22"/>
  <c r="V1161" i="22"/>
  <c r="V1162" i="22"/>
  <c r="V1163" i="22"/>
  <c r="V1164" i="22"/>
  <c r="V1165" i="22"/>
  <c r="V1166" i="22"/>
  <c r="V1167" i="22"/>
  <c r="V1168" i="22"/>
  <c r="V1169" i="22"/>
  <c r="V1170" i="22"/>
  <c r="V1171" i="22"/>
  <c r="V1172" i="22"/>
  <c r="V1173" i="22"/>
  <c r="V1174" i="22"/>
  <c r="V1175" i="22"/>
  <c r="V1176" i="22"/>
  <c r="V1177" i="22"/>
  <c r="V1178" i="22"/>
  <c r="V1179" i="22"/>
  <c r="V1180" i="22"/>
  <c r="V1181" i="22"/>
  <c r="V1182" i="22"/>
  <c r="V1183" i="22"/>
  <c r="V1184" i="22"/>
  <c r="V1185" i="22"/>
  <c r="V1186" i="22"/>
  <c r="V1187" i="22"/>
  <c r="V1188" i="22"/>
  <c r="V1189" i="22"/>
  <c r="V1190" i="22"/>
  <c r="V1191" i="22"/>
  <c r="V1192" i="22"/>
  <c r="V1193" i="22"/>
  <c r="V1194" i="22"/>
  <c r="V1195" i="22"/>
  <c r="V1196" i="22"/>
  <c r="V1197" i="22"/>
  <c r="V1198" i="22"/>
  <c r="V1199" i="22"/>
  <c r="V1200" i="22"/>
  <c r="V1201" i="22"/>
  <c r="V1202" i="22"/>
  <c r="V1203" i="22"/>
  <c r="V1204" i="22"/>
  <c r="V1205" i="22"/>
  <c r="V1206" i="22"/>
  <c r="V1207" i="22"/>
  <c r="V1208" i="22"/>
  <c r="V1209" i="22"/>
  <c r="V1210" i="22"/>
  <c r="V1211" i="22"/>
  <c r="V1212" i="22"/>
  <c r="V1213" i="22"/>
  <c r="V1214" i="22"/>
  <c r="V1215" i="22"/>
  <c r="V1216" i="22"/>
  <c r="V1217" i="22"/>
  <c r="V1218" i="22"/>
  <c r="V1219" i="22"/>
  <c r="V1220" i="22"/>
  <c r="V1221" i="22"/>
  <c r="V1222" i="22"/>
  <c r="V1223" i="22"/>
  <c r="V1224" i="22"/>
  <c r="V1225" i="22"/>
  <c r="V1226" i="22"/>
  <c r="V1227" i="22"/>
  <c r="V1228" i="22"/>
  <c r="V1229" i="22"/>
  <c r="V1230" i="22"/>
  <c r="V1231" i="22"/>
  <c r="V1232" i="22"/>
  <c r="V1233" i="22"/>
  <c r="V1234" i="22"/>
  <c r="V1235" i="22"/>
  <c r="V1236" i="22"/>
  <c r="V1237" i="22"/>
  <c r="V1238" i="22"/>
  <c r="V1239" i="22"/>
  <c r="V1240" i="22"/>
  <c r="V1241" i="22"/>
  <c r="V1242" i="22"/>
  <c r="V1243" i="22"/>
  <c r="V1244" i="22"/>
  <c r="V1245" i="22"/>
  <c r="V1246" i="22"/>
  <c r="V1247" i="22"/>
  <c r="V1248" i="22"/>
  <c r="V1249" i="22"/>
  <c r="V1250" i="22"/>
  <c r="V1251" i="22"/>
  <c r="V1252" i="22"/>
  <c r="V1253" i="22"/>
  <c r="V1254" i="22"/>
  <c r="V1255" i="22"/>
  <c r="V1256" i="22"/>
  <c r="V1257" i="22"/>
  <c r="V1258" i="22"/>
  <c r="V1259" i="22"/>
  <c r="V1260" i="22"/>
  <c r="V1261" i="22"/>
  <c r="V1262" i="22"/>
  <c r="V1263" i="22"/>
  <c r="V1264" i="22"/>
  <c r="V1265" i="22"/>
  <c r="V1266" i="22"/>
  <c r="V1267" i="22"/>
  <c r="V1268" i="22"/>
  <c r="V1269" i="22"/>
  <c r="V1270" i="22"/>
  <c r="V1271" i="22"/>
  <c r="V1272" i="22"/>
  <c r="V1273" i="22"/>
  <c r="V1274" i="22"/>
  <c r="V1275" i="22"/>
  <c r="V1276" i="22"/>
  <c r="V1277" i="22"/>
  <c r="V1278" i="22"/>
  <c r="V1279" i="22"/>
  <c r="V1280" i="22"/>
  <c r="V1281" i="22"/>
  <c r="V1282" i="22"/>
  <c r="V1283" i="22"/>
  <c r="V1284" i="22"/>
  <c r="V1285" i="22"/>
  <c r="V1286" i="22"/>
  <c r="V1287" i="22"/>
  <c r="V1288" i="22"/>
  <c r="V1289" i="22"/>
  <c r="V1290" i="22"/>
  <c r="V1291" i="22"/>
  <c r="V1292" i="22"/>
  <c r="V1293" i="22"/>
  <c r="V1294" i="22"/>
  <c r="V1295" i="22"/>
  <c r="V1296" i="22"/>
  <c r="V1297" i="22"/>
  <c r="V1298" i="22"/>
  <c r="V1299" i="22"/>
  <c r="V1300" i="22"/>
  <c r="V1301" i="22"/>
  <c r="V1302" i="22"/>
  <c r="V1303" i="22"/>
  <c r="V1304" i="22"/>
  <c r="V1305" i="22"/>
  <c r="V1306" i="22"/>
  <c r="V1307" i="22"/>
  <c r="V1308" i="22"/>
  <c r="V1309" i="22"/>
  <c r="V1310" i="22"/>
  <c r="V1311" i="22"/>
  <c r="V1312" i="22"/>
  <c r="V1313" i="22"/>
  <c r="V1314" i="22"/>
  <c r="V1315" i="22"/>
  <c r="V1316" i="22"/>
  <c r="V1317" i="22"/>
  <c r="V1318" i="22"/>
  <c r="V1319" i="22"/>
  <c r="V1320" i="22"/>
  <c r="V1321" i="22"/>
  <c r="V1322" i="22"/>
  <c r="V1323" i="22"/>
  <c r="V1324" i="22"/>
  <c r="V1325" i="22"/>
  <c r="V1326" i="22"/>
  <c r="V1327" i="22"/>
  <c r="V1328" i="22"/>
  <c r="V1329" i="22"/>
  <c r="V1330" i="22"/>
  <c r="V1331" i="22"/>
  <c r="V1332" i="22"/>
  <c r="V1333" i="22"/>
  <c r="V1334" i="22"/>
  <c r="V1335" i="22"/>
  <c r="V1336" i="22"/>
  <c r="V1337" i="22"/>
  <c r="V1338" i="22"/>
  <c r="V1339" i="22"/>
  <c r="V1340" i="22"/>
  <c r="V1341" i="22"/>
  <c r="V1342" i="22"/>
  <c r="V1343" i="22"/>
  <c r="V1344" i="22"/>
  <c r="V1345" i="22"/>
  <c r="V1346" i="22"/>
  <c r="V1347" i="22"/>
  <c r="V1348" i="22"/>
  <c r="V1349" i="22"/>
  <c r="V1350" i="22"/>
  <c r="V1351" i="22"/>
  <c r="V1352" i="22"/>
  <c r="V1353" i="22"/>
  <c r="V1354" i="22"/>
  <c r="V1355" i="22"/>
  <c r="V1356" i="22"/>
  <c r="V1357" i="22"/>
  <c r="V1358" i="22"/>
  <c r="V1359" i="22"/>
  <c r="V1360" i="22"/>
  <c r="V1361" i="22"/>
  <c r="V1362" i="22"/>
  <c r="V1363" i="22"/>
  <c r="V1364" i="22"/>
  <c r="V1365" i="22"/>
  <c r="V1366" i="22"/>
  <c r="V1367" i="22"/>
  <c r="V1368" i="22"/>
  <c r="V1369" i="22"/>
  <c r="V1370" i="22"/>
  <c r="V1371" i="22"/>
  <c r="V1372" i="22"/>
  <c r="V1373" i="22"/>
  <c r="V1374" i="22"/>
  <c r="V1375" i="22"/>
  <c r="V1376" i="22"/>
  <c r="V1377" i="22"/>
  <c r="V1378" i="22"/>
  <c r="V1379" i="22"/>
  <c r="V1380" i="22"/>
  <c r="V1381" i="22"/>
  <c r="V1382" i="22"/>
  <c r="V1383" i="22"/>
  <c r="V1384" i="22"/>
  <c r="V1385" i="22"/>
  <c r="V1386" i="22"/>
  <c r="V1387" i="22"/>
  <c r="V1388" i="22"/>
  <c r="V1389" i="22"/>
  <c r="V1390" i="22"/>
  <c r="V1391" i="22"/>
  <c r="V1392" i="22"/>
  <c r="V1393" i="22"/>
  <c r="V1394" i="22"/>
  <c r="V1395" i="22"/>
  <c r="V1396" i="22"/>
  <c r="V1397" i="22"/>
  <c r="V1398" i="22"/>
  <c r="V1399" i="22"/>
  <c r="V1400" i="22"/>
  <c r="V1401" i="22"/>
  <c r="V1402" i="22"/>
  <c r="V1403" i="22"/>
  <c r="V1404" i="22"/>
  <c r="V1405" i="22"/>
  <c r="V1406" i="22"/>
  <c r="V1407" i="22"/>
  <c r="V1408" i="22"/>
  <c r="V1409" i="22"/>
  <c r="V1410" i="22"/>
  <c r="V2" i="22"/>
  <c r="W657" i="21" l="1"/>
  <c r="W827" i="21"/>
  <c r="W546" i="21"/>
  <c r="W967" i="21"/>
  <c r="W1465" i="21"/>
  <c r="W1609" i="21"/>
  <c r="W1608" i="21"/>
  <c r="L546" i="21"/>
  <c r="C1604" i="21"/>
  <c r="O1444" i="22" s="1"/>
  <c r="C1595" i="21"/>
  <c r="O1435" i="22" s="1"/>
  <c r="L1465" i="21"/>
  <c r="AA1604" i="21"/>
  <c r="AB1604" i="21" s="1"/>
  <c r="AD1604" i="21" s="1"/>
  <c r="Z1603" i="21"/>
  <c r="X1603" i="21" s="1"/>
  <c r="W1591" i="21"/>
  <c r="W1573" i="21"/>
  <c r="AA1092" i="21"/>
  <c r="AB1092" i="21" s="1"/>
  <c r="AD1092" i="21" s="1"/>
  <c r="AA698" i="21"/>
  <c r="AB698" i="21" s="1"/>
  <c r="AD698" i="21" s="1"/>
  <c r="AA1119" i="21"/>
  <c r="AB1119" i="21" s="1"/>
  <c r="AD1119" i="21" s="1"/>
  <c r="W1471" i="21"/>
  <c r="W698" i="21"/>
  <c r="W99" i="21"/>
  <c r="R1604" i="21"/>
  <c r="AA99" i="21"/>
  <c r="AB99" i="21" s="1"/>
  <c r="AD99" i="21" s="1"/>
  <c r="W1604" i="21"/>
  <c r="W1603" i="21"/>
  <c r="W1595" i="21"/>
  <c r="W1092" i="21"/>
  <c r="AA882" i="24"/>
  <c r="Z882" i="24"/>
  <c r="X882" i="24" s="1"/>
  <c r="R882" i="24"/>
  <c r="L882" i="24"/>
  <c r="D882" i="24"/>
  <c r="C882" i="24"/>
  <c r="AA881" i="24"/>
  <c r="Z881" i="24"/>
  <c r="X881" i="24" s="1"/>
  <c r="R881" i="24"/>
  <c r="L881" i="24"/>
  <c r="D881" i="24"/>
  <c r="C881" i="24"/>
  <c r="AA880" i="24"/>
  <c r="Z880" i="24"/>
  <c r="X880" i="24" s="1"/>
  <c r="R880" i="24"/>
  <c r="L880" i="24"/>
  <c r="D880" i="24"/>
  <c r="C880" i="24"/>
  <c r="AA879" i="24"/>
  <c r="Z879" i="24"/>
  <c r="X879" i="24" s="1"/>
  <c r="R879" i="24"/>
  <c r="L879" i="24"/>
  <c r="D879" i="24"/>
  <c r="C879" i="24"/>
  <c r="AA878" i="24"/>
  <c r="Z878" i="24"/>
  <c r="X878" i="24" s="1"/>
  <c r="R878" i="24"/>
  <c r="L878" i="24"/>
  <c r="D878" i="24"/>
  <c r="C878" i="24"/>
  <c r="AA877" i="24"/>
  <c r="Z877" i="24"/>
  <c r="X877" i="24" s="1"/>
  <c r="R877" i="24"/>
  <c r="L877" i="24"/>
  <c r="D877" i="24"/>
  <c r="C877" i="24"/>
  <c r="AA868" i="24"/>
  <c r="Z868" i="24"/>
  <c r="X868" i="24" s="1"/>
  <c r="R868" i="24"/>
  <c r="L868" i="24"/>
  <c r="D868" i="24"/>
  <c r="C868" i="24"/>
  <c r="AA867" i="24"/>
  <c r="Z867" i="24"/>
  <c r="X867" i="24" s="1"/>
  <c r="R867" i="24"/>
  <c r="L867" i="24"/>
  <c r="D867" i="24"/>
  <c r="C867" i="24"/>
  <c r="AA866" i="24"/>
  <c r="Z866" i="24"/>
  <c r="X866" i="24" s="1"/>
  <c r="R866" i="24"/>
  <c r="L866" i="24"/>
  <c r="D866" i="24"/>
  <c r="C866" i="24"/>
  <c r="AA865" i="24"/>
  <c r="Z865" i="24"/>
  <c r="X865" i="24" s="1"/>
  <c r="R865" i="24"/>
  <c r="L865" i="24"/>
  <c r="D865" i="24"/>
  <c r="C865" i="24"/>
  <c r="AA864" i="24"/>
  <c r="Z864" i="24"/>
  <c r="X864" i="24" s="1"/>
  <c r="R864" i="24"/>
  <c r="L864" i="24"/>
  <c r="D864" i="24"/>
  <c r="C864" i="24"/>
  <c r="AA863" i="24"/>
  <c r="Z863" i="24"/>
  <c r="X863" i="24" s="1"/>
  <c r="R863" i="24"/>
  <c r="L863" i="24"/>
  <c r="D863" i="24"/>
  <c r="C863" i="24"/>
  <c r="AA862" i="24"/>
  <c r="Z862" i="24"/>
  <c r="X862" i="24" s="1"/>
  <c r="R862" i="24"/>
  <c r="L862" i="24"/>
  <c r="D862" i="24"/>
  <c r="C862" i="24"/>
  <c r="AA861" i="24"/>
  <c r="Z861" i="24"/>
  <c r="X861" i="24" s="1"/>
  <c r="R861" i="24"/>
  <c r="L861" i="24"/>
  <c r="D861" i="24"/>
  <c r="C861" i="24"/>
  <c r="AA860" i="24"/>
  <c r="Z860" i="24"/>
  <c r="X860" i="24" s="1"/>
  <c r="R860" i="24"/>
  <c r="L860" i="24"/>
  <c r="D860" i="24"/>
  <c r="C860" i="24"/>
  <c r="AA859" i="24"/>
  <c r="Z859" i="24"/>
  <c r="X859" i="24" s="1"/>
  <c r="R859" i="24"/>
  <c r="L859" i="24"/>
  <c r="D859" i="24"/>
  <c r="C859" i="24"/>
  <c r="AA858" i="24"/>
  <c r="Z858" i="24"/>
  <c r="X858" i="24" s="1"/>
  <c r="R858" i="24"/>
  <c r="L858" i="24"/>
  <c r="D858" i="24"/>
  <c r="C858" i="24"/>
  <c r="AA857" i="24"/>
  <c r="Z857" i="24"/>
  <c r="X857" i="24" s="1"/>
  <c r="R857" i="24"/>
  <c r="L857" i="24"/>
  <c r="D857" i="24"/>
  <c r="C857" i="24"/>
  <c r="AA856" i="24"/>
  <c r="Z856" i="24"/>
  <c r="X856" i="24" s="1"/>
  <c r="R856" i="24"/>
  <c r="L856" i="24"/>
  <c r="D856" i="24"/>
  <c r="C856" i="24"/>
  <c r="AA855" i="24"/>
  <c r="Z855" i="24"/>
  <c r="X855" i="24" s="1"/>
  <c r="R855" i="24"/>
  <c r="L855" i="24"/>
  <c r="D855" i="24"/>
  <c r="C855" i="24"/>
  <c r="AA854" i="24"/>
  <c r="Z854" i="24"/>
  <c r="X854" i="24" s="1"/>
  <c r="R854" i="24"/>
  <c r="L854" i="24"/>
  <c r="D854" i="24"/>
  <c r="C854" i="24"/>
  <c r="AA853" i="24"/>
  <c r="Z853" i="24"/>
  <c r="X853" i="24" s="1"/>
  <c r="R853" i="24"/>
  <c r="L853" i="24"/>
  <c r="D853" i="24"/>
  <c r="C853" i="24"/>
  <c r="AA852" i="24"/>
  <c r="Z852" i="24"/>
  <c r="X852" i="24" s="1"/>
  <c r="R852" i="24"/>
  <c r="L852" i="24"/>
  <c r="D852" i="24"/>
  <c r="C852" i="24"/>
  <c r="AA851" i="24"/>
  <c r="Z851" i="24"/>
  <c r="X851" i="24" s="1"/>
  <c r="R851" i="24"/>
  <c r="L851" i="24"/>
  <c r="D851" i="24"/>
  <c r="C851" i="24"/>
  <c r="AA850" i="24"/>
  <c r="Z850" i="24"/>
  <c r="X850" i="24" s="1"/>
  <c r="R850" i="24"/>
  <c r="L850" i="24"/>
  <c r="D850" i="24"/>
  <c r="C850" i="24"/>
  <c r="AA849" i="24"/>
  <c r="Z849" i="24"/>
  <c r="X849" i="24" s="1"/>
  <c r="R849" i="24"/>
  <c r="L849" i="24"/>
  <c r="D849" i="24"/>
  <c r="C849" i="24"/>
  <c r="AA848" i="24"/>
  <c r="Z848" i="24"/>
  <c r="L848" i="24"/>
  <c r="D848" i="24"/>
  <c r="C848" i="24"/>
  <c r="AA847" i="24"/>
  <c r="Z847" i="24"/>
  <c r="L847" i="24"/>
  <c r="D847" i="24"/>
  <c r="C847" i="24"/>
  <c r="AA846" i="24"/>
  <c r="Z846" i="24"/>
  <c r="L846" i="24"/>
  <c r="D846" i="24"/>
  <c r="C846" i="24"/>
  <c r="AA845" i="24"/>
  <c r="Z845" i="24"/>
  <c r="L845" i="24"/>
  <c r="D845" i="24"/>
  <c r="C845" i="24"/>
  <c r="AA844" i="24"/>
  <c r="Z844" i="24"/>
  <c r="L844" i="24"/>
  <c r="D844" i="24"/>
  <c r="C844" i="24"/>
  <c r="AA843" i="24"/>
  <c r="Z843" i="24"/>
  <c r="L843" i="24"/>
  <c r="D843" i="24"/>
  <c r="C843" i="24"/>
  <c r="AA842" i="24"/>
  <c r="Z842" i="24"/>
  <c r="L842" i="24"/>
  <c r="D842" i="24"/>
  <c r="C842" i="24"/>
  <c r="AA841" i="24"/>
  <c r="Z841" i="24"/>
  <c r="L841" i="24"/>
  <c r="D841" i="24"/>
  <c r="C841" i="24"/>
  <c r="AA840" i="24"/>
  <c r="Z840" i="24"/>
  <c r="L840" i="24"/>
  <c r="D840" i="24"/>
  <c r="C840" i="24"/>
  <c r="AA839" i="24"/>
  <c r="Z839" i="24"/>
  <c r="L839" i="24"/>
  <c r="D839" i="24"/>
  <c r="C839" i="24"/>
  <c r="AA838" i="24"/>
  <c r="Z838" i="24"/>
  <c r="L838" i="24"/>
  <c r="D838" i="24"/>
  <c r="C838" i="24"/>
  <c r="AA837" i="24"/>
  <c r="Z837" i="24"/>
  <c r="L837" i="24"/>
  <c r="D837" i="24"/>
  <c r="C837" i="24"/>
  <c r="AA836" i="24"/>
  <c r="Z836" i="24"/>
  <c r="L836" i="24"/>
  <c r="D836" i="24"/>
  <c r="C836" i="24"/>
  <c r="AA835" i="24"/>
  <c r="Z835" i="24"/>
  <c r="L835" i="24"/>
  <c r="D835" i="24"/>
  <c r="C835" i="24"/>
  <c r="AA834" i="24"/>
  <c r="Z834" i="24"/>
  <c r="L834" i="24"/>
  <c r="D834" i="24"/>
  <c r="C834" i="24"/>
  <c r="AA833" i="24"/>
  <c r="Z833" i="24"/>
  <c r="L833" i="24"/>
  <c r="D833" i="24"/>
  <c r="C833" i="24"/>
  <c r="AA832" i="24"/>
  <c r="Z832" i="24"/>
  <c r="L832" i="24"/>
  <c r="D832" i="24"/>
  <c r="C832" i="24"/>
  <c r="AA831" i="24"/>
  <c r="Z831" i="24"/>
  <c r="L831" i="24"/>
  <c r="D831" i="24"/>
  <c r="C831" i="24"/>
  <c r="AA830" i="24"/>
  <c r="Z830" i="24"/>
  <c r="L830" i="24"/>
  <c r="D830" i="24"/>
  <c r="C830" i="24"/>
  <c r="AA829" i="24"/>
  <c r="Z829" i="24"/>
  <c r="L829" i="24"/>
  <c r="D829" i="24"/>
  <c r="C829" i="24"/>
  <c r="AA828" i="24"/>
  <c r="Z828" i="24"/>
  <c r="L828" i="24"/>
  <c r="D828" i="24"/>
  <c r="C828" i="24"/>
  <c r="AA827" i="24"/>
  <c r="Z827" i="24"/>
  <c r="L827" i="24"/>
  <c r="D827" i="24"/>
  <c r="C827" i="24"/>
  <c r="AA826" i="24"/>
  <c r="Z826" i="24"/>
  <c r="L826" i="24"/>
  <c r="D826" i="24"/>
  <c r="C826" i="24"/>
  <c r="AA825" i="24"/>
  <c r="Z825" i="24"/>
  <c r="L825" i="24"/>
  <c r="D825" i="24"/>
  <c r="C825" i="24"/>
  <c r="AA824" i="24"/>
  <c r="Z824" i="24"/>
  <c r="L824" i="24"/>
  <c r="D824" i="24"/>
  <c r="C824" i="24"/>
  <c r="AA823" i="24"/>
  <c r="Z823" i="24"/>
  <c r="L823" i="24"/>
  <c r="D823" i="24"/>
  <c r="C823" i="24"/>
  <c r="AA822" i="24"/>
  <c r="Z822" i="24"/>
  <c r="L822" i="24"/>
  <c r="D822" i="24"/>
  <c r="C822" i="24"/>
  <c r="AA821" i="24"/>
  <c r="Z821" i="24"/>
  <c r="L821" i="24"/>
  <c r="D821" i="24"/>
  <c r="C821" i="24"/>
  <c r="AA820" i="24"/>
  <c r="Z820" i="24"/>
  <c r="L820" i="24"/>
  <c r="D820" i="24"/>
  <c r="C820" i="24"/>
  <c r="AA819" i="24"/>
  <c r="Z819" i="24"/>
  <c r="L819" i="24"/>
  <c r="D819" i="24"/>
  <c r="C819" i="24"/>
  <c r="AA818" i="24"/>
  <c r="Z818" i="24"/>
  <c r="L818" i="24"/>
  <c r="D818" i="24"/>
  <c r="C818" i="24"/>
  <c r="AA817" i="24"/>
  <c r="Z817" i="24"/>
  <c r="L817" i="24"/>
  <c r="D817" i="24"/>
  <c r="C817" i="24"/>
  <c r="AA816" i="24"/>
  <c r="Z816" i="24"/>
  <c r="L816" i="24"/>
  <c r="D816" i="24"/>
  <c r="C816" i="24"/>
  <c r="AA815" i="24"/>
  <c r="Z815" i="24"/>
  <c r="L815" i="24"/>
  <c r="D815" i="24"/>
  <c r="C815" i="24"/>
  <c r="AA814" i="24"/>
  <c r="Z814" i="24"/>
  <c r="L814" i="24"/>
  <c r="D814" i="24"/>
  <c r="C814" i="24"/>
  <c r="AA813" i="24"/>
  <c r="Z813" i="24"/>
  <c r="L813" i="24"/>
  <c r="D813" i="24"/>
  <c r="C813" i="24"/>
  <c r="AA812" i="24"/>
  <c r="Z812" i="24"/>
  <c r="L812" i="24"/>
  <c r="D812" i="24"/>
  <c r="C812" i="24"/>
  <c r="AA811" i="24"/>
  <c r="Z811" i="24"/>
  <c r="L811" i="24"/>
  <c r="D811" i="24"/>
  <c r="C811" i="24"/>
  <c r="AA810" i="24"/>
  <c r="Z810" i="24"/>
  <c r="L810" i="24"/>
  <c r="D810" i="24"/>
  <c r="C810" i="24"/>
  <c r="AA809" i="24"/>
  <c r="Z809" i="24"/>
  <c r="L809" i="24"/>
  <c r="D809" i="24"/>
  <c r="C809" i="24"/>
  <c r="AA808" i="24"/>
  <c r="Z808" i="24"/>
  <c r="L808" i="24"/>
  <c r="D808" i="24"/>
  <c r="C808" i="24"/>
  <c r="AA807" i="24"/>
  <c r="Z807" i="24"/>
  <c r="L807" i="24"/>
  <c r="D807" i="24"/>
  <c r="C807" i="24"/>
  <c r="AA806" i="24"/>
  <c r="Z806" i="24"/>
  <c r="L806" i="24"/>
  <c r="D806" i="24"/>
  <c r="C806" i="24"/>
  <c r="AA805" i="24"/>
  <c r="Z805" i="24"/>
  <c r="L805" i="24"/>
  <c r="D805" i="24"/>
  <c r="C805" i="24"/>
  <c r="AA804" i="24"/>
  <c r="Z804" i="24"/>
  <c r="L804" i="24"/>
  <c r="D804" i="24"/>
  <c r="C804" i="24"/>
  <c r="AA803" i="24"/>
  <c r="Z803" i="24"/>
  <c r="L803" i="24"/>
  <c r="D803" i="24"/>
  <c r="C803" i="24"/>
  <c r="AA802" i="24"/>
  <c r="Z802" i="24"/>
  <c r="L802" i="24"/>
  <c r="D802" i="24"/>
  <c r="C802" i="24"/>
  <c r="Z397" i="21" l="1"/>
  <c r="X397" i="21" s="1"/>
  <c r="Z395" i="21"/>
  <c r="X395" i="21" s="1"/>
  <c r="Z406" i="21"/>
  <c r="X406" i="21" s="1"/>
  <c r="Z403" i="21"/>
  <c r="X403" i="21" s="1"/>
  <c r="Z402" i="21"/>
  <c r="X402" i="21" s="1"/>
  <c r="R403" i="21"/>
  <c r="R402" i="21"/>
  <c r="C397" i="21"/>
  <c r="C395" i="21"/>
  <c r="C406" i="21"/>
  <c r="C403" i="21"/>
  <c r="C402" i="21"/>
  <c r="C400" i="21"/>
  <c r="D397" i="21"/>
  <c r="U397" i="21" s="1"/>
  <c r="D395" i="21"/>
  <c r="U395" i="21" s="1"/>
  <c r="D406" i="21"/>
  <c r="U406" i="21" s="1"/>
  <c r="D403" i="21"/>
  <c r="U403" i="21" s="1"/>
  <c r="D402" i="21"/>
  <c r="U402" i="21" s="1"/>
  <c r="D400" i="21"/>
  <c r="U400" i="21" s="1"/>
  <c r="L397" i="21"/>
  <c r="L395" i="21"/>
  <c r="L406" i="21"/>
  <c r="L403" i="21"/>
  <c r="L402" i="21"/>
  <c r="L400" i="21"/>
  <c r="R397" i="21"/>
  <c r="R395" i="21"/>
  <c r="R406" i="21"/>
  <c r="R400" i="21"/>
  <c r="Z400" i="21"/>
  <c r="X400" i="21" s="1"/>
  <c r="AA397" i="21"/>
  <c r="AB397" i="21" s="1"/>
  <c r="AD397" i="21" s="1"/>
  <c r="AA395" i="21"/>
  <c r="AB395" i="21" s="1"/>
  <c r="AD395" i="21" s="1"/>
  <c r="AA406" i="21"/>
  <c r="AB406" i="21" s="1"/>
  <c r="AD406" i="21" s="1"/>
  <c r="AA400" i="21"/>
  <c r="AB400" i="21" s="1"/>
  <c r="AD400" i="21" s="1"/>
  <c r="AA402" i="21" l="1"/>
  <c r="AB402" i="21" s="1"/>
  <c r="AD402" i="21" s="1"/>
  <c r="AA403" i="21"/>
  <c r="AB403" i="21" s="1"/>
  <c r="AD403" i="21" s="1"/>
  <c r="AA1681" i="21" l="1"/>
  <c r="AB1681" i="21" s="1"/>
  <c r="AD1681" i="21" s="1"/>
  <c r="Z1697" i="21"/>
  <c r="X1697" i="21" s="1"/>
  <c r="Z1666" i="21"/>
  <c r="X1666" i="21" s="1"/>
  <c r="Z1680" i="21"/>
  <c r="X1680" i="21" s="1"/>
  <c r="R1234" i="21"/>
  <c r="R674" i="21"/>
  <c r="R1312" i="21"/>
  <c r="R675" i="21"/>
  <c r="R661" i="21"/>
  <c r="R573" i="21"/>
  <c r="R571" i="21"/>
  <c r="R572" i="21"/>
  <c r="R1077" i="21"/>
  <c r="R1080" i="21"/>
  <c r="R697" i="21"/>
  <c r="R1318" i="21"/>
  <c r="R1180" i="21"/>
  <c r="AA1193" i="21"/>
  <c r="AB1193" i="21" s="1"/>
  <c r="AD1193" i="21" s="1"/>
  <c r="AA1074" i="21"/>
  <c r="AB1074" i="21" s="1"/>
  <c r="AD1074" i="21" s="1"/>
  <c r="AA1075" i="21"/>
  <c r="AB1075" i="21" s="1"/>
  <c r="AD1075" i="21" s="1"/>
  <c r="AA1076" i="21"/>
  <c r="AB1076" i="21" s="1"/>
  <c r="AD1076" i="21" s="1"/>
  <c r="C1681" i="21"/>
  <c r="O1514" i="22" s="1"/>
  <c r="C1697" i="21"/>
  <c r="O1530" i="22" s="1"/>
  <c r="C1666" i="21"/>
  <c r="O1501" i="22" s="1"/>
  <c r="C1680" i="21"/>
  <c r="O1513" i="22" s="1"/>
  <c r="D1681" i="21"/>
  <c r="U1681" i="21" s="1"/>
  <c r="D1697" i="21"/>
  <c r="U1697" i="21" s="1"/>
  <c r="D1666" i="21"/>
  <c r="U1666" i="21" s="1"/>
  <c r="D1680" i="21"/>
  <c r="U1680" i="21" s="1"/>
  <c r="L1681" i="21"/>
  <c r="L1697" i="21"/>
  <c r="L1666" i="21"/>
  <c r="L1680" i="21"/>
  <c r="R1681" i="21"/>
  <c r="R1697" i="21"/>
  <c r="R1666" i="21"/>
  <c r="R1680" i="21"/>
  <c r="Z1681" i="21"/>
  <c r="X1681" i="21" s="1"/>
  <c r="C1402" i="21"/>
  <c r="C1368" i="21"/>
  <c r="C1245" i="21"/>
  <c r="C1318" i="21"/>
  <c r="C1180" i="21"/>
  <c r="D1402" i="21"/>
  <c r="U1402" i="21" s="1"/>
  <c r="D1368" i="21"/>
  <c r="U1368" i="21" s="1"/>
  <c r="D1245" i="21"/>
  <c r="U1245" i="21" s="1"/>
  <c r="D1318" i="21"/>
  <c r="U1318" i="21" s="1"/>
  <c r="D1180" i="21"/>
  <c r="U1180" i="21" s="1"/>
  <c r="L1402" i="21"/>
  <c r="L1368" i="21"/>
  <c r="L1245" i="21"/>
  <c r="L1318" i="21"/>
  <c r="L1180" i="21"/>
  <c r="R1402" i="21"/>
  <c r="R1368" i="21"/>
  <c r="R1245" i="21"/>
  <c r="Z1402" i="21"/>
  <c r="X1402" i="21" s="1"/>
  <c r="Z1368" i="21"/>
  <c r="X1368" i="21" s="1"/>
  <c r="Z1245" i="21"/>
  <c r="X1245" i="21" s="1"/>
  <c r="Z1318" i="21"/>
  <c r="X1318" i="21" s="1"/>
  <c r="Z1180" i="21"/>
  <c r="X1180" i="21" s="1"/>
  <c r="C1193" i="21"/>
  <c r="C1234" i="21"/>
  <c r="C674" i="21"/>
  <c r="C1312" i="21"/>
  <c r="C675" i="21"/>
  <c r="C661" i="21"/>
  <c r="C573" i="21"/>
  <c r="C571" i="21"/>
  <c r="C572" i="21"/>
  <c r="C574" i="21"/>
  <c r="C1074" i="21"/>
  <c r="C1075" i="21"/>
  <c r="C1076" i="21"/>
  <c r="C1077" i="21"/>
  <c r="C1080" i="21"/>
  <c r="C697" i="21"/>
  <c r="D1193" i="21"/>
  <c r="U1193" i="21" s="1"/>
  <c r="D1234" i="21"/>
  <c r="U1234" i="21" s="1"/>
  <c r="D674" i="21"/>
  <c r="U674" i="21" s="1"/>
  <c r="D1312" i="21"/>
  <c r="U1312" i="21" s="1"/>
  <c r="D675" i="21"/>
  <c r="U675" i="21" s="1"/>
  <c r="D661" i="21"/>
  <c r="U661" i="21" s="1"/>
  <c r="D573" i="21"/>
  <c r="U573" i="21" s="1"/>
  <c r="D571" i="21"/>
  <c r="U571" i="21" s="1"/>
  <c r="D572" i="21"/>
  <c r="U572" i="21" s="1"/>
  <c r="D574" i="21"/>
  <c r="U574" i="21" s="1"/>
  <c r="D1074" i="21"/>
  <c r="U1074" i="21" s="1"/>
  <c r="D1075" i="21"/>
  <c r="U1075" i="21" s="1"/>
  <c r="D1076" i="21"/>
  <c r="U1076" i="21" s="1"/>
  <c r="D1077" i="21"/>
  <c r="U1077" i="21" s="1"/>
  <c r="D1080" i="21"/>
  <c r="U1080" i="21" s="1"/>
  <c r="D697" i="21"/>
  <c r="U697" i="21" s="1"/>
  <c r="L1193" i="21"/>
  <c r="L1234" i="21"/>
  <c r="L674" i="21"/>
  <c r="L1312" i="21"/>
  <c r="L675" i="21"/>
  <c r="L661" i="21"/>
  <c r="L573" i="21"/>
  <c r="L571" i="21"/>
  <c r="L572" i="21"/>
  <c r="L574" i="21"/>
  <c r="L1074" i="21"/>
  <c r="L1075" i="21"/>
  <c r="L1076" i="21"/>
  <c r="L1077" i="21"/>
  <c r="L1080" i="21"/>
  <c r="L697" i="21"/>
  <c r="R1193" i="21"/>
  <c r="R574" i="21"/>
  <c r="R1074" i="21"/>
  <c r="R1075" i="21"/>
  <c r="R1076" i="21"/>
  <c r="Z1193" i="21"/>
  <c r="X1193" i="21" s="1"/>
  <c r="Z1234" i="21"/>
  <c r="X1234" i="21" s="1"/>
  <c r="Z674" i="21"/>
  <c r="X674" i="21" s="1"/>
  <c r="Z1312" i="21"/>
  <c r="X1312" i="21" s="1"/>
  <c r="Z675" i="21"/>
  <c r="X675" i="21" s="1"/>
  <c r="Z661" i="21"/>
  <c r="X661" i="21" s="1"/>
  <c r="Z573" i="21"/>
  <c r="X573" i="21" s="1"/>
  <c r="Z571" i="21"/>
  <c r="X571" i="21" s="1"/>
  <c r="Z572" i="21"/>
  <c r="X572" i="21" s="1"/>
  <c r="Z574" i="21"/>
  <c r="X574" i="21" s="1"/>
  <c r="Z1074" i="21"/>
  <c r="X1074" i="21" s="1"/>
  <c r="Z1075" i="21"/>
  <c r="X1075" i="21" s="1"/>
  <c r="Z1076" i="21"/>
  <c r="X1076" i="21" s="1"/>
  <c r="Z1077" i="21"/>
  <c r="X1077" i="21" s="1"/>
  <c r="Z1080" i="21"/>
  <c r="X1080" i="21" s="1"/>
  <c r="Z697" i="21"/>
  <c r="X697" i="21" s="1"/>
  <c r="AA574" i="21"/>
  <c r="AB574" i="21" s="1"/>
  <c r="AD574" i="21" s="1"/>
  <c r="AA1080" i="21"/>
  <c r="AB1080" i="21" s="1"/>
  <c r="AD1080" i="21" s="1"/>
  <c r="AA697" i="21"/>
  <c r="AB697" i="21" s="1"/>
  <c r="AD697" i="21" s="1"/>
  <c r="AA1680" i="21" l="1"/>
  <c r="AB1680" i="21" s="1"/>
  <c r="AD1680" i="21" s="1"/>
  <c r="AA1666" i="21"/>
  <c r="AB1666" i="21" s="1"/>
  <c r="AD1666" i="21" s="1"/>
  <c r="AA1697" i="21"/>
  <c r="AB1697" i="21" s="1"/>
  <c r="AD1697" i="21" s="1"/>
  <c r="AA1180" i="21"/>
  <c r="AB1180" i="21" s="1"/>
  <c r="AD1180" i="21" s="1"/>
  <c r="AA572" i="21"/>
  <c r="AB572" i="21" s="1"/>
  <c r="AD572" i="21" s="1"/>
  <c r="AA573" i="21"/>
  <c r="AB573" i="21" s="1"/>
  <c r="AD573" i="21" s="1"/>
  <c r="AA1318" i="21"/>
  <c r="AB1318" i="21" s="1"/>
  <c r="AD1318" i="21" s="1"/>
  <c r="AA571" i="21"/>
  <c r="AB571" i="21" s="1"/>
  <c r="AD571" i="21" s="1"/>
  <c r="AA661" i="21"/>
  <c r="AB661" i="21" s="1"/>
  <c r="AD661" i="21" s="1"/>
  <c r="AA675" i="21"/>
  <c r="AB675" i="21" s="1"/>
  <c r="AD675" i="21" s="1"/>
  <c r="AA1368" i="21"/>
  <c r="AB1368" i="21" s="1"/>
  <c r="AD1368" i="21" s="1"/>
  <c r="AA1312" i="21"/>
  <c r="AB1312" i="21" s="1"/>
  <c r="AD1312" i="21" s="1"/>
  <c r="AA1402" i="21"/>
  <c r="AB1402" i="21" s="1"/>
  <c r="AD1402" i="21" s="1"/>
  <c r="AA674" i="21"/>
  <c r="AB674" i="21" s="1"/>
  <c r="AD674" i="21" s="1"/>
  <c r="AA1077" i="21"/>
  <c r="AB1077" i="21" s="1"/>
  <c r="AD1077" i="21" s="1"/>
  <c r="AA1234" i="21"/>
  <c r="AB1234" i="21" s="1"/>
  <c r="AD1234" i="21" s="1"/>
  <c r="AA1245" i="21"/>
  <c r="AB1245" i="21" s="1"/>
  <c r="AD1245" i="21" s="1"/>
  <c r="B9" i="4" l="1"/>
  <c r="S9" i="4" l="1"/>
  <c r="O9" i="4"/>
  <c r="C28" i="21"/>
  <c r="C32" i="21"/>
  <c r="C33" i="21"/>
  <c r="C34" i="21"/>
  <c r="C35" i="21"/>
  <c r="C36" i="21"/>
  <c r="C37" i="21"/>
  <c r="C29" i="21"/>
  <c r="C30" i="21"/>
  <c r="C31" i="21"/>
  <c r="C113" i="21"/>
  <c r="C117" i="21"/>
  <c r="C114" i="21"/>
  <c r="C119" i="21"/>
  <c r="C120" i="21"/>
  <c r="C121" i="21"/>
  <c r="C115" i="21"/>
  <c r="C123" i="21"/>
  <c r="C129" i="21"/>
  <c r="C130" i="21"/>
  <c r="C131" i="21"/>
  <c r="C132" i="21"/>
  <c r="C138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112" i="21"/>
  <c r="C360" i="21"/>
  <c r="C361" i="21"/>
  <c r="C362" i="21"/>
  <c r="C363" i="21"/>
  <c r="C364" i="21"/>
  <c r="C365" i="21"/>
  <c r="C366" i="21"/>
  <c r="C367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116" i="21"/>
  <c r="C391" i="21"/>
  <c r="C392" i="21"/>
  <c r="C393" i="21"/>
  <c r="C394" i="21"/>
  <c r="C396" i="21"/>
  <c r="C398" i="21"/>
  <c r="C399" i="21"/>
  <c r="C401" i="21"/>
  <c r="C404" i="21"/>
  <c r="C405" i="21"/>
  <c r="C407" i="21"/>
  <c r="C408" i="21"/>
  <c r="C409" i="21"/>
  <c r="C410" i="21"/>
  <c r="C411" i="21"/>
  <c r="C412" i="21"/>
  <c r="C413" i="21"/>
  <c r="C414" i="21"/>
  <c r="C415" i="21"/>
  <c r="C416" i="21"/>
  <c r="C417" i="21"/>
  <c r="C124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125" i="21"/>
  <c r="C433" i="21"/>
  <c r="C437" i="21"/>
  <c r="C438" i="21"/>
  <c r="C439" i="21"/>
  <c r="C440" i="21"/>
  <c r="C441" i="21"/>
  <c r="C442" i="21"/>
  <c r="V1117" i="22" s="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126" i="21"/>
  <c r="C455" i="21"/>
  <c r="C456" i="21"/>
  <c r="C457" i="21"/>
  <c r="C458" i="21"/>
  <c r="C459" i="21"/>
  <c r="C460" i="21"/>
  <c r="C462" i="21"/>
  <c r="C464" i="21"/>
  <c r="C465" i="21"/>
  <c r="C466" i="21"/>
  <c r="C467" i="21"/>
  <c r="C468" i="21"/>
  <c r="C469" i="21"/>
  <c r="C471" i="21"/>
  <c r="C472" i="21"/>
  <c r="C141" i="21"/>
  <c r="C473" i="21"/>
  <c r="C474" i="21"/>
  <c r="C475" i="21"/>
  <c r="C476" i="21"/>
  <c r="C477" i="21"/>
  <c r="C142" i="21"/>
  <c r="C478" i="21"/>
  <c r="C479" i="21"/>
  <c r="C480" i="21"/>
  <c r="C481" i="21"/>
  <c r="C483" i="21"/>
  <c r="C484" i="21"/>
  <c r="C485" i="21"/>
  <c r="C486" i="21"/>
  <c r="C487" i="21"/>
  <c r="C488" i="21"/>
  <c r="C489" i="21"/>
  <c r="C492" i="21"/>
  <c r="C497" i="21"/>
  <c r="C498" i="21"/>
  <c r="C500" i="21"/>
  <c r="C501" i="21"/>
  <c r="C502" i="21"/>
  <c r="C143" i="21"/>
  <c r="C503" i="21"/>
  <c r="C418" i="21"/>
  <c r="D28" i="21"/>
  <c r="U28" i="21" s="1"/>
  <c r="D32" i="21"/>
  <c r="U32" i="21" s="1"/>
  <c r="D33" i="21"/>
  <c r="U33" i="21" s="1"/>
  <c r="D34" i="21"/>
  <c r="U34" i="21" s="1"/>
  <c r="D35" i="21"/>
  <c r="U35" i="21" s="1"/>
  <c r="D36" i="21"/>
  <c r="U36" i="21" s="1"/>
  <c r="D37" i="21"/>
  <c r="U37" i="21" s="1"/>
  <c r="D29" i="21"/>
  <c r="U29" i="21" s="1"/>
  <c r="D30" i="21"/>
  <c r="U30" i="21" s="1"/>
  <c r="D31" i="21"/>
  <c r="U31" i="21" s="1"/>
  <c r="D113" i="21"/>
  <c r="U113" i="21" s="1"/>
  <c r="D117" i="21"/>
  <c r="U117" i="21" s="1"/>
  <c r="D114" i="21"/>
  <c r="U114" i="21" s="1"/>
  <c r="D119" i="21"/>
  <c r="U119" i="21" s="1"/>
  <c r="D120" i="21"/>
  <c r="U120" i="21" s="1"/>
  <c r="D121" i="21"/>
  <c r="U121" i="21" s="1"/>
  <c r="D115" i="21"/>
  <c r="U115" i="21" s="1"/>
  <c r="D123" i="21"/>
  <c r="U123" i="21" s="1"/>
  <c r="D129" i="21"/>
  <c r="U129" i="21" s="1"/>
  <c r="D130" i="21"/>
  <c r="U130" i="21" s="1"/>
  <c r="D131" i="21"/>
  <c r="U131" i="21" s="1"/>
  <c r="D132" i="21"/>
  <c r="U132" i="21" s="1"/>
  <c r="D138" i="21"/>
  <c r="U138" i="21" s="1"/>
  <c r="D337" i="21"/>
  <c r="U337" i="21" s="1"/>
  <c r="D338" i="21"/>
  <c r="U338" i="21" s="1"/>
  <c r="D339" i="21"/>
  <c r="U339" i="21" s="1"/>
  <c r="D340" i="21"/>
  <c r="U340" i="21" s="1"/>
  <c r="D341" i="21"/>
  <c r="U341" i="21" s="1"/>
  <c r="D342" i="21"/>
  <c r="U342" i="21" s="1"/>
  <c r="D343" i="21"/>
  <c r="U343" i="21" s="1"/>
  <c r="D344" i="21"/>
  <c r="U344" i="21" s="1"/>
  <c r="D345" i="21"/>
  <c r="U345" i="21" s="1"/>
  <c r="D346" i="21"/>
  <c r="U346" i="21" s="1"/>
  <c r="D347" i="21"/>
  <c r="U347" i="21" s="1"/>
  <c r="D348" i="21"/>
  <c r="U348" i="21" s="1"/>
  <c r="D349" i="21"/>
  <c r="U349" i="21" s="1"/>
  <c r="D350" i="21"/>
  <c r="U350" i="21" s="1"/>
  <c r="D351" i="21"/>
  <c r="U351" i="21" s="1"/>
  <c r="D352" i="21"/>
  <c r="U352" i="21" s="1"/>
  <c r="D353" i="21"/>
  <c r="U353" i="21" s="1"/>
  <c r="D354" i="21"/>
  <c r="U354" i="21" s="1"/>
  <c r="D355" i="21"/>
  <c r="U355" i="21" s="1"/>
  <c r="D356" i="21"/>
  <c r="U356" i="21" s="1"/>
  <c r="D357" i="21"/>
  <c r="U357" i="21" s="1"/>
  <c r="D358" i="21"/>
  <c r="U358" i="21" s="1"/>
  <c r="D359" i="21"/>
  <c r="U359" i="21" s="1"/>
  <c r="D112" i="21"/>
  <c r="U112" i="21" s="1"/>
  <c r="D360" i="21"/>
  <c r="U360" i="21" s="1"/>
  <c r="D361" i="21"/>
  <c r="U361" i="21" s="1"/>
  <c r="D362" i="21"/>
  <c r="U362" i="21" s="1"/>
  <c r="D363" i="21"/>
  <c r="U363" i="21" s="1"/>
  <c r="D364" i="21"/>
  <c r="U364" i="21" s="1"/>
  <c r="D365" i="21"/>
  <c r="U365" i="21" s="1"/>
  <c r="D366" i="21"/>
  <c r="U366" i="21" s="1"/>
  <c r="D367" i="21"/>
  <c r="U367" i="21" s="1"/>
  <c r="D369" i="21"/>
  <c r="U369" i="21" s="1"/>
  <c r="D370" i="21"/>
  <c r="U370" i="21" s="1"/>
  <c r="D371" i="21"/>
  <c r="U371" i="21" s="1"/>
  <c r="D372" i="21"/>
  <c r="U372" i="21" s="1"/>
  <c r="D373" i="21"/>
  <c r="U373" i="21" s="1"/>
  <c r="D374" i="21"/>
  <c r="U374" i="21" s="1"/>
  <c r="D375" i="21"/>
  <c r="U375" i="21" s="1"/>
  <c r="D376" i="21"/>
  <c r="U376" i="21" s="1"/>
  <c r="D377" i="21"/>
  <c r="U377" i="21" s="1"/>
  <c r="D378" i="21"/>
  <c r="U378" i="21" s="1"/>
  <c r="D379" i="21"/>
  <c r="U379" i="21" s="1"/>
  <c r="D380" i="21"/>
  <c r="U380" i="21" s="1"/>
  <c r="D381" i="21"/>
  <c r="U381" i="21" s="1"/>
  <c r="D382" i="21"/>
  <c r="U382" i="21" s="1"/>
  <c r="D383" i="21"/>
  <c r="U383" i="21" s="1"/>
  <c r="D384" i="21"/>
  <c r="U384" i="21" s="1"/>
  <c r="D385" i="21"/>
  <c r="U385" i="21" s="1"/>
  <c r="D386" i="21"/>
  <c r="U386" i="21" s="1"/>
  <c r="D387" i="21"/>
  <c r="U387" i="21" s="1"/>
  <c r="D388" i="21"/>
  <c r="U388" i="21" s="1"/>
  <c r="D389" i="21"/>
  <c r="U389" i="21" s="1"/>
  <c r="D116" i="21"/>
  <c r="U116" i="21" s="1"/>
  <c r="D391" i="21"/>
  <c r="U391" i="21" s="1"/>
  <c r="D392" i="21"/>
  <c r="U392" i="21" s="1"/>
  <c r="D393" i="21"/>
  <c r="U393" i="21" s="1"/>
  <c r="D394" i="21"/>
  <c r="U394" i="21" s="1"/>
  <c r="D396" i="21"/>
  <c r="U396" i="21" s="1"/>
  <c r="D398" i="21"/>
  <c r="U398" i="21" s="1"/>
  <c r="D399" i="21"/>
  <c r="U399" i="21" s="1"/>
  <c r="D401" i="21"/>
  <c r="U401" i="21" s="1"/>
  <c r="D404" i="21"/>
  <c r="U404" i="21" s="1"/>
  <c r="D405" i="21"/>
  <c r="U405" i="21" s="1"/>
  <c r="D407" i="21"/>
  <c r="U407" i="21" s="1"/>
  <c r="D408" i="21"/>
  <c r="U408" i="21" s="1"/>
  <c r="D409" i="21"/>
  <c r="U409" i="21" s="1"/>
  <c r="D410" i="21"/>
  <c r="U410" i="21" s="1"/>
  <c r="D411" i="21"/>
  <c r="U411" i="21" s="1"/>
  <c r="D412" i="21"/>
  <c r="U412" i="21" s="1"/>
  <c r="D413" i="21"/>
  <c r="U413" i="21" s="1"/>
  <c r="D414" i="21"/>
  <c r="U414" i="21" s="1"/>
  <c r="D415" i="21"/>
  <c r="U415" i="21" s="1"/>
  <c r="D416" i="21"/>
  <c r="U416" i="21" s="1"/>
  <c r="D417" i="21"/>
  <c r="U417" i="21" s="1"/>
  <c r="D124" i="21"/>
  <c r="U124" i="21" s="1"/>
  <c r="D419" i="21"/>
  <c r="U419" i="21" s="1"/>
  <c r="D420" i="21"/>
  <c r="U420" i="21" s="1"/>
  <c r="D421" i="21"/>
  <c r="U421" i="21" s="1"/>
  <c r="D422" i="21"/>
  <c r="U422" i="21" s="1"/>
  <c r="D423" i="21"/>
  <c r="U423" i="21" s="1"/>
  <c r="D424" i="21"/>
  <c r="U424" i="21" s="1"/>
  <c r="D425" i="21"/>
  <c r="U425" i="21" s="1"/>
  <c r="D426" i="21"/>
  <c r="U426" i="21" s="1"/>
  <c r="D427" i="21"/>
  <c r="U427" i="21" s="1"/>
  <c r="D428" i="21"/>
  <c r="U428" i="21" s="1"/>
  <c r="D429" i="21"/>
  <c r="U429" i="21" s="1"/>
  <c r="D430" i="21"/>
  <c r="U430" i="21" s="1"/>
  <c r="D431" i="21"/>
  <c r="U431" i="21" s="1"/>
  <c r="D432" i="21"/>
  <c r="U432" i="21" s="1"/>
  <c r="D125" i="21"/>
  <c r="U125" i="21" s="1"/>
  <c r="D433" i="21"/>
  <c r="U433" i="21" s="1"/>
  <c r="D437" i="21"/>
  <c r="U437" i="21" s="1"/>
  <c r="D438" i="21"/>
  <c r="U438" i="21" s="1"/>
  <c r="D439" i="21"/>
  <c r="U439" i="21" s="1"/>
  <c r="D440" i="21"/>
  <c r="U440" i="21" s="1"/>
  <c r="D441" i="21"/>
  <c r="U441" i="21" s="1"/>
  <c r="D442" i="21"/>
  <c r="U442" i="21" s="1"/>
  <c r="D443" i="21"/>
  <c r="U443" i="21" s="1"/>
  <c r="D444" i="21"/>
  <c r="U444" i="21" s="1"/>
  <c r="D445" i="21"/>
  <c r="U445" i="21" s="1"/>
  <c r="D446" i="21"/>
  <c r="U446" i="21" s="1"/>
  <c r="D447" i="21"/>
  <c r="U447" i="21" s="1"/>
  <c r="D448" i="21"/>
  <c r="U448" i="21" s="1"/>
  <c r="D449" i="21"/>
  <c r="U449" i="21" s="1"/>
  <c r="D450" i="21"/>
  <c r="U450" i="21" s="1"/>
  <c r="D451" i="21"/>
  <c r="U451" i="21" s="1"/>
  <c r="D452" i="21"/>
  <c r="U452" i="21" s="1"/>
  <c r="D453" i="21"/>
  <c r="U453" i="21" s="1"/>
  <c r="D454" i="21"/>
  <c r="U454" i="21" s="1"/>
  <c r="D126" i="21"/>
  <c r="U126" i="21" s="1"/>
  <c r="D455" i="21"/>
  <c r="U455" i="21" s="1"/>
  <c r="D456" i="21"/>
  <c r="U456" i="21" s="1"/>
  <c r="D457" i="21"/>
  <c r="U457" i="21" s="1"/>
  <c r="D458" i="21"/>
  <c r="U458" i="21" s="1"/>
  <c r="D459" i="21"/>
  <c r="U459" i="21" s="1"/>
  <c r="D460" i="21"/>
  <c r="U460" i="21" s="1"/>
  <c r="D462" i="21"/>
  <c r="U462" i="21" s="1"/>
  <c r="D464" i="21"/>
  <c r="U464" i="21" s="1"/>
  <c r="D465" i="21"/>
  <c r="U465" i="21" s="1"/>
  <c r="D466" i="21"/>
  <c r="U466" i="21" s="1"/>
  <c r="D467" i="21"/>
  <c r="U467" i="21" s="1"/>
  <c r="D468" i="21"/>
  <c r="U468" i="21" s="1"/>
  <c r="D469" i="21"/>
  <c r="U469" i="21" s="1"/>
  <c r="D471" i="21"/>
  <c r="U471" i="21" s="1"/>
  <c r="D472" i="21"/>
  <c r="U472" i="21" s="1"/>
  <c r="D141" i="21"/>
  <c r="U141" i="21" s="1"/>
  <c r="D473" i="21"/>
  <c r="U473" i="21" s="1"/>
  <c r="D474" i="21"/>
  <c r="U474" i="21" s="1"/>
  <c r="D475" i="21"/>
  <c r="U475" i="21" s="1"/>
  <c r="D476" i="21"/>
  <c r="U476" i="21" s="1"/>
  <c r="D477" i="21"/>
  <c r="U477" i="21" s="1"/>
  <c r="D142" i="21"/>
  <c r="U142" i="21" s="1"/>
  <c r="D478" i="21"/>
  <c r="U478" i="21" s="1"/>
  <c r="D479" i="21"/>
  <c r="U479" i="21" s="1"/>
  <c r="D480" i="21"/>
  <c r="U480" i="21" s="1"/>
  <c r="D481" i="21"/>
  <c r="U481" i="21" s="1"/>
  <c r="D483" i="21"/>
  <c r="U483" i="21" s="1"/>
  <c r="D484" i="21"/>
  <c r="U484" i="21" s="1"/>
  <c r="D485" i="21"/>
  <c r="U485" i="21" s="1"/>
  <c r="D486" i="21"/>
  <c r="U486" i="21" s="1"/>
  <c r="D487" i="21"/>
  <c r="U487" i="21" s="1"/>
  <c r="D488" i="21"/>
  <c r="U488" i="21" s="1"/>
  <c r="D489" i="21"/>
  <c r="U489" i="21" s="1"/>
  <c r="D492" i="21"/>
  <c r="U492" i="21" s="1"/>
  <c r="D497" i="21"/>
  <c r="U497" i="21" s="1"/>
  <c r="D498" i="21"/>
  <c r="U498" i="21" s="1"/>
  <c r="D500" i="21"/>
  <c r="U500" i="21" s="1"/>
  <c r="D501" i="21"/>
  <c r="U501" i="21" s="1"/>
  <c r="D502" i="21"/>
  <c r="U502" i="21" s="1"/>
  <c r="D143" i="21"/>
  <c r="U143" i="21" s="1"/>
  <c r="D503" i="21"/>
  <c r="U503" i="21" s="1"/>
  <c r="D418" i="21"/>
  <c r="U418" i="21" s="1"/>
  <c r="L28" i="21"/>
  <c r="L32" i="21"/>
  <c r="L33" i="21"/>
  <c r="L34" i="21"/>
  <c r="L35" i="21"/>
  <c r="L36" i="21"/>
  <c r="L37" i="21"/>
  <c r="L29" i="21"/>
  <c r="L30" i="21"/>
  <c r="L31" i="21"/>
  <c r="L113" i="21"/>
  <c r="L117" i="21"/>
  <c r="L114" i="21"/>
  <c r="L119" i="21"/>
  <c r="L120" i="21"/>
  <c r="L121" i="21"/>
  <c r="L115" i="21"/>
  <c r="L123" i="21"/>
  <c r="L129" i="21"/>
  <c r="L130" i="21"/>
  <c r="L131" i="21"/>
  <c r="L132" i="21"/>
  <c r="L138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112" i="21"/>
  <c r="L360" i="21"/>
  <c r="L361" i="21"/>
  <c r="L362" i="21"/>
  <c r="L363" i="21"/>
  <c r="L364" i="21"/>
  <c r="L365" i="21"/>
  <c r="L366" i="21"/>
  <c r="L367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116" i="21"/>
  <c r="L391" i="21"/>
  <c r="L392" i="21"/>
  <c r="L393" i="21"/>
  <c r="L394" i="21"/>
  <c r="L396" i="21"/>
  <c r="L398" i="21"/>
  <c r="L399" i="21"/>
  <c r="L401" i="21"/>
  <c r="L404" i="21"/>
  <c r="L405" i="21"/>
  <c r="L407" i="21"/>
  <c r="L408" i="21"/>
  <c r="L409" i="21"/>
  <c r="L410" i="21"/>
  <c r="L411" i="21"/>
  <c r="L412" i="21"/>
  <c r="L413" i="21"/>
  <c r="L414" i="21"/>
  <c r="L415" i="21"/>
  <c r="L416" i="21"/>
  <c r="L417" i="21"/>
  <c r="L124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125" i="21"/>
  <c r="L433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126" i="21"/>
  <c r="L455" i="21"/>
  <c r="L456" i="21"/>
  <c r="L457" i="21"/>
  <c r="L458" i="21"/>
  <c r="L459" i="21"/>
  <c r="L460" i="21"/>
  <c r="L462" i="21"/>
  <c r="L464" i="21"/>
  <c r="L465" i="21"/>
  <c r="L466" i="21"/>
  <c r="L467" i="21"/>
  <c r="L468" i="21"/>
  <c r="L469" i="21"/>
  <c r="L471" i="21"/>
  <c r="L472" i="21"/>
  <c r="L141" i="21"/>
  <c r="L473" i="21"/>
  <c r="L474" i="21"/>
  <c r="L475" i="21"/>
  <c r="L476" i="21"/>
  <c r="L477" i="21"/>
  <c r="L142" i="21"/>
  <c r="L478" i="21"/>
  <c r="L479" i="21"/>
  <c r="L480" i="21"/>
  <c r="L481" i="21"/>
  <c r="L483" i="21"/>
  <c r="L484" i="21"/>
  <c r="L485" i="21"/>
  <c r="L486" i="21"/>
  <c r="L487" i="21"/>
  <c r="L488" i="21"/>
  <c r="L489" i="21"/>
  <c r="L492" i="21"/>
  <c r="L497" i="21"/>
  <c r="L498" i="21"/>
  <c r="L500" i="21"/>
  <c r="L501" i="21"/>
  <c r="L502" i="21"/>
  <c r="L143" i="21"/>
  <c r="L503" i="21"/>
  <c r="L418" i="21"/>
  <c r="R28" i="21"/>
  <c r="R32" i="21"/>
  <c r="R33" i="21"/>
  <c r="R34" i="21"/>
  <c r="R35" i="21"/>
  <c r="R36" i="21"/>
  <c r="R37" i="21"/>
  <c r="R29" i="21"/>
  <c r="R30" i="21"/>
  <c r="R31" i="21"/>
  <c r="R113" i="21"/>
  <c r="R117" i="21"/>
  <c r="R114" i="21"/>
  <c r="R119" i="21"/>
  <c r="R120" i="21"/>
  <c r="R121" i="21"/>
  <c r="R115" i="21"/>
  <c r="R123" i="21"/>
  <c r="R129" i="21"/>
  <c r="R130" i="21"/>
  <c r="R131" i="21"/>
  <c r="R132" i="21"/>
  <c r="R138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112" i="21"/>
  <c r="R360" i="21"/>
  <c r="R361" i="21"/>
  <c r="R362" i="21"/>
  <c r="R363" i="21"/>
  <c r="R364" i="21"/>
  <c r="R365" i="21"/>
  <c r="R366" i="21"/>
  <c r="R367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116" i="21"/>
  <c r="R391" i="21"/>
  <c r="R392" i="21"/>
  <c r="R393" i="21"/>
  <c r="R394" i="21"/>
  <c r="R396" i="21"/>
  <c r="R398" i="21"/>
  <c r="R399" i="21"/>
  <c r="R401" i="21"/>
  <c r="R404" i="21"/>
  <c r="R405" i="21"/>
  <c r="R407" i="21"/>
  <c r="R408" i="21"/>
  <c r="R409" i="21"/>
  <c r="R410" i="21"/>
  <c r="R411" i="21"/>
  <c r="R412" i="21"/>
  <c r="R413" i="21"/>
  <c r="R414" i="21"/>
  <c r="R415" i="21"/>
  <c r="R416" i="21"/>
  <c r="R417" i="21"/>
  <c r="R124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125" i="21"/>
  <c r="R433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126" i="21"/>
  <c r="R455" i="21"/>
  <c r="R456" i="21"/>
  <c r="R457" i="21"/>
  <c r="R458" i="21"/>
  <c r="R459" i="21"/>
  <c r="R460" i="21"/>
  <c r="R462" i="21"/>
  <c r="R464" i="21"/>
  <c r="R465" i="21"/>
  <c r="R466" i="21"/>
  <c r="R467" i="21"/>
  <c r="R468" i="21"/>
  <c r="R469" i="21"/>
  <c r="R471" i="21"/>
  <c r="R472" i="21"/>
  <c r="R141" i="21"/>
  <c r="R473" i="21"/>
  <c r="R474" i="21"/>
  <c r="R475" i="21"/>
  <c r="R476" i="21"/>
  <c r="R477" i="21"/>
  <c r="R142" i="21"/>
  <c r="R478" i="21"/>
  <c r="R479" i="21"/>
  <c r="R480" i="21"/>
  <c r="R481" i="21"/>
  <c r="R483" i="21"/>
  <c r="R484" i="21"/>
  <c r="R485" i="21"/>
  <c r="R486" i="21"/>
  <c r="R487" i="21"/>
  <c r="R488" i="21"/>
  <c r="R489" i="21"/>
  <c r="R492" i="21"/>
  <c r="R497" i="21"/>
  <c r="R498" i="21"/>
  <c r="R500" i="21"/>
  <c r="R501" i="21"/>
  <c r="R502" i="21"/>
  <c r="R143" i="21"/>
  <c r="R503" i="21"/>
  <c r="R418" i="21"/>
  <c r="Z28" i="21"/>
  <c r="X28" i="21" s="1"/>
  <c r="Z32" i="21"/>
  <c r="X32" i="21" s="1"/>
  <c r="Z33" i="21"/>
  <c r="X33" i="21" s="1"/>
  <c r="Z34" i="21"/>
  <c r="X34" i="21" s="1"/>
  <c r="Z35" i="21"/>
  <c r="X35" i="21" s="1"/>
  <c r="Z36" i="21"/>
  <c r="X36" i="21" s="1"/>
  <c r="Z37" i="21"/>
  <c r="X37" i="21" s="1"/>
  <c r="Z29" i="21"/>
  <c r="X29" i="21" s="1"/>
  <c r="Z30" i="21"/>
  <c r="X30" i="21" s="1"/>
  <c r="Z31" i="21"/>
  <c r="X31" i="21" s="1"/>
  <c r="Z113" i="21"/>
  <c r="X113" i="21" s="1"/>
  <c r="Z117" i="21"/>
  <c r="X117" i="21" s="1"/>
  <c r="Z114" i="21"/>
  <c r="X114" i="21" s="1"/>
  <c r="Z119" i="21"/>
  <c r="Z120" i="21"/>
  <c r="Z121" i="21"/>
  <c r="Z115" i="21"/>
  <c r="Z123" i="21"/>
  <c r="Z129" i="21"/>
  <c r="Z130" i="21"/>
  <c r="Z131" i="21"/>
  <c r="Z132" i="21"/>
  <c r="Z138" i="21"/>
  <c r="Z337" i="21"/>
  <c r="X337" i="21" s="1"/>
  <c r="Z338" i="21"/>
  <c r="X338" i="21" s="1"/>
  <c r="Z339" i="21"/>
  <c r="X339" i="21" s="1"/>
  <c r="Z340" i="21"/>
  <c r="X340" i="21" s="1"/>
  <c r="Z341" i="21"/>
  <c r="X341" i="21" s="1"/>
  <c r="Z342" i="21"/>
  <c r="X342" i="21" s="1"/>
  <c r="Z343" i="21"/>
  <c r="X343" i="21" s="1"/>
  <c r="Z344" i="21"/>
  <c r="X344" i="21" s="1"/>
  <c r="Z345" i="21"/>
  <c r="X345" i="21" s="1"/>
  <c r="Z346" i="21"/>
  <c r="X346" i="21" s="1"/>
  <c r="Z347" i="21"/>
  <c r="X347" i="21" s="1"/>
  <c r="Z348" i="21"/>
  <c r="X348" i="21" s="1"/>
  <c r="Z349" i="21"/>
  <c r="X349" i="21" s="1"/>
  <c r="Z350" i="21"/>
  <c r="X350" i="21" s="1"/>
  <c r="Z351" i="21"/>
  <c r="X351" i="21" s="1"/>
  <c r="Z352" i="21"/>
  <c r="X352" i="21" s="1"/>
  <c r="Z353" i="21"/>
  <c r="X353" i="21" s="1"/>
  <c r="Z354" i="21"/>
  <c r="X354" i="21" s="1"/>
  <c r="Z355" i="21"/>
  <c r="X355" i="21" s="1"/>
  <c r="Z356" i="21"/>
  <c r="X356" i="21" s="1"/>
  <c r="Z357" i="21"/>
  <c r="X357" i="21" s="1"/>
  <c r="Z358" i="21"/>
  <c r="X358" i="21" s="1"/>
  <c r="Z359" i="21"/>
  <c r="X359" i="21" s="1"/>
  <c r="Z112" i="21"/>
  <c r="X112" i="21" s="1"/>
  <c r="Z360" i="21"/>
  <c r="X360" i="21" s="1"/>
  <c r="Z361" i="21"/>
  <c r="X361" i="21" s="1"/>
  <c r="Z362" i="21"/>
  <c r="X362" i="21" s="1"/>
  <c r="Z363" i="21"/>
  <c r="X363" i="21" s="1"/>
  <c r="Z364" i="21"/>
  <c r="X364" i="21" s="1"/>
  <c r="Z365" i="21"/>
  <c r="X365" i="21" s="1"/>
  <c r="Z366" i="21"/>
  <c r="X366" i="21" s="1"/>
  <c r="Z367" i="21"/>
  <c r="X367" i="21" s="1"/>
  <c r="Z369" i="21"/>
  <c r="X369" i="21" s="1"/>
  <c r="Z370" i="21"/>
  <c r="X370" i="21" s="1"/>
  <c r="Z371" i="21"/>
  <c r="X371" i="21" s="1"/>
  <c r="Z372" i="21"/>
  <c r="X372" i="21" s="1"/>
  <c r="Z373" i="21"/>
  <c r="X373" i="21" s="1"/>
  <c r="Z374" i="21"/>
  <c r="X374" i="21" s="1"/>
  <c r="Z375" i="21"/>
  <c r="X375" i="21" s="1"/>
  <c r="Z376" i="21"/>
  <c r="X376" i="21" s="1"/>
  <c r="Z377" i="21"/>
  <c r="X377" i="21" s="1"/>
  <c r="Z378" i="21"/>
  <c r="X378" i="21" s="1"/>
  <c r="Z379" i="21"/>
  <c r="X379" i="21" s="1"/>
  <c r="Z380" i="21"/>
  <c r="X380" i="21" s="1"/>
  <c r="Z381" i="21"/>
  <c r="X381" i="21" s="1"/>
  <c r="Z382" i="21"/>
  <c r="X382" i="21" s="1"/>
  <c r="Z383" i="21"/>
  <c r="X383" i="21" s="1"/>
  <c r="Z384" i="21"/>
  <c r="X384" i="21" s="1"/>
  <c r="Z385" i="21"/>
  <c r="X385" i="21" s="1"/>
  <c r="Z386" i="21"/>
  <c r="X386" i="21" s="1"/>
  <c r="Z387" i="21"/>
  <c r="X387" i="21" s="1"/>
  <c r="Z388" i="21"/>
  <c r="X388" i="21" s="1"/>
  <c r="Z389" i="21"/>
  <c r="X389" i="21" s="1"/>
  <c r="Z391" i="21"/>
  <c r="X391" i="21" s="1"/>
  <c r="Z392" i="21"/>
  <c r="X392" i="21" s="1"/>
  <c r="Z393" i="21"/>
  <c r="X393" i="21" s="1"/>
  <c r="Z394" i="21"/>
  <c r="X394" i="21" s="1"/>
  <c r="Z396" i="21"/>
  <c r="X396" i="21" s="1"/>
  <c r="Z398" i="21"/>
  <c r="X398" i="21" s="1"/>
  <c r="Z399" i="21"/>
  <c r="X399" i="21" s="1"/>
  <c r="Z401" i="21"/>
  <c r="X401" i="21" s="1"/>
  <c r="Z404" i="21"/>
  <c r="X404" i="21" s="1"/>
  <c r="Z405" i="21"/>
  <c r="X405" i="21" s="1"/>
  <c r="Z407" i="21"/>
  <c r="X407" i="21" s="1"/>
  <c r="Z408" i="21"/>
  <c r="X408" i="21" s="1"/>
  <c r="Z409" i="21"/>
  <c r="X409" i="21" s="1"/>
  <c r="Z410" i="21"/>
  <c r="X410" i="21" s="1"/>
  <c r="Z411" i="21"/>
  <c r="X411" i="21" s="1"/>
  <c r="Z412" i="21"/>
  <c r="X412" i="21" s="1"/>
  <c r="Z413" i="21"/>
  <c r="X413" i="21" s="1"/>
  <c r="Z414" i="21"/>
  <c r="X414" i="21" s="1"/>
  <c r="Z415" i="21"/>
  <c r="X415" i="21" s="1"/>
  <c r="Z416" i="21"/>
  <c r="X416" i="21" s="1"/>
  <c r="Z417" i="21"/>
  <c r="X417" i="21" s="1"/>
  <c r="Z419" i="21"/>
  <c r="X419" i="21" s="1"/>
  <c r="Z420" i="21"/>
  <c r="X420" i="21" s="1"/>
  <c r="Z421" i="21"/>
  <c r="X421" i="21" s="1"/>
  <c r="Z422" i="21"/>
  <c r="X422" i="21" s="1"/>
  <c r="Z423" i="21"/>
  <c r="X423" i="21" s="1"/>
  <c r="Z424" i="21"/>
  <c r="X424" i="21" s="1"/>
  <c r="Z425" i="21"/>
  <c r="X425" i="21" s="1"/>
  <c r="Z426" i="21"/>
  <c r="X426" i="21" s="1"/>
  <c r="Z427" i="21"/>
  <c r="X427" i="21" s="1"/>
  <c r="Z428" i="21"/>
  <c r="X428" i="21" s="1"/>
  <c r="Z429" i="21"/>
  <c r="X429" i="21" s="1"/>
  <c r="Z430" i="21"/>
  <c r="X430" i="21" s="1"/>
  <c r="Z431" i="21"/>
  <c r="X431" i="21" s="1"/>
  <c r="Z432" i="21"/>
  <c r="X432" i="21" s="1"/>
  <c r="Z433" i="21"/>
  <c r="X433" i="21" s="1"/>
  <c r="Z437" i="21"/>
  <c r="X437" i="21" s="1"/>
  <c r="Z438" i="21"/>
  <c r="X438" i="21" s="1"/>
  <c r="Z439" i="21"/>
  <c r="X439" i="21" s="1"/>
  <c r="Z440" i="21"/>
  <c r="X440" i="21" s="1"/>
  <c r="Z441" i="21"/>
  <c r="X441" i="21" s="1"/>
  <c r="Z442" i="21"/>
  <c r="X442" i="21" s="1"/>
  <c r="Z443" i="21"/>
  <c r="X443" i="21" s="1"/>
  <c r="Z444" i="21"/>
  <c r="X444" i="21" s="1"/>
  <c r="Z445" i="21"/>
  <c r="X445" i="21" s="1"/>
  <c r="Z446" i="21"/>
  <c r="X446" i="21" s="1"/>
  <c r="Z447" i="21"/>
  <c r="X447" i="21" s="1"/>
  <c r="Z448" i="21"/>
  <c r="X448" i="21" s="1"/>
  <c r="Z449" i="21"/>
  <c r="X449" i="21" s="1"/>
  <c r="Z450" i="21"/>
  <c r="X450" i="21" s="1"/>
  <c r="Z451" i="21"/>
  <c r="X451" i="21" s="1"/>
  <c r="Z452" i="21"/>
  <c r="X452" i="21" s="1"/>
  <c r="Z453" i="21"/>
  <c r="X453" i="21" s="1"/>
  <c r="Z454" i="21"/>
  <c r="X454" i="21" s="1"/>
  <c r="Z126" i="21"/>
  <c r="X126" i="21" s="1"/>
  <c r="Z455" i="21"/>
  <c r="X455" i="21" s="1"/>
  <c r="Z456" i="21"/>
  <c r="X456" i="21" s="1"/>
  <c r="Z457" i="21"/>
  <c r="X457" i="21" s="1"/>
  <c r="Z458" i="21"/>
  <c r="X458" i="21" s="1"/>
  <c r="Z459" i="21"/>
  <c r="X459" i="21" s="1"/>
  <c r="Z460" i="21"/>
  <c r="X460" i="21" s="1"/>
  <c r="Z462" i="21"/>
  <c r="X462" i="21" s="1"/>
  <c r="Z464" i="21"/>
  <c r="X464" i="21" s="1"/>
  <c r="Z465" i="21"/>
  <c r="X465" i="21" s="1"/>
  <c r="Z466" i="21"/>
  <c r="X466" i="21" s="1"/>
  <c r="Z467" i="21"/>
  <c r="X467" i="21" s="1"/>
  <c r="Z468" i="21"/>
  <c r="X468" i="21" s="1"/>
  <c r="Z469" i="21"/>
  <c r="X469" i="21" s="1"/>
  <c r="Z471" i="21"/>
  <c r="X471" i="21" s="1"/>
  <c r="Z472" i="21"/>
  <c r="X472" i="21" s="1"/>
  <c r="Z473" i="21"/>
  <c r="X473" i="21" s="1"/>
  <c r="Z474" i="21"/>
  <c r="X474" i="21" s="1"/>
  <c r="Z475" i="21"/>
  <c r="X475" i="21" s="1"/>
  <c r="Z476" i="21"/>
  <c r="X476" i="21" s="1"/>
  <c r="Z477" i="21"/>
  <c r="X477" i="21" s="1"/>
  <c r="Z478" i="21"/>
  <c r="X478" i="21" s="1"/>
  <c r="Z479" i="21"/>
  <c r="X479" i="21" s="1"/>
  <c r="Z480" i="21"/>
  <c r="X480" i="21" s="1"/>
  <c r="Z481" i="21"/>
  <c r="X481" i="21" s="1"/>
  <c r="Z483" i="21"/>
  <c r="X483" i="21" s="1"/>
  <c r="Z484" i="21"/>
  <c r="X484" i="21" s="1"/>
  <c r="Z485" i="21"/>
  <c r="X485" i="21" s="1"/>
  <c r="Z486" i="21"/>
  <c r="X486" i="21" s="1"/>
  <c r="Z487" i="21"/>
  <c r="X487" i="21" s="1"/>
  <c r="Z488" i="21"/>
  <c r="X488" i="21" s="1"/>
  <c r="Z489" i="21"/>
  <c r="X489" i="21" s="1"/>
  <c r="Z492" i="21"/>
  <c r="Z497" i="21"/>
  <c r="Z498" i="21"/>
  <c r="Z500" i="21"/>
  <c r="Z501" i="21"/>
  <c r="X501" i="21" s="1"/>
  <c r="Z502" i="21"/>
  <c r="X502" i="21" s="1"/>
  <c r="Z143" i="21"/>
  <c r="X143" i="21" s="1"/>
  <c r="Z503" i="21"/>
  <c r="X503" i="21" s="1"/>
  <c r="Z418" i="21"/>
  <c r="X418" i="21" s="1"/>
  <c r="AA28" i="21"/>
  <c r="AB28" i="21" s="1"/>
  <c r="AD28" i="21" s="1"/>
  <c r="AA32" i="21"/>
  <c r="AB32" i="21" s="1"/>
  <c r="AD32" i="21" s="1"/>
  <c r="AA33" i="21"/>
  <c r="AB33" i="21" s="1"/>
  <c r="AD33" i="21" s="1"/>
  <c r="AA34" i="21"/>
  <c r="AB34" i="21" s="1"/>
  <c r="AD34" i="21" s="1"/>
  <c r="AA35" i="21"/>
  <c r="AB35" i="21" s="1"/>
  <c r="AD35" i="21" s="1"/>
  <c r="AA36" i="21"/>
  <c r="AB36" i="21" s="1"/>
  <c r="AD36" i="21" s="1"/>
  <c r="AA37" i="21"/>
  <c r="AB37" i="21" s="1"/>
  <c r="AD37" i="21" s="1"/>
  <c r="AA29" i="21"/>
  <c r="AB29" i="21" s="1"/>
  <c r="AD29" i="21" s="1"/>
  <c r="AA30" i="21"/>
  <c r="AB30" i="21" s="1"/>
  <c r="AD30" i="21" s="1"/>
  <c r="AA31" i="21"/>
  <c r="AB31" i="21" s="1"/>
  <c r="AD31" i="21" s="1"/>
  <c r="AA113" i="21"/>
  <c r="AB113" i="21" s="1"/>
  <c r="AD113" i="21" s="1"/>
  <c r="AA117" i="21"/>
  <c r="AB117" i="21" s="1"/>
  <c r="AD117" i="21" s="1"/>
  <c r="AA114" i="21"/>
  <c r="AB114" i="21" s="1"/>
  <c r="AD114" i="21" s="1"/>
  <c r="AA119" i="21"/>
  <c r="AB119" i="21" s="1"/>
  <c r="AD119" i="21" s="1"/>
  <c r="AA120" i="21"/>
  <c r="AB120" i="21" s="1"/>
  <c r="AD120" i="21" s="1"/>
  <c r="AA121" i="21"/>
  <c r="AB121" i="21" s="1"/>
  <c r="AD121" i="21" s="1"/>
  <c r="AA115" i="21"/>
  <c r="AB115" i="21" s="1"/>
  <c r="AD115" i="21" s="1"/>
  <c r="AA123" i="21"/>
  <c r="AB123" i="21" s="1"/>
  <c r="AD123" i="21" s="1"/>
  <c r="AA129" i="21"/>
  <c r="AB129" i="21" s="1"/>
  <c r="AD129" i="21" s="1"/>
  <c r="AA130" i="21"/>
  <c r="AB130" i="21" s="1"/>
  <c r="AD130" i="21" s="1"/>
  <c r="AA131" i="21"/>
  <c r="AB131" i="21" s="1"/>
  <c r="AD131" i="21" s="1"/>
  <c r="AA132" i="21"/>
  <c r="AB132" i="21" s="1"/>
  <c r="AD132" i="21" s="1"/>
  <c r="AA138" i="21"/>
  <c r="AB138" i="21" s="1"/>
  <c r="AD138" i="21" s="1"/>
  <c r="AA337" i="21"/>
  <c r="AB337" i="21" s="1"/>
  <c r="AD337" i="21" s="1"/>
  <c r="AA338" i="21"/>
  <c r="AB338" i="21" s="1"/>
  <c r="AD338" i="21" s="1"/>
  <c r="AA339" i="21"/>
  <c r="AB339" i="21" s="1"/>
  <c r="AD339" i="21" s="1"/>
  <c r="AA340" i="21"/>
  <c r="AB340" i="21" s="1"/>
  <c r="AD340" i="21" s="1"/>
  <c r="AA341" i="21"/>
  <c r="AB341" i="21" s="1"/>
  <c r="AD341" i="21" s="1"/>
  <c r="AA342" i="21"/>
  <c r="AB342" i="21" s="1"/>
  <c r="AD342" i="21" s="1"/>
  <c r="AA343" i="21"/>
  <c r="AB343" i="21" s="1"/>
  <c r="AD343" i="21" s="1"/>
  <c r="AA344" i="21"/>
  <c r="AB344" i="21" s="1"/>
  <c r="AD344" i="21" s="1"/>
  <c r="AA345" i="21"/>
  <c r="AB345" i="21" s="1"/>
  <c r="AD345" i="21" s="1"/>
  <c r="AA346" i="21"/>
  <c r="AB346" i="21" s="1"/>
  <c r="AD346" i="21" s="1"/>
  <c r="AA347" i="21"/>
  <c r="AB347" i="21" s="1"/>
  <c r="AD347" i="21" s="1"/>
  <c r="AA348" i="21"/>
  <c r="AB348" i="21" s="1"/>
  <c r="AD348" i="21" s="1"/>
  <c r="AA349" i="21"/>
  <c r="AB349" i="21" s="1"/>
  <c r="AD349" i="21" s="1"/>
  <c r="AA350" i="21"/>
  <c r="AB350" i="21" s="1"/>
  <c r="AD350" i="21" s="1"/>
  <c r="AA351" i="21"/>
  <c r="AB351" i="21" s="1"/>
  <c r="AD351" i="21" s="1"/>
  <c r="AA352" i="21"/>
  <c r="AB352" i="21" s="1"/>
  <c r="AD352" i="21" s="1"/>
  <c r="AA353" i="21"/>
  <c r="AB353" i="21" s="1"/>
  <c r="AD353" i="21" s="1"/>
  <c r="AA354" i="21"/>
  <c r="AB354" i="21" s="1"/>
  <c r="AD354" i="21" s="1"/>
  <c r="AA355" i="21"/>
  <c r="AB355" i="21" s="1"/>
  <c r="AD355" i="21" s="1"/>
  <c r="AA356" i="21"/>
  <c r="AB356" i="21" s="1"/>
  <c r="AD356" i="21" s="1"/>
  <c r="AA357" i="21"/>
  <c r="AB357" i="21" s="1"/>
  <c r="AD357" i="21" s="1"/>
  <c r="AA358" i="21"/>
  <c r="AB358" i="21" s="1"/>
  <c r="AD358" i="21" s="1"/>
  <c r="AA359" i="21"/>
  <c r="AB359" i="21" s="1"/>
  <c r="AD359" i="21" s="1"/>
  <c r="AA112" i="21"/>
  <c r="AB112" i="21" s="1"/>
  <c r="AD112" i="21" s="1"/>
  <c r="AA360" i="21"/>
  <c r="AB360" i="21" s="1"/>
  <c r="AD360" i="21" s="1"/>
  <c r="AA361" i="21"/>
  <c r="AB361" i="21" s="1"/>
  <c r="AD361" i="21" s="1"/>
  <c r="AA362" i="21"/>
  <c r="AB362" i="21" s="1"/>
  <c r="AD362" i="21" s="1"/>
  <c r="AA363" i="21"/>
  <c r="AB363" i="21" s="1"/>
  <c r="AD363" i="21" s="1"/>
  <c r="AA364" i="21"/>
  <c r="AB364" i="21" s="1"/>
  <c r="AD364" i="21" s="1"/>
  <c r="AA365" i="21"/>
  <c r="AB365" i="21" s="1"/>
  <c r="AD365" i="21" s="1"/>
  <c r="AA366" i="21"/>
  <c r="AB366" i="21" s="1"/>
  <c r="AD366" i="21" s="1"/>
  <c r="AA367" i="21"/>
  <c r="AB367" i="21" s="1"/>
  <c r="AD367" i="21" s="1"/>
  <c r="AA369" i="21"/>
  <c r="AB369" i="21" s="1"/>
  <c r="AD369" i="21" s="1"/>
  <c r="AA370" i="21"/>
  <c r="AB370" i="21" s="1"/>
  <c r="AD370" i="21" s="1"/>
  <c r="AA371" i="21"/>
  <c r="AB371" i="21" s="1"/>
  <c r="AD371" i="21" s="1"/>
  <c r="AA372" i="21"/>
  <c r="AB372" i="21" s="1"/>
  <c r="AD372" i="21" s="1"/>
  <c r="AA373" i="21"/>
  <c r="AB373" i="21" s="1"/>
  <c r="AD373" i="21" s="1"/>
  <c r="AA374" i="21"/>
  <c r="AB374" i="21" s="1"/>
  <c r="AD374" i="21" s="1"/>
  <c r="AA375" i="21"/>
  <c r="AB375" i="21" s="1"/>
  <c r="AD375" i="21" s="1"/>
  <c r="AA376" i="21"/>
  <c r="AB376" i="21" s="1"/>
  <c r="AD376" i="21" s="1"/>
  <c r="AA377" i="21"/>
  <c r="AB377" i="21" s="1"/>
  <c r="AD377" i="21" s="1"/>
  <c r="AA378" i="21"/>
  <c r="AB378" i="21" s="1"/>
  <c r="AD378" i="21" s="1"/>
  <c r="AA379" i="21"/>
  <c r="AB379" i="21" s="1"/>
  <c r="AD379" i="21" s="1"/>
  <c r="AA380" i="21"/>
  <c r="AB380" i="21" s="1"/>
  <c r="AD380" i="21" s="1"/>
  <c r="AA381" i="21"/>
  <c r="AB381" i="21" s="1"/>
  <c r="AD381" i="21" s="1"/>
  <c r="AA382" i="21"/>
  <c r="AB382" i="21" s="1"/>
  <c r="AD382" i="21" s="1"/>
  <c r="AA383" i="21"/>
  <c r="AB383" i="21" s="1"/>
  <c r="AD383" i="21" s="1"/>
  <c r="AA384" i="21"/>
  <c r="AB384" i="21" s="1"/>
  <c r="AD384" i="21" s="1"/>
  <c r="AA385" i="21"/>
  <c r="AB385" i="21" s="1"/>
  <c r="AD385" i="21" s="1"/>
  <c r="AA386" i="21"/>
  <c r="AB386" i="21" s="1"/>
  <c r="AD386" i="21" s="1"/>
  <c r="AA387" i="21"/>
  <c r="AB387" i="21" s="1"/>
  <c r="AD387" i="21" s="1"/>
  <c r="AA388" i="21"/>
  <c r="AB388" i="21" s="1"/>
  <c r="AD388" i="21" s="1"/>
  <c r="AA389" i="21"/>
  <c r="AB389" i="21" s="1"/>
  <c r="AD389" i="21" s="1"/>
  <c r="AA116" i="21"/>
  <c r="AB116" i="21" s="1"/>
  <c r="AD116" i="21" s="1"/>
  <c r="AA391" i="21"/>
  <c r="AB391" i="21" s="1"/>
  <c r="AD391" i="21" s="1"/>
  <c r="AA392" i="21"/>
  <c r="AB392" i="21" s="1"/>
  <c r="AD392" i="21" s="1"/>
  <c r="AA393" i="21"/>
  <c r="AB393" i="21" s="1"/>
  <c r="AD393" i="21" s="1"/>
  <c r="AA394" i="21"/>
  <c r="AB394" i="21" s="1"/>
  <c r="AD394" i="21" s="1"/>
  <c r="AA396" i="21"/>
  <c r="AB396" i="21" s="1"/>
  <c r="AD396" i="21" s="1"/>
  <c r="AA398" i="21"/>
  <c r="AB398" i="21" s="1"/>
  <c r="AD398" i="21" s="1"/>
  <c r="AA399" i="21"/>
  <c r="AB399" i="21" s="1"/>
  <c r="AD399" i="21" s="1"/>
  <c r="AA401" i="21"/>
  <c r="AB401" i="21" s="1"/>
  <c r="AD401" i="21" s="1"/>
  <c r="AA404" i="21"/>
  <c r="AB404" i="21" s="1"/>
  <c r="AD404" i="21" s="1"/>
  <c r="AA405" i="21"/>
  <c r="AB405" i="21" s="1"/>
  <c r="AD405" i="21" s="1"/>
  <c r="AA407" i="21"/>
  <c r="AB407" i="21" s="1"/>
  <c r="AD407" i="21" s="1"/>
  <c r="AA408" i="21"/>
  <c r="AB408" i="21" s="1"/>
  <c r="AD408" i="21" s="1"/>
  <c r="AA409" i="21"/>
  <c r="AB409" i="21" s="1"/>
  <c r="AD409" i="21" s="1"/>
  <c r="AA410" i="21"/>
  <c r="AB410" i="21" s="1"/>
  <c r="AD410" i="21" s="1"/>
  <c r="AA411" i="21"/>
  <c r="AB411" i="21" s="1"/>
  <c r="AD411" i="21" s="1"/>
  <c r="AA412" i="21"/>
  <c r="AB412" i="21" s="1"/>
  <c r="AD412" i="21" s="1"/>
  <c r="AA413" i="21"/>
  <c r="AB413" i="21" s="1"/>
  <c r="AD413" i="21" s="1"/>
  <c r="AA414" i="21"/>
  <c r="AB414" i="21" s="1"/>
  <c r="AD414" i="21" s="1"/>
  <c r="AA415" i="21"/>
  <c r="AB415" i="21" s="1"/>
  <c r="AD415" i="21" s="1"/>
  <c r="AA416" i="21"/>
  <c r="AB416" i="21" s="1"/>
  <c r="AD416" i="21" s="1"/>
  <c r="AA417" i="21"/>
  <c r="AB417" i="21" s="1"/>
  <c r="AD417" i="21" s="1"/>
  <c r="AA124" i="21"/>
  <c r="AB124" i="21" s="1"/>
  <c r="AD124" i="21" s="1"/>
  <c r="AA419" i="21"/>
  <c r="AB419" i="21" s="1"/>
  <c r="AD419" i="21" s="1"/>
  <c r="AA420" i="21"/>
  <c r="AB420" i="21" s="1"/>
  <c r="AD420" i="21" s="1"/>
  <c r="AA421" i="21"/>
  <c r="AB421" i="21" s="1"/>
  <c r="AD421" i="21" s="1"/>
  <c r="AA422" i="21"/>
  <c r="AB422" i="21" s="1"/>
  <c r="AD422" i="21" s="1"/>
  <c r="AA423" i="21"/>
  <c r="AB423" i="21" s="1"/>
  <c r="AD423" i="21" s="1"/>
  <c r="AA424" i="21"/>
  <c r="AB424" i="21" s="1"/>
  <c r="AD424" i="21" s="1"/>
  <c r="AA425" i="21"/>
  <c r="AB425" i="21" s="1"/>
  <c r="AD425" i="21" s="1"/>
  <c r="AA426" i="21"/>
  <c r="AB426" i="21" s="1"/>
  <c r="AD426" i="21" s="1"/>
  <c r="AA427" i="21"/>
  <c r="AB427" i="21" s="1"/>
  <c r="AD427" i="21" s="1"/>
  <c r="AA428" i="21"/>
  <c r="AB428" i="21" s="1"/>
  <c r="AD428" i="21" s="1"/>
  <c r="AA429" i="21"/>
  <c r="AB429" i="21" s="1"/>
  <c r="AD429" i="21" s="1"/>
  <c r="AA430" i="21"/>
  <c r="AB430" i="21" s="1"/>
  <c r="AD430" i="21" s="1"/>
  <c r="AA431" i="21"/>
  <c r="AB431" i="21" s="1"/>
  <c r="AD431" i="21" s="1"/>
  <c r="AA432" i="21"/>
  <c r="AB432" i="21" s="1"/>
  <c r="AD432" i="21" s="1"/>
  <c r="AA125" i="21"/>
  <c r="AB125" i="21" s="1"/>
  <c r="AD125" i="21" s="1"/>
  <c r="AA433" i="21"/>
  <c r="AB433" i="21" s="1"/>
  <c r="AD433" i="21" s="1"/>
  <c r="AA437" i="21"/>
  <c r="AB437" i="21" s="1"/>
  <c r="AD437" i="21" s="1"/>
  <c r="AA438" i="21"/>
  <c r="AB438" i="21" s="1"/>
  <c r="AD438" i="21" s="1"/>
  <c r="AA439" i="21"/>
  <c r="AB439" i="21" s="1"/>
  <c r="AD439" i="21" s="1"/>
  <c r="AA440" i="21"/>
  <c r="AB440" i="21" s="1"/>
  <c r="AD440" i="21" s="1"/>
  <c r="AA441" i="21"/>
  <c r="AB441" i="21" s="1"/>
  <c r="AD441" i="21" s="1"/>
  <c r="AA442" i="21"/>
  <c r="AB442" i="21" s="1"/>
  <c r="AD442" i="21" s="1"/>
  <c r="AA443" i="21"/>
  <c r="AB443" i="21" s="1"/>
  <c r="AD443" i="21" s="1"/>
  <c r="AA444" i="21"/>
  <c r="AB444" i="21" s="1"/>
  <c r="AD444" i="21" s="1"/>
  <c r="AA445" i="21"/>
  <c r="AB445" i="21" s="1"/>
  <c r="AD445" i="21" s="1"/>
  <c r="AA446" i="21"/>
  <c r="AB446" i="21" s="1"/>
  <c r="AD446" i="21" s="1"/>
  <c r="AA447" i="21"/>
  <c r="AB447" i="21" s="1"/>
  <c r="AD447" i="21" s="1"/>
  <c r="AA448" i="21"/>
  <c r="AB448" i="21" s="1"/>
  <c r="AD448" i="21" s="1"/>
  <c r="AA449" i="21"/>
  <c r="AB449" i="21" s="1"/>
  <c r="AD449" i="21" s="1"/>
  <c r="AA450" i="21"/>
  <c r="AB450" i="21" s="1"/>
  <c r="AD450" i="21" s="1"/>
  <c r="AA451" i="21"/>
  <c r="AB451" i="21" s="1"/>
  <c r="AD451" i="21" s="1"/>
  <c r="AA452" i="21"/>
  <c r="AB452" i="21" s="1"/>
  <c r="AD452" i="21" s="1"/>
  <c r="AA453" i="21"/>
  <c r="AB453" i="21" s="1"/>
  <c r="AD453" i="21" s="1"/>
  <c r="AA454" i="21"/>
  <c r="AB454" i="21" s="1"/>
  <c r="AD454" i="21" s="1"/>
  <c r="AA126" i="21"/>
  <c r="AB126" i="21" s="1"/>
  <c r="AD126" i="21" s="1"/>
  <c r="AA455" i="21"/>
  <c r="AB455" i="21" s="1"/>
  <c r="AD455" i="21" s="1"/>
  <c r="AA456" i="21"/>
  <c r="AB456" i="21" s="1"/>
  <c r="AD456" i="21" s="1"/>
  <c r="AA457" i="21"/>
  <c r="AB457" i="21" s="1"/>
  <c r="AD457" i="21" s="1"/>
  <c r="AA458" i="21"/>
  <c r="AB458" i="21" s="1"/>
  <c r="AD458" i="21" s="1"/>
  <c r="AA459" i="21"/>
  <c r="AB459" i="21" s="1"/>
  <c r="AD459" i="21" s="1"/>
  <c r="AA460" i="21"/>
  <c r="AB460" i="21" s="1"/>
  <c r="AD460" i="21" s="1"/>
  <c r="AA462" i="21"/>
  <c r="AB462" i="21" s="1"/>
  <c r="AD462" i="21" s="1"/>
  <c r="AA464" i="21"/>
  <c r="AB464" i="21" s="1"/>
  <c r="AD464" i="21" s="1"/>
  <c r="AA465" i="21"/>
  <c r="AB465" i="21" s="1"/>
  <c r="AD465" i="21" s="1"/>
  <c r="AA466" i="21"/>
  <c r="AB466" i="21" s="1"/>
  <c r="AD466" i="21" s="1"/>
  <c r="AA467" i="21"/>
  <c r="AB467" i="21" s="1"/>
  <c r="AD467" i="21" s="1"/>
  <c r="AA468" i="21"/>
  <c r="AB468" i="21" s="1"/>
  <c r="AD468" i="21" s="1"/>
  <c r="AA469" i="21"/>
  <c r="AB469" i="21" s="1"/>
  <c r="AD469" i="21" s="1"/>
  <c r="AA471" i="21"/>
  <c r="AB471" i="21" s="1"/>
  <c r="AD471" i="21" s="1"/>
  <c r="AA472" i="21"/>
  <c r="AB472" i="21" s="1"/>
  <c r="AD472" i="21" s="1"/>
  <c r="AA141" i="21"/>
  <c r="AB141" i="21" s="1"/>
  <c r="AD141" i="21" s="1"/>
  <c r="AA473" i="21"/>
  <c r="AB473" i="21" s="1"/>
  <c r="AD473" i="21" s="1"/>
  <c r="AA474" i="21"/>
  <c r="AB474" i="21" s="1"/>
  <c r="AD474" i="21" s="1"/>
  <c r="AA475" i="21"/>
  <c r="AB475" i="21" s="1"/>
  <c r="AD475" i="21" s="1"/>
  <c r="AA476" i="21"/>
  <c r="AB476" i="21" s="1"/>
  <c r="AD476" i="21" s="1"/>
  <c r="AA477" i="21"/>
  <c r="AB477" i="21" s="1"/>
  <c r="AD477" i="21" s="1"/>
  <c r="AA142" i="21"/>
  <c r="AB142" i="21" s="1"/>
  <c r="AD142" i="21" s="1"/>
  <c r="AA478" i="21"/>
  <c r="AB478" i="21" s="1"/>
  <c r="AD478" i="21" s="1"/>
  <c r="AA479" i="21"/>
  <c r="AB479" i="21" s="1"/>
  <c r="AD479" i="21" s="1"/>
  <c r="AA480" i="21"/>
  <c r="AB480" i="21" s="1"/>
  <c r="AD480" i="21" s="1"/>
  <c r="AA481" i="21"/>
  <c r="AB481" i="21" s="1"/>
  <c r="AD481" i="21" s="1"/>
  <c r="AA483" i="21"/>
  <c r="AB483" i="21" s="1"/>
  <c r="AD483" i="21" s="1"/>
  <c r="AA484" i="21"/>
  <c r="AB484" i="21" s="1"/>
  <c r="AD484" i="21" s="1"/>
  <c r="AA485" i="21"/>
  <c r="AB485" i="21" s="1"/>
  <c r="AD485" i="21" s="1"/>
  <c r="AA486" i="21"/>
  <c r="AB486" i="21" s="1"/>
  <c r="AD486" i="21" s="1"/>
  <c r="AA487" i="21"/>
  <c r="AB487" i="21" s="1"/>
  <c r="AD487" i="21" s="1"/>
  <c r="AA488" i="21"/>
  <c r="AB488" i="21" s="1"/>
  <c r="AD488" i="21" s="1"/>
  <c r="AA489" i="21"/>
  <c r="AB489" i="21" s="1"/>
  <c r="AD489" i="21" s="1"/>
  <c r="AA492" i="21"/>
  <c r="AB492" i="21" s="1"/>
  <c r="AD492" i="21" s="1"/>
  <c r="AA497" i="21"/>
  <c r="AB497" i="21" s="1"/>
  <c r="AD497" i="21" s="1"/>
  <c r="AA498" i="21"/>
  <c r="AB498" i="21" s="1"/>
  <c r="AD498" i="21" s="1"/>
  <c r="AA500" i="21"/>
  <c r="AB500" i="21" s="1"/>
  <c r="AD500" i="21" s="1"/>
  <c r="AA501" i="21"/>
  <c r="AB501" i="21" s="1"/>
  <c r="AD501" i="21" s="1"/>
  <c r="AA502" i="21"/>
  <c r="AB502" i="21" s="1"/>
  <c r="AD502" i="21" s="1"/>
  <c r="AA143" i="21"/>
  <c r="AB143" i="21" s="1"/>
  <c r="AD143" i="21" s="1"/>
  <c r="AA503" i="21"/>
  <c r="AB503" i="21" s="1"/>
  <c r="AD503" i="21" s="1"/>
  <c r="AA418" i="21"/>
  <c r="AB418" i="21" s="1"/>
  <c r="AD418" i="21" s="1"/>
  <c r="C98" i="21" l="1"/>
  <c r="C101" i="21"/>
  <c r="C105" i="21"/>
  <c r="C103" i="21"/>
  <c r="C106" i="21"/>
  <c r="O47" i="22" s="1"/>
  <c r="C107" i="21"/>
  <c r="C108" i="21"/>
  <c r="C109" i="21"/>
  <c r="C110" i="21"/>
  <c r="C1555" i="21"/>
  <c r="C14" i="21"/>
  <c r="C306" i="21"/>
  <c r="C307" i="21"/>
  <c r="C1426" i="21"/>
  <c r="C1427" i="21"/>
  <c r="C1428" i="21"/>
  <c r="C1429" i="21"/>
  <c r="C1430" i="21"/>
  <c r="C1431" i="21"/>
  <c r="C97" i="21"/>
  <c r="C1432" i="21"/>
  <c r="C1433" i="21"/>
  <c r="C1434" i="21"/>
  <c r="C1435" i="21"/>
  <c r="C1436" i="21"/>
  <c r="C1438" i="21"/>
  <c r="C1439" i="21"/>
  <c r="C1440" i="21"/>
  <c r="C1441" i="21"/>
  <c r="C1442" i="21"/>
  <c r="C1443" i="21"/>
  <c r="C10" i="21"/>
  <c r="C1468" i="21"/>
  <c r="C1444" i="21"/>
  <c r="C1445" i="21"/>
  <c r="C1446" i="21"/>
  <c r="C1447" i="21"/>
  <c r="C1448" i="21"/>
  <c r="C1449" i="21"/>
  <c r="C1450" i="21"/>
  <c r="C1451" i="21"/>
  <c r="C1452" i="21"/>
  <c r="C1453" i="21"/>
  <c r="C1455" i="21"/>
  <c r="C303" i="21"/>
  <c r="C1457" i="21"/>
  <c r="C1458" i="21"/>
  <c r="C1469" i="21"/>
  <c r="C1470" i="21"/>
  <c r="C1460" i="21"/>
  <c r="C1461" i="21"/>
  <c r="C1462" i="21"/>
  <c r="C1463" i="21"/>
  <c r="C1464" i="21"/>
  <c r="C1466" i="21"/>
  <c r="C1467" i="21"/>
  <c r="C1473" i="21"/>
  <c r="C1472" i="21"/>
  <c r="C1474" i="21"/>
  <c r="C1475" i="21"/>
  <c r="C1476" i="21"/>
  <c r="C1477" i="21"/>
  <c r="C1478" i="21"/>
  <c r="C1479" i="21"/>
  <c r="C1481" i="21"/>
  <c r="C1482" i="21"/>
  <c r="C1484" i="21"/>
  <c r="C1486" i="21"/>
  <c r="C1487" i="21"/>
  <c r="C1490" i="21"/>
  <c r="C1491" i="21"/>
  <c r="C1504" i="21"/>
  <c r="C1492" i="21"/>
  <c r="C1493" i="21"/>
  <c r="C1494" i="21"/>
  <c r="C1496" i="21"/>
  <c r="C304" i="21"/>
  <c r="C305" i="21"/>
  <c r="C1505" i="21"/>
  <c r="C1497" i="21"/>
  <c r="C1498" i="21"/>
  <c r="C1499" i="21"/>
  <c r="C1500" i="21"/>
  <c r="C1501" i="21"/>
  <c r="C1502" i="21"/>
  <c r="C1503" i="21"/>
  <c r="C1507" i="21"/>
  <c r="C1508" i="21"/>
  <c r="C1509" i="21"/>
  <c r="C1512" i="21"/>
  <c r="C1510" i="21"/>
  <c r="C1513" i="21"/>
  <c r="C1511" i="21"/>
  <c r="C102" i="21"/>
  <c r="C1515" i="21"/>
  <c r="C1531" i="21"/>
  <c r="C1516" i="21"/>
  <c r="C1517" i="21"/>
  <c r="C1518" i="21"/>
  <c r="C1519" i="21"/>
  <c r="C1520" i="21"/>
  <c r="C1521" i="21"/>
  <c r="C1522" i="21"/>
  <c r="C1523" i="21"/>
  <c r="C1524" i="21"/>
  <c r="C1525" i="21"/>
  <c r="C1526" i="21"/>
  <c r="C1527" i="21"/>
  <c r="C1528" i="21"/>
  <c r="C1529" i="21"/>
  <c r="C1530" i="21"/>
  <c r="C1534" i="21"/>
  <c r="C1535" i="21"/>
  <c r="C1536" i="21"/>
  <c r="C1537" i="21"/>
  <c r="C1538" i="21"/>
  <c r="C1539" i="21"/>
  <c r="C1540" i="21"/>
  <c r="C1514" i="21"/>
  <c r="C1532" i="21"/>
  <c r="C1541" i="21"/>
  <c r="C1542" i="21"/>
  <c r="C1543" i="21"/>
  <c r="C1544" i="21"/>
  <c r="C1545" i="21"/>
  <c r="C1546" i="21"/>
  <c r="C1547" i="21"/>
  <c r="C1548" i="21"/>
  <c r="C1549" i="21"/>
  <c r="C1550" i="21"/>
  <c r="C1533" i="21"/>
  <c r="C1551" i="21"/>
  <c r="C1553" i="21"/>
  <c r="C1592" i="21"/>
  <c r="O1432" i="22" s="1"/>
  <c r="C1554" i="21"/>
  <c r="C1556" i="21"/>
  <c r="C1557" i="21"/>
  <c r="C17" i="21"/>
  <c r="C15" i="21"/>
  <c r="C1559" i="21"/>
  <c r="C1560" i="21"/>
  <c r="C1562" i="21"/>
  <c r="C1563" i="21"/>
  <c r="C1564" i="21"/>
  <c r="C1565" i="21"/>
  <c r="C1552" i="21"/>
  <c r="C1594" i="21"/>
  <c r="O1434" i="22" s="1"/>
  <c r="C1567" i="21"/>
  <c r="C1568" i="21"/>
  <c r="C1569" i="21"/>
  <c r="C1570" i="21"/>
  <c r="C1571" i="21"/>
  <c r="O1411" i="22" s="1"/>
  <c r="C1572" i="21"/>
  <c r="O1412" i="22" s="1"/>
  <c r="C1574" i="21"/>
  <c r="O1414" i="22" s="1"/>
  <c r="C1575" i="21"/>
  <c r="O1415" i="22" s="1"/>
  <c r="C1577" i="21"/>
  <c r="O1417" i="22" s="1"/>
  <c r="C1576" i="21"/>
  <c r="O1416" i="22" s="1"/>
  <c r="C1578" i="21"/>
  <c r="O1418" i="22" s="1"/>
  <c r="C1580" i="21"/>
  <c r="O1420" i="22" s="1"/>
  <c r="C1582" i="21"/>
  <c r="O1422" i="22" s="1"/>
  <c r="C1596" i="21"/>
  <c r="O1436" i="22" s="1"/>
  <c r="C1597" i="21"/>
  <c r="O1437" i="22" s="1"/>
  <c r="C1598" i="21"/>
  <c r="O1438" i="22" s="1"/>
  <c r="C1583" i="21"/>
  <c r="O1423" i="22" s="1"/>
  <c r="C1584" i="21"/>
  <c r="O1424" i="22" s="1"/>
  <c r="C1600" i="21"/>
  <c r="O1440" i="22" s="1"/>
  <c r="C1599" i="21"/>
  <c r="O1439" i="22" s="1"/>
  <c r="C1601" i="21"/>
  <c r="O1441" i="22" s="1"/>
  <c r="C1602" i="21"/>
  <c r="O1442" i="22" s="1"/>
  <c r="C1585" i="21"/>
  <c r="O1425" i="22" s="1"/>
  <c r="C1586" i="21"/>
  <c r="O1426" i="22" s="1"/>
  <c r="C1587" i="21"/>
  <c r="O1427" i="22" s="1"/>
  <c r="C16" i="21"/>
  <c r="C1588" i="21"/>
  <c r="O1428" i="22" s="1"/>
  <c r="C1589" i="21"/>
  <c r="O1429" i="22" s="1"/>
  <c r="C1606" i="21"/>
  <c r="O1446" i="22" s="1"/>
  <c r="C1607" i="21"/>
  <c r="O1447" i="22" s="1"/>
  <c r="C308" i="21"/>
  <c r="C1590" i="21"/>
  <c r="O1430" i="22" s="1"/>
  <c r="C1610" i="21"/>
  <c r="O1450" i="22" s="1"/>
  <c r="C1593" i="21"/>
  <c r="O1433" i="22" s="1"/>
  <c r="C1611" i="21"/>
  <c r="O1451" i="22" s="1"/>
  <c r="C1605" i="21"/>
  <c r="O1445" i="22" s="1"/>
  <c r="C1614" i="21"/>
  <c r="O1452" i="22" s="1"/>
  <c r="C1615" i="21"/>
  <c r="O1453" i="22" s="1"/>
  <c r="C1616" i="21"/>
  <c r="O1454" i="22" s="1"/>
  <c r="C1619" i="21"/>
  <c r="O1456" i="22" s="1"/>
  <c r="C1623" i="21"/>
  <c r="O1460" i="22" s="1"/>
  <c r="C1617" i="21"/>
  <c r="C1618" i="21"/>
  <c r="O1455" i="22" s="1"/>
  <c r="C1622" i="21"/>
  <c r="O1459" i="22" s="1"/>
  <c r="C1624" i="21"/>
  <c r="O1461" i="22" s="1"/>
  <c r="C1621" i="21"/>
  <c r="O1458" i="22" s="1"/>
  <c r="C1620" i="21"/>
  <c r="O1457" i="22" s="1"/>
  <c r="C1626" i="21"/>
  <c r="O1463" i="22" s="1"/>
  <c r="C1627" i="21"/>
  <c r="O1464" i="22" s="1"/>
  <c r="C1628" i="21"/>
  <c r="O1465" i="22" s="1"/>
  <c r="C1629" i="21"/>
  <c r="O1466" i="22" s="1"/>
  <c r="C1630" i="21"/>
  <c r="O1467" i="22" s="1"/>
  <c r="C1631" i="21"/>
  <c r="O1468" i="22" s="1"/>
  <c r="C1632" i="21"/>
  <c r="O1469" i="22" s="1"/>
  <c r="C1633" i="21"/>
  <c r="O1470" i="22" s="1"/>
  <c r="C1634" i="21"/>
  <c r="O1471" i="22" s="1"/>
  <c r="C1636" i="21"/>
  <c r="O1472" i="22" s="1"/>
  <c r="C1638" i="21"/>
  <c r="O1474" i="22" s="1"/>
  <c r="C1639" i="21"/>
  <c r="O1475" i="22" s="1"/>
  <c r="C1640" i="21"/>
  <c r="O1476" i="22" s="1"/>
  <c r="C1683" i="21"/>
  <c r="O1516" i="22" s="1"/>
  <c r="C1641" i="21"/>
  <c r="O1477" i="22" s="1"/>
  <c r="C1642" i="21"/>
  <c r="C1684" i="21"/>
  <c r="O1517" i="22" s="1"/>
  <c r="C1643" i="21"/>
  <c r="O1478" i="22" s="1"/>
  <c r="C1644" i="21"/>
  <c r="O1479" i="22" s="1"/>
  <c r="C1645" i="21"/>
  <c r="O1480" i="22" s="1"/>
  <c r="C1685" i="21"/>
  <c r="O1518" i="22" s="1"/>
  <c r="C1686" i="21"/>
  <c r="O1519" i="22" s="1"/>
  <c r="C1688" i="21"/>
  <c r="O1521" i="22" s="1"/>
  <c r="C1646" i="21"/>
  <c r="O1481" i="22" s="1"/>
  <c r="C1647" i="21"/>
  <c r="O1482" i="22" s="1"/>
  <c r="C1648" i="21"/>
  <c r="O1483" i="22" s="1"/>
  <c r="C1649" i="21"/>
  <c r="O1484" i="22" s="1"/>
  <c r="C1650" i="21"/>
  <c r="O1485" i="22" s="1"/>
  <c r="C1651" i="21"/>
  <c r="O1486" i="22" s="1"/>
  <c r="C1689" i="21"/>
  <c r="O1522" i="22" s="1"/>
  <c r="C1690" i="21"/>
  <c r="O1523" i="22" s="1"/>
  <c r="C1652" i="21"/>
  <c r="O1487" i="22" s="1"/>
  <c r="C1653" i="21"/>
  <c r="O1488" i="22" s="1"/>
  <c r="C1691" i="21"/>
  <c r="O1524" i="22" s="1"/>
  <c r="C1692" i="21"/>
  <c r="O1525" i="22" s="1"/>
  <c r="C1693" i="21"/>
  <c r="O1526" i="22" s="1"/>
  <c r="C1654" i="21"/>
  <c r="O1489" i="22" s="1"/>
  <c r="C1655" i="21"/>
  <c r="O1490" i="22" s="1"/>
  <c r="C23" i="21"/>
  <c r="C1656" i="21"/>
  <c r="O1491" i="22" s="1"/>
  <c r="C1657" i="21"/>
  <c r="O1492" i="22" s="1"/>
  <c r="C1658" i="21"/>
  <c r="O1493" i="22" s="1"/>
  <c r="C1659" i="21"/>
  <c r="O1494" i="22" s="1"/>
  <c r="C1695" i="21"/>
  <c r="O1528" i="22" s="1"/>
  <c r="C1660" i="21"/>
  <c r="O1495" i="22" s="1"/>
  <c r="C1661" i="21"/>
  <c r="O1496" i="22" s="1"/>
  <c r="C1696" i="21"/>
  <c r="O1529" i="22" s="1"/>
  <c r="C1662" i="21"/>
  <c r="O1497" i="22" s="1"/>
  <c r="C309" i="21"/>
  <c r="C1663" i="21"/>
  <c r="O1498" i="22" s="1"/>
  <c r="C1664" i="21"/>
  <c r="O1499" i="22" s="1"/>
  <c r="C1665" i="21"/>
  <c r="O1500" i="22" s="1"/>
  <c r="C1699" i="21"/>
  <c r="O1532" i="22" s="1"/>
  <c r="C1700" i="21"/>
  <c r="O1533" i="22" s="1"/>
  <c r="C1701" i="21"/>
  <c r="O1534" i="22" s="1"/>
  <c r="C1668" i="21"/>
  <c r="O1502" i="22" s="1"/>
  <c r="C1669" i="21"/>
  <c r="O1503" i="22" s="1"/>
  <c r="C1702" i="21"/>
  <c r="O1535" i="22" s="1"/>
  <c r="C1671" i="21"/>
  <c r="O1504" i="22" s="1"/>
  <c r="C1672" i="21"/>
  <c r="O1505" i="22" s="1"/>
  <c r="C1673" i="21"/>
  <c r="O1506" i="22" s="1"/>
  <c r="C1674" i="21"/>
  <c r="O1507" i="22" s="1"/>
  <c r="C1675" i="21"/>
  <c r="O1508" i="22" s="1"/>
  <c r="C1676" i="21"/>
  <c r="O1509" i="22" s="1"/>
  <c r="C1703" i="21"/>
  <c r="O1536" i="22" s="1"/>
  <c r="C1677" i="21"/>
  <c r="O1510" i="22" s="1"/>
  <c r="C1704" i="21"/>
  <c r="O1537" i="22" s="1"/>
  <c r="C1705" i="21"/>
  <c r="O1538" i="22" s="1"/>
  <c r="C1678" i="21"/>
  <c r="O1511" i="22" s="1"/>
  <c r="C1679" i="21"/>
  <c r="O1512" i="22" s="1"/>
  <c r="C1706" i="21"/>
  <c r="O1539" i="22" s="1"/>
  <c r="C1682" i="21"/>
  <c r="O1515" i="22" s="1"/>
  <c r="C1707" i="21"/>
  <c r="O1540" i="22" s="1"/>
  <c r="C1708" i="21"/>
  <c r="O1541" i="22" s="1"/>
  <c r="C1709" i="21"/>
  <c r="O1542" i="22" s="1"/>
  <c r="C1710" i="21"/>
  <c r="O1543" i="22" s="1"/>
  <c r="C27" i="21"/>
  <c r="C1711" i="21"/>
  <c r="O1544" i="22" s="1"/>
  <c r="C1712" i="21"/>
  <c r="O1545" i="22" s="1"/>
  <c r="C1713" i="21"/>
  <c r="O1546" i="22" s="1"/>
  <c r="C1730" i="21"/>
  <c r="O1560" i="22" s="1"/>
  <c r="C1714" i="21"/>
  <c r="O1547" i="22" s="1"/>
  <c r="C1715" i="21"/>
  <c r="C1731" i="21"/>
  <c r="O1561" i="22" s="1"/>
  <c r="C1716" i="21"/>
  <c r="O1548" i="22" s="1"/>
  <c r="C1732" i="21"/>
  <c r="O1562" i="22" s="1"/>
  <c r="C1717" i="21"/>
  <c r="C1733" i="21"/>
  <c r="O1563" i="22" s="1"/>
  <c r="C1718" i="21"/>
  <c r="O1549" i="22" s="1"/>
  <c r="C1719" i="21"/>
  <c r="O1550" i="22" s="1"/>
  <c r="C1734" i="21"/>
  <c r="O1564" i="22" s="1"/>
  <c r="C1735" i="21"/>
  <c r="O1565" i="22" s="1"/>
  <c r="C26" i="21"/>
  <c r="C1720" i="21"/>
  <c r="O1551" i="22" s="1"/>
  <c r="C1721" i="21"/>
  <c r="O1552" i="22" s="1"/>
  <c r="C1722" i="21"/>
  <c r="C1723" i="21"/>
  <c r="O1553" i="22" s="1"/>
  <c r="C1724" i="21"/>
  <c r="O1554" i="22" s="1"/>
  <c r="C1725" i="21"/>
  <c r="O1555" i="22" s="1"/>
  <c r="C11" i="21"/>
  <c r="C1736" i="21"/>
  <c r="O1566" i="22" s="1"/>
  <c r="C1737" i="21"/>
  <c r="O1567" i="22" s="1"/>
  <c r="C1729" i="21"/>
  <c r="O1559" i="22" s="1"/>
  <c r="C1456" i="21"/>
  <c r="C1483" i="21"/>
  <c r="C1506" i="21"/>
  <c r="C1566" i="21"/>
  <c r="C1637" i="21"/>
  <c r="O1473" i="22" s="1"/>
  <c r="C1687" i="21"/>
  <c r="O1520" i="22" s="1"/>
  <c r="C1698" i="21"/>
  <c r="O1531" i="22" s="1"/>
  <c r="C1694" i="21"/>
  <c r="O1527" i="22" s="1"/>
  <c r="C1728" i="21"/>
  <c r="O1558" i="22" s="1"/>
  <c r="C1727" i="21"/>
  <c r="O1557" i="22" s="1"/>
  <c r="D98" i="21"/>
  <c r="U98" i="21" s="1"/>
  <c r="D101" i="21"/>
  <c r="U101" i="21" s="1"/>
  <c r="D105" i="21"/>
  <c r="U105" i="21" s="1"/>
  <c r="D103" i="21"/>
  <c r="U103" i="21" s="1"/>
  <c r="D106" i="21"/>
  <c r="U106" i="21" s="1"/>
  <c r="D107" i="21"/>
  <c r="U107" i="21" s="1"/>
  <c r="D108" i="21"/>
  <c r="U108" i="21" s="1"/>
  <c r="D109" i="21"/>
  <c r="U109" i="21" s="1"/>
  <c r="D110" i="21"/>
  <c r="U110" i="21" s="1"/>
  <c r="D1555" i="21"/>
  <c r="U1555" i="21" s="1"/>
  <c r="D14" i="21"/>
  <c r="U14" i="21" s="1"/>
  <c r="D306" i="21"/>
  <c r="U306" i="21" s="1"/>
  <c r="D307" i="21"/>
  <c r="U307" i="21" s="1"/>
  <c r="D1426" i="21"/>
  <c r="U1426" i="21" s="1"/>
  <c r="D1427" i="21"/>
  <c r="U1427" i="21" s="1"/>
  <c r="D1428" i="21"/>
  <c r="U1428" i="21" s="1"/>
  <c r="D1429" i="21"/>
  <c r="U1429" i="21" s="1"/>
  <c r="D1430" i="21"/>
  <c r="U1430" i="21" s="1"/>
  <c r="D1431" i="21"/>
  <c r="U1431" i="21" s="1"/>
  <c r="D97" i="21"/>
  <c r="U97" i="21" s="1"/>
  <c r="D1432" i="21"/>
  <c r="U1432" i="21" s="1"/>
  <c r="D1433" i="21"/>
  <c r="U1433" i="21" s="1"/>
  <c r="D1434" i="21"/>
  <c r="U1434" i="21" s="1"/>
  <c r="D1435" i="21"/>
  <c r="U1435" i="21" s="1"/>
  <c r="D1436" i="21"/>
  <c r="U1436" i="21" s="1"/>
  <c r="D1438" i="21"/>
  <c r="U1438" i="21" s="1"/>
  <c r="D1439" i="21"/>
  <c r="U1439" i="21" s="1"/>
  <c r="D1440" i="21"/>
  <c r="U1440" i="21" s="1"/>
  <c r="D1441" i="21"/>
  <c r="U1441" i="21" s="1"/>
  <c r="D1442" i="21"/>
  <c r="U1442" i="21" s="1"/>
  <c r="D1443" i="21"/>
  <c r="U1443" i="21" s="1"/>
  <c r="D10" i="21"/>
  <c r="U10" i="21" s="1"/>
  <c r="D1468" i="21"/>
  <c r="U1468" i="21" s="1"/>
  <c r="D1444" i="21"/>
  <c r="U1444" i="21" s="1"/>
  <c r="D1445" i="21"/>
  <c r="U1445" i="21" s="1"/>
  <c r="D1446" i="21"/>
  <c r="U1446" i="21" s="1"/>
  <c r="D1447" i="21"/>
  <c r="U1447" i="21" s="1"/>
  <c r="D1448" i="21"/>
  <c r="U1448" i="21" s="1"/>
  <c r="D1449" i="21"/>
  <c r="U1449" i="21" s="1"/>
  <c r="D1450" i="21"/>
  <c r="U1450" i="21" s="1"/>
  <c r="D1451" i="21"/>
  <c r="U1451" i="21" s="1"/>
  <c r="D1452" i="21"/>
  <c r="U1452" i="21" s="1"/>
  <c r="D1453" i="21"/>
  <c r="U1453" i="21" s="1"/>
  <c r="D1455" i="21"/>
  <c r="U1455" i="21" s="1"/>
  <c r="D303" i="21"/>
  <c r="U303" i="21" s="1"/>
  <c r="D1457" i="21"/>
  <c r="U1457" i="21" s="1"/>
  <c r="D1458" i="21"/>
  <c r="U1458" i="21" s="1"/>
  <c r="D1469" i="21"/>
  <c r="U1469" i="21" s="1"/>
  <c r="D1470" i="21"/>
  <c r="U1470" i="21" s="1"/>
  <c r="D1460" i="21"/>
  <c r="U1460" i="21" s="1"/>
  <c r="D1461" i="21"/>
  <c r="U1461" i="21" s="1"/>
  <c r="D1462" i="21"/>
  <c r="U1462" i="21" s="1"/>
  <c r="D1463" i="21"/>
  <c r="U1463" i="21" s="1"/>
  <c r="D1464" i="21"/>
  <c r="U1464" i="21" s="1"/>
  <c r="D1466" i="21"/>
  <c r="U1466" i="21" s="1"/>
  <c r="D1467" i="21"/>
  <c r="U1467" i="21" s="1"/>
  <c r="D1473" i="21"/>
  <c r="U1473" i="21" s="1"/>
  <c r="D1472" i="21"/>
  <c r="U1472" i="21" s="1"/>
  <c r="D1474" i="21"/>
  <c r="U1474" i="21" s="1"/>
  <c r="D1475" i="21"/>
  <c r="U1475" i="21" s="1"/>
  <c r="D1476" i="21"/>
  <c r="U1476" i="21" s="1"/>
  <c r="D1477" i="21"/>
  <c r="U1477" i="21" s="1"/>
  <c r="D1478" i="21"/>
  <c r="U1478" i="21" s="1"/>
  <c r="D1479" i="21"/>
  <c r="U1479" i="21" s="1"/>
  <c r="D1481" i="21"/>
  <c r="U1481" i="21" s="1"/>
  <c r="D1482" i="21"/>
  <c r="U1482" i="21" s="1"/>
  <c r="D1484" i="21"/>
  <c r="U1484" i="21" s="1"/>
  <c r="D1486" i="21"/>
  <c r="U1486" i="21" s="1"/>
  <c r="D1487" i="21"/>
  <c r="U1487" i="21" s="1"/>
  <c r="D1490" i="21"/>
  <c r="U1490" i="21" s="1"/>
  <c r="D1491" i="21"/>
  <c r="U1491" i="21" s="1"/>
  <c r="D1504" i="21"/>
  <c r="U1504" i="21" s="1"/>
  <c r="D1492" i="21"/>
  <c r="U1492" i="21" s="1"/>
  <c r="D1493" i="21"/>
  <c r="U1493" i="21" s="1"/>
  <c r="D1494" i="21"/>
  <c r="U1494" i="21" s="1"/>
  <c r="D1496" i="21"/>
  <c r="U1496" i="21" s="1"/>
  <c r="D304" i="21"/>
  <c r="U304" i="21" s="1"/>
  <c r="D305" i="21"/>
  <c r="U305" i="21" s="1"/>
  <c r="D1505" i="21"/>
  <c r="U1505" i="21" s="1"/>
  <c r="D1497" i="21"/>
  <c r="U1497" i="21" s="1"/>
  <c r="D1498" i="21"/>
  <c r="U1498" i="21" s="1"/>
  <c r="D1499" i="21"/>
  <c r="U1499" i="21" s="1"/>
  <c r="D1500" i="21"/>
  <c r="U1500" i="21" s="1"/>
  <c r="D1501" i="21"/>
  <c r="U1501" i="21" s="1"/>
  <c r="D1502" i="21"/>
  <c r="U1502" i="21" s="1"/>
  <c r="D1503" i="21"/>
  <c r="U1503" i="21" s="1"/>
  <c r="D1507" i="21"/>
  <c r="U1507" i="21" s="1"/>
  <c r="D1508" i="21"/>
  <c r="U1508" i="21" s="1"/>
  <c r="D1509" i="21"/>
  <c r="U1509" i="21" s="1"/>
  <c r="D1512" i="21"/>
  <c r="U1512" i="21" s="1"/>
  <c r="D1510" i="21"/>
  <c r="U1510" i="21" s="1"/>
  <c r="D1513" i="21"/>
  <c r="U1513" i="21" s="1"/>
  <c r="D1511" i="21"/>
  <c r="U1511" i="21" s="1"/>
  <c r="D102" i="21"/>
  <c r="U102" i="21" s="1"/>
  <c r="D1515" i="21"/>
  <c r="U1515" i="21" s="1"/>
  <c r="D1531" i="21"/>
  <c r="U1531" i="21" s="1"/>
  <c r="D1516" i="21"/>
  <c r="U1516" i="21" s="1"/>
  <c r="D1517" i="21"/>
  <c r="U1517" i="21" s="1"/>
  <c r="D1518" i="21"/>
  <c r="U1518" i="21" s="1"/>
  <c r="D1519" i="21"/>
  <c r="U1519" i="21" s="1"/>
  <c r="D1520" i="21"/>
  <c r="U1520" i="21" s="1"/>
  <c r="D1521" i="21"/>
  <c r="U1521" i="21" s="1"/>
  <c r="D1522" i="21"/>
  <c r="U1522" i="21" s="1"/>
  <c r="D1523" i="21"/>
  <c r="U1523" i="21" s="1"/>
  <c r="D1524" i="21"/>
  <c r="U1524" i="21" s="1"/>
  <c r="D1525" i="21"/>
  <c r="U1525" i="21" s="1"/>
  <c r="D1526" i="21"/>
  <c r="U1526" i="21" s="1"/>
  <c r="D1527" i="21"/>
  <c r="U1527" i="21" s="1"/>
  <c r="D1528" i="21"/>
  <c r="U1528" i="21" s="1"/>
  <c r="D1529" i="21"/>
  <c r="U1529" i="21" s="1"/>
  <c r="D1530" i="21"/>
  <c r="U1530" i="21" s="1"/>
  <c r="D1534" i="21"/>
  <c r="U1534" i="21" s="1"/>
  <c r="D1535" i="21"/>
  <c r="U1535" i="21" s="1"/>
  <c r="D1536" i="21"/>
  <c r="U1536" i="21" s="1"/>
  <c r="D1537" i="21"/>
  <c r="U1537" i="21" s="1"/>
  <c r="D1538" i="21"/>
  <c r="U1538" i="21" s="1"/>
  <c r="D1539" i="21"/>
  <c r="U1539" i="21" s="1"/>
  <c r="D1540" i="21"/>
  <c r="U1540" i="21" s="1"/>
  <c r="D1514" i="21"/>
  <c r="U1514" i="21" s="1"/>
  <c r="D1532" i="21"/>
  <c r="U1532" i="21" s="1"/>
  <c r="D1541" i="21"/>
  <c r="U1541" i="21" s="1"/>
  <c r="D1542" i="21"/>
  <c r="U1542" i="21" s="1"/>
  <c r="D1543" i="21"/>
  <c r="U1543" i="21" s="1"/>
  <c r="D1544" i="21"/>
  <c r="U1544" i="21" s="1"/>
  <c r="D1545" i="21"/>
  <c r="U1545" i="21" s="1"/>
  <c r="D1546" i="21"/>
  <c r="U1546" i="21" s="1"/>
  <c r="D1547" i="21"/>
  <c r="U1547" i="21" s="1"/>
  <c r="D1548" i="21"/>
  <c r="U1548" i="21" s="1"/>
  <c r="D1549" i="21"/>
  <c r="U1549" i="21" s="1"/>
  <c r="D1550" i="21"/>
  <c r="U1550" i="21" s="1"/>
  <c r="D1533" i="21"/>
  <c r="U1533" i="21" s="1"/>
  <c r="D1551" i="21"/>
  <c r="U1551" i="21" s="1"/>
  <c r="D1553" i="21"/>
  <c r="U1553" i="21" s="1"/>
  <c r="D1592" i="21"/>
  <c r="U1592" i="21" s="1"/>
  <c r="D1554" i="21"/>
  <c r="U1554" i="21" s="1"/>
  <c r="D1556" i="21"/>
  <c r="U1556" i="21" s="1"/>
  <c r="D1557" i="21"/>
  <c r="U1557" i="21" s="1"/>
  <c r="D17" i="21"/>
  <c r="U17" i="21" s="1"/>
  <c r="D15" i="21"/>
  <c r="U15" i="21" s="1"/>
  <c r="D1559" i="21"/>
  <c r="U1559" i="21" s="1"/>
  <c r="D1560" i="21"/>
  <c r="U1560" i="21" s="1"/>
  <c r="D1562" i="21"/>
  <c r="U1562" i="21" s="1"/>
  <c r="D1563" i="21"/>
  <c r="U1563" i="21" s="1"/>
  <c r="D1564" i="21"/>
  <c r="U1564" i="21" s="1"/>
  <c r="D1565" i="21"/>
  <c r="U1565" i="21" s="1"/>
  <c r="D1552" i="21"/>
  <c r="U1552" i="21" s="1"/>
  <c r="D1594" i="21"/>
  <c r="U1594" i="21" s="1"/>
  <c r="D1567" i="21"/>
  <c r="U1567" i="21" s="1"/>
  <c r="D1568" i="21"/>
  <c r="U1568" i="21" s="1"/>
  <c r="D1569" i="21"/>
  <c r="U1569" i="21" s="1"/>
  <c r="D1570" i="21"/>
  <c r="U1570" i="21" s="1"/>
  <c r="D1571" i="21"/>
  <c r="U1571" i="21" s="1"/>
  <c r="D1572" i="21"/>
  <c r="U1572" i="21" s="1"/>
  <c r="D1574" i="21"/>
  <c r="U1574" i="21" s="1"/>
  <c r="D1575" i="21"/>
  <c r="U1575" i="21" s="1"/>
  <c r="D1577" i="21"/>
  <c r="U1577" i="21" s="1"/>
  <c r="D1576" i="21"/>
  <c r="U1576" i="21" s="1"/>
  <c r="D1578" i="21"/>
  <c r="U1578" i="21" s="1"/>
  <c r="D1580" i="21"/>
  <c r="U1580" i="21" s="1"/>
  <c r="D1582" i="21"/>
  <c r="U1582" i="21" s="1"/>
  <c r="D1596" i="21"/>
  <c r="U1596" i="21" s="1"/>
  <c r="D1597" i="21"/>
  <c r="U1597" i="21" s="1"/>
  <c r="D1598" i="21"/>
  <c r="U1598" i="21" s="1"/>
  <c r="D1583" i="21"/>
  <c r="U1583" i="21" s="1"/>
  <c r="D1584" i="21"/>
  <c r="U1584" i="21" s="1"/>
  <c r="D1600" i="21"/>
  <c r="U1600" i="21" s="1"/>
  <c r="D1599" i="21"/>
  <c r="U1599" i="21" s="1"/>
  <c r="D1601" i="21"/>
  <c r="U1601" i="21" s="1"/>
  <c r="D1602" i="21"/>
  <c r="U1602" i="21" s="1"/>
  <c r="D1585" i="21"/>
  <c r="U1585" i="21" s="1"/>
  <c r="D1586" i="21"/>
  <c r="U1586" i="21" s="1"/>
  <c r="D1587" i="21"/>
  <c r="U1587" i="21" s="1"/>
  <c r="D16" i="21"/>
  <c r="U16" i="21" s="1"/>
  <c r="D1588" i="21"/>
  <c r="U1588" i="21" s="1"/>
  <c r="D1589" i="21"/>
  <c r="U1589" i="21" s="1"/>
  <c r="D1606" i="21"/>
  <c r="U1606" i="21" s="1"/>
  <c r="D1607" i="21"/>
  <c r="U1607" i="21" s="1"/>
  <c r="D308" i="21"/>
  <c r="U308" i="21" s="1"/>
  <c r="D1590" i="21"/>
  <c r="U1590" i="21" s="1"/>
  <c r="D1610" i="21"/>
  <c r="U1610" i="21" s="1"/>
  <c r="D1593" i="21"/>
  <c r="U1593" i="21" s="1"/>
  <c r="D1611" i="21"/>
  <c r="U1611" i="21" s="1"/>
  <c r="D1605" i="21"/>
  <c r="U1605" i="21" s="1"/>
  <c r="D1614" i="21"/>
  <c r="U1614" i="21" s="1"/>
  <c r="D1615" i="21"/>
  <c r="U1615" i="21" s="1"/>
  <c r="D1616" i="21"/>
  <c r="U1616" i="21" s="1"/>
  <c r="D1619" i="21"/>
  <c r="U1619" i="21" s="1"/>
  <c r="D1623" i="21"/>
  <c r="U1623" i="21" s="1"/>
  <c r="D1617" i="21"/>
  <c r="U1617" i="21" s="1"/>
  <c r="D1618" i="21"/>
  <c r="U1618" i="21" s="1"/>
  <c r="D1622" i="21"/>
  <c r="U1622" i="21" s="1"/>
  <c r="D1624" i="21"/>
  <c r="U1624" i="21" s="1"/>
  <c r="D1621" i="21"/>
  <c r="U1621" i="21" s="1"/>
  <c r="D1620" i="21"/>
  <c r="U1620" i="21" s="1"/>
  <c r="D1626" i="21"/>
  <c r="U1626" i="21" s="1"/>
  <c r="D1627" i="21"/>
  <c r="U1627" i="21" s="1"/>
  <c r="D1628" i="21"/>
  <c r="U1628" i="21" s="1"/>
  <c r="D1629" i="21"/>
  <c r="U1629" i="21" s="1"/>
  <c r="D1630" i="21"/>
  <c r="U1630" i="21" s="1"/>
  <c r="D1631" i="21"/>
  <c r="U1631" i="21" s="1"/>
  <c r="D1632" i="21"/>
  <c r="U1632" i="21" s="1"/>
  <c r="D1633" i="21"/>
  <c r="U1633" i="21" s="1"/>
  <c r="D1634" i="21"/>
  <c r="U1634" i="21" s="1"/>
  <c r="D1636" i="21"/>
  <c r="U1636" i="21" s="1"/>
  <c r="D1638" i="21"/>
  <c r="U1638" i="21" s="1"/>
  <c r="D1639" i="21"/>
  <c r="U1639" i="21" s="1"/>
  <c r="D1640" i="21"/>
  <c r="U1640" i="21" s="1"/>
  <c r="D1683" i="21"/>
  <c r="U1683" i="21" s="1"/>
  <c r="D1641" i="21"/>
  <c r="U1641" i="21" s="1"/>
  <c r="D1642" i="21"/>
  <c r="U1642" i="21" s="1"/>
  <c r="D1684" i="21"/>
  <c r="U1684" i="21" s="1"/>
  <c r="D1643" i="21"/>
  <c r="U1643" i="21" s="1"/>
  <c r="D1644" i="21"/>
  <c r="U1644" i="21" s="1"/>
  <c r="D1645" i="21"/>
  <c r="U1645" i="21" s="1"/>
  <c r="D1685" i="21"/>
  <c r="U1685" i="21" s="1"/>
  <c r="D1686" i="21"/>
  <c r="U1686" i="21" s="1"/>
  <c r="D1688" i="21"/>
  <c r="U1688" i="21" s="1"/>
  <c r="D1646" i="21"/>
  <c r="U1646" i="21" s="1"/>
  <c r="D1647" i="21"/>
  <c r="U1647" i="21" s="1"/>
  <c r="D1648" i="21"/>
  <c r="U1648" i="21" s="1"/>
  <c r="D1649" i="21"/>
  <c r="U1649" i="21" s="1"/>
  <c r="D1650" i="21"/>
  <c r="U1650" i="21" s="1"/>
  <c r="D1651" i="21"/>
  <c r="U1651" i="21" s="1"/>
  <c r="D1689" i="21"/>
  <c r="U1689" i="21" s="1"/>
  <c r="D1690" i="21"/>
  <c r="U1690" i="21" s="1"/>
  <c r="D1652" i="21"/>
  <c r="U1652" i="21" s="1"/>
  <c r="D1653" i="21"/>
  <c r="U1653" i="21" s="1"/>
  <c r="D1691" i="21"/>
  <c r="U1691" i="21" s="1"/>
  <c r="D1692" i="21"/>
  <c r="U1692" i="21" s="1"/>
  <c r="D1693" i="21"/>
  <c r="U1693" i="21" s="1"/>
  <c r="D1654" i="21"/>
  <c r="U1654" i="21" s="1"/>
  <c r="D1655" i="21"/>
  <c r="U1655" i="21" s="1"/>
  <c r="D23" i="21"/>
  <c r="U23" i="21" s="1"/>
  <c r="D1656" i="21"/>
  <c r="U1656" i="21" s="1"/>
  <c r="D1657" i="21"/>
  <c r="U1657" i="21" s="1"/>
  <c r="D1658" i="21"/>
  <c r="U1658" i="21" s="1"/>
  <c r="D1659" i="21"/>
  <c r="U1659" i="21" s="1"/>
  <c r="D1695" i="21"/>
  <c r="U1695" i="21" s="1"/>
  <c r="D1660" i="21"/>
  <c r="U1660" i="21" s="1"/>
  <c r="D1661" i="21"/>
  <c r="U1661" i="21" s="1"/>
  <c r="D1696" i="21"/>
  <c r="U1696" i="21" s="1"/>
  <c r="D1662" i="21"/>
  <c r="U1662" i="21" s="1"/>
  <c r="D309" i="21"/>
  <c r="U309" i="21" s="1"/>
  <c r="D1663" i="21"/>
  <c r="U1663" i="21" s="1"/>
  <c r="D1664" i="21"/>
  <c r="U1664" i="21" s="1"/>
  <c r="D1665" i="21"/>
  <c r="U1665" i="21" s="1"/>
  <c r="D1699" i="21"/>
  <c r="U1699" i="21" s="1"/>
  <c r="D1700" i="21"/>
  <c r="U1700" i="21" s="1"/>
  <c r="D1701" i="21"/>
  <c r="U1701" i="21" s="1"/>
  <c r="D1668" i="21"/>
  <c r="U1668" i="21" s="1"/>
  <c r="D1669" i="21"/>
  <c r="U1669" i="21" s="1"/>
  <c r="D1702" i="21"/>
  <c r="U1702" i="21" s="1"/>
  <c r="D1671" i="21"/>
  <c r="U1671" i="21" s="1"/>
  <c r="D1672" i="21"/>
  <c r="U1672" i="21" s="1"/>
  <c r="D1673" i="21"/>
  <c r="U1673" i="21" s="1"/>
  <c r="D1674" i="21"/>
  <c r="U1674" i="21" s="1"/>
  <c r="D1675" i="21"/>
  <c r="U1675" i="21" s="1"/>
  <c r="D1676" i="21"/>
  <c r="U1676" i="21" s="1"/>
  <c r="D1703" i="21"/>
  <c r="U1703" i="21" s="1"/>
  <c r="D1677" i="21"/>
  <c r="U1677" i="21" s="1"/>
  <c r="D1704" i="21"/>
  <c r="U1704" i="21" s="1"/>
  <c r="D1705" i="21"/>
  <c r="U1705" i="21" s="1"/>
  <c r="D1678" i="21"/>
  <c r="U1678" i="21" s="1"/>
  <c r="D1679" i="21"/>
  <c r="U1679" i="21" s="1"/>
  <c r="D1706" i="21"/>
  <c r="U1706" i="21" s="1"/>
  <c r="D1682" i="21"/>
  <c r="U1682" i="21" s="1"/>
  <c r="D1707" i="21"/>
  <c r="U1707" i="21" s="1"/>
  <c r="D1708" i="21"/>
  <c r="U1708" i="21" s="1"/>
  <c r="D1709" i="21"/>
  <c r="U1709" i="21" s="1"/>
  <c r="D1710" i="21"/>
  <c r="U1710" i="21" s="1"/>
  <c r="D27" i="21"/>
  <c r="U27" i="21" s="1"/>
  <c r="D1711" i="21"/>
  <c r="U1711" i="21" s="1"/>
  <c r="D1712" i="21"/>
  <c r="U1712" i="21" s="1"/>
  <c r="D1713" i="21"/>
  <c r="U1713" i="21" s="1"/>
  <c r="D1730" i="21"/>
  <c r="U1730" i="21" s="1"/>
  <c r="D1714" i="21"/>
  <c r="U1714" i="21" s="1"/>
  <c r="D1715" i="21"/>
  <c r="U1715" i="21" s="1"/>
  <c r="D1731" i="21"/>
  <c r="U1731" i="21" s="1"/>
  <c r="D1716" i="21"/>
  <c r="U1716" i="21" s="1"/>
  <c r="D1732" i="21"/>
  <c r="U1732" i="21" s="1"/>
  <c r="D1717" i="21"/>
  <c r="U1717" i="21" s="1"/>
  <c r="D1733" i="21"/>
  <c r="U1733" i="21" s="1"/>
  <c r="D1718" i="21"/>
  <c r="U1718" i="21" s="1"/>
  <c r="D1719" i="21"/>
  <c r="U1719" i="21" s="1"/>
  <c r="D1734" i="21"/>
  <c r="U1734" i="21" s="1"/>
  <c r="D1735" i="21"/>
  <c r="U1735" i="21" s="1"/>
  <c r="D26" i="21"/>
  <c r="U26" i="21" s="1"/>
  <c r="D1720" i="21"/>
  <c r="U1720" i="21" s="1"/>
  <c r="D1721" i="21"/>
  <c r="U1721" i="21" s="1"/>
  <c r="D1722" i="21"/>
  <c r="U1722" i="21" s="1"/>
  <c r="D1723" i="21"/>
  <c r="U1723" i="21" s="1"/>
  <c r="D1724" i="21"/>
  <c r="U1724" i="21" s="1"/>
  <c r="D1725" i="21"/>
  <c r="U1725" i="21" s="1"/>
  <c r="D11" i="21"/>
  <c r="U11" i="21" s="1"/>
  <c r="D1736" i="21"/>
  <c r="U1736" i="21" s="1"/>
  <c r="D1737" i="21"/>
  <c r="U1737" i="21" s="1"/>
  <c r="D1729" i="21"/>
  <c r="U1729" i="21" s="1"/>
  <c r="D1456" i="21"/>
  <c r="U1456" i="21" s="1"/>
  <c r="D1483" i="21"/>
  <c r="U1483" i="21" s="1"/>
  <c r="D1506" i="21"/>
  <c r="U1506" i="21" s="1"/>
  <c r="D1566" i="21"/>
  <c r="U1566" i="21" s="1"/>
  <c r="D1637" i="21"/>
  <c r="U1637" i="21" s="1"/>
  <c r="D1687" i="21"/>
  <c r="U1687" i="21" s="1"/>
  <c r="D1698" i="21"/>
  <c r="U1698" i="21" s="1"/>
  <c r="D1694" i="21"/>
  <c r="U1694" i="21" s="1"/>
  <c r="D1728" i="21"/>
  <c r="U1728" i="21" s="1"/>
  <c r="D1727" i="21"/>
  <c r="U1727" i="21" s="1"/>
  <c r="L98" i="21"/>
  <c r="L101" i="21"/>
  <c r="L105" i="21"/>
  <c r="L103" i="21"/>
  <c r="L106" i="21"/>
  <c r="L107" i="21"/>
  <c r="L108" i="21"/>
  <c r="L109" i="21"/>
  <c r="L110" i="21"/>
  <c r="L1555" i="21"/>
  <c r="L14" i="21"/>
  <c r="L306" i="21"/>
  <c r="L307" i="21"/>
  <c r="L1426" i="21"/>
  <c r="L1427" i="21"/>
  <c r="L1428" i="21"/>
  <c r="L1429" i="21"/>
  <c r="L1430" i="21"/>
  <c r="L1431" i="21"/>
  <c r="L97" i="21"/>
  <c r="L1432" i="21"/>
  <c r="L1433" i="21"/>
  <c r="L1434" i="21"/>
  <c r="L1435" i="21"/>
  <c r="L1436" i="21"/>
  <c r="L1438" i="21"/>
  <c r="L1439" i="21"/>
  <c r="L1440" i="21"/>
  <c r="L1441" i="21"/>
  <c r="L1442" i="21"/>
  <c r="L1443" i="21"/>
  <c r="L10" i="21"/>
  <c r="L1468" i="21"/>
  <c r="L1444" i="21"/>
  <c r="L1445" i="21"/>
  <c r="L1446" i="21"/>
  <c r="L1447" i="21"/>
  <c r="L1448" i="21"/>
  <c r="L1449" i="21"/>
  <c r="L1450" i="21"/>
  <c r="L1451" i="21"/>
  <c r="L1452" i="21"/>
  <c r="L1453" i="21"/>
  <c r="L1455" i="21"/>
  <c r="L303" i="21"/>
  <c r="L1457" i="21"/>
  <c r="L1458" i="21"/>
  <c r="L1469" i="21"/>
  <c r="L1470" i="21"/>
  <c r="L1460" i="21"/>
  <c r="L1461" i="21"/>
  <c r="L1462" i="21"/>
  <c r="L1463" i="21"/>
  <c r="L1464" i="21"/>
  <c r="L1466" i="21"/>
  <c r="L1467" i="21"/>
  <c r="L1473" i="21"/>
  <c r="L1472" i="21"/>
  <c r="L1474" i="21"/>
  <c r="L1475" i="21"/>
  <c r="L1476" i="21"/>
  <c r="L1477" i="21"/>
  <c r="L1478" i="21"/>
  <c r="L1479" i="21"/>
  <c r="L1481" i="21"/>
  <c r="L1482" i="21"/>
  <c r="L1484" i="21"/>
  <c r="L1486" i="21"/>
  <c r="L1487" i="21"/>
  <c r="L1490" i="21"/>
  <c r="L1491" i="21"/>
  <c r="L1504" i="21"/>
  <c r="L1492" i="21"/>
  <c r="L1493" i="21"/>
  <c r="L1494" i="21"/>
  <c r="L1496" i="21"/>
  <c r="L304" i="21"/>
  <c r="L305" i="21"/>
  <c r="L1505" i="21"/>
  <c r="L1497" i="21"/>
  <c r="L1498" i="21"/>
  <c r="L1499" i="21"/>
  <c r="L1500" i="21"/>
  <c r="L1501" i="21"/>
  <c r="L1502" i="21"/>
  <c r="L1503" i="21"/>
  <c r="L1507" i="21"/>
  <c r="L1508" i="21"/>
  <c r="L1509" i="21"/>
  <c r="L1512" i="21"/>
  <c r="L1510" i="21"/>
  <c r="L1513" i="21"/>
  <c r="L1511" i="21"/>
  <c r="L102" i="21"/>
  <c r="L1515" i="21"/>
  <c r="L1531" i="21"/>
  <c r="L1516" i="21"/>
  <c r="L1517" i="21"/>
  <c r="L1518" i="21"/>
  <c r="L1519" i="21"/>
  <c r="L1520" i="21"/>
  <c r="L1521" i="21"/>
  <c r="L1522" i="21"/>
  <c r="L1523" i="21"/>
  <c r="L1524" i="21"/>
  <c r="L1525" i="21"/>
  <c r="L1526" i="21"/>
  <c r="L1527" i="21"/>
  <c r="L1528" i="21"/>
  <c r="L1529" i="21"/>
  <c r="L1530" i="21"/>
  <c r="L1534" i="21"/>
  <c r="L1535" i="21"/>
  <c r="L1536" i="21"/>
  <c r="L1537" i="21"/>
  <c r="L1538" i="21"/>
  <c r="L1539" i="21"/>
  <c r="L1540" i="21"/>
  <c r="L1514" i="21"/>
  <c r="L1532" i="21"/>
  <c r="L1541" i="21"/>
  <c r="L1542" i="21"/>
  <c r="L1543" i="21"/>
  <c r="L1544" i="21"/>
  <c r="L1545" i="21"/>
  <c r="L1546" i="21"/>
  <c r="L1547" i="21"/>
  <c r="L1548" i="21"/>
  <c r="L1549" i="21"/>
  <c r="L1550" i="21"/>
  <c r="L1533" i="21"/>
  <c r="L1551" i="21"/>
  <c r="L1553" i="21"/>
  <c r="L1592" i="21"/>
  <c r="L1554" i="21"/>
  <c r="L1556" i="21"/>
  <c r="L1557" i="21"/>
  <c r="L17" i="21"/>
  <c r="L15" i="21"/>
  <c r="L1559" i="21"/>
  <c r="L1560" i="21"/>
  <c r="L1562" i="21"/>
  <c r="L1563" i="21"/>
  <c r="L1564" i="21"/>
  <c r="L1565" i="21"/>
  <c r="L1552" i="21"/>
  <c r="L1594" i="21"/>
  <c r="L1567" i="21"/>
  <c r="L1568" i="21"/>
  <c r="L1569" i="21"/>
  <c r="L1570" i="21"/>
  <c r="L1571" i="21"/>
  <c r="L1572" i="21"/>
  <c r="L1574" i="21"/>
  <c r="L1575" i="21"/>
  <c r="L1577" i="21"/>
  <c r="L1576" i="21"/>
  <c r="L1578" i="21"/>
  <c r="L1580" i="21"/>
  <c r="L1582" i="21"/>
  <c r="L1596" i="21"/>
  <c r="L1597" i="21"/>
  <c r="L1598" i="21"/>
  <c r="L1583" i="21"/>
  <c r="L1584" i="21"/>
  <c r="L1600" i="21"/>
  <c r="L1599" i="21"/>
  <c r="L1601" i="21"/>
  <c r="L1602" i="21"/>
  <c r="L1585" i="21"/>
  <c r="L1586" i="21"/>
  <c r="L1587" i="21"/>
  <c r="L16" i="21"/>
  <c r="L1588" i="21"/>
  <c r="L1589" i="21"/>
  <c r="L1606" i="21"/>
  <c r="L1607" i="21"/>
  <c r="L308" i="21"/>
  <c r="L1590" i="21"/>
  <c r="L1610" i="21"/>
  <c r="L1593" i="21"/>
  <c r="L1611" i="21"/>
  <c r="L1605" i="21"/>
  <c r="L1614" i="21"/>
  <c r="L1615" i="21"/>
  <c r="L1616" i="21"/>
  <c r="L1619" i="21"/>
  <c r="L1623" i="21"/>
  <c r="L1617" i="21"/>
  <c r="L1618" i="21"/>
  <c r="L1622" i="21"/>
  <c r="L1624" i="21"/>
  <c r="L1621" i="21"/>
  <c r="L1620" i="21"/>
  <c r="L1626" i="21"/>
  <c r="L1627" i="21"/>
  <c r="L1628" i="21"/>
  <c r="L1629" i="21"/>
  <c r="L1630" i="21"/>
  <c r="L1631" i="21"/>
  <c r="L1632" i="21"/>
  <c r="L1633" i="21"/>
  <c r="L1634" i="21"/>
  <c r="L1636" i="21"/>
  <c r="L1638" i="21"/>
  <c r="L1639" i="21"/>
  <c r="L1640" i="21"/>
  <c r="L1683" i="21"/>
  <c r="L1641" i="21"/>
  <c r="L1642" i="21"/>
  <c r="L1684" i="21"/>
  <c r="L1643" i="21"/>
  <c r="L1644" i="21"/>
  <c r="L1645" i="21"/>
  <c r="L1685" i="21"/>
  <c r="L1686" i="21"/>
  <c r="L1688" i="21"/>
  <c r="L1646" i="21"/>
  <c r="L1647" i="21"/>
  <c r="L1648" i="21"/>
  <c r="L1649" i="21"/>
  <c r="L1650" i="21"/>
  <c r="L1651" i="21"/>
  <c r="L1689" i="21"/>
  <c r="L1690" i="21"/>
  <c r="L1652" i="21"/>
  <c r="L1653" i="21"/>
  <c r="L1691" i="21"/>
  <c r="L1692" i="21"/>
  <c r="L1693" i="21"/>
  <c r="L1654" i="21"/>
  <c r="L1655" i="21"/>
  <c r="L23" i="21"/>
  <c r="L1656" i="21"/>
  <c r="L1657" i="21"/>
  <c r="L1658" i="21"/>
  <c r="L1659" i="21"/>
  <c r="L1695" i="21"/>
  <c r="L1660" i="21"/>
  <c r="L1661" i="21"/>
  <c r="L1696" i="21"/>
  <c r="L1662" i="21"/>
  <c r="L309" i="21"/>
  <c r="L1663" i="21"/>
  <c r="L1664" i="21"/>
  <c r="L1665" i="21"/>
  <c r="L1699" i="21"/>
  <c r="L1700" i="21"/>
  <c r="L1701" i="21"/>
  <c r="L1668" i="21"/>
  <c r="L1669" i="21"/>
  <c r="L1702" i="21"/>
  <c r="L1671" i="21"/>
  <c r="L1672" i="21"/>
  <c r="L1673" i="21"/>
  <c r="L1674" i="21"/>
  <c r="L1675" i="21"/>
  <c r="L1676" i="21"/>
  <c r="L1703" i="21"/>
  <c r="L1677" i="21"/>
  <c r="L1704" i="21"/>
  <c r="L1705" i="21"/>
  <c r="L1678" i="21"/>
  <c r="L1679" i="21"/>
  <c r="L1706" i="21"/>
  <c r="L1682" i="21"/>
  <c r="L1707" i="21"/>
  <c r="L1708" i="21"/>
  <c r="L1709" i="21"/>
  <c r="L1710" i="21"/>
  <c r="L27" i="21"/>
  <c r="L1711" i="21"/>
  <c r="L1712" i="21"/>
  <c r="L1713" i="21"/>
  <c r="L1730" i="21"/>
  <c r="L1714" i="21"/>
  <c r="L1715" i="21"/>
  <c r="L1731" i="21"/>
  <c r="L1716" i="21"/>
  <c r="L1732" i="21"/>
  <c r="L1717" i="21"/>
  <c r="L1733" i="21"/>
  <c r="L1718" i="21"/>
  <c r="L1719" i="21"/>
  <c r="L1734" i="21"/>
  <c r="L1735" i="21"/>
  <c r="L26" i="21"/>
  <c r="L1720" i="21"/>
  <c r="L1721" i="21"/>
  <c r="L1722" i="21"/>
  <c r="L1723" i="21"/>
  <c r="L1724" i="21"/>
  <c r="L1725" i="21"/>
  <c r="L11" i="21"/>
  <c r="L1736" i="21"/>
  <c r="L1737" i="21"/>
  <c r="L1729" i="21"/>
  <c r="L1456" i="21"/>
  <c r="L1483" i="21"/>
  <c r="L1506" i="21"/>
  <c r="L1566" i="21"/>
  <c r="L1637" i="21"/>
  <c r="L1687" i="21"/>
  <c r="L1698" i="21"/>
  <c r="L1694" i="21"/>
  <c r="L1728" i="21"/>
  <c r="L1727" i="21"/>
  <c r="R98" i="21"/>
  <c r="R101" i="21"/>
  <c r="R105" i="21"/>
  <c r="R103" i="21"/>
  <c r="R106" i="21"/>
  <c r="R107" i="21"/>
  <c r="R108" i="21"/>
  <c r="R109" i="21"/>
  <c r="R110" i="21"/>
  <c r="R1555" i="21"/>
  <c r="R14" i="21"/>
  <c r="R306" i="21"/>
  <c r="R307" i="21"/>
  <c r="R1426" i="21"/>
  <c r="R1427" i="21"/>
  <c r="R1428" i="21"/>
  <c r="R1429" i="21"/>
  <c r="R1430" i="21"/>
  <c r="R1431" i="21"/>
  <c r="R97" i="21"/>
  <c r="R1432" i="21"/>
  <c r="R1433" i="21"/>
  <c r="R1434" i="21"/>
  <c r="R1435" i="21"/>
  <c r="R1436" i="21"/>
  <c r="R1438" i="21"/>
  <c r="R1439" i="21"/>
  <c r="R1440" i="21"/>
  <c r="R1441" i="21"/>
  <c r="R1442" i="21"/>
  <c r="R1443" i="21"/>
  <c r="R10" i="21"/>
  <c r="R1468" i="21"/>
  <c r="R1444" i="21"/>
  <c r="R1445" i="21"/>
  <c r="R1446" i="21"/>
  <c r="R1447" i="21"/>
  <c r="R1448" i="21"/>
  <c r="R1449" i="21"/>
  <c r="R1450" i="21"/>
  <c r="R1451" i="21"/>
  <c r="R1452" i="21"/>
  <c r="R1453" i="21"/>
  <c r="R1455" i="21"/>
  <c r="R303" i="21"/>
  <c r="R1457" i="21"/>
  <c r="R1458" i="21"/>
  <c r="R1469" i="21"/>
  <c r="R1470" i="21"/>
  <c r="R1460" i="21"/>
  <c r="R1461" i="21"/>
  <c r="R1462" i="21"/>
  <c r="R1463" i="21"/>
  <c r="R1464" i="21"/>
  <c r="R1466" i="21"/>
  <c r="R1467" i="21"/>
  <c r="R1473" i="21"/>
  <c r="R1472" i="21"/>
  <c r="R1474" i="21"/>
  <c r="R1475" i="21"/>
  <c r="R1476" i="21"/>
  <c r="R1477" i="21"/>
  <c r="R1478" i="21"/>
  <c r="R1479" i="21"/>
  <c r="R1481" i="21"/>
  <c r="R1482" i="21"/>
  <c r="R1484" i="21"/>
  <c r="R1486" i="21"/>
  <c r="R1487" i="21"/>
  <c r="R1490" i="21"/>
  <c r="R1491" i="21"/>
  <c r="R1504" i="21"/>
  <c r="R1492" i="21"/>
  <c r="R1493" i="21"/>
  <c r="R1494" i="21"/>
  <c r="R1496" i="21"/>
  <c r="R304" i="21"/>
  <c r="R305" i="21"/>
  <c r="R1505" i="21"/>
  <c r="R1497" i="21"/>
  <c r="R1498" i="21"/>
  <c r="R1499" i="21"/>
  <c r="R1500" i="21"/>
  <c r="R1501" i="21"/>
  <c r="R1502" i="21"/>
  <c r="R1503" i="21"/>
  <c r="R1507" i="21"/>
  <c r="R1508" i="21"/>
  <c r="R1509" i="21"/>
  <c r="R1512" i="21"/>
  <c r="R1510" i="21"/>
  <c r="R1513" i="21"/>
  <c r="R1511" i="21"/>
  <c r="R102" i="21"/>
  <c r="R1515" i="21"/>
  <c r="R1531" i="21"/>
  <c r="R1516" i="21"/>
  <c r="R1517" i="21"/>
  <c r="R1518" i="21"/>
  <c r="R1519" i="21"/>
  <c r="R1520" i="21"/>
  <c r="R1521" i="21"/>
  <c r="R1522" i="21"/>
  <c r="R1523" i="21"/>
  <c r="R1524" i="21"/>
  <c r="R1525" i="21"/>
  <c r="R1526" i="21"/>
  <c r="R1527" i="21"/>
  <c r="R1528" i="21"/>
  <c r="R1529" i="21"/>
  <c r="R1530" i="21"/>
  <c r="R1534" i="21"/>
  <c r="R1535" i="21"/>
  <c r="R1536" i="21"/>
  <c r="R1537" i="21"/>
  <c r="R1538" i="21"/>
  <c r="R1539" i="21"/>
  <c r="R1540" i="21"/>
  <c r="R1514" i="21"/>
  <c r="R1532" i="21"/>
  <c r="R1541" i="21"/>
  <c r="R1542" i="21"/>
  <c r="R1543" i="21"/>
  <c r="R1544" i="21"/>
  <c r="R1545" i="21"/>
  <c r="R1546" i="21"/>
  <c r="R1547" i="21"/>
  <c r="R1548" i="21"/>
  <c r="R1549" i="21"/>
  <c r="R1550" i="21"/>
  <c r="R1533" i="21"/>
  <c r="R1551" i="21"/>
  <c r="R1553" i="21"/>
  <c r="R1592" i="21"/>
  <c r="R1554" i="21"/>
  <c r="R1556" i="21"/>
  <c r="R1557" i="21"/>
  <c r="R17" i="21"/>
  <c r="R15" i="21"/>
  <c r="R1559" i="21"/>
  <c r="R1560" i="21"/>
  <c r="R1562" i="21"/>
  <c r="R1563" i="21"/>
  <c r="R1564" i="21"/>
  <c r="R1565" i="21"/>
  <c r="R1552" i="21"/>
  <c r="R1594" i="21"/>
  <c r="R1567" i="21"/>
  <c r="R1568" i="21"/>
  <c r="R1569" i="21"/>
  <c r="R1570" i="21"/>
  <c r="R1571" i="21"/>
  <c r="R1572" i="21"/>
  <c r="R1574" i="21"/>
  <c r="R1575" i="21"/>
  <c r="R1577" i="21"/>
  <c r="R1576" i="21"/>
  <c r="R1578" i="21"/>
  <c r="R1580" i="21"/>
  <c r="R1582" i="21"/>
  <c r="R1596" i="21"/>
  <c r="R1597" i="21"/>
  <c r="R1598" i="21"/>
  <c r="R1583" i="21"/>
  <c r="R1584" i="21"/>
  <c r="R1600" i="21"/>
  <c r="R1599" i="21"/>
  <c r="R1601" i="21"/>
  <c r="R1602" i="21"/>
  <c r="R1585" i="21"/>
  <c r="R1586" i="21"/>
  <c r="R1587" i="21"/>
  <c r="R16" i="21"/>
  <c r="R1588" i="21"/>
  <c r="R1589" i="21"/>
  <c r="R1606" i="21"/>
  <c r="R1607" i="21"/>
  <c r="R308" i="21"/>
  <c r="R1590" i="21"/>
  <c r="R1610" i="21"/>
  <c r="R1593" i="21"/>
  <c r="R1611" i="21"/>
  <c r="R1605" i="21"/>
  <c r="R1614" i="21"/>
  <c r="R1615" i="21"/>
  <c r="R1616" i="21"/>
  <c r="R1619" i="21"/>
  <c r="R1623" i="21"/>
  <c r="R1617" i="21"/>
  <c r="R1618" i="21"/>
  <c r="R1622" i="21"/>
  <c r="R1624" i="21"/>
  <c r="R1621" i="21"/>
  <c r="R1620" i="21"/>
  <c r="R1626" i="21"/>
  <c r="R1627" i="21"/>
  <c r="R1628" i="21"/>
  <c r="R1629" i="21"/>
  <c r="R1630" i="21"/>
  <c r="R1631" i="21"/>
  <c r="R1632" i="21"/>
  <c r="R1633" i="21"/>
  <c r="R1634" i="21"/>
  <c r="R1636" i="21"/>
  <c r="R1638" i="21"/>
  <c r="R1639" i="21"/>
  <c r="R1640" i="21"/>
  <c r="R1683" i="21"/>
  <c r="R1641" i="21"/>
  <c r="R1642" i="21"/>
  <c r="R1684" i="21"/>
  <c r="R1643" i="21"/>
  <c r="R1644" i="21"/>
  <c r="R1645" i="21"/>
  <c r="R1685" i="21"/>
  <c r="R1686" i="21"/>
  <c r="R1688" i="21"/>
  <c r="R1646" i="21"/>
  <c r="R1647" i="21"/>
  <c r="R1648" i="21"/>
  <c r="R1649" i="21"/>
  <c r="R1650" i="21"/>
  <c r="R1651" i="21"/>
  <c r="R1689" i="21"/>
  <c r="R1690" i="21"/>
  <c r="R1652" i="21"/>
  <c r="R1653" i="21"/>
  <c r="R1691" i="21"/>
  <c r="R1692" i="21"/>
  <c r="R1693" i="21"/>
  <c r="R1654" i="21"/>
  <c r="R1655" i="21"/>
  <c r="R23" i="21"/>
  <c r="R1656" i="21"/>
  <c r="R1657" i="21"/>
  <c r="R1658" i="21"/>
  <c r="R1659" i="21"/>
  <c r="R1695" i="21"/>
  <c r="R1660" i="21"/>
  <c r="R1661" i="21"/>
  <c r="R1696" i="21"/>
  <c r="R1662" i="21"/>
  <c r="R309" i="21"/>
  <c r="R1663" i="21"/>
  <c r="R1664" i="21"/>
  <c r="R1665" i="21"/>
  <c r="R1699" i="21"/>
  <c r="R1700" i="21"/>
  <c r="R1701" i="21"/>
  <c r="R1668" i="21"/>
  <c r="R1669" i="21"/>
  <c r="R1702" i="21"/>
  <c r="R1671" i="21"/>
  <c r="R1672" i="21"/>
  <c r="R1673" i="21"/>
  <c r="R1674" i="21"/>
  <c r="R1675" i="21"/>
  <c r="R1676" i="21"/>
  <c r="R1703" i="21"/>
  <c r="R1677" i="21"/>
  <c r="R1704" i="21"/>
  <c r="R1705" i="21"/>
  <c r="R1678" i="21"/>
  <c r="R1679" i="21"/>
  <c r="R1706" i="21"/>
  <c r="R1682" i="21"/>
  <c r="R1707" i="21"/>
  <c r="R1708" i="21"/>
  <c r="R1709" i="21"/>
  <c r="R1710" i="21"/>
  <c r="R27" i="21"/>
  <c r="R1711" i="21"/>
  <c r="R1712" i="21"/>
  <c r="R1713" i="21"/>
  <c r="R1730" i="21"/>
  <c r="R1714" i="21"/>
  <c r="R1715" i="21"/>
  <c r="R1731" i="21"/>
  <c r="R1716" i="21"/>
  <c r="R1732" i="21"/>
  <c r="R1717" i="21"/>
  <c r="R1733" i="21"/>
  <c r="R1718" i="21"/>
  <c r="R1719" i="21"/>
  <c r="R1734" i="21"/>
  <c r="R1735" i="21"/>
  <c r="R26" i="21"/>
  <c r="R1720" i="21"/>
  <c r="R1721" i="21"/>
  <c r="R1722" i="21"/>
  <c r="R1723" i="21"/>
  <c r="R1724" i="21"/>
  <c r="R1725" i="21"/>
  <c r="R11" i="21"/>
  <c r="R1736" i="21"/>
  <c r="R1737" i="21"/>
  <c r="R1729" i="21"/>
  <c r="R1456" i="21"/>
  <c r="R1483" i="21"/>
  <c r="R1506" i="21"/>
  <c r="R1566" i="21"/>
  <c r="R1637" i="21"/>
  <c r="R1687" i="21"/>
  <c r="R1698" i="21"/>
  <c r="R1694" i="21"/>
  <c r="R1728" i="21"/>
  <c r="R1727" i="21"/>
  <c r="Z98" i="21"/>
  <c r="X98" i="21" s="1"/>
  <c r="Z101" i="21"/>
  <c r="Z105" i="21"/>
  <c r="X105" i="21" s="1"/>
  <c r="Z103" i="21"/>
  <c r="X103" i="21" s="1"/>
  <c r="Z106" i="21"/>
  <c r="X106" i="21" s="1"/>
  <c r="Z107" i="21"/>
  <c r="X107" i="21" s="1"/>
  <c r="Z108" i="21"/>
  <c r="X108" i="21" s="1"/>
  <c r="Z109" i="21"/>
  <c r="X109" i="21" s="1"/>
  <c r="Z110" i="21"/>
  <c r="X110" i="21" s="1"/>
  <c r="Z1555" i="21"/>
  <c r="X1555" i="21" s="1"/>
  <c r="Z14" i="21"/>
  <c r="X14" i="21" s="1"/>
  <c r="Z306" i="21"/>
  <c r="X306" i="21" s="1"/>
  <c r="Z1426" i="21"/>
  <c r="X1426" i="21" s="1"/>
  <c r="Z1427" i="21"/>
  <c r="X1427" i="21" s="1"/>
  <c r="Z1428" i="21"/>
  <c r="X1428" i="21" s="1"/>
  <c r="Z1429" i="21"/>
  <c r="X1429" i="21" s="1"/>
  <c r="Z1430" i="21"/>
  <c r="X1430" i="21" s="1"/>
  <c r="Z1431" i="21"/>
  <c r="X1431" i="21" s="1"/>
  <c r="Z97" i="21"/>
  <c r="X97" i="21" s="1"/>
  <c r="Z1432" i="21"/>
  <c r="X1432" i="21" s="1"/>
  <c r="Z1433" i="21"/>
  <c r="X1433" i="21" s="1"/>
  <c r="Z1434" i="21"/>
  <c r="X1434" i="21" s="1"/>
  <c r="Z1435" i="21"/>
  <c r="X1435" i="21" s="1"/>
  <c r="Z1436" i="21"/>
  <c r="X1436" i="21" s="1"/>
  <c r="Z1438" i="21"/>
  <c r="X1438" i="21" s="1"/>
  <c r="Z1439" i="21"/>
  <c r="X1439" i="21" s="1"/>
  <c r="Z1440" i="21"/>
  <c r="X1440" i="21" s="1"/>
  <c r="Z1441" i="21"/>
  <c r="X1441" i="21" s="1"/>
  <c r="Z1442" i="21"/>
  <c r="X1442" i="21" s="1"/>
  <c r="Z1443" i="21"/>
  <c r="X1443" i="21" s="1"/>
  <c r="Z10" i="21"/>
  <c r="X10" i="21" s="1"/>
  <c r="Z1468" i="21"/>
  <c r="X1468" i="21" s="1"/>
  <c r="Z1444" i="21"/>
  <c r="X1444" i="21" s="1"/>
  <c r="Z1445" i="21"/>
  <c r="X1445" i="21" s="1"/>
  <c r="Z1446" i="21"/>
  <c r="X1446" i="21" s="1"/>
  <c r="Z1447" i="21"/>
  <c r="X1447" i="21" s="1"/>
  <c r="Z1448" i="21"/>
  <c r="X1448" i="21" s="1"/>
  <c r="Z1449" i="21"/>
  <c r="X1449" i="21" s="1"/>
  <c r="Z1450" i="21"/>
  <c r="X1450" i="21" s="1"/>
  <c r="Z1451" i="21"/>
  <c r="X1451" i="21" s="1"/>
  <c r="Z1452" i="21"/>
  <c r="X1452" i="21" s="1"/>
  <c r="Z1453" i="21"/>
  <c r="X1453" i="21" s="1"/>
  <c r="Z1455" i="21"/>
  <c r="X1455" i="21" s="1"/>
  <c r="Z303" i="21"/>
  <c r="X303" i="21" s="1"/>
  <c r="Z1457" i="21"/>
  <c r="X1457" i="21" s="1"/>
  <c r="Z1458" i="21"/>
  <c r="X1458" i="21" s="1"/>
  <c r="Z1469" i="21"/>
  <c r="X1469" i="21" s="1"/>
  <c r="Z1470" i="21"/>
  <c r="X1470" i="21" s="1"/>
  <c r="Z1460" i="21"/>
  <c r="X1460" i="21" s="1"/>
  <c r="Z1461" i="21"/>
  <c r="X1461" i="21" s="1"/>
  <c r="Z1462" i="21"/>
  <c r="X1462" i="21" s="1"/>
  <c r="Z1463" i="21"/>
  <c r="X1463" i="21" s="1"/>
  <c r="Z1464" i="21"/>
  <c r="X1464" i="21" s="1"/>
  <c r="Z1466" i="21"/>
  <c r="X1466" i="21" s="1"/>
  <c r="Z1467" i="21"/>
  <c r="X1467" i="21" s="1"/>
  <c r="Z1473" i="21"/>
  <c r="X1473" i="21" s="1"/>
  <c r="Z1472" i="21"/>
  <c r="Z1474" i="21"/>
  <c r="Z1475" i="21"/>
  <c r="X1475" i="21" s="1"/>
  <c r="Z1476" i="21"/>
  <c r="X1476" i="21" s="1"/>
  <c r="Z1477" i="21"/>
  <c r="X1477" i="21" s="1"/>
  <c r="Z1478" i="21"/>
  <c r="X1478" i="21" s="1"/>
  <c r="Z1479" i="21"/>
  <c r="X1479" i="21" s="1"/>
  <c r="Z1481" i="21"/>
  <c r="X1481" i="21" s="1"/>
  <c r="Z1482" i="21"/>
  <c r="X1482" i="21" s="1"/>
  <c r="Z1484" i="21"/>
  <c r="X1484" i="21" s="1"/>
  <c r="Z1486" i="21"/>
  <c r="X1486" i="21" s="1"/>
  <c r="Z1487" i="21"/>
  <c r="X1487" i="21" s="1"/>
  <c r="Z1490" i="21"/>
  <c r="X1490" i="21" s="1"/>
  <c r="Z1491" i="21"/>
  <c r="X1491" i="21" s="1"/>
  <c r="Z1504" i="21"/>
  <c r="X1504" i="21" s="1"/>
  <c r="Z1492" i="21"/>
  <c r="X1492" i="21" s="1"/>
  <c r="Z1493" i="21"/>
  <c r="X1493" i="21" s="1"/>
  <c r="Z1494" i="21"/>
  <c r="X1494" i="21" s="1"/>
  <c r="Z1496" i="21"/>
  <c r="X1496" i="21" s="1"/>
  <c r="Z304" i="21"/>
  <c r="X304" i="21" s="1"/>
  <c r="Z305" i="21"/>
  <c r="X305" i="21" s="1"/>
  <c r="Z1505" i="21"/>
  <c r="X1505" i="21" s="1"/>
  <c r="Z1497" i="21"/>
  <c r="X1497" i="21" s="1"/>
  <c r="Z1498" i="21"/>
  <c r="X1498" i="21" s="1"/>
  <c r="Z1499" i="21"/>
  <c r="X1499" i="21" s="1"/>
  <c r="Z1500" i="21"/>
  <c r="X1500" i="21" s="1"/>
  <c r="Z1501" i="21"/>
  <c r="X1501" i="21" s="1"/>
  <c r="Z1502" i="21"/>
  <c r="X1502" i="21" s="1"/>
  <c r="Z1503" i="21"/>
  <c r="X1503" i="21" s="1"/>
  <c r="Z1507" i="21"/>
  <c r="X1507" i="21" s="1"/>
  <c r="Z1508" i="21"/>
  <c r="X1508" i="21" s="1"/>
  <c r="Z1509" i="21"/>
  <c r="X1509" i="21" s="1"/>
  <c r="Z1512" i="21"/>
  <c r="X1512" i="21" s="1"/>
  <c r="Z1510" i="21"/>
  <c r="X1510" i="21" s="1"/>
  <c r="Z1513" i="21"/>
  <c r="X1513" i="21" s="1"/>
  <c r="Z1511" i="21"/>
  <c r="X1511" i="21" s="1"/>
  <c r="Z102" i="21"/>
  <c r="X102" i="21" s="1"/>
  <c r="Z1515" i="21"/>
  <c r="X1515" i="21" s="1"/>
  <c r="Z1531" i="21"/>
  <c r="X1531" i="21" s="1"/>
  <c r="Z1516" i="21"/>
  <c r="X1516" i="21" s="1"/>
  <c r="Z1517" i="21"/>
  <c r="X1517" i="21" s="1"/>
  <c r="Z1518" i="21"/>
  <c r="X1518" i="21" s="1"/>
  <c r="Z1519" i="21"/>
  <c r="X1519" i="21" s="1"/>
  <c r="Z1520" i="21"/>
  <c r="X1520" i="21" s="1"/>
  <c r="Z1521" i="21"/>
  <c r="X1521" i="21" s="1"/>
  <c r="Z1522" i="21"/>
  <c r="X1522" i="21" s="1"/>
  <c r="Z1523" i="21"/>
  <c r="X1523" i="21" s="1"/>
  <c r="Z1524" i="21"/>
  <c r="X1524" i="21" s="1"/>
  <c r="Z1525" i="21"/>
  <c r="X1525" i="21" s="1"/>
  <c r="Z1526" i="21"/>
  <c r="X1526" i="21" s="1"/>
  <c r="Z1527" i="21"/>
  <c r="X1527" i="21" s="1"/>
  <c r="Z1528" i="21"/>
  <c r="X1528" i="21" s="1"/>
  <c r="Z1529" i="21"/>
  <c r="X1529" i="21" s="1"/>
  <c r="Z1530" i="21"/>
  <c r="X1530" i="21" s="1"/>
  <c r="Z1534" i="21"/>
  <c r="X1534" i="21" s="1"/>
  <c r="Z1535" i="21"/>
  <c r="X1535" i="21" s="1"/>
  <c r="Z1536" i="21"/>
  <c r="X1536" i="21" s="1"/>
  <c r="Z1537" i="21"/>
  <c r="X1537" i="21" s="1"/>
  <c r="Z1538" i="21"/>
  <c r="X1538" i="21" s="1"/>
  <c r="Z1539" i="21"/>
  <c r="X1539" i="21" s="1"/>
  <c r="Z1540" i="21"/>
  <c r="X1540" i="21" s="1"/>
  <c r="Z1514" i="21"/>
  <c r="X1514" i="21" s="1"/>
  <c r="Z1532" i="21"/>
  <c r="X1532" i="21" s="1"/>
  <c r="Z1541" i="21"/>
  <c r="X1541" i="21" s="1"/>
  <c r="Z1542" i="21"/>
  <c r="X1542" i="21" s="1"/>
  <c r="Z1543" i="21"/>
  <c r="X1543" i="21" s="1"/>
  <c r="Z1544" i="21"/>
  <c r="X1544" i="21" s="1"/>
  <c r="Z1545" i="21"/>
  <c r="X1545" i="21" s="1"/>
  <c r="Z1546" i="21"/>
  <c r="X1546" i="21" s="1"/>
  <c r="Z1547" i="21"/>
  <c r="X1547" i="21" s="1"/>
  <c r="Z1548" i="21"/>
  <c r="X1548" i="21" s="1"/>
  <c r="Z1549" i="21"/>
  <c r="X1549" i="21" s="1"/>
  <c r="Z1550" i="21"/>
  <c r="X1550" i="21" s="1"/>
  <c r="Z1533" i="21"/>
  <c r="X1533" i="21" s="1"/>
  <c r="Z1551" i="21"/>
  <c r="X1551" i="21" s="1"/>
  <c r="Z1553" i="21"/>
  <c r="X1553" i="21" s="1"/>
  <c r="Z1592" i="21"/>
  <c r="X1592" i="21" s="1"/>
  <c r="Z1554" i="21"/>
  <c r="X1554" i="21" s="1"/>
  <c r="Z1556" i="21"/>
  <c r="X1556" i="21" s="1"/>
  <c r="Z1557" i="21"/>
  <c r="X1557" i="21" s="1"/>
  <c r="Z17" i="21"/>
  <c r="X17" i="21" s="1"/>
  <c r="Z15" i="21"/>
  <c r="X15" i="21" s="1"/>
  <c r="Z1559" i="21"/>
  <c r="X1559" i="21" s="1"/>
  <c r="Z1560" i="21"/>
  <c r="X1560" i="21" s="1"/>
  <c r="Z1562" i="21"/>
  <c r="X1562" i="21" s="1"/>
  <c r="Z1563" i="21"/>
  <c r="X1563" i="21" s="1"/>
  <c r="Z1564" i="21"/>
  <c r="X1564" i="21" s="1"/>
  <c r="Z1565" i="21"/>
  <c r="X1565" i="21" s="1"/>
  <c r="Z1552" i="21"/>
  <c r="X1552" i="21" s="1"/>
  <c r="Z1594" i="21"/>
  <c r="X1594" i="21" s="1"/>
  <c r="Z1567" i="21"/>
  <c r="X1567" i="21" s="1"/>
  <c r="Z1568" i="21"/>
  <c r="X1568" i="21" s="1"/>
  <c r="Z1569" i="21"/>
  <c r="X1569" i="21" s="1"/>
  <c r="Z1570" i="21"/>
  <c r="X1570" i="21" s="1"/>
  <c r="Z1571" i="21"/>
  <c r="X1571" i="21" s="1"/>
  <c r="Z1572" i="21"/>
  <c r="X1572" i="21" s="1"/>
  <c r="Z1574" i="21"/>
  <c r="X1574" i="21" s="1"/>
  <c r="Z1575" i="21"/>
  <c r="X1575" i="21" s="1"/>
  <c r="Z1577" i="21"/>
  <c r="X1577" i="21" s="1"/>
  <c r="Z1576" i="21"/>
  <c r="X1576" i="21" s="1"/>
  <c r="Z1578" i="21"/>
  <c r="X1578" i="21" s="1"/>
  <c r="Z1580" i="21"/>
  <c r="X1580" i="21" s="1"/>
  <c r="Z1582" i="21"/>
  <c r="X1582" i="21" s="1"/>
  <c r="Z1596" i="21"/>
  <c r="X1596" i="21" s="1"/>
  <c r="Z1597" i="21"/>
  <c r="X1597" i="21" s="1"/>
  <c r="Z1598" i="21"/>
  <c r="X1598" i="21" s="1"/>
  <c r="Z1583" i="21"/>
  <c r="X1583" i="21" s="1"/>
  <c r="Z1584" i="21"/>
  <c r="X1584" i="21" s="1"/>
  <c r="Z1600" i="21"/>
  <c r="X1600" i="21" s="1"/>
  <c r="Z1599" i="21"/>
  <c r="X1599" i="21" s="1"/>
  <c r="Z1601" i="21"/>
  <c r="X1601" i="21" s="1"/>
  <c r="Z1602" i="21"/>
  <c r="X1602" i="21" s="1"/>
  <c r="Z1585" i="21"/>
  <c r="X1585" i="21" s="1"/>
  <c r="Z1586" i="21"/>
  <c r="X1586" i="21" s="1"/>
  <c r="Z1587" i="21"/>
  <c r="X1587" i="21" s="1"/>
  <c r="Z16" i="21"/>
  <c r="X16" i="21" s="1"/>
  <c r="Z1588" i="21"/>
  <c r="X1588" i="21" s="1"/>
  <c r="Z1589" i="21"/>
  <c r="X1589" i="21" s="1"/>
  <c r="Z1606" i="21"/>
  <c r="X1606" i="21" s="1"/>
  <c r="Z1607" i="21"/>
  <c r="X1607" i="21" s="1"/>
  <c r="Z1590" i="21"/>
  <c r="X1590" i="21" s="1"/>
  <c r="Z1610" i="21"/>
  <c r="X1610" i="21" s="1"/>
  <c r="Z1593" i="21"/>
  <c r="X1593" i="21" s="1"/>
  <c r="Z1611" i="21"/>
  <c r="X1611" i="21" s="1"/>
  <c r="Z1605" i="21"/>
  <c r="X1605" i="21" s="1"/>
  <c r="Z1614" i="21"/>
  <c r="X1614" i="21" s="1"/>
  <c r="Z1615" i="21"/>
  <c r="X1615" i="21" s="1"/>
  <c r="Z1616" i="21"/>
  <c r="X1616" i="21" s="1"/>
  <c r="Z1619" i="21"/>
  <c r="X1619" i="21" s="1"/>
  <c r="Z1623" i="21"/>
  <c r="X1623" i="21" s="1"/>
  <c r="Z1617" i="21"/>
  <c r="Z1618" i="21"/>
  <c r="X1618" i="21" s="1"/>
  <c r="Z1622" i="21"/>
  <c r="X1622" i="21" s="1"/>
  <c r="Z1624" i="21"/>
  <c r="X1624" i="21" s="1"/>
  <c r="Z1621" i="21"/>
  <c r="X1621" i="21" s="1"/>
  <c r="Z1620" i="21"/>
  <c r="X1620" i="21" s="1"/>
  <c r="Z1626" i="21"/>
  <c r="X1626" i="21" s="1"/>
  <c r="Z1627" i="21"/>
  <c r="X1627" i="21" s="1"/>
  <c r="Z1628" i="21"/>
  <c r="X1628" i="21" s="1"/>
  <c r="Z1629" i="21"/>
  <c r="X1629" i="21" s="1"/>
  <c r="Z1630" i="21"/>
  <c r="X1630" i="21" s="1"/>
  <c r="Z1631" i="21"/>
  <c r="X1631" i="21" s="1"/>
  <c r="Z1632" i="21"/>
  <c r="X1632" i="21" s="1"/>
  <c r="Z1633" i="21"/>
  <c r="X1633" i="21" s="1"/>
  <c r="Z1634" i="21"/>
  <c r="X1634" i="21" s="1"/>
  <c r="Z1636" i="21"/>
  <c r="X1636" i="21" s="1"/>
  <c r="Z1638" i="21"/>
  <c r="X1638" i="21" s="1"/>
  <c r="Z1639" i="21"/>
  <c r="X1639" i="21" s="1"/>
  <c r="Z1640" i="21"/>
  <c r="X1640" i="21" s="1"/>
  <c r="Z1683" i="21"/>
  <c r="X1683" i="21" s="1"/>
  <c r="Z1641" i="21"/>
  <c r="X1641" i="21" s="1"/>
  <c r="Z1642" i="21"/>
  <c r="Z1684" i="21"/>
  <c r="X1684" i="21" s="1"/>
  <c r="Z1643" i="21"/>
  <c r="X1643" i="21" s="1"/>
  <c r="Z1644" i="21"/>
  <c r="X1644" i="21" s="1"/>
  <c r="Z1645" i="21"/>
  <c r="X1645" i="21" s="1"/>
  <c r="Z1685" i="21"/>
  <c r="X1685" i="21" s="1"/>
  <c r="Z1686" i="21"/>
  <c r="X1686" i="21" s="1"/>
  <c r="Z1688" i="21"/>
  <c r="X1688" i="21" s="1"/>
  <c r="Z1646" i="21"/>
  <c r="X1646" i="21" s="1"/>
  <c r="Z1647" i="21"/>
  <c r="X1647" i="21" s="1"/>
  <c r="Z1648" i="21"/>
  <c r="X1648" i="21" s="1"/>
  <c r="Z1649" i="21"/>
  <c r="X1649" i="21" s="1"/>
  <c r="Z1650" i="21"/>
  <c r="X1650" i="21" s="1"/>
  <c r="Z1651" i="21"/>
  <c r="X1651" i="21" s="1"/>
  <c r="Z1689" i="21"/>
  <c r="X1689" i="21" s="1"/>
  <c r="Z1690" i="21"/>
  <c r="X1690" i="21" s="1"/>
  <c r="Z1652" i="21"/>
  <c r="X1652" i="21" s="1"/>
  <c r="Z1653" i="21"/>
  <c r="X1653" i="21" s="1"/>
  <c r="Z1691" i="21"/>
  <c r="X1691" i="21" s="1"/>
  <c r="Z1692" i="21"/>
  <c r="X1692" i="21" s="1"/>
  <c r="Z1693" i="21"/>
  <c r="X1693" i="21" s="1"/>
  <c r="Z1654" i="21"/>
  <c r="X1654" i="21" s="1"/>
  <c r="Z1655" i="21"/>
  <c r="X1655" i="21" s="1"/>
  <c r="Z23" i="21"/>
  <c r="X23" i="21" s="1"/>
  <c r="Z1656" i="21"/>
  <c r="X1656" i="21" s="1"/>
  <c r="Z1657" i="21"/>
  <c r="X1657" i="21" s="1"/>
  <c r="Z1658" i="21"/>
  <c r="X1658" i="21" s="1"/>
  <c r="Z1659" i="21"/>
  <c r="X1659" i="21" s="1"/>
  <c r="Z1695" i="21"/>
  <c r="X1695" i="21" s="1"/>
  <c r="Z1660" i="21"/>
  <c r="X1660" i="21" s="1"/>
  <c r="Z1661" i="21"/>
  <c r="X1661" i="21" s="1"/>
  <c r="Z1696" i="21"/>
  <c r="X1696" i="21" s="1"/>
  <c r="Z1662" i="21"/>
  <c r="X1662" i="21" s="1"/>
  <c r="Z309" i="21"/>
  <c r="X309" i="21" s="1"/>
  <c r="Z1663" i="21"/>
  <c r="X1663" i="21" s="1"/>
  <c r="Z1664" i="21"/>
  <c r="X1664" i="21" s="1"/>
  <c r="Z1665" i="21"/>
  <c r="X1665" i="21" s="1"/>
  <c r="Z1699" i="21"/>
  <c r="X1699" i="21" s="1"/>
  <c r="Z1700" i="21"/>
  <c r="X1700" i="21" s="1"/>
  <c r="Z1701" i="21"/>
  <c r="X1701" i="21" s="1"/>
  <c r="Z1668" i="21"/>
  <c r="X1668" i="21" s="1"/>
  <c r="Z1669" i="21"/>
  <c r="X1669" i="21" s="1"/>
  <c r="Z1702" i="21"/>
  <c r="X1702" i="21" s="1"/>
  <c r="Z1671" i="21"/>
  <c r="X1671" i="21" s="1"/>
  <c r="Z1672" i="21"/>
  <c r="X1672" i="21" s="1"/>
  <c r="Z1673" i="21"/>
  <c r="X1673" i="21" s="1"/>
  <c r="Z1674" i="21"/>
  <c r="X1674" i="21" s="1"/>
  <c r="Z1675" i="21"/>
  <c r="X1675" i="21" s="1"/>
  <c r="Z1676" i="21"/>
  <c r="X1676" i="21" s="1"/>
  <c r="Z1703" i="21"/>
  <c r="X1703" i="21" s="1"/>
  <c r="Z1677" i="21"/>
  <c r="X1677" i="21" s="1"/>
  <c r="Z1704" i="21"/>
  <c r="X1704" i="21" s="1"/>
  <c r="Z1705" i="21"/>
  <c r="X1705" i="21" s="1"/>
  <c r="Z1678" i="21"/>
  <c r="X1678" i="21" s="1"/>
  <c r="Z1679" i="21"/>
  <c r="X1679" i="21" s="1"/>
  <c r="Z1706" i="21"/>
  <c r="X1706" i="21" s="1"/>
  <c r="Z1682" i="21"/>
  <c r="X1682" i="21" s="1"/>
  <c r="Z1707" i="21"/>
  <c r="X1707" i="21" s="1"/>
  <c r="Z1708" i="21"/>
  <c r="X1708" i="21" s="1"/>
  <c r="Z1709" i="21"/>
  <c r="X1709" i="21" s="1"/>
  <c r="Z1710" i="21"/>
  <c r="X1710" i="21" s="1"/>
  <c r="Z27" i="21"/>
  <c r="X27" i="21" s="1"/>
  <c r="Z1711" i="21"/>
  <c r="X1711" i="21" s="1"/>
  <c r="Z1712" i="21"/>
  <c r="X1712" i="21" s="1"/>
  <c r="Z1713" i="21"/>
  <c r="X1713" i="21" s="1"/>
  <c r="Z1730" i="21"/>
  <c r="X1730" i="21" s="1"/>
  <c r="Z1714" i="21"/>
  <c r="X1714" i="21" s="1"/>
  <c r="Z1715" i="21"/>
  <c r="Z1731" i="21"/>
  <c r="X1731" i="21" s="1"/>
  <c r="Z1716" i="21"/>
  <c r="X1716" i="21" s="1"/>
  <c r="Z1732" i="21"/>
  <c r="X1732" i="21" s="1"/>
  <c r="Z1717" i="21"/>
  <c r="Z1733" i="21"/>
  <c r="X1733" i="21" s="1"/>
  <c r="Z1718" i="21"/>
  <c r="X1718" i="21" s="1"/>
  <c r="Z1719" i="21"/>
  <c r="X1719" i="21" s="1"/>
  <c r="Z1734" i="21"/>
  <c r="X1734" i="21" s="1"/>
  <c r="Z1735" i="21"/>
  <c r="X1735" i="21" s="1"/>
  <c r="Z26" i="21"/>
  <c r="X26" i="21" s="1"/>
  <c r="Z1720" i="21"/>
  <c r="X1720" i="21" s="1"/>
  <c r="Z1721" i="21"/>
  <c r="X1721" i="21" s="1"/>
  <c r="Z1722" i="21"/>
  <c r="Z1723" i="21"/>
  <c r="X1723" i="21" s="1"/>
  <c r="Z1724" i="21"/>
  <c r="X1724" i="21" s="1"/>
  <c r="Z1725" i="21"/>
  <c r="X1725" i="21" s="1"/>
  <c r="Z11" i="21"/>
  <c r="X11" i="21" s="1"/>
  <c r="Z1736" i="21"/>
  <c r="X1736" i="21" s="1"/>
  <c r="Z1737" i="21"/>
  <c r="X1737" i="21" s="1"/>
  <c r="Z1729" i="21"/>
  <c r="X1729" i="21" s="1"/>
  <c r="Z1456" i="21"/>
  <c r="X1456" i="21" s="1"/>
  <c r="Z1483" i="21"/>
  <c r="X1483" i="21" s="1"/>
  <c r="Z1506" i="21"/>
  <c r="X1506" i="21" s="1"/>
  <c r="Z1566" i="21"/>
  <c r="X1566" i="21" s="1"/>
  <c r="Z1637" i="21"/>
  <c r="X1637" i="21" s="1"/>
  <c r="Z1687" i="21"/>
  <c r="X1687" i="21" s="1"/>
  <c r="Z1698" i="21"/>
  <c r="X1698" i="21" s="1"/>
  <c r="Z1694" i="21"/>
  <c r="X1694" i="21" s="1"/>
  <c r="Z1728" i="21"/>
  <c r="X1728" i="21" s="1"/>
  <c r="Z1727" i="21"/>
  <c r="X1727" i="21" s="1"/>
  <c r="AA98" i="21"/>
  <c r="AB98" i="21" s="1"/>
  <c r="AD98" i="21" s="1"/>
  <c r="AA101" i="21"/>
  <c r="AB101" i="21" s="1"/>
  <c r="AD101" i="21" s="1"/>
  <c r="AA105" i="21"/>
  <c r="AB105" i="21" s="1"/>
  <c r="AD105" i="21" s="1"/>
  <c r="AA103" i="21"/>
  <c r="AB103" i="21" s="1"/>
  <c r="AD103" i="21" s="1"/>
  <c r="AA106" i="21"/>
  <c r="AB106" i="21" s="1"/>
  <c r="AD106" i="21" s="1"/>
  <c r="AA107" i="21"/>
  <c r="AB107" i="21" s="1"/>
  <c r="AD107" i="21" s="1"/>
  <c r="AA108" i="21"/>
  <c r="AB108" i="21" s="1"/>
  <c r="AD108" i="21" s="1"/>
  <c r="AA109" i="21"/>
  <c r="AB109" i="21" s="1"/>
  <c r="AD109" i="21" s="1"/>
  <c r="AA110" i="21"/>
  <c r="AB110" i="21" s="1"/>
  <c r="AD110" i="21" s="1"/>
  <c r="AA1555" i="21"/>
  <c r="AB1555" i="21" s="1"/>
  <c r="AD1555" i="21" s="1"/>
  <c r="AA14" i="21"/>
  <c r="AB14" i="21" s="1"/>
  <c r="AD14" i="21" s="1"/>
  <c r="AA306" i="21"/>
  <c r="AB306" i="21" s="1"/>
  <c r="AD306" i="21" s="1"/>
  <c r="AA307" i="21"/>
  <c r="AB307" i="21" s="1"/>
  <c r="AD307" i="21" s="1"/>
  <c r="AA1426" i="21"/>
  <c r="AB1426" i="21" s="1"/>
  <c r="AD1426" i="21" s="1"/>
  <c r="AA1427" i="21"/>
  <c r="AB1427" i="21" s="1"/>
  <c r="AD1427" i="21" s="1"/>
  <c r="AA1428" i="21"/>
  <c r="AB1428" i="21" s="1"/>
  <c r="AD1428" i="21" s="1"/>
  <c r="AA1429" i="21"/>
  <c r="AB1429" i="21" s="1"/>
  <c r="AD1429" i="21" s="1"/>
  <c r="AA1430" i="21"/>
  <c r="AB1430" i="21" s="1"/>
  <c r="AD1430" i="21" s="1"/>
  <c r="AA1431" i="21"/>
  <c r="AB1431" i="21" s="1"/>
  <c r="AD1431" i="21" s="1"/>
  <c r="AA97" i="21"/>
  <c r="AB97" i="21" s="1"/>
  <c r="AD97" i="21" s="1"/>
  <c r="AA1432" i="21"/>
  <c r="AB1432" i="21" s="1"/>
  <c r="AD1432" i="21" s="1"/>
  <c r="AA1433" i="21"/>
  <c r="AB1433" i="21" s="1"/>
  <c r="AD1433" i="21" s="1"/>
  <c r="AA1434" i="21"/>
  <c r="AB1434" i="21" s="1"/>
  <c r="AD1434" i="21" s="1"/>
  <c r="AA1435" i="21"/>
  <c r="AB1435" i="21" s="1"/>
  <c r="AD1435" i="21" s="1"/>
  <c r="AA1436" i="21"/>
  <c r="AB1436" i="21" s="1"/>
  <c r="AD1436" i="21" s="1"/>
  <c r="AA1438" i="21"/>
  <c r="AB1438" i="21" s="1"/>
  <c r="AD1438" i="21" s="1"/>
  <c r="AA1439" i="21"/>
  <c r="AB1439" i="21" s="1"/>
  <c r="AD1439" i="21" s="1"/>
  <c r="AA1440" i="21"/>
  <c r="AB1440" i="21" s="1"/>
  <c r="AD1440" i="21" s="1"/>
  <c r="AA1441" i="21"/>
  <c r="AB1441" i="21" s="1"/>
  <c r="AD1441" i="21" s="1"/>
  <c r="AA1442" i="21"/>
  <c r="AB1442" i="21" s="1"/>
  <c r="AD1442" i="21" s="1"/>
  <c r="AA1443" i="21"/>
  <c r="AB1443" i="21" s="1"/>
  <c r="AD1443" i="21" s="1"/>
  <c r="AA10" i="21"/>
  <c r="AB10" i="21" s="1"/>
  <c r="AD10" i="21" s="1"/>
  <c r="AA1468" i="21"/>
  <c r="AB1468" i="21" s="1"/>
  <c r="AD1468" i="21" s="1"/>
  <c r="AA1444" i="21"/>
  <c r="AB1444" i="21" s="1"/>
  <c r="AD1444" i="21" s="1"/>
  <c r="AA1445" i="21"/>
  <c r="AB1445" i="21" s="1"/>
  <c r="AD1445" i="21" s="1"/>
  <c r="AA1446" i="21"/>
  <c r="AB1446" i="21" s="1"/>
  <c r="AD1446" i="21" s="1"/>
  <c r="AA1447" i="21"/>
  <c r="AB1447" i="21" s="1"/>
  <c r="AD1447" i="21" s="1"/>
  <c r="AA1448" i="21"/>
  <c r="AB1448" i="21" s="1"/>
  <c r="AD1448" i="21" s="1"/>
  <c r="AA1449" i="21"/>
  <c r="AB1449" i="21" s="1"/>
  <c r="AD1449" i="21" s="1"/>
  <c r="AA1450" i="21"/>
  <c r="AB1450" i="21" s="1"/>
  <c r="AD1450" i="21" s="1"/>
  <c r="AA1451" i="21"/>
  <c r="AB1451" i="21" s="1"/>
  <c r="AD1451" i="21" s="1"/>
  <c r="AA1452" i="21"/>
  <c r="AB1452" i="21" s="1"/>
  <c r="AD1452" i="21" s="1"/>
  <c r="AA1453" i="21"/>
  <c r="AB1453" i="21" s="1"/>
  <c r="AD1453" i="21" s="1"/>
  <c r="AA1455" i="21"/>
  <c r="AB1455" i="21" s="1"/>
  <c r="AD1455" i="21" s="1"/>
  <c r="AA303" i="21"/>
  <c r="AB303" i="21" s="1"/>
  <c r="AD303" i="21" s="1"/>
  <c r="AA1457" i="21"/>
  <c r="AB1457" i="21" s="1"/>
  <c r="AD1457" i="21" s="1"/>
  <c r="AA1458" i="21"/>
  <c r="AB1458" i="21" s="1"/>
  <c r="AD1458" i="21" s="1"/>
  <c r="AA1469" i="21"/>
  <c r="AB1469" i="21" s="1"/>
  <c r="AD1469" i="21" s="1"/>
  <c r="AA1470" i="21"/>
  <c r="AB1470" i="21" s="1"/>
  <c r="AD1470" i="21" s="1"/>
  <c r="AA1460" i="21"/>
  <c r="AB1460" i="21" s="1"/>
  <c r="AD1460" i="21" s="1"/>
  <c r="AA1461" i="21"/>
  <c r="AB1461" i="21" s="1"/>
  <c r="AD1461" i="21" s="1"/>
  <c r="AA1462" i="21"/>
  <c r="AB1462" i="21" s="1"/>
  <c r="AD1462" i="21" s="1"/>
  <c r="AA1463" i="21"/>
  <c r="AB1463" i="21" s="1"/>
  <c r="AD1463" i="21" s="1"/>
  <c r="AA1464" i="21"/>
  <c r="AB1464" i="21" s="1"/>
  <c r="AD1464" i="21" s="1"/>
  <c r="AA1466" i="21"/>
  <c r="AB1466" i="21" s="1"/>
  <c r="AD1466" i="21" s="1"/>
  <c r="AA1467" i="21"/>
  <c r="AB1467" i="21" s="1"/>
  <c r="AD1467" i="21" s="1"/>
  <c r="AA1473" i="21"/>
  <c r="AB1473" i="21" s="1"/>
  <c r="AD1473" i="21" s="1"/>
  <c r="AA1472" i="21"/>
  <c r="AB1472" i="21" s="1"/>
  <c r="AD1472" i="21" s="1"/>
  <c r="AA1474" i="21"/>
  <c r="AB1474" i="21" s="1"/>
  <c r="AD1474" i="21" s="1"/>
  <c r="AA1475" i="21"/>
  <c r="AB1475" i="21" s="1"/>
  <c r="AD1475" i="21" s="1"/>
  <c r="AA1476" i="21"/>
  <c r="AB1476" i="21" s="1"/>
  <c r="AD1476" i="21" s="1"/>
  <c r="AA1477" i="21"/>
  <c r="AB1477" i="21" s="1"/>
  <c r="AD1477" i="21" s="1"/>
  <c r="AA1478" i="21"/>
  <c r="AB1478" i="21" s="1"/>
  <c r="AD1478" i="21" s="1"/>
  <c r="AA1479" i="21"/>
  <c r="AB1479" i="21" s="1"/>
  <c r="AD1479" i="21" s="1"/>
  <c r="AA1481" i="21"/>
  <c r="AB1481" i="21" s="1"/>
  <c r="AD1481" i="21" s="1"/>
  <c r="AA1482" i="21"/>
  <c r="AB1482" i="21" s="1"/>
  <c r="AD1482" i="21" s="1"/>
  <c r="AA1484" i="21"/>
  <c r="AB1484" i="21" s="1"/>
  <c r="AD1484" i="21" s="1"/>
  <c r="AA1486" i="21"/>
  <c r="AB1486" i="21" s="1"/>
  <c r="AD1486" i="21" s="1"/>
  <c r="AA1487" i="21"/>
  <c r="AB1487" i="21" s="1"/>
  <c r="AD1487" i="21" s="1"/>
  <c r="AA1490" i="21"/>
  <c r="AB1490" i="21" s="1"/>
  <c r="AD1490" i="21" s="1"/>
  <c r="AA1491" i="21"/>
  <c r="AB1491" i="21" s="1"/>
  <c r="AD1491" i="21" s="1"/>
  <c r="AA1504" i="21"/>
  <c r="AB1504" i="21" s="1"/>
  <c r="AD1504" i="21" s="1"/>
  <c r="AA1492" i="21"/>
  <c r="AB1492" i="21" s="1"/>
  <c r="AD1492" i="21" s="1"/>
  <c r="AA1493" i="21"/>
  <c r="AB1493" i="21" s="1"/>
  <c r="AD1493" i="21" s="1"/>
  <c r="AA1494" i="21"/>
  <c r="AB1494" i="21" s="1"/>
  <c r="AD1494" i="21" s="1"/>
  <c r="AA1496" i="21"/>
  <c r="AB1496" i="21" s="1"/>
  <c r="AD1496" i="21" s="1"/>
  <c r="AA304" i="21"/>
  <c r="AB304" i="21" s="1"/>
  <c r="AD304" i="21" s="1"/>
  <c r="AA305" i="21"/>
  <c r="AB305" i="21" s="1"/>
  <c r="AD305" i="21" s="1"/>
  <c r="AA1505" i="21"/>
  <c r="AB1505" i="21" s="1"/>
  <c r="AD1505" i="21" s="1"/>
  <c r="AA1497" i="21"/>
  <c r="AB1497" i="21" s="1"/>
  <c r="AD1497" i="21" s="1"/>
  <c r="AA1498" i="21"/>
  <c r="AB1498" i="21" s="1"/>
  <c r="AD1498" i="21" s="1"/>
  <c r="AA1499" i="21"/>
  <c r="AB1499" i="21" s="1"/>
  <c r="AD1499" i="21" s="1"/>
  <c r="AA1500" i="21"/>
  <c r="AB1500" i="21" s="1"/>
  <c r="AD1500" i="21" s="1"/>
  <c r="AA1501" i="21"/>
  <c r="AB1501" i="21" s="1"/>
  <c r="AD1501" i="21" s="1"/>
  <c r="AA1502" i="21"/>
  <c r="AB1502" i="21" s="1"/>
  <c r="AD1502" i="21" s="1"/>
  <c r="AA1503" i="21"/>
  <c r="AB1503" i="21" s="1"/>
  <c r="AD1503" i="21" s="1"/>
  <c r="AA1507" i="21"/>
  <c r="AB1507" i="21" s="1"/>
  <c r="AD1507" i="21" s="1"/>
  <c r="AA1508" i="21"/>
  <c r="AB1508" i="21" s="1"/>
  <c r="AD1508" i="21" s="1"/>
  <c r="AA1509" i="21"/>
  <c r="AB1509" i="21" s="1"/>
  <c r="AD1509" i="21" s="1"/>
  <c r="AA1512" i="21"/>
  <c r="AB1512" i="21" s="1"/>
  <c r="AD1512" i="21" s="1"/>
  <c r="AA1510" i="21"/>
  <c r="AB1510" i="21" s="1"/>
  <c r="AD1510" i="21" s="1"/>
  <c r="AA1513" i="21"/>
  <c r="AB1513" i="21" s="1"/>
  <c r="AD1513" i="21" s="1"/>
  <c r="AA1511" i="21"/>
  <c r="AB1511" i="21" s="1"/>
  <c r="AD1511" i="21" s="1"/>
  <c r="AA102" i="21"/>
  <c r="AB102" i="21" s="1"/>
  <c r="AD102" i="21" s="1"/>
  <c r="AA1515" i="21"/>
  <c r="AB1515" i="21" s="1"/>
  <c r="AD1515" i="21" s="1"/>
  <c r="AA1531" i="21"/>
  <c r="AB1531" i="21" s="1"/>
  <c r="AD1531" i="21" s="1"/>
  <c r="AA1516" i="21"/>
  <c r="AB1516" i="21" s="1"/>
  <c r="AD1516" i="21" s="1"/>
  <c r="AA1517" i="21"/>
  <c r="AB1517" i="21" s="1"/>
  <c r="AD1517" i="21" s="1"/>
  <c r="AA1518" i="21"/>
  <c r="AB1518" i="21" s="1"/>
  <c r="AD1518" i="21" s="1"/>
  <c r="AA1519" i="21"/>
  <c r="AB1519" i="21" s="1"/>
  <c r="AD1519" i="21" s="1"/>
  <c r="AA1520" i="21"/>
  <c r="AB1520" i="21" s="1"/>
  <c r="AD1520" i="21" s="1"/>
  <c r="AA1521" i="21"/>
  <c r="AB1521" i="21" s="1"/>
  <c r="AD1521" i="21" s="1"/>
  <c r="AA1522" i="21"/>
  <c r="AB1522" i="21" s="1"/>
  <c r="AD1522" i="21" s="1"/>
  <c r="AA1523" i="21"/>
  <c r="AB1523" i="21" s="1"/>
  <c r="AD1523" i="21" s="1"/>
  <c r="AA1524" i="21"/>
  <c r="AB1524" i="21" s="1"/>
  <c r="AD1524" i="21" s="1"/>
  <c r="AA1525" i="21"/>
  <c r="AB1525" i="21" s="1"/>
  <c r="AD1525" i="21" s="1"/>
  <c r="AA1526" i="21"/>
  <c r="AB1526" i="21" s="1"/>
  <c r="AD1526" i="21" s="1"/>
  <c r="AA1527" i="21"/>
  <c r="AB1527" i="21" s="1"/>
  <c r="AD1527" i="21" s="1"/>
  <c r="AA1528" i="21"/>
  <c r="AB1528" i="21" s="1"/>
  <c r="AD1528" i="21" s="1"/>
  <c r="AA1529" i="21"/>
  <c r="AB1529" i="21" s="1"/>
  <c r="AD1529" i="21" s="1"/>
  <c r="AA1530" i="21"/>
  <c r="AB1530" i="21" s="1"/>
  <c r="AD1530" i="21" s="1"/>
  <c r="AA1534" i="21"/>
  <c r="AB1534" i="21" s="1"/>
  <c r="AD1534" i="21" s="1"/>
  <c r="AA1535" i="21"/>
  <c r="AB1535" i="21" s="1"/>
  <c r="AD1535" i="21" s="1"/>
  <c r="AA1536" i="21"/>
  <c r="AB1536" i="21" s="1"/>
  <c r="AD1536" i="21" s="1"/>
  <c r="AA1537" i="21"/>
  <c r="AB1537" i="21" s="1"/>
  <c r="AD1537" i="21" s="1"/>
  <c r="AA1538" i="21"/>
  <c r="AB1538" i="21" s="1"/>
  <c r="AD1538" i="21" s="1"/>
  <c r="AA1539" i="21"/>
  <c r="AB1539" i="21" s="1"/>
  <c r="AD1539" i="21" s="1"/>
  <c r="AA1540" i="21"/>
  <c r="AB1540" i="21" s="1"/>
  <c r="AD1540" i="21" s="1"/>
  <c r="AA1514" i="21"/>
  <c r="AB1514" i="21" s="1"/>
  <c r="AD1514" i="21" s="1"/>
  <c r="AA1532" i="21"/>
  <c r="AB1532" i="21" s="1"/>
  <c r="AD1532" i="21" s="1"/>
  <c r="AA1541" i="21"/>
  <c r="AB1541" i="21" s="1"/>
  <c r="AD1541" i="21" s="1"/>
  <c r="AA1542" i="21"/>
  <c r="AB1542" i="21" s="1"/>
  <c r="AD1542" i="21" s="1"/>
  <c r="AA1543" i="21"/>
  <c r="AB1543" i="21" s="1"/>
  <c r="AD1543" i="21" s="1"/>
  <c r="AA1544" i="21"/>
  <c r="AB1544" i="21" s="1"/>
  <c r="AD1544" i="21" s="1"/>
  <c r="AA1545" i="21"/>
  <c r="AB1545" i="21" s="1"/>
  <c r="AD1545" i="21" s="1"/>
  <c r="AA1546" i="21"/>
  <c r="AB1546" i="21" s="1"/>
  <c r="AD1546" i="21" s="1"/>
  <c r="AA1547" i="21"/>
  <c r="AB1547" i="21" s="1"/>
  <c r="AD1547" i="21" s="1"/>
  <c r="AA1548" i="21"/>
  <c r="AB1548" i="21" s="1"/>
  <c r="AD1548" i="21" s="1"/>
  <c r="AA1549" i="21"/>
  <c r="AB1549" i="21" s="1"/>
  <c r="AD1549" i="21" s="1"/>
  <c r="AA1550" i="21"/>
  <c r="AB1550" i="21" s="1"/>
  <c r="AD1550" i="21" s="1"/>
  <c r="AA1533" i="21"/>
  <c r="AB1533" i="21" s="1"/>
  <c r="AD1533" i="21" s="1"/>
  <c r="AA1551" i="21"/>
  <c r="AB1551" i="21" s="1"/>
  <c r="AD1551" i="21" s="1"/>
  <c r="AA1553" i="21"/>
  <c r="AB1553" i="21" s="1"/>
  <c r="AD1553" i="21" s="1"/>
  <c r="AA1592" i="21"/>
  <c r="AB1592" i="21" s="1"/>
  <c r="AD1592" i="21" s="1"/>
  <c r="AA1554" i="21"/>
  <c r="AB1554" i="21" s="1"/>
  <c r="AD1554" i="21" s="1"/>
  <c r="AA1556" i="21"/>
  <c r="AB1556" i="21" s="1"/>
  <c r="AD1556" i="21" s="1"/>
  <c r="AA1557" i="21"/>
  <c r="AB1557" i="21" s="1"/>
  <c r="AD1557" i="21" s="1"/>
  <c r="AA17" i="21"/>
  <c r="AB17" i="21" s="1"/>
  <c r="AD17" i="21" s="1"/>
  <c r="AA15" i="21"/>
  <c r="AB15" i="21" s="1"/>
  <c r="AD15" i="21" s="1"/>
  <c r="AA1559" i="21"/>
  <c r="AB1559" i="21" s="1"/>
  <c r="AD1559" i="21" s="1"/>
  <c r="AA1560" i="21"/>
  <c r="AB1560" i="21" s="1"/>
  <c r="AD1560" i="21" s="1"/>
  <c r="AA1562" i="21"/>
  <c r="AB1562" i="21" s="1"/>
  <c r="AD1562" i="21" s="1"/>
  <c r="AA1563" i="21"/>
  <c r="AB1563" i="21" s="1"/>
  <c r="AD1563" i="21" s="1"/>
  <c r="AA1564" i="21"/>
  <c r="AB1564" i="21" s="1"/>
  <c r="AD1564" i="21" s="1"/>
  <c r="AA1565" i="21"/>
  <c r="AB1565" i="21" s="1"/>
  <c r="AD1565" i="21" s="1"/>
  <c r="AA1552" i="21"/>
  <c r="AB1552" i="21" s="1"/>
  <c r="AD1552" i="21" s="1"/>
  <c r="AA1594" i="21"/>
  <c r="AB1594" i="21" s="1"/>
  <c r="AD1594" i="21" s="1"/>
  <c r="AA1567" i="21"/>
  <c r="AB1567" i="21" s="1"/>
  <c r="AD1567" i="21" s="1"/>
  <c r="AA1568" i="21"/>
  <c r="AB1568" i="21" s="1"/>
  <c r="AD1568" i="21" s="1"/>
  <c r="AA1569" i="21"/>
  <c r="AB1569" i="21" s="1"/>
  <c r="AD1569" i="21" s="1"/>
  <c r="AA1570" i="21"/>
  <c r="AB1570" i="21" s="1"/>
  <c r="AD1570" i="21" s="1"/>
  <c r="AA1571" i="21"/>
  <c r="AB1571" i="21" s="1"/>
  <c r="AD1571" i="21" s="1"/>
  <c r="AA1572" i="21"/>
  <c r="AB1572" i="21" s="1"/>
  <c r="AD1572" i="21" s="1"/>
  <c r="AA1574" i="21"/>
  <c r="AB1574" i="21" s="1"/>
  <c r="AD1574" i="21" s="1"/>
  <c r="AA1575" i="21"/>
  <c r="AB1575" i="21" s="1"/>
  <c r="AD1575" i="21" s="1"/>
  <c r="AA1577" i="21"/>
  <c r="AB1577" i="21" s="1"/>
  <c r="AD1577" i="21" s="1"/>
  <c r="AA1576" i="21"/>
  <c r="AB1576" i="21" s="1"/>
  <c r="AD1576" i="21" s="1"/>
  <c r="AA1578" i="21"/>
  <c r="AB1578" i="21" s="1"/>
  <c r="AD1578" i="21" s="1"/>
  <c r="AA1580" i="21"/>
  <c r="AB1580" i="21" s="1"/>
  <c r="AD1580" i="21" s="1"/>
  <c r="AA1582" i="21"/>
  <c r="AB1582" i="21" s="1"/>
  <c r="AD1582" i="21" s="1"/>
  <c r="AA1596" i="21"/>
  <c r="AB1596" i="21" s="1"/>
  <c r="AD1596" i="21" s="1"/>
  <c r="AA1597" i="21"/>
  <c r="AB1597" i="21" s="1"/>
  <c r="AD1597" i="21" s="1"/>
  <c r="AA1598" i="21"/>
  <c r="AB1598" i="21" s="1"/>
  <c r="AD1598" i="21" s="1"/>
  <c r="AA1583" i="21"/>
  <c r="AB1583" i="21" s="1"/>
  <c r="AD1583" i="21" s="1"/>
  <c r="AA1584" i="21"/>
  <c r="AB1584" i="21" s="1"/>
  <c r="AD1584" i="21" s="1"/>
  <c r="AA1600" i="21"/>
  <c r="AB1600" i="21" s="1"/>
  <c r="AD1600" i="21" s="1"/>
  <c r="AA1599" i="21"/>
  <c r="AB1599" i="21" s="1"/>
  <c r="AD1599" i="21" s="1"/>
  <c r="AA1601" i="21"/>
  <c r="AB1601" i="21" s="1"/>
  <c r="AD1601" i="21" s="1"/>
  <c r="AA1602" i="21"/>
  <c r="AB1602" i="21" s="1"/>
  <c r="AD1602" i="21" s="1"/>
  <c r="AA1585" i="21"/>
  <c r="AB1585" i="21" s="1"/>
  <c r="AD1585" i="21" s="1"/>
  <c r="AA1586" i="21"/>
  <c r="AB1586" i="21" s="1"/>
  <c r="AD1586" i="21" s="1"/>
  <c r="AA1587" i="21"/>
  <c r="AB1587" i="21" s="1"/>
  <c r="AD1587" i="21" s="1"/>
  <c r="AA16" i="21"/>
  <c r="AB16" i="21" s="1"/>
  <c r="AD16" i="21" s="1"/>
  <c r="AA1588" i="21"/>
  <c r="AB1588" i="21" s="1"/>
  <c r="AD1588" i="21" s="1"/>
  <c r="AA1589" i="21"/>
  <c r="AB1589" i="21" s="1"/>
  <c r="AD1589" i="21" s="1"/>
  <c r="AA1606" i="21"/>
  <c r="AB1606" i="21" s="1"/>
  <c r="AD1606" i="21" s="1"/>
  <c r="AA1607" i="21"/>
  <c r="AB1607" i="21" s="1"/>
  <c r="AD1607" i="21" s="1"/>
  <c r="AA308" i="21"/>
  <c r="AB308" i="21" s="1"/>
  <c r="AD308" i="21" s="1"/>
  <c r="AA1590" i="21"/>
  <c r="AB1590" i="21" s="1"/>
  <c r="AD1590" i="21" s="1"/>
  <c r="AA1610" i="21"/>
  <c r="AB1610" i="21" s="1"/>
  <c r="AD1610" i="21" s="1"/>
  <c r="AA1593" i="21"/>
  <c r="AB1593" i="21" s="1"/>
  <c r="AD1593" i="21" s="1"/>
  <c r="AA1611" i="21"/>
  <c r="AB1611" i="21" s="1"/>
  <c r="AD1611" i="21" s="1"/>
  <c r="AA1605" i="21"/>
  <c r="AB1605" i="21" s="1"/>
  <c r="AD1605" i="21" s="1"/>
  <c r="AA1614" i="21"/>
  <c r="AB1614" i="21" s="1"/>
  <c r="AD1614" i="21" s="1"/>
  <c r="AA1615" i="21"/>
  <c r="AB1615" i="21" s="1"/>
  <c r="AD1615" i="21" s="1"/>
  <c r="AA1616" i="21"/>
  <c r="AB1616" i="21" s="1"/>
  <c r="AD1616" i="21" s="1"/>
  <c r="AA1619" i="21"/>
  <c r="AB1619" i="21" s="1"/>
  <c r="AD1619" i="21" s="1"/>
  <c r="AA1623" i="21"/>
  <c r="AB1623" i="21" s="1"/>
  <c r="AD1623" i="21" s="1"/>
  <c r="AA1617" i="21"/>
  <c r="AB1617" i="21" s="1"/>
  <c r="AD1617" i="21" s="1"/>
  <c r="AA1618" i="21"/>
  <c r="AB1618" i="21" s="1"/>
  <c r="AD1618" i="21" s="1"/>
  <c r="AA1622" i="21"/>
  <c r="AB1622" i="21" s="1"/>
  <c r="AD1622" i="21" s="1"/>
  <c r="AA1624" i="21"/>
  <c r="AB1624" i="21" s="1"/>
  <c r="AD1624" i="21" s="1"/>
  <c r="AA1621" i="21"/>
  <c r="AB1621" i="21" s="1"/>
  <c r="AD1621" i="21" s="1"/>
  <c r="AA1620" i="21"/>
  <c r="AB1620" i="21" s="1"/>
  <c r="AD1620" i="21" s="1"/>
  <c r="AA1626" i="21"/>
  <c r="AB1626" i="21" s="1"/>
  <c r="AD1626" i="21" s="1"/>
  <c r="AA1627" i="21"/>
  <c r="AB1627" i="21" s="1"/>
  <c r="AD1627" i="21" s="1"/>
  <c r="AA1628" i="21"/>
  <c r="AB1628" i="21" s="1"/>
  <c r="AD1628" i="21" s="1"/>
  <c r="AA1629" i="21"/>
  <c r="AB1629" i="21" s="1"/>
  <c r="AD1629" i="21" s="1"/>
  <c r="AA1630" i="21"/>
  <c r="AB1630" i="21" s="1"/>
  <c r="AD1630" i="21" s="1"/>
  <c r="AA1631" i="21"/>
  <c r="AB1631" i="21" s="1"/>
  <c r="AD1631" i="21" s="1"/>
  <c r="AA1632" i="21"/>
  <c r="AB1632" i="21" s="1"/>
  <c r="AD1632" i="21" s="1"/>
  <c r="AA1633" i="21"/>
  <c r="AB1633" i="21" s="1"/>
  <c r="AD1633" i="21" s="1"/>
  <c r="AA1634" i="21"/>
  <c r="AB1634" i="21" s="1"/>
  <c r="AD1634" i="21" s="1"/>
  <c r="AA1636" i="21"/>
  <c r="AB1636" i="21" s="1"/>
  <c r="AD1636" i="21" s="1"/>
  <c r="AA1638" i="21"/>
  <c r="AB1638" i="21" s="1"/>
  <c r="AD1638" i="21" s="1"/>
  <c r="AA1639" i="21"/>
  <c r="AB1639" i="21" s="1"/>
  <c r="AD1639" i="21" s="1"/>
  <c r="AA1640" i="21"/>
  <c r="AB1640" i="21" s="1"/>
  <c r="AD1640" i="21" s="1"/>
  <c r="AA1683" i="21"/>
  <c r="AB1683" i="21" s="1"/>
  <c r="AD1683" i="21" s="1"/>
  <c r="AA1641" i="21"/>
  <c r="AB1641" i="21" s="1"/>
  <c r="AD1641" i="21" s="1"/>
  <c r="AA1642" i="21"/>
  <c r="AB1642" i="21" s="1"/>
  <c r="AD1642" i="21" s="1"/>
  <c r="AA1684" i="21"/>
  <c r="AB1684" i="21" s="1"/>
  <c r="AD1684" i="21" s="1"/>
  <c r="AA1643" i="21"/>
  <c r="AB1643" i="21" s="1"/>
  <c r="AD1643" i="21" s="1"/>
  <c r="AA1644" i="21"/>
  <c r="AB1644" i="21" s="1"/>
  <c r="AD1644" i="21" s="1"/>
  <c r="AA1645" i="21"/>
  <c r="AB1645" i="21" s="1"/>
  <c r="AD1645" i="21" s="1"/>
  <c r="AA1685" i="21"/>
  <c r="AB1685" i="21" s="1"/>
  <c r="AD1685" i="21" s="1"/>
  <c r="AA1686" i="21"/>
  <c r="AB1686" i="21" s="1"/>
  <c r="AD1686" i="21" s="1"/>
  <c r="AA1688" i="21"/>
  <c r="AB1688" i="21" s="1"/>
  <c r="AD1688" i="21" s="1"/>
  <c r="AA1646" i="21"/>
  <c r="AB1646" i="21" s="1"/>
  <c r="AD1646" i="21" s="1"/>
  <c r="AA1647" i="21"/>
  <c r="AB1647" i="21" s="1"/>
  <c r="AD1647" i="21" s="1"/>
  <c r="AA1648" i="21"/>
  <c r="AB1648" i="21" s="1"/>
  <c r="AD1648" i="21" s="1"/>
  <c r="AA1649" i="21"/>
  <c r="AB1649" i="21" s="1"/>
  <c r="AD1649" i="21" s="1"/>
  <c r="AA1650" i="21"/>
  <c r="AB1650" i="21" s="1"/>
  <c r="AD1650" i="21" s="1"/>
  <c r="AA1651" i="21"/>
  <c r="AB1651" i="21" s="1"/>
  <c r="AD1651" i="21" s="1"/>
  <c r="AA1689" i="21"/>
  <c r="AB1689" i="21" s="1"/>
  <c r="AD1689" i="21" s="1"/>
  <c r="AA1690" i="21"/>
  <c r="AB1690" i="21" s="1"/>
  <c r="AD1690" i="21" s="1"/>
  <c r="AA1652" i="21"/>
  <c r="AB1652" i="21" s="1"/>
  <c r="AD1652" i="21" s="1"/>
  <c r="AA1653" i="21"/>
  <c r="AB1653" i="21" s="1"/>
  <c r="AD1653" i="21" s="1"/>
  <c r="AA1691" i="21"/>
  <c r="AB1691" i="21" s="1"/>
  <c r="AD1691" i="21" s="1"/>
  <c r="AA1692" i="21"/>
  <c r="AB1692" i="21" s="1"/>
  <c r="AD1692" i="21" s="1"/>
  <c r="AA1693" i="21"/>
  <c r="AB1693" i="21" s="1"/>
  <c r="AD1693" i="21" s="1"/>
  <c r="AA1654" i="21"/>
  <c r="AB1654" i="21" s="1"/>
  <c r="AD1654" i="21" s="1"/>
  <c r="AA1655" i="21"/>
  <c r="AB1655" i="21" s="1"/>
  <c r="AD1655" i="21" s="1"/>
  <c r="AA23" i="21"/>
  <c r="AB23" i="21" s="1"/>
  <c r="AD23" i="21" s="1"/>
  <c r="AA1656" i="21"/>
  <c r="AB1656" i="21" s="1"/>
  <c r="AD1656" i="21" s="1"/>
  <c r="AA1657" i="21"/>
  <c r="AB1657" i="21" s="1"/>
  <c r="AD1657" i="21" s="1"/>
  <c r="AA1658" i="21"/>
  <c r="AB1658" i="21" s="1"/>
  <c r="AD1658" i="21" s="1"/>
  <c r="AA1659" i="21"/>
  <c r="AB1659" i="21" s="1"/>
  <c r="AD1659" i="21" s="1"/>
  <c r="AA1695" i="21"/>
  <c r="AB1695" i="21" s="1"/>
  <c r="AD1695" i="21" s="1"/>
  <c r="AA1660" i="21"/>
  <c r="AB1660" i="21" s="1"/>
  <c r="AD1660" i="21" s="1"/>
  <c r="AA1661" i="21"/>
  <c r="AB1661" i="21" s="1"/>
  <c r="AD1661" i="21" s="1"/>
  <c r="AA1696" i="21"/>
  <c r="AB1696" i="21" s="1"/>
  <c r="AD1696" i="21" s="1"/>
  <c r="AA1662" i="21"/>
  <c r="AB1662" i="21" s="1"/>
  <c r="AD1662" i="21" s="1"/>
  <c r="AA309" i="21"/>
  <c r="AB309" i="21" s="1"/>
  <c r="AD309" i="21" s="1"/>
  <c r="AA1663" i="21"/>
  <c r="AB1663" i="21" s="1"/>
  <c r="AD1663" i="21" s="1"/>
  <c r="AA1664" i="21"/>
  <c r="AB1664" i="21" s="1"/>
  <c r="AD1664" i="21" s="1"/>
  <c r="AA1665" i="21"/>
  <c r="AB1665" i="21" s="1"/>
  <c r="AD1665" i="21" s="1"/>
  <c r="AA1699" i="21"/>
  <c r="AB1699" i="21" s="1"/>
  <c r="AD1699" i="21" s="1"/>
  <c r="AA1700" i="21"/>
  <c r="AB1700" i="21" s="1"/>
  <c r="AD1700" i="21" s="1"/>
  <c r="AA1701" i="21"/>
  <c r="AB1701" i="21" s="1"/>
  <c r="AD1701" i="21" s="1"/>
  <c r="AA1668" i="21"/>
  <c r="AB1668" i="21" s="1"/>
  <c r="AD1668" i="21" s="1"/>
  <c r="AA1669" i="21"/>
  <c r="AB1669" i="21" s="1"/>
  <c r="AD1669" i="21" s="1"/>
  <c r="AA1702" i="21"/>
  <c r="AB1702" i="21" s="1"/>
  <c r="AD1702" i="21" s="1"/>
  <c r="AA1671" i="21"/>
  <c r="AB1671" i="21" s="1"/>
  <c r="AD1671" i="21" s="1"/>
  <c r="AA1672" i="21"/>
  <c r="AB1672" i="21" s="1"/>
  <c r="AD1672" i="21" s="1"/>
  <c r="AA1673" i="21"/>
  <c r="AB1673" i="21" s="1"/>
  <c r="AD1673" i="21" s="1"/>
  <c r="AA1674" i="21"/>
  <c r="AB1674" i="21" s="1"/>
  <c r="AD1674" i="21" s="1"/>
  <c r="AA1675" i="21"/>
  <c r="AB1675" i="21" s="1"/>
  <c r="AD1675" i="21" s="1"/>
  <c r="AA1676" i="21"/>
  <c r="AB1676" i="21" s="1"/>
  <c r="AD1676" i="21" s="1"/>
  <c r="AA1703" i="21"/>
  <c r="AB1703" i="21" s="1"/>
  <c r="AD1703" i="21" s="1"/>
  <c r="AA1677" i="21"/>
  <c r="AB1677" i="21" s="1"/>
  <c r="AD1677" i="21" s="1"/>
  <c r="AA1704" i="21"/>
  <c r="AB1704" i="21" s="1"/>
  <c r="AD1704" i="21" s="1"/>
  <c r="AA1705" i="21"/>
  <c r="AB1705" i="21" s="1"/>
  <c r="AD1705" i="21" s="1"/>
  <c r="AA1678" i="21"/>
  <c r="AB1678" i="21" s="1"/>
  <c r="AD1678" i="21" s="1"/>
  <c r="AA1679" i="21"/>
  <c r="AB1679" i="21" s="1"/>
  <c r="AD1679" i="21" s="1"/>
  <c r="AA1706" i="21"/>
  <c r="AB1706" i="21" s="1"/>
  <c r="AD1706" i="21" s="1"/>
  <c r="AA1682" i="21"/>
  <c r="AB1682" i="21" s="1"/>
  <c r="AD1682" i="21" s="1"/>
  <c r="AA1707" i="21"/>
  <c r="AB1707" i="21" s="1"/>
  <c r="AD1707" i="21" s="1"/>
  <c r="AA1708" i="21"/>
  <c r="AB1708" i="21" s="1"/>
  <c r="AD1708" i="21" s="1"/>
  <c r="AA1709" i="21"/>
  <c r="AB1709" i="21" s="1"/>
  <c r="AD1709" i="21" s="1"/>
  <c r="AA1710" i="21"/>
  <c r="AB1710" i="21" s="1"/>
  <c r="AD1710" i="21" s="1"/>
  <c r="AA27" i="21"/>
  <c r="AB27" i="21" s="1"/>
  <c r="AD27" i="21" s="1"/>
  <c r="AA1711" i="21"/>
  <c r="AB1711" i="21" s="1"/>
  <c r="AD1711" i="21" s="1"/>
  <c r="AA1712" i="21"/>
  <c r="AB1712" i="21" s="1"/>
  <c r="AD1712" i="21" s="1"/>
  <c r="AA1713" i="21"/>
  <c r="AB1713" i="21" s="1"/>
  <c r="AD1713" i="21" s="1"/>
  <c r="AA1730" i="21"/>
  <c r="AB1730" i="21" s="1"/>
  <c r="AD1730" i="21" s="1"/>
  <c r="AA1714" i="21"/>
  <c r="AB1714" i="21" s="1"/>
  <c r="AD1714" i="21" s="1"/>
  <c r="AA1715" i="21"/>
  <c r="AB1715" i="21" s="1"/>
  <c r="AD1715" i="21" s="1"/>
  <c r="AA1731" i="21"/>
  <c r="AB1731" i="21" s="1"/>
  <c r="AD1731" i="21" s="1"/>
  <c r="AA1716" i="21"/>
  <c r="AB1716" i="21" s="1"/>
  <c r="AD1716" i="21" s="1"/>
  <c r="AA1732" i="21"/>
  <c r="AB1732" i="21" s="1"/>
  <c r="AD1732" i="21" s="1"/>
  <c r="AA1717" i="21"/>
  <c r="AB1717" i="21" s="1"/>
  <c r="AD1717" i="21" s="1"/>
  <c r="AA1733" i="21"/>
  <c r="AB1733" i="21" s="1"/>
  <c r="AD1733" i="21" s="1"/>
  <c r="AA1718" i="21"/>
  <c r="AB1718" i="21" s="1"/>
  <c r="AD1718" i="21" s="1"/>
  <c r="AA1719" i="21"/>
  <c r="AB1719" i="21" s="1"/>
  <c r="AD1719" i="21" s="1"/>
  <c r="AA1734" i="21"/>
  <c r="AB1734" i="21" s="1"/>
  <c r="AD1734" i="21" s="1"/>
  <c r="AA1735" i="21"/>
  <c r="AB1735" i="21" s="1"/>
  <c r="AD1735" i="21" s="1"/>
  <c r="AA26" i="21"/>
  <c r="AB26" i="21" s="1"/>
  <c r="AD26" i="21" s="1"/>
  <c r="AA1720" i="21"/>
  <c r="AB1720" i="21" s="1"/>
  <c r="AD1720" i="21" s="1"/>
  <c r="AA1721" i="21"/>
  <c r="AB1721" i="21" s="1"/>
  <c r="AD1721" i="21" s="1"/>
  <c r="AA1722" i="21"/>
  <c r="AB1722" i="21" s="1"/>
  <c r="AD1722" i="21" s="1"/>
  <c r="AA1723" i="21"/>
  <c r="AB1723" i="21" s="1"/>
  <c r="AD1723" i="21" s="1"/>
  <c r="AA1724" i="21"/>
  <c r="AB1724" i="21" s="1"/>
  <c r="AD1724" i="21" s="1"/>
  <c r="AA1725" i="21"/>
  <c r="AB1725" i="21" s="1"/>
  <c r="AD1725" i="21" s="1"/>
  <c r="AA11" i="21"/>
  <c r="AB11" i="21" s="1"/>
  <c r="AD11" i="21" s="1"/>
  <c r="AA1736" i="21"/>
  <c r="AB1736" i="21" s="1"/>
  <c r="AD1736" i="21" s="1"/>
  <c r="AA1737" i="21"/>
  <c r="AB1737" i="21" s="1"/>
  <c r="AD1737" i="21" s="1"/>
  <c r="AA1729" i="21"/>
  <c r="AB1729" i="21" s="1"/>
  <c r="AD1729" i="21" s="1"/>
  <c r="AA1456" i="21"/>
  <c r="AB1456" i="21" s="1"/>
  <c r="AD1456" i="21" s="1"/>
  <c r="AA1483" i="21"/>
  <c r="AB1483" i="21" s="1"/>
  <c r="AD1483" i="21" s="1"/>
  <c r="AA1506" i="21"/>
  <c r="AB1506" i="21" s="1"/>
  <c r="AD1506" i="21" s="1"/>
  <c r="AA1566" i="21"/>
  <c r="AB1566" i="21" s="1"/>
  <c r="AD1566" i="21" s="1"/>
  <c r="AA1637" i="21"/>
  <c r="AB1637" i="21" s="1"/>
  <c r="AD1637" i="21" s="1"/>
  <c r="AA1687" i="21"/>
  <c r="AB1687" i="21" s="1"/>
  <c r="AD1687" i="21" s="1"/>
  <c r="AA1698" i="21"/>
  <c r="AB1698" i="21" s="1"/>
  <c r="AD1698" i="21" s="1"/>
  <c r="AA1694" i="21"/>
  <c r="AB1694" i="21" s="1"/>
  <c r="AD1694" i="21" s="1"/>
  <c r="AA1728" i="21"/>
  <c r="AB1728" i="21" s="1"/>
  <c r="AD1728" i="21" s="1"/>
  <c r="AA1727" i="21"/>
  <c r="AB1727" i="21" s="1"/>
  <c r="AD1727" i="21" s="1"/>
  <c r="AA52" i="21"/>
  <c r="AB52" i="21" s="1"/>
  <c r="AD52" i="21" s="1"/>
  <c r="AA53" i="21"/>
  <c r="AB53" i="21" s="1"/>
  <c r="AD53" i="21" s="1"/>
  <c r="AA61" i="21"/>
  <c r="AB61" i="21" s="1"/>
  <c r="AD61" i="21" s="1"/>
  <c r="AA72" i="21"/>
  <c r="AB72" i="21" s="1"/>
  <c r="AD72" i="21" s="1"/>
  <c r="AA73" i="21"/>
  <c r="AB73" i="21" s="1"/>
  <c r="AD73" i="21" s="1"/>
  <c r="AA74" i="21"/>
  <c r="AB74" i="21" s="1"/>
  <c r="AD74" i="21" s="1"/>
  <c r="AA75" i="21"/>
  <c r="AB75" i="21" s="1"/>
  <c r="AD75" i="21" s="1"/>
  <c r="AA62" i="21"/>
  <c r="AB62" i="21" s="1"/>
  <c r="AD62" i="21" s="1"/>
  <c r="AA78" i="21"/>
  <c r="AB78" i="21" s="1"/>
  <c r="AD78" i="21" s="1"/>
  <c r="AA63" i="21"/>
  <c r="AB63" i="21" s="1"/>
  <c r="AD63" i="21" s="1"/>
  <c r="AA64" i="21"/>
  <c r="AB64" i="21" s="1"/>
  <c r="AD64" i="21" s="1"/>
  <c r="AA80" i="21"/>
  <c r="AB80" i="21" s="1"/>
  <c r="AD80" i="21" s="1"/>
  <c r="AA81" i="21"/>
  <c r="AB81" i="21" s="1"/>
  <c r="AD81" i="21" s="1"/>
  <c r="AA65" i="21"/>
  <c r="AB65" i="21" s="1"/>
  <c r="AD65" i="21" s="1"/>
  <c r="AA66" i="21"/>
  <c r="AB66" i="21" s="1"/>
  <c r="AD66" i="21" s="1"/>
  <c r="AA83" i="21"/>
  <c r="AB83" i="21" s="1"/>
  <c r="AD83" i="21" s="1"/>
  <c r="AA84" i="21"/>
  <c r="AB84" i="21" s="1"/>
  <c r="AD84" i="21" s="1"/>
  <c r="AA85" i="21"/>
  <c r="AB85" i="21" s="1"/>
  <c r="AD85" i="21" s="1"/>
  <c r="AA86" i="21"/>
  <c r="AB86" i="21" s="1"/>
  <c r="AD86" i="21" s="1"/>
  <c r="AA87" i="21"/>
  <c r="AB87" i="21" s="1"/>
  <c r="AD87" i="21" s="1"/>
  <c r="AA88" i="21"/>
  <c r="AB88" i="21" s="1"/>
  <c r="AD88" i="21" s="1"/>
  <c r="AA89" i="21"/>
  <c r="AB89" i="21" s="1"/>
  <c r="AD89" i="21" s="1"/>
  <c r="AA91" i="21"/>
  <c r="AB91" i="21" s="1"/>
  <c r="AD91" i="21" s="1"/>
  <c r="AA90" i="21"/>
  <c r="AB90" i="21" s="1"/>
  <c r="AD90" i="21" s="1"/>
  <c r="AA92" i="21"/>
  <c r="AB92" i="21" s="1"/>
  <c r="AD92" i="21" s="1"/>
  <c r="AA93" i="21"/>
  <c r="AB93" i="21" s="1"/>
  <c r="AD93" i="21" s="1"/>
  <c r="AA94" i="21"/>
  <c r="AB94" i="21" s="1"/>
  <c r="AD94" i="21" s="1"/>
  <c r="AA95" i="21"/>
  <c r="AB95" i="21" s="1"/>
  <c r="AD95" i="21" s="1"/>
  <c r="AA3" i="21"/>
  <c r="AB3" i="21" s="1"/>
  <c r="AD3" i="21" s="1"/>
  <c r="AA151" i="21"/>
  <c r="AB151" i="21" s="1"/>
  <c r="AD151" i="21" s="1"/>
  <c r="AA163" i="21"/>
  <c r="AB163" i="21" s="1"/>
  <c r="AD163" i="21" s="1"/>
  <c r="AA164" i="21"/>
  <c r="AB164" i="21" s="1"/>
  <c r="AD164" i="21" s="1"/>
  <c r="AA158" i="21"/>
  <c r="AB158" i="21" s="1"/>
  <c r="AD158" i="21" s="1"/>
  <c r="AA226" i="21"/>
  <c r="AB226" i="21" s="1"/>
  <c r="AD226" i="21" s="1"/>
  <c r="AA679" i="21"/>
  <c r="AB679" i="21" s="1"/>
  <c r="AD679" i="21" s="1"/>
  <c r="AA1089" i="21"/>
  <c r="AB1089" i="21" s="1"/>
  <c r="AD1089" i="21" s="1"/>
  <c r="AA1027" i="21"/>
  <c r="AB1027" i="21" s="1"/>
  <c r="AD1027" i="21" s="1"/>
  <c r="AA1028" i="21"/>
  <c r="AB1028" i="21" s="1"/>
  <c r="AD1028" i="21" s="1"/>
  <c r="AA165" i="21"/>
  <c r="AB165" i="21" s="1"/>
  <c r="AD165" i="21" s="1"/>
  <c r="AA166" i="21"/>
  <c r="AB166" i="21" s="1"/>
  <c r="AD166" i="21" s="1"/>
  <c r="AA167" i="21"/>
  <c r="AB167" i="21" s="1"/>
  <c r="AD167" i="21" s="1"/>
  <c r="AA822" i="21"/>
  <c r="AB822" i="21" s="1"/>
  <c r="AD822" i="21" s="1"/>
  <c r="AA1090" i="21"/>
  <c r="AB1090" i="21" s="1"/>
  <c r="AD1090" i="21" s="1"/>
  <c r="AA1082" i="21"/>
  <c r="AB1082" i="21" s="1"/>
  <c r="AD1082" i="21" s="1"/>
  <c r="AA693" i="21"/>
  <c r="AB693" i="21" s="1"/>
  <c r="AD693" i="21" s="1"/>
  <c r="AA632" i="21"/>
  <c r="AB632" i="21" s="1"/>
  <c r="AD632" i="21" s="1"/>
  <c r="AA829" i="21"/>
  <c r="AB829" i="21" s="1"/>
  <c r="AD829" i="21" s="1"/>
  <c r="AA813" i="21"/>
  <c r="AB813" i="21" s="1"/>
  <c r="AD813" i="21" s="1"/>
  <c r="AA207" i="21"/>
  <c r="AB207" i="21" s="1"/>
  <c r="AD207" i="21" s="1"/>
  <c r="AA6" i="21"/>
  <c r="AB6" i="21" s="1"/>
  <c r="AD6" i="21" s="1"/>
  <c r="AA211" i="21"/>
  <c r="AB211" i="21" s="1"/>
  <c r="AD211" i="21" s="1"/>
  <c r="AA200" i="21"/>
  <c r="AB200" i="21" s="1"/>
  <c r="AD200" i="21" s="1"/>
  <c r="AA222" i="21"/>
  <c r="AB222" i="21" s="1"/>
  <c r="AD222" i="21" s="1"/>
  <c r="AA812" i="21"/>
  <c r="AB812" i="21" s="1"/>
  <c r="AD812" i="21" s="1"/>
  <c r="AA814" i="21"/>
  <c r="AB814" i="21" s="1"/>
  <c r="AD814" i="21" s="1"/>
  <c r="AA826" i="21"/>
  <c r="AB826" i="21" s="1"/>
  <c r="AD826" i="21" s="1"/>
  <c r="AA1066" i="21"/>
  <c r="AB1066" i="21" s="1"/>
  <c r="AD1066" i="21" s="1"/>
  <c r="AA823" i="21"/>
  <c r="AB823" i="21" s="1"/>
  <c r="AD823" i="21" s="1"/>
  <c r="AA1026" i="21"/>
  <c r="AB1026" i="21" s="1"/>
  <c r="AD1026" i="21" s="1"/>
  <c r="AA687" i="21"/>
  <c r="AB687" i="21" s="1"/>
  <c r="AD687" i="21" s="1"/>
  <c r="AA1033" i="21"/>
  <c r="AB1033" i="21" s="1"/>
  <c r="AD1033" i="21" s="1"/>
  <c r="AA239" i="21"/>
  <c r="AB239" i="21" s="1"/>
  <c r="AD239" i="21" s="1"/>
  <c r="AA247" i="21"/>
  <c r="AB247" i="21" s="1"/>
  <c r="AD247" i="21" s="1"/>
  <c r="AA1220" i="21"/>
  <c r="AB1220" i="21" s="1"/>
  <c r="AD1220" i="21" s="1"/>
  <c r="AA256" i="21"/>
  <c r="AB256" i="21" s="1"/>
  <c r="AD256" i="21" s="1"/>
  <c r="AA260" i="21"/>
  <c r="AB260" i="21" s="1"/>
  <c r="AD260" i="21" s="1"/>
  <c r="AA263" i="21"/>
  <c r="AB263" i="21" s="1"/>
  <c r="AD263" i="21" s="1"/>
  <c r="AA264" i="21"/>
  <c r="AB264" i="21" s="1"/>
  <c r="AD264" i="21" s="1"/>
  <c r="AA265" i="21"/>
  <c r="AB265" i="21" s="1"/>
  <c r="AD265" i="21" s="1"/>
  <c r="AA267" i="21"/>
  <c r="AB267" i="21" s="1"/>
  <c r="AD267" i="21" s="1"/>
  <c r="AA270" i="21"/>
  <c r="AB270" i="21" s="1"/>
  <c r="AD270" i="21" s="1"/>
  <c r="AA271" i="21"/>
  <c r="AB271" i="21" s="1"/>
  <c r="AD271" i="21" s="1"/>
  <c r="AA272" i="21"/>
  <c r="AB272" i="21" s="1"/>
  <c r="AD272" i="21" s="1"/>
  <c r="AA273" i="21"/>
  <c r="AB273" i="21" s="1"/>
  <c r="AD273" i="21" s="1"/>
  <c r="AA259" i="21"/>
  <c r="AB259" i="21" s="1"/>
  <c r="AD259" i="21" s="1"/>
  <c r="AA277" i="21"/>
  <c r="AB277" i="21" s="1"/>
  <c r="AD277" i="21" s="1"/>
  <c r="AA278" i="21"/>
  <c r="AB278" i="21" s="1"/>
  <c r="AD278" i="21" s="1"/>
  <c r="AA280" i="21"/>
  <c r="AB280" i="21" s="1"/>
  <c r="AD280" i="21" s="1"/>
  <c r="AA281" i="21"/>
  <c r="AB281" i="21" s="1"/>
  <c r="AD281" i="21" s="1"/>
  <c r="AA282" i="21"/>
  <c r="AB282" i="21" s="1"/>
  <c r="AD282" i="21" s="1"/>
  <c r="AA283" i="21"/>
  <c r="AB283" i="21" s="1"/>
  <c r="AD283" i="21" s="1"/>
  <c r="AA287" i="21"/>
  <c r="AB287" i="21" s="1"/>
  <c r="AD287" i="21" s="1"/>
  <c r="AA288" i="21"/>
  <c r="AB288" i="21" s="1"/>
  <c r="AD288" i="21" s="1"/>
  <c r="AA289" i="21"/>
  <c r="AB289" i="21" s="1"/>
  <c r="AD289" i="21" s="1"/>
  <c r="AA290" i="21"/>
  <c r="AB290" i="21" s="1"/>
  <c r="AD290" i="21" s="1"/>
  <c r="AA291" i="21"/>
  <c r="AB291" i="21" s="1"/>
  <c r="AD291" i="21" s="1"/>
  <c r="AA292" i="21"/>
  <c r="AB292" i="21" s="1"/>
  <c r="AD292" i="21" s="1"/>
  <c r="AA293" i="21"/>
  <c r="AB293" i="21" s="1"/>
  <c r="AD293" i="21" s="1"/>
  <c r="AA294" i="21"/>
  <c r="AB294" i="21" s="1"/>
  <c r="AD294" i="21" s="1"/>
  <c r="AA295" i="21"/>
  <c r="AB295" i="21" s="1"/>
  <c r="AD295" i="21" s="1"/>
  <c r="AA144" i="21"/>
  <c r="AB144" i="21" s="1"/>
  <c r="AD144" i="21" s="1"/>
  <c r="AA145" i="21"/>
  <c r="AB145" i="21" s="1"/>
  <c r="AD145" i="21" s="1"/>
  <c r="AA504" i="21"/>
  <c r="AB504" i="21" s="1"/>
  <c r="AD504" i="21" s="1"/>
  <c r="AA505" i="21"/>
  <c r="AB505" i="21" s="1"/>
  <c r="AD505" i="21" s="1"/>
  <c r="AA516" i="21"/>
  <c r="AB516" i="21" s="1"/>
  <c r="AD516" i="21" s="1"/>
  <c r="AA146" i="21"/>
  <c r="AB146" i="21" s="1"/>
  <c r="AD146" i="21" s="1"/>
  <c r="AA517" i="21"/>
  <c r="AB517" i="21" s="1"/>
  <c r="AD517" i="21" s="1"/>
  <c r="AA518" i="21"/>
  <c r="AB518" i="21" s="1"/>
  <c r="AD518" i="21" s="1"/>
  <c r="AA506" i="21"/>
  <c r="AB506" i="21" s="1"/>
  <c r="AD506" i="21" s="1"/>
  <c r="AA507" i="21"/>
  <c r="AB507" i="21" s="1"/>
  <c r="AD507" i="21" s="1"/>
  <c r="AA508" i="21"/>
  <c r="AB508" i="21" s="1"/>
  <c r="AD508" i="21" s="1"/>
  <c r="AA519" i="21"/>
  <c r="AB519" i="21" s="1"/>
  <c r="AD519" i="21" s="1"/>
  <c r="AA509" i="21"/>
  <c r="AB509" i="21" s="1"/>
  <c r="AD509" i="21" s="1"/>
  <c r="AA520" i="21"/>
  <c r="AB520" i="21" s="1"/>
  <c r="AD520" i="21" s="1"/>
  <c r="AA510" i="21"/>
  <c r="AB510" i="21" s="1"/>
  <c r="AD510" i="21" s="1"/>
  <c r="AA521" i="21"/>
  <c r="AB521" i="21" s="1"/>
  <c r="AD521" i="21" s="1"/>
  <c r="AA511" i="21"/>
  <c r="AB511" i="21" s="1"/>
  <c r="AD511" i="21" s="1"/>
  <c r="AA512" i="21"/>
  <c r="AB512" i="21" s="1"/>
  <c r="AD512" i="21" s="1"/>
  <c r="AA513" i="21"/>
  <c r="AB513" i="21" s="1"/>
  <c r="AD513" i="21" s="1"/>
  <c r="AA514" i="21"/>
  <c r="AB514" i="21" s="1"/>
  <c r="AD514" i="21" s="1"/>
  <c r="AA522" i="21"/>
  <c r="AB522" i="21" s="1"/>
  <c r="AD522" i="21" s="1"/>
  <c r="AA523" i="21"/>
  <c r="AB523" i="21" s="1"/>
  <c r="AD523" i="21" s="1"/>
  <c r="AA147" i="21"/>
  <c r="AB147" i="21" s="1"/>
  <c r="AD147" i="21" s="1"/>
  <c r="AA148" i="21"/>
  <c r="AB148" i="21" s="1"/>
  <c r="AD148" i="21" s="1"/>
  <c r="AA149" i="21"/>
  <c r="AB149" i="21" s="1"/>
  <c r="AD149" i="21" s="1"/>
  <c r="AA515" i="21"/>
  <c r="AB515" i="21" s="1"/>
  <c r="AD515" i="21" s="1"/>
  <c r="AA524" i="21"/>
  <c r="AB524" i="21" s="1"/>
  <c r="AD524" i="21" s="1"/>
  <c r="AA525" i="21"/>
  <c r="AB525" i="21" s="1"/>
  <c r="AD525" i="21" s="1"/>
  <c r="AA529" i="21"/>
  <c r="AB529" i="21" s="1"/>
  <c r="AD529" i="21" s="1"/>
  <c r="AA526" i="21"/>
  <c r="AB526" i="21" s="1"/>
  <c r="AD526" i="21" s="1"/>
  <c r="AA527" i="21"/>
  <c r="AB527" i="21" s="1"/>
  <c r="AD527" i="21" s="1"/>
  <c r="AA528" i="21"/>
  <c r="AB528" i="21" s="1"/>
  <c r="AD528" i="21" s="1"/>
  <c r="AA530" i="21"/>
  <c r="AB530" i="21" s="1"/>
  <c r="AD530" i="21" s="1"/>
  <c r="AA531" i="21"/>
  <c r="AB531" i="21" s="1"/>
  <c r="AD531" i="21" s="1"/>
  <c r="AA532" i="21"/>
  <c r="AB532" i="21" s="1"/>
  <c r="AD532" i="21" s="1"/>
  <c r="AA533" i="21"/>
  <c r="AB533" i="21" s="1"/>
  <c r="AD533" i="21" s="1"/>
  <c r="AA534" i="21"/>
  <c r="AB534" i="21" s="1"/>
  <c r="AD534" i="21" s="1"/>
  <c r="AA535" i="21"/>
  <c r="AB535" i="21" s="1"/>
  <c r="AD535" i="21" s="1"/>
  <c r="AA536" i="21"/>
  <c r="AB536" i="21" s="1"/>
  <c r="AD536" i="21" s="1"/>
  <c r="AA537" i="21"/>
  <c r="AB537" i="21" s="1"/>
  <c r="AD537" i="21" s="1"/>
  <c r="AA538" i="21"/>
  <c r="AB538" i="21" s="1"/>
  <c r="AD538" i="21" s="1"/>
  <c r="AA539" i="21"/>
  <c r="AB539" i="21" s="1"/>
  <c r="AD539" i="21" s="1"/>
  <c r="AA540" i="21"/>
  <c r="AB540" i="21" s="1"/>
  <c r="AD540" i="21" s="1"/>
  <c r="AA541" i="21"/>
  <c r="AB541" i="21" s="1"/>
  <c r="AD541" i="21" s="1"/>
  <c r="AA542" i="21"/>
  <c r="AB542" i="21" s="1"/>
  <c r="AD542" i="21" s="1"/>
  <c r="AA543" i="21"/>
  <c r="AB543" i="21" s="1"/>
  <c r="AD543" i="21" s="1"/>
  <c r="AA544" i="21"/>
  <c r="AB544" i="21" s="1"/>
  <c r="AD544" i="21" s="1"/>
  <c r="AA545" i="21"/>
  <c r="AB545" i="21" s="1"/>
  <c r="AD545" i="21" s="1"/>
  <c r="AA547" i="21"/>
  <c r="AB547" i="21" s="1"/>
  <c r="AD547" i="21" s="1"/>
  <c r="AA548" i="21"/>
  <c r="AB548" i="21" s="1"/>
  <c r="AD548" i="21" s="1"/>
  <c r="AA815" i="21"/>
  <c r="AB815" i="21" s="1"/>
  <c r="AD815" i="21" s="1"/>
  <c r="AA1029" i="21"/>
  <c r="AB1029" i="21" s="1"/>
  <c r="AD1029" i="21" s="1"/>
  <c r="AA1065" i="21"/>
  <c r="AB1065" i="21" s="1"/>
  <c r="AD1065" i="21" s="1"/>
  <c r="AA790" i="21"/>
  <c r="AB790" i="21" s="1"/>
  <c r="AD790" i="21" s="1"/>
  <c r="AA1067" i="21"/>
  <c r="AB1067" i="21" s="1"/>
  <c r="AD1067" i="21" s="1"/>
  <c r="AA619" i="21"/>
  <c r="AB619" i="21" s="1"/>
  <c r="AD619" i="21" s="1"/>
  <c r="AA794" i="21"/>
  <c r="AB794" i="21" s="1"/>
  <c r="AD794" i="21" s="1"/>
  <c r="AA1032" i="21"/>
  <c r="AB1032" i="21" s="1"/>
  <c r="AD1032" i="21" s="1"/>
  <c r="AA185" i="21"/>
  <c r="AB185" i="21" s="1"/>
  <c r="AD185" i="21" s="1"/>
  <c r="AA1083" i="21"/>
  <c r="AB1083" i="21" s="1"/>
  <c r="AD1083" i="21" s="1"/>
  <c r="AA180" i="21"/>
  <c r="AB180" i="21" s="1"/>
  <c r="AD180" i="21" s="1"/>
  <c r="AA1036" i="21"/>
  <c r="AB1036" i="21" s="1"/>
  <c r="AD1036" i="21" s="1"/>
  <c r="AA694" i="21"/>
  <c r="AB694" i="21" s="1"/>
  <c r="AD694" i="21" s="1"/>
  <c r="AA183" i="21"/>
  <c r="AB183" i="21" s="1"/>
  <c r="AD183" i="21" s="1"/>
  <c r="AA636" i="21"/>
  <c r="AB636" i="21" s="1"/>
  <c r="AD636" i="21" s="1"/>
  <c r="AA704" i="21"/>
  <c r="AB704" i="21" s="1"/>
  <c r="AD704" i="21" s="1"/>
  <c r="AA1153" i="21"/>
  <c r="AB1153" i="21" s="1"/>
  <c r="AD1153" i="21" s="1"/>
  <c r="AA157" i="21"/>
  <c r="AB157" i="21" s="1"/>
  <c r="AD157" i="21" s="1"/>
  <c r="AA230" i="21"/>
  <c r="AB230" i="21" s="1"/>
  <c r="AD230" i="21" s="1"/>
  <c r="AA678" i="21"/>
  <c r="AB678" i="21" s="1"/>
  <c r="AD678" i="21" s="1"/>
  <c r="AA1152" i="21"/>
  <c r="AB1152" i="21" s="1"/>
  <c r="AD1152" i="21" s="1"/>
  <c r="AA184" i="21"/>
  <c r="AB184" i="21" s="1"/>
  <c r="AD184" i="21" s="1"/>
  <c r="AA1040" i="21"/>
  <c r="AB1040" i="21" s="1"/>
  <c r="AD1040" i="21" s="1"/>
  <c r="AA196" i="21"/>
  <c r="AB196" i="21" s="1"/>
  <c r="AD196" i="21" s="1"/>
  <c r="AA1158" i="21"/>
  <c r="AB1158" i="21" s="1"/>
  <c r="AD1158" i="21" s="1"/>
  <c r="AA583" i="21"/>
  <c r="AB583" i="21" s="1"/>
  <c r="AD583" i="21" s="1"/>
  <c r="AA584" i="21"/>
  <c r="AB584" i="21" s="1"/>
  <c r="AD584" i="21" s="1"/>
  <c r="AA585" i="21"/>
  <c r="AB585" i="21" s="1"/>
  <c r="AD585" i="21" s="1"/>
  <c r="AA586" i="21"/>
  <c r="AB586" i="21" s="1"/>
  <c r="AD586" i="21" s="1"/>
  <c r="AA587" i="21"/>
  <c r="AB587" i="21" s="1"/>
  <c r="AD587" i="21" s="1"/>
  <c r="AA588" i="21"/>
  <c r="AB588" i="21" s="1"/>
  <c r="AD588" i="21" s="1"/>
  <c r="AA589" i="21"/>
  <c r="AB589" i="21" s="1"/>
  <c r="AD589" i="21" s="1"/>
  <c r="AA590" i="21"/>
  <c r="AB590" i="21" s="1"/>
  <c r="AD590" i="21" s="1"/>
  <c r="AA592" i="21"/>
  <c r="AB592" i="21" s="1"/>
  <c r="AD592" i="21" s="1"/>
  <c r="AA593" i="21"/>
  <c r="AB593" i="21" s="1"/>
  <c r="AD593" i="21" s="1"/>
  <c r="AA594" i="21"/>
  <c r="AB594" i="21" s="1"/>
  <c r="AD594" i="21" s="1"/>
  <c r="AA595" i="21"/>
  <c r="AB595" i="21" s="1"/>
  <c r="AD595" i="21" s="1"/>
  <c r="AA596" i="21"/>
  <c r="AB596" i="21" s="1"/>
  <c r="AD596" i="21" s="1"/>
  <c r="AA591" i="21"/>
  <c r="AB591" i="21" s="1"/>
  <c r="AD591" i="21" s="1"/>
  <c r="AA600" i="21"/>
  <c r="AB600" i="21" s="1"/>
  <c r="AD600" i="21" s="1"/>
  <c r="AA601" i="21"/>
  <c r="AB601" i="21" s="1"/>
  <c r="AD601" i="21" s="1"/>
  <c r="AA602" i="21"/>
  <c r="AB602" i="21" s="1"/>
  <c r="AD602" i="21" s="1"/>
  <c r="AA603" i="21"/>
  <c r="AB603" i="21" s="1"/>
  <c r="AD603" i="21" s="1"/>
  <c r="AA604" i="21"/>
  <c r="AB604" i="21" s="1"/>
  <c r="AD604" i="21" s="1"/>
  <c r="AA605" i="21"/>
  <c r="AB605" i="21" s="1"/>
  <c r="AD605" i="21" s="1"/>
  <c r="AA606" i="21"/>
  <c r="AB606" i="21" s="1"/>
  <c r="AD606" i="21" s="1"/>
  <c r="AA607" i="21"/>
  <c r="AB607" i="21" s="1"/>
  <c r="AD607" i="21" s="1"/>
  <c r="AA608" i="21"/>
  <c r="AB608" i="21" s="1"/>
  <c r="AD608" i="21" s="1"/>
  <c r="AA609" i="21"/>
  <c r="AB609" i="21" s="1"/>
  <c r="AD609" i="21" s="1"/>
  <c r="AA610" i="21"/>
  <c r="AB610" i="21" s="1"/>
  <c r="AD610" i="21" s="1"/>
  <c r="AA611" i="21"/>
  <c r="AB611" i="21" s="1"/>
  <c r="AD611" i="21" s="1"/>
  <c r="AA612" i="21"/>
  <c r="AB612" i="21" s="1"/>
  <c r="AD612" i="21" s="1"/>
  <c r="AA613" i="21"/>
  <c r="AB613" i="21" s="1"/>
  <c r="AD613" i="21" s="1"/>
  <c r="AA614" i="21"/>
  <c r="AB614" i="21" s="1"/>
  <c r="AD614" i="21" s="1"/>
  <c r="AA615" i="21"/>
  <c r="AB615" i="21" s="1"/>
  <c r="AD615" i="21" s="1"/>
  <c r="AA159" i="21"/>
  <c r="AB159" i="21" s="1"/>
  <c r="AD159" i="21" s="1"/>
  <c r="AA810" i="21"/>
  <c r="AB810" i="21" s="1"/>
  <c r="AD810" i="21" s="1"/>
  <c r="AA808" i="21"/>
  <c r="AB808" i="21" s="1"/>
  <c r="AD808" i="21" s="1"/>
  <c r="AA1091" i="21"/>
  <c r="AB1091" i="21" s="1"/>
  <c r="AD1091" i="21" s="1"/>
  <c r="AA179" i="21"/>
  <c r="AB179" i="21" s="1"/>
  <c r="AD179" i="21" s="1"/>
  <c r="AA1104" i="21"/>
  <c r="AB1104" i="21" s="1"/>
  <c r="AD1104" i="21" s="1"/>
  <c r="AA1105" i="21"/>
  <c r="AB1105" i="21" s="1"/>
  <c r="AD1105" i="21" s="1"/>
  <c r="AA1025" i="21"/>
  <c r="AB1025" i="21" s="1"/>
  <c r="AD1025" i="21" s="1"/>
  <c r="AA793" i="21"/>
  <c r="AB793" i="21" s="1"/>
  <c r="AD793" i="21" s="1"/>
  <c r="AA1070" i="21"/>
  <c r="AB1070" i="21" s="1"/>
  <c r="AD1070" i="21" s="1"/>
  <c r="AA1034" i="21"/>
  <c r="AB1034" i="21" s="1"/>
  <c r="AD1034" i="21" s="1"/>
  <c r="AA807" i="21"/>
  <c r="AB807" i="21" s="1"/>
  <c r="AD807" i="21" s="1"/>
  <c r="AA1038" i="21"/>
  <c r="AB1038" i="21" s="1"/>
  <c r="AD1038" i="21" s="1"/>
  <c r="AA182" i="21"/>
  <c r="AB182" i="21" s="1"/>
  <c r="AD182" i="21" s="1"/>
  <c r="AA1148" i="21"/>
  <c r="AB1148" i="21" s="1"/>
  <c r="AD1148" i="21" s="1"/>
  <c r="AA700" i="21"/>
  <c r="AB700" i="21" s="1"/>
  <c r="AD700" i="21" s="1"/>
  <c r="AA1023" i="21"/>
  <c r="AB1023" i="21" s="1"/>
  <c r="AD1023" i="21" s="1"/>
  <c r="AA234" i="21"/>
  <c r="AB234" i="21" s="1"/>
  <c r="AD234" i="21" s="1"/>
  <c r="AA186" i="21"/>
  <c r="AB186" i="21" s="1"/>
  <c r="AD186" i="21" s="1"/>
  <c r="AA176" i="21"/>
  <c r="AB176" i="21" s="1"/>
  <c r="AD176" i="21" s="1"/>
  <c r="AA806" i="21"/>
  <c r="AB806" i="21" s="1"/>
  <c r="AD806" i="21" s="1"/>
  <c r="AA811" i="21"/>
  <c r="AB811" i="21" s="1"/>
  <c r="AD811" i="21" s="1"/>
  <c r="AA791" i="21"/>
  <c r="AB791" i="21" s="1"/>
  <c r="AD791" i="21" s="1"/>
  <c r="AA804" i="21"/>
  <c r="AB804" i="21" s="1"/>
  <c r="AD804" i="21" s="1"/>
  <c r="AA1068" i="21"/>
  <c r="AB1068" i="21" s="1"/>
  <c r="AD1068" i="21" s="1"/>
  <c r="AA643" i="21"/>
  <c r="AB643" i="21" s="1"/>
  <c r="AD643" i="21" s="1"/>
  <c r="AA683" i="21"/>
  <c r="AB683" i="21" s="1"/>
  <c r="AD683" i="21" s="1"/>
  <c r="AA1160" i="21"/>
  <c r="AB1160" i="21" s="1"/>
  <c r="AD1160" i="21" s="1"/>
  <c r="AA633" i="21"/>
  <c r="AB633" i="21" s="1"/>
  <c r="AD633" i="21" s="1"/>
  <c r="AA178" i="21"/>
  <c r="AB178" i="21" s="1"/>
  <c r="AD178" i="21" s="1"/>
  <c r="AA1150" i="21"/>
  <c r="AB1150" i="21" s="1"/>
  <c r="AD1150" i="21" s="1"/>
  <c r="AA796" i="21"/>
  <c r="AB796" i="21" s="1"/>
  <c r="AD796" i="21" s="1"/>
  <c r="AA1087" i="21"/>
  <c r="AB1087" i="21" s="1"/>
  <c r="AD1087" i="21" s="1"/>
  <c r="AA1110" i="21"/>
  <c r="AB1110" i="21" s="1"/>
  <c r="AD1110" i="21" s="1"/>
  <c r="AA1149" i="21"/>
  <c r="AB1149" i="21" s="1"/>
  <c r="AD1149" i="21" s="1"/>
  <c r="AA1031" i="21"/>
  <c r="AB1031" i="21" s="1"/>
  <c r="AD1031" i="21" s="1"/>
  <c r="AA1081" i="21"/>
  <c r="AB1081" i="21" s="1"/>
  <c r="AD1081" i="21" s="1"/>
  <c r="AA797" i="21"/>
  <c r="AB797" i="21" s="1"/>
  <c r="AD797" i="21" s="1"/>
  <c r="AA816" i="21"/>
  <c r="AB816" i="21" s="1"/>
  <c r="AD816" i="21" s="1"/>
  <c r="AA1157" i="21"/>
  <c r="AB1157" i="21" s="1"/>
  <c r="AD1157" i="21" s="1"/>
  <c r="AA1035" i="21"/>
  <c r="AB1035" i="21" s="1"/>
  <c r="AD1035" i="21" s="1"/>
  <c r="AA821" i="21"/>
  <c r="AB821" i="21" s="1"/>
  <c r="AD821" i="21" s="1"/>
  <c r="AA1056" i="21"/>
  <c r="AB1056" i="21" s="1"/>
  <c r="AD1056" i="21" s="1"/>
  <c r="AA1057" i="21"/>
  <c r="AB1057" i="21" s="1"/>
  <c r="AD1057" i="21" s="1"/>
  <c r="AA155" i="21"/>
  <c r="AB155" i="21" s="1"/>
  <c r="AD155" i="21" s="1"/>
  <c r="AA1039" i="21"/>
  <c r="AB1039" i="21" s="1"/>
  <c r="AD1039" i="21" s="1"/>
  <c r="AA1151" i="21"/>
  <c r="AB1151" i="21" s="1"/>
  <c r="AD1151" i="21" s="1"/>
  <c r="AA1161" i="21"/>
  <c r="AB1161" i="21" s="1"/>
  <c r="AD1161" i="21" s="1"/>
  <c r="AA805" i="21"/>
  <c r="AB805" i="21" s="1"/>
  <c r="AD805" i="21" s="1"/>
  <c r="AA1144" i="21"/>
  <c r="AB1144" i="21" s="1"/>
  <c r="AD1144" i="21" s="1"/>
  <c r="AA1159" i="21"/>
  <c r="AB1159" i="21" s="1"/>
  <c r="AD1159" i="21" s="1"/>
  <c r="AA1147" i="21"/>
  <c r="AB1147" i="21" s="1"/>
  <c r="AD1147" i="21" s="1"/>
  <c r="AA696" i="21"/>
  <c r="AB696" i="21" s="1"/>
  <c r="AD696" i="21" s="1"/>
  <c r="AA1030" i="21"/>
  <c r="AB1030" i="21" s="1"/>
  <c r="AD1030" i="21" s="1"/>
  <c r="AA181" i="21"/>
  <c r="AB181" i="21" s="1"/>
  <c r="AD181" i="21" s="1"/>
  <c r="AA227" i="21"/>
  <c r="AB227" i="21" s="1"/>
  <c r="AD227" i="21" s="1"/>
  <c r="AA229" i="21"/>
  <c r="AB229" i="21" s="1"/>
  <c r="AD229" i="21" s="1"/>
  <c r="AA228" i="21"/>
  <c r="AB228" i="21" s="1"/>
  <c r="AD228" i="21" s="1"/>
  <c r="AA695" i="21"/>
  <c r="AB695" i="21" s="1"/>
  <c r="AD695" i="21" s="1"/>
  <c r="AA1156" i="21"/>
  <c r="AB1156" i="21" s="1"/>
  <c r="AD1156" i="21" s="1"/>
  <c r="AA686" i="21"/>
  <c r="AB686" i="21" s="1"/>
  <c r="AD686" i="21" s="1"/>
  <c r="AA551" i="21"/>
  <c r="AB551" i="21" s="1"/>
  <c r="AD551" i="21" s="1"/>
  <c r="AA1124" i="21"/>
  <c r="AB1124" i="21" s="1"/>
  <c r="AD1124" i="21" s="1"/>
  <c r="AA1123" i="21"/>
  <c r="AB1123" i="21" s="1"/>
  <c r="AD1123" i="21" s="1"/>
  <c r="AA1037" i="21"/>
  <c r="AB1037" i="21" s="1"/>
  <c r="AD1037" i="21" s="1"/>
  <c r="AA1118" i="21"/>
  <c r="AB1118" i="21" s="1"/>
  <c r="AD1118" i="21" s="1"/>
  <c r="AA553" i="21"/>
  <c r="AB553" i="21" s="1"/>
  <c r="AD553" i="21" s="1"/>
  <c r="AA1111" i="21"/>
  <c r="AB1111" i="21" s="1"/>
  <c r="AD1111" i="21" s="1"/>
  <c r="AA711" i="21"/>
  <c r="AB711" i="21" s="1"/>
  <c r="AD711" i="21" s="1"/>
  <c r="AA712" i="21"/>
  <c r="AB712" i="21" s="1"/>
  <c r="AD712" i="21" s="1"/>
  <c r="AA713" i="21"/>
  <c r="AB713" i="21" s="1"/>
  <c r="AD713" i="21" s="1"/>
  <c r="AA714" i="21"/>
  <c r="AB714" i="21" s="1"/>
  <c r="AD714" i="21" s="1"/>
  <c r="AA715" i="21"/>
  <c r="AB715" i="21" s="1"/>
  <c r="AD715" i="21" s="1"/>
  <c r="AA716" i="21"/>
  <c r="AB716" i="21" s="1"/>
  <c r="AD716" i="21" s="1"/>
  <c r="AA717" i="21"/>
  <c r="AB717" i="21" s="1"/>
  <c r="AD717" i="21" s="1"/>
  <c r="AA718" i="21"/>
  <c r="AB718" i="21" s="1"/>
  <c r="AD718" i="21" s="1"/>
  <c r="AA719" i="21"/>
  <c r="AB719" i="21" s="1"/>
  <c r="AD719" i="21" s="1"/>
  <c r="AA720" i="21"/>
  <c r="AB720" i="21" s="1"/>
  <c r="AD720" i="21" s="1"/>
  <c r="AA721" i="21"/>
  <c r="AB721" i="21" s="1"/>
  <c r="AD721" i="21" s="1"/>
  <c r="AA722" i="21"/>
  <c r="AB722" i="21" s="1"/>
  <c r="AD722" i="21" s="1"/>
  <c r="AA723" i="21"/>
  <c r="AB723" i="21" s="1"/>
  <c r="AD723" i="21" s="1"/>
  <c r="AA724" i="21"/>
  <c r="AB724" i="21" s="1"/>
  <c r="AD724" i="21" s="1"/>
  <c r="AA708" i="21"/>
  <c r="AB708" i="21" s="1"/>
  <c r="AD708" i="21" s="1"/>
  <c r="AA725" i="21"/>
  <c r="AB725" i="21" s="1"/>
  <c r="AD725" i="21" s="1"/>
  <c r="AA726" i="21"/>
  <c r="AB726" i="21" s="1"/>
  <c r="AD726" i="21" s="1"/>
  <c r="AA727" i="21"/>
  <c r="AB727" i="21" s="1"/>
  <c r="AD727" i="21" s="1"/>
  <c r="AA728" i="21"/>
  <c r="AB728" i="21" s="1"/>
  <c r="AD728" i="21" s="1"/>
  <c r="AA729" i="21"/>
  <c r="AB729" i="21" s="1"/>
  <c r="AD729" i="21" s="1"/>
  <c r="AA730" i="21"/>
  <c r="AB730" i="21" s="1"/>
  <c r="AD730" i="21" s="1"/>
  <c r="AA731" i="21"/>
  <c r="AB731" i="21" s="1"/>
  <c r="AD731" i="21" s="1"/>
  <c r="AA732" i="21"/>
  <c r="AB732" i="21" s="1"/>
  <c r="AD732" i="21" s="1"/>
  <c r="AA733" i="21"/>
  <c r="AB733" i="21" s="1"/>
  <c r="AD733" i="21" s="1"/>
  <c r="AA734" i="21"/>
  <c r="AB734" i="21" s="1"/>
  <c r="AD734" i="21" s="1"/>
  <c r="AA707" i="21"/>
  <c r="AB707" i="21" s="1"/>
  <c r="AD707" i="21" s="1"/>
  <c r="AA735" i="21"/>
  <c r="AB735" i="21" s="1"/>
  <c r="AD735" i="21" s="1"/>
  <c r="AA736" i="21"/>
  <c r="AB736" i="21" s="1"/>
  <c r="AD736" i="21" s="1"/>
  <c r="AA746" i="21"/>
  <c r="AB746" i="21" s="1"/>
  <c r="AD746" i="21" s="1"/>
  <c r="AA737" i="21"/>
  <c r="AB737" i="21" s="1"/>
  <c r="AD737" i="21" s="1"/>
  <c r="AA709" i="21"/>
  <c r="AB709" i="21" s="1"/>
  <c r="AD709" i="21" s="1"/>
  <c r="AA738" i="21"/>
  <c r="AB738" i="21" s="1"/>
  <c r="AD738" i="21" s="1"/>
  <c r="AA747" i="21"/>
  <c r="AB747" i="21" s="1"/>
  <c r="AD747" i="21" s="1"/>
  <c r="AA739" i="21"/>
  <c r="AB739" i="21" s="1"/>
  <c r="AD739" i="21" s="1"/>
  <c r="AA740" i="21"/>
  <c r="AB740" i="21" s="1"/>
  <c r="AD740" i="21" s="1"/>
  <c r="AA741" i="21"/>
  <c r="AB741" i="21" s="1"/>
  <c r="AD741" i="21" s="1"/>
  <c r="AA742" i="21"/>
  <c r="AB742" i="21" s="1"/>
  <c r="AD742" i="21" s="1"/>
  <c r="AA743" i="21"/>
  <c r="AB743" i="21" s="1"/>
  <c r="AD743" i="21" s="1"/>
  <c r="AA744" i="21"/>
  <c r="AB744" i="21" s="1"/>
  <c r="AD744" i="21" s="1"/>
  <c r="AA745" i="21"/>
  <c r="AB745" i="21" s="1"/>
  <c r="AD745" i="21" s="1"/>
  <c r="AA710" i="21"/>
  <c r="AB710" i="21" s="1"/>
  <c r="AD710" i="21" s="1"/>
  <c r="AA748" i="21"/>
  <c r="AB748" i="21" s="1"/>
  <c r="AD748" i="21" s="1"/>
  <c r="AA749" i="21"/>
  <c r="AB749" i="21" s="1"/>
  <c r="AD749" i="21" s="1"/>
  <c r="AA750" i="21"/>
  <c r="AB750" i="21" s="1"/>
  <c r="AD750" i="21" s="1"/>
  <c r="AA751" i="21"/>
  <c r="AB751" i="21" s="1"/>
  <c r="AD751" i="21" s="1"/>
  <c r="AA754" i="21"/>
  <c r="AB754" i="21" s="1"/>
  <c r="AD754" i="21" s="1"/>
  <c r="AA759" i="21"/>
  <c r="AB759" i="21" s="1"/>
  <c r="AD759" i="21" s="1"/>
  <c r="AA170" i="21"/>
  <c r="AB170" i="21" s="1"/>
  <c r="AD170" i="21" s="1"/>
  <c r="AA760" i="21"/>
  <c r="AB760" i="21" s="1"/>
  <c r="AD760" i="21" s="1"/>
  <c r="AA761" i="21"/>
  <c r="AB761" i="21" s="1"/>
  <c r="AD761" i="21" s="1"/>
  <c r="AA755" i="21"/>
  <c r="AB755" i="21" s="1"/>
  <c r="AD755" i="21" s="1"/>
  <c r="AA756" i="21"/>
  <c r="AB756" i="21" s="1"/>
  <c r="AD756" i="21" s="1"/>
  <c r="AA757" i="21"/>
  <c r="AB757" i="21" s="1"/>
  <c r="AD757" i="21" s="1"/>
  <c r="AA762" i="21"/>
  <c r="AB762" i="21" s="1"/>
  <c r="AD762" i="21" s="1"/>
  <c r="AA758" i="21"/>
  <c r="AB758" i="21" s="1"/>
  <c r="AD758" i="21" s="1"/>
  <c r="AA763" i="21"/>
  <c r="AB763" i="21" s="1"/>
  <c r="AD763" i="21" s="1"/>
  <c r="AA171" i="21"/>
  <c r="AB171" i="21" s="1"/>
  <c r="AD171" i="21" s="1"/>
  <c r="AA764" i="21"/>
  <c r="AB764" i="21" s="1"/>
  <c r="AD764" i="21" s="1"/>
  <c r="AA172" i="21"/>
  <c r="AB172" i="21" s="1"/>
  <c r="AD172" i="21" s="1"/>
  <c r="AA769" i="21"/>
  <c r="AB769" i="21" s="1"/>
  <c r="AD769" i="21" s="1"/>
  <c r="AA770" i="21"/>
  <c r="AB770" i="21" s="1"/>
  <c r="AD770" i="21" s="1"/>
  <c r="AA771" i="21"/>
  <c r="AB771" i="21" s="1"/>
  <c r="AD771" i="21" s="1"/>
  <c r="AA168" i="21"/>
  <c r="AB168" i="21" s="1"/>
  <c r="AD168" i="21" s="1"/>
  <c r="AA772" i="21"/>
  <c r="AB772" i="21" s="1"/>
  <c r="AD772" i="21" s="1"/>
  <c r="AA773" i="21"/>
  <c r="AB773" i="21" s="1"/>
  <c r="AD773" i="21" s="1"/>
  <c r="AA774" i="21"/>
  <c r="AB774" i="21" s="1"/>
  <c r="AD774" i="21" s="1"/>
  <c r="AA169" i="21"/>
  <c r="AB169" i="21" s="1"/>
  <c r="AD169" i="21" s="1"/>
  <c r="AA776" i="21"/>
  <c r="AB776" i="21" s="1"/>
  <c r="AD776" i="21" s="1"/>
  <c r="AA765" i="21"/>
  <c r="AB765" i="21" s="1"/>
  <c r="AD765" i="21" s="1"/>
  <c r="AA752" i="21"/>
  <c r="AB752" i="21" s="1"/>
  <c r="AD752" i="21" s="1"/>
  <c r="AA766" i="21"/>
  <c r="AB766" i="21" s="1"/>
  <c r="AD766" i="21" s="1"/>
  <c r="AA777" i="21"/>
  <c r="AB777" i="21" s="1"/>
  <c r="AD777" i="21" s="1"/>
  <c r="AA778" i="21"/>
  <c r="AB778" i="21" s="1"/>
  <c r="AD778" i="21" s="1"/>
  <c r="AA779" i="21"/>
  <c r="AB779" i="21" s="1"/>
  <c r="AD779" i="21" s="1"/>
  <c r="AA175" i="21"/>
  <c r="AB175" i="21" s="1"/>
  <c r="AD175" i="21" s="1"/>
  <c r="AA767" i="21"/>
  <c r="AB767" i="21" s="1"/>
  <c r="AD767" i="21" s="1"/>
  <c r="AA173" i="21"/>
  <c r="AB173" i="21" s="1"/>
  <c r="AD173" i="21" s="1"/>
  <c r="AA780" i="21"/>
  <c r="AB780" i="21" s="1"/>
  <c r="AD780" i="21" s="1"/>
  <c r="AA781" i="21"/>
  <c r="AB781" i="21" s="1"/>
  <c r="AD781" i="21" s="1"/>
  <c r="AA753" i="21"/>
  <c r="AB753" i="21" s="1"/>
  <c r="AD753" i="21" s="1"/>
  <c r="AA782" i="21"/>
  <c r="AB782" i="21" s="1"/>
  <c r="AD782" i="21" s="1"/>
  <c r="AA768" i="21"/>
  <c r="AB768" i="21" s="1"/>
  <c r="AD768" i="21" s="1"/>
  <c r="AA783" i="21"/>
  <c r="AB783" i="21" s="1"/>
  <c r="AD783" i="21" s="1"/>
  <c r="AA784" i="21"/>
  <c r="AB784" i="21" s="1"/>
  <c r="AD784" i="21" s="1"/>
  <c r="AA785" i="21"/>
  <c r="AB785" i="21" s="1"/>
  <c r="AD785" i="21" s="1"/>
  <c r="AA5" i="21"/>
  <c r="AB5" i="21" s="1"/>
  <c r="AD5" i="21" s="1"/>
  <c r="AA786" i="21"/>
  <c r="AB786" i="21" s="1"/>
  <c r="AD786" i="21" s="1"/>
  <c r="AA787" i="21"/>
  <c r="AB787" i="21" s="1"/>
  <c r="AD787" i="21" s="1"/>
  <c r="AA160" i="21"/>
  <c r="AB160" i="21" s="1"/>
  <c r="AD160" i="21" s="1"/>
  <c r="AA1073" i="21"/>
  <c r="AB1073" i="21" s="1"/>
  <c r="AD1073" i="21" s="1"/>
  <c r="AA552" i="21"/>
  <c r="AB552" i="21" s="1"/>
  <c r="AD552" i="21" s="1"/>
  <c r="AA198" i="21"/>
  <c r="AB198" i="21" s="1"/>
  <c r="AD198" i="21" s="1"/>
  <c r="AA652" i="21"/>
  <c r="AB652" i="21" s="1"/>
  <c r="AD652" i="21" s="1"/>
  <c r="AA554" i="21"/>
  <c r="AB554" i="21" s="1"/>
  <c r="AD554" i="21" s="1"/>
  <c r="AA177" i="21"/>
  <c r="AB177" i="21" s="1"/>
  <c r="AD177" i="21" s="1"/>
  <c r="AA1154" i="21"/>
  <c r="AB1154" i="21" s="1"/>
  <c r="AD1154" i="21" s="1"/>
  <c r="AA1146" i="21"/>
  <c r="AB1146" i="21" s="1"/>
  <c r="AD1146" i="21" s="1"/>
  <c r="AA1097" i="21"/>
  <c r="AB1097" i="21" s="1"/>
  <c r="AD1097" i="21" s="1"/>
  <c r="AA1093" i="21"/>
  <c r="AB1093" i="21" s="1"/>
  <c r="AD1093" i="21" s="1"/>
  <c r="AA570" i="21"/>
  <c r="AB570" i="21" s="1"/>
  <c r="AD570" i="21" s="1"/>
  <c r="AA637" i="21"/>
  <c r="AB637" i="21" s="1"/>
  <c r="AD637" i="21" s="1"/>
  <c r="AA561" i="21"/>
  <c r="AB561" i="21" s="1"/>
  <c r="AD561" i="21" s="1"/>
  <c r="AA562" i="21"/>
  <c r="AB562" i="21" s="1"/>
  <c r="AD562" i="21" s="1"/>
  <c r="AA563" i="21"/>
  <c r="AB563" i="21" s="1"/>
  <c r="AD563" i="21" s="1"/>
  <c r="AA564" i="21"/>
  <c r="AB564" i="21" s="1"/>
  <c r="AD564" i="21" s="1"/>
  <c r="AA689" i="21"/>
  <c r="AB689" i="21" s="1"/>
  <c r="AD689" i="21" s="1"/>
  <c r="AA800" i="21"/>
  <c r="AB800" i="21" s="1"/>
  <c r="AD800" i="21" s="1"/>
  <c r="AA1115" i="21"/>
  <c r="AB1115" i="21" s="1"/>
  <c r="AD1115" i="21" s="1"/>
  <c r="AA809" i="21"/>
  <c r="AB809" i="21" s="1"/>
  <c r="AD809" i="21" s="1"/>
  <c r="AA641" i="21"/>
  <c r="AB641" i="21" s="1"/>
  <c r="AD641" i="21" s="1"/>
  <c r="AA830" i="21"/>
  <c r="AB830" i="21" s="1"/>
  <c r="AD830" i="21" s="1"/>
  <c r="AA798" i="21"/>
  <c r="AB798" i="21" s="1"/>
  <c r="AD798" i="21" s="1"/>
  <c r="AA1112" i="21"/>
  <c r="AB1112" i="21" s="1"/>
  <c r="AD1112" i="21" s="1"/>
  <c r="AA803" i="21"/>
  <c r="AB803" i="21" s="1"/>
  <c r="AD803" i="21" s="1"/>
  <c r="AA152" i="21"/>
  <c r="AB152" i="21" s="1"/>
  <c r="AD152" i="21" s="1"/>
  <c r="AA153" i="21"/>
  <c r="AB153" i="21" s="1"/>
  <c r="AD153" i="21" s="1"/>
  <c r="AA154" i="21"/>
  <c r="AB154" i="21" s="1"/>
  <c r="AD154" i="21" s="1"/>
  <c r="AA799" i="21"/>
  <c r="AB799" i="21" s="1"/>
  <c r="AD799" i="21" s="1"/>
  <c r="AA578" i="21"/>
  <c r="AB578" i="21" s="1"/>
  <c r="AD578" i="21" s="1"/>
  <c r="AA1145" i="21"/>
  <c r="AB1145" i="21" s="1"/>
  <c r="AD1145" i="21" s="1"/>
  <c r="AA677" i="21"/>
  <c r="AB677" i="21" s="1"/>
  <c r="AD677" i="21" s="1"/>
  <c r="AA1102" i="21"/>
  <c r="AB1102" i="21" s="1"/>
  <c r="AD1102" i="21" s="1"/>
  <c r="AA692" i="21"/>
  <c r="AB692" i="21" s="1"/>
  <c r="AD692" i="21" s="1"/>
  <c r="AA549" i="21"/>
  <c r="AB549" i="21" s="1"/>
  <c r="AD549" i="21" s="1"/>
  <c r="AA1079" i="21"/>
  <c r="AB1079" i="21" s="1"/>
  <c r="AD1079" i="21" s="1"/>
  <c r="AA1121" i="21"/>
  <c r="AB1121" i="21" s="1"/>
  <c r="AD1121" i="21" s="1"/>
  <c r="AA1103" i="21"/>
  <c r="AB1103" i="21" s="1"/>
  <c r="AD1103" i="21" s="1"/>
  <c r="AA1125" i="21"/>
  <c r="AB1125" i="21" s="1"/>
  <c r="AD1125" i="21" s="1"/>
  <c r="AA1113" i="21"/>
  <c r="AB1113" i="21" s="1"/>
  <c r="AD1113" i="21" s="1"/>
  <c r="AA1107" i="21"/>
  <c r="AB1107" i="21" s="1"/>
  <c r="AD1107" i="21" s="1"/>
  <c r="AA801" i="21"/>
  <c r="AB801" i="21" s="1"/>
  <c r="AD801" i="21" s="1"/>
  <c r="AA851" i="21"/>
  <c r="AB851" i="21" s="1"/>
  <c r="AD851" i="21" s="1"/>
  <c r="AA852" i="21"/>
  <c r="AB852" i="21" s="1"/>
  <c r="AD852" i="21" s="1"/>
  <c r="AA853" i="21"/>
  <c r="AB853" i="21" s="1"/>
  <c r="AD853" i="21" s="1"/>
  <c r="AA854" i="21"/>
  <c r="AB854" i="21" s="1"/>
  <c r="AD854" i="21" s="1"/>
  <c r="AA855" i="21"/>
  <c r="AB855" i="21" s="1"/>
  <c r="AD855" i="21" s="1"/>
  <c r="AA856" i="21"/>
  <c r="AB856" i="21" s="1"/>
  <c r="AD856" i="21" s="1"/>
  <c r="AA857" i="21"/>
  <c r="AB857" i="21" s="1"/>
  <c r="AD857" i="21" s="1"/>
  <c r="AA858" i="21"/>
  <c r="AB858" i="21" s="1"/>
  <c r="AD858" i="21" s="1"/>
  <c r="AA859" i="21"/>
  <c r="AB859" i="21" s="1"/>
  <c r="AD859" i="21" s="1"/>
  <c r="AA860" i="21"/>
  <c r="AB860" i="21" s="1"/>
  <c r="AD860" i="21" s="1"/>
  <c r="AA861" i="21"/>
  <c r="AB861" i="21" s="1"/>
  <c r="AD861" i="21" s="1"/>
  <c r="AA862" i="21"/>
  <c r="AB862" i="21" s="1"/>
  <c r="AD862" i="21" s="1"/>
  <c r="AA863" i="21"/>
  <c r="AB863" i="21" s="1"/>
  <c r="AD863" i="21" s="1"/>
  <c r="AA864" i="21"/>
  <c r="AB864" i="21" s="1"/>
  <c r="AD864" i="21" s="1"/>
  <c r="AA865" i="21"/>
  <c r="AB865" i="21" s="1"/>
  <c r="AD865" i="21" s="1"/>
  <c r="AA866" i="21"/>
  <c r="AB866" i="21" s="1"/>
  <c r="AD866" i="21" s="1"/>
  <c r="AA867" i="21"/>
  <c r="AB867" i="21" s="1"/>
  <c r="AD867" i="21" s="1"/>
  <c r="AA868" i="21"/>
  <c r="AB868" i="21" s="1"/>
  <c r="AD868" i="21" s="1"/>
  <c r="AA869" i="21"/>
  <c r="AB869" i="21" s="1"/>
  <c r="AD869" i="21" s="1"/>
  <c r="AA870" i="21"/>
  <c r="AB870" i="21" s="1"/>
  <c r="AD870" i="21" s="1"/>
  <c r="AA871" i="21"/>
  <c r="AB871" i="21" s="1"/>
  <c r="AD871" i="21" s="1"/>
  <c r="AA872" i="21"/>
  <c r="AB872" i="21" s="1"/>
  <c r="AD872" i="21" s="1"/>
  <c r="AA873" i="21"/>
  <c r="AB873" i="21" s="1"/>
  <c r="AD873" i="21" s="1"/>
  <c r="AA874" i="21"/>
  <c r="AB874" i="21" s="1"/>
  <c r="AD874" i="21" s="1"/>
  <c r="AA875" i="21"/>
  <c r="AB875" i="21" s="1"/>
  <c r="AD875" i="21" s="1"/>
  <c r="AA876" i="21"/>
  <c r="AB876" i="21" s="1"/>
  <c r="AD876" i="21" s="1"/>
  <c r="AA877" i="21"/>
  <c r="AB877" i="21" s="1"/>
  <c r="AD877" i="21" s="1"/>
  <c r="AA919" i="21"/>
  <c r="AB919" i="21" s="1"/>
  <c r="AD919" i="21" s="1"/>
  <c r="AA8" i="21"/>
  <c r="AB8" i="21" s="1"/>
  <c r="AD8" i="21" s="1"/>
  <c r="AA920" i="21"/>
  <c r="AB920" i="21" s="1"/>
  <c r="AD920" i="21" s="1"/>
  <c r="AA216" i="21"/>
  <c r="AB216" i="21" s="1"/>
  <c r="AD216" i="21" s="1"/>
  <c r="AA836" i="21"/>
  <c r="AB836" i="21" s="1"/>
  <c r="AD836" i="21" s="1"/>
  <c r="AA880" i="21"/>
  <c r="AB880" i="21" s="1"/>
  <c r="AD880" i="21" s="1"/>
  <c r="AA837" i="21"/>
  <c r="AB837" i="21" s="1"/>
  <c r="AD837" i="21" s="1"/>
  <c r="AA838" i="21"/>
  <c r="AB838" i="21" s="1"/>
  <c r="AD838" i="21" s="1"/>
  <c r="AA921" i="21"/>
  <c r="AB921" i="21" s="1"/>
  <c r="AD921" i="21" s="1"/>
  <c r="AA881" i="21"/>
  <c r="AB881" i="21" s="1"/>
  <c r="AD881" i="21" s="1"/>
  <c r="AA882" i="21"/>
  <c r="AB882" i="21" s="1"/>
  <c r="AD882" i="21" s="1"/>
  <c r="AA839" i="21"/>
  <c r="AB839" i="21" s="1"/>
  <c r="AD839" i="21" s="1"/>
  <c r="AA840" i="21"/>
  <c r="AB840" i="21" s="1"/>
  <c r="AD840" i="21" s="1"/>
  <c r="AA922" i="21"/>
  <c r="AB922" i="21" s="1"/>
  <c r="AD922" i="21" s="1"/>
  <c r="AA883" i="21"/>
  <c r="AB883" i="21" s="1"/>
  <c r="AD883" i="21" s="1"/>
  <c r="AA884" i="21"/>
  <c r="AB884" i="21" s="1"/>
  <c r="AD884" i="21" s="1"/>
  <c r="AA208" i="21"/>
  <c r="AB208" i="21" s="1"/>
  <c r="AD208" i="21" s="1"/>
  <c r="AA885" i="21"/>
  <c r="AB885" i="21" s="1"/>
  <c r="AD885" i="21" s="1"/>
  <c r="AA923" i="21"/>
  <c r="AB923" i="21" s="1"/>
  <c r="AD923" i="21" s="1"/>
  <c r="AA886" i="21"/>
  <c r="AB886" i="21" s="1"/>
  <c r="AD886" i="21" s="1"/>
  <c r="AA850" i="21"/>
  <c r="AB850" i="21" s="1"/>
  <c r="AD850" i="21" s="1"/>
  <c r="AA205" i="21"/>
  <c r="AB205" i="21" s="1"/>
  <c r="AD205" i="21" s="1"/>
  <c r="AA206" i="21"/>
  <c r="AB206" i="21" s="1"/>
  <c r="AD206" i="21" s="1"/>
  <c r="AA846" i="21"/>
  <c r="AB846" i="21" s="1"/>
  <c r="AD846" i="21" s="1"/>
  <c r="AA887" i="21"/>
  <c r="AB887" i="21" s="1"/>
  <c r="AD887" i="21" s="1"/>
  <c r="AA888" i="21"/>
  <c r="AB888" i="21" s="1"/>
  <c r="AD888" i="21" s="1"/>
  <c r="AA889" i="21"/>
  <c r="AB889" i="21" s="1"/>
  <c r="AD889" i="21" s="1"/>
  <c r="AA890" i="21"/>
  <c r="AB890" i="21" s="1"/>
  <c r="AD890" i="21" s="1"/>
  <c r="AA891" i="21"/>
  <c r="AB891" i="21" s="1"/>
  <c r="AD891" i="21" s="1"/>
  <c r="AA892" i="21"/>
  <c r="AB892" i="21" s="1"/>
  <c r="AD892" i="21" s="1"/>
  <c r="AA893" i="21"/>
  <c r="AB893" i="21" s="1"/>
  <c r="AD893" i="21" s="1"/>
  <c r="AA894" i="21"/>
  <c r="AB894" i="21" s="1"/>
  <c r="AD894" i="21" s="1"/>
  <c r="AA895" i="21"/>
  <c r="AB895" i="21" s="1"/>
  <c r="AD895" i="21" s="1"/>
  <c r="AA896" i="21"/>
  <c r="AB896" i="21" s="1"/>
  <c r="AD896" i="21" s="1"/>
  <c r="AA897" i="21"/>
  <c r="AB897" i="21" s="1"/>
  <c r="AD897" i="21" s="1"/>
  <c r="AA898" i="21"/>
  <c r="AB898" i="21" s="1"/>
  <c r="AD898" i="21" s="1"/>
  <c r="AA899" i="21"/>
  <c r="AB899" i="21" s="1"/>
  <c r="AD899" i="21" s="1"/>
  <c r="AA900" i="21"/>
  <c r="AB900" i="21" s="1"/>
  <c r="AD900" i="21" s="1"/>
  <c r="AA901" i="21"/>
  <c r="AB901" i="21" s="1"/>
  <c r="AD901" i="21" s="1"/>
  <c r="AA924" i="21"/>
  <c r="AB924" i="21" s="1"/>
  <c r="AD924" i="21" s="1"/>
  <c r="AA902" i="21"/>
  <c r="AB902" i="21" s="1"/>
  <c r="AD902" i="21" s="1"/>
  <c r="AA903" i="21"/>
  <c r="AB903" i="21" s="1"/>
  <c r="AD903" i="21" s="1"/>
  <c r="AA904" i="21"/>
  <c r="AB904" i="21" s="1"/>
  <c r="AD904" i="21" s="1"/>
  <c r="AA905" i="21"/>
  <c r="AB905" i="21" s="1"/>
  <c r="AD905" i="21" s="1"/>
  <c r="AA906" i="21"/>
  <c r="AB906" i="21" s="1"/>
  <c r="AD906" i="21" s="1"/>
  <c r="AA907" i="21"/>
  <c r="AB907" i="21" s="1"/>
  <c r="AD907" i="21" s="1"/>
  <c r="AA908" i="21"/>
  <c r="AB908" i="21" s="1"/>
  <c r="AD908" i="21" s="1"/>
  <c r="AA909" i="21"/>
  <c r="AB909" i="21" s="1"/>
  <c r="AD909" i="21" s="1"/>
  <c r="AA910" i="21"/>
  <c r="AB910" i="21" s="1"/>
  <c r="AD910" i="21" s="1"/>
  <c r="AA911" i="21"/>
  <c r="AB911" i="21" s="1"/>
  <c r="AD911" i="21" s="1"/>
  <c r="AA217" i="21"/>
  <c r="AB217" i="21" s="1"/>
  <c r="AD217" i="21" s="1"/>
  <c r="AA912" i="21"/>
  <c r="AB912" i="21" s="1"/>
  <c r="AD912" i="21" s="1"/>
  <c r="AA913" i="21"/>
  <c r="AB913" i="21" s="1"/>
  <c r="AD913" i="21" s="1"/>
  <c r="AA914" i="21"/>
  <c r="AB914" i="21" s="1"/>
  <c r="AD914" i="21" s="1"/>
  <c r="AA915" i="21"/>
  <c r="AB915" i="21" s="1"/>
  <c r="AD915" i="21" s="1"/>
  <c r="AA916" i="21"/>
  <c r="AB916" i="21" s="1"/>
  <c r="AD916" i="21" s="1"/>
  <c r="AA917" i="21"/>
  <c r="AB917" i="21" s="1"/>
  <c r="AD917" i="21" s="1"/>
  <c r="AA918" i="21"/>
  <c r="AB918" i="21" s="1"/>
  <c r="AD918" i="21" s="1"/>
  <c r="AA925" i="21"/>
  <c r="AB925" i="21" s="1"/>
  <c r="AD925" i="21" s="1"/>
  <c r="AA926" i="21"/>
  <c r="AB926" i="21" s="1"/>
  <c r="AD926" i="21" s="1"/>
  <c r="AA927" i="21"/>
  <c r="AB927" i="21" s="1"/>
  <c r="AD927" i="21" s="1"/>
  <c r="AA928" i="21"/>
  <c r="AB928" i="21" s="1"/>
  <c r="AD928" i="21" s="1"/>
  <c r="AA929" i="21"/>
  <c r="AB929" i="21" s="1"/>
  <c r="AD929" i="21" s="1"/>
  <c r="AA930" i="21"/>
  <c r="AB930" i="21" s="1"/>
  <c r="AD930" i="21" s="1"/>
  <c r="AA931" i="21"/>
  <c r="AB931" i="21" s="1"/>
  <c r="AD931" i="21" s="1"/>
  <c r="AA932" i="21"/>
  <c r="AB932" i="21" s="1"/>
  <c r="AD932" i="21" s="1"/>
  <c r="AA933" i="21"/>
  <c r="AB933" i="21" s="1"/>
  <c r="AD933" i="21" s="1"/>
  <c r="AA948" i="21"/>
  <c r="AB948" i="21" s="1"/>
  <c r="AD948" i="21" s="1"/>
  <c r="AA949" i="21"/>
  <c r="AB949" i="21" s="1"/>
  <c r="AD949" i="21" s="1"/>
  <c r="AA950" i="21"/>
  <c r="AB950" i="21" s="1"/>
  <c r="AD950" i="21" s="1"/>
  <c r="AA951" i="21"/>
  <c r="AB951" i="21" s="1"/>
  <c r="AD951" i="21" s="1"/>
  <c r="AA952" i="21"/>
  <c r="AB952" i="21" s="1"/>
  <c r="AD952" i="21" s="1"/>
  <c r="AA953" i="21"/>
  <c r="AB953" i="21" s="1"/>
  <c r="AD953" i="21" s="1"/>
  <c r="AA954" i="21"/>
  <c r="AB954" i="21" s="1"/>
  <c r="AD954" i="21" s="1"/>
  <c r="AA958" i="21"/>
  <c r="AB958" i="21" s="1"/>
  <c r="AD958" i="21" s="1"/>
  <c r="AA959" i="21"/>
  <c r="AB959" i="21" s="1"/>
  <c r="AD959" i="21" s="1"/>
  <c r="AA960" i="21"/>
  <c r="AB960" i="21" s="1"/>
  <c r="AD960" i="21" s="1"/>
  <c r="AA961" i="21"/>
  <c r="AB961" i="21" s="1"/>
  <c r="AD961" i="21" s="1"/>
  <c r="AA962" i="21"/>
  <c r="AB962" i="21" s="1"/>
  <c r="AD962" i="21" s="1"/>
  <c r="AA963" i="21"/>
  <c r="AB963" i="21" s="1"/>
  <c r="AD963" i="21" s="1"/>
  <c r="AA934" i="21"/>
  <c r="AB934" i="21" s="1"/>
  <c r="AD934" i="21" s="1"/>
  <c r="AA935" i="21"/>
  <c r="AB935" i="21" s="1"/>
  <c r="AD935" i="21" s="1"/>
  <c r="AA964" i="21"/>
  <c r="AB964" i="21" s="1"/>
  <c r="AD964" i="21" s="1"/>
  <c r="AA936" i="21"/>
  <c r="AB936" i="21" s="1"/>
  <c r="AD936" i="21" s="1"/>
  <c r="AA965" i="21"/>
  <c r="AB965" i="21" s="1"/>
  <c r="AD965" i="21" s="1"/>
  <c r="AA966" i="21"/>
  <c r="AB966" i="21" s="1"/>
  <c r="AD966" i="21" s="1"/>
  <c r="AA937" i="21"/>
  <c r="AB937" i="21" s="1"/>
  <c r="AD937" i="21" s="1"/>
  <c r="AA938" i="21"/>
  <c r="AB938" i="21" s="1"/>
  <c r="AD938" i="21" s="1"/>
  <c r="AA968" i="21"/>
  <c r="AB968" i="21" s="1"/>
  <c r="AD968" i="21" s="1"/>
  <c r="AA969" i="21"/>
  <c r="AB969" i="21" s="1"/>
  <c r="AD969" i="21" s="1"/>
  <c r="AA970" i="21"/>
  <c r="AB970" i="21" s="1"/>
  <c r="AD970" i="21" s="1"/>
  <c r="AA971" i="21"/>
  <c r="AB971" i="21" s="1"/>
  <c r="AD971" i="21" s="1"/>
  <c r="AA972" i="21"/>
  <c r="AB972" i="21" s="1"/>
  <c r="AD972" i="21" s="1"/>
  <c r="AA973" i="21"/>
  <c r="AB973" i="21" s="1"/>
  <c r="AD973" i="21" s="1"/>
  <c r="AA974" i="21"/>
  <c r="AB974" i="21" s="1"/>
  <c r="AD974" i="21" s="1"/>
  <c r="AA939" i="21"/>
  <c r="AB939" i="21" s="1"/>
  <c r="AD939" i="21" s="1"/>
  <c r="AA940" i="21"/>
  <c r="AB940" i="21" s="1"/>
  <c r="AD940" i="21" s="1"/>
  <c r="AA209" i="21"/>
  <c r="AB209" i="21" s="1"/>
  <c r="AD209" i="21" s="1"/>
  <c r="AA975" i="21"/>
  <c r="AB975" i="21" s="1"/>
  <c r="AD975" i="21" s="1"/>
  <c r="AA7" i="21"/>
  <c r="AB7" i="21" s="1"/>
  <c r="AD7" i="21" s="1"/>
  <c r="AA976" i="21"/>
  <c r="AB976" i="21" s="1"/>
  <c r="AD976" i="21" s="1"/>
  <c r="AA941" i="21"/>
  <c r="AB941" i="21" s="1"/>
  <c r="AD941" i="21" s="1"/>
  <c r="AA942" i="21"/>
  <c r="AB942" i="21" s="1"/>
  <c r="AD942" i="21" s="1"/>
  <c r="AA943" i="21"/>
  <c r="AB943" i="21" s="1"/>
  <c r="AD943" i="21" s="1"/>
  <c r="AA977" i="21"/>
  <c r="AB977" i="21" s="1"/>
  <c r="AD977" i="21" s="1"/>
  <c r="AA978" i="21"/>
  <c r="AB978" i="21" s="1"/>
  <c r="AD978" i="21" s="1"/>
  <c r="AA979" i="21"/>
  <c r="AB979" i="21" s="1"/>
  <c r="AD979" i="21" s="1"/>
  <c r="AA980" i="21"/>
  <c r="AB980" i="21" s="1"/>
  <c r="AD980" i="21" s="1"/>
  <c r="AA981" i="21"/>
  <c r="AB981" i="21" s="1"/>
  <c r="AD981" i="21" s="1"/>
  <c r="AA982" i="21"/>
  <c r="AB982" i="21" s="1"/>
  <c r="AD982" i="21" s="1"/>
  <c r="AA944" i="21"/>
  <c r="AB944" i="21" s="1"/>
  <c r="AD944" i="21" s="1"/>
  <c r="AA983" i="21"/>
  <c r="AB983" i="21" s="1"/>
  <c r="AD983" i="21" s="1"/>
  <c r="AA984" i="21"/>
  <c r="AB984" i="21" s="1"/>
  <c r="AD984" i="21" s="1"/>
  <c r="AA985" i="21"/>
  <c r="AB985" i="21" s="1"/>
  <c r="AD985" i="21" s="1"/>
  <c r="AA210" i="21"/>
  <c r="AB210" i="21" s="1"/>
  <c r="AD210" i="21" s="1"/>
  <c r="AA986" i="21"/>
  <c r="AB986" i="21" s="1"/>
  <c r="AD986" i="21" s="1"/>
  <c r="AA199" i="21"/>
  <c r="AB199" i="21" s="1"/>
  <c r="AD199" i="21" s="1"/>
  <c r="AA987" i="21"/>
  <c r="AB987" i="21" s="1"/>
  <c r="AD987" i="21" s="1"/>
  <c r="AA988" i="21"/>
  <c r="AB988" i="21" s="1"/>
  <c r="AD988" i="21" s="1"/>
  <c r="AA989" i="21"/>
  <c r="AB989" i="21" s="1"/>
  <c r="AD989" i="21" s="1"/>
  <c r="AA990" i="21"/>
  <c r="AB990" i="21" s="1"/>
  <c r="AD990" i="21" s="1"/>
  <c r="AA218" i="21"/>
  <c r="AB218" i="21" s="1"/>
  <c r="AD218" i="21" s="1"/>
  <c r="AA841" i="21"/>
  <c r="AB841" i="21" s="1"/>
  <c r="AD841" i="21" s="1"/>
  <c r="AA945" i="21"/>
  <c r="AB945" i="21" s="1"/>
  <c r="AD945" i="21" s="1"/>
  <c r="AA991" i="21"/>
  <c r="AB991" i="21" s="1"/>
  <c r="AD991" i="21" s="1"/>
  <c r="AA212" i="21"/>
  <c r="AB212" i="21" s="1"/>
  <c r="AD212" i="21" s="1"/>
  <c r="AA842" i="21"/>
  <c r="AB842" i="21" s="1"/>
  <c r="AD842" i="21" s="1"/>
  <c r="AA847" i="21"/>
  <c r="AB847" i="21" s="1"/>
  <c r="AD847" i="21" s="1"/>
  <c r="AA993" i="21"/>
  <c r="AB993" i="21" s="1"/>
  <c r="AD993" i="21" s="1"/>
  <c r="AA992" i="21"/>
  <c r="AB992" i="21" s="1"/>
  <c r="AD992" i="21" s="1"/>
  <c r="AA994" i="21"/>
  <c r="AB994" i="21" s="1"/>
  <c r="AD994" i="21" s="1"/>
  <c r="AA832" i="21"/>
  <c r="AB832" i="21" s="1"/>
  <c r="AD832" i="21" s="1"/>
  <c r="AA201" i="21"/>
  <c r="AB201" i="21" s="1"/>
  <c r="AD201" i="21" s="1"/>
  <c r="AA213" i="21"/>
  <c r="AB213" i="21" s="1"/>
  <c r="AD213" i="21" s="1"/>
  <c r="AA214" i="21"/>
  <c r="AB214" i="21" s="1"/>
  <c r="AD214" i="21" s="1"/>
  <c r="AA995" i="21"/>
  <c r="AB995" i="21" s="1"/>
  <c r="AD995" i="21" s="1"/>
  <c r="AA219" i="21"/>
  <c r="AB219" i="21" s="1"/>
  <c r="AD219" i="21" s="1"/>
  <c r="AA998" i="21"/>
  <c r="AB998" i="21" s="1"/>
  <c r="AD998" i="21" s="1"/>
  <c r="AA1000" i="21"/>
  <c r="AB1000" i="21" s="1"/>
  <c r="AD1000" i="21" s="1"/>
  <c r="AA999" i="21"/>
  <c r="AB999" i="21" s="1"/>
  <c r="AD999" i="21" s="1"/>
  <c r="AA997" i="21"/>
  <c r="AB997" i="21" s="1"/>
  <c r="AD997" i="21" s="1"/>
  <c r="AA843" i="21"/>
  <c r="AB843" i="21" s="1"/>
  <c r="AD843" i="21" s="1"/>
  <c r="AA844" i="21"/>
  <c r="AB844" i="21" s="1"/>
  <c r="AD844" i="21" s="1"/>
  <c r="AA848" i="21"/>
  <c r="AB848" i="21" s="1"/>
  <c r="AD848" i="21" s="1"/>
  <c r="AA1001" i="21"/>
  <c r="AB1001" i="21" s="1"/>
  <c r="AD1001" i="21" s="1"/>
  <c r="AA1002" i="21"/>
  <c r="AB1002" i="21" s="1"/>
  <c r="AD1002" i="21" s="1"/>
  <c r="AA202" i="21"/>
  <c r="AB202" i="21" s="1"/>
  <c r="AD202" i="21" s="1"/>
  <c r="AA1003" i="21"/>
  <c r="AB1003" i="21" s="1"/>
  <c r="AD1003" i="21" s="1"/>
  <c r="AA203" i="21"/>
  <c r="AB203" i="21" s="1"/>
  <c r="AD203" i="21" s="1"/>
  <c r="AA1004" i="21"/>
  <c r="AB1004" i="21" s="1"/>
  <c r="AD1004" i="21" s="1"/>
  <c r="AA1069" i="21"/>
  <c r="AB1069" i="21" s="1"/>
  <c r="AD1069" i="21" s="1"/>
  <c r="AA1005" i="21"/>
  <c r="AB1005" i="21" s="1"/>
  <c r="AD1005" i="21" s="1"/>
  <c r="AA1006" i="21"/>
  <c r="AB1006" i="21" s="1"/>
  <c r="AD1006" i="21" s="1"/>
  <c r="AA833" i="21"/>
  <c r="AB833" i="21" s="1"/>
  <c r="AD833" i="21" s="1"/>
  <c r="AA204" i="21"/>
  <c r="AB204" i="21" s="1"/>
  <c r="AD204" i="21" s="1"/>
  <c r="AA845" i="21"/>
  <c r="AB845" i="21" s="1"/>
  <c r="AD845" i="21" s="1"/>
  <c r="AA849" i="21"/>
  <c r="AB849" i="21" s="1"/>
  <c r="AD849" i="21" s="1"/>
  <c r="AA834" i="21"/>
  <c r="AB834" i="21" s="1"/>
  <c r="AD834" i="21" s="1"/>
  <c r="AA835" i="21"/>
  <c r="AB835" i="21" s="1"/>
  <c r="AD835" i="21" s="1"/>
  <c r="AA831" i="21"/>
  <c r="AB831" i="21" s="1"/>
  <c r="AD831" i="21" s="1"/>
  <c r="AA1007" i="21"/>
  <c r="AB1007" i="21" s="1"/>
  <c r="AD1007" i="21" s="1"/>
  <c r="AA215" i="21"/>
  <c r="AB215" i="21" s="1"/>
  <c r="AD215" i="21" s="1"/>
  <c r="AA1008" i="21"/>
  <c r="AB1008" i="21" s="1"/>
  <c r="AD1008" i="21" s="1"/>
  <c r="AA946" i="21"/>
  <c r="AB946" i="21" s="1"/>
  <c r="AD946" i="21" s="1"/>
  <c r="AA1009" i="21"/>
  <c r="AB1009" i="21" s="1"/>
  <c r="AD1009" i="21" s="1"/>
  <c r="AA1010" i="21"/>
  <c r="AB1010" i="21" s="1"/>
  <c r="AD1010" i="21" s="1"/>
  <c r="AA1011" i="21"/>
  <c r="AB1011" i="21" s="1"/>
  <c r="AD1011" i="21" s="1"/>
  <c r="AA1012" i="21"/>
  <c r="AB1012" i="21" s="1"/>
  <c r="AD1012" i="21" s="1"/>
  <c r="AA947" i="21"/>
  <c r="AB947" i="21" s="1"/>
  <c r="AD947" i="21" s="1"/>
  <c r="AA1013" i="21"/>
  <c r="AB1013" i="21" s="1"/>
  <c r="AD1013" i="21" s="1"/>
  <c r="AA1014" i="21"/>
  <c r="AB1014" i="21" s="1"/>
  <c r="AD1014" i="21" s="1"/>
  <c r="AA1015" i="21"/>
  <c r="AB1015" i="21" s="1"/>
  <c r="AD1015" i="21" s="1"/>
  <c r="AA1016" i="21"/>
  <c r="AB1016" i="21" s="1"/>
  <c r="AD1016" i="21" s="1"/>
  <c r="AA1017" i="21"/>
  <c r="AB1017" i="21" s="1"/>
  <c r="AD1017" i="21" s="1"/>
  <c r="AA1018" i="21"/>
  <c r="AB1018" i="21" s="1"/>
  <c r="AD1018" i="21" s="1"/>
  <c r="AA1019" i="21"/>
  <c r="AB1019" i="21" s="1"/>
  <c r="AD1019" i="21" s="1"/>
  <c r="AA1020" i="21"/>
  <c r="AB1020" i="21" s="1"/>
  <c r="AD1020" i="21" s="1"/>
  <c r="AA1021" i="21"/>
  <c r="AB1021" i="21" s="1"/>
  <c r="AD1021" i="21" s="1"/>
  <c r="AA955" i="21"/>
  <c r="AB955" i="21" s="1"/>
  <c r="AD955" i="21" s="1"/>
  <c r="AA956" i="21"/>
  <c r="AB956" i="21" s="1"/>
  <c r="AD956" i="21" s="1"/>
  <c r="AA957" i="21"/>
  <c r="AB957" i="21" s="1"/>
  <c r="AD957" i="21" s="1"/>
  <c r="AA825" i="21"/>
  <c r="AB825" i="21" s="1"/>
  <c r="AD825" i="21" s="1"/>
  <c r="AA231" i="21"/>
  <c r="AB231" i="21" s="1"/>
  <c r="AD231" i="21" s="1"/>
  <c r="AA232" i="21"/>
  <c r="AB232" i="21" s="1"/>
  <c r="AD232" i="21" s="1"/>
  <c r="AA235" i="21"/>
  <c r="AB235" i="21" s="1"/>
  <c r="AD235" i="21" s="1"/>
  <c r="AA1084" i="21"/>
  <c r="AB1084" i="21" s="1"/>
  <c r="AD1084" i="21" s="1"/>
  <c r="AA566" i="21"/>
  <c r="AB566" i="21" s="1"/>
  <c r="AD566" i="21" s="1"/>
  <c r="AA575" i="21"/>
  <c r="AB575" i="21" s="1"/>
  <c r="AD575" i="21" s="1"/>
  <c r="AA682" i="21"/>
  <c r="AB682" i="21" s="1"/>
  <c r="AD682" i="21" s="1"/>
  <c r="AA1063" i="21"/>
  <c r="AB1063" i="21" s="1"/>
  <c r="AD1063" i="21" s="1"/>
  <c r="AA1127" i="21"/>
  <c r="AB1127" i="21" s="1"/>
  <c r="AD1127" i="21" s="1"/>
  <c r="AA788" i="21"/>
  <c r="AB788" i="21" s="1"/>
  <c r="AD788" i="21" s="1"/>
  <c r="AA1072" i="21"/>
  <c r="AB1072" i="21" s="1"/>
  <c r="AD1072" i="21" s="1"/>
  <c r="AA691" i="21"/>
  <c r="AB691" i="21" s="1"/>
  <c r="AD691" i="21" s="1"/>
  <c r="AA1101" i="21"/>
  <c r="AB1101" i="21" s="1"/>
  <c r="AD1101" i="21" s="1"/>
  <c r="AA1122" i="21"/>
  <c r="AB1122" i="21" s="1"/>
  <c r="AD1122" i="21" s="1"/>
  <c r="AA195" i="21"/>
  <c r="AB195" i="21" s="1"/>
  <c r="AD195" i="21" s="1"/>
  <c r="AA1071" i="21"/>
  <c r="AB1071" i="21" s="1"/>
  <c r="AD1071" i="21" s="1"/>
  <c r="AA236" i="21"/>
  <c r="AB236" i="21" s="1"/>
  <c r="AD236" i="21" s="1"/>
  <c r="AA681" i="21"/>
  <c r="AB681" i="21" s="1"/>
  <c r="AD681" i="21" s="1"/>
  <c r="AA1116" i="21"/>
  <c r="AB1116" i="21" s="1"/>
  <c r="AD1116" i="21" s="1"/>
  <c r="AA1041" i="21"/>
  <c r="AB1041" i="21" s="1"/>
  <c r="AD1041" i="21" s="1"/>
  <c r="AA1042" i="21"/>
  <c r="AB1042" i="21" s="1"/>
  <c r="AD1042" i="21" s="1"/>
  <c r="AA1043" i="21"/>
  <c r="AB1043" i="21" s="1"/>
  <c r="AD1043" i="21" s="1"/>
  <c r="AA1044" i="21"/>
  <c r="AB1044" i="21" s="1"/>
  <c r="AD1044" i="21" s="1"/>
  <c r="AA1045" i="21"/>
  <c r="AB1045" i="21" s="1"/>
  <c r="AD1045" i="21" s="1"/>
  <c r="AA1046" i="21"/>
  <c r="AB1046" i="21" s="1"/>
  <c r="AD1046" i="21" s="1"/>
  <c r="AA1047" i="21"/>
  <c r="AB1047" i="21" s="1"/>
  <c r="AD1047" i="21" s="1"/>
  <c r="AA688" i="21"/>
  <c r="AB688" i="21" s="1"/>
  <c r="AD688" i="21" s="1"/>
  <c r="AA680" i="21"/>
  <c r="AB680" i="21" s="1"/>
  <c r="AD680" i="21" s="1"/>
  <c r="AA242" i="21"/>
  <c r="AB242" i="21" s="1"/>
  <c r="AD242" i="21" s="1"/>
  <c r="AA233" i="21"/>
  <c r="AB233" i="21" s="1"/>
  <c r="AD233" i="21" s="1"/>
  <c r="AA795" i="21"/>
  <c r="AB795" i="21" s="1"/>
  <c r="AD795" i="21" s="1"/>
  <c r="AA1126" i="21"/>
  <c r="AB1126" i="21" s="1"/>
  <c r="AD1126" i="21" s="1"/>
  <c r="AA1054" i="21"/>
  <c r="AB1054" i="21" s="1"/>
  <c r="AD1054" i="21" s="1"/>
  <c r="AA1055" i="21"/>
  <c r="AB1055" i="21" s="1"/>
  <c r="AD1055" i="21" s="1"/>
  <c r="AA1086" i="21"/>
  <c r="AB1086" i="21" s="1"/>
  <c r="AD1086" i="21" s="1"/>
  <c r="AA565" i="21"/>
  <c r="AB565" i="21" s="1"/>
  <c r="AD565" i="21" s="1"/>
  <c r="AA580" i="21"/>
  <c r="AB580" i="21" s="1"/>
  <c r="AD580" i="21" s="1"/>
  <c r="AA802" i="21"/>
  <c r="AB802" i="21" s="1"/>
  <c r="AD802" i="21" s="1"/>
  <c r="AA685" i="21"/>
  <c r="AB685" i="21" s="1"/>
  <c r="AD685" i="21" s="1"/>
  <c r="AA656" i="21"/>
  <c r="AB656" i="21" s="1"/>
  <c r="AD656" i="21" s="1"/>
  <c r="AA550" i="21"/>
  <c r="AB550" i="21" s="1"/>
  <c r="AD550" i="21" s="1"/>
  <c r="AA828" i="21"/>
  <c r="AB828" i="21" s="1"/>
  <c r="AD828" i="21" s="1"/>
  <c r="AA684" i="21"/>
  <c r="AB684" i="21" s="1"/>
  <c r="AD684" i="21" s="1"/>
  <c r="AA1132" i="21"/>
  <c r="AB1132" i="21" s="1"/>
  <c r="AD1132" i="21" s="1"/>
  <c r="AA624" i="21"/>
  <c r="AB624" i="21" s="1"/>
  <c r="AD624" i="21" s="1"/>
  <c r="AA648" i="21"/>
  <c r="AB648" i="21" s="1"/>
  <c r="AD648" i="21" s="1"/>
  <c r="AA1088" i="21"/>
  <c r="AB1088" i="21" s="1"/>
  <c r="AD1088" i="21" s="1"/>
  <c r="AA1108" i="21"/>
  <c r="AB1108" i="21" s="1"/>
  <c r="AD1108" i="21" s="1"/>
  <c r="AA627" i="21"/>
  <c r="AB627" i="21" s="1"/>
  <c r="AD627" i="21" s="1"/>
  <c r="AA628" i="21"/>
  <c r="AB628" i="21" s="1"/>
  <c r="AD628" i="21" s="1"/>
  <c r="AA626" i="21"/>
  <c r="AB626" i="21" s="1"/>
  <c r="AD626" i="21" s="1"/>
  <c r="AA690" i="21"/>
  <c r="AB690" i="21" s="1"/>
  <c r="AD690" i="21" s="1"/>
  <c r="AA669" i="21"/>
  <c r="AB669" i="21" s="1"/>
  <c r="AD669" i="21" s="1"/>
  <c r="AA824" i="21"/>
  <c r="AB824" i="21" s="1"/>
  <c r="AD824" i="21" s="1"/>
  <c r="AA1064" i="21"/>
  <c r="AB1064" i="21" s="1"/>
  <c r="AD1064" i="21" s="1"/>
  <c r="AA237" i="21"/>
  <c r="AB237" i="21" s="1"/>
  <c r="AD237" i="21" s="1"/>
  <c r="AA1096" i="21"/>
  <c r="AB1096" i="21" s="1"/>
  <c r="AD1096" i="21" s="1"/>
  <c r="AA1109" i="21"/>
  <c r="AB1109" i="21" s="1"/>
  <c r="AD1109" i="21" s="1"/>
  <c r="AA671" i="21"/>
  <c r="AB671" i="21" s="1"/>
  <c r="AD671" i="21" s="1"/>
  <c r="AA1136" i="21"/>
  <c r="AB1136" i="21" s="1"/>
  <c r="AD1136" i="21" s="1"/>
  <c r="AA1143" i="21"/>
  <c r="AB1143" i="21" s="1"/>
  <c r="AD1143" i="21" s="1"/>
  <c r="AA162" i="21"/>
  <c r="AB162" i="21" s="1"/>
  <c r="AD162" i="21" s="1"/>
  <c r="AA634" i="21"/>
  <c r="AB634" i="21" s="1"/>
  <c r="AD634" i="21" s="1"/>
  <c r="AA224" i="21"/>
  <c r="AB224" i="21" s="1"/>
  <c r="AD224" i="21" s="1"/>
  <c r="AA1094" i="21"/>
  <c r="AB1094" i="21" s="1"/>
  <c r="AD1094" i="21" s="1"/>
  <c r="AA635" i="21"/>
  <c r="AB635" i="21" s="1"/>
  <c r="AD635" i="21" s="1"/>
  <c r="AA670" i="21"/>
  <c r="AB670" i="21" s="1"/>
  <c r="AD670" i="21" s="1"/>
  <c r="AA223" i="21"/>
  <c r="AB223" i="21" s="1"/>
  <c r="AD223" i="21" s="1"/>
  <c r="AA1131" i="21"/>
  <c r="AB1131" i="21" s="1"/>
  <c r="AD1131" i="21" s="1"/>
  <c r="AA645" i="21"/>
  <c r="AB645" i="21" s="1"/>
  <c r="AD645" i="21" s="1"/>
  <c r="AA197" i="21"/>
  <c r="AB197" i="21" s="1"/>
  <c r="AD197" i="21" s="1"/>
  <c r="AA673" i="21"/>
  <c r="AB673" i="21" s="1"/>
  <c r="AD673" i="21" s="1"/>
  <c r="AA1130" i="21"/>
  <c r="AB1130" i="21" s="1"/>
  <c r="AD1130" i="21" s="1"/>
  <c r="AA676" i="21"/>
  <c r="AB676" i="21" s="1"/>
  <c r="AD676" i="21" s="1"/>
  <c r="AA1095" i="21"/>
  <c r="AB1095" i="21" s="1"/>
  <c r="AD1095" i="21" s="1"/>
  <c r="AA38" i="21"/>
  <c r="AB38" i="21" s="1"/>
  <c r="AD38" i="21" s="1"/>
  <c r="AA567" i="21"/>
  <c r="AB567" i="21" s="1"/>
  <c r="AD567" i="21" s="1"/>
  <c r="AA653" i="21"/>
  <c r="AB653" i="21" s="1"/>
  <c r="AD653" i="21" s="1"/>
  <c r="AA662" i="21"/>
  <c r="AB662" i="21" s="1"/>
  <c r="AD662" i="21" s="1"/>
  <c r="AA1114" i="21"/>
  <c r="AB1114" i="21" s="1"/>
  <c r="AD1114" i="21" s="1"/>
  <c r="AA660" i="21"/>
  <c r="AB660" i="21" s="1"/>
  <c r="AD660" i="21" s="1"/>
  <c r="AA1140" i="21"/>
  <c r="AB1140" i="21" s="1"/>
  <c r="AD1140" i="21" s="1"/>
  <c r="AA1138" i="21"/>
  <c r="AB1138" i="21" s="1"/>
  <c r="AD1138" i="21" s="1"/>
  <c r="AA1022" i="21"/>
  <c r="AB1022" i="21" s="1"/>
  <c r="AD1022" i="21" s="1"/>
  <c r="AA664" i="21"/>
  <c r="AB664" i="21" s="1"/>
  <c r="AD664" i="21" s="1"/>
  <c r="AA560" i="21"/>
  <c r="AB560" i="21" s="1"/>
  <c r="AD560" i="21" s="1"/>
  <c r="AA225" i="21"/>
  <c r="AB225" i="21" s="1"/>
  <c r="AD225" i="21" s="1"/>
  <c r="AA649" i="21"/>
  <c r="AB649" i="21" s="1"/>
  <c r="AD649" i="21" s="1"/>
  <c r="AA1106" i="21"/>
  <c r="AB1106" i="21" s="1"/>
  <c r="AD1106" i="21" s="1"/>
  <c r="AA667" i="21"/>
  <c r="AB667" i="21" s="1"/>
  <c r="AD667" i="21" s="1"/>
  <c r="AA651" i="21"/>
  <c r="AB651" i="21" s="1"/>
  <c r="AD651" i="21" s="1"/>
  <c r="AA1137" i="21"/>
  <c r="AB1137" i="21" s="1"/>
  <c r="AD1137" i="21" s="1"/>
  <c r="AA579" i="21"/>
  <c r="AB579" i="21" s="1"/>
  <c r="AD579" i="21" s="1"/>
  <c r="AA1133" i="21"/>
  <c r="AB1133" i="21" s="1"/>
  <c r="AD1133" i="21" s="1"/>
  <c r="AA644" i="21"/>
  <c r="AB644" i="21" s="1"/>
  <c r="AD644" i="21" s="1"/>
  <c r="AA663" i="21"/>
  <c r="AB663" i="21" s="1"/>
  <c r="AD663" i="21" s="1"/>
  <c r="AA672" i="21"/>
  <c r="AB672" i="21" s="1"/>
  <c r="AD672" i="21" s="1"/>
  <c r="AA1155" i="21"/>
  <c r="AB1155" i="21" s="1"/>
  <c r="AD1155" i="21" s="1"/>
  <c r="AA668" i="21"/>
  <c r="AB668" i="21" s="1"/>
  <c r="AD668" i="21" s="1"/>
  <c r="AA1117" i="21"/>
  <c r="AB1117" i="21" s="1"/>
  <c r="AD1117" i="21" s="1"/>
  <c r="AA156" i="21"/>
  <c r="AB156" i="21" s="1"/>
  <c r="AD156" i="21" s="1"/>
  <c r="AA557" i="21"/>
  <c r="AB557" i="21" s="1"/>
  <c r="AD557" i="21" s="1"/>
  <c r="AA646" i="21"/>
  <c r="AB646" i="21" s="1"/>
  <c r="AD646" i="21" s="1"/>
  <c r="AA558" i="21"/>
  <c r="AB558" i="21" s="1"/>
  <c r="AD558" i="21" s="1"/>
  <c r="AA568" i="21"/>
  <c r="AB568" i="21" s="1"/>
  <c r="AD568" i="21" s="1"/>
  <c r="AA1100" i="21"/>
  <c r="AB1100" i="21" s="1"/>
  <c r="AD1100" i="21" s="1"/>
  <c r="AA577" i="21"/>
  <c r="AB577" i="21" s="1"/>
  <c r="AD577" i="21" s="1"/>
  <c r="AA1128" i="21"/>
  <c r="AB1128" i="21" s="1"/>
  <c r="AD1128" i="21" s="1"/>
  <c r="AA1060" i="21"/>
  <c r="AB1060" i="21" s="1"/>
  <c r="AD1060" i="21" s="1"/>
  <c r="AA1139" i="21"/>
  <c r="AB1139" i="21" s="1"/>
  <c r="AD1139" i="21" s="1"/>
  <c r="AA665" i="21"/>
  <c r="AB665" i="21" s="1"/>
  <c r="AD665" i="21" s="1"/>
  <c r="AA1098" i="21"/>
  <c r="AB1098" i="21" s="1"/>
  <c r="AD1098" i="21" s="1"/>
  <c r="AA1129" i="21"/>
  <c r="AB1129" i="21" s="1"/>
  <c r="AD1129" i="21" s="1"/>
  <c r="AA1062" i="21"/>
  <c r="AB1062" i="21" s="1"/>
  <c r="AD1062" i="21" s="1"/>
  <c r="AA1142" i="21"/>
  <c r="AB1142" i="21" s="1"/>
  <c r="AD1142" i="21" s="1"/>
  <c r="AA559" i="21"/>
  <c r="AB559" i="21" s="1"/>
  <c r="AD559" i="21" s="1"/>
  <c r="AA1024" i="21"/>
  <c r="AB1024" i="21" s="1"/>
  <c r="AD1024" i="21" s="1"/>
  <c r="AA556" i="21"/>
  <c r="AB556" i="21" s="1"/>
  <c r="AD556" i="21" s="1"/>
  <c r="AA647" i="21"/>
  <c r="AB647" i="21" s="1"/>
  <c r="AD647" i="21" s="1"/>
  <c r="AA642" i="21"/>
  <c r="AB642" i="21" s="1"/>
  <c r="AD642" i="21" s="1"/>
  <c r="AA1099" i="21"/>
  <c r="AB1099" i="21" s="1"/>
  <c r="AD1099" i="21" s="1"/>
  <c r="AA639" i="21"/>
  <c r="AB639" i="21" s="1"/>
  <c r="AD639" i="21" s="1"/>
  <c r="AA1173" i="21"/>
  <c r="AB1173" i="21" s="1"/>
  <c r="AD1173" i="21" s="1"/>
  <c r="AA1174" i="21"/>
  <c r="AB1174" i="21" s="1"/>
  <c r="AD1174" i="21" s="1"/>
  <c r="AA248" i="21"/>
  <c r="AB248" i="21" s="1"/>
  <c r="AD248" i="21" s="1"/>
  <c r="AA1175" i="21"/>
  <c r="AB1175" i="21" s="1"/>
  <c r="AD1175" i="21" s="1"/>
  <c r="AA1165" i="21"/>
  <c r="AB1165" i="21" s="1"/>
  <c r="AD1165" i="21" s="1"/>
  <c r="AA1176" i="21"/>
  <c r="AB1176" i="21" s="1"/>
  <c r="AD1176" i="21" s="1"/>
  <c r="AA1177" i="21"/>
  <c r="AB1177" i="21" s="1"/>
  <c r="AD1177" i="21" s="1"/>
  <c r="AA1178" i="21"/>
  <c r="AB1178" i="21" s="1"/>
  <c r="AD1178" i="21" s="1"/>
  <c r="AA1179" i="21"/>
  <c r="AB1179" i="21" s="1"/>
  <c r="AD1179" i="21" s="1"/>
  <c r="AA1181" i="21"/>
  <c r="AB1181" i="21" s="1"/>
  <c r="AD1181" i="21" s="1"/>
  <c r="AA1182" i="21"/>
  <c r="AB1182" i="21" s="1"/>
  <c r="AD1182" i="21" s="1"/>
  <c r="AA1184" i="21"/>
  <c r="AB1184" i="21" s="1"/>
  <c r="AD1184" i="21" s="1"/>
  <c r="AA1185" i="21"/>
  <c r="AB1185" i="21" s="1"/>
  <c r="AD1185" i="21" s="1"/>
  <c r="AA1186" i="21"/>
  <c r="AB1186" i="21" s="1"/>
  <c r="AD1186" i="21" s="1"/>
  <c r="AA1187" i="21"/>
  <c r="AB1187" i="21" s="1"/>
  <c r="AD1187" i="21" s="1"/>
  <c r="AA1188" i="21"/>
  <c r="AB1188" i="21" s="1"/>
  <c r="AD1188" i="21" s="1"/>
  <c r="AA1189" i="21"/>
  <c r="AB1189" i="21" s="1"/>
  <c r="AD1189" i="21" s="1"/>
  <c r="AA1190" i="21"/>
  <c r="AB1190" i="21" s="1"/>
  <c r="AD1190" i="21" s="1"/>
  <c r="AA1191" i="21"/>
  <c r="AB1191" i="21" s="1"/>
  <c r="AD1191" i="21" s="1"/>
  <c r="AA1192" i="21"/>
  <c r="AB1192" i="21" s="1"/>
  <c r="AD1192" i="21" s="1"/>
  <c r="AA1194" i="21"/>
  <c r="AB1194" i="21" s="1"/>
  <c r="AD1194" i="21" s="1"/>
  <c r="AA1195" i="21"/>
  <c r="AB1195" i="21" s="1"/>
  <c r="AD1195" i="21" s="1"/>
  <c r="AA1197" i="21"/>
  <c r="AB1197" i="21" s="1"/>
  <c r="AD1197" i="21" s="1"/>
  <c r="AA1198" i="21"/>
  <c r="AB1198" i="21" s="1"/>
  <c r="AD1198" i="21" s="1"/>
  <c r="AA249" i="21"/>
  <c r="AB249" i="21" s="1"/>
  <c r="AD249" i="21" s="1"/>
  <c r="AA1199" i="21"/>
  <c r="AB1199" i="21" s="1"/>
  <c r="AD1199" i="21" s="1"/>
  <c r="AA1200" i="21"/>
  <c r="AB1200" i="21" s="1"/>
  <c r="AD1200" i="21" s="1"/>
  <c r="AA250" i="21"/>
  <c r="AB250" i="21" s="1"/>
  <c r="AD250" i="21" s="1"/>
  <c r="AA1201" i="21"/>
  <c r="AB1201" i="21" s="1"/>
  <c r="AD1201" i="21" s="1"/>
  <c r="AA251" i="21"/>
  <c r="AB251" i="21" s="1"/>
  <c r="AD251" i="21" s="1"/>
  <c r="AA1202" i="21"/>
  <c r="AB1202" i="21" s="1"/>
  <c r="AD1202" i="21" s="1"/>
  <c r="AA1203" i="21"/>
  <c r="AB1203" i="21" s="1"/>
  <c r="AD1203" i="21" s="1"/>
  <c r="AA1204" i="21"/>
  <c r="AB1204" i="21" s="1"/>
  <c r="AD1204" i="21" s="1"/>
  <c r="AA1205" i="21"/>
  <c r="AB1205" i="21" s="1"/>
  <c r="AD1205" i="21" s="1"/>
  <c r="AA1206" i="21"/>
  <c r="AB1206" i="21" s="1"/>
  <c r="AD1206" i="21" s="1"/>
  <c r="AA1207" i="21"/>
  <c r="AB1207" i="21" s="1"/>
  <c r="AD1207" i="21" s="1"/>
  <c r="AA252" i="21"/>
  <c r="AB252" i="21" s="1"/>
  <c r="AD252" i="21" s="1"/>
  <c r="AA1208" i="21"/>
  <c r="AB1208" i="21" s="1"/>
  <c r="AD1208" i="21" s="1"/>
  <c r="AA1209" i="21"/>
  <c r="AB1209" i="21" s="1"/>
  <c r="AD1209" i="21" s="1"/>
  <c r="AA1210" i="21"/>
  <c r="AB1210" i="21" s="1"/>
  <c r="AD1210" i="21" s="1"/>
  <c r="AA253" i="21"/>
  <c r="AB253" i="21" s="1"/>
  <c r="AD253" i="21" s="1"/>
  <c r="AA254" i="21"/>
  <c r="AB254" i="21" s="1"/>
  <c r="AD254" i="21" s="1"/>
  <c r="AA1211" i="21"/>
  <c r="AB1211" i="21" s="1"/>
  <c r="AD1211" i="21" s="1"/>
  <c r="AA1212" i="21"/>
  <c r="AB1212" i="21" s="1"/>
  <c r="AD1212" i="21" s="1"/>
  <c r="AA1213" i="21"/>
  <c r="AB1213" i="21" s="1"/>
  <c r="AD1213" i="21" s="1"/>
  <c r="AA1214" i="21"/>
  <c r="AB1214" i="21" s="1"/>
  <c r="AD1214" i="21" s="1"/>
  <c r="AA255" i="21"/>
  <c r="AB255" i="21" s="1"/>
  <c r="AD255" i="21" s="1"/>
  <c r="AA1215" i="21"/>
  <c r="AB1215" i="21" s="1"/>
  <c r="AD1215" i="21" s="1"/>
  <c r="AA1216" i="21"/>
  <c r="AB1216" i="21" s="1"/>
  <c r="AD1216" i="21" s="1"/>
  <c r="AA1217" i="21"/>
  <c r="AB1217" i="21" s="1"/>
  <c r="AD1217" i="21" s="1"/>
  <c r="AA1218" i="21"/>
  <c r="AB1218" i="21" s="1"/>
  <c r="AD1218" i="21" s="1"/>
  <c r="AA1166" i="21"/>
  <c r="AB1166" i="21" s="1"/>
  <c r="AD1166" i="21" s="1"/>
  <c r="AA1221" i="21"/>
  <c r="AB1221" i="21" s="1"/>
  <c r="AD1221" i="21" s="1"/>
  <c r="AA1228" i="21"/>
  <c r="AB1228" i="21" s="1"/>
  <c r="AD1228" i="21" s="1"/>
  <c r="AA1167" i="21"/>
  <c r="AB1167" i="21" s="1"/>
  <c r="AD1167" i="21" s="1"/>
  <c r="AA1168" i="21"/>
  <c r="AB1168" i="21" s="1"/>
  <c r="AD1168" i="21" s="1"/>
  <c r="AA1169" i="21"/>
  <c r="AB1169" i="21" s="1"/>
  <c r="AD1169" i="21" s="1"/>
  <c r="AA1229" i="21"/>
  <c r="AB1229" i="21" s="1"/>
  <c r="AD1229" i="21" s="1"/>
  <c r="AA1230" i="21"/>
  <c r="AB1230" i="21" s="1"/>
  <c r="AD1230" i="21" s="1"/>
  <c r="AA1231" i="21"/>
  <c r="AB1231" i="21" s="1"/>
  <c r="AD1231" i="21" s="1"/>
  <c r="AA1222" i="21"/>
  <c r="AB1222" i="21" s="1"/>
  <c r="AD1222" i="21" s="1"/>
  <c r="AA1232" i="21"/>
  <c r="AB1232" i="21" s="1"/>
  <c r="AD1232" i="21" s="1"/>
  <c r="AA1223" i="21"/>
  <c r="AB1223" i="21" s="1"/>
  <c r="AD1223" i="21" s="1"/>
  <c r="AA1233" i="21"/>
  <c r="AB1233" i="21" s="1"/>
  <c r="AD1233" i="21" s="1"/>
  <c r="AA1235" i="21"/>
  <c r="AB1235" i="21" s="1"/>
  <c r="AD1235" i="21" s="1"/>
  <c r="AA1236" i="21"/>
  <c r="AB1236" i="21" s="1"/>
  <c r="AD1236" i="21" s="1"/>
  <c r="AA1237" i="21"/>
  <c r="AB1237" i="21" s="1"/>
  <c r="AD1237" i="21" s="1"/>
  <c r="AA1170" i="21"/>
  <c r="AB1170" i="21" s="1"/>
  <c r="AD1170" i="21" s="1"/>
  <c r="AA1162" i="21"/>
  <c r="AB1162" i="21" s="1"/>
  <c r="AD1162" i="21" s="1"/>
  <c r="AA1238" i="21"/>
  <c r="AB1238" i="21" s="1"/>
  <c r="AD1238" i="21" s="1"/>
  <c r="AA245" i="21"/>
  <c r="AB245" i="21" s="1"/>
  <c r="AD245" i="21" s="1"/>
  <c r="AA1239" i="21"/>
  <c r="AB1239" i="21" s="1"/>
  <c r="AD1239" i="21" s="1"/>
  <c r="AA1240" i="21"/>
  <c r="AB1240" i="21" s="1"/>
  <c r="AD1240" i="21" s="1"/>
  <c r="AA1241" i="21"/>
  <c r="AB1241" i="21" s="1"/>
  <c r="AD1241" i="21" s="1"/>
  <c r="AA1242" i="21"/>
  <c r="AB1242" i="21" s="1"/>
  <c r="AD1242" i="21" s="1"/>
  <c r="AA1243" i="21"/>
  <c r="AB1243" i="21" s="1"/>
  <c r="AD1243" i="21" s="1"/>
  <c r="AA1244" i="21"/>
  <c r="AB1244" i="21" s="1"/>
  <c r="AD1244" i="21" s="1"/>
  <c r="AA1172" i="21"/>
  <c r="AB1172" i="21" s="1"/>
  <c r="AD1172" i="21" s="1"/>
  <c r="AA1246" i="21"/>
  <c r="AB1246" i="21" s="1"/>
  <c r="AD1246" i="21" s="1"/>
  <c r="AA1163" i="21"/>
  <c r="AB1163" i="21" s="1"/>
  <c r="AD1163" i="21" s="1"/>
  <c r="AA1247" i="21"/>
  <c r="AB1247" i="21" s="1"/>
  <c r="AD1247" i="21" s="1"/>
  <c r="AA1164" i="21"/>
  <c r="AB1164" i="21" s="1"/>
  <c r="AD1164" i="21" s="1"/>
  <c r="AA1224" i="21"/>
  <c r="AB1224" i="21" s="1"/>
  <c r="AD1224" i="21" s="1"/>
  <c r="AA1249" i="21"/>
  <c r="AB1249" i="21" s="1"/>
  <c r="AD1249" i="21" s="1"/>
  <c r="AA1250" i="21"/>
  <c r="AB1250" i="21" s="1"/>
  <c r="AD1250" i="21" s="1"/>
  <c r="AA1251" i="21"/>
  <c r="AB1251" i="21" s="1"/>
  <c r="AD1251" i="21" s="1"/>
  <c r="AA1252" i="21"/>
  <c r="AB1252" i="21" s="1"/>
  <c r="AD1252" i="21" s="1"/>
  <c r="AA1253" i="21"/>
  <c r="AB1253" i="21" s="1"/>
  <c r="AD1253" i="21" s="1"/>
  <c r="AA1225" i="21"/>
  <c r="AB1225" i="21" s="1"/>
  <c r="AD1225" i="21" s="1"/>
  <c r="AA1254" i="21"/>
  <c r="AB1254" i="21" s="1"/>
  <c r="AD1254" i="21" s="1"/>
  <c r="AA1255" i="21"/>
  <c r="AB1255" i="21" s="1"/>
  <c r="AD1255" i="21" s="1"/>
  <c r="AA257" i="21"/>
  <c r="AB257" i="21" s="1"/>
  <c r="AD257" i="21" s="1"/>
  <c r="AA1256" i="21"/>
  <c r="AB1256" i="21" s="1"/>
  <c r="AD1256" i="21" s="1"/>
  <c r="AA1257" i="21"/>
  <c r="AB1257" i="21" s="1"/>
  <c r="AD1257" i="21" s="1"/>
  <c r="AA1258" i="21"/>
  <c r="AB1258" i="21" s="1"/>
  <c r="AD1258" i="21" s="1"/>
  <c r="AA1226" i="21"/>
  <c r="AB1226" i="21" s="1"/>
  <c r="AD1226" i="21" s="1"/>
  <c r="AA1259" i="21"/>
  <c r="AB1259" i="21" s="1"/>
  <c r="AD1259" i="21" s="1"/>
  <c r="AA1260" i="21"/>
  <c r="AB1260" i="21" s="1"/>
  <c r="AD1260" i="21" s="1"/>
  <c r="AA1227" i="21"/>
  <c r="AB1227" i="21" s="1"/>
  <c r="AD1227" i="21" s="1"/>
  <c r="AA1261" i="21"/>
  <c r="AB1261" i="21" s="1"/>
  <c r="AD1261" i="21" s="1"/>
  <c r="AA1280" i="21"/>
  <c r="AB1280" i="21" s="1"/>
  <c r="AD1280" i="21" s="1"/>
  <c r="AA1281" i="21"/>
  <c r="AB1281" i="21" s="1"/>
  <c r="AD1281" i="21" s="1"/>
  <c r="AA1282" i="21"/>
  <c r="AB1282" i="21" s="1"/>
  <c r="AD1282" i="21" s="1"/>
  <c r="AA1283" i="21"/>
  <c r="AB1283" i="21" s="1"/>
  <c r="AD1283" i="21" s="1"/>
  <c r="AA1284" i="21"/>
  <c r="AB1284" i="21" s="1"/>
  <c r="AD1284" i="21" s="1"/>
  <c r="AA1262" i="21"/>
  <c r="AB1262" i="21" s="1"/>
  <c r="AD1262" i="21" s="1"/>
  <c r="AA1285" i="21"/>
  <c r="AB1285" i="21" s="1"/>
  <c r="AD1285" i="21" s="1"/>
  <c r="AA1286" i="21"/>
  <c r="AB1286" i="21" s="1"/>
  <c r="AD1286" i="21" s="1"/>
  <c r="AA1287" i="21"/>
  <c r="AB1287" i="21" s="1"/>
  <c r="AD1287" i="21" s="1"/>
  <c r="AA1288" i="21"/>
  <c r="AB1288" i="21" s="1"/>
  <c r="AD1288" i="21" s="1"/>
  <c r="AA1289" i="21"/>
  <c r="AB1289" i="21" s="1"/>
  <c r="AD1289" i="21" s="1"/>
  <c r="AA1290" i="21"/>
  <c r="AB1290" i="21" s="1"/>
  <c r="AD1290" i="21" s="1"/>
  <c r="AA1291" i="21"/>
  <c r="AB1291" i="21" s="1"/>
  <c r="AD1291" i="21" s="1"/>
  <c r="AA1292" i="21"/>
  <c r="AB1292" i="21" s="1"/>
  <c r="AD1292" i="21" s="1"/>
  <c r="AA1293" i="21"/>
  <c r="AB1293" i="21" s="1"/>
  <c r="AD1293" i="21" s="1"/>
  <c r="AA1294" i="21"/>
  <c r="AB1294" i="21" s="1"/>
  <c r="AD1294" i="21" s="1"/>
  <c r="AA1295" i="21"/>
  <c r="AB1295" i="21" s="1"/>
  <c r="AD1295" i="21" s="1"/>
  <c r="AA1296" i="21"/>
  <c r="AB1296" i="21" s="1"/>
  <c r="AD1296" i="21" s="1"/>
  <c r="AA1297" i="21"/>
  <c r="AB1297" i="21" s="1"/>
  <c r="AD1297" i="21" s="1"/>
  <c r="AA1298" i="21"/>
  <c r="AB1298" i="21" s="1"/>
  <c r="AD1298" i="21" s="1"/>
  <c r="AA1299" i="21"/>
  <c r="AB1299" i="21" s="1"/>
  <c r="AD1299" i="21" s="1"/>
  <c r="AA1300" i="21"/>
  <c r="AB1300" i="21" s="1"/>
  <c r="AD1300" i="21" s="1"/>
  <c r="AA1301" i="21"/>
  <c r="AB1301" i="21" s="1"/>
  <c r="AD1301" i="21" s="1"/>
  <c r="AA1302" i="21"/>
  <c r="AB1302" i="21" s="1"/>
  <c r="AD1302" i="21" s="1"/>
  <c r="AA1303" i="21"/>
  <c r="AB1303" i="21" s="1"/>
  <c r="AD1303" i="21" s="1"/>
  <c r="AA1304" i="21"/>
  <c r="AB1304" i="21" s="1"/>
  <c r="AD1304" i="21" s="1"/>
  <c r="AA1305" i="21"/>
  <c r="AB1305" i="21" s="1"/>
  <c r="AD1305" i="21" s="1"/>
  <c r="AA1306" i="21"/>
  <c r="AB1306" i="21" s="1"/>
  <c r="AD1306" i="21" s="1"/>
  <c r="AA1307" i="21"/>
  <c r="AB1307" i="21" s="1"/>
  <c r="AD1307" i="21" s="1"/>
  <c r="AA1264" i="21"/>
  <c r="AB1264" i="21" s="1"/>
  <c r="AD1264" i="21" s="1"/>
  <c r="AA1279" i="21"/>
  <c r="AB1279" i="21" s="1"/>
  <c r="AD1279" i="21" s="1"/>
  <c r="AA1265" i="21"/>
  <c r="AB1265" i="21" s="1"/>
  <c r="AD1265" i="21" s="1"/>
  <c r="AA1266" i="21"/>
  <c r="AB1266" i="21" s="1"/>
  <c r="AD1266" i="21" s="1"/>
  <c r="AA1267" i="21"/>
  <c r="AB1267" i="21" s="1"/>
  <c r="AD1267" i="21" s="1"/>
  <c r="AA1278" i="21"/>
  <c r="AB1278" i="21" s="1"/>
  <c r="AD1278" i="21" s="1"/>
  <c r="AA1269" i="21"/>
  <c r="AB1269" i="21" s="1"/>
  <c r="AD1269" i="21" s="1"/>
  <c r="AA1308" i="21"/>
  <c r="AB1308" i="21" s="1"/>
  <c r="AD1308" i="21" s="1"/>
  <c r="AA1309" i="21"/>
  <c r="AB1309" i="21" s="1"/>
  <c r="AD1309" i="21" s="1"/>
  <c r="AA1270" i="21"/>
  <c r="AB1270" i="21" s="1"/>
  <c r="AD1270" i="21" s="1"/>
  <c r="AA1271" i="21"/>
  <c r="AB1271" i="21" s="1"/>
  <c r="AD1271" i="21" s="1"/>
  <c r="AA1272" i="21"/>
  <c r="AB1272" i="21" s="1"/>
  <c r="AD1272" i="21" s="1"/>
  <c r="AA1273" i="21"/>
  <c r="AB1273" i="21" s="1"/>
  <c r="AD1273" i="21" s="1"/>
  <c r="AA1276" i="21"/>
  <c r="AB1276" i="21" s="1"/>
  <c r="AD1276" i="21" s="1"/>
  <c r="AA1277" i="21"/>
  <c r="AB1277" i="21" s="1"/>
  <c r="AD1277" i="21" s="1"/>
  <c r="AA1274" i="21"/>
  <c r="AB1274" i="21" s="1"/>
  <c r="AD1274" i="21" s="1"/>
  <c r="AA1275" i="21"/>
  <c r="AB1275" i="21" s="1"/>
  <c r="AD1275" i="21" s="1"/>
  <c r="AA1310" i="21"/>
  <c r="AB1310" i="21" s="1"/>
  <c r="AD1310" i="21" s="1"/>
  <c r="AA1311" i="21"/>
  <c r="AB1311" i="21" s="1"/>
  <c r="AD1311" i="21" s="1"/>
  <c r="AA1313" i="21"/>
  <c r="AB1313" i="21" s="1"/>
  <c r="AD1313" i="21" s="1"/>
  <c r="AA1314" i="21"/>
  <c r="AB1314" i="21" s="1"/>
  <c r="AD1314" i="21" s="1"/>
  <c r="AA1315" i="21"/>
  <c r="AB1315" i="21" s="1"/>
  <c r="AD1315" i="21" s="1"/>
  <c r="AA284" i="21"/>
  <c r="AB284" i="21" s="1"/>
  <c r="AD284" i="21" s="1"/>
  <c r="AA1317" i="21"/>
  <c r="AB1317" i="21" s="1"/>
  <c r="AD1317" i="21" s="1"/>
  <c r="AA1319" i="21"/>
  <c r="AB1319" i="21" s="1"/>
  <c r="AD1319" i="21" s="1"/>
  <c r="AA1320" i="21"/>
  <c r="AB1320" i="21" s="1"/>
  <c r="AD1320" i="21" s="1"/>
  <c r="AA1321" i="21"/>
  <c r="AB1321" i="21" s="1"/>
  <c r="AD1321" i="21" s="1"/>
  <c r="AA285" i="21"/>
  <c r="AB285" i="21" s="1"/>
  <c r="AD285" i="21" s="1"/>
  <c r="AA1322" i="21"/>
  <c r="AB1322" i="21" s="1"/>
  <c r="AD1322" i="21" s="1"/>
  <c r="AA1323" i="21"/>
  <c r="AB1323" i="21" s="1"/>
  <c r="AD1323" i="21" s="1"/>
  <c r="AA1324" i="21"/>
  <c r="AB1324" i="21" s="1"/>
  <c r="AD1324" i="21" s="1"/>
  <c r="AA1325" i="21"/>
  <c r="AB1325" i="21" s="1"/>
  <c r="AD1325" i="21" s="1"/>
  <c r="AA1326" i="21"/>
  <c r="AB1326" i="21" s="1"/>
  <c r="AD1326" i="21" s="1"/>
  <c r="AA1327" i="21"/>
  <c r="AB1327" i="21" s="1"/>
  <c r="AD1327" i="21" s="1"/>
  <c r="AA1328" i="21"/>
  <c r="AB1328" i="21" s="1"/>
  <c r="AD1328" i="21" s="1"/>
  <c r="AA1329" i="21"/>
  <c r="AB1329" i="21" s="1"/>
  <c r="AD1329" i="21" s="1"/>
  <c r="AA1330" i="21"/>
  <c r="AB1330" i="21" s="1"/>
  <c r="AD1330" i="21" s="1"/>
  <c r="AA1331" i="21"/>
  <c r="AB1331" i="21" s="1"/>
  <c r="AD1331" i="21" s="1"/>
  <c r="AA1332" i="21"/>
  <c r="AB1332" i="21" s="1"/>
  <c r="AD1332" i="21" s="1"/>
  <c r="AA1333" i="21"/>
  <c r="AB1333" i="21" s="1"/>
  <c r="AD1333" i="21" s="1"/>
  <c r="AA1334" i="21"/>
  <c r="AB1334" i="21" s="1"/>
  <c r="AD1334" i="21" s="1"/>
  <c r="AA1335" i="21"/>
  <c r="AB1335" i="21" s="1"/>
  <c r="AD1335" i="21" s="1"/>
  <c r="AA1336" i="21"/>
  <c r="AB1336" i="21" s="1"/>
  <c r="AD1336" i="21" s="1"/>
  <c r="AA1337" i="21"/>
  <c r="AB1337" i="21" s="1"/>
  <c r="AD1337" i="21" s="1"/>
  <c r="AA1338" i="21"/>
  <c r="AB1338" i="21" s="1"/>
  <c r="AD1338" i="21" s="1"/>
  <c r="AA1339" i="21"/>
  <c r="AB1339" i="21" s="1"/>
  <c r="AD1339" i="21" s="1"/>
  <c r="AA1340" i="21"/>
  <c r="AB1340" i="21" s="1"/>
  <c r="AD1340" i="21" s="1"/>
  <c r="AA1341" i="21"/>
  <c r="AB1341" i="21" s="1"/>
  <c r="AD1341" i="21" s="1"/>
  <c r="AA1342" i="21"/>
  <c r="AB1342" i="21" s="1"/>
  <c r="AD1342" i="21" s="1"/>
  <c r="AA1343" i="21"/>
  <c r="AB1343" i="21" s="1"/>
  <c r="AD1343" i="21" s="1"/>
  <c r="AA1344" i="21"/>
  <c r="AB1344" i="21" s="1"/>
  <c r="AD1344" i="21" s="1"/>
  <c r="AA1345" i="21"/>
  <c r="AB1345" i="21" s="1"/>
  <c r="AD1345" i="21" s="1"/>
  <c r="AA1346" i="21"/>
  <c r="AB1346" i="21" s="1"/>
  <c r="AD1346" i="21" s="1"/>
  <c r="AA1347" i="21"/>
  <c r="AB1347" i="21" s="1"/>
  <c r="AD1347" i="21" s="1"/>
  <c r="AA1348" i="21"/>
  <c r="AB1348" i="21" s="1"/>
  <c r="AD1348" i="21" s="1"/>
  <c r="AA1349" i="21"/>
  <c r="AB1349" i="21" s="1"/>
  <c r="AD1349" i="21" s="1"/>
  <c r="AA1350" i="21"/>
  <c r="AB1350" i="21" s="1"/>
  <c r="AD1350" i="21" s="1"/>
  <c r="AA1351" i="21"/>
  <c r="AB1351" i="21" s="1"/>
  <c r="AD1351" i="21" s="1"/>
  <c r="AA1352" i="21"/>
  <c r="AB1352" i="21" s="1"/>
  <c r="AD1352" i="21" s="1"/>
  <c r="AA1353" i="21"/>
  <c r="AB1353" i="21" s="1"/>
  <c r="AD1353" i="21" s="1"/>
  <c r="AA1354" i="21"/>
  <c r="AB1354" i="21" s="1"/>
  <c r="AD1354" i="21" s="1"/>
  <c r="AA1355" i="21"/>
  <c r="AB1355" i="21" s="1"/>
  <c r="AD1355" i="21" s="1"/>
  <c r="AA1356" i="21"/>
  <c r="AB1356" i="21" s="1"/>
  <c r="AD1356" i="21" s="1"/>
  <c r="AA1357" i="21"/>
  <c r="AB1357" i="21" s="1"/>
  <c r="AD1357" i="21" s="1"/>
  <c r="AA1359" i="21"/>
  <c r="AB1359" i="21" s="1"/>
  <c r="AD1359" i="21" s="1"/>
  <c r="AA1360" i="21"/>
  <c r="AB1360" i="21" s="1"/>
  <c r="AD1360" i="21" s="1"/>
  <c r="AA1362" i="21"/>
  <c r="AB1362" i="21" s="1"/>
  <c r="AD1362" i="21" s="1"/>
  <c r="AA1363" i="21"/>
  <c r="AB1363" i="21" s="1"/>
  <c r="AD1363" i="21" s="1"/>
  <c r="AA1403" i="21"/>
  <c r="AB1403" i="21" s="1"/>
  <c r="AD1403" i="21" s="1"/>
  <c r="AA1365" i="21"/>
  <c r="AB1365" i="21" s="1"/>
  <c r="AD1365" i="21" s="1"/>
  <c r="AA1316" i="21"/>
  <c r="AB1316" i="21" s="1"/>
  <c r="AD1316" i="21" s="1"/>
  <c r="AA1367" i="21"/>
  <c r="AB1367" i="21" s="1"/>
  <c r="AD1367" i="21" s="1"/>
  <c r="AA1369" i="21"/>
  <c r="AB1369" i="21" s="1"/>
  <c r="AD1369" i="21" s="1"/>
  <c r="AA1370" i="21"/>
  <c r="AB1370" i="21" s="1"/>
  <c r="AD1370" i="21" s="1"/>
  <c r="AA1371" i="21"/>
  <c r="AB1371" i="21" s="1"/>
  <c r="AD1371" i="21" s="1"/>
  <c r="AA1372" i="21"/>
  <c r="AB1372" i="21" s="1"/>
  <c r="AD1372" i="21" s="1"/>
  <c r="AA1373" i="21"/>
  <c r="AB1373" i="21" s="1"/>
  <c r="AD1373" i="21" s="1"/>
  <c r="AA1374" i="21"/>
  <c r="AB1374" i="21" s="1"/>
  <c r="AD1374" i="21" s="1"/>
  <c r="AA1375" i="21"/>
  <c r="AB1375" i="21" s="1"/>
  <c r="AD1375" i="21" s="1"/>
  <c r="AA1376" i="21"/>
  <c r="AB1376" i="21" s="1"/>
  <c r="AD1376" i="21" s="1"/>
  <c r="AA1377" i="21"/>
  <c r="AB1377" i="21" s="1"/>
  <c r="AD1377" i="21" s="1"/>
  <c r="AA1378" i="21"/>
  <c r="AB1378" i="21" s="1"/>
  <c r="AD1378" i="21" s="1"/>
  <c r="AA1379" i="21"/>
  <c r="AB1379" i="21" s="1"/>
  <c r="AD1379" i="21" s="1"/>
  <c r="AA1380" i="21"/>
  <c r="AB1380" i="21" s="1"/>
  <c r="AD1380" i="21" s="1"/>
  <c r="AA1381" i="21"/>
  <c r="AB1381" i="21" s="1"/>
  <c r="AD1381" i="21" s="1"/>
  <c r="AA1382" i="21"/>
  <c r="AB1382" i="21" s="1"/>
  <c r="AD1382" i="21" s="1"/>
  <c r="AA1383" i="21"/>
  <c r="AB1383" i="21" s="1"/>
  <c r="AD1383" i="21" s="1"/>
  <c r="AA1384" i="21"/>
  <c r="AB1384" i="21" s="1"/>
  <c r="AD1384" i="21" s="1"/>
  <c r="AA1385" i="21"/>
  <c r="AB1385" i="21" s="1"/>
  <c r="AD1385" i="21" s="1"/>
  <c r="AA1386" i="21"/>
  <c r="AB1386" i="21" s="1"/>
  <c r="AD1386" i="21" s="1"/>
  <c r="AA1387" i="21"/>
  <c r="AB1387" i="21" s="1"/>
  <c r="AD1387" i="21" s="1"/>
  <c r="AA1388" i="21"/>
  <c r="AB1388" i="21" s="1"/>
  <c r="AD1388" i="21" s="1"/>
  <c r="AA1389" i="21"/>
  <c r="AB1389" i="21" s="1"/>
  <c r="AD1389" i="21" s="1"/>
  <c r="AA1390" i="21"/>
  <c r="AB1390" i="21" s="1"/>
  <c r="AD1390" i="21" s="1"/>
  <c r="AA1391" i="21"/>
  <c r="AB1391" i="21" s="1"/>
  <c r="AD1391" i="21" s="1"/>
  <c r="AA1392" i="21"/>
  <c r="AB1392" i="21" s="1"/>
  <c r="AD1392" i="21" s="1"/>
  <c r="AA1393" i="21"/>
  <c r="AB1393" i="21" s="1"/>
  <c r="AD1393" i="21" s="1"/>
  <c r="AA1394" i="21"/>
  <c r="AB1394" i="21" s="1"/>
  <c r="AD1394" i="21" s="1"/>
  <c r="AA1395" i="21"/>
  <c r="AB1395" i="21" s="1"/>
  <c r="AD1395" i="21" s="1"/>
  <c r="AA1396" i="21"/>
  <c r="AB1396" i="21" s="1"/>
  <c r="AD1396" i="21" s="1"/>
  <c r="AA1397" i="21"/>
  <c r="AB1397" i="21" s="1"/>
  <c r="AD1397" i="21" s="1"/>
  <c r="AA1398" i="21"/>
  <c r="AB1398" i="21" s="1"/>
  <c r="AD1398" i="21" s="1"/>
  <c r="AA1399" i="21"/>
  <c r="AB1399" i="21" s="1"/>
  <c r="AD1399" i="21" s="1"/>
  <c r="AA1400" i="21"/>
  <c r="AB1400" i="21" s="1"/>
  <c r="AD1400" i="21" s="1"/>
  <c r="AA1401" i="21"/>
  <c r="AB1401" i="21" s="1"/>
  <c r="AD1401" i="21" s="1"/>
  <c r="AA555" i="21"/>
  <c r="AB555" i="21" s="1"/>
  <c r="AD555" i="21" s="1"/>
  <c r="AA1053" i="21"/>
  <c r="AB1053" i="21" s="1"/>
  <c r="AD1053" i="21" s="1"/>
  <c r="AA1085" i="21"/>
  <c r="AB1085" i="21" s="1"/>
  <c r="AD1085" i="21" s="1"/>
  <c r="AA1364" i="21"/>
  <c r="AB1364" i="21" s="1"/>
  <c r="AD1364" i="21" s="1"/>
  <c r="AA1366" i="21"/>
  <c r="AB1366" i="21" s="1"/>
  <c r="AD1366" i="21" s="1"/>
  <c r="AA1135" i="21"/>
  <c r="AB1135" i="21" s="1"/>
  <c r="AD1135" i="21" s="1"/>
  <c r="AA1141" i="21"/>
  <c r="AB1141" i="21" s="1"/>
  <c r="AD1141" i="21" s="1"/>
  <c r="AA1048" i="21"/>
  <c r="AB1048" i="21" s="1"/>
  <c r="AD1048" i="21" s="1"/>
  <c r="AA659" i="21"/>
  <c r="AB659" i="21" s="1"/>
  <c r="AD659" i="21" s="1"/>
  <c r="AA650" i="21"/>
  <c r="AB650" i="21" s="1"/>
  <c r="AD650" i="21" s="1"/>
  <c r="AA1050" i="21"/>
  <c r="AB1050" i="21" s="1"/>
  <c r="AD1050" i="21" s="1"/>
  <c r="AA658" i="21"/>
  <c r="AB658" i="21" s="1"/>
  <c r="AD658" i="21" s="1"/>
  <c r="AA1049" i="21"/>
  <c r="AB1049" i="21" s="1"/>
  <c r="AD1049" i="21" s="1"/>
  <c r="AA569" i="21"/>
  <c r="AB569" i="21" s="1"/>
  <c r="AD569" i="21" s="1"/>
  <c r="AA576" i="21"/>
  <c r="AB576" i="21" s="1"/>
  <c r="AD576" i="21" s="1"/>
  <c r="AA638" i="21"/>
  <c r="AB638" i="21" s="1"/>
  <c r="AD638" i="21" s="1"/>
  <c r="AA1061" i="21"/>
  <c r="AB1061" i="21" s="1"/>
  <c r="AD1061" i="21" s="1"/>
  <c r="AA1134" i="21"/>
  <c r="AB1134" i="21" s="1"/>
  <c r="AD1134" i="21" s="1"/>
  <c r="AA243" i="21"/>
  <c r="AB243" i="21" s="1"/>
  <c r="AD243" i="21" s="1"/>
  <c r="AA244" i="21"/>
  <c r="AB244" i="21" s="1"/>
  <c r="AD244" i="21" s="1"/>
  <c r="AA1120" i="21"/>
  <c r="AB1120" i="21" s="1"/>
  <c r="AD1120" i="21" s="1"/>
  <c r="AA654" i="21"/>
  <c r="AB654" i="21" s="1"/>
  <c r="AD654" i="21" s="1"/>
  <c r="AA655" i="21"/>
  <c r="AB655" i="21" s="1"/>
  <c r="AD655" i="21" s="1"/>
  <c r="AA1219" i="21"/>
  <c r="AB1219" i="21" s="1"/>
  <c r="AD1219" i="21" s="1"/>
  <c r="Z52" i="21"/>
  <c r="X52" i="21" s="1"/>
  <c r="Z53" i="21"/>
  <c r="X53" i="21" s="1"/>
  <c r="Z61" i="21"/>
  <c r="Z72" i="21"/>
  <c r="X72" i="21" s="1"/>
  <c r="Z73" i="21"/>
  <c r="X73" i="21" s="1"/>
  <c r="Z74" i="21"/>
  <c r="X74" i="21" s="1"/>
  <c r="Z75" i="21"/>
  <c r="X75" i="21" s="1"/>
  <c r="Z62" i="21"/>
  <c r="X62" i="21" s="1"/>
  <c r="Z78" i="21"/>
  <c r="X78" i="21" s="1"/>
  <c r="Z63" i="21"/>
  <c r="X63" i="21" s="1"/>
  <c r="Z64" i="21"/>
  <c r="X64" i="21" s="1"/>
  <c r="Z80" i="21"/>
  <c r="X80" i="21" s="1"/>
  <c r="Z81" i="21"/>
  <c r="X81" i="21" s="1"/>
  <c r="Z65" i="21"/>
  <c r="X65" i="21" s="1"/>
  <c r="Z66" i="21"/>
  <c r="X66" i="21" s="1"/>
  <c r="Z83" i="21"/>
  <c r="X83" i="21" s="1"/>
  <c r="Z84" i="21"/>
  <c r="X84" i="21" s="1"/>
  <c r="Z85" i="21"/>
  <c r="X85" i="21" s="1"/>
  <c r="Z86" i="21"/>
  <c r="X86" i="21" s="1"/>
  <c r="Z87" i="21"/>
  <c r="X87" i="21" s="1"/>
  <c r="Z88" i="21"/>
  <c r="X88" i="21" s="1"/>
  <c r="Z89" i="21"/>
  <c r="X89" i="21" s="1"/>
  <c r="Z91" i="21"/>
  <c r="X91" i="21" s="1"/>
  <c r="Z90" i="21"/>
  <c r="Z92" i="21"/>
  <c r="X92" i="21" s="1"/>
  <c r="Z93" i="21"/>
  <c r="X93" i="21" s="1"/>
  <c r="Z94" i="21"/>
  <c r="X94" i="21" s="1"/>
  <c r="Z95" i="21"/>
  <c r="X95" i="21" s="1"/>
  <c r="Z679" i="21"/>
  <c r="X679" i="21" s="1"/>
  <c r="Z1089" i="21"/>
  <c r="X1089" i="21" s="1"/>
  <c r="Z1027" i="21"/>
  <c r="X1027" i="21" s="1"/>
  <c r="Z1028" i="21"/>
  <c r="X1028" i="21" s="1"/>
  <c r="Z822" i="21"/>
  <c r="X822" i="21" s="1"/>
  <c r="Z1090" i="21"/>
  <c r="X1090" i="21" s="1"/>
  <c r="Z1082" i="21"/>
  <c r="X1082" i="21" s="1"/>
  <c r="Z693" i="21"/>
  <c r="X693" i="21" s="1"/>
  <c r="Z632" i="21"/>
  <c r="X632" i="21" s="1"/>
  <c r="Z829" i="21"/>
  <c r="X829" i="21" s="1"/>
  <c r="Z813" i="21"/>
  <c r="X813" i="21" s="1"/>
  <c r="Z812" i="21"/>
  <c r="X812" i="21" s="1"/>
  <c r="Z814" i="21"/>
  <c r="X814" i="21" s="1"/>
  <c r="Z826" i="21"/>
  <c r="X826" i="21" s="1"/>
  <c r="Z1066" i="21"/>
  <c r="X1066" i="21" s="1"/>
  <c r="Z823" i="21"/>
  <c r="X823" i="21" s="1"/>
  <c r="Z1026" i="21"/>
  <c r="X1026" i="21" s="1"/>
  <c r="Z687" i="21"/>
  <c r="X687" i="21" s="1"/>
  <c r="Z1033" i="21"/>
  <c r="X1033" i="21" s="1"/>
  <c r="Z1220" i="21"/>
  <c r="X1220" i="21" s="1"/>
  <c r="Z256" i="21"/>
  <c r="X256" i="21" s="1"/>
  <c r="Z144" i="21"/>
  <c r="X144" i="21" s="1"/>
  <c r="Z145" i="21"/>
  <c r="X145" i="21" s="1"/>
  <c r="Z504" i="21"/>
  <c r="X504" i="21" s="1"/>
  <c r="Z505" i="21"/>
  <c r="X505" i="21" s="1"/>
  <c r="Z146" i="21"/>
  <c r="X146" i="21" s="1"/>
  <c r="Z517" i="21"/>
  <c r="X517" i="21" s="1"/>
  <c r="Z518" i="21"/>
  <c r="X518" i="21" s="1"/>
  <c r="Z506" i="21"/>
  <c r="X506" i="21" s="1"/>
  <c r="Z507" i="21"/>
  <c r="X507" i="21" s="1"/>
  <c r="Z508" i="21"/>
  <c r="X508" i="21" s="1"/>
  <c r="Z519" i="21"/>
  <c r="X519" i="21" s="1"/>
  <c r="Z509" i="21"/>
  <c r="X509" i="21" s="1"/>
  <c r="Z520" i="21"/>
  <c r="X520" i="21" s="1"/>
  <c r="Z510" i="21"/>
  <c r="X510" i="21" s="1"/>
  <c r="Z521" i="21"/>
  <c r="X521" i="21" s="1"/>
  <c r="Z511" i="21"/>
  <c r="X511" i="21" s="1"/>
  <c r="Z512" i="21"/>
  <c r="X512" i="21" s="1"/>
  <c r="Z513" i="21"/>
  <c r="X513" i="21" s="1"/>
  <c r="Z514" i="21"/>
  <c r="X514" i="21" s="1"/>
  <c r="Z522" i="21"/>
  <c r="X522" i="21" s="1"/>
  <c r="Z523" i="21"/>
  <c r="X523" i="21" s="1"/>
  <c r="Z147" i="21"/>
  <c r="X147" i="21" s="1"/>
  <c r="Z148" i="21"/>
  <c r="X148" i="21" s="1"/>
  <c r="Z149" i="21"/>
  <c r="X149" i="21" s="1"/>
  <c r="Z515" i="21"/>
  <c r="X515" i="21" s="1"/>
  <c r="Z524" i="21"/>
  <c r="X524" i="21" s="1"/>
  <c r="Z525" i="21"/>
  <c r="X525" i="21" s="1"/>
  <c r="Z526" i="21"/>
  <c r="X526" i="21" s="1"/>
  <c r="Z527" i="21"/>
  <c r="X527" i="21" s="1"/>
  <c r="Z528" i="21"/>
  <c r="X528" i="21" s="1"/>
  <c r="Z530" i="21"/>
  <c r="X530" i="21" s="1"/>
  <c r="Z531" i="21"/>
  <c r="X531" i="21" s="1"/>
  <c r="Z532" i="21"/>
  <c r="X532" i="21" s="1"/>
  <c r="Z533" i="21"/>
  <c r="X533" i="21" s="1"/>
  <c r="Z534" i="21"/>
  <c r="X534" i="21" s="1"/>
  <c r="Z535" i="21"/>
  <c r="X535" i="21" s="1"/>
  <c r="Z536" i="21"/>
  <c r="X536" i="21" s="1"/>
  <c r="Z537" i="21"/>
  <c r="X537" i="21" s="1"/>
  <c r="Z538" i="21"/>
  <c r="X538" i="21" s="1"/>
  <c r="Z539" i="21"/>
  <c r="X539" i="21" s="1"/>
  <c r="Z540" i="21"/>
  <c r="X540" i="21" s="1"/>
  <c r="Z541" i="21"/>
  <c r="X541" i="21" s="1"/>
  <c r="Z542" i="21"/>
  <c r="X542" i="21" s="1"/>
  <c r="Z543" i="21"/>
  <c r="X543" i="21" s="1"/>
  <c r="Z544" i="21"/>
  <c r="X544" i="21" s="1"/>
  <c r="Z545" i="21"/>
  <c r="X545" i="21" s="1"/>
  <c r="Z547" i="21"/>
  <c r="X547" i="21" s="1"/>
  <c r="Z548" i="21"/>
  <c r="X548" i="21" s="1"/>
  <c r="Z815" i="21"/>
  <c r="X815" i="21" s="1"/>
  <c r="Z1029" i="21"/>
  <c r="X1029" i="21" s="1"/>
  <c r="Z1065" i="21"/>
  <c r="X1065" i="21" s="1"/>
  <c r="Z790" i="21"/>
  <c r="X790" i="21" s="1"/>
  <c r="Z1067" i="21"/>
  <c r="X1067" i="21" s="1"/>
  <c r="Z619" i="21"/>
  <c r="X619" i="21" s="1"/>
  <c r="Z794" i="21"/>
  <c r="X794" i="21" s="1"/>
  <c r="Z1032" i="21"/>
  <c r="X1032" i="21" s="1"/>
  <c r="Z1083" i="21"/>
  <c r="X1083" i="21" s="1"/>
  <c r="Z1036" i="21"/>
  <c r="X1036" i="21" s="1"/>
  <c r="Z694" i="21"/>
  <c r="X694" i="21" s="1"/>
  <c r="Z636" i="21"/>
  <c r="X636" i="21" s="1"/>
  <c r="Z704" i="21"/>
  <c r="X704" i="21" s="1"/>
  <c r="Z1153" i="21"/>
  <c r="X1153" i="21" s="1"/>
  <c r="Z678" i="21"/>
  <c r="X678" i="21" s="1"/>
  <c r="Z1152" i="21"/>
  <c r="X1152" i="21" s="1"/>
  <c r="Z1040" i="21"/>
  <c r="X1040" i="21" s="1"/>
  <c r="Z1158" i="21"/>
  <c r="X1158" i="21" s="1"/>
  <c r="Z583" i="21"/>
  <c r="X583" i="21" s="1"/>
  <c r="Z584" i="21"/>
  <c r="X584" i="21" s="1"/>
  <c r="Z585" i="21"/>
  <c r="X585" i="21" s="1"/>
  <c r="Z586" i="21"/>
  <c r="X586" i="21" s="1"/>
  <c r="Z587" i="21"/>
  <c r="X587" i="21" s="1"/>
  <c r="Z588" i="21"/>
  <c r="X588" i="21" s="1"/>
  <c r="Z589" i="21"/>
  <c r="X589" i="21" s="1"/>
  <c r="Z590" i="21"/>
  <c r="X590" i="21" s="1"/>
  <c r="Z592" i="21"/>
  <c r="X592" i="21" s="1"/>
  <c r="Z593" i="21"/>
  <c r="X593" i="21" s="1"/>
  <c r="Z594" i="21"/>
  <c r="X594" i="21" s="1"/>
  <c r="Z595" i="21"/>
  <c r="X595" i="21" s="1"/>
  <c r="Z596" i="21"/>
  <c r="X596" i="21" s="1"/>
  <c r="Z591" i="21"/>
  <c r="X591" i="21" s="1"/>
  <c r="Z600" i="21"/>
  <c r="X600" i="21" s="1"/>
  <c r="Z601" i="21"/>
  <c r="X601" i="21" s="1"/>
  <c r="Z602" i="21"/>
  <c r="X602" i="21" s="1"/>
  <c r="Z603" i="21"/>
  <c r="X603" i="21" s="1"/>
  <c r="Z604" i="21"/>
  <c r="X604" i="21" s="1"/>
  <c r="Z605" i="21"/>
  <c r="X605" i="21" s="1"/>
  <c r="Z606" i="21"/>
  <c r="X606" i="21" s="1"/>
  <c r="Z607" i="21"/>
  <c r="X607" i="21" s="1"/>
  <c r="Z608" i="21"/>
  <c r="X608" i="21" s="1"/>
  <c r="Z609" i="21"/>
  <c r="X609" i="21" s="1"/>
  <c r="Z610" i="21"/>
  <c r="X610" i="21" s="1"/>
  <c r="Z611" i="21"/>
  <c r="X611" i="21" s="1"/>
  <c r="Z612" i="21"/>
  <c r="X612" i="21" s="1"/>
  <c r="Z613" i="21"/>
  <c r="X613" i="21" s="1"/>
  <c r="Z614" i="21"/>
  <c r="X614" i="21" s="1"/>
  <c r="Z615" i="21"/>
  <c r="X615" i="21" s="1"/>
  <c r="Z810" i="21"/>
  <c r="X810" i="21" s="1"/>
  <c r="Z808" i="21"/>
  <c r="X808" i="21" s="1"/>
  <c r="Z1091" i="21"/>
  <c r="X1091" i="21" s="1"/>
  <c r="Z1104" i="21"/>
  <c r="X1104" i="21" s="1"/>
  <c r="Z1105" i="21"/>
  <c r="X1105" i="21" s="1"/>
  <c r="Z1025" i="21"/>
  <c r="X1025" i="21" s="1"/>
  <c r="Z793" i="21"/>
  <c r="X793" i="21" s="1"/>
  <c r="Z1070" i="21"/>
  <c r="X1070" i="21" s="1"/>
  <c r="Z1034" i="21"/>
  <c r="X1034" i="21" s="1"/>
  <c r="Z807" i="21"/>
  <c r="X807" i="21" s="1"/>
  <c r="Z1038" i="21"/>
  <c r="X1038" i="21" s="1"/>
  <c r="Z1148" i="21"/>
  <c r="X1148" i="21" s="1"/>
  <c r="Z700" i="21"/>
  <c r="X700" i="21" s="1"/>
  <c r="Z1023" i="21"/>
  <c r="X1023" i="21" s="1"/>
  <c r="Z806" i="21"/>
  <c r="X806" i="21" s="1"/>
  <c r="Z811" i="21"/>
  <c r="X811" i="21" s="1"/>
  <c r="Z791" i="21"/>
  <c r="X791" i="21" s="1"/>
  <c r="Z804" i="21"/>
  <c r="X804" i="21" s="1"/>
  <c r="Z1068" i="21"/>
  <c r="X1068" i="21" s="1"/>
  <c r="Z643" i="21"/>
  <c r="X643" i="21" s="1"/>
  <c r="Z683" i="21"/>
  <c r="X683" i="21" s="1"/>
  <c r="Z1160" i="21"/>
  <c r="X1160" i="21" s="1"/>
  <c r="Z633" i="21"/>
  <c r="X633" i="21" s="1"/>
  <c r="Z1150" i="21"/>
  <c r="X1150" i="21" s="1"/>
  <c r="Z796" i="21"/>
  <c r="X796" i="21" s="1"/>
  <c r="Z1087" i="21"/>
  <c r="X1087" i="21" s="1"/>
  <c r="Z1110" i="21"/>
  <c r="X1110" i="21" s="1"/>
  <c r="Z1149" i="21"/>
  <c r="X1149" i="21" s="1"/>
  <c r="Z1031" i="21"/>
  <c r="X1031" i="21" s="1"/>
  <c r="Z1081" i="21"/>
  <c r="X1081" i="21" s="1"/>
  <c r="Z797" i="21"/>
  <c r="X797" i="21" s="1"/>
  <c r="Z816" i="21"/>
  <c r="X816" i="21" s="1"/>
  <c r="Z1157" i="21"/>
  <c r="X1157" i="21" s="1"/>
  <c r="Z1035" i="21"/>
  <c r="X1035" i="21" s="1"/>
  <c r="Z821" i="21"/>
  <c r="X821" i="21" s="1"/>
  <c r="Z1056" i="21"/>
  <c r="X1056" i="21" s="1"/>
  <c r="Z1057" i="21"/>
  <c r="X1057" i="21" s="1"/>
  <c r="Z1039" i="21"/>
  <c r="X1039" i="21" s="1"/>
  <c r="Z1151" i="21"/>
  <c r="X1151" i="21" s="1"/>
  <c r="Z1161" i="21"/>
  <c r="X1161" i="21" s="1"/>
  <c r="Z805" i="21"/>
  <c r="X805" i="21" s="1"/>
  <c r="Z1144" i="21"/>
  <c r="X1144" i="21" s="1"/>
  <c r="Z1159" i="21"/>
  <c r="X1159" i="21" s="1"/>
  <c r="Z1147" i="21"/>
  <c r="X1147" i="21" s="1"/>
  <c r="Z696" i="21"/>
  <c r="X696" i="21" s="1"/>
  <c r="Z1030" i="21"/>
  <c r="X1030" i="21" s="1"/>
  <c r="Z229" i="21"/>
  <c r="X229" i="21" s="1"/>
  <c r="Z228" i="21"/>
  <c r="X228" i="21" s="1"/>
  <c r="Z695" i="21"/>
  <c r="X695" i="21" s="1"/>
  <c r="Z1156" i="21"/>
  <c r="X1156" i="21" s="1"/>
  <c r="Z686" i="21"/>
  <c r="X686" i="21" s="1"/>
  <c r="Z551" i="21"/>
  <c r="X551" i="21" s="1"/>
  <c r="Z1124" i="21"/>
  <c r="X1124" i="21" s="1"/>
  <c r="Z1123" i="21"/>
  <c r="X1123" i="21" s="1"/>
  <c r="Z1037" i="21"/>
  <c r="X1037" i="21" s="1"/>
  <c r="Z1118" i="21"/>
  <c r="X1118" i="21" s="1"/>
  <c r="Z553" i="21"/>
  <c r="X553" i="21" s="1"/>
  <c r="Z1111" i="21"/>
  <c r="X1111" i="21" s="1"/>
  <c r="Z711" i="21"/>
  <c r="X711" i="21" s="1"/>
  <c r="Z712" i="21"/>
  <c r="X712" i="21" s="1"/>
  <c r="Z713" i="21"/>
  <c r="X713" i="21" s="1"/>
  <c r="Z714" i="21"/>
  <c r="X714" i="21" s="1"/>
  <c r="Z715" i="21"/>
  <c r="X715" i="21" s="1"/>
  <c r="Z716" i="21"/>
  <c r="X716" i="21" s="1"/>
  <c r="Z717" i="21"/>
  <c r="X717" i="21" s="1"/>
  <c r="Z718" i="21"/>
  <c r="X718" i="21" s="1"/>
  <c r="Z719" i="21"/>
  <c r="X719" i="21" s="1"/>
  <c r="Z720" i="21"/>
  <c r="X720" i="21" s="1"/>
  <c r="Z721" i="21"/>
  <c r="X721" i="21" s="1"/>
  <c r="Z722" i="21"/>
  <c r="X722" i="21" s="1"/>
  <c r="Z723" i="21"/>
  <c r="X723" i="21" s="1"/>
  <c r="Z724" i="21"/>
  <c r="X724" i="21" s="1"/>
  <c r="Z708" i="21"/>
  <c r="X708" i="21" s="1"/>
  <c r="Z725" i="21"/>
  <c r="X725" i="21" s="1"/>
  <c r="Z726" i="21"/>
  <c r="X726" i="21" s="1"/>
  <c r="Z727" i="21"/>
  <c r="X727" i="21" s="1"/>
  <c r="Z728" i="21"/>
  <c r="X728" i="21" s="1"/>
  <c r="Z729" i="21"/>
  <c r="X729" i="21" s="1"/>
  <c r="Z730" i="21"/>
  <c r="X730" i="21" s="1"/>
  <c r="Z731" i="21"/>
  <c r="X731" i="21" s="1"/>
  <c r="Z732" i="21"/>
  <c r="X732" i="21" s="1"/>
  <c r="Z733" i="21"/>
  <c r="X733" i="21" s="1"/>
  <c r="Z734" i="21"/>
  <c r="X734" i="21" s="1"/>
  <c r="Z707" i="21"/>
  <c r="X707" i="21" s="1"/>
  <c r="Z735" i="21"/>
  <c r="X735" i="21" s="1"/>
  <c r="Z736" i="21"/>
  <c r="X736" i="21" s="1"/>
  <c r="Z746" i="21"/>
  <c r="X746" i="21" s="1"/>
  <c r="Z737" i="21"/>
  <c r="X737" i="21" s="1"/>
  <c r="Z709" i="21"/>
  <c r="X709" i="21" s="1"/>
  <c r="Z738" i="21"/>
  <c r="X738" i="21" s="1"/>
  <c r="Z747" i="21"/>
  <c r="X747" i="21" s="1"/>
  <c r="Z739" i="21"/>
  <c r="X739" i="21" s="1"/>
  <c r="Z740" i="21"/>
  <c r="X740" i="21" s="1"/>
  <c r="Z741" i="21"/>
  <c r="X741" i="21" s="1"/>
  <c r="Z742" i="21"/>
  <c r="X742" i="21" s="1"/>
  <c r="Z743" i="21"/>
  <c r="X743" i="21" s="1"/>
  <c r="Z744" i="21"/>
  <c r="X744" i="21" s="1"/>
  <c r="Z745" i="21"/>
  <c r="X745" i="21" s="1"/>
  <c r="Z710" i="21"/>
  <c r="X710" i="21" s="1"/>
  <c r="Z748" i="21"/>
  <c r="X748" i="21" s="1"/>
  <c r="Z749" i="21"/>
  <c r="X749" i="21" s="1"/>
  <c r="Z750" i="21"/>
  <c r="X750" i="21" s="1"/>
  <c r="Z751" i="21"/>
  <c r="X751" i="21" s="1"/>
  <c r="Z754" i="21"/>
  <c r="X754" i="21" s="1"/>
  <c r="Z759" i="21"/>
  <c r="X759" i="21" s="1"/>
  <c r="Z760" i="21"/>
  <c r="X760" i="21" s="1"/>
  <c r="Z761" i="21"/>
  <c r="X761" i="21" s="1"/>
  <c r="Z755" i="21"/>
  <c r="X755" i="21" s="1"/>
  <c r="Z756" i="21"/>
  <c r="X756" i="21" s="1"/>
  <c r="Z757" i="21"/>
  <c r="X757" i="21" s="1"/>
  <c r="Z762" i="21"/>
  <c r="X762" i="21" s="1"/>
  <c r="Z758" i="21"/>
  <c r="X758" i="21" s="1"/>
  <c r="Z763" i="21"/>
  <c r="X763" i="21" s="1"/>
  <c r="Z171" i="21"/>
  <c r="X171" i="21" s="1"/>
  <c r="Z764" i="21"/>
  <c r="X764" i="21" s="1"/>
  <c r="Z172" i="21"/>
  <c r="X172" i="21" s="1"/>
  <c r="Z769" i="21"/>
  <c r="X769" i="21" s="1"/>
  <c r="Z770" i="21"/>
  <c r="X770" i="21" s="1"/>
  <c r="Z771" i="21"/>
  <c r="X771" i="21" s="1"/>
  <c r="Z168" i="21"/>
  <c r="X168" i="21" s="1"/>
  <c r="Z772" i="21"/>
  <c r="X772" i="21" s="1"/>
  <c r="Z773" i="21"/>
  <c r="X773" i="21" s="1"/>
  <c r="Z774" i="21"/>
  <c r="X774" i="21" s="1"/>
  <c r="Z169" i="21"/>
  <c r="X169" i="21" s="1"/>
  <c r="Z776" i="21"/>
  <c r="X776" i="21" s="1"/>
  <c r="Z765" i="21"/>
  <c r="X765" i="21" s="1"/>
  <c r="Z752" i="21"/>
  <c r="X752" i="21" s="1"/>
  <c r="Z766" i="21"/>
  <c r="X766" i="21" s="1"/>
  <c r="Z777" i="21"/>
  <c r="X777" i="21" s="1"/>
  <c r="Z778" i="21"/>
  <c r="X778" i="21" s="1"/>
  <c r="Z779" i="21"/>
  <c r="X779" i="21" s="1"/>
  <c r="Z175" i="21"/>
  <c r="X175" i="21" s="1"/>
  <c r="Z767" i="21"/>
  <c r="X767" i="21" s="1"/>
  <c r="Z780" i="21"/>
  <c r="X780" i="21" s="1"/>
  <c r="Z781" i="21"/>
  <c r="X781" i="21" s="1"/>
  <c r="Z753" i="21"/>
  <c r="X753" i="21" s="1"/>
  <c r="Z782" i="21"/>
  <c r="X782" i="21" s="1"/>
  <c r="Z768" i="21"/>
  <c r="X768" i="21" s="1"/>
  <c r="Z783" i="21"/>
  <c r="X783" i="21" s="1"/>
  <c r="Z784" i="21"/>
  <c r="X784" i="21" s="1"/>
  <c r="Z785" i="21"/>
  <c r="X785" i="21" s="1"/>
  <c r="Z5" i="21"/>
  <c r="X5" i="21" s="1"/>
  <c r="Z786" i="21"/>
  <c r="X786" i="21" s="1"/>
  <c r="Z787" i="21"/>
  <c r="X787" i="21" s="1"/>
  <c r="Z160" i="21"/>
  <c r="X160" i="21" s="1"/>
  <c r="Z1073" i="21"/>
  <c r="X1073" i="21" s="1"/>
  <c r="Z552" i="21"/>
  <c r="X552" i="21" s="1"/>
  <c r="Z198" i="21"/>
  <c r="X198" i="21" s="1"/>
  <c r="Z652" i="21"/>
  <c r="X652" i="21" s="1"/>
  <c r="Z554" i="21"/>
  <c r="X554" i="21" s="1"/>
  <c r="Z1154" i="21"/>
  <c r="X1154" i="21" s="1"/>
  <c r="Z1146" i="21"/>
  <c r="X1146" i="21" s="1"/>
  <c r="Z1097" i="21"/>
  <c r="X1097" i="21" s="1"/>
  <c r="Z1093" i="21"/>
  <c r="X1093" i="21" s="1"/>
  <c r="Z570" i="21"/>
  <c r="X570" i="21" s="1"/>
  <c r="Z637" i="21"/>
  <c r="X637" i="21" s="1"/>
  <c r="Z561" i="21"/>
  <c r="X561" i="21" s="1"/>
  <c r="Z562" i="21"/>
  <c r="X562" i="21" s="1"/>
  <c r="Z563" i="21"/>
  <c r="X563" i="21" s="1"/>
  <c r="Z564" i="21"/>
  <c r="X564" i="21" s="1"/>
  <c r="Z689" i="21"/>
  <c r="X689" i="21" s="1"/>
  <c r="Z800" i="21"/>
  <c r="X800" i="21" s="1"/>
  <c r="Z1115" i="21"/>
  <c r="X1115" i="21" s="1"/>
  <c r="Z809" i="21"/>
  <c r="X809" i="21" s="1"/>
  <c r="Z641" i="21"/>
  <c r="X641" i="21" s="1"/>
  <c r="Z830" i="21"/>
  <c r="X830" i="21" s="1"/>
  <c r="Z798" i="21"/>
  <c r="X798" i="21" s="1"/>
  <c r="Z1112" i="21"/>
  <c r="X1112" i="21" s="1"/>
  <c r="Z803" i="21"/>
  <c r="X803" i="21" s="1"/>
  <c r="Z799" i="21"/>
  <c r="X799" i="21" s="1"/>
  <c r="Z578" i="21"/>
  <c r="X578" i="21" s="1"/>
  <c r="Z1145" i="21"/>
  <c r="X1145" i="21" s="1"/>
  <c r="Z677" i="21"/>
  <c r="X677" i="21" s="1"/>
  <c r="Z1102" i="21"/>
  <c r="X1102" i="21" s="1"/>
  <c r="Z692" i="21"/>
  <c r="X692" i="21" s="1"/>
  <c r="Z549" i="21"/>
  <c r="X549" i="21" s="1"/>
  <c r="Z1079" i="21"/>
  <c r="X1079" i="21" s="1"/>
  <c r="Z1121" i="21"/>
  <c r="X1121" i="21" s="1"/>
  <c r="Z1103" i="21"/>
  <c r="X1103" i="21" s="1"/>
  <c r="Z1125" i="21"/>
  <c r="X1125" i="21" s="1"/>
  <c r="Z1113" i="21"/>
  <c r="X1113" i="21" s="1"/>
  <c r="Z1107" i="21"/>
  <c r="X1107" i="21" s="1"/>
  <c r="Z801" i="21"/>
  <c r="X801" i="21" s="1"/>
  <c r="Z851" i="21"/>
  <c r="X851" i="21" s="1"/>
  <c r="Z852" i="21"/>
  <c r="X852" i="21" s="1"/>
  <c r="Z853" i="21"/>
  <c r="X853" i="21" s="1"/>
  <c r="Z854" i="21"/>
  <c r="X854" i="21" s="1"/>
  <c r="Z855" i="21"/>
  <c r="X855" i="21" s="1"/>
  <c r="Z856" i="21"/>
  <c r="X856" i="21" s="1"/>
  <c r="Z857" i="21"/>
  <c r="X857" i="21" s="1"/>
  <c r="Z858" i="21"/>
  <c r="X858" i="21" s="1"/>
  <c r="Z859" i="21"/>
  <c r="X859" i="21" s="1"/>
  <c r="Z860" i="21"/>
  <c r="X860" i="21" s="1"/>
  <c r="Z861" i="21"/>
  <c r="X861" i="21" s="1"/>
  <c r="Z862" i="21"/>
  <c r="X862" i="21" s="1"/>
  <c r="Z863" i="21"/>
  <c r="X863" i="21" s="1"/>
  <c r="Z864" i="21"/>
  <c r="X864" i="21" s="1"/>
  <c r="Z865" i="21"/>
  <c r="X865" i="21" s="1"/>
  <c r="Z866" i="21"/>
  <c r="X866" i="21" s="1"/>
  <c r="Z867" i="21"/>
  <c r="X867" i="21" s="1"/>
  <c r="Z868" i="21"/>
  <c r="X868" i="21" s="1"/>
  <c r="Z869" i="21"/>
  <c r="X869" i="21" s="1"/>
  <c r="Z870" i="21"/>
  <c r="X870" i="21" s="1"/>
  <c r="Z871" i="21"/>
  <c r="X871" i="21" s="1"/>
  <c r="Z872" i="21"/>
  <c r="X872" i="21" s="1"/>
  <c r="Z873" i="21"/>
  <c r="X873" i="21" s="1"/>
  <c r="Z874" i="21"/>
  <c r="X874" i="21" s="1"/>
  <c r="Z875" i="21"/>
  <c r="X875" i="21" s="1"/>
  <c r="Z876" i="21"/>
  <c r="X876" i="21" s="1"/>
  <c r="Z877" i="21"/>
  <c r="X877" i="21" s="1"/>
  <c r="Z919" i="21"/>
  <c r="X919" i="21" s="1"/>
  <c r="Z920" i="21"/>
  <c r="X920" i="21" s="1"/>
  <c r="Z836" i="21"/>
  <c r="X836" i="21" s="1"/>
  <c r="Z880" i="21"/>
  <c r="X880" i="21" s="1"/>
  <c r="Z837" i="21"/>
  <c r="X837" i="21" s="1"/>
  <c r="Z838" i="21"/>
  <c r="X838" i="21" s="1"/>
  <c r="Z921" i="21"/>
  <c r="X921" i="21" s="1"/>
  <c r="Z881" i="21"/>
  <c r="X881" i="21" s="1"/>
  <c r="Z882" i="21"/>
  <c r="X882" i="21" s="1"/>
  <c r="Z839" i="21"/>
  <c r="X839" i="21" s="1"/>
  <c r="Z840" i="21"/>
  <c r="X840" i="21" s="1"/>
  <c r="Z922" i="21"/>
  <c r="X922" i="21" s="1"/>
  <c r="Z883" i="21"/>
  <c r="X883" i="21" s="1"/>
  <c r="Z884" i="21"/>
  <c r="X884" i="21" s="1"/>
  <c r="Z885" i="21"/>
  <c r="X885" i="21" s="1"/>
  <c r="Z923" i="21"/>
  <c r="X923" i="21" s="1"/>
  <c r="Z886" i="21"/>
  <c r="X886" i="21" s="1"/>
  <c r="Z850" i="21"/>
  <c r="X850" i="21" s="1"/>
  <c r="Z205" i="21"/>
  <c r="X205" i="21" s="1"/>
  <c r="Z206" i="21"/>
  <c r="X206" i="21" s="1"/>
  <c r="Z846" i="21"/>
  <c r="X846" i="21" s="1"/>
  <c r="Z887" i="21"/>
  <c r="X887" i="21" s="1"/>
  <c r="Z888" i="21"/>
  <c r="X888" i="21" s="1"/>
  <c r="Z889" i="21"/>
  <c r="X889" i="21" s="1"/>
  <c r="Z890" i="21"/>
  <c r="X890" i="21" s="1"/>
  <c r="Z891" i="21"/>
  <c r="X891" i="21" s="1"/>
  <c r="Z892" i="21"/>
  <c r="X892" i="21" s="1"/>
  <c r="Z893" i="21"/>
  <c r="X893" i="21" s="1"/>
  <c r="Z894" i="21"/>
  <c r="X894" i="21" s="1"/>
  <c r="Z895" i="21"/>
  <c r="X895" i="21" s="1"/>
  <c r="Z896" i="21"/>
  <c r="X896" i="21" s="1"/>
  <c r="Z897" i="21"/>
  <c r="X897" i="21" s="1"/>
  <c r="Z898" i="21"/>
  <c r="X898" i="21" s="1"/>
  <c r="Z899" i="21"/>
  <c r="X899" i="21" s="1"/>
  <c r="Z900" i="21"/>
  <c r="X900" i="21" s="1"/>
  <c r="Z901" i="21"/>
  <c r="X901" i="21" s="1"/>
  <c r="Z924" i="21"/>
  <c r="X924" i="21" s="1"/>
  <c r="Z902" i="21"/>
  <c r="X902" i="21" s="1"/>
  <c r="Z903" i="21"/>
  <c r="X903" i="21" s="1"/>
  <c r="Z904" i="21"/>
  <c r="X904" i="21" s="1"/>
  <c r="Z905" i="21"/>
  <c r="X905" i="21" s="1"/>
  <c r="Z906" i="21"/>
  <c r="X906" i="21" s="1"/>
  <c r="Z907" i="21"/>
  <c r="X907" i="21" s="1"/>
  <c r="Z908" i="21"/>
  <c r="X908" i="21" s="1"/>
  <c r="Z909" i="21"/>
  <c r="X909" i="21" s="1"/>
  <c r="Z910" i="21"/>
  <c r="X910" i="21" s="1"/>
  <c r="Z911" i="21"/>
  <c r="X911" i="21" s="1"/>
  <c r="Z217" i="21"/>
  <c r="X217" i="21" s="1"/>
  <c r="Z912" i="21"/>
  <c r="X912" i="21" s="1"/>
  <c r="Z913" i="21"/>
  <c r="X913" i="21" s="1"/>
  <c r="Z914" i="21"/>
  <c r="X914" i="21" s="1"/>
  <c r="Z915" i="21"/>
  <c r="X915" i="21" s="1"/>
  <c r="Z916" i="21"/>
  <c r="X916" i="21" s="1"/>
  <c r="Z917" i="21"/>
  <c r="X917" i="21" s="1"/>
  <c r="Z918" i="21"/>
  <c r="X918" i="21" s="1"/>
  <c r="Z925" i="21"/>
  <c r="X925" i="21" s="1"/>
  <c r="Z926" i="21"/>
  <c r="X926" i="21" s="1"/>
  <c r="Z927" i="21"/>
  <c r="X927" i="21" s="1"/>
  <c r="Z928" i="21"/>
  <c r="X928" i="21" s="1"/>
  <c r="Z929" i="21"/>
  <c r="X929" i="21" s="1"/>
  <c r="Z930" i="21"/>
  <c r="X930" i="21" s="1"/>
  <c r="Z931" i="21"/>
  <c r="X931" i="21" s="1"/>
  <c r="Z932" i="21"/>
  <c r="X932" i="21" s="1"/>
  <c r="Z933" i="21"/>
  <c r="X933" i="21" s="1"/>
  <c r="Z948" i="21"/>
  <c r="X948" i="21" s="1"/>
  <c r="Z949" i="21"/>
  <c r="X949" i="21" s="1"/>
  <c r="Z950" i="21"/>
  <c r="X950" i="21" s="1"/>
  <c r="Z951" i="21"/>
  <c r="X951" i="21" s="1"/>
  <c r="Z952" i="21"/>
  <c r="X952" i="21" s="1"/>
  <c r="Z953" i="21"/>
  <c r="X953" i="21" s="1"/>
  <c r="Z954" i="21"/>
  <c r="X954" i="21" s="1"/>
  <c r="Z958" i="21"/>
  <c r="X958" i="21" s="1"/>
  <c r="Z959" i="21"/>
  <c r="X959" i="21" s="1"/>
  <c r="Z960" i="21"/>
  <c r="X960" i="21" s="1"/>
  <c r="Z961" i="21"/>
  <c r="X961" i="21" s="1"/>
  <c r="Z962" i="21"/>
  <c r="X962" i="21" s="1"/>
  <c r="Z963" i="21"/>
  <c r="X963" i="21" s="1"/>
  <c r="Z934" i="21"/>
  <c r="X934" i="21" s="1"/>
  <c r="Z935" i="21"/>
  <c r="X935" i="21" s="1"/>
  <c r="Z964" i="21"/>
  <c r="X964" i="21" s="1"/>
  <c r="Z936" i="21"/>
  <c r="X936" i="21" s="1"/>
  <c r="Z965" i="21"/>
  <c r="X965" i="21" s="1"/>
  <c r="Z966" i="21"/>
  <c r="X966" i="21" s="1"/>
  <c r="Z937" i="21"/>
  <c r="X937" i="21" s="1"/>
  <c r="Z938" i="21"/>
  <c r="X938" i="21" s="1"/>
  <c r="Z968" i="21"/>
  <c r="X968" i="21" s="1"/>
  <c r="Z969" i="21"/>
  <c r="X969" i="21" s="1"/>
  <c r="Z970" i="21"/>
  <c r="X970" i="21" s="1"/>
  <c r="Z971" i="21"/>
  <c r="X971" i="21" s="1"/>
  <c r="Z972" i="21"/>
  <c r="X972" i="21" s="1"/>
  <c r="Z973" i="21"/>
  <c r="X973" i="21" s="1"/>
  <c r="Z974" i="21"/>
  <c r="X974" i="21" s="1"/>
  <c r="Z939" i="21"/>
  <c r="X939" i="21" s="1"/>
  <c r="Z940" i="21"/>
  <c r="X940" i="21" s="1"/>
  <c r="Z975" i="21"/>
  <c r="X975" i="21" s="1"/>
  <c r="Z976" i="21"/>
  <c r="X976" i="21" s="1"/>
  <c r="Z941" i="21"/>
  <c r="X941" i="21" s="1"/>
  <c r="Z942" i="21"/>
  <c r="X942" i="21" s="1"/>
  <c r="Z943" i="21"/>
  <c r="X943" i="21" s="1"/>
  <c r="Z977" i="21"/>
  <c r="X977" i="21" s="1"/>
  <c r="Z978" i="21"/>
  <c r="X978" i="21" s="1"/>
  <c r="Z979" i="21"/>
  <c r="X979" i="21" s="1"/>
  <c r="Z980" i="21"/>
  <c r="X980" i="21" s="1"/>
  <c r="Z981" i="21"/>
  <c r="X981" i="21" s="1"/>
  <c r="Z982" i="21"/>
  <c r="X982" i="21" s="1"/>
  <c r="Z944" i="21"/>
  <c r="X944" i="21" s="1"/>
  <c r="Z983" i="21"/>
  <c r="X983" i="21" s="1"/>
  <c r="Z984" i="21"/>
  <c r="X984" i="21" s="1"/>
  <c r="Z985" i="21"/>
  <c r="X985" i="21" s="1"/>
  <c r="Z986" i="21"/>
  <c r="X986" i="21" s="1"/>
  <c r="Z987" i="21"/>
  <c r="X987" i="21" s="1"/>
  <c r="Z988" i="21"/>
  <c r="X988" i="21" s="1"/>
  <c r="Z989" i="21"/>
  <c r="X989" i="21" s="1"/>
  <c r="Z990" i="21"/>
  <c r="X990" i="21" s="1"/>
  <c r="Z841" i="21"/>
  <c r="X841" i="21" s="1"/>
  <c r="Z945" i="21"/>
  <c r="X945" i="21" s="1"/>
  <c r="Z991" i="21"/>
  <c r="X991" i="21" s="1"/>
  <c r="Z842" i="21"/>
  <c r="X842" i="21" s="1"/>
  <c r="Z847" i="21"/>
  <c r="X847" i="21" s="1"/>
  <c r="Z993" i="21"/>
  <c r="X993" i="21" s="1"/>
  <c r="Z992" i="21"/>
  <c r="X992" i="21" s="1"/>
  <c r="Z994" i="21"/>
  <c r="X994" i="21" s="1"/>
  <c r="Z832" i="21"/>
  <c r="X832" i="21" s="1"/>
  <c r="Z995" i="21"/>
  <c r="X995" i="21" s="1"/>
  <c r="Z998" i="21"/>
  <c r="X998" i="21" s="1"/>
  <c r="Z1000" i="21"/>
  <c r="X1000" i="21" s="1"/>
  <c r="Z999" i="21"/>
  <c r="X999" i="21" s="1"/>
  <c r="Z997" i="21"/>
  <c r="X997" i="21" s="1"/>
  <c r="Z843" i="21"/>
  <c r="X843" i="21" s="1"/>
  <c r="Z844" i="21"/>
  <c r="X844" i="21" s="1"/>
  <c r="Z848" i="21"/>
  <c r="X848" i="21" s="1"/>
  <c r="Z1001" i="21"/>
  <c r="X1001" i="21" s="1"/>
  <c r="Z1002" i="21"/>
  <c r="X1002" i="21" s="1"/>
  <c r="Z1003" i="21"/>
  <c r="X1003" i="21" s="1"/>
  <c r="Z1004" i="21"/>
  <c r="X1004" i="21" s="1"/>
  <c r="Z1069" i="21"/>
  <c r="X1069" i="21" s="1"/>
  <c r="Z1005" i="21"/>
  <c r="X1005" i="21" s="1"/>
  <c r="Z1006" i="21"/>
  <c r="X1006" i="21" s="1"/>
  <c r="Z833" i="21"/>
  <c r="X833" i="21" s="1"/>
  <c r="Z845" i="21"/>
  <c r="X845" i="21" s="1"/>
  <c r="Z849" i="21"/>
  <c r="X849" i="21" s="1"/>
  <c r="Z834" i="21"/>
  <c r="X834" i="21" s="1"/>
  <c r="Z835" i="21"/>
  <c r="X835" i="21" s="1"/>
  <c r="Z831" i="21"/>
  <c r="X831" i="21" s="1"/>
  <c r="Z1007" i="21"/>
  <c r="X1007" i="21" s="1"/>
  <c r="Z1008" i="21"/>
  <c r="X1008" i="21" s="1"/>
  <c r="Z946" i="21"/>
  <c r="X946" i="21" s="1"/>
  <c r="Z1009" i="21"/>
  <c r="X1009" i="21" s="1"/>
  <c r="Z1010" i="21"/>
  <c r="X1010" i="21" s="1"/>
  <c r="Z1011" i="21"/>
  <c r="X1011" i="21" s="1"/>
  <c r="Z1012" i="21"/>
  <c r="X1012" i="21" s="1"/>
  <c r="Z947" i="21"/>
  <c r="X947" i="21" s="1"/>
  <c r="Z1013" i="21"/>
  <c r="X1013" i="21" s="1"/>
  <c r="Z1014" i="21"/>
  <c r="X1014" i="21" s="1"/>
  <c r="Z1015" i="21"/>
  <c r="X1015" i="21" s="1"/>
  <c r="Z1016" i="21"/>
  <c r="X1016" i="21" s="1"/>
  <c r="Z1017" i="21"/>
  <c r="X1017" i="21" s="1"/>
  <c r="Z1018" i="21"/>
  <c r="X1018" i="21" s="1"/>
  <c r="Z1019" i="21"/>
  <c r="X1019" i="21" s="1"/>
  <c r="Z1020" i="21"/>
  <c r="X1020" i="21" s="1"/>
  <c r="Z1021" i="21"/>
  <c r="X1021" i="21" s="1"/>
  <c r="Z955" i="21"/>
  <c r="X955" i="21" s="1"/>
  <c r="Z956" i="21"/>
  <c r="X956" i="21" s="1"/>
  <c r="Z957" i="21"/>
  <c r="X957" i="21" s="1"/>
  <c r="Z825" i="21"/>
  <c r="X825" i="21" s="1"/>
  <c r="Z1084" i="21"/>
  <c r="X1084" i="21" s="1"/>
  <c r="Z566" i="21"/>
  <c r="X566" i="21" s="1"/>
  <c r="Z575" i="21"/>
  <c r="X575" i="21" s="1"/>
  <c r="Z682" i="21"/>
  <c r="X682" i="21" s="1"/>
  <c r="Z1063" i="21"/>
  <c r="X1063" i="21" s="1"/>
  <c r="Z1127" i="21"/>
  <c r="X1127" i="21" s="1"/>
  <c r="Z788" i="21"/>
  <c r="X788" i="21" s="1"/>
  <c r="Z1072" i="21"/>
  <c r="X1072" i="21" s="1"/>
  <c r="Z691" i="21"/>
  <c r="X691" i="21" s="1"/>
  <c r="Z1101" i="21"/>
  <c r="X1101" i="21" s="1"/>
  <c r="Z1122" i="21"/>
  <c r="X1122" i="21" s="1"/>
  <c r="Z195" i="21"/>
  <c r="X195" i="21" s="1"/>
  <c r="Z1071" i="21"/>
  <c r="X1071" i="21" s="1"/>
  <c r="Z236" i="21"/>
  <c r="X236" i="21" s="1"/>
  <c r="Z681" i="21"/>
  <c r="X681" i="21" s="1"/>
  <c r="Z1116" i="21"/>
  <c r="X1116" i="21" s="1"/>
  <c r="Z1041" i="21"/>
  <c r="X1041" i="21" s="1"/>
  <c r="Z1042" i="21"/>
  <c r="X1042" i="21" s="1"/>
  <c r="Z1043" i="21"/>
  <c r="X1043" i="21" s="1"/>
  <c r="Z1044" i="21"/>
  <c r="X1044" i="21" s="1"/>
  <c r="Z1045" i="21"/>
  <c r="X1045" i="21" s="1"/>
  <c r="Z1046" i="21"/>
  <c r="X1046" i="21" s="1"/>
  <c r="Z1047" i="21"/>
  <c r="X1047" i="21" s="1"/>
  <c r="Z688" i="21"/>
  <c r="X688" i="21" s="1"/>
  <c r="Z680" i="21"/>
  <c r="X680" i="21" s="1"/>
  <c r="Z795" i="21"/>
  <c r="X795" i="21" s="1"/>
  <c r="Z1126" i="21"/>
  <c r="X1126" i="21" s="1"/>
  <c r="Z1054" i="21"/>
  <c r="X1054" i="21" s="1"/>
  <c r="Z1055" i="21"/>
  <c r="X1055" i="21" s="1"/>
  <c r="Z1086" i="21"/>
  <c r="X1086" i="21" s="1"/>
  <c r="Z565" i="21"/>
  <c r="X565" i="21" s="1"/>
  <c r="Z580" i="21"/>
  <c r="X580" i="21" s="1"/>
  <c r="Z802" i="21"/>
  <c r="X802" i="21" s="1"/>
  <c r="Z685" i="21"/>
  <c r="X685" i="21" s="1"/>
  <c r="Z656" i="21"/>
  <c r="X656" i="21" s="1"/>
  <c r="Z550" i="21"/>
  <c r="X550" i="21" s="1"/>
  <c r="Z828" i="21"/>
  <c r="X828" i="21" s="1"/>
  <c r="Z684" i="21"/>
  <c r="X684" i="21" s="1"/>
  <c r="Z1132" i="21"/>
  <c r="X1132" i="21" s="1"/>
  <c r="Z624" i="21"/>
  <c r="X624" i="21" s="1"/>
  <c r="Z648" i="21"/>
  <c r="X648" i="21" s="1"/>
  <c r="Z1088" i="21"/>
  <c r="X1088" i="21" s="1"/>
  <c r="Z1108" i="21"/>
  <c r="X1108" i="21" s="1"/>
  <c r="Z627" i="21"/>
  <c r="X627" i="21" s="1"/>
  <c r="Z628" i="21"/>
  <c r="X628" i="21" s="1"/>
  <c r="Z626" i="21"/>
  <c r="X626" i="21" s="1"/>
  <c r="Z690" i="21"/>
  <c r="X690" i="21" s="1"/>
  <c r="Z669" i="21"/>
  <c r="X669" i="21" s="1"/>
  <c r="Z824" i="21"/>
  <c r="X824" i="21" s="1"/>
  <c r="Z1064" i="21"/>
  <c r="X1064" i="21" s="1"/>
  <c r="Z1096" i="21"/>
  <c r="X1096" i="21" s="1"/>
  <c r="Z1109" i="21"/>
  <c r="X1109" i="21" s="1"/>
  <c r="Z671" i="21"/>
  <c r="X671" i="21" s="1"/>
  <c r="Z1136" i="21"/>
  <c r="X1136" i="21" s="1"/>
  <c r="Z1143" i="21"/>
  <c r="X1143" i="21" s="1"/>
  <c r="Z634" i="21"/>
  <c r="X634" i="21" s="1"/>
  <c r="Z1094" i="21"/>
  <c r="X1094" i="21" s="1"/>
  <c r="Z635" i="21"/>
  <c r="X635" i="21" s="1"/>
  <c r="Z670" i="21"/>
  <c r="X670" i="21" s="1"/>
  <c r="Z1131" i="21"/>
  <c r="X1131" i="21" s="1"/>
  <c r="Z645" i="21"/>
  <c r="X645" i="21" s="1"/>
  <c r="Z197" i="21"/>
  <c r="X197" i="21" s="1"/>
  <c r="Z673" i="21"/>
  <c r="X673" i="21" s="1"/>
  <c r="Z1130" i="21"/>
  <c r="X1130" i="21" s="1"/>
  <c r="Z676" i="21"/>
  <c r="X676" i="21" s="1"/>
  <c r="Z1095" i="21"/>
  <c r="X1095" i="21" s="1"/>
  <c r="Z38" i="21"/>
  <c r="Z567" i="21"/>
  <c r="X567" i="21" s="1"/>
  <c r="Z653" i="21"/>
  <c r="X653" i="21" s="1"/>
  <c r="Z662" i="21"/>
  <c r="X662" i="21" s="1"/>
  <c r="Z1114" i="21"/>
  <c r="X1114" i="21" s="1"/>
  <c r="Z660" i="21"/>
  <c r="X660" i="21" s="1"/>
  <c r="Z1140" i="21"/>
  <c r="X1140" i="21" s="1"/>
  <c r="Z1138" i="21"/>
  <c r="X1138" i="21" s="1"/>
  <c r="Z1022" i="21"/>
  <c r="X1022" i="21" s="1"/>
  <c r="Z664" i="21"/>
  <c r="X664" i="21" s="1"/>
  <c r="Z560" i="21"/>
  <c r="X560" i="21" s="1"/>
  <c r="Z649" i="21"/>
  <c r="X649" i="21" s="1"/>
  <c r="Z1106" i="21"/>
  <c r="X1106" i="21" s="1"/>
  <c r="Z667" i="21"/>
  <c r="X667" i="21" s="1"/>
  <c r="Z651" i="21"/>
  <c r="X651" i="21" s="1"/>
  <c r="Z1137" i="21"/>
  <c r="X1137" i="21" s="1"/>
  <c r="Z579" i="21"/>
  <c r="X579" i="21" s="1"/>
  <c r="Z1133" i="21"/>
  <c r="X1133" i="21" s="1"/>
  <c r="Z644" i="21"/>
  <c r="X644" i="21" s="1"/>
  <c r="Z663" i="21"/>
  <c r="X663" i="21" s="1"/>
  <c r="Z672" i="21"/>
  <c r="X672" i="21" s="1"/>
  <c r="Z1155" i="21"/>
  <c r="X1155" i="21" s="1"/>
  <c r="Z668" i="21"/>
  <c r="X668" i="21" s="1"/>
  <c r="Z1117" i="21"/>
  <c r="X1117" i="21" s="1"/>
  <c r="Z156" i="21"/>
  <c r="X156" i="21" s="1"/>
  <c r="Z557" i="21"/>
  <c r="X557" i="21" s="1"/>
  <c r="Z646" i="21"/>
  <c r="X646" i="21" s="1"/>
  <c r="Z558" i="21"/>
  <c r="X558" i="21" s="1"/>
  <c r="Z568" i="21"/>
  <c r="X568" i="21" s="1"/>
  <c r="Z1100" i="21"/>
  <c r="X1100" i="21" s="1"/>
  <c r="Z577" i="21"/>
  <c r="X577" i="21" s="1"/>
  <c r="Z1128" i="21"/>
  <c r="X1128" i="21" s="1"/>
  <c r="Z1060" i="21"/>
  <c r="X1060" i="21" s="1"/>
  <c r="Z1139" i="21"/>
  <c r="X1139" i="21" s="1"/>
  <c r="Z665" i="21"/>
  <c r="X665" i="21" s="1"/>
  <c r="Z1098" i="21"/>
  <c r="X1098" i="21" s="1"/>
  <c r="Z1129" i="21"/>
  <c r="X1129" i="21" s="1"/>
  <c r="Z1062" i="21"/>
  <c r="X1062" i="21" s="1"/>
  <c r="Z1142" i="21"/>
  <c r="X1142" i="21" s="1"/>
  <c r="Z559" i="21"/>
  <c r="X559" i="21" s="1"/>
  <c r="Z1024" i="21"/>
  <c r="X1024" i="21" s="1"/>
  <c r="Z556" i="21"/>
  <c r="X556" i="21" s="1"/>
  <c r="Z647" i="21"/>
  <c r="X647" i="21" s="1"/>
  <c r="Z642" i="21"/>
  <c r="X642" i="21" s="1"/>
  <c r="Z1099" i="21"/>
  <c r="X1099" i="21" s="1"/>
  <c r="Z639" i="21"/>
  <c r="X639" i="21" s="1"/>
  <c r="Z1173" i="21"/>
  <c r="X1173" i="21" s="1"/>
  <c r="Z1174" i="21"/>
  <c r="X1174" i="21" s="1"/>
  <c r="Z248" i="21"/>
  <c r="X248" i="21" s="1"/>
  <c r="Z1175" i="21"/>
  <c r="X1175" i="21" s="1"/>
  <c r="Z1165" i="21"/>
  <c r="X1165" i="21" s="1"/>
  <c r="Z1176" i="21"/>
  <c r="X1176" i="21" s="1"/>
  <c r="Z1177" i="21"/>
  <c r="X1177" i="21" s="1"/>
  <c r="Z1178" i="21"/>
  <c r="X1178" i="21" s="1"/>
  <c r="Z1179" i="21"/>
  <c r="X1179" i="21" s="1"/>
  <c r="Z1181" i="21"/>
  <c r="X1181" i="21" s="1"/>
  <c r="Z1182" i="21"/>
  <c r="X1182" i="21" s="1"/>
  <c r="Z1184" i="21"/>
  <c r="X1184" i="21" s="1"/>
  <c r="Z1185" i="21"/>
  <c r="X1185" i="21" s="1"/>
  <c r="Z1186" i="21"/>
  <c r="X1186" i="21" s="1"/>
  <c r="Z1187" i="21"/>
  <c r="X1187" i="21" s="1"/>
  <c r="Z1188" i="21"/>
  <c r="X1188" i="21" s="1"/>
  <c r="Z1189" i="21"/>
  <c r="X1189" i="21" s="1"/>
  <c r="Z1190" i="21"/>
  <c r="X1190" i="21" s="1"/>
  <c r="Z1191" i="21"/>
  <c r="X1191" i="21" s="1"/>
  <c r="Z1192" i="21"/>
  <c r="X1192" i="21" s="1"/>
  <c r="Z1194" i="21"/>
  <c r="X1194" i="21" s="1"/>
  <c r="Z1195" i="21"/>
  <c r="X1195" i="21" s="1"/>
  <c r="Z1197" i="21"/>
  <c r="X1197" i="21" s="1"/>
  <c r="Z1198" i="21"/>
  <c r="X1198" i="21" s="1"/>
  <c r="Z249" i="21"/>
  <c r="X249" i="21" s="1"/>
  <c r="Z1199" i="21"/>
  <c r="X1199" i="21" s="1"/>
  <c r="Z1200" i="21"/>
  <c r="X1200" i="21" s="1"/>
  <c r="Z250" i="21"/>
  <c r="X250" i="21" s="1"/>
  <c r="Z1201" i="21"/>
  <c r="X1201" i="21" s="1"/>
  <c r="Z251" i="21"/>
  <c r="X251" i="21" s="1"/>
  <c r="Z1202" i="21"/>
  <c r="X1202" i="21" s="1"/>
  <c r="Z1203" i="21"/>
  <c r="X1203" i="21" s="1"/>
  <c r="Z1204" i="21"/>
  <c r="X1204" i="21" s="1"/>
  <c r="Z1205" i="21"/>
  <c r="X1205" i="21" s="1"/>
  <c r="Z1206" i="21"/>
  <c r="X1206" i="21" s="1"/>
  <c r="Z1207" i="21"/>
  <c r="X1207" i="21" s="1"/>
  <c r="Z252" i="21"/>
  <c r="X252" i="21" s="1"/>
  <c r="Z1208" i="21"/>
  <c r="X1208" i="21" s="1"/>
  <c r="Z1209" i="21"/>
  <c r="X1209" i="21" s="1"/>
  <c r="Z1210" i="21"/>
  <c r="X1210" i="21" s="1"/>
  <c r="Z253" i="21"/>
  <c r="X253" i="21" s="1"/>
  <c r="Z254" i="21"/>
  <c r="X254" i="21" s="1"/>
  <c r="Z1211" i="21"/>
  <c r="X1211" i="21" s="1"/>
  <c r="Z1212" i="21"/>
  <c r="X1212" i="21" s="1"/>
  <c r="Z1213" i="21"/>
  <c r="X1213" i="21" s="1"/>
  <c r="Z1214" i="21"/>
  <c r="X1214" i="21" s="1"/>
  <c r="Z255" i="21"/>
  <c r="X255" i="21" s="1"/>
  <c r="Z1215" i="21"/>
  <c r="X1215" i="21" s="1"/>
  <c r="Z1216" i="21"/>
  <c r="X1216" i="21" s="1"/>
  <c r="Z1217" i="21"/>
  <c r="X1217" i="21" s="1"/>
  <c r="Z1218" i="21"/>
  <c r="X1218" i="21" s="1"/>
  <c r="Z1166" i="21"/>
  <c r="X1166" i="21" s="1"/>
  <c r="Z1221" i="21"/>
  <c r="X1221" i="21" s="1"/>
  <c r="Z1228" i="21"/>
  <c r="X1228" i="21" s="1"/>
  <c r="Z1167" i="21"/>
  <c r="X1167" i="21" s="1"/>
  <c r="Z1168" i="21"/>
  <c r="X1168" i="21" s="1"/>
  <c r="Z1169" i="21"/>
  <c r="X1169" i="21" s="1"/>
  <c r="Z1229" i="21"/>
  <c r="X1229" i="21" s="1"/>
  <c r="Z1230" i="21"/>
  <c r="X1230" i="21" s="1"/>
  <c r="Z1231" i="21"/>
  <c r="X1231" i="21" s="1"/>
  <c r="Z1222" i="21"/>
  <c r="X1222" i="21" s="1"/>
  <c r="Z1232" i="21"/>
  <c r="X1232" i="21" s="1"/>
  <c r="Z1223" i="21"/>
  <c r="X1223" i="21" s="1"/>
  <c r="Z1233" i="21"/>
  <c r="X1233" i="21" s="1"/>
  <c r="Z1235" i="21"/>
  <c r="X1235" i="21" s="1"/>
  <c r="Z1236" i="21"/>
  <c r="X1236" i="21" s="1"/>
  <c r="Z1237" i="21"/>
  <c r="X1237" i="21" s="1"/>
  <c r="Z1170" i="21"/>
  <c r="X1170" i="21" s="1"/>
  <c r="Z1162" i="21"/>
  <c r="X1162" i="21" s="1"/>
  <c r="Z1238" i="21"/>
  <c r="X1238" i="21" s="1"/>
  <c r="Z245" i="21"/>
  <c r="X245" i="21" s="1"/>
  <c r="Z1239" i="21"/>
  <c r="X1239" i="21" s="1"/>
  <c r="Z1240" i="21"/>
  <c r="X1240" i="21" s="1"/>
  <c r="Z1241" i="21"/>
  <c r="X1241" i="21" s="1"/>
  <c r="Z1242" i="21"/>
  <c r="X1242" i="21" s="1"/>
  <c r="Z1243" i="21"/>
  <c r="X1243" i="21" s="1"/>
  <c r="Z1244" i="21"/>
  <c r="X1244" i="21" s="1"/>
  <c r="Z1172" i="21"/>
  <c r="X1172" i="21" s="1"/>
  <c r="Z1246" i="21"/>
  <c r="X1246" i="21" s="1"/>
  <c r="Z1163" i="21"/>
  <c r="X1163" i="21" s="1"/>
  <c r="Z1247" i="21"/>
  <c r="X1247" i="21" s="1"/>
  <c r="Z1164" i="21"/>
  <c r="X1164" i="21" s="1"/>
  <c r="Z1224" i="21"/>
  <c r="X1224" i="21" s="1"/>
  <c r="Z1249" i="21"/>
  <c r="X1249" i="21" s="1"/>
  <c r="Z1250" i="21"/>
  <c r="X1250" i="21" s="1"/>
  <c r="Z1251" i="21"/>
  <c r="X1251" i="21" s="1"/>
  <c r="Z1252" i="21"/>
  <c r="X1252" i="21" s="1"/>
  <c r="Z1253" i="21"/>
  <c r="X1253" i="21" s="1"/>
  <c r="Z1225" i="21"/>
  <c r="X1225" i="21" s="1"/>
  <c r="Z1254" i="21"/>
  <c r="X1254" i="21" s="1"/>
  <c r="Z1255" i="21"/>
  <c r="X1255" i="21" s="1"/>
  <c r="Z1256" i="21"/>
  <c r="X1256" i="21" s="1"/>
  <c r="Z1257" i="21"/>
  <c r="X1257" i="21" s="1"/>
  <c r="Z1258" i="21"/>
  <c r="X1258" i="21" s="1"/>
  <c r="Z1226" i="21"/>
  <c r="X1226" i="21" s="1"/>
  <c r="Z1259" i="21"/>
  <c r="X1259" i="21" s="1"/>
  <c r="Z1260" i="21"/>
  <c r="X1260" i="21" s="1"/>
  <c r="Z1227" i="21"/>
  <c r="X1227" i="21" s="1"/>
  <c r="Z1261" i="21"/>
  <c r="X1261" i="21" s="1"/>
  <c r="Z1280" i="21"/>
  <c r="X1280" i="21" s="1"/>
  <c r="Z1281" i="21"/>
  <c r="X1281" i="21" s="1"/>
  <c r="Z1282" i="21"/>
  <c r="X1282" i="21" s="1"/>
  <c r="Z1283" i="21"/>
  <c r="X1283" i="21" s="1"/>
  <c r="Z1284" i="21"/>
  <c r="X1284" i="21" s="1"/>
  <c r="Z1262" i="21"/>
  <c r="X1262" i="21" s="1"/>
  <c r="Z1285" i="21"/>
  <c r="X1285" i="21" s="1"/>
  <c r="Z1286" i="21"/>
  <c r="X1286" i="21" s="1"/>
  <c r="Z1287" i="21"/>
  <c r="X1287" i="21" s="1"/>
  <c r="Z1288" i="21"/>
  <c r="X1288" i="21" s="1"/>
  <c r="Z1289" i="21"/>
  <c r="X1289" i="21" s="1"/>
  <c r="Z1290" i="21"/>
  <c r="X1290" i="21" s="1"/>
  <c r="Z1291" i="21"/>
  <c r="X1291" i="21" s="1"/>
  <c r="Z1292" i="21"/>
  <c r="X1292" i="21" s="1"/>
  <c r="Z1293" i="21"/>
  <c r="X1293" i="21" s="1"/>
  <c r="Z1294" i="21"/>
  <c r="X1294" i="21" s="1"/>
  <c r="Z1295" i="21"/>
  <c r="X1295" i="21" s="1"/>
  <c r="Z1296" i="21"/>
  <c r="X1296" i="21" s="1"/>
  <c r="Z1297" i="21"/>
  <c r="X1297" i="21" s="1"/>
  <c r="Z1298" i="21"/>
  <c r="X1298" i="21" s="1"/>
  <c r="Z1299" i="21"/>
  <c r="X1299" i="21" s="1"/>
  <c r="Z1300" i="21"/>
  <c r="X1300" i="21" s="1"/>
  <c r="Z1301" i="21"/>
  <c r="X1301" i="21" s="1"/>
  <c r="Z1302" i="21"/>
  <c r="X1302" i="21" s="1"/>
  <c r="Z1303" i="21"/>
  <c r="X1303" i="21" s="1"/>
  <c r="Z1304" i="21"/>
  <c r="X1304" i="21" s="1"/>
  <c r="Z1305" i="21"/>
  <c r="X1305" i="21" s="1"/>
  <c r="Z1306" i="21"/>
  <c r="X1306" i="21" s="1"/>
  <c r="Z1307" i="21"/>
  <c r="X1307" i="21" s="1"/>
  <c r="Z1264" i="21"/>
  <c r="X1264" i="21" s="1"/>
  <c r="Z1279" i="21"/>
  <c r="X1279" i="21" s="1"/>
  <c r="Z1265" i="21"/>
  <c r="X1265" i="21" s="1"/>
  <c r="Z1266" i="21"/>
  <c r="X1266" i="21" s="1"/>
  <c r="Z1267" i="21"/>
  <c r="X1267" i="21" s="1"/>
  <c r="Z1278" i="21"/>
  <c r="X1278" i="21" s="1"/>
  <c r="Z1269" i="21"/>
  <c r="X1269" i="21" s="1"/>
  <c r="Z1308" i="21"/>
  <c r="X1308" i="21" s="1"/>
  <c r="Z1309" i="21"/>
  <c r="X1309" i="21" s="1"/>
  <c r="Z1270" i="21"/>
  <c r="X1270" i="21" s="1"/>
  <c r="Z1271" i="21"/>
  <c r="X1271" i="21" s="1"/>
  <c r="Z1272" i="21"/>
  <c r="X1272" i="21" s="1"/>
  <c r="Z1273" i="21"/>
  <c r="X1273" i="21" s="1"/>
  <c r="Z1276" i="21"/>
  <c r="X1276" i="21" s="1"/>
  <c r="Z1277" i="21"/>
  <c r="X1277" i="21" s="1"/>
  <c r="Z1274" i="21"/>
  <c r="X1274" i="21" s="1"/>
  <c r="Z1275" i="21"/>
  <c r="X1275" i="21" s="1"/>
  <c r="Z1310" i="21"/>
  <c r="X1310" i="21" s="1"/>
  <c r="Z1311" i="21"/>
  <c r="X1311" i="21" s="1"/>
  <c r="Z1313" i="21"/>
  <c r="X1313" i="21" s="1"/>
  <c r="Z1314" i="21"/>
  <c r="X1314" i="21" s="1"/>
  <c r="Z1315" i="21"/>
  <c r="X1315" i="21" s="1"/>
  <c r="Z284" i="21"/>
  <c r="X284" i="21" s="1"/>
  <c r="Z1317" i="21"/>
  <c r="X1317" i="21" s="1"/>
  <c r="Z1319" i="21"/>
  <c r="X1319" i="21" s="1"/>
  <c r="Z1320" i="21"/>
  <c r="X1320" i="21" s="1"/>
  <c r="Z1321" i="21"/>
  <c r="X1321" i="21" s="1"/>
  <c r="Z1322" i="21"/>
  <c r="X1322" i="21" s="1"/>
  <c r="Z1323" i="21"/>
  <c r="X1323" i="21" s="1"/>
  <c r="Z1324" i="21"/>
  <c r="X1324" i="21" s="1"/>
  <c r="Z1325" i="21"/>
  <c r="X1325" i="21" s="1"/>
  <c r="Z1326" i="21"/>
  <c r="X1326" i="21" s="1"/>
  <c r="Z1327" i="21"/>
  <c r="X1327" i="21" s="1"/>
  <c r="Z1328" i="21"/>
  <c r="X1328" i="21" s="1"/>
  <c r="Z1329" i="21"/>
  <c r="X1329" i="21" s="1"/>
  <c r="Z1330" i="21"/>
  <c r="X1330" i="21" s="1"/>
  <c r="Z1331" i="21"/>
  <c r="X1331" i="21" s="1"/>
  <c r="Z1332" i="21"/>
  <c r="X1332" i="21" s="1"/>
  <c r="Z1333" i="21"/>
  <c r="X1333" i="21" s="1"/>
  <c r="Z1334" i="21"/>
  <c r="X1334" i="21" s="1"/>
  <c r="Z1335" i="21"/>
  <c r="X1335" i="21" s="1"/>
  <c r="Z1336" i="21"/>
  <c r="X1336" i="21" s="1"/>
  <c r="Z1337" i="21"/>
  <c r="X1337" i="21" s="1"/>
  <c r="Z1338" i="21"/>
  <c r="X1338" i="21" s="1"/>
  <c r="Z1339" i="21"/>
  <c r="X1339" i="21" s="1"/>
  <c r="Z1340" i="21"/>
  <c r="X1340" i="21" s="1"/>
  <c r="Z1341" i="21"/>
  <c r="X1341" i="21" s="1"/>
  <c r="Z1342" i="21"/>
  <c r="X1342" i="21" s="1"/>
  <c r="Z1343" i="21"/>
  <c r="X1343" i="21" s="1"/>
  <c r="Z1344" i="21"/>
  <c r="X1344" i="21" s="1"/>
  <c r="Z1345" i="21"/>
  <c r="X1345" i="21" s="1"/>
  <c r="Z1346" i="21"/>
  <c r="X1346" i="21" s="1"/>
  <c r="Z1347" i="21"/>
  <c r="X1347" i="21" s="1"/>
  <c r="Z1348" i="21"/>
  <c r="X1348" i="21" s="1"/>
  <c r="Z1349" i="21"/>
  <c r="X1349" i="21" s="1"/>
  <c r="Z1350" i="21"/>
  <c r="X1350" i="21" s="1"/>
  <c r="Z1351" i="21"/>
  <c r="X1351" i="21" s="1"/>
  <c r="Z1352" i="21"/>
  <c r="X1352" i="21" s="1"/>
  <c r="Z1353" i="21"/>
  <c r="X1353" i="21" s="1"/>
  <c r="Z1354" i="21"/>
  <c r="X1354" i="21" s="1"/>
  <c r="Z1355" i="21"/>
  <c r="X1355" i="21" s="1"/>
  <c r="Z1356" i="21"/>
  <c r="X1356" i="21" s="1"/>
  <c r="Z1357" i="21"/>
  <c r="X1357" i="21" s="1"/>
  <c r="Z1359" i="21"/>
  <c r="X1359" i="21" s="1"/>
  <c r="Z1360" i="21"/>
  <c r="X1360" i="21" s="1"/>
  <c r="Z1362" i="21"/>
  <c r="X1362" i="21" s="1"/>
  <c r="Z1363" i="21"/>
  <c r="X1363" i="21" s="1"/>
  <c r="Z1403" i="21"/>
  <c r="X1403" i="21" s="1"/>
  <c r="Z1365" i="21"/>
  <c r="X1365" i="21" s="1"/>
  <c r="Z1316" i="21"/>
  <c r="X1316" i="21" s="1"/>
  <c r="Z1367" i="21"/>
  <c r="X1367" i="21" s="1"/>
  <c r="Z1369" i="21"/>
  <c r="X1369" i="21" s="1"/>
  <c r="Z1370" i="21"/>
  <c r="X1370" i="21" s="1"/>
  <c r="Z1371" i="21"/>
  <c r="X1371" i="21" s="1"/>
  <c r="Z1372" i="21"/>
  <c r="X1372" i="21" s="1"/>
  <c r="Z1373" i="21"/>
  <c r="X1373" i="21" s="1"/>
  <c r="Z1374" i="21"/>
  <c r="X1374" i="21" s="1"/>
  <c r="Z1375" i="21"/>
  <c r="X1375" i="21" s="1"/>
  <c r="Z1376" i="21"/>
  <c r="X1376" i="21" s="1"/>
  <c r="Z1377" i="21"/>
  <c r="X1377" i="21" s="1"/>
  <c r="Z1378" i="21"/>
  <c r="X1378" i="21" s="1"/>
  <c r="Z1379" i="21"/>
  <c r="X1379" i="21" s="1"/>
  <c r="Z1380" i="21"/>
  <c r="X1380" i="21" s="1"/>
  <c r="Z1381" i="21"/>
  <c r="X1381" i="21" s="1"/>
  <c r="Z1382" i="21"/>
  <c r="X1382" i="21" s="1"/>
  <c r="Z1383" i="21"/>
  <c r="X1383" i="21" s="1"/>
  <c r="Z1384" i="21"/>
  <c r="X1384" i="21" s="1"/>
  <c r="Z1385" i="21"/>
  <c r="X1385" i="21" s="1"/>
  <c r="Z1386" i="21"/>
  <c r="X1386" i="21" s="1"/>
  <c r="Z1387" i="21"/>
  <c r="X1387" i="21" s="1"/>
  <c r="Z1388" i="21"/>
  <c r="X1388" i="21" s="1"/>
  <c r="Z1389" i="21"/>
  <c r="X1389" i="21" s="1"/>
  <c r="Z1390" i="21"/>
  <c r="X1390" i="21" s="1"/>
  <c r="Z1391" i="21"/>
  <c r="X1391" i="21" s="1"/>
  <c r="Z1392" i="21"/>
  <c r="X1392" i="21" s="1"/>
  <c r="Z1393" i="21"/>
  <c r="X1393" i="21" s="1"/>
  <c r="Z1394" i="21"/>
  <c r="X1394" i="21" s="1"/>
  <c r="Z1395" i="21"/>
  <c r="X1395" i="21" s="1"/>
  <c r="Z1396" i="21"/>
  <c r="X1396" i="21" s="1"/>
  <c r="Z1397" i="21"/>
  <c r="X1397" i="21" s="1"/>
  <c r="Z1398" i="21"/>
  <c r="X1398" i="21" s="1"/>
  <c r="Z1399" i="21"/>
  <c r="X1399" i="21" s="1"/>
  <c r="Z1400" i="21"/>
  <c r="X1400" i="21" s="1"/>
  <c r="Z1401" i="21"/>
  <c r="X1401" i="21" s="1"/>
  <c r="Z555" i="21"/>
  <c r="X555" i="21" s="1"/>
  <c r="Z1053" i="21"/>
  <c r="X1053" i="21" s="1"/>
  <c r="Z1085" i="21"/>
  <c r="X1085" i="21" s="1"/>
  <c r="Z1364" i="21"/>
  <c r="X1364" i="21" s="1"/>
  <c r="Z1366" i="21"/>
  <c r="X1366" i="21" s="1"/>
  <c r="Z1135" i="21"/>
  <c r="X1135" i="21" s="1"/>
  <c r="Z1141" i="21"/>
  <c r="X1141" i="21" s="1"/>
  <c r="Z1048" i="21"/>
  <c r="X1048" i="21" s="1"/>
  <c r="Z659" i="21"/>
  <c r="X659" i="21" s="1"/>
  <c r="Z650" i="21"/>
  <c r="X650" i="21" s="1"/>
  <c r="Z1050" i="21"/>
  <c r="X1050" i="21" s="1"/>
  <c r="Z658" i="21"/>
  <c r="X658" i="21" s="1"/>
  <c r="Z1049" i="21"/>
  <c r="X1049" i="21" s="1"/>
  <c r="Z569" i="21"/>
  <c r="X569" i="21" s="1"/>
  <c r="Z576" i="21"/>
  <c r="X576" i="21" s="1"/>
  <c r="Z638" i="21"/>
  <c r="X638" i="21" s="1"/>
  <c r="Z1061" i="21"/>
  <c r="X1061" i="21" s="1"/>
  <c r="Z1134" i="21"/>
  <c r="X1134" i="21" s="1"/>
  <c r="Z243" i="21"/>
  <c r="X243" i="21" s="1"/>
  <c r="Z244" i="21"/>
  <c r="X244" i="21" s="1"/>
  <c r="Z1120" i="21"/>
  <c r="X1120" i="21" s="1"/>
  <c r="Z654" i="21"/>
  <c r="X654" i="21" s="1"/>
  <c r="Z655" i="21"/>
  <c r="X655" i="21" s="1"/>
  <c r="Z1219" i="21"/>
  <c r="X1219" i="21" s="1"/>
  <c r="C52" i="21"/>
  <c r="C53" i="21"/>
  <c r="C61" i="21"/>
  <c r="C72" i="21"/>
  <c r="C73" i="21"/>
  <c r="C74" i="21"/>
  <c r="C75" i="21"/>
  <c r="C62" i="21"/>
  <c r="C78" i="21"/>
  <c r="C63" i="21"/>
  <c r="C64" i="21"/>
  <c r="C80" i="21"/>
  <c r="C81" i="21"/>
  <c r="C65" i="21"/>
  <c r="C66" i="21"/>
  <c r="C83" i="21"/>
  <c r="C84" i="21"/>
  <c r="C85" i="21"/>
  <c r="C86" i="21"/>
  <c r="C87" i="21"/>
  <c r="C88" i="21"/>
  <c r="C89" i="21"/>
  <c r="C91" i="21"/>
  <c r="C90" i="21"/>
  <c r="C92" i="21"/>
  <c r="C93" i="21"/>
  <c r="C94" i="21"/>
  <c r="C95" i="21"/>
  <c r="C3" i="21"/>
  <c r="C151" i="21"/>
  <c r="C163" i="21"/>
  <c r="C164" i="21"/>
  <c r="C158" i="21"/>
  <c r="C226" i="21"/>
  <c r="C679" i="21"/>
  <c r="C1089" i="21"/>
  <c r="C1027" i="21"/>
  <c r="C1028" i="21"/>
  <c r="C165" i="21"/>
  <c r="C166" i="21"/>
  <c r="C167" i="21"/>
  <c r="C822" i="21"/>
  <c r="C1090" i="21"/>
  <c r="C1082" i="21"/>
  <c r="C693" i="21"/>
  <c r="C632" i="21"/>
  <c r="C829" i="21"/>
  <c r="C813" i="21"/>
  <c r="C207" i="21"/>
  <c r="C6" i="21"/>
  <c r="C211" i="21"/>
  <c r="C200" i="21"/>
  <c r="C222" i="21"/>
  <c r="C812" i="21"/>
  <c r="C814" i="21"/>
  <c r="C826" i="21"/>
  <c r="C1066" i="21"/>
  <c r="C823" i="21"/>
  <c r="C1026" i="21"/>
  <c r="C687" i="21"/>
  <c r="C1033" i="21"/>
  <c r="C239" i="21"/>
  <c r="O1106" i="22" s="1"/>
  <c r="C247" i="21"/>
  <c r="C1220" i="21"/>
  <c r="C256" i="21"/>
  <c r="C260" i="21"/>
  <c r="C263" i="21"/>
  <c r="C264" i="21"/>
  <c r="C265" i="21"/>
  <c r="C267" i="21"/>
  <c r="C270" i="21"/>
  <c r="C271" i="21"/>
  <c r="C272" i="21"/>
  <c r="C273" i="21"/>
  <c r="C259" i="21"/>
  <c r="C277" i="21"/>
  <c r="C278" i="21"/>
  <c r="C280" i="21"/>
  <c r="C281" i="21"/>
  <c r="C282" i="21"/>
  <c r="C283" i="21"/>
  <c r="C287" i="21"/>
  <c r="C288" i="21"/>
  <c r="C289" i="21"/>
  <c r="C290" i="21"/>
  <c r="C291" i="21"/>
  <c r="C292" i="21"/>
  <c r="C293" i="21"/>
  <c r="C294" i="21"/>
  <c r="C295" i="21"/>
  <c r="C144" i="21"/>
  <c r="C145" i="21"/>
  <c r="C504" i="21"/>
  <c r="C505" i="21"/>
  <c r="C516" i="21"/>
  <c r="C146" i="21"/>
  <c r="C517" i="21"/>
  <c r="C518" i="21"/>
  <c r="C506" i="21"/>
  <c r="C507" i="21"/>
  <c r="O140" i="22" s="1"/>
  <c r="C508" i="21"/>
  <c r="C519" i="21"/>
  <c r="C509" i="21"/>
  <c r="C520" i="21"/>
  <c r="C510" i="21"/>
  <c r="C521" i="21"/>
  <c r="C511" i="21"/>
  <c r="C512" i="21"/>
  <c r="C513" i="21"/>
  <c r="C514" i="21"/>
  <c r="C522" i="21"/>
  <c r="C523" i="21"/>
  <c r="O152" i="22" s="1"/>
  <c r="C147" i="21"/>
  <c r="C148" i="21"/>
  <c r="O56" i="22" s="1"/>
  <c r="C149" i="21"/>
  <c r="C515" i="21"/>
  <c r="C524" i="21"/>
  <c r="C525" i="21"/>
  <c r="C529" i="21"/>
  <c r="C526" i="21"/>
  <c r="C527" i="21"/>
  <c r="C528" i="21"/>
  <c r="C530" i="21"/>
  <c r="C531" i="21"/>
  <c r="C532" i="21"/>
  <c r="C533" i="21"/>
  <c r="C534" i="21"/>
  <c r="C535" i="21"/>
  <c r="C536" i="21"/>
  <c r="O169" i="22" s="1"/>
  <c r="C537" i="21"/>
  <c r="C538" i="21"/>
  <c r="C539" i="21"/>
  <c r="C540" i="21"/>
  <c r="C541" i="21"/>
  <c r="C542" i="21"/>
  <c r="C543" i="21"/>
  <c r="C544" i="21"/>
  <c r="C545" i="21"/>
  <c r="C547" i="21"/>
  <c r="C548" i="21"/>
  <c r="C815" i="21"/>
  <c r="C1029" i="21"/>
  <c r="C1065" i="21"/>
  <c r="C790" i="21"/>
  <c r="C1067" i="21"/>
  <c r="C619" i="21"/>
  <c r="C794" i="21"/>
  <c r="C1032" i="21"/>
  <c r="C185" i="21"/>
  <c r="C1083" i="21"/>
  <c r="C180" i="21"/>
  <c r="C1036" i="21"/>
  <c r="C694" i="21"/>
  <c r="C183" i="21"/>
  <c r="C636" i="21"/>
  <c r="C704" i="21"/>
  <c r="C1153" i="21"/>
  <c r="C157" i="21"/>
  <c r="C230" i="21"/>
  <c r="C678" i="21"/>
  <c r="O365" i="22" s="1"/>
  <c r="C1152" i="21"/>
  <c r="C184" i="21"/>
  <c r="C1040" i="21"/>
  <c r="C196" i="21"/>
  <c r="C1158" i="21"/>
  <c r="C583" i="21"/>
  <c r="C584" i="21"/>
  <c r="C585" i="21"/>
  <c r="C586" i="21"/>
  <c r="C587" i="21"/>
  <c r="C588" i="21"/>
  <c r="C589" i="21"/>
  <c r="C590" i="21"/>
  <c r="C592" i="21"/>
  <c r="C593" i="21"/>
  <c r="C594" i="21"/>
  <c r="C595" i="21"/>
  <c r="C596" i="21"/>
  <c r="C591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159" i="21"/>
  <c r="C810" i="21"/>
  <c r="C808" i="21"/>
  <c r="C1091" i="21"/>
  <c r="C179" i="21"/>
  <c r="C1104" i="21"/>
  <c r="C1105" i="21"/>
  <c r="C1025" i="21"/>
  <c r="C793" i="21"/>
  <c r="C1070" i="21"/>
  <c r="C1034" i="21"/>
  <c r="C807" i="21"/>
  <c r="C1038" i="21"/>
  <c r="C182" i="21"/>
  <c r="C1148" i="21"/>
  <c r="C700" i="21"/>
  <c r="C1023" i="21"/>
  <c r="C234" i="21"/>
  <c r="C186" i="21"/>
  <c r="C176" i="21"/>
  <c r="C806" i="21"/>
  <c r="C811" i="21"/>
  <c r="C791" i="21"/>
  <c r="C804" i="21"/>
  <c r="C1068" i="21"/>
  <c r="C643" i="21"/>
  <c r="C683" i="21"/>
  <c r="C1160" i="21"/>
  <c r="C633" i="21"/>
  <c r="C178" i="21"/>
  <c r="C1150" i="21"/>
  <c r="C796" i="21"/>
  <c r="C1087" i="21"/>
  <c r="C1110" i="21"/>
  <c r="C1149" i="21"/>
  <c r="C1031" i="21"/>
  <c r="C1081" i="21"/>
  <c r="C797" i="21"/>
  <c r="C816" i="21"/>
  <c r="C1157" i="21"/>
  <c r="C1035" i="21"/>
  <c r="C821" i="21"/>
  <c r="C1056" i="21"/>
  <c r="C1057" i="21"/>
  <c r="C155" i="21"/>
  <c r="C1039" i="21"/>
  <c r="C1151" i="21"/>
  <c r="C1161" i="21"/>
  <c r="C805" i="21"/>
  <c r="C1144" i="21"/>
  <c r="C1159" i="21"/>
  <c r="C1147" i="21"/>
  <c r="C696" i="21"/>
  <c r="C1030" i="21"/>
  <c r="C181" i="21"/>
  <c r="C227" i="21"/>
  <c r="C229" i="21"/>
  <c r="C228" i="21"/>
  <c r="C695" i="21"/>
  <c r="C1156" i="21"/>
  <c r="C686" i="21"/>
  <c r="C551" i="21"/>
  <c r="C1124" i="21"/>
  <c r="C1123" i="21"/>
  <c r="C1037" i="21"/>
  <c r="C1118" i="21"/>
  <c r="C553" i="21"/>
  <c r="C1111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08" i="21"/>
  <c r="C725" i="21"/>
  <c r="C726" i="21"/>
  <c r="C727" i="21"/>
  <c r="C728" i="21"/>
  <c r="C729" i="21"/>
  <c r="C730" i="21"/>
  <c r="C731" i="21"/>
  <c r="C732" i="21"/>
  <c r="C733" i="21"/>
  <c r="C734" i="21"/>
  <c r="C707" i="21"/>
  <c r="C735" i="21"/>
  <c r="C736" i="21"/>
  <c r="C746" i="21"/>
  <c r="C737" i="21"/>
  <c r="C709" i="21"/>
  <c r="C738" i="21"/>
  <c r="C747" i="21"/>
  <c r="C739" i="21"/>
  <c r="C740" i="21"/>
  <c r="C741" i="21"/>
  <c r="C742" i="21"/>
  <c r="C743" i="21"/>
  <c r="C744" i="21"/>
  <c r="C745" i="21"/>
  <c r="C710" i="21"/>
  <c r="O339" i="22" s="1"/>
  <c r="C748" i="21"/>
  <c r="C749" i="21"/>
  <c r="C750" i="21"/>
  <c r="C751" i="21"/>
  <c r="C754" i="21"/>
  <c r="C759" i="21"/>
  <c r="C170" i="21"/>
  <c r="C760" i="21"/>
  <c r="C761" i="21"/>
  <c r="C755" i="21"/>
  <c r="O349" i="22" s="1"/>
  <c r="C756" i="21"/>
  <c r="O350" i="22" s="1"/>
  <c r="C757" i="21"/>
  <c r="C762" i="21"/>
  <c r="C758" i="21"/>
  <c r="C763" i="21"/>
  <c r="C171" i="21"/>
  <c r="C764" i="21"/>
  <c r="C172" i="21"/>
  <c r="C769" i="21"/>
  <c r="C770" i="21"/>
  <c r="C771" i="21"/>
  <c r="C168" i="21"/>
  <c r="C772" i="21"/>
  <c r="C773" i="21"/>
  <c r="O362" i="22" s="1"/>
  <c r="C774" i="21"/>
  <c r="C169" i="21"/>
  <c r="C776" i="21"/>
  <c r="C765" i="21"/>
  <c r="C752" i="21"/>
  <c r="C766" i="21"/>
  <c r="C777" i="21"/>
  <c r="C778" i="21"/>
  <c r="C779" i="21"/>
  <c r="C175" i="21"/>
  <c r="C767" i="21"/>
  <c r="C173" i="21"/>
  <c r="C780" i="21"/>
  <c r="C781" i="21"/>
  <c r="C753" i="21"/>
  <c r="C782" i="21"/>
  <c r="C768" i="21"/>
  <c r="C783" i="21"/>
  <c r="C784" i="21"/>
  <c r="C785" i="21"/>
  <c r="C5" i="21"/>
  <c r="C786" i="21"/>
  <c r="C787" i="21"/>
  <c r="C160" i="21"/>
  <c r="C1073" i="21"/>
  <c r="C552" i="21"/>
  <c r="O189" i="22" s="1"/>
  <c r="C198" i="21"/>
  <c r="C652" i="21"/>
  <c r="C554" i="21"/>
  <c r="O191" i="22" s="1"/>
  <c r="C177" i="21"/>
  <c r="C1154" i="21"/>
  <c r="C1146" i="21"/>
  <c r="C1097" i="21"/>
  <c r="C1093" i="21"/>
  <c r="C570" i="21"/>
  <c r="C637" i="21"/>
  <c r="C561" i="21"/>
  <c r="C562" i="21"/>
  <c r="C563" i="21"/>
  <c r="C564" i="21"/>
  <c r="C689" i="21"/>
  <c r="C800" i="21"/>
  <c r="C1115" i="21"/>
  <c r="C809" i="21"/>
  <c r="C641" i="21"/>
  <c r="C830" i="21"/>
  <c r="C798" i="21"/>
  <c r="C1112" i="21"/>
  <c r="C803" i="21"/>
  <c r="C152" i="21"/>
  <c r="C153" i="21"/>
  <c r="C154" i="21"/>
  <c r="C799" i="21"/>
  <c r="C578" i="21"/>
  <c r="C1145" i="21"/>
  <c r="C677" i="21"/>
  <c r="C1102" i="21"/>
  <c r="C692" i="21"/>
  <c r="C549" i="21"/>
  <c r="C1079" i="21"/>
  <c r="C1121" i="21"/>
  <c r="C1103" i="21"/>
  <c r="C1125" i="21"/>
  <c r="C1113" i="21"/>
  <c r="C1107" i="21"/>
  <c r="C801" i="21"/>
  <c r="C851" i="21"/>
  <c r="C852" i="21"/>
  <c r="C853" i="21"/>
  <c r="C854" i="21"/>
  <c r="C855" i="21"/>
  <c r="C856" i="21"/>
  <c r="C857" i="21"/>
  <c r="C858" i="21"/>
  <c r="C859" i="21"/>
  <c r="C860" i="21"/>
  <c r="C861" i="21"/>
  <c r="C862" i="21"/>
  <c r="C863" i="21"/>
  <c r="C864" i="21"/>
  <c r="C865" i="21"/>
  <c r="C866" i="21"/>
  <c r="C867" i="21"/>
  <c r="C868" i="21"/>
  <c r="C869" i="21"/>
  <c r="C870" i="21"/>
  <c r="C871" i="21"/>
  <c r="C872" i="21"/>
  <c r="C873" i="21"/>
  <c r="C874" i="21"/>
  <c r="C875" i="21"/>
  <c r="C876" i="21"/>
  <c r="C877" i="21"/>
  <c r="C919" i="21"/>
  <c r="C8" i="21"/>
  <c r="C920" i="21"/>
  <c r="C216" i="21"/>
  <c r="C836" i="21"/>
  <c r="C880" i="21"/>
  <c r="C837" i="21"/>
  <c r="C838" i="21"/>
  <c r="C921" i="21"/>
  <c r="C881" i="21"/>
  <c r="C882" i="21"/>
  <c r="C839" i="21"/>
  <c r="C840" i="21"/>
  <c r="C922" i="21"/>
  <c r="C883" i="21"/>
  <c r="C884" i="21"/>
  <c r="C208" i="21"/>
  <c r="C885" i="21"/>
  <c r="C923" i="21"/>
  <c r="C886" i="21"/>
  <c r="C850" i="21"/>
  <c r="C205" i="21"/>
  <c r="C206" i="21"/>
  <c r="C846" i="21"/>
  <c r="C887" i="21"/>
  <c r="C888" i="21"/>
  <c r="C889" i="21"/>
  <c r="C890" i="21"/>
  <c r="C891" i="21"/>
  <c r="C892" i="21"/>
  <c r="C893" i="21"/>
  <c r="C894" i="21"/>
  <c r="C895" i="21"/>
  <c r="C896" i="21"/>
  <c r="C897" i="21"/>
  <c r="C898" i="21"/>
  <c r="C899" i="21"/>
  <c r="C900" i="21"/>
  <c r="C901" i="21"/>
  <c r="C924" i="21"/>
  <c r="C902" i="21"/>
  <c r="C903" i="21"/>
  <c r="C904" i="21"/>
  <c r="C905" i="21"/>
  <c r="C906" i="21"/>
  <c r="C907" i="21"/>
  <c r="C908" i="21"/>
  <c r="C909" i="21"/>
  <c r="C910" i="21"/>
  <c r="C911" i="21"/>
  <c r="C217" i="21"/>
  <c r="C912" i="21"/>
  <c r="C913" i="21"/>
  <c r="C914" i="21"/>
  <c r="C915" i="21"/>
  <c r="C916" i="21"/>
  <c r="C917" i="21"/>
  <c r="C918" i="21"/>
  <c r="C925" i="21"/>
  <c r="C926" i="21"/>
  <c r="C927" i="21"/>
  <c r="C928" i="21"/>
  <c r="C929" i="21"/>
  <c r="C930" i="21"/>
  <c r="C931" i="21"/>
  <c r="C932" i="21"/>
  <c r="C933" i="21"/>
  <c r="C948" i="21"/>
  <c r="C949" i="21"/>
  <c r="C950" i="21"/>
  <c r="C951" i="21"/>
  <c r="C952" i="21"/>
  <c r="C953" i="21"/>
  <c r="C954" i="21"/>
  <c r="C958" i="21"/>
  <c r="C959" i="21"/>
  <c r="C960" i="21"/>
  <c r="C961" i="21"/>
  <c r="C962" i="21"/>
  <c r="C963" i="21"/>
  <c r="C934" i="21"/>
  <c r="C935" i="21"/>
  <c r="C964" i="21"/>
  <c r="C936" i="21"/>
  <c r="C965" i="21"/>
  <c r="C966" i="21"/>
  <c r="C937" i="21"/>
  <c r="C938" i="21"/>
  <c r="C968" i="21"/>
  <c r="C969" i="21"/>
  <c r="C970" i="21"/>
  <c r="C971" i="21"/>
  <c r="C972" i="21"/>
  <c r="C973" i="21"/>
  <c r="C974" i="21"/>
  <c r="C939" i="21"/>
  <c r="C940" i="21"/>
  <c r="C209" i="21"/>
  <c r="C975" i="21"/>
  <c r="C7" i="21"/>
  <c r="C976" i="21"/>
  <c r="C941" i="21"/>
  <c r="C942" i="21"/>
  <c r="C943" i="21"/>
  <c r="C977" i="21"/>
  <c r="C978" i="21"/>
  <c r="C979" i="21"/>
  <c r="C980" i="21"/>
  <c r="C981" i="21"/>
  <c r="C982" i="21"/>
  <c r="C944" i="21"/>
  <c r="C983" i="21"/>
  <c r="C984" i="21"/>
  <c r="C985" i="21"/>
  <c r="C210" i="21"/>
  <c r="C986" i="21"/>
  <c r="C199" i="21"/>
  <c r="C987" i="21"/>
  <c r="C988" i="21"/>
  <c r="C989" i="21"/>
  <c r="C990" i="21"/>
  <c r="C218" i="21"/>
  <c r="C841" i="21"/>
  <c r="C945" i="21"/>
  <c r="C991" i="21"/>
  <c r="C212" i="21"/>
  <c r="C842" i="21"/>
  <c r="C847" i="21"/>
  <c r="C993" i="21"/>
  <c r="C992" i="21"/>
  <c r="C994" i="21"/>
  <c r="C832" i="21"/>
  <c r="C201" i="21"/>
  <c r="C213" i="21"/>
  <c r="C214" i="21"/>
  <c r="C995" i="21"/>
  <c r="C219" i="21"/>
  <c r="C998" i="21"/>
  <c r="C1000" i="21"/>
  <c r="C999" i="21"/>
  <c r="C997" i="21"/>
  <c r="C843" i="21"/>
  <c r="C844" i="21"/>
  <c r="C848" i="21"/>
  <c r="C1001" i="21"/>
  <c r="C1002" i="21"/>
  <c r="C202" i="21"/>
  <c r="C1003" i="21"/>
  <c r="C203" i="21"/>
  <c r="C1004" i="21"/>
  <c r="C1069" i="21"/>
  <c r="C1005" i="21"/>
  <c r="C1006" i="21"/>
  <c r="C833" i="21"/>
  <c r="C204" i="21"/>
  <c r="C845" i="21"/>
  <c r="C849" i="21"/>
  <c r="C834" i="21"/>
  <c r="C835" i="21"/>
  <c r="C831" i="21"/>
  <c r="C1007" i="21"/>
  <c r="C215" i="21"/>
  <c r="C1008" i="21"/>
  <c r="C946" i="21"/>
  <c r="C1009" i="21"/>
  <c r="C1010" i="21"/>
  <c r="C1011" i="21"/>
  <c r="C1012" i="21"/>
  <c r="C947" i="21"/>
  <c r="C1013" i="21"/>
  <c r="C1014" i="21"/>
  <c r="C1015" i="21"/>
  <c r="C1016" i="21"/>
  <c r="C1017" i="21"/>
  <c r="C1018" i="21"/>
  <c r="C1019" i="21"/>
  <c r="C1020" i="21"/>
  <c r="C1021" i="21"/>
  <c r="C955" i="21"/>
  <c r="C956" i="21"/>
  <c r="C957" i="21"/>
  <c r="C825" i="21"/>
  <c r="C231" i="21"/>
  <c r="C232" i="21"/>
  <c r="C235" i="21"/>
  <c r="C1084" i="21"/>
  <c r="C566" i="21"/>
  <c r="C575" i="21"/>
  <c r="C682" i="21"/>
  <c r="C1063" i="21"/>
  <c r="C1127" i="21"/>
  <c r="C788" i="21"/>
  <c r="C1072" i="21"/>
  <c r="C691" i="21"/>
  <c r="C1101" i="21"/>
  <c r="C1122" i="21"/>
  <c r="C195" i="21"/>
  <c r="C1071" i="21"/>
  <c r="O1111" i="22" s="1"/>
  <c r="C236" i="21"/>
  <c r="C681" i="21"/>
  <c r="C1116" i="21"/>
  <c r="C1041" i="21"/>
  <c r="C1042" i="21"/>
  <c r="C1043" i="21"/>
  <c r="C1044" i="21"/>
  <c r="C1045" i="21"/>
  <c r="C1046" i="21"/>
  <c r="C1047" i="21"/>
  <c r="C688" i="21"/>
  <c r="C680" i="21"/>
  <c r="C242" i="21"/>
  <c r="C233" i="21"/>
  <c r="O1127" i="22" s="1"/>
  <c r="C795" i="21"/>
  <c r="C1126" i="21"/>
  <c r="O1155" i="22" s="1"/>
  <c r="C1054" i="21"/>
  <c r="C1055" i="21"/>
  <c r="C1086" i="21"/>
  <c r="C565" i="21"/>
  <c r="C580" i="21"/>
  <c r="C802" i="21"/>
  <c r="C685" i="21"/>
  <c r="C656" i="21"/>
  <c r="C550" i="21"/>
  <c r="C828" i="21"/>
  <c r="C684" i="21"/>
  <c r="C1132" i="21"/>
  <c r="C624" i="21"/>
  <c r="C648" i="21"/>
  <c r="C1088" i="21"/>
  <c r="C1108" i="21"/>
  <c r="C627" i="21"/>
  <c r="C628" i="21"/>
  <c r="C626" i="21"/>
  <c r="C690" i="21"/>
  <c r="C669" i="21"/>
  <c r="C824" i="21"/>
  <c r="C1064" i="21"/>
  <c r="C237" i="21"/>
  <c r="C1096" i="21"/>
  <c r="C1109" i="21"/>
  <c r="C671" i="21"/>
  <c r="C1136" i="21"/>
  <c r="C1143" i="21"/>
  <c r="C162" i="21"/>
  <c r="C634" i="21"/>
  <c r="C224" i="21"/>
  <c r="C1094" i="21"/>
  <c r="C635" i="21"/>
  <c r="C670" i="21"/>
  <c r="C223" i="21"/>
  <c r="C1131" i="21"/>
  <c r="C645" i="21"/>
  <c r="C197" i="21"/>
  <c r="C673" i="21"/>
  <c r="C1130" i="21"/>
  <c r="C676" i="21"/>
  <c r="C1095" i="21"/>
  <c r="C38" i="21"/>
  <c r="C567" i="21"/>
  <c r="C653" i="21"/>
  <c r="C662" i="21"/>
  <c r="C1114" i="21"/>
  <c r="C660" i="21"/>
  <c r="C1140" i="21"/>
  <c r="C1138" i="21"/>
  <c r="C1022" i="21"/>
  <c r="C664" i="21"/>
  <c r="C560" i="21"/>
  <c r="C225" i="21"/>
  <c r="C649" i="21"/>
  <c r="C1106" i="21"/>
  <c r="C667" i="21"/>
  <c r="C651" i="21"/>
  <c r="C1137" i="21"/>
  <c r="C579" i="21"/>
  <c r="C1133" i="21"/>
  <c r="C644" i="21"/>
  <c r="C663" i="21"/>
  <c r="C672" i="21"/>
  <c r="C1155" i="21"/>
  <c r="C668" i="21"/>
  <c r="C1117" i="21"/>
  <c r="C156" i="21"/>
  <c r="C557" i="21"/>
  <c r="C646" i="21"/>
  <c r="C558" i="21"/>
  <c r="C568" i="21"/>
  <c r="C1100" i="21"/>
  <c r="C577" i="21"/>
  <c r="C1128" i="21"/>
  <c r="C1060" i="21"/>
  <c r="C1139" i="21"/>
  <c r="C665" i="21"/>
  <c r="C1098" i="21"/>
  <c r="C1129" i="21"/>
  <c r="C1062" i="21"/>
  <c r="C1142" i="21"/>
  <c r="C559" i="21"/>
  <c r="C1024" i="21"/>
  <c r="C556" i="21"/>
  <c r="C647" i="21"/>
  <c r="C642" i="21"/>
  <c r="C1099" i="21"/>
  <c r="C639" i="21"/>
  <c r="C1173" i="21"/>
  <c r="C1174" i="21"/>
  <c r="C248" i="21"/>
  <c r="C1175" i="21"/>
  <c r="C1165" i="21"/>
  <c r="C1176" i="21"/>
  <c r="C1177" i="21"/>
  <c r="C1178" i="21"/>
  <c r="C1179" i="21"/>
  <c r="C1181" i="21"/>
  <c r="C1182" i="21"/>
  <c r="C1184" i="21"/>
  <c r="C1185" i="21"/>
  <c r="C1186" i="21"/>
  <c r="C1187" i="21"/>
  <c r="C1188" i="21"/>
  <c r="C1189" i="21"/>
  <c r="C1190" i="21"/>
  <c r="C1191" i="21"/>
  <c r="C1192" i="21"/>
  <c r="C1194" i="21"/>
  <c r="C1195" i="21"/>
  <c r="C1197" i="21"/>
  <c r="C1198" i="21"/>
  <c r="C249" i="21"/>
  <c r="C1199" i="21"/>
  <c r="C1200" i="21"/>
  <c r="C250" i="21"/>
  <c r="C1201" i="21"/>
  <c r="C251" i="21"/>
  <c r="C1202" i="21"/>
  <c r="C1203" i="21"/>
  <c r="C1204" i="21"/>
  <c r="C1205" i="21"/>
  <c r="C1206" i="21"/>
  <c r="C1207" i="21"/>
  <c r="C252" i="21"/>
  <c r="C1208" i="21"/>
  <c r="C1209" i="21"/>
  <c r="C1210" i="21"/>
  <c r="C253" i="21"/>
  <c r="C254" i="21"/>
  <c r="C1211" i="21"/>
  <c r="C1212" i="21"/>
  <c r="C1213" i="21"/>
  <c r="C1214" i="21"/>
  <c r="C255" i="21"/>
  <c r="C1215" i="21"/>
  <c r="C1216" i="21"/>
  <c r="C1217" i="21"/>
  <c r="C1218" i="21"/>
  <c r="C1166" i="21"/>
  <c r="C1221" i="21"/>
  <c r="C1228" i="21"/>
  <c r="C1167" i="21"/>
  <c r="C1168" i="21"/>
  <c r="C1169" i="21"/>
  <c r="C1229" i="21"/>
  <c r="C1230" i="21"/>
  <c r="C1231" i="21"/>
  <c r="C1222" i="21"/>
  <c r="C1232" i="21"/>
  <c r="C1223" i="21"/>
  <c r="C1233" i="21"/>
  <c r="C1235" i="21"/>
  <c r="C1236" i="21"/>
  <c r="C1237" i="21"/>
  <c r="C1170" i="21"/>
  <c r="C1162" i="21"/>
  <c r="C1238" i="21"/>
  <c r="C245" i="21"/>
  <c r="C1239" i="21"/>
  <c r="C1240" i="21"/>
  <c r="C1241" i="21"/>
  <c r="C1242" i="21"/>
  <c r="C1243" i="21"/>
  <c r="C1244" i="21"/>
  <c r="C1172" i="21"/>
  <c r="C1246" i="21"/>
  <c r="C1163" i="21"/>
  <c r="C1247" i="21"/>
  <c r="C1164" i="21"/>
  <c r="C1224" i="21"/>
  <c r="C1249" i="21"/>
  <c r="C1250" i="21"/>
  <c r="C1251" i="21"/>
  <c r="C1252" i="21"/>
  <c r="C1253" i="21"/>
  <c r="C1225" i="21"/>
  <c r="C1254" i="21"/>
  <c r="C1255" i="21"/>
  <c r="C257" i="21"/>
  <c r="C1256" i="21"/>
  <c r="C1257" i="21"/>
  <c r="C1258" i="21"/>
  <c r="C1226" i="21"/>
  <c r="C1259" i="21"/>
  <c r="C1260" i="21"/>
  <c r="C1227" i="21"/>
  <c r="C1261" i="21"/>
  <c r="C1280" i="21"/>
  <c r="O1123" i="22" s="1"/>
  <c r="C1281" i="21"/>
  <c r="C1282" i="21"/>
  <c r="C1283" i="21"/>
  <c r="C1284" i="21"/>
  <c r="C1262" i="21"/>
  <c r="C1285" i="21"/>
  <c r="C1286" i="21"/>
  <c r="O1129" i="22" s="1"/>
  <c r="C1287" i="21"/>
  <c r="C1288" i="21"/>
  <c r="C1289" i="21"/>
  <c r="C1290" i="21"/>
  <c r="C1291" i="21"/>
  <c r="C1292" i="21"/>
  <c r="C1293" i="21"/>
  <c r="C1294" i="21"/>
  <c r="C1295" i="21"/>
  <c r="C1296" i="21"/>
  <c r="C1297" i="21"/>
  <c r="C1298" i="21"/>
  <c r="C1299" i="21"/>
  <c r="C1300" i="21"/>
  <c r="C1301" i="21"/>
  <c r="C1302" i="21"/>
  <c r="C1303" i="21"/>
  <c r="C1304" i="21"/>
  <c r="C1305" i="21"/>
  <c r="C1306" i="21"/>
  <c r="C1307" i="21"/>
  <c r="C1264" i="21"/>
  <c r="C1279" i="21"/>
  <c r="C1265" i="21"/>
  <c r="C1266" i="21"/>
  <c r="C1267" i="21"/>
  <c r="C1278" i="21"/>
  <c r="C1269" i="21"/>
  <c r="C1308" i="21"/>
  <c r="C1309" i="21"/>
  <c r="C1270" i="21"/>
  <c r="C1271" i="21"/>
  <c r="C1272" i="21"/>
  <c r="O1115" i="22" s="1"/>
  <c r="C1273" i="21"/>
  <c r="C1276" i="21"/>
  <c r="C1277" i="21"/>
  <c r="O1120" i="22" s="1"/>
  <c r="C1274" i="21"/>
  <c r="O1117" i="22" s="1"/>
  <c r="C1275" i="21"/>
  <c r="C1310" i="21"/>
  <c r="C1311" i="21"/>
  <c r="C1313" i="21"/>
  <c r="C1314" i="21"/>
  <c r="C1315" i="21"/>
  <c r="C284" i="21"/>
  <c r="C1317" i="21"/>
  <c r="C1319" i="21"/>
  <c r="C1320" i="21"/>
  <c r="C1321" i="21"/>
  <c r="C285" i="21"/>
  <c r="C1322" i="21"/>
  <c r="C1323" i="21"/>
  <c r="C1324" i="21"/>
  <c r="C1325" i="21"/>
  <c r="C1326" i="21"/>
  <c r="C1327" i="21"/>
  <c r="C1328" i="21"/>
  <c r="C1329" i="21"/>
  <c r="C1330" i="21"/>
  <c r="C1331" i="21"/>
  <c r="C1332" i="21"/>
  <c r="C1333" i="21"/>
  <c r="C1334" i="21"/>
  <c r="C1335" i="21"/>
  <c r="C1336" i="21"/>
  <c r="C1337" i="21"/>
  <c r="C1338" i="21"/>
  <c r="C1339" i="21"/>
  <c r="C1340" i="21"/>
  <c r="C1341" i="21"/>
  <c r="C1342" i="21"/>
  <c r="C1343" i="21"/>
  <c r="C1344" i="21"/>
  <c r="C1345" i="21"/>
  <c r="C1346" i="21"/>
  <c r="C1347" i="21"/>
  <c r="C1348" i="21"/>
  <c r="C1349" i="21"/>
  <c r="C1350" i="21"/>
  <c r="C1351" i="21"/>
  <c r="C1352" i="21"/>
  <c r="C1353" i="21"/>
  <c r="C1354" i="21"/>
  <c r="C1355" i="21"/>
  <c r="C1356" i="21"/>
  <c r="C1357" i="21"/>
  <c r="C1359" i="21"/>
  <c r="C1360" i="21"/>
  <c r="C1362" i="21"/>
  <c r="C1363" i="21"/>
  <c r="C1403" i="21"/>
  <c r="C1365" i="21"/>
  <c r="C1316" i="21"/>
  <c r="C1367" i="21"/>
  <c r="C1369" i="21"/>
  <c r="C1370" i="21"/>
  <c r="C1371" i="21"/>
  <c r="C1372" i="21"/>
  <c r="C1373" i="21"/>
  <c r="C1374" i="21"/>
  <c r="C1375" i="21"/>
  <c r="C1376" i="21"/>
  <c r="C1377" i="21"/>
  <c r="C1378" i="21"/>
  <c r="C1379" i="21"/>
  <c r="C1380" i="21"/>
  <c r="C1381" i="21"/>
  <c r="C1382" i="21"/>
  <c r="C1383" i="21"/>
  <c r="C1384" i="21"/>
  <c r="C1385" i="21"/>
  <c r="C1386" i="21"/>
  <c r="C1387" i="21"/>
  <c r="C1388" i="21"/>
  <c r="C1389" i="21"/>
  <c r="C1390" i="21"/>
  <c r="C1391" i="21"/>
  <c r="C1392" i="21"/>
  <c r="C1393" i="21"/>
  <c r="C1394" i="21"/>
  <c r="C1395" i="21"/>
  <c r="C1396" i="21"/>
  <c r="C1397" i="21"/>
  <c r="C1398" i="21"/>
  <c r="C1399" i="21"/>
  <c r="C1400" i="21"/>
  <c r="C1401" i="21"/>
  <c r="C555" i="21"/>
  <c r="C1053" i="21"/>
  <c r="C1085" i="21"/>
  <c r="C1364" i="21"/>
  <c r="C1366" i="21"/>
  <c r="C1135" i="21"/>
  <c r="C1141" i="21"/>
  <c r="C1048" i="21"/>
  <c r="C659" i="21"/>
  <c r="C650" i="21"/>
  <c r="C1050" i="21"/>
  <c r="C658" i="21"/>
  <c r="C1049" i="21"/>
  <c r="C569" i="21"/>
  <c r="C576" i="21"/>
  <c r="C638" i="21"/>
  <c r="C1061" i="21"/>
  <c r="C1134" i="21"/>
  <c r="C243" i="21"/>
  <c r="C244" i="21"/>
  <c r="C1120" i="21"/>
  <c r="C654" i="21"/>
  <c r="C655" i="21"/>
  <c r="C1219" i="21"/>
  <c r="D52" i="21"/>
  <c r="U52" i="21" s="1"/>
  <c r="D53" i="21"/>
  <c r="U53" i="21" s="1"/>
  <c r="D61" i="21"/>
  <c r="U61" i="21" s="1"/>
  <c r="D72" i="21"/>
  <c r="U72" i="21" s="1"/>
  <c r="D73" i="21"/>
  <c r="U73" i="21" s="1"/>
  <c r="D74" i="21"/>
  <c r="U74" i="21" s="1"/>
  <c r="D75" i="21"/>
  <c r="U75" i="21" s="1"/>
  <c r="D62" i="21"/>
  <c r="U62" i="21" s="1"/>
  <c r="D78" i="21"/>
  <c r="U78" i="21" s="1"/>
  <c r="D63" i="21"/>
  <c r="U63" i="21" s="1"/>
  <c r="D64" i="21"/>
  <c r="U64" i="21" s="1"/>
  <c r="D80" i="21"/>
  <c r="U80" i="21" s="1"/>
  <c r="D81" i="21"/>
  <c r="U81" i="21" s="1"/>
  <c r="D65" i="21"/>
  <c r="U65" i="21" s="1"/>
  <c r="D66" i="21"/>
  <c r="U66" i="21" s="1"/>
  <c r="D83" i="21"/>
  <c r="U83" i="21" s="1"/>
  <c r="D84" i="21"/>
  <c r="U84" i="21" s="1"/>
  <c r="D85" i="21"/>
  <c r="U85" i="21" s="1"/>
  <c r="D86" i="21"/>
  <c r="U86" i="21" s="1"/>
  <c r="D87" i="21"/>
  <c r="U87" i="21" s="1"/>
  <c r="D88" i="21"/>
  <c r="U88" i="21" s="1"/>
  <c r="D89" i="21"/>
  <c r="U89" i="21" s="1"/>
  <c r="D91" i="21"/>
  <c r="U91" i="21" s="1"/>
  <c r="D90" i="21"/>
  <c r="U90" i="21" s="1"/>
  <c r="D92" i="21"/>
  <c r="U92" i="21" s="1"/>
  <c r="D93" i="21"/>
  <c r="U93" i="21" s="1"/>
  <c r="D94" i="21"/>
  <c r="U94" i="21" s="1"/>
  <c r="D95" i="21"/>
  <c r="U95" i="21" s="1"/>
  <c r="D3" i="21"/>
  <c r="U3" i="21" s="1"/>
  <c r="W3" i="21" s="1"/>
  <c r="D151" i="21"/>
  <c r="U151" i="21" s="1"/>
  <c r="D163" i="21"/>
  <c r="U163" i="21" s="1"/>
  <c r="D164" i="21"/>
  <c r="U164" i="21" s="1"/>
  <c r="D158" i="21"/>
  <c r="U158" i="21" s="1"/>
  <c r="D226" i="21"/>
  <c r="U226" i="21" s="1"/>
  <c r="D679" i="21"/>
  <c r="U679" i="21" s="1"/>
  <c r="D1089" i="21"/>
  <c r="U1089" i="21" s="1"/>
  <c r="D1027" i="21"/>
  <c r="U1027" i="21" s="1"/>
  <c r="D1028" i="21"/>
  <c r="U1028" i="21" s="1"/>
  <c r="D165" i="21"/>
  <c r="U165" i="21" s="1"/>
  <c r="D166" i="21"/>
  <c r="U166" i="21" s="1"/>
  <c r="D167" i="21"/>
  <c r="U167" i="21" s="1"/>
  <c r="D822" i="21"/>
  <c r="U822" i="21" s="1"/>
  <c r="D1090" i="21"/>
  <c r="U1090" i="21" s="1"/>
  <c r="D1082" i="21"/>
  <c r="U1082" i="21" s="1"/>
  <c r="D693" i="21"/>
  <c r="U693" i="21" s="1"/>
  <c r="D632" i="21"/>
  <c r="U632" i="21" s="1"/>
  <c r="D829" i="21"/>
  <c r="U829" i="21" s="1"/>
  <c r="D813" i="21"/>
  <c r="U813" i="21" s="1"/>
  <c r="D207" i="21"/>
  <c r="U207" i="21" s="1"/>
  <c r="D6" i="21"/>
  <c r="U6" i="21" s="1"/>
  <c r="D211" i="21"/>
  <c r="U211" i="21" s="1"/>
  <c r="D200" i="21"/>
  <c r="U200" i="21" s="1"/>
  <c r="D222" i="21"/>
  <c r="U222" i="21" s="1"/>
  <c r="D812" i="21"/>
  <c r="U812" i="21" s="1"/>
  <c r="D814" i="21"/>
  <c r="U814" i="21" s="1"/>
  <c r="D826" i="21"/>
  <c r="U826" i="21" s="1"/>
  <c r="D1066" i="21"/>
  <c r="U1066" i="21" s="1"/>
  <c r="D823" i="21"/>
  <c r="U823" i="21" s="1"/>
  <c r="D1026" i="21"/>
  <c r="U1026" i="21" s="1"/>
  <c r="D687" i="21"/>
  <c r="U687" i="21" s="1"/>
  <c r="D1033" i="21"/>
  <c r="U1033" i="21" s="1"/>
  <c r="D239" i="21"/>
  <c r="U239" i="21" s="1"/>
  <c r="D247" i="21"/>
  <c r="U247" i="21" s="1"/>
  <c r="D1220" i="21"/>
  <c r="U1220" i="21" s="1"/>
  <c r="D256" i="21"/>
  <c r="U256" i="21" s="1"/>
  <c r="D260" i="21"/>
  <c r="U260" i="21" s="1"/>
  <c r="D263" i="21"/>
  <c r="U263" i="21" s="1"/>
  <c r="D264" i="21"/>
  <c r="U264" i="21" s="1"/>
  <c r="D265" i="21"/>
  <c r="U265" i="21" s="1"/>
  <c r="D267" i="21"/>
  <c r="U267" i="21" s="1"/>
  <c r="D270" i="21"/>
  <c r="U270" i="21" s="1"/>
  <c r="D271" i="21"/>
  <c r="U271" i="21" s="1"/>
  <c r="D272" i="21"/>
  <c r="U272" i="21" s="1"/>
  <c r="D273" i="21"/>
  <c r="U273" i="21" s="1"/>
  <c r="D259" i="21"/>
  <c r="U259" i="21" s="1"/>
  <c r="D277" i="21"/>
  <c r="U277" i="21" s="1"/>
  <c r="D278" i="21"/>
  <c r="U278" i="21" s="1"/>
  <c r="D280" i="21"/>
  <c r="U280" i="21" s="1"/>
  <c r="D281" i="21"/>
  <c r="U281" i="21" s="1"/>
  <c r="D282" i="21"/>
  <c r="U282" i="21" s="1"/>
  <c r="D283" i="21"/>
  <c r="U283" i="21" s="1"/>
  <c r="D287" i="21"/>
  <c r="U287" i="21" s="1"/>
  <c r="D288" i="21"/>
  <c r="U288" i="21" s="1"/>
  <c r="D289" i="21"/>
  <c r="U289" i="21" s="1"/>
  <c r="D290" i="21"/>
  <c r="U290" i="21" s="1"/>
  <c r="D291" i="21"/>
  <c r="U291" i="21" s="1"/>
  <c r="D292" i="21"/>
  <c r="U292" i="21" s="1"/>
  <c r="D293" i="21"/>
  <c r="U293" i="21" s="1"/>
  <c r="D294" i="21"/>
  <c r="U294" i="21" s="1"/>
  <c r="D295" i="21"/>
  <c r="U295" i="21" s="1"/>
  <c r="D144" i="21"/>
  <c r="U144" i="21" s="1"/>
  <c r="D145" i="21"/>
  <c r="U145" i="21" s="1"/>
  <c r="D504" i="21"/>
  <c r="U504" i="21" s="1"/>
  <c r="D505" i="21"/>
  <c r="U505" i="21" s="1"/>
  <c r="D516" i="21"/>
  <c r="U516" i="21" s="1"/>
  <c r="D146" i="21"/>
  <c r="U146" i="21" s="1"/>
  <c r="D517" i="21"/>
  <c r="U517" i="21" s="1"/>
  <c r="D518" i="21"/>
  <c r="U518" i="21" s="1"/>
  <c r="D506" i="21"/>
  <c r="U506" i="21" s="1"/>
  <c r="D507" i="21"/>
  <c r="U507" i="21" s="1"/>
  <c r="D508" i="21"/>
  <c r="U508" i="21" s="1"/>
  <c r="D519" i="21"/>
  <c r="U519" i="21" s="1"/>
  <c r="D509" i="21"/>
  <c r="U509" i="21" s="1"/>
  <c r="D520" i="21"/>
  <c r="U520" i="21" s="1"/>
  <c r="D510" i="21"/>
  <c r="U510" i="21" s="1"/>
  <c r="D521" i="21"/>
  <c r="U521" i="21" s="1"/>
  <c r="D511" i="21"/>
  <c r="U511" i="21" s="1"/>
  <c r="D512" i="21"/>
  <c r="U512" i="21" s="1"/>
  <c r="D513" i="21"/>
  <c r="U513" i="21" s="1"/>
  <c r="D514" i="21"/>
  <c r="U514" i="21" s="1"/>
  <c r="D522" i="21"/>
  <c r="U522" i="21" s="1"/>
  <c r="D523" i="21"/>
  <c r="U523" i="21" s="1"/>
  <c r="D147" i="21"/>
  <c r="U147" i="21" s="1"/>
  <c r="D148" i="21"/>
  <c r="U148" i="21" s="1"/>
  <c r="D149" i="21"/>
  <c r="U149" i="21" s="1"/>
  <c r="D515" i="21"/>
  <c r="U515" i="21" s="1"/>
  <c r="D524" i="21"/>
  <c r="U524" i="21" s="1"/>
  <c r="D525" i="21"/>
  <c r="U525" i="21" s="1"/>
  <c r="D529" i="21"/>
  <c r="U529" i="21" s="1"/>
  <c r="D526" i="21"/>
  <c r="U526" i="21" s="1"/>
  <c r="D527" i="21"/>
  <c r="U527" i="21" s="1"/>
  <c r="D528" i="21"/>
  <c r="U528" i="21" s="1"/>
  <c r="D530" i="21"/>
  <c r="U530" i="21" s="1"/>
  <c r="D531" i="21"/>
  <c r="U531" i="21" s="1"/>
  <c r="D532" i="21"/>
  <c r="U532" i="21" s="1"/>
  <c r="D533" i="21"/>
  <c r="U533" i="21" s="1"/>
  <c r="D534" i="21"/>
  <c r="U534" i="21" s="1"/>
  <c r="D535" i="21"/>
  <c r="U535" i="21" s="1"/>
  <c r="D536" i="21"/>
  <c r="U536" i="21" s="1"/>
  <c r="D537" i="21"/>
  <c r="U537" i="21" s="1"/>
  <c r="D538" i="21"/>
  <c r="U538" i="21" s="1"/>
  <c r="D539" i="21"/>
  <c r="U539" i="21" s="1"/>
  <c r="D540" i="21"/>
  <c r="U540" i="21" s="1"/>
  <c r="D541" i="21"/>
  <c r="U541" i="21" s="1"/>
  <c r="D542" i="21"/>
  <c r="U542" i="21" s="1"/>
  <c r="D543" i="21"/>
  <c r="U543" i="21" s="1"/>
  <c r="D544" i="21"/>
  <c r="U544" i="21" s="1"/>
  <c r="D545" i="21"/>
  <c r="U545" i="21" s="1"/>
  <c r="D547" i="21"/>
  <c r="U547" i="21" s="1"/>
  <c r="D548" i="21"/>
  <c r="U548" i="21" s="1"/>
  <c r="D815" i="21"/>
  <c r="U815" i="21" s="1"/>
  <c r="D1029" i="21"/>
  <c r="U1029" i="21" s="1"/>
  <c r="D1065" i="21"/>
  <c r="U1065" i="21" s="1"/>
  <c r="D790" i="21"/>
  <c r="U790" i="21" s="1"/>
  <c r="D1067" i="21"/>
  <c r="U1067" i="21" s="1"/>
  <c r="D619" i="21"/>
  <c r="U619" i="21" s="1"/>
  <c r="D794" i="21"/>
  <c r="U794" i="21" s="1"/>
  <c r="D1032" i="21"/>
  <c r="U1032" i="21" s="1"/>
  <c r="D185" i="21"/>
  <c r="U185" i="21" s="1"/>
  <c r="D1083" i="21"/>
  <c r="U1083" i="21" s="1"/>
  <c r="D180" i="21"/>
  <c r="U180" i="21" s="1"/>
  <c r="D1036" i="21"/>
  <c r="U1036" i="21" s="1"/>
  <c r="D694" i="21"/>
  <c r="U694" i="21" s="1"/>
  <c r="D183" i="21"/>
  <c r="U183" i="21" s="1"/>
  <c r="D636" i="21"/>
  <c r="U636" i="21" s="1"/>
  <c r="D704" i="21"/>
  <c r="U704" i="21" s="1"/>
  <c r="D1153" i="21"/>
  <c r="U1153" i="21" s="1"/>
  <c r="D157" i="21"/>
  <c r="U157" i="21" s="1"/>
  <c r="D230" i="21"/>
  <c r="U230" i="21" s="1"/>
  <c r="D678" i="21"/>
  <c r="U678" i="21" s="1"/>
  <c r="D1152" i="21"/>
  <c r="U1152" i="21" s="1"/>
  <c r="D184" i="21"/>
  <c r="U184" i="21" s="1"/>
  <c r="D1040" i="21"/>
  <c r="U1040" i="21" s="1"/>
  <c r="D196" i="21"/>
  <c r="U196" i="21" s="1"/>
  <c r="D1158" i="21"/>
  <c r="U1158" i="21" s="1"/>
  <c r="D583" i="21"/>
  <c r="U583" i="21" s="1"/>
  <c r="D584" i="21"/>
  <c r="U584" i="21" s="1"/>
  <c r="D585" i="21"/>
  <c r="U585" i="21" s="1"/>
  <c r="D586" i="21"/>
  <c r="U586" i="21" s="1"/>
  <c r="D587" i="21"/>
  <c r="U587" i="21" s="1"/>
  <c r="D588" i="21"/>
  <c r="U588" i="21" s="1"/>
  <c r="D589" i="21"/>
  <c r="U589" i="21" s="1"/>
  <c r="D590" i="21"/>
  <c r="U590" i="21" s="1"/>
  <c r="D592" i="21"/>
  <c r="U592" i="21" s="1"/>
  <c r="D593" i="21"/>
  <c r="U593" i="21" s="1"/>
  <c r="D594" i="21"/>
  <c r="U594" i="21" s="1"/>
  <c r="D595" i="21"/>
  <c r="U595" i="21" s="1"/>
  <c r="D596" i="21"/>
  <c r="U596" i="21" s="1"/>
  <c r="D591" i="21"/>
  <c r="U591" i="21" s="1"/>
  <c r="D600" i="21"/>
  <c r="U600" i="21" s="1"/>
  <c r="D601" i="21"/>
  <c r="U601" i="21" s="1"/>
  <c r="D602" i="21"/>
  <c r="U602" i="21" s="1"/>
  <c r="D603" i="21"/>
  <c r="U603" i="21" s="1"/>
  <c r="D604" i="21"/>
  <c r="U604" i="21" s="1"/>
  <c r="D605" i="21"/>
  <c r="U605" i="21" s="1"/>
  <c r="D606" i="21"/>
  <c r="U606" i="21" s="1"/>
  <c r="D607" i="21"/>
  <c r="U607" i="21" s="1"/>
  <c r="D608" i="21"/>
  <c r="U608" i="21" s="1"/>
  <c r="D609" i="21"/>
  <c r="U609" i="21" s="1"/>
  <c r="D610" i="21"/>
  <c r="U610" i="21" s="1"/>
  <c r="D611" i="21"/>
  <c r="U611" i="21" s="1"/>
  <c r="D612" i="21"/>
  <c r="U612" i="21" s="1"/>
  <c r="D613" i="21"/>
  <c r="U613" i="21" s="1"/>
  <c r="D614" i="21"/>
  <c r="U614" i="21" s="1"/>
  <c r="D615" i="21"/>
  <c r="U615" i="21" s="1"/>
  <c r="D159" i="21"/>
  <c r="U159" i="21" s="1"/>
  <c r="D810" i="21"/>
  <c r="U810" i="21" s="1"/>
  <c r="D808" i="21"/>
  <c r="U808" i="21" s="1"/>
  <c r="D1091" i="21"/>
  <c r="U1091" i="21" s="1"/>
  <c r="D179" i="21"/>
  <c r="U179" i="21" s="1"/>
  <c r="D1104" i="21"/>
  <c r="U1104" i="21" s="1"/>
  <c r="D1105" i="21"/>
  <c r="U1105" i="21" s="1"/>
  <c r="D1025" i="21"/>
  <c r="U1025" i="21" s="1"/>
  <c r="D793" i="21"/>
  <c r="U793" i="21" s="1"/>
  <c r="D1070" i="21"/>
  <c r="U1070" i="21" s="1"/>
  <c r="D1034" i="21"/>
  <c r="U1034" i="21" s="1"/>
  <c r="D807" i="21"/>
  <c r="U807" i="21" s="1"/>
  <c r="D1038" i="21"/>
  <c r="U1038" i="21" s="1"/>
  <c r="D182" i="21"/>
  <c r="U182" i="21" s="1"/>
  <c r="D1148" i="21"/>
  <c r="U1148" i="21" s="1"/>
  <c r="D700" i="21"/>
  <c r="U700" i="21" s="1"/>
  <c r="D1023" i="21"/>
  <c r="U1023" i="21" s="1"/>
  <c r="D234" i="21"/>
  <c r="U234" i="21" s="1"/>
  <c r="D186" i="21"/>
  <c r="U186" i="21" s="1"/>
  <c r="D176" i="21"/>
  <c r="U176" i="21" s="1"/>
  <c r="D806" i="21"/>
  <c r="U806" i="21" s="1"/>
  <c r="D811" i="21"/>
  <c r="U811" i="21" s="1"/>
  <c r="D791" i="21"/>
  <c r="U791" i="21" s="1"/>
  <c r="D804" i="21"/>
  <c r="U804" i="21" s="1"/>
  <c r="D1068" i="21"/>
  <c r="U1068" i="21" s="1"/>
  <c r="D643" i="21"/>
  <c r="U643" i="21" s="1"/>
  <c r="D683" i="21"/>
  <c r="U683" i="21" s="1"/>
  <c r="D1160" i="21"/>
  <c r="U1160" i="21" s="1"/>
  <c r="D633" i="21"/>
  <c r="U633" i="21" s="1"/>
  <c r="D178" i="21"/>
  <c r="U178" i="21" s="1"/>
  <c r="D1150" i="21"/>
  <c r="U1150" i="21" s="1"/>
  <c r="D796" i="21"/>
  <c r="U796" i="21" s="1"/>
  <c r="D1087" i="21"/>
  <c r="U1087" i="21" s="1"/>
  <c r="D1110" i="21"/>
  <c r="U1110" i="21" s="1"/>
  <c r="D1149" i="21"/>
  <c r="U1149" i="21" s="1"/>
  <c r="D1031" i="21"/>
  <c r="U1031" i="21" s="1"/>
  <c r="D1081" i="21"/>
  <c r="U1081" i="21" s="1"/>
  <c r="D797" i="21"/>
  <c r="U797" i="21" s="1"/>
  <c r="D816" i="21"/>
  <c r="U816" i="21" s="1"/>
  <c r="D1157" i="21"/>
  <c r="U1157" i="21" s="1"/>
  <c r="D1035" i="21"/>
  <c r="U1035" i="21" s="1"/>
  <c r="D821" i="21"/>
  <c r="U821" i="21" s="1"/>
  <c r="D1056" i="21"/>
  <c r="U1056" i="21" s="1"/>
  <c r="D1057" i="21"/>
  <c r="U1057" i="21" s="1"/>
  <c r="D155" i="21"/>
  <c r="U155" i="21" s="1"/>
  <c r="D1039" i="21"/>
  <c r="U1039" i="21" s="1"/>
  <c r="D1151" i="21"/>
  <c r="U1151" i="21" s="1"/>
  <c r="D1161" i="21"/>
  <c r="U1161" i="21" s="1"/>
  <c r="D805" i="21"/>
  <c r="U805" i="21" s="1"/>
  <c r="D1144" i="21"/>
  <c r="U1144" i="21" s="1"/>
  <c r="D1159" i="21"/>
  <c r="U1159" i="21" s="1"/>
  <c r="D1147" i="21"/>
  <c r="U1147" i="21" s="1"/>
  <c r="D696" i="21"/>
  <c r="U696" i="21" s="1"/>
  <c r="D1030" i="21"/>
  <c r="U1030" i="21" s="1"/>
  <c r="D181" i="21"/>
  <c r="U181" i="21" s="1"/>
  <c r="D227" i="21"/>
  <c r="U227" i="21" s="1"/>
  <c r="D229" i="21"/>
  <c r="U229" i="21" s="1"/>
  <c r="D228" i="21"/>
  <c r="U228" i="21" s="1"/>
  <c r="D695" i="21"/>
  <c r="U695" i="21" s="1"/>
  <c r="D1156" i="21"/>
  <c r="U1156" i="21" s="1"/>
  <c r="D686" i="21"/>
  <c r="U686" i="21" s="1"/>
  <c r="D551" i="21"/>
  <c r="U551" i="21" s="1"/>
  <c r="D1124" i="21"/>
  <c r="U1124" i="21" s="1"/>
  <c r="D1123" i="21"/>
  <c r="U1123" i="21" s="1"/>
  <c r="D1037" i="21"/>
  <c r="U1037" i="21" s="1"/>
  <c r="D1118" i="21"/>
  <c r="U1118" i="21" s="1"/>
  <c r="D553" i="21"/>
  <c r="U553" i="21" s="1"/>
  <c r="D1111" i="21"/>
  <c r="U1111" i="21" s="1"/>
  <c r="D711" i="21"/>
  <c r="U711" i="21" s="1"/>
  <c r="D712" i="21"/>
  <c r="U712" i="21" s="1"/>
  <c r="D713" i="21"/>
  <c r="U713" i="21" s="1"/>
  <c r="D714" i="21"/>
  <c r="U714" i="21" s="1"/>
  <c r="D715" i="21"/>
  <c r="U715" i="21" s="1"/>
  <c r="D716" i="21"/>
  <c r="U716" i="21" s="1"/>
  <c r="D717" i="21"/>
  <c r="U717" i="21" s="1"/>
  <c r="D718" i="21"/>
  <c r="U718" i="21" s="1"/>
  <c r="D719" i="21"/>
  <c r="U719" i="21" s="1"/>
  <c r="D720" i="21"/>
  <c r="U720" i="21" s="1"/>
  <c r="D721" i="21"/>
  <c r="U721" i="21" s="1"/>
  <c r="D722" i="21"/>
  <c r="U722" i="21" s="1"/>
  <c r="D723" i="21"/>
  <c r="U723" i="21" s="1"/>
  <c r="D724" i="21"/>
  <c r="U724" i="21" s="1"/>
  <c r="D708" i="21"/>
  <c r="U708" i="21" s="1"/>
  <c r="D725" i="21"/>
  <c r="U725" i="21" s="1"/>
  <c r="D726" i="21"/>
  <c r="U726" i="21" s="1"/>
  <c r="D727" i="21"/>
  <c r="U727" i="21" s="1"/>
  <c r="D728" i="21"/>
  <c r="U728" i="21" s="1"/>
  <c r="D729" i="21"/>
  <c r="U729" i="21" s="1"/>
  <c r="D730" i="21"/>
  <c r="U730" i="21" s="1"/>
  <c r="D731" i="21"/>
  <c r="U731" i="21" s="1"/>
  <c r="D732" i="21"/>
  <c r="U732" i="21" s="1"/>
  <c r="D733" i="21"/>
  <c r="U733" i="21" s="1"/>
  <c r="D734" i="21"/>
  <c r="U734" i="21" s="1"/>
  <c r="D707" i="21"/>
  <c r="U707" i="21" s="1"/>
  <c r="D735" i="21"/>
  <c r="U735" i="21" s="1"/>
  <c r="D736" i="21"/>
  <c r="U736" i="21" s="1"/>
  <c r="D746" i="21"/>
  <c r="U746" i="21" s="1"/>
  <c r="D737" i="21"/>
  <c r="U737" i="21" s="1"/>
  <c r="D709" i="21"/>
  <c r="U709" i="21" s="1"/>
  <c r="D738" i="21"/>
  <c r="U738" i="21" s="1"/>
  <c r="D747" i="21"/>
  <c r="U747" i="21" s="1"/>
  <c r="D739" i="21"/>
  <c r="U739" i="21" s="1"/>
  <c r="D740" i="21"/>
  <c r="U740" i="21" s="1"/>
  <c r="D741" i="21"/>
  <c r="U741" i="21" s="1"/>
  <c r="D742" i="21"/>
  <c r="U742" i="21" s="1"/>
  <c r="D743" i="21"/>
  <c r="U743" i="21" s="1"/>
  <c r="D744" i="21"/>
  <c r="U744" i="21" s="1"/>
  <c r="D745" i="21"/>
  <c r="U745" i="21" s="1"/>
  <c r="D710" i="21"/>
  <c r="U710" i="21" s="1"/>
  <c r="D748" i="21"/>
  <c r="U748" i="21" s="1"/>
  <c r="D749" i="21"/>
  <c r="U749" i="21" s="1"/>
  <c r="D750" i="21"/>
  <c r="U750" i="21" s="1"/>
  <c r="D751" i="21"/>
  <c r="U751" i="21" s="1"/>
  <c r="D754" i="21"/>
  <c r="U754" i="21" s="1"/>
  <c r="D759" i="21"/>
  <c r="U759" i="21" s="1"/>
  <c r="D170" i="21"/>
  <c r="U170" i="21" s="1"/>
  <c r="D760" i="21"/>
  <c r="U760" i="21" s="1"/>
  <c r="D761" i="21"/>
  <c r="U761" i="21" s="1"/>
  <c r="D755" i="21"/>
  <c r="U755" i="21" s="1"/>
  <c r="D756" i="21"/>
  <c r="U756" i="21" s="1"/>
  <c r="D757" i="21"/>
  <c r="U757" i="21" s="1"/>
  <c r="D762" i="21"/>
  <c r="U762" i="21" s="1"/>
  <c r="D758" i="21"/>
  <c r="U758" i="21" s="1"/>
  <c r="D763" i="21"/>
  <c r="U763" i="21" s="1"/>
  <c r="D171" i="21"/>
  <c r="U171" i="21" s="1"/>
  <c r="D764" i="21"/>
  <c r="U764" i="21" s="1"/>
  <c r="D172" i="21"/>
  <c r="U172" i="21" s="1"/>
  <c r="D769" i="21"/>
  <c r="U769" i="21" s="1"/>
  <c r="D770" i="21"/>
  <c r="U770" i="21" s="1"/>
  <c r="D771" i="21"/>
  <c r="U771" i="21" s="1"/>
  <c r="D168" i="21"/>
  <c r="U168" i="21" s="1"/>
  <c r="D772" i="21"/>
  <c r="U772" i="21" s="1"/>
  <c r="D773" i="21"/>
  <c r="U773" i="21" s="1"/>
  <c r="D774" i="21"/>
  <c r="U774" i="21" s="1"/>
  <c r="D169" i="21"/>
  <c r="U169" i="21" s="1"/>
  <c r="D776" i="21"/>
  <c r="U776" i="21" s="1"/>
  <c r="D765" i="21"/>
  <c r="U765" i="21" s="1"/>
  <c r="D752" i="21"/>
  <c r="U752" i="21" s="1"/>
  <c r="D766" i="21"/>
  <c r="U766" i="21" s="1"/>
  <c r="D777" i="21"/>
  <c r="U777" i="21" s="1"/>
  <c r="D778" i="21"/>
  <c r="U778" i="21" s="1"/>
  <c r="D779" i="21"/>
  <c r="U779" i="21" s="1"/>
  <c r="D175" i="21"/>
  <c r="U175" i="21" s="1"/>
  <c r="D767" i="21"/>
  <c r="U767" i="21" s="1"/>
  <c r="D173" i="21"/>
  <c r="U173" i="21" s="1"/>
  <c r="D780" i="21"/>
  <c r="U780" i="21" s="1"/>
  <c r="D781" i="21"/>
  <c r="U781" i="21" s="1"/>
  <c r="D753" i="21"/>
  <c r="U753" i="21" s="1"/>
  <c r="D782" i="21"/>
  <c r="U782" i="21" s="1"/>
  <c r="D768" i="21"/>
  <c r="U768" i="21" s="1"/>
  <c r="D783" i="21"/>
  <c r="U783" i="21" s="1"/>
  <c r="D784" i="21"/>
  <c r="U784" i="21" s="1"/>
  <c r="D785" i="21"/>
  <c r="U785" i="21" s="1"/>
  <c r="D5" i="21"/>
  <c r="U5" i="21" s="1"/>
  <c r="D786" i="21"/>
  <c r="U786" i="21" s="1"/>
  <c r="D787" i="21"/>
  <c r="U787" i="21" s="1"/>
  <c r="D160" i="21"/>
  <c r="U160" i="21" s="1"/>
  <c r="D1073" i="21"/>
  <c r="U1073" i="21" s="1"/>
  <c r="D552" i="21"/>
  <c r="U552" i="21" s="1"/>
  <c r="D198" i="21"/>
  <c r="U198" i="21" s="1"/>
  <c r="D652" i="21"/>
  <c r="U652" i="21" s="1"/>
  <c r="D554" i="21"/>
  <c r="U554" i="21" s="1"/>
  <c r="D177" i="21"/>
  <c r="U177" i="21" s="1"/>
  <c r="D1154" i="21"/>
  <c r="U1154" i="21" s="1"/>
  <c r="D1146" i="21"/>
  <c r="U1146" i="21" s="1"/>
  <c r="D1097" i="21"/>
  <c r="U1097" i="21" s="1"/>
  <c r="D1093" i="21"/>
  <c r="U1093" i="21" s="1"/>
  <c r="D570" i="21"/>
  <c r="U570" i="21" s="1"/>
  <c r="D637" i="21"/>
  <c r="U637" i="21" s="1"/>
  <c r="D561" i="21"/>
  <c r="U561" i="21" s="1"/>
  <c r="D562" i="21"/>
  <c r="U562" i="21" s="1"/>
  <c r="D563" i="21"/>
  <c r="U563" i="21" s="1"/>
  <c r="D564" i="21"/>
  <c r="U564" i="21" s="1"/>
  <c r="D689" i="21"/>
  <c r="U689" i="21" s="1"/>
  <c r="D800" i="21"/>
  <c r="U800" i="21" s="1"/>
  <c r="D1115" i="21"/>
  <c r="U1115" i="21" s="1"/>
  <c r="D809" i="21"/>
  <c r="U809" i="21" s="1"/>
  <c r="D641" i="21"/>
  <c r="U641" i="21" s="1"/>
  <c r="D830" i="21"/>
  <c r="U830" i="21" s="1"/>
  <c r="D798" i="21"/>
  <c r="U798" i="21" s="1"/>
  <c r="D1112" i="21"/>
  <c r="U1112" i="21" s="1"/>
  <c r="D803" i="21"/>
  <c r="U803" i="21" s="1"/>
  <c r="D152" i="21"/>
  <c r="U152" i="21" s="1"/>
  <c r="D153" i="21"/>
  <c r="U153" i="21" s="1"/>
  <c r="D154" i="21"/>
  <c r="U154" i="21" s="1"/>
  <c r="D799" i="21"/>
  <c r="U799" i="21" s="1"/>
  <c r="D578" i="21"/>
  <c r="U578" i="21" s="1"/>
  <c r="D1145" i="21"/>
  <c r="U1145" i="21" s="1"/>
  <c r="D677" i="21"/>
  <c r="U677" i="21" s="1"/>
  <c r="D1102" i="21"/>
  <c r="U1102" i="21" s="1"/>
  <c r="D692" i="21"/>
  <c r="U692" i="21" s="1"/>
  <c r="D549" i="21"/>
  <c r="U549" i="21" s="1"/>
  <c r="D1079" i="21"/>
  <c r="U1079" i="21" s="1"/>
  <c r="D1121" i="21"/>
  <c r="U1121" i="21" s="1"/>
  <c r="D1103" i="21"/>
  <c r="U1103" i="21" s="1"/>
  <c r="D1125" i="21"/>
  <c r="U1125" i="21" s="1"/>
  <c r="D1113" i="21"/>
  <c r="U1113" i="21" s="1"/>
  <c r="D1107" i="21"/>
  <c r="U1107" i="21" s="1"/>
  <c r="D801" i="21"/>
  <c r="U801" i="21" s="1"/>
  <c r="D851" i="21"/>
  <c r="U851" i="21" s="1"/>
  <c r="D852" i="21"/>
  <c r="U852" i="21" s="1"/>
  <c r="D853" i="21"/>
  <c r="U853" i="21" s="1"/>
  <c r="D854" i="21"/>
  <c r="U854" i="21" s="1"/>
  <c r="D855" i="21"/>
  <c r="U855" i="21" s="1"/>
  <c r="D856" i="21"/>
  <c r="U856" i="21" s="1"/>
  <c r="D857" i="21"/>
  <c r="U857" i="21" s="1"/>
  <c r="D858" i="21"/>
  <c r="U858" i="21" s="1"/>
  <c r="D859" i="21"/>
  <c r="U859" i="21" s="1"/>
  <c r="D860" i="21"/>
  <c r="U860" i="21" s="1"/>
  <c r="D861" i="21"/>
  <c r="U861" i="21" s="1"/>
  <c r="D862" i="21"/>
  <c r="U862" i="21" s="1"/>
  <c r="D863" i="21"/>
  <c r="U863" i="21" s="1"/>
  <c r="D864" i="21"/>
  <c r="U864" i="21" s="1"/>
  <c r="D865" i="21"/>
  <c r="U865" i="21" s="1"/>
  <c r="D866" i="21"/>
  <c r="U866" i="21" s="1"/>
  <c r="D867" i="21"/>
  <c r="U867" i="21" s="1"/>
  <c r="D868" i="21"/>
  <c r="U868" i="21" s="1"/>
  <c r="D869" i="21"/>
  <c r="U869" i="21" s="1"/>
  <c r="D870" i="21"/>
  <c r="U870" i="21" s="1"/>
  <c r="D871" i="21"/>
  <c r="U871" i="21" s="1"/>
  <c r="D872" i="21"/>
  <c r="U872" i="21" s="1"/>
  <c r="D873" i="21"/>
  <c r="U873" i="21" s="1"/>
  <c r="D874" i="21"/>
  <c r="U874" i="21" s="1"/>
  <c r="D875" i="21"/>
  <c r="U875" i="21" s="1"/>
  <c r="D876" i="21"/>
  <c r="U876" i="21" s="1"/>
  <c r="D877" i="21"/>
  <c r="U877" i="21" s="1"/>
  <c r="D919" i="21"/>
  <c r="U919" i="21" s="1"/>
  <c r="D8" i="21"/>
  <c r="U8" i="21" s="1"/>
  <c r="D920" i="21"/>
  <c r="U920" i="21" s="1"/>
  <c r="D216" i="21"/>
  <c r="U216" i="21" s="1"/>
  <c r="D836" i="21"/>
  <c r="U836" i="21" s="1"/>
  <c r="D880" i="21"/>
  <c r="U880" i="21" s="1"/>
  <c r="D837" i="21"/>
  <c r="U837" i="21" s="1"/>
  <c r="D838" i="21"/>
  <c r="U838" i="21" s="1"/>
  <c r="D921" i="21"/>
  <c r="U921" i="21" s="1"/>
  <c r="D881" i="21"/>
  <c r="U881" i="21" s="1"/>
  <c r="D882" i="21"/>
  <c r="U882" i="21" s="1"/>
  <c r="D839" i="21"/>
  <c r="U839" i="21" s="1"/>
  <c r="D840" i="21"/>
  <c r="U840" i="21" s="1"/>
  <c r="D922" i="21"/>
  <c r="U922" i="21" s="1"/>
  <c r="D883" i="21"/>
  <c r="U883" i="21" s="1"/>
  <c r="D884" i="21"/>
  <c r="U884" i="21" s="1"/>
  <c r="D208" i="21"/>
  <c r="U208" i="21" s="1"/>
  <c r="D885" i="21"/>
  <c r="U885" i="21" s="1"/>
  <c r="D923" i="21"/>
  <c r="U923" i="21" s="1"/>
  <c r="D886" i="21"/>
  <c r="U886" i="21" s="1"/>
  <c r="D850" i="21"/>
  <c r="U850" i="21" s="1"/>
  <c r="D205" i="21"/>
  <c r="U205" i="21" s="1"/>
  <c r="D206" i="21"/>
  <c r="U206" i="21" s="1"/>
  <c r="D846" i="21"/>
  <c r="U846" i="21" s="1"/>
  <c r="D887" i="21"/>
  <c r="U887" i="21" s="1"/>
  <c r="D888" i="21"/>
  <c r="U888" i="21" s="1"/>
  <c r="D889" i="21"/>
  <c r="U889" i="21" s="1"/>
  <c r="D890" i="21"/>
  <c r="U890" i="21" s="1"/>
  <c r="D891" i="21"/>
  <c r="U891" i="21" s="1"/>
  <c r="D892" i="21"/>
  <c r="U892" i="21" s="1"/>
  <c r="D893" i="21"/>
  <c r="U893" i="21" s="1"/>
  <c r="D894" i="21"/>
  <c r="U894" i="21" s="1"/>
  <c r="D895" i="21"/>
  <c r="U895" i="21" s="1"/>
  <c r="D896" i="21"/>
  <c r="U896" i="21" s="1"/>
  <c r="D897" i="21"/>
  <c r="U897" i="21" s="1"/>
  <c r="D898" i="21"/>
  <c r="U898" i="21" s="1"/>
  <c r="D899" i="21"/>
  <c r="U899" i="21" s="1"/>
  <c r="D900" i="21"/>
  <c r="U900" i="21" s="1"/>
  <c r="D901" i="21"/>
  <c r="U901" i="21" s="1"/>
  <c r="D924" i="21"/>
  <c r="U924" i="21" s="1"/>
  <c r="D902" i="21"/>
  <c r="U902" i="21" s="1"/>
  <c r="D903" i="21"/>
  <c r="U903" i="21" s="1"/>
  <c r="D904" i="21"/>
  <c r="U904" i="21" s="1"/>
  <c r="D905" i="21"/>
  <c r="U905" i="21" s="1"/>
  <c r="D906" i="21"/>
  <c r="U906" i="21" s="1"/>
  <c r="D907" i="21"/>
  <c r="U907" i="21" s="1"/>
  <c r="D908" i="21"/>
  <c r="U908" i="21" s="1"/>
  <c r="D909" i="21"/>
  <c r="U909" i="21" s="1"/>
  <c r="D910" i="21"/>
  <c r="U910" i="21" s="1"/>
  <c r="D911" i="21"/>
  <c r="U911" i="21" s="1"/>
  <c r="D217" i="21"/>
  <c r="U217" i="21" s="1"/>
  <c r="D912" i="21"/>
  <c r="U912" i="21" s="1"/>
  <c r="D913" i="21"/>
  <c r="U913" i="21" s="1"/>
  <c r="D914" i="21"/>
  <c r="U914" i="21" s="1"/>
  <c r="D915" i="21"/>
  <c r="U915" i="21" s="1"/>
  <c r="D916" i="21"/>
  <c r="U916" i="21" s="1"/>
  <c r="D917" i="21"/>
  <c r="U917" i="21" s="1"/>
  <c r="D918" i="21"/>
  <c r="U918" i="21" s="1"/>
  <c r="D925" i="21"/>
  <c r="U925" i="21" s="1"/>
  <c r="D926" i="21"/>
  <c r="U926" i="21" s="1"/>
  <c r="D927" i="21"/>
  <c r="U927" i="21" s="1"/>
  <c r="D928" i="21"/>
  <c r="U928" i="21" s="1"/>
  <c r="D929" i="21"/>
  <c r="U929" i="21" s="1"/>
  <c r="D930" i="21"/>
  <c r="U930" i="21" s="1"/>
  <c r="D931" i="21"/>
  <c r="U931" i="21" s="1"/>
  <c r="D932" i="21"/>
  <c r="U932" i="21" s="1"/>
  <c r="D933" i="21"/>
  <c r="U933" i="21" s="1"/>
  <c r="D948" i="21"/>
  <c r="U948" i="21" s="1"/>
  <c r="D949" i="21"/>
  <c r="U949" i="21" s="1"/>
  <c r="D950" i="21"/>
  <c r="U950" i="21" s="1"/>
  <c r="D951" i="21"/>
  <c r="U951" i="21" s="1"/>
  <c r="D952" i="21"/>
  <c r="U952" i="21" s="1"/>
  <c r="D953" i="21"/>
  <c r="U953" i="21" s="1"/>
  <c r="D954" i="21"/>
  <c r="U954" i="21" s="1"/>
  <c r="D958" i="21"/>
  <c r="U958" i="21" s="1"/>
  <c r="D959" i="21"/>
  <c r="U959" i="21" s="1"/>
  <c r="D960" i="21"/>
  <c r="U960" i="21" s="1"/>
  <c r="D961" i="21"/>
  <c r="U961" i="21" s="1"/>
  <c r="D962" i="21"/>
  <c r="U962" i="21" s="1"/>
  <c r="D963" i="21"/>
  <c r="U963" i="21" s="1"/>
  <c r="D934" i="21"/>
  <c r="U934" i="21" s="1"/>
  <c r="D935" i="21"/>
  <c r="U935" i="21" s="1"/>
  <c r="D964" i="21"/>
  <c r="U964" i="21" s="1"/>
  <c r="D936" i="21"/>
  <c r="U936" i="21" s="1"/>
  <c r="D965" i="21"/>
  <c r="U965" i="21" s="1"/>
  <c r="D966" i="21"/>
  <c r="U966" i="21" s="1"/>
  <c r="D937" i="21"/>
  <c r="U937" i="21" s="1"/>
  <c r="D938" i="21"/>
  <c r="U938" i="21" s="1"/>
  <c r="D968" i="21"/>
  <c r="U968" i="21" s="1"/>
  <c r="D969" i="21"/>
  <c r="U969" i="21" s="1"/>
  <c r="D970" i="21"/>
  <c r="U970" i="21" s="1"/>
  <c r="D971" i="21"/>
  <c r="U971" i="21" s="1"/>
  <c r="D972" i="21"/>
  <c r="U972" i="21" s="1"/>
  <c r="D973" i="21"/>
  <c r="U973" i="21" s="1"/>
  <c r="D974" i="21"/>
  <c r="U974" i="21" s="1"/>
  <c r="D939" i="21"/>
  <c r="U939" i="21" s="1"/>
  <c r="D940" i="21"/>
  <c r="U940" i="21" s="1"/>
  <c r="D209" i="21"/>
  <c r="U209" i="21" s="1"/>
  <c r="D975" i="21"/>
  <c r="U975" i="21" s="1"/>
  <c r="D7" i="21"/>
  <c r="U7" i="21" s="1"/>
  <c r="D976" i="21"/>
  <c r="U976" i="21" s="1"/>
  <c r="D941" i="21"/>
  <c r="U941" i="21" s="1"/>
  <c r="D942" i="21"/>
  <c r="U942" i="21" s="1"/>
  <c r="D943" i="21"/>
  <c r="U943" i="21" s="1"/>
  <c r="D977" i="21"/>
  <c r="U977" i="21" s="1"/>
  <c r="D978" i="21"/>
  <c r="U978" i="21" s="1"/>
  <c r="D979" i="21"/>
  <c r="U979" i="21" s="1"/>
  <c r="D980" i="21"/>
  <c r="U980" i="21" s="1"/>
  <c r="D981" i="21"/>
  <c r="U981" i="21" s="1"/>
  <c r="D982" i="21"/>
  <c r="U982" i="21" s="1"/>
  <c r="D944" i="21"/>
  <c r="U944" i="21" s="1"/>
  <c r="D983" i="21"/>
  <c r="U983" i="21" s="1"/>
  <c r="D984" i="21"/>
  <c r="U984" i="21" s="1"/>
  <c r="D985" i="21"/>
  <c r="U985" i="21" s="1"/>
  <c r="D210" i="21"/>
  <c r="U210" i="21" s="1"/>
  <c r="D986" i="21"/>
  <c r="U986" i="21" s="1"/>
  <c r="D199" i="21"/>
  <c r="U199" i="21" s="1"/>
  <c r="D987" i="21"/>
  <c r="U987" i="21" s="1"/>
  <c r="D988" i="21"/>
  <c r="U988" i="21" s="1"/>
  <c r="D989" i="21"/>
  <c r="U989" i="21" s="1"/>
  <c r="D990" i="21"/>
  <c r="U990" i="21" s="1"/>
  <c r="D218" i="21"/>
  <c r="U218" i="21" s="1"/>
  <c r="D841" i="21"/>
  <c r="U841" i="21" s="1"/>
  <c r="D945" i="21"/>
  <c r="U945" i="21" s="1"/>
  <c r="D991" i="21"/>
  <c r="U991" i="21" s="1"/>
  <c r="D212" i="21"/>
  <c r="U212" i="21" s="1"/>
  <c r="D842" i="21"/>
  <c r="U842" i="21" s="1"/>
  <c r="D847" i="21"/>
  <c r="U847" i="21" s="1"/>
  <c r="D993" i="21"/>
  <c r="U993" i="21" s="1"/>
  <c r="D992" i="21"/>
  <c r="U992" i="21" s="1"/>
  <c r="D994" i="21"/>
  <c r="U994" i="21" s="1"/>
  <c r="D832" i="21"/>
  <c r="U832" i="21" s="1"/>
  <c r="D201" i="21"/>
  <c r="U201" i="21" s="1"/>
  <c r="D213" i="21"/>
  <c r="U213" i="21" s="1"/>
  <c r="D214" i="21"/>
  <c r="U214" i="21" s="1"/>
  <c r="D995" i="21"/>
  <c r="U995" i="21" s="1"/>
  <c r="D219" i="21"/>
  <c r="U219" i="21" s="1"/>
  <c r="D998" i="21"/>
  <c r="U998" i="21" s="1"/>
  <c r="D1000" i="21"/>
  <c r="U1000" i="21" s="1"/>
  <c r="D999" i="21"/>
  <c r="U999" i="21" s="1"/>
  <c r="D997" i="21"/>
  <c r="U997" i="21" s="1"/>
  <c r="D843" i="21"/>
  <c r="U843" i="21" s="1"/>
  <c r="D844" i="21"/>
  <c r="U844" i="21" s="1"/>
  <c r="D848" i="21"/>
  <c r="U848" i="21" s="1"/>
  <c r="D1001" i="21"/>
  <c r="U1001" i="21" s="1"/>
  <c r="D1002" i="21"/>
  <c r="U1002" i="21" s="1"/>
  <c r="D202" i="21"/>
  <c r="U202" i="21" s="1"/>
  <c r="D1003" i="21"/>
  <c r="U1003" i="21" s="1"/>
  <c r="D203" i="21"/>
  <c r="U203" i="21" s="1"/>
  <c r="D1004" i="21"/>
  <c r="U1004" i="21" s="1"/>
  <c r="D1069" i="21"/>
  <c r="U1069" i="21" s="1"/>
  <c r="D1005" i="21"/>
  <c r="U1005" i="21" s="1"/>
  <c r="D1006" i="21"/>
  <c r="U1006" i="21" s="1"/>
  <c r="D833" i="21"/>
  <c r="U833" i="21" s="1"/>
  <c r="D204" i="21"/>
  <c r="U204" i="21" s="1"/>
  <c r="D845" i="21"/>
  <c r="U845" i="21" s="1"/>
  <c r="D849" i="21"/>
  <c r="U849" i="21" s="1"/>
  <c r="D834" i="21"/>
  <c r="U834" i="21" s="1"/>
  <c r="D835" i="21"/>
  <c r="U835" i="21" s="1"/>
  <c r="D831" i="21"/>
  <c r="U831" i="21" s="1"/>
  <c r="D1007" i="21"/>
  <c r="U1007" i="21" s="1"/>
  <c r="D215" i="21"/>
  <c r="U215" i="21" s="1"/>
  <c r="D1008" i="21"/>
  <c r="U1008" i="21" s="1"/>
  <c r="D946" i="21"/>
  <c r="U946" i="21" s="1"/>
  <c r="D1009" i="21"/>
  <c r="U1009" i="21" s="1"/>
  <c r="D1010" i="21"/>
  <c r="U1010" i="21" s="1"/>
  <c r="D1011" i="21"/>
  <c r="U1011" i="21" s="1"/>
  <c r="D1012" i="21"/>
  <c r="U1012" i="21" s="1"/>
  <c r="D947" i="21"/>
  <c r="U947" i="21" s="1"/>
  <c r="D1013" i="21"/>
  <c r="U1013" i="21" s="1"/>
  <c r="D1014" i="21"/>
  <c r="U1014" i="21" s="1"/>
  <c r="D1015" i="21"/>
  <c r="U1015" i="21" s="1"/>
  <c r="D1016" i="21"/>
  <c r="U1016" i="21" s="1"/>
  <c r="D1017" i="21"/>
  <c r="U1017" i="21" s="1"/>
  <c r="D1018" i="21"/>
  <c r="U1018" i="21" s="1"/>
  <c r="D1019" i="21"/>
  <c r="U1019" i="21" s="1"/>
  <c r="D1020" i="21"/>
  <c r="U1020" i="21" s="1"/>
  <c r="D1021" i="21"/>
  <c r="U1021" i="21" s="1"/>
  <c r="D955" i="21"/>
  <c r="U955" i="21" s="1"/>
  <c r="D956" i="21"/>
  <c r="U956" i="21" s="1"/>
  <c r="D957" i="21"/>
  <c r="U957" i="21" s="1"/>
  <c r="D825" i="21"/>
  <c r="U825" i="21" s="1"/>
  <c r="D231" i="21"/>
  <c r="U231" i="21" s="1"/>
  <c r="D232" i="21"/>
  <c r="U232" i="21" s="1"/>
  <c r="D235" i="21"/>
  <c r="U235" i="21" s="1"/>
  <c r="D1084" i="21"/>
  <c r="U1084" i="21" s="1"/>
  <c r="D566" i="21"/>
  <c r="U566" i="21" s="1"/>
  <c r="D575" i="21"/>
  <c r="U575" i="21" s="1"/>
  <c r="D682" i="21"/>
  <c r="U682" i="21" s="1"/>
  <c r="D1063" i="21"/>
  <c r="U1063" i="21" s="1"/>
  <c r="D1127" i="21"/>
  <c r="U1127" i="21" s="1"/>
  <c r="D788" i="21"/>
  <c r="U788" i="21" s="1"/>
  <c r="D1072" i="21"/>
  <c r="U1072" i="21" s="1"/>
  <c r="D691" i="21"/>
  <c r="U691" i="21" s="1"/>
  <c r="D1101" i="21"/>
  <c r="U1101" i="21" s="1"/>
  <c r="D1122" i="21"/>
  <c r="U1122" i="21" s="1"/>
  <c r="D195" i="21"/>
  <c r="U195" i="21" s="1"/>
  <c r="D1071" i="21"/>
  <c r="U1071" i="21" s="1"/>
  <c r="D236" i="21"/>
  <c r="U236" i="21" s="1"/>
  <c r="D681" i="21"/>
  <c r="U681" i="21" s="1"/>
  <c r="D1116" i="21"/>
  <c r="U1116" i="21" s="1"/>
  <c r="D1041" i="21"/>
  <c r="U1041" i="21" s="1"/>
  <c r="D1042" i="21"/>
  <c r="U1042" i="21" s="1"/>
  <c r="D1043" i="21"/>
  <c r="U1043" i="21" s="1"/>
  <c r="D1044" i="21"/>
  <c r="U1044" i="21" s="1"/>
  <c r="D1045" i="21"/>
  <c r="U1045" i="21" s="1"/>
  <c r="D1046" i="21"/>
  <c r="U1046" i="21" s="1"/>
  <c r="D1047" i="21"/>
  <c r="U1047" i="21" s="1"/>
  <c r="D688" i="21"/>
  <c r="U688" i="21" s="1"/>
  <c r="D680" i="21"/>
  <c r="U680" i="21" s="1"/>
  <c r="D242" i="21"/>
  <c r="U242" i="21" s="1"/>
  <c r="D233" i="21"/>
  <c r="U233" i="21" s="1"/>
  <c r="D795" i="21"/>
  <c r="U795" i="21" s="1"/>
  <c r="D1126" i="21"/>
  <c r="U1126" i="21" s="1"/>
  <c r="D1054" i="21"/>
  <c r="U1054" i="21" s="1"/>
  <c r="D1055" i="21"/>
  <c r="U1055" i="21" s="1"/>
  <c r="D1086" i="21"/>
  <c r="U1086" i="21" s="1"/>
  <c r="D565" i="21"/>
  <c r="U565" i="21" s="1"/>
  <c r="D580" i="21"/>
  <c r="U580" i="21" s="1"/>
  <c r="D802" i="21"/>
  <c r="U802" i="21" s="1"/>
  <c r="D685" i="21"/>
  <c r="U685" i="21" s="1"/>
  <c r="D656" i="21"/>
  <c r="U656" i="21" s="1"/>
  <c r="D550" i="21"/>
  <c r="U550" i="21" s="1"/>
  <c r="D828" i="21"/>
  <c r="U828" i="21" s="1"/>
  <c r="D684" i="21"/>
  <c r="U684" i="21" s="1"/>
  <c r="D1132" i="21"/>
  <c r="U1132" i="21" s="1"/>
  <c r="D624" i="21"/>
  <c r="U624" i="21" s="1"/>
  <c r="D648" i="21"/>
  <c r="U648" i="21" s="1"/>
  <c r="D1088" i="21"/>
  <c r="U1088" i="21" s="1"/>
  <c r="D1108" i="21"/>
  <c r="U1108" i="21" s="1"/>
  <c r="D627" i="21"/>
  <c r="U627" i="21" s="1"/>
  <c r="D628" i="21"/>
  <c r="U628" i="21" s="1"/>
  <c r="D626" i="21"/>
  <c r="U626" i="21" s="1"/>
  <c r="D690" i="21"/>
  <c r="U690" i="21" s="1"/>
  <c r="D669" i="21"/>
  <c r="U669" i="21" s="1"/>
  <c r="D824" i="21"/>
  <c r="U824" i="21" s="1"/>
  <c r="D1064" i="21"/>
  <c r="U1064" i="21" s="1"/>
  <c r="D237" i="21"/>
  <c r="U237" i="21" s="1"/>
  <c r="D1096" i="21"/>
  <c r="U1096" i="21" s="1"/>
  <c r="D1109" i="21"/>
  <c r="U1109" i="21" s="1"/>
  <c r="D671" i="21"/>
  <c r="U671" i="21" s="1"/>
  <c r="D1136" i="21"/>
  <c r="U1136" i="21" s="1"/>
  <c r="D1143" i="21"/>
  <c r="U1143" i="21" s="1"/>
  <c r="D162" i="21"/>
  <c r="U162" i="21" s="1"/>
  <c r="D634" i="21"/>
  <c r="U634" i="21" s="1"/>
  <c r="D224" i="21"/>
  <c r="U224" i="21" s="1"/>
  <c r="D1094" i="21"/>
  <c r="U1094" i="21" s="1"/>
  <c r="D635" i="21"/>
  <c r="U635" i="21" s="1"/>
  <c r="D670" i="21"/>
  <c r="U670" i="21" s="1"/>
  <c r="D223" i="21"/>
  <c r="U223" i="21" s="1"/>
  <c r="D1131" i="21"/>
  <c r="U1131" i="21" s="1"/>
  <c r="D645" i="21"/>
  <c r="U645" i="21" s="1"/>
  <c r="D197" i="21"/>
  <c r="U197" i="21" s="1"/>
  <c r="D673" i="21"/>
  <c r="U673" i="21" s="1"/>
  <c r="D1130" i="21"/>
  <c r="U1130" i="21" s="1"/>
  <c r="D676" i="21"/>
  <c r="U676" i="21" s="1"/>
  <c r="D1095" i="21"/>
  <c r="U1095" i="21" s="1"/>
  <c r="D38" i="21"/>
  <c r="U38" i="21" s="1"/>
  <c r="D567" i="21"/>
  <c r="U567" i="21" s="1"/>
  <c r="D653" i="21"/>
  <c r="U653" i="21" s="1"/>
  <c r="D662" i="21"/>
  <c r="U662" i="21" s="1"/>
  <c r="D1114" i="21"/>
  <c r="U1114" i="21" s="1"/>
  <c r="D660" i="21"/>
  <c r="U660" i="21" s="1"/>
  <c r="D1140" i="21"/>
  <c r="U1140" i="21" s="1"/>
  <c r="D1138" i="21"/>
  <c r="U1138" i="21" s="1"/>
  <c r="D1022" i="21"/>
  <c r="U1022" i="21" s="1"/>
  <c r="D664" i="21"/>
  <c r="U664" i="21" s="1"/>
  <c r="D560" i="21"/>
  <c r="U560" i="21" s="1"/>
  <c r="D225" i="21"/>
  <c r="U225" i="21" s="1"/>
  <c r="D649" i="21"/>
  <c r="U649" i="21" s="1"/>
  <c r="D1106" i="21"/>
  <c r="U1106" i="21" s="1"/>
  <c r="D667" i="21"/>
  <c r="U667" i="21" s="1"/>
  <c r="D651" i="21"/>
  <c r="U651" i="21" s="1"/>
  <c r="D1137" i="21"/>
  <c r="U1137" i="21" s="1"/>
  <c r="D579" i="21"/>
  <c r="U579" i="21" s="1"/>
  <c r="D1133" i="21"/>
  <c r="U1133" i="21" s="1"/>
  <c r="D644" i="21"/>
  <c r="U644" i="21" s="1"/>
  <c r="D663" i="21"/>
  <c r="U663" i="21" s="1"/>
  <c r="D672" i="21"/>
  <c r="U672" i="21" s="1"/>
  <c r="D1155" i="21"/>
  <c r="U1155" i="21" s="1"/>
  <c r="D668" i="21"/>
  <c r="U668" i="21" s="1"/>
  <c r="D1117" i="21"/>
  <c r="U1117" i="21" s="1"/>
  <c r="D156" i="21"/>
  <c r="U156" i="21" s="1"/>
  <c r="D557" i="21"/>
  <c r="U557" i="21" s="1"/>
  <c r="D646" i="21"/>
  <c r="U646" i="21" s="1"/>
  <c r="D558" i="21"/>
  <c r="U558" i="21" s="1"/>
  <c r="D568" i="21"/>
  <c r="U568" i="21" s="1"/>
  <c r="D1100" i="21"/>
  <c r="U1100" i="21" s="1"/>
  <c r="D577" i="21"/>
  <c r="U577" i="21" s="1"/>
  <c r="D1128" i="21"/>
  <c r="U1128" i="21" s="1"/>
  <c r="D1060" i="21"/>
  <c r="U1060" i="21" s="1"/>
  <c r="D1139" i="21"/>
  <c r="U1139" i="21" s="1"/>
  <c r="D665" i="21"/>
  <c r="U665" i="21" s="1"/>
  <c r="D1098" i="21"/>
  <c r="U1098" i="21" s="1"/>
  <c r="D1129" i="21"/>
  <c r="U1129" i="21" s="1"/>
  <c r="D1062" i="21"/>
  <c r="U1062" i="21" s="1"/>
  <c r="D1142" i="21"/>
  <c r="U1142" i="21" s="1"/>
  <c r="D559" i="21"/>
  <c r="U559" i="21" s="1"/>
  <c r="D1024" i="21"/>
  <c r="U1024" i="21" s="1"/>
  <c r="D556" i="21"/>
  <c r="U556" i="21" s="1"/>
  <c r="D647" i="21"/>
  <c r="U647" i="21" s="1"/>
  <c r="D642" i="21"/>
  <c r="U642" i="21" s="1"/>
  <c r="D1099" i="21"/>
  <c r="U1099" i="21" s="1"/>
  <c r="D639" i="21"/>
  <c r="U639" i="21" s="1"/>
  <c r="D1173" i="21"/>
  <c r="U1173" i="21" s="1"/>
  <c r="D1174" i="21"/>
  <c r="U1174" i="21" s="1"/>
  <c r="D248" i="21"/>
  <c r="U248" i="21" s="1"/>
  <c r="D1175" i="21"/>
  <c r="U1175" i="21" s="1"/>
  <c r="D1165" i="21"/>
  <c r="U1165" i="21" s="1"/>
  <c r="D1176" i="21"/>
  <c r="U1176" i="21" s="1"/>
  <c r="D1177" i="21"/>
  <c r="U1177" i="21" s="1"/>
  <c r="D1178" i="21"/>
  <c r="U1178" i="21" s="1"/>
  <c r="D1179" i="21"/>
  <c r="U1179" i="21" s="1"/>
  <c r="D1181" i="21"/>
  <c r="U1181" i="21" s="1"/>
  <c r="D1182" i="21"/>
  <c r="U1182" i="21" s="1"/>
  <c r="D1184" i="21"/>
  <c r="U1184" i="21" s="1"/>
  <c r="D1185" i="21"/>
  <c r="U1185" i="21" s="1"/>
  <c r="D1186" i="21"/>
  <c r="U1186" i="21" s="1"/>
  <c r="D1187" i="21"/>
  <c r="U1187" i="21" s="1"/>
  <c r="D1188" i="21"/>
  <c r="U1188" i="21" s="1"/>
  <c r="D1189" i="21"/>
  <c r="U1189" i="21" s="1"/>
  <c r="D1190" i="21"/>
  <c r="U1190" i="21" s="1"/>
  <c r="D1191" i="21"/>
  <c r="U1191" i="21" s="1"/>
  <c r="D1192" i="21"/>
  <c r="U1192" i="21" s="1"/>
  <c r="D1194" i="21"/>
  <c r="U1194" i="21" s="1"/>
  <c r="D1195" i="21"/>
  <c r="U1195" i="21" s="1"/>
  <c r="D1197" i="21"/>
  <c r="U1197" i="21" s="1"/>
  <c r="D1198" i="21"/>
  <c r="U1198" i="21" s="1"/>
  <c r="D249" i="21"/>
  <c r="U249" i="21" s="1"/>
  <c r="D1199" i="21"/>
  <c r="U1199" i="21" s="1"/>
  <c r="D1200" i="21"/>
  <c r="U1200" i="21" s="1"/>
  <c r="D250" i="21"/>
  <c r="U250" i="21" s="1"/>
  <c r="D1201" i="21"/>
  <c r="U1201" i="21" s="1"/>
  <c r="D251" i="21"/>
  <c r="U251" i="21" s="1"/>
  <c r="D1202" i="21"/>
  <c r="U1202" i="21" s="1"/>
  <c r="D1203" i="21"/>
  <c r="U1203" i="21" s="1"/>
  <c r="D1204" i="21"/>
  <c r="U1204" i="21" s="1"/>
  <c r="D1205" i="21"/>
  <c r="U1205" i="21" s="1"/>
  <c r="D1206" i="21"/>
  <c r="U1206" i="21" s="1"/>
  <c r="D1207" i="21"/>
  <c r="U1207" i="21" s="1"/>
  <c r="D252" i="21"/>
  <c r="U252" i="21" s="1"/>
  <c r="D1208" i="21"/>
  <c r="U1208" i="21" s="1"/>
  <c r="D1209" i="21"/>
  <c r="U1209" i="21" s="1"/>
  <c r="D1210" i="21"/>
  <c r="U1210" i="21" s="1"/>
  <c r="D253" i="21"/>
  <c r="U253" i="21" s="1"/>
  <c r="D254" i="21"/>
  <c r="U254" i="21" s="1"/>
  <c r="D1211" i="21"/>
  <c r="U1211" i="21" s="1"/>
  <c r="D1212" i="21"/>
  <c r="U1212" i="21" s="1"/>
  <c r="D1213" i="21"/>
  <c r="U1213" i="21" s="1"/>
  <c r="D1214" i="21"/>
  <c r="U1214" i="21" s="1"/>
  <c r="D255" i="21"/>
  <c r="U255" i="21" s="1"/>
  <c r="D1215" i="21"/>
  <c r="U1215" i="21" s="1"/>
  <c r="D1216" i="21"/>
  <c r="U1216" i="21" s="1"/>
  <c r="D1217" i="21"/>
  <c r="U1217" i="21" s="1"/>
  <c r="D1218" i="21"/>
  <c r="U1218" i="21" s="1"/>
  <c r="D1166" i="21"/>
  <c r="U1166" i="21" s="1"/>
  <c r="D1221" i="21"/>
  <c r="U1221" i="21" s="1"/>
  <c r="D1228" i="21"/>
  <c r="U1228" i="21" s="1"/>
  <c r="D1167" i="21"/>
  <c r="U1167" i="21" s="1"/>
  <c r="D1168" i="21"/>
  <c r="U1168" i="21" s="1"/>
  <c r="D1169" i="21"/>
  <c r="U1169" i="21" s="1"/>
  <c r="D1229" i="21"/>
  <c r="U1229" i="21" s="1"/>
  <c r="D1230" i="21"/>
  <c r="U1230" i="21" s="1"/>
  <c r="D1231" i="21"/>
  <c r="U1231" i="21" s="1"/>
  <c r="D1222" i="21"/>
  <c r="U1222" i="21" s="1"/>
  <c r="D1232" i="21"/>
  <c r="U1232" i="21" s="1"/>
  <c r="D1223" i="21"/>
  <c r="U1223" i="21" s="1"/>
  <c r="D1233" i="21"/>
  <c r="U1233" i="21" s="1"/>
  <c r="D1235" i="21"/>
  <c r="U1235" i="21" s="1"/>
  <c r="D1236" i="21"/>
  <c r="U1236" i="21" s="1"/>
  <c r="D1237" i="21"/>
  <c r="U1237" i="21" s="1"/>
  <c r="D1170" i="21"/>
  <c r="U1170" i="21" s="1"/>
  <c r="D1162" i="21"/>
  <c r="U1162" i="21" s="1"/>
  <c r="D1238" i="21"/>
  <c r="U1238" i="21" s="1"/>
  <c r="D245" i="21"/>
  <c r="U245" i="21" s="1"/>
  <c r="D1239" i="21"/>
  <c r="U1239" i="21" s="1"/>
  <c r="D1240" i="21"/>
  <c r="U1240" i="21" s="1"/>
  <c r="D1241" i="21"/>
  <c r="U1241" i="21" s="1"/>
  <c r="D1242" i="21"/>
  <c r="U1242" i="21" s="1"/>
  <c r="D1243" i="21"/>
  <c r="U1243" i="21" s="1"/>
  <c r="D1244" i="21"/>
  <c r="U1244" i="21" s="1"/>
  <c r="D1172" i="21"/>
  <c r="U1172" i="21" s="1"/>
  <c r="D1246" i="21"/>
  <c r="U1246" i="21" s="1"/>
  <c r="D1163" i="21"/>
  <c r="U1163" i="21" s="1"/>
  <c r="D1247" i="21"/>
  <c r="U1247" i="21" s="1"/>
  <c r="D1164" i="21"/>
  <c r="U1164" i="21" s="1"/>
  <c r="D1224" i="21"/>
  <c r="U1224" i="21" s="1"/>
  <c r="D1249" i="21"/>
  <c r="U1249" i="21" s="1"/>
  <c r="D1250" i="21"/>
  <c r="U1250" i="21" s="1"/>
  <c r="D1251" i="21"/>
  <c r="U1251" i="21" s="1"/>
  <c r="D1252" i="21"/>
  <c r="U1252" i="21" s="1"/>
  <c r="D1253" i="21"/>
  <c r="U1253" i="21" s="1"/>
  <c r="D1225" i="21"/>
  <c r="U1225" i="21" s="1"/>
  <c r="D1254" i="21"/>
  <c r="U1254" i="21" s="1"/>
  <c r="D1255" i="21"/>
  <c r="U1255" i="21" s="1"/>
  <c r="D257" i="21"/>
  <c r="U257" i="21" s="1"/>
  <c r="D1256" i="21"/>
  <c r="U1256" i="21" s="1"/>
  <c r="D1257" i="21"/>
  <c r="U1257" i="21" s="1"/>
  <c r="D1258" i="21"/>
  <c r="U1258" i="21" s="1"/>
  <c r="D1226" i="21"/>
  <c r="U1226" i="21" s="1"/>
  <c r="D1259" i="21"/>
  <c r="U1259" i="21" s="1"/>
  <c r="D1260" i="21"/>
  <c r="U1260" i="21" s="1"/>
  <c r="D1227" i="21"/>
  <c r="U1227" i="21" s="1"/>
  <c r="D1261" i="21"/>
  <c r="U1261" i="21" s="1"/>
  <c r="D1280" i="21"/>
  <c r="U1280" i="21" s="1"/>
  <c r="D1281" i="21"/>
  <c r="U1281" i="21" s="1"/>
  <c r="D1282" i="21"/>
  <c r="U1282" i="21" s="1"/>
  <c r="D1283" i="21"/>
  <c r="U1283" i="21" s="1"/>
  <c r="D1284" i="21"/>
  <c r="U1284" i="21" s="1"/>
  <c r="D1262" i="21"/>
  <c r="U1262" i="21" s="1"/>
  <c r="D1285" i="21"/>
  <c r="U1285" i="21" s="1"/>
  <c r="D1286" i="21"/>
  <c r="U1286" i="21" s="1"/>
  <c r="D1287" i="21"/>
  <c r="U1287" i="21" s="1"/>
  <c r="D1288" i="21"/>
  <c r="U1288" i="21" s="1"/>
  <c r="D1289" i="21"/>
  <c r="U1289" i="21" s="1"/>
  <c r="D1290" i="21"/>
  <c r="U1290" i="21" s="1"/>
  <c r="D1291" i="21"/>
  <c r="U1291" i="21" s="1"/>
  <c r="D1292" i="21"/>
  <c r="U1292" i="21" s="1"/>
  <c r="D1293" i="21"/>
  <c r="U1293" i="21" s="1"/>
  <c r="D1294" i="21"/>
  <c r="U1294" i="21" s="1"/>
  <c r="D1295" i="21"/>
  <c r="U1295" i="21" s="1"/>
  <c r="D1296" i="21"/>
  <c r="U1296" i="21" s="1"/>
  <c r="D1297" i="21"/>
  <c r="U1297" i="21" s="1"/>
  <c r="D1298" i="21"/>
  <c r="U1298" i="21" s="1"/>
  <c r="D1299" i="21"/>
  <c r="U1299" i="21" s="1"/>
  <c r="D1300" i="21"/>
  <c r="U1300" i="21" s="1"/>
  <c r="D1301" i="21"/>
  <c r="U1301" i="21" s="1"/>
  <c r="D1302" i="21"/>
  <c r="U1302" i="21" s="1"/>
  <c r="D1303" i="21"/>
  <c r="U1303" i="21" s="1"/>
  <c r="D1304" i="21"/>
  <c r="U1304" i="21" s="1"/>
  <c r="D1305" i="21"/>
  <c r="U1305" i="21" s="1"/>
  <c r="D1306" i="21"/>
  <c r="U1306" i="21" s="1"/>
  <c r="D1307" i="21"/>
  <c r="U1307" i="21" s="1"/>
  <c r="D1264" i="21"/>
  <c r="U1264" i="21" s="1"/>
  <c r="D1279" i="21"/>
  <c r="U1279" i="21" s="1"/>
  <c r="D1265" i="21"/>
  <c r="U1265" i="21" s="1"/>
  <c r="D1266" i="21"/>
  <c r="U1266" i="21" s="1"/>
  <c r="D1267" i="21"/>
  <c r="U1267" i="21" s="1"/>
  <c r="D1278" i="21"/>
  <c r="U1278" i="21" s="1"/>
  <c r="D1269" i="21"/>
  <c r="U1269" i="21" s="1"/>
  <c r="D1308" i="21"/>
  <c r="U1308" i="21" s="1"/>
  <c r="D1309" i="21"/>
  <c r="U1309" i="21" s="1"/>
  <c r="D1270" i="21"/>
  <c r="U1270" i="21" s="1"/>
  <c r="D1271" i="21"/>
  <c r="U1271" i="21" s="1"/>
  <c r="D1272" i="21"/>
  <c r="U1272" i="21" s="1"/>
  <c r="D1273" i="21"/>
  <c r="U1273" i="21" s="1"/>
  <c r="D1276" i="21"/>
  <c r="U1276" i="21" s="1"/>
  <c r="D1277" i="21"/>
  <c r="U1277" i="21" s="1"/>
  <c r="D1274" i="21"/>
  <c r="U1274" i="21" s="1"/>
  <c r="D1275" i="21"/>
  <c r="U1275" i="21" s="1"/>
  <c r="D1310" i="21"/>
  <c r="U1310" i="21" s="1"/>
  <c r="D1311" i="21"/>
  <c r="U1311" i="21" s="1"/>
  <c r="D1313" i="21"/>
  <c r="U1313" i="21" s="1"/>
  <c r="D1314" i="21"/>
  <c r="U1314" i="21" s="1"/>
  <c r="D1315" i="21"/>
  <c r="U1315" i="21" s="1"/>
  <c r="D284" i="21"/>
  <c r="U284" i="21" s="1"/>
  <c r="D1317" i="21"/>
  <c r="U1317" i="21" s="1"/>
  <c r="D1319" i="21"/>
  <c r="U1319" i="21" s="1"/>
  <c r="D1320" i="21"/>
  <c r="U1320" i="21" s="1"/>
  <c r="D1321" i="21"/>
  <c r="U1321" i="21" s="1"/>
  <c r="D285" i="21"/>
  <c r="U285" i="21" s="1"/>
  <c r="D1322" i="21"/>
  <c r="U1322" i="21" s="1"/>
  <c r="D1323" i="21"/>
  <c r="U1323" i="21" s="1"/>
  <c r="D1324" i="21"/>
  <c r="U1324" i="21" s="1"/>
  <c r="D1325" i="21"/>
  <c r="U1325" i="21" s="1"/>
  <c r="D1326" i="21"/>
  <c r="U1326" i="21" s="1"/>
  <c r="D1327" i="21"/>
  <c r="U1327" i="21" s="1"/>
  <c r="D1328" i="21"/>
  <c r="U1328" i="21" s="1"/>
  <c r="D1329" i="21"/>
  <c r="U1329" i="21" s="1"/>
  <c r="D1330" i="21"/>
  <c r="U1330" i="21" s="1"/>
  <c r="D1331" i="21"/>
  <c r="U1331" i="21" s="1"/>
  <c r="D1332" i="21"/>
  <c r="U1332" i="21" s="1"/>
  <c r="D1333" i="21"/>
  <c r="U1333" i="21" s="1"/>
  <c r="D1334" i="21"/>
  <c r="U1334" i="21" s="1"/>
  <c r="D1335" i="21"/>
  <c r="U1335" i="21" s="1"/>
  <c r="D1336" i="21"/>
  <c r="U1336" i="21" s="1"/>
  <c r="D1337" i="21"/>
  <c r="U1337" i="21" s="1"/>
  <c r="D1338" i="21"/>
  <c r="U1338" i="21" s="1"/>
  <c r="D1339" i="21"/>
  <c r="U1339" i="21" s="1"/>
  <c r="D1340" i="21"/>
  <c r="U1340" i="21" s="1"/>
  <c r="D1341" i="21"/>
  <c r="U1341" i="21" s="1"/>
  <c r="D1342" i="21"/>
  <c r="U1342" i="21" s="1"/>
  <c r="D1343" i="21"/>
  <c r="U1343" i="21" s="1"/>
  <c r="D1344" i="21"/>
  <c r="U1344" i="21" s="1"/>
  <c r="D1345" i="21"/>
  <c r="U1345" i="21" s="1"/>
  <c r="D1346" i="21"/>
  <c r="U1346" i="21" s="1"/>
  <c r="D1347" i="21"/>
  <c r="U1347" i="21" s="1"/>
  <c r="D1348" i="21"/>
  <c r="U1348" i="21" s="1"/>
  <c r="D1349" i="21"/>
  <c r="U1349" i="21" s="1"/>
  <c r="D1350" i="21"/>
  <c r="U1350" i="21" s="1"/>
  <c r="D1351" i="21"/>
  <c r="U1351" i="21" s="1"/>
  <c r="D1352" i="21"/>
  <c r="U1352" i="21" s="1"/>
  <c r="D1353" i="21"/>
  <c r="U1353" i="21" s="1"/>
  <c r="D1354" i="21"/>
  <c r="U1354" i="21" s="1"/>
  <c r="D1355" i="21"/>
  <c r="U1355" i="21" s="1"/>
  <c r="D1356" i="21"/>
  <c r="U1356" i="21" s="1"/>
  <c r="D1357" i="21"/>
  <c r="U1357" i="21" s="1"/>
  <c r="D1359" i="21"/>
  <c r="U1359" i="21" s="1"/>
  <c r="D1360" i="21"/>
  <c r="U1360" i="21" s="1"/>
  <c r="D1362" i="21"/>
  <c r="U1362" i="21" s="1"/>
  <c r="D1363" i="21"/>
  <c r="U1363" i="21" s="1"/>
  <c r="D1403" i="21"/>
  <c r="U1403" i="21" s="1"/>
  <c r="D1365" i="21"/>
  <c r="U1365" i="21" s="1"/>
  <c r="D1316" i="21"/>
  <c r="U1316" i="21" s="1"/>
  <c r="D1367" i="21"/>
  <c r="U1367" i="21" s="1"/>
  <c r="D1369" i="21"/>
  <c r="U1369" i="21" s="1"/>
  <c r="D1370" i="21"/>
  <c r="U1370" i="21" s="1"/>
  <c r="D1371" i="21"/>
  <c r="U1371" i="21" s="1"/>
  <c r="D1372" i="21"/>
  <c r="U1372" i="21" s="1"/>
  <c r="D1373" i="21"/>
  <c r="U1373" i="21" s="1"/>
  <c r="D1374" i="21"/>
  <c r="U1374" i="21" s="1"/>
  <c r="D1375" i="21"/>
  <c r="U1375" i="21" s="1"/>
  <c r="D1376" i="21"/>
  <c r="U1376" i="21" s="1"/>
  <c r="D1377" i="21"/>
  <c r="U1377" i="21" s="1"/>
  <c r="D1378" i="21"/>
  <c r="U1378" i="21" s="1"/>
  <c r="D1379" i="21"/>
  <c r="U1379" i="21" s="1"/>
  <c r="D1380" i="21"/>
  <c r="U1380" i="21" s="1"/>
  <c r="D1381" i="21"/>
  <c r="U1381" i="21" s="1"/>
  <c r="D1382" i="21"/>
  <c r="U1382" i="21" s="1"/>
  <c r="D1383" i="21"/>
  <c r="U1383" i="21" s="1"/>
  <c r="D1384" i="21"/>
  <c r="U1384" i="21" s="1"/>
  <c r="D1385" i="21"/>
  <c r="U1385" i="21" s="1"/>
  <c r="D1386" i="21"/>
  <c r="U1386" i="21" s="1"/>
  <c r="D1387" i="21"/>
  <c r="U1387" i="21" s="1"/>
  <c r="D1388" i="21"/>
  <c r="U1388" i="21" s="1"/>
  <c r="D1389" i="21"/>
  <c r="U1389" i="21" s="1"/>
  <c r="D1390" i="21"/>
  <c r="U1390" i="21" s="1"/>
  <c r="D1391" i="21"/>
  <c r="U1391" i="21" s="1"/>
  <c r="D1392" i="21"/>
  <c r="U1392" i="21" s="1"/>
  <c r="D1393" i="21"/>
  <c r="U1393" i="21" s="1"/>
  <c r="D1394" i="21"/>
  <c r="U1394" i="21" s="1"/>
  <c r="D1395" i="21"/>
  <c r="U1395" i="21" s="1"/>
  <c r="D1396" i="21"/>
  <c r="U1396" i="21" s="1"/>
  <c r="D1397" i="21"/>
  <c r="U1397" i="21" s="1"/>
  <c r="D1398" i="21"/>
  <c r="U1398" i="21" s="1"/>
  <c r="D1399" i="21"/>
  <c r="U1399" i="21" s="1"/>
  <c r="D1400" i="21"/>
  <c r="U1400" i="21" s="1"/>
  <c r="D1401" i="21"/>
  <c r="U1401" i="21" s="1"/>
  <c r="D555" i="21"/>
  <c r="U555" i="21" s="1"/>
  <c r="D1053" i="21"/>
  <c r="U1053" i="21" s="1"/>
  <c r="D1085" i="21"/>
  <c r="U1085" i="21" s="1"/>
  <c r="D1364" i="21"/>
  <c r="U1364" i="21" s="1"/>
  <c r="D1366" i="21"/>
  <c r="U1366" i="21" s="1"/>
  <c r="D1135" i="21"/>
  <c r="U1135" i="21" s="1"/>
  <c r="D1141" i="21"/>
  <c r="U1141" i="21" s="1"/>
  <c r="D1048" i="21"/>
  <c r="U1048" i="21" s="1"/>
  <c r="D659" i="21"/>
  <c r="U659" i="21" s="1"/>
  <c r="D650" i="21"/>
  <c r="U650" i="21" s="1"/>
  <c r="D1050" i="21"/>
  <c r="U1050" i="21" s="1"/>
  <c r="D658" i="21"/>
  <c r="U658" i="21" s="1"/>
  <c r="D1049" i="21"/>
  <c r="U1049" i="21" s="1"/>
  <c r="D569" i="21"/>
  <c r="U569" i="21" s="1"/>
  <c r="D576" i="21"/>
  <c r="U576" i="21" s="1"/>
  <c r="D638" i="21"/>
  <c r="U638" i="21" s="1"/>
  <c r="D1061" i="21"/>
  <c r="U1061" i="21" s="1"/>
  <c r="D1134" i="21"/>
  <c r="U1134" i="21" s="1"/>
  <c r="D243" i="21"/>
  <c r="U243" i="21" s="1"/>
  <c r="D244" i="21"/>
  <c r="U244" i="21" s="1"/>
  <c r="D1120" i="21"/>
  <c r="U1120" i="21" s="1"/>
  <c r="D654" i="21"/>
  <c r="U654" i="21" s="1"/>
  <c r="D655" i="21"/>
  <c r="U655" i="21" s="1"/>
  <c r="D1219" i="21"/>
  <c r="U1219" i="21" s="1"/>
  <c r="L52" i="21"/>
  <c r="L53" i="21"/>
  <c r="L61" i="21"/>
  <c r="L72" i="21"/>
  <c r="L73" i="21"/>
  <c r="L74" i="21"/>
  <c r="L75" i="21"/>
  <c r="L62" i="21"/>
  <c r="L78" i="21"/>
  <c r="L63" i="21"/>
  <c r="L64" i="21"/>
  <c r="L80" i="21"/>
  <c r="L81" i="21"/>
  <c r="L65" i="21"/>
  <c r="L66" i="21"/>
  <c r="L83" i="21"/>
  <c r="L84" i="21"/>
  <c r="L85" i="21"/>
  <c r="L86" i="21"/>
  <c r="L87" i="21"/>
  <c r="L88" i="21"/>
  <c r="L89" i="21"/>
  <c r="L91" i="21"/>
  <c r="L90" i="21"/>
  <c r="L92" i="21"/>
  <c r="L93" i="21"/>
  <c r="L94" i="21"/>
  <c r="L95" i="21"/>
  <c r="L3" i="21"/>
  <c r="L151" i="21"/>
  <c r="L163" i="21"/>
  <c r="L164" i="21"/>
  <c r="L158" i="21"/>
  <c r="L226" i="21"/>
  <c r="L679" i="21"/>
  <c r="L1089" i="21"/>
  <c r="L1027" i="21"/>
  <c r="L1028" i="21"/>
  <c r="L165" i="21"/>
  <c r="L166" i="21"/>
  <c r="L167" i="21"/>
  <c r="L822" i="21"/>
  <c r="L1090" i="21"/>
  <c r="L1082" i="21"/>
  <c r="L693" i="21"/>
  <c r="L632" i="21"/>
  <c r="L829" i="21"/>
  <c r="L813" i="21"/>
  <c r="L207" i="21"/>
  <c r="L6" i="21"/>
  <c r="L211" i="21"/>
  <c r="L200" i="21"/>
  <c r="L222" i="21"/>
  <c r="L812" i="21"/>
  <c r="L814" i="21"/>
  <c r="L826" i="21"/>
  <c r="L1066" i="21"/>
  <c r="L823" i="21"/>
  <c r="L1026" i="21"/>
  <c r="L687" i="21"/>
  <c r="L1033" i="21"/>
  <c r="L239" i="21"/>
  <c r="L247" i="21"/>
  <c r="L1220" i="21"/>
  <c r="L256" i="21"/>
  <c r="L260" i="21"/>
  <c r="L263" i="21"/>
  <c r="L264" i="21"/>
  <c r="L265" i="21"/>
  <c r="L267" i="21"/>
  <c r="L270" i="21"/>
  <c r="L271" i="21"/>
  <c r="L272" i="21"/>
  <c r="L273" i="21"/>
  <c r="L259" i="21"/>
  <c r="L277" i="21"/>
  <c r="L278" i="21"/>
  <c r="L280" i="21"/>
  <c r="L281" i="21"/>
  <c r="L282" i="21"/>
  <c r="L283" i="21"/>
  <c r="L287" i="21"/>
  <c r="L288" i="21"/>
  <c r="L289" i="21"/>
  <c r="L290" i="21"/>
  <c r="L291" i="21"/>
  <c r="L292" i="21"/>
  <c r="L293" i="21"/>
  <c r="L294" i="21"/>
  <c r="L295" i="21"/>
  <c r="L144" i="21"/>
  <c r="L145" i="21"/>
  <c r="L504" i="21"/>
  <c r="L505" i="21"/>
  <c r="L516" i="21"/>
  <c r="L146" i="21"/>
  <c r="L517" i="21"/>
  <c r="L518" i="21"/>
  <c r="L506" i="21"/>
  <c r="L507" i="21"/>
  <c r="L508" i="21"/>
  <c r="L519" i="21"/>
  <c r="L509" i="21"/>
  <c r="L520" i="21"/>
  <c r="L510" i="21"/>
  <c r="L521" i="21"/>
  <c r="L511" i="21"/>
  <c r="L512" i="21"/>
  <c r="L513" i="21"/>
  <c r="L514" i="21"/>
  <c r="L522" i="21"/>
  <c r="L523" i="21"/>
  <c r="L147" i="21"/>
  <c r="L148" i="21"/>
  <c r="L149" i="21"/>
  <c r="L515" i="21"/>
  <c r="L524" i="21"/>
  <c r="L525" i="21"/>
  <c r="L529" i="21"/>
  <c r="L526" i="21"/>
  <c r="L527" i="21"/>
  <c r="L528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7" i="21"/>
  <c r="L548" i="21"/>
  <c r="L815" i="21"/>
  <c r="L1029" i="21"/>
  <c r="L1065" i="21"/>
  <c r="L790" i="21"/>
  <c r="L1067" i="21"/>
  <c r="L619" i="21"/>
  <c r="L794" i="21"/>
  <c r="L1032" i="21"/>
  <c r="L185" i="21"/>
  <c r="L1083" i="21"/>
  <c r="L180" i="21"/>
  <c r="L1036" i="21"/>
  <c r="L694" i="21"/>
  <c r="L183" i="21"/>
  <c r="L636" i="21"/>
  <c r="L704" i="21"/>
  <c r="L1153" i="21"/>
  <c r="L157" i="21"/>
  <c r="L230" i="21"/>
  <c r="L678" i="21"/>
  <c r="L1152" i="21"/>
  <c r="L184" i="21"/>
  <c r="L1040" i="21"/>
  <c r="L196" i="21"/>
  <c r="L1158" i="21"/>
  <c r="L583" i="21"/>
  <c r="L584" i="21"/>
  <c r="L585" i="21"/>
  <c r="L586" i="21"/>
  <c r="L587" i="21"/>
  <c r="L588" i="21"/>
  <c r="L589" i="21"/>
  <c r="L590" i="21"/>
  <c r="L592" i="21"/>
  <c r="L593" i="21"/>
  <c r="L594" i="21"/>
  <c r="L595" i="21"/>
  <c r="L596" i="21"/>
  <c r="L591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159" i="21"/>
  <c r="L810" i="21"/>
  <c r="L808" i="21"/>
  <c r="L1091" i="21"/>
  <c r="L179" i="21"/>
  <c r="L1104" i="21"/>
  <c r="L1105" i="21"/>
  <c r="L1025" i="21"/>
  <c r="L793" i="21"/>
  <c r="L1070" i="21"/>
  <c r="L1034" i="21"/>
  <c r="L807" i="21"/>
  <c r="L1038" i="21"/>
  <c r="L182" i="21"/>
  <c r="L1148" i="21"/>
  <c r="L700" i="21"/>
  <c r="L1023" i="21"/>
  <c r="L234" i="21"/>
  <c r="L186" i="21"/>
  <c r="L176" i="21"/>
  <c r="L806" i="21"/>
  <c r="L811" i="21"/>
  <c r="L791" i="21"/>
  <c r="L804" i="21"/>
  <c r="L1068" i="21"/>
  <c r="L643" i="21"/>
  <c r="L683" i="21"/>
  <c r="L1160" i="21"/>
  <c r="L633" i="21"/>
  <c r="L178" i="21"/>
  <c r="L1150" i="21"/>
  <c r="L796" i="21"/>
  <c r="L1087" i="21"/>
  <c r="L1110" i="21"/>
  <c r="L1149" i="21"/>
  <c r="L1031" i="21"/>
  <c r="L1081" i="21"/>
  <c r="L797" i="21"/>
  <c r="L816" i="21"/>
  <c r="L1157" i="21"/>
  <c r="L1035" i="21"/>
  <c r="L821" i="21"/>
  <c r="L1056" i="21"/>
  <c r="L1057" i="21"/>
  <c r="L155" i="21"/>
  <c r="L1039" i="21"/>
  <c r="L1151" i="21"/>
  <c r="L1161" i="21"/>
  <c r="L805" i="21"/>
  <c r="L1144" i="21"/>
  <c r="L1159" i="21"/>
  <c r="L1147" i="21"/>
  <c r="L696" i="21"/>
  <c r="L1030" i="21"/>
  <c r="L181" i="21"/>
  <c r="L227" i="21"/>
  <c r="L229" i="21"/>
  <c r="L228" i="21"/>
  <c r="L695" i="21"/>
  <c r="L1156" i="21"/>
  <c r="L686" i="21"/>
  <c r="L551" i="21"/>
  <c r="L1124" i="21"/>
  <c r="L1123" i="21"/>
  <c r="L1037" i="21"/>
  <c r="L1118" i="21"/>
  <c r="L553" i="21"/>
  <c r="L1111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08" i="21"/>
  <c r="L725" i="21"/>
  <c r="L726" i="21"/>
  <c r="L727" i="21"/>
  <c r="L728" i="21"/>
  <c r="L729" i="21"/>
  <c r="L730" i="21"/>
  <c r="L731" i="21"/>
  <c r="L732" i="21"/>
  <c r="L733" i="21"/>
  <c r="L734" i="21"/>
  <c r="L707" i="21"/>
  <c r="L735" i="21"/>
  <c r="L736" i="21"/>
  <c r="L746" i="21"/>
  <c r="L737" i="21"/>
  <c r="L709" i="21"/>
  <c r="L738" i="21"/>
  <c r="L747" i="21"/>
  <c r="L739" i="21"/>
  <c r="L740" i="21"/>
  <c r="L741" i="21"/>
  <c r="L742" i="21"/>
  <c r="L743" i="21"/>
  <c r="L744" i="21"/>
  <c r="L745" i="21"/>
  <c r="L710" i="21"/>
  <c r="L748" i="21"/>
  <c r="L749" i="21"/>
  <c r="L750" i="21"/>
  <c r="L751" i="21"/>
  <c r="L754" i="21"/>
  <c r="L759" i="21"/>
  <c r="L170" i="21"/>
  <c r="L760" i="21"/>
  <c r="L761" i="21"/>
  <c r="L755" i="21"/>
  <c r="L756" i="21"/>
  <c r="L757" i="21"/>
  <c r="L762" i="21"/>
  <c r="L758" i="21"/>
  <c r="L763" i="21"/>
  <c r="L171" i="21"/>
  <c r="L764" i="21"/>
  <c r="L172" i="21"/>
  <c r="L769" i="21"/>
  <c r="L770" i="21"/>
  <c r="L771" i="21"/>
  <c r="L168" i="21"/>
  <c r="L772" i="21"/>
  <c r="L773" i="21"/>
  <c r="L774" i="21"/>
  <c r="L169" i="21"/>
  <c r="L776" i="21"/>
  <c r="L765" i="21"/>
  <c r="L752" i="21"/>
  <c r="L766" i="21"/>
  <c r="L777" i="21"/>
  <c r="L778" i="21"/>
  <c r="L779" i="21"/>
  <c r="L175" i="21"/>
  <c r="L767" i="21"/>
  <c r="L173" i="21"/>
  <c r="L780" i="21"/>
  <c r="L781" i="21"/>
  <c r="L753" i="21"/>
  <c r="L782" i="21"/>
  <c r="L768" i="21"/>
  <c r="L783" i="21"/>
  <c r="L784" i="21"/>
  <c r="L785" i="21"/>
  <c r="L5" i="21"/>
  <c r="L786" i="21"/>
  <c r="L787" i="21"/>
  <c r="L160" i="21"/>
  <c r="L1073" i="21"/>
  <c r="L552" i="21"/>
  <c r="L198" i="21"/>
  <c r="L652" i="21"/>
  <c r="L554" i="21"/>
  <c r="L177" i="21"/>
  <c r="L1154" i="21"/>
  <c r="L1146" i="21"/>
  <c r="L1097" i="21"/>
  <c r="L1093" i="21"/>
  <c r="L570" i="21"/>
  <c r="L637" i="21"/>
  <c r="L561" i="21"/>
  <c r="L562" i="21"/>
  <c r="L563" i="21"/>
  <c r="L564" i="21"/>
  <c r="L689" i="21"/>
  <c r="L800" i="21"/>
  <c r="L1115" i="21"/>
  <c r="L809" i="21"/>
  <c r="L641" i="21"/>
  <c r="L830" i="21"/>
  <c r="L798" i="21"/>
  <c r="L1112" i="21"/>
  <c r="L803" i="21"/>
  <c r="L152" i="21"/>
  <c r="L153" i="21"/>
  <c r="L154" i="21"/>
  <c r="L799" i="21"/>
  <c r="L578" i="21"/>
  <c r="L1145" i="21"/>
  <c r="L677" i="21"/>
  <c r="L1102" i="21"/>
  <c r="L692" i="21"/>
  <c r="L549" i="21"/>
  <c r="L1079" i="21"/>
  <c r="L1121" i="21"/>
  <c r="L1103" i="21"/>
  <c r="L1125" i="21"/>
  <c r="L1113" i="21"/>
  <c r="L1107" i="21"/>
  <c r="L801" i="21"/>
  <c r="L851" i="21"/>
  <c r="L852" i="21"/>
  <c r="L853" i="21"/>
  <c r="L854" i="21"/>
  <c r="L855" i="21"/>
  <c r="L856" i="21"/>
  <c r="L857" i="21"/>
  <c r="L858" i="21"/>
  <c r="L859" i="21"/>
  <c r="L860" i="21"/>
  <c r="L861" i="21"/>
  <c r="L862" i="21"/>
  <c r="L863" i="21"/>
  <c r="L864" i="21"/>
  <c r="L865" i="21"/>
  <c r="L866" i="21"/>
  <c r="L867" i="21"/>
  <c r="L868" i="21"/>
  <c r="L869" i="21"/>
  <c r="L870" i="21"/>
  <c r="L871" i="21"/>
  <c r="L872" i="21"/>
  <c r="L873" i="21"/>
  <c r="L874" i="21"/>
  <c r="L875" i="21"/>
  <c r="L876" i="21"/>
  <c r="L877" i="21"/>
  <c r="L919" i="21"/>
  <c r="L8" i="21"/>
  <c r="L920" i="21"/>
  <c r="L216" i="21"/>
  <c r="L836" i="21"/>
  <c r="L880" i="21"/>
  <c r="L837" i="21"/>
  <c r="L838" i="21"/>
  <c r="L921" i="21"/>
  <c r="L881" i="21"/>
  <c r="L882" i="21"/>
  <c r="L839" i="21"/>
  <c r="L840" i="21"/>
  <c r="L922" i="21"/>
  <c r="L883" i="21"/>
  <c r="L884" i="21"/>
  <c r="L208" i="21"/>
  <c r="L885" i="21"/>
  <c r="L923" i="21"/>
  <c r="L886" i="21"/>
  <c r="L850" i="21"/>
  <c r="L205" i="21"/>
  <c r="L206" i="21"/>
  <c r="L846" i="21"/>
  <c r="L887" i="21"/>
  <c r="L888" i="21"/>
  <c r="L889" i="21"/>
  <c r="L890" i="21"/>
  <c r="L891" i="21"/>
  <c r="L892" i="21"/>
  <c r="L893" i="21"/>
  <c r="L894" i="21"/>
  <c r="L895" i="21"/>
  <c r="L896" i="21"/>
  <c r="L897" i="21"/>
  <c r="L898" i="21"/>
  <c r="L899" i="21"/>
  <c r="L900" i="21"/>
  <c r="L901" i="21"/>
  <c r="L924" i="21"/>
  <c r="L902" i="21"/>
  <c r="L903" i="21"/>
  <c r="L904" i="21"/>
  <c r="L905" i="21"/>
  <c r="L906" i="21"/>
  <c r="L907" i="21"/>
  <c r="L908" i="21"/>
  <c r="L909" i="21"/>
  <c r="L910" i="21"/>
  <c r="L911" i="21"/>
  <c r="L217" i="21"/>
  <c r="L912" i="21"/>
  <c r="L913" i="21"/>
  <c r="L914" i="21"/>
  <c r="L915" i="21"/>
  <c r="L916" i="21"/>
  <c r="L917" i="21"/>
  <c r="L918" i="21"/>
  <c r="L925" i="21"/>
  <c r="L926" i="21"/>
  <c r="L927" i="21"/>
  <c r="L928" i="21"/>
  <c r="L929" i="21"/>
  <c r="L930" i="21"/>
  <c r="L931" i="21"/>
  <c r="L932" i="21"/>
  <c r="L933" i="21"/>
  <c r="L948" i="21"/>
  <c r="L949" i="21"/>
  <c r="L950" i="21"/>
  <c r="L951" i="21"/>
  <c r="L952" i="21"/>
  <c r="L953" i="21"/>
  <c r="L954" i="21"/>
  <c r="L958" i="21"/>
  <c r="L959" i="21"/>
  <c r="L960" i="21"/>
  <c r="L961" i="21"/>
  <c r="L962" i="21"/>
  <c r="L963" i="21"/>
  <c r="L934" i="21"/>
  <c r="L935" i="21"/>
  <c r="L964" i="21"/>
  <c r="L936" i="21"/>
  <c r="L965" i="21"/>
  <c r="L966" i="21"/>
  <c r="L937" i="21"/>
  <c r="L938" i="21"/>
  <c r="L968" i="21"/>
  <c r="L969" i="21"/>
  <c r="L970" i="21"/>
  <c r="L971" i="21"/>
  <c r="L972" i="21"/>
  <c r="L973" i="21"/>
  <c r="L974" i="21"/>
  <c r="L939" i="21"/>
  <c r="L940" i="21"/>
  <c r="L209" i="21"/>
  <c r="L975" i="21"/>
  <c r="L7" i="21"/>
  <c r="L976" i="21"/>
  <c r="L941" i="21"/>
  <c r="L942" i="21"/>
  <c r="L943" i="21"/>
  <c r="L977" i="21"/>
  <c r="L978" i="21"/>
  <c r="L979" i="21"/>
  <c r="L980" i="21"/>
  <c r="L981" i="21"/>
  <c r="L982" i="21"/>
  <c r="L944" i="21"/>
  <c r="L983" i="21"/>
  <c r="L984" i="21"/>
  <c r="L985" i="21"/>
  <c r="L210" i="21"/>
  <c r="L986" i="21"/>
  <c r="L199" i="21"/>
  <c r="L987" i="21"/>
  <c r="L988" i="21"/>
  <c r="L989" i="21"/>
  <c r="L990" i="21"/>
  <c r="L218" i="21"/>
  <c r="L841" i="21"/>
  <c r="L945" i="21"/>
  <c r="L991" i="21"/>
  <c r="L212" i="21"/>
  <c r="L842" i="21"/>
  <c r="L847" i="21"/>
  <c r="L993" i="21"/>
  <c r="L992" i="21"/>
  <c r="L994" i="21"/>
  <c r="L832" i="21"/>
  <c r="L201" i="21"/>
  <c r="L213" i="21"/>
  <c r="L214" i="21"/>
  <c r="L995" i="21"/>
  <c r="L219" i="21"/>
  <c r="L998" i="21"/>
  <c r="L1000" i="21"/>
  <c r="L999" i="21"/>
  <c r="L997" i="21"/>
  <c r="L843" i="21"/>
  <c r="L844" i="21"/>
  <c r="L848" i="21"/>
  <c r="L1001" i="21"/>
  <c r="L1002" i="21"/>
  <c r="L202" i="21"/>
  <c r="L1003" i="21"/>
  <c r="L203" i="21"/>
  <c r="L1004" i="21"/>
  <c r="L1069" i="21"/>
  <c r="L1005" i="21"/>
  <c r="L1006" i="21"/>
  <c r="L833" i="21"/>
  <c r="L204" i="21"/>
  <c r="L845" i="21"/>
  <c r="L849" i="21"/>
  <c r="L834" i="21"/>
  <c r="L835" i="21"/>
  <c r="L831" i="21"/>
  <c r="L1007" i="21"/>
  <c r="L215" i="21"/>
  <c r="L1008" i="21"/>
  <c r="L946" i="21"/>
  <c r="L1009" i="21"/>
  <c r="L1010" i="21"/>
  <c r="L1011" i="21"/>
  <c r="L1012" i="21"/>
  <c r="L947" i="21"/>
  <c r="L1013" i="21"/>
  <c r="L1014" i="21"/>
  <c r="L1015" i="21"/>
  <c r="L1016" i="21"/>
  <c r="L1017" i="21"/>
  <c r="L1018" i="21"/>
  <c r="L1019" i="21"/>
  <c r="L1020" i="21"/>
  <c r="L1021" i="21"/>
  <c r="L955" i="21"/>
  <c r="L956" i="21"/>
  <c r="L957" i="21"/>
  <c r="L825" i="21"/>
  <c r="L231" i="21"/>
  <c r="L232" i="21"/>
  <c r="L235" i="21"/>
  <c r="L1084" i="21"/>
  <c r="L566" i="21"/>
  <c r="L575" i="21"/>
  <c r="L682" i="21"/>
  <c r="L1063" i="21"/>
  <c r="L1127" i="21"/>
  <c r="L788" i="21"/>
  <c r="L1072" i="21"/>
  <c r="L691" i="21"/>
  <c r="L1101" i="21"/>
  <c r="L1122" i="21"/>
  <c r="L195" i="21"/>
  <c r="L1071" i="21"/>
  <c r="L236" i="21"/>
  <c r="L681" i="21"/>
  <c r="L1116" i="21"/>
  <c r="L1041" i="21"/>
  <c r="L1042" i="21"/>
  <c r="L1043" i="21"/>
  <c r="L1044" i="21"/>
  <c r="L1045" i="21"/>
  <c r="L1046" i="21"/>
  <c r="L1047" i="21"/>
  <c r="L688" i="21"/>
  <c r="L680" i="21"/>
  <c r="L242" i="21"/>
  <c r="L233" i="21"/>
  <c r="L795" i="21"/>
  <c r="L1126" i="21"/>
  <c r="L1054" i="21"/>
  <c r="L1055" i="21"/>
  <c r="L1086" i="21"/>
  <c r="L565" i="21"/>
  <c r="L580" i="21"/>
  <c r="L802" i="21"/>
  <c r="L685" i="21"/>
  <c r="L656" i="21"/>
  <c r="L550" i="21"/>
  <c r="L828" i="21"/>
  <c r="L684" i="21"/>
  <c r="L1132" i="21"/>
  <c r="L624" i="21"/>
  <c r="L648" i="21"/>
  <c r="L1088" i="21"/>
  <c r="L1108" i="21"/>
  <c r="L627" i="21"/>
  <c r="L628" i="21"/>
  <c r="L626" i="21"/>
  <c r="L690" i="21"/>
  <c r="L669" i="21"/>
  <c r="L824" i="21"/>
  <c r="L1064" i="21"/>
  <c r="L237" i="21"/>
  <c r="L1096" i="21"/>
  <c r="L1109" i="21"/>
  <c r="L671" i="21"/>
  <c r="L1136" i="21"/>
  <c r="L1143" i="21"/>
  <c r="L162" i="21"/>
  <c r="L634" i="21"/>
  <c r="L224" i="21"/>
  <c r="L1094" i="21"/>
  <c r="L635" i="21"/>
  <c r="L670" i="21"/>
  <c r="L223" i="21"/>
  <c r="L1131" i="21"/>
  <c r="L645" i="21"/>
  <c r="L197" i="21"/>
  <c r="L673" i="21"/>
  <c r="L1130" i="21"/>
  <c r="L676" i="21"/>
  <c r="L1095" i="21"/>
  <c r="L38" i="21"/>
  <c r="L567" i="21"/>
  <c r="L653" i="21"/>
  <c r="L662" i="21"/>
  <c r="L1114" i="21"/>
  <c r="L660" i="21"/>
  <c r="L1140" i="21"/>
  <c r="L1138" i="21"/>
  <c r="L1022" i="21"/>
  <c r="L664" i="21"/>
  <c r="L560" i="21"/>
  <c r="L225" i="21"/>
  <c r="L649" i="21"/>
  <c r="L1106" i="21"/>
  <c r="L667" i="21"/>
  <c r="L651" i="21"/>
  <c r="L1137" i="21"/>
  <c r="L579" i="21"/>
  <c r="L1133" i="21"/>
  <c r="L644" i="21"/>
  <c r="L663" i="21"/>
  <c r="L672" i="21"/>
  <c r="L1155" i="21"/>
  <c r="L668" i="21"/>
  <c r="L1117" i="21"/>
  <c r="L156" i="21"/>
  <c r="L557" i="21"/>
  <c r="L646" i="21"/>
  <c r="L558" i="21"/>
  <c r="L568" i="21"/>
  <c r="L1100" i="21"/>
  <c r="L577" i="21"/>
  <c r="L1128" i="21"/>
  <c r="L1060" i="21"/>
  <c r="L1139" i="21"/>
  <c r="L665" i="21"/>
  <c r="L1098" i="21"/>
  <c r="L1129" i="21"/>
  <c r="L1062" i="21"/>
  <c r="L1142" i="21"/>
  <c r="L559" i="21"/>
  <c r="L1024" i="21"/>
  <c r="L556" i="21"/>
  <c r="L647" i="21"/>
  <c r="L642" i="21"/>
  <c r="L1099" i="21"/>
  <c r="L639" i="21"/>
  <c r="L1173" i="21"/>
  <c r="L1174" i="21"/>
  <c r="L248" i="21"/>
  <c r="L1175" i="21"/>
  <c r="L1165" i="21"/>
  <c r="L1176" i="21"/>
  <c r="L1177" i="21"/>
  <c r="L1178" i="21"/>
  <c r="L1179" i="21"/>
  <c r="L1181" i="21"/>
  <c r="L1182" i="21"/>
  <c r="L1184" i="21"/>
  <c r="L1185" i="21"/>
  <c r="L1186" i="21"/>
  <c r="L1187" i="21"/>
  <c r="L1188" i="21"/>
  <c r="L1189" i="21"/>
  <c r="L1190" i="21"/>
  <c r="L1191" i="21"/>
  <c r="L1192" i="21"/>
  <c r="L1194" i="21"/>
  <c r="L1195" i="21"/>
  <c r="L1197" i="21"/>
  <c r="L1198" i="21"/>
  <c r="L249" i="21"/>
  <c r="L1199" i="21"/>
  <c r="L1200" i="21"/>
  <c r="L250" i="21"/>
  <c r="L1201" i="21"/>
  <c r="L251" i="21"/>
  <c r="L1202" i="21"/>
  <c r="L1203" i="21"/>
  <c r="L1204" i="21"/>
  <c r="L1205" i="21"/>
  <c r="L1206" i="21"/>
  <c r="L1207" i="21"/>
  <c r="L252" i="21"/>
  <c r="L1208" i="21"/>
  <c r="L1209" i="21"/>
  <c r="L1210" i="21"/>
  <c r="L253" i="21"/>
  <c r="L254" i="21"/>
  <c r="L1211" i="21"/>
  <c r="L1212" i="21"/>
  <c r="L1213" i="21"/>
  <c r="L1214" i="21"/>
  <c r="L255" i="21"/>
  <c r="L1215" i="21"/>
  <c r="L1216" i="21"/>
  <c r="L1217" i="21"/>
  <c r="L1218" i="21"/>
  <c r="L1166" i="21"/>
  <c r="L1221" i="21"/>
  <c r="L1228" i="21"/>
  <c r="L1167" i="21"/>
  <c r="L1168" i="21"/>
  <c r="L1169" i="21"/>
  <c r="L1229" i="21"/>
  <c r="L1230" i="21"/>
  <c r="L1231" i="21"/>
  <c r="L1222" i="21"/>
  <c r="L1232" i="21"/>
  <c r="L1223" i="21"/>
  <c r="L1233" i="21"/>
  <c r="L1235" i="21"/>
  <c r="L1236" i="21"/>
  <c r="L1237" i="21"/>
  <c r="L1170" i="21"/>
  <c r="L1162" i="21"/>
  <c r="L1238" i="21"/>
  <c r="L245" i="21"/>
  <c r="L1239" i="21"/>
  <c r="L1240" i="21"/>
  <c r="L1241" i="21"/>
  <c r="L1242" i="21"/>
  <c r="L1243" i="21"/>
  <c r="L1244" i="21"/>
  <c r="L1172" i="21"/>
  <c r="L1246" i="21"/>
  <c r="L1163" i="21"/>
  <c r="L1247" i="21"/>
  <c r="L1164" i="21"/>
  <c r="L1224" i="21"/>
  <c r="L1249" i="21"/>
  <c r="L1250" i="21"/>
  <c r="L1251" i="21"/>
  <c r="L1252" i="21"/>
  <c r="L1253" i="21"/>
  <c r="L1225" i="21"/>
  <c r="L1254" i="21"/>
  <c r="L1255" i="21"/>
  <c r="L257" i="21"/>
  <c r="L1256" i="21"/>
  <c r="L1257" i="21"/>
  <c r="L1258" i="21"/>
  <c r="L1226" i="21"/>
  <c r="L1259" i="21"/>
  <c r="L1260" i="21"/>
  <c r="L1227" i="21"/>
  <c r="L1261" i="21"/>
  <c r="L1280" i="21"/>
  <c r="L1281" i="21"/>
  <c r="L1282" i="21"/>
  <c r="L1283" i="21"/>
  <c r="L1284" i="21"/>
  <c r="L1262" i="21"/>
  <c r="L1285" i="21"/>
  <c r="L1286" i="21"/>
  <c r="L1287" i="21"/>
  <c r="L1288" i="21"/>
  <c r="L1289" i="21"/>
  <c r="L1290" i="21"/>
  <c r="L1291" i="21"/>
  <c r="L1292" i="21"/>
  <c r="L1293" i="21"/>
  <c r="L1294" i="21"/>
  <c r="L1295" i="21"/>
  <c r="L1296" i="21"/>
  <c r="L1297" i="21"/>
  <c r="L1298" i="21"/>
  <c r="L1299" i="21"/>
  <c r="L1300" i="21"/>
  <c r="L1301" i="21"/>
  <c r="L1302" i="21"/>
  <c r="L1303" i="21"/>
  <c r="L1304" i="21"/>
  <c r="L1305" i="21"/>
  <c r="L1306" i="21"/>
  <c r="L1307" i="21"/>
  <c r="L1264" i="21"/>
  <c r="L1279" i="21"/>
  <c r="L1265" i="21"/>
  <c r="L1266" i="21"/>
  <c r="L1267" i="21"/>
  <c r="L1278" i="21"/>
  <c r="L1269" i="21"/>
  <c r="L1308" i="21"/>
  <c r="L1309" i="21"/>
  <c r="L1270" i="21"/>
  <c r="L1271" i="21"/>
  <c r="L1272" i="21"/>
  <c r="L1273" i="21"/>
  <c r="L1276" i="21"/>
  <c r="L1277" i="21"/>
  <c r="L1274" i="21"/>
  <c r="L1275" i="21"/>
  <c r="L1310" i="21"/>
  <c r="L1311" i="21"/>
  <c r="L1313" i="21"/>
  <c r="L1314" i="21"/>
  <c r="L1315" i="21"/>
  <c r="L284" i="21"/>
  <c r="L1317" i="21"/>
  <c r="L1319" i="21"/>
  <c r="L1320" i="21"/>
  <c r="L1321" i="21"/>
  <c r="L285" i="21"/>
  <c r="L1322" i="21"/>
  <c r="L1323" i="21"/>
  <c r="L1324" i="21"/>
  <c r="L1325" i="21"/>
  <c r="L1326" i="21"/>
  <c r="L1327" i="21"/>
  <c r="L1328" i="21"/>
  <c r="L1329" i="21"/>
  <c r="L1330" i="21"/>
  <c r="L1331" i="21"/>
  <c r="L1332" i="21"/>
  <c r="L1333" i="21"/>
  <c r="L1334" i="21"/>
  <c r="L1335" i="21"/>
  <c r="L1336" i="21"/>
  <c r="L1337" i="21"/>
  <c r="L1338" i="21"/>
  <c r="L1339" i="21"/>
  <c r="L1340" i="21"/>
  <c r="L1341" i="21"/>
  <c r="L1342" i="21"/>
  <c r="L1343" i="21"/>
  <c r="L1344" i="21"/>
  <c r="L1345" i="21"/>
  <c r="L1346" i="21"/>
  <c r="L1347" i="21"/>
  <c r="L1348" i="21"/>
  <c r="L1349" i="21"/>
  <c r="L1350" i="21"/>
  <c r="L1351" i="21"/>
  <c r="L1352" i="21"/>
  <c r="L1353" i="21"/>
  <c r="L1354" i="21"/>
  <c r="L1355" i="21"/>
  <c r="L1356" i="21"/>
  <c r="L1357" i="21"/>
  <c r="L1359" i="21"/>
  <c r="L1360" i="21"/>
  <c r="L1362" i="21"/>
  <c r="L1363" i="21"/>
  <c r="L1403" i="21"/>
  <c r="L1365" i="21"/>
  <c r="L1316" i="21"/>
  <c r="L1367" i="21"/>
  <c r="L1369" i="21"/>
  <c r="L1370" i="21"/>
  <c r="L1371" i="21"/>
  <c r="L1372" i="21"/>
  <c r="L1373" i="21"/>
  <c r="L1374" i="21"/>
  <c r="L1375" i="21"/>
  <c r="L1376" i="21"/>
  <c r="L1377" i="21"/>
  <c r="L1378" i="21"/>
  <c r="L1379" i="21"/>
  <c r="L1380" i="21"/>
  <c r="L1381" i="21"/>
  <c r="L1382" i="21"/>
  <c r="L1383" i="21"/>
  <c r="L1384" i="21"/>
  <c r="L1385" i="21"/>
  <c r="L1386" i="21"/>
  <c r="L1387" i="21"/>
  <c r="L1388" i="21"/>
  <c r="L1389" i="21"/>
  <c r="L1390" i="21"/>
  <c r="L1391" i="21"/>
  <c r="L1392" i="21"/>
  <c r="L1393" i="21"/>
  <c r="L1394" i="21"/>
  <c r="L1395" i="21"/>
  <c r="L1396" i="21"/>
  <c r="L1397" i="21"/>
  <c r="L1398" i="21"/>
  <c r="L1399" i="21"/>
  <c r="L1400" i="21"/>
  <c r="L1401" i="21"/>
  <c r="L555" i="21"/>
  <c r="L1053" i="21"/>
  <c r="L1085" i="21"/>
  <c r="L1364" i="21"/>
  <c r="L1366" i="21"/>
  <c r="L1135" i="21"/>
  <c r="L1141" i="21"/>
  <c r="L1048" i="21"/>
  <c r="L659" i="21"/>
  <c r="L650" i="21"/>
  <c r="L1050" i="21"/>
  <c r="L658" i="21"/>
  <c r="L1049" i="21"/>
  <c r="L569" i="21"/>
  <c r="L576" i="21"/>
  <c r="L638" i="21"/>
  <c r="L1061" i="21"/>
  <c r="L1134" i="21"/>
  <c r="L243" i="21"/>
  <c r="L244" i="21"/>
  <c r="L1120" i="21"/>
  <c r="L654" i="21"/>
  <c r="L655" i="21"/>
  <c r="L1219" i="21"/>
  <c r="R53" i="21"/>
  <c r="R61" i="21"/>
  <c r="R72" i="21"/>
  <c r="R73" i="21"/>
  <c r="R74" i="21"/>
  <c r="R75" i="21"/>
  <c r="R62" i="21"/>
  <c r="R78" i="21"/>
  <c r="R63" i="21"/>
  <c r="R64" i="21"/>
  <c r="R80" i="21"/>
  <c r="R81" i="21"/>
  <c r="R65" i="21"/>
  <c r="R66" i="21"/>
  <c r="R83" i="21"/>
  <c r="R84" i="21"/>
  <c r="R85" i="21"/>
  <c r="R86" i="21"/>
  <c r="R87" i="21"/>
  <c r="R88" i="21"/>
  <c r="R89" i="21"/>
  <c r="R91" i="21"/>
  <c r="R90" i="21"/>
  <c r="R92" i="21"/>
  <c r="R93" i="21"/>
  <c r="R94" i="21"/>
  <c r="R95" i="21"/>
  <c r="R151" i="21"/>
  <c r="R163" i="21"/>
  <c r="R164" i="21"/>
  <c r="R158" i="21"/>
  <c r="R226" i="21"/>
  <c r="R679" i="21"/>
  <c r="R1089" i="21"/>
  <c r="R1027" i="21"/>
  <c r="R1028" i="21"/>
  <c r="R165" i="21"/>
  <c r="R166" i="21"/>
  <c r="R167" i="21"/>
  <c r="R822" i="21"/>
  <c r="R1090" i="21"/>
  <c r="R1082" i="21"/>
  <c r="R693" i="21"/>
  <c r="R632" i="21"/>
  <c r="R829" i="21"/>
  <c r="R813" i="21"/>
  <c r="R207" i="21"/>
  <c r="R6" i="21"/>
  <c r="R211" i="21"/>
  <c r="R200" i="21"/>
  <c r="R222" i="21"/>
  <c r="R812" i="21"/>
  <c r="R814" i="21"/>
  <c r="R826" i="21"/>
  <c r="R1066" i="21"/>
  <c r="R823" i="21"/>
  <c r="R1026" i="21"/>
  <c r="R687" i="21"/>
  <c r="R1033" i="21"/>
  <c r="R239" i="21"/>
  <c r="R247" i="21"/>
  <c r="R1220" i="21"/>
  <c r="R256" i="21"/>
  <c r="R260" i="21"/>
  <c r="R263" i="21"/>
  <c r="R264" i="21"/>
  <c r="R265" i="21"/>
  <c r="R267" i="21"/>
  <c r="R270" i="21"/>
  <c r="R271" i="21"/>
  <c r="R272" i="21"/>
  <c r="R273" i="21"/>
  <c r="R259" i="21"/>
  <c r="R277" i="21"/>
  <c r="R278" i="21"/>
  <c r="R280" i="21"/>
  <c r="R281" i="21"/>
  <c r="R282" i="21"/>
  <c r="R283" i="21"/>
  <c r="R287" i="21"/>
  <c r="R288" i="21"/>
  <c r="R289" i="21"/>
  <c r="R290" i="21"/>
  <c r="R291" i="21"/>
  <c r="R292" i="21"/>
  <c r="R293" i="21"/>
  <c r="R294" i="21"/>
  <c r="R295" i="21"/>
  <c r="R144" i="21"/>
  <c r="R145" i="21"/>
  <c r="R504" i="21"/>
  <c r="R505" i="21"/>
  <c r="R516" i="21"/>
  <c r="R146" i="21"/>
  <c r="R517" i="21"/>
  <c r="R518" i="21"/>
  <c r="R506" i="21"/>
  <c r="R507" i="21"/>
  <c r="R508" i="21"/>
  <c r="R519" i="21"/>
  <c r="R509" i="21"/>
  <c r="R520" i="21"/>
  <c r="R510" i="21"/>
  <c r="R521" i="21"/>
  <c r="R511" i="21"/>
  <c r="R512" i="21"/>
  <c r="R513" i="21"/>
  <c r="R514" i="21"/>
  <c r="R522" i="21"/>
  <c r="R523" i="21"/>
  <c r="R147" i="21"/>
  <c r="R148" i="21"/>
  <c r="R149" i="21"/>
  <c r="R515" i="21"/>
  <c r="R524" i="21"/>
  <c r="R525" i="21"/>
  <c r="R529" i="21"/>
  <c r="R526" i="21"/>
  <c r="R527" i="21"/>
  <c r="R528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7" i="21"/>
  <c r="R548" i="21"/>
  <c r="R815" i="21"/>
  <c r="R1029" i="21"/>
  <c r="R1065" i="21"/>
  <c r="R790" i="21"/>
  <c r="R1067" i="21"/>
  <c r="R619" i="21"/>
  <c r="R794" i="21"/>
  <c r="R1032" i="21"/>
  <c r="R185" i="21"/>
  <c r="R1083" i="21"/>
  <c r="R180" i="21"/>
  <c r="R1036" i="21"/>
  <c r="R694" i="21"/>
  <c r="R183" i="21"/>
  <c r="R636" i="21"/>
  <c r="R704" i="21"/>
  <c r="R1153" i="21"/>
  <c r="R157" i="21"/>
  <c r="R230" i="21"/>
  <c r="R678" i="21"/>
  <c r="R1152" i="21"/>
  <c r="R184" i="21"/>
  <c r="R1040" i="21"/>
  <c r="R196" i="21"/>
  <c r="R1158" i="21"/>
  <c r="R583" i="21"/>
  <c r="R584" i="21"/>
  <c r="R585" i="21"/>
  <c r="R586" i="21"/>
  <c r="R587" i="21"/>
  <c r="R588" i="21"/>
  <c r="R589" i="21"/>
  <c r="R590" i="21"/>
  <c r="R592" i="21"/>
  <c r="R593" i="21"/>
  <c r="R594" i="21"/>
  <c r="R595" i="21"/>
  <c r="R596" i="21"/>
  <c r="R591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159" i="21"/>
  <c r="R810" i="21"/>
  <c r="R808" i="21"/>
  <c r="R1091" i="21"/>
  <c r="R179" i="21"/>
  <c r="R1104" i="21"/>
  <c r="R1105" i="21"/>
  <c r="R1025" i="21"/>
  <c r="R793" i="21"/>
  <c r="R1070" i="21"/>
  <c r="R1034" i="21"/>
  <c r="R807" i="21"/>
  <c r="R1038" i="21"/>
  <c r="R182" i="21"/>
  <c r="R1148" i="21"/>
  <c r="R700" i="21"/>
  <c r="R1023" i="21"/>
  <c r="R234" i="21"/>
  <c r="R186" i="21"/>
  <c r="R176" i="21"/>
  <c r="R806" i="21"/>
  <c r="R811" i="21"/>
  <c r="R791" i="21"/>
  <c r="R804" i="21"/>
  <c r="R1068" i="21"/>
  <c r="R643" i="21"/>
  <c r="R683" i="21"/>
  <c r="R1160" i="21"/>
  <c r="R633" i="21"/>
  <c r="R178" i="21"/>
  <c r="R1150" i="21"/>
  <c r="R796" i="21"/>
  <c r="R1087" i="21"/>
  <c r="R1110" i="21"/>
  <c r="R1149" i="21"/>
  <c r="R1031" i="21"/>
  <c r="R1081" i="21"/>
  <c r="R797" i="21"/>
  <c r="R816" i="21"/>
  <c r="R1157" i="21"/>
  <c r="R1035" i="21"/>
  <c r="R821" i="21"/>
  <c r="R1056" i="21"/>
  <c r="R1057" i="21"/>
  <c r="R155" i="21"/>
  <c r="R1039" i="21"/>
  <c r="R1151" i="21"/>
  <c r="R1161" i="21"/>
  <c r="R805" i="21"/>
  <c r="R1144" i="21"/>
  <c r="R1159" i="21"/>
  <c r="R1147" i="21"/>
  <c r="R696" i="21"/>
  <c r="R1030" i="21"/>
  <c r="R181" i="21"/>
  <c r="R227" i="21"/>
  <c r="R229" i="21"/>
  <c r="R228" i="21"/>
  <c r="R695" i="21"/>
  <c r="R1156" i="21"/>
  <c r="R686" i="21"/>
  <c r="R551" i="21"/>
  <c r="R1124" i="21"/>
  <c r="R1123" i="21"/>
  <c r="R1037" i="21"/>
  <c r="R1118" i="21"/>
  <c r="R553" i="21"/>
  <c r="R1111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08" i="21"/>
  <c r="R725" i="21"/>
  <c r="R726" i="21"/>
  <c r="R727" i="21"/>
  <c r="R728" i="21"/>
  <c r="R729" i="21"/>
  <c r="R730" i="21"/>
  <c r="R731" i="21"/>
  <c r="R732" i="21"/>
  <c r="R733" i="21"/>
  <c r="R734" i="21"/>
  <c r="R707" i="21"/>
  <c r="R735" i="21"/>
  <c r="R736" i="21"/>
  <c r="R746" i="21"/>
  <c r="R737" i="21"/>
  <c r="R709" i="21"/>
  <c r="R738" i="21"/>
  <c r="R747" i="21"/>
  <c r="R739" i="21"/>
  <c r="R740" i="21"/>
  <c r="R741" i="21"/>
  <c r="R742" i="21"/>
  <c r="R743" i="21"/>
  <c r="R744" i="21"/>
  <c r="R745" i="21"/>
  <c r="R710" i="21"/>
  <c r="R748" i="21"/>
  <c r="R749" i="21"/>
  <c r="R750" i="21"/>
  <c r="R751" i="21"/>
  <c r="R754" i="21"/>
  <c r="R759" i="21"/>
  <c r="R170" i="21"/>
  <c r="R760" i="21"/>
  <c r="R761" i="21"/>
  <c r="R755" i="21"/>
  <c r="R756" i="21"/>
  <c r="R757" i="21"/>
  <c r="R762" i="21"/>
  <c r="R758" i="21"/>
  <c r="R763" i="21"/>
  <c r="R171" i="21"/>
  <c r="R764" i="21"/>
  <c r="R172" i="21"/>
  <c r="R769" i="21"/>
  <c r="R770" i="21"/>
  <c r="R771" i="21"/>
  <c r="R168" i="21"/>
  <c r="R772" i="21"/>
  <c r="R773" i="21"/>
  <c r="R774" i="21"/>
  <c r="R169" i="21"/>
  <c r="R776" i="21"/>
  <c r="R765" i="21"/>
  <c r="R752" i="21"/>
  <c r="R766" i="21"/>
  <c r="R777" i="21"/>
  <c r="R778" i="21"/>
  <c r="R779" i="21"/>
  <c r="R175" i="21"/>
  <c r="R767" i="21"/>
  <c r="R173" i="21"/>
  <c r="R780" i="21"/>
  <c r="R781" i="21"/>
  <c r="R753" i="21"/>
  <c r="R782" i="21"/>
  <c r="R768" i="21"/>
  <c r="R783" i="21"/>
  <c r="R784" i="21"/>
  <c r="R785" i="21"/>
  <c r="R5" i="21"/>
  <c r="R786" i="21"/>
  <c r="R787" i="21"/>
  <c r="R160" i="21"/>
  <c r="R1073" i="21"/>
  <c r="R552" i="21"/>
  <c r="R198" i="21"/>
  <c r="R652" i="21"/>
  <c r="R554" i="21"/>
  <c r="R177" i="21"/>
  <c r="R1154" i="21"/>
  <c r="R1146" i="21"/>
  <c r="R1097" i="21"/>
  <c r="R1093" i="21"/>
  <c r="R570" i="21"/>
  <c r="R637" i="21"/>
  <c r="R561" i="21"/>
  <c r="R562" i="21"/>
  <c r="R563" i="21"/>
  <c r="R564" i="21"/>
  <c r="R689" i="21"/>
  <c r="R800" i="21"/>
  <c r="R1115" i="21"/>
  <c r="R809" i="21"/>
  <c r="R641" i="21"/>
  <c r="R830" i="21"/>
  <c r="R798" i="21"/>
  <c r="R1112" i="21"/>
  <c r="R803" i="21"/>
  <c r="R152" i="21"/>
  <c r="R153" i="21"/>
  <c r="R154" i="21"/>
  <c r="R799" i="21"/>
  <c r="R578" i="21"/>
  <c r="R1145" i="21"/>
  <c r="R677" i="21"/>
  <c r="R1102" i="21"/>
  <c r="R692" i="21"/>
  <c r="R549" i="21"/>
  <c r="R1079" i="21"/>
  <c r="R1121" i="21"/>
  <c r="R1103" i="21"/>
  <c r="R1125" i="21"/>
  <c r="R1113" i="21"/>
  <c r="R1107" i="21"/>
  <c r="R801" i="21"/>
  <c r="R851" i="21"/>
  <c r="R852" i="21"/>
  <c r="R853" i="21"/>
  <c r="R854" i="21"/>
  <c r="R855" i="21"/>
  <c r="R856" i="21"/>
  <c r="R857" i="21"/>
  <c r="R858" i="21"/>
  <c r="R859" i="21"/>
  <c r="R860" i="21"/>
  <c r="R861" i="21"/>
  <c r="R862" i="21"/>
  <c r="R863" i="21"/>
  <c r="R864" i="21"/>
  <c r="R865" i="21"/>
  <c r="R866" i="21"/>
  <c r="R867" i="21"/>
  <c r="R868" i="21"/>
  <c r="R869" i="21"/>
  <c r="R870" i="21"/>
  <c r="R871" i="21"/>
  <c r="R872" i="21"/>
  <c r="R873" i="21"/>
  <c r="R874" i="21"/>
  <c r="R875" i="21"/>
  <c r="R876" i="21"/>
  <c r="R877" i="21"/>
  <c r="R919" i="21"/>
  <c r="R8" i="21"/>
  <c r="R920" i="21"/>
  <c r="R216" i="21"/>
  <c r="R836" i="21"/>
  <c r="R880" i="21"/>
  <c r="R837" i="21"/>
  <c r="R838" i="21"/>
  <c r="R921" i="21"/>
  <c r="R881" i="21"/>
  <c r="R882" i="21"/>
  <c r="R839" i="21"/>
  <c r="R840" i="21"/>
  <c r="R922" i="21"/>
  <c r="R883" i="21"/>
  <c r="R884" i="21"/>
  <c r="R208" i="21"/>
  <c r="R885" i="21"/>
  <c r="R923" i="21"/>
  <c r="R886" i="21"/>
  <c r="R850" i="21"/>
  <c r="R205" i="21"/>
  <c r="R206" i="21"/>
  <c r="R846" i="21"/>
  <c r="R887" i="21"/>
  <c r="R888" i="21"/>
  <c r="R889" i="21"/>
  <c r="R890" i="21"/>
  <c r="R891" i="21"/>
  <c r="R892" i="21"/>
  <c r="R893" i="21"/>
  <c r="R894" i="21"/>
  <c r="R895" i="21"/>
  <c r="R896" i="21"/>
  <c r="R897" i="21"/>
  <c r="R898" i="21"/>
  <c r="R899" i="21"/>
  <c r="R900" i="21"/>
  <c r="R901" i="21"/>
  <c r="R924" i="21"/>
  <c r="R902" i="21"/>
  <c r="R903" i="21"/>
  <c r="R904" i="21"/>
  <c r="R905" i="21"/>
  <c r="R906" i="21"/>
  <c r="R907" i="21"/>
  <c r="R908" i="21"/>
  <c r="R909" i="21"/>
  <c r="R910" i="21"/>
  <c r="R911" i="21"/>
  <c r="R217" i="21"/>
  <c r="R912" i="21"/>
  <c r="R913" i="21"/>
  <c r="R914" i="21"/>
  <c r="R915" i="21"/>
  <c r="R916" i="21"/>
  <c r="R917" i="21"/>
  <c r="R918" i="21"/>
  <c r="R925" i="21"/>
  <c r="R926" i="21"/>
  <c r="R927" i="21"/>
  <c r="R928" i="21"/>
  <c r="R929" i="21"/>
  <c r="R930" i="21"/>
  <c r="R931" i="21"/>
  <c r="R932" i="21"/>
  <c r="R933" i="21"/>
  <c r="R948" i="21"/>
  <c r="R949" i="21"/>
  <c r="R950" i="21"/>
  <c r="R951" i="21"/>
  <c r="R952" i="21"/>
  <c r="R953" i="21"/>
  <c r="R954" i="21"/>
  <c r="R958" i="21"/>
  <c r="R959" i="21"/>
  <c r="R960" i="21"/>
  <c r="R961" i="21"/>
  <c r="R962" i="21"/>
  <c r="R963" i="21"/>
  <c r="R934" i="21"/>
  <c r="R935" i="21"/>
  <c r="R964" i="21"/>
  <c r="R936" i="21"/>
  <c r="R965" i="21"/>
  <c r="R966" i="21"/>
  <c r="R937" i="21"/>
  <c r="R938" i="21"/>
  <c r="R968" i="21"/>
  <c r="R969" i="21"/>
  <c r="R970" i="21"/>
  <c r="R971" i="21"/>
  <c r="R972" i="21"/>
  <c r="R973" i="21"/>
  <c r="R974" i="21"/>
  <c r="R939" i="21"/>
  <c r="R940" i="21"/>
  <c r="R209" i="21"/>
  <c r="R975" i="21"/>
  <c r="R7" i="21"/>
  <c r="R976" i="21"/>
  <c r="R941" i="21"/>
  <c r="R942" i="21"/>
  <c r="R943" i="21"/>
  <c r="R977" i="21"/>
  <c r="R978" i="21"/>
  <c r="R979" i="21"/>
  <c r="R980" i="21"/>
  <c r="R981" i="21"/>
  <c r="R982" i="21"/>
  <c r="R944" i="21"/>
  <c r="R983" i="21"/>
  <c r="R984" i="21"/>
  <c r="R985" i="21"/>
  <c r="R210" i="21"/>
  <c r="R986" i="21"/>
  <c r="R199" i="21"/>
  <c r="R987" i="21"/>
  <c r="R988" i="21"/>
  <c r="R989" i="21"/>
  <c r="R990" i="21"/>
  <c r="R218" i="21"/>
  <c r="R841" i="21"/>
  <c r="R945" i="21"/>
  <c r="R991" i="21"/>
  <c r="R212" i="21"/>
  <c r="R842" i="21"/>
  <c r="R847" i="21"/>
  <c r="R993" i="21"/>
  <c r="R992" i="21"/>
  <c r="R994" i="21"/>
  <c r="R832" i="21"/>
  <c r="R201" i="21"/>
  <c r="R213" i="21"/>
  <c r="R214" i="21"/>
  <c r="R995" i="21"/>
  <c r="R219" i="21"/>
  <c r="R998" i="21"/>
  <c r="R1000" i="21"/>
  <c r="R999" i="21"/>
  <c r="R997" i="21"/>
  <c r="R843" i="21"/>
  <c r="R844" i="21"/>
  <c r="R848" i="21"/>
  <c r="R1001" i="21"/>
  <c r="R1002" i="21"/>
  <c r="R202" i="21"/>
  <c r="R1003" i="21"/>
  <c r="R203" i="21"/>
  <c r="R1004" i="21"/>
  <c r="R1069" i="21"/>
  <c r="R1005" i="21"/>
  <c r="R1006" i="21"/>
  <c r="R833" i="21"/>
  <c r="R204" i="21"/>
  <c r="R845" i="21"/>
  <c r="R849" i="21"/>
  <c r="R834" i="21"/>
  <c r="R835" i="21"/>
  <c r="R831" i="21"/>
  <c r="R1007" i="21"/>
  <c r="R215" i="21"/>
  <c r="R1008" i="21"/>
  <c r="R946" i="21"/>
  <c r="R1009" i="21"/>
  <c r="R1010" i="21"/>
  <c r="R1011" i="21"/>
  <c r="R1012" i="21"/>
  <c r="R947" i="21"/>
  <c r="R1013" i="21"/>
  <c r="R1014" i="21"/>
  <c r="R1015" i="21"/>
  <c r="R1016" i="21"/>
  <c r="R1017" i="21"/>
  <c r="R1018" i="21"/>
  <c r="R1019" i="21"/>
  <c r="R1020" i="21"/>
  <c r="R1021" i="21"/>
  <c r="R955" i="21"/>
  <c r="R956" i="21"/>
  <c r="R957" i="21"/>
  <c r="R825" i="21"/>
  <c r="R231" i="21"/>
  <c r="R232" i="21"/>
  <c r="R235" i="21"/>
  <c r="R1084" i="21"/>
  <c r="R566" i="21"/>
  <c r="R575" i="21"/>
  <c r="R682" i="21"/>
  <c r="R1063" i="21"/>
  <c r="R1127" i="21"/>
  <c r="R788" i="21"/>
  <c r="R1072" i="21"/>
  <c r="R691" i="21"/>
  <c r="R1101" i="21"/>
  <c r="R1122" i="21"/>
  <c r="R195" i="21"/>
  <c r="R1071" i="21"/>
  <c r="R236" i="21"/>
  <c r="R681" i="21"/>
  <c r="R1116" i="21"/>
  <c r="R1041" i="21"/>
  <c r="R1042" i="21"/>
  <c r="R1043" i="21"/>
  <c r="R1044" i="21"/>
  <c r="R1045" i="21"/>
  <c r="R1046" i="21"/>
  <c r="R1047" i="21"/>
  <c r="R688" i="21"/>
  <c r="R680" i="21"/>
  <c r="R242" i="21"/>
  <c r="R233" i="21"/>
  <c r="R795" i="21"/>
  <c r="R1126" i="21"/>
  <c r="R1054" i="21"/>
  <c r="R1055" i="21"/>
  <c r="R1086" i="21"/>
  <c r="R565" i="21"/>
  <c r="R580" i="21"/>
  <c r="R802" i="21"/>
  <c r="R685" i="21"/>
  <c r="R656" i="21"/>
  <c r="R550" i="21"/>
  <c r="R828" i="21"/>
  <c r="R684" i="21"/>
  <c r="R1132" i="21"/>
  <c r="R624" i="21"/>
  <c r="R648" i="21"/>
  <c r="R1088" i="21"/>
  <c r="R1108" i="21"/>
  <c r="R627" i="21"/>
  <c r="R628" i="21"/>
  <c r="R626" i="21"/>
  <c r="R690" i="21"/>
  <c r="R669" i="21"/>
  <c r="R824" i="21"/>
  <c r="R1064" i="21"/>
  <c r="R237" i="21"/>
  <c r="R1096" i="21"/>
  <c r="R1109" i="21"/>
  <c r="R671" i="21"/>
  <c r="R1136" i="21"/>
  <c r="R1143" i="21"/>
  <c r="R162" i="21"/>
  <c r="R634" i="21"/>
  <c r="R224" i="21"/>
  <c r="R1094" i="21"/>
  <c r="R635" i="21"/>
  <c r="R670" i="21"/>
  <c r="R223" i="21"/>
  <c r="R1131" i="21"/>
  <c r="R645" i="21"/>
  <c r="R197" i="21"/>
  <c r="R673" i="21"/>
  <c r="R1130" i="21"/>
  <c r="R676" i="21"/>
  <c r="R1095" i="21"/>
  <c r="R38" i="21"/>
  <c r="R567" i="21"/>
  <c r="R653" i="21"/>
  <c r="R662" i="21"/>
  <c r="R1114" i="21"/>
  <c r="R660" i="21"/>
  <c r="R1140" i="21"/>
  <c r="R1138" i="21"/>
  <c r="R1022" i="21"/>
  <c r="R664" i="21"/>
  <c r="R560" i="21"/>
  <c r="R225" i="21"/>
  <c r="R649" i="21"/>
  <c r="R1106" i="21"/>
  <c r="R667" i="21"/>
  <c r="R651" i="21"/>
  <c r="R1137" i="21"/>
  <c r="R579" i="21"/>
  <c r="R1133" i="21"/>
  <c r="R644" i="21"/>
  <c r="R663" i="21"/>
  <c r="R672" i="21"/>
  <c r="R1155" i="21"/>
  <c r="R668" i="21"/>
  <c r="R1117" i="21"/>
  <c r="R156" i="21"/>
  <c r="R557" i="21"/>
  <c r="R646" i="21"/>
  <c r="R558" i="21"/>
  <c r="R568" i="21"/>
  <c r="R1100" i="21"/>
  <c r="R577" i="21"/>
  <c r="R1128" i="21"/>
  <c r="R1060" i="21"/>
  <c r="R1139" i="21"/>
  <c r="R665" i="21"/>
  <c r="R1098" i="21"/>
  <c r="R1129" i="21"/>
  <c r="R1062" i="21"/>
  <c r="R1142" i="21"/>
  <c r="R559" i="21"/>
  <c r="R1024" i="21"/>
  <c r="R556" i="21"/>
  <c r="R647" i="21"/>
  <c r="R642" i="21"/>
  <c r="R1099" i="21"/>
  <c r="R639" i="21"/>
  <c r="R1173" i="21"/>
  <c r="R1174" i="21"/>
  <c r="R248" i="21"/>
  <c r="R1175" i="21"/>
  <c r="R1165" i="21"/>
  <c r="R1176" i="21"/>
  <c r="R1177" i="21"/>
  <c r="R1178" i="21"/>
  <c r="R1179" i="21"/>
  <c r="R1181" i="21"/>
  <c r="R1182" i="21"/>
  <c r="R1184" i="21"/>
  <c r="R1185" i="21"/>
  <c r="R1186" i="21"/>
  <c r="R1187" i="21"/>
  <c r="R1188" i="21"/>
  <c r="R1189" i="21"/>
  <c r="R1190" i="21"/>
  <c r="R1191" i="21"/>
  <c r="R1192" i="21"/>
  <c r="R1194" i="21"/>
  <c r="R1195" i="21"/>
  <c r="R1197" i="21"/>
  <c r="R1198" i="21"/>
  <c r="R249" i="21"/>
  <c r="R1199" i="21"/>
  <c r="R1200" i="21"/>
  <c r="R250" i="21"/>
  <c r="R1201" i="21"/>
  <c r="R251" i="21"/>
  <c r="R1202" i="21"/>
  <c r="R1203" i="21"/>
  <c r="R1204" i="21"/>
  <c r="R1205" i="21"/>
  <c r="R1206" i="21"/>
  <c r="R1207" i="21"/>
  <c r="R252" i="21"/>
  <c r="R1208" i="21"/>
  <c r="R1209" i="21"/>
  <c r="R1210" i="21"/>
  <c r="R253" i="21"/>
  <c r="R254" i="21"/>
  <c r="R1211" i="21"/>
  <c r="R1212" i="21"/>
  <c r="R1213" i="21"/>
  <c r="R1214" i="21"/>
  <c r="R255" i="21"/>
  <c r="R1215" i="21"/>
  <c r="R1216" i="21"/>
  <c r="R1217" i="21"/>
  <c r="R1218" i="21"/>
  <c r="R1166" i="21"/>
  <c r="R1221" i="21"/>
  <c r="R1228" i="21"/>
  <c r="R1167" i="21"/>
  <c r="R1168" i="21"/>
  <c r="R1169" i="21"/>
  <c r="R1229" i="21"/>
  <c r="R1230" i="21"/>
  <c r="R1231" i="21"/>
  <c r="R1222" i="21"/>
  <c r="R1232" i="21"/>
  <c r="R1223" i="21"/>
  <c r="R1233" i="21"/>
  <c r="R1235" i="21"/>
  <c r="R1236" i="21"/>
  <c r="R1237" i="21"/>
  <c r="R1170" i="21"/>
  <c r="R1162" i="21"/>
  <c r="R1238" i="21"/>
  <c r="R245" i="21"/>
  <c r="R1239" i="21"/>
  <c r="R1240" i="21"/>
  <c r="R1241" i="21"/>
  <c r="R1242" i="21"/>
  <c r="R1243" i="21"/>
  <c r="R1244" i="21"/>
  <c r="R1172" i="21"/>
  <c r="R1246" i="21"/>
  <c r="R1163" i="21"/>
  <c r="R1247" i="21"/>
  <c r="R1164" i="21"/>
  <c r="R1224" i="21"/>
  <c r="R1249" i="21"/>
  <c r="R1250" i="21"/>
  <c r="R1251" i="21"/>
  <c r="R1252" i="21"/>
  <c r="R1253" i="21"/>
  <c r="R1225" i="21"/>
  <c r="R1254" i="21"/>
  <c r="R1255" i="21"/>
  <c r="R257" i="21"/>
  <c r="R1256" i="21"/>
  <c r="R1257" i="21"/>
  <c r="R1258" i="21"/>
  <c r="R1226" i="21"/>
  <c r="R1259" i="21"/>
  <c r="R1260" i="21"/>
  <c r="R1227" i="21"/>
  <c r="R1261" i="21"/>
  <c r="R1280" i="21"/>
  <c r="R1281" i="21"/>
  <c r="R1282" i="21"/>
  <c r="R1283" i="21"/>
  <c r="R1284" i="21"/>
  <c r="R1262" i="21"/>
  <c r="R1285" i="21"/>
  <c r="R1286" i="21"/>
  <c r="R1287" i="21"/>
  <c r="R1288" i="21"/>
  <c r="R1289" i="21"/>
  <c r="R1290" i="21"/>
  <c r="R1291" i="21"/>
  <c r="R1292" i="21"/>
  <c r="R1293" i="21"/>
  <c r="R1294" i="21"/>
  <c r="R1295" i="21"/>
  <c r="R1296" i="21"/>
  <c r="R1297" i="21"/>
  <c r="R1298" i="21"/>
  <c r="R1299" i="21"/>
  <c r="R1300" i="21"/>
  <c r="R1301" i="21"/>
  <c r="R1302" i="21"/>
  <c r="R1303" i="21"/>
  <c r="R1304" i="21"/>
  <c r="R1305" i="21"/>
  <c r="R1306" i="21"/>
  <c r="R1307" i="21"/>
  <c r="R1264" i="21"/>
  <c r="R1279" i="21"/>
  <c r="R1265" i="21"/>
  <c r="R1266" i="21"/>
  <c r="R1267" i="21"/>
  <c r="R1278" i="21"/>
  <c r="R1269" i="21"/>
  <c r="R1308" i="21"/>
  <c r="R1309" i="21"/>
  <c r="R1270" i="21"/>
  <c r="R1271" i="21"/>
  <c r="R1272" i="21"/>
  <c r="R1273" i="21"/>
  <c r="R1276" i="21"/>
  <c r="R1277" i="21"/>
  <c r="R1274" i="21"/>
  <c r="R1275" i="21"/>
  <c r="R1310" i="21"/>
  <c r="R1311" i="21"/>
  <c r="R1313" i="21"/>
  <c r="R1314" i="21"/>
  <c r="R1315" i="21"/>
  <c r="R284" i="21"/>
  <c r="R1317" i="21"/>
  <c r="R1319" i="21"/>
  <c r="R1320" i="21"/>
  <c r="R1321" i="21"/>
  <c r="R285" i="21"/>
  <c r="R1322" i="21"/>
  <c r="R1323" i="21"/>
  <c r="R1324" i="21"/>
  <c r="R1325" i="21"/>
  <c r="R1326" i="21"/>
  <c r="R1327" i="21"/>
  <c r="R1328" i="21"/>
  <c r="R1329" i="21"/>
  <c r="R1330" i="21"/>
  <c r="R1331" i="21"/>
  <c r="R1332" i="21"/>
  <c r="R1333" i="21"/>
  <c r="R1334" i="21"/>
  <c r="R1335" i="21"/>
  <c r="R1336" i="21"/>
  <c r="R1337" i="21"/>
  <c r="R1338" i="21"/>
  <c r="R1339" i="21"/>
  <c r="R1340" i="21"/>
  <c r="R1341" i="21"/>
  <c r="R1342" i="21"/>
  <c r="R1343" i="21"/>
  <c r="R1344" i="21"/>
  <c r="R1345" i="21"/>
  <c r="R1346" i="21"/>
  <c r="R1347" i="21"/>
  <c r="R1348" i="21"/>
  <c r="R1349" i="21"/>
  <c r="R1350" i="21"/>
  <c r="R1351" i="21"/>
  <c r="R1352" i="21"/>
  <c r="R1353" i="21"/>
  <c r="R1354" i="21"/>
  <c r="R1355" i="21"/>
  <c r="R1356" i="21"/>
  <c r="R1357" i="21"/>
  <c r="R1359" i="21"/>
  <c r="R1360" i="21"/>
  <c r="R1362" i="21"/>
  <c r="R1363" i="21"/>
  <c r="R1403" i="21"/>
  <c r="R1365" i="21"/>
  <c r="R1316" i="21"/>
  <c r="R1367" i="21"/>
  <c r="R1369" i="21"/>
  <c r="R1370" i="21"/>
  <c r="R1371" i="21"/>
  <c r="R1372" i="21"/>
  <c r="R1373" i="21"/>
  <c r="R1374" i="21"/>
  <c r="R1375" i="21"/>
  <c r="R1376" i="21"/>
  <c r="R1377" i="21"/>
  <c r="R1378" i="21"/>
  <c r="R1379" i="21"/>
  <c r="R1380" i="21"/>
  <c r="R1381" i="21"/>
  <c r="R1382" i="21"/>
  <c r="R1383" i="21"/>
  <c r="R1384" i="21"/>
  <c r="R1385" i="21"/>
  <c r="R1386" i="21"/>
  <c r="R1387" i="21"/>
  <c r="R1388" i="21"/>
  <c r="R1389" i="21"/>
  <c r="R1390" i="21"/>
  <c r="R1391" i="21"/>
  <c r="R1392" i="21"/>
  <c r="R1393" i="21"/>
  <c r="R1394" i="21"/>
  <c r="R1395" i="21"/>
  <c r="R1396" i="21"/>
  <c r="R1397" i="21"/>
  <c r="R1398" i="21"/>
  <c r="R1399" i="21"/>
  <c r="R1400" i="21"/>
  <c r="R1401" i="21"/>
  <c r="R555" i="21"/>
  <c r="R1053" i="21"/>
  <c r="R1085" i="21"/>
  <c r="R1364" i="21"/>
  <c r="R1366" i="21"/>
  <c r="R1135" i="21"/>
  <c r="R1141" i="21"/>
  <c r="R1048" i="21"/>
  <c r="R659" i="21"/>
  <c r="R650" i="21"/>
  <c r="R1050" i="21"/>
  <c r="R658" i="21"/>
  <c r="R1049" i="21"/>
  <c r="R569" i="21"/>
  <c r="R576" i="21"/>
  <c r="R638" i="21"/>
  <c r="R1061" i="21"/>
  <c r="R1134" i="21"/>
  <c r="R243" i="21"/>
  <c r="R244" i="21"/>
  <c r="R1120" i="21"/>
  <c r="R654" i="21"/>
  <c r="R655" i="21"/>
  <c r="R1219" i="21"/>
  <c r="O1107" i="22" l="1"/>
  <c r="O116" i="22"/>
  <c r="O1125" i="22"/>
  <c r="O1113" i="22"/>
  <c r="O1138" i="22"/>
  <c r="O1126" i="22"/>
  <c r="O1137" i="22"/>
  <c r="O715" i="22"/>
  <c r="O1135" i="22"/>
  <c r="O704" i="22"/>
  <c r="O1105" i="22"/>
  <c r="O707" i="22"/>
  <c r="O1130" i="22"/>
  <c r="O1214" i="22"/>
  <c r="O1158" i="22"/>
  <c r="O1140" i="22"/>
  <c r="O713" i="22"/>
  <c r="O701" i="22"/>
  <c r="O1114" i="22"/>
  <c r="O188" i="22"/>
  <c r="O193" i="22"/>
  <c r="O1150" i="22"/>
  <c r="O1148" i="22"/>
  <c r="O1104" i="22"/>
  <c r="O1110" i="22"/>
  <c r="O1152" i="22"/>
  <c r="O1108" i="22"/>
  <c r="O1160" i="22"/>
  <c r="O172" i="22"/>
  <c r="O1119" i="22"/>
  <c r="O1176" i="22"/>
  <c r="O1122" i="22"/>
  <c r="O111" i="22"/>
  <c r="O190" i="22"/>
  <c r="O1149" i="22"/>
  <c r="O1118" i="22"/>
  <c r="O147" i="22"/>
  <c r="O1068" i="22"/>
  <c r="O1056" i="22"/>
  <c r="O1096" i="22"/>
  <c r="O1154" i="22"/>
  <c r="O1132" i="22"/>
  <c r="O1082" i="22"/>
  <c r="O1159" i="22"/>
  <c r="O1124" i="22"/>
  <c r="O867" i="22"/>
  <c r="O1128" i="22"/>
  <c r="O1116" i="22"/>
  <c r="O1141" i="22"/>
  <c r="O1146" i="22"/>
  <c r="O167" i="22"/>
  <c r="O1134" i="22"/>
  <c r="O1157" i="22"/>
  <c r="O1147" i="22"/>
  <c r="O1133" i="22"/>
  <c r="O166" i="22"/>
  <c r="O1084" i="22"/>
  <c r="O1112" i="22"/>
  <c r="O117" i="22"/>
  <c r="O1142" i="22"/>
  <c r="O1151" i="22"/>
  <c r="O153" i="22"/>
  <c r="O1103" i="22"/>
  <c r="O699" i="22"/>
  <c r="O1139" i="22"/>
  <c r="O1131" i="22"/>
  <c r="O1109" i="22"/>
  <c r="O115" i="22"/>
  <c r="O1143" i="22"/>
  <c r="O192" i="22"/>
  <c r="O1136" i="22"/>
  <c r="O1156" i="22"/>
  <c r="O1145" i="22"/>
  <c r="O1168" i="22"/>
  <c r="O1144" i="22"/>
  <c r="O1121" i="22"/>
  <c r="O1153" i="22"/>
  <c r="O113" i="22"/>
  <c r="O1087" i="22"/>
  <c r="O1059" i="22"/>
  <c r="O1175" i="22"/>
  <c r="O1252" i="22"/>
  <c r="O1201" i="22"/>
  <c r="O1288" i="22"/>
  <c r="O853" i="22"/>
  <c r="O1275" i="22"/>
  <c r="O1213" i="22"/>
  <c r="O1287" i="22"/>
  <c r="O194" i="22"/>
  <c r="O206" i="22"/>
  <c r="O195" i="22"/>
  <c r="O1356" i="22"/>
  <c r="O204" i="22"/>
  <c r="O1376" i="22"/>
  <c r="O199" i="22"/>
  <c r="O1254" i="22"/>
  <c r="O382" i="22"/>
  <c r="O73" i="22"/>
  <c r="O112" i="22"/>
  <c r="O1177" i="22"/>
  <c r="O1202" i="22"/>
  <c r="O197" i="22"/>
  <c r="O23" i="22"/>
  <c r="O12" i="22"/>
  <c r="O1188" i="22"/>
  <c r="O124" i="22"/>
  <c r="O196" i="22"/>
  <c r="O203" i="22"/>
  <c r="O15" i="22"/>
  <c r="O205" i="22"/>
  <c r="O185" i="22"/>
  <c r="O110" i="22"/>
  <c r="O666" i="22"/>
  <c r="O315" i="22"/>
  <c r="O21" i="22"/>
  <c r="O418" i="22"/>
  <c r="O165" i="22"/>
  <c r="O1224" i="22"/>
  <c r="O146" i="22"/>
  <c r="O46" i="22"/>
  <c r="O396" i="22"/>
  <c r="O45" i="22"/>
  <c r="O1248" i="22"/>
  <c r="O43" i="22"/>
  <c r="O1377" i="22"/>
  <c r="O1200" i="22"/>
  <c r="O693" i="22"/>
  <c r="O151" i="22"/>
  <c r="O324" i="22"/>
  <c r="O1285" i="22"/>
  <c r="O1249" i="22"/>
  <c r="O1225" i="22"/>
  <c r="O174" i="22"/>
  <c r="O399" i="22"/>
  <c r="O182" i="22"/>
  <c r="O198" i="22"/>
  <c r="O108" i="22"/>
  <c r="O251" i="22"/>
  <c r="O1354" i="22"/>
  <c r="O296" i="22"/>
  <c r="O295" i="22"/>
  <c r="O245" i="22"/>
  <c r="O183" i="22"/>
  <c r="O792" i="22"/>
  <c r="O317" i="22"/>
  <c r="O305" i="22"/>
  <c r="O942" i="22"/>
  <c r="O168" i="22"/>
  <c r="O144" i="22"/>
  <c r="O135" i="22"/>
  <c r="O13" i="22"/>
  <c r="O337" i="22"/>
  <c r="O383" i="22"/>
  <c r="O359" i="22"/>
  <c r="O348" i="22"/>
  <c r="O313" i="22"/>
  <c r="O176" i="22"/>
  <c r="O164" i="22"/>
  <c r="O1274" i="22"/>
  <c r="O1262" i="22"/>
  <c r="O370" i="22"/>
  <c r="O358" i="22"/>
  <c r="O347" i="22"/>
  <c r="O335" i="22"/>
  <c r="O323" i="22"/>
  <c r="O312" i="22"/>
  <c r="O202" i="22"/>
  <c r="O175" i="22"/>
  <c r="O163" i="22"/>
  <c r="O753" i="22"/>
  <c r="O1237" i="22"/>
  <c r="O1212" i="22"/>
  <c r="O272" i="22"/>
  <c r="O322" i="22"/>
  <c r="O201" i="22"/>
  <c r="O20" i="22"/>
  <c r="O729" i="22"/>
  <c r="O372" i="22"/>
  <c r="O402" i="22"/>
  <c r="O200" i="22"/>
  <c r="O540" i="22"/>
  <c r="O19" i="22"/>
  <c r="O141" i="22"/>
  <c r="O18" i="22"/>
  <c r="O207" i="22"/>
  <c r="O1189" i="22"/>
  <c r="O186" i="22"/>
  <c r="O373" i="22"/>
  <c r="O360" i="22"/>
  <c r="O338" i="22"/>
  <c r="O326" i="22"/>
  <c r="O154" i="22"/>
  <c r="O142" i="22"/>
  <c r="O120" i="22"/>
  <c r="O1101" i="22"/>
  <c r="O1089" i="22"/>
  <c r="O1075" i="22"/>
  <c r="O1062" i="22"/>
  <c r="O1039" i="22"/>
  <c r="O325" i="22"/>
  <c r="O119" i="22"/>
  <c r="O14" i="22"/>
  <c r="O1410" i="22"/>
  <c r="O1100" i="22"/>
  <c r="O1088" i="22"/>
  <c r="O1074" i="22"/>
  <c r="O1061" i="22"/>
  <c r="O1050" i="22"/>
  <c r="O1038" i="22"/>
  <c r="O998" i="22"/>
  <c r="O184" i="22"/>
  <c r="O395" i="22"/>
  <c r="O336" i="22"/>
  <c r="O389" i="22"/>
  <c r="O118" i="22"/>
  <c r="O1099" i="22"/>
  <c r="O1060" i="22"/>
  <c r="O1049" i="22"/>
  <c r="O1037" i="22"/>
  <c r="O139" i="22"/>
  <c r="O1072" i="22"/>
  <c r="O1098" i="22"/>
  <c r="O1086" i="22"/>
  <c r="O1071" i="22"/>
  <c r="O1048" i="22"/>
  <c r="O1036" i="22"/>
  <c r="O662" i="22"/>
  <c r="O381" i="22"/>
  <c r="O369" i="22"/>
  <c r="O364" i="22"/>
  <c r="O346" i="22"/>
  <c r="O334" i="22"/>
  <c r="O311" i="22"/>
  <c r="O388" i="22"/>
  <c r="O150" i="22"/>
  <c r="O138" i="22"/>
  <c r="O22" i="22"/>
  <c r="O1085" i="22"/>
  <c r="O1097" i="22"/>
  <c r="O1083" i="22"/>
  <c r="O1070" i="22"/>
  <c r="O1058" i="22"/>
  <c r="O1047" i="22"/>
  <c r="O1035" i="22"/>
  <c r="O173" i="22"/>
  <c r="O149" i="22"/>
  <c r="O4" i="22"/>
  <c r="O1052" i="22"/>
  <c r="O1069" i="22"/>
  <c r="O1057" i="22"/>
  <c r="O1046" i="22"/>
  <c r="O1034" i="22"/>
  <c r="O187" i="22"/>
  <c r="O268" i="22"/>
  <c r="O266" i="22"/>
  <c r="O397" i="22"/>
  <c r="O660" i="22"/>
  <c r="O724" i="22"/>
  <c r="O1017" i="22"/>
  <c r="O148" i="22"/>
  <c r="O137" i="22"/>
  <c r="O114" i="22"/>
  <c r="O82" i="22"/>
  <c r="O1041" i="22"/>
  <c r="O1095" i="22"/>
  <c r="O1081" i="22"/>
  <c r="O1033" i="22"/>
  <c r="O265" i="22"/>
  <c r="O171" i="22"/>
  <c r="O136" i="22"/>
  <c r="O1094" i="22"/>
  <c r="O1080" i="22"/>
  <c r="O1067" i="22"/>
  <c r="O1055" i="22"/>
  <c r="O1045" i="22"/>
  <c r="O806" i="22"/>
  <c r="O170" i="22"/>
  <c r="O133" i="22"/>
  <c r="O1079" i="22"/>
  <c r="O1066" i="22"/>
  <c r="O1054" i="22"/>
  <c r="O1044" i="22"/>
  <c r="O376" i="22"/>
  <c r="O341" i="22"/>
  <c r="O329" i="22"/>
  <c r="O318" i="22"/>
  <c r="O181" i="22"/>
  <c r="O145" i="22"/>
  <c r="O17" i="22"/>
  <c r="O1092" i="22"/>
  <c r="O1078" i="22"/>
  <c r="O1065" i="22"/>
  <c r="O1053" i="22"/>
  <c r="O1043" i="22"/>
  <c r="O948" i="22"/>
  <c r="O26" i="22"/>
  <c r="O386" i="22"/>
  <c r="O375" i="22"/>
  <c r="O340" i="22"/>
  <c r="O180" i="22"/>
  <c r="O156" i="22"/>
  <c r="O16" i="22"/>
  <c r="O1091" i="22"/>
  <c r="O1077" i="22"/>
  <c r="O1064" i="22"/>
  <c r="O1042" i="22"/>
  <c r="O1197" i="22"/>
  <c r="O249" i="22"/>
  <c r="O664" i="22"/>
  <c r="O374" i="22"/>
  <c r="O351" i="22"/>
  <c r="O327" i="22"/>
  <c r="O316" i="22"/>
  <c r="O304" i="22"/>
  <c r="O179" i="22"/>
  <c r="O155" i="22"/>
  <c r="O143" i="22"/>
  <c r="O134" i="22"/>
  <c r="O121" i="22"/>
  <c r="O109" i="22"/>
  <c r="O1102" i="22"/>
  <c r="O1090" i="22"/>
  <c r="O1076" i="22"/>
  <c r="O1063" i="22"/>
  <c r="O1051" i="22"/>
  <c r="O1040" i="22"/>
  <c r="O1250" i="22"/>
  <c r="O1226" i="22"/>
  <c r="O1230" i="22"/>
  <c r="O1218" i="22"/>
  <c r="O1216" i="22"/>
  <c r="O1204" i="22"/>
  <c r="O1228" i="22"/>
  <c r="O1219" i="22"/>
  <c r="O1239" i="22"/>
  <c r="O1241" i="22"/>
  <c r="O1242" i="22"/>
  <c r="O1194" i="22"/>
  <c r="O1256" i="22"/>
  <c r="O1206" i="22"/>
  <c r="O1240" i="22"/>
  <c r="O24" i="22"/>
  <c r="O1215" i="22"/>
  <c r="O1345" i="22"/>
  <c r="O1300" i="22"/>
  <c r="O130" i="22"/>
  <c r="O1268" i="22"/>
  <c r="O1191" i="22"/>
  <c r="O1326" i="22"/>
  <c r="O1251" i="22"/>
  <c r="O1227" i="22"/>
  <c r="O1238" i="22"/>
  <c r="O1182" i="22"/>
  <c r="O1307" i="22"/>
  <c r="O1282" i="22"/>
  <c r="O63" i="22"/>
  <c r="O34" i="22"/>
  <c r="O65" i="22"/>
  <c r="O33" i="22"/>
  <c r="O538" i="22"/>
  <c r="O1374" i="22"/>
  <c r="O1276" i="22"/>
  <c r="O1264" i="22"/>
  <c r="O1263" i="22"/>
  <c r="O1297" i="22"/>
  <c r="O128" i="22"/>
  <c r="O1161" i="22"/>
  <c r="O1313" i="22"/>
  <c r="O422" i="22"/>
  <c r="O291" i="22"/>
  <c r="O748" i="22"/>
  <c r="O131" i="22"/>
  <c r="O91" i="22"/>
  <c r="O1333" i="22"/>
  <c r="O1321" i="22"/>
  <c r="O1183" i="22"/>
  <c r="O1258" i="22"/>
  <c r="O1308" i="22"/>
  <c r="O1334" i="22"/>
  <c r="O1283" i="22"/>
  <c r="O1320" i="22"/>
  <c r="O1368" i="22"/>
  <c r="O1355" i="22"/>
  <c r="O1294" i="22"/>
  <c r="O1269" i="22"/>
  <c r="O1195" i="22"/>
  <c r="O1231" i="22"/>
  <c r="O1207" i="22"/>
  <c r="O88" i="22"/>
  <c r="O54" i="22"/>
  <c r="O1335" i="22"/>
  <c r="O1322" i="22"/>
  <c r="O1347" i="22"/>
  <c r="O1309" i="22"/>
  <c r="O1370" i="22"/>
  <c r="O1171" i="22"/>
  <c r="O1295" i="22"/>
  <c r="O1270" i="22"/>
  <c r="O1196" i="22"/>
  <c r="O1358" i="22"/>
  <c r="O1359" i="22"/>
  <c r="O1232" i="22"/>
  <c r="O1208" i="22"/>
  <c r="O1184" i="22"/>
  <c r="O1357" i="22"/>
  <c r="O1346" i="22"/>
  <c r="O1257" i="22"/>
  <c r="O1164" i="22"/>
  <c r="O1393" i="22"/>
  <c r="O64" i="22"/>
  <c r="O1260" i="22"/>
  <c r="O1172" i="22"/>
  <c r="O62" i="22"/>
  <c r="O1301" i="22"/>
  <c r="O1324" i="22"/>
  <c r="O1360" i="22"/>
  <c r="O1323" i="22"/>
  <c r="O1185" i="22"/>
  <c r="O1350" i="22"/>
  <c r="O1186" i="22"/>
  <c r="O1284" i="22"/>
  <c r="O1272" i="22"/>
  <c r="O1165" i="22"/>
  <c r="O1222" i="22"/>
  <c r="O1209" i="22"/>
  <c r="O417" i="22"/>
  <c r="O1221" i="22"/>
  <c r="O1337" i="22"/>
  <c r="O1336" i="22"/>
  <c r="O1311" i="22"/>
  <c r="O1286" i="22"/>
  <c r="O1372" i="22"/>
  <c r="O1349" i="22"/>
  <c r="O1310" i="22"/>
  <c r="O1173" i="22"/>
  <c r="O1371" i="22"/>
  <c r="O1271" i="22"/>
  <c r="O1259" i="22"/>
  <c r="O1198" i="22"/>
  <c r="O1369" i="22"/>
  <c r="O1245" i="22"/>
  <c r="O1233" i="22"/>
  <c r="O1243" i="22"/>
  <c r="O1220" i="22"/>
  <c r="O239" i="22"/>
  <c r="O1174" i="22"/>
  <c r="O747" i="22"/>
  <c r="O267" i="22"/>
  <c r="O917" i="22"/>
  <c r="O905" i="22"/>
  <c r="O893" i="22"/>
  <c r="O881" i="22"/>
  <c r="O857" i="22"/>
  <c r="O845" i="22"/>
  <c r="O737" i="22"/>
  <c r="O725" i="22"/>
  <c r="O569" i="22"/>
  <c r="O1018" i="22"/>
  <c r="O929" i="22"/>
  <c r="O223" i="22"/>
  <c r="O722" i="22"/>
  <c r="O222" i="22"/>
  <c r="O797" i="22"/>
  <c r="O746" i="22"/>
  <c r="O1404" i="22"/>
  <c r="O256" i="22"/>
  <c r="O749" i="22"/>
  <c r="O549" i="22"/>
  <c r="O758" i="22"/>
  <c r="O283" i="22"/>
  <c r="O241" i="22"/>
  <c r="O573" i="22"/>
  <c r="O556" i="22"/>
  <c r="O1015" i="22"/>
  <c r="O844" i="22"/>
  <c r="O832" i="22"/>
  <c r="O820" i="22"/>
  <c r="O808" i="22"/>
  <c r="O784" i="22"/>
  <c r="O497" i="22"/>
  <c r="O484" i="22"/>
  <c r="O473" i="22"/>
  <c r="O461" i="22"/>
  <c r="O449" i="22"/>
  <c r="O437" i="22"/>
  <c r="O68" i="22"/>
  <c r="O928" i="22"/>
  <c r="O264" i="22"/>
  <c r="O1006" i="22"/>
  <c r="O915" i="22"/>
  <c r="O903" i="22"/>
  <c r="O891" i="22"/>
  <c r="O879" i="22"/>
  <c r="O855" i="22"/>
  <c r="O843" i="22"/>
  <c r="O831" i="22"/>
  <c r="O819" i="22"/>
  <c r="O807" i="22"/>
  <c r="O795" i="22"/>
  <c r="O783" i="22"/>
  <c r="O759" i="22"/>
  <c r="O735" i="22"/>
  <c r="O496" i="22"/>
  <c r="O472" i="22"/>
  <c r="O460" i="22"/>
  <c r="O448" i="22"/>
  <c r="O436" i="22"/>
  <c r="O243" i="22"/>
  <c r="O1005" i="22"/>
  <c r="O830" i="22"/>
  <c r="O818" i="22"/>
  <c r="O794" i="22"/>
  <c r="O734" i="22"/>
  <c r="O495" i="22"/>
  <c r="O471" i="22"/>
  <c r="O459" i="22"/>
  <c r="O447" i="22"/>
  <c r="O435" i="22"/>
  <c r="O943" i="22"/>
  <c r="O237" i="22"/>
  <c r="O1009" i="22"/>
  <c r="O805" i="22"/>
  <c r="O793" i="22"/>
  <c r="O757" i="22"/>
  <c r="O745" i="22"/>
  <c r="O544" i="22"/>
  <c r="O229" i="22"/>
  <c r="O1299" i="22"/>
  <c r="O1273" i="22"/>
  <c r="O1261" i="22"/>
  <c r="O253" i="22"/>
  <c r="O263" i="22"/>
  <c r="O1003" i="22"/>
  <c r="O804" i="22"/>
  <c r="O768" i="22"/>
  <c r="O744" i="22"/>
  <c r="O302" i="22"/>
  <c r="O280" i="22"/>
  <c r="O288" i="22"/>
  <c r="O719" i="22"/>
  <c r="O1392" i="22"/>
  <c r="O1380" i="22"/>
  <c r="O30" i="22"/>
  <c r="O262" i="22"/>
  <c r="O1402" i="22"/>
  <c r="O29" i="22"/>
  <c r="O27" i="22"/>
  <c r="O869" i="22"/>
  <c r="O773" i="22"/>
  <c r="O498" i="22"/>
  <c r="O474" i="22"/>
  <c r="O462" i="22"/>
  <c r="O450" i="22"/>
  <c r="O438" i="22"/>
  <c r="O426" i="22"/>
  <c r="O235" i="22"/>
  <c r="O916" i="22"/>
  <c r="O904" i="22"/>
  <c r="O892" i="22"/>
  <c r="O880" i="22"/>
  <c r="O868" i="22"/>
  <c r="O856" i="22"/>
  <c r="O531" i="22"/>
  <c r="O782" i="22"/>
  <c r="O423" i="22"/>
  <c r="O282" i="22"/>
  <c r="O927" i="22"/>
  <c r="O695" i="22"/>
  <c r="O257" i="22"/>
  <c r="O1004" i="22"/>
  <c r="O829" i="22"/>
  <c r="O817" i="22"/>
  <c r="O301" i="22"/>
  <c r="O59" i="22"/>
  <c r="O157" i="22"/>
  <c r="O1381" i="22"/>
  <c r="O258" i="22"/>
  <c r="O244" i="22"/>
  <c r="O754" i="22"/>
  <c r="O718" i="22"/>
  <c r="O940" i="22"/>
  <c r="O558" i="22"/>
  <c r="O75" i="22"/>
  <c r="O247" i="22"/>
  <c r="O1016" i="22"/>
  <c r="O870" i="22"/>
  <c r="O750" i="22"/>
  <c r="O738" i="22"/>
  <c r="O178" i="22"/>
  <c r="O84" i="22"/>
  <c r="O1408" i="22"/>
  <c r="O668" i="22"/>
  <c r="O655" i="22"/>
  <c r="O1199" i="22"/>
  <c r="O1247" i="22"/>
  <c r="O1223" i="22"/>
  <c r="O1211" i="22"/>
  <c r="O1167" i="22"/>
  <c r="O66" i="22"/>
  <c r="O101" i="22"/>
  <c r="O40" i="22"/>
  <c r="O1396" i="22"/>
  <c r="O1383" i="22"/>
  <c r="O683" i="22"/>
  <c r="O667" i="22"/>
  <c r="O1187" i="22"/>
  <c r="O1246" i="22"/>
  <c r="O1234" i="22"/>
  <c r="O1210" i="22"/>
  <c r="O1166" i="22"/>
  <c r="O570" i="22"/>
  <c r="O791" i="22"/>
  <c r="O779" i="22"/>
  <c r="O557" i="22"/>
  <c r="O159" i="22"/>
  <c r="O331" i="22"/>
  <c r="O690" i="22"/>
  <c r="O1236" i="22"/>
  <c r="O592" i="22"/>
  <c r="O527" i="22"/>
  <c r="O513" i="22"/>
  <c r="O412" i="22"/>
  <c r="O394" i="22"/>
  <c r="O708" i="22"/>
  <c r="O702" i="22"/>
  <c r="O526" i="22"/>
  <c r="O512" i="22"/>
  <c r="O411" i="22"/>
  <c r="O692" i="22"/>
  <c r="O354" i="22"/>
  <c r="O1024" i="22"/>
  <c r="O993" i="22"/>
  <c r="O981" i="22"/>
  <c r="O969" i="22"/>
  <c r="O956" i="22"/>
  <c r="O653" i="22"/>
  <c r="O629" i="22"/>
  <c r="O617" i="22"/>
  <c r="O605" i="22"/>
  <c r="O524" i="22"/>
  <c r="O511" i="22"/>
  <c r="O410" i="22"/>
  <c r="O87" i="22"/>
  <c r="O717" i="22"/>
  <c r="O96" i="22"/>
  <c r="O50" i="22"/>
  <c r="O775" i="22"/>
  <c r="O751" i="22"/>
  <c r="O941" i="22"/>
  <c r="O132" i="22"/>
  <c r="O86" i="22"/>
  <c r="O74" i="22"/>
  <c r="O932" i="22"/>
  <c r="O960" i="22"/>
  <c r="O1403" i="22"/>
  <c r="O1391" i="22"/>
  <c r="O1021" i="22"/>
  <c r="O992" i="22"/>
  <c r="O980" i="22"/>
  <c r="O968" i="22"/>
  <c r="O955" i="22"/>
  <c r="O652" i="22"/>
  <c r="O640" i="22"/>
  <c r="O628" i="22"/>
  <c r="O616" i="22"/>
  <c r="O604" i="22"/>
  <c r="O522" i="22"/>
  <c r="O409" i="22"/>
  <c r="O698" i="22"/>
  <c r="O681" i="22"/>
  <c r="O1338" i="22"/>
  <c r="O1289" i="22"/>
  <c r="O726" i="22"/>
  <c r="O85" i="22"/>
  <c r="O562" i="22"/>
  <c r="O931" i="22"/>
  <c r="O1032" i="22"/>
  <c r="O991" i="22"/>
  <c r="O979" i="22"/>
  <c r="O967" i="22"/>
  <c r="O954" i="22"/>
  <c r="O651" i="22"/>
  <c r="O639" i="22"/>
  <c r="O615" i="22"/>
  <c r="O535" i="22"/>
  <c r="O521" i="22"/>
  <c r="O510" i="22"/>
  <c r="O710" i="22"/>
  <c r="O705" i="22"/>
  <c r="O1362" i="22"/>
  <c r="O1325" i="22"/>
  <c r="O565" i="22"/>
  <c r="O1007" i="22"/>
  <c r="O833" i="22"/>
  <c r="O821" i="22"/>
  <c r="O809" i="22"/>
  <c r="O785" i="22"/>
  <c r="O761" i="22"/>
  <c r="O541" i="22"/>
  <c r="O57" i="22"/>
  <c r="O234" i="22"/>
  <c r="O571" i="22"/>
  <c r="O586" i="22"/>
  <c r="O1031" i="22"/>
  <c r="O1019" i="22"/>
  <c r="O989" i="22"/>
  <c r="O978" i="22"/>
  <c r="O966" i="22"/>
  <c r="O953" i="22"/>
  <c r="O650" i="22"/>
  <c r="O534" i="22"/>
  <c r="O520" i="22"/>
  <c r="O509" i="22"/>
  <c r="O408" i="22"/>
  <c r="O675" i="22"/>
  <c r="O69" i="22"/>
  <c r="O1361" i="22"/>
  <c r="O1351" i="22"/>
  <c r="O1312" i="22"/>
  <c r="O236" i="22"/>
  <c r="O796" i="22"/>
  <c r="O772" i="22"/>
  <c r="O760" i="22"/>
  <c r="O736" i="22"/>
  <c r="O425" i="22"/>
  <c r="O303" i="22"/>
  <c r="O83" i="22"/>
  <c r="O281" i="22"/>
  <c r="O276" i="22"/>
  <c r="O523" i="22"/>
  <c r="O1387" i="22"/>
  <c r="O1030" i="22"/>
  <c r="O994" i="22"/>
  <c r="O990" i="22"/>
  <c r="O977" i="22"/>
  <c r="O965" i="22"/>
  <c r="O952" i="22"/>
  <c r="O649" i="22"/>
  <c r="O687" i="22"/>
  <c r="O1373" i="22"/>
  <c r="O250" i="22"/>
  <c r="O771" i="22"/>
  <c r="O424" i="22"/>
  <c r="O934" i="22"/>
  <c r="O568" i="22"/>
  <c r="O89" i="22"/>
  <c r="O221" i="22"/>
  <c r="O289" i="22"/>
  <c r="O162" i="22"/>
  <c r="O290" i="22"/>
  <c r="O292" i="22"/>
  <c r="O988" i="22"/>
  <c r="O976" i="22"/>
  <c r="O964" i="22"/>
  <c r="O648" i="22"/>
  <c r="O711" i="22"/>
  <c r="O486" i="22"/>
  <c r="O368" i="22"/>
  <c r="O769" i="22"/>
  <c r="O211" i="22"/>
  <c r="O208" i="22"/>
  <c r="O380" i="22"/>
  <c r="O601" i="22"/>
  <c r="O685" i="22"/>
  <c r="O355" i="22"/>
  <c r="O392" i="22"/>
  <c r="O854" i="22"/>
  <c r="O482" i="22"/>
  <c r="O1012" i="22"/>
  <c r="O913" i="22"/>
  <c r="O944" i="22"/>
  <c r="O933" i="22"/>
  <c r="O160" i="22"/>
  <c r="O127" i="22"/>
  <c r="O102" i="22"/>
  <c r="O930" i="22"/>
  <c r="O81" i="22"/>
  <c r="O38" i="22"/>
  <c r="O8" i="22"/>
  <c r="O1398" i="22"/>
  <c r="O1385" i="22"/>
  <c r="O1026" i="22"/>
  <c r="O1000" i="22"/>
  <c r="O987" i="22"/>
  <c r="O975" i="22"/>
  <c r="O963" i="22"/>
  <c r="O950" i="22"/>
  <c r="O647" i="22"/>
  <c r="O635" i="22"/>
  <c r="O623" i="22"/>
  <c r="O611" i="22"/>
  <c r="O598" i="22"/>
  <c r="O585" i="22"/>
  <c r="O533" i="22"/>
  <c r="O519" i="22"/>
  <c r="O508" i="22"/>
  <c r="O407" i="22"/>
  <c r="O390" i="22"/>
  <c r="O716" i="22"/>
  <c r="O345" i="22"/>
  <c r="O680" i="22"/>
  <c r="O42" i="22"/>
  <c r="O677" i="22"/>
  <c r="O682" i="22"/>
  <c r="O641" i="22"/>
  <c r="O1217" i="22"/>
  <c r="O579" i="22"/>
  <c r="O591" i="22"/>
  <c r="O299" i="22"/>
  <c r="O937" i="22"/>
  <c r="O902" i="22"/>
  <c r="O220" i="22"/>
  <c r="O1401" i="22"/>
  <c r="O41" i="22"/>
  <c r="O1397" i="22"/>
  <c r="O1384" i="22"/>
  <c r="O1029" i="22"/>
  <c r="O999" i="22"/>
  <c r="O986" i="22"/>
  <c r="O974" i="22"/>
  <c r="O962" i="22"/>
  <c r="O646" i="22"/>
  <c r="O634" i="22"/>
  <c r="O622" i="22"/>
  <c r="O610" i="22"/>
  <c r="O597" i="22"/>
  <c r="O584" i="22"/>
  <c r="O532" i="22"/>
  <c r="O518" i="22"/>
  <c r="O507" i="22"/>
  <c r="O406" i="22"/>
  <c r="O28" i="22"/>
  <c r="O661" i="22"/>
  <c r="O379" i="22"/>
  <c r="O309" i="22"/>
  <c r="O357" i="22"/>
  <c r="O689" i="22"/>
  <c r="O177" i="22"/>
  <c r="O107" i="22"/>
  <c r="O578" i="22"/>
  <c r="O723" i="22"/>
  <c r="O1390" i="22"/>
  <c r="O603" i="22"/>
  <c r="O590" i="22"/>
  <c r="O577" i="22"/>
  <c r="O48" i="22"/>
  <c r="O320" i="22"/>
  <c r="O678" i="22"/>
  <c r="O1342" i="22"/>
  <c r="O1013" i="22"/>
  <c r="O566" i="22"/>
  <c r="O890" i="22"/>
  <c r="O866" i="22"/>
  <c r="O842" i="22"/>
  <c r="O61" i="22"/>
  <c r="O105" i="22"/>
  <c r="O11" i="22"/>
  <c r="O1388" i="22"/>
  <c r="O1093" i="22"/>
  <c r="O1365" i="22"/>
  <c r="O626" i="22"/>
  <c r="O602" i="22"/>
  <c r="O525" i="22"/>
  <c r="O949" i="22"/>
  <c r="O71" i="22"/>
  <c r="O343" i="22"/>
  <c r="O925" i="22"/>
  <c r="O889" i="22"/>
  <c r="O865" i="22"/>
  <c r="O733" i="22"/>
  <c r="O505" i="22"/>
  <c r="O470" i="22"/>
  <c r="O446" i="22"/>
  <c r="O219" i="22"/>
  <c r="O129" i="22"/>
  <c r="O104" i="22"/>
  <c r="O10" i="22"/>
  <c r="O1400" i="22"/>
  <c r="O669" i="22"/>
  <c r="O49" i="22"/>
  <c r="O656" i="22"/>
  <c r="O1011" i="22"/>
  <c r="O1332" i="22"/>
  <c r="O1235" i="22"/>
  <c r="O1002" i="22"/>
  <c r="O924" i="22"/>
  <c r="O900" i="22"/>
  <c r="O876" i="22"/>
  <c r="O852" i="22"/>
  <c r="O828" i="22"/>
  <c r="O756" i="22"/>
  <c r="O732" i="22"/>
  <c r="O720" i="22"/>
  <c r="O504" i="22"/>
  <c r="O469" i="22"/>
  <c r="O445" i="22"/>
  <c r="O421" i="22"/>
  <c r="O554" i="22"/>
  <c r="O92" i="22"/>
  <c r="O90" i="22"/>
  <c r="O9" i="22"/>
  <c r="O1399" i="22"/>
  <c r="O951" i="22"/>
  <c r="O636" i="22"/>
  <c r="O612" i="22"/>
  <c r="O587" i="22"/>
  <c r="O377" i="22"/>
  <c r="O657" i="22"/>
  <c r="O1331" i="22"/>
  <c r="O1319" i="22"/>
  <c r="O563" i="22"/>
  <c r="O539" i="22"/>
  <c r="O899" i="22"/>
  <c r="O863" i="22"/>
  <c r="O839" i="22"/>
  <c r="O827" i="22"/>
  <c r="O803" i="22"/>
  <c r="O755" i="22"/>
  <c r="O492" i="22"/>
  <c r="O479" i="22"/>
  <c r="O361" i="22"/>
  <c r="O456" i="22"/>
  <c r="O432" i="22"/>
  <c r="O217" i="22"/>
  <c r="O246" i="22"/>
  <c r="O1379" i="22"/>
  <c r="O1343" i="22"/>
  <c r="O1318" i="22"/>
  <c r="O1306" i="22"/>
  <c r="O1010" i="22"/>
  <c r="O922" i="22"/>
  <c r="O898" i="22"/>
  <c r="O874" i="22"/>
  <c r="O850" i="22"/>
  <c r="O826" i="22"/>
  <c r="O802" i="22"/>
  <c r="O778" i="22"/>
  <c r="O766" i="22"/>
  <c r="O503" i="22"/>
  <c r="O478" i="22"/>
  <c r="O455" i="22"/>
  <c r="O431" i="22"/>
  <c r="O419" i="22"/>
  <c r="O286" i="22"/>
  <c r="O551" i="22"/>
  <c r="O228" i="22"/>
  <c r="O572" i="22"/>
  <c r="O126" i="22"/>
  <c r="O561" i="22"/>
  <c r="O80" i="22"/>
  <c r="O240" i="22"/>
  <c r="O1378" i="22"/>
  <c r="O1367" i="22"/>
  <c r="O1341" i="22"/>
  <c r="O1329" i="22"/>
  <c r="O1317" i="22"/>
  <c r="O1305" i="22"/>
  <c r="O1293" i="22"/>
  <c r="O1280" i="22"/>
  <c r="O1244" i="22"/>
  <c r="O1181" i="22"/>
  <c r="O1169" i="22"/>
  <c r="O230" i="22"/>
  <c r="O287" i="22"/>
  <c r="O298" i="22"/>
  <c r="O278" i="22"/>
  <c r="O921" i="22"/>
  <c r="O909" i="22"/>
  <c r="O897" i="22"/>
  <c r="O882" i="22"/>
  <c r="O873" i="22"/>
  <c r="O861" i="22"/>
  <c r="O849" i="22"/>
  <c r="O837" i="22"/>
  <c r="O825" i="22"/>
  <c r="O813" i="22"/>
  <c r="O801" i="22"/>
  <c r="O789" i="22"/>
  <c r="O777" i="22"/>
  <c r="O765" i="22"/>
  <c r="O741" i="22"/>
  <c r="O502" i="22"/>
  <c r="O490" i="22"/>
  <c r="O477" i="22"/>
  <c r="O466" i="22"/>
  <c r="O454" i="22"/>
  <c r="O442" i="22"/>
  <c r="O430" i="22"/>
  <c r="O935" i="22"/>
  <c r="O550" i="22"/>
  <c r="O553" i="22"/>
  <c r="O227" i="22"/>
  <c r="O215" i="22"/>
  <c r="O125" i="22"/>
  <c r="O100" i="22"/>
  <c r="O79" i="22"/>
  <c r="O555" i="22"/>
  <c r="O1409" i="22"/>
  <c r="O55" i="22"/>
  <c r="O1027" i="22"/>
  <c r="O1298" i="22"/>
  <c r="O985" i="22"/>
  <c r="O973" i="22"/>
  <c r="O961" i="22"/>
  <c r="O947" i="22"/>
  <c r="O645" i="22"/>
  <c r="O633" i="22"/>
  <c r="O621" i="22"/>
  <c r="O609" i="22"/>
  <c r="O596" i="22"/>
  <c r="O583" i="22"/>
  <c r="O517" i="22"/>
  <c r="O506" i="22"/>
  <c r="O405" i="22"/>
  <c r="O401" i="22"/>
  <c r="O356" i="22"/>
  <c r="O385" i="22"/>
  <c r="O703" i="22"/>
  <c r="O353" i="22"/>
  <c r="O307" i="22"/>
  <c r="O1366" i="22"/>
  <c r="O1353" i="22"/>
  <c r="O1340" i="22"/>
  <c r="O1328" i="22"/>
  <c r="O1316" i="22"/>
  <c r="O1304" i="22"/>
  <c r="O1291" i="22"/>
  <c r="O1279" i="22"/>
  <c r="O1267" i="22"/>
  <c r="O1255" i="22"/>
  <c r="O1180" i="22"/>
  <c r="O1163" i="22"/>
  <c r="O271" i="22"/>
  <c r="O39" i="22"/>
  <c r="O259" i="22"/>
  <c r="O285" i="22"/>
  <c r="O277" i="22"/>
  <c r="O920" i="22"/>
  <c r="O908" i="22"/>
  <c r="O896" i="22"/>
  <c r="O885" i="22"/>
  <c r="O872" i="22"/>
  <c r="O860" i="22"/>
  <c r="O848" i="22"/>
  <c r="O836" i="22"/>
  <c r="O824" i="22"/>
  <c r="O812" i="22"/>
  <c r="O800" i="22"/>
  <c r="O788" i="22"/>
  <c r="O776" i="22"/>
  <c r="O764" i="22"/>
  <c r="O752" i="22"/>
  <c r="O740" i="22"/>
  <c r="O728" i="22"/>
  <c r="O547" i="22"/>
  <c r="O546" i="22"/>
  <c r="O58" i="22"/>
  <c r="O501" i="22"/>
  <c r="O489" i="22"/>
  <c r="O371" i="22"/>
  <c r="O476" i="22"/>
  <c r="O465" i="22"/>
  <c r="O453" i="22"/>
  <c r="O441" i="22"/>
  <c r="O429" i="22"/>
  <c r="O294" i="22"/>
  <c r="O542" i="22"/>
  <c r="O939" i="22"/>
  <c r="O226" i="22"/>
  <c r="O214" i="22"/>
  <c r="O275" i="22"/>
  <c r="O270" i="22"/>
  <c r="O67" i="22"/>
  <c r="O158" i="22"/>
  <c r="O123" i="22"/>
  <c r="O99" i="22"/>
  <c r="O567" i="22"/>
  <c r="O78" i="22"/>
  <c r="O53" i="22"/>
  <c r="O32" i="22"/>
  <c r="O7" i="22"/>
  <c r="O1407" i="22"/>
  <c r="O1395" i="22"/>
  <c r="O1382" i="22"/>
  <c r="O1073" i="22"/>
  <c r="O1348" i="22"/>
  <c r="O1023" i="22"/>
  <c r="O997" i="22"/>
  <c r="O984" i="22"/>
  <c r="O971" i="22"/>
  <c r="O959" i="22"/>
  <c r="O946" i="22"/>
  <c r="O644" i="22"/>
  <c r="O632" i="22"/>
  <c r="O620" i="22"/>
  <c r="O608" i="22"/>
  <c r="O595" i="22"/>
  <c r="O582" i="22"/>
  <c r="O530" i="22"/>
  <c r="O516" i="22"/>
  <c r="O415" i="22"/>
  <c r="O404" i="22"/>
  <c r="O1389" i="22"/>
  <c r="O44" i="22"/>
  <c r="O663" i="22"/>
  <c r="O676" i="22"/>
  <c r="O384" i="22"/>
  <c r="O671" i="22"/>
  <c r="O378" i="22"/>
  <c r="O665" i="22"/>
  <c r="O321" i="22"/>
  <c r="O659" i="22"/>
  <c r="O328" i="22"/>
  <c r="O308" i="22"/>
  <c r="O366" i="22"/>
  <c r="O319" i="22"/>
  <c r="O306" i="22"/>
  <c r="O122" i="22"/>
  <c r="O98" i="22"/>
  <c r="O564" i="22"/>
  <c r="O77" i="22"/>
  <c r="O52" i="22"/>
  <c r="O31" i="22"/>
  <c r="O6" i="22"/>
  <c r="O1406" i="22"/>
  <c r="O1394" i="22"/>
  <c r="O1022" i="22"/>
  <c r="O996" i="22"/>
  <c r="O983" i="22"/>
  <c r="O972" i="22"/>
  <c r="O958" i="22"/>
  <c r="O945" i="22"/>
  <c r="O643" i="22"/>
  <c r="O631" i="22"/>
  <c r="O619" i="22"/>
  <c r="O607" i="22"/>
  <c r="O594" i="22"/>
  <c r="O581" i="22"/>
  <c r="O529" i="22"/>
  <c r="O515" i="22"/>
  <c r="O414" i="22"/>
  <c r="O403" i="22"/>
  <c r="O674" i="22"/>
  <c r="O700" i="22"/>
  <c r="O706" i="22"/>
  <c r="O673" i="22"/>
  <c r="O391" i="22"/>
  <c r="O688" i="22"/>
  <c r="O332" i="22"/>
  <c r="O694" i="22"/>
  <c r="O330" i="22"/>
  <c r="O387" i="22"/>
  <c r="O210" i="22"/>
  <c r="O95" i="22"/>
  <c r="O60" i="22"/>
  <c r="O106" i="22"/>
  <c r="O94" i="22"/>
  <c r="O1020" i="22"/>
  <c r="O1292" i="22"/>
  <c r="O627" i="22"/>
  <c r="O1203" i="22"/>
  <c r="O670" i="22"/>
  <c r="O914" i="22"/>
  <c r="O878" i="22"/>
  <c r="O770" i="22"/>
  <c r="O638" i="22"/>
  <c r="O614" i="22"/>
  <c r="O1190" i="22"/>
  <c r="O589" i="22"/>
  <c r="O576" i="22"/>
  <c r="O697" i="22"/>
  <c r="O70" i="22"/>
  <c r="O93" i="22"/>
  <c r="O901" i="22"/>
  <c r="O877" i="22"/>
  <c r="O841" i="22"/>
  <c r="O781" i="22"/>
  <c r="O721" i="22"/>
  <c r="O494" i="22"/>
  <c r="O481" i="22"/>
  <c r="O363" i="22"/>
  <c r="O458" i="22"/>
  <c r="O434" i="22"/>
  <c r="O938" i="22"/>
  <c r="O637" i="22"/>
  <c r="O625" i="22"/>
  <c r="O613" i="22"/>
  <c r="O600" i="22"/>
  <c r="O588" i="22"/>
  <c r="O709" i="22"/>
  <c r="O1296" i="22"/>
  <c r="O284" i="22"/>
  <c r="O912" i="22"/>
  <c r="O888" i="22"/>
  <c r="O864" i="22"/>
  <c r="O840" i="22"/>
  <c r="O816" i="22"/>
  <c r="O780" i="22"/>
  <c r="O493" i="22"/>
  <c r="O480" i="22"/>
  <c r="O457" i="22"/>
  <c r="O433" i="22"/>
  <c r="O575" i="22"/>
  <c r="O218" i="22"/>
  <c r="O161" i="22"/>
  <c r="O103" i="22"/>
  <c r="O1386" i="22"/>
  <c r="O1025" i="22"/>
  <c r="O1001" i="22"/>
  <c r="O624" i="22"/>
  <c r="O599" i="22"/>
  <c r="O679" i="22"/>
  <c r="O333" i="22"/>
  <c r="O3" i="22"/>
  <c r="O310" i="22"/>
  <c r="O714" i="22"/>
  <c r="O248" i="22"/>
  <c r="O1344" i="22"/>
  <c r="O923" i="22"/>
  <c r="O911" i="22"/>
  <c r="O887" i="22"/>
  <c r="O875" i="22"/>
  <c r="O851" i="22"/>
  <c r="O815" i="22"/>
  <c r="O767" i="22"/>
  <c r="O743" i="22"/>
  <c r="O731" i="22"/>
  <c r="O231" i="22"/>
  <c r="O485" i="22"/>
  <c r="O367" i="22"/>
  <c r="O468" i="22"/>
  <c r="O444" i="22"/>
  <c r="O420" i="22"/>
  <c r="O543" i="22"/>
  <c r="O233" i="22"/>
  <c r="O1330" i="22"/>
  <c r="O1281" i="22"/>
  <c r="O1170" i="22"/>
  <c r="O260" i="22"/>
  <c r="O2" i="22"/>
  <c r="O279" i="22"/>
  <c r="O910" i="22"/>
  <c r="O886" i="22"/>
  <c r="O862" i="22"/>
  <c r="O838" i="22"/>
  <c r="O814" i="22"/>
  <c r="O790" i="22"/>
  <c r="O742" i="22"/>
  <c r="O730" i="22"/>
  <c r="O274" i="22"/>
  <c r="O269" i="22"/>
  <c r="O491" i="22"/>
  <c r="O467" i="22"/>
  <c r="O443" i="22"/>
  <c r="O216" i="22"/>
  <c r="O1364" i="22"/>
  <c r="O1352" i="22"/>
  <c r="O1339" i="22"/>
  <c r="O1327" i="22"/>
  <c r="O1315" i="22"/>
  <c r="O1303" i="22"/>
  <c r="O1290" i="22"/>
  <c r="O1278" i="22"/>
  <c r="O1266" i="22"/>
  <c r="O1193" i="22"/>
  <c r="O1179" i="22"/>
  <c r="O1162" i="22"/>
  <c r="O232" i="22"/>
  <c r="O255" i="22"/>
  <c r="O252" i="22"/>
  <c r="O273" i="22"/>
  <c r="O548" i="22"/>
  <c r="O293" i="22"/>
  <c r="O919" i="22"/>
  <c r="O907" i="22"/>
  <c r="O895" i="22"/>
  <c r="O884" i="22"/>
  <c r="O871" i="22"/>
  <c r="O859" i="22"/>
  <c r="O847" i="22"/>
  <c r="O835" i="22"/>
  <c r="O823" i="22"/>
  <c r="O811" i="22"/>
  <c r="O799" i="22"/>
  <c r="O787" i="22"/>
  <c r="O763" i="22"/>
  <c r="O739" i="22"/>
  <c r="O727" i="22"/>
  <c r="O545" i="22"/>
  <c r="O297" i="22"/>
  <c r="O500" i="22"/>
  <c r="O488" i="22"/>
  <c r="O475" i="22"/>
  <c r="O464" i="22"/>
  <c r="O452" i="22"/>
  <c r="O440" i="22"/>
  <c r="O428" i="22"/>
  <c r="O416" i="22"/>
  <c r="O300" i="22"/>
  <c r="O559" i="22"/>
  <c r="O225" i="22"/>
  <c r="O213" i="22"/>
  <c r="O936" i="22"/>
  <c r="O1014" i="22"/>
  <c r="O1375" i="22"/>
  <c r="O1363" i="22"/>
  <c r="O1314" i="22"/>
  <c r="O1302" i="22"/>
  <c r="O1277" i="22"/>
  <c r="O1265" i="22"/>
  <c r="O1253" i="22"/>
  <c r="O1229" i="22"/>
  <c r="O1205" i="22"/>
  <c r="O1192" i="22"/>
  <c r="O1178" i="22"/>
  <c r="O238" i="22"/>
  <c r="O254" i="22"/>
  <c r="O926" i="22"/>
  <c r="O261" i="22"/>
  <c r="O1008" i="22"/>
  <c r="O552" i="22"/>
  <c r="O918" i="22"/>
  <c r="O906" i="22"/>
  <c r="O894" i="22"/>
  <c r="O883" i="22"/>
  <c r="O858" i="22"/>
  <c r="O846" i="22"/>
  <c r="O834" i="22"/>
  <c r="O822" i="22"/>
  <c r="O810" i="22"/>
  <c r="O798" i="22"/>
  <c r="O786" i="22"/>
  <c r="O774" i="22"/>
  <c r="O762" i="22"/>
  <c r="O35" i="22"/>
  <c r="O242" i="22"/>
  <c r="O499" i="22"/>
  <c r="O487" i="22"/>
  <c r="O483" i="22"/>
  <c r="O463" i="22"/>
  <c r="O451" i="22"/>
  <c r="O439" i="22"/>
  <c r="O427" i="22"/>
  <c r="O37" i="22"/>
  <c r="O574" i="22"/>
  <c r="O536" i="22"/>
  <c r="O224" i="22"/>
  <c r="O212" i="22"/>
  <c r="O209" i="22"/>
  <c r="O36" i="22"/>
  <c r="O537" i="22"/>
  <c r="O97" i="22"/>
  <c r="O560" i="22"/>
  <c r="O76" i="22"/>
  <c r="O51" i="22"/>
  <c r="O25" i="22"/>
  <c r="O5" i="22"/>
  <c r="O1405" i="22"/>
  <c r="O1028" i="22"/>
  <c r="O995" i="22"/>
  <c r="O982" i="22"/>
  <c r="O970" i="22"/>
  <c r="O957" i="22"/>
  <c r="O654" i="22"/>
  <c r="O642" i="22"/>
  <c r="O630" i="22"/>
  <c r="O618" i="22"/>
  <c r="O606" i="22"/>
  <c r="O593" i="22"/>
  <c r="O580" i="22"/>
  <c r="O528" i="22"/>
  <c r="O514" i="22"/>
  <c r="O413" i="22"/>
  <c r="O398" i="22"/>
  <c r="O314" i="22"/>
  <c r="O686" i="22"/>
  <c r="O691" i="22"/>
  <c r="O658" i="22"/>
  <c r="O72" i="22"/>
  <c r="O684" i="22"/>
  <c r="O400" i="22"/>
  <c r="O712" i="22"/>
  <c r="O344" i="22"/>
  <c r="O352" i="22"/>
  <c r="O672" i="22"/>
  <c r="O393" i="22"/>
  <c r="O342" i="22"/>
  <c r="O696" i="22"/>
  <c r="AB851" i="24"/>
  <c r="AB861" i="24"/>
  <c r="AB849" i="24"/>
  <c r="AB837" i="24"/>
  <c r="AB825" i="24"/>
  <c r="AB813" i="24"/>
  <c r="AB860" i="24"/>
  <c r="AB848" i="24"/>
  <c r="AB836" i="24"/>
  <c r="AB824" i="24"/>
  <c r="AB812" i="24"/>
  <c r="AB814" i="24"/>
  <c r="AB847" i="24"/>
  <c r="AB811" i="24"/>
  <c r="AB863" i="24"/>
  <c r="AB815" i="24"/>
  <c r="AB838" i="24"/>
  <c r="AB859" i="24"/>
  <c r="AB882" i="24"/>
  <c r="AB858" i="24"/>
  <c r="AB846" i="24"/>
  <c r="AB834" i="24"/>
  <c r="AB822" i="24"/>
  <c r="AB810" i="24"/>
  <c r="AB802" i="24"/>
  <c r="AB839" i="24"/>
  <c r="AB827" i="24"/>
  <c r="AB803" i="24"/>
  <c r="AB850" i="24"/>
  <c r="AB826" i="24"/>
  <c r="AB835" i="24"/>
  <c r="AB881" i="24"/>
  <c r="AB857" i="24"/>
  <c r="AB833" i="24"/>
  <c r="AB821" i="24"/>
  <c r="AB809" i="24"/>
  <c r="AB880" i="24"/>
  <c r="AB868" i="24"/>
  <c r="AB856" i="24"/>
  <c r="AB844" i="24"/>
  <c r="AB832" i="24"/>
  <c r="AB820" i="24"/>
  <c r="AB808" i="24"/>
  <c r="AB862" i="24"/>
  <c r="AB823" i="24"/>
  <c r="AB845" i="24"/>
  <c r="AB879" i="24"/>
  <c r="AB867" i="24"/>
  <c r="AB855" i="24"/>
  <c r="AB843" i="24"/>
  <c r="AB831" i="24"/>
  <c r="AB819" i="24"/>
  <c r="AB807" i="24"/>
  <c r="AB878" i="24"/>
  <c r="AB866" i="24"/>
  <c r="AB854" i="24"/>
  <c r="AB842" i="24"/>
  <c r="AB830" i="24"/>
  <c r="AB818" i="24"/>
  <c r="AB806" i="24"/>
  <c r="AB877" i="24"/>
  <c r="AB865" i="24"/>
  <c r="AB853" i="24"/>
  <c r="AB841" i="24"/>
  <c r="AB829" i="24"/>
  <c r="AB817" i="24"/>
  <c r="AB805" i="24"/>
  <c r="AB864" i="24"/>
  <c r="AB852" i="24"/>
  <c r="AB840" i="24"/>
  <c r="AB828" i="24"/>
  <c r="AB816" i="24"/>
  <c r="AB804" i="24"/>
  <c r="AD816" i="24" l="1"/>
  <c r="AD817" i="24"/>
  <c r="AD878" i="24"/>
  <c r="AD867" i="24"/>
  <c r="AD820" i="24"/>
  <c r="AD809" i="24"/>
  <c r="AD810" i="24"/>
  <c r="AD859" i="24"/>
  <c r="AD814" i="24"/>
  <c r="AD813" i="24"/>
  <c r="AD828" i="24"/>
  <c r="AD829" i="24"/>
  <c r="AD818" i="24"/>
  <c r="AD807" i="24"/>
  <c r="AD879" i="24"/>
  <c r="AD832" i="24"/>
  <c r="AD821" i="24"/>
  <c r="AD850" i="24"/>
  <c r="AD838" i="24"/>
  <c r="AD812" i="24"/>
  <c r="AD825" i="24"/>
  <c r="AD840" i="24"/>
  <c r="AD841" i="24"/>
  <c r="AD830" i="24"/>
  <c r="AD819" i="24"/>
  <c r="AD845" i="24"/>
  <c r="AD844" i="24"/>
  <c r="AD803" i="24"/>
  <c r="AD815" i="24"/>
  <c r="AD824" i="24"/>
  <c r="AD837" i="24"/>
  <c r="AD852" i="24"/>
  <c r="AD853" i="24"/>
  <c r="AD842" i="24"/>
  <c r="AD831" i="24"/>
  <c r="AD856" i="24"/>
  <c r="AD857" i="24"/>
  <c r="AD827" i="24"/>
  <c r="AD846" i="24"/>
  <c r="AD836" i="24"/>
  <c r="AD849" i="24"/>
  <c r="AD864" i="24"/>
  <c r="AD865" i="24"/>
  <c r="AD854" i="24"/>
  <c r="AD843" i="24"/>
  <c r="AD862" i="24"/>
  <c r="AD868" i="24"/>
  <c r="AD881" i="24"/>
  <c r="AD839" i="24"/>
  <c r="AD858" i="24"/>
  <c r="AD811" i="24"/>
  <c r="AD848" i="24"/>
  <c r="AD861" i="24"/>
  <c r="AD804" i="24"/>
  <c r="AD805" i="24"/>
  <c r="AD877" i="24"/>
  <c r="AD866" i="24"/>
  <c r="AD855" i="24"/>
  <c r="AD808" i="24"/>
  <c r="AD880" i="24"/>
  <c r="AD835" i="24"/>
  <c r="AD802" i="24"/>
  <c r="AD882" i="24"/>
  <c r="AD847" i="24"/>
  <c r="AD860" i="24"/>
  <c r="AD851" i="24"/>
  <c r="S7" i="4" l="1"/>
  <c r="S8" i="4"/>
  <c r="S10" i="4"/>
  <c r="S11" i="4"/>
  <c r="S13" i="4"/>
  <c r="S14" i="4"/>
  <c r="S2" i="4"/>
  <c r="J11" i="14" s="1"/>
  <c r="S4" i="4"/>
  <c r="J24" i="14" s="1"/>
  <c r="S6" i="4"/>
  <c r="J12" i="14" s="1"/>
  <c r="S15" i="4"/>
  <c r="J15" i="14" s="1"/>
  <c r="S16" i="4"/>
  <c r="J16" i="14" s="1"/>
  <c r="S17" i="4"/>
  <c r="J36" i="14" s="1"/>
  <c r="S5" i="4"/>
  <c r="J2" i="14" s="1"/>
  <c r="S3" i="4"/>
  <c r="S12" i="4"/>
  <c r="O7" i="4"/>
  <c r="O8" i="4"/>
  <c r="O10" i="4"/>
  <c r="O11" i="4"/>
  <c r="O13" i="4"/>
  <c r="O14" i="4"/>
  <c r="O2" i="4"/>
  <c r="O4" i="4"/>
  <c r="O15" i="4"/>
  <c r="O16" i="4"/>
  <c r="O17" i="4"/>
  <c r="O5" i="4"/>
  <c r="O3" i="4"/>
  <c r="O12" i="4"/>
  <c r="J35" i="14"/>
  <c r="J22" i="14"/>
  <c r="J3" i="14"/>
  <c r="J23" i="14"/>
  <c r="J25" i="14"/>
  <c r="J26" i="14"/>
  <c r="J4" i="14"/>
  <c r="J6" i="14"/>
  <c r="J28" i="14"/>
  <c r="J29" i="14"/>
  <c r="J27" i="14"/>
  <c r="J13" i="14"/>
  <c r="J8" i="14"/>
  <c r="J21" i="14" l="1"/>
  <c r="J10" i="14"/>
  <c r="J7" i="14"/>
  <c r="J17" i="14"/>
  <c r="J31" i="14"/>
  <c r="J30" i="14"/>
  <c r="J9" i="14"/>
  <c r="J20" i="14"/>
  <c r="J33" i="14"/>
  <c r="J32" i="14"/>
  <c r="AD834" i="24"/>
  <c r="AD826" i="24"/>
  <c r="AD863" i="24"/>
  <c r="AD822" i="24" l="1"/>
  <c r="AD823" i="24"/>
  <c r="AD806" i="24"/>
  <c r="J52" i="12"/>
  <c r="AD833" i="24"/>
  <c r="J419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2" i="12"/>
  <c r="C2" i="12"/>
  <c r="C796" i="12"/>
  <c r="C797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798" i="12"/>
  <c r="C799" i="12"/>
  <c r="C800" i="12"/>
  <c r="C34" i="12"/>
  <c r="C801" i="12"/>
  <c r="C802" i="12"/>
  <c r="C803" i="12"/>
  <c r="C804" i="12"/>
  <c r="C805" i="12"/>
  <c r="C806" i="12"/>
  <c r="C807" i="12"/>
  <c r="C35" i="12"/>
  <c r="C36" i="12"/>
  <c r="C808" i="12"/>
  <c r="C37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824" i="12"/>
  <c r="C825" i="12"/>
  <c r="C826" i="12"/>
  <c r="C827" i="12"/>
  <c r="C828" i="12"/>
  <c r="C829" i="12"/>
  <c r="C50" i="12"/>
  <c r="C51" i="12"/>
  <c r="C52" i="12"/>
  <c r="C53" i="12"/>
  <c r="C830" i="12"/>
  <c r="C831" i="12"/>
  <c r="C832" i="12"/>
  <c r="C54" i="12"/>
  <c r="C55" i="12"/>
  <c r="C56" i="12"/>
  <c r="C833" i="12"/>
  <c r="C57" i="12"/>
  <c r="C834" i="12"/>
  <c r="C835" i="12"/>
  <c r="C58" i="12"/>
  <c r="C59" i="12"/>
  <c r="C836" i="12"/>
  <c r="C837" i="12"/>
  <c r="C60" i="12"/>
  <c r="C61" i="12"/>
  <c r="C838" i="12"/>
  <c r="C62" i="12"/>
  <c r="C839" i="12"/>
  <c r="C840" i="12"/>
  <c r="C841" i="12"/>
  <c r="C63" i="12"/>
  <c r="C842" i="12"/>
  <c r="C843" i="12"/>
  <c r="C844" i="12"/>
  <c r="C845" i="12"/>
  <c r="C846" i="12"/>
  <c r="C64" i="12"/>
  <c r="C65" i="12"/>
  <c r="C847" i="12"/>
  <c r="C848" i="12"/>
  <c r="C849" i="12"/>
  <c r="C850" i="12"/>
  <c r="C851" i="12"/>
  <c r="C66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67" i="12"/>
  <c r="C68" i="12"/>
  <c r="C69" i="12"/>
  <c r="C864" i="12"/>
  <c r="C70" i="12"/>
  <c r="C71" i="12"/>
  <c r="C865" i="12"/>
  <c r="C72" i="12"/>
  <c r="C73" i="12"/>
  <c r="C866" i="12"/>
  <c r="C74" i="12"/>
  <c r="C75" i="12"/>
  <c r="C867" i="12"/>
  <c r="C76" i="12"/>
  <c r="C77" i="12"/>
  <c r="C78" i="12"/>
  <c r="C79" i="12"/>
  <c r="C80" i="12"/>
  <c r="C81" i="12"/>
  <c r="C82" i="12"/>
  <c r="C83" i="12"/>
  <c r="C84" i="12"/>
  <c r="C868" i="12"/>
  <c r="C869" i="12"/>
  <c r="C870" i="12"/>
  <c r="C85" i="12"/>
  <c r="C86" i="12"/>
  <c r="C87" i="12"/>
  <c r="C88" i="12"/>
  <c r="C89" i="12"/>
  <c r="C871" i="12"/>
  <c r="C872" i="12"/>
  <c r="C91" i="12"/>
  <c r="C92" i="12"/>
  <c r="C93" i="12"/>
  <c r="C87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874" i="12"/>
  <c r="C875" i="12"/>
  <c r="C107" i="12"/>
  <c r="C108" i="12"/>
  <c r="C109" i="12"/>
  <c r="C110" i="12"/>
  <c r="C111" i="12"/>
  <c r="C112" i="12"/>
  <c r="C113" i="12"/>
  <c r="C114" i="12"/>
  <c r="C115" i="12"/>
  <c r="C876" i="12"/>
  <c r="C877" i="12"/>
  <c r="C116" i="12"/>
  <c r="C117" i="12"/>
  <c r="C118" i="12"/>
  <c r="C119" i="12"/>
  <c r="C120" i="12"/>
  <c r="C121" i="12"/>
  <c r="C122" i="12"/>
  <c r="C123" i="12"/>
  <c r="C124" i="12"/>
  <c r="C878" i="12"/>
  <c r="C125" i="12"/>
  <c r="C126" i="12"/>
  <c r="C879" i="12"/>
  <c r="C880" i="12"/>
  <c r="C881" i="12"/>
  <c r="C882" i="12"/>
  <c r="C883" i="12"/>
  <c r="C884" i="12"/>
  <c r="C127" i="12"/>
  <c r="C128" i="12"/>
  <c r="C129" i="12"/>
  <c r="C130" i="12"/>
  <c r="C131" i="12"/>
  <c r="C132" i="12"/>
  <c r="C885" i="12"/>
  <c r="C886" i="12"/>
  <c r="C887" i="12"/>
  <c r="C888" i="12"/>
  <c r="C133" i="12"/>
  <c r="C889" i="12"/>
  <c r="C890" i="12"/>
  <c r="C891" i="12"/>
  <c r="C892" i="12"/>
  <c r="C134" i="12"/>
  <c r="C893" i="12"/>
  <c r="C894" i="12"/>
  <c r="C895" i="12"/>
  <c r="C896" i="12"/>
  <c r="C897" i="12"/>
  <c r="C898" i="12"/>
  <c r="C135" i="12"/>
  <c r="C899" i="12"/>
  <c r="C900" i="12"/>
  <c r="C901" i="12"/>
  <c r="C136" i="12"/>
  <c r="C902" i="12"/>
  <c r="C903" i="12"/>
  <c r="C137" i="12"/>
  <c r="C138" i="12"/>
  <c r="C904" i="12"/>
  <c r="C905" i="12"/>
  <c r="C906" i="12"/>
  <c r="C907" i="12"/>
  <c r="C908" i="12"/>
  <c r="C909" i="12"/>
  <c r="C139" i="12"/>
  <c r="C910" i="12"/>
  <c r="C911" i="12"/>
  <c r="C912" i="12"/>
  <c r="C913" i="12"/>
  <c r="C914" i="12"/>
  <c r="C915" i="12"/>
  <c r="C140" i="12"/>
  <c r="C141" i="12"/>
  <c r="C142" i="12"/>
  <c r="C143" i="12"/>
  <c r="C916" i="12"/>
  <c r="C917" i="12"/>
  <c r="C918" i="12"/>
  <c r="C919" i="12"/>
  <c r="C144" i="12"/>
  <c r="C145" i="12"/>
  <c r="C920" i="12"/>
  <c r="C146" i="12"/>
  <c r="C147" i="12"/>
  <c r="C921" i="12"/>
  <c r="C922" i="12"/>
  <c r="C923" i="12"/>
  <c r="C924" i="12"/>
  <c r="C148" i="12"/>
  <c r="C149" i="12"/>
  <c r="C150" i="12"/>
  <c r="C151" i="12"/>
  <c r="C925" i="12"/>
  <c r="C152" i="12"/>
  <c r="C926" i="12"/>
  <c r="C153" i="12"/>
  <c r="C154" i="12"/>
  <c r="C155" i="12"/>
  <c r="C156" i="12"/>
  <c r="C157" i="12"/>
  <c r="C158" i="12"/>
  <c r="C159" i="12"/>
  <c r="C927" i="12"/>
  <c r="C928" i="12"/>
  <c r="C160" i="12"/>
  <c r="C161" i="12"/>
  <c r="C162" i="12"/>
  <c r="C929" i="12"/>
  <c r="C930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931" i="12"/>
  <c r="C932" i="12"/>
  <c r="C933" i="12"/>
  <c r="C934" i="12"/>
  <c r="C935" i="12"/>
  <c r="C936" i="12"/>
  <c r="C240" i="12"/>
  <c r="C937" i="12"/>
  <c r="C938" i="12"/>
  <c r="C241" i="12"/>
  <c r="C939" i="12"/>
  <c r="C242" i="12"/>
  <c r="C243" i="12"/>
  <c r="C244" i="12"/>
  <c r="C940" i="12"/>
  <c r="C941" i="12"/>
  <c r="C942" i="12"/>
  <c r="C943" i="12"/>
  <c r="C944" i="12"/>
  <c r="C245" i="12"/>
  <c r="C246" i="12"/>
  <c r="C247" i="12"/>
  <c r="C248" i="12"/>
  <c r="C249" i="12"/>
  <c r="C250" i="12"/>
  <c r="C251" i="12"/>
  <c r="C252" i="12"/>
  <c r="C945" i="12"/>
  <c r="C253" i="12"/>
  <c r="C946" i="12"/>
  <c r="C947" i="12"/>
  <c r="C254" i="12"/>
  <c r="C255" i="12"/>
  <c r="C256" i="12"/>
  <c r="C257" i="12"/>
  <c r="C258" i="12"/>
  <c r="C948" i="12"/>
  <c r="C949" i="12"/>
  <c r="C259" i="12"/>
  <c r="C950" i="12"/>
  <c r="C951" i="12"/>
  <c r="C952" i="12"/>
  <c r="C953" i="12"/>
  <c r="C260" i="12"/>
  <c r="C954" i="12"/>
  <c r="C261" i="12"/>
  <c r="C955" i="12"/>
  <c r="C262" i="12"/>
  <c r="C956" i="12"/>
  <c r="C957" i="12"/>
  <c r="C958" i="12"/>
  <c r="C959" i="12"/>
  <c r="C960" i="12"/>
  <c r="C961" i="12"/>
  <c r="C263" i="12"/>
  <c r="C962" i="12"/>
  <c r="C963" i="12"/>
  <c r="C264" i="12"/>
  <c r="C265" i="12"/>
  <c r="C266" i="12"/>
  <c r="C964" i="12"/>
  <c r="C965" i="12"/>
  <c r="C966" i="12"/>
  <c r="C967" i="12"/>
  <c r="C968" i="12"/>
  <c r="C969" i="12"/>
  <c r="C970" i="12"/>
  <c r="C267" i="12"/>
  <c r="C268" i="12"/>
  <c r="C269" i="12"/>
  <c r="C270" i="12"/>
  <c r="C271" i="12"/>
  <c r="C272" i="12"/>
  <c r="C273" i="12"/>
  <c r="C274" i="12"/>
  <c r="C275" i="12"/>
  <c r="C276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277" i="12"/>
  <c r="C278" i="12"/>
  <c r="C279" i="12"/>
  <c r="C983" i="12"/>
  <c r="C984" i="12"/>
  <c r="C985" i="12"/>
  <c r="C986" i="12"/>
  <c r="C987" i="12"/>
  <c r="C280" i="12"/>
  <c r="C281" i="12"/>
  <c r="C988" i="12"/>
  <c r="C989" i="12"/>
  <c r="C282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283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284" i="12"/>
  <c r="C1020" i="12"/>
  <c r="C1021" i="12"/>
  <c r="C1022" i="12"/>
  <c r="C1023" i="12"/>
  <c r="C1024" i="12"/>
  <c r="C1025" i="12"/>
  <c r="C285" i="12"/>
  <c r="C1026" i="12"/>
  <c r="C1027" i="12"/>
  <c r="C1028" i="12"/>
  <c r="C286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287" i="12"/>
  <c r="C1044" i="12"/>
  <c r="C1045" i="12"/>
  <c r="C1046" i="12"/>
  <c r="C1047" i="12"/>
  <c r="C288" i="12"/>
  <c r="C1048" i="12"/>
  <c r="C289" i="12"/>
  <c r="C1049" i="12"/>
  <c r="C1050" i="12"/>
  <c r="C290" i="12"/>
  <c r="C291" i="12"/>
  <c r="C292" i="12"/>
  <c r="C1051" i="12"/>
  <c r="C1052" i="12"/>
  <c r="C1053" i="12"/>
  <c r="C1054" i="12"/>
  <c r="C1055" i="12"/>
  <c r="C1056" i="12"/>
  <c r="C293" i="12"/>
  <c r="C294" i="12"/>
  <c r="C1057" i="12"/>
  <c r="C295" i="12"/>
  <c r="C296" i="12"/>
  <c r="C1058" i="12"/>
  <c r="C1059" i="12"/>
  <c r="C297" i="12"/>
  <c r="C1060" i="12"/>
  <c r="C1061" i="12"/>
  <c r="C1062" i="12"/>
  <c r="C298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299" i="12"/>
  <c r="C300" i="12"/>
  <c r="C1081" i="12"/>
  <c r="C1082" i="12"/>
  <c r="C1083" i="12"/>
  <c r="C1084" i="12"/>
  <c r="C1085" i="12"/>
  <c r="C1086" i="12"/>
  <c r="C1087" i="12"/>
  <c r="C1088" i="12"/>
  <c r="C1089" i="12"/>
  <c r="C1090" i="12"/>
  <c r="C301" i="12"/>
  <c r="C1091" i="12"/>
  <c r="C1092" i="12"/>
  <c r="C1093" i="12"/>
  <c r="C302" i="12"/>
  <c r="C1094" i="12"/>
  <c r="C1095" i="12"/>
  <c r="C1096" i="12"/>
  <c r="C303" i="12"/>
  <c r="C1097" i="12"/>
  <c r="C1098" i="12"/>
  <c r="C1099" i="12"/>
  <c r="C304" i="12"/>
  <c r="C1100" i="12"/>
  <c r="C305" i="12"/>
  <c r="C306" i="12"/>
  <c r="C307" i="12"/>
  <c r="C1101" i="12"/>
  <c r="C308" i="12"/>
  <c r="C1102" i="12"/>
  <c r="C1103" i="12"/>
  <c r="C309" i="12"/>
  <c r="C310" i="12"/>
  <c r="C311" i="12"/>
  <c r="C1104" i="12"/>
  <c r="C1105" i="12"/>
  <c r="C1106" i="12"/>
  <c r="C1107" i="12"/>
  <c r="C312" i="12"/>
  <c r="C1108" i="12"/>
  <c r="C1109" i="12"/>
  <c r="C1110" i="12"/>
  <c r="C313" i="12"/>
  <c r="C1111" i="12"/>
  <c r="C1112" i="12"/>
  <c r="C1113" i="12"/>
  <c r="C1114" i="12"/>
  <c r="C1115" i="12"/>
  <c r="C314" i="12"/>
  <c r="C315" i="12"/>
  <c r="C1116" i="12"/>
  <c r="C1117" i="12"/>
  <c r="C316" i="12"/>
  <c r="C1118" i="12"/>
  <c r="C1119" i="12"/>
  <c r="C317" i="12"/>
  <c r="C318" i="12"/>
  <c r="C319" i="12"/>
  <c r="C320" i="12"/>
  <c r="C321" i="12"/>
  <c r="C1120" i="12"/>
  <c r="C1121" i="12"/>
  <c r="C322" i="12"/>
  <c r="C1122" i="12"/>
  <c r="C1123" i="12"/>
  <c r="C323" i="12"/>
  <c r="C324" i="12"/>
  <c r="C1124" i="12"/>
  <c r="C1125" i="12"/>
  <c r="C1126" i="12"/>
  <c r="C1127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1128" i="12"/>
  <c r="C1129" i="12"/>
  <c r="C372" i="12"/>
  <c r="C373" i="12"/>
  <c r="C374" i="12"/>
  <c r="C375" i="12"/>
  <c r="C1130" i="12"/>
  <c r="C376" i="12"/>
  <c r="C377" i="12"/>
  <c r="C378" i="12"/>
  <c r="C1131" i="12"/>
  <c r="C379" i="12"/>
  <c r="C1132" i="12"/>
  <c r="C380" i="12"/>
  <c r="C381" i="12"/>
  <c r="C382" i="12"/>
  <c r="C1133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1134" i="12"/>
  <c r="C1135" i="12"/>
  <c r="C1136" i="12"/>
  <c r="C1137" i="12"/>
  <c r="C1138" i="12"/>
  <c r="C401" i="12"/>
  <c r="C402" i="12"/>
  <c r="C403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404" i="12"/>
  <c r="C1152" i="12"/>
  <c r="C1153" i="12"/>
  <c r="C1154" i="12"/>
  <c r="C1155" i="12"/>
  <c r="C40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406" i="12"/>
  <c r="C407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408" i="12"/>
  <c r="C1187" i="12"/>
  <c r="C1188" i="12"/>
  <c r="C1189" i="12"/>
  <c r="C409" i="12"/>
  <c r="C410" i="12"/>
  <c r="C1190" i="12"/>
  <c r="C411" i="12"/>
  <c r="C1191" i="12"/>
  <c r="C1192" i="12"/>
  <c r="C1193" i="12"/>
  <c r="C1194" i="12"/>
  <c r="C1195" i="12"/>
  <c r="C1196" i="12"/>
  <c r="C1197" i="12"/>
  <c r="C1198" i="12"/>
  <c r="C412" i="12"/>
  <c r="C413" i="12"/>
  <c r="C414" i="12"/>
  <c r="C415" i="12"/>
  <c r="C1199" i="12"/>
  <c r="C416" i="12"/>
  <c r="C417" i="12"/>
  <c r="C418" i="12"/>
  <c r="C1200" i="12"/>
  <c r="C419" i="12"/>
  <c r="C420" i="12"/>
  <c r="C1201" i="12"/>
  <c r="C421" i="12"/>
  <c r="C422" i="12"/>
  <c r="C1202" i="12"/>
  <c r="C1203" i="12"/>
  <c r="C1204" i="12"/>
  <c r="C1205" i="12"/>
  <c r="C423" i="12"/>
  <c r="C424" i="12"/>
  <c r="C1206" i="12"/>
  <c r="C1207" i="12"/>
  <c r="C425" i="12"/>
  <c r="C426" i="12"/>
  <c r="C427" i="12"/>
  <c r="C428" i="12"/>
  <c r="C429" i="12"/>
  <c r="C430" i="12"/>
  <c r="C431" i="12"/>
  <c r="C1208" i="12"/>
  <c r="C432" i="12"/>
  <c r="C1209" i="12"/>
  <c r="C433" i="12"/>
  <c r="C434" i="12"/>
  <c r="C1210" i="12"/>
  <c r="C1211" i="12"/>
  <c r="C435" i="12"/>
  <c r="C436" i="12"/>
  <c r="C437" i="12"/>
  <c r="C438" i="12"/>
  <c r="C439" i="12"/>
  <c r="C1212" i="12"/>
  <c r="C440" i="12"/>
  <c r="C441" i="12"/>
  <c r="C1213" i="12"/>
  <c r="C1214" i="12"/>
  <c r="C1215" i="12"/>
  <c r="C1216" i="12"/>
  <c r="C1217" i="12"/>
  <c r="C1218" i="12"/>
  <c r="C1219" i="12"/>
  <c r="C442" i="12"/>
  <c r="C1220" i="12"/>
  <c r="C1221" i="12"/>
  <c r="C1222" i="12"/>
  <c r="C1223" i="12"/>
  <c r="C443" i="12"/>
  <c r="C444" i="12"/>
  <c r="C1224" i="12"/>
  <c r="C1225" i="12"/>
  <c r="C1226" i="12"/>
  <c r="C1227" i="12"/>
  <c r="C1228" i="12"/>
  <c r="C1229" i="12"/>
  <c r="C1230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1231" i="12"/>
  <c r="C467" i="12"/>
  <c r="C468" i="12"/>
  <c r="C1232" i="12"/>
  <c r="C1233" i="12"/>
  <c r="C1234" i="12"/>
  <c r="C1235" i="12"/>
  <c r="C1236" i="12"/>
  <c r="C469" i="12"/>
  <c r="C1237" i="12"/>
  <c r="C1238" i="12"/>
  <c r="C470" i="12"/>
  <c r="C471" i="12"/>
  <c r="C1239" i="12"/>
  <c r="C1240" i="12"/>
  <c r="C1241" i="12"/>
  <c r="C472" i="12"/>
  <c r="C1242" i="12"/>
  <c r="C1243" i="12"/>
  <c r="C1244" i="12"/>
  <c r="C1245" i="12"/>
  <c r="C473" i="12"/>
  <c r="C1246" i="12"/>
  <c r="C1247" i="12"/>
  <c r="C1248" i="12"/>
  <c r="C1249" i="12"/>
  <c r="C1250" i="12"/>
  <c r="C1251" i="12"/>
  <c r="C1252" i="12"/>
  <c r="C474" i="12"/>
  <c r="C1253" i="12"/>
  <c r="C475" i="12"/>
  <c r="C1254" i="12"/>
  <c r="C1255" i="12"/>
  <c r="C1256" i="12"/>
  <c r="C47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477" i="12"/>
  <c r="C1274" i="12"/>
  <c r="C1275" i="12"/>
  <c r="C1276" i="12"/>
  <c r="C1277" i="12"/>
  <c r="C1278" i="12"/>
  <c r="C478" i="12"/>
  <c r="C1279" i="12"/>
  <c r="C1280" i="12"/>
  <c r="C479" i="12"/>
  <c r="C480" i="12"/>
  <c r="C1281" i="12"/>
  <c r="C481" i="12"/>
  <c r="C482" i="12"/>
  <c r="C1282" i="12"/>
  <c r="C1283" i="12"/>
  <c r="C1284" i="12"/>
  <c r="C1285" i="12"/>
  <c r="C483" i="12"/>
  <c r="C1286" i="12"/>
  <c r="C1287" i="12"/>
  <c r="C484" i="12"/>
  <c r="C1288" i="12"/>
  <c r="C485" i="12"/>
  <c r="C1289" i="12"/>
  <c r="C486" i="12"/>
  <c r="C487" i="12"/>
  <c r="C488" i="12"/>
  <c r="C1290" i="12"/>
  <c r="C1291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1292" i="12"/>
  <c r="C1293" i="12"/>
  <c r="C1294" i="12"/>
  <c r="C1295" i="12"/>
  <c r="C1296" i="12"/>
  <c r="C1297" i="12"/>
  <c r="C507" i="12"/>
  <c r="C508" i="12"/>
  <c r="C509" i="12"/>
  <c r="C510" i="12"/>
  <c r="C511" i="12"/>
  <c r="C512" i="12"/>
  <c r="C513" i="12"/>
  <c r="C1298" i="12"/>
  <c r="C514" i="12"/>
  <c r="C1299" i="12"/>
  <c r="C515" i="12"/>
  <c r="C516" i="12"/>
  <c r="C517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518" i="12"/>
  <c r="C519" i="12"/>
  <c r="C1312" i="12"/>
  <c r="C1313" i="12"/>
  <c r="C1314" i="12"/>
  <c r="C1315" i="12"/>
  <c r="C1316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1317" i="12"/>
  <c r="C533" i="12"/>
  <c r="C534" i="12"/>
  <c r="C1318" i="12"/>
  <c r="C1319" i="12"/>
  <c r="C535" i="12"/>
  <c r="C1320" i="12"/>
  <c r="C1321" i="12"/>
  <c r="C1322" i="12"/>
  <c r="C1323" i="12"/>
  <c r="C1324" i="12"/>
  <c r="C536" i="12"/>
  <c r="C1325" i="12"/>
  <c r="C1326" i="12"/>
  <c r="C1327" i="12"/>
  <c r="C1328" i="12"/>
  <c r="C1329" i="12"/>
  <c r="C537" i="12"/>
  <c r="C538" i="12"/>
  <c r="C539" i="12"/>
  <c r="C540" i="12"/>
  <c r="C541" i="12"/>
  <c r="C542" i="12"/>
  <c r="C1330" i="12"/>
  <c r="C1331" i="12"/>
  <c r="C543" i="12"/>
  <c r="C1332" i="12"/>
  <c r="C544" i="12"/>
  <c r="C1333" i="12"/>
  <c r="C545" i="12"/>
  <c r="C546" i="12"/>
  <c r="C547" i="12"/>
  <c r="C548" i="12"/>
  <c r="C1334" i="12"/>
  <c r="C1335" i="12"/>
  <c r="C1336" i="12"/>
  <c r="C1337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1338" i="12"/>
  <c r="C1339" i="12"/>
  <c r="C1340" i="12"/>
  <c r="C1341" i="12"/>
  <c r="C1342" i="12"/>
  <c r="C1343" i="12"/>
  <c r="C1344" i="12"/>
  <c r="C1345" i="12"/>
  <c r="C571" i="12"/>
  <c r="C1346" i="12"/>
  <c r="C572" i="12"/>
  <c r="C1347" i="12"/>
  <c r="C1348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1349" i="12"/>
  <c r="C1350" i="12"/>
  <c r="C1351" i="12"/>
  <c r="C1352" i="12"/>
  <c r="C1353" i="12"/>
  <c r="C1354" i="12"/>
  <c r="C1355" i="12"/>
  <c r="C1356" i="12"/>
  <c r="C1357" i="12"/>
  <c r="C585" i="12"/>
  <c r="C586" i="12"/>
  <c r="C587" i="12"/>
  <c r="C588" i="12"/>
  <c r="C589" i="12"/>
  <c r="C590" i="12"/>
  <c r="C591" i="12"/>
  <c r="C1358" i="12"/>
  <c r="C592" i="12"/>
  <c r="C1359" i="12"/>
  <c r="C1360" i="12"/>
  <c r="C1361" i="12"/>
  <c r="C1362" i="12"/>
  <c r="C1363" i="12"/>
  <c r="C1364" i="12"/>
  <c r="C1365" i="12"/>
  <c r="C1366" i="12"/>
  <c r="C593" i="12"/>
  <c r="C594" i="12"/>
  <c r="C1367" i="12"/>
  <c r="C1368" i="12"/>
  <c r="C1369" i="12"/>
  <c r="C1370" i="12"/>
  <c r="C1371" i="12"/>
  <c r="C1372" i="12"/>
  <c r="C1373" i="12"/>
  <c r="C1374" i="12"/>
  <c r="C1375" i="12"/>
  <c r="C1376" i="12"/>
  <c r="C595" i="12"/>
  <c r="C1377" i="12"/>
  <c r="C1378" i="12"/>
  <c r="C1379" i="12"/>
  <c r="C1380" i="12"/>
  <c r="C1381" i="12"/>
  <c r="C1382" i="12"/>
  <c r="C1383" i="12"/>
  <c r="C596" i="12"/>
  <c r="C597" i="12"/>
  <c r="C598" i="12"/>
  <c r="C599" i="12"/>
  <c r="C600" i="12"/>
  <c r="C601" i="12"/>
  <c r="C602" i="12"/>
  <c r="C603" i="12"/>
  <c r="C1384" i="12"/>
  <c r="C1385" i="12"/>
  <c r="C604" i="12"/>
  <c r="C605" i="12"/>
  <c r="C606" i="12"/>
  <c r="C607" i="12"/>
  <c r="C608" i="12"/>
  <c r="C609" i="12"/>
  <c r="C610" i="12"/>
  <c r="C611" i="12"/>
  <c r="C1386" i="12"/>
  <c r="C1387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1388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1389" i="12"/>
  <c r="C1390" i="12"/>
  <c r="C1391" i="12"/>
  <c r="C1392" i="12"/>
  <c r="C1393" i="12"/>
  <c r="C1394" i="12"/>
  <c r="C1395" i="12"/>
  <c r="C1396" i="12"/>
  <c r="C1397" i="12"/>
  <c r="C1398" i="12"/>
  <c r="C675" i="12"/>
  <c r="C1399" i="12"/>
  <c r="C676" i="12"/>
  <c r="C677" i="12"/>
  <c r="C1400" i="12"/>
  <c r="C1401" i="12"/>
  <c r="C678" i="12"/>
  <c r="C1402" i="12"/>
  <c r="C1403" i="12"/>
  <c r="C1404" i="12"/>
  <c r="C1405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1406" i="12"/>
  <c r="C1407" i="12"/>
  <c r="C1408" i="12"/>
  <c r="C1409" i="12"/>
  <c r="C1410" i="12"/>
  <c r="C693" i="12"/>
  <c r="C1411" i="12"/>
  <c r="C694" i="12"/>
  <c r="C695" i="12"/>
  <c r="C696" i="12"/>
  <c r="C1412" i="12"/>
  <c r="C1413" i="12"/>
  <c r="C1414" i="12"/>
  <c r="C697" i="12"/>
  <c r="C1415" i="12"/>
  <c r="C698" i="12"/>
  <c r="C1416" i="12"/>
  <c r="C1417" i="12"/>
  <c r="C1418" i="12"/>
  <c r="C1419" i="12"/>
  <c r="C1420" i="12"/>
  <c r="C1421" i="12"/>
  <c r="C1422" i="12"/>
  <c r="C699" i="12"/>
  <c r="C1423" i="12"/>
  <c r="C1424" i="12"/>
  <c r="C1425" i="12"/>
  <c r="C700" i="12"/>
  <c r="C1426" i="12"/>
  <c r="C701" i="12"/>
  <c r="C702" i="12"/>
  <c r="C703" i="12"/>
  <c r="C1427" i="12"/>
  <c r="C704" i="12"/>
  <c r="C1428" i="12"/>
  <c r="C1429" i="12"/>
  <c r="C705" i="12"/>
  <c r="C1430" i="12"/>
  <c r="C1431" i="12"/>
  <c r="C1432" i="12"/>
  <c r="C706" i="12"/>
  <c r="C707" i="12"/>
  <c r="C1433" i="12"/>
  <c r="C708" i="12"/>
  <c r="C1434" i="12"/>
  <c r="C1435" i="12"/>
  <c r="C1436" i="12"/>
  <c r="C709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710" i="12"/>
  <c r="C711" i="12"/>
  <c r="C712" i="12"/>
  <c r="C1457" i="12"/>
  <c r="C713" i="12"/>
  <c r="C714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715" i="12"/>
  <c r="C716" i="12"/>
  <c r="C1482" i="12"/>
  <c r="C1483" i="12"/>
  <c r="C1484" i="12"/>
  <c r="C1485" i="12"/>
  <c r="C1486" i="12"/>
  <c r="C1487" i="12"/>
  <c r="C1488" i="12"/>
  <c r="C1489" i="12"/>
  <c r="C1490" i="12"/>
  <c r="C717" i="12"/>
  <c r="C718" i="12"/>
  <c r="C719" i="12"/>
  <c r="C720" i="12"/>
  <c r="C1491" i="12"/>
  <c r="C721" i="12"/>
  <c r="C722" i="12"/>
  <c r="C723" i="12"/>
  <c r="C724" i="12"/>
  <c r="C725" i="12"/>
  <c r="C726" i="12"/>
  <c r="C1492" i="12"/>
  <c r="C727" i="12"/>
  <c r="C728" i="12"/>
  <c r="C729" i="12"/>
  <c r="C730" i="12"/>
  <c r="C731" i="12"/>
  <c r="C732" i="12"/>
  <c r="C733" i="12"/>
  <c r="C1493" i="12"/>
  <c r="C734" i="12"/>
  <c r="C735" i="12"/>
  <c r="C736" i="12"/>
  <c r="C737" i="12"/>
  <c r="C738" i="12"/>
  <c r="C1494" i="12"/>
  <c r="C739" i="12"/>
  <c r="C740" i="12"/>
  <c r="C1495" i="12"/>
  <c r="C741" i="12"/>
  <c r="C742" i="12"/>
  <c r="C743" i="12"/>
  <c r="C744" i="12"/>
  <c r="C745" i="12"/>
  <c r="C1496" i="12"/>
  <c r="C1497" i="12"/>
  <c r="C1498" i="12"/>
  <c r="C1499" i="12"/>
  <c r="C1500" i="12"/>
  <c r="C746" i="12"/>
  <c r="C1501" i="12"/>
  <c r="C1502" i="12"/>
  <c r="C1503" i="12"/>
  <c r="C1504" i="12"/>
  <c r="C1505" i="12"/>
  <c r="C1506" i="12"/>
  <c r="C1507" i="12"/>
  <c r="C747" i="12"/>
  <c r="C748" i="12"/>
  <c r="C1508" i="12"/>
  <c r="C749" i="12"/>
  <c r="C1509" i="12"/>
  <c r="C750" i="12"/>
  <c r="C1510" i="12"/>
  <c r="C1511" i="12"/>
  <c r="C751" i="12"/>
  <c r="C752" i="12"/>
  <c r="C1512" i="12"/>
  <c r="C1513" i="12"/>
  <c r="C753" i="12"/>
  <c r="C1514" i="12"/>
  <c r="C754" i="12"/>
  <c r="C755" i="12"/>
  <c r="C1515" i="12"/>
  <c r="C1516" i="12"/>
  <c r="C1517" i="12"/>
  <c r="C1518" i="12"/>
  <c r="C756" i="12"/>
  <c r="C1519" i="12"/>
  <c r="C1520" i="12"/>
  <c r="C1521" i="12"/>
  <c r="C757" i="12"/>
  <c r="C758" i="12"/>
  <c r="C759" i="12"/>
  <c r="C1522" i="12"/>
  <c r="C760" i="12"/>
  <c r="C1523" i="12"/>
  <c r="C1524" i="12"/>
  <c r="C1525" i="12"/>
  <c r="C1526" i="12"/>
  <c r="C761" i="12"/>
  <c r="C762" i="12"/>
  <c r="C1527" i="12"/>
  <c r="C763" i="12"/>
  <c r="C1528" i="12"/>
  <c r="C1529" i="12"/>
  <c r="C1530" i="12"/>
  <c r="C1531" i="12"/>
  <c r="C764" i="12"/>
  <c r="C1532" i="12"/>
  <c r="C1533" i="12"/>
  <c r="C1534" i="12"/>
  <c r="C1535" i="12"/>
  <c r="C1536" i="12"/>
  <c r="C1537" i="12"/>
  <c r="C1538" i="12"/>
  <c r="C1539" i="12"/>
  <c r="C1540" i="12"/>
  <c r="C1541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J2" i="12"/>
  <c r="J796" i="12"/>
  <c r="J797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798" i="12"/>
  <c r="J799" i="12"/>
  <c r="J800" i="12"/>
  <c r="J34" i="12"/>
  <c r="J801" i="12"/>
  <c r="J802" i="12"/>
  <c r="J803" i="12"/>
  <c r="J804" i="12"/>
  <c r="J805" i="12"/>
  <c r="J806" i="12"/>
  <c r="J807" i="12"/>
  <c r="J35" i="12"/>
  <c r="J36" i="12"/>
  <c r="J808" i="12"/>
  <c r="J37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824" i="12"/>
  <c r="J825" i="12"/>
  <c r="J826" i="12"/>
  <c r="J827" i="12"/>
  <c r="J828" i="12"/>
  <c r="J829" i="12"/>
  <c r="J50" i="12"/>
  <c r="J51" i="12"/>
  <c r="J53" i="12"/>
  <c r="J830" i="12"/>
  <c r="J831" i="12"/>
  <c r="J832" i="12"/>
  <c r="J54" i="12"/>
  <c r="J55" i="12"/>
  <c r="J56" i="12"/>
  <c r="J833" i="12"/>
  <c r="J57" i="12"/>
  <c r="J834" i="12"/>
  <c r="J835" i="12"/>
  <c r="J58" i="12"/>
  <c r="J59" i="12"/>
  <c r="J836" i="12"/>
  <c r="J837" i="12"/>
  <c r="J60" i="12"/>
  <c r="J61" i="12"/>
  <c r="J838" i="12"/>
  <c r="J62" i="12"/>
  <c r="J839" i="12"/>
  <c r="J840" i="12"/>
  <c r="J841" i="12"/>
  <c r="J63" i="12"/>
  <c r="J842" i="12"/>
  <c r="J843" i="12"/>
  <c r="J844" i="12"/>
  <c r="J845" i="12"/>
  <c r="J846" i="12"/>
  <c r="J64" i="12"/>
  <c r="J65" i="12"/>
  <c r="J847" i="12"/>
  <c r="J848" i="12"/>
  <c r="J849" i="12"/>
  <c r="J850" i="12"/>
  <c r="J851" i="12"/>
  <c r="J66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67" i="12"/>
  <c r="J68" i="12"/>
  <c r="J69" i="12"/>
  <c r="J864" i="12"/>
  <c r="J70" i="12"/>
  <c r="J71" i="12"/>
  <c r="J865" i="12"/>
  <c r="J72" i="12"/>
  <c r="J73" i="12"/>
  <c r="J866" i="12"/>
  <c r="J74" i="12"/>
  <c r="J75" i="12"/>
  <c r="J867" i="12"/>
  <c r="J76" i="12"/>
  <c r="J77" i="12"/>
  <c r="J78" i="12"/>
  <c r="J79" i="12"/>
  <c r="J80" i="12"/>
  <c r="J81" i="12"/>
  <c r="J82" i="12"/>
  <c r="J83" i="12"/>
  <c r="J84" i="12"/>
  <c r="J868" i="12"/>
  <c r="J869" i="12"/>
  <c r="J870" i="12"/>
  <c r="J85" i="12"/>
  <c r="J86" i="12"/>
  <c r="J87" i="12"/>
  <c r="J88" i="12"/>
  <c r="J89" i="12"/>
  <c r="J871" i="12"/>
  <c r="J872" i="12"/>
  <c r="J90" i="12"/>
  <c r="J91" i="12"/>
  <c r="J92" i="12"/>
  <c r="J93" i="12"/>
  <c r="J87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874" i="12"/>
  <c r="J875" i="12"/>
  <c r="J107" i="12"/>
  <c r="J108" i="12"/>
  <c r="J109" i="12"/>
  <c r="J110" i="12"/>
  <c r="J111" i="12"/>
  <c r="J112" i="12"/>
  <c r="J113" i="12"/>
  <c r="J114" i="12"/>
  <c r="J115" i="12"/>
  <c r="J876" i="12"/>
  <c r="J877" i="12"/>
  <c r="J116" i="12"/>
  <c r="J117" i="12"/>
  <c r="J118" i="12"/>
  <c r="J119" i="12"/>
  <c r="J120" i="12"/>
  <c r="J121" i="12"/>
  <c r="J122" i="12"/>
  <c r="J123" i="12"/>
  <c r="J124" i="12"/>
  <c r="J878" i="12"/>
  <c r="J125" i="12"/>
  <c r="J126" i="12"/>
  <c r="J879" i="12"/>
  <c r="J880" i="12"/>
  <c r="J881" i="12"/>
  <c r="J882" i="12"/>
  <c r="J883" i="12"/>
  <c r="J884" i="12"/>
  <c r="J127" i="12"/>
  <c r="J128" i="12"/>
  <c r="J129" i="12"/>
  <c r="J130" i="12"/>
  <c r="J131" i="12"/>
  <c r="J132" i="12"/>
  <c r="J885" i="12"/>
  <c r="J886" i="12"/>
  <c r="J887" i="12"/>
  <c r="J888" i="12"/>
  <c r="J133" i="12"/>
  <c r="J889" i="12"/>
  <c r="J890" i="12"/>
  <c r="J891" i="12"/>
  <c r="J892" i="12"/>
  <c r="J134" i="12"/>
  <c r="J893" i="12"/>
  <c r="J894" i="12"/>
  <c r="J895" i="12"/>
  <c r="J896" i="12"/>
  <c r="J897" i="12"/>
  <c r="J898" i="12"/>
  <c r="J135" i="12"/>
  <c r="J899" i="12"/>
  <c r="J900" i="12"/>
  <c r="J901" i="12"/>
  <c r="J136" i="12"/>
  <c r="J902" i="12"/>
  <c r="J903" i="12"/>
  <c r="J137" i="12"/>
  <c r="J138" i="12"/>
  <c r="J904" i="12"/>
  <c r="J905" i="12"/>
  <c r="J906" i="12"/>
  <c r="J907" i="12"/>
  <c r="J908" i="12"/>
  <c r="J909" i="12"/>
  <c r="J139" i="12"/>
  <c r="J910" i="12"/>
  <c r="J911" i="12"/>
  <c r="J912" i="12"/>
  <c r="J913" i="12"/>
  <c r="J914" i="12"/>
  <c r="J915" i="12"/>
  <c r="J140" i="12"/>
  <c r="J141" i="12"/>
  <c r="J142" i="12"/>
  <c r="J143" i="12"/>
  <c r="J916" i="12"/>
  <c r="J917" i="12"/>
  <c r="J918" i="12"/>
  <c r="J919" i="12"/>
  <c r="J144" i="12"/>
  <c r="J145" i="12"/>
  <c r="J920" i="12"/>
  <c r="J146" i="12"/>
  <c r="J147" i="12"/>
  <c r="J921" i="12"/>
  <c r="J922" i="12"/>
  <c r="J923" i="12"/>
  <c r="J924" i="12"/>
  <c r="J148" i="12"/>
  <c r="J149" i="12"/>
  <c r="J150" i="12"/>
  <c r="J151" i="12"/>
  <c r="J925" i="12"/>
  <c r="J152" i="12"/>
  <c r="J926" i="12"/>
  <c r="J153" i="12"/>
  <c r="J154" i="12"/>
  <c r="J155" i="12"/>
  <c r="J156" i="12"/>
  <c r="J157" i="12"/>
  <c r="J158" i="12"/>
  <c r="J159" i="12"/>
  <c r="J927" i="12"/>
  <c r="J928" i="12"/>
  <c r="J160" i="12"/>
  <c r="J161" i="12"/>
  <c r="J162" i="12"/>
  <c r="J929" i="12"/>
  <c r="J930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931" i="12"/>
  <c r="J932" i="12"/>
  <c r="J933" i="12"/>
  <c r="J934" i="12"/>
  <c r="J935" i="12"/>
  <c r="J936" i="12"/>
  <c r="J240" i="12"/>
  <c r="J937" i="12"/>
  <c r="J938" i="12"/>
  <c r="J241" i="12"/>
  <c r="J939" i="12"/>
  <c r="J242" i="12"/>
  <c r="J243" i="12"/>
  <c r="J244" i="12"/>
  <c r="J940" i="12"/>
  <c r="J941" i="12"/>
  <c r="J942" i="12"/>
  <c r="J943" i="12"/>
  <c r="J944" i="12"/>
  <c r="J245" i="12"/>
  <c r="J246" i="12"/>
  <c r="J247" i="12"/>
  <c r="J248" i="12"/>
  <c r="J249" i="12"/>
  <c r="J250" i="12"/>
  <c r="J251" i="12"/>
  <c r="J252" i="12"/>
  <c r="J945" i="12"/>
  <c r="J253" i="12"/>
  <c r="J946" i="12"/>
  <c r="J947" i="12"/>
  <c r="J254" i="12"/>
  <c r="J255" i="12"/>
  <c r="J256" i="12"/>
  <c r="J257" i="12"/>
  <c r="J258" i="12"/>
  <c r="J948" i="12"/>
  <c r="J949" i="12"/>
  <c r="J259" i="12"/>
  <c r="J950" i="12"/>
  <c r="J951" i="12"/>
  <c r="J952" i="12"/>
  <c r="J953" i="12"/>
  <c r="J260" i="12"/>
  <c r="J954" i="12"/>
  <c r="J261" i="12"/>
  <c r="J955" i="12"/>
  <c r="J262" i="12"/>
  <c r="J956" i="12"/>
  <c r="J957" i="12"/>
  <c r="J958" i="12"/>
  <c r="J959" i="12"/>
  <c r="J960" i="12"/>
  <c r="J961" i="12"/>
  <c r="J263" i="12"/>
  <c r="J962" i="12"/>
  <c r="J963" i="12"/>
  <c r="J264" i="12"/>
  <c r="J265" i="12"/>
  <c r="J266" i="12"/>
  <c r="J964" i="12"/>
  <c r="J965" i="12"/>
  <c r="J966" i="12"/>
  <c r="J967" i="12"/>
  <c r="J968" i="12"/>
  <c r="J969" i="12"/>
  <c r="J970" i="12"/>
  <c r="J267" i="12"/>
  <c r="J268" i="12"/>
  <c r="J269" i="12"/>
  <c r="J270" i="12"/>
  <c r="J271" i="12"/>
  <c r="J272" i="12"/>
  <c r="J273" i="12"/>
  <c r="J274" i="12"/>
  <c r="J275" i="12"/>
  <c r="J276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277" i="12"/>
  <c r="J278" i="12"/>
  <c r="J279" i="12"/>
  <c r="J983" i="12"/>
  <c r="J984" i="12"/>
  <c r="J985" i="12"/>
  <c r="J986" i="12"/>
  <c r="J987" i="12"/>
  <c r="J280" i="12"/>
  <c r="J281" i="12"/>
  <c r="J988" i="12"/>
  <c r="J989" i="12"/>
  <c r="J282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283" i="12"/>
  <c r="J1006" i="12"/>
  <c r="J1007" i="12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284" i="12"/>
  <c r="J1020" i="12"/>
  <c r="J1021" i="12"/>
  <c r="J1022" i="12"/>
  <c r="J1023" i="12"/>
  <c r="J1024" i="12"/>
  <c r="J1025" i="12"/>
  <c r="J285" i="12"/>
  <c r="J1026" i="12"/>
  <c r="J1027" i="12"/>
  <c r="J1028" i="12"/>
  <c r="J286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J1040" i="12"/>
  <c r="J1041" i="12"/>
  <c r="J1042" i="12"/>
  <c r="J1043" i="12"/>
  <c r="J287" i="12"/>
  <c r="J1044" i="12"/>
  <c r="J1045" i="12"/>
  <c r="J1046" i="12"/>
  <c r="J1047" i="12"/>
  <c r="J288" i="12"/>
  <c r="J1048" i="12"/>
  <c r="J289" i="12"/>
  <c r="J1049" i="12"/>
  <c r="J1050" i="12"/>
  <c r="J290" i="12"/>
  <c r="J291" i="12"/>
  <c r="J292" i="12"/>
  <c r="J1051" i="12"/>
  <c r="J1052" i="12"/>
  <c r="J1053" i="12"/>
  <c r="J1054" i="12"/>
  <c r="J1055" i="12"/>
  <c r="J1056" i="12"/>
  <c r="J293" i="12"/>
  <c r="J294" i="12"/>
  <c r="J1057" i="12"/>
  <c r="J295" i="12"/>
  <c r="J296" i="12"/>
  <c r="J1058" i="12"/>
  <c r="J1059" i="12"/>
  <c r="J297" i="12"/>
  <c r="J1060" i="12"/>
  <c r="J1061" i="12"/>
  <c r="J1062" i="12"/>
  <c r="J298" i="12"/>
  <c r="J1063" i="12"/>
  <c r="J1064" i="12"/>
  <c r="J1065" i="12"/>
  <c r="J1066" i="12"/>
  <c r="J1067" i="12"/>
  <c r="J1068" i="12"/>
  <c r="J1069" i="12"/>
  <c r="J1070" i="12"/>
  <c r="J1071" i="12"/>
  <c r="J1072" i="12"/>
  <c r="J1073" i="12"/>
  <c r="J1074" i="12"/>
  <c r="J1075" i="12"/>
  <c r="J1076" i="12"/>
  <c r="J1077" i="12"/>
  <c r="J1078" i="12"/>
  <c r="J1079" i="12"/>
  <c r="J1080" i="12"/>
  <c r="J299" i="12"/>
  <c r="J300" i="12"/>
  <c r="J1081" i="12"/>
  <c r="J1082" i="12"/>
  <c r="J1083" i="12"/>
  <c r="J1084" i="12"/>
  <c r="J1085" i="12"/>
  <c r="J1086" i="12"/>
  <c r="J1087" i="12"/>
  <c r="J1088" i="12"/>
  <c r="J1089" i="12"/>
  <c r="J1090" i="12"/>
  <c r="J301" i="12"/>
  <c r="J1091" i="12"/>
  <c r="J1092" i="12"/>
  <c r="J1093" i="12"/>
  <c r="J302" i="12"/>
  <c r="J1094" i="12"/>
  <c r="J1095" i="12"/>
  <c r="J1096" i="12"/>
  <c r="J303" i="12"/>
  <c r="J1097" i="12"/>
  <c r="J1098" i="12"/>
  <c r="J1099" i="12"/>
  <c r="J304" i="12"/>
  <c r="J1100" i="12"/>
  <c r="J305" i="12"/>
  <c r="J306" i="12"/>
  <c r="J307" i="12"/>
  <c r="J1101" i="12"/>
  <c r="J308" i="12"/>
  <c r="J1102" i="12"/>
  <c r="J1103" i="12"/>
  <c r="J309" i="12"/>
  <c r="J310" i="12"/>
  <c r="J311" i="12"/>
  <c r="J1104" i="12"/>
  <c r="J1105" i="12"/>
  <c r="J1106" i="12"/>
  <c r="J1107" i="12"/>
  <c r="J312" i="12"/>
  <c r="J1108" i="12"/>
  <c r="J1109" i="12"/>
  <c r="J1110" i="12"/>
  <c r="J313" i="12"/>
  <c r="J1111" i="12"/>
  <c r="J1112" i="12"/>
  <c r="J1113" i="12"/>
  <c r="J1114" i="12"/>
  <c r="J1115" i="12"/>
  <c r="J314" i="12"/>
  <c r="J315" i="12"/>
  <c r="J1116" i="12"/>
  <c r="J1117" i="12"/>
  <c r="J316" i="12"/>
  <c r="J1118" i="12"/>
  <c r="J1119" i="12"/>
  <c r="J317" i="12"/>
  <c r="J318" i="12"/>
  <c r="J319" i="12"/>
  <c r="J320" i="12"/>
  <c r="J321" i="12"/>
  <c r="J1120" i="12"/>
  <c r="J1121" i="12"/>
  <c r="J322" i="12"/>
  <c r="J1122" i="12"/>
  <c r="J1123" i="12"/>
  <c r="J323" i="12"/>
  <c r="J324" i="12"/>
  <c r="J1124" i="12"/>
  <c r="J1125" i="12"/>
  <c r="J1126" i="12"/>
  <c r="J1127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1128" i="12"/>
  <c r="J1129" i="12"/>
  <c r="J372" i="12"/>
  <c r="J373" i="12"/>
  <c r="J374" i="12"/>
  <c r="J375" i="12"/>
  <c r="J1130" i="12"/>
  <c r="J376" i="12"/>
  <c r="J377" i="12"/>
  <c r="J378" i="12"/>
  <c r="J1131" i="12"/>
  <c r="J379" i="12"/>
  <c r="J1132" i="12"/>
  <c r="J380" i="12"/>
  <c r="J381" i="12"/>
  <c r="J382" i="12"/>
  <c r="J1133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1134" i="12"/>
  <c r="J1135" i="12"/>
  <c r="J1136" i="12"/>
  <c r="J1137" i="12"/>
  <c r="J1138" i="12"/>
  <c r="J401" i="12"/>
  <c r="J402" i="12"/>
  <c r="J403" i="12"/>
  <c r="J1139" i="12"/>
  <c r="J1140" i="12"/>
  <c r="J1141" i="12"/>
  <c r="J1142" i="12"/>
  <c r="J1143" i="12"/>
  <c r="J1144" i="12"/>
  <c r="J1145" i="12"/>
  <c r="J1146" i="12"/>
  <c r="J1147" i="12"/>
  <c r="J1148" i="12"/>
  <c r="J1149" i="12"/>
  <c r="J1150" i="12"/>
  <c r="J1151" i="12"/>
  <c r="J404" i="12"/>
  <c r="J1152" i="12"/>
  <c r="J1153" i="12"/>
  <c r="J1154" i="12"/>
  <c r="J1155" i="12"/>
  <c r="J405" i="12"/>
  <c r="J1156" i="12"/>
  <c r="J1157" i="12"/>
  <c r="J1158" i="12"/>
  <c r="J1159" i="12"/>
  <c r="J1160" i="12"/>
  <c r="J1161" i="12"/>
  <c r="J1162" i="12"/>
  <c r="J1163" i="12"/>
  <c r="J1164" i="12"/>
  <c r="J1165" i="12"/>
  <c r="J1166" i="12"/>
  <c r="J1167" i="12"/>
  <c r="J1168" i="12"/>
  <c r="J1169" i="12"/>
  <c r="J1170" i="12"/>
  <c r="J1171" i="12"/>
  <c r="J1172" i="12"/>
  <c r="J406" i="12"/>
  <c r="J407" i="12"/>
  <c r="J1173" i="12"/>
  <c r="J1174" i="12"/>
  <c r="J1175" i="12"/>
  <c r="J1176" i="12"/>
  <c r="J1177" i="12"/>
  <c r="J1178" i="12"/>
  <c r="J1179" i="12"/>
  <c r="J1180" i="12"/>
  <c r="J1181" i="12"/>
  <c r="J1182" i="12"/>
  <c r="J1183" i="12"/>
  <c r="J1184" i="12"/>
  <c r="J1185" i="12"/>
  <c r="J1186" i="12"/>
  <c r="J408" i="12"/>
  <c r="J1187" i="12"/>
  <c r="J1188" i="12"/>
  <c r="J1189" i="12"/>
  <c r="J409" i="12"/>
  <c r="J410" i="12"/>
  <c r="J1190" i="12"/>
  <c r="J411" i="12"/>
  <c r="J1191" i="12"/>
  <c r="J1192" i="12"/>
  <c r="J1193" i="12"/>
  <c r="J1194" i="12"/>
  <c r="J1195" i="12"/>
  <c r="J1196" i="12"/>
  <c r="J1197" i="12"/>
  <c r="J1198" i="12"/>
  <c r="J412" i="12"/>
  <c r="J413" i="12"/>
  <c r="J414" i="12"/>
  <c r="J415" i="12"/>
  <c r="J1199" i="12"/>
  <c r="J416" i="12"/>
  <c r="J417" i="12"/>
  <c r="J418" i="12"/>
  <c r="J1200" i="12"/>
  <c r="J420" i="12"/>
  <c r="J1201" i="12"/>
  <c r="J421" i="12"/>
  <c r="J422" i="12"/>
  <c r="J1202" i="12"/>
  <c r="J1203" i="12"/>
  <c r="J1204" i="12"/>
  <c r="J1205" i="12"/>
  <c r="J423" i="12"/>
  <c r="J424" i="12"/>
  <c r="J1206" i="12"/>
  <c r="J1207" i="12"/>
  <c r="J425" i="12"/>
  <c r="J426" i="12"/>
  <c r="J427" i="12"/>
  <c r="J428" i="12"/>
  <c r="J429" i="12"/>
  <c r="J430" i="12"/>
  <c r="J431" i="12"/>
  <c r="J1208" i="12"/>
  <c r="J432" i="12"/>
  <c r="J1209" i="12"/>
  <c r="J433" i="12"/>
  <c r="J434" i="12"/>
  <c r="J1210" i="12"/>
  <c r="J1211" i="12"/>
  <c r="J435" i="12"/>
  <c r="J436" i="12"/>
  <c r="J437" i="12"/>
  <c r="J438" i="12"/>
  <c r="J439" i="12"/>
  <c r="J1212" i="12"/>
  <c r="J440" i="12"/>
  <c r="J441" i="12"/>
  <c r="J1213" i="12"/>
  <c r="J1214" i="12"/>
  <c r="J1215" i="12"/>
  <c r="J1216" i="12"/>
  <c r="J1217" i="12"/>
  <c r="J1218" i="12"/>
  <c r="J1219" i="12"/>
  <c r="J442" i="12"/>
  <c r="J1220" i="12"/>
  <c r="J1221" i="12"/>
  <c r="J1222" i="12"/>
  <c r="J1223" i="12"/>
  <c r="J443" i="12"/>
  <c r="J444" i="12"/>
  <c r="J1224" i="12"/>
  <c r="J1225" i="12"/>
  <c r="J1226" i="12"/>
  <c r="J1227" i="12"/>
  <c r="J1228" i="12"/>
  <c r="J1229" i="12"/>
  <c r="J1230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1231" i="12"/>
  <c r="J467" i="12"/>
  <c r="J468" i="12"/>
  <c r="J1232" i="12"/>
  <c r="J1233" i="12"/>
  <c r="J1234" i="12"/>
  <c r="J1235" i="12"/>
  <c r="J1236" i="12"/>
  <c r="J469" i="12"/>
  <c r="J1237" i="12"/>
  <c r="J1238" i="12"/>
  <c r="J470" i="12"/>
  <c r="J471" i="12"/>
  <c r="J1239" i="12"/>
  <c r="J1240" i="12"/>
  <c r="J1241" i="12"/>
  <c r="J472" i="12"/>
  <c r="J1242" i="12"/>
  <c r="J1243" i="12"/>
  <c r="J1244" i="12"/>
  <c r="J1245" i="12"/>
  <c r="J473" i="12"/>
  <c r="J1246" i="12"/>
  <c r="J1247" i="12"/>
  <c r="J1248" i="12"/>
  <c r="J1249" i="12"/>
  <c r="J1250" i="12"/>
  <c r="J1251" i="12"/>
  <c r="J1252" i="12"/>
  <c r="J474" i="12"/>
  <c r="J1253" i="12"/>
  <c r="J475" i="12"/>
  <c r="J1254" i="12"/>
  <c r="J1255" i="12"/>
  <c r="J1256" i="12"/>
  <c r="J476" i="12"/>
  <c r="J1257" i="12"/>
  <c r="J1258" i="12"/>
  <c r="J1259" i="12"/>
  <c r="J1260" i="12"/>
  <c r="J1261" i="12"/>
  <c r="J1262" i="12"/>
  <c r="J1263" i="12"/>
  <c r="J1264" i="12"/>
  <c r="J1265" i="12"/>
  <c r="J1266" i="12"/>
  <c r="J1267" i="12"/>
  <c r="J1268" i="12"/>
  <c r="J1269" i="12"/>
  <c r="J1270" i="12"/>
  <c r="J1271" i="12"/>
  <c r="J1272" i="12"/>
  <c r="J1273" i="12"/>
  <c r="J477" i="12"/>
  <c r="J1274" i="12"/>
  <c r="J1275" i="12"/>
  <c r="J1276" i="12"/>
  <c r="J1277" i="12"/>
  <c r="J1278" i="12"/>
  <c r="J478" i="12"/>
  <c r="J1279" i="12"/>
  <c r="J1280" i="12"/>
  <c r="J479" i="12"/>
  <c r="J480" i="12"/>
  <c r="J1281" i="12"/>
  <c r="J481" i="12"/>
  <c r="J482" i="12"/>
  <c r="J1282" i="12"/>
  <c r="J1283" i="12"/>
  <c r="J1284" i="12"/>
  <c r="J1285" i="12"/>
  <c r="J483" i="12"/>
  <c r="J1286" i="12"/>
  <c r="J1287" i="12"/>
  <c r="J484" i="12"/>
  <c r="J1288" i="12"/>
  <c r="J485" i="12"/>
  <c r="J1289" i="12"/>
  <c r="J486" i="12"/>
  <c r="J487" i="12"/>
  <c r="J488" i="12"/>
  <c r="J1290" i="12"/>
  <c r="J1291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1292" i="12"/>
  <c r="J1293" i="12"/>
  <c r="J1294" i="12"/>
  <c r="J1295" i="12"/>
  <c r="J1296" i="12"/>
  <c r="J1297" i="12"/>
  <c r="J507" i="12"/>
  <c r="J508" i="12"/>
  <c r="J509" i="12"/>
  <c r="J510" i="12"/>
  <c r="J511" i="12"/>
  <c r="J512" i="12"/>
  <c r="J513" i="12"/>
  <c r="J1298" i="12"/>
  <c r="J514" i="12"/>
  <c r="J1299" i="12"/>
  <c r="J515" i="12"/>
  <c r="J516" i="12"/>
  <c r="J517" i="12"/>
  <c r="J1300" i="12"/>
  <c r="J1301" i="12"/>
  <c r="J1302" i="12"/>
  <c r="J1303" i="12"/>
  <c r="J1304" i="12"/>
  <c r="J1305" i="12"/>
  <c r="J1306" i="12"/>
  <c r="J1307" i="12"/>
  <c r="J1308" i="12"/>
  <c r="J1309" i="12"/>
  <c r="J1310" i="12"/>
  <c r="J1311" i="12"/>
  <c r="J518" i="12"/>
  <c r="J519" i="12"/>
  <c r="J1312" i="12"/>
  <c r="J1313" i="12"/>
  <c r="J1314" i="12"/>
  <c r="J1315" i="12"/>
  <c r="J1316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1317" i="12"/>
  <c r="J533" i="12"/>
  <c r="J534" i="12"/>
  <c r="J1318" i="12"/>
  <c r="J1319" i="12"/>
  <c r="J535" i="12"/>
  <c r="J1320" i="12"/>
  <c r="J1321" i="12"/>
  <c r="J1322" i="12"/>
  <c r="J1323" i="12"/>
  <c r="J1324" i="12"/>
  <c r="J536" i="12"/>
  <c r="J1325" i="12"/>
  <c r="J1326" i="12"/>
  <c r="J1327" i="12"/>
  <c r="J1328" i="12"/>
  <c r="J1329" i="12"/>
  <c r="J537" i="12"/>
  <c r="J538" i="12"/>
  <c r="J539" i="12"/>
  <c r="J540" i="12"/>
  <c r="J541" i="12"/>
  <c r="J542" i="12"/>
  <c r="J1330" i="12"/>
  <c r="J1331" i="12"/>
  <c r="J543" i="12"/>
  <c r="J1332" i="12"/>
  <c r="J544" i="12"/>
  <c r="J1333" i="12"/>
  <c r="J545" i="12"/>
  <c r="J546" i="12"/>
  <c r="J547" i="12"/>
  <c r="J548" i="12"/>
  <c r="J1334" i="12"/>
  <c r="J1335" i="12"/>
  <c r="J1336" i="12"/>
  <c r="J1337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1338" i="12"/>
  <c r="J1339" i="12"/>
  <c r="J1340" i="12"/>
  <c r="J1341" i="12"/>
  <c r="J1342" i="12"/>
  <c r="J1343" i="12"/>
  <c r="J1344" i="12"/>
  <c r="J1345" i="12"/>
  <c r="J571" i="12"/>
  <c r="J1346" i="12"/>
  <c r="J572" i="12"/>
  <c r="J1347" i="12"/>
  <c r="J1348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1349" i="12"/>
  <c r="J1350" i="12"/>
  <c r="J1351" i="12"/>
  <c r="J1352" i="12"/>
  <c r="J1353" i="12"/>
  <c r="J1354" i="12"/>
  <c r="J1355" i="12"/>
  <c r="J1356" i="12"/>
  <c r="J1357" i="12"/>
  <c r="J585" i="12"/>
  <c r="J586" i="12"/>
  <c r="J587" i="12"/>
  <c r="J588" i="12"/>
  <c r="J589" i="12"/>
  <c r="J590" i="12"/>
  <c r="J591" i="12"/>
  <c r="J1358" i="12"/>
  <c r="J592" i="12"/>
  <c r="J1359" i="12"/>
  <c r="J1360" i="12"/>
  <c r="J1361" i="12"/>
  <c r="J1362" i="12"/>
  <c r="J1363" i="12"/>
  <c r="J1364" i="12"/>
  <c r="J1365" i="12"/>
  <c r="J1366" i="12"/>
  <c r="J593" i="12"/>
  <c r="J594" i="12"/>
  <c r="J1367" i="12"/>
  <c r="J1368" i="12"/>
  <c r="J1369" i="12"/>
  <c r="J1370" i="12"/>
  <c r="J1371" i="12"/>
  <c r="J1372" i="12"/>
  <c r="J1373" i="12"/>
  <c r="J1374" i="12"/>
  <c r="J1375" i="12"/>
  <c r="J1376" i="12"/>
  <c r="J595" i="12"/>
  <c r="J1377" i="12"/>
  <c r="J1378" i="12"/>
  <c r="J1379" i="12"/>
  <c r="J1380" i="12"/>
  <c r="J1381" i="12"/>
  <c r="J1382" i="12"/>
  <c r="J1383" i="12"/>
  <c r="J596" i="12"/>
  <c r="J597" i="12"/>
  <c r="J598" i="12"/>
  <c r="J599" i="12"/>
  <c r="J600" i="12"/>
  <c r="J601" i="12"/>
  <c r="J602" i="12"/>
  <c r="J603" i="12"/>
  <c r="J1384" i="12"/>
  <c r="J1385" i="12"/>
  <c r="J604" i="12"/>
  <c r="J605" i="12"/>
  <c r="J606" i="12"/>
  <c r="J607" i="12"/>
  <c r="J608" i="12"/>
  <c r="J609" i="12"/>
  <c r="J610" i="12"/>
  <c r="J611" i="12"/>
  <c r="J1386" i="12"/>
  <c r="J1387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1388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1389" i="12"/>
  <c r="J1390" i="12"/>
  <c r="J1391" i="12"/>
  <c r="J1392" i="12"/>
  <c r="J1393" i="12"/>
  <c r="J1394" i="12"/>
  <c r="J1395" i="12"/>
  <c r="J1396" i="12"/>
  <c r="J1397" i="12"/>
  <c r="J1398" i="12"/>
  <c r="J675" i="12"/>
  <c r="J1399" i="12"/>
  <c r="J676" i="12"/>
  <c r="J677" i="12"/>
  <c r="J1400" i="12"/>
  <c r="J1401" i="12"/>
  <c r="J678" i="12"/>
  <c r="J1402" i="12"/>
  <c r="J1403" i="12"/>
  <c r="J1404" i="12"/>
  <c r="J1405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1406" i="12"/>
  <c r="J1407" i="12"/>
  <c r="J1408" i="12"/>
  <c r="J1409" i="12"/>
  <c r="J1410" i="12"/>
  <c r="J693" i="12"/>
  <c r="J1411" i="12"/>
  <c r="J694" i="12"/>
  <c r="J695" i="12"/>
  <c r="J696" i="12"/>
  <c r="J1412" i="12"/>
  <c r="J1413" i="12"/>
  <c r="J1414" i="12"/>
  <c r="J697" i="12"/>
  <c r="J1415" i="12"/>
  <c r="J698" i="12"/>
  <c r="J1416" i="12"/>
  <c r="J1417" i="12"/>
  <c r="J1418" i="12"/>
  <c r="J1419" i="12"/>
  <c r="J1420" i="12"/>
  <c r="J1421" i="12"/>
  <c r="J1422" i="12"/>
  <c r="J699" i="12"/>
  <c r="J1423" i="12"/>
  <c r="J1424" i="12"/>
  <c r="J1425" i="12"/>
  <c r="J700" i="12"/>
  <c r="J1426" i="12"/>
  <c r="J701" i="12"/>
  <c r="J702" i="12"/>
  <c r="J703" i="12"/>
  <c r="J1427" i="12"/>
  <c r="J704" i="12"/>
  <c r="J1428" i="12"/>
  <c r="J1429" i="12"/>
  <c r="J705" i="12"/>
  <c r="J1430" i="12"/>
  <c r="J1431" i="12"/>
  <c r="J1432" i="12"/>
  <c r="J706" i="12"/>
  <c r="J707" i="12"/>
  <c r="J1433" i="12"/>
  <c r="J708" i="12"/>
  <c r="J1434" i="12"/>
  <c r="J1435" i="12"/>
  <c r="J1436" i="12"/>
  <c r="J709" i="12"/>
  <c r="J1437" i="12"/>
  <c r="J1438" i="12"/>
  <c r="J1439" i="12"/>
  <c r="J1440" i="12"/>
  <c r="J1441" i="12"/>
  <c r="J1442" i="12"/>
  <c r="J1443" i="12"/>
  <c r="J1444" i="12"/>
  <c r="J1445" i="12"/>
  <c r="J1446" i="12"/>
  <c r="J1447" i="12"/>
  <c r="J1448" i="12"/>
  <c r="J1449" i="12"/>
  <c r="J1450" i="12"/>
  <c r="J1451" i="12"/>
  <c r="J1452" i="12"/>
  <c r="J1453" i="12"/>
  <c r="J1454" i="12"/>
  <c r="J1455" i="12"/>
  <c r="J1456" i="12"/>
  <c r="J710" i="12"/>
  <c r="J711" i="12"/>
  <c r="J712" i="12"/>
  <c r="J1457" i="12"/>
  <c r="J713" i="12"/>
  <c r="J714" i="12"/>
  <c r="J1458" i="12"/>
  <c r="J1459" i="12"/>
  <c r="J1460" i="12"/>
  <c r="J1461" i="12"/>
  <c r="J1462" i="12"/>
  <c r="J1463" i="12"/>
  <c r="J1464" i="12"/>
  <c r="J1465" i="12"/>
  <c r="J1466" i="12"/>
  <c r="J1467" i="12"/>
  <c r="J1468" i="12"/>
  <c r="J1469" i="12"/>
  <c r="J1470" i="12"/>
  <c r="J1471" i="12"/>
  <c r="J1472" i="12"/>
  <c r="J1473" i="12"/>
  <c r="J1474" i="12"/>
  <c r="J1475" i="12"/>
  <c r="J1476" i="12"/>
  <c r="J1477" i="12"/>
  <c r="J1478" i="12"/>
  <c r="J1479" i="12"/>
  <c r="J1480" i="12"/>
  <c r="J1481" i="12"/>
  <c r="J715" i="12"/>
  <c r="J716" i="12"/>
  <c r="J1482" i="12"/>
  <c r="J1483" i="12"/>
  <c r="J1484" i="12"/>
  <c r="J1485" i="12"/>
  <c r="J1486" i="12"/>
  <c r="J1487" i="12"/>
  <c r="J1488" i="12"/>
  <c r="J1489" i="12"/>
  <c r="J1490" i="12"/>
  <c r="J717" i="12"/>
  <c r="J718" i="12"/>
  <c r="J719" i="12"/>
  <c r="J720" i="12"/>
  <c r="J1491" i="12"/>
  <c r="J721" i="12"/>
  <c r="J722" i="12"/>
  <c r="J723" i="12"/>
  <c r="J724" i="12"/>
  <c r="J725" i="12"/>
  <c r="J726" i="12"/>
  <c r="J1492" i="12"/>
  <c r="J727" i="12"/>
  <c r="J728" i="12"/>
  <c r="J729" i="12"/>
  <c r="J730" i="12"/>
  <c r="J731" i="12"/>
  <c r="J732" i="12"/>
  <c r="J733" i="12"/>
  <c r="J1493" i="12"/>
  <c r="J734" i="12"/>
  <c r="J735" i="12"/>
  <c r="J736" i="12"/>
  <c r="J737" i="12"/>
  <c r="J738" i="12"/>
  <c r="J1494" i="12"/>
  <c r="J739" i="12"/>
  <c r="J740" i="12"/>
  <c r="J1495" i="12"/>
  <c r="J741" i="12"/>
  <c r="J742" i="12"/>
  <c r="J743" i="12"/>
  <c r="J744" i="12"/>
  <c r="J745" i="12"/>
  <c r="J1496" i="12"/>
  <c r="J1497" i="12"/>
  <c r="J1498" i="12"/>
  <c r="J1499" i="12"/>
  <c r="J1500" i="12"/>
  <c r="J746" i="12"/>
  <c r="J1501" i="12"/>
  <c r="J1502" i="12"/>
  <c r="J1503" i="12"/>
  <c r="J1504" i="12"/>
  <c r="J1505" i="12"/>
  <c r="J1506" i="12"/>
  <c r="J1507" i="12"/>
  <c r="J747" i="12"/>
  <c r="J748" i="12"/>
  <c r="J1508" i="12"/>
  <c r="J749" i="12"/>
  <c r="J1509" i="12"/>
  <c r="J750" i="12"/>
  <c r="J1510" i="12"/>
  <c r="J1511" i="12"/>
  <c r="J751" i="12"/>
  <c r="J752" i="12"/>
  <c r="J1512" i="12"/>
  <c r="J1513" i="12"/>
  <c r="J753" i="12"/>
  <c r="J1514" i="12"/>
  <c r="J754" i="12"/>
  <c r="J755" i="12"/>
  <c r="J1515" i="12"/>
  <c r="J1516" i="12"/>
  <c r="J1517" i="12"/>
  <c r="J1518" i="12"/>
  <c r="J756" i="12"/>
  <c r="J1519" i="12"/>
  <c r="J1520" i="12"/>
  <c r="J1521" i="12"/>
  <c r="J757" i="12"/>
  <c r="J758" i="12"/>
  <c r="J759" i="12"/>
  <c r="J1522" i="12"/>
  <c r="J760" i="12"/>
  <c r="J1523" i="12"/>
  <c r="J1524" i="12"/>
  <c r="J1525" i="12"/>
  <c r="J1526" i="12"/>
  <c r="J761" i="12"/>
  <c r="J762" i="12"/>
  <c r="J1527" i="12"/>
  <c r="J763" i="12"/>
  <c r="J1528" i="12"/>
  <c r="J1529" i="12"/>
  <c r="J1530" i="12"/>
  <c r="J1531" i="12"/>
  <c r="J764" i="12"/>
  <c r="J1532" i="12"/>
  <c r="J1533" i="12"/>
  <c r="J1534" i="12"/>
  <c r="J1535" i="12"/>
  <c r="J1536" i="12"/>
  <c r="J1537" i="12"/>
  <c r="J1538" i="12"/>
  <c r="J1539" i="12"/>
  <c r="J1540" i="12"/>
  <c r="J1541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G2" i="12"/>
  <c r="G796" i="12"/>
  <c r="G797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798" i="12"/>
  <c r="G799" i="12"/>
  <c r="G800" i="12"/>
  <c r="G34" i="12"/>
  <c r="G801" i="12"/>
  <c r="G802" i="12"/>
  <c r="G803" i="12"/>
  <c r="G804" i="12"/>
  <c r="G805" i="12"/>
  <c r="G806" i="12"/>
  <c r="G807" i="12"/>
  <c r="G35" i="12"/>
  <c r="G36" i="12"/>
  <c r="G808" i="12"/>
  <c r="G37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824" i="12"/>
  <c r="G825" i="12"/>
  <c r="G826" i="12"/>
  <c r="G827" i="12"/>
  <c r="G828" i="12"/>
  <c r="G829" i="12"/>
  <c r="G50" i="12"/>
  <c r="G51" i="12"/>
  <c r="G52" i="12"/>
  <c r="G53" i="12"/>
  <c r="G830" i="12"/>
  <c r="G831" i="12"/>
  <c r="G832" i="12"/>
  <c r="G54" i="12"/>
  <c r="G55" i="12"/>
  <c r="G56" i="12"/>
  <c r="G833" i="12"/>
  <c r="G57" i="12"/>
  <c r="G834" i="12"/>
  <c r="G835" i="12"/>
  <c r="G58" i="12"/>
  <c r="G59" i="12"/>
  <c r="G836" i="12"/>
  <c r="G837" i="12"/>
  <c r="G60" i="12"/>
  <c r="G61" i="12"/>
  <c r="G838" i="12"/>
  <c r="G62" i="12"/>
  <c r="G839" i="12"/>
  <c r="G840" i="12"/>
  <c r="G841" i="12"/>
  <c r="G63" i="12"/>
  <c r="G842" i="12"/>
  <c r="G843" i="12"/>
  <c r="G844" i="12"/>
  <c r="G845" i="12"/>
  <c r="G846" i="12"/>
  <c r="G64" i="12"/>
  <c r="G65" i="12"/>
  <c r="G847" i="12"/>
  <c r="G848" i="12"/>
  <c r="G849" i="12"/>
  <c r="G850" i="12"/>
  <c r="G851" i="12"/>
  <c r="G66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67" i="12"/>
  <c r="G68" i="12"/>
  <c r="G69" i="12"/>
  <c r="G864" i="12"/>
  <c r="G70" i="12"/>
  <c r="G71" i="12"/>
  <c r="G865" i="12"/>
  <c r="G72" i="12"/>
  <c r="G73" i="12"/>
  <c r="G866" i="12"/>
  <c r="G74" i="12"/>
  <c r="G75" i="12"/>
  <c r="G867" i="12"/>
  <c r="G76" i="12"/>
  <c r="G77" i="12"/>
  <c r="G78" i="12"/>
  <c r="G79" i="12"/>
  <c r="G80" i="12"/>
  <c r="G81" i="12"/>
  <c r="G82" i="12"/>
  <c r="G83" i="12"/>
  <c r="G84" i="12"/>
  <c r="G868" i="12"/>
  <c r="G869" i="12"/>
  <c r="G870" i="12"/>
  <c r="G85" i="12"/>
  <c r="G86" i="12"/>
  <c r="G87" i="12"/>
  <c r="G88" i="12"/>
  <c r="G89" i="12"/>
  <c r="G871" i="12"/>
  <c r="G872" i="12"/>
  <c r="G90" i="12"/>
  <c r="G91" i="12"/>
  <c r="G92" i="12"/>
  <c r="G93" i="12"/>
  <c r="G87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874" i="12"/>
  <c r="G875" i="12"/>
  <c r="G107" i="12"/>
  <c r="G108" i="12"/>
  <c r="G109" i="12"/>
  <c r="G110" i="12"/>
  <c r="G111" i="12"/>
  <c r="G112" i="12"/>
  <c r="G113" i="12"/>
  <c r="G114" i="12"/>
  <c r="G115" i="12"/>
  <c r="G876" i="12"/>
  <c r="G877" i="12"/>
  <c r="G116" i="12"/>
  <c r="G117" i="12"/>
  <c r="G118" i="12"/>
  <c r="G119" i="12"/>
  <c r="G120" i="12"/>
  <c r="G121" i="12"/>
  <c r="G122" i="12"/>
  <c r="G123" i="12"/>
  <c r="G124" i="12"/>
  <c r="G878" i="12"/>
  <c r="G125" i="12"/>
  <c r="G126" i="12"/>
  <c r="G879" i="12"/>
  <c r="G880" i="12"/>
  <c r="G881" i="12"/>
  <c r="G882" i="12"/>
  <c r="G883" i="12"/>
  <c r="G884" i="12"/>
  <c r="G127" i="12"/>
  <c r="G128" i="12"/>
  <c r="G129" i="12"/>
  <c r="G130" i="12"/>
  <c r="G131" i="12"/>
  <c r="G132" i="12"/>
  <c r="G885" i="12"/>
  <c r="G886" i="12"/>
  <c r="G887" i="12"/>
  <c r="G888" i="12"/>
  <c r="G133" i="12"/>
  <c r="G889" i="12"/>
  <c r="G890" i="12"/>
  <c r="G891" i="12"/>
  <c r="G892" i="12"/>
  <c r="G134" i="12"/>
  <c r="G893" i="12"/>
  <c r="G894" i="12"/>
  <c r="G895" i="12"/>
  <c r="G896" i="12"/>
  <c r="G897" i="12"/>
  <c r="G898" i="12"/>
  <c r="G135" i="12"/>
  <c r="G899" i="12"/>
  <c r="G900" i="12"/>
  <c r="G901" i="12"/>
  <c r="G136" i="12"/>
  <c r="G902" i="12"/>
  <c r="G903" i="12"/>
  <c r="G137" i="12"/>
  <c r="G138" i="12"/>
  <c r="G904" i="12"/>
  <c r="G905" i="12"/>
  <c r="G906" i="12"/>
  <c r="G907" i="12"/>
  <c r="G908" i="12"/>
  <c r="G909" i="12"/>
  <c r="G139" i="12"/>
  <c r="G910" i="12"/>
  <c r="G911" i="12"/>
  <c r="G912" i="12"/>
  <c r="G913" i="12"/>
  <c r="G914" i="12"/>
  <c r="G915" i="12"/>
  <c r="G140" i="12"/>
  <c r="G141" i="12"/>
  <c r="G142" i="12"/>
  <c r="G143" i="12"/>
  <c r="G916" i="12"/>
  <c r="G917" i="12"/>
  <c r="G918" i="12"/>
  <c r="G919" i="12"/>
  <c r="G144" i="12"/>
  <c r="G145" i="12"/>
  <c r="G920" i="12"/>
  <c r="G146" i="12"/>
  <c r="G147" i="12"/>
  <c r="G921" i="12"/>
  <c r="G922" i="12"/>
  <c r="G923" i="12"/>
  <c r="G924" i="12"/>
  <c r="G148" i="12"/>
  <c r="G149" i="12"/>
  <c r="G150" i="12"/>
  <c r="G151" i="12"/>
  <c r="G925" i="12"/>
  <c r="G152" i="12"/>
  <c r="G926" i="12"/>
  <c r="G153" i="12"/>
  <c r="G154" i="12"/>
  <c r="G155" i="12"/>
  <c r="G156" i="12"/>
  <c r="G157" i="12"/>
  <c r="G158" i="12"/>
  <c r="G159" i="12"/>
  <c r="G927" i="12"/>
  <c r="G928" i="12"/>
  <c r="G160" i="12"/>
  <c r="G161" i="12"/>
  <c r="G162" i="12"/>
  <c r="G929" i="12"/>
  <c r="G930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931" i="12"/>
  <c r="G932" i="12"/>
  <c r="G933" i="12"/>
  <c r="G934" i="12"/>
  <c r="G935" i="12"/>
  <c r="G936" i="12"/>
  <c r="G240" i="12"/>
  <c r="G937" i="12"/>
  <c r="G938" i="12"/>
  <c r="G241" i="12"/>
  <c r="G939" i="12"/>
  <c r="G242" i="12"/>
  <c r="G243" i="12"/>
  <c r="G244" i="12"/>
  <c r="G940" i="12"/>
  <c r="G941" i="12"/>
  <c r="G942" i="12"/>
  <c r="G943" i="12"/>
  <c r="G944" i="12"/>
  <c r="G245" i="12"/>
  <c r="G246" i="12"/>
  <c r="G247" i="12"/>
  <c r="G248" i="12"/>
  <c r="G249" i="12"/>
  <c r="G250" i="12"/>
  <c r="G251" i="12"/>
  <c r="G252" i="12"/>
  <c r="G945" i="12"/>
  <c r="G253" i="12"/>
  <c r="G946" i="12"/>
  <c r="G947" i="12"/>
  <c r="G254" i="12"/>
  <c r="G255" i="12"/>
  <c r="G256" i="12"/>
  <c r="G257" i="12"/>
  <c r="G258" i="12"/>
  <c r="G948" i="12"/>
  <c r="G949" i="12"/>
  <c r="G259" i="12"/>
  <c r="G950" i="12"/>
  <c r="G951" i="12"/>
  <c r="G952" i="12"/>
  <c r="G953" i="12"/>
  <c r="G260" i="12"/>
  <c r="G954" i="12"/>
  <c r="G261" i="12"/>
  <c r="G955" i="12"/>
  <c r="G262" i="12"/>
  <c r="G956" i="12"/>
  <c r="G957" i="12"/>
  <c r="G958" i="12"/>
  <c r="G959" i="12"/>
  <c r="G960" i="12"/>
  <c r="G961" i="12"/>
  <c r="G263" i="12"/>
  <c r="G962" i="12"/>
  <c r="G963" i="12"/>
  <c r="G264" i="12"/>
  <c r="G265" i="12"/>
  <c r="G266" i="12"/>
  <c r="G964" i="12"/>
  <c r="G965" i="12"/>
  <c r="G966" i="12"/>
  <c r="G967" i="12"/>
  <c r="G968" i="12"/>
  <c r="G969" i="12"/>
  <c r="G970" i="12"/>
  <c r="G267" i="12"/>
  <c r="G268" i="12"/>
  <c r="G269" i="12"/>
  <c r="G270" i="12"/>
  <c r="G271" i="12"/>
  <c r="G272" i="12"/>
  <c r="G273" i="12"/>
  <c r="G274" i="12"/>
  <c r="G275" i="12"/>
  <c r="G276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277" i="12"/>
  <c r="G278" i="12"/>
  <c r="G279" i="12"/>
  <c r="G983" i="12"/>
  <c r="G984" i="12"/>
  <c r="G985" i="12"/>
  <c r="G986" i="12"/>
  <c r="G987" i="12"/>
  <c r="G280" i="12"/>
  <c r="G281" i="12"/>
  <c r="G988" i="12"/>
  <c r="G989" i="12"/>
  <c r="G282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283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284" i="12"/>
  <c r="G1020" i="12"/>
  <c r="G1021" i="12"/>
  <c r="G1022" i="12"/>
  <c r="G1023" i="12"/>
  <c r="G1024" i="12"/>
  <c r="G1025" i="12"/>
  <c r="G285" i="12"/>
  <c r="G1026" i="12"/>
  <c r="G1027" i="12"/>
  <c r="G1028" i="12"/>
  <c r="G286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287" i="12"/>
  <c r="G1044" i="12"/>
  <c r="G1045" i="12"/>
  <c r="G1046" i="12"/>
  <c r="G1047" i="12"/>
  <c r="G288" i="12"/>
  <c r="G1048" i="12"/>
  <c r="G289" i="12"/>
  <c r="G1049" i="12"/>
  <c r="G1050" i="12"/>
  <c r="G290" i="12"/>
  <c r="G291" i="12"/>
  <c r="G292" i="12"/>
  <c r="G1051" i="12"/>
  <c r="G1052" i="12"/>
  <c r="G1053" i="12"/>
  <c r="G1054" i="12"/>
  <c r="G1055" i="12"/>
  <c r="G1056" i="12"/>
  <c r="G293" i="12"/>
  <c r="G294" i="12"/>
  <c r="G1057" i="12"/>
  <c r="G295" i="12"/>
  <c r="G296" i="12"/>
  <c r="G1058" i="12"/>
  <c r="G1059" i="12"/>
  <c r="G297" i="12"/>
  <c r="G1060" i="12"/>
  <c r="G1061" i="12"/>
  <c r="G1062" i="12"/>
  <c r="G298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299" i="12"/>
  <c r="G300" i="12"/>
  <c r="G1081" i="12"/>
  <c r="G1082" i="12"/>
  <c r="G1083" i="12"/>
  <c r="G1084" i="12"/>
  <c r="G1085" i="12"/>
  <c r="G1086" i="12"/>
  <c r="G1087" i="12"/>
  <c r="G1088" i="12"/>
  <c r="G1089" i="12"/>
  <c r="G1090" i="12"/>
  <c r="G301" i="12"/>
  <c r="G1091" i="12"/>
  <c r="G1092" i="12"/>
  <c r="G1093" i="12"/>
  <c r="G302" i="12"/>
  <c r="G1094" i="12"/>
  <c r="G1095" i="12"/>
  <c r="G1096" i="12"/>
  <c r="G303" i="12"/>
  <c r="G1097" i="12"/>
  <c r="G1098" i="12"/>
  <c r="G1099" i="12"/>
  <c r="G304" i="12"/>
  <c r="G1100" i="12"/>
  <c r="G305" i="12"/>
  <c r="G306" i="12"/>
  <c r="G307" i="12"/>
  <c r="G1101" i="12"/>
  <c r="G308" i="12"/>
  <c r="G1102" i="12"/>
  <c r="G1103" i="12"/>
  <c r="G309" i="12"/>
  <c r="G310" i="12"/>
  <c r="G311" i="12"/>
  <c r="G1104" i="12"/>
  <c r="G1105" i="12"/>
  <c r="G1106" i="12"/>
  <c r="G1107" i="12"/>
  <c r="G312" i="12"/>
  <c r="G1108" i="12"/>
  <c r="G1109" i="12"/>
  <c r="G1110" i="12"/>
  <c r="G313" i="12"/>
  <c r="G1111" i="12"/>
  <c r="G1112" i="12"/>
  <c r="G1113" i="12"/>
  <c r="G1114" i="12"/>
  <c r="G1115" i="12"/>
  <c r="G314" i="12"/>
  <c r="G315" i="12"/>
  <c r="G1116" i="12"/>
  <c r="G1117" i="12"/>
  <c r="G316" i="12"/>
  <c r="G1118" i="12"/>
  <c r="G1119" i="12"/>
  <c r="G317" i="12"/>
  <c r="G318" i="12"/>
  <c r="G319" i="12"/>
  <c r="G320" i="12"/>
  <c r="G321" i="12"/>
  <c r="G1120" i="12"/>
  <c r="G1121" i="12"/>
  <c r="G322" i="12"/>
  <c r="G1122" i="12"/>
  <c r="G1123" i="12"/>
  <c r="G323" i="12"/>
  <c r="G324" i="12"/>
  <c r="G1124" i="12"/>
  <c r="G1125" i="12"/>
  <c r="G1126" i="12"/>
  <c r="G1127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1128" i="12"/>
  <c r="G1129" i="12"/>
  <c r="G372" i="12"/>
  <c r="G373" i="12"/>
  <c r="G374" i="12"/>
  <c r="G375" i="12"/>
  <c r="G1130" i="12"/>
  <c r="G376" i="12"/>
  <c r="G377" i="12"/>
  <c r="G378" i="12"/>
  <c r="G1131" i="12"/>
  <c r="G379" i="12"/>
  <c r="G1132" i="12"/>
  <c r="G380" i="12"/>
  <c r="G381" i="12"/>
  <c r="G382" i="12"/>
  <c r="G1133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1134" i="12"/>
  <c r="G1135" i="12"/>
  <c r="G1136" i="12"/>
  <c r="G1137" i="12"/>
  <c r="G1138" i="12"/>
  <c r="G401" i="12"/>
  <c r="G402" i="12"/>
  <c r="G403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404" i="12"/>
  <c r="G1152" i="12"/>
  <c r="G1153" i="12"/>
  <c r="G1154" i="12"/>
  <c r="G1155" i="12"/>
  <c r="G40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406" i="12"/>
  <c r="G407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408" i="12"/>
  <c r="G1187" i="12"/>
  <c r="G1188" i="12"/>
  <c r="G1189" i="12"/>
  <c r="G409" i="12"/>
  <c r="G410" i="12"/>
  <c r="G1190" i="12"/>
  <c r="G411" i="12"/>
  <c r="G1191" i="12"/>
  <c r="G1192" i="12"/>
  <c r="G1193" i="12"/>
  <c r="G1194" i="12"/>
  <c r="G1195" i="12"/>
  <c r="G1196" i="12"/>
  <c r="G1197" i="12"/>
  <c r="G1198" i="12"/>
  <c r="G412" i="12"/>
  <c r="G413" i="12"/>
  <c r="G414" i="12"/>
  <c r="G415" i="12"/>
  <c r="G1199" i="12"/>
  <c r="G416" i="12"/>
  <c r="G417" i="12"/>
  <c r="G418" i="12"/>
  <c r="G1200" i="12"/>
  <c r="G419" i="12"/>
  <c r="G420" i="12"/>
  <c r="G1201" i="12"/>
  <c r="G421" i="12"/>
  <c r="G422" i="12"/>
  <c r="G1202" i="12"/>
  <c r="G1203" i="12"/>
  <c r="G1204" i="12"/>
  <c r="G1205" i="12"/>
  <c r="G423" i="12"/>
  <c r="G424" i="12"/>
  <c r="G1206" i="12"/>
  <c r="G1207" i="12"/>
  <c r="G425" i="12"/>
  <c r="G426" i="12"/>
  <c r="G427" i="12"/>
  <c r="G428" i="12"/>
  <c r="G429" i="12"/>
  <c r="G430" i="12"/>
  <c r="G431" i="12"/>
  <c r="G1208" i="12"/>
  <c r="G432" i="12"/>
  <c r="G1209" i="12"/>
  <c r="G433" i="12"/>
  <c r="G434" i="12"/>
  <c r="G1210" i="12"/>
  <c r="G1211" i="12"/>
  <c r="G435" i="12"/>
  <c r="G436" i="12"/>
  <c r="G437" i="12"/>
  <c r="G438" i="12"/>
  <c r="G439" i="12"/>
  <c r="G1212" i="12"/>
  <c r="G440" i="12"/>
  <c r="G441" i="12"/>
  <c r="G1213" i="12"/>
  <c r="G1214" i="12"/>
  <c r="G1215" i="12"/>
  <c r="G1216" i="12"/>
  <c r="G1217" i="12"/>
  <c r="G1218" i="12"/>
  <c r="G1219" i="12"/>
  <c r="G442" i="12"/>
  <c r="G1220" i="12"/>
  <c r="G1221" i="12"/>
  <c r="G1222" i="12"/>
  <c r="G1223" i="12"/>
  <c r="G443" i="12"/>
  <c r="G444" i="12"/>
  <c r="G1224" i="12"/>
  <c r="G1225" i="12"/>
  <c r="G1226" i="12"/>
  <c r="G1227" i="12"/>
  <c r="G1228" i="12"/>
  <c r="G1229" i="12"/>
  <c r="G1230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1231" i="12"/>
  <c r="G467" i="12"/>
  <c r="G468" i="12"/>
  <c r="G1232" i="12"/>
  <c r="G1233" i="12"/>
  <c r="G1234" i="12"/>
  <c r="G1235" i="12"/>
  <c r="G1236" i="12"/>
  <c r="G469" i="12"/>
  <c r="G1237" i="12"/>
  <c r="G1238" i="12"/>
  <c r="G470" i="12"/>
  <c r="G471" i="12"/>
  <c r="G1239" i="12"/>
  <c r="G1240" i="12"/>
  <c r="G1241" i="12"/>
  <c r="G472" i="12"/>
  <c r="G1242" i="12"/>
  <c r="G1243" i="12"/>
  <c r="G1244" i="12"/>
  <c r="G1245" i="12"/>
  <c r="G473" i="12"/>
  <c r="G1246" i="12"/>
  <c r="G1247" i="12"/>
  <c r="G1248" i="12"/>
  <c r="G1249" i="12"/>
  <c r="G1250" i="12"/>
  <c r="G1251" i="12"/>
  <c r="G1252" i="12"/>
  <c r="G474" i="12"/>
  <c r="G1253" i="12"/>
  <c r="G475" i="12"/>
  <c r="G1254" i="12"/>
  <c r="G1255" i="12"/>
  <c r="G1256" i="12"/>
  <c r="G47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477" i="12"/>
  <c r="G1274" i="12"/>
  <c r="G1275" i="12"/>
  <c r="G1276" i="12"/>
  <c r="G1277" i="12"/>
  <c r="G1278" i="12"/>
  <c r="G478" i="12"/>
  <c r="G1279" i="12"/>
  <c r="G1280" i="12"/>
  <c r="G479" i="12"/>
  <c r="G480" i="12"/>
  <c r="G1281" i="12"/>
  <c r="G481" i="12"/>
  <c r="G482" i="12"/>
  <c r="G1282" i="12"/>
  <c r="G1283" i="12"/>
  <c r="G1284" i="12"/>
  <c r="G1285" i="12"/>
  <c r="G483" i="12"/>
  <c r="G1286" i="12"/>
  <c r="G1287" i="12"/>
  <c r="G484" i="12"/>
  <c r="G1288" i="12"/>
  <c r="G485" i="12"/>
  <c r="G1289" i="12"/>
  <c r="G486" i="12"/>
  <c r="G487" i="12"/>
  <c r="G488" i="12"/>
  <c r="G1290" i="12"/>
  <c r="G1291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1292" i="12"/>
  <c r="G1293" i="12"/>
  <c r="G1294" i="12"/>
  <c r="G1295" i="12"/>
  <c r="G1296" i="12"/>
  <c r="G1297" i="12"/>
  <c r="G507" i="12"/>
  <c r="G508" i="12"/>
  <c r="G509" i="12"/>
  <c r="G510" i="12"/>
  <c r="G511" i="12"/>
  <c r="G512" i="12"/>
  <c r="G513" i="12"/>
  <c r="G1298" i="12"/>
  <c r="G514" i="12"/>
  <c r="G1299" i="12"/>
  <c r="G515" i="12"/>
  <c r="G516" i="12"/>
  <c r="G517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518" i="12"/>
  <c r="G519" i="12"/>
  <c r="G1312" i="12"/>
  <c r="G1313" i="12"/>
  <c r="G1314" i="12"/>
  <c r="G1315" i="12"/>
  <c r="G1316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1317" i="12"/>
  <c r="G533" i="12"/>
  <c r="G534" i="12"/>
  <c r="G1318" i="12"/>
  <c r="G1319" i="12"/>
  <c r="G535" i="12"/>
  <c r="G1320" i="12"/>
  <c r="G1321" i="12"/>
  <c r="G1322" i="12"/>
  <c r="G1323" i="12"/>
  <c r="G1324" i="12"/>
  <c r="G536" i="12"/>
  <c r="G1325" i="12"/>
  <c r="G1326" i="12"/>
  <c r="G1327" i="12"/>
  <c r="G1328" i="12"/>
  <c r="G1329" i="12"/>
  <c r="G537" i="12"/>
  <c r="G538" i="12"/>
  <c r="G539" i="12"/>
  <c r="G540" i="12"/>
  <c r="G541" i="12"/>
  <c r="G542" i="12"/>
  <c r="G1330" i="12"/>
  <c r="G1331" i="12"/>
  <c r="G543" i="12"/>
  <c r="G1332" i="12"/>
  <c r="G544" i="12"/>
  <c r="G1333" i="12"/>
  <c r="G545" i="12"/>
  <c r="G546" i="12"/>
  <c r="G547" i="12"/>
  <c r="G548" i="12"/>
  <c r="G1334" i="12"/>
  <c r="G1335" i="12"/>
  <c r="G1336" i="12"/>
  <c r="G1337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1338" i="12"/>
  <c r="G1339" i="12"/>
  <c r="G1340" i="12"/>
  <c r="G1341" i="12"/>
  <c r="G1342" i="12"/>
  <c r="G1343" i="12"/>
  <c r="G1344" i="12"/>
  <c r="G1345" i="12"/>
  <c r="G571" i="12"/>
  <c r="G1346" i="12"/>
  <c r="G572" i="12"/>
  <c r="G1347" i="12"/>
  <c r="G1348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1349" i="12"/>
  <c r="G1350" i="12"/>
  <c r="G1351" i="12"/>
  <c r="G1352" i="12"/>
  <c r="G1353" i="12"/>
  <c r="G1354" i="12"/>
  <c r="G1355" i="12"/>
  <c r="G1356" i="12"/>
  <c r="G1357" i="12"/>
  <c r="G585" i="12"/>
  <c r="G586" i="12"/>
  <c r="G587" i="12"/>
  <c r="G588" i="12"/>
  <c r="G589" i="12"/>
  <c r="G590" i="12"/>
  <c r="G591" i="12"/>
  <c r="G1358" i="12"/>
  <c r="G592" i="12"/>
  <c r="G1359" i="12"/>
  <c r="G1360" i="12"/>
  <c r="G1361" i="12"/>
  <c r="G1362" i="12"/>
  <c r="G1363" i="12"/>
  <c r="G1364" i="12"/>
  <c r="G1365" i="12"/>
  <c r="G1366" i="12"/>
  <c r="G593" i="12"/>
  <c r="G594" i="12"/>
  <c r="G1367" i="12"/>
  <c r="G1368" i="12"/>
  <c r="G1369" i="12"/>
  <c r="G1370" i="12"/>
  <c r="G1371" i="12"/>
  <c r="G1372" i="12"/>
  <c r="G1373" i="12"/>
  <c r="G1374" i="12"/>
  <c r="G1375" i="12"/>
  <c r="G1376" i="12"/>
  <c r="G595" i="12"/>
  <c r="G1377" i="12"/>
  <c r="G1378" i="12"/>
  <c r="G1379" i="12"/>
  <c r="G1380" i="12"/>
  <c r="G1381" i="12"/>
  <c r="G1382" i="12"/>
  <c r="G1383" i="12"/>
  <c r="G596" i="12"/>
  <c r="G597" i="12"/>
  <c r="G598" i="12"/>
  <c r="G599" i="12"/>
  <c r="G600" i="12"/>
  <c r="G601" i="12"/>
  <c r="G602" i="12"/>
  <c r="G603" i="12"/>
  <c r="G1384" i="12"/>
  <c r="G1385" i="12"/>
  <c r="G604" i="12"/>
  <c r="G605" i="12"/>
  <c r="G606" i="12"/>
  <c r="G607" i="12"/>
  <c r="G608" i="12"/>
  <c r="G609" i="12"/>
  <c r="G610" i="12"/>
  <c r="G611" i="12"/>
  <c r="G1386" i="12"/>
  <c r="G1387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1388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1389" i="12"/>
  <c r="G1390" i="12"/>
  <c r="G1391" i="12"/>
  <c r="G1392" i="12"/>
  <c r="G1393" i="12"/>
  <c r="G1394" i="12"/>
  <c r="G1395" i="12"/>
  <c r="G1396" i="12"/>
  <c r="G1397" i="12"/>
  <c r="G1398" i="12"/>
  <c r="G675" i="12"/>
  <c r="G1399" i="12"/>
  <c r="G676" i="12"/>
  <c r="G677" i="12"/>
  <c r="G1400" i="12"/>
  <c r="G1401" i="12"/>
  <c r="G678" i="12"/>
  <c r="G1402" i="12"/>
  <c r="G1403" i="12"/>
  <c r="G1404" i="12"/>
  <c r="G1405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1406" i="12"/>
  <c r="G1407" i="12"/>
  <c r="G1408" i="12"/>
  <c r="G1409" i="12"/>
  <c r="G1410" i="12"/>
  <c r="G693" i="12"/>
  <c r="G1411" i="12"/>
  <c r="G694" i="12"/>
  <c r="G695" i="12"/>
  <c r="G696" i="12"/>
  <c r="G1412" i="12"/>
  <c r="G1413" i="12"/>
  <c r="G1414" i="12"/>
  <c r="G697" i="12"/>
  <c r="G1415" i="12"/>
  <c r="G698" i="12"/>
  <c r="G1416" i="12"/>
  <c r="G1417" i="12"/>
  <c r="G1418" i="12"/>
  <c r="G1419" i="12"/>
  <c r="G1420" i="12"/>
  <c r="G1421" i="12"/>
  <c r="G1422" i="12"/>
  <c r="G699" i="12"/>
  <c r="G1423" i="12"/>
  <c r="G1424" i="12"/>
  <c r="G1425" i="12"/>
  <c r="G700" i="12"/>
  <c r="G1426" i="12"/>
  <c r="G701" i="12"/>
  <c r="G702" i="12"/>
  <c r="G703" i="12"/>
  <c r="G1427" i="12"/>
  <c r="G704" i="12"/>
  <c r="G1428" i="12"/>
  <c r="G1429" i="12"/>
  <c r="G705" i="12"/>
  <c r="G1430" i="12"/>
  <c r="G1431" i="12"/>
  <c r="G1432" i="12"/>
  <c r="G706" i="12"/>
  <c r="G707" i="12"/>
  <c r="G1433" i="12"/>
  <c r="G708" i="12"/>
  <c r="G1434" i="12"/>
  <c r="G1435" i="12"/>
  <c r="G1436" i="12"/>
  <c r="G709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710" i="12"/>
  <c r="G711" i="12"/>
  <c r="G712" i="12"/>
  <c r="G1457" i="12"/>
  <c r="G713" i="12"/>
  <c r="G714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715" i="12"/>
  <c r="G716" i="12"/>
  <c r="G1482" i="12"/>
  <c r="G1483" i="12"/>
  <c r="G1484" i="12"/>
  <c r="G1485" i="12"/>
  <c r="G1486" i="12"/>
  <c r="G1487" i="12"/>
  <c r="G1488" i="12"/>
  <c r="G1489" i="12"/>
  <c r="G1490" i="12"/>
  <c r="G717" i="12"/>
  <c r="G718" i="12"/>
  <c r="G719" i="12"/>
  <c r="G720" i="12"/>
  <c r="G1491" i="12"/>
  <c r="G721" i="12"/>
  <c r="G722" i="12"/>
  <c r="G723" i="12"/>
  <c r="G724" i="12"/>
  <c r="G725" i="12"/>
  <c r="G726" i="12"/>
  <c r="G1492" i="12"/>
  <c r="G727" i="12"/>
  <c r="G728" i="12"/>
  <c r="G729" i="12"/>
  <c r="G730" i="12"/>
  <c r="G731" i="12"/>
  <c r="G732" i="12"/>
  <c r="G733" i="12"/>
  <c r="G1493" i="12"/>
  <c r="G734" i="12"/>
  <c r="G735" i="12"/>
  <c r="G736" i="12"/>
  <c r="G737" i="12"/>
  <c r="G738" i="12"/>
  <c r="G1494" i="12"/>
  <c r="G739" i="12"/>
  <c r="G740" i="12"/>
  <c r="G1495" i="12"/>
  <c r="G741" i="12"/>
  <c r="G742" i="12"/>
  <c r="G743" i="12"/>
  <c r="G744" i="12"/>
  <c r="G745" i="12"/>
  <c r="G1496" i="12"/>
  <c r="G1497" i="12"/>
  <c r="G1498" i="12"/>
  <c r="G1499" i="12"/>
  <c r="G1500" i="12"/>
  <c r="G746" i="12"/>
  <c r="G1501" i="12"/>
  <c r="G1502" i="12"/>
  <c r="G1503" i="12"/>
  <c r="G1504" i="12"/>
  <c r="G1505" i="12"/>
  <c r="G1506" i="12"/>
  <c r="G1507" i="12"/>
  <c r="G747" i="12"/>
  <c r="G748" i="12"/>
  <c r="G1508" i="12"/>
  <c r="G749" i="12"/>
  <c r="G1509" i="12"/>
  <c r="G750" i="12"/>
  <c r="G1510" i="12"/>
  <c r="G1511" i="12"/>
  <c r="G751" i="12"/>
  <c r="G752" i="12"/>
  <c r="G1512" i="12"/>
  <c r="G1513" i="12"/>
  <c r="G753" i="12"/>
  <c r="G1514" i="12"/>
  <c r="G754" i="12"/>
  <c r="G755" i="12"/>
  <c r="G1515" i="12"/>
  <c r="G1516" i="12"/>
  <c r="G1517" i="12"/>
  <c r="G1518" i="12"/>
  <c r="G756" i="12"/>
  <c r="G1519" i="12"/>
  <c r="G1520" i="12"/>
  <c r="G1521" i="12"/>
  <c r="G757" i="12"/>
  <c r="G758" i="12"/>
  <c r="G759" i="12"/>
  <c r="G1522" i="12"/>
  <c r="G760" i="12"/>
  <c r="G1523" i="12"/>
  <c r="G1524" i="12"/>
  <c r="G1525" i="12"/>
  <c r="G1526" i="12"/>
  <c r="G761" i="12"/>
  <c r="G762" i="12"/>
  <c r="G1527" i="12"/>
  <c r="G763" i="12"/>
  <c r="G1528" i="12"/>
  <c r="G1529" i="12"/>
  <c r="G1530" i="12"/>
  <c r="G1531" i="12"/>
  <c r="G764" i="12"/>
  <c r="G1532" i="12"/>
  <c r="G1533" i="12"/>
  <c r="G1534" i="12"/>
  <c r="G1535" i="12"/>
  <c r="G1536" i="12"/>
  <c r="G1537" i="12"/>
  <c r="G1538" i="12"/>
  <c r="G1539" i="12"/>
  <c r="G1540" i="12"/>
  <c r="G1541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N2" i="14" l="1"/>
  <c r="N18" i="14"/>
  <c r="N19" i="14"/>
  <c r="N20" i="14"/>
  <c r="N21" i="14"/>
  <c r="N22" i="14"/>
  <c r="N3" i="14"/>
  <c r="N23" i="14"/>
  <c r="N24" i="14"/>
  <c r="N25" i="14"/>
  <c r="N26" i="14"/>
  <c r="N4" i="14"/>
  <c r="N5" i="14"/>
  <c r="N6" i="14"/>
  <c r="N27" i="14"/>
  <c r="N7" i="14"/>
  <c r="N8" i="14"/>
  <c r="N9" i="14"/>
  <c r="N10" i="14"/>
  <c r="N11" i="14"/>
  <c r="N12" i="14"/>
  <c r="N13" i="14"/>
  <c r="N28" i="14"/>
  <c r="N29" i="14"/>
  <c r="N14" i="14"/>
  <c r="N15" i="14"/>
  <c r="N16" i="14"/>
  <c r="N30" i="14"/>
  <c r="N31" i="14"/>
  <c r="N32" i="14"/>
  <c r="N33" i="14"/>
  <c r="N34" i="14"/>
  <c r="N35" i="14"/>
  <c r="N36" i="14"/>
  <c r="N17" i="14"/>
  <c r="Q7" i="7" l="1"/>
  <c r="V2758" i="7"/>
  <c r="V2757" i="7"/>
  <c r="V2756" i="7"/>
  <c r="V2755" i="7"/>
  <c r="V2754" i="7"/>
  <c r="V2753" i="7"/>
  <c r="V2752" i="7"/>
  <c r="V2751" i="7"/>
  <c r="V2750" i="7"/>
  <c r="V2749" i="7"/>
  <c r="V2748" i="7"/>
  <c r="V2747" i="7"/>
  <c r="V2746" i="7"/>
  <c r="V2745" i="7"/>
  <c r="V2744" i="7"/>
  <c r="V2743" i="7"/>
  <c r="V2742" i="7"/>
  <c r="V2741" i="7"/>
  <c r="V2740" i="7"/>
  <c r="V2739" i="7"/>
  <c r="V2738" i="7"/>
  <c r="V2737" i="7"/>
  <c r="V2736" i="7"/>
  <c r="V2735" i="7"/>
  <c r="V2734" i="7"/>
  <c r="V2733" i="7"/>
  <c r="V2732" i="7"/>
  <c r="V2731" i="7"/>
  <c r="V2730" i="7"/>
  <c r="V2729" i="7"/>
  <c r="V2728" i="7"/>
  <c r="V2727" i="7"/>
  <c r="V2726" i="7"/>
  <c r="V2725" i="7"/>
  <c r="V2724" i="7"/>
  <c r="V2723" i="7"/>
  <c r="V2722" i="7"/>
  <c r="V2721" i="7"/>
  <c r="V2720" i="7"/>
  <c r="V2719" i="7"/>
  <c r="V2718" i="7"/>
  <c r="V2717" i="7"/>
  <c r="V2716" i="7"/>
  <c r="V2715" i="7"/>
  <c r="V2714" i="7"/>
  <c r="V2713" i="7"/>
  <c r="V2712" i="7"/>
  <c r="V2711" i="7"/>
  <c r="V2710" i="7"/>
  <c r="V2709" i="7"/>
  <c r="V2708" i="7"/>
  <c r="V2707" i="7"/>
  <c r="V2706" i="7"/>
  <c r="V2705" i="7"/>
  <c r="V2704" i="7"/>
  <c r="V2703" i="7"/>
  <c r="V2702" i="7"/>
  <c r="V2701" i="7"/>
  <c r="V2700" i="7"/>
  <c r="V2699" i="7"/>
  <c r="V2698" i="7"/>
  <c r="V2697" i="7"/>
  <c r="V2696" i="7"/>
  <c r="V2695" i="7"/>
  <c r="V2694" i="7"/>
  <c r="V2693" i="7"/>
  <c r="V2692" i="7"/>
  <c r="V2691" i="7"/>
  <c r="V2690" i="7"/>
  <c r="V2689" i="7"/>
  <c r="V2688" i="7"/>
  <c r="V2687" i="7"/>
  <c r="V2686" i="7"/>
  <c r="V2685" i="7"/>
  <c r="V2684" i="7"/>
  <c r="V2683" i="7"/>
  <c r="V2682" i="7"/>
  <c r="V2681" i="7"/>
  <c r="V2680" i="7"/>
  <c r="V2679" i="7"/>
  <c r="V2678" i="7"/>
  <c r="V2677" i="7"/>
  <c r="V2676" i="7"/>
  <c r="V2675" i="7"/>
  <c r="V2674" i="7"/>
  <c r="V2673" i="7"/>
  <c r="V2672" i="7"/>
  <c r="V2671" i="7"/>
  <c r="V2670" i="7"/>
  <c r="V2669" i="7"/>
  <c r="V2668" i="7"/>
  <c r="V2667" i="7"/>
  <c r="V2666" i="7"/>
  <c r="V2665" i="7"/>
  <c r="V2664" i="7"/>
  <c r="V2663" i="7"/>
  <c r="V2662" i="7"/>
  <c r="V2661" i="7"/>
  <c r="V2660" i="7"/>
  <c r="V2659" i="7"/>
  <c r="V2658" i="7"/>
  <c r="V2657" i="7"/>
  <c r="V2656" i="7"/>
  <c r="V2655" i="7"/>
  <c r="V2654" i="7"/>
  <c r="V2653" i="7"/>
  <c r="V2652" i="7"/>
  <c r="V2651" i="7"/>
  <c r="V2650" i="7"/>
  <c r="V2649" i="7"/>
  <c r="V2648" i="7"/>
  <c r="V2647" i="7"/>
  <c r="V2646" i="7"/>
  <c r="V2645" i="7"/>
  <c r="V2644" i="7"/>
  <c r="V2643" i="7"/>
  <c r="V2642" i="7"/>
  <c r="V2641" i="7"/>
  <c r="V2640" i="7"/>
  <c r="V2639" i="7"/>
  <c r="V2638" i="7"/>
  <c r="V2637" i="7"/>
  <c r="V2636" i="7"/>
  <c r="V2635" i="7"/>
  <c r="V2634" i="7"/>
  <c r="V2633" i="7"/>
  <c r="V2632" i="7"/>
  <c r="V2631" i="7"/>
  <c r="V2630" i="7"/>
  <c r="V2629" i="7"/>
  <c r="V2628" i="7"/>
  <c r="V2627" i="7"/>
  <c r="V2626" i="7"/>
  <c r="V2625" i="7"/>
  <c r="V2624" i="7"/>
  <c r="V2623" i="7"/>
  <c r="V2622" i="7"/>
  <c r="V2621" i="7"/>
  <c r="V2620" i="7"/>
  <c r="V2619" i="7"/>
  <c r="V2618" i="7"/>
  <c r="V2617" i="7"/>
  <c r="V2616" i="7"/>
  <c r="V2615" i="7"/>
  <c r="V2614" i="7"/>
  <c r="V2613" i="7"/>
  <c r="V2612" i="7"/>
  <c r="V2611" i="7"/>
  <c r="V2610" i="7"/>
  <c r="V2609" i="7"/>
  <c r="V2608" i="7"/>
  <c r="V2607" i="7"/>
  <c r="V2606" i="7"/>
  <c r="V2605" i="7"/>
  <c r="V2604" i="7"/>
  <c r="V2603" i="7"/>
  <c r="V2602" i="7"/>
  <c r="V2601" i="7"/>
  <c r="V2600" i="7"/>
  <c r="V2599" i="7"/>
  <c r="V2598" i="7"/>
  <c r="V2597" i="7"/>
  <c r="V2596" i="7"/>
  <c r="V2595" i="7"/>
  <c r="V2594" i="7"/>
  <c r="V2593" i="7"/>
  <c r="V2592" i="7"/>
  <c r="V2591" i="7"/>
  <c r="V2590" i="7"/>
  <c r="V2589" i="7"/>
  <c r="V2588" i="7"/>
  <c r="V2587" i="7"/>
  <c r="V2586" i="7"/>
  <c r="V2585" i="7"/>
  <c r="V2584" i="7"/>
  <c r="V2583" i="7"/>
  <c r="V2582" i="7"/>
  <c r="V2581" i="7"/>
  <c r="V2580" i="7"/>
  <c r="V2579" i="7"/>
  <c r="V2578" i="7"/>
  <c r="V2577" i="7"/>
  <c r="V2576" i="7"/>
  <c r="V2575" i="7"/>
  <c r="V2574" i="7"/>
  <c r="V2573" i="7"/>
  <c r="V2572" i="7"/>
  <c r="V2571" i="7"/>
  <c r="V2570" i="7"/>
  <c r="V2569" i="7"/>
  <c r="V2568" i="7"/>
  <c r="V2567" i="7"/>
  <c r="V2566" i="7"/>
  <c r="V2565" i="7"/>
  <c r="V2564" i="7"/>
  <c r="V2563" i="7"/>
  <c r="V2562" i="7"/>
  <c r="V2561" i="7"/>
  <c r="V2560" i="7"/>
  <c r="V2559" i="7"/>
  <c r="V2558" i="7"/>
  <c r="V2557" i="7"/>
  <c r="V2556" i="7"/>
  <c r="V2555" i="7"/>
  <c r="V2554" i="7"/>
  <c r="V2553" i="7"/>
  <c r="V2552" i="7"/>
  <c r="V2551" i="7"/>
  <c r="V2550" i="7"/>
  <c r="V2549" i="7"/>
  <c r="V2548" i="7"/>
  <c r="V2547" i="7"/>
  <c r="V2546" i="7"/>
  <c r="V2545" i="7"/>
  <c r="V2544" i="7"/>
  <c r="V2543" i="7"/>
  <c r="V2542" i="7"/>
  <c r="V2541" i="7"/>
  <c r="V2540" i="7"/>
  <c r="V2539" i="7"/>
  <c r="V2538" i="7"/>
  <c r="V2537" i="7"/>
  <c r="V2536" i="7"/>
  <c r="V2535" i="7"/>
  <c r="V2534" i="7"/>
  <c r="V2533" i="7"/>
  <c r="V2532" i="7"/>
  <c r="V2531" i="7"/>
  <c r="V2530" i="7"/>
  <c r="V2529" i="7"/>
  <c r="V2528" i="7"/>
  <c r="V2527" i="7"/>
  <c r="V2526" i="7"/>
  <c r="V2525" i="7"/>
  <c r="V2524" i="7"/>
  <c r="V2523" i="7"/>
  <c r="V2522" i="7"/>
  <c r="V2521" i="7"/>
  <c r="V2520" i="7"/>
  <c r="V2519" i="7"/>
  <c r="V2518" i="7"/>
  <c r="V2517" i="7"/>
  <c r="V2516" i="7"/>
  <c r="V2515" i="7"/>
  <c r="V2514" i="7"/>
  <c r="V2513" i="7"/>
  <c r="V2512" i="7"/>
  <c r="V2511" i="7"/>
  <c r="V2510" i="7"/>
  <c r="V2509" i="7"/>
  <c r="V2508" i="7"/>
  <c r="V2507" i="7"/>
  <c r="V2506" i="7"/>
  <c r="V2505" i="7"/>
  <c r="V2504" i="7"/>
  <c r="V2503" i="7"/>
  <c r="V2502" i="7"/>
  <c r="V2501" i="7"/>
  <c r="V2500" i="7"/>
  <c r="V2499" i="7"/>
  <c r="V2498" i="7"/>
  <c r="V2497" i="7"/>
  <c r="V2496" i="7"/>
  <c r="V2495" i="7"/>
  <c r="V2494" i="7"/>
  <c r="V2493" i="7"/>
  <c r="V2492" i="7"/>
  <c r="V2491" i="7"/>
  <c r="V2490" i="7"/>
  <c r="V2489" i="7"/>
  <c r="V2488" i="7"/>
  <c r="V2487" i="7"/>
  <c r="V2486" i="7"/>
  <c r="V2485" i="7"/>
  <c r="V2484" i="7"/>
  <c r="V2483" i="7"/>
  <c r="V2482" i="7"/>
  <c r="V2481" i="7"/>
  <c r="V2480" i="7"/>
  <c r="V2479" i="7"/>
  <c r="V2478" i="7"/>
  <c r="V2477" i="7"/>
  <c r="V2476" i="7"/>
  <c r="V2475" i="7"/>
  <c r="V2474" i="7"/>
  <c r="V2473" i="7"/>
  <c r="V2472" i="7"/>
  <c r="V2471" i="7"/>
  <c r="V2470" i="7"/>
  <c r="V2469" i="7"/>
  <c r="V2468" i="7"/>
  <c r="V2467" i="7"/>
  <c r="V2466" i="7"/>
  <c r="V2465" i="7"/>
  <c r="V2464" i="7"/>
  <c r="V2463" i="7"/>
  <c r="V2462" i="7"/>
  <c r="V2461" i="7"/>
  <c r="V2460" i="7"/>
  <c r="V2459" i="7"/>
  <c r="V2458" i="7"/>
  <c r="V2457" i="7"/>
  <c r="V2456" i="7"/>
  <c r="V2455" i="7"/>
  <c r="V2454" i="7"/>
  <c r="V2453" i="7"/>
  <c r="V2452" i="7"/>
  <c r="V2451" i="7"/>
  <c r="V2450" i="7"/>
  <c r="V2449" i="7"/>
  <c r="V2448" i="7"/>
  <c r="V2447" i="7"/>
  <c r="V2446" i="7"/>
  <c r="V2445" i="7"/>
  <c r="V2444" i="7"/>
  <c r="V2443" i="7"/>
  <c r="V2442" i="7"/>
  <c r="V2441" i="7"/>
  <c r="V2440" i="7"/>
  <c r="V2439" i="7"/>
  <c r="V2438" i="7"/>
  <c r="V2437" i="7"/>
  <c r="V2436" i="7"/>
  <c r="V2435" i="7"/>
  <c r="V2434" i="7"/>
  <c r="V2433" i="7"/>
  <c r="V2432" i="7"/>
  <c r="V2431" i="7"/>
  <c r="V2430" i="7"/>
  <c r="V2429" i="7"/>
  <c r="V2428" i="7"/>
  <c r="V2427" i="7"/>
  <c r="V2426" i="7"/>
  <c r="V2425" i="7"/>
  <c r="V2424" i="7"/>
  <c r="V2423" i="7"/>
  <c r="V2422" i="7"/>
  <c r="V2421" i="7"/>
  <c r="V2420" i="7"/>
  <c r="V2419" i="7"/>
  <c r="V2418" i="7"/>
  <c r="V2417" i="7"/>
  <c r="V2416" i="7"/>
  <c r="V2415" i="7"/>
  <c r="V2414" i="7"/>
  <c r="V2413" i="7"/>
  <c r="V2412" i="7"/>
  <c r="V2411" i="7"/>
  <c r="V2410" i="7"/>
  <c r="V2409" i="7"/>
  <c r="V2408" i="7"/>
  <c r="V2407" i="7"/>
  <c r="V2406" i="7"/>
  <c r="V2405" i="7"/>
  <c r="V2404" i="7"/>
  <c r="V2403" i="7"/>
  <c r="V2402" i="7"/>
  <c r="V2401" i="7"/>
  <c r="V2400" i="7"/>
  <c r="V2399" i="7"/>
  <c r="V2398" i="7"/>
  <c r="V2397" i="7"/>
  <c r="V2396" i="7"/>
  <c r="V2395" i="7"/>
  <c r="V2394" i="7"/>
  <c r="V2393" i="7"/>
  <c r="V2392" i="7"/>
  <c r="V2391" i="7"/>
  <c r="V2390" i="7"/>
  <c r="V2389" i="7"/>
  <c r="V2388" i="7"/>
  <c r="V2387" i="7"/>
  <c r="V2386" i="7"/>
  <c r="V2385" i="7"/>
  <c r="V2384" i="7"/>
  <c r="V2383" i="7"/>
  <c r="V2382" i="7"/>
  <c r="V2381" i="7"/>
  <c r="V2380" i="7"/>
  <c r="V2379" i="7"/>
  <c r="V2378" i="7"/>
  <c r="V2377" i="7"/>
  <c r="V2376" i="7"/>
  <c r="V2375" i="7"/>
  <c r="V2374" i="7"/>
  <c r="V2373" i="7"/>
  <c r="V2372" i="7"/>
  <c r="V2371" i="7"/>
  <c r="V2370" i="7"/>
  <c r="V2369" i="7"/>
  <c r="V2368" i="7"/>
  <c r="V2367" i="7"/>
  <c r="V2366" i="7"/>
  <c r="V2365" i="7"/>
  <c r="V2364" i="7"/>
  <c r="V2363" i="7"/>
  <c r="V2362" i="7"/>
  <c r="V2361" i="7"/>
  <c r="V2360" i="7"/>
  <c r="V2359" i="7"/>
  <c r="V2358" i="7"/>
  <c r="V2357" i="7"/>
  <c r="V2356" i="7"/>
  <c r="V2355" i="7"/>
  <c r="V2354" i="7"/>
  <c r="V2353" i="7"/>
  <c r="V2352" i="7"/>
  <c r="V2351" i="7"/>
  <c r="V2350" i="7"/>
  <c r="V2349" i="7"/>
  <c r="V2348" i="7"/>
  <c r="V2347" i="7"/>
  <c r="V2346" i="7"/>
  <c r="V2345" i="7"/>
  <c r="V2344" i="7"/>
  <c r="V2343" i="7"/>
  <c r="V2342" i="7"/>
  <c r="V2341" i="7"/>
  <c r="V2340" i="7"/>
  <c r="V2339" i="7"/>
  <c r="V2338" i="7"/>
  <c r="V2337" i="7"/>
  <c r="V2336" i="7"/>
  <c r="V2335" i="7"/>
  <c r="V2334" i="7"/>
  <c r="V2333" i="7"/>
  <c r="V2332" i="7"/>
  <c r="V2331" i="7"/>
  <c r="V2330" i="7"/>
  <c r="V2329" i="7"/>
  <c r="V2328" i="7"/>
  <c r="V2327" i="7"/>
  <c r="V2326" i="7"/>
  <c r="V2325" i="7"/>
  <c r="V2324" i="7"/>
  <c r="V2323" i="7"/>
  <c r="V2322" i="7"/>
  <c r="V2321" i="7"/>
  <c r="V2320" i="7"/>
  <c r="V2319" i="7"/>
  <c r="V2318" i="7"/>
  <c r="V2317" i="7"/>
  <c r="V2316" i="7"/>
  <c r="V2315" i="7"/>
  <c r="V2314" i="7"/>
  <c r="V2313" i="7"/>
  <c r="V2312" i="7"/>
  <c r="V2311" i="7"/>
  <c r="V2310" i="7"/>
  <c r="V2309" i="7"/>
  <c r="V2308" i="7"/>
  <c r="V2307" i="7"/>
  <c r="V2306" i="7"/>
  <c r="V2305" i="7"/>
  <c r="V2304" i="7"/>
  <c r="V2303" i="7"/>
  <c r="V2302" i="7"/>
  <c r="V2301" i="7"/>
  <c r="V2300" i="7"/>
  <c r="V2299" i="7"/>
  <c r="V2298" i="7"/>
  <c r="V2297" i="7"/>
  <c r="V2296" i="7"/>
  <c r="V2295" i="7"/>
  <c r="V2294" i="7"/>
  <c r="V2293" i="7"/>
  <c r="V2292" i="7"/>
  <c r="V2291" i="7"/>
  <c r="V2290" i="7"/>
  <c r="V2289" i="7"/>
  <c r="V2288" i="7"/>
  <c r="V2287" i="7"/>
  <c r="V2286" i="7"/>
  <c r="V2285" i="7"/>
  <c r="V2284" i="7"/>
  <c r="V2283" i="7"/>
  <c r="V2282" i="7"/>
  <c r="V2281" i="7"/>
  <c r="V2280" i="7"/>
  <c r="V2279" i="7"/>
  <c r="V2278" i="7"/>
  <c r="V2277" i="7"/>
  <c r="V2276" i="7"/>
  <c r="V2275" i="7"/>
  <c r="V2274" i="7"/>
  <c r="V2273" i="7"/>
  <c r="V2272" i="7"/>
  <c r="V2271" i="7"/>
  <c r="V2270" i="7"/>
  <c r="V2269" i="7"/>
  <c r="V2268" i="7"/>
  <c r="V2267" i="7"/>
  <c r="V2266" i="7"/>
  <c r="V2265" i="7"/>
  <c r="V2264" i="7"/>
  <c r="V2263" i="7"/>
  <c r="V2262" i="7"/>
  <c r="V2261" i="7"/>
  <c r="V2260" i="7"/>
  <c r="V2259" i="7"/>
  <c r="V2258" i="7"/>
  <c r="V2257" i="7"/>
  <c r="V2256" i="7"/>
  <c r="V2255" i="7"/>
  <c r="V2254" i="7"/>
  <c r="V2253" i="7"/>
  <c r="V2252" i="7"/>
  <c r="V2251" i="7"/>
  <c r="V2250" i="7"/>
  <c r="V2249" i="7"/>
  <c r="V2248" i="7"/>
  <c r="V2247" i="7"/>
  <c r="V2246" i="7"/>
  <c r="V2245" i="7"/>
  <c r="V2244" i="7"/>
  <c r="V2243" i="7"/>
  <c r="V2242" i="7"/>
  <c r="V2241" i="7"/>
  <c r="V2240" i="7"/>
  <c r="V2239" i="7"/>
  <c r="V2238" i="7"/>
  <c r="V2237" i="7"/>
  <c r="V2236" i="7"/>
  <c r="V2235" i="7"/>
  <c r="V2234" i="7"/>
  <c r="V2233" i="7"/>
  <c r="V2232" i="7"/>
  <c r="V2231" i="7"/>
  <c r="V2230" i="7"/>
  <c r="V2229" i="7"/>
  <c r="V2228" i="7"/>
  <c r="V2227" i="7"/>
  <c r="V2226" i="7"/>
  <c r="V2225" i="7"/>
  <c r="V2224" i="7"/>
  <c r="V2223" i="7"/>
  <c r="V2222" i="7"/>
  <c r="V2221" i="7"/>
  <c r="V2220" i="7"/>
  <c r="V2219" i="7"/>
  <c r="V2218" i="7"/>
  <c r="V2217" i="7"/>
  <c r="V2216" i="7"/>
  <c r="V2215" i="7"/>
  <c r="V2214" i="7"/>
  <c r="V2213" i="7"/>
  <c r="V2212" i="7"/>
  <c r="V2211" i="7"/>
  <c r="V2210" i="7"/>
  <c r="V2209" i="7"/>
  <c r="V2208" i="7"/>
  <c r="V2207" i="7"/>
  <c r="V2206" i="7"/>
  <c r="V2205" i="7"/>
  <c r="V2204" i="7"/>
  <c r="V2203" i="7"/>
  <c r="V2202" i="7"/>
  <c r="V2201" i="7"/>
  <c r="V2200" i="7"/>
  <c r="V2199" i="7"/>
  <c r="V2198" i="7"/>
  <c r="V2197" i="7"/>
  <c r="V2196" i="7"/>
  <c r="V2195" i="7"/>
  <c r="V2194" i="7"/>
  <c r="V2193" i="7"/>
  <c r="V2192" i="7"/>
  <c r="V2191" i="7"/>
  <c r="V2190" i="7"/>
  <c r="V2189" i="7"/>
  <c r="V2188" i="7"/>
  <c r="V2187" i="7"/>
  <c r="V2186" i="7"/>
  <c r="V2185" i="7"/>
  <c r="V2184" i="7"/>
  <c r="V2183" i="7"/>
  <c r="V2182" i="7"/>
  <c r="V2181" i="7"/>
  <c r="V2180" i="7"/>
  <c r="V2179" i="7"/>
  <c r="V2178" i="7"/>
  <c r="V2177" i="7"/>
  <c r="V2176" i="7"/>
  <c r="V2175" i="7"/>
  <c r="V2174" i="7"/>
  <c r="V2173" i="7"/>
  <c r="V2172" i="7"/>
  <c r="V2171" i="7"/>
  <c r="V2170" i="7"/>
  <c r="V2169" i="7"/>
  <c r="V2168" i="7"/>
  <c r="V2167" i="7"/>
  <c r="V2166" i="7"/>
  <c r="V2165" i="7"/>
  <c r="V2164" i="7"/>
  <c r="V2163" i="7"/>
  <c r="V2162" i="7"/>
  <c r="V2161" i="7"/>
  <c r="V2160" i="7"/>
  <c r="V2159" i="7"/>
  <c r="V2158" i="7"/>
  <c r="V2157" i="7"/>
  <c r="V2156" i="7"/>
  <c r="V2155" i="7"/>
  <c r="V2154" i="7"/>
  <c r="V2153" i="7"/>
  <c r="V2152" i="7"/>
  <c r="V2151" i="7"/>
  <c r="V2150" i="7"/>
  <c r="V2149" i="7"/>
  <c r="V2148" i="7"/>
  <c r="V2147" i="7"/>
  <c r="V2146" i="7"/>
  <c r="V2145" i="7"/>
  <c r="V2144" i="7"/>
  <c r="V2143" i="7"/>
  <c r="V2142" i="7"/>
  <c r="V2141" i="7"/>
  <c r="V2140" i="7"/>
  <c r="V2139" i="7"/>
  <c r="V2138" i="7"/>
  <c r="V2137" i="7"/>
  <c r="V2136" i="7"/>
  <c r="V2135" i="7"/>
  <c r="V2134" i="7"/>
  <c r="V2133" i="7"/>
  <c r="V2132" i="7"/>
  <c r="V2131" i="7"/>
  <c r="V2130" i="7"/>
  <c r="V2129" i="7"/>
  <c r="V2128" i="7"/>
  <c r="V2127" i="7"/>
  <c r="V2126" i="7"/>
  <c r="V2125" i="7"/>
  <c r="V2124" i="7"/>
  <c r="V2123" i="7"/>
  <c r="V2122" i="7"/>
  <c r="V2121" i="7"/>
  <c r="V2120" i="7"/>
  <c r="V2119" i="7"/>
  <c r="V2118" i="7"/>
  <c r="V2117" i="7"/>
  <c r="V2116" i="7"/>
  <c r="V2115" i="7"/>
  <c r="V2114" i="7"/>
  <c r="V2113" i="7"/>
  <c r="V2112" i="7"/>
  <c r="V2111" i="7"/>
  <c r="V2110" i="7"/>
  <c r="V2109" i="7"/>
  <c r="V2108" i="7"/>
  <c r="V2107" i="7"/>
  <c r="V2106" i="7"/>
  <c r="V2105" i="7"/>
  <c r="V2104" i="7"/>
  <c r="V2103" i="7"/>
  <c r="V2102" i="7"/>
  <c r="V2101" i="7"/>
  <c r="V2100" i="7"/>
  <c r="V2099" i="7"/>
  <c r="V2098" i="7"/>
  <c r="V2097" i="7"/>
  <c r="V2096" i="7"/>
  <c r="V2095" i="7"/>
  <c r="V2094" i="7"/>
  <c r="V2093" i="7"/>
  <c r="V2092" i="7"/>
  <c r="V2091" i="7"/>
  <c r="V2090" i="7"/>
  <c r="V2089" i="7"/>
  <c r="V2088" i="7"/>
  <c r="V2087" i="7"/>
  <c r="V2086" i="7"/>
  <c r="V2085" i="7"/>
  <c r="V2084" i="7"/>
  <c r="V2083" i="7"/>
  <c r="V2082" i="7"/>
  <c r="V2081" i="7"/>
  <c r="V2080" i="7"/>
  <c r="V2079" i="7"/>
  <c r="V2078" i="7"/>
  <c r="V2077" i="7"/>
  <c r="V2076" i="7"/>
  <c r="V2075" i="7"/>
  <c r="V2074" i="7"/>
  <c r="V2073" i="7"/>
  <c r="V2072" i="7"/>
  <c r="V2071" i="7"/>
  <c r="V2070" i="7"/>
  <c r="V2069" i="7"/>
  <c r="V2068" i="7"/>
  <c r="V2067" i="7"/>
  <c r="V2066" i="7"/>
  <c r="V2065" i="7"/>
  <c r="V2064" i="7"/>
  <c r="V2063" i="7"/>
  <c r="V2062" i="7"/>
  <c r="V2061" i="7"/>
  <c r="V2060" i="7"/>
  <c r="V2059" i="7"/>
  <c r="V2058" i="7"/>
  <c r="V2057" i="7"/>
  <c r="V2056" i="7"/>
  <c r="V2055" i="7"/>
  <c r="V2054" i="7"/>
  <c r="V2053" i="7"/>
  <c r="V2052" i="7"/>
  <c r="V2051" i="7"/>
  <c r="V2050" i="7"/>
  <c r="V2049" i="7"/>
  <c r="V2048" i="7"/>
  <c r="V2047" i="7"/>
  <c r="V2046" i="7"/>
  <c r="V2045" i="7"/>
  <c r="V2044" i="7"/>
  <c r="V2043" i="7"/>
  <c r="V2042" i="7"/>
  <c r="V2041" i="7"/>
  <c r="V2040" i="7"/>
  <c r="V2039" i="7"/>
  <c r="V2038" i="7"/>
  <c r="V2037" i="7"/>
  <c r="V2036" i="7"/>
  <c r="V2035" i="7"/>
  <c r="V2034" i="7"/>
  <c r="V2033" i="7"/>
  <c r="V2032" i="7"/>
  <c r="V2031" i="7"/>
  <c r="V2030" i="7"/>
  <c r="V2029" i="7"/>
  <c r="V2028" i="7"/>
  <c r="V2027" i="7"/>
  <c r="V2026" i="7"/>
  <c r="V2025" i="7"/>
  <c r="V2024" i="7"/>
  <c r="V2023" i="7"/>
  <c r="V2022" i="7"/>
  <c r="V2021" i="7"/>
  <c r="V2020" i="7"/>
  <c r="V2019" i="7"/>
  <c r="V2018" i="7"/>
  <c r="V2017" i="7"/>
  <c r="V2016" i="7"/>
  <c r="V2015" i="7"/>
  <c r="V2014" i="7"/>
  <c r="V2013" i="7"/>
  <c r="V2012" i="7"/>
  <c r="V2011" i="7"/>
  <c r="V2010" i="7"/>
  <c r="V2009" i="7"/>
  <c r="V2008" i="7"/>
  <c r="V2007" i="7"/>
  <c r="V2006" i="7"/>
  <c r="V2005" i="7"/>
  <c r="V2004" i="7"/>
  <c r="V2003" i="7"/>
  <c r="V2002" i="7"/>
  <c r="V2001" i="7"/>
  <c r="V2000" i="7"/>
  <c r="V1999" i="7"/>
  <c r="V1998" i="7"/>
  <c r="V1997" i="7"/>
  <c r="V1996" i="7"/>
  <c r="V1995" i="7"/>
  <c r="V1994" i="7"/>
  <c r="V1993" i="7"/>
  <c r="V1992" i="7"/>
  <c r="V1991" i="7"/>
  <c r="V1990" i="7"/>
  <c r="V1989" i="7"/>
  <c r="V1988" i="7"/>
  <c r="V1987" i="7"/>
  <c r="V1986" i="7"/>
  <c r="V1985" i="7"/>
  <c r="V1984" i="7"/>
  <c r="V1983" i="7"/>
  <c r="V1982" i="7"/>
  <c r="V1981" i="7"/>
  <c r="V1980" i="7"/>
  <c r="V1979" i="7"/>
  <c r="V1978" i="7"/>
  <c r="V1977" i="7"/>
  <c r="V1976" i="7"/>
  <c r="V1975" i="7"/>
  <c r="V1974" i="7"/>
  <c r="V1973" i="7"/>
  <c r="V1972" i="7"/>
  <c r="V1971" i="7"/>
  <c r="V1970" i="7"/>
  <c r="V1969" i="7"/>
  <c r="V1968" i="7"/>
  <c r="V1967" i="7"/>
  <c r="V1966" i="7"/>
  <c r="V1965" i="7"/>
  <c r="V1964" i="7"/>
  <c r="V1963" i="7"/>
  <c r="V1962" i="7"/>
  <c r="V1961" i="7"/>
  <c r="V1960" i="7"/>
  <c r="V1959" i="7"/>
  <c r="V1958" i="7"/>
  <c r="V1957" i="7"/>
  <c r="V1956" i="7"/>
  <c r="V1955" i="7"/>
  <c r="V1954" i="7"/>
  <c r="V1953" i="7"/>
  <c r="V1952" i="7"/>
  <c r="V1951" i="7"/>
  <c r="V1950" i="7"/>
  <c r="V1949" i="7"/>
  <c r="V1948" i="7"/>
  <c r="V1947" i="7"/>
  <c r="V1946" i="7"/>
  <c r="V1945" i="7"/>
  <c r="V1944" i="7"/>
  <c r="V1943" i="7"/>
  <c r="V1942" i="7"/>
  <c r="V1941" i="7"/>
  <c r="V1940" i="7"/>
  <c r="V1939" i="7"/>
  <c r="V1938" i="7"/>
  <c r="V1937" i="7"/>
  <c r="V1936" i="7"/>
  <c r="V1935" i="7"/>
  <c r="V1934" i="7"/>
  <c r="V1933" i="7"/>
  <c r="V1932" i="7"/>
  <c r="V1931" i="7"/>
  <c r="V1930" i="7"/>
  <c r="V1929" i="7"/>
  <c r="V1928" i="7"/>
  <c r="V1927" i="7"/>
  <c r="V1926" i="7"/>
  <c r="V1925" i="7"/>
  <c r="V1924" i="7"/>
  <c r="V1923" i="7"/>
  <c r="V1922" i="7"/>
  <c r="V1921" i="7"/>
  <c r="V1920" i="7"/>
  <c r="V1919" i="7"/>
  <c r="V1918" i="7"/>
  <c r="V1917" i="7"/>
  <c r="V1916" i="7"/>
  <c r="V1915" i="7"/>
  <c r="V1914" i="7"/>
  <c r="V1913" i="7"/>
  <c r="V1912" i="7"/>
  <c r="V1911" i="7"/>
  <c r="V1910" i="7"/>
  <c r="V1909" i="7"/>
  <c r="V1908" i="7"/>
  <c r="V1907" i="7"/>
  <c r="V1906" i="7"/>
  <c r="V1905" i="7"/>
  <c r="V1904" i="7"/>
  <c r="V1903" i="7"/>
  <c r="V1902" i="7"/>
  <c r="V1901" i="7"/>
  <c r="V1900" i="7"/>
  <c r="V1899" i="7"/>
  <c r="V1898" i="7"/>
  <c r="V1897" i="7"/>
  <c r="V1896" i="7"/>
  <c r="V1895" i="7"/>
  <c r="V1894" i="7"/>
  <c r="V1893" i="7"/>
  <c r="V1892" i="7"/>
  <c r="V1891" i="7"/>
  <c r="V1890" i="7"/>
  <c r="V1889" i="7"/>
  <c r="V1888" i="7"/>
  <c r="V1887" i="7"/>
  <c r="V1886" i="7"/>
  <c r="V1885" i="7"/>
  <c r="V1884" i="7"/>
  <c r="V1883" i="7"/>
  <c r="V1882" i="7"/>
  <c r="V1881" i="7"/>
  <c r="V1880" i="7"/>
  <c r="V1879" i="7"/>
  <c r="V1878" i="7"/>
  <c r="V1877" i="7"/>
  <c r="V1876" i="7"/>
  <c r="V1875" i="7"/>
  <c r="V1874" i="7"/>
  <c r="V1873" i="7"/>
  <c r="V1872" i="7"/>
  <c r="V1871" i="7"/>
  <c r="V1870" i="7"/>
  <c r="V1869" i="7"/>
  <c r="V1868" i="7"/>
  <c r="V1867" i="7"/>
  <c r="V1866" i="7"/>
  <c r="V1865" i="7"/>
  <c r="V1864" i="7"/>
  <c r="V1863" i="7"/>
  <c r="V1862" i="7"/>
  <c r="V1861" i="7"/>
  <c r="V1860" i="7"/>
  <c r="V1859" i="7"/>
  <c r="V1858" i="7"/>
  <c r="V1857" i="7"/>
  <c r="V1856" i="7"/>
  <c r="V1855" i="7"/>
  <c r="V1854" i="7"/>
  <c r="V1853" i="7"/>
  <c r="V1852" i="7"/>
  <c r="V1851" i="7"/>
  <c r="V1850" i="7"/>
  <c r="V1849" i="7"/>
  <c r="V1848" i="7"/>
  <c r="V1847" i="7"/>
  <c r="V1846" i="7"/>
  <c r="V1845" i="7"/>
  <c r="V1844" i="7"/>
  <c r="V1843" i="7"/>
  <c r="V1842" i="7"/>
  <c r="V1841" i="7"/>
  <c r="V1840" i="7"/>
  <c r="V1839" i="7"/>
  <c r="V1838" i="7"/>
  <c r="V1837" i="7"/>
  <c r="V1836" i="7"/>
  <c r="V1835" i="7"/>
  <c r="V1834" i="7"/>
  <c r="V1833" i="7"/>
  <c r="V1832" i="7"/>
  <c r="V1831" i="7"/>
  <c r="V1830" i="7"/>
  <c r="V1829" i="7"/>
  <c r="V1828" i="7"/>
  <c r="V1827" i="7"/>
  <c r="V1826" i="7"/>
  <c r="V1825" i="7"/>
  <c r="V1824" i="7"/>
  <c r="V1823" i="7"/>
  <c r="V1822" i="7"/>
  <c r="V1821" i="7"/>
  <c r="V1820" i="7"/>
  <c r="V1819" i="7"/>
  <c r="V1818" i="7"/>
  <c r="V1817" i="7"/>
  <c r="V1816" i="7"/>
  <c r="V1815" i="7"/>
  <c r="V1814" i="7"/>
  <c r="V1813" i="7"/>
  <c r="V1812" i="7"/>
  <c r="V1811" i="7"/>
  <c r="V1810" i="7"/>
  <c r="V1809" i="7"/>
  <c r="V1808" i="7"/>
  <c r="V1807" i="7"/>
  <c r="V1806" i="7"/>
  <c r="V1805" i="7"/>
  <c r="V1804" i="7"/>
  <c r="V1803" i="7"/>
  <c r="V1802" i="7"/>
  <c r="V1801" i="7"/>
  <c r="V1800" i="7"/>
  <c r="V1799" i="7"/>
  <c r="V1798" i="7"/>
  <c r="V1797" i="7"/>
  <c r="V1796" i="7"/>
  <c r="V1795" i="7"/>
  <c r="V1794" i="7"/>
  <c r="V1793" i="7"/>
  <c r="V1792" i="7"/>
  <c r="V1791" i="7"/>
  <c r="V1790" i="7"/>
  <c r="V1789" i="7"/>
  <c r="V1788" i="7"/>
  <c r="V1787" i="7"/>
  <c r="V1786" i="7"/>
  <c r="V1785" i="7"/>
  <c r="V1784" i="7"/>
  <c r="V1783" i="7"/>
  <c r="V1782" i="7"/>
  <c r="V1781" i="7"/>
  <c r="V1780" i="7"/>
  <c r="V1779" i="7"/>
  <c r="V1778" i="7"/>
  <c r="V1777" i="7"/>
  <c r="V1776" i="7"/>
  <c r="V1775" i="7"/>
  <c r="V1774" i="7"/>
  <c r="V1773" i="7"/>
  <c r="V1772" i="7"/>
  <c r="V1771" i="7"/>
  <c r="V1770" i="7"/>
  <c r="V1769" i="7"/>
  <c r="V1768" i="7"/>
  <c r="V1767" i="7"/>
  <c r="V1766" i="7"/>
  <c r="V1765" i="7"/>
  <c r="V1764" i="7"/>
  <c r="V1763" i="7"/>
  <c r="V1762" i="7"/>
  <c r="V1761" i="7"/>
  <c r="V1760" i="7"/>
  <c r="V1759" i="7"/>
  <c r="V1758" i="7"/>
  <c r="V1757" i="7"/>
  <c r="V1756" i="7"/>
  <c r="V1755" i="7"/>
  <c r="V1754" i="7"/>
  <c r="V1753" i="7"/>
  <c r="V1752" i="7"/>
  <c r="V1751" i="7"/>
  <c r="V1750" i="7"/>
  <c r="V1749" i="7"/>
  <c r="V1748" i="7"/>
  <c r="V1747" i="7"/>
  <c r="V1746" i="7"/>
  <c r="V1745" i="7"/>
  <c r="V1744" i="7"/>
  <c r="V1743" i="7"/>
  <c r="V1742" i="7"/>
  <c r="V1741" i="7"/>
  <c r="V1740" i="7"/>
  <c r="V1739" i="7"/>
  <c r="V1738" i="7"/>
  <c r="V1737" i="7"/>
  <c r="V1736" i="7"/>
  <c r="V1735" i="7"/>
  <c r="V1734" i="7"/>
  <c r="V1733" i="7"/>
  <c r="V1732" i="7"/>
  <c r="V1731" i="7"/>
  <c r="V1730" i="7"/>
  <c r="V1729" i="7"/>
  <c r="V1728" i="7"/>
  <c r="V1727" i="7"/>
  <c r="V1726" i="7"/>
  <c r="V1725" i="7"/>
  <c r="V1724" i="7"/>
  <c r="V1723" i="7"/>
  <c r="V1722" i="7"/>
  <c r="V1721" i="7"/>
  <c r="V1720" i="7"/>
  <c r="V1719" i="7"/>
  <c r="V1718" i="7"/>
  <c r="V1717" i="7"/>
  <c r="V1716" i="7"/>
  <c r="V1715" i="7"/>
  <c r="V1714" i="7"/>
  <c r="V1713" i="7"/>
  <c r="V1712" i="7"/>
  <c r="V1711" i="7"/>
  <c r="V1710" i="7"/>
  <c r="V1709" i="7"/>
  <c r="V1708" i="7"/>
  <c r="V1707" i="7"/>
  <c r="V1706" i="7"/>
  <c r="V1705" i="7"/>
  <c r="V1704" i="7"/>
  <c r="V1703" i="7"/>
  <c r="V1702" i="7"/>
  <c r="V1701" i="7"/>
  <c r="V1700" i="7"/>
  <c r="V1699" i="7"/>
  <c r="V1698" i="7"/>
  <c r="V1697" i="7"/>
  <c r="V1696" i="7"/>
  <c r="V1695" i="7"/>
  <c r="V1694" i="7"/>
  <c r="V1693" i="7"/>
  <c r="V1692" i="7"/>
  <c r="V1691" i="7"/>
  <c r="V1690" i="7"/>
  <c r="V1689" i="7"/>
  <c r="V1688" i="7"/>
  <c r="V1687" i="7"/>
  <c r="V1686" i="7"/>
  <c r="V1685" i="7"/>
  <c r="V1684" i="7"/>
  <c r="V1683" i="7"/>
  <c r="V1682" i="7"/>
  <c r="V1681" i="7"/>
  <c r="V1680" i="7"/>
  <c r="V1679" i="7"/>
  <c r="V1678" i="7"/>
  <c r="V1677" i="7"/>
  <c r="V1676" i="7"/>
  <c r="V1675" i="7"/>
  <c r="V1674" i="7"/>
  <c r="V1673" i="7"/>
  <c r="V1672" i="7"/>
  <c r="V1671" i="7"/>
  <c r="V1670" i="7"/>
  <c r="V1669" i="7"/>
  <c r="V1668" i="7"/>
  <c r="V1667" i="7"/>
  <c r="V1666" i="7"/>
  <c r="V1665" i="7"/>
  <c r="V1664" i="7"/>
  <c r="V1663" i="7"/>
  <c r="V1662" i="7"/>
  <c r="V1661" i="7"/>
  <c r="V1660" i="7"/>
  <c r="V1659" i="7"/>
  <c r="V1658" i="7"/>
  <c r="V1657" i="7"/>
  <c r="V1656" i="7"/>
  <c r="V1655" i="7"/>
  <c r="V1654" i="7"/>
  <c r="V1653" i="7"/>
  <c r="V1652" i="7"/>
  <c r="V1651" i="7"/>
  <c r="V1650" i="7"/>
  <c r="V1649" i="7"/>
  <c r="V1648" i="7"/>
  <c r="V1647" i="7"/>
  <c r="V1646" i="7"/>
  <c r="V1645" i="7"/>
  <c r="V1644" i="7"/>
  <c r="V1643" i="7"/>
  <c r="V1642" i="7"/>
  <c r="V1641" i="7"/>
  <c r="V1640" i="7"/>
  <c r="V1639" i="7"/>
  <c r="V1638" i="7"/>
  <c r="V1637" i="7"/>
  <c r="V1636" i="7"/>
  <c r="V1635" i="7"/>
  <c r="V1634" i="7"/>
  <c r="V1633" i="7"/>
  <c r="V1632" i="7"/>
  <c r="V1631" i="7"/>
  <c r="V1630" i="7"/>
  <c r="V1629" i="7"/>
  <c r="V1628" i="7"/>
  <c r="V1627" i="7"/>
  <c r="V1626" i="7"/>
  <c r="V1625" i="7"/>
  <c r="V1624" i="7"/>
  <c r="V1623" i="7"/>
  <c r="V1622" i="7"/>
  <c r="V1621" i="7"/>
  <c r="V1620" i="7"/>
  <c r="V1619" i="7"/>
  <c r="V1618" i="7"/>
  <c r="V1617" i="7"/>
  <c r="V1616" i="7"/>
  <c r="V1615" i="7"/>
  <c r="V1614" i="7"/>
  <c r="V1613" i="7"/>
  <c r="V1612" i="7"/>
  <c r="V1611" i="7"/>
  <c r="V1610" i="7"/>
  <c r="V1609" i="7"/>
  <c r="V1608" i="7"/>
  <c r="V1607" i="7"/>
  <c r="V1606" i="7"/>
  <c r="V1605" i="7"/>
  <c r="V1604" i="7"/>
  <c r="V1603" i="7"/>
  <c r="V1602" i="7"/>
  <c r="V1601" i="7"/>
  <c r="V1600" i="7"/>
  <c r="V1599" i="7"/>
  <c r="V1598" i="7"/>
  <c r="V1597" i="7"/>
  <c r="V1596" i="7"/>
  <c r="V1595" i="7"/>
  <c r="V1594" i="7"/>
  <c r="V1593" i="7"/>
  <c r="V1592" i="7"/>
  <c r="V1591" i="7"/>
  <c r="V1590" i="7"/>
  <c r="V1589" i="7"/>
  <c r="V1588" i="7"/>
  <c r="V1587" i="7"/>
  <c r="V1586" i="7"/>
  <c r="V1585" i="7"/>
  <c r="V1584" i="7"/>
  <c r="V1583" i="7"/>
  <c r="V1582" i="7"/>
  <c r="V1581" i="7"/>
  <c r="V1580" i="7"/>
  <c r="V1579" i="7"/>
  <c r="V1578" i="7"/>
  <c r="V1577" i="7"/>
  <c r="V1576" i="7"/>
  <c r="V1575" i="7"/>
  <c r="V1574" i="7"/>
  <c r="V1573" i="7"/>
  <c r="V1572" i="7"/>
  <c r="V1571" i="7"/>
  <c r="V1570" i="7"/>
  <c r="V1569" i="7"/>
  <c r="V1568" i="7"/>
  <c r="V1567" i="7"/>
  <c r="V1566" i="7"/>
  <c r="V1565" i="7"/>
  <c r="V1564" i="7"/>
  <c r="V1563" i="7"/>
  <c r="V1562" i="7"/>
  <c r="V1561" i="7"/>
  <c r="V1560" i="7"/>
  <c r="V1559" i="7"/>
  <c r="V1558" i="7"/>
  <c r="V1557" i="7"/>
  <c r="V1556" i="7"/>
  <c r="V1555" i="7"/>
  <c r="V1554" i="7"/>
  <c r="V1553" i="7"/>
  <c r="V1552" i="7"/>
  <c r="V1551" i="7"/>
  <c r="V1550" i="7"/>
  <c r="V1549" i="7"/>
  <c r="V1548" i="7"/>
  <c r="V1547" i="7"/>
  <c r="V1546" i="7"/>
  <c r="V1545" i="7"/>
  <c r="V1544" i="7"/>
  <c r="V1543" i="7"/>
  <c r="V1542" i="7"/>
  <c r="V1541" i="7"/>
  <c r="V1540" i="7"/>
  <c r="V1539" i="7"/>
  <c r="V1538" i="7"/>
  <c r="V1537" i="7"/>
  <c r="V1536" i="7"/>
  <c r="V1535" i="7"/>
  <c r="V1534" i="7"/>
  <c r="V1533" i="7"/>
  <c r="V1532" i="7"/>
  <c r="V1531" i="7"/>
  <c r="V1530" i="7"/>
  <c r="V1529" i="7"/>
  <c r="V1528" i="7"/>
  <c r="V1527" i="7"/>
  <c r="V1526" i="7"/>
  <c r="V1525" i="7"/>
  <c r="V1524" i="7"/>
  <c r="V1523" i="7"/>
  <c r="V1522" i="7"/>
  <c r="V1521" i="7"/>
  <c r="V1520" i="7"/>
  <c r="V1519" i="7"/>
  <c r="V1518" i="7"/>
  <c r="V1517" i="7"/>
  <c r="V1516" i="7"/>
  <c r="V1515" i="7"/>
  <c r="V1514" i="7"/>
  <c r="V1513" i="7"/>
  <c r="V1512" i="7"/>
  <c r="V1511" i="7"/>
  <c r="V1510" i="7"/>
  <c r="V1509" i="7"/>
  <c r="V1508" i="7"/>
  <c r="V1507" i="7"/>
  <c r="V1506" i="7"/>
  <c r="V1505" i="7"/>
  <c r="V1504" i="7"/>
  <c r="V1503" i="7"/>
  <c r="V1502" i="7"/>
  <c r="V1501" i="7"/>
  <c r="V1500" i="7"/>
  <c r="V1499" i="7"/>
  <c r="V1498" i="7"/>
  <c r="V1497" i="7"/>
  <c r="V1496" i="7"/>
  <c r="V1495" i="7"/>
  <c r="V1494" i="7"/>
  <c r="V1493" i="7"/>
  <c r="V1492" i="7"/>
  <c r="V1491" i="7"/>
  <c r="V1490" i="7"/>
  <c r="V1489" i="7"/>
  <c r="V1488" i="7"/>
  <c r="V1487" i="7"/>
  <c r="V1486" i="7"/>
  <c r="V1485" i="7"/>
  <c r="V1484" i="7"/>
  <c r="V1483" i="7"/>
  <c r="V1482" i="7"/>
  <c r="V1481" i="7"/>
  <c r="V1480" i="7"/>
  <c r="V1479" i="7"/>
  <c r="V1478" i="7"/>
  <c r="V1477" i="7"/>
  <c r="V1476" i="7"/>
  <c r="V1475" i="7"/>
  <c r="V1474" i="7"/>
  <c r="V1473" i="7"/>
  <c r="V1472" i="7"/>
  <c r="V1471" i="7"/>
  <c r="V1470" i="7"/>
  <c r="V1469" i="7"/>
  <c r="V1468" i="7"/>
  <c r="V1467" i="7"/>
  <c r="Q1467" i="7"/>
  <c r="V1466" i="7"/>
  <c r="Q1466" i="7"/>
  <c r="V1465" i="7"/>
  <c r="Q1465" i="7"/>
  <c r="V1464" i="7"/>
  <c r="Q1464" i="7"/>
  <c r="V1463" i="7"/>
  <c r="Q1463" i="7"/>
  <c r="V1462" i="7"/>
  <c r="Q1462" i="7"/>
  <c r="V1461" i="7"/>
  <c r="Q1461" i="7"/>
  <c r="V1460" i="7"/>
  <c r="Q1460" i="7"/>
  <c r="V1459" i="7"/>
  <c r="Q1459" i="7"/>
  <c r="V1458" i="7"/>
  <c r="Q1458" i="7"/>
  <c r="V1457" i="7"/>
  <c r="Q1457" i="7"/>
  <c r="V1456" i="7"/>
  <c r="Q1456" i="7"/>
  <c r="V1455" i="7"/>
  <c r="Q1455" i="7"/>
  <c r="V1454" i="7"/>
  <c r="Q1454" i="7"/>
  <c r="V1453" i="7"/>
  <c r="Q1453" i="7"/>
  <c r="V1452" i="7"/>
  <c r="Q1452" i="7"/>
  <c r="V1451" i="7"/>
  <c r="Q1451" i="7"/>
  <c r="V1450" i="7"/>
  <c r="Q1450" i="7"/>
  <c r="V1449" i="7"/>
  <c r="Q1449" i="7"/>
  <c r="V1448" i="7"/>
  <c r="Q1448" i="7"/>
  <c r="V1447" i="7"/>
  <c r="Q1447" i="7"/>
  <c r="V1446" i="7"/>
  <c r="Q1446" i="7"/>
  <c r="V1445" i="7"/>
  <c r="Q1445" i="7"/>
  <c r="V1444" i="7"/>
  <c r="Q1444" i="7"/>
  <c r="V1443" i="7"/>
  <c r="Q1443" i="7"/>
  <c r="V1442" i="7"/>
  <c r="Q1442" i="7"/>
  <c r="V1441" i="7"/>
  <c r="Q1441" i="7"/>
  <c r="V1440" i="7"/>
  <c r="Q1440" i="7"/>
  <c r="V1439" i="7"/>
  <c r="Q1439" i="7"/>
  <c r="V1438" i="7"/>
  <c r="Q1438" i="7"/>
  <c r="V1437" i="7"/>
  <c r="Q1437" i="7"/>
  <c r="V1436" i="7"/>
  <c r="Q1436" i="7"/>
  <c r="V1435" i="7"/>
  <c r="Q1435" i="7"/>
  <c r="V1434" i="7"/>
  <c r="Q1434" i="7"/>
  <c r="V1433" i="7"/>
  <c r="Q1433" i="7"/>
  <c r="V1432" i="7"/>
  <c r="Q1432" i="7"/>
  <c r="V1431" i="7"/>
  <c r="Q1431" i="7"/>
  <c r="V1430" i="7"/>
  <c r="Q1430" i="7"/>
  <c r="V1429" i="7"/>
  <c r="Q1429" i="7"/>
  <c r="V1428" i="7"/>
  <c r="Q1428" i="7"/>
  <c r="V1427" i="7"/>
  <c r="Q1427" i="7"/>
  <c r="V1426" i="7"/>
  <c r="Q1426" i="7"/>
  <c r="V1425" i="7"/>
  <c r="Q1425" i="7"/>
  <c r="V1424" i="7"/>
  <c r="Q1424" i="7"/>
  <c r="V1423" i="7"/>
  <c r="Q1423" i="7"/>
  <c r="V1422" i="7"/>
  <c r="Q1422" i="7"/>
  <c r="V1421" i="7"/>
  <c r="Q1421" i="7"/>
  <c r="V1420" i="7"/>
  <c r="Q1420" i="7"/>
  <c r="V1419" i="7"/>
  <c r="Q1419" i="7"/>
  <c r="V1418" i="7"/>
  <c r="Q1418" i="7"/>
  <c r="V1417" i="7"/>
  <c r="Q1417" i="7"/>
  <c r="V1416" i="7"/>
  <c r="Q1416" i="7"/>
  <c r="V1415" i="7"/>
  <c r="Q1415" i="7"/>
  <c r="V1414" i="7"/>
  <c r="Q1414" i="7"/>
  <c r="V1413" i="7"/>
  <c r="Q1413" i="7"/>
  <c r="V1412" i="7"/>
  <c r="Q1412" i="7"/>
  <c r="V1411" i="7"/>
  <c r="Q1411" i="7"/>
  <c r="V1410" i="7"/>
  <c r="Q1410" i="7"/>
  <c r="V1409" i="7"/>
  <c r="Q1409" i="7"/>
  <c r="V1408" i="7"/>
  <c r="Q1408" i="7"/>
  <c r="V1407" i="7"/>
  <c r="Q1407" i="7"/>
  <c r="V1406" i="7"/>
  <c r="Q1406" i="7"/>
  <c r="V1405" i="7"/>
  <c r="Q1405" i="7"/>
  <c r="V1404" i="7"/>
  <c r="Q1404" i="7"/>
  <c r="V1403" i="7"/>
  <c r="Q1403" i="7"/>
  <c r="V1402" i="7"/>
  <c r="Q1402" i="7"/>
  <c r="V1401" i="7"/>
  <c r="Q1401" i="7"/>
  <c r="V1400" i="7"/>
  <c r="Q1400" i="7"/>
  <c r="V1399" i="7"/>
  <c r="Q1399" i="7"/>
  <c r="V1398" i="7"/>
  <c r="Q1398" i="7"/>
  <c r="V1397" i="7"/>
  <c r="Q1397" i="7"/>
  <c r="V1396" i="7"/>
  <c r="Q1396" i="7"/>
  <c r="V1395" i="7"/>
  <c r="Q1395" i="7"/>
  <c r="V1394" i="7"/>
  <c r="Q1394" i="7"/>
  <c r="V1393" i="7"/>
  <c r="Q1393" i="7"/>
  <c r="V1392" i="7"/>
  <c r="Q1392" i="7"/>
  <c r="V1391" i="7"/>
  <c r="Q1391" i="7"/>
  <c r="V1390" i="7"/>
  <c r="Q1390" i="7"/>
  <c r="V1389" i="7"/>
  <c r="Q1389" i="7"/>
  <c r="V1388" i="7"/>
  <c r="Q1388" i="7"/>
  <c r="V1387" i="7"/>
  <c r="Q1387" i="7"/>
  <c r="V1386" i="7"/>
  <c r="Q1386" i="7"/>
  <c r="V1385" i="7"/>
  <c r="Q1385" i="7"/>
  <c r="V1384" i="7"/>
  <c r="Q1384" i="7"/>
  <c r="V1383" i="7"/>
  <c r="Q1383" i="7"/>
  <c r="V1382" i="7"/>
  <c r="Q1382" i="7"/>
  <c r="V1381" i="7"/>
  <c r="Q1381" i="7"/>
  <c r="V1380" i="7"/>
  <c r="Q1380" i="7"/>
  <c r="V1379" i="7"/>
  <c r="Q1379" i="7"/>
  <c r="V1378" i="7"/>
  <c r="Q1378" i="7"/>
  <c r="V1377" i="7"/>
  <c r="Q1377" i="7"/>
  <c r="V1376" i="7"/>
  <c r="Q1376" i="7"/>
  <c r="V1375" i="7"/>
  <c r="Q1375" i="7"/>
  <c r="V1374" i="7"/>
  <c r="Q1374" i="7"/>
  <c r="V1373" i="7"/>
  <c r="Q1373" i="7"/>
  <c r="V1372" i="7"/>
  <c r="Q1372" i="7"/>
  <c r="V1371" i="7"/>
  <c r="Q1371" i="7"/>
  <c r="V1370" i="7"/>
  <c r="Q1370" i="7"/>
  <c r="V1369" i="7"/>
  <c r="Q1369" i="7"/>
  <c r="V1368" i="7"/>
  <c r="Q1368" i="7"/>
  <c r="V1367" i="7"/>
  <c r="Q1367" i="7"/>
  <c r="V1366" i="7"/>
  <c r="Q1366" i="7"/>
  <c r="V1365" i="7"/>
  <c r="Q1365" i="7"/>
  <c r="V1364" i="7"/>
  <c r="Q1364" i="7"/>
  <c r="V1363" i="7"/>
  <c r="Q1363" i="7"/>
  <c r="V1362" i="7"/>
  <c r="Q1362" i="7"/>
  <c r="V1361" i="7"/>
  <c r="Q1361" i="7"/>
  <c r="V1360" i="7"/>
  <c r="Q1360" i="7"/>
  <c r="V1359" i="7"/>
  <c r="Q1359" i="7"/>
  <c r="V1358" i="7"/>
  <c r="Q1358" i="7"/>
  <c r="V1357" i="7"/>
  <c r="Q1357" i="7"/>
  <c r="V1356" i="7"/>
  <c r="Q1356" i="7"/>
  <c r="V1355" i="7"/>
  <c r="Q1355" i="7"/>
  <c r="V1354" i="7"/>
  <c r="Q1354" i="7"/>
  <c r="V1353" i="7"/>
  <c r="Q1353" i="7"/>
  <c r="V1352" i="7"/>
  <c r="Q1352" i="7"/>
  <c r="V1351" i="7"/>
  <c r="Q1351" i="7"/>
  <c r="V1350" i="7"/>
  <c r="Q1350" i="7"/>
  <c r="V1349" i="7"/>
  <c r="Q1349" i="7"/>
  <c r="V1348" i="7"/>
  <c r="Q1348" i="7"/>
  <c r="V1347" i="7"/>
  <c r="Q1347" i="7"/>
  <c r="V1346" i="7"/>
  <c r="Q1346" i="7"/>
  <c r="V1345" i="7"/>
  <c r="Q1345" i="7"/>
  <c r="V1344" i="7"/>
  <c r="Q1344" i="7"/>
  <c r="V1343" i="7"/>
  <c r="Q1343" i="7"/>
  <c r="V1342" i="7"/>
  <c r="Q1342" i="7"/>
  <c r="V1341" i="7"/>
  <c r="Q1341" i="7"/>
  <c r="V1340" i="7"/>
  <c r="Q1340" i="7"/>
  <c r="V1339" i="7"/>
  <c r="Q1339" i="7"/>
  <c r="V1338" i="7"/>
  <c r="Q1338" i="7"/>
  <c r="V1337" i="7"/>
  <c r="Q1337" i="7"/>
  <c r="V1336" i="7"/>
  <c r="Q1336" i="7"/>
  <c r="V1335" i="7"/>
  <c r="Q1335" i="7"/>
  <c r="V1334" i="7"/>
  <c r="Q1334" i="7"/>
  <c r="V1333" i="7"/>
  <c r="Q1333" i="7"/>
  <c r="V1332" i="7"/>
  <c r="Q1332" i="7"/>
  <c r="V1331" i="7"/>
  <c r="Q1331" i="7"/>
  <c r="V1330" i="7"/>
  <c r="Q1330" i="7"/>
  <c r="V1329" i="7"/>
  <c r="Q1329" i="7"/>
  <c r="V1328" i="7"/>
  <c r="Q1328" i="7"/>
  <c r="V1327" i="7"/>
  <c r="Q1327" i="7"/>
  <c r="V1326" i="7"/>
  <c r="Q1326" i="7"/>
  <c r="V1325" i="7"/>
  <c r="Q1325" i="7"/>
  <c r="V1324" i="7"/>
  <c r="Q1324" i="7"/>
  <c r="V1323" i="7"/>
  <c r="Q1323" i="7"/>
  <c r="V1322" i="7"/>
  <c r="Q1322" i="7"/>
  <c r="V1321" i="7"/>
  <c r="Q1321" i="7"/>
  <c r="V1320" i="7"/>
  <c r="Q1320" i="7"/>
  <c r="V1319" i="7"/>
  <c r="Q1319" i="7"/>
  <c r="V1318" i="7"/>
  <c r="Q1318" i="7"/>
  <c r="V1317" i="7"/>
  <c r="Q1317" i="7"/>
  <c r="V1316" i="7"/>
  <c r="Q1316" i="7"/>
  <c r="V1315" i="7"/>
  <c r="Q1315" i="7"/>
  <c r="V1314" i="7"/>
  <c r="Q1314" i="7"/>
  <c r="V1313" i="7"/>
  <c r="Q1313" i="7"/>
  <c r="V1312" i="7"/>
  <c r="Q1312" i="7"/>
  <c r="V1311" i="7"/>
  <c r="Q1311" i="7"/>
  <c r="V1310" i="7"/>
  <c r="Q1310" i="7"/>
  <c r="V1309" i="7"/>
  <c r="Q1309" i="7"/>
  <c r="V1308" i="7"/>
  <c r="Q1308" i="7"/>
  <c r="V1307" i="7"/>
  <c r="Q1307" i="7"/>
  <c r="V1306" i="7"/>
  <c r="Q1306" i="7"/>
  <c r="V1305" i="7"/>
  <c r="Q1305" i="7"/>
  <c r="V1304" i="7"/>
  <c r="Q1304" i="7"/>
  <c r="V1303" i="7"/>
  <c r="Q1303" i="7"/>
  <c r="V1302" i="7"/>
  <c r="Q1302" i="7"/>
  <c r="V1301" i="7"/>
  <c r="Q1301" i="7"/>
  <c r="V1300" i="7"/>
  <c r="Q1300" i="7"/>
  <c r="V1299" i="7"/>
  <c r="Q1299" i="7"/>
  <c r="V1298" i="7"/>
  <c r="Q1298" i="7"/>
  <c r="V1297" i="7"/>
  <c r="Q1297" i="7"/>
  <c r="V1296" i="7"/>
  <c r="Q1296" i="7"/>
  <c r="V1295" i="7"/>
  <c r="Q1295" i="7"/>
  <c r="V1294" i="7"/>
  <c r="Q1294" i="7"/>
  <c r="V1293" i="7"/>
  <c r="Q1293" i="7"/>
  <c r="V1292" i="7"/>
  <c r="Q1292" i="7"/>
  <c r="V1291" i="7"/>
  <c r="Q1291" i="7"/>
  <c r="V1290" i="7"/>
  <c r="Q1290" i="7"/>
  <c r="V1289" i="7"/>
  <c r="Q1289" i="7"/>
  <c r="V1288" i="7"/>
  <c r="Q1288" i="7"/>
  <c r="V1287" i="7"/>
  <c r="Q1287" i="7"/>
  <c r="V1286" i="7"/>
  <c r="Q1286" i="7"/>
  <c r="V1285" i="7"/>
  <c r="Q1285" i="7"/>
  <c r="V1284" i="7"/>
  <c r="Q1284" i="7"/>
  <c r="V1283" i="7"/>
  <c r="Q1283" i="7"/>
  <c r="V1282" i="7"/>
  <c r="Q1282" i="7"/>
  <c r="V1281" i="7"/>
  <c r="Q1281" i="7"/>
  <c r="V1280" i="7"/>
  <c r="Q1280" i="7"/>
  <c r="V1279" i="7"/>
  <c r="Q1279" i="7"/>
  <c r="V1278" i="7"/>
  <c r="Q1278" i="7"/>
  <c r="V1277" i="7"/>
  <c r="Q1277" i="7"/>
  <c r="V1276" i="7"/>
  <c r="Q1276" i="7"/>
  <c r="V1275" i="7"/>
  <c r="Q1275" i="7"/>
  <c r="V1274" i="7"/>
  <c r="Q1274" i="7"/>
  <c r="V1273" i="7"/>
  <c r="Q1273" i="7"/>
  <c r="V1272" i="7"/>
  <c r="Q1272" i="7"/>
  <c r="V1271" i="7"/>
  <c r="Q1271" i="7"/>
  <c r="V1270" i="7"/>
  <c r="Q1270" i="7"/>
  <c r="V1269" i="7"/>
  <c r="Q1269" i="7"/>
  <c r="V1268" i="7"/>
  <c r="Q1268" i="7"/>
  <c r="V1267" i="7"/>
  <c r="Q1267" i="7"/>
  <c r="V1266" i="7"/>
  <c r="Q1266" i="7"/>
  <c r="V1265" i="7"/>
  <c r="Q1265" i="7"/>
  <c r="V1264" i="7"/>
  <c r="Q1264" i="7"/>
  <c r="V1263" i="7"/>
  <c r="Q1263" i="7"/>
  <c r="V1262" i="7"/>
  <c r="Q1262" i="7"/>
  <c r="V1261" i="7"/>
  <c r="Q1261" i="7"/>
  <c r="V1260" i="7"/>
  <c r="Q1260" i="7"/>
  <c r="V1259" i="7"/>
  <c r="Q1259" i="7"/>
  <c r="V1258" i="7"/>
  <c r="Q1258" i="7"/>
  <c r="V1257" i="7"/>
  <c r="Q1257" i="7"/>
  <c r="V1256" i="7"/>
  <c r="Q1256" i="7"/>
  <c r="V1255" i="7"/>
  <c r="Q1255" i="7"/>
  <c r="V1254" i="7"/>
  <c r="Q1254" i="7"/>
  <c r="V1253" i="7"/>
  <c r="Q1253" i="7"/>
  <c r="V1252" i="7"/>
  <c r="Q1252" i="7"/>
  <c r="V1251" i="7"/>
  <c r="Q1251" i="7"/>
  <c r="V1250" i="7"/>
  <c r="Q1250" i="7"/>
  <c r="V1249" i="7"/>
  <c r="Q1249" i="7"/>
  <c r="V1248" i="7"/>
  <c r="Q1248" i="7"/>
  <c r="V1247" i="7"/>
  <c r="Q1247" i="7"/>
  <c r="V1246" i="7"/>
  <c r="Q1246" i="7"/>
  <c r="V1245" i="7"/>
  <c r="Q1245" i="7"/>
  <c r="V1244" i="7"/>
  <c r="Q1244" i="7"/>
  <c r="V1243" i="7"/>
  <c r="Q1243" i="7"/>
  <c r="V1242" i="7"/>
  <c r="Q1242" i="7"/>
  <c r="V1241" i="7"/>
  <c r="Q1241" i="7"/>
  <c r="V1240" i="7"/>
  <c r="Q1240" i="7"/>
  <c r="V1239" i="7"/>
  <c r="Q1239" i="7"/>
  <c r="V1238" i="7"/>
  <c r="Q1238" i="7"/>
  <c r="V1237" i="7"/>
  <c r="Q1237" i="7"/>
  <c r="V1236" i="7"/>
  <c r="Q1236" i="7"/>
  <c r="V1235" i="7"/>
  <c r="Q1235" i="7"/>
  <c r="V1234" i="7"/>
  <c r="Q1234" i="7"/>
  <c r="V1233" i="7"/>
  <c r="Q1233" i="7"/>
  <c r="V1232" i="7"/>
  <c r="Q1232" i="7"/>
  <c r="V1231" i="7"/>
  <c r="Q1231" i="7"/>
  <c r="V1230" i="7"/>
  <c r="Q1230" i="7"/>
  <c r="V1229" i="7"/>
  <c r="Q1229" i="7"/>
  <c r="V1228" i="7"/>
  <c r="Q1228" i="7"/>
  <c r="V1227" i="7"/>
  <c r="Q1227" i="7"/>
  <c r="V1226" i="7"/>
  <c r="Q1226" i="7"/>
  <c r="V1225" i="7"/>
  <c r="Q1225" i="7"/>
  <c r="V1224" i="7"/>
  <c r="Q1224" i="7"/>
  <c r="V1223" i="7"/>
  <c r="Q1223" i="7"/>
  <c r="V1222" i="7"/>
  <c r="Q1222" i="7"/>
  <c r="V1221" i="7"/>
  <c r="Q1221" i="7"/>
  <c r="V1220" i="7"/>
  <c r="Q1220" i="7"/>
  <c r="V1219" i="7"/>
  <c r="Q1219" i="7"/>
  <c r="V1218" i="7"/>
  <c r="Q1218" i="7"/>
  <c r="V1217" i="7"/>
  <c r="Q1217" i="7"/>
  <c r="V1216" i="7"/>
  <c r="Q1216" i="7"/>
  <c r="V1215" i="7"/>
  <c r="Q1215" i="7"/>
  <c r="V1214" i="7"/>
  <c r="Q1214" i="7"/>
  <c r="V1213" i="7"/>
  <c r="Q1213" i="7"/>
  <c r="V1212" i="7"/>
  <c r="Q1212" i="7"/>
  <c r="V1211" i="7"/>
  <c r="Q1211" i="7"/>
  <c r="V1210" i="7"/>
  <c r="Q1210" i="7"/>
  <c r="V1209" i="7"/>
  <c r="Q1209" i="7"/>
  <c r="V1208" i="7"/>
  <c r="Q1208" i="7"/>
  <c r="V1207" i="7"/>
  <c r="Q1207" i="7"/>
  <c r="V1206" i="7"/>
  <c r="Q1206" i="7"/>
  <c r="V1205" i="7"/>
  <c r="Q1205" i="7"/>
  <c r="V1204" i="7"/>
  <c r="Q1204" i="7"/>
  <c r="V1203" i="7"/>
  <c r="Q1203" i="7"/>
  <c r="V1202" i="7"/>
  <c r="Q1202" i="7"/>
  <c r="V1201" i="7"/>
  <c r="Q1201" i="7"/>
  <c r="V1200" i="7"/>
  <c r="Q1200" i="7"/>
  <c r="V1199" i="7"/>
  <c r="Q1199" i="7"/>
  <c r="V1198" i="7"/>
  <c r="Q1198" i="7"/>
  <c r="V1197" i="7"/>
  <c r="Q1197" i="7"/>
  <c r="V1196" i="7"/>
  <c r="Q1196" i="7"/>
  <c r="V1195" i="7"/>
  <c r="Q1195" i="7"/>
  <c r="V1194" i="7"/>
  <c r="Q1194" i="7"/>
  <c r="V1193" i="7"/>
  <c r="Q1193" i="7"/>
  <c r="V1192" i="7"/>
  <c r="Q1192" i="7"/>
  <c r="V1191" i="7"/>
  <c r="Q1191" i="7"/>
  <c r="V1190" i="7"/>
  <c r="Q1190" i="7"/>
  <c r="V1189" i="7"/>
  <c r="Q1189" i="7"/>
  <c r="V1188" i="7"/>
  <c r="Q1188" i="7"/>
  <c r="V1187" i="7"/>
  <c r="Q1187" i="7"/>
  <c r="V1186" i="7"/>
  <c r="Q1186" i="7"/>
  <c r="V1185" i="7"/>
  <c r="Q1185" i="7"/>
  <c r="V1184" i="7"/>
  <c r="Q1184" i="7"/>
  <c r="V1183" i="7"/>
  <c r="Q1183" i="7"/>
  <c r="V1182" i="7"/>
  <c r="Q1182" i="7"/>
  <c r="V1181" i="7"/>
  <c r="Q1181" i="7"/>
  <c r="V1180" i="7"/>
  <c r="Q1180" i="7"/>
  <c r="V1179" i="7"/>
  <c r="Q1179" i="7"/>
  <c r="V1178" i="7"/>
  <c r="Q1178" i="7"/>
  <c r="V1177" i="7"/>
  <c r="Q1177" i="7"/>
  <c r="V1176" i="7"/>
  <c r="Q1176" i="7"/>
  <c r="V1175" i="7"/>
  <c r="Q1175" i="7"/>
  <c r="V1174" i="7"/>
  <c r="Q1174" i="7"/>
  <c r="V1173" i="7"/>
  <c r="Q1173" i="7"/>
  <c r="V1172" i="7"/>
  <c r="Q1172" i="7"/>
  <c r="V1171" i="7"/>
  <c r="Q1171" i="7"/>
  <c r="V1170" i="7"/>
  <c r="Q1170" i="7"/>
  <c r="V1169" i="7"/>
  <c r="Q1169" i="7"/>
  <c r="V1168" i="7"/>
  <c r="Q1168" i="7"/>
  <c r="V1167" i="7"/>
  <c r="Q1167" i="7"/>
  <c r="V1166" i="7"/>
  <c r="Q1166" i="7"/>
  <c r="V1165" i="7"/>
  <c r="Q1165" i="7"/>
  <c r="V1164" i="7"/>
  <c r="Q1164" i="7"/>
  <c r="V1163" i="7"/>
  <c r="Q1163" i="7"/>
  <c r="V1162" i="7"/>
  <c r="Q1162" i="7"/>
  <c r="V1161" i="7"/>
  <c r="Q1161" i="7"/>
  <c r="V1160" i="7"/>
  <c r="Q1160" i="7"/>
  <c r="V1159" i="7"/>
  <c r="Q1159" i="7"/>
  <c r="V1158" i="7"/>
  <c r="Q1158" i="7"/>
  <c r="V1157" i="7"/>
  <c r="Q1157" i="7"/>
  <c r="V1156" i="7"/>
  <c r="Q1156" i="7"/>
  <c r="V1155" i="7"/>
  <c r="Q1155" i="7"/>
  <c r="V1154" i="7"/>
  <c r="Q1154" i="7"/>
  <c r="V1153" i="7"/>
  <c r="Q1153" i="7"/>
  <c r="V1152" i="7"/>
  <c r="Q1152" i="7"/>
  <c r="V1151" i="7"/>
  <c r="Q1151" i="7"/>
  <c r="V1150" i="7"/>
  <c r="Q1150" i="7"/>
  <c r="V1149" i="7"/>
  <c r="Q1149" i="7"/>
  <c r="V1148" i="7"/>
  <c r="Q1148" i="7"/>
  <c r="V1147" i="7"/>
  <c r="Q1147" i="7"/>
  <c r="V1146" i="7"/>
  <c r="Q1146" i="7"/>
  <c r="V1145" i="7"/>
  <c r="Q1145" i="7"/>
  <c r="V1144" i="7"/>
  <c r="Q1144" i="7"/>
  <c r="V1143" i="7"/>
  <c r="Q1143" i="7"/>
  <c r="V1142" i="7"/>
  <c r="Q1142" i="7"/>
  <c r="V1141" i="7"/>
  <c r="Q1141" i="7"/>
  <c r="V1140" i="7"/>
  <c r="Q1140" i="7"/>
  <c r="V1139" i="7"/>
  <c r="Q1139" i="7"/>
  <c r="V1138" i="7"/>
  <c r="Q1138" i="7"/>
  <c r="V1137" i="7"/>
  <c r="Q1137" i="7"/>
  <c r="V1136" i="7"/>
  <c r="Q1136" i="7"/>
  <c r="V1135" i="7"/>
  <c r="Q1135" i="7"/>
  <c r="V1134" i="7"/>
  <c r="Q1134" i="7"/>
  <c r="V1133" i="7"/>
  <c r="Q1133" i="7"/>
  <c r="V1132" i="7"/>
  <c r="Q1132" i="7"/>
  <c r="V1131" i="7"/>
  <c r="Q1131" i="7"/>
  <c r="V1130" i="7"/>
  <c r="Q1130" i="7"/>
  <c r="V1129" i="7"/>
  <c r="Q1129" i="7"/>
  <c r="V1128" i="7"/>
  <c r="Q1128" i="7"/>
  <c r="V1127" i="7"/>
  <c r="Q1127" i="7"/>
  <c r="V1126" i="7"/>
  <c r="Q1126" i="7"/>
  <c r="V1125" i="7"/>
  <c r="Q1125" i="7"/>
  <c r="V1124" i="7"/>
  <c r="Q1124" i="7"/>
  <c r="V1123" i="7"/>
  <c r="Q1123" i="7"/>
  <c r="V1122" i="7"/>
  <c r="Q1122" i="7"/>
  <c r="V1121" i="7"/>
  <c r="Q1121" i="7"/>
  <c r="V1120" i="7"/>
  <c r="Q1120" i="7"/>
  <c r="V1119" i="7"/>
  <c r="Q1119" i="7"/>
  <c r="V1118" i="7"/>
  <c r="Q1118" i="7"/>
  <c r="V1117" i="7"/>
  <c r="Q1117" i="7"/>
  <c r="V1116" i="7"/>
  <c r="Q1116" i="7"/>
  <c r="V1115" i="7"/>
  <c r="Q1115" i="7"/>
  <c r="V1114" i="7"/>
  <c r="Q1114" i="7"/>
  <c r="V1113" i="7"/>
  <c r="Q1113" i="7"/>
  <c r="V1112" i="7"/>
  <c r="Q1112" i="7"/>
  <c r="V1111" i="7"/>
  <c r="Q1111" i="7"/>
  <c r="V1110" i="7"/>
  <c r="Q1110" i="7"/>
  <c r="V1109" i="7"/>
  <c r="Q1109" i="7"/>
  <c r="V1108" i="7"/>
  <c r="Q1108" i="7"/>
  <c r="V1107" i="7"/>
  <c r="Q1107" i="7"/>
  <c r="V1106" i="7"/>
  <c r="Q1106" i="7"/>
  <c r="V1105" i="7"/>
  <c r="Q1105" i="7"/>
  <c r="V1104" i="7"/>
  <c r="Q1104" i="7"/>
  <c r="V1103" i="7"/>
  <c r="Q1103" i="7"/>
  <c r="V1102" i="7"/>
  <c r="Q1102" i="7"/>
  <c r="V1101" i="7"/>
  <c r="Q1101" i="7"/>
  <c r="V1100" i="7"/>
  <c r="Q1100" i="7"/>
  <c r="V1099" i="7"/>
  <c r="Q1099" i="7"/>
  <c r="V1098" i="7"/>
  <c r="Q1098" i="7"/>
  <c r="V1097" i="7"/>
  <c r="Q1097" i="7"/>
  <c r="V1096" i="7"/>
  <c r="Q1096" i="7"/>
  <c r="V1095" i="7"/>
  <c r="Q1095" i="7"/>
  <c r="V1094" i="7"/>
  <c r="Q1094" i="7"/>
  <c r="V1093" i="7"/>
  <c r="Q1093" i="7"/>
  <c r="V1092" i="7"/>
  <c r="Q1092" i="7"/>
  <c r="V1091" i="7"/>
  <c r="Q1091" i="7"/>
  <c r="V1090" i="7"/>
  <c r="Q1090" i="7"/>
  <c r="V1089" i="7"/>
  <c r="Q1089" i="7"/>
  <c r="V1088" i="7"/>
  <c r="Q1088" i="7"/>
  <c r="V1087" i="7"/>
  <c r="Q1087" i="7"/>
  <c r="V1086" i="7"/>
  <c r="Q1086" i="7"/>
  <c r="V1085" i="7"/>
  <c r="Q1085" i="7"/>
  <c r="V1084" i="7"/>
  <c r="Q1084" i="7"/>
  <c r="V1083" i="7"/>
  <c r="Q1083" i="7"/>
  <c r="V1082" i="7"/>
  <c r="Q1082" i="7"/>
  <c r="V1081" i="7"/>
  <c r="Q1081" i="7"/>
  <c r="V1080" i="7"/>
  <c r="Q1080" i="7"/>
  <c r="V1079" i="7"/>
  <c r="Q1079" i="7"/>
  <c r="V1078" i="7"/>
  <c r="Q1078" i="7"/>
  <c r="V1077" i="7"/>
  <c r="Q1077" i="7"/>
  <c r="V1076" i="7"/>
  <c r="Q1076" i="7"/>
  <c r="V1075" i="7"/>
  <c r="Q1075" i="7"/>
  <c r="V1074" i="7"/>
  <c r="Q1074" i="7"/>
  <c r="V1073" i="7"/>
  <c r="Q1073" i="7"/>
  <c r="V1072" i="7"/>
  <c r="Q1072" i="7"/>
  <c r="V1071" i="7"/>
  <c r="Q1071" i="7"/>
  <c r="V1070" i="7"/>
  <c r="Q1070" i="7"/>
  <c r="V1069" i="7"/>
  <c r="Q1069" i="7"/>
  <c r="V1068" i="7"/>
  <c r="Q1068" i="7"/>
  <c r="V1067" i="7"/>
  <c r="Q1067" i="7"/>
  <c r="V1066" i="7"/>
  <c r="Q1066" i="7"/>
  <c r="V1065" i="7"/>
  <c r="Q1065" i="7"/>
  <c r="V1064" i="7"/>
  <c r="Q1064" i="7"/>
  <c r="V1063" i="7"/>
  <c r="Q1063" i="7"/>
  <c r="V1062" i="7"/>
  <c r="Q1062" i="7"/>
  <c r="V1061" i="7"/>
  <c r="Q1061" i="7"/>
  <c r="V1060" i="7"/>
  <c r="Q1060" i="7"/>
  <c r="V1059" i="7"/>
  <c r="Q1059" i="7"/>
  <c r="V1058" i="7"/>
  <c r="Q1058" i="7"/>
  <c r="V1057" i="7"/>
  <c r="Q1057" i="7"/>
  <c r="V1056" i="7"/>
  <c r="Q1056" i="7"/>
  <c r="V1055" i="7"/>
  <c r="Q1055" i="7"/>
  <c r="V1054" i="7"/>
  <c r="Q1054" i="7"/>
  <c r="V1053" i="7"/>
  <c r="Q1053" i="7"/>
  <c r="V1052" i="7"/>
  <c r="Q1052" i="7"/>
  <c r="V1051" i="7"/>
  <c r="Q1051" i="7"/>
  <c r="V1050" i="7"/>
  <c r="Q1050" i="7"/>
  <c r="V1049" i="7"/>
  <c r="Q1049" i="7"/>
  <c r="V1048" i="7"/>
  <c r="Q1048" i="7"/>
  <c r="V1047" i="7"/>
  <c r="Q1047" i="7"/>
  <c r="V1046" i="7"/>
  <c r="Q1046" i="7"/>
  <c r="V1045" i="7"/>
  <c r="Q1045" i="7"/>
  <c r="V1044" i="7"/>
  <c r="Q1044" i="7"/>
  <c r="V1043" i="7"/>
  <c r="Q1043" i="7"/>
  <c r="V1042" i="7"/>
  <c r="Q1042" i="7"/>
  <c r="V1041" i="7"/>
  <c r="Q1041" i="7"/>
  <c r="V1040" i="7"/>
  <c r="Q1040" i="7"/>
  <c r="V1039" i="7"/>
  <c r="Q1039" i="7"/>
  <c r="V1038" i="7"/>
  <c r="Q1038" i="7"/>
  <c r="V1037" i="7"/>
  <c r="Q1037" i="7"/>
  <c r="V1036" i="7"/>
  <c r="Q1036" i="7"/>
  <c r="V1035" i="7"/>
  <c r="Q1035" i="7"/>
  <c r="V1034" i="7"/>
  <c r="Q1034" i="7"/>
  <c r="V1033" i="7"/>
  <c r="Q1033" i="7"/>
  <c r="V1032" i="7"/>
  <c r="Q1032" i="7"/>
  <c r="V1031" i="7"/>
  <c r="Q1031" i="7"/>
  <c r="V1030" i="7"/>
  <c r="Q1030" i="7"/>
  <c r="V1029" i="7"/>
  <c r="Q1029" i="7"/>
  <c r="V1028" i="7"/>
  <c r="Q1028" i="7"/>
  <c r="V1027" i="7"/>
  <c r="Q1027" i="7"/>
  <c r="V1026" i="7"/>
  <c r="Q1026" i="7"/>
  <c r="V1025" i="7"/>
  <c r="Q1025" i="7"/>
  <c r="V1024" i="7"/>
  <c r="Q1024" i="7"/>
  <c r="V1023" i="7"/>
  <c r="Q1023" i="7"/>
  <c r="V1022" i="7"/>
  <c r="Q1022" i="7"/>
  <c r="V1021" i="7"/>
  <c r="Q1021" i="7"/>
  <c r="V1020" i="7"/>
  <c r="Q1020" i="7"/>
  <c r="V1019" i="7"/>
  <c r="Q1019" i="7"/>
  <c r="V1018" i="7"/>
  <c r="Q1018" i="7"/>
  <c r="V1017" i="7"/>
  <c r="Q1017" i="7"/>
  <c r="V1016" i="7"/>
  <c r="Q1016" i="7"/>
  <c r="V1015" i="7"/>
  <c r="Q1015" i="7"/>
  <c r="V1014" i="7"/>
  <c r="Q1014" i="7"/>
  <c r="V1013" i="7"/>
  <c r="Q1013" i="7"/>
  <c r="V1012" i="7"/>
  <c r="Q1012" i="7"/>
  <c r="V1011" i="7"/>
  <c r="Q1011" i="7"/>
  <c r="V1010" i="7"/>
  <c r="Q1010" i="7"/>
  <c r="V1009" i="7"/>
  <c r="Q1009" i="7"/>
  <c r="V1008" i="7"/>
  <c r="Q1008" i="7"/>
  <c r="V1007" i="7"/>
  <c r="Q1007" i="7"/>
  <c r="V1006" i="7"/>
  <c r="Q1006" i="7"/>
  <c r="V1005" i="7"/>
  <c r="Q1005" i="7"/>
  <c r="V1004" i="7"/>
  <c r="Q1004" i="7"/>
  <c r="V1003" i="7"/>
  <c r="Q1003" i="7"/>
  <c r="V1002" i="7"/>
  <c r="Q1002" i="7"/>
  <c r="V1001" i="7"/>
  <c r="Q1001" i="7"/>
  <c r="V1000" i="7"/>
  <c r="Q1000" i="7"/>
  <c r="V999" i="7"/>
  <c r="Q999" i="7"/>
  <c r="V998" i="7"/>
  <c r="Q998" i="7"/>
  <c r="V997" i="7"/>
  <c r="Q997" i="7"/>
  <c r="V996" i="7"/>
  <c r="Q996" i="7"/>
  <c r="V995" i="7"/>
  <c r="Q995" i="7"/>
  <c r="V994" i="7"/>
  <c r="Q994" i="7"/>
  <c r="V993" i="7"/>
  <c r="Q993" i="7"/>
  <c r="V992" i="7"/>
  <c r="Q992" i="7"/>
  <c r="V991" i="7"/>
  <c r="Q991" i="7"/>
  <c r="V990" i="7"/>
  <c r="Q990" i="7"/>
  <c r="V989" i="7"/>
  <c r="Q989" i="7"/>
  <c r="V988" i="7"/>
  <c r="Q988" i="7"/>
  <c r="V987" i="7"/>
  <c r="Q987" i="7"/>
  <c r="V986" i="7"/>
  <c r="Q986" i="7"/>
  <c r="V985" i="7"/>
  <c r="Q985" i="7"/>
  <c r="V984" i="7"/>
  <c r="Q984" i="7"/>
  <c r="V983" i="7"/>
  <c r="Q983" i="7"/>
  <c r="V982" i="7"/>
  <c r="Q982" i="7"/>
  <c r="V981" i="7"/>
  <c r="Q981" i="7"/>
  <c r="V980" i="7"/>
  <c r="Q980" i="7"/>
  <c r="V979" i="7"/>
  <c r="Q979" i="7"/>
  <c r="V978" i="7"/>
  <c r="Q978" i="7"/>
  <c r="V977" i="7"/>
  <c r="Q977" i="7"/>
  <c r="V976" i="7"/>
  <c r="Q976" i="7"/>
  <c r="V975" i="7"/>
  <c r="Q975" i="7"/>
  <c r="V974" i="7"/>
  <c r="Q974" i="7"/>
  <c r="V973" i="7"/>
  <c r="Q973" i="7"/>
  <c r="V972" i="7"/>
  <c r="Q972" i="7"/>
  <c r="V971" i="7"/>
  <c r="Q971" i="7"/>
  <c r="V970" i="7"/>
  <c r="Q970" i="7"/>
  <c r="V969" i="7"/>
  <c r="Q969" i="7"/>
  <c r="V968" i="7"/>
  <c r="Q968" i="7"/>
  <c r="V967" i="7"/>
  <c r="Q967" i="7"/>
  <c r="V966" i="7"/>
  <c r="Q966" i="7"/>
  <c r="V965" i="7"/>
  <c r="Q965" i="7"/>
  <c r="V964" i="7"/>
  <c r="Q964" i="7"/>
  <c r="V963" i="7"/>
  <c r="Q963" i="7"/>
  <c r="V962" i="7"/>
  <c r="Q962" i="7"/>
  <c r="V961" i="7"/>
  <c r="Q961" i="7"/>
  <c r="V960" i="7"/>
  <c r="Q960" i="7"/>
  <c r="V959" i="7"/>
  <c r="Q959" i="7"/>
  <c r="V958" i="7"/>
  <c r="Q958" i="7"/>
  <c r="V957" i="7"/>
  <c r="Q957" i="7"/>
  <c r="V956" i="7"/>
  <c r="Q956" i="7"/>
  <c r="V955" i="7"/>
  <c r="Q955" i="7"/>
  <c r="V954" i="7"/>
  <c r="Q954" i="7"/>
  <c r="V953" i="7"/>
  <c r="Q953" i="7"/>
  <c r="V952" i="7"/>
  <c r="Q952" i="7"/>
  <c r="V951" i="7"/>
  <c r="Q951" i="7"/>
  <c r="V950" i="7"/>
  <c r="Q950" i="7"/>
  <c r="V949" i="7"/>
  <c r="Q949" i="7"/>
  <c r="V948" i="7"/>
  <c r="Q948" i="7"/>
  <c r="V947" i="7"/>
  <c r="Q947" i="7"/>
  <c r="V946" i="7"/>
  <c r="Q946" i="7"/>
  <c r="V945" i="7"/>
  <c r="Q945" i="7"/>
  <c r="V944" i="7"/>
  <c r="Q944" i="7"/>
  <c r="V943" i="7"/>
  <c r="Q943" i="7"/>
  <c r="V942" i="7"/>
  <c r="Q942" i="7"/>
  <c r="V941" i="7"/>
  <c r="Q941" i="7"/>
  <c r="V940" i="7"/>
  <c r="Q940" i="7"/>
  <c r="V939" i="7"/>
  <c r="Q939" i="7"/>
  <c r="V938" i="7"/>
  <c r="Q938" i="7"/>
  <c r="V937" i="7"/>
  <c r="Q937" i="7"/>
  <c r="V936" i="7"/>
  <c r="Q936" i="7"/>
  <c r="V935" i="7"/>
  <c r="Q935" i="7"/>
  <c r="V934" i="7"/>
  <c r="Q934" i="7"/>
  <c r="V933" i="7"/>
  <c r="Q933" i="7"/>
  <c r="V932" i="7"/>
  <c r="Q932" i="7"/>
  <c r="V931" i="7"/>
  <c r="Q931" i="7"/>
  <c r="V930" i="7"/>
  <c r="Q930" i="7"/>
  <c r="V929" i="7"/>
  <c r="Q929" i="7"/>
  <c r="V928" i="7"/>
  <c r="Q928" i="7"/>
  <c r="V927" i="7"/>
  <c r="Q927" i="7"/>
  <c r="V926" i="7"/>
  <c r="Q926" i="7"/>
  <c r="V925" i="7"/>
  <c r="Q925" i="7"/>
  <c r="V924" i="7"/>
  <c r="Q924" i="7"/>
  <c r="V923" i="7"/>
  <c r="Q923" i="7"/>
  <c r="V922" i="7"/>
  <c r="Q922" i="7"/>
  <c r="V921" i="7"/>
  <c r="Q921" i="7"/>
  <c r="V920" i="7"/>
  <c r="Q920" i="7"/>
  <c r="V919" i="7"/>
  <c r="Q919" i="7"/>
  <c r="V918" i="7"/>
  <c r="Q918" i="7"/>
  <c r="V917" i="7"/>
  <c r="Q917" i="7"/>
  <c r="V916" i="7"/>
  <c r="Q916" i="7"/>
  <c r="V915" i="7"/>
  <c r="Q915" i="7"/>
  <c r="V914" i="7"/>
  <c r="Q914" i="7"/>
  <c r="V913" i="7"/>
  <c r="Q913" i="7"/>
  <c r="V912" i="7"/>
  <c r="Q912" i="7"/>
  <c r="V911" i="7"/>
  <c r="Q911" i="7"/>
  <c r="V910" i="7"/>
  <c r="Q910" i="7"/>
  <c r="V909" i="7"/>
  <c r="Q909" i="7"/>
  <c r="V908" i="7"/>
  <c r="Q908" i="7"/>
  <c r="V907" i="7"/>
  <c r="Q907" i="7"/>
  <c r="V906" i="7"/>
  <c r="Q906" i="7"/>
  <c r="V905" i="7"/>
  <c r="Q905" i="7"/>
  <c r="V904" i="7"/>
  <c r="Q904" i="7"/>
  <c r="V903" i="7"/>
  <c r="Q903" i="7"/>
  <c r="V902" i="7"/>
  <c r="Q902" i="7"/>
  <c r="V901" i="7"/>
  <c r="Q901" i="7"/>
  <c r="V900" i="7"/>
  <c r="Q900" i="7"/>
  <c r="V899" i="7"/>
  <c r="Q899" i="7"/>
  <c r="V898" i="7"/>
  <c r="Q898" i="7"/>
  <c r="V897" i="7"/>
  <c r="Q897" i="7"/>
  <c r="V896" i="7"/>
  <c r="Q896" i="7"/>
  <c r="V895" i="7"/>
  <c r="Q895" i="7"/>
  <c r="V894" i="7"/>
  <c r="Q894" i="7"/>
  <c r="V893" i="7"/>
  <c r="Q893" i="7"/>
  <c r="V892" i="7"/>
  <c r="Q892" i="7"/>
  <c r="V891" i="7"/>
  <c r="Q891" i="7"/>
  <c r="V890" i="7"/>
  <c r="Q890" i="7"/>
  <c r="V889" i="7"/>
  <c r="Q889" i="7"/>
  <c r="V888" i="7"/>
  <c r="Q888" i="7"/>
  <c r="V887" i="7"/>
  <c r="Q887" i="7"/>
  <c r="V886" i="7"/>
  <c r="Q886" i="7"/>
  <c r="V885" i="7"/>
  <c r="Q885" i="7"/>
  <c r="V884" i="7"/>
  <c r="Q884" i="7"/>
  <c r="V883" i="7"/>
  <c r="Q883" i="7"/>
  <c r="V882" i="7"/>
  <c r="Q882" i="7"/>
  <c r="V881" i="7"/>
  <c r="Q881" i="7"/>
  <c r="V880" i="7"/>
  <c r="Q880" i="7"/>
  <c r="V879" i="7"/>
  <c r="Q879" i="7"/>
  <c r="V878" i="7"/>
  <c r="Q878" i="7"/>
  <c r="V877" i="7"/>
  <c r="Q877" i="7"/>
  <c r="V876" i="7"/>
  <c r="Q876" i="7"/>
  <c r="V875" i="7"/>
  <c r="Q875" i="7"/>
  <c r="V874" i="7"/>
  <c r="Q874" i="7"/>
  <c r="V873" i="7"/>
  <c r="Q873" i="7"/>
  <c r="V872" i="7"/>
  <c r="Q872" i="7"/>
  <c r="V871" i="7"/>
  <c r="Q871" i="7"/>
  <c r="V870" i="7"/>
  <c r="Q870" i="7"/>
  <c r="V869" i="7"/>
  <c r="Q869" i="7"/>
  <c r="V868" i="7"/>
  <c r="Q868" i="7"/>
  <c r="V867" i="7"/>
  <c r="Q867" i="7"/>
  <c r="V866" i="7"/>
  <c r="Q866" i="7"/>
  <c r="V865" i="7"/>
  <c r="Q865" i="7"/>
  <c r="V864" i="7"/>
  <c r="Q864" i="7"/>
  <c r="V863" i="7"/>
  <c r="Q863" i="7"/>
  <c r="V862" i="7"/>
  <c r="Q862" i="7"/>
  <c r="V861" i="7"/>
  <c r="Q861" i="7"/>
  <c r="V860" i="7"/>
  <c r="Q860" i="7"/>
  <c r="V859" i="7"/>
  <c r="Q859" i="7"/>
  <c r="V858" i="7"/>
  <c r="Q858" i="7"/>
  <c r="V857" i="7"/>
  <c r="Q857" i="7"/>
  <c r="V856" i="7"/>
  <c r="Q856" i="7"/>
  <c r="V855" i="7"/>
  <c r="Q855" i="7"/>
  <c r="V854" i="7"/>
  <c r="Q854" i="7"/>
  <c r="V853" i="7"/>
  <c r="Q853" i="7"/>
  <c r="V852" i="7"/>
  <c r="Q852" i="7"/>
  <c r="V851" i="7"/>
  <c r="Q851" i="7"/>
  <c r="V850" i="7"/>
  <c r="Q850" i="7"/>
  <c r="V849" i="7"/>
  <c r="Q849" i="7"/>
  <c r="V848" i="7"/>
  <c r="Q848" i="7"/>
  <c r="V847" i="7"/>
  <c r="Q847" i="7"/>
  <c r="V846" i="7"/>
  <c r="Q846" i="7"/>
  <c r="V845" i="7"/>
  <c r="Q845" i="7"/>
  <c r="V844" i="7"/>
  <c r="Q844" i="7"/>
  <c r="V843" i="7"/>
  <c r="Q843" i="7"/>
  <c r="V842" i="7"/>
  <c r="Q842" i="7"/>
  <c r="V841" i="7"/>
  <c r="Q841" i="7"/>
  <c r="V840" i="7"/>
  <c r="Q840" i="7"/>
  <c r="V839" i="7"/>
  <c r="Q839" i="7"/>
  <c r="V838" i="7"/>
  <c r="Q838" i="7"/>
  <c r="V837" i="7"/>
  <c r="Q837" i="7"/>
  <c r="V836" i="7"/>
  <c r="Q836" i="7"/>
  <c r="V835" i="7"/>
  <c r="Q835" i="7"/>
  <c r="V834" i="7"/>
  <c r="Q834" i="7"/>
  <c r="V833" i="7"/>
  <c r="Q833" i="7"/>
  <c r="V832" i="7"/>
  <c r="Q832" i="7"/>
  <c r="V831" i="7"/>
  <c r="Q831" i="7"/>
  <c r="V830" i="7"/>
  <c r="Q830" i="7"/>
  <c r="V829" i="7"/>
  <c r="Q829" i="7"/>
  <c r="V828" i="7"/>
  <c r="Q828" i="7"/>
  <c r="V827" i="7"/>
  <c r="Q827" i="7"/>
  <c r="V826" i="7"/>
  <c r="Q826" i="7"/>
  <c r="V825" i="7"/>
  <c r="Q825" i="7"/>
  <c r="V824" i="7"/>
  <c r="Q824" i="7"/>
  <c r="V823" i="7"/>
  <c r="Q823" i="7"/>
  <c r="V822" i="7"/>
  <c r="Q822" i="7"/>
  <c r="V821" i="7"/>
  <c r="Q821" i="7"/>
  <c r="V820" i="7"/>
  <c r="Q820" i="7"/>
  <c r="V819" i="7"/>
  <c r="Q819" i="7"/>
  <c r="V818" i="7"/>
  <c r="Q818" i="7"/>
  <c r="V817" i="7"/>
  <c r="Q817" i="7"/>
  <c r="V816" i="7"/>
  <c r="Q816" i="7"/>
  <c r="V815" i="7"/>
  <c r="Q815" i="7"/>
  <c r="V814" i="7"/>
  <c r="Q814" i="7"/>
  <c r="V813" i="7"/>
  <c r="Q813" i="7"/>
  <c r="V812" i="7"/>
  <c r="Q812" i="7"/>
  <c r="V811" i="7"/>
  <c r="Q811" i="7"/>
  <c r="V810" i="7"/>
  <c r="Q810" i="7"/>
  <c r="V809" i="7"/>
  <c r="Q809" i="7"/>
  <c r="V808" i="7"/>
  <c r="Q808" i="7"/>
  <c r="V807" i="7"/>
  <c r="Q807" i="7"/>
  <c r="V806" i="7"/>
  <c r="Q806" i="7"/>
  <c r="V805" i="7"/>
  <c r="Q805" i="7"/>
  <c r="V804" i="7"/>
  <c r="Q804" i="7"/>
  <c r="V803" i="7"/>
  <c r="Q803" i="7"/>
  <c r="V802" i="7"/>
  <c r="Q802" i="7"/>
  <c r="V801" i="7"/>
  <c r="Q801" i="7"/>
  <c r="V800" i="7"/>
  <c r="Q800" i="7"/>
  <c r="V799" i="7"/>
  <c r="Q799" i="7"/>
  <c r="V798" i="7"/>
  <c r="Q798" i="7"/>
  <c r="V797" i="7"/>
  <c r="Q797" i="7"/>
  <c r="V796" i="7"/>
  <c r="Q796" i="7"/>
  <c r="V795" i="7"/>
  <c r="Q795" i="7"/>
  <c r="V794" i="7"/>
  <c r="Q794" i="7"/>
  <c r="V793" i="7"/>
  <c r="Q793" i="7"/>
  <c r="V792" i="7"/>
  <c r="Q792" i="7"/>
  <c r="V791" i="7"/>
  <c r="Q791" i="7"/>
  <c r="V790" i="7"/>
  <c r="Q790" i="7"/>
  <c r="V789" i="7"/>
  <c r="Q789" i="7"/>
  <c r="V788" i="7"/>
  <c r="Q788" i="7"/>
  <c r="V787" i="7"/>
  <c r="Q787" i="7"/>
  <c r="V786" i="7"/>
  <c r="Q786" i="7"/>
  <c r="V785" i="7"/>
  <c r="Q785" i="7"/>
  <c r="V784" i="7"/>
  <c r="Q784" i="7"/>
  <c r="V783" i="7"/>
  <c r="Q783" i="7"/>
  <c r="V782" i="7"/>
  <c r="Q782" i="7"/>
  <c r="V781" i="7"/>
  <c r="Q781" i="7"/>
  <c r="V780" i="7"/>
  <c r="Q780" i="7"/>
  <c r="V779" i="7"/>
  <c r="Q779" i="7"/>
  <c r="V778" i="7"/>
  <c r="Q778" i="7"/>
  <c r="V777" i="7"/>
  <c r="Q777" i="7"/>
  <c r="V776" i="7"/>
  <c r="Q776" i="7"/>
  <c r="V775" i="7"/>
  <c r="Q775" i="7"/>
  <c r="V774" i="7"/>
  <c r="Q774" i="7"/>
  <c r="V773" i="7"/>
  <c r="Q773" i="7"/>
  <c r="V772" i="7"/>
  <c r="Q772" i="7"/>
  <c r="V771" i="7"/>
  <c r="Q771" i="7"/>
  <c r="V770" i="7"/>
  <c r="Q770" i="7"/>
  <c r="V769" i="7"/>
  <c r="Q769" i="7"/>
  <c r="V768" i="7"/>
  <c r="Q768" i="7"/>
  <c r="V767" i="7"/>
  <c r="Q767" i="7"/>
  <c r="V766" i="7"/>
  <c r="Q766" i="7"/>
  <c r="V765" i="7"/>
  <c r="Q765" i="7"/>
  <c r="V764" i="7"/>
  <c r="Q764" i="7"/>
  <c r="V763" i="7"/>
  <c r="Q763" i="7"/>
  <c r="V762" i="7"/>
  <c r="Q762" i="7"/>
  <c r="V761" i="7"/>
  <c r="Q761" i="7"/>
  <c r="V760" i="7"/>
  <c r="Q760" i="7"/>
  <c r="V759" i="7"/>
  <c r="Q759" i="7"/>
  <c r="V758" i="7"/>
  <c r="Q758" i="7"/>
  <c r="V757" i="7"/>
  <c r="Q757" i="7"/>
  <c r="V756" i="7"/>
  <c r="Q756" i="7"/>
  <c r="V755" i="7"/>
  <c r="Q755" i="7"/>
  <c r="V754" i="7"/>
  <c r="Q754" i="7"/>
  <c r="V753" i="7"/>
  <c r="Q753" i="7"/>
  <c r="V752" i="7"/>
  <c r="Q752" i="7"/>
  <c r="V751" i="7"/>
  <c r="Q751" i="7"/>
  <c r="V750" i="7"/>
  <c r="Q750" i="7"/>
  <c r="V749" i="7"/>
  <c r="Q749" i="7"/>
  <c r="V748" i="7"/>
  <c r="Q748" i="7"/>
  <c r="V747" i="7"/>
  <c r="Q747" i="7"/>
  <c r="V746" i="7"/>
  <c r="Q746" i="7"/>
  <c r="V745" i="7"/>
  <c r="Q745" i="7"/>
  <c r="V744" i="7"/>
  <c r="Q744" i="7"/>
  <c r="V743" i="7"/>
  <c r="Q743" i="7"/>
  <c r="V742" i="7"/>
  <c r="Q742" i="7"/>
  <c r="V741" i="7"/>
  <c r="Q741" i="7"/>
  <c r="V740" i="7"/>
  <c r="Q740" i="7"/>
  <c r="V739" i="7"/>
  <c r="Q739" i="7"/>
  <c r="V738" i="7"/>
  <c r="Q738" i="7"/>
  <c r="V737" i="7"/>
  <c r="Q737" i="7"/>
  <c r="V736" i="7"/>
  <c r="Q736" i="7"/>
  <c r="V735" i="7"/>
  <c r="Q735" i="7"/>
  <c r="V734" i="7"/>
  <c r="Q734" i="7"/>
  <c r="V733" i="7"/>
  <c r="Q733" i="7"/>
  <c r="V732" i="7"/>
  <c r="Q732" i="7"/>
  <c r="V731" i="7"/>
  <c r="Q731" i="7"/>
  <c r="V730" i="7"/>
  <c r="Q730" i="7"/>
  <c r="V729" i="7"/>
  <c r="Q729" i="7"/>
  <c r="V728" i="7"/>
  <c r="Q728" i="7"/>
  <c r="V727" i="7"/>
  <c r="Q727" i="7"/>
  <c r="V726" i="7"/>
  <c r="Q726" i="7"/>
  <c r="V725" i="7"/>
  <c r="Q725" i="7"/>
  <c r="V724" i="7"/>
  <c r="Q724" i="7"/>
  <c r="V723" i="7"/>
  <c r="Q723" i="7"/>
  <c r="V722" i="7"/>
  <c r="Q722" i="7"/>
  <c r="V721" i="7"/>
  <c r="Q721" i="7"/>
  <c r="V720" i="7"/>
  <c r="Q720" i="7"/>
  <c r="V719" i="7"/>
  <c r="Q719" i="7"/>
  <c r="V718" i="7"/>
  <c r="Q718" i="7"/>
  <c r="V717" i="7"/>
  <c r="Q717" i="7"/>
  <c r="V716" i="7"/>
  <c r="Q716" i="7"/>
  <c r="V715" i="7"/>
  <c r="Q715" i="7"/>
  <c r="V714" i="7"/>
  <c r="Q714" i="7"/>
  <c r="V713" i="7"/>
  <c r="Q713" i="7"/>
  <c r="V712" i="7"/>
  <c r="Q712" i="7"/>
  <c r="V711" i="7"/>
  <c r="Q711" i="7"/>
  <c r="V710" i="7"/>
  <c r="Q710" i="7"/>
  <c r="V709" i="7"/>
  <c r="Q709" i="7"/>
  <c r="V708" i="7"/>
  <c r="Q708" i="7"/>
  <c r="V707" i="7"/>
  <c r="Q707" i="7"/>
  <c r="V706" i="7"/>
  <c r="Q706" i="7"/>
  <c r="V705" i="7"/>
  <c r="Q705" i="7"/>
  <c r="V704" i="7"/>
  <c r="Q704" i="7"/>
  <c r="V703" i="7"/>
  <c r="Q703" i="7"/>
  <c r="V702" i="7"/>
  <c r="Q702" i="7"/>
  <c r="V701" i="7"/>
  <c r="Q701" i="7"/>
  <c r="V700" i="7"/>
  <c r="Q700" i="7"/>
  <c r="V699" i="7"/>
  <c r="Q699" i="7"/>
  <c r="V698" i="7"/>
  <c r="Q698" i="7"/>
  <c r="V697" i="7"/>
  <c r="Q697" i="7"/>
  <c r="V696" i="7"/>
  <c r="Q696" i="7"/>
  <c r="V695" i="7"/>
  <c r="Q695" i="7"/>
  <c r="V694" i="7"/>
  <c r="Q694" i="7"/>
  <c r="V693" i="7"/>
  <c r="Q693" i="7"/>
  <c r="V692" i="7"/>
  <c r="Q692" i="7"/>
  <c r="V691" i="7"/>
  <c r="Q691" i="7"/>
  <c r="V690" i="7"/>
  <c r="Q690" i="7"/>
  <c r="V689" i="7"/>
  <c r="Q689" i="7"/>
  <c r="V688" i="7"/>
  <c r="Q688" i="7"/>
  <c r="V687" i="7"/>
  <c r="Q687" i="7"/>
  <c r="V686" i="7"/>
  <c r="Q686" i="7"/>
  <c r="V685" i="7"/>
  <c r="Q685" i="7"/>
  <c r="V684" i="7"/>
  <c r="Q684" i="7"/>
  <c r="V683" i="7"/>
  <c r="Q683" i="7"/>
  <c r="V682" i="7"/>
  <c r="Q682" i="7"/>
  <c r="V681" i="7"/>
  <c r="Q681" i="7"/>
  <c r="V680" i="7"/>
  <c r="Q680" i="7"/>
  <c r="V679" i="7"/>
  <c r="Q679" i="7"/>
  <c r="V678" i="7"/>
  <c r="Q678" i="7"/>
  <c r="V677" i="7"/>
  <c r="Q677" i="7"/>
  <c r="V676" i="7"/>
  <c r="Q676" i="7"/>
  <c r="V675" i="7"/>
  <c r="Q675" i="7"/>
  <c r="V674" i="7"/>
  <c r="Q674" i="7"/>
  <c r="V673" i="7"/>
  <c r="Q673" i="7"/>
  <c r="V672" i="7"/>
  <c r="Q672" i="7"/>
  <c r="V671" i="7"/>
  <c r="Q671" i="7"/>
  <c r="V670" i="7"/>
  <c r="Q670" i="7"/>
  <c r="V669" i="7"/>
  <c r="Q669" i="7"/>
  <c r="V668" i="7"/>
  <c r="Q668" i="7"/>
  <c r="V667" i="7"/>
  <c r="Q667" i="7"/>
  <c r="V666" i="7"/>
  <c r="Q666" i="7"/>
  <c r="V665" i="7"/>
  <c r="Q665" i="7"/>
  <c r="V664" i="7"/>
  <c r="Q664" i="7"/>
  <c r="V663" i="7"/>
  <c r="Q663" i="7"/>
  <c r="V662" i="7"/>
  <c r="Q662" i="7"/>
  <c r="V661" i="7"/>
  <c r="Q661" i="7"/>
  <c r="V660" i="7"/>
  <c r="Q660" i="7"/>
  <c r="V659" i="7"/>
  <c r="Q659" i="7"/>
  <c r="V658" i="7"/>
  <c r="Q658" i="7"/>
  <c r="V657" i="7"/>
  <c r="Q657" i="7"/>
  <c r="V656" i="7"/>
  <c r="Q656" i="7"/>
  <c r="V655" i="7"/>
  <c r="Q655" i="7"/>
  <c r="V654" i="7"/>
  <c r="Q654" i="7"/>
  <c r="V653" i="7"/>
  <c r="Q653" i="7"/>
  <c r="V652" i="7"/>
  <c r="Q652" i="7"/>
  <c r="V651" i="7"/>
  <c r="Q651" i="7"/>
  <c r="V650" i="7"/>
  <c r="Q650" i="7"/>
  <c r="V649" i="7"/>
  <c r="Q649" i="7"/>
  <c r="V648" i="7"/>
  <c r="Q648" i="7"/>
  <c r="V647" i="7"/>
  <c r="Q647" i="7"/>
  <c r="V646" i="7"/>
  <c r="Q646" i="7"/>
  <c r="V645" i="7"/>
  <c r="Q645" i="7"/>
  <c r="V644" i="7"/>
  <c r="Q644" i="7"/>
  <c r="V643" i="7"/>
  <c r="Q643" i="7"/>
  <c r="V642" i="7"/>
  <c r="Q642" i="7"/>
  <c r="V641" i="7"/>
  <c r="Q641" i="7"/>
  <c r="V640" i="7"/>
  <c r="Q640" i="7"/>
  <c r="V639" i="7"/>
  <c r="Q639" i="7"/>
  <c r="V638" i="7"/>
  <c r="Q638" i="7"/>
  <c r="V637" i="7"/>
  <c r="Q637" i="7"/>
  <c r="V636" i="7"/>
  <c r="Q636" i="7"/>
  <c r="V635" i="7"/>
  <c r="Q635" i="7"/>
  <c r="V634" i="7"/>
  <c r="Q634" i="7"/>
  <c r="V633" i="7"/>
  <c r="Q633" i="7"/>
  <c r="V632" i="7"/>
  <c r="Q632" i="7"/>
  <c r="V631" i="7"/>
  <c r="Q631" i="7"/>
  <c r="V630" i="7"/>
  <c r="Q630" i="7"/>
  <c r="V629" i="7"/>
  <c r="Q629" i="7"/>
  <c r="V628" i="7"/>
  <c r="Q628" i="7"/>
  <c r="V627" i="7"/>
  <c r="Q627" i="7"/>
  <c r="V626" i="7"/>
  <c r="Q626" i="7"/>
  <c r="V625" i="7"/>
  <c r="Q625" i="7"/>
  <c r="V624" i="7"/>
  <c r="Q624" i="7"/>
  <c r="V623" i="7"/>
  <c r="Q623" i="7"/>
  <c r="V622" i="7"/>
  <c r="Q622" i="7"/>
  <c r="V621" i="7"/>
  <c r="Q621" i="7"/>
  <c r="V620" i="7"/>
  <c r="Q620" i="7"/>
  <c r="V619" i="7"/>
  <c r="Q619" i="7"/>
  <c r="V618" i="7"/>
  <c r="Q618" i="7"/>
  <c r="V617" i="7"/>
  <c r="Q617" i="7"/>
  <c r="V616" i="7"/>
  <c r="Q616" i="7"/>
  <c r="V615" i="7"/>
  <c r="Q615" i="7"/>
  <c r="V614" i="7"/>
  <c r="Q614" i="7"/>
  <c r="V613" i="7"/>
  <c r="Q613" i="7"/>
  <c r="V612" i="7"/>
  <c r="Q612" i="7"/>
  <c r="V611" i="7"/>
  <c r="Q611" i="7"/>
  <c r="V610" i="7"/>
  <c r="Q610" i="7"/>
  <c r="V609" i="7"/>
  <c r="Q609" i="7"/>
  <c r="V608" i="7"/>
  <c r="Q608" i="7"/>
  <c r="V607" i="7"/>
  <c r="Q607" i="7"/>
  <c r="V606" i="7"/>
  <c r="Q606" i="7"/>
  <c r="V605" i="7"/>
  <c r="Q605" i="7"/>
  <c r="V604" i="7"/>
  <c r="Q604" i="7"/>
  <c r="V603" i="7"/>
  <c r="Q603" i="7"/>
  <c r="V602" i="7"/>
  <c r="Q602" i="7"/>
  <c r="V601" i="7"/>
  <c r="Q601" i="7"/>
  <c r="V600" i="7"/>
  <c r="Q600" i="7"/>
  <c r="V599" i="7"/>
  <c r="Q599" i="7"/>
  <c r="V598" i="7"/>
  <c r="Q598" i="7"/>
  <c r="V597" i="7"/>
  <c r="Q597" i="7"/>
  <c r="V596" i="7"/>
  <c r="Q596" i="7"/>
  <c r="V595" i="7"/>
  <c r="Q595" i="7"/>
  <c r="V594" i="7"/>
  <c r="Q594" i="7"/>
  <c r="V593" i="7"/>
  <c r="Q593" i="7"/>
  <c r="V592" i="7"/>
  <c r="Q592" i="7"/>
  <c r="V591" i="7"/>
  <c r="Q591" i="7"/>
  <c r="V590" i="7"/>
  <c r="Q590" i="7"/>
  <c r="V589" i="7"/>
  <c r="Q589" i="7"/>
  <c r="V588" i="7"/>
  <c r="Q588" i="7"/>
  <c r="V587" i="7"/>
  <c r="Q587" i="7"/>
  <c r="V586" i="7"/>
  <c r="Q586" i="7"/>
  <c r="V585" i="7"/>
  <c r="Q585" i="7"/>
  <c r="V584" i="7"/>
  <c r="Q584" i="7"/>
  <c r="V583" i="7"/>
  <c r="Q583" i="7"/>
  <c r="V582" i="7"/>
  <c r="Q582" i="7"/>
  <c r="V581" i="7"/>
  <c r="Q581" i="7"/>
  <c r="V580" i="7"/>
  <c r="Q580" i="7"/>
  <c r="V579" i="7"/>
  <c r="Q579" i="7"/>
  <c r="V578" i="7"/>
  <c r="Q578" i="7"/>
  <c r="V577" i="7"/>
  <c r="Q577" i="7"/>
  <c r="V576" i="7"/>
  <c r="Q576" i="7"/>
  <c r="V575" i="7"/>
  <c r="Q575" i="7"/>
  <c r="V574" i="7"/>
  <c r="Q574" i="7"/>
  <c r="V573" i="7"/>
  <c r="Q573" i="7"/>
  <c r="V572" i="7"/>
  <c r="Q572" i="7"/>
  <c r="V571" i="7"/>
  <c r="Q571" i="7"/>
  <c r="V570" i="7"/>
  <c r="Q570" i="7"/>
  <c r="V569" i="7"/>
  <c r="Q569" i="7"/>
  <c r="V568" i="7"/>
  <c r="Q568" i="7"/>
  <c r="V567" i="7"/>
  <c r="Q567" i="7"/>
  <c r="V566" i="7"/>
  <c r="Q566" i="7"/>
  <c r="V565" i="7"/>
  <c r="Q565" i="7"/>
  <c r="V564" i="7"/>
  <c r="Q564" i="7"/>
  <c r="V563" i="7"/>
  <c r="Q563" i="7"/>
  <c r="V562" i="7"/>
  <c r="Q562" i="7"/>
  <c r="V561" i="7"/>
  <c r="Q561" i="7"/>
  <c r="V560" i="7"/>
  <c r="Q560" i="7"/>
  <c r="V559" i="7"/>
  <c r="Q559" i="7"/>
  <c r="V558" i="7"/>
  <c r="Q558" i="7"/>
  <c r="V557" i="7"/>
  <c r="Q557" i="7"/>
  <c r="V556" i="7"/>
  <c r="Q556" i="7"/>
  <c r="V555" i="7"/>
  <c r="Q555" i="7"/>
  <c r="V554" i="7"/>
  <c r="Q554" i="7"/>
  <c r="V553" i="7"/>
  <c r="Q553" i="7"/>
  <c r="V552" i="7"/>
  <c r="Q552" i="7"/>
  <c r="V551" i="7"/>
  <c r="Q551" i="7"/>
  <c r="V550" i="7"/>
  <c r="Q550" i="7"/>
  <c r="V549" i="7"/>
  <c r="Q549" i="7"/>
  <c r="V548" i="7"/>
  <c r="Q548" i="7"/>
  <c r="V547" i="7"/>
  <c r="Q547" i="7"/>
  <c r="V546" i="7"/>
  <c r="Q546" i="7"/>
  <c r="V545" i="7"/>
  <c r="Q545" i="7"/>
  <c r="V544" i="7"/>
  <c r="Q544" i="7"/>
  <c r="V543" i="7"/>
  <c r="Q543" i="7"/>
  <c r="V542" i="7"/>
  <c r="Q542" i="7"/>
  <c r="V541" i="7"/>
  <c r="Q541" i="7"/>
  <c r="V540" i="7"/>
  <c r="Q540" i="7"/>
  <c r="V539" i="7"/>
  <c r="Q539" i="7"/>
  <c r="V538" i="7"/>
  <c r="Q538" i="7"/>
  <c r="V537" i="7"/>
  <c r="Q537" i="7"/>
  <c r="V536" i="7"/>
  <c r="Q536" i="7"/>
  <c r="V535" i="7"/>
  <c r="Q535" i="7"/>
  <c r="V534" i="7"/>
  <c r="Q534" i="7"/>
  <c r="V533" i="7"/>
  <c r="Q533" i="7"/>
  <c r="V532" i="7"/>
  <c r="Q532" i="7"/>
  <c r="V531" i="7"/>
  <c r="Q531" i="7"/>
  <c r="V530" i="7"/>
  <c r="Q530" i="7"/>
  <c r="V529" i="7"/>
  <c r="Q529" i="7"/>
  <c r="V528" i="7"/>
  <c r="Q528" i="7"/>
  <c r="V527" i="7"/>
  <c r="Q527" i="7"/>
  <c r="V526" i="7"/>
  <c r="Q526" i="7"/>
  <c r="V525" i="7"/>
  <c r="Q525" i="7"/>
  <c r="V524" i="7"/>
  <c r="Q524" i="7"/>
  <c r="V523" i="7"/>
  <c r="Q523" i="7"/>
  <c r="V522" i="7"/>
  <c r="Q522" i="7"/>
  <c r="V521" i="7"/>
  <c r="Q521" i="7"/>
  <c r="V520" i="7"/>
  <c r="Q520" i="7"/>
  <c r="V519" i="7"/>
  <c r="Q519" i="7"/>
  <c r="V518" i="7"/>
  <c r="Q518" i="7"/>
  <c r="V517" i="7"/>
  <c r="Q517" i="7"/>
  <c r="V516" i="7"/>
  <c r="Q516" i="7"/>
  <c r="V515" i="7"/>
  <c r="Q515" i="7"/>
  <c r="V514" i="7"/>
  <c r="Q514" i="7"/>
  <c r="V513" i="7"/>
  <c r="Q513" i="7"/>
  <c r="V512" i="7"/>
  <c r="Q512" i="7"/>
  <c r="V511" i="7"/>
  <c r="Q511" i="7"/>
  <c r="V510" i="7"/>
  <c r="Q510" i="7"/>
  <c r="V509" i="7"/>
  <c r="Q509" i="7"/>
  <c r="V508" i="7"/>
  <c r="Q508" i="7"/>
  <c r="V507" i="7"/>
  <c r="Q507" i="7"/>
  <c r="V506" i="7"/>
  <c r="Q506" i="7"/>
  <c r="V505" i="7"/>
  <c r="Q505" i="7"/>
  <c r="V504" i="7"/>
  <c r="Q504" i="7"/>
  <c r="V503" i="7"/>
  <c r="Q503" i="7"/>
  <c r="V502" i="7"/>
  <c r="Q502" i="7"/>
  <c r="V501" i="7"/>
  <c r="Q501" i="7"/>
  <c r="V500" i="7"/>
  <c r="Q500" i="7"/>
  <c r="V499" i="7"/>
  <c r="Q499" i="7"/>
  <c r="V498" i="7"/>
  <c r="Q498" i="7"/>
  <c r="V497" i="7"/>
  <c r="Q497" i="7"/>
  <c r="V496" i="7"/>
  <c r="Q496" i="7"/>
  <c r="V495" i="7"/>
  <c r="Q495" i="7"/>
  <c r="V494" i="7"/>
  <c r="Q494" i="7"/>
  <c r="V493" i="7"/>
  <c r="Q493" i="7"/>
  <c r="V492" i="7"/>
  <c r="Q492" i="7"/>
  <c r="V491" i="7"/>
  <c r="Q491" i="7"/>
  <c r="V490" i="7"/>
  <c r="Q490" i="7"/>
  <c r="V489" i="7"/>
  <c r="Q489" i="7"/>
  <c r="V488" i="7"/>
  <c r="Q488" i="7"/>
  <c r="V487" i="7"/>
  <c r="Q487" i="7"/>
  <c r="V486" i="7"/>
  <c r="Q486" i="7"/>
  <c r="V485" i="7"/>
  <c r="Q485" i="7"/>
  <c r="V484" i="7"/>
  <c r="Q484" i="7"/>
  <c r="V483" i="7"/>
  <c r="Q483" i="7"/>
  <c r="V482" i="7"/>
  <c r="Q482" i="7"/>
  <c r="V481" i="7"/>
  <c r="Q481" i="7"/>
  <c r="V480" i="7"/>
  <c r="Q480" i="7"/>
  <c r="V479" i="7"/>
  <c r="Q479" i="7"/>
  <c r="V478" i="7"/>
  <c r="Q478" i="7"/>
  <c r="V477" i="7"/>
  <c r="Q477" i="7"/>
  <c r="V476" i="7"/>
  <c r="Q476" i="7"/>
  <c r="V475" i="7"/>
  <c r="Q475" i="7"/>
  <c r="V474" i="7"/>
  <c r="Q474" i="7"/>
  <c r="V473" i="7"/>
  <c r="Q473" i="7"/>
  <c r="V472" i="7"/>
  <c r="Q472" i="7"/>
  <c r="V471" i="7"/>
  <c r="Q471" i="7"/>
  <c r="V470" i="7"/>
  <c r="Q470" i="7"/>
  <c r="V469" i="7"/>
  <c r="Q469" i="7"/>
  <c r="V468" i="7"/>
  <c r="Q468" i="7"/>
  <c r="V467" i="7"/>
  <c r="Q467" i="7"/>
  <c r="V466" i="7"/>
  <c r="Q466" i="7"/>
  <c r="V465" i="7"/>
  <c r="Q465" i="7"/>
  <c r="V464" i="7"/>
  <c r="Q464" i="7"/>
  <c r="V463" i="7"/>
  <c r="Q463" i="7"/>
  <c r="V462" i="7"/>
  <c r="Q462" i="7"/>
  <c r="V461" i="7"/>
  <c r="Q461" i="7"/>
  <c r="V460" i="7"/>
  <c r="Q460" i="7"/>
  <c r="V459" i="7"/>
  <c r="Q459" i="7"/>
  <c r="V458" i="7"/>
  <c r="Q458" i="7"/>
  <c r="V457" i="7"/>
  <c r="Q457" i="7"/>
  <c r="V456" i="7"/>
  <c r="Q456" i="7"/>
  <c r="V455" i="7"/>
  <c r="Q455" i="7"/>
  <c r="V454" i="7"/>
  <c r="Q454" i="7"/>
  <c r="V453" i="7"/>
  <c r="Q453" i="7"/>
  <c r="V452" i="7"/>
  <c r="Q452" i="7"/>
  <c r="V451" i="7"/>
  <c r="Q451" i="7"/>
  <c r="V450" i="7"/>
  <c r="Q450" i="7"/>
  <c r="V449" i="7"/>
  <c r="Q449" i="7"/>
  <c r="V448" i="7"/>
  <c r="Q448" i="7"/>
  <c r="V447" i="7"/>
  <c r="Q447" i="7"/>
  <c r="V446" i="7"/>
  <c r="Q446" i="7"/>
  <c r="V445" i="7"/>
  <c r="Q445" i="7"/>
  <c r="V444" i="7"/>
  <c r="Q444" i="7"/>
  <c r="V443" i="7"/>
  <c r="Q443" i="7"/>
  <c r="V442" i="7"/>
  <c r="Q442" i="7"/>
  <c r="V441" i="7"/>
  <c r="Q441" i="7"/>
  <c r="V440" i="7"/>
  <c r="Q440" i="7"/>
  <c r="V439" i="7"/>
  <c r="Q439" i="7"/>
  <c r="V438" i="7"/>
  <c r="Q438" i="7"/>
  <c r="V437" i="7"/>
  <c r="Q437" i="7"/>
  <c r="V436" i="7"/>
  <c r="Q436" i="7"/>
  <c r="V435" i="7"/>
  <c r="Q435" i="7"/>
  <c r="V434" i="7"/>
  <c r="Q434" i="7"/>
  <c r="V433" i="7"/>
  <c r="Q433" i="7"/>
  <c r="V432" i="7"/>
  <c r="Q432" i="7"/>
  <c r="V431" i="7"/>
  <c r="Q431" i="7"/>
  <c r="V430" i="7"/>
  <c r="Q430" i="7"/>
  <c r="V429" i="7"/>
  <c r="Q429" i="7"/>
  <c r="V428" i="7"/>
  <c r="Q428" i="7"/>
  <c r="V427" i="7"/>
  <c r="Q427" i="7"/>
  <c r="V426" i="7"/>
  <c r="Q426" i="7"/>
  <c r="V425" i="7"/>
  <c r="Q425" i="7"/>
  <c r="V424" i="7"/>
  <c r="Q424" i="7"/>
  <c r="V423" i="7"/>
  <c r="Q423" i="7"/>
  <c r="V422" i="7"/>
  <c r="Q422" i="7"/>
  <c r="V421" i="7"/>
  <c r="Q421" i="7"/>
  <c r="V420" i="7"/>
  <c r="Q420" i="7"/>
  <c r="V419" i="7"/>
  <c r="Q419" i="7"/>
  <c r="V418" i="7"/>
  <c r="Q418" i="7"/>
  <c r="V417" i="7"/>
  <c r="Q417" i="7"/>
  <c r="V416" i="7"/>
  <c r="Q416" i="7"/>
  <c r="V415" i="7"/>
  <c r="Q415" i="7"/>
  <c r="V414" i="7"/>
  <c r="Q414" i="7"/>
  <c r="V413" i="7"/>
  <c r="Q413" i="7"/>
  <c r="V412" i="7"/>
  <c r="Q412" i="7"/>
  <c r="V411" i="7"/>
  <c r="Q411" i="7"/>
  <c r="V410" i="7"/>
  <c r="Q410" i="7"/>
  <c r="V409" i="7"/>
  <c r="Q409" i="7"/>
  <c r="V408" i="7"/>
  <c r="Q408" i="7"/>
  <c r="V407" i="7"/>
  <c r="Q407" i="7"/>
  <c r="V406" i="7"/>
  <c r="Q406" i="7"/>
  <c r="V405" i="7"/>
  <c r="Q405" i="7"/>
  <c r="V404" i="7"/>
  <c r="Q404" i="7"/>
  <c r="V403" i="7"/>
  <c r="Q403" i="7"/>
  <c r="V402" i="7"/>
  <c r="Q402" i="7"/>
  <c r="V401" i="7"/>
  <c r="Q401" i="7"/>
  <c r="V400" i="7"/>
  <c r="Q400" i="7"/>
  <c r="V399" i="7"/>
  <c r="Q399" i="7"/>
  <c r="V398" i="7"/>
  <c r="Q398" i="7"/>
  <c r="V397" i="7"/>
  <c r="Q397" i="7"/>
  <c r="V396" i="7"/>
  <c r="Q396" i="7"/>
  <c r="V395" i="7"/>
  <c r="Q395" i="7"/>
  <c r="V394" i="7"/>
  <c r="Q394" i="7"/>
  <c r="V393" i="7"/>
  <c r="Q393" i="7"/>
  <c r="V392" i="7"/>
  <c r="Q392" i="7"/>
  <c r="V391" i="7"/>
  <c r="Q391" i="7"/>
  <c r="V390" i="7"/>
  <c r="Q390" i="7"/>
  <c r="V389" i="7"/>
  <c r="Q389" i="7"/>
  <c r="V388" i="7"/>
  <c r="Q388" i="7"/>
  <c r="V387" i="7"/>
  <c r="Q387" i="7"/>
  <c r="V386" i="7"/>
  <c r="Q386" i="7"/>
  <c r="V385" i="7"/>
  <c r="Q385" i="7"/>
  <c r="V384" i="7"/>
  <c r="Q384" i="7"/>
  <c r="V383" i="7"/>
  <c r="Q383" i="7"/>
  <c r="V382" i="7"/>
  <c r="Q382" i="7"/>
  <c r="V381" i="7"/>
  <c r="Q381" i="7"/>
  <c r="V380" i="7"/>
  <c r="Q380" i="7"/>
  <c r="V379" i="7"/>
  <c r="Q379" i="7"/>
  <c r="V378" i="7"/>
  <c r="Q378" i="7"/>
  <c r="V377" i="7"/>
  <c r="Q377" i="7"/>
  <c r="V376" i="7"/>
  <c r="Q376" i="7"/>
  <c r="V375" i="7"/>
  <c r="Q375" i="7"/>
  <c r="V374" i="7"/>
  <c r="Q374" i="7"/>
  <c r="V373" i="7"/>
  <c r="Q373" i="7"/>
  <c r="V372" i="7"/>
  <c r="Q372" i="7"/>
  <c r="V371" i="7"/>
  <c r="Q371" i="7"/>
  <c r="V370" i="7"/>
  <c r="Q370" i="7"/>
  <c r="V369" i="7"/>
  <c r="Q369" i="7"/>
  <c r="V368" i="7"/>
  <c r="Q368" i="7"/>
  <c r="V367" i="7"/>
  <c r="Q367" i="7"/>
  <c r="V366" i="7"/>
  <c r="Q366" i="7"/>
  <c r="V365" i="7"/>
  <c r="Q365" i="7"/>
  <c r="V364" i="7"/>
  <c r="Q364" i="7"/>
  <c r="V363" i="7"/>
  <c r="Q363" i="7"/>
  <c r="V362" i="7"/>
  <c r="Q362" i="7"/>
  <c r="V361" i="7"/>
  <c r="Q361" i="7"/>
  <c r="V360" i="7"/>
  <c r="Q360" i="7"/>
  <c r="V359" i="7"/>
  <c r="Q359" i="7"/>
  <c r="V358" i="7"/>
  <c r="Q358" i="7"/>
  <c r="V357" i="7"/>
  <c r="Q357" i="7"/>
  <c r="V356" i="7"/>
  <c r="Q356" i="7"/>
  <c r="V355" i="7"/>
  <c r="Q355" i="7"/>
  <c r="V354" i="7"/>
  <c r="Q354" i="7"/>
  <c r="V353" i="7"/>
  <c r="Q353" i="7"/>
  <c r="V352" i="7"/>
  <c r="Q352" i="7"/>
  <c r="V351" i="7"/>
  <c r="Q351" i="7"/>
  <c r="V350" i="7"/>
  <c r="Q350" i="7"/>
  <c r="V349" i="7"/>
  <c r="Q349" i="7"/>
  <c r="V348" i="7"/>
  <c r="Q348" i="7"/>
  <c r="V347" i="7"/>
  <c r="Q347" i="7"/>
  <c r="V346" i="7"/>
  <c r="Q346" i="7"/>
  <c r="V345" i="7"/>
  <c r="Q345" i="7"/>
  <c r="V344" i="7"/>
  <c r="Q344" i="7"/>
  <c r="V343" i="7"/>
  <c r="Q343" i="7"/>
  <c r="V342" i="7"/>
  <c r="Q342" i="7"/>
  <c r="V341" i="7"/>
  <c r="Q341" i="7"/>
  <c r="V340" i="7"/>
  <c r="Q340" i="7"/>
  <c r="V339" i="7"/>
  <c r="Q339" i="7"/>
  <c r="V338" i="7"/>
  <c r="Q338" i="7"/>
  <c r="V337" i="7"/>
  <c r="Q337" i="7"/>
  <c r="V336" i="7"/>
  <c r="Q336" i="7"/>
  <c r="V335" i="7"/>
  <c r="Q335" i="7"/>
  <c r="V334" i="7"/>
  <c r="Q334" i="7"/>
  <c r="V333" i="7"/>
  <c r="Q333" i="7"/>
  <c r="V332" i="7"/>
  <c r="Q332" i="7"/>
  <c r="V331" i="7"/>
  <c r="Q331" i="7"/>
  <c r="V330" i="7"/>
  <c r="Q330" i="7"/>
  <c r="V329" i="7"/>
  <c r="Q329" i="7"/>
  <c r="V328" i="7"/>
  <c r="Q328" i="7"/>
  <c r="V327" i="7"/>
  <c r="Q327" i="7"/>
  <c r="V326" i="7"/>
  <c r="Q326" i="7"/>
  <c r="V325" i="7"/>
  <c r="Q325" i="7"/>
  <c r="V324" i="7"/>
  <c r="Q324" i="7"/>
  <c r="V323" i="7"/>
  <c r="Q323" i="7"/>
  <c r="V322" i="7"/>
  <c r="Q322" i="7"/>
  <c r="V321" i="7"/>
  <c r="Q321" i="7"/>
  <c r="V320" i="7"/>
  <c r="Q320" i="7"/>
  <c r="V319" i="7"/>
  <c r="Q319" i="7"/>
  <c r="V318" i="7"/>
  <c r="Q318" i="7"/>
  <c r="V317" i="7"/>
  <c r="Q317" i="7"/>
  <c r="V316" i="7"/>
  <c r="Q316" i="7"/>
  <c r="V315" i="7"/>
  <c r="Q315" i="7"/>
  <c r="V314" i="7"/>
  <c r="Q314" i="7"/>
  <c r="V313" i="7"/>
  <c r="Q313" i="7"/>
  <c r="V312" i="7"/>
  <c r="Q312" i="7"/>
  <c r="V311" i="7"/>
  <c r="Q311" i="7"/>
  <c r="V310" i="7"/>
  <c r="Q310" i="7"/>
  <c r="V309" i="7"/>
  <c r="Q309" i="7"/>
  <c r="V308" i="7"/>
  <c r="Q308" i="7"/>
  <c r="V307" i="7"/>
  <c r="Q307" i="7"/>
  <c r="V306" i="7"/>
  <c r="Q306" i="7"/>
  <c r="V305" i="7"/>
  <c r="Q305" i="7"/>
  <c r="V304" i="7"/>
  <c r="Q304" i="7"/>
  <c r="V303" i="7"/>
  <c r="Q303" i="7"/>
  <c r="V302" i="7"/>
  <c r="Q302" i="7"/>
  <c r="V301" i="7"/>
  <c r="Q301" i="7"/>
  <c r="V300" i="7"/>
  <c r="Q300" i="7"/>
  <c r="V299" i="7"/>
  <c r="Q299" i="7"/>
  <c r="V298" i="7"/>
  <c r="Q298" i="7"/>
  <c r="V297" i="7"/>
  <c r="Q297" i="7"/>
  <c r="V296" i="7"/>
  <c r="Q296" i="7"/>
  <c r="V295" i="7"/>
  <c r="Q295" i="7"/>
  <c r="V294" i="7"/>
  <c r="Q294" i="7"/>
  <c r="V293" i="7"/>
  <c r="Q293" i="7"/>
  <c r="V292" i="7"/>
  <c r="Q292" i="7"/>
  <c r="V291" i="7"/>
  <c r="Q291" i="7"/>
  <c r="V290" i="7"/>
  <c r="Q290" i="7"/>
  <c r="V289" i="7"/>
  <c r="Q289" i="7"/>
  <c r="V288" i="7"/>
  <c r="Q288" i="7"/>
  <c r="V287" i="7"/>
  <c r="Q287" i="7"/>
  <c r="V286" i="7"/>
  <c r="Q286" i="7"/>
  <c r="V285" i="7"/>
  <c r="Q285" i="7"/>
  <c r="V284" i="7"/>
  <c r="Q284" i="7"/>
  <c r="V283" i="7"/>
  <c r="Q283" i="7"/>
  <c r="V282" i="7"/>
  <c r="Q282" i="7"/>
  <c r="V281" i="7"/>
  <c r="Q281" i="7"/>
  <c r="V280" i="7"/>
  <c r="Q280" i="7"/>
  <c r="V279" i="7"/>
  <c r="Q279" i="7"/>
  <c r="V278" i="7"/>
  <c r="Q278" i="7"/>
  <c r="V277" i="7"/>
  <c r="Q277" i="7"/>
  <c r="V276" i="7"/>
  <c r="Q276" i="7"/>
  <c r="V275" i="7"/>
  <c r="Q275" i="7"/>
  <c r="V274" i="7"/>
  <c r="Q274" i="7"/>
  <c r="V273" i="7"/>
  <c r="Q273" i="7"/>
  <c r="V272" i="7"/>
  <c r="Q272" i="7"/>
  <c r="V271" i="7"/>
  <c r="Q271" i="7"/>
  <c r="V270" i="7"/>
  <c r="Q270" i="7"/>
  <c r="V269" i="7"/>
  <c r="Q269" i="7"/>
  <c r="V268" i="7"/>
  <c r="Q268" i="7"/>
  <c r="V267" i="7"/>
  <c r="Q267" i="7"/>
  <c r="V266" i="7"/>
  <c r="Q266" i="7"/>
  <c r="V265" i="7"/>
  <c r="Q265" i="7"/>
  <c r="V264" i="7"/>
  <c r="Q264" i="7"/>
  <c r="V263" i="7"/>
  <c r="Q263" i="7"/>
  <c r="V262" i="7"/>
  <c r="Q262" i="7"/>
  <c r="V261" i="7"/>
  <c r="Q261" i="7"/>
  <c r="V260" i="7"/>
  <c r="Q260" i="7"/>
  <c r="V259" i="7"/>
  <c r="Q259" i="7"/>
  <c r="V258" i="7"/>
  <c r="Q258" i="7"/>
  <c r="V257" i="7"/>
  <c r="Q257" i="7"/>
  <c r="V256" i="7"/>
  <c r="Q256" i="7"/>
  <c r="V255" i="7"/>
  <c r="Q255" i="7"/>
  <c r="V254" i="7"/>
  <c r="Q254" i="7"/>
  <c r="V253" i="7"/>
  <c r="Q253" i="7"/>
  <c r="V252" i="7"/>
  <c r="Q252" i="7"/>
  <c r="V251" i="7"/>
  <c r="Q251" i="7"/>
  <c r="V250" i="7"/>
  <c r="Q250" i="7"/>
  <c r="V249" i="7"/>
  <c r="Q249" i="7"/>
  <c r="V248" i="7"/>
  <c r="Q248" i="7"/>
  <c r="V247" i="7"/>
  <c r="Q247" i="7"/>
  <c r="V246" i="7"/>
  <c r="Q246" i="7"/>
  <c r="V245" i="7"/>
  <c r="Q245" i="7"/>
  <c r="V244" i="7"/>
  <c r="Q244" i="7"/>
  <c r="V243" i="7"/>
  <c r="Q243" i="7"/>
  <c r="V242" i="7"/>
  <c r="Q242" i="7"/>
  <c r="V241" i="7"/>
  <c r="Q241" i="7"/>
  <c r="V240" i="7"/>
  <c r="Q240" i="7"/>
  <c r="V239" i="7"/>
  <c r="Q239" i="7"/>
  <c r="V238" i="7"/>
  <c r="Q238" i="7"/>
  <c r="V237" i="7"/>
  <c r="Q237" i="7"/>
  <c r="V236" i="7"/>
  <c r="Q236" i="7"/>
  <c r="V235" i="7"/>
  <c r="Q235" i="7"/>
  <c r="V234" i="7"/>
  <c r="Q234" i="7"/>
  <c r="V233" i="7"/>
  <c r="Q233" i="7"/>
  <c r="V232" i="7"/>
  <c r="Q232" i="7"/>
  <c r="V231" i="7"/>
  <c r="Q231" i="7"/>
  <c r="V230" i="7"/>
  <c r="Q230" i="7"/>
  <c r="V229" i="7"/>
  <c r="Q229" i="7"/>
  <c r="V228" i="7"/>
  <c r="Q228" i="7"/>
  <c r="V227" i="7"/>
  <c r="Q227" i="7"/>
  <c r="V226" i="7"/>
  <c r="Q226" i="7"/>
  <c r="V225" i="7"/>
  <c r="Q225" i="7"/>
  <c r="V224" i="7"/>
  <c r="Q224" i="7"/>
  <c r="V223" i="7"/>
  <c r="Q223" i="7"/>
  <c r="V222" i="7"/>
  <c r="Q222" i="7"/>
  <c r="V221" i="7"/>
  <c r="Q221" i="7"/>
  <c r="V220" i="7"/>
  <c r="Q220" i="7"/>
  <c r="V219" i="7"/>
  <c r="Q219" i="7"/>
  <c r="V218" i="7"/>
  <c r="Q218" i="7"/>
  <c r="V217" i="7"/>
  <c r="Q217" i="7"/>
  <c r="V216" i="7"/>
  <c r="Q216" i="7"/>
  <c r="V215" i="7"/>
  <c r="Q215" i="7"/>
  <c r="V214" i="7"/>
  <c r="Q214" i="7"/>
  <c r="V213" i="7"/>
  <c r="Q213" i="7"/>
  <c r="V212" i="7"/>
  <c r="Q212" i="7"/>
  <c r="V211" i="7"/>
  <c r="Q211" i="7"/>
  <c r="V210" i="7"/>
  <c r="Q210" i="7"/>
  <c r="V209" i="7"/>
  <c r="Q209" i="7"/>
  <c r="V208" i="7"/>
  <c r="Q208" i="7"/>
  <c r="V207" i="7"/>
  <c r="Q207" i="7"/>
  <c r="V206" i="7"/>
  <c r="Q206" i="7"/>
  <c r="V205" i="7"/>
  <c r="Q205" i="7"/>
  <c r="V204" i="7"/>
  <c r="Q204" i="7"/>
  <c r="V203" i="7"/>
  <c r="Q203" i="7"/>
  <c r="V202" i="7"/>
  <c r="Q202" i="7"/>
  <c r="V201" i="7"/>
  <c r="Q201" i="7"/>
  <c r="V200" i="7"/>
  <c r="Q200" i="7"/>
  <c r="V199" i="7"/>
  <c r="Q199" i="7"/>
  <c r="V198" i="7"/>
  <c r="Q198" i="7"/>
  <c r="V197" i="7"/>
  <c r="Q197" i="7"/>
  <c r="V196" i="7"/>
  <c r="Q196" i="7"/>
  <c r="V195" i="7"/>
  <c r="Q195" i="7"/>
  <c r="V194" i="7"/>
  <c r="Q194" i="7"/>
  <c r="V193" i="7"/>
  <c r="Q193" i="7"/>
  <c r="V192" i="7"/>
  <c r="Q192" i="7"/>
  <c r="V191" i="7"/>
  <c r="Q191" i="7"/>
  <c r="V190" i="7"/>
  <c r="Q190" i="7"/>
  <c r="V189" i="7"/>
  <c r="Q189" i="7"/>
  <c r="V188" i="7"/>
  <c r="Q188" i="7"/>
  <c r="V187" i="7"/>
  <c r="Q187" i="7"/>
  <c r="V186" i="7"/>
  <c r="Q186" i="7"/>
  <c r="V185" i="7"/>
  <c r="Q185" i="7"/>
  <c r="V184" i="7"/>
  <c r="Q184" i="7"/>
  <c r="V183" i="7"/>
  <c r="Q183" i="7"/>
  <c r="V182" i="7"/>
  <c r="Q182" i="7"/>
  <c r="V181" i="7"/>
  <c r="Q181" i="7"/>
  <c r="V180" i="7"/>
  <c r="Q180" i="7"/>
  <c r="V179" i="7"/>
  <c r="Q179" i="7"/>
  <c r="V178" i="7"/>
  <c r="Q178" i="7"/>
  <c r="V177" i="7"/>
  <c r="Q177" i="7"/>
  <c r="V176" i="7"/>
  <c r="Q176" i="7"/>
  <c r="V175" i="7"/>
  <c r="Q175" i="7"/>
  <c r="V174" i="7"/>
  <c r="Q174" i="7"/>
  <c r="V173" i="7"/>
  <c r="Q173" i="7"/>
  <c r="V172" i="7"/>
  <c r="Q172" i="7"/>
  <c r="V171" i="7"/>
  <c r="Q171" i="7"/>
  <c r="V170" i="7"/>
  <c r="Q170" i="7"/>
  <c r="V169" i="7"/>
  <c r="Q169" i="7"/>
  <c r="V168" i="7"/>
  <c r="Q168" i="7"/>
  <c r="V167" i="7"/>
  <c r="Q167" i="7"/>
  <c r="V166" i="7"/>
  <c r="Q166" i="7"/>
  <c r="V165" i="7"/>
  <c r="Q165" i="7"/>
  <c r="V164" i="7"/>
  <c r="Q164" i="7"/>
  <c r="V163" i="7"/>
  <c r="Q163" i="7"/>
  <c r="V162" i="7"/>
  <c r="Q162" i="7"/>
  <c r="V161" i="7"/>
  <c r="Q161" i="7"/>
  <c r="V160" i="7"/>
  <c r="Q160" i="7"/>
  <c r="V159" i="7"/>
  <c r="Q159" i="7"/>
  <c r="V158" i="7"/>
  <c r="Q158" i="7"/>
  <c r="V157" i="7"/>
  <c r="Q157" i="7"/>
  <c r="V156" i="7"/>
  <c r="Q156" i="7"/>
  <c r="V155" i="7"/>
  <c r="Q155" i="7"/>
  <c r="V154" i="7"/>
  <c r="Q154" i="7"/>
  <c r="V153" i="7"/>
  <c r="Q153" i="7"/>
  <c r="V152" i="7"/>
  <c r="Q152" i="7"/>
  <c r="V151" i="7"/>
  <c r="Q151" i="7"/>
  <c r="V150" i="7"/>
  <c r="Q150" i="7"/>
  <c r="V149" i="7"/>
  <c r="Q149" i="7"/>
  <c r="V148" i="7"/>
  <c r="Q148" i="7"/>
  <c r="V147" i="7"/>
  <c r="Q147" i="7"/>
  <c r="V146" i="7"/>
  <c r="Q146" i="7"/>
  <c r="V145" i="7"/>
  <c r="Q145" i="7"/>
  <c r="V144" i="7"/>
  <c r="Q144" i="7"/>
  <c r="V143" i="7"/>
  <c r="Q143" i="7"/>
  <c r="V142" i="7"/>
  <c r="Q142" i="7"/>
  <c r="V141" i="7"/>
  <c r="Q141" i="7"/>
  <c r="V140" i="7"/>
  <c r="Q140" i="7"/>
  <c r="V139" i="7"/>
  <c r="Q139" i="7"/>
  <c r="V138" i="7"/>
  <c r="Q138" i="7"/>
  <c r="V137" i="7"/>
  <c r="Q137" i="7"/>
  <c r="V136" i="7"/>
  <c r="Q136" i="7"/>
  <c r="V135" i="7"/>
  <c r="Q135" i="7"/>
  <c r="V134" i="7"/>
  <c r="Q134" i="7"/>
  <c r="V133" i="7"/>
  <c r="Q133" i="7"/>
  <c r="V132" i="7"/>
  <c r="Q132" i="7"/>
  <c r="V131" i="7"/>
  <c r="Q131" i="7"/>
  <c r="V130" i="7"/>
  <c r="Q130" i="7"/>
  <c r="V129" i="7"/>
  <c r="Q129" i="7"/>
  <c r="V128" i="7"/>
  <c r="Q128" i="7"/>
  <c r="V127" i="7"/>
  <c r="Q127" i="7"/>
  <c r="V126" i="7"/>
  <c r="Q126" i="7"/>
  <c r="V125" i="7"/>
  <c r="Q125" i="7"/>
  <c r="V124" i="7"/>
  <c r="Q124" i="7"/>
  <c r="V123" i="7"/>
  <c r="Q123" i="7"/>
  <c r="V122" i="7"/>
  <c r="Q122" i="7"/>
  <c r="V121" i="7"/>
  <c r="Q121" i="7"/>
  <c r="V120" i="7"/>
  <c r="Q120" i="7"/>
  <c r="V119" i="7"/>
  <c r="Q119" i="7"/>
  <c r="V118" i="7"/>
  <c r="Q118" i="7"/>
  <c r="V117" i="7"/>
  <c r="Q117" i="7"/>
  <c r="V116" i="7"/>
  <c r="Q116" i="7"/>
  <c r="V115" i="7"/>
  <c r="Q115" i="7"/>
  <c r="V114" i="7"/>
  <c r="Q114" i="7"/>
  <c r="V113" i="7"/>
  <c r="Q113" i="7"/>
  <c r="V112" i="7"/>
  <c r="Q112" i="7"/>
  <c r="V111" i="7"/>
  <c r="Q111" i="7"/>
  <c r="V110" i="7"/>
  <c r="Q110" i="7"/>
  <c r="V109" i="7"/>
  <c r="Q109" i="7"/>
  <c r="V108" i="7"/>
  <c r="Q108" i="7"/>
  <c r="V107" i="7"/>
  <c r="Q107" i="7"/>
  <c r="V106" i="7"/>
  <c r="Q106" i="7"/>
  <c r="V105" i="7"/>
  <c r="Q105" i="7"/>
  <c r="V104" i="7"/>
  <c r="Q104" i="7"/>
  <c r="V103" i="7"/>
  <c r="Q103" i="7"/>
  <c r="V102" i="7"/>
  <c r="Q102" i="7"/>
  <c r="V101" i="7"/>
  <c r="Q101" i="7"/>
  <c r="V100" i="7"/>
  <c r="Q100" i="7"/>
  <c r="V99" i="7"/>
  <c r="Q99" i="7"/>
  <c r="V98" i="7"/>
  <c r="Q98" i="7"/>
  <c r="V97" i="7"/>
  <c r="Q97" i="7"/>
  <c r="V96" i="7"/>
  <c r="Q96" i="7"/>
  <c r="V95" i="7"/>
  <c r="Q95" i="7"/>
  <c r="V94" i="7"/>
  <c r="Q94" i="7"/>
  <c r="V93" i="7"/>
  <c r="Q93" i="7"/>
  <c r="V92" i="7"/>
  <c r="Q92" i="7"/>
  <c r="V91" i="7"/>
  <c r="Q91" i="7"/>
  <c r="V90" i="7"/>
  <c r="Q90" i="7"/>
  <c r="V89" i="7"/>
  <c r="Q89" i="7"/>
  <c r="V88" i="7"/>
  <c r="Q88" i="7"/>
  <c r="V87" i="7"/>
  <c r="Q87" i="7"/>
  <c r="V86" i="7"/>
  <c r="Q86" i="7"/>
  <c r="V85" i="7"/>
  <c r="Q85" i="7"/>
  <c r="V84" i="7"/>
  <c r="Q84" i="7"/>
  <c r="V83" i="7"/>
  <c r="Q83" i="7"/>
  <c r="V82" i="7"/>
  <c r="Q82" i="7"/>
  <c r="V81" i="7"/>
  <c r="Q81" i="7"/>
  <c r="V80" i="7"/>
  <c r="Q80" i="7"/>
  <c r="V79" i="7"/>
  <c r="Q79" i="7"/>
  <c r="V78" i="7"/>
  <c r="Q78" i="7"/>
  <c r="V77" i="7"/>
  <c r="Q77" i="7"/>
  <c r="V76" i="7"/>
  <c r="Q76" i="7"/>
  <c r="V75" i="7"/>
  <c r="Q75" i="7"/>
  <c r="V74" i="7"/>
  <c r="Q74" i="7"/>
  <c r="V73" i="7"/>
  <c r="Q73" i="7"/>
  <c r="V72" i="7"/>
  <c r="Q72" i="7"/>
  <c r="V71" i="7"/>
  <c r="Q71" i="7"/>
  <c r="V70" i="7"/>
  <c r="Q70" i="7"/>
  <c r="V69" i="7"/>
  <c r="Q69" i="7"/>
  <c r="V68" i="7"/>
  <c r="Q68" i="7"/>
  <c r="V67" i="7"/>
  <c r="Q67" i="7"/>
  <c r="V66" i="7"/>
  <c r="Q66" i="7"/>
  <c r="V65" i="7"/>
  <c r="Q65" i="7"/>
  <c r="V64" i="7"/>
  <c r="Q64" i="7"/>
  <c r="V63" i="7"/>
  <c r="Q63" i="7"/>
  <c r="V62" i="7"/>
  <c r="Q62" i="7"/>
  <c r="V61" i="7"/>
  <c r="Q61" i="7"/>
  <c r="V60" i="7"/>
  <c r="Q60" i="7"/>
  <c r="V59" i="7"/>
  <c r="Q59" i="7"/>
  <c r="V58" i="7"/>
  <c r="Q58" i="7"/>
  <c r="V57" i="7"/>
  <c r="Q57" i="7"/>
  <c r="V56" i="7"/>
  <c r="Q56" i="7"/>
  <c r="V55" i="7"/>
  <c r="Q55" i="7"/>
  <c r="V54" i="7"/>
  <c r="Q54" i="7"/>
  <c r="V53" i="7"/>
  <c r="Q53" i="7"/>
  <c r="V52" i="7"/>
  <c r="Q52" i="7"/>
  <c r="V51" i="7"/>
  <c r="Q51" i="7"/>
  <c r="V50" i="7"/>
  <c r="Q50" i="7"/>
  <c r="V49" i="7"/>
  <c r="Q49" i="7"/>
  <c r="V48" i="7"/>
  <c r="Q48" i="7"/>
  <c r="V47" i="7"/>
  <c r="Q47" i="7"/>
  <c r="V46" i="7"/>
  <c r="Q46" i="7"/>
  <c r="V45" i="7"/>
  <c r="Q45" i="7"/>
  <c r="V44" i="7"/>
  <c r="Q44" i="7"/>
  <c r="V43" i="7"/>
  <c r="Q43" i="7"/>
  <c r="V42" i="7"/>
  <c r="Q42" i="7"/>
  <c r="V41" i="7"/>
  <c r="Q41" i="7"/>
  <c r="V40" i="7"/>
  <c r="Q40" i="7"/>
  <c r="V39" i="7"/>
  <c r="Q39" i="7"/>
  <c r="V38" i="7"/>
  <c r="Q38" i="7"/>
  <c r="V37" i="7"/>
  <c r="Q37" i="7"/>
  <c r="V36" i="7"/>
  <c r="Q36" i="7"/>
  <c r="V35" i="7"/>
  <c r="Q35" i="7"/>
  <c r="V34" i="7"/>
  <c r="Q34" i="7"/>
  <c r="V33" i="7"/>
  <c r="Q33" i="7"/>
  <c r="V32" i="7"/>
  <c r="Q32" i="7"/>
  <c r="V31" i="7"/>
  <c r="Q31" i="7"/>
  <c r="V30" i="7"/>
  <c r="Q30" i="7"/>
  <c r="V29" i="7"/>
  <c r="Q29" i="7"/>
  <c r="V28" i="7"/>
  <c r="Q28" i="7"/>
  <c r="V27" i="7"/>
  <c r="Q27" i="7"/>
  <c r="V26" i="7"/>
  <c r="Q26" i="7"/>
  <c r="V25" i="7"/>
  <c r="Q25" i="7"/>
  <c r="V24" i="7"/>
  <c r="Q24" i="7"/>
  <c r="V23" i="7"/>
  <c r="Q23" i="7"/>
  <c r="V22" i="7"/>
  <c r="Q22" i="7"/>
  <c r="V21" i="7"/>
  <c r="Q21" i="7"/>
  <c r="V20" i="7"/>
  <c r="Q20" i="7"/>
  <c r="V19" i="7"/>
  <c r="Q19" i="7"/>
  <c r="V18" i="7"/>
  <c r="Q18" i="7"/>
  <c r="V17" i="7"/>
  <c r="Q17" i="7"/>
  <c r="V16" i="7"/>
  <c r="Q16" i="7"/>
  <c r="V15" i="7"/>
  <c r="Q15" i="7"/>
  <c r="V14" i="7"/>
  <c r="Q14" i="7"/>
  <c r="V13" i="7"/>
  <c r="Q13" i="7"/>
  <c r="V12" i="7"/>
  <c r="Q12" i="7"/>
  <c r="V11" i="7"/>
  <c r="Q11" i="7"/>
  <c r="V10" i="7"/>
  <c r="Q10" i="7"/>
  <c r="V9" i="7"/>
  <c r="Q9" i="7"/>
  <c r="V8" i="7"/>
  <c r="Q8" i="7"/>
  <c r="V7" i="7"/>
  <c r="V6" i="7"/>
  <c r="Q6" i="7"/>
  <c r="V5" i="7"/>
  <c r="Q5" i="7"/>
  <c r="V4" i="7"/>
  <c r="Q4" i="7"/>
  <c r="V3" i="7"/>
  <c r="Q3" i="7"/>
  <c r="G23" i="7"/>
  <c r="F23" i="7"/>
  <c r="E23" i="7"/>
  <c r="D23" i="7"/>
  <c r="C23" i="7"/>
  <c r="G15" i="7"/>
  <c r="F15" i="7"/>
  <c r="E15" i="7"/>
  <c r="D15" i="7"/>
  <c r="C15" i="7"/>
  <c r="R112" i="7" l="1"/>
  <c r="R82" i="7"/>
  <c r="R22" i="7"/>
  <c r="R56" i="7"/>
  <c r="R51" i="7"/>
  <c r="R122" i="7"/>
  <c r="R170" i="7"/>
  <c r="R218" i="7"/>
  <c r="R338" i="7"/>
  <c r="R18" i="7"/>
  <c r="R70" i="7"/>
  <c r="R273" i="7"/>
  <c r="R297" i="7"/>
  <c r="R357" i="7"/>
  <c r="R381" i="7"/>
  <c r="R405" i="7"/>
  <c r="R441" i="7"/>
  <c r="R139" i="7"/>
  <c r="R118" i="7"/>
  <c r="R130" i="7"/>
  <c r="R166" i="7"/>
  <c r="R214" i="7"/>
  <c r="R226" i="7"/>
  <c r="R310" i="7"/>
  <c r="R358" i="7"/>
  <c r="R718" i="7"/>
  <c r="R66" i="7"/>
  <c r="R78" i="7"/>
  <c r="R293" i="7"/>
  <c r="R329" i="7"/>
  <c r="R377" i="7"/>
  <c r="R437" i="7"/>
  <c r="R127" i="7"/>
  <c r="R114" i="7"/>
  <c r="R126" i="7"/>
  <c r="R162" i="7"/>
  <c r="R174" i="7"/>
  <c r="R210" i="7"/>
  <c r="R222" i="7"/>
  <c r="R246" i="7"/>
  <c r="R208" i="7"/>
  <c r="R74" i="7"/>
  <c r="R325" i="7"/>
  <c r="R433" i="7"/>
  <c r="R152" i="7"/>
  <c r="R178" i="7"/>
  <c r="R245" i="7"/>
  <c r="R265" i="7"/>
  <c r="R333" i="7"/>
  <c r="R418" i="7"/>
  <c r="R528" i="7"/>
  <c r="R572" i="7"/>
  <c r="R660" i="7"/>
  <c r="R42" i="7"/>
  <c r="R62" i="7"/>
  <c r="R92" i="7"/>
  <c r="R188" i="7"/>
  <c r="R198" i="7"/>
  <c r="R234" i="7"/>
  <c r="R255" i="7"/>
  <c r="R429" i="7"/>
  <c r="R470" i="7"/>
  <c r="R713" i="7"/>
  <c r="R735" i="7"/>
  <c r="R1104" i="7"/>
  <c r="R3" i="7"/>
  <c r="R113" i="7"/>
  <c r="R209" i="7"/>
  <c r="R334" i="7"/>
  <c r="R345" i="7"/>
  <c r="R424" i="7"/>
  <c r="R460" i="7"/>
  <c r="R492" i="7"/>
  <c r="R518" i="7"/>
  <c r="R612" i="7"/>
  <c r="R1027" i="7"/>
  <c r="R52" i="7"/>
  <c r="R148" i="7"/>
  <c r="R204" i="7"/>
  <c r="R324" i="7"/>
  <c r="R372" i="7"/>
  <c r="R466" i="7"/>
  <c r="R524" i="7"/>
  <c r="R645" i="7"/>
  <c r="R697" i="7"/>
  <c r="R1443" i="7"/>
  <c r="R14" i="7"/>
  <c r="R58" i="7"/>
  <c r="R134" i="7"/>
  <c r="R154" i="7"/>
  <c r="R235" i="7"/>
  <c r="R393" i="7"/>
  <c r="R425" i="7"/>
  <c r="R450" i="7"/>
  <c r="R488" i="7"/>
  <c r="R709" i="7"/>
  <c r="R165" i="7"/>
  <c r="R330" i="7"/>
  <c r="R373" i="7"/>
  <c r="R456" i="7"/>
  <c r="R493" i="7"/>
  <c r="R797" i="7"/>
  <c r="R1194" i="7"/>
  <c r="R1449" i="7"/>
  <c r="R10" i="7"/>
  <c r="R104" i="7"/>
  <c r="R195" i="7"/>
  <c r="R242" i="7"/>
  <c r="R504" i="7"/>
  <c r="R787" i="7"/>
  <c r="R964" i="7"/>
  <c r="R1433" i="7"/>
  <c r="R1093" i="7"/>
  <c r="R661" i="7"/>
  <c r="R1357" i="7"/>
  <c r="R1328" i="7"/>
  <c r="R949" i="7"/>
  <c r="R699" i="7"/>
  <c r="R636" i="7"/>
  <c r="R626" i="7"/>
  <c r="R602" i="7"/>
  <c r="R15" i="7"/>
  <c r="R39" i="7"/>
  <c r="R44" i="7"/>
  <c r="R54" i="7"/>
  <c r="R90" i="7"/>
  <c r="R110" i="7"/>
  <c r="R135" i="7"/>
  <c r="R140" i="7"/>
  <c r="R150" i="7"/>
  <c r="R186" i="7"/>
  <c r="R206" i="7"/>
  <c r="R231" i="7"/>
  <c r="R258" i="7"/>
  <c r="R268" i="7"/>
  <c r="R278" i="7"/>
  <c r="R305" i="7"/>
  <c r="R342" i="7"/>
  <c r="R353" i="7"/>
  <c r="R389" i="7"/>
  <c r="R394" i="7"/>
  <c r="R446" i="7"/>
  <c r="R473" i="7"/>
  <c r="R489" i="7"/>
  <c r="R542" i="7"/>
  <c r="R553" i="7"/>
  <c r="R630" i="7"/>
  <c r="R771" i="7"/>
  <c r="R810" i="7"/>
  <c r="R1189" i="7"/>
  <c r="R147" i="7"/>
  <c r="R250" i="7"/>
  <c r="R344" i="7"/>
  <c r="R649" i="7"/>
  <c r="R27" i="7"/>
  <c r="R87" i="7"/>
  <c r="R138" i="7"/>
  <c r="R158" i="7"/>
  <c r="R183" i="7"/>
  <c r="R302" i="7"/>
  <c r="R386" i="7"/>
  <c r="R413" i="7"/>
  <c r="R502" i="7"/>
  <c r="R730" i="7"/>
  <c r="R73" i="7"/>
  <c r="R143" i="7"/>
  <c r="R153" i="7"/>
  <c r="R169" i="7"/>
  <c r="R261" i="7"/>
  <c r="R361" i="7"/>
  <c r="R408" i="7"/>
  <c r="R556" i="7"/>
  <c r="R879" i="7"/>
  <c r="R1448" i="7"/>
  <c r="R23" i="7"/>
  <c r="R83" i="7"/>
  <c r="R108" i="7"/>
  <c r="R179" i="7"/>
  <c r="R251" i="7"/>
  <c r="R282" i="7"/>
  <c r="R508" i="7"/>
  <c r="R601" i="7"/>
  <c r="R650" i="7"/>
  <c r="R1466" i="7"/>
  <c r="R38" i="7"/>
  <c r="R230" i="7"/>
  <c r="R241" i="7"/>
  <c r="R277" i="7"/>
  <c r="R288" i="7"/>
  <c r="R309" i="7"/>
  <c r="R314" i="7"/>
  <c r="R346" i="7"/>
  <c r="R398" i="7"/>
  <c r="R445" i="7"/>
  <c r="R461" i="7"/>
  <c r="R498" i="7"/>
  <c r="R514" i="7"/>
  <c r="R552" i="7"/>
  <c r="R634" i="7"/>
  <c r="R19" i="7"/>
  <c r="R53" i="7"/>
  <c r="R69" i="7"/>
  <c r="R79" i="7"/>
  <c r="R94" i="7"/>
  <c r="R109" i="7"/>
  <c r="R144" i="7"/>
  <c r="R149" i="7"/>
  <c r="R175" i="7"/>
  <c r="R190" i="7"/>
  <c r="R205" i="7"/>
  <c r="R294" i="7"/>
  <c r="R341" i="7"/>
  <c r="R362" i="7"/>
  <c r="R409" i="7"/>
  <c r="R987" i="7"/>
  <c r="R5" i="7"/>
  <c r="R34" i="7"/>
  <c r="R99" i="7"/>
  <c r="R160" i="7"/>
  <c r="R289" i="7"/>
  <c r="R320" i="7"/>
  <c r="R368" i="7"/>
  <c r="R586" i="7"/>
  <c r="R597" i="7"/>
  <c r="R792" i="7"/>
  <c r="R982" i="7"/>
  <c r="R1200" i="7"/>
  <c r="R1218" i="7"/>
  <c r="R1427" i="7"/>
  <c r="R30" i="7"/>
  <c r="R65" i="7"/>
  <c r="R95" i="7"/>
  <c r="R105" i="7"/>
  <c r="R121" i="7"/>
  <c r="R161" i="7"/>
  <c r="R191" i="7"/>
  <c r="R201" i="7"/>
  <c r="R217" i="7"/>
  <c r="R237" i="7"/>
  <c r="R290" i="7"/>
  <c r="R300" i="7"/>
  <c r="R321" i="7"/>
  <c r="R337" i="7"/>
  <c r="R432" i="7"/>
  <c r="R537" i="7"/>
  <c r="R620" i="7"/>
  <c r="R625" i="7"/>
  <c r="R766" i="7"/>
  <c r="R954" i="7"/>
  <c r="R1184" i="7"/>
  <c r="R260" i="7"/>
  <c r="R376" i="7"/>
  <c r="R47" i="7"/>
  <c r="R874" i="7"/>
  <c r="R43" i="7"/>
  <c r="R48" i="7"/>
  <c r="R64" i="7"/>
  <c r="R200" i="7"/>
  <c r="R6" i="7"/>
  <c r="R11" i="7"/>
  <c r="R35" i="7"/>
  <c r="R60" i="7"/>
  <c r="R100" i="7"/>
  <c r="R131" i="7"/>
  <c r="R156" i="7"/>
  <c r="R196" i="7"/>
  <c r="R227" i="7"/>
  <c r="R264" i="7"/>
  <c r="R269" i="7"/>
  <c r="R274" i="7"/>
  <c r="R316" i="7"/>
  <c r="R348" i="7"/>
  <c r="R354" i="7"/>
  <c r="R422" i="7"/>
  <c r="R442" i="7"/>
  <c r="R485" i="7"/>
  <c r="R761" i="7"/>
  <c r="R783" i="7"/>
  <c r="R788" i="7"/>
  <c r="R960" i="7"/>
  <c r="R1126" i="7"/>
  <c r="R1179" i="7"/>
  <c r="R1333" i="7"/>
  <c r="R465" i="7"/>
  <c r="R102" i="7"/>
  <c r="R57" i="7"/>
  <c r="R298" i="7"/>
  <c r="R26" i="7"/>
  <c r="R86" i="7"/>
  <c r="R91" i="7"/>
  <c r="R106" i="7"/>
  <c r="R182" i="7"/>
  <c r="R187" i="7"/>
  <c r="R202" i="7"/>
  <c r="R238" i="7"/>
  <c r="R254" i="7"/>
  <c r="R296" i="7"/>
  <c r="R306" i="7"/>
  <c r="R322" i="7"/>
  <c r="R380" i="7"/>
  <c r="R385" i="7"/>
  <c r="R390" i="7"/>
  <c r="R453" i="7"/>
  <c r="R469" i="7"/>
  <c r="R480" i="7"/>
  <c r="R734" i="7"/>
  <c r="R739" i="7"/>
  <c r="R778" i="7"/>
  <c r="R794" i="7"/>
  <c r="R1156" i="7"/>
  <c r="R481" i="7"/>
  <c r="R281" i="7"/>
  <c r="R7" i="7"/>
  <c r="R31" i="7"/>
  <c r="R46" i="7"/>
  <c r="R61" i="7"/>
  <c r="R96" i="7"/>
  <c r="R101" i="7"/>
  <c r="R117" i="7"/>
  <c r="R142" i="7"/>
  <c r="R157" i="7"/>
  <c r="R192" i="7"/>
  <c r="R197" i="7"/>
  <c r="R213" i="7"/>
  <c r="R223" i="7"/>
  <c r="R270" i="7"/>
  <c r="R301" i="7"/>
  <c r="R428" i="7"/>
  <c r="R438" i="7"/>
  <c r="R517" i="7"/>
  <c r="R533" i="7"/>
  <c r="R566" i="7"/>
  <c r="R577" i="7"/>
  <c r="R588" i="7"/>
  <c r="R616" i="7"/>
  <c r="R621" i="7"/>
  <c r="R745" i="7"/>
  <c r="R757" i="7"/>
  <c r="R926" i="7"/>
  <c r="R1098" i="7"/>
  <c r="R1122" i="7"/>
  <c r="R1465" i="7"/>
  <c r="R1441" i="7"/>
  <c r="R1432" i="7"/>
  <c r="R1423" i="7"/>
  <c r="R1401" i="7"/>
  <c r="R1388" i="7"/>
  <c r="R1375" i="7"/>
  <c r="R1353" i="7"/>
  <c r="R1340" i="7"/>
  <c r="R1327" i="7"/>
  <c r="R1305" i="7"/>
  <c r="R1292" i="7"/>
  <c r="R1445" i="7"/>
  <c r="R1464" i="7"/>
  <c r="R1459" i="7"/>
  <c r="R1431" i="7"/>
  <c r="R1413" i="7"/>
  <c r="R1400" i="7"/>
  <c r="R1387" i="7"/>
  <c r="R1365" i="7"/>
  <c r="R1352" i="7"/>
  <c r="R1339" i="7"/>
  <c r="R1317" i="7"/>
  <c r="R1304" i="7"/>
  <c r="R1291" i="7"/>
  <c r="R1269" i="7"/>
  <c r="R1256" i="7"/>
  <c r="R1243" i="7"/>
  <c r="R1221" i="7"/>
  <c r="R1208" i="7"/>
  <c r="R1195" i="7"/>
  <c r="R1173" i="7"/>
  <c r="R1160" i="7"/>
  <c r="R1147" i="7"/>
  <c r="R1125" i="7"/>
  <c r="R1112" i="7"/>
  <c r="R1099" i="7"/>
  <c r="R1077" i="7"/>
  <c r="R1064" i="7"/>
  <c r="R1051" i="7"/>
  <c r="R1029" i="7"/>
  <c r="R1016" i="7"/>
  <c r="R1003" i="7"/>
  <c r="R981" i="7"/>
  <c r="R968" i="7"/>
  <c r="R955" i="7"/>
  <c r="R933" i="7"/>
  <c r="R920" i="7"/>
  <c r="R907" i="7"/>
  <c r="R885" i="7"/>
  <c r="R872" i="7"/>
  <c r="R859" i="7"/>
  <c r="R837" i="7"/>
  <c r="R824" i="7"/>
  <c r="R811" i="7"/>
  <c r="R789" i="7"/>
  <c r="R1444" i="7"/>
  <c r="R1435" i="7"/>
  <c r="R1417" i="7"/>
  <c r="R1404" i="7"/>
  <c r="R1391" i="7"/>
  <c r="R1369" i="7"/>
  <c r="R1356" i="7"/>
  <c r="R1343" i="7"/>
  <c r="R1321" i="7"/>
  <c r="R1308" i="7"/>
  <c r="R1295" i="7"/>
  <c r="R1273" i="7"/>
  <c r="R1260" i="7"/>
  <c r="R1247" i="7"/>
  <c r="R1225" i="7"/>
  <c r="R1212" i="7"/>
  <c r="R1199" i="7"/>
  <c r="R1177" i="7"/>
  <c r="R1164" i="7"/>
  <c r="R1151" i="7"/>
  <c r="R1129" i="7"/>
  <c r="R1116" i="7"/>
  <c r="R1103" i="7"/>
  <c r="R1081" i="7"/>
  <c r="R1068" i="7"/>
  <c r="R1055" i="7"/>
  <c r="R1033" i="7"/>
  <c r="R1020" i="7"/>
  <c r="R1007" i="7"/>
  <c r="R985" i="7"/>
  <c r="R972" i="7"/>
  <c r="R959" i="7"/>
  <c r="R937" i="7"/>
  <c r="R924" i="7"/>
  <c r="R911" i="7"/>
  <c r="R889" i="7"/>
  <c r="R876" i="7"/>
  <c r="R863" i="7"/>
  <c r="R841" i="7"/>
  <c r="R828" i="7"/>
  <c r="R815" i="7"/>
  <c r="R793" i="7"/>
  <c r="R780" i="7"/>
  <c r="R776" i="7"/>
  <c r="R772" i="7"/>
  <c r="R768" i="7"/>
  <c r="R764" i="7"/>
  <c r="R760" i="7"/>
  <c r="R756" i="7"/>
  <c r="R752" i="7"/>
  <c r="R748" i="7"/>
  <c r="R744" i="7"/>
  <c r="R740" i="7"/>
  <c r="R736" i="7"/>
  <c r="R732" i="7"/>
  <c r="R728" i="7"/>
  <c r="R724" i="7"/>
  <c r="R720" i="7"/>
  <c r="R716" i="7"/>
  <c r="R712" i="7"/>
  <c r="R708" i="7"/>
  <c r="R704" i="7"/>
  <c r="R700" i="7"/>
  <c r="R696" i="7"/>
  <c r="R692" i="7"/>
  <c r="R688" i="7"/>
  <c r="R684" i="7"/>
  <c r="R680" i="7"/>
  <c r="R676" i="7"/>
  <c r="R672" i="7"/>
  <c r="R668" i="7"/>
  <c r="R664" i="7"/>
  <c r="R1463" i="7"/>
  <c r="R1412" i="7"/>
  <c r="R1399" i="7"/>
  <c r="R1377" i="7"/>
  <c r="R1364" i="7"/>
  <c r="R1351" i="7"/>
  <c r="R1329" i="7"/>
  <c r="R1316" i="7"/>
  <c r="R1303" i="7"/>
  <c r="R1281" i="7"/>
  <c r="R1268" i="7"/>
  <c r="R1255" i="7"/>
  <c r="R1452" i="7"/>
  <c r="R1447" i="7"/>
  <c r="R1429" i="7"/>
  <c r="R1420" i="7"/>
  <c r="R1407" i="7"/>
  <c r="R1385" i="7"/>
  <c r="R1372" i="7"/>
  <c r="R1359" i="7"/>
  <c r="R1337" i="7"/>
  <c r="R1324" i="7"/>
  <c r="R1311" i="7"/>
  <c r="R1289" i="7"/>
  <c r="R1276" i="7"/>
  <c r="R1263" i="7"/>
  <c r="R1241" i="7"/>
  <c r="R1228" i="7"/>
  <c r="R1215" i="7"/>
  <c r="R1193" i="7"/>
  <c r="R1180" i="7"/>
  <c r="R1167" i="7"/>
  <c r="R1145" i="7"/>
  <c r="R1132" i="7"/>
  <c r="R1119" i="7"/>
  <c r="R1097" i="7"/>
  <c r="R1084" i="7"/>
  <c r="R1071" i="7"/>
  <c r="R1049" i="7"/>
  <c r="R1036" i="7"/>
  <c r="R1023" i="7"/>
  <c r="R1001" i="7"/>
  <c r="R988" i="7"/>
  <c r="R975" i="7"/>
  <c r="R953" i="7"/>
  <c r="R1461" i="7"/>
  <c r="R1456" i="7"/>
  <c r="R1437" i="7"/>
  <c r="R1415" i="7"/>
  <c r="R1393" i="7"/>
  <c r="R1380" i="7"/>
  <c r="R1367" i="7"/>
  <c r="R1345" i="7"/>
  <c r="R1332" i="7"/>
  <c r="R1319" i="7"/>
  <c r="R1297" i="7"/>
  <c r="R1284" i="7"/>
  <c r="R1271" i="7"/>
  <c r="R1249" i="7"/>
  <c r="R1236" i="7"/>
  <c r="R1223" i="7"/>
  <c r="R1201" i="7"/>
  <c r="R1188" i="7"/>
  <c r="R1175" i="7"/>
  <c r="R1153" i="7"/>
  <c r="R1140" i="7"/>
  <c r="R1127" i="7"/>
  <c r="R1105" i="7"/>
  <c r="R1092" i="7"/>
  <c r="R1079" i="7"/>
  <c r="R1057" i="7"/>
  <c r="R1044" i="7"/>
  <c r="R1031" i="7"/>
  <c r="R1009" i="7"/>
  <c r="R996" i="7"/>
  <c r="R983" i="7"/>
  <c r="R961" i="7"/>
  <c r="R948" i="7"/>
  <c r="R935" i="7"/>
  <c r="R913" i="7"/>
  <c r="R900" i="7"/>
  <c r="R1421" i="7"/>
  <c r="R1416" i="7"/>
  <c r="R1335" i="7"/>
  <c r="R1325" i="7"/>
  <c r="R1320" i="7"/>
  <c r="R1275" i="7"/>
  <c r="R1245" i="7"/>
  <c r="R1240" i="7"/>
  <c r="R1231" i="7"/>
  <c r="R1197" i="7"/>
  <c r="R1192" i="7"/>
  <c r="R1183" i="7"/>
  <c r="R1149" i="7"/>
  <c r="R1144" i="7"/>
  <c r="R1135" i="7"/>
  <c r="R1101" i="7"/>
  <c r="R1096" i="7"/>
  <c r="R1087" i="7"/>
  <c r="R1053" i="7"/>
  <c r="R1048" i="7"/>
  <c r="R1039" i="7"/>
  <c r="R1005" i="7"/>
  <c r="R1000" i="7"/>
  <c r="R991" i="7"/>
  <c r="R957" i="7"/>
  <c r="R952" i="7"/>
  <c r="R943" i="7"/>
  <c r="R915" i="7"/>
  <c r="R905" i="7"/>
  <c r="R896" i="7"/>
  <c r="R887" i="7"/>
  <c r="R873" i="7"/>
  <c r="R864" i="7"/>
  <c r="R832" i="7"/>
  <c r="R800" i="7"/>
  <c r="R791" i="7"/>
  <c r="R773" i="7"/>
  <c r="R751" i="7"/>
  <c r="R738" i="7"/>
  <c r="R725" i="7"/>
  <c r="R703" i="7"/>
  <c r="R690" i="7"/>
  <c r="R677" i="7"/>
  <c r="R1436" i="7"/>
  <c r="R1360" i="7"/>
  <c r="R1355" i="7"/>
  <c r="R1235" i="7"/>
  <c r="R1216" i="7"/>
  <c r="R1211" i="7"/>
  <c r="R1187" i="7"/>
  <c r="R1168" i="7"/>
  <c r="R1163" i="7"/>
  <c r="R1139" i="7"/>
  <c r="R1120" i="7"/>
  <c r="R1115" i="7"/>
  <c r="R1091" i="7"/>
  <c r="R1072" i="7"/>
  <c r="R1067" i="7"/>
  <c r="R1043" i="7"/>
  <c r="R1024" i="7"/>
  <c r="R1019" i="7"/>
  <c r="R995" i="7"/>
  <c r="R976" i="7"/>
  <c r="R971" i="7"/>
  <c r="R947" i="7"/>
  <c r="R919" i="7"/>
  <c r="R868" i="7"/>
  <c r="R836" i="7"/>
  <c r="R827" i="7"/>
  <c r="R813" i="7"/>
  <c r="R804" i="7"/>
  <c r="R777" i="7"/>
  <c r="R755" i="7"/>
  <c r="R742" i="7"/>
  <c r="R729" i="7"/>
  <c r="R707" i="7"/>
  <c r="R694" i="7"/>
  <c r="R681" i="7"/>
  <c r="R1405" i="7"/>
  <c r="R1395" i="7"/>
  <c r="R1349" i="7"/>
  <c r="R1309" i="7"/>
  <c r="R1299" i="7"/>
  <c r="R1279" i="7"/>
  <c r="R1264" i="7"/>
  <c r="R1259" i="7"/>
  <c r="R1220" i="7"/>
  <c r="R1172" i="7"/>
  <c r="R1124" i="7"/>
  <c r="R1076" i="7"/>
  <c r="R1028" i="7"/>
  <c r="R980" i="7"/>
  <c r="R928" i="7"/>
  <c r="R909" i="7"/>
  <c r="R891" i="7"/>
  <c r="R877" i="7"/>
  <c r="R845" i="7"/>
  <c r="R808" i="7"/>
  <c r="R795" i="7"/>
  <c r="R781" i="7"/>
  <c r="R759" i="7"/>
  <c r="R746" i="7"/>
  <c r="R733" i="7"/>
  <c r="R711" i="7"/>
  <c r="R698" i="7"/>
  <c r="R685" i="7"/>
  <c r="R663" i="7"/>
  <c r="R659" i="7"/>
  <c r="R655" i="7"/>
  <c r="R651" i="7"/>
  <c r="R647" i="7"/>
  <c r="R643" i="7"/>
  <c r="R639" i="7"/>
  <c r="R635" i="7"/>
  <c r="R631" i="7"/>
  <c r="R627" i="7"/>
  <c r="R623" i="7"/>
  <c r="R619" i="7"/>
  <c r="R615" i="7"/>
  <c r="R611" i="7"/>
  <c r="R607" i="7"/>
  <c r="R603" i="7"/>
  <c r="R599" i="7"/>
  <c r="R595" i="7"/>
  <c r="R591" i="7"/>
  <c r="R587" i="7"/>
  <c r="R583" i="7"/>
  <c r="R579" i="7"/>
  <c r="R575" i="7"/>
  <c r="R571" i="7"/>
  <c r="R567" i="7"/>
  <c r="R563" i="7"/>
  <c r="R559" i="7"/>
  <c r="R555" i="7"/>
  <c r="R551" i="7"/>
  <c r="R547" i="7"/>
  <c r="R543" i="7"/>
  <c r="R539" i="7"/>
  <c r="R535" i="7"/>
  <c r="R531" i="7"/>
  <c r="R527" i="7"/>
  <c r="R523" i="7"/>
  <c r="R519" i="7"/>
  <c r="R515" i="7"/>
  <c r="R511" i="7"/>
  <c r="R507" i="7"/>
  <c r="R503" i="7"/>
  <c r="R499" i="7"/>
  <c r="R495" i="7"/>
  <c r="R491" i="7"/>
  <c r="R1425" i="7"/>
  <c r="R1384" i="7"/>
  <c r="R1344" i="7"/>
  <c r="R1288" i="7"/>
  <c r="R1244" i="7"/>
  <c r="R1239" i="7"/>
  <c r="R1196" i="7"/>
  <c r="R1191" i="7"/>
  <c r="R1148" i="7"/>
  <c r="R1143" i="7"/>
  <c r="R1100" i="7"/>
  <c r="R1095" i="7"/>
  <c r="R1052" i="7"/>
  <c r="R1047" i="7"/>
  <c r="R1004" i="7"/>
  <c r="R999" i="7"/>
  <c r="R956" i="7"/>
  <c r="R951" i="7"/>
  <c r="R932" i="7"/>
  <c r="R923" i="7"/>
  <c r="R904" i="7"/>
  <c r="R895" i="7"/>
  <c r="R881" i="7"/>
  <c r="R849" i="7"/>
  <c r="R840" i="7"/>
  <c r="R831" i="7"/>
  <c r="R817" i="7"/>
  <c r="R799" i="7"/>
  <c r="R785" i="7"/>
  <c r="R763" i="7"/>
  <c r="R750" i="7"/>
  <c r="R737" i="7"/>
  <c r="R715" i="7"/>
  <c r="R702" i="7"/>
  <c r="R689" i="7"/>
  <c r="R667" i="7"/>
  <c r="R1409" i="7"/>
  <c r="R1389" i="7"/>
  <c r="R1379" i="7"/>
  <c r="R1313" i="7"/>
  <c r="R1293" i="7"/>
  <c r="R1283" i="7"/>
  <c r="R1253" i="7"/>
  <c r="R1205" i="7"/>
  <c r="R1157" i="7"/>
  <c r="R1109" i="7"/>
  <c r="R1061" i="7"/>
  <c r="R1013" i="7"/>
  <c r="R965" i="7"/>
  <c r="R899" i="7"/>
  <c r="R867" i="7"/>
  <c r="R853" i="7"/>
  <c r="R835" i="7"/>
  <c r="R821" i="7"/>
  <c r="R812" i="7"/>
  <c r="R803" i="7"/>
  <c r="R767" i="7"/>
  <c r="R754" i="7"/>
  <c r="R741" i="7"/>
  <c r="R719" i="7"/>
  <c r="R706" i="7"/>
  <c r="R693" i="7"/>
  <c r="R671" i="7"/>
  <c r="R1439" i="7"/>
  <c r="R1383" i="7"/>
  <c r="R1373" i="7"/>
  <c r="R1368" i="7"/>
  <c r="R1287" i="7"/>
  <c r="R1267" i="7"/>
  <c r="R1233" i="7"/>
  <c r="R1209" i="7"/>
  <c r="R1185" i="7"/>
  <c r="R1161" i="7"/>
  <c r="R1137" i="7"/>
  <c r="R1113" i="7"/>
  <c r="R1089" i="7"/>
  <c r="R1065" i="7"/>
  <c r="R1041" i="7"/>
  <c r="R1017" i="7"/>
  <c r="R993" i="7"/>
  <c r="R969" i="7"/>
  <c r="R945" i="7"/>
  <c r="R936" i="7"/>
  <c r="R931" i="7"/>
  <c r="R917" i="7"/>
  <c r="R903" i="7"/>
  <c r="R880" i="7"/>
  <c r="R848" i="7"/>
  <c r="R839" i="7"/>
  <c r="R825" i="7"/>
  <c r="R816" i="7"/>
  <c r="R784" i="7"/>
  <c r="R775" i="7"/>
  <c r="R762" i="7"/>
  <c r="R749" i="7"/>
  <c r="R727" i="7"/>
  <c r="R714" i="7"/>
  <c r="R701" i="7"/>
  <c r="R679" i="7"/>
  <c r="R666" i="7"/>
  <c r="R1403" i="7"/>
  <c r="R1381" i="7"/>
  <c r="R1348" i="7"/>
  <c r="R1300" i="7"/>
  <c r="R1251" i="7"/>
  <c r="R1229" i="7"/>
  <c r="R1224" i="7"/>
  <c r="R1203" i="7"/>
  <c r="R1181" i="7"/>
  <c r="R1176" i="7"/>
  <c r="R1155" i="7"/>
  <c r="R1133" i="7"/>
  <c r="R1128" i="7"/>
  <c r="R1107" i="7"/>
  <c r="R1085" i="7"/>
  <c r="R1080" i="7"/>
  <c r="R1059" i="7"/>
  <c r="R1037" i="7"/>
  <c r="R1032" i="7"/>
  <c r="R1011" i="7"/>
  <c r="R989" i="7"/>
  <c r="R984" i="7"/>
  <c r="R963" i="7"/>
  <c r="R941" i="7"/>
  <c r="R893" i="7"/>
  <c r="R888" i="7"/>
  <c r="R883" i="7"/>
  <c r="R857" i="7"/>
  <c r="R769" i="7"/>
  <c r="R723" i="7"/>
  <c r="R673" i="7"/>
  <c r="R654" i="7"/>
  <c r="R641" i="7"/>
  <c r="R628" i="7"/>
  <c r="R606" i="7"/>
  <c r="R593" i="7"/>
  <c r="R580" i="7"/>
  <c r="R558" i="7"/>
  <c r="R545" i="7"/>
  <c r="R532" i="7"/>
  <c r="R510" i="7"/>
  <c r="R497" i="7"/>
  <c r="R1419" i="7"/>
  <c r="R1408" i="7"/>
  <c r="R1397" i="7"/>
  <c r="R1392" i="7"/>
  <c r="R1272" i="7"/>
  <c r="R1261" i="7"/>
  <c r="R1213" i="7"/>
  <c r="R1165" i="7"/>
  <c r="R1117" i="7"/>
  <c r="R1069" i="7"/>
  <c r="R1021" i="7"/>
  <c r="R973" i="7"/>
  <c r="R925" i="7"/>
  <c r="R852" i="7"/>
  <c r="R847" i="7"/>
  <c r="R820" i="7"/>
  <c r="R809" i="7"/>
  <c r="R1363" i="7"/>
  <c r="R1347" i="7"/>
  <c r="R1336" i="7"/>
  <c r="R1331" i="7"/>
  <c r="R940" i="7"/>
  <c r="R929" i="7"/>
  <c r="R908" i="7"/>
  <c r="R897" i="7"/>
  <c r="R892" i="7"/>
  <c r="R871" i="7"/>
  <c r="R856" i="7"/>
  <c r="R747" i="7"/>
  <c r="R722" i="7"/>
  <c r="R653" i="7"/>
  <c r="R640" i="7"/>
  <c r="R618" i="7"/>
  <c r="R605" i="7"/>
  <c r="R592" i="7"/>
  <c r="R570" i="7"/>
  <c r="R557" i="7"/>
  <c r="R544" i="7"/>
  <c r="R522" i="7"/>
  <c r="R509" i="7"/>
  <c r="R496" i="7"/>
  <c r="R1396" i="7"/>
  <c r="R1341" i="7"/>
  <c r="R1265" i="7"/>
  <c r="R1217" i="7"/>
  <c r="R1169" i="7"/>
  <c r="R1121" i="7"/>
  <c r="R1073" i="7"/>
  <c r="R1025" i="7"/>
  <c r="R977" i="7"/>
  <c r="R851" i="7"/>
  <c r="R819" i="7"/>
  <c r="R717" i="7"/>
  <c r="R691" i="7"/>
  <c r="R686" i="7"/>
  <c r="R657" i="7"/>
  <c r="R644" i="7"/>
  <c r="R622" i="7"/>
  <c r="R609" i="7"/>
  <c r="R596" i="7"/>
  <c r="R574" i="7"/>
  <c r="R561" i="7"/>
  <c r="R548" i="7"/>
  <c r="R526" i="7"/>
  <c r="R513" i="7"/>
  <c r="R500" i="7"/>
  <c r="R487" i="7"/>
  <c r="R483" i="7"/>
  <c r="R479" i="7"/>
  <c r="R475" i="7"/>
  <c r="R471" i="7"/>
  <c r="R467" i="7"/>
  <c r="R463" i="7"/>
  <c r="R459" i="7"/>
  <c r="R455" i="7"/>
  <c r="R451" i="7"/>
  <c r="R447" i="7"/>
  <c r="R443" i="7"/>
  <c r="R439" i="7"/>
  <c r="R435" i="7"/>
  <c r="R431" i="7"/>
  <c r="R427" i="7"/>
  <c r="R423" i="7"/>
  <c r="R419" i="7"/>
  <c r="R415" i="7"/>
  <c r="R411" i="7"/>
  <c r="R407" i="7"/>
  <c r="R403" i="7"/>
  <c r="R399" i="7"/>
  <c r="R395" i="7"/>
  <c r="R391" i="7"/>
  <c r="R387" i="7"/>
  <c r="R383" i="7"/>
  <c r="R379" i="7"/>
  <c r="R375" i="7"/>
  <c r="R371" i="7"/>
  <c r="R367" i="7"/>
  <c r="R363" i="7"/>
  <c r="R359" i="7"/>
  <c r="R355" i="7"/>
  <c r="R351" i="7"/>
  <c r="R347" i="7"/>
  <c r="R343" i="7"/>
  <c r="R339" i="7"/>
  <c r="R335" i="7"/>
  <c r="R331" i="7"/>
  <c r="R327" i="7"/>
  <c r="R323" i="7"/>
  <c r="R319" i="7"/>
  <c r="R315" i="7"/>
  <c r="R311" i="7"/>
  <c r="R307" i="7"/>
  <c r="R303" i="7"/>
  <c r="R299" i="7"/>
  <c r="R295" i="7"/>
  <c r="R291" i="7"/>
  <c r="R287" i="7"/>
  <c r="R283" i="7"/>
  <c r="R279" i="7"/>
  <c r="R275" i="7"/>
  <c r="R271" i="7"/>
  <c r="R267" i="7"/>
  <c r="R263" i="7"/>
  <c r="R259" i="7"/>
  <c r="R1361" i="7"/>
  <c r="R1277" i="7"/>
  <c r="R1237" i="7"/>
  <c r="R1131" i="7"/>
  <c r="R1075" i="7"/>
  <c r="R1008" i="7"/>
  <c r="R884" i="7"/>
  <c r="R687" i="7"/>
  <c r="R682" i="7"/>
  <c r="R652" i="7"/>
  <c r="R629" i="7"/>
  <c r="R582" i="7"/>
  <c r="R568" i="7"/>
  <c r="R521" i="7"/>
  <c r="R512" i="7"/>
  <c r="R484" i="7"/>
  <c r="R462" i="7"/>
  <c r="R436" i="7"/>
  <c r="R414" i="7"/>
  <c r="R388" i="7"/>
  <c r="R366" i="7"/>
  <c r="R340" i="7"/>
  <c r="R292" i="7"/>
  <c r="R1315" i="7"/>
  <c r="R1248" i="7"/>
  <c r="R1136" i="7"/>
  <c r="R1108" i="7"/>
  <c r="R1063" i="7"/>
  <c r="R901" i="7"/>
  <c r="R829" i="7"/>
  <c r="R801" i="7"/>
  <c r="R1141" i="7"/>
  <c r="R1035" i="7"/>
  <c r="R979" i="7"/>
  <c r="R912" i="7"/>
  <c r="R823" i="7"/>
  <c r="R770" i="7"/>
  <c r="R1371" i="7"/>
  <c r="R1219" i="7"/>
  <c r="R1152" i="7"/>
  <c r="R1040" i="7"/>
  <c r="R1012" i="7"/>
  <c r="R967" i="7"/>
  <c r="R861" i="7"/>
  <c r="R656" i="7"/>
  <c r="R604" i="7"/>
  <c r="R581" i="7"/>
  <c r="R534" i="7"/>
  <c r="R520" i="7"/>
  <c r="R474" i="7"/>
  <c r="R448" i="7"/>
  <c r="R426" i="7"/>
  <c r="R400" i="7"/>
  <c r="R378" i="7"/>
  <c r="R352" i="7"/>
  <c r="R304" i="7"/>
  <c r="R256" i="7"/>
  <c r="R252" i="7"/>
  <c r="R248" i="7"/>
  <c r="R244" i="7"/>
  <c r="R240" i="7"/>
  <c r="R236" i="7"/>
  <c r="R232" i="7"/>
  <c r="R1376" i="7"/>
  <c r="R1252" i="7"/>
  <c r="R1207" i="7"/>
  <c r="R1045" i="7"/>
  <c r="R939" i="7"/>
  <c r="R844" i="7"/>
  <c r="R833" i="7"/>
  <c r="R805" i="7"/>
  <c r="R779" i="7"/>
  <c r="R774" i="7"/>
  <c r="R743" i="7"/>
  <c r="R675" i="7"/>
  <c r="R670" i="7"/>
  <c r="R665" i="7"/>
  <c r="R646" i="7"/>
  <c r="R632" i="7"/>
  <c r="R585" i="7"/>
  <c r="R576" i="7"/>
  <c r="R562" i="7"/>
  <c r="R538" i="7"/>
  <c r="R529" i="7"/>
  <c r="R501" i="7"/>
  <c r="R478" i="7"/>
  <c r="R452" i="7"/>
  <c r="R430" i="7"/>
  <c r="R404" i="7"/>
  <c r="R382" i="7"/>
  <c r="R356" i="7"/>
  <c r="R308" i="7"/>
  <c r="R8" i="7"/>
  <c r="R16" i="7"/>
  <c r="R24" i="7"/>
  <c r="R32" i="7"/>
  <c r="R36" i="7"/>
  <c r="R75" i="7"/>
  <c r="R97" i="7"/>
  <c r="R145" i="7"/>
  <c r="R193" i="7"/>
  <c r="R349" i="7"/>
  <c r="R396" i="7"/>
  <c r="R410" i="7"/>
  <c r="R420" i="7"/>
  <c r="R457" i="7"/>
  <c r="R573" i="7"/>
  <c r="R598" i="7"/>
  <c r="R726" i="7"/>
  <c r="R921" i="7"/>
  <c r="R944" i="7"/>
  <c r="R1411" i="7"/>
  <c r="R4" i="7"/>
  <c r="R45" i="7"/>
  <c r="R71" i="7"/>
  <c r="R84" i="7"/>
  <c r="R93" i="7"/>
  <c r="R119" i="7"/>
  <c r="R132" i="7"/>
  <c r="R141" i="7"/>
  <c r="R167" i="7"/>
  <c r="R180" i="7"/>
  <c r="R189" i="7"/>
  <c r="R215" i="7"/>
  <c r="R228" i="7"/>
  <c r="R233" i="7"/>
  <c r="R247" i="7"/>
  <c r="R257" i="7"/>
  <c r="R317" i="7"/>
  <c r="R336" i="7"/>
  <c r="R369" i="7"/>
  <c r="R392" i="7"/>
  <c r="R406" i="7"/>
  <c r="R434" i="7"/>
  <c r="R490" i="7"/>
  <c r="R564" i="7"/>
  <c r="R584" i="7"/>
  <c r="R613" i="7"/>
  <c r="R678" i="7"/>
  <c r="R695" i="7"/>
  <c r="R721" i="7"/>
  <c r="R753" i="7"/>
  <c r="R758" i="7"/>
  <c r="R842" i="7"/>
  <c r="R875" i="7"/>
  <c r="R916" i="7"/>
  <c r="R927" i="7"/>
  <c r="R1083" i="7"/>
  <c r="R1111" i="7"/>
  <c r="R1301" i="7"/>
  <c r="R1312" i="7"/>
  <c r="R1318" i="7"/>
  <c r="R978" i="7"/>
  <c r="R1266" i="7"/>
  <c r="R12" i="7"/>
  <c r="R20" i="7"/>
  <c r="R28" i="7"/>
  <c r="R40" i="7"/>
  <c r="R88" i="7"/>
  <c r="R123" i="7"/>
  <c r="R136" i="7"/>
  <c r="R171" i="7"/>
  <c r="R184" i="7"/>
  <c r="R219" i="7"/>
  <c r="R284" i="7"/>
  <c r="R312" i="7"/>
  <c r="R326" i="7"/>
  <c r="R401" i="7"/>
  <c r="R476" i="7"/>
  <c r="R494" i="7"/>
  <c r="R549" i="7"/>
  <c r="R578" i="7"/>
  <c r="R608" i="7"/>
  <c r="R617" i="7"/>
  <c r="R683" i="7"/>
  <c r="R705" i="7"/>
  <c r="R710" i="7"/>
  <c r="R731" i="7"/>
  <c r="R869" i="7"/>
  <c r="R1088" i="7"/>
  <c r="R1323" i="7"/>
  <c r="R1428" i="7"/>
  <c r="R41" i="7"/>
  <c r="R67" i="7"/>
  <c r="R80" i="7"/>
  <c r="R89" i="7"/>
  <c r="R115" i="7"/>
  <c r="R128" i="7"/>
  <c r="R137" i="7"/>
  <c r="R163" i="7"/>
  <c r="R176" i="7"/>
  <c r="R185" i="7"/>
  <c r="R211" i="7"/>
  <c r="R224" i="7"/>
  <c r="R266" i="7"/>
  <c r="R280" i="7"/>
  <c r="R364" i="7"/>
  <c r="R416" i="7"/>
  <c r="R472" i="7"/>
  <c r="R486" i="7"/>
  <c r="R505" i="7"/>
  <c r="R525" i="7"/>
  <c r="R530" i="7"/>
  <c r="R540" i="7"/>
  <c r="R554" i="7"/>
  <c r="R569" i="7"/>
  <c r="R589" i="7"/>
  <c r="R594" i="7"/>
  <c r="R637" i="7"/>
  <c r="R642" i="7"/>
  <c r="R662" i="7"/>
  <c r="R870" i="7"/>
  <c r="R1060" i="7"/>
  <c r="R1078" i="7"/>
  <c r="R1123" i="7"/>
  <c r="R1232" i="7"/>
  <c r="R1296" i="7"/>
  <c r="R1307" i="7"/>
  <c r="R9" i="7"/>
  <c r="R13" i="7"/>
  <c r="R17" i="7"/>
  <c r="R21" i="7"/>
  <c r="R25" i="7"/>
  <c r="R29" i="7"/>
  <c r="R33" i="7"/>
  <c r="R37" i="7"/>
  <c r="R50" i="7"/>
  <c r="R63" i="7"/>
  <c r="R76" i="7"/>
  <c r="R85" i="7"/>
  <c r="R98" i="7"/>
  <c r="R111" i="7"/>
  <c r="R124" i="7"/>
  <c r="R133" i="7"/>
  <c r="R146" i="7"/>
  <c r="R159" i="7"/>
  <c r="R172" i="7"/>
  <c r="R181" i="7"/>
  <c r="R194" i="7"/>
  <c r="R207" i="7"/>
  <c r="R220" i="7"/>
  <c r="R229" i="7"/>
  <c r="R243" i="7"/>
  <c r="R253" i="7"/>
  <c r="R262" i="7"/>
  <c r="R276" i="7"/>
  <c r="R285" i="7"/>
  <c r="R313" i="7"/>
  <c r="R318" i="7"/>
  <c r="R332" i="7"/>
  <c r="R350" i="7"/>
  <c r="R360" i="7"/>
  <c r="R374" i="7"/>
  <c r="R397" i="7"/>
  <c r="R402" i="7"/>
  <c r="R421" i="7"/>
  <c r="R444" i="7"/>
  <c r="R449" i="7"/>
  <c r="R458" i="7"/>
  <c r="R468" i="7"/>
  <c r="R477" i="7"/>
  <c r="R550" i="7"/>
  <c r="R633" i="7"/>
  <c r="R658" i="7"/>
  <c r="R796" i="7"/>
  <c r="R807" i="7"/>
  <c r="R865" i="7"/>
  <c r="R1026" i="7"/>
  <c r="R1227" i="7"/>
  <c r="R1262" i="7"/>
  <c r="R1285" i="7"/>
  <c r="R49" i="7"/>
  <c r="R59" i="7"/>
  <c r="R72" i="7"/>
  <c r="R81" i="7"/>
  <c r="R107" i="7"/>
  <c r="R120" i="7"/>
  <c r="R129" i="7"/>
  <c r="R155" i="7"/>
  <c r="R168" i="7"/>
  <c r="R177" i="7"/>
  <c r="R203" i="7"/>
  <c r="R216" i="7"/>
  <c r="R225" i="7"/>
  <c r="R272" i="7"/>
  <c r="R365" i="7"/>
  <c r="R370" i="7"/>
  <c r="R384" i="7"/>
  <c r="R417" i="7"/>
  <c r="R440" i="7"/>
  <c r="R454" i="7"/>
  <c r="R482" i="7"/>
  <c r="R516" i="7"/>
  <c r="R536" i="7"/>
  <c r="R560" i="7"/>
  <c r="R565" i="7"/>
  <c r="R614" i="7"/>
  <c r="R648" i="7"/>
  <c r="R674" i="7"/>
  <c r="R843" i="7"/>
  <c r="R860" i="7"/>
  <c r="R997" i="7"/>
  <c r="R1050" i="7"/>
  <c r="R1159" i="7"/>
  <c r="R1204" i="7"/>
  <c r="R1222" i="7"/>
  <c r="R1280" i="7"/>
  <c r="R55" i="7"/>
  <c r="R68" i="7"/>
  <c r="R77" i="7"/>
  <c r="R103" i="7"/>
  <c r="R116" i="7"/>
  <c r="R125" i="7"/>
  <c r="R151" i="7"/>
  <c r="R164" i="7"/>
  <c r="R173" i="7"/>
  <c r="R199" i="7"/>
  <c r="R212" i="7"/>
  <c r="R221" i="7"/>
  <c r="R239" i="7"/>
  <c r="R249" i="7"/>
  <c r="R286" i="7"/>
  <c r="R328" i="7"/>
  <c r="R412" i="7"/>
  <c r="R464" i="7"/>
  <c r="R506" i="7"/>
  <c r="R541" i="7"/>
  <c r="R546" i="7"/>
  <c r="R590" i="7"/>
  <c r="R600" i="7"/>
  <c r="R610" i="7"/>
  <c r="R624" i="7"/>
  <c r="R638" i="7"/>
  <c r="R669" i="7"/>
  <c r="R765" i="7"/>
  <c r="R838" i="7"/>
  <c r="R855" i="7"/>
  <c r="R992" i="7"/>
  <c r="R1015" i="7"/>
  <c r="R1056" i="7"/>
  <c r="R1171" i="7"/>
  <c r="R1257" i="7"/>
  <c r="R1146" i="7"/>
  <c r="R1174" i="7"/>
  <c r="R1286" i="7"/>
  <c r="R1342" i="7"/>
  <c r="R1382" i="7"/>
  <c r="R906" i="7"/>
  <c r="R934" i="7"/>
  <c r="R1074" i="7"/>
  <c r="R806" i="7"/>
  <c r="R834" i="7"/>
  <c r="R1242" i="7"/>
  <c r="R1366" i="7"/>
  <c r="R1002" i="7"/>
  <c r="R1030" i="7"/>
  <c r="R1170" i="7"/>
  <c r="R890" i="7"/>
  <c r="R902" i="7"/>
  <c r="R1418" i="7"/>
  <c r="R814" i="7"/>
  <c r="R866" i="7"/>
  <c r="R930" i="7"/>
  <c r="R862" i="7"/>
  <c r="R958" i="7"/>
  <c r="R1006" i="7"/>
  <c r="R1054" i="7"/>
  <c r="R1102" i="7"/>
  <c r="R1150" i="7"/>
  <c r="R1198" i="7"/>
  <c r="R1246" i="7"/>
  <c r="R1322" i="7"/>
  <c r="R1414" i="7"/>
  <c r="R830" i="7"/>
  <c r="R950" i="7"/>
  <c r="R974" i="7"/>
  <c r="R998" i="7"/>
  <c r="R1022" i="7"/>
  <c r="R1046" i="7"/>
  <c r="R1070" i="7"/>
  <c r="R1094" i="7"/>
  <c r="R1118" i="7"/>
  <c r="R1142" i="7"/>
  <c r="R1166" i="7"/>
  <c r="R1190" i="7"/>
  <c r="R1214" i="7"/>
  <c r="R1238" i="7"/>
  <c r="R1302" i="7"/>
  <c r="R1358" i="7"/>
  <c r="R1398" i="7"/>
  <c r="R1434" i="7"/>
  <c r="R826" i="7"/>
  <c r="R918" i="7"/>
  <c r="R790" i="7"/>
  <c r="R858" i="7"/>
  <c r="R886" i="7"/>
  <c r="R914" i="7"/>
  <c r="R1274" i="7"/>
  <c r="R1334" i="7"/>
  <c r="R1446" i="7"/>
  <c r="R822" i="7"/>
  <c r="R854" i="7"/>
  <c r="R938" i="7"/>
  <c r="R966" i="7"/>
  <c r="R1014" i="7"/>
  <c r="R1062" i="7"/>
  <c r="R1110" i="7"/>
  <c r="R1158" i="7"/>
  <c r="R1206" i="7"/>
  <c r="R1254" i="7"/>
  <c r="R1294" i="7"/>
  <c r="R1370" i="7"/>
  <c r="R1390" i="7"/>
  <c r="R786" i="7"/>
  <c r="R818" i="7"/>
  <c r="R882" i="7"/>
  <c r="R986" i="7"/>
  <c r="R1034" i="7"/>
  <c r="R1082" i="7"/>
  <c r="R1130" i="7"/>
  <c r="R1178" i="7"/>
  <c r="R1226" i="7"/>
  <c r="R1426" i="7"/>
  <c r="R782" i="7"/>
  <c r="R878" i="7"/>
  <c r="R910" i="7"/>
  <c r="R1270" i="7"/>
  <c r="R1310" i="7"/>
  <c r="R1350" i="7"/>
  <c r="R1406" i="7"/>
  <c r="R922" i="7"/>
  <c r="R970" i="7"/>
  <c r="R1018" i="7"/>
  <c r="R1066" i="7"/>
  <c r="R1114" i="7"/>
  <c r="R1162" i="7"/>
  <c r="R1210" i="7"/>
  <c r="R1258" i="7"/>
  <c r="R1306" i="7"/>
  <c r="R1354" i="7"/>
  <c r="R1402" i="7"/>
  <c r="R1442" i="7"/>
  <c r="R962" i="7"/>
  <c r="R1010" i="7"/>
  <c r="R1058" i="7"/>
  <c r="R1106" i="7"/>
  <c r="R1154" i="7"/>
  <c r="R1202" i="7"/>
  <c r="R1250" i="7"/>
  <c r="R1298" i="7"/>
  <c r="R1346" i="7"/>
  <c r="R1394" i="7"/>
  <c r="R1438" i="7"/>
  <c r="R1462" i="7"/>
  <c r="R1290" i="7"/>
  <c r="R1338" i="7"/>
  <c r="R1386" i="7"/>
  <c r="R1430" i="7"/>
  <c r="R1458" i="7"/>
  <c r="R802" i="7"/>
  <c r="R850" i="7"/>
  <c r="R898" i="7"/>
  <c r="R946" i="7"/>
  <c r="R994" i="7"/>
  <c r="R1042" i="7"/>
  <c r="R1090" i="7"/>
  <c r="R1138" i="7"/>
  <c r="R1186" i="7"/>
  <c r="R1234" i="7"/>
  <c r="R1282" i="7"/>
  <c r="R1330" i="7"/>
  <c r="R1378" i="7"/>
  <c r="R798" i="7"/>
  <c r="R846" i="7"/>
  <c r="R894" i="7"/>
  <c r="R942" i="7"/>
  <c r="R990" i="7"/>
  <c r="R1038" i="7"/>
  <c r="R1086" i="7"/>
  <c r="R1134" i="7"/>
  <c r="R1182" i="7"/>
  <c r="R1230" i="7"/>
  <c r="R1278" i="7"/>
  <c r="R1326" i="7"/>
  <c r="R1374" i="7"/>
  <c r="R1422" i="7"/>
  <c r="R1454" i="7"/>
  <c r="R1314" i="7"/>
  <c r="R1362" i="7"/>
  <c r="R1410" i="7"/>
  <c r="R1450" i="7"/>
  <c r="R1457" i="7"/>
  <c r="R1453" i="7"/>
  <c r="R1424" i="7"/>
  <c r="R1460" i="7"/>
  <c r="R1440" i="7"/>
  <c r="R1455" i="7"/>
  <c r="R1451" i="7"/>
  <c r="R1467" i="7"/>
  <c r="C90" i="12" l="1"/>
  <c r="W1721" i="21" l="1"/>
  <c r="W942" i="21"/>
  <c r="W1725" i="21"/>
  <c r="W1718" i="21"/>
  <c r="W1710" i="21"/>
  <c r="W1715" i="21"/>
  <c r="W1714" i="21"/>
  <c r="W27" i="21"/>
  <c r="W1716" i="21"/>
  <c r="W1733" i="21"/>
  <c r="W1734" i="21"/>
  <c r="W103" i="21"/>
  <c r="W1731" i="21"/>
  <c r="W1711" i="21"/>
  <c r="W1736" i="21"/>
  <c r="W1717" i="21"/>
  <c r="W1713" i="21"/>
  <c r="W1728" i="21"/>
  <c r="W1723" i="21"/>
  <c r="W26" i="21"/>
  <c r="W1729" i="21"/>
  <c r="W1727" i="21"/>
  <c r="W1722" i="21"/>
  <c r="W1724" i="21"/>
  <c r="W1720" i="21"/>
  <c r="W1735" i="21"/>
  <c r="W1712" i="21"/>
  <c r="W1730" i="21"/>
  <c r="W1737" i="21"/>
  <c r="W1732" i="21"/>
  <c r="W1119" i="21"/>
  <c r="W1719" i="21"/>
  <c r="W1709" i="21"/>
  <c r="W1708" i="21"/>
  <c r="W348" i="21" l="1"/>
  <c r="W1470" i="21"/>
  <c r="W142" i="21"/>
  <c r="W38" i="21" l="1"/>
  <c r="W627" i="21"/>
  <c r="W661" i="21"/>
  <c r="W1601" i="21"/>
  <c r="W595" i="21"/>
  <c r="W1365" i="21"/>
  <c r="W366" i="21"/>
  <c r="W1381" i="21"/>
  <c r="W1057" i="21"/>
  <c r="W173" i="21"/>
  <c r="W738" i="21"/>
  <c r="W868" i="21"/>
  <c r="W760" i="21"/>
  <c r="W30" i="21"/>
  <c r="W540" i="21"/>
  <c r="W800" i="21"/>
  <c r="W1105" i="21"/>
  <c r="W1441" i="21"/>
  <c r="W632" i="21"/>
  <c r="W410" i="21"/>
  <c r="W66" i="21"/>
  <c r="W572" i="21"/>
  <c r="W1706" i="21"/>
  <c r="W857" i="21"/>
  <c r="W164" i="21"/>
  <c r="W1317" i="21"/>
  <c r="W943" i="21"/>
  <c r="W1546" i="21"/>
  <c r="W1172" i="21"/>
  <c r="W757" i="21"/>
  <c r="W1269" i="21"/>
  <c r="W1360" i="21"/>
  <c r="W1332" i="21"/>
  <c r="W1373" i="21"/>
  <c r="W1320" i="21"/>
  <c r="W1338" i="21"/>
  <c r="W1384" i="21"/>
  <c r="W1261" i="21"/>
  <c r="W1325" i="21"/>
  <c r="W1321" i="21"/>
  <c r="W1257" i="21"/>
  <c r="W1396" i="21"/>
  <c r="W1379" i="21"/>
  <c r="W1354" i="21"/>
  <c r="W1264" i="21"/>
  <c r="W1265" i="21"/>
  <c r="W1289" i="21"/>
  <c r="W1327" i="21"/>
  <c r="W1297" i="21"/>
  <c r="W1303" i="21"/>
  <c r="W1389" i="21"/>
  <c r="W1273" i="21"/>
  <c r="W1385" i="21"/>
  <c r="W245" i="21"/>
  <c r="W1302" i="21"/>
  <c r="W1326" i="21"/>
  <c r="W1271" i="21"/>
  <c r="W1366" i="21"/>
  <c r="W1226" i="21"/>
  <c r="W1163" i="21"/>
  <c r="W1290" i="21"/>
  <c r="W1250" i="21"/>
  <c r="W1280" i="21"/>
  <c r="W1284" i="21"/>
  <c r="W1279" i="21"/>
  <c r="W1394" i="21"/>
  <c r="W1243" i="21"/>
  <c r="W1390" i="21"/>
  <c r="W1272" i="21"/>
  <c r="W1340" i="21"/>
  <c r="W1378" i="21"/>
  <c r="W1380" i="21"/>
  <c r="W1357" i="21"/>
  <c r="W1162" i="21"/>
  <c r="W1362" i="21"/>
  <c r="W284" i="21"/>
  <c r="W1258" i="21"/>
  <c r="W1334" i="21"/>
  <c r="W1311" i="21"/>
  <c r="W1376" i="21"/>
  <c r="W1356" i="21"/>
  <c r="W1305" i="21"/>
  <c r="W1397" i="21"/>
  <c r="W1312" i="21"/>
  <c r="W1287" i="21"/>
  <c r="W257" i="21"/>
  <c r="W1398" i="21"/>
  <c r="W1349" i="21"/>
  <c r="W1331" i="21"/>
  <c r="W1339" i="21"/>
  <c r="W1291" i="21"/>
  <c r="W1395" i="21"/>
  <c r="W1351" i="21"/>
  <c r="W1286" i="21"/>
  <c r="W1391" i="21"/>
  <c r="W1329" i="21"/>
  <c r="W1276" i="21"/>
  <c r="W1330" i="21"/>
  <c r="W1306" i="21"/>
  <c r="W1372" i="21"/>
  <c r="W1388" i="21"/>
  <c r="W1368" i="21"/>
  <c r="W1348" i="21"/>
  <c r="W1283" i="21"/>
  <c r="W1344" i="21"/>
  <c r="W1315" i="21"/>
  <c r="W1400" i="21"/>
  <c r="W1375" i="21"/>
  <c r="W1355" i="21"/>
  <c r="W1328" i="21"/>
  <c r="W1371" i="21"/>
  <c r="W1309" i="21"/>
  <c r="W1352" i="21"/>
  <c r="W1392" i="21"/>
  <c r="W1277" i="21"/>
  <c r="W1387" i="21"/>
  <c r="W1343" i="21"/>
  <c r="W1270" i="21"/>
  <c r="W1310" i="21"/>
  <c r="W1304" i="21"/>
  <c r="W1285" i="21"/>
  <c r="W1346" i="21"/>
  <c r="W1308" i="21"/>
  <c r="W1300" i="21"/>
  <c r="W1281" i="21"/>
  <c r="W1324" i="21"/>
  <c r="W1301" i="21"/>
  <c r="W1282" i="21"/>
  <c r="W1295" i="21"/>
  <c r="W1403" i="21"/>
  <c r="W1296" i="21"/>
  <c r="W1227" i="21"/>
  <c r="W1374" i="21"/>
  <c r="W1369" i="21"/>
  <c r="W1262" i="21"/>
  <c r="W1370" i="21"/>
  <c r="W1350" i="21"/>
  <c r="W1386" i="21"/>
  <c r="W1341" i="21"/>
  <c r="W1299" i="21"/>
  <c r="W1316" i="21"/>
  <c r="W1323" i="21"/>
  <c r="W1402" i="21"/>
  <c r="W1367" i="21"/>
  <c r="W1347" i="21"/>
  <c r="W1342" i="21"/>
  <c r="W1319" i="21"/>
  <c r="W1294" i="21"/>
  <c r="W1260" i="21"/>
  <c r="W1278" i="21"/>
  <c r="W1383" i="21"/>
  <c r="W1359" i="21"/>
  <c r="W1337" i="21"/>
  <c r="W1314" i="21"/>
  <c r="W1251" i="21"/>
  <c r="W1399" i="21"/>
  <c r="W1345" i="21"/>
  <c r="W1322" i="21"/>
  <c r="W1298" i="21"/>
  <c r="W1401" i="21"/>
  <c r="W1292" i="21"/>
  <c r="W1363" i="21"/>
  <c r="W1335" i="21"/>
  <c r="W1266" i="21"/>
  <c r="W1293" i="21"/>
  <c r="W1707" i="21"/>
  <c r="W1382" i="21"/>
  <c r="W1364" i="21"/>
  <c r="W1318" i="21"/>
  <c r="W1267" i="21"/>
  <c r="W1259" i="21"/>
  <c r="W1336" i="21"/>
  <c r="W1288" i="21"/>
  <c r="W1275" i="21"/>
  <c r="W1256" i="21"/>
  <c r="W1170" i="21"/>
  <c r="W1333" i="21"/>
  <c r="W1254" i="21"/>
  <c r="W1255" i="21"/>
  <c r="W1377" i="21"/>
  <c r="W1313" i="21"/>
  <c r="W1307" i="21"/>
  <c r="W1393" i="21"/>
  <c r="W1353" i="21"/>
  <c r="W1274" i="21"/>
  <c r="W1232" i="21"/>
  <c r="W1233" i="21"/>
  <c r="W1240" i="21"/>
  <c r="W1229" i="21"/>
  <c r="W1231" i="21"/>
  <c r="W1223" i="21"/>
  <c r="W1246" i="21"/>
  <c r="W1242" i="21"/>
  <c r="W1228" i="21"/>
  <c r="W1164" i="21"/>
  <c r="W1241" i="21"/>
  <c r="W1253" i="21"/>
  <c r="W1167" i="21"/>
  <c r="W1225" i="21"/>
  <c r="W1239" i="21"/>
  <c r="W1244" i="21"/>
  <c r="W1230" i="21"/>
  <c r="W1247" i="21"/>
  <c r="W1236" i="21"/>
  <c r="W1235" i="21"/>
  <c r="W1237" i="21"/>
  <c r="W1169" i="21"/>
  <c r="W1224" i="21"/>
  <c r="W1249" i="21"/>
  <c r="W1252" i="21"/>
  <c r="W1238" i="21"/>
  <c r="W1234" i="21"/>
  <c r="W1222" i="21"/>
  <c r="W1245" i="21"/>
  <c r="W1168" i="21"/>
  <c r="W1549" i="21"/>
  <c r="W72" i="21"/>
  <c r="W183" i="21"/>
  <c r="W1202" i="21"/>
  <c r="W249" i="21"/>
  <c r="W273" i="21"/>
  <c r="W293" i="21"/>
  <c r="W624" i="21"/>
  <c r="W576" i="21"/>
  <c r="W1211" i="21"/>
  <c r="W64" i="21"/>
  <c r="W539" i="21"/>
  <c r="W255" i="21"/>
  <c r="W251" i="21"/>
  <c r="W510" i="21"/>
  <c r="W1197" i="21"/>
  <c r="W253" i="21"/>
  <c r="W119" i="21"/>
  <c r="W254" i="21"/>
  <c r="W1221" i="21"/>
  <c r="W1204" i="21"/>
  <c r="W1217" i="21"/>
  <c r="W1208" i="21"/>
  <c r="W1193" i="21"/>
  <c r="W1035" i="21"/>
  <c r="W1090" i="21"/>
  <c r="W1666" i="21"/>
  <c r="W1214" i="21"/>
  <c r="W1207" i="21"/>
  <c r="W1195" i="21"/>
  <c r="W81" i="21"/>
  <c r="W1215" i="21"/>
  <c r="W252" i="21"/>
  <c r="W1219" i="21"/>
  <c r="W1212" i="21"/>
  <c r="W1218" i="21"/>
  <c r="W1206" i="21"/>
  <c r="W1209" i="21"/>
  <c r="W1205" i="21"/>
  <c r="W1203" i="21"/>
  <c r="W1200" i="21"/>
  <c r="W1199" i="21"/>
  <c r="W1201" i="21"/>
  <c r="W1166" i="21"/>
  <c r="W1213" i="21"/>
  <c r="W1194" i="21"/>
  <c r="W1216" i="21"/>
  <c r="W1198" i="21"/>
  <c r="W250" i="21"/>
  <c r="W1210" i="21"/>
  <c r="W145" i="21"/>
  <c r="W862" i="21"/>
  <c r="W260" i="21"/>
  <c r="W1094" i="21"/>
  <c r="W1146" i="21"/>
  <c r="W931" i="21"/>
  <c r="W1664" i="21"/>
  <c r="W1702" i="21"/>
  <c r="W309" i="21"/>
  <c r="W290" i="21"/>
  <c r="W153" i="21"/>
  <c r="W101" i="21"/>
  <c r="W515" i="21"/>
  <c r="W1583" i="21"/>
  <c r="W1640" i="21"/>
  <c r="W678" i="21"/>
  <c r="W231" i="21"/>
  <c r="W1692" i="21"/>
  <c r="W957" i="21"/>
  <c r="W1047" i="21"/>
  <c r="W1155" i="21"/>
  <c r="W553" i="21"/>
  <c r="W1463" i="21"/>
  <c r="W1704" i="21"/>
  <c r="W1141" i="21"/>
  <c r="W1637" i="21"/>
  <c r="W1008" i="21"/>
  <c r="W1063" i="21"/>
  <c r="W109" i="21"/>
  <c r="W1145" i="21"/>
  <c r="W1596" i="21"/>
  <c r="W1641" i="21"/>
  <c r="W696" i="21"/>
  <c r="W203" i="21"/>
  <c r="W466" i="21"/>
  <c r="W1114" i="21"/>
  <c r="W1682" i="21"/>
  <c r="W444" i="21"/>
  <c r="W1515" i="21"/>
  <c r="W1510" i="21"/>
  <c r="W1660" i="21"/>
  <c r="W1088" i="21"/>
  <c r="W227" i="21"/>
  <c r="W1686" i="21"/>
  <c r="W1068" i="21"/>
  <c r="W1132" i="21"/>
  <c r="W1031" i="21"/>
  <c r="W1157" i="21"/>
  <c r="W1131" i="21"/>
  <c r="W779" i="21"/>
  <c r="W65" i="21"/>
  <c r="W17" i="21"/>
  <c r="W1592" i="21"/>
  <c r="W1220" i="21"/>
  <c r="W207" i="21"/>
  <c r="W981" i="21"/>
  <c r="W742" i="21"/>
  <c r="W110" i="21"/>
  <c r="W677" i="21"/>
  <c r="W120" i="21"/>
  <c r="W793" i="21"/>
  <c r="W520" i="21"/>
  <c r="W1627" i="21"/>
  <c r="W1552" i="21"/>
  <c r="W265" i="21"/>
  <c r="W157" i="21"/>
  <c r="W132" i="21"/>
  <c r="W1029" i="21"/>
  <c r="W484" i="21"/>
  <c r="W568" i="21"/>
  <c r="W1148" i="21"/>
  <c r="W1567" i="21"/>
  <c r="W1034" i="21"/>
  <c r="W780" i="21"/>
  <c r="W786" i="21"/>
  <c r="W713" i="21"/>
  <c r="W1697" i="21"/>
  <c r="W588" i="21"/>
  <c r="W1626" i="21"/>
  <c r="W1135" i="21"/>
  <c r="W735" i="21"/>
  <c r="W606" i="21"/>
  <c r="W1617" i="21"/>
  <c r="W985" i="21"/>
  <c r="W845" i="21"/>
  <c r="W1096" i="21"/>
  <c r="W1602" i="21"/>
  <c r="W815" i="21"/>
  <c r="W784" i="21"/>
  <c r="W579" i="21"/>
  <c r="W1693" i="21"/>
  <c r="W542" i="21"/>
  <c r="W671" i="21"/>
  <c r="W1048" i="21"/>
  <c r="W1553" i="21"/>
  <c r="W824" i="21"/>
  <c r="W1501" i="21"/>
  <c r="W1461" i="21"/>
  <c r="W989" i="21"/>
  <c r="W825" i="21"/>
  <c r="W379" i="21"/>
  <c r="W196" i="21"/>
  <c r="W94" i="21"/>
  <c r="W338" i="21"/>
  <c r="W1653" i="21"/>
  <c r="W195" i="21"/>
  <c r="W400" i="21"/>
  <c r="W428" i="21"/>
  <c r="W89" i="21"/>
  <c r="W1668" i="21"/>
  <c r="W1055" i="21"/>
  <c r="W796" i="21"/>
  <c r="W1517" i="21"/>
  <c r="W787" i="21"/>
  <c r="W668" i="21"/>
  <c r="W601" i="21"/>
  <c r="W151" i="21"/>
  <c r="W532" i="21"/>
  <c r="W1633" i="21"/>
  <c r="W1117" i="21"/>
  <c r="W835" i="21"/>
  <c r="W450" i="21"/>
  <c r="W1512" i="21"/>
  <c r="W177" i="21"/>
  <c r="W277" i="21"/>
  <c r="W1679" i="21"/>
  <c r="W1007" i="21"/>
  <c r="W1161" i="21"/>
  <c r="W1698" i="21"/>
  <c r="W1012" i="21"/>
  <c r="W1631" i="21"/>
  <c r="W1069" i="21"/>
  <c r="W933" i="21"/>
  <c r="W863" i="21"/>
  <c r="W1476" i="21"/>
  <c r="W440" i="21"/>
  <c r="W1498" i="21"/>
  <c r="W814" i="21"/>
  <c r="W1514" i="21"/>
  <c r="W386" i="21"/>
  <c r="W679" i="21"/>
  <c r="W653" i="21"/>
  <c r="W359" i="21"/>
  <c r="W374" i="21"/>
  <c r="W585" i="21"/>
  <c r="W1674" i="21"/>
  <c r="W1101" i="21"/>
  <c r="W1107" i="21"/>
  <c r="W1159" i="21"/>
  <c r="W1577" i="21"/>
  <c r="W1023" i="21"/>
  <c r="W1026" i="21"/>
  <c r="W813" i="21"/>
  <c r="W764" i="21"/>
  <c r="W514" i="21"/>
  <c r="W61" i="21"/>
  <c r="W1140" i="21"/>
  <c r="W1112" i="21"/>
  <c r="W1694" i="21"/>
  <c r="W448" i="21"/>
  <c r="W785" i="21"/>
  <c r="W756" i="21"/>
  <c r="W280" i="21"/>
  <c r="W1081" i="21"/>
  <c r="W1175" i="21"/>
  <c r="W1133" i="21"/>
  <c r="W1593" i="21"/>
  <c r="W1521" i="21"/>
  <c r="W1469" i="21"/>
  <c r="W707" i="21"/>
  <c r="W412" i="21"/>
  <c r="W287" i="21"/>
  <c r="W222" i="21"/>
  <c r="W1564" i="21"/>
  <c r="W228" i="21"/>
  <c r="W1644" i="21"/>
  <c r="W1033" i="21"/>
  <c r="W475" i="21"/>
  <c r="W1541" i="21"/>
  <c r="W737" i="21"/>
  <c r="W1428" i="21"/>
  <c r="W288" i="21"/>
  <c r="W264" i="21"/>
  <c r="W63" i="21"/>
  <c r="W285" i="21"/>
  <c r="W1177" i="21"/>
  <c r="W1118" i="21"/>
  <c r="W1046" i="21"/>
  <c r="W1028" i="21"/>
  <c r="W1655" i="21"/>
  <c r="W1017" i="21"/>
  <c r="W987" i="21"/>
  <c r="W1484" i="21"/>
  <c r="W442" i="21"/>
  <c r="W1503" i="21"/>
  <c r="W829" i="21"/>
  <c r="W790" i="21"/>
  <c r="W384" i="21"/>
  <c r="W609" i="21"/>
  <c r="W521" i="21"/>
  <c r="W1011" i="21"/>
  <c r="W389" i="21"/>
  <c r="W369" i="21"/>
  <c r="W507" i="21"/>
  <c r="W522" i="21"/>
  <c r="W372" i="21"/>
  <c r="W342" i="21"/>
  <c r="W459" i="21"/>
  <c r="W113" i="21"/>
  <c r="W1179" i="21"/>
  <c r="W1658" i="21"/>
  <c r="W964" i="21"/>
  <c r="W930" i="21"/>
  <c r="W963" i="21"/>
  <c r="W1082" i="21"/>
  <c r="W1628" i="21"/>
  <c r="W1030" i="21"/>
  <c r="W1019" i="21"/>
  <c r="W1076" i="21"/>
  <c r="W1643" i="21"/>
  <c r="W210" i="21"/>
  <c r="W1649" i="21"/>
  <c r="W1522" i="21"/>
  <c r="W783" i="21"/>
  <c r="W367" i="21"/>
  <c r="W382" i="21"/>
  <c r="W337" i="21"/>
  <c r="W647" i="21"/>
  <c r="W75" i="21"/>
  <c r="W537" i="21"/>
  <c r="W248" i="21"/>
  <c r="W771" i="21"/>
  <c r="W351" i="21"/>
  <c r="W381" i="21"/>
  <c r="W399" i="21"/>
  <c r="W559" i="21"/>
  <c r="W526" i="21"/>
  <c r="W536" i="21"/>
  <c r="W1004" i="21"/>
  <c r="W1615" i="21"/>
  <c r="W969" i="21"/>
  <c r="W1188" i="21"/>
  <c r="W1121" i="21"/>
  <c r="W1106" i="21"/>
  <c r="W1025" i="21"/>
  <c r="W841" i="21"/>
  <c r="W1605" i="21"/>
  <c r="W1543" i="21"/>
  <c r="W856" i="21"/>
  <c r="W807" i="21"/>
  <c r="W469" i="21"/>
  <c r="W443" i="21"/>
  <c r="W1478" i="21"/>
  <c r="W750" i="21"/>
  <c r="W1453" i="21"/>
  <c r="W339" i="21"/>
  <c r="W414" i="21"/>
  <c r="W398" i="21"/>
  <c r="W642" i="21"/>
  <c r="W415" i="21"/>
  <c r="W637" i="21"/>
  <c r="W377" i="21"/>
  <c r="W684" i="21"/>
  <c r="W605" i="21"/>
  <c r="W592" i="21"/>
  <c r="W1142" i="21"/>
  <c r="W1705" i="21"/>
  <c r="W202" i="21"/>
  <c r="W842" i="21"/>
  <c r="W467" i="21"/>
  <c r="W860" i="21"/>
  <c r="W855" i="21"/>
  <c r="W1447" i="21"/>
  <c r="W644" i="21"/>
  <c r="W1071" i="21"/>
  <c r="W1113" i="21"/>
  <c r="W1062" i="21"/>
  <c r="W229" i="21"/>
  <c r="W1556" i="21"/>
  <c r="W1513" i="21"/>
  <c r="W859" i="21"/>
  <c r="W453" i="21"/>
  <c r="W1531" i="21"/>
  <c r="W483" i="21"/>
  <c r="W766" i="21"/>
  <c r="W830" i="21"/>
  <c r="W743" i="21"/>
  <c r="W1435" i="21"/>
  <c r="W727" i="21"/>
  <c r="W633" i="21"/>
  <c r="W352" i="21"/>
  <c r="W652" i="21"/>
  <c r="W672" i="21"/>
  <c r="W278" i="21"/>
  <c r="W548" i="21"/>
  <c r="W259" i="21"/>
  <c r="W226" i="21"/>
  <c r="W1191" i="21"/>
  <c r="W1143" i="21"/>
  <c r="W1639" i="21"/>
  <c r="W1696" i="21"/>
  <c r="W1650" i="21"/>
  <c r="W945" i="21"/>
  <c r="W349" i="21"/>
  <c r="W426" i="21"/>
  <c r="W380" i="21"/>
  <c r="W1154" i="21"/>
  <c r="W213" i="21"/>
  <c r="W498" i="21"/>
  <c r="W473" i="21"/>
  <c r="W365" i="21"/>
  <c r="W1124" i="21"/>
  <c r="W223" i="21"/>
  <c r="W1060" i="21"/>
  <c r="W934" i="21"/>
  <c r="W1084" i="21"/>
  <c r="W1156" i="21"/>
  <c r="W224" i="21"/>
  <c r="W1646" i="21"/>
  <c r="W1093" i="21"/>
  <c r="W1572" i="21"/>
  <c r="W1152" i="21"/>
  <c r="W1684" i="21"/>
  <c r="W1186" i="21"/>
  <c r="W1144" i="21"/>
  <c r="W1087" i="21"/>
  <c r="W1623" i="21"/>
  <c r="W1160" i="21"/>
  <c r="W1111" i="21"/>
  <c r="W1043" i="21"/>
  <c r="W1153" i="21"/>
  <c r="W1624" i="21"/>
  <c r="W1095" i="21"/>
  <c r="W239" i="21"/>
  <c r="W1681" i="21"/>
  <c r="W1563" i="21"/>
  <c r="W1673" i="21"/>
  <c r="W988" i="21"/>
  <c r="W1504" i="21"/>
  <c r="W1457" i="21"/>
  <c r="W754" i="21"/>
  <c r="W406" i="21"/>
  <c r="W564" i="21"/>
  <c r="W958" i="21"/>
  <c r="W561" i="21"/>
  <c r="W525" i="21"/>
  <c r="W11" i="21"/>
  <c r="W1516" i="21"/>
  <c r="W1506" i="21"/>
  <c r="W725" i="21"/>
  <c r="W1494" i="21"/>
  <c r="W1429" i="21"/>
  <c r="W709" i="21"/>
  <c r="W362" i="21"/>
  <c r="W690" i="21"/>
  <c r="W291" i="21"/>
  <c r="W1606" i="21"/>
  <c r="W1192" i="21"/>
  <c r="W236" i="21"/>
  <c r="W1672" i="21"/>
  <c r="W826" i="21"/>
  <c r="W429" i="21"/>
  <c r="W628" i="21"/>
  <c r="W1663" i="21"/>
  <c r="W1647" i="21"/>
  <c r="W1675" i="21"/>
  <c r="W1661" i="21"/>
  <c r="W1586" i="21"/>
  <c r="W1024" i="21"/>
  <c r="W947" i="21"/>
  <c r="W966" i="21"/>
  <c r="W932" i="21"/>
  <c r="W1654" i="21"/>
  <c r="W1044" i="21"/>
  <c r="W1569" i="21"/>
  <c r="W1037" i="21"/>
  <c r="W1016" i="21"/>
  <c r="W992" i="21"/>
  <c r="W944" i="21"/>
  <c r="W219" i="21"/>
  <c r="W968" i="21"/>
  <c r="W965" i="21"/>
  <c r="W858" i="21"/>
  <c r="W853" i="21"/>
  <c r="W500" i="21"/>
  <c r="W126" i="21"/>
  <c r="W854" i="21"/>
  <c r="W799" i="21"/>
  <c r="W1534" i="21"/>
  <c r="W828" i="21"/>
  <c r="W772" i="21"/>
  <c r="W782" i="21"/>
  <c r="W1466" i="21"/>
  <c r="W767" i="21"/>
  <c r="W733" i="21"/>
  <c r="W749" i="21"/>
  <c r="W1462" i="21"/>
  <c r="W753" i="21"/>
  <c r="W171" i="21"/>
  <c r="W711" i="21"/>
  <c r="W125" i="21"/>
  <c r="W641" i="21"/>
  <c r="W129" i="21"/>
  <c r="W357" i="21"/>
  <c r="W392" i="21"/>
  <c r="W704" i="21"/>
  <c r="W634" i="21"/>
  <c r="W646" i="21"/>
  <c r="W424" i="21"/>
  <c r="W383" i="21"/>
  <c r="W675" i="21"/>
  <c r="W160" i="21"/>
  <c r="W643" i="21"/>
  <c r="W673" i="21"/>
  <c r="W645" i="21"/>
  <c r="W694" i="21"/>
  <c r="W200" i="21"/>
  <c r="W516" i="21"/>
  <c r="W565" i="21"/>
  <c r="W578" i="21"/>
  <c r="W535" i="21"/>
  <c r="W230" i="21"/>
  <c r="W567" i="21"/>
  <c r="W543" i="21"/>
  <c r="W295" i="21"/>
  <c r="W570" i="21"/>
  <c r="W519" i="21"/>
  <c r="W504" i="21"/>
  <c r="W179" i="21"/>
  <c r="W281" i="21"/>
  <c r="W185" i="21"/>
  <c r="W123" i="21"/>
  <c r="W78" i="21"/>
  <c r="W95" i="21"/>
  <c r="W283" i="21"/>
  <c r="W307" i="21"/>
  <c r="W85" i="21"/>
  <c r="W1621" i="21"/>
  <c r="W1551" i="21"/>
  <c r="W1482" i="21"/>
  <c r="W1477" i="21"/>
  <c r="W573" i="21"/>
  <c r="W155" i="21"/>
  <c r="W1645" i="21"/>
  <c r="W449" i="21"/>
  <c r="W457" i="21"/>
  <c r="W1533" i="21"/>
  <c r="W108" i="21"/>
  <c r="W152" i="21"/>
  <c r="W294" i="21"/>
  <c r="W1103" i="21"/>
  <c r="W1086" i="21"/>
  <c r="W1585" i="21"/>
  <c r="W1003" i="21"/>
  <c r="W1685" i="21"/>
  <c r="W215" i="21"/>
  <c r="W1691" i="21"/>
  <c r="W1042" i="21"/>
  <c r="W979" i="21"/>
  <c r="W1528" i="21"/>
  <c r="W1555" i="21"/>
  <c r="W485" i="21"/>
  <c r="W1481" i="21"/>
  <c r="W1538" i="21"/>
  <c r="W726" i="21"/>
  <c r="W716" i="21"/>
  <c r="W1190" i="21"/>
  <c r="W1091" i="21"/>
  <c r="W1075" i="21"/>
  <c r="W1050" i="21"/>
  <c r="W1134" i="21"/>
  <c r="W1070" i="21"/>
  <c r="W1061" i="21"/>
  <c r="W1700" i="21"/>
  <c r="W1021" i="21"/>
  <c r="W1636" i="21"/>
  <c r="W1576" i="21"/>
  <c r="W1027" i="21"/>
  <c r="W1018" i="21"/>
  <c r="W977" i="21"/>
  <c r="W831" i="21"/>
  <c r="W1001" i="21"/>
  <c r="W976" i="21"/>
  <c r="W999" i="21"/>
  <c r="W939" i="21"/>
  <c r="W869" i="21"/>
  <c r="W141" i="21"/>
  <c r="W1507" i="21"/>
  <c r="W1519" i="21"/>
  <c r="W1444" i="21"/>
  <c r="W479" i="21"/>
  <c r="W866" i="21"/>
  <c r="W1474" i="21"/>
  <c r="W481" i="21"/>
  <c r="W198" i="21"/>
  <c r="W1525" i="21"/>
  <c r="W1451" i="21"/>
  <c r="W458" i="21"/>
  <c r="W1537" i="21"/>
  <c r="W102" i="21"/>
  <c r="W454" i="21"/>
  <c r="W1523" i="21"/>
  <c r="W1479" i="21"/>
  <c r="W812" i="21"/>
  <c r="W745" i="21"/>
  <c r="W1446" i="21"/>
  <c r="W170" i="21"/>
  <c r="W648" i="21"/>
  <c r="W798" i="21"/>
  <c r="W1449" i="21"/>
  <c r="W778" i="21"/>
  <c r="W755" i="21"/>
  <c r="W708" i="21"/>
  <c r="W405" i="21"/>
  <c r="W418" i="21"/>
  <c r="W401" i="21"/>
  <c r="W700" i="21"/>
  <c r="W602" i="21"/>
  <c r="W427" i="21"/>
  <c r="W613" i="21"/>
  <c r="W347" i="21"/>
  <c r="W422" i="21"/>
  <c r="W404" i="21"/>
  <c r="W394" i="21"/>
  <c r="W355" i="21"/>
  <c r="W691" i="21"/>
  <c r="W159" i="21"/>
  <c r="W682" i="21"/>
  <c r="W683" i="21"/>
  <c r="W665" i="21"/>
  <c r="W590" i="21"/>
  <c r="W685" i="21"/>
  <c r="W670" i="21"/>
  <c r="W558" i="21"/>
  <c r="W527" i="21"/>
  <c r="W574" i="21"/>
  <c r="W512" i="21"/>
  <c r="W575" i="21"/>
  <c r="W267" i="21"/>
  <c r="W33" i="21"/>
  <c r="W505" i="21"/>
  <c r="W182" i="21"/>
  <c r="W98" i="21"/>
  <c r="W80" i="21"/>
  <c r="W32" i="21"/>
  <c r="W1116" i="21"/>
  <c r="W1102" i="21"/>
  <c r="W235" i="21"/>
  <c r="W1109" i="21"/>
  <c r="W1180" i="21"/>
  <c r="W1139" i="21"/>
  <c r="W1079" i="21"/>
  <c r="W1680" i="21"/>
  <c r="W1587" i="21"/>
  <c r="W1554" i="21"/>
  <c r="W1165" i="21"/>
  <c r="W1097" i="21"/>
  <c r="W1100" i="21"/>
  <c r="W1665" i="21"/>
  <c r="W1578" i="21"/>
  <c r="W1184" i="21"/>
  <c r="W1130" i="21"/>
  <c r="W1104" i="21"/>
  <c r="W1607" i="21"/>
  <c r="W1619" i="21"/>
  <c r="W308" i="21"/>
  <c r="W1597" i="21"/>
  <c r="W1565" i="21"/>
  <c r="W1020" i="21"/>
  <c r="W1562" i="21"/>
  <c r="W986" i="21"/>
  <c r="W971" i="21"/>
  <c r="W961" i="21"/>
  <c r="W998" i="21"/>
  <c r="W7" i="21"/>
  <c r="W929" i="21"/>
  <c r="W962" i="21"/>
  <c r="W204" i="21"/>
  <c r="W214" i="21"/>
  <c r="W974" i="21"/>
  <c r="W823" i="21"/>
  <c r="W474" i="21"/>
  <c r="W476" i="21"/>
  <c r="W445" i="21"/>
  <c r="W867" i="21"/>
  <c r="W480" i="21"/>
  <c r="W465" i="21"/>
  <c r="W197" i="21"/>
  <c r="W305" i="21"/>
  <c r="W1448" i="21"/>
  <c r="W1550" i="21"/>
  <c r="W1545" i="21"/>
  <c r="W1490" i="21"/>
  <c r="W821" i="21"/>
  <c r="W758" i="21"/>
  <c r="W1520" i="21"/>
  <c r="W768" i="21"/>
  <c r="W746" i="21"/>
  <c r="W720" i="21"/>
  <c r="W5" i="21"/>
  <c r="W774" i="21"/>
  <c r="W721" i="21"/>
  <c r="W1460" i="21"/>
  <c r="W728" i="21"/>
  <c r="W1432" i="21"/>
  <c r="W797" i="21"/>
  <c r="W10" i="21"/>
  <c r="W776" i="21"/>
  <c r="W431" i="21"/>
  <c r="W719" i="21"/>
  <c r="W124" i="21"/>
  <c r="W356" i="21"/>
  <c r="W407" i="21"/>
  <c r="W667" i="21"/>
  <c r="W608" i="21"/>
  <c r="W388" i="21"/>
  <c r="W655" i="21"/>
  <c r="W354" i="21"/>
  <c r="W695" i="21"/>
  <c r="W656" i="21"/>
  <c r="W615" i="21"/>
  <c r="W557" i="21"/>
  <c r="W256" i="21"/>
  <c r="W658" i="21"/>
  <c r="W534" i="21"/>
  <c r="W158" i="21"/>
  <c r="W547" i="21"/>
  <c r="W154" i="21"/>
  <c r="W524" i="21"/>
  <c r="W289" i="21"/>
  <c r="W306" i="21"/>
  <c r="W270" i="21"/>
  <c r="W176" i="21"/>
  <c r="W163" i="21"/>
  <c r="W83" i="21"/>
  <c r="W35" i="21"/>
  <c r="W272" i="21"/>
  <c r="W52" i="21"/>
  <c r="W106" i="21"/>
  <c r="W74" i="21"/>
  <c r="W31" i="21"/>
  <c r="W1158" i="21"/>
  <c r="W1176" i="21"/>
  <c r="W1122" i="21"/>
  <c r="W1126" i="21"/>
  <c r="W1072" i="21"/>
  <c r="W1651" i="21"/>
  <c r="W1123" i="21"/>
  <c r="W1580" i="21"/>
  <c r="W1120" i="21"/>
  <c r="W1659" i="21"/>
  <c r="W1642" i="21"/>
  <c r="W1040" i="21"/>
  <c r="W1080" i="21"/>
  <c r="W1041" i="21"/>
  <c r="W1571" i="21"/>
  <c r="W243" i="21"/>
  <c r="W1085" i="21"/>
  <c r="W1632" i="21"/>
  <c r="W1652" i="21"/>
  <c r="W849" i="21"/>
  <c r="W959" i="21"/>
  <c r="W1560" i="21"/>
  <c r="W1032" i="21"/>
  <c r="W834" i="21"/>
  <c r="W848" i="21"/>
  <c r="W991" i="21"/>
  <c r="W975" i="21"/>
  <c r="W1000" i="21"/>
  <c r="W833" i="21"/>
  <c r="W970" i="21"/>
  <c r="W497" i="21"/>
  <c r="W478" i="21"/>
  <c r="W808" i="21"/>
  <c r="W864" i="21"/>
  <c r="W1500" i="21"/>
  <c r="W477" i="21"/>
  <c r="W488" i="21"/>
  <c r="W184" i="21"/>
  <c r="W1511" i="21"/>
  <c r="W791" i="21"/>
  <c r="W1445" i="21"/>
  <c r="W1464" i="21"/>
  <c r="W447" i="21"/>
  <c r="W1502" i="21"/>
  <c r="W1491" i="21"/>
  <c r="W1496" i="21"/>
  <c r="W1473" i="21"/>
  <c r="W809" i="21"/>
  <c r="W739" i="21"/>
  <c r="W732" i="21"/>
  <c r="W1456" i="21"/>
  <c r="W1440" i="21"/>
  <c r="W748" i="21"/>
  <c r="W715" i="21"/>
  <c r="W722" i="21"/>
  <c r="W1443" i="21"/>
  <c r="W168" i="21"/>
  <c r="W751" i="21"/>
  <c r="W718" i="21"/>
  <c r="W419" i="21"/>
  <c r="W396" i="21"/>
  <c r="W420" i="21"/>
  <c r="W387" i="21"/>
  <c r="W662" i="21"/>
  <c r="W549" i="21"/>
  <c r="W402" i="21"/>
  <c r="W421" i="21"/>
  <c r="W403" i="21"/>
  <c r="W511" i="21"/>
  <c r="W263" i="21"/>
  <c r="W116" i="21"/>
  <c r="W370" i="21"/>
  <c r="W688" i="21"/>
  <c r="W589" i="21"/>
  <c r="W611" i="21"/>
  <c r="W162" i="21"/>
  <c r="W156" i="21"/>
  <c r="W271" i="21"/>
  <c r="W529" i="21"/>
  <c r="W506" i="21"/>
  <c r="W563" i="21"/>
  <c r="W148" i="21"/>
  <c r="W114" i="21"/>
  <c r="W517" i="21"/>
  <c r="W107" i="21"/>
  <c r="W131" i="21"/>
  <c r="W97" i="21"/>
  <c r="W247" i="21"/>
  <c r="W211" i="21"/>
  <c r="W84" i="21"/>
  <c r="W90" i="21"/>
  <c r="W1108" i="21"/>
  <c r="W1174" i="21"/>
  <c r="W233" i="21"/>
  <c r="W1098" i="21"/>
  <c r="W1622" i="21"/>
  <c r="W1150" i="21"/>
  <c r="W1676" i="21"/>
  <c r="W1077" i="21"/>
  <c r="W1703" i="21"/>
  <c r="W1657" i="21"/>
  <c r="W1638" i="21"/>
  <c r="W1584" i="21"/>
  <c r="W244" i="21"/>
  <c r="W1611" i="21"/>
  <c r="W1594" i="21"/>
  <c r="W1178" i="21"/>
  <c r="W1074" i="21"/>
  <c r="W1559" i="21"/>
  <c r="W1014" i="21"/>
  <c r="W847" i="21"/>
  <c r="W1671" i="21"/>
  <c r="W1630" i="21"/>
  <c r="W1054" i="21"/>
  <c r="W1588" i="21"/>
  <c r="W1015" i="21"/>
  <c r="W1610" i="21"/>
  <c r="W1598" i="21"/>
  <c r="W199" i="21"/>
  <c r="W209" i="21"/>
  <c r="W1005" i="21"/>
  <c r="W984" i="21"/>
  <c r="W441" i="21"/>
  <c r="W1006" i="21"/>
  <c r="W492" i="21"/>
  <c r="W502" i="21"/>
  <c r="W1542" i="21"/>
  <c r="W471" i="21"/>
  <c r="W1508" i="21"/>
  <c r="W503" i="21"/>
  <c r="W304" i="21"/>
  <c r="W861" i="21"/>
  <c r="W501" i="21"/>
  <c r="W455" i="21"/>
  <c r="W805" i="21"/>
  <c r="W472" i="21"/>
  <c r="W452" i="21"/>
  <c r="W1544" i="21"/>
  <c r="W1497" i="21"/>
  <c r="W1539" i="21"/>
  <c r="W822" i="21"/>
  <c r="W773" i="21"/>
  <c r="W710" i="21"/>
  <c r="W795" i="21"/>
  <c r="W303" i="21"/>
  <c r="W769" i="21"/>
  <c r="W714" i="21"/>
  <c r="W1438" i="21"/>
  <c r="W761" i="21"/>
  <c r="W1431" i="21"/>
  <c r="W723" i="21"/>
  <c r="W433" i="21"/>
  <c r="W744" i="21"/>
  <c r="W1426" i="21"/>
  <c r="W385" i="21"/>
  <c r="W635" i="21"/>
  <c r="W395" i="21"/>
  <c r="W371" i="21"/>
  <c r="W350" i="21"/>
  <c r="W676" i="21"/>
  <c r="W649" i="21"/>
  <c r="W626" i="21"/>
  <c r="W341" i="21"/>
  <c r="W663" i="21"/>
  <c r="W393" i="21"/>
  <c r="W373" i="21"/>
  <c r="W353" i="21"/>
  <c r="W674" i="21"/>
  <c r="W409" i="21"/>
  <c r="W650" i="21"/>
  <c r="W636" i="21"/>
  <c r="W610" i="21"/>
  <c r="W651" i="21"/>
  <c r="W584" i="21"/>
  <c r="W659" i="21"/>
  <c r="W639" i="21"/>
  <c r="W571" i="21"/>
  <c r="W138" i="21"/>
  <c r="W594" i="21"/>
  <c r="W552" i="21"/>
  <c r="W149" i="21"/>
  <c r="W554" i="21"/>
  <c r="W562" i="21"/>
  <c r="W538" i="21"/>
  <c r="W147" i="21"/>
  <c r="W146" i="21"/>
  <c r="W121" i="21"/>
  <c r="W167" i="21"/>
  <c r="W73" i="21"/>
  <c r="W234" i="21"/>
  <c r="W36" i="21"/>
  <c r="W91" i="21"/>
  <c r="W29" i="21"/>
  <c r="W1115" i="21"/>
  <c r="W1185" i="21"/>
  <c r="W1110" i="21"/>
  <c r="W1575" i="21"/>
  <c r="W1701" i="21"/>
  <c r="W1648" i="21"/>
  <c r="W1173" i="21"/>
  <c r="W1136" i="21"/>
  <c r="W1147" i="21"/>
  <c r="W1151" i="21"/>
  <c r="W1066" i="21"/>
  <c r="W1662" i="21"/>
  <c r="W1688" i="21"/>
  <c r="W1616" i="21"/>
  <c r="W15" i="21"/>
  <c r="W1181" i="21"/>
  <c r="W1149" i="21"/>
  <c r="W1064" i="21"/>
  <c r="W1045" i="21"/>
  <c r="W1574" i="21"/>
  <c r="W1039" i="21"/>
  <c r="W1129" i="21"/>
  <c r="W1582" i="21"/>
  <c r="W1677" i="21"/>
  <c r="W1022" i="21"/>
  <c r="W242" i="21"/>
  <c r="W1634" i="21"/>
  <c r="W16" i="21"/>
  <c r="W1013" i="21"/>
  <c r="W982" i="21"/>
  <c r="W1570" i="21"/>
  <c r="W935" i="21"/>
  <c r="W1614" i="21"/>
  <c r="W1590" i="21"/>
  <c r="W994" i="21"/>
  <c r="W983" i="21"/>
  <c r="W972" i="21"/>
  <c r="W1010" i="21"/>
  <c r="W997" i="21"/>
  <c r="W201" i="21"/>
  <c r="W973" i="21"/>
  <c r="W980" i="21"/>
  <c r="W489" i="21"/>
  <c r="W456" i="21"/>
  <c r="W865" i="21"/>
  <c r="W1532" i="21"/>
  <c r="W794" i="21"/>
  <c r="W486" i="21"/>
  <c r="W1547" i="21"/>
  <c r="W143" i="21"/>
  <c r="W487" i="21"/>
  <c r="W1548" i="21"/>
  <c r="W451" i="21"/>
  <c r="W1492" i="21"/>
  <c r="W803" i="21"/>
  <c r="W1540" i="21"/>
  <c r="W1509" i="21"/>
  <c r="W1486" i="21"/>
  <c r="W763" i="21"/>
  <c r="W446" i="21"/>
  <c r="W811" i="21"/>
  <c r="W1468" i="21"/>
  <c r="W468" i="21"/>
  <c r="W781" i="21"/>
  <c r="W1483" i="21"/>
  <c r="W1458" i="21"/>
  <c r="W1535" i="21"/>
  <c r="W1493" i="21"/>
  <c r="W765" i="21"/>
  <c r="W172" i="21"/>
  <c r="W740" i="21"/>
  <c r="W770" i="21"/>
  <c r="W736" i="21"/>
  <c r="W788" i="21"/>
  <c r="W1455" i="21"/>
  <c r="W741" i="21"/>
  <c r="W1436" i="21"/>
  <c r="W777" i="21"/>
  <c r="W734" i="21"/>
  <c r="W717" i="21"/>
  <c r="W729" i="21"/>
  <c r="W712" i="21"/>
  <c r="W413" i="21"/>
  <c r="W360" i="21"/>
  <c r="W391" i="21"/>
  <c r="W344" i="21"/>
  <c r="W361" i="21"/>
  <c r="W340" i="21"/>
  <c r="W591" i="21"/>
  <c r="W689" i="21"/>
  <c r="W603" i="21"/>
  <c r="W416" i="21"/>
  <c r="W378" i="21"/>
  <c r="W358" i="21"/>
  <c r="W680" i="21"/>
  <c r="W660" i="21"/>
  <c r="W430" i="21"/>
  <c r="W693" i="21"/>
  <c r="W425" i="21"/>
  <c r="W364" i="21"/>
  <c r="W343" i="21"/>
  <c r="W681" i="21"/>
  <c r="W580" i="21"/>
  <c r="W669" i="21"/>
  <c r="W687" i="21"/>
  <c r="W583" i="21"/>
  <c r="W541" i="21"/>
  <c r="W638" i="21"/>
  <c r="W593" i="21"/>
  <c r="W14" i="21"/>
  <c r="W566" i="21"/>
  <c r="W555" i="21"/>
  <c r="W531" i="21"/>
  <c r="W550" i="21"/>
  <c r="W144" i="21"/>
  <c r="W523" i="21"/>
  <c r="W53" i="21"/>
  <c r="W93" i="21"/>
  <c r="W282" i="21"/>
  <c r="W186" i="21"/>
  <c r="W166" i="21"/>
  <c r="W105" i="21"/>
  <c r="W86" i="21"/>
  <c r="W600" i="21"/>
  <c r="W604" i="21"/>
  <c r="W165" i="21"/>
  <c r="W92" i="21"/>
  <c r="W1669" i="21"/>
  <c r="W1656" i="21"/>
  <c r="W1049" i="21"/>
  <c r="W1125" i="21"/>
  <c r="W1689" i="21"/>
  <c r="W1127" i="21"/>
  <c r="W1073" i="21"/>
  <c r="W1629" i="21"/>
  <c r="W1690" i="21"/>
  <c r="W1618" i="21"/>
  <c r="W1189" i="21"/>
  <c r="W1137" i="21"/>
  <c r="W1065" i="21"/>
  <c r="W1687" i="21"/>
  <c r="W1053" i="21"/>
  <c r="W844" i="21"/>
  <c r="W1683" i="21"/>
  <c r="W1009" i="21"/>
  <c r="W218" i="21"/>
  <c r="W960" i="21"/>
  <c r="W1589" i="21"/>
  <c r="W1557" i="21"/>
  <c r="W993" i="21"/>
  <c r="W938" i="21"/>
  <c r="W928" i="21"/>
  <c r="W1499" i="21"/>
  <c r="W978" i="21"/>
  <c r="W852" i="21"/>
  <c r="W810" i="21"/>
  <c r="W464" i="21"/>
  <c r="W439" i="21"/>
  <c r="W1536" i="21"/>
  <c r="W1487" i="21"/>
  <c r="W816" i="21"/>
  <c r="W1518" i="21"/>
  <c r="W460" i="21"/>
  <c r="W1527" i="21"/>
  <c r="W1530" i="21"/>
  <c r="W801" i="21"/>
  <c r="W731" i="21"/>
  <c r="W175" i="21"/>
  <c r="W1452" i="21"/>
  <c r="W762" i="21"/>
  <c r="W1430" i="21"/>
  <c r="W169" i="21"/>
  <c r="W802" i="21"/>
  <c r="W747" i="21"/>
  <c r="W1433" i="21"/>
  <c r="W432" i="21"/>
  <c r="W375" i="21"/>
  <c r="W411" i="21"/>
  <c r="W397" i="21"/>
  <c r="W376" i="21"/>
  <c r="W345" i="21"/>
  <c r="W654" i="21"/>
  <c r="W346" i="21"/>
  <c r="W533" i="21"/>
  <c r="W417" i="21"/>
  <c r="W112" i="21"/>
  <c r="W612" i="21"/>
  <c r="W587" i="21"/>
  <c r="W556" i="21"/>
  <c r="W569" i="21"/>
  <c r="W560" i="21"/>
  <c r="W225" i="21"/>
  <c r="W62" i="21"/>
  <c r="W292" i="21"/>
  <c r="W237" i="21"/>
  <c r="W518" i="21"/>
  <c r="W181" i="21"/>
  <c r="W115" i="21"/>
  <c r="W34" i="21"/>
  <c r="W508" i="21"/>
  <c r="W130" i="21"/>
  <c r="W117" i="21"/>
  <c r="W37" i="21"/>
  <c r="W1128" i="21"/>
  <c r="W1138" i="21"/>
  <c r="W23" i="21"/>
  <c r="W1038" i="21"/>
  <c r="W1067" i="21"/>
  <c r="W1699" i="21"/>
  <c r="W1187" i="21"/>
  <c r="W1083" i="21"/>
  <c r="W1099" i="21"/>
  <c r="W1568" i="21"/>
  <c r="W1182" i="21"/>
  <c r="W1089" i="21"/>
  <c r="W1056" i="21"/>
  <c r="W1600" i="21"/>
  <c r="W232" i="21"/>
  <c r="W1678" i="21"/>
  <c r="W1695" i="21"/>
  <c r="W1599" i="21"/>
  <c r="W955" i="21"/>
  <c r="W946" i="21"/>
  <c r="W843" i="21"/>
  <c r="W927" i="21"/>
  <c r="W1620" i="21"/>
  <c r="W1566" i="21"/>
  <c r="W1036" i="21"/>
  <c r="W956" i="21"/>
  <c r="W995" i="21"/>
  <c r="W990" i="21"/>
  <c r="W940" i="21"/>
  <c r="W937" i="21"/>
  <c r="W832" i="21"/>
  <c r="W948" i="21"/>
  <c r="W1002" i="21"/>
  <c r="W212" i="21"/>
  <c r="W936" i="21"/>
  <c r="W941" i="21"/>
  <c r="W462" i="21"/>
  <c r="W1472" i="21"/>
  <c r="W870" i="21"/>
  <c r="W1450" i="21"/>
  <c r="W438" i="21"/>
  <c r="W851" i="21"/>
  <c r="W806" i="21"/>
  <c r="W1529" i="21"/>
  <c r="W1475" i="21"/>
  <c r="W437" i="21"/>
  <c r="W1524" i="21"/>
  <c r="W1505" i="21"/>
  <c r="W804" i="21"/>
  <c r="W1526" i="21"/>
  <c r="W759" i="21"/>
  <c r="W752" i="21"/>
  <c r="W1467" i="21"/>
  <c r="W1442" i="21"/>
  <c r="W1439" i="21"/>
  <c r="W724" i="21"/>
  <c r="W730" i="21"/>
  <c r="W1427" i="21"/>
  <c r="W1434" i="21"/>
  <c r="W697" i="21"/>
  <c r="W692" i="21"/>
  <c r="W607" i="21"/>
  <c r="W408" i="21"/>
  <c r="W596" i="21"/>
  <c r="W423" i="21"/>
  <c r="W363" i="21"/>
  <c r="W614" i="21"/>
  <c r="W513" i="21"/>
  <c r="W551" i="21"/>
  <c r="W664" i="21"/>
  <c r="W619" i="21"/>
  <c r="W686" i="21"/>
  <c r="W545" i="21"/>
  <c r="W586" i="21"/>
  <c r="W577" i="21"/>
  <c r="W528" i="21"/>
  <c r="W530" i="21"/>
  <c r="W178" i="21"/>
  <c r="W544" i="21"/>
  <c r="W509" i="21"/>
  <c r="W87" i="21"/>
  <c r="W6" i="21"/>
  <c r="W180" i="21"/>
  <c r="W88" i="21"/>
  <c r="W28" i="21"/>
  <c r="W861" i="24" l="1"/>
  <c r="W913" i="21"/>
  <c r="W893" i="21"/>
  <c r="W839" i="24"/>
  <c r="W866" i="24"/>
  <c r="W829" i="24"/>
  <c r="W850" i="21"/>
  <c r="W824" i="24"/>
  <c r="W884" i="21"/>
  <c r="W892" i="21"/>
  <c r="W838" i="24"/>
  <c r="W874" i="21"/>
  <c r="W805" i="24"/>
  <c r="W910" i="21"/>
  <c r="W857" i="24"/>
  <c r="W898" i="21"/>
  <c r="W844" i="24"/>
  <c r="W887" i="21"/>
  <c r="W833" i="24"/>
  <c r="W902" i="21"/>
  <c r="W849" i="24"/>
  <c r="W8" i="21"/>
  <c r="W836" i="24"/>
  <c r="W890" i="21"/>
  <c r="W918" i="21"/>
  <c r="W804" i="24"/>
  <c r="W873" i="21"/>
  <c r="W837" i="24"/>
  <c r="W891" i="21"/>
  <c r="W899" i="21"/>
  <c r="W845" i="24"/>
  <c r="W896" i="21"/>
  <c r="W842" i="24"/>
  <c r="W823" i="24"/>
  <c r="W883" i="21"/>
  <c r="W859" i="24"/>
  <c r="W217" i="21"/>
  <c r="W846" i="21"/>
  <c r="W832" i="24"/>
  <c r="W904" i="21"/>
  <c r="W851" i="24"/>
  <c r="W836" i="21"/>
  <c r="W813" i="24"/>
  <c r="W894" i="21"/>
  <c r="W840" i="24"/>
  <c r="W877" i="21"/>
  <c r="W808" i="24"/>
  <c r="W916" i="21"/>
  <c r="W827" i="24"/>
  <c r="W923" i="21"/>
  <c r="W872" i="21"/>
  <c r="W803" i="24"/>
  <c r="W895" i="21"/>
  <c r="W841" i="24"/>
  <c r="W924" i="21"/>
  <c r="W848" i="24"/>
  <c r="W865" i="24"/>
  <c r="W885" i="21"/>
  <c r="W826" i="24"/>
  <c r="W208" i="21"/>
  <c r="W825" i="24"/>
  <c r="W900" i="21"/>
  <c r="W846" i="24"/>
  <c r="W926" i="21"/>
  <c r="W868" i="24"/>
  <c r="W867" i="24"/>
  <c r="W907" i="21"/>
  <c r="W854" i="24"/>
  <c r="W840" i="21"/>
  <c r="W821" i="24"/>
  <c r="W914" i="21"/>
  <c r="W906" i="21"/>
  <c r="W853" i="24"/>
  <c r="W818" i="24"/>
  <c r="W881" i="21"/>
  <c r="W837" i="21"/>
  <c r="W815" i="24"/>
  <c r="W834" i="24"/>
  <c r="W888" i="21"/>
  <c r="W828" i="24"/>
  <c r="W886" i="21"/>
  <c r="W812" i="24"/>
  <c r="W216" i="21"/>
  <c r="W908" i="21"/>
  <c r="W855" i="24"/>
  <c r="W922" i="21"/>
  <c r="W822" i="24"/>
  <c r="W876" i="21"/>
  <c r="W807" i="24"/>
  <c r="W901" i="21"/>
  <c r="W847" i="24"/>
  <c r="W921" i="21"/>
  <c r="W817" i="24"/>
  <c r="W856" i="24"/>
  <c r="W909" i="21"/>
  <c r="W911" i="21"/>
  <c r="W858" i="24"/>
  <c r="W816" i="24"/>
  <c r="W838" i="21"/>
  <c r="W915" i="21"/>
  <c r="W903" i="21"/>
  <c r="W850" i="24"/>
  <c r="W905" i="21"/>
  <c r="W852" i="24"/>
  <c r="W862" i="24"/>
  <c r="W920" i="21"/>
  <c r="W811" i="24"/>
  <c r="W863" i="24"/>
  <c r="W820" i="24"/>
  <c r="W839" i="21"/>
  <c r="W809" i="24"/>
  <c r="W919" i="21"/>
  <c r="W882" i="21"/>
  <c r="W819" i="24"/>
  <c r="W205" i="21"/>
  <c r="W830" i="24"/>
  <c r="W871" i="21"/>
  <c r="W802" i="24"/>
  <c r="W860" i="24"/>
  <c r="W912" i="21"/>
  <c r="W875" i="21"/>
  <c r="W806" i="24"/>
  <c r="W864" i="24"/>
  <c r="W206" i="21"/>
  <c r="W831" i="24"/>
  <c r="W917" i="21"/>
  <c r="W889" i="21"/>
  <c r="W835" i="24"/>
  <c r="W814" i="24"/>
  <c r="W880" i="21"/>
  <c r="W925" i="21"/>
  <c r="W897" i="21"/>
  <c r="W843" i="24"/>
  <c r="W810" i="24" l="1"/>
  <c r="W954" i="21"/>
  <c r="W882" i="24"/>
  <c r="W877" i="24"/>
  <c r="W949" i="21"/>
  <c r="W879" i="24"/>
  <c r="W951" i="21"/>
  <c r="W952" i="21"/>
  <c r="W880" i="24"/>
  <c r="W950" i="21"/>
  <c r="W878" i="24"/>
  <c r="W953" i="21"/>
  <c r="W881" i="24"/>
  <c r="X461" i="21" l="1"/>
  <c r="Z461" i="21"/>
  <c r="AA461" i="21"/>
  <c r="AB461" i="21" s="1"/>
  <c r="AD461" i="21" s="1"/>
  <c r="X463" i="21"/>
  <c r="Z463" i="21"/>
  <c r="AA463" i="21"/>
  <c r="AB463" i="21" s="1"/>
  <c r="AD463" i="2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tc={0BC10D82-599D-4134-8722-A65EB94DD96A}</author>
  </authors>
  <commentList>
    <comment ref="L2" authorId="0" shapeId="0" xr:uid="{0BC10D82-599D-4134-8722-A65EB94DD96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Puedo anclarlo a validaciones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tc={5A746DEF-4918-4BF0-AA71-45BF26F3541A}</author>
  </authors>
  <commentList>
    <comment ref="L1" authorId="0" shapeId="0" xr:uid="{5A746DEF-4918-4BF0-AA71-45BF26F3541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Puedo anclarlo a validaciones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tc={B597AF60-C5A3-464F-886E-C85180F97D45}</author>
    <author>tc={1985C699-39EE-454A-9DD6-4980FEDE962D}</author>
    <author>tc={9DF74EA0-55BF-4596-935B-79B472E0DD6F}</author>
  </authors>
  <commentList>
    <comment ref="L1" authorId="0" shapeId="0" xr:uid="{B597AF60-C5A3-464F-886E-C85180F97D4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Puedo anclarlo a validaciones</t>
      </text>
    </comment>
    <comment ref="J700" authorId="1" shapeId="0" xr:uid="{1985C699-39EE-454A-9DD6-4980FEDE962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 a kilo. Se debe cambiar</t>
      </text>
    </comment>
    <comment ref="J701" authorId="2" shapeId="0" xr:uid="{9DF74EA0-55BF-4596-935B-79B472E0DD6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 a kilo. Se debe cambiar</t>
      </text>
    </comment>
  </commentList>
</comments>
</file>

<file path=xl/sharedStrings.xml><?xml version="1.0" encoding="utf-8"?>
<sst xmlns="http://schemas.openxmlformats.org/spreadsheetml/2006/main" count="62205" uniqueCount="4734">
  <si>
    <t>BASE</t>
  </si>
  <si>
    <t>CÓDIGO</t>
  </si>
  <si>
    <t>-</t>
  </si>
  <si>
    <t>FS00</t>
  </si>
  <si>
    <t xml:space="preserve"> CATEGORY</t>
  </si>
  <si>
    <t>JEFE CATEGORÍA</t>
  </si>
  <si>
    <t>CATEGORÍA</t>
  </si>
  <si>
    <t>FAMILIA</t>
  </si>
  <si>
    <t>DESCRIPCIÓN</t>
  </si>
  <si>
    <t>UMV</t>
  </si>
  <si>
    <t>UMB</t>
  </si>
  <si>
    <t>DESCRIPCION UMV</t>
  </si>
  <si>
    <t>T°</t>
  </si>
  <si>
    <t>ORIGEN</t>
  </si>
  <si>
    <t>COSTO JUN</t>
  </si>
  <si>
    <t>PRECIO JUN</t>
  </si>
  <si>
    <t>Diferencia</t>
  </si>
  <si>
    <t>CAT. MANUAL al 18-06</t>
  </si>
  <si>
    <t>S. PROPUESTO LP JUL</t>
  </si>
  <si>
    <t>COSTO JUL AL 18-06</t>
  </si>
  <si>
    <t>COSTO JUL</t>
  </si>
  <si>
    <t>DIF EN COSTOS</t>
  </si>
  <si>
    <t>ESTADO JULIO</t>
  </si>
  <si>
    <t>PRECIO</t>
  </si>
  <si>
    <t>DIFERENCIAS</t>
  </si>
  <si>
    <t>%MG</t>
  </si>
  <si>
    <t>MARGEN UNITARIO</t>
  </si>
  <si>
    <t>Peso Neto UMV (KG)</t>
  </si>
  <si>
    <t>Contribución x KG</t>
  </si>
  <si>
    <t>VENTA X UNIDAD</t>
  </si>
  <si>
    <t>D. AUTÓNOMO</t>
  </si>
  <si>
    <t>DA MEDIOCAMPO</t>
  </si>
  <si>
    <t>PRODUCTO FOCO</t>
  </si>
  <si>
    <t>EXCLUSIVOS</t>
  </si>
  <si>
    <t>MARÍA DE LOS ÁNGELES QUIRÓZ</t>
  </si>
  <si>
    <t>RICARDO ARAVENA</t>
  </si>
  <si>
    <t>BOLLERIA</t>
  </si>
  <si>
    <t>BOLLERIA PARA HORNEAR</t>
  </si>
  <si>
    <t>GALLETA CHOCOLATE HILTON 63,78 G</t>
  </si>
  <si>
    <t>Z50</t>
  </si>
  <si>
    <t>CONGELADOS</t>
  </si>
  <si>
    <t>IFS</t>
  </si>
  <si>
    <t>MANTIENE</t>
  </si>
  <si>
    <t>CALZADA</t>
  </si>
  <si>
    <t>NO</t>
  </si>
  <si>
    <t>MARLENE SCHWANER</t>
  </si>
  <si>
    <t>CAFE Y DERIVADOS</t>
  </si>
  <si>
    <t>CAFES DE GRANO MOLIDO</t>
  </si>
  <si>
    <t>CAFE CREMA E GUSTO TARRO LAVAZZA 250 g</t>
  </si>
  <si>
    <t>C12</t>
  </si>
  <si>
    <t>UN</t>
  </si>
  <si>
    <t>SECO</t>
  </si>
  <si>
    <t>ACTIVO</t>
  </si>
  <si>
    <t>SI</t>
  </si>
  <si>
    <t>CAFÉ DESCAFEINADO LAVAZZA 250 g</t>
  </si>
  <si>
    <t>FIB</t>
  </si>
  <si>
    <t>CAFÉ MOLIDO TIERRA BIO 180 g</t>
  </si>
  <si>
    <t>C06</t>
  </si>
  <si>
    <t>CAFÉ MOLIDO TIERRA FOR AFRICA 180g</t>
  </si>
  <si>
    <t>CAFÉ MOLIDO TIERRA FOR CUBA 180g</t>
  </si>
  <si>
    <t>QUALITA ORO TARRO LAVAZZA 250 g</t>
  </si>
  <si>
    <t>CAFES SOLUBLES</t>
  </si>
  <si>
    <t>CAFE PRONTISSIMO CLASI LATA LAVAZZA 95 g</t>
  </si>
  <si>
    <t>CAPSULAS Y PODS</t>
  </si>
  <si>
    <t>CAPSULA ESPRESSO CLASSICO LAVAZZA 57 g</t>
  </si>
  <si>
    <t>C10</t>
  </si>
  <si>
    <t>CAPSULA ESPRESSO INTENSO LAVAZZA 57 g</t>
  </si>
  <si>
    <t>CAPSULA ESPRESSO QUALITA ORO LAVAZZA 55g</t>
  </si>
  <si>
    <t>CAPSULA ESPRESSO ARMONICO LAVAZZA 50 g</t>
  </si>
  <si>
    <t>DESCONTINUADO</t>
  </si>
  <si>
    <t>CAPSULA ESPRESSO DECISO LAVAZZA 50 g</t>
  </si>
  <si>
    <t>CAPSULA LUNGO LEGGERO LAVAZZA 55 g</t>
  </si>
  <si>
    <t>MYRIAM GARIN</t>
  </si>
  <si>
    <t>CAROLINA SAN MARTÍN</t>
  </si>
  <si>
    <t>CERDO</t>
  </si>
  <si>
    <t>CHULETA</t>
  </si>
  <si>
    <t>TROZO CHULETA DE CERDO CJ 5 KG</t>
  </si>
  <si>
    <t>KG</t>
  </si>
  <si>
    <t>NFS</t>
  </si>
  <si>
    <t>ACTIVO (M)</t>
  </si>
  <si>
    <t>ELIZABETH MILLAPAN</t>
  </si>
  <si>
    <t>CONSERVAS</t>
  </si>
  <si>
    <t>VERDURAS</t>
  </si>
  <si>
    <t>CHAMPIÑON LAMINADO ZANAFOODS 2,84 kg</t>
  </si>
  <si>
    <t>PAZ CARO</t>
  </si>
  <si>
    <t>HAMBURGUESAS</t>
  </si>
  <si>
    <t>HAMBURGUESAS CERTIFICADAS</t>
  </si>
  <si>
    <t>HAMBURGUESA CAB FLOWPACK</t>
  </si>
  <si>
    <t>INCORPORACIÓN</t>
  </si>
  <si>
    <t>JAMONES Y CECINAS</t>
  </si>
  <si>
    <t>EMBUTIDOS Y FIAMBRES</t>
  </si>
  <si>
    <t>SALCHICHA FRANK 100% VACUNO</t>
  </si>
  <si>
    <t>C02</t>
  </si>
  <si>
    <t>NPI</t>
  </si>
  <si>
    <t>OTROS ABARROTES</t>
  </si>
  <si>
    <t>TORTILLAS DE TRIGO</t>
  </si>
  <si>
    <t>TORTILLAS PANCHO VILLA 28 cm 12 uds.</t>
  </si>
  <si>
    <t>GIORGIO LEVA</t>
  </si>
  <si>
    <t>SUMINISTROS</t>
  </si>
  <si>
    <t>DESECHABLES</t>
  </si>
  <si>
    <t>BOLSA DE GALLETA DOUBLETREE</t>
  </si>
  <si>
    <t>2Q</t>
  </si>
  <si>
    <t>ALZA</t>
  </si>
  <si>
    <t>POTE P/KRAFT BLANCO PLA YOGEN FRUZ 16 OZ</t>
  </si>
  <si>
    <t>1Q</t>
  </si>
  <si>
    <t>POTE P/KRAFT BLANCO PLA YOGEN FRUZ 24 OZ</t>
  </si>
  <si>
    <t>V00</t>
  </si>
  <si>
    <t>POTE P/KRAFT BLANCO PLA YOURSERV 12 OZ</t>
  </si>
  <si>
    <t>POTE PAPEL KRAFT BLANCO PLA FILIPPO 4 OZ</t>
  </si>
  <si>
    <t>TAPA DOMO PLA TRANSPARENTE 12/16 OZ</t>
  </si>
  <si>
    <t>TAPA PLANA PLA TRANSPARENTE 12/16 OZ</t>
  </si>
  <si>
    <t>TAPA POTE P/KRAFT BLANCO PLA 12/16 OZ</t>
  </si>
  <si>
    <t>TAPA POTE P/KRAFT BLANCO PLA 24 OZ</t>
  </si>
  <si>
    <t>TAPA VASO 12 OZ PLATON</t>
  </si>
  <si>
    <t>TAPA VASO 21 OZ PLATON</t>
  </si>
  <si>
    <t>TAPA VASO CPLA BIODEGRADABLE 6 OZ</t>
  </si>
  <si>
    <t>TAPA VASO PLA TRANSPARENTE 16 OZ </t>
  </si>
  <si>
    <t>VASO 12 OZ PLATON</t>
  </si>
  <si>
    <t>VASO 21 OZ PLATON</t>
  </si>
  <si>
    <t>VASO D/PARED 12 OZ COMPOSTABLE VILAPERT</t>
  </si>
  <si>
    <t>VASO D/PARED 16 OZ COMPOSTABLE VILAPERT</t>
  </si>
  <si>
    <t>VASO D/PARED 8 OZ COMPOSTABLE VILAPERT</t>
  </si>
  <si>
    <t>VASO D/PARED COMPOSTABLE CESTSIBON 12 OZ</t>
  </si>
  <si>
    <t>VASO D/PARED COMPOSTABLE CESTSIBON 8 OZ</t>
  </si>
  <si>
    <t>VASO D/PARED COMPOSTABLE FILIPPO 6 OZ</t>
  </si>
  <si>
    <t>VASO PLA COMPOSTABLE PRETZEELS 12 OZ</t>
  </si>
  <si>
    <t>VASO PLA TRANS/COMP YOGEN FRUZ 16 OZ</t>
  </si>
  <si>
    <t>VASO PLA TRANSPARENTE CESTSIBON 12 OZ</t>
  </si>
  <si>
    <t>VASO PLA TRANSPARENTE CESTSIBON 16 OZ</t>
  </si>
  <si>
    <t>VACUNO CONGELADO</t>
  </si>
  <si>
    <t>CARNES CERTIFICADAS</t>
  </si>
  <si>
    <t>ENTRECOT STEAK CERTIFIED ANGUS BEEF</t>
  </si>
  <si>
    <t>LOMO LISO PRIME CERTIFIED ANGUS BEEF</t>
  </si>
  <si>
    <t>LOMO LISO STEAK CERTIFIED ANGUS BEEF</t>
  </si>
  <si>
    <t>LOMO VETADO PRIME CERTIFIED ANGUS BEEF</t>
  </si>
  <si>
    <t>LOMO VETADO STEAK CERTIFIED ANGUS BEEF</t>
  </si>
  <si>
    <t>TOMAHAWK STEAK CERTIFIED ANGUS BEEF</t>
  </si>
  <si>
    <t>LIQUIDACIÓN</t>
  </si>
  <si>
    <t>ACEITES Y VINAGRES</t>
  </si>
  <si>
    <t>ACEITES VEGETALES</t>
  </si>
  <si>
    <t>ACEITE VEGETAL CASALIVA 5 l</t>
  </si>
  <si>
    <t>C04</t>
  </si>
  <si>
    <t>HASTA AGOTAR STOCK</t>
  </si>
  <si>
    <t>VIAS DESCONTINUACION</t>
  </si>
  <si>
    <t>ACETOS BALSAMICOS</t>
  </si>
  <si>
    <t>ACETO BALSAMICO C/VALVULA 5 l</t>
  </si>
  <si>
    <t>APERITIVOS</t>
  </si>
  <si>
    <t>APERITIVOS ORIENTALES</t>
  </si>
  <si>
    <t>EMPANADA CAM/QUESO 35 gr 100 uds SAMOSA</t>
  </si>
  <si>
    <t>Z00</t>
  </si>
  <si>
    <t>EMPANADA CHAMP/QUESO 35 g 100 uds SAMOSA</t>
  </si>
  <si>
    <t>EMPANADA MECH/QUESO 35 gr 100 uds SAMOSA</t>
  </si>
  <si>
    <t>AROS DE CEBOLLA</t>
  </si>
  <si>
    <t>AROS CEBOLLA NATURALES REBOZADOS 1 kg</t>
  </si>
  <si>
    <t>EMPANADAS PARA HORNO</t>
  </si>
  <si>
    <t>EMPANADA NAPOLITANA 160 G</t>
  </si>
  <si>
    <t>C18</t>
  </si>
  <si>
    <t>BEBIDAS</t>
  </si>
  <si>
    <t>AGUAS</t>
  </si>
  <si>
    <t>AGUA MIN C/GAS VIDRIO SPELLEGRINO 505 ml</t>
  </si>
  <si>
    <t>C24</t>
  </si>
  <si>
    <t>PANES LISTOS PARA COMER</t>
  </si>
  <si>
    <t>PAN HAMBURGUESA DE PAPA MARTINS 10 CM</t>
  </si>
  <si>
    <t>C48</t>
  </si>
  <si>
    <t>PANES PARA HORNEAR</t>
  </si>
  <si>
    <t>CIABATTA 140 G</t>
  </si>
  <si>
    <t>C50</t>
  </si>
  <si>
    <t>Mini Ciabatta 17 G</t>
  </si>
  <si>
    <t>Z30</t>
  </si>
  <si>
    <t>ACCESORIOS</t>
  </si>
  <si>
    <t>MUG LAVAZZA</t>
  </si>
  <si>
    <t>TAZA Y PLATO CHOCOLATE ERACLEA</t>
  </si>
  <si>
    <t>TAZA Y PLATO ESPRESSO PREMIUM LAVAZZA</t>
  </si>
  <si>
    <t>TAZA Y PLATO TE WHITTINGTON</t>
  </si>
  <si>
    <t>TETERA WHITTINGTON</t>
  </si>
  <si>
    <t>VASO DOBLE FONDO LAVAZZA 140 cc</t>
  </si>
  <si>
    <t>CAFE MOL FILTRO CLASSICO LAVAZZA 226 g</t>
  </si>
  <si>
    <t>C20</t>
  </si>
  <si>
    <t>CAFE MOLIDO FILTRO CLASICO LAVAZZA 1 kg</t>
  </si>
  <si>
    <t>CONDIMENTOS</t>
  </si>
  <si>
    <t>DESCONTINUADOS</t>
  </si>
  <si>
    <t>MERKEN 1 kg</t>
  </si>
  <si>
    <t>PIMIENTA NEGRA MOLIDA 1 kg</t>
  </si>
  <si>
    <t>ESPECIAS</t>
  </si>
  <si>
    <t>PIMIENTA NEGRA CPK</t>
  </si>
  <si>
    <t>C03</t>
  </si>
  <si>
    <t>SHICHIMI TOGARASHI MAYAMOTO 300 gr</t>
  </si>
  <si>
    <t>C60</t>
  </si>
  <si>
    <t>PESCADOS EN CONSERVA</t>
  </si>
  <si>
    <t>JUREL AL NATURAL CONSERVA 425g</t>
  </si>
  <si>
    <t>BAJA</t>
  </si>
  <si>
    <t>ELABORADOS DE VACUNO</t>
  </si>
  <si>
    <t>ELABORADOS COCIDOS</t>
  </si>
  <si>
    <t>CARNE DESMECHADA 1,5 KG</t>
  </si>
  <si>
    <t>FRUTAS Y VERDURAS CONGELADAS</t>
  </si>
  <si>
    <t>MEZCLA ASIATICA VERDURAS IQF ARDO 2,5 kg</t>
  </si>
  <si>
    <t>FRUTAS</t>
  </si>
  <si>
    <t>ARANDANOS IQF 2 kg</t>
  </si>
  <si>
    <t>C05</t>
  </si>
  <si>
    <t>FRUTILLA IQF 2,5 kg</t>
  </si>
  <si>
    <t>JUGOS Y PULPAS</t>
  </si>
  <si>
    <t>PULPA JUGO MELON TUNA C/AZUCAR 1 KG C10</t>
  </si>
  <si>
    <t>MEZCLAS ESPECIALES</t>
  </si>
  <si>
    <t>PRIMAVERA PREMIUM IQF ARDO 1 kg</t>
  </si>
  <si>
    <t>PRIMAVERA VERDURAS IQF ARDO 2,5 kg</t>
  </si>
  <si>
    <t>ARVEJAS IQF ARDO 1 kg</t>
  </si>
  <si>
    <t>BROCOLI ARDO 1 kg</t>
  </si>
  <si>
    <t>CEBOLLA CUBOS IQF ARDO 2,5 kg</t>
  </si>
  <si>
    <t>CEBOLLA RODAJAS IQF ARDO 2,5 kg</t>
  </si>
  <si>
    <t>CHOCLO GRANO IQF ARDO 1 kg</t>
  </si>
  <si>
    <t>PIMENTON VERDE JULIANAS IQF ARDO 2,5 kg</t>
  </si>
  <si>
    <t>POROTO VERDE CORTE FRANCES ARDO 1 kg</t>
  </si>
  <si>
    <t>MAQUINAS Y REPUESTOS</t>
  </si>
  <si>
    <t>FILTRO PAPEL TITAN BUNN</t>
  </si>
  <si>
    <t>MOLINILLOS</t>
  </si>
  <si>
    <t>MOLINILLO MINI MANUAL</t>
  </si>
  <si>
    <t>OTRAS MAQUINAS</t>
  </si>
  <si>
    <t>FABRICA DE HIELO 220-240 v 50 hz 370 w</t>
  </si>
  <si>
    <t>FERMENTADORA LEV43XV-2</t>
  </si>
  <si>
    <t>HORNO CONVECCION 4 BANDEJAS ALFA43XEH</t>
  </si>
  <si>
    <t>HORNO ESPECIAL PARA PAELLAS</t>
  </si>
  <si>
    <t>AZUCAR Y ENDULZANTES</t>
  </si>
  <si>
    <t>AZUCAR G2 BONANZA 1 kg</t>
  </si>
  <si>
    <t>DULCES Y CHOCOLATES</t>
  </si>
  <si>
    <t>TIC TAC NARANJA 16 g</t>
  </si>
  <si>
    <t>D12</t>
  </si>
  <si>
    <t>GALLETAS</t>
  </si>
  <si>
    <t>GALLETA FRAC CHOCOLATE COSTA 130 g</t>
  </si>
  <si>
    <t>C36</t>
  </si>
  <si>
    <t>GALLETA FRAC CLASICA COSTA 130 G</t>
  </si>
  <si>
    <t>OTROS</t>
  </si>
  <si>
    <t>COLORANTES ROJO AMARILLO AZUL 75 cc</t>
  </si>
  <si>
    <t>PASTAS</t>
  </si>
  <si>
    <t>CARACOLES LUCCHETTI 400 g</t>
  </si>
  <si>
    <t>D30</t>
  </si>
  <si>
    <t>CORBATAS ITALIANISSIMO 5 kg</t>
  </si>
  <si>
    <t>FARFALLE BARILLA 500 g CORBATA</t>
  </si>
  <si>
    <t>MOSTACHOLI ITALIANISSIMO 5 kg</t>
  </si>
  <si>
    <t>MOSTACHOLI LUCCHETTI 400 g</t>
  </si>
  <si>
    <t>QUIFARO ITALIANISSIMO 5 kg</t>
  </si>
  <si>
    <t>RIGATTI LUCCHETTI 400 g</t>
  </si>
  <si>
    <t>TALLARIN N°77 ITALIANISSIMO 5 kg</t>
  </si>
  <si>
    <t>PESCADOS Y MARISCOS</t>
  </si>
  <si>
    <t>CAMARONES</t>
  </si>
  <si>
    <t>CAMARON CRUDO CON CASCARA 26/30 IQF 1 KG</t>
  </si>
  <si>
    <t>CAMARON MARIPOSA APANADO COCO 1,36KG</t>
  </si>
  <si>
    <t>MARISCOS Y MOLUSCOS</t>
  </si>
  <si>
    <t>PULPO LIMPIO IMP 0,9-1,8 CJ10KG IWP CONG</t>
  </si>
  <si>
    <t>CJ</t>
  </si>
  <si>
    <t>SURTIDO MARISCOS IQF 1 KG</t>
  </si>
  <si>
    <t>PLANT BASED</t>
  </si>
  <si>
    <t>MANJAR Y DULCE DE LECHE</t>
  </si>
  <si>
    <t>NOT MANJAR FS 1 kg</t>
  </si>
  <si>
    <t>C08</t>
  </si>
  <si>
    <t>PLATOS PREPARADOS</t>
  </si>
  <si>
    <t>HUMITAS CONGELADAS IQF MINUTO VERDE 150</t>
  </si>
  <si>
    <t>C30</t>
  </si>
  <si>
    <t>REPOSTERIA</t>
  </si>
  <si>
    <t>COBERTURAS Y DECORACIÓN</t>
  </si>
  <si>
    <t>BRILLO PLUS CSM 5kg</t>
  </si>
  <si>
    <t>JARABE DE DURAZNO CPK</t>
  </si>
  <si>
    <t>HELADOS</t>
  </si>
  <si>
    <t>HELADO CHOCOLATE BRESLER 2,4 l</t>
  </si>
  <si>
    <t>HELADO TRISABOR BRESLER 2,4 l</t>
  </si>
  <si>
    <t>HELADO VAINILLA BRESLER 2,4 l</t>
  </si>
  <si>
    <t>INGREDIENTES REPOSTERIA</t>
  </si>
  <si>
    <t>CHANCACA IANSA 450 g</t>
  </si>
  <si>
    <t>C40</t>
  </si>
  <si>
    <t>LECHE CONDENSADA NESTLE 4,5 kg</t>
  </si>
  <si>
    <t>MIX CREMA PASTELERA CSM 10kg</t>
  </si>
  <si>
    <t>AJ</t>
  </si>
  <si>
    <t>RELLENOS Y UNTABLES</t>
  </si>
  <si>
    <t>RELLENO CHOC SCHOKATA CSM 5kg</t>
  </si>
  <si>
    <t>SALSAS Y ADEREZOS</t>
  </si>
  <si>
    <t>MOSTAZAS</t>
  </si>
  <si>
    <t>MOSTAZA PET HEINZ 396 G</t>
  </si>
  <si>
    <t>NACIONAL</t>
  </si>
  <si>
    <t>MOSTAZA PET HEINZ FS 361 g</t>
  </si>
  <si>
    <t>C16</t>
  </si>
  <si>
    <t>SALSAS DE AJI</t>
  </si>
  <si>
    <t>EXTRACTO AJI JALAPENO DON JUAN 100 g</t>
  </si>
  <si>
    <t>SALSAS DE SOYA</t>
  </si>
  <si>
    <t>SALSA SOYA HERNANDEZ PLAZA 5 l</t>
  </si>
  <si>
    <t>SALSAS ESPECIALES</t>
  </si>
  <si>
    <t>SALSA AGRIDULCE THAI ESPECIES AJI 2 l</t>
  </si>
  <si>
    <t>SNACKS Y FRUTOS SECOS</t>
  </si>
  <si>
    <t>PAPAS FRITAS</t>
  </si>
  <si>
    <t>PRINGLES QUESO 109G</t>
  </si>
  <si>
    <t>40011 COBERTOR DE WC 125 uds.</t>
  </si>
  <si>
    <t>81492 SERV COCTEL LOGO PALETTAS 120 uds.</t>
  </si>
  <si>
    <t>85108 SERV DISPENSADOR 1H 25x14cm 150 ud</t>
  </si>
  <si>
    <t>BANDEJA AUTOARMABLE CHURROMANIA</t>
  </si>
  <si>
    <t>R00</t>
  </si>
  <si>
    <t>BLISTERS</t>
  </si>
  <si>
    <t>Y00</t>
  </si>
  <si>
    <t>BOMBILLA BICOLOR 10 MM</t>
  </si>
  <si>
    <t>BOMBILLA ENVASADA KRAFT 6 mm</t>
  </si>
  <si>
    <t>W00</t>
  </si>
  <si>
    <t>BOWL BLANCO 1000 ml 500 unid</t>
  </si>
  <si>
    <t>BOWL PAPEL KRAFT BLANCO 16 OZ PLA COMPOS</t>
  </si>
  <si>
    <t>BROCHETA BAMBU 25 cm 200 uds</t>
  </si>
  <si>
    <t>MASCARILLA KN95 BLANCA 10 uds</t>
  </si>
  <si>
    <t>MASCARILLA KN95 NEGRA 10 uds</t>
  </si>
  <si>
    <t>MASCARILLA TRIPLE PLIEGUE 3 uds.</t>
  </si>
  <si>
    <t>PAÑO ESPONJA ABSORBENTE VIRUTEX 3 uds.</t>
  </si>
  <si>
    <t>PLATO DESECHABLE BLANCO 3 DIV 20,5 cm</t>
  </si>
  <si>
    <t>REVOLVEDOR MADERA 14 CM 5000 UDS</t>
  </si>
  <si>
    <t>5Q</t>
  </si>
  <si>
    <t>SERV COCTEL VERDE HOLIDAY INN 15 uds.</t>
  </si>
  <si>
    <t>SERV IMP COCTEL EXPLORA 72X100 (81054)</t>
  </si>
  <si>
    <t>SERVILLETA CAFE DEL 10</t>
  </si>
  <si>
    <t>SET CAFE 2 PIEZAS</t>
  </si>
  <si>
    <t>TAPA 8,25 oz</t>
  </si>
  <si>
    <t>VASO 14 oz CHURROMANIA</t>
  </si>
  <si>
    <t>VASO 16 oz CHURROMANIA</t>
  </si>
  <si>
    <t>VASO 9 oz CHURROMANIA</t>
  </si>
  <si>
    <t>Vaso de papel 21oz Subway x 1.200 un</t>
  </si>
  <si>
    <t>QY</t>
  </si>
  <si>
    <t>PALITOS SUSHI BAMBOO 100 PARES</t>
  </si>
  <si>
    <t>TAPA VASO 14 oz LAVAZZA</t>
  </si>
  <si>
    <t>TAPA VASO 9 oz LAVAZZA</t>
  </si>
  <si>
    <t>VASO 4 oz LAVAZZA</t>
  </si>
  <si>
    <t>VASO 4 OZ LAVAZZA</t>
  </si>
  <si>
    <t>VASO DOBLE PARED 14 oz LAVAZZA</t>
  </si>
  <si>
    <t>VASO DOBLE PARED 9 oz LAVAZZA</t>
  </si>
  <si>
    <t>PRODUCTOS TISSUE</t>
  </si>
  <si>
    <t>51003 HIGIENICO PLUS 1H 400 M</t>
  </si>
  <si>
    <t>D04</t>
  </si>
  <si>
    <t>SERVILLETA GOURMET 1H 40x40 CM 50 UN</t>
  </si>
  <si>
    <t>ACEITES DE OLIVA</t>
  </si>
  <si>
    <t>ACEITE OLIVA E/VIRGEN OLITALIA 250 ml</t>
  </si>
  <si>
    <t>ACEITE OLIVA E/VIRGEN OLITALIA 5 l</t>
  </si>
  <si>
    <t>ACEITE OLIVA E/VIRGEN OLIVE&amp;CO 250 ml</t>
  </si>
  <si>
    <t>ACEITE OLIVA E/VIRGEN OLIVE&amp;CO 4,85 L</t>
  </si>
  <si>
    <t>ACEITE OLIVA E/VIRGEN ZAYTA 500 ml</t>
  </si>
  <si>
    <t>ACEITE OLIVA EVIRG SANTIAGO PREM 250 ml</t>
  </si>
  <si>
    <t>ACEITE OLIVA NUTRICAMPO 5 l</t>
  </si>
  <si>
    <t>ACEITE OLIVA NUTRICAMPO 500 ML</t>
  </si>
  <si>
    <t>ACEITE OLIVA OLITALIA 5 l</t>
  </si>
  <si>
    <t>ACEITES ESPECIALES</t>
  </si>
  <si>
    <t>ACEITE FRITO MASTER 10 l</t>
  </si>
  <si>
    <t>ACEITE SESAMO MAYAMOTO 500 ml</t>
  </si>
  <si>
    <t>ACEITE SPRAY 481 g</t>
  </si>
  <si>
    <t>ACEITE MARAVILLA NATURA 3 l</t>
  </si>
  <si>
    <t>ACEITE MARAVILLA PARRAL 5 L</t>
  </si>
  <si>
    <t>ACEITE MARAVILLA PARRAL 900 ML</t>
  </si>
  <si>
    <t>ACEITE SOYA MULTIPROPOSITO 17,25 l</t>
  </si>
  <si>
    <t>ACEITE VEGETAL 5 l</t>
  </si>
  <si>
    <t>ACEITE VEGETAL LOS SILOS 900 ml</t>
  </si>
  <si>
    <t>ACETO BALSAMICO EDRA 500 cc</t>
  </si>
  <si>
    <t>ACETO BALSAMICO IMPERATORE 500 cc</t>
  </si>
  <si>
    <t>ACETO BALSAMICO MODENA OLITALIA 250 ml</t>
  </si>
  <si>
    <t>ACETO BALSAMICO OLITALIA 5 l</t>
  </si>
  <si>
    <t>ACETO BALSAMICO OLIVE&amp;CO 250 ml</t>
  </si>
  <si>
    <t>ACETO BALSAMICO SANTIAGO 250 ml</t>
  </si>
  <si>
    <t>ACETO BALSAMICO SANTIAGO 5 L</t>
  </si>
  <si>
    <t>VINAGRE BALSAMICO HERNANDEZ PLAZA 5 l</t>
  </si>
  <si>
    <t>VINAGRE INCOLORO 5 LITROS</t>
  </si>
  <si>
    <t>IJB</t>
  </si>
  <si>
    <t>MINI PORCIONES</t>
  </si>
  <si>
    <t>ACEITE MARAVILLA MINI RELKON 8 ml</t>
  </si>
  <si>
    <t>X00</t>
  </si>
  <si>
    <t>ACEITE OLIVA ORO VERDE 8 ML</t>
  </si>
  <si>
    <t>VINAGRES</t>
  </si>
  <si>
    <t>VINAGRE BLANCO DON JUAN 500 ml</t>
  </si>
  <si>
    <t>VINAGRE BLANCO HERNANDEZ PLAZA 5 l</t>
  </si>
  <si>
    <t>VINAGRE DE MANZANA HERNANDEZ PLAZA 5 l</t>
  </si>
  <si>
    <t>VINAGRE TINTO HERNANDEZ PLAZA 5 l</t>
  </si>
  <si>
    <t>VINAGRE VINO BLANCO DON JUAN 5 l</t>
  </si>
  <si>
    <t>VINAGRE VINO TINTO DON JUAN 5 l</t>
  </si>
  <si>
    <t>VINAGRE VINO TINTO DON JUAN 500 ml</t>
  </si>
  <si>
    <t>ACEITUNAS Y ENCURTIDOS</t>
  </si>
  <si>
    <t>ACEITUNAS</t>
  </si>
  <si>
    <t>ACEITUNA NEGRA DESH BAJA EN SODIO 850 g</t>
  </si>
  <si>
    <t>ACEITUNA NEGRA DESHUESADA 850 g</t>
  </si>
  <si>
    <t>ACEITUNA NEGRA RODAJA 936 g</t>
  </si>
  <si>
    <t>ACEITUNA SEVILLANA DESHUESADA 850 g</t>
  </si>
  <si>
    <t>ACEITUNA SEVILLANA RODAJA 936 g</t>
  </si>
  <si>
    <t>ENCURTIDOS</t>
  </si>
  <si>
    <t>AJI JALAPEÑO VERDE RODAJAS TOUCHE 2,9 kg</t>
  </si>
  <si>
    <t>AMERICANA DON JUAN 1 kg</t>
  </si>
  <si>
    <t>AMERICANA TRAVERSO 1 kg</t>
  </si>
  <si>
    <t>CHUCRUT DON JUAN 1 kg</t>
  </si>
  <si>
    <t>CHUCRUT TRAVERSO 1 kg</t>
  </si>
  <si>
    <t>KIMCHI LA FERMENTISTA 950 g</t>
  </si>
  <si>
    <t>FRIO</t>
  </si>
  <si>
    <t>PEPINILLO DILL RODAJAS HEINZ 3 kg</t>
  </si>
  <si>
    <t>PEPINILLO MEDIANO TRAVERSO 1 kg</t>
  </si>
  <si>
    <t>PEPINO RODAJAS CORTE LISO 4X1,5 kg NAC.</t>
  </si>
  <si>
    <t>PICKLE SURTIDO DON JUAN 1 kg</t>
  </si>
  <si>
    <t>SAUERKRAUT PURPURA LA FERMENTISTA 950 g</t>
  </si>
  <si>
    <t>ARROLLADO JAMON QUESO 2 kg</t>
  </si>
  <si>
    <t>ARROLLADO PRIMAVERA 2 kg</t>
  </si>
  <si>
    <t>EMPANADA ORIENTAL CAMARÓN QUESO 50UN</t>
  </si>
  <si>
    <t>EMPANADA ORIENTAL CARNE MONGOLIANA 50UN</t>
  </si>
  <si>
    <t>EMPANADA ORIENTAL CHAMPIÑON QUESO 50UN</t>
  </si>
  <si>
    <t>EMPANADA ORIENTAL POLLO MANDARÍN 50UN</t>
  </si>
  <si>
    <t>GYOZAS CAMARON 28 gr 180 uds SAMOSA</t>
  </si>
  <si>
    <t>Z80</t>
  </si>
  <si>
    <t>GYOZAS CERDO 28 gr 180 uds SAMOSA</t>
  </si>
  <si>
    <t>GYOZAS POLLO 28 gr 180 uds SAMOSA</t>
  </si>
  <si>
    <t>GYOZAS VERDURAS  28 gr 180 uds SAMOSA</t>
  </si>
  <si>
    <t>WANTAN 300 G</t>
  </si>
  <si>
    <t>AROS CEBOLLA AVIKO 1 KG 16,5 g</t>
  </si>
  <si>
    <t>AROS CEBOLLA NATURALES AVIKO 1 KG 20,6 G</t>
  </si>
  <si>
    <t>EMPANADAS PARA FREIR</t>
  </si>
  <si>
    <t>EMPANADA QUESO MEDIA LUNA CALUSITA 27 G</t>
  </si>
  <si>
    <t>Z60</t>
  </si>
  <si>
    <t>EMPANADA QUESO MEDIA LUNA CALUSITA 50 G</t>
  </si>
  <si>
    <t>C70</t>
  </si>
  <si>
    <t>EMPANADA QUESO RAVIOLERA 21 G</t>
  </si>
  <si>
    <t>Z92</t>
  </si>
  <si>
    <t>C17</t>
  </si>
  <si>
    <t>EMPANADA PINO CARNE MOLIDA 180G ARTEMASA</t>
  </si>
  <si>
    <t>EMPANADA QUESO HOJA 160G ARTEMASA</t>
  </si>
  <si>
    <t>OTROS APERITIVOS</t>
  </si>
  <si>
    <t>CHAPARRITA HOJA CRUDA 160G ARTEMASA</t>
  </si>
  <si>
    <t>C15</t>
  </si>
  <si>
    <t>CROQUETA CAMARON 20G 50UN</t>
  </si>
  <si>
    <t>CROQUETA CHAMPIÑON 20G 50UN</t>
  </si>
  <si>
    <t>CROQUETA CHORIZO SARTA 20G 50UN</t>
  </si>
  <si>
    <t>FALAFEL ARDO 1 kg</t>
  </si>
  <si>
    <t>JALAPEÑO SNACKS AVIKO 1 KG 25 G</t>
  </si>
  <si>
    <t>MAC N CHEESE BITES 1 KG</t>
  </si>
  <si>
    <t>MIX SOPAIPILLA LISTA CONG 30 UN</t>
  </si>
  <si>
    <t>MOZZARELLA FINGERS AVIKO 1 KG 25 G</t>
  </si>
  <si>
    <t>ROSTI BITES 2,5 KG</t>
  </si>
  <si>
    <t>SOPAIPILLA LISTA CONG SALVIA 6CM 2X60UN</t>
  </si>
  <si>
    <t>SOPAIPILLAS 12CM MASSFOOD 65G 20UN</t>
  </si>
  <si>
    <t>AGUA MIN C/GAS PET PUYEHUE 500 cc</t>
  </si>
  <si>
    <t>AGUA MIN C/GAS VIDRIO PUYEHUE 330 cc</t>
  </si>
  <si>
    <t>AGUA MIN S/GAS PET PUYEHUE 500 cc</t>
  </si>
  <si>
    <t>AGUA MIN S/GAS VIDRIO PUYEHUE 330 cc</t>
  </si>
  <si>
    <t>BEBIDAS GASEOSAS</t>
  </si>
  <si>
    <t>COCA COLA LATA 6 uds. 350 cc</t>
  </si>
  <si>
    <t>COCA COLA LIGHT LATA 6 uds. 350 cc</t>
  </si>
  <si>
    <t>COCA COLA ZERO LATA 6 uds. 350 cc</t>
  </si>
  <si>
    <t>FANTA LATA 6 uds. 350 cc</t>
  </si>
  <si>
    <t>SPRITE LATA 6 uds. 350 cc</t>
  </si>
  <si>
    <t>SPRITE ZERO LATA 6 uds. 350 cc</t>
  </si>
  <si>
    <t>ISOTÓNICA Y ENERGÉTICA</t>
  </si>
  <si>
    <t>POWERADE FROZEN BLAST 600 ML</t>
  </si>
  <si>
    <t>D06</t>
  </si>
  <si>
    <t>POWERADE NARANJA 600 ML</t>
  </si>
  <si>
    <t>POWERADE ROJO 600 ML</t>
  </si>
  <si>
    <t>JUGOS</t>
  </si>
  <si>
    <t>GINGER LIMÓN JENGIBRE LATA 310 ML BLESS</t>
  </si>
  <si>
    <t>GINGER MARACUYA JENG LATA 310 ML BLESS</t>
  </si>
  <si>
    <t>JUGO DURAZNO C/STEVIA VIVO 190 ML</t>
  </si>
  <si>
    <t>JUGO MANZ, LIMÓN, JENGIBRE 300 ML BLESS</t>
  </si>
  <si>
    <t>JUGO MANZ, NARJ, PIÑA, MRCY 300 ML BLESS</t>
  </si>
  <si>
    <t>JUGO MANZ, PEP, PIÑA, JENG 300 ML BLESS</t>
  </si>
  <si>
    <t>JUGO MANZANA C/STEVIA VIVO 190 ml</t>
  </si>
  <si>
    <t>JUGO NARANJA 300 ML BLESS</t>
  </si>
  <si>
    <t>JUGO NARANJA C/STEVIA VIVO 190 ml</t>
  </si>
  <si>
    <t>JUGO ORGANICO MANZANA AMA 300 ml</t>
  </si>
  <si>
    <t>JUGO ORGANICO MANZANA ARANDANO AMA 300ml</t>
  </si>
  <si>
    <t>JUGO ORGANICO MANZANA CIRUELA AMA 300 ml</t>
  </si>
  <si>
    <t>JUGO ORGANICO MANZANA KIWI AMA 300 ml</t>
  </si>
  <si>
    <t>JUGO ORGANICO MANZANA MANGO AMA 300 ml</t>
  </si>
  <si>
    <t>JUGO ORGANICO MANZANA PERA AMA 300 ml</t>
  </si>
  <si>
    <t>JUGO PIÑA C/STEVIA VIVO 190 ml</t>
  </si>
  <si>
    <t>NECTAR DURAZNO SOPROLE 1 l</t>
  </si>
  <si>
    <t>NECTAR NARANJA SOPROLE 1 l</t>
  </si>
  <si>
    <t>BOLLERÍA LISTA PARA COMER</t>
  </si>
  <si>
    <t>BARQUILLO CON CHOCOLATE POPPIES</t>
  </si>
  <si>
    <t>Z10</t>
  </si>
  <si>
    <t>BROWNIE POPPIES 60 g</t>
  </si>
  <si>
    <t>CHOC CHIP COOKIE POPPIES</t>
  </si>
  <si>
    <t>C32</t>
  </si>
  <si>
    <t>COCADA CON CHOCOLATE POPPIES 70 g</t>
  </si>
  <si>
    <t>CRANBERRY COOKIE POPPIES</t>
  </si>
  <si>
    <t>DOBLE CHOC COOKIE POPPIES</t>
  </si>
  <si>
    <t>DONUT AZUCAR POPPIES 49 g</t>
  </si>
  <si>
    <t>DONUT CHOCO PEPITAS 55 G</t>
  </si>
  <si>
    <t>DONUT RELLENA CARAMELO 68 G</t>
  </si>
  <si>
    <t>DONUT RELLENA CREMA POPPIES 68 g</t>
  </si>
  <si>
    <t>DONUT RELLENA DULCE LECHE POPPIES 66 g</t>
  </si>
  <si>
    <t>DONUT RELLENA FRAMBUESA POPPIES 68 G</t>
  </si>
  <si>
    <t>DONUT RELLENA FRUTOS DEL BOSQUE 68 G</t>
  </si>
  <si>
    <t>DONUT ROSA MOSTACILLA 55 G</t>
  </si>
  <si>
    <t>MACARONS CORAZÓN POPPIES 11 G</t>
  </si>
  <si>
    <t>C09</t>
  </si>
  <si>
    <t>MACARONS POPPIES 11 g</t>
  </si>
  <si>
    <t>C72</t>
  </si>
  <si>
    <t>MEDIALUNA HORNEADA CONGELADA 40 gr</t>
  </si>
  <si>
    <t>C90</t>
  </si>
  <si>
    <t>MINI DONUT AZUCAR POPPIES 24 g</t>
  </si>
  <si>
    <t>C80</t>
  </si>
  <si>
    <t>MINI DONUT CHOCO PEPITAS POPPIES 31 g</t>
  </si>
  <si>
    <t>MINI DONUT MOSTACILLA POPPIES 31 g</t>
  </si>
  <si>
    <t>MINI PALMERA DE AZUCAR  POPPIES</t>
  </si>
  <si>
    <t>X75</t>
  </si>
  <si>
    <t>ACTIVO (AS)</t>
  </si>
  <si>
    <t>MINI PALMERA DE AZUCAR 1,8 KG</t>
  </si>
  <si>
    <t>MIX DE DONUT RELLENAS POPPIES 68 g</t>
  </si>
  <si>
    <t>MIX DE MINI DONUT POPPIES 18 g</t>
  </si>
  <si>
    <t>Z12</t>
  </si>
  <si>
    <t>MIX DE MINI DONUT RELLENAS POPPIES 23 G</t>
  </si>
  <si>
    <t>MUFFIN ARANDANO FRAMBUESA PAVESI 115 G</t>
  </si>
  <si>
    <t>MUFFIN ARANDANO FRAMBUESA PAVESI 60 G</t>
  </si>
  <si>
    <t>MUFFIN CHOCOLATE CHIPS PAVESI 115 G</t>
  </si>
  <si>
    <t>MUFFIN CHOCOLATE CHIPS PAVESI 60 G</t>
  </si>
  <si>
    <t>MUFFIN MANZANA CANELA 115 g</t>
  </si>
  <si>
    <t>MUFFIN MANZANA CANELA PAVESI 115 G</t>
  </si>
  <si>
    <t>MUFFIN RELLENO CHOCOLATE PAVESI 115 GR</t>
  </si>
  <si>
    <t>MUFFIN RELLENO MANJAR PAVESI  115 GR</t>
  </si>
  <si>
    <t>MUFFIN VAINILLA CHIPS 115 G</t>
  </si>
  <si>
    <t>MUFFIN ZANAHORIA NUEZ 115 g</t>
  </si>
  <si>
    <t>MUFFIN ZANAHORIA NUEZ PAVESI 115 G</t>
  </si>
  <si>
    <t>PASTEL DE LIMON POPPIES</t>
  </si>
  <si>
    <t>Z20</t>
  </si>
  <si>
    <t>PROFITEROL BAÑADO CHOC POPPIES 17,5 g</t>
  </si>
  <si>
    <t>PROFITEROL BAÑADO CHOCOLATE 1,25 KG</t>
  </si>
  <si>
    <t>PROFITEROL CREMA 2 KG</t>
  </si>
  <si>
    <t>PROFITEROL CREMA POPPIES 12,5 g</t>
  </si>
  <si>
    <t>REJILLA DAMASCO POPPIES 75 g</t>
  </si>
  <si>
    <t>C45</t>
  </si>
  <si>
    <t>ROLLO DE CANELA GLASEADO 114 G</t>
  </si>
  <si>
    <t>C63</t>
  </si>
  <si>
    <t>VOLCAN CHOCOLATE BERLYS 80 g</t>
  </si>
  <si>
    <t>WAFFLE BERLYS 90 g</t>
  </si>
  <si>
    <t>CHURROS BUCLE AVIKO 1 kg</t>
  </si>
  <si>
    <t>CHURROS CLÁSICO (RECTO) AVIKO 1KG</t>
  </si>
  <si>
    <t>CROISSANT PLUS 100 g</t>
  </si>
  <si>
    <t>C42</t>
  </si>
  <si>
    <t>CROISSANT RELLENO MANJAR PAGNIFIQUE 41g</t>
  </si>
  <si>
    <t>MARGARITA DE CREMA PAGNIFIQUE 36 g</t>
  </si>
  <si>
    <t>MARGARITA DE MEMBRILLO PAGNIFIQUE 36 g</t>
  </si>
  <si>
    <t>MEDIALUNA ARTESANAL PAGNIFIQUE 40G</t>
  </si>
  <si>
    <t>Z35</t>
  </si>
  <si>
    <t>MEDIALUNA PAGNIFIQUE 40 g</t>
  </si>
  <si>
    <t>MEDIALUNA PAGNIFIQUE 45 g</t>
  </si>
  <si>
    <t>MINI TOP HOJALDRE CHOCOLATE BERLYS 55 g</t>
  </si>
  <si>
    <t>NAPOLITANA JAMÓN QUESO 70 G</t>
  </si>
  <si>
    <t>NAPOLITANA RICOTTA ESPINACA 70 G</t>
  </si>
  <si>
    <t>REJILLA DE MEMBRILLO PAGNIFIQUE 48 g</t>
  </si>
  <si>
    <t>STRUDEL MANZANA PAGNIFIQUE 56 g</t>
  </si>
  <si>
    <t>TOP DE FRAMBUESA 72 g</t>
  </si>
  <si>
    <t>90302296 PAN DE LENGUA CJ X 55 UN</t>
  </si>
  <si>
    <t>90302454 AMASADO SANDWICH SOFT CJ X 60UN</t>
  </si>
  <si>
    <t>PAN HAMBURGUESA BRIOCHE 10 CM</t>
  </si>
  <si>
    <t>Y40</t>
  </si>
  <si>
    <t>Y10</t>
  </si>
  <si>
    <t>ACTIVO (R)</t>
  </si>
  <si>
    <t>PAN HAMBURGUESA BRIOCHE 12 CM</t>
  </si>
  <si>
    <t>Z40</t>
  </si>
  <si>
    <t>PAN HAMBURGUESA DE PAPA 11,5 CM</t>
  </si>
  <si>
    <t>PAN HAMBURGUESA FRICA 10 CM</t>
  </si>
  <si>
    <t>C55</t>
  </si>
  <si>
    <t>PAN BAGUETTE SANDWICH PAGNIFIQUE 133 g</t>
  </si>
  <si>
    <t>C61</t>
  </si>
  <si>
    <t>PAN CIABATTA PAGNIFIQUE 129 g</t>
  </si>
  <si>
    <t>C35</t>
  </si>
  <si>
    <t>PAN MESA REDONDO PAGNIFIQUE 28 g</t>
  </si>
  <si>
    <t>Y14</t>
  </si>
  <si>
    <t>KIT DE LIMPIEZA LA SPAZIALE</t>
  </si>
  <si>
    <t>KIT DE LIMPIEZA LECHE LIQUIDA FRANKE</t>
  </si>
  <si>
    <t>KIT DE LIMPIEZA MAQUINA CAFE FRANKE</t>
  </si>
  <si>
    <t>PLACA 30x30 cm LAVAZZA</t>
  </si>
  <si>
    <t>PLATO AMERICANO CORONA LAVAZZA</t>
  </si>
  <si>
    <t>PLATO AMERICANO LAVAZZA</t>
  </si>
  <si>
    <t>PLATO CAPPUCCINO LAVAZZA</t>
  </si>
  <si>
    <t>PLATO CAPUCCINO CORONA LAVAZZA</t>
  </si>
  <si>
    <t>PLATO CAPUCCINO PREMIUM LAVAZZA</t>
  </si>
  <si>
    <t>PLATO ESPRESSO CORONA LAVAZZA</t>
  </si>
  <si>
    <t>PLATO ESPRESSO LAVAZZA</t>
  </si>
  <si>
    <t>PLATO ESPRESSO PREMIUM</t>
  </si>
  <si>
    <t>PORTA CAPSULAS LAVAZZA</t>
  </si>
  <si>
    <t>C01</t>
  </si>
  <si>
    <t>TAZA  CAPUCCINO CORONA LAVAZZA</t>
  </si>
  <si>
    <t>TAZA AMERICANO CORONA LAVAZZA</t>
  </si>
  <si>
    <t>TAZA AMERICANO LAVAZZA</t>
  </si>
  <si>
    <t>TAZA CAPPUCCINO LAVAZZA</t>
  </si>
  <si>
    <t>TAZA CAPUCCINO PREMIUM LAVAZZA</t>
  </si>
  <si>
    <t>TAZA ESPRESSO CORONA LAVAZZA</t>
  </si>
  <si>
    <t>TAZA ESPRESSO LAVAZZA</t>
  </si>
  <si>
    <t>TAZA ESPRESSO PREMIUM</t>
  </si>
  <si>
    <t>TAZA Y PLATO AMERICANO PREMIUM LAVAZZA</t>
  </si>
  <si>
    <t>TAZA Y PLATO CAPPUCCINO PREMIUM LAVAZZA</t>
  </si>
  <si>
    <t>CAFES DE GRANO ENTERO</t>
  </si>
  <si>
    <t>CAFE ENTERO COPACABANA ROBUSTA 500 g</t>
  </si>
  <si>
    <t>CAFE ENTERO CREMA Y AROMA LAVAZZA 1 kg</t>
  </si>
  <si>
    <t>CAFE ENTERO FILTRO CLASICO LAVAZZA 1 kg</t>
  </si>
  <si>
    <t>CAFE ENTERO GUSTO FORTE LAVAZZA 1 kg</t>
  </si>
  <si>
    <t>CAFE ENTERO TIERRA SEL LAVAZZA 1 kg</t>
  </si>
  <si>
    <t>CAFE ORGANICO HUMECO LAVAZZA 1 KG</t>
  </si>
  <si>
    <t>CAFÉ MOL FILTRO CLASICO LAVAZZA 226 G</t>
  </si>
  <si>
    <t>CAFE MOLIDO COPACABANA ROBUSTA 500 g</t>
  </si>
  <si>
    <t>CAFE INST LIOFILIZADO LAVAZZA STICK 2 g</t>
  </si>
  <si>
    <t>CAFE PRONTISSIMO INTEN LATA LAVAZZA 95 g</t>
  </si>
  <si>
    <t>CAFE STICK NESCAFE 1,8 g</t>
  </si>
  <si>
    <t>CAFE TRADICION GRANULADO NESCAFE 420 g</t>
  </si>
  <si>
    <t>CAFE TRADICIONAL CRUZEIRO 500 g</t>
  </si>
  <si>
    <t>CAFE MOL ESPRESSO DESCAF LAVAZZA POD 8 g</t>
  </si>
  <si>
    <t>CAPSULA BIANCA LAVAZZA</t>
  </si>
  <si>
    <t>CAPSULA BLUE GRAN ESPRESSO DARK ROAST 8g</t>
  </si>
  <si>
    <t>CAPSULA DESCAFEINADO LAVAZZA 8 g</t>
  </si>
  <si>
    <t>CAPSULA DOBLE ESP GOLD SEL LAVAZZA 16 g</t>
  </si>
  <si>
    <t>CAPSULA DOBLE ESP TOP CLASS LAVAZZA 16 g</t>
  </si>
  <si>
    <t>CAPSULA DOBLE GRAN ESPRESSO LAVAZZA 16 g</t>
  </si>
  <si>
    <t>CAPSULA ESPRESSO CAFFE CREMA LAVAZZA 8 g</t>
  </si>
  <si>
    <t>CAPSULA ESPRESSO GOLD SELECT LAVAZZA 8 g</t>
  </si>
  <si>
    <t>CAPSULA ESPRESSO ROTONDO LAVAZZA 8 g</t>
  </si>
  <si>
    <t>CAPSULA ESPRESSO TIERRA SEL LAVAZZA 8 g</t>
  </si>
  <si>
    <t>CAPSULA ESPRESSO TOP CLASS LAVAZZA 8 g</t>
  </si>
  <si>
    <t>INSUMOS VENDING</t>
  </si>
  <si>
    <t>CHAI LATTE FAS VENDING 1 KG</t>
  </si>
  <si>
    <t>CHAI LATTE VENDING RISTORA 1KG</t>
  </si>
  <si>
    <t>CHOCOLATE EN POLVO VENDING FAS 1 kg</t>
  </si>
  <si>
    <t>CHOCOLATE EN POLVO VENDING RISTORA 1 kg</t>
  </si>
  <si>
    <t>LECHE EN POLVO VENDING FAS 500 g</t>
  </si>
  <si>
    <t>LECHE EN POLVO VENDING RISTORA 500 g</t>
  </si>
  <si>
    <t>VAINILLA EN POLVO VENDING FAS 1 kg</t>
  </si>
  <si>
    <t>VAINILLA EN POLVO VENDING RISTORA 1 kg</t>
  </si>
  <si>
    <t>SABORIZANTES</t>
  </si>
  <si>
    <t>SALSA DE CARAMELO TORANI 1,89 l</t>
  </si>
  <si>
    <t>SALSA DE CHOCOLATE TORANI 1,89 l</t>
  </si>
  <si>
    <t>SYRUPS</t>
  </si>
  <si>
    <t>SYRUP  PISTACHIO TORANI 750ML</t>
  </si>
  <si>
    <t>SYRUP AVELLANA TORANI 750 ml</t>
  </si>
  <si>
    <t>SYRUP CARAMEL SUGAR FREE TORANI 750ML</t>
  </si>
  <si>
    <t>SYRUP CARAMELO TORANI 750 ml</t>
  </si>
  <si>
    <t>SYRUP COCO TORANI 750 ml</t>
  </si>
  <si>
    <t>SYRUP GREEN APPLE TORANI 750ML</t>
  </si>
  <si>
    <t>SYRUP MENTA TORANI 750 ml</t>
  </si>
  <si>
    <t>SYRUP PASSION FRUIT TORANI 750ML</t>
  </si>
  <si>
    <t>SYRUP PEACH TORANI 750ML</t>
  </si>
  <si>
    <t>SYRUP TE CHAI TORANI 750 ml</t>
  </si>
  <si>
    <t>SYRUP VAINILLA TORANI 750 ml</t>
  </si>
  <si>
    <t>SYRUP VANILLA SUGAR FREE TORANI 750ML</t>
  </si>
  <si>
    <t>TE Y OTRAS BEBIDAS CALIENTES</t>
  </si>
  <si>
    <t>CHOCOLATE EN POLVO LAVAZZA 20 g</t>
  </si>
  <si>
    <t>EMBLEM CEYLAN IMP 20 BLS</t>
  </si>
  <si>
    <t>TE CLUB ORIGINAL 100BLS</t>
  </si>
  <si>
    <t>TE CLUB ORIGINAL IMP 100BLS</t>
  </si>
  <si>
    <t>TE CLUB PREMIUM SUSTENTABLE 100 BLS</t>
  </si>
  <si>
    <t>TE EMBLEM CEYLAN 20BLS</t>
  </si>
  <si>
    <t>TE EMBLEM CEYLAN IMP 100 BLS</t>
  </si>
  <si>
    <t>TE EMBLEM CEYLAN PREMIUM 100BLS</t>
  </si>
  <si>
    <t>TE EMBLEM CEYLAN PREMIUM IMP 100BLS</t>
  </si>
  <si>
    <t>TE EMBLEM PREMIUM GRANEL 225G</t>
  </si>
  <si>
    <t>TE EXCELSIOR CEYLAN GRANEL 250G</t>
  </si>
  <si>
    <t>TE INFUSION MANZANILLA LIPTON 20 UDS.</t>
  </si>
  <si>
    <t>TE INFUSION MANZANILLA LIPTON 20 uds.</t>
  </si>
  <si>
    <t>TE INFUSION MENTA LIPTON 20 uds.</t>
  </si>
  <si>
    <t>TE ROYAL CEYLAN LIPTON 100 uds.</t>
  </si>
  <si>
    <t>D16</t>
  </si>
  <si>
    <t>TE ROYAL CEYLAN LIPTON 100 UNDS</t>
  </si>
  <si>
    <t>TE TWINING EARL GREY 10 BOLSAS</t>
  </si>
  <si>
    <t>TE TWINING ENGLISH BREAKFAST 10 bolsas</t>
  </si>
  <si>
    <t>TE TWINING ENGLISH BREAKFAST 50 BOLSITAS</t>
  </si>
  <si>
    <t>TE TWINING FRUTOS ROJOS 10 BOLSAS</t>
  </si>
  <si>
    <t>TE TWINING INDIAN CHAI 10 BOLSAS</t>
  </si>
  <si>
    <t>TE TWINING LIMON JENGIBRE 10 BOLSAS</t>
  </si>
  <si>
    <t>TE TWINING PRINCE OF WALES 10 bolsas</t>
  </si>
  <si>
    <t>TE TWINING TE VERDE 10 BOLSAS</t>
  </si>
  <si>
    <t>TE TWININGS EARL GREY 50 BOLSITAS</t>
  </si>
  <si>
    <t>TE TWININGS LADY GREY 10 BOLSITAS</t>
  </si>
  <si>
    <t>TE TWININGS LIMÓN JENGIBRE 50 BOLSITAS</t>
  </si>
  <si>
    <t>TE TWININGS MENTA PURA 10 BOLSITAS</t>
  </si>
  <si>
    <t>TE TWININGS VERDE PURO 50 BOLSITAS</t>
  </si>
  <si>
    <t>TE YELLOW LABEL LIPTON 100 UDS.</t>
  </si>
  <si>
    <t>TE YELLOW LABEL LIPTON 100 uds.</t>
  </si>
  <si>
    <t>TE YELLOW LABEL SIGNATURE LIPTON 25 uds</t>
  </si>
  <si>
    <t>TWININGS MANZANILLA 10X12</t>
  </si>
  <si>
    <t>CHULETA CENTRO MARINADA 5 kg 180-220 g</t>
  </si>
  <si>
    <t>CHULETA CENTRO MARINADA 5 kg 220-260 g</t>
  </si>
  <si>
    <t>CHULETA CERDO CENTRO ENTERA BRASIL 18 kg</t>
  </si>
  <si>
    <t>CHULETA CERDO VETADA ENTERA BRASIL 18 kg</t>
  </si>
  <si>
    <t>CHULETA VETADA MARINADA 5 kg 180-220 g</t>
  </si>
  <si>
    <t>CHULETA VETADA MARINADA 5 kg 220-260 g</t>
  </si>
  <si>
    <t>COSTILLAR</t>
  </si>
  <si>
    <t>COSTILLAR BABY BACK 10 kg</t>
  </si>
  <si>
    <t>COSTILLAR BABY BACK LAYERPACK</t>
  </si>
  <si>
    <t>COSTILLAR CERDO 2UN IVP CJ 20 Kg USA</t>
  </si>
  <si>
    <t>COSTILLAR ST. LOUIS IWP 16 kg 1,0-1,2 kg</t>
  </si>
  <si>
    <t>LOMO</t>
  </si>
  <si>
    <t>LOMO CENTRO DE CERDO IMP</t>
  </si>
  <si>
    <t>PULPAS</t>
  </si>
  <si>
    <t>PULPA PIERNA CERDO 1/16 IWP BRASIL 21 kg</t>
  </si>
  <si>
    <t>PULPA PIERNA CERDO MARINADA NAC 10 KG</t>
  </si>
  <si>
    <t>CALDOS Y BASES</t>
  </si>
  <si>
    <t>CALDO CARNE MACROFOOD 1 kg</t>
  </si>
  <si>
    <t>CALDO GALLINA MACROFOOD 1 kg</t>
  </si>
  <si>
    <t>AJI COLOR 250 g</t>
  </si>
  <si>
    <t>AJÍ ROJO EN HOJUELAS 340 G BADIA</t>
  </si>
  <si>
    <t>AJO EN POLVO 250 g</t>
  </si>
  <si>
    <t>AJO EN POLVO 454 G BADIA</t>
  </si>
  <si>
    <t>Ajo en polvo bolsa 1kg EDRA</t>
  </si>
  <si>
    <t>AJO GRANULADO 680 G BADIA</t>
  </si>
  <si>
    <t>ALBAHACA ENTERA 113 G BADIA</t>
  </si>
  <si>
    <t>ALIÑO COMPLETO 250 G</t>
  </si>
  <si>
    <t>ALIÑO COMPLETO 794 G  BADIA</t>
  </si>
  <si>
    <t>CANELA EN POLVO 454 G BADIA</t>
  </si>
  <si>
    <t>CANELA ENTERA 125 g</t>
  </si>
  <si>
    <t>CANELA ENTERA 250 g</t>
  </si>
  <si>
    <t>CANELA ENTERA EDRA 15 g RRP</t>
  </si>
  <si>
    <t>C25</t>
  </si>
  <si>
    <t>CANELA MOLIDA 250 g</t>
  </si>
  <si>
    <t>CEBOLLA EN POLVO 510 G BADIA</t>
  </si>
  <si>
    <t>CILANTRO EN ESCAMAS 99 G BADIA</t>
  </si>
  <si>
    <t>COMINO EN POLVO 454 G BADIA</t>
  </si>
  <si>
    <t>COMINO MOLIDO 250 g</t>
  </si>
  <si>
    <t>COMINO MOLIDO BOLSA 1KG EDRA</t>
  </si>
  <si>
    <t>CURRY EDRA 15 g RRP</t>
  </si>
  <si>
    <t>CURRY EN POLVO 454 G BADIA</t>
  </si>
  <si>
    <t>ENELDO MOLIDO 198 G BADIA</t>
  </si>
  <si>
    <t>GLUTAMATO MONOSODICO AJINOMOTO 1 kg</t>
  </si>
  <si>
    <t>LAUREL EN HOJA EDRA 5 g RRP</t>
  </si>
  <si>
    <t>MERKEN MOLIDO 1 KG</t>
  </si>
  <si>
    <t>MIX HIERBAS PROVENZAL 227 G BADIA</t>
  </si>
  <si>
    <t>OREGANO 1 kg</t>
  </si>
  <si>
    <t>OREGANO ENTERO 155 G BADIA</t>
  </si>
  <si>
    <t>OREGANO ENTERO 250g BOLSA EDRA</t>
  </si>
  <si>
    <t>PEREJIL EN ESCAMAS 57 G BADIA</t>
  </si>
  <si>
    <t>PIMENTON/AJI COLOR 1 kg</t>
  </si>
  <si>
    <t>PIMIENTA LIMÓN MOLIDA 680 G BADIA</t>
  </si>
  <si>
    <t>PIMIENTA NARANJA MOLIDA 737 G BADIA</t>
  </si>
  <si>
    <t>PIMIENTA NEGRA BUTCHER BLOCK 454 G BADIA</t>
  </si>
  <si>
    <t>PIMIENTA NEGRA ENTERA 1 kg</t>
  </si>
  <si>
    <t>PIMIENTA NEGRA MOLIDA BOLSA 1KG EDRA</t>
  </si>
  <si>
    <t>ROMERO 227 G BADIA</t>
  </si>
  <si>
    <t>SAL CON AJO 907 G BADIA</t>
  </si>
  <si>
    <t>SEMILLAS</t>
  </si>
  <si>
    <t>ALCAPARRA EDRA 110 g</t>
  </si>
  <si>
    <t>ALCAPARRA FRASCO GOURMET 965 G</t>
  </si>
  <si>
    <t>SEMILLA DE SESAMO BLANCA ALMIFRUT 1 KG</t>
  </si>
  <si>
    <t>SEMILLA DE ZAPALLO ALMIFRUT 80 gr</t>
  </si>
  <si>
    <t>SESAMO NEGRO ALMIFRUT 1 kg</t>
  </si>
  <si>
    <t>CEREZAS AL JUGO CON CAROZO 580 g</t>
  </si>
  <si>
    <t>COCTEL DE FRUTA ZANAFOODS 3 KG</t>
  </si>
  <si>
    <t>DURAZNO MITADES REGIMEL 560 g</t>
  </si>
  <si>
    <t>DURAZNO MITADES ZANAFOODS 3 kg</t>
  </si>
  <si>
    <t>DURAZNO TROCITOS ZANAFOODS 3 kg</t>
  </si>
  <si>
    <t>FRUTA LISTA DURAZNO C/JUGO DE UVA 113 g</t>
  </si>
  <si>
    <t>FRUTA LISTA DURAZNO C/SUCRALOSA 113 g</t>
  </si>
  <si>
    <t>FRUTA LISTA TUTTI FRUTI C/JUGO UVA 113 g</t>
  </si>
  <si>
    <t>MARRASQUINO ROJO 1,1 kg</t>
  </si>
  <si>
    <t>PAPAYA AL JUGO FRASCO 1 KG</t>
  </si>
  <si>
    <t>PIÑA EN RODAJAS ZANAFOODS 3 KG</t>
  </si>
  <si>
    <t>PIÑA EN RODAJAS ZANAFOODS 567 G</t>
  </si>
  <si>
    <t>PIÑA EN TROCITOS ZANAFOODS 3 KG</t>
  </si>
  <si>
    <t>PIÑA EN TROCITOS ZANAFOODS 565 g</t>
  </si>
  <si>
    <t>ATUN ACEITE ESMERALDA 160 g IMPORTADO</t>
  </si>
  <si>
    <t>ATUN ACEITE VAN CAMPS  320 g IMPORTADO</t>
  </si>
  <si>
    <t>ATUN ACEITE VAN CAMPS 160 g IMPORTADO</t>
  </si>
  <si>
    <t>ATUN ACEITE VAN CAMPS 3 uds. 80 g IMP</t>
  </si>
  <si>
    <t>ATUN AGUA ESMERALDA 160 g IMPORTADO</t>
  </si>
  <si>
    <t>ATUN AGUA VAN CAMPS  320 g IMPORTADO</t>
  </si>
  <si>
    <t>ATUN AGUA VAN CAMPS 160 g IMPORTADO</t>
  </si>
  <si>
    <t>ATUN AGUA VAN CAMPS 3 uds. 80 g IMP</t>
  </si>
  <si>
    <t>JUREL AL NATURAL CONSERVA 425G</t>
  </si>
  <si>
    <t>POUCH ATUN LOMITO AGUA ZANAFOODS 1 kg</t>
  </si>
  <si>
    <t>BETARRAGA EN CUBOS COCIDA 2 KG</t>
  </si>
  <si>
    <t>CHAMPIÑON LAMINADO ZANAFOODS 400 g</t>
  </si>
  <si>
    <t>CHAMPIÑONES ENTEROS ESMERALDA 184 g</t>
  </si>
  <si>
    <t>CHOCLITOS COCKTAIL ZANAFOODS 425 g</t>
  </si>
  <si>
    <t>CORAZONES DE ALCACHOFA DON GIUSEPPE 400g</t>
  </si>
  <si>
    <t>ENSALADA RUSA COCIDA 2,5 KG</t>
  </si>
  <si>
    <t>ESPARRAGOS VERDES ENTERO 425 G</t>
  </si>
  <si>
    <t>ESPARRAGOS VERDES ESMERALDA 425 g</t>
  </si>
  <si>
    <t>FONDOS ALCACHOFAS EXCELENCIA 907 g</t>
  </si>
  <si>
    <t>PALMITOS ENTEROS DON GIUSEPPE 400 GR</t>
  </si>
  <si>
    <t>PALMITOS ESMERALDA 400 g</t>
  </si>
  <si>
    <t>PALMITOS ESMERALDA 810 g</t>
  </si>
  <si>
    <t>PALMITOS RODAJAS ESMERALDA 400 g</t>
  </si>
  <si>
    <t>PALMITOS RODAJAS ESMERALDA 810 g</t>
  </si>
  <si>
    <t>PAPAS ENTERAS COCIDA 2,5 KG</t>
  </si>
  <si>
    <t>PIMENTON ENTERO DON GIUSEPPE 2,5 KG</t>
  </si>
  <si>
    <t>PIMENTON ENTERO ZANAFOODS 2,9 kg</t>
  </si>
  <si>
    <t>PIMENTON ENTERO ZANAFOODS 793 g</t>
  </si>
  <si>
    <t>PIMENTON TIRAS ROJAS ZANAFOODS 2,9 kg</t>
  </si>
  <si>
    <t>TOMATE ITALIANO CUBO GALON 2,50 kg</t>
  </si>
  <si>
    <t>TOMATE ITALIANO ENTERO PEL GALON 2,55 kg</t>
  </si>
  <si>
    <t>CORDERO</t>
  </si>
  <si>
    <t>ENTERO</t>
  </si>
  <si>
    <t>CORDERO ENTERO CARCASA</t>
  </si>
  <si>
    <t>PORCIONADOS</t>
  </si>
  <si>
    <t>CHULETA CORDERO SARATOGA</t>
  </si>
  <si>
    <t>CORDERO GARRON DELANTERO</t>
  </si>
  <si>
    <t>CORDERO GARRON TRASERO</t>
  </si>
  <si>
    <t>ELABORADOS DE POLLO-CERDO</t>
  </si>
  <si>
    <t>APANADOS</t>
  </si>
  <si>
    <t>CROQUETA APANADO DE POLLO 100 g</t>
  </si>
  <si>
    <t>C66</t>
  </si>
  <si>
    <t>GOLDEN CHICKEN REBOZADO SADIA 3 KG</t>
  </si>
  <si>
    <t>NUGGET CROCANTE SADIA 3 kg</t>
  </si>
  <si>
    <t>PECHUGA POLLO REBOZ SADIA 25 uds. 120 g</t>
  </si>
  <si>
    <t>SUPREMITA REBOZADA SADIA 3 kg</t>
  </si>
  <si>
    <t>TIRAS PECHUGAS POLLO REBOZADOS SADIA 2KG</t>
  </si>
  <si>
    <t>TRUTRO ALA REBOZADA SADIA 2 KG</t>
  </si>
  <si>
    <t>FILETE POLLO COCIDA EN CUBO SADIA 2 KG</t>
  </si>
  <si>
    <t>FILETE POLLO COCIDA EN TIRAS SADIA 2 KG</t>
  </si>
  <si>
    <t>PECHUGA POLLO COC GRILL 10 KG 80-140 G</t>
  </si>
  <si>
    <t>POLLO DESMECHADO 1 kg</t>
  </si>
  <si>
    <t>TRUTRO ALA ASADA SADIA 2 KG CONG</t>
  </si>
  <si>
    <t>TRUTRO ALA POLLO BBQ BL 1 kg</t>
  </si>
  <si>
    <t>TRUTRO ENTERO ASADO</t>
  </si>
  <si>
    <t>ELABORADOS CRUDOS</t>
  </si>
  <si>
    <t>LOMITO DE CERDO FLOW PACK 120 g</t>
  </si>
  <si>
    <t>ESCALOPA KAYSER VACUNO JAMON QUESO 120GR</t>
  </si>
  <si>
    <t>C26</t>
  </si>
  <si>
    <t>C14</t>
  </si>
  <si>
    <t>CAZUELA DE VACUNO PORC IQF NACIONAL 9 kg</t>
  </si>
  <si>
    <t>CHURRASCO VACUNO FLOW PACK 120 g</t>
  </si>
  <si>
    <t>RECORTE DE VACUNO GRASA WAGYU</t>
  </si>
  <si>
    <t>ARANDANOS IQF 1 KG</t>
  </si>
  <si>
    <t>FRUTILLA IQF 1 KG</t>
  </si>
  <si>
    <t>MELON TUNA IQF 1 KG</t>
  </si>
  <si>
    <t>MIX BERRIES 1 kg</t>
  </si>
  <si>
    <t>GUARNICIONES LISTAS</t>
  </si>
  <si>
    <t>ESPINACA A LA CREMA IQF ARDO 2,5 kg</t>
  </si>
  <si>
    <t>HAMBURGUESA VEGETARIANA ARDO 1,2 kg 75 g</t>
  </si>
  <si>
    <t>PASTA CHOCLO MINUTO VERDE 1 kg</t>
  </si>
  <si>
    <t>C07</t>
  </si>
  <si>
    <t>PULPA JUGO CHIRIMOYA C/AZUCAR 1 kg</t>
  </si>
  <si>
    <t>PULPA JUGO FRAMBUESA 1 kg</t>
  </si>
  <si>
    <t>PULPA JUGO FRAMBUESA S/AZUCAR 1 kg</t>
  </si>
  <si>
    <t>PULPA JUGO FRUTILLA C/AZUCAR 1 kg</t>
  </si>
  <si>
    <t>PULPA JUGO LIMON S/AZUCAR 1 kg</t>
  </si>
  <si>
    <t>PULPA JUGO MANGO C/AZUCAR 1 kg</t>
  </si>
  <si>
    <t>PULPA JUGO MANGO S/AZUCAR 1 kg</t>
  </si>
  <si>
    <t>PULPA JUGO PIÑA 1 kg</t>
  </si>
  <si>
    <t>PULPA MARACUYA S/SEMILLAS S/AZUCAR 1 kg</t>
  </si>
  <si>
    <t>MEZCLA VERDURAS CHAPSUI ARDO 2,5 KG</t>
  </si>
  <si>
    <t>ARVEJAS IQF 1 KG</t>
  </si>
  <si>
    <t>ARVEJAS IQF ARDO  2,5 kg</t>
  </si>
  <si>
    <t>BROCOLI 1 KG</t>
  </si>
  <si>
    <t>CEBOLLA CUBOS IQF 2,5 KG ARDO</t>
  </si>
  <si>
    <t>CHAMPIÑON LAMINADO IQF ARDO 2,5 kg</t>
  </si>
  <si>
    <t>CHAMPIÑON LAMINADO IQF MINUTO VERDE 1KG</t>
  </si>
  <si>
    <t>CHOCLO GRANO IQF 1 KG</t>
  </si>
  <si>
    <t>CHOCLO GRANO IQF ARDO 2,5 kg</t>
  </si>
  <si>
    <t>CHOCLO TROZO IQF MINUTO VERDE 1 kg</t>
  </si>
  <si>
    <t>COLIFLOR IQF ARDO 2,5 kg</t>
  </si>
  <si>
    <t>EDAMAME EN VAINAS MINUTO VERDE 400 G</t>
  </si>
  <si>
    <t>C27</t>
  </si>
  <si>
    <t>ESPINACA IQF ARDO 2,5 kg</t>
  </si>
  <si>
    <t>FONDOS ALCACHOFAS IQF ARDO 2,5 kg</t>
  </si>
  <si>
    <t>FONDOS ALCACHOFAS IQF MINUTO VERDE 1KG</t>
  </si>
  <si>
    <t>HABAS FINAS IQF ARDO 1 kg</t>
  </si>
  <si>
    <t>MEZCLA CHAPSUI IQF MINUTO VERDE 1KG</t>
  </si>
  <si>
    <t>PIMENTON ROJO JULIANAS IQF ARDO 2,5 kg</t>
  </si>
  <si>
    <t>PIMENTON ROJO TIRAS IQF MINUTO VERDE 1KG</t>
  </si>
  <si>
    <t>POROTO VERDE C/FRANC IQF ARDO 2,5 kg</t>
  </si>
  <si>
    <t>POROTO VERDE CORTE FRANCES 1 KG</t>
  </si>
  <si>
    <t>POROTOS GRANADOS IQF MINUTO VERDE 1 kg</t>
  </si>
  <si>
    <t>PRIMAVERA VERDURAS 1 KG</t>
  </si>
  <si>
    <t>SWEET CORN RIBS ARDO 2,5 KG</t>
  </si>
  <si>
    <t>HAMBURGUESA CERTIFIED ANGUS BEEF 113 g</t>
  </si>
  <si>
    <t>HAMBURGUESA CERTIFIED ANGUS BEEF 170 g</t>
  </si>
  <si>
    <t>HAMBURGUESA CERTIFIED ANGUS BEEF 170 GR.</t>
  </si>
  <si>
    <t>HAMBURGUESA CERTIFIED ANGUS BEEF 198 G</t>
  </si>
  <si>
    <t>MOLIDA VACUNO 73/27 CAB 4,5 KG</t>
  </si>
  <si>
    <t>MOLIDA VACUNO 80/20 CAB 4,5 KG APROX</t>
  </si>
  <si>
    <t>HAMBURGUESAS PREMIUM</t>
  </si>
  <si>
    <t>HAMBURGUESA CLASICA 110 g</t>
  </si>
  <si>
    <t>HAMBURGUESA PREMIUM 216 g</t>
  </si>
  <si>
    <t>HAMBURGUESA VACUNO SMASH 113 GR</t>
  </si>
  <si>
    <t>Z05</t>
  </si>
  <si>
    <t>HAMBURGUESA VACUNO SMASH SAZONADA 135GR</t>
  </si>
  <si>
    <t>ARROLLADO DE LOMO LAMINADO   500 GR</t>
  </si>
  <si>
    <t>CHORIZO 800 GRS</t>
  </si>
  <si>
    <t>CHORIZO LA ESPAÑOLA 1 kg</t>
  </si>
  <si>
    <t>LONGANIZA 800 GRS</t>
  </si>
  <si>
    <t>LONGANIZA LA ESPAÑOLA 1 kg</t>
  </si>
  <si>
    <t>PATE DE TERNERA SAN JORGE 125 G 16 UDS.</t>
  </si>
  <si>
    <t>PEPPERONI ULTRADELGADO SUGARDALE 1 kg</t>
  </si>
  <si>
    <t>PEPPERONI ULTRADELGADO SUGARDALE 5,67 kg</t>
  </si>
  <si>
    <t>PRIETA A LA CHILENA PF 1 KG</t>
  </si>
  <si>
    <t>SALAME ITALIANO LAMINAD SAN JORGE 1,6 kg</t>
  </si>
  <si>
    <t>SALAMI AHUMADO 500g</t>
  </si>
  <si>
    <t>SALAMI ESPAÑOL 500g</t>
  </si>
  <si>
    <t>SALCHICHA DE PAVO 20 UNID 1 KG</t>
  </si>
  <si>
    <t>VIENESAS LA ESPAÑOLA 900 g 20 uds.</t>
  </si>
  <si>
    <t>JAMONES COCIDOS</t>
  </si>
  <si>
    <t>JAMON PAVO AHUMADO LAMINADO SJ 500 g</t>
  </si>
  <si>
    <t>JAMON PIERNA ACARAMELADO PIEZA 7 kg</t>
  </si>
  <si>
    <t>JAMON PIERNA LAMINADO SAN JORGE 500 g</t>
  </si>
  <si>
    <t>JAMON PLANCHADO LAMINADO SAN JORGE 500 G</t>
  </si>
  <si>
    <t>JAMON SANDWICH LAMINADO PF 500 g</t>
  </si>
  <si>
    <t>JAMON SANDWICH LAMINADO SAN JORGE 500 g</t>
  </si>
  <si>
    <t>JAMONES CURADOS</t>
  </si>
  <si>
    <t>GUANCIALE AL PEPE SIMONINI 500 GR – 2 KG</t>
  </si>
  <si>
    <t>JAMON SERRANO LAMINADO 500 g</t>
  </si>
  <si>
    <t>MORTADELLA MODENA CON PISTACHO 6 - 7 KG</t>
  </si>
  <si>
    <t>PROSCIUTTO CRUDO LAMINADO 500 GRS</t>
  </si>
  <si>
    <t>PROSCIUTTO MATONELLA SIMONINI 3 -5 KG</t>
  </si>
  <si>
    <t>TOCINOS</t>
  </si>
  <si>
    <t>TOCINO AHUMADO 500GR LA PREFERIDA</t>
  </si>
  <si>
    <t>TOCINO AHUMADO LAM CONG NACIONAL 1 kg</t>
  </si>
  <si>
    <t>TOCINO LAMINADO SUGARDALE 1 kg</t>
  </si>
  <si>
    <t>TOCINO LAMINADO SUGARDALE 6,8 kg</t>
  </si>
  <si>
    <t>TOCINO PIZCAS SUGARDALE 2,27 KG</t>
  </si>
  <si>
    <t>LACTEOS</t>
  </si>
  <si>
    <t>LECHES</t>
  </si>
  <si>
    <t>LECHE DESCREMADA COLUN 1 l</t>
  </si>
  <si>
    <t>LECHE DESCREMADA COLUN 200 ml</t>
  </si>
  <si>
    <t>LECHE DESCREMADA S/LACTOSA COLUN 1 l</t>
  </si>
  <si>
    <t>LECHE DESCREMADA S/LACTOSA SURLAT 1 lt</t>
  </si>
  <si>
    <t>LECHE DESCREMADA SOPROLE 1 l</t>
  </si>
  <si>
    <t>LECHE ENTERA COLUN 1 l</t>
  </si>
  <si>
    <t>LECHE ENTERA SOPROLE 1 l</t>
  </si>
  <si>
    <t>LECHE ENTERA SURLAT 1L</t>
  </si>
  <si>
    <t>LECHE POLVO 26% MG COLUN 900 g</t>
  </si>
  <si>
    <t>LECHE SEMIDESCREM CHOCOLATE COLUN 200 ml</t>
  </si>
  <si>
    <t>LECHE SEMIDESCREMADA CHOCOLATE 200 ML</t>
  </si>
  <si>
    <t>LECHE SEMIDESCREMADA CHOCOLATE COLUN 1 l</t>
  </si>
  <si>
    <t>LECHE SEMIDESCREMADA COLUN 1 l</t>
  </si>
  <si>
    <t>LECHE SEMIDESCREMADA FRUTILLA 200 ML</t>
  </si>
  <si>
    <t>LECHE SEMIDESCREMADA FRUTILLA 200MLCOLUN</t>
  </si>
  <si>
    <t>LECHE SEMIDESCREMADA SOPROLE 1 l</t>
  </si>
  <si>
    <t>LECHE SEMIDESCREMADA SURLAT 1L</t>
  </si>
  <si>
    <t>YOGHURT</t>
  </si>
  <si>
    <t>YOGHURT  LIGHT VAINILLA 120 GR COLUN</t>
  </si>
  <si>
    <t>YOGHURT BATIDO DAMASCO 120 G LOS ALERCES</t>
  </si>
  <si>
    <t>YOGHURT BATIDO DAMASCO 125 GR COLUN</t>
  </si>
  <si>
    <t>YOGHURT BATIDO FRUTILLA 120G LOS ALERCES</t>
  </si>
  <si>
    <t>YOGHURT BATIDO FRUTILLA 125 GR COLUN</t>
  </si>
  <si>
    <t>YOGHURT BATIDO VAINILLA 120G LOS ALERCES</t>
  </si>
  <si>
    <t>YOGHURT BATIDO VAINILLA 125 GR COLUN</t>
  </si>
  <si>
    <t>YOGHURT DAMASCO BOLSA 1 KG LOS ALERCES</t>
  </si>
  <si>
    <t>YOGHURT FRUTILLA BOLSA 1 KG LOS ALERCES</t>
  </si>
  <si>
    <t>YOGHURT LIGHT DAMASCO 120 GR COLUN</t>
  </si>
  <si>
    <t>YOGHURT LIGHT DAMASCO BOLSA 900GR COLUN</t>
  </si>
  <si>
    <t>YOGHURT LIGHT FRAMBUESA 120 GR COLUN</t>
  </si>
  <si>
    <t>YOGHURT LIGHT FRUTILLA 120 GR COLUN</t>
  </si>
  <si>
    <t>YOGHURT LIGHT FRUTILLA BOLSA 900GR COLUN</t>
  </si>
  <si>
    <t>YOGHURT LIGHT MORA 120 GR COLUN</t>
  </si>
  <si>
    <t>YOGHURT LIGHT VAINILLA BOLSA 900GR COLUN</t>
  </si>
  <si>
    <t>YOGHURT NATURAL BOLSA 1 KG COLUN</t>
  </si>
  <si>
    <t>YOGHURT S/LACTOSA FRUTILLA 125 GR COLUN</t>
  </si>
  <si>
    <t>YOGHURT VAINILLA BOLSA 1 KG COLUN</t>
  </si>
  <si>
    <t>YOGHURT VAINILLA BOLSA 1 KG LOS ALERCES</t>
  </si>
  <si>
    <t>ABLANDADOR AUTOMATICO 12 LT VH</t>
  </si>
  <si>
    <t>BASE TERMO 5,7 l BUNN</t>
  </si>
  <si>
    <t>BATIDOR DE LECHE BLANCO LAVAZZA</t>
  </si>
  <si>
    <t>BOMBA VOLUMETRICA FLOJET </t>
  </si>
  <si>
    <t>CABEZAL FILTRO VH</t>
  </si>
  <si>
    <t>CAJA DEPOSITO BORRA CAFE</t>
  </si>
  <si>
    <t>CARTUCHO DE AGUA BUNN 5,7 l/m</t>
  </si>
  <si>
    <t>DEPURADOR LA SPAZIALE 12 LITROS</t>
  </si>
  <si>
    <t>DETERGENTE ASSCOR LA SPAZIALE</t>
  </si>
  <si>
    <t>DOSIFICADOR SALSAS 1,89 l TORANI</t>
  </si>
  <si>
    <t>DOSIFICADOR SYRUP 750 ml TORANI</t>
  </si>
  <si>
    <t>EXHIBIDOR MINI PORCIONES LAVAZZA</t>
  </si>
  <si>
    <t>FILTRO AGUA CON CARTUCHO 5,7 l/min BUNN</t>
  </si>
  <si>
    <t>FILTRO BEST PROTECT</t>
  </si>
  <si>
    <t>FILTRO COFFE CARE VH</t>
  </si>
  <si>
    <t>FILTRO PAPEL ICBA BUNN</t>
  </si>
  <si>
    <t>Y50</t>
  </si>
  <si>
    <t>KIT INSTALACION FILTRO SCALE PRO BUNN</t>
  </si>
  <si>
    <t>PAELLERAS 37 cm</t>
  </si>
  <si>
    <t>PITCHER DE LECHE 1 l</t>
  </si>
  <si>
    <t>PITCHER DE LECHE 250 cc</t>
  </si>
  <si>
    <t>PITCHER DE LECHE 500 cc</t>
  </si>
  <si>
    <t>PITCHER DE LECHE 750 cc</t>
  </si>
  <si>
    <t>PRENSA CAFE DINAMOMETRICA 25 kg</t>
  </si>
  <si>
    <t>PRENSADOR MANUAL DINAMOMETRICO</t>
  </si>
  <si>
    <t>REFRIGERADOR DE LECHE PARA LB 2317</t>
  </si>
  <si>
    <t>TAMPER MANUAL DE ALUMINIO</t>
  </si>
  <si>
    <t>TERMO 3,8 L BUNN</t>
  </si>
  <si>
    <t>TERMO AIRPOT 2,5 l SST LA SINGLE PK</t>
  </si>
  <si>
    <t>TERMO TF ACERO CON BASE  5,7 L BUNN</t>
  </si>
  <si>
    <t>TERMO TF NEGRO CON BASE 5,7 L BUNN</t>
  </si>
  <si>
    <t>TERMO TITAN 12 l BUNN</t>
  </si>
  <si>
    <t>MAQUINAS CAFE FILTRADO</t>
  </si>
  <si>
    <t>MAQUINA CAFE ICBA SINGLE BUNN</t>
  </si>
  <si>
    <t>MAQUINA CAFE ICBA TWIN CE 220 BUNN</t>
  </si>
  <si>
    <t>MAQUINA CAFE TITAN DUAL BUNN</t>
  </si>
  <si>
    <t>MAQUINA CAFE TITAN SINGLE BDC BUNN</t>
  </si>
  <si>
    <t>MAQUINAS CAPSULAS</t>
  </si>
  <si>
    <t>MAQUINA CAFE CAPS 4300 LAVAZZA</t>
  </si>
  <si>
    <t>MAQUINA CAFE CAPS LB 2317 LAVAZZA</t>
  </si>
  <si>
    <t>MAQUINA CAFE CAPS LB 4724 LAVAZZA</t>
  </si>
  <si>
    <t>MAQUINA CAFE CAPS LB CLASSY MINI LAVAZZA</t>
  </si>
  <si>
    <t>MAQUINA CAPSULA LB 2600 LAVAZZA</t>
  </si>
  <si>
    <t>MAQUINAS ESPRESSO</t>
  </si>
  <si>
    <t>MAQUINA CAFE DREAM BLACK SPAZIALE</t>
  </si>
  <si>
    <t>MAQUINA CAFE S2 COMPAC EK 2G</t>
  </si>
  <si>
    <t>MAQUINA CAFE S2 EK 1G</t>
  </si>
  <si>
    <t>MAQUINA CAFE S2 EK 2G</t>
  </si>
  <si>
    <t>MAQUINA CAFE S2 EK T.A. 2G</t>
  </si>
  <si>
    <t>MAQUINA CAFE S2 EK T.A. 3G</t>
  </si>
  <si>
    <t>MAQUINA CAFE S8 COMPAC EK 2G</t>
  </si>
  <si>
    <t>MAQUINA CAFE S9 EK 2G PLATEADA</t>
  </si>
  <si>
    <t>MAQUINAS PERCOLADORAS</t>
  </si>
  <si>
    <t>PERCOLADORA CAFE 16,3 l WB</t>
  </si>
  <si>
    <t>PERCOLADORA CAFE 5,9 l WB</t>
  </si>
  <si>
    <t>PERCOLADORA CAFE 9 l WB</t>
  </si>
  <si>
    <t>MAQUINAS SEMI AUTOMATICAS</t>
  </si>
  <si>
    <t>MAQUINA KREA TOUCH</t>
  </si>
  <si>
    <t>MAC 65 ON DEMAND 220V./60HZ</t>
  </si>
  <si>
    <t>MAC 65/A 220V./60HZ</t>
  </si>
  <si>
    <t>MOLINILLO TOP INSTANTANEO LA SPAZIALE</t>
  </si>
  <si>
    <t>CAFETERA MOKKA CARMENCITA LAVAZZA</t>
  </si>
  <si>
    <t>CONSERVADORA TAPA SOLIDA 300</t>
  </si>
  <si>
    <t>DISPENSADOR DE AGUA CALIENTE H3 BUNN</t>
  </si>
  <si>
    <t>HORNO 4 B SMEG</t>
  </si>
  <si>
    <t>VITRINA REFRIGERADA SOBREMESA VENTUS</t>
  </si>
  <si>
    <t>REPUESTOS</t>
  </si>
  <si>
    <t>REPUESTOS LA SPAZIALE</t>
  </si>
  <si>
    <t>REPUESTOS LAVAZZA</t>
  </si>
  <si>
    <t>ARROZ</t>
  </si>
  <si>
    <t>ARROZ G1 INTEGRAL TUCAPEL 1 kg</t>
  </si>
  <si>
    <t>D10</t>
  </si>
  <si>
    <t>ARROZ G1 LOS GRANOS 1 KG</t>
  </si>
  <si>
    <t>ARROZ G1 MIRAFLORES 1 kg</t>
  </si>
  <si>
    <t>ARROZ G1 NACIONAL TUCAPEL 2 kg</t>
  </si>
  <si>
    <t>D05</t>
  </si>
  <si>
    <t>ARROZ G2 BLUE BONNET TUCAPEL 1 KG</t>
  </si>
  <si>
    <t>ARROZ G2 LOS GRANOS 1 kg</t>
  </si>
  <si>
    <t>ARROZ G2 MIRAFLORES IMPORTADO 1 kg</t>
  </si>
  <si>
    <t>ARROZ G2 MIRAFLORES NACIONAL 1 kg</t>
  </si>
  <si>
    <t>ARROZ G2 TUCAPEL NACIONAL 2 kg</t>
  </si>
  <si>
    <t>ARROZ PREGRANEADO G1 1 KG</t>
  </si>
  <si>
    <t>ARROZ PREGRANEADO TUCAPEL 1 kg</t>
  </si>
  <si>
    <t>ARROZ RISOTTO ITALIANO TUCAPEL 1 kg</t>
  </si>
  <si>
    <t>ARROZ SUSHI TUCAPEL 2 kg</t>
  </si>
  <si>
    <t>AZUCAR G2 CAMSA 1 KG</t>
  </si>
  <si>
    <t>AZUCAR G2 DAMA BLANCA 1 kg</t>
  </si>
  <si>
    <t>D20</t>
  </si>
  <si>
    <t>AZUCAR G2 IANSA 1 kg</t>
  </si>
  <si>
    <t>AZUCAR G2 IANSA 25 kg</t>
  </si>
  <si>
    <t>AZUCAR G2 IANSA 5 kg</t>
  </si>
  <si>
    <t>AZUCAR RUBIA IANSA 500 g</t>
  </si>
  <si>
    <t>STEVIA LIQUIDA CERO K IANSA 250 ml</t>
  </si>
  <si>
    <t>SUCRALOSA LIQUIDA IANSA CERO K 250 ml</t>
  </si>
  <si>
    <t>CEREALES</t>
  </si>
  <si>
    <t>AVENA INSTANTANEA PURA AVENA 500 g</t>
  </si>
  <si>
    <t>AVENA INSTANTANEA PURA AVENA 900 g</t>
  </si>
  <si>
    <t>BARRA CHOCOCEREAL COSTA 18 g</t>
  </si>
  <si>
    <t>BARRA FRUTAS Y YOGURT COSTA 21 g</t>
  </si>
  <si>
    <t>BARRA FRUTOS ROJOS Y YOGURT COSTA 21 g</t>
  </si>
  <si>
    <t>BARRA GOLDEN CEREAL COSTA 18 g</t>
  </si>
  <si>
    <t>CEREAL CHOCAPIC NESTLE 30 g</t>
  </si>
  <si>
    <t>CEREAL FITNESS NESTLE 600 g</t>
  </si>
  <si>
    <t>CEREAL ZUCOSOS NESTLE 30 g</t>
  </si>
  <si>
    <t>CEREAL ZUCOSOS NESTLE 500 g</t>
  </si>
  <si>
    <t>CHOCO KRISPIS 30G X 160UN</t>
  </si>
  <si>
    <t>CHOCO KRISPIS 310GR</t>
  </si>
  <si>
    <t>CORNFLAKES 450 g</t>
  </si>
  <si>
    <t>FROOT LOOPS 25G X 160UN</t>
  </si>
  <si>
    <t>GRANOLA MIEL Y ALMENDRAS VIVO 330 G</t>
  </si>
  <si>
    <t>QUINOA BLANCA ZANAFOODS 1 kg</t>
  </si>
  <si>
    <t>QUINOA TRICOLOR ZANAFOODS 1 kg</t>
  </si>
  <si>
    <t>ZUCARITAS 30G X 160UN</t>
  </si>
  <si>
    <t>ZUCARITAS 680 g</t>
  </si>
  <si>
    <t>ALMENDRA GRAJEADA VIZZIO 10 kg</t>
  </si>
  <si>
    <t>BARRA CHOCOLATE COOKIES AND CREAM 4x18x7</t>
  </si>
  <si>
    <t>BARRA CHOCOLATE LECHE 4X18X82GR</t>
  </si>
  <si>
    <t>BOM BOM VIZZIO 432 g</t>
  </si>
  <si>
    <t>CARAMELO ARBOLITO 860 g</t>
  </si>
  <si>
    <t>CHOCMAN 33 g</t>
  </si>
  <si>
    <t>CHOCOLATE COSTANUSS 30 g</t>
  </si>
  <si>
    <t>FERRERO ROCHER T12 150 g</t>
  </si>
  <si>
    <t>MENTOS PACK FRUTAS 11P</t>
  </si>
  <si>
    <t>MENTOS PACK MENTA 11P</t>
  </si>
  <si>
    <t>NUTELLA &amp; GO 52 g</t>
  </si>
  <si>
    <t>ROCHER T-3 37,5 g</t>
  </si>
  <si>
    <t>GALLETA AGUA COSTA 175 g</t>
  </si>
  <si>
    <t>GALLETA CHAMPAÑA COSTA 140 g</t>
  </si>
  <si>
    <t>GALLETA CHOCOCHIPS COSTA 125 g</t>
  </si>
  <si>
    <t>C28</t>
  </si>
  <si>
    <t>GALLETA CHOCOLATE COSTA 140 g</t>
  </si>
  <si>
    <t>GALLETA COCO COSTA 125 g</t>
  </si>
  <si>
    <t>GALLETA CRACKELET COSTA 85 g</t>
  </si>
  <si>
    <t>GALLETA CRIOLLITA 80 G</t>
  </si>
  <si>
    <t>GALLETA DIN DON 115 g</t>
  </si>
  <si>
    <t>GALLETA DONUTS BLANCA COSTA 100 g</t>
  </si>
  <si>
    <t>GALLETA DONUTS LECHE COSTA 100 g</t>
  </si>
  <si>
    <t>GALLETA FRAC CHOCOLATE 110 g</t>
  </si>
  <si>
    <t>GALLETA FRAC CLASICA 110 g</t>
  </si>
  <si>
    <t>GALLETA GRETEL CHOCOLATE COSTA 85 g</t>
  </si>
  <si>
    <t>GALLETA KUKY CLASICA 120 g</t>
  </si>
  <si>
    <t>GALLETA LIMON COSTA 140 g</t>
  </si>
  <si>
    <t>GALLETA MANTEQUILLA COSTA 140 g</t>
  </si>
  <si>
    <t>GALLETA MINI CHOCOCHIPS COSTA 35 g</t>
  </si>
  <si>
    <t>GALLETA MINI COCADITA COSTA 35 g</t>
  </si>
  <si>
    <t>GALLETA MINI DULCITAS COSTA 35 g</t>
  </si>
  <si>
    <t>GALLETA MINI MANTEQUILLA COSTA 35g</t>
  </si>
  <si>
    <t>GALLETA MINI VINO COSTA 35 g</t>
  </si>
  <si>
    <t>GALLETA NIK BOCADO COSTA 71 g</t>
  </si>
  <si>
    <t>GALLETA OBSESION COSTA 85 g</t>
  </si>
  <si>
    <t>GALLETA SODA COSTA 160 G</t>
  </si>
  <si>
    <t>GALLETA SODA CUBO 54 g</t>
  </si>
  <si>
    <t>GALLETA TRITON 126 g</t>
  </si>
  <si>
    <t>GALLETA TUAREG COSTA 120 g</t>
  </si>
  <si>
    <t>GALLETA VINO COSTA 160 g</t>
  </si>
  <si>
    <t>HUEVOS</t>
  </si>
  <si>
    <t>HUEVO EN POLVO 1 kg</t>
  </si>
  <si>
    <t>HUEVO EXTRA BLANCO</t>
  </si>
  <si>
    <t>HUEVO GRANDE BLANCO</t>
  </si>
  <si>
    <t>HUEVO LIQUIDO CONGELADO USA 2,27 kg</t>
  </si>
  <si>
    <t>HUEVO MEDIANO</t>
  </si>
  <si>
    <t>LEGUMBRES</t>
  </si>
  <si>
    <t>ARVEJAS PARTIDAS LOS GRANOS 1kg</t>
  </si>
  <si>
    <t>GARBANZO ENTERO S/PIEL LOS GRANOS 1 kg</t>
  </si>
  <si>
    <t>LENTEJA 5 MM 1 kg</t>
  </si>
  <si>
    <t>LENTEJAS 6 MM LOS GRANOS 1 kg</t>
  </si>
  <si>
    <t>POROTOS BLANCOS LOS GRANOS 1 kg</t>
  </si>
  <si>
    <t>POROTOS HALLADOS LOS GRANOS 1 kg</t>
  </si>
  <si>
    <t>POROTOS NEGROS LOS GRANOS 1 kg</t>
  </si>
  <si>
    <t>POROTOS TORTOLA LOS GRANOS 1 kg</t>
  </si>
  <si>
    <t>TRIGO MOTE 1 kg</t>
  </si>
  <si>
    <t>MERMELADAS Y DULCES</t>
  </si>
  <si>
    <t>DULCE MEMBRILLO PERELLO 1 kg</t>
  </si>
  <si>
    <t>DULCE MEMBRILLO WATT´S 1 kg</t>
  </si>
  <si>
    <t>MERMELADA BERRIES REGIMEL 200 g</t>
  </si>
  <si>
    <t>MERMELADA DAMASCO PERELLO 250 g</t>
  </si>
  <si>
    <t>MERMELADA DAMASCO REGIMEL 200 g</t>
  </si>
  <si>
    <t>MERMELADA DURAZNO PERELLO 250 g</t>
  </si>
  <si>
    <t>MERMELADA DURAZNO REGIMEL 200 g</t>
  </si>
  <si>
    <t>MERMELADA FRAMBUESA PERELLO 250 g</t>
  </si>
  <si>
    <t>MERMELADA FRUTILLA PERELLO 250 g</t>
  </si>
  <si>
    <t>MERMELADA FRUTILLA REGIMEL 200 g</t>
  </si>
  <si>
    <t>MERMELADA MORA PERELLO 250 g</t>
  </si>
  <si>
    <t>MIEL DE ABEJA AMBROSOLI 1 kg</t>
  </si>
  <si>
    <t>MIEL DE PALMA COCALAN 700 g</t>
  </si>
  <si>
    <t>AZUCAR MINI 5 g</t>
  </si>
  <si>
    <t>S00</t>
  </si>
  <si>
    <t>AZUCAR MINI IANSA 5 g</t>
  </si>
  <si>
    <t>AZUCAR MINI ICB 5 g</t>
  </si>
  <si>
    <t>AZUCAR MINI LAVAZZA 5 g</t>
  </si>
  <si>
    <t>AZUCAR RUBIA MINI ICB 5 g</t>
  </si>
  <si>
    <t>MANJAR MINI COLUN 20 g</t>
  </si>
  <si>
    <t>MERMELADA MINI DAMASCO RELKON 20 g</t>
  </si>
  <si>
    <t>MERMELADA MINI DURAZNO RELKON 20 g</t>
  </si>
  <si>
    <t>MERMELADA MINI FRUTILLA LIGHT RELKON 20g</t>
  </si>
  <si>
    <t>MERMELADA MINI FRUTILLA RELKON 20 g</t>
  </si>
  <si>
    <t>MERMELADA MINI MORA RELKON 20 g</t>
  </si>
  <si>
    <t>MIEL MINI RELKON 20 g</t>
  </si>
  <si>
    <t>SAL MINI PORCION RELKON 1 g</t>
  </si>
  <si>
    <t>SUCRALOSA MINI RELKON 0,5 g</t>
  </si>
  <si>
    <t>ALGA MARINA NORI BLUE MAYAMO 100u 280 gr</t>
  </si>
  <si>
    <t>CARNE VEGETAL 500 g</t>
  </si>
  <si>
    <t>CHUCHOCA 1 kg</t>
  </si>
  <si>
    <t>COCHAYUYO NATURAL SECO 250 g</t>
  </si>
  <si>
    <t>COMPOTA DURAZNO VIVO 90 grs</t>
  </si>
  <si>
    <t>COMPOTA MANZANA VIVO 90 grs</t>
  </si>
  <si>
    <t>COMPOTA PERA VIVO 90 grs</t>
  </si>
  <si>
    <t>COUS COUS CAROZZI 250 g</t>
  </si>
  <si>
    <t>COUS COUS DIVELLA 500 g</t>
  </si>
  <si>
    <t>HARINA TEMPURA 1 kg</t>
  </si>
  <si>
    <t>PANKO BLANCO MAYAMOTO 1 KG</t>
  </si>
  <si>
    <t>POLENTA DIVELLA 500 g</t>
  </si>
  <si>
    <t>PURE DE PAPA INSTANTANEO 1 kg</t>
  </si>
  <si>
    <t>PURE DE PAPAS EN ESCAMAS KNORR 2 kg</t>
  </si>
  <si>
    <t>PURE DE PAPAS MACROFOOD 1 kg</t>
  </si>
  <si>
    <t>CABELLOS DE ANGEL CAROZZI 400 G</t>
  </si>
  <si>
    <t>CABELLOS DE ANGEL DON VITTORIO 400 g NV</t>
  </si>
  <si>
    <t>CANNELLONI COLLEZIONE BARILLA 250g</t>
  </si>
  <si>
    <t>CARACOLES CAROZZI 400 G</t>
  </si>
  <si>
    <t>CORBATA CAROZZI 5 KG</t>
  </si>
  <si>
    <t>CORBATA GRANDE DON VITTORIO 400 g NV</t>
  </si>
  <si>
    <t>CORBATAS CAROZZI 400 G</t>
  </si>
  <si>
    <t>CORBATITAS CAROZZI 400 G</t>
  </si>
  <si>
    <t>ESPIRAL CAROZZI 400 G</t>
  </si>
  <si>
    <t>ESPIRAL CAROZZI 5 KG</t>
  </si>
  <si>
    <t>ESPIRALES DON VITTORIO 400 g NV</t>
  </si>
  <si>
    <t>FARFALLE COLLEZIONE 500G CORBATA</t>
  </si>
  <si>
    <t>FETUCCINI 88 CAROZZI 400 g</t>
  </si>
  <si>
    <t>D25</t>
  </si>
  <si>
    <t>FIDEOS DE ARROZ 5MM SUREE 400 G</t>
  </si>
  <si>
    <t>FIDEOS GRANIZO CAROZZI 250 g</t>
  </si>
  <si>
    <t>FUSILLI BARILLA 500g ESPIRAL</t>
  </si>
  <si>
    <t>LASAÑA PRECOCIDA CAROZZI 330 G</t>
  </si>
  <si>
    <t>LINGUINE N°13 BARILLA 500g BAVETTE</t>
  </si>
  <si>
    <t>LINGUINI DON VITTORIO 400 g NV</t>
  </si>
  <si>
    <t>MASCARRONI CAROZZI 400 G</t>
  </si>
  <si>
    <t>MOSTACCIOLI CAROZZI 400 G</t>
  </si>
  <si>
    <t>MOSTACCIOLI CAROZZI 5 KG</t>
  </si>
  <si>
    <t>PENNE RIGATE BARILLA 500g</t>
  </si>
  <si>
    <t>PENNE RIGATE INTEGRAL BARILLA 500g</t>
  </si>
  <si>
    <t>PENNE RIGATE S/GLUTEN BARILLA 400g</t>
  </si>
  <si>
    <t>QUIFARO CAROZZI 5 KG</t>
  </si>
  <si>
    <t>QUIFAROS CAROZZI 400 G</t>
  </si>
  <si>
    <t>QUIFAROS DON VITTORIO 400 g NV</t>
  </si>
  <si>
    <t>RAVIOLES DE CARNE CAROZZI 400 g</t>
  </si>
  <si>
    <t>RIGATONE DON VITTORIO 400 g NV</t>
  </si>
  <si>
    <t>RIGATONI CAROZZI 400 G</t>
  </si>
  <si>
    <t>SPAGHETTI 5 CAROZZI 400 G</t>
  </si>
  <si>
    <t>SPAGHETTI 5 CAROZZI 5 KG</t>
  </si>
  <si>
    <t>SPAGHETTI N°5 BARILLA 500g</t>
  </si>
  <si>
    <t>SPAGHETTI N°5 DON VITTORIO 400 g NV</t>
  </si>
  <si>
    <t>SPAGHETTI N°5 INTEGRAL BARILLA 500g</t>
  </si>
  <si>
    <t>SPAGHETTI N°5 S/GLUTEN BARILLA 400g</t>
  </si>
  <si>
    <t>SPAGHETTINI N°3 BARILLA 500g</t>
  </si>
  <si>
    <t>SPAGHETTONI N°7 BARILLA 500g</t>
  </si>
  <si>
    <t>TAGLIATELLE COLLEZIONE BARILLA 500g</t>
  </si>
  <si>
    <t>TALLARIN 87 CAROZZI 5 KG</t>
  </si>
  <si>
    <t>TALLARIN ESPINACA 87 CAROZZI 400 G</t>
  </si>
  <si>
    <t>TALLARINES 87 CAROZZI 400 G</t>
  </si>
  <si>
    <t>SAL</t>
  </si>
  <si>
    <t>MOLINILLO SAL ROSADA HIMALAYA LOBOS 88 g</t>
  </si>
  <si>
    <t>SAL DE MAR FINA LOBOS 900 G</t>
  </si>
  <si>
    <t>SAL DE MAR GOURMET LOBOS 800 g</t>
  </si>
  <si>
    <t>SAL FINA 1 kg</t>
  </si>
  <si>
    <t>SAL FINA LOBOS 1 kg</t>
  </si>
  <si>
    <t>SAL ROSADA HIMALAYA GRUESA LOBOS 400 g</t>
  </si>
  <si>
    <t>SALERO LOBOS 500 g</t>
  </si>
  <si>
    <t>SALERO PARRILLERO LOBOS 750 g</t>
  </si>
  <si>
    <t>SOPAS Y CREMAS</t>
  </si>
  <si>
    <t>CREMA CHAMPIÑON MACROFOOD 1 kg</t>
  </si>
  <si>
    <t>CREMA CHOCLO MACROFOOD 1 kg</t>
  </si>
  <si>
    <t>CREMA ESPARRAGOS MACROFOOD 1 kg</t>
  </si>
  <si>
    <t>CREMA TOMATE MACROFOOD 1 kg</t>
  </si>
  <si>
    <t>SOPA CARNE CON FIDEOS CAROZZI 1 kg</t>
  </si>
  <si>
    <t>SOPA CARNE CON SEMOLA CAROZZI 1 kg</t>
  </si>
  <si>
    <t>SOPA SABOR POLLO CON FIDEOS CAROZZI 1 kg</t>
  </si>
  <si>
    <t>TORTILLAS ZANAFOODS 18 cm 12 uds.</t>
  </si>
  <si>
    <t>C13</t>
  </si>
  <si>
    <t>TORTILLAS ZANAFOODS 23 CM 12uds</t>
  </si>
  <si>
    <t>C11</t>
  </si>
  <si>
    <t>TORTILLAS ZANAFOODS 28 cm 12 uds.</t>
  </si>
  <si>
    <t>PAPAS</t>
  </si>
  <si>
    <t>CAMOTES BASTON</t>
  </si>
  <si>
    <t>SWEET POTATO CAMOTE AVIKO 2,27 kg</t>
  </si>
  <si>
    <t>CROQUETA DE PAPA AVIKO 2,5 kg 22 g</t>
  </si>
  <si>
    <t>GRATIN PAPA QUESO 1,5 kg 100 g</t>
  </si>
  <si>
    <t>PURE DE PAPA CONGELADO AVIKO 2,5 kg</t>
  </si>
  <si>
    <t>PAPAS BASTON</t>
  </si>
  <si>
    <t>PAPA 10 mm AVIKO 2,5 kg</t>
  </si>
  <si>
    <t>PAPA 12 mm AVIKO 2,5 kg</t>
  </si>
  <si>
    <t>PAPA 14 mm AVIKO 2,5 kg</t>
  </si>
  <si>
    <t>PAPA 7 MM 2,5 KG</t>
  </si>
  <si>
    <t>PAPA CRINKLE 12 mm AVIKO 2,5 kg</t>
  </si>
  <si>
    <t>PAPA CRUNCH 10 mm AVIKO 2,5 kg</t>
  </si>
  <si>
    <t>PAPA PREMIUM CRUNCH 10 mm AVIKO 2,27 kg</t>
  </si>
  <si>
    <t>PAPA SUPERLONG C/PIEL 10 mm AVIKO 2,5 kg</t>
  </si>
  <si>
    <t>PAPAS ESPECIALES</t>
  </si>
  <si>
    <t>PAPA C/PIEL JACKET WEDGES AVIKO 2,5Kg</t>
  </si>
  <si>
    <t>PAPA CANOA 2 KG</t>
  </si>
  <si>
    <t>PAPA STEAKHOUSE 8/18 mm AVIKO 2,5 kg</t>
  </si>
  <si>
    <t>PAPA TIPO ESPAÑOLA AVIKO 2,5 kg</t>
  </si>
  <si>
    <t>PAPAS NOISETTES AVIKO 2,5 kg 7 g</t>
  </si>
  <si>
    <t>ROSTIK TRIANGULO AVIKO 2,5 kg 63 g</t>
  </si>
  <si>
    <t>SPICY JACKET WEDGES AVIKO 2,5 kg</t>
  </si>
  <si>
    <t>PAVO</t>
  </si>
  <si>
    <t>PECHUGAS</t>
  </si>
  <si>
    <t>PECHUGA PAVO DESHUESADO 15 KG</t>
  </si>
  <si>
    <t>CROQUETA REINETA APANADO FLOWPACK 100 GR</t>
  </si>
  <si>
    <t>MERLUZA FILETE APANADA BOLSA 2,5 KG</t>
  </si>
  <si>
    <t>MERLUZA LOMITO AUSTRAL APANADO 100 GR</t>
  </si>
  <si>
    <t>NUGGETS DE REINETA APANADO BOLSA 400 GR</t>
  </si>
  <si>
    <t>REINETA DE LOMITO APANADO 100 GR</t>
  </si>
  <si>
    <t>CAMARON COCIDO PELADO 100/200 IQF 1 KG</t>
  </si>
  <si>
    <t>CAMARON COCIDO PELADO 100/200  QF 1 KG</t>
  </si>
  <si>
    <t>CAMARON CRUDO PELADO 100/150 IQF 1 KG</t>
  </si>
  <si>
    <t>CAMARON CRUDO PELADO 100/200 IQF 1 KG</t>
  </si>
  <si>
    <t>CAMARON CRUDO PELADO DESVENADO 36/40 1KG</t>
  </si>
  <si>
    <t>CAMARON CRUDO PELADO DESVENADO 71/90 1KG</t>
  </si>
  <si>
    <t>CAMARON ECU CRUDO C/ CASCARA 36/40 1 KG</t>
  </si>
  <si>
    <t>CAMARON ECU CRUDO PEL S/COLA 36/40 1KG</t>
  </si>
  <si>
    <t>CAMARON MARIPOSA APANADO 1,36 kg</t>
  </si>
  <si>
    <t>CAMARON MARIPOSA APANADO 500 GRS</t>
  </si>
  <si>
    <t>CAMARON NACIONAL COCIDO PEL 100/200 1 KG</t>
  </si>
  <si>
    <t>LANGOSTINO COLORADO COCIDO 70/120 1KG</t>
  </si>
  <si>
    <t>ANILLOS CALAMAR IQF 1 KG IMPORTADO</t>
  </si>
  <si>
    <t>ANILLOS CALAMAR IQF 1kg IMPORTADO</t>
  </si>
  <si>
    <t>CALAMAR VAINA IQF 1 KG IMPORTADO</t>
  </si>
  <si>
    <t>CARNE DE JAIBA COCIDA IVP 500 GR CONG</t>
  </si>
  <si>
    <t>KANIKAMA 18 cm 500g IMPORTADO</t>
  </si>
  <si>
    <t>LOCOS EN CONSERVA 1 KG CALIBRE 6</t>
  </si>
  <si>
    <t>LOCOS EN CONSERVA 1 KG CALIBRE 9-10</t>
  </si>
  <si>
    <t>OSTION 1/2 CONCHA DEL NORTE 20/30 IQF 1K</t>
  </si>
  <si>
    <t>OSTION C/CORAL DEL NORTE IQF 1 KG</t>
  </si>
  <si>
    <t>OSTION SIN CORAL  IQF 1 KG CHILE</t>
  </si>
  <si>
    <t>PULPO DEL NORTE 1,5-2KG BOLSA CONG</t>
  </si>
  <si>
    <t>PULPO DEL NORTE 1-1,5KG BOLSA CONG</t>
  </si>
  <si>
    <t>PULPO DEL NORTE 2KG UP BOLSA CONG</t>
  </si>
  <si>
    <t>SURTIDO MARISCOS GOLD  1kg IMPORTADO</t>
  </si>
  <si>
    <t>SURTIDO MARISCOS SILVER  1kg IMPORTADO</t>
  </si>
  <si>
    <t>PESCADOS</t>
  </si>
  <si>
    <t>ATUN LOMO 2-3 kg CJ 15 kg IMPORTADO</t>
  </si>
  <si>
    <t>CONGRIO DORADO MEDALLON 200-240 GRS</t>
  </si>
  <si>
    <t>MERLUZA C/P S/E  1 kg 120-170g IMPORTADA</t>
  </si>
  <si>
    <t>MERLUZA C/P S/E  1 kg 170-220g IMPORTADA</t>
  </si>
  <si>
    <t>PANGASIUS FILETE S/P 1kg 120-170g IMPORT</t>
  </si>
  <si>
    <t>PANGASIUS FILETE S/P 1KG 170-220G IMPORT</t>
  </si>
  <si>
    <t>PANGASIUS FILETE S/P 1kg 170-220g IMPORT</t>
  </si>
  <si>
    <t>REINETA FILETE 100-400g IQF</t>
  </si>
  <si>
    <t>REINETA FILETE S/P S/E 1kg 100-400 g IQF</t>
  </si>
  <si>
    <t>REINETA FILETE S/P S/E 1kg 200-400 g IMP</t>
  </si>
  <si>
    <t>TILAPIA FILETE S/P 1kg 140-200g IMPORTAD</t>
  </si>
  <si>
    <t>SALMONES</t>
  </si>
  <si>
    <t>SALMON AHUMADO LAMINADO 500g cong</t>
  </si>
  <si>
    <t>SALMON AHUMADO RECORTE  500g cong</t>
  </si>
  <si>
    <t>SALMON FILETE IND B T-D KG CONG</t>
  </si>
  <si>
    <t>SALMON PORCION C/PIEL 150-200 GRS IVP</t>
  </si>
  <si>
    <t>SALMON PORCION S/PIEL 150-200 GRS IVP</t>
  </si>
  <si>
    <t>BEBIDAS VEGETALES</t>
  </si>
  <si>
    <t>NOT MILK 1 L LOW FAT</t>
  </si>
  <si>
    <t>NOT MILK ORIGINAL 1 l</t>
  </si>
  <si>
    <t>CARNES VEGETALES</t>
  </si>
  <si>
    <t>NOT CHICKEN BURGER CRISPY 95 GR</t>
  </si>
  <si>
    <t>C56</t>
  </si>
  <si>
    <t>NOT CHICKEN BURGER NOTCO 95 g</t>
  </si>
  <si>
    <t>HAMBURGUESAS VEGANAS</t>
  </si>
  <si>
    <t>NOT BURGER FOOD SERVICE 115 g</t>
  </si>
  <si>
    <t>NOT BURGER XL 40X150G</t>
  </si>
  <si>
    <t>MAYONESAS</t>
  </si>
  <si>
    <t>NOT MAYO ORIGINAL BOLSA 1 kg</t>
  </si>
  <si>
    <t>BASE PIZZA C/POMODORO 28CM ITALPIZZA</t>
  </si>
  <si>
    <t>BASE PIZZA C/POMODORO 28CM PACK 3UN</t>
  </si>
  <si>
    <t>HUMITA ENTERA FRUTOS DEL MAIPO 150 g</t>
  </si>
  <si>
    <t>LASAÑA BOLOGNESA SADIA 350 GR CONG</t>
  </si>
  <si>
    <t>LASAÑA MIX DE QUESOS SADIA 350 GR CONG</t>
  </si>
  <si>
    <t>Pizza Congelada Jamon Champiñones 12x440</t>
  </si>
  <si>
    <t>Pizza Congelada Margarita 12x410g</t>
  </si>
  <si>
    <t>PIZZA CONGELADA SALAMI 12x420g</t>
  </si>
  <si>
    <t>PIZZA JAMON QUESO INDIVIDUAL 160 g</t>
  </si>
  <si>
    <t>PIZZA PEPPERONI INDIVIDUAL 160 g</t>
  </si>
  <si>
    <t>POLLO</t>
  </si>
  <si>
    <t>FILETILLOS</t>
  </si>
  <si>
    <t>FILETILLO DE POLLO 2 KG</t>
  </si>
  <si>
    <t>FILETILLO DE POLLO DESH BRASIL 2 kg</t>
  </si>
  <si>
    <t>FILETILLO POLLO IQF IMP 1 KG</t>
  </si>
  <si>
    <t>PECHUGA DESHUESADA DE POLLO 1 KG</t>
  </si>
  <si>
    <t>PECHUGA DESHUESADA DE POLLO 2 KG</t>
  </si>
  <si>
    <t>PECHUGAS MARINADAS</t>
  </si>
  <si>
    <t>PECHUGA DESHUESADA DE POLLO MARINADA 1 K</t>
  </si>
  <si>
    <t>PECHUGA DESHUESADA DE POLLO MARINADA 2 K</t>
  </si>
  <si>
    <t>PECHUGA POLLO C/HUESO AGROSUPER 17 kg</t>
  </si>
  <si>
    <t>PECHUGA POLLO MARINADA DESH NAC 18 kg</t>
  </si>
  <si>
    <t>PECHUGA POLLO MARINADA S/H IMP 2KG</t>
  </si>
  <si>
    <t>TRUTROS</t>
  </si>
  <si>
    <t>TRUTRO ALA IQF BRASIL 1 KG</t>
  </si>
  <si>
    <t>TRUTRO ALA POLLO INTERF BRASIL 15 Kg</t>
  </si>
  <si>
    <t>TRUTRO CORTO IQF 1 Kg</t>
  </si>
  <si>
    <t>TRUTRO CORTO LAYERPACK BRASIL 15KG</t>
  </si>
  <si>
    <t>TRUTRO ENTERO BOLSA 2 KG</t>
  </si>
  <si>
    <t>TRUTRO ENTERO INTERFOLIADO BRASIL 15 kg</t>
  </si>
  <si>
    <t>QUESOS Y MANTEQUILLA</t>
  </si>
  <si>
    <t>MANTEQUILLA Y MARGARINA</t>
  </si>
  <si>
    <t>MANTECA CRUCINA 1 kg</t>
  </si>
  <si>
    <t>MANTEQUILLA  CON SAL TONADITA 5 KG</t>
  </si>
  <si>
    <t>MANTEQUILLA  SIN SAL TONADITA 5 KG</t>
  </si>
  <si>
    <t>MANTEQUILLA C/SAL SOPROLE 250 g</t>
  </si>
  <si>
    <t>MANTEQUILLA CON SAL TONADITA 250 GR</t>
  </si>
  <si>
    <t>MANTEQUILLA MINI PORCION C/SAL 10GR/100U</t>
  </si>
  <si>
    <t>MANTEQUILLA MINI PORCION SOPROLE 10 g</t>
  </si>
  <si>
    <t>Z44</t>
  </si>
  <si>
    <t>MANTEQUILLA S/SAL SOPROLE 250 g</t>
  </si>
  <si>
    <t>MARGARINA QUALY C/SAL SADIA 500 gr</t>
  </si>
  <si>
    <t>MARGARINA QUILLAYES 1 kg</t>
  </si>
  <si>
    <t>MARGARINA SOPROLE PAN 250 g</t>
  </si>
  <si>
    <t>MARGARINA VEGETAL QUALY C/SAL SADIA 1 KG</t>
  </si>
  <si>
    <t>QUESOS BLANDOS</t>
  </si>
  <si>
    <t>QUESILLO COLUN 320 g</t>
  </si>
  <si>
    <t>QUESILLO COLUN S/SAL 320 g</t>
  </si>
  <si>
    <t>QUESO BURRATA GRANAROLO 250 GR</t>
  </si>
  <si>
    <t>QUESO CREMA HAHN´S 1,36 kg</t>
  </si>
  <si>
    <t>QUESO CREMA ZANAFOODS 1,36 KG</t>
  </si>
  <si>
    <t>QUESO FETA ROUSSAS GRANAROLO 200 GR</t>
  </si>
  <si>
    <t>QUESO ITALIAN BLUE GRANAROLO 150 GR</t>
  </si>
  <si>
    <t>QUESO MASCARPONE GRANAROLO 500 GR</t>
  </si>
  <si>
    <t>QUESO MOZZARELLA BOCCONCINI MINI 2 KG</t>
  </si>
  <si>
    <t>QUESO MOZZARELLA BUFALA GRANAROLO 125 GR</t>
  </si>
  <si>
    <t>QUESO MOZZARELLA CILIEGINE BUFALA 125 GR</t>
  </si>
  <si>
    <t>QUESO MOZZARELLA CRUMBLE IQF 2 KG</t>
  </si>
  <si>
    <t>QUESO MOZZARELLA FDL GRANAROLO 125 GR</t>
  </si>
  <si>
    <t>QUESO RICOTTA IQF GRANAROLO 2 KG</t>
  </si>
  <si>
    <t>QUESOS DUROS</t>
  </si>
  <si>
    <t>QUESO GRANA PADANO DOP GRANAROLO 200G</t>
  </si>
  <si>
    <t>QUESO GRANA PADANO GRANAROLO 1KG APROX</t>
  </si>
  <si>
    <t>QUESO GRANA PADANO RUEDA GRANAROLO 39 KG</t>
  </si>
  <si>
    <t>QUESO PARMESANO CONAPROLE IMP 6 kg</t>
  </si>
  <si>
    <t>QUESO PARMESANO RALLADO USA PREM 453GR</t>
  </si>
  <si>
    <t>QUESO PARMIGIANO REGGIANO GRANAROLO 200G</t>
  </si>
  <si>
    <t>QUESO PECORINO ROMANO DOP GRANAROLO 150G</t>
  </si>
  <si>
    <t>QUESO QUATTROCENTO 150 GR</t>
  </si>
  <si>
    <t>QUESO QUATTROCENTO GRANAROLO 1 KG</t>
  </si>
  <si>
    <t>QUESO QUATTROCENTO RUEDA GRANAROLO 38 KG</t>
  </si>
  <si>
    <t>QUESO RALLADO HEBRAS LANALHUE 500 g</t>
  </si>
  <si>
    <t>QUESO RALLADO PARMESANO Y ROMANO 226GR</t>
  </si>
  <si>
    <t>QUESO RALLADO SEMIFINO LANALHUE 500 g</t>
  </si>
  <si>
    <t>QUESO REGGIANITO LA PAULINA 7,5 kg</t>
  </si>
  <si>
    <t>QUESOS SEMI DUROS</t>
  </si>
  <si>
    <t>DESP QUESO GAUDA VACIO NACIONAL</t>
  </si>
  <si>
    <t>DESP QUESO MOZZARELLA IVP NACIONAL</t>
  </si>
  <si>
    <t>QUESO AZUL SANTA FE 2 kg</t>
  </si>
  <si>
    <t>QUESO CHEDDAR AMERICANO LAMINADO 272 GR</t>
  </si>
  <si>
    <t>QUESO CHEDDAR BLANCO LAMINADO 272 GR</t>
  </si>
  <si>
    <t>QUESO CHEDDAR LAMINADO 1,92 KG</t>
  </si>
  <si>
    <t>QUESO CHEDDAR LAMINADO LUNCHITAS 2,26 kg</t>
  </si>
  <si>
    <t>QUESO CHEDDAR LAMINADO PREMIUM 340 GR</t>
  </si>
  <si>
    <t>QUESO COLBY JACK BARRA 2,72 KG</t>
  </si>
  <si>
    <t>QUESO COLBY JACK LAMINADO 500GR</t>
  </si>
  <si>
    <t>QUESO DE CABRA 1,6KG</t>
  </si>
  <si>
    <t>QUESO DE CABRA MADURO 1 KG</t>
  </si>
  <si>
    <t>QUESO DE CABRA MADURO 3,5 KG</t>
  </si>
  <si>
    <t>QUESO DE CABRA MADURO LAMINADO 500 G</t>
  </si>
  <si>
    <t>QUESO GAUDA GRANULADO 1 kg</t>
  </si>
  <si>
    <t>QUESO GAUDA LAMINADO 500 GR</t>
  </si>
  <si>
    <t>QUESO GAUDA MOLFINO 3,9 kg</t>
  </si>
  <si>
    <t>QUESO GOURMET BALSAMIC BELLAVITANO 150 g</t>
  </si>
  <si>
    <t>QUESO GOURMET ESPRESSO BELLAVITANO 150 g</t>
  </si>
  <si>
    <t>QUESO GOURMET MERLOT BELLAVITANO 150 g</t>
  </si>
  <si>
    <t>QUESO MANTECOSO BARRA 3,5 KG</t>
  </si>
  <si>
    <t>QUESO MONTEREYJACK LAMINADO 340 GR</t>
  </si>
  <si>
    <t>QUESO MOZZARELLA GRANULADO 1 kg</t>
  </si>
  <si>
    <t>QUESO MOZZARELLA HEBRA LEPRINO 6,8 kg</t>
  </si>
  <si>
    <t>QUESO MOZZARELLA LA PAULINA 3,5 kg</t>
  </si>
  <si>
    <t>QUESO MOZZARELLA LAMINADO 500 G</t>
  </si>
  <si>
    <t>QUESO MOZZARELLA MOLFINO 3,5 kg</t>
  </si>
  <si>
    <t>QUESO MOZZARELLA TREGGAR 2,7 kg</t>
  </si>
  <si>
    <t>QUESO PARMESANO HEBRA 500 GR</t>
  </si>
  <si>
    <t>QUESO PARMESANO RALLADO 500 GR</t>
  </si>
  <si>
    <t>QUESO PEPPER JACK BARRA 2,73 KG</t>
  </si>
  <si>
    <t>QUESO PEPPER JACK DESPUNTE</t>
  </si>
  <si>
    <t>QUESO PEPPER JACK LAMINADO 340 GR</t>
  </si>
  <si>
    <t>QUESO PEPPER JACK LAMINADO 500GR</t>
  </si>
  <si>
    <t>QUESO PROVOLONE GRANAROLO 5 KG</t>
  </si>
  <si>
    <t>COBERTURA CHOCOLATE BLANCO CAROZZI 1 kg</t>
  </si>
  <si>
    <t>COBERTURA HELADO CHOCOLATE CAROZZI 4 kg</t>
  </si>
  <si>
    <t>COBERTURA MOLDER CHOCOLATE CAROZZI 1 kg</t>
  </si>
  <si>
    <t>GLASEADO CHOCOLATE CSM 16kg</t>
  </si>
  <si>
    <t>MAGIC GLAZE CSM 1L</t>
  </si>
  <si>
    <t>SALSA CARAMELO 1 l</t>
  </si>
  <si>
    <t>SALSA CHOCOLATE 1 l</t>
  </si>
  <si>
    <t>SALSA CHOCOLATE HERSHEY'S 680 g</t>
  </si>
  <si>
    <t>SALSA FRAMBUESA 1 l</t>
  </si>
  <si>
    <t>SALSA FRAMBUESA S/SEMILLAS MACROFOOD 1LT</t>
  </si>
  <si>
    <t>GRASAS CULINARIAS</t>
  </si>
  <si>
    <t>CREMA BATIR UHT NACIONAL 1 l</t>
  </si>
  <si>
    <t>CREMA CHANTILLY SOPROLE 250 G</t>
  </si>
  <si>
    <t>CREMA DE LECHE NESTLE 12X1L</t>
  </si>
  <si>
    <t>CREMA LACTOFIL BKI CSM 1l</t>
  </si>
  <si>
    <t>CREMA LACTOFIL MULTIPROPOSITO 35% CSM 1l</t>
  </si>
  <si>
    <t>CREMA SPRAY 50%ANI 50%VEG HOPLA 250 ml</t>
  </si>
  <si>
    <t>MARGARINA LAMINACION PLUS CSM 2kg</t>
  </si>
  <si>
    <t>HARINAS Y SEMOLAS</t>
  </si>
  <si>
    <t>HARINA C/POLVO MONT BLANC CAROZZI 1 kg</t>
  </si>
  <si>
    <t>HARINA FLOR 25 KG</t>
  </si>
  <si>
    <t>HARINA PIZZA 5 KG</t>
  </si>
  <si>
    <t>HARINA PIZZA SAN CRISTOBAL 25 KG</t>
  </si>
  <si>
    <t>HARINA S/POLVO 1 kg</t>
  </si>
  <si>
    <t>HARINA S/POLVO MONT BLANC CAROZZI 1 kg</t>
  </si>
  <si>
    <t>SEMOLA CAROZZI 1 kg</t>
  </si>
  <si>
    <t>BASE HELADO SOFT SABOR CHOCOLATE 1 LT</t>
  </si>
  <si>
    <t>BASE HELADO SOFT SABOR VAINILLA 1 LT</t>
  </si>
  <si>
    <t>HELADO CHOCOLATE 1,8 L</t>
  </si>
  <si>
    <t>HELADO CHOCOLATE COPPELIA 4,5 l</t>
  </si>
  <si>
    <t>HELADO CHOCOLATE SUIZO 150 G</t>
  </si>
  <si>
    <t>HELADO CHOCOLATE SUIZO COPPELIA 4,5 l</t>
  </si>
  <si>
    <t>HELADO DULCE DE LECHE 150 G</t>
  </si>
  <si>
    <t>HELADO DULCE DE LECHE COPPELIA 4,5 l</t>
  </si>
  <si>
    <t>HELADO FRAMBUESA AGUA COPPELIA 4,5 l</t>
  </si>
  <si>
    <t>HELADO FRUTILLA 150 G</t>
  </si>
  <si>
    <t>HELADO FRUTILLA COPPELIA 4,5 l</t>
  </si>
  <si>
    <t>HELADO MARACUYA COPPELIA 4,5 l</t>
  </si>
  <si>
    <t>HELADO NARANJA MORENA S/LACT 150 G</t>
  </si>
  <si>
    <t>HELADO PALETA FRUGELE FRAMB 22X60ml</t>
  </si>
  <si>
    <t>C22</t>
  </si>
  <si>
    <t>HELADO PALETA FRUGELE PIÑA 22X60ml</t>
  </si>
  <si>
    <t>HELADO PIÑA AGUA COPPELIA 4,5 l</t>
  </si>
  <si>
    <t>HELADO TRISABOR 1,8 L</t>
  </si>
  <si>
    <t>HELADO VAINILLA 1,8 L</t>
  </si>
  <si>
    <t>HELADO VAINILLA 150 G</t>
  </si>
  <si>
    <t>HELADO VAINILLA COPPELIA 4,5 l</t>
  </si>
  <si>
    <t>ALMIDON DE MAIZ ALMIFRUT 1 kg</t>
  </si>
  <si>
    <t>AZUCAR FLOR CAMSA 1 kg</t>
  </si>
  <si>
    <t>AZUCAR FLOR IANSA 25 kg</t>
  </si>
  <si>
    <t>AZUCAR FLOR IANSA 500 g</t>
  </si>
  <si>
    <t>CACAO AMARGO COPACABANA 150 g BOLSA</t>
  </si>
  <si>
    <t>CACAO AMARGO EDRA 1 Kg</t>
  </si>
  <si>
    <t>CACAO DULCE EDRA 1 Kg</t>
  </si>
  <si>
    <t>CHUÑO 1 kg</t>
  </si>
  <si>
    <t>Coco Rallado bolsa 1K</t>
  </si>
  <si>
    <t>CREMA DE COCO COOK THAI 400 ml</t>
  </si>
  <si>
    <t>ESENCIA DE VAINILLA LA PRIMERA 1 l</t>
  </si>
  <si>
    <t>GELATINA COLAPES HOJA 1 kg</t>
  </si>
  <si>
    <t>LECHE CONDENSADA 6 KG</t>
  </si>
  <si>
    <t>LECHE CONDENSADA LECHE SUR 397 g</t>
  </si>
  <si>
    <t>LECHE CONDENSADA NESTLE 397 g</t>
  </si>
  <si>
    <t>LECHE EVAPORADA IDEAL 390 G</t>
  </si>
  <si>
    <t>LEVADURA INSTANT GLORIPAN 500 G</t>
  </si>
  <si>
    <t>LEVADURA SECA DOYPACK 125 G</t>
  </si>
  <si>
    <t>LEVADURA SECA DOYPACK 250 G</t>
  </si>
  <si>
    <t>MIX BROWNIE AMERICANO CSM 10kg</t>
  </si>
  <si>
    <t>MIX GALLETA AMERICANA CSM 10kg</t>
  </si>
  <si>
    <t>POLVO DE HORNEAR 500 G</t>
  </si>
  <si>
    <t>PRE-MIX MUFFIN AMERICANO CHOCO CSM 25kg</t>
  </si>
  <si>
    <t>PRE-MIX MUFFIN AMERICANO CSM 25kg</t>
  </si>
  <si>
    <t>POSTRES EN POLVO</t>
  </si>
  <si>
    <t>FLAN C/LECHE CARAMELO MACROFOOD 1 kg</t>
  </si>
  <si>
    <t>FLAN C/LECHE CHOCOLATE MACROFOOD 1 kg</t>
  </si>
  <si>
    <t>FLAN C/LECHE FRUTILLA MACROFOOD 1 kg</t>
  </si>
  <si>
    <t>FLAN C/LECHE VAINILLA MACROFOOD 1 kg</t>
  </si>
  <si>
    <t>FLAN EN POLVO CHOCOLATE CARICIA 1 kg</t>
  </si>
  <si>
    <t>FLAN EN POLVO VAINILLA CARICIA 1 kg</t>
  </si>
  <si>
    <t>JALEA EN POLVO FRAMBUESA CARICIA 1 kg</t>
  </si>
  <si>
    <t>JALEA EN POLVO NARANJA CARICIA 1 kg</t>
  </si>
  <si>
    <t>JALEA EN POLVO PIÑA CARICIA 1 kg</t>
  </si>
  <si>
    <t>JALEA FRAMBUESA MACROFOOD 1 kg</t>
  </si>
  <si>
    <t>JALEA NARANJA MACROFOOD 1 kg</t>
  </si>
  <si>
    <t>JALEA PIÑA MACROFOOD 1 kg</t>
  </si>
  <si>
    <t>POSTRES LISTOS</t>
  </si>
  <si>
    <t>CHEESECAKE FACTORY NINE 14 TROZOS</t>
  </si>
  <si>
    <t>KUCHEN DE MANZANA CONGELADO</t>
  </si>
  <si>
    <t>PIE DE LIMON CONGELADO</t>
  </si>
  <si>
    <t>TORTA CHOCO COCO 15 PORC CONG CJ 2 UN</t>
  </si>
  <si>
    <t>TORTA CHOCOTELLA 15P CONGELADA</t>
  </si>
  <si>
    <t>TORTA DE FRAMBUESA CONGELADA</t>
  </si>
  <si>
    <t>TORTA DE TRUFA CONGELADA</t>
  </si>
  <si>
    <t>TORTA DURAZNO Y MANJAR CONGELADA</t>
  </si>
  <si>
    <t>TORTA HOJARASCA CONGELADA</t>
  </si>
  <si>
    <t>TORTA MERENGUE FRAMBUESA CONG CJ 2 UN</t>
  </si>
  <si>
    <t>TORTA MOKA 15 PORC CONG CJ 2 UN</t>
  </si>
  <si>
    <t>TORTA MOUSSE MANJAR CONGELADA</t>
  </si>
  <si>
    <t>TORTA PANQUEQUE NARANJA CONGELADA</t>
  </si>
  <si>
    <t>TORTA PIÑA CONGELADA</t>
  </si>
  <si>
    <t>TORTA SACHER 15 PORC CONG CJ 2 UN</t>
  </si>
  <si>
    <t>TORTA SELVA NEGRA CONGELADA</t>
  </si>
  <si>
    <t>TORTA TENTACION CHOCOLATE CONG CJ 2 UN</t>
  </si>
  <si>
    <t>TORTA TENTACION MANJAR NUEZ CONG CJ 2 UN</t>
  </si>
  <si>
    <t>TORTA TRES LECHES CONGELADA</t>
  </si>
  <si>
    <t>DULCE DE LECHE HELAD SANTA FE 10 kg</t>
  </si>
  <si>
    <t>DULCE DE LECHE REPOST SANTA FE 10 kg</t>
  </si>
  <si>
    <t>GANACHE DE AVELLANA CHOCOLATE 12,5 KG</t>
  </si>
  <si>
    <t>MANJAR COLUN 1 kg</t>
  </si>
  <si>
    <t>MERMELADA DE DAMASCO AMBROSOLI 1 kg</t>
  </si>
  <si>
    <t>MERMELADA DE DURAZNO AMBROSOLI 1 kg</t>
  </si>
  <si>
    <t>MERMELADA DE FRAMBUESA AMBROSOLI 1 kg</t>
  </si>
  <si>
    <t>NUTELLA 350 g</t>
  </si>
  <si>
    <t>NUTELLA BALDE 3 kg</t>
  </si>
  <si>
    <t>PASTA DE ALMENDRA 33% 5KG</t>
  </si>
  <si>
    <t>KETCHUP</t>
  </si>
  <si>
    <t>KETCHUP BOLSA HEINZ 3 kg</t>
  </si>
  <si>
    <t>KETCHUP DJ C/V 2 KG FS</t>
  </si>
  <si>
    <t>KETCHUP DJ S/V 2 KG FS</t>
  </si>
  <si>
    <t>KETCHUP DON JUAN 900 g RRP</t>
  </si>
  <si>
    <t>KETCHUP DON JUAN PET 240 g</t>
  </si>
  <si>
    <t>KETCHUP HELLMANNS 1 kg</t>
  </si>
  <si>
    <t>KETCHUP HELLMANNS 2 kg</t>
  </si>
  <si>
    <t>KETCHUP JB 1 kg</t>
  </si>
  <si>
    <t>KETCHUP PET HEINZ FS 397 g</t>
  </si>
  <si>
    <t>KETCHUP PICKLE  PET HEINZ 382 G</t>
  </si>
  <si>
    <t>KETCHUP TRAVERSO 1 kg</t>
  </si>
  <si>
    <t>MAYONESA ALACENA 1,9 KG</t>
  </si>
  <si>
    <t>MAYONESA CAROZZI 1 kg</t>
  </si>
  <si>
    <t>MAYONESA DELI HELLMANNS 1,94 kg</t>
  </si>
  <si>
    <t>MAYONESA DELI HELLMANNS 970 g</t>
  </si>
  <si>
    <t>MAYONESA DELI KRAFT 1 kg</t>
  </si>
  <si>
    <t>MAYONESA DJ C/V 2 KG FS</t>
  </si>
  <si>
    <t>MAYONESA DJ S/V 2 KG FS</t>
  </si>
  <si>
    <t>MAYONESA DON JUAN CASERA 900 g</t>
  </si>
  <si>
    <t>MAYONESA HELLMANNS 1,88 kg</t>
  </si>
  <si>
    <t>MAYONESA HELLMANNS 940 g</t>
  </si>
  <si>
    <t>MAYONESA KRAFT REAL MAYO 1,26 kg</t>
  </si>
  <si>
    <t>MAYONESA KRAFT REAL MAYO 3,78 L</t>
  </si>
  <si>
    <t>MAYONESA KRAFT REAL MAYO 315g</t>
  </si>
  <si>
    <t>MAYONESA KRAFT REAL MAYO 789g</t>
  </si>
  <si>
    <t>AJI MINI DON JUAN 8 g</t>
  </si>
  <si>
    <t>AJI SACHET JB 8 G</t>
  </si>
  <si>
    <t>V28</t>
  </si>
  <si>
    <t>AJI SACHET TRAVERSO 8 G</t>
  </si>
  <si>
    <t>KETCHUP MINI DON JUAN 8 g</t>
  </si>
  <si>
    <t>T00</t>
  </si>
  <si>
    <t>KETCHUP SACHET CAROZZI 8 G</t>
  </si>
  <si>
    <t>KETCHUP SACHET HEINZ 9 G</t>
  </si>
  <si>
    <t>KETCHUP SACHET HELLMANNS 8 G</t>
  </si>
  <si>
    <t>KETCHUP SACHET TRAVERSO 8 G</t>
  </si>
  <si>
    <t>LIMONETA MINI RELKON 10 ml</t>
  </si>
  <si>
    <t>MAYONESA DELI SACHET HELLMANNS 7 G</t>
  </si>
  <si>
    <t>MAYONESA DELI SACHET KRAFT 7 G</t>
  </si>
  <si>
    <t>MAYONESA MINI DON JUAN 8 g</t>
  </si>
  <si>
    <t>MAYONESA SACHET CAROZZI 8 G</t>
  </si>
  <si>
    <t>MAYONESA SACHET HELLMANNS 7,4 G</t>
  </si>
  <si>
    <t>MAYONESA SACHET TRAVERSO 8 G</t>
  </si>
  <si>
    <t>MOSTAZA MINI DON JUAN 8 g</t>
  </si>
  <si>
    <t>MOSTAZA SACHET CAROZZI 8 G</t>
  </si>
  <si>
    <t>MOSTAZA SACHET HEINZ 6 G</t>
  </si>
  <si>
    <t>MOSTAZA SACHET HELLMANNS 8 G</t>
  </si>
  <si>
    <t>MOSTAZA SACHET TRAVERSO 8 G</t>
  </si>
  <si>
    <t>SUCEDANEO DE LIMON MINI RELKON 10 ml</t>
  </si>
  <si>
    <t>VINAGRETA MINI RELKON 10 ml</t>
  </si>
  <si>
    <t>MOST. DIJON FRENCHS SQUEEZE 12x12 OZ ING</t>
  </si>
  <si>
    <t>MOSTAZA DJ C/V 2 KG FS</t>
  </si>
  <si>
    <t>MOSTAZA DJ S/V 2 KG F S</t>
  </si>
  <si>
    <t>MOSTAZA DON JUAN 900 g RRP</t>
  </si>
  <si>
    <t>MOSTAZA HEINZ 1 KG</t>
  </si>
  <si>
    <t>MOSTAZA HELLMANNS 1 kg</t>
  </si>
  <si>
    <t>MOSTAZA JB 1 kg</t>
  </si>
  <si>
    <t>MOSTAZA MIEL BOLSA 1,1 KG</t>
  </si>
  <si>
    <t>MOSTAZA PET DON JUAN 240 g en RRP</t>
  </si>
  <si>
    <t>MOSTAZA TRAVERSO 1 kg</t>
  </si>
  <si>
    <t>AJI EN CREMA DON JUAN 900 g RRP</t>
  </si>
  <si>
    <t>AJI EN CREMA PET DON JUAN 240 g en RRP</t>
  </si>
  <si>
    <t>AJI JALAPENO INFERNO 250 g</t>
  </si>
  <si>
    <t>AJI SMOKED INFERNO 250g</t>
  </si>
  <si>
    <t>SALSA AJI DON JUAN 900 g RRP</t>
  </si>
  <si>
    <t>SALSA TABASCO HOT 60 ml</t>
  </si>
  <si>
    <t>**D** SALSA DE SOYA DON JUAN 5 LITROS</t>
  </si>
  <si>
    <t>SALSA SOYA EDRA 500 cc</t>
  </si>
  <si>
    <t>SALSA SOYA KIKKOMAN 148 ml</t>
  </si>
  <si>
    <t>SALSA SOYA KIKKOMAN 18,9 l</t>
  </si>
  <si>
    <t>SALSA SOYA NARCISUS 750 ml</t>
  </si>
  <si>
    <t>SALSA SOYA TRAVERSO 500 cc</t>
  </si>
  <si>
    <t>Soya Don Juan 4 x 5 litros</t>
  </si>
  <si>
    <t>SALSAS DE TOMATE</t>
  </si>
  <si>
    <t>CONCENTRADO TOMATE POMAROLA 1 kg</t>
  </si>
  <si>
    <t>CONCENTRADO TOMATE POMAROLA 3 kg</t>
  </si>
  <si>
    <t>SALSA ARRABBIATA BARILLA 400g</t>
  </si>
  <si>
    <t>SALSA BASILICO BARILLA ALBAHACA 400g</t>
  </si>
  <si>
    <t>SALSA BOLOGNESE BARILLA 400g</t>
  </si>
  <si>
    <t>SALSA NAPOLETANA BARILLA 400g</t>
  </si>
  <si>
    <t>SALSA OLIVE BARILLA 400g</t>
  </si>
  <si>
    <t>SALSA PIZZA POMAROLA 1 kg</t>
  </si>
  <si>
    <t>SALSA PIZZA POMAROLA 3 kg</t>
  </si>
  <si>
    <t>SALSA TOMATE 200 g</t>
  </si>
  <si>
    <t>TOMATE TRITURADO CONCENTRADO POMAROLA 3</t>
  </si>
  <si>
    <t>TRIPLE CONCENTRADO DE TOMATE 3 KG</t>
  </si>
  <si>
    <t>TRIPLE CONCENTRADO TOMATE CAROZZI 1 kg</t>
  </si>
  <si>
    <t>ADEREZO MAYONESA CON AJO HELLMANNS 950 G</t>
  </si>
  <si>
    <t>BARBECUE SPICY SMOKED INFERNO 270g</t>
  </si>
  <si>
    <t>CREMA HUANCAINA ALACENA 400 g</t>
  </si>
  <si>
    <t>PESTO ALLA GENOVESE BARILLA 190g</t>
  </si>
  <si>
    <t>PESTO POMODORI SECCHI BARILLA 200g</t>
  </si>
  <si>
    <t>SALSA BARBACOA 1 kg</t>
  </si>
  <si>
    <t>SALSA BARBACOA CAROZZI 1 kg</t>
  </si>
  <si>
    <t>SALSA BARBACOA HEINZ 6,8 kg</t>
  </si>
  <si>
    <t>SALSA BARBACOA HELLMANNS 1 kg</t>
  </si>
  <si>
    <t>SALSA DE OSTRA SUREE 690 ml</t>
  </si>
  <si>
    <t>SALSA ESPAÑOLA MACROFOOD 1 kg</t>
  </si>
  <si>
    <t>SALSA HUMO LIQUIDO GOURMET 165 g</t>
  </si>
  <si>
    <t>SALSA INGLESA GOURMET 1 l</t>
  </si>
  <si>
    <t>SALSA PICANTE BUFFALO WING 3,79 l</t>
  </si>
  <si>
    <t>SALSA QUESO CHEDDAR BOLSA 3 KG</t>
  </si>
  <si>
    <t>SALSA QUESO CHEDDAR BOLSA C/DISPEN 4 kg</t>
  </si>
  <si>
    <t>SALSA QUESO CHEDDAR HELLMANNS 1 L</t>
  </si>
  <si>
    <t>SALSA SRIRACHA CHILI HENS BOTELLA 793gr</t>
  </si>
  <si>
    <t>SWEET RELISH HEINZ 396 g</t>
  </si>
  <si>
    <t>SUCEDANEOS DE LIMON</t>
  </si>
  <si>
    <t>SUCEDANEO JUGO LIMON 5 l</t>
  </si>
  <si>
    <t>SUCEDANEO JUGO LIMON 500 ml</t>
  </si>
  <si>
    <t>SUCEDANEO JUGO LIMON HERNANDEZ PLAZA 1 l</t>
  </si>
  <si>
    <t>SUCEDANEO JUGO LIMON HERNANDEZ PLAZA 5 l</t>
  </si>
  <si>
    <t>FRUTOS SECOS</t>
  </si>
  <si>
    <t>ALMENDRAS 1 kg</t>
  </si>
  <si>
    <t>CALLAMPAS SECAS 500 g</t>
  </si>
  <si>
    <t>CIRUELA CON CAROZO 1 kg</t>
  </si>
  <si>
    <t>HUESILLOS MEDIANOS 1 kg</t>
  </si>
  <si>
    <t>MANÍ CONFITADO ALMIFRUT 80 G</t>
  </si>
  <si>
    <t>Mani Salado bolsa 1K</t>
  </si>
  <si>
    <t>MANI SALADO MARCO POLO 380g</t>
  </si>
  <si>
    <t>MANI SIN SAL BOLSA 1KG</t>
  </si>
  <si>
    <t>MANI SIN SAL MARCO POLO 400 g RRP</t>
  </si>
  <si>
    <t>MIX CAJUNA ALMIFRUT 80 G</t>
  </si>
  <si>
    <t>MIX DELICIAS ALMIFRUT 80 G</t>
  </si>
  <si>
    <t>MIX ENERGÍA ALMIFRUT 80 G</t>
  </si>
  <si>
    <t>MIX NATURAL ALMIFRUT 80 G</t>
  </si>
  <si>
    <t>NUEZ CUARTILLO 1 kg</t>
  </si>
  <si>
    <t>NUEZ MARIPOSA 1 kg</t>
  </si>
  <si>
    <t>PASAS MORENAS 1 kg</t>
  </si>
  <si>
    <t>PASAS RUBIAS 1 kg</t>
  </si>
  <si>
    <t>OTROS SNACKS</t>
  </si>
  <si>
    <t>PANCHITOS PANCHO VILLA 320 g</t>
  </si>
  <si>
    <t>PANCHITOS PANCHO VILLA 500 g</t>
  </si>
  <si>
    <t>POP CORN CARAMELO MARCO POLO 14x250 g</t>
  </si>
  <si>
    <t>RAMITAS QUESO 10x8x42g</t>
  </si>
  <si>
    <t>RAMITAS QUESO 230g</t>
  </si>
  <si>
    <t>RAMITAS QUESO MARCO POLO 75x42g</t>
  </si>
  <si>
    <t>C75</t>
  </si>
  <si>
    <t>RAMITAS SAL 230g</t>
  </si>
  <si>
    <t>RAMITAS SALADAS MARCO POLO 75x42g</t>
  </si>
  <si>
    <t>SNACK MIX MARCO POLO 290g</t>
  </si>
  <si>
    <t>SNACK MIX MARCO POLO 60x45g</t>
  </si>
  <si>
    <t>TERRA TORTILLA QUESO 12x180G</t>
  </si>
  <si>
    <t>TERRA TORTILLA SAL DE MAR 12x180G</t>
  </si>
  <si>
    <t>PAPA FRITA CORTE AMERICANO 10x350G</t>
  </si>
  <si>
    <t>PAPAS FRITAS AMERICANAS MARCO POLO 42g</t>
  </si>
  <si>
    <t>C54</t>
  </si>
  <si>
    <t>PAPAS FRITAS C/AMERICANO. MARCO POLO 230</t>
  </si>
  <si>
    <t>PAPAS FRITAS CASERAS 10x350g</t>
  </si>
  <si>
    <t>PAPAS FRITAS CASERAS MARCO POLO 230g</t>
  </si>
  <si>
    <t>PAPAS FRITAS CASERAS MARCO POLO 42g</t>
  </si>
  <si>
    <t>PAPAS FRITAS MARCO POLO SERRANO 200 g</t>
  </si>
  <si>
    <t>PAPAS FRITAS RUSTICAS SAL DE MAR MP 38 g</t>
  </si>
  <si>
    <t>PAPAS INFERNO CA SPICY PEPPERONI 14X180g</t>
  </si>
  <si>
    <t>PAPAS INFERNO SPICY CHEDDAR 14X180g</t>
  </si>
  <si>
    <t>PAPAS ORIGINAL KRYZPO 37 g</t>
  </si>
  <si>
    <t>PAPAS QUESO KRYZPO 37 g</t>
  </si>
  <si>
    <t>PF RUSTICAS MERKEN MARCO POLO 185 g</t>
  </si>
  <si>
    <t>PF RUSTICAS SAL MARCO POLO 185g x 12 UN</t>
  </si>
  <si>
    <t>PF RUSTICAS SAL PIMIENTA MARCO POLO 185g</t>
  </si>
  <si>
    <t>PRINGLES ORIGINAL 104G</t>
  </si>
  <si>
    <t>RUSTICAS CAMOTES 12X150G</t>
  </si>
  <si>
    <t>RUSTICAS VEGETALES 12X150G </t>
  </si>
  <si>
    <t>TERRA CAMOTES RÚSTICOS 170g DP</t>
  </si>
  <si>
    <t>TERRA VEGETALES RÚSTICOS 180g DP</t>
  </si>
  <si>
    <t>BOLSA BASURA BIO 100X120 VIRUTEX 5 uds.</t>
  </si>
  <si>
    <t>BOLSA BASURA BIO 50X70 VIRUTEX 10 uds.</t>
  </si>
  <si>
    <t>BOLSA BASURA BIO 70X90 VIRUTEX 10 uds.</t>
  </si>
  <si>
    <t>BOLSA BASURA BIO 80X110 VIRUTEX 10 UDS.</t>
  </si>
  <si>
    <t>BOLSA BASURA BIO 80X120 VIRUTEX 10 uds.</t>
  </si>
  <si>
    <t>BOLSA BASURA TRAN 90X110 VIRUTEX 10 uds.</t>
  </si>
  <si>
    <t>BOLSA KRAFT C/MANILLA 300 UN</t>
  </si>
  <si>
    <t>BOLSA KRAFT C/MANILLA GRANDE 250 UN</t>
  </si>
  <si>
    <t>BOLSA KRAFT MEDIANA C/MANILLA 200 UN</t>
  </si>
  <si>
    <t>BOLSA TERMICA FRIO CALOR 49X41CM</t>
  </si>
  <si>
    <t>BOMBILLA BICOLOR 8 mm</t>
  </si>
  <si>
    <t>BOMBILLA ENVASADA NEGRA 6 mm</t>
  </si>
  <si>
    <t>BOWL PAPEL KRAFT BLANCO 4 OZ PLA COMPOST</t>
  </si>
  <si>
    <t>BOWL PAPEL KRAFT BLANCO 8 OZ PLA COMPOST</t>
  </si>
  <si>
    <t>CLAMSHELL 15,2 X 22,8 CM CAÑA DE AZUCAR</t>
  </si>
  <si>
    <t>CUBRE CALZADO TELA 100 uds.</t>
  </si>
  <si>
    <t>GORRO NEGRO REDECILLA</t>
  </si>
  <si>
    <t>GUANTES BAÑO/LAVANDERIA TALLA M CREATIVA</t>
  </si>
  <si>
    <t>GUANTES LATEX TALLA L 100 UDS.</t>
  </si>
  <si>
    <t>GUANTES LATEX TALLA M 100 UDS.</t>
  </si>
  <si>
    <t>GUANTES LATEX TALLA S 100 UDS.</t>
  </si>
  <si>
    <t>GUANTES NITRILO NEGRO TALLA L 100 UDS</t>
  </si>
  <si>
    <t>GUANTES NITRILO NEGRO TALLA M 100 UDS</t>
  </si>
  <si>
    <t>GUANTES NITRILO NEGRO TALLA S 100 UDS</t>
  </si>
  <si>
    <t>GUANTES VINILO TALLA L 100 uds.</t>
  </si>
  <si>
    <t>GUANTES VINILO TALLA M 100 uds.</t>
  </si>
  <si>
    <t>GUANTES VINILO TALLA S 100 uds.</t>
  </si>
  <si>
    <t>MASCARILLA TRIPLE PLIEGUE 50 uds.</t>
  </si>
  <si>
    <t>PAPEL ANTIGRASA B/N 30X40 cm 500 uds.</t>
  </si>
  <si>
    <t>PAPEL ANTIGRASA B/R 30X40 cm 500 uds.</t>
  </si>
  <si>
    <t>PAPEL ANTIGRASA LONDON 25X20 cm 500 uds.</t>
  </si>
  <si>
    <t>PAPEL ANTIGRASA LONDON 30X40 cm 500 uds.</t>
  </si>
  <si>
    <t>PAPEL ANTIGRASA PASTELERIA 25X20cm500uds</t>
  </si>
  <si>
    <t>PLATO 3 DIVISIONES 23 CM COMPOSTABLE</t>
  </si>
  <si>
    <t>POCILLO SALSAS 2 OZ CAÑA DE AZUCAR</t>
  </si>
  <si>
    <t>REVOLVEDOR MADERA 14 CM 1000 uds.</t>
  </si>
  <si>
    <t>ROLLO ALUMINIO 30 cm x 100 m</t>
  </si>
  <si>
    <t>ROLLO FILM 30 cm x 1400 m</t>
  </si>
  <si>
    <t>ROLLO FILM 38 cm x 1400 m</t>
  </si>
  <si>
    <t>ROLLO FILM 45 cm x 1400 m</t>
  </si>
  <si>
    <t>ROLLO FILM 45 cm x 600 m</t>
  </si>
  <si>
    <t>SET CUBIERTOS 4 PIEZAS</t>
  </si>
  <si>
    <t>TAPA BLANCA VASO 12 OZ CPLA BIO LAVAZZA</t>
  </si>
  <si>
    <t>TAPA BLANCA VASO 8 OZ CPLA BIO LAVAZZA</t>
  </si>
  <si>
    <t>TAPA PAPEL KRAFT BLANCO 8-16OZ PLA COMPO</t>
  </si>
  <si>
    <t>TAPA POCILLO SALSAS 2 OZ CAÑA DE AZUCAR</t>
  </si>
  <si>
    <t>TAPA VASO 12 OZ CPLA BIODEGRADABLE</t>
  </si>
  <si>
    <t>TAPA VASO 8 OZ CPLA BIODEGRADABLE</t>
  </si>
  <si>
    <t>VASO 12 OZ RECUBIERTO EN PLA</t>
  </si>
  <si>
    <t>VASO 4 OZ COMPOSTABLE LAVAZZA</t>
  </si>
  <si>
    <t>VASO 8 OZ RECUBIERTO EN PLA</t>
  </si>
  <si>
    <t>VASO D/PARED 12 OZ COMPOSTABLE LAVAZZA</t>
  </si>
  <si>
    <t>VASO D/PARED 12/14 OZ COMPOSTABLE LAVAZZ</t>
  </si>
  <si>
    <t>VASO D/PARED 8 OZ COMPOSTABLE LAVAZZA</t>
  </si>
  <si>
    <t>VASO D/PARED 8/9 OZ COMPOSTABLE GENERICO</t>
  </si>
  <si>
    <t>VASO D/PARED 8/9 OZ COMPOSTABLE LAVAZZA</t>
  </si>
  <si>
    <t>DISPENSADORES</t>
  </si>
  <si>
    <t>DISPENSADOR DE SALSAS 4 l</t>
  </si>
  <si>
    <t>JABONES</t>
  </si>
  <si>
    <t>98135 ALCOHOL GEL MULTIFLEX ELITE 1 l</t>
  </si>
  <si>
    <t>JABÓN GLICERINA ELITE 5 L</t>
  </si>
  <si>
    <t>JABON MULTIFLEX ESPUMA ELITE 1 L</t>
  </si>
  <si>
    <t>PRODUCTOS DE LIMPIEZA</t>
  </si>
  <si>
    <t>DESENGRASANTE LPU AD CLEAN 5 lts</t>
  </si>
  <si>
    <t>DESINFECTANTE LPU AD CLEAN 5 LTS</t>
  </si>
  <si>
    <t>ESPONJA FIBRA VERDE VIRUTEX</t>
  </si>
  <si>
    <t>ESPONJA LAVALOZA VIRUTEX 4 uds.</t>
  </si>
  <si>
    <t>FOODS AD CLEAN 5 lts</t>
  </si>
  <si>
    <t>LAVALOZAS LPU AD CLEAN 5 lts</t>
  </si>
  <si>
    <t>PAÑO ESPONJA NATURAL VIRUTEX 3 UDS</t>
  </si>
  <si>
    <t>PAÑO LIMPIEZA MULTIUSO VIRUTEX 3 uds.</t>
  </si>
  <si>
    <t>SPRAY FOODS AD CLEAN 500 ml</t>
  </si>
  <si>
    <t>TOALLAS DESINFECTANTES VIRUTEX 35 uds.</t>
  </si>
  <si>
    <t>TOALLAS DESINFECTANTES VIRUTEX 50 uds.</t>
  </si>
  <si>
    <t>TRAPERO DOBLE C/OJAL 50X50 VIRUTEX</t>
  </si>
  <si>
    <t>TRAPERO SIMPLE C/OJAL 50X50 VIRUTEX</t>
  </si>
  <si>
    <t>VIRUTILLA ACERO GALVANIZADA N2</t>
  </si>
  <si>
    <t>40712 TOALLA 1H PLUS 200 M</t>
  </si>
  <si>
    <t>40844 TOALLA 2H EXCELLENCE DOBLADA 200 u</t>
  </si>
  <si>
    <t>85116 SERV INTERFOLIADA 2H 400 uds.</t>
  </si>
  <si>
    <t>PAÑO LIMPIEZA MAXWIPE 70 BOBINA 750 UN</t>
  </si>
  <si>
    <t>PAPEL HIGIENICO CLASSIC JUMBO 1H 500 M</t>
  </si>
  <si>
    <t>PAPEL HIGIENICO EXCELLEN 2H 250 M 6 UN</t>
  </si>
  <si>
    <t>PAPEL HIGIENICO EXCELLENCE 2H 20M 16 UN</t>
  </si>
  <si>
    <t>D03</t>
  </si>
  <si>
    <t>SERVILLETA ECOLOGICA 1H 23x22CM 150 UN</t>
  </si>
  <si>
    <t>SERVILLETA INTERFOLIADA 15X9CM 300 UN</t>
  </si>
  <si>
    <t>SERVILLETA MANTEL 2 H 40x40CM 100 UN</t>
  </si>
  <si>
    <t>SERVILLETA MESA EXCELLENCE 1H 500 UN</t>
  </si>
  <si>
    <t>SERVILLETA RESTAURANT 1H 22x23CM 160 UN</t>
  </si>
  <si>
    <t>SERVILLETA RESTAURANT 1H 30x33CM 200 UN</t>
  </si>
  <si>
    <t>TOALLA CLASSIC 1 HOJA 250 M</t>
  </si>
  <si>
    <t>TOALLA EXCELLENCE 2H 200 M</t>
  </si>
  <si>
    <t>D02</t>
  </si>
  <si>
    <t>TOALLA EXCELLENCE 2H 24M 2 UN</t>
  </si>
  <si>
    <t>TOALLA FACIAL 2H 21x14 50 UN</t>
  </si>
  <si>
    <t>TOALLA PLUS EVOLUTION 1H 135 M</t>
  </si>
  <si>
    <t>TOALLA PLUS EVOLUTION 1H 250 M</t>
  </si>
  <si>
    <t>ARRACHERA CAT V CONG  CHILE</t>
  </si>
  <si>
    <t>ASADO DE TIRA 2 CM CAT V CONG  CHILE</t>
  </si>
  <si>
    <t>ASADO DE TIRA 3C CERTIFIED ANGUS BEEF</t>
  </si>
  <si>
    <t>ASADO DE TIRA 8 CM CAT V CONG  CHILE</t>
  </si>
  <si>
    <t>ASADO DE TIRA TROZO  CAT V CONG  CHILE</t>
  </si>
  <si>
    <t>CHUCK ROLL CERTIFIED ANGUS BEEF</t>
  </si>
  <si>
    <t>ENTRAÑA CERTIFIED ANGUS BEEF</t>
  </si>
  <si>
    <t>ENTRAÑA CHOICE USA</t>
  </si>
  <si>
    <t>ENTRAÑA S/PIEL CERTIFIED ANGUS BEEF</t>
  </si>
  <si>
    <t>ENTRECOT CAT V CONG CHILE</t>
  </si>
  <si>
    <t>FILETE CERTIFIED ANGUS BEEF</t>
  </si>
  <si>
    <t>FLAT IRON CAT V CONG  CHILE</t>
  </si>
  <si>
    <t>LOMO LISO C/FIL C/H CERTIFIED ANGUS BEEF</t>
  </si>
  <si>
    <t>LOMO LISO CAT V CONG  CHILE</t>
  </si>
  <si>
    <t>LOMO LISO CERTIFIED ANGUS BEEF</t>
  </si>
  <si>
    <t>LOMO VETADO  CAT V CONG  CHILE</t>
  </si>
  <si>
    <t>LOMO VETADO C/H CERTIFIED ANGUS BEEF</t>
  </si>
  <si>
    <t>LOMO VETADO CERTIFIED ANGUS BEEF</t>
  </si>
  <si>
    <t>PLATEADA CAT V CONG  CHILE</t>
  </si>
  <si>
    <t>PUNTA DE GANSO  CAT V CONG  CHILE</t>
  </si>
  <si>
    <t>PUNTA DE GANSO CERTIFIED ANGUS BEEF</t>
  </si>
  <si>
    <t>PUNTA PALETA CERTIFIED ANGUS BEEF</t>
  </si>
  <si>
    <t>PUNTA PICANA CAT V CONG  CHILE</t>
  </si>
  <si>
    <t>PUNTA PICANA CERTIFIED ANGUS BEEF</t>
  </si>
  <si>
    <t>TAPABARRIGA ARRACHERA CERTIF. ANGUS BEEF</t>
  </si>
  <si>
    <t>TAPAPECHO CAT V CONG  CHILE</t>
  </si>
  <si>
    <t>TAPAPECHO CERTIFIED ANGUS BEEF</t>
  </si>
  <si>
    <t>TOMAHAWK CAT V CONG  CHILE</t>
  </si>
  <si>
    <t>TOMAHAWK CERTIFIED ANGUS BEEF</t>
  </si>
  <si>
    <t>CARNES PREMIUM</t>
  </si>
  <si>
    <t>LOMO LISO PORCIONADO 250 GRS</t>
  </si>
  <si>
    <t>LOMO VETADO PORCIONADO 250 GRS</t>
  </si>
  <si>
    <t>SUBPRODUCTOS</t>
  </si>
  <si>
    <t>COGOTE CONGELADO IMP</t>
  </si>
  <si>
    <t>GUATA CALLO VACUNO</t>
  </si>
  <si>
    <t>HIGADO VACUNO</t>
  </si>
  <si>
    <t>AF01</t>
  </si>
  <si>
    <t>ENCARGADO CATEGORÍA</t>
  </si>
  <si>
    <t>COSTO</t>
  </si>
  <si>
    <t>MG</t>
  </si>
  <si>
    <t>DESCUENTO AUTÓNOMO</t>
  </si>
  <si>
    <t>BOLLERIA Y REPOSTERIA</t>
  </si>
  <si>
    <t>DONUT RELLENA CHOCOLATE POPPIES 71 g</t>
  </si>
  <si>
    <t>Caja 48 Unidades</t>
  </si>
  <si>
    <t>DONUT RELLENA CREMA POPPIES 71 g</t>
  </si>
  <si>
    <t>Caja 160 Unidades</t>
  </si>
  <si>
    <t>Caja 72 Unidades</t>
  </si>
  <si>
    <t>Caja 36 Unidades</t>
  </si>
  <si>
    <t>Caja 112 Unidades</t>
  </si>
  <si>
    <t>Caja 80 Unidades</t>
  </si>
  <si>
    <t>Caja 60 Unidades</t>
  </si>
  <si>
    <t>AROS CEBOLLA AVIKO 1,1 kg 16,5 g</t>
  </si>
  <si>
    <t>Caja 4 Unidades</t>
  </si>
  <si>
    <t>Caja 5 Unidades</t>
  </si>
  <si>
    <t>104524940AF01</t>
  </si>
  <si>
    <t xml:space="preserve">VACUNO CONGELADO </t>
  </si>
  <si>
    <t>GUATA CALLO VACUNO PARAGUAY</t>
  </si>
  <si>
    <t>Kilogramo</t>
  </si>
  <si>
    <t>104524980AF01</t>
  </si>
  <si>
    <t>POSTA ROSADA</t>
  </si>
  <si>
    <t>POSTA ROSADA CAT U CONGELADA COL</t>
  </si>
  <si>
    <t>104525000AF01</t>
  </si>
  <si>
    <t>POSTA ROSADA CAT V CONGELADA COL</t>
  </si>
  <si>
    <t>104526890AF01</t>
  </si>
  <si>
    <t>POSTA ROSADA CAT V CONG PRY</t>
  </si>
  <si>
    <t>150001947AF01</t>
  </si>
  <si>
    <t>HIGADO VACUNO USA</t>
  </si>
  <si>
    <t>150001952AF01</t>
  </si>
  <si>
    <t>POSTA ROSADA CAT V CONG BRASIL</t>
  </si>
  <si>
    <t>104518450AF01</t>
  </si>
  <si>
    <t xml:space="preserve">QUESO GAUDA AMMERLAND 3 KG </t>
  </si>
  <si>
    <t>104522620AF01</t>
  </si>
  <si>
    <t xml:space="preserve">TRUTRO ALA POLLO INTERF BRASIL 15 KG </t>
  </si>
  <si>
    <t>Caja</t>
  </si>
  <si>
    <t>104524530AF01</t>
  </si>
  <si>
    <t xml:space="preserve">TRUTRO ALA IQF BRASIL 1 KG </t>
  </si>
  <si>
    <t>150001986AF01</t>
  </si>
  <si>
    <t xml:space="preserve">CHULETA CERDO CENTRO ENTERA BRASIL 18 KG </t>
  </si>
  <si>
    <t>150001987AF01</t>
  </si>
  <si>
    <t xml:space="preserve">CHULETA CERDO VETADA ENTERA BRASIL 18 KG </t>
  </si>
  <si>
    <t>150001995AF01</t>
  </si>
  <si>
    <t xml:space="preserve">PULPA PIERNA 1/8 IMP 21 KG  </t>
  </si>
  <si>
    <t>104524330AF01</t>
  </si>
  <si>
    <t xml:space="preserve">PECHUGA POLLO MARINADA DESH BRASIL 2 KG </t>
  </si>
  <si>
    <t>Caja 6 Unidades</t>
  </si>
  <si>
    <t>104519930AF01</t>
  </si>
  <si>
    <t>QUESO GAUDA MOLFINO 3,9 kg (Caja)</t>
  </si>
  <si>
    <t>104539990AF01</t>
  </si>
  <si>
    <t>QUESO GOUDA LAMINADO AMMERLAND 1 KG</t>
  </si>
  <si>
    <t>POSTA ROSADA CAT C CONGELADA BRASIL</t>
  </si>
  <si>
    <t>ELIMINACIÓN</t>
  </si>
  <si>
    <t xml:space="preserve">CHORIZO WINTER 1 KG </t>
  </si>
  <si>
    <t>JALAPENO NACHO CHEESE BITES 1 KG</t>
  </si>
  <si>
    <t xml:space="preserve">HELADO TRISABOR FRUGELE 1 L </t>
  </si>
  <si>
    <t xml:space="preserve">PAPAS FRITAS C.A LIMON MARCO POLO 200 G </t>
  </si>
  <si>
    <t xml:space="preserve">PAPAS FRITAS INFERNO SPICY CHEDDAR 175G </t>
  </si>
  <si>
    <t xml:space="preserve">ATUN STEAK 170-220G CJ 5 KG IMPORTADO </t>
  </si>
  <si>
    <t>QUESO CREMA CALIFORNIA IMP 1,36 KG</t>
  </si>
  <si>
    <t>QUESO CREMA RENY PICOT IMP 1,36 kg</t>
  </si>
  <si>
    <t>QUESO  GAUDA LAMINADO   500 GR</t>
  </si>
  <si>
    <t xml:space="preserve">ACEITE DE OLIVA MAGNUM J.LLORENS 1,5 LT </t>
  </si>
  <si>
    <t>CREMAS</t>
  </si>
  <si>
    <t>CREMA CHANTILLY SOPROLE 250 ML</t>
  </si>
  <si>
    <t xml:space="preserve">*D*ESENCIA DE VAINILLA MP 500ML </t>
  </si>
  <si>
    <t>PAN HAMBURGUESA 11 CM BRIOCHE</t>
  </si>
  <si>
    <t>PREMEZCLAS</t>
  </si>
  <si>
    <t xml:space="preserve">MEJORADOR PANES CROCANTES 25 KG CSM </t>
  </si>
  <si>
    <t xml:space="preserve">MEJORADOR PANES SOFT CL 25 KG CSM </t>
  </si>
  <si>
    <t xml:space="preserve">PIÑA EN TROCITOS ESMERALDA 565 G </t>
  </si>
  <si>
    <t>LICORES</t>
  </si>
  <si>
    <t>COCTELES</t>
  </si>
  <si>
    <t xml:space="preserve">COCTEL SPIRIT VODKA MOJITO 5.5° 275CC </t>
  </si>
  <si>
    <t xml:space="preserve">COCTEL SPIRIT VODKA APPLE 5.5° 275CC </t>
  </si>
  <si>
    <t xml:space="preserve">COCTEL SPIRIT VODKA PINEAPPLE 5.5° 275CC </t>
  </si>
  <si>
    <t xml:space="preserve">COCTEL SPIRIT VODKA BLUEBERRY 5.5° 275CC </t>
  </si>
  <si>
    <t>ESPUMANTE</t>
  </si>
  <si>
    <t xml:space="preserve">ESPUMANTE FIESTA MOSCATO 12° 750CC </t>
  </si>
  <si>
    <t xml:space="preserve">ESPUMANTE FIESTA DEMI SEC 12° 750CC </t>
  </si>
  <si>
    <t xml:space="preserve">ESPUMANTE FIESTA BRUT 12° 750CC </t>
  </si>
  <si>
    <t>GIN</t>
  </si>
  <si>
    <t xml:space="preserve">GIN MG EXTRA SECO 40° 700CC </t>
  </si>
  <si>
    <t xml:space="preserve">GIN MASTER'S LONDON DRY PINK 40° 700CC </t>
  </si>
  <si>
    <t xml:space="preserve">GIN MASTER'S LONDON DRY 40° 700CC </t>
  </si>
  <si>
    <t>PISCO</t>
  </si>
  <si>
    <t xml:space="preserve">PISCO CAPISCO 35° 700CC </t>
  </si>
  <si>
    <t xml:space="preserve">PISCO ENVEJECIDO CAPISCO 42° 700CC </t>
  </si>
  <si>
    <t xml:space="preserve">PISCO TRANSPARENTE CAPISCO 42° 700CC </t>
  </si>
  <si>
    <t xml:space="preserve">PISCO LOS NICHOS 35° 750CC </t>
  </si>
  <si>
    <t xml:space="preserve">PISCO LOS NICHOS 40° 750CC </t>
  </si>
  <si>
    <t>RON</t>
  </si>
  <si>
    <t xml:space="preserve">LICOR CREAM BARCELO 17° 700CC </t>
  </si>
  <si>
    <t xml:space="preserve">RON AÑEJO BARCELO 37.5° 1000CC </t>
  </si>
  <si>
    <t>VINO</t>
  </si>
  <si>
    <t xml:space="preserve">VINO RVA CARMENERE BAKUS 13° 750CC </t>
  </si>
  <si>
    <t xml:space="preserve">VINO RVA CABERNET S. BAKUS 13° 750CC </t>
  </si>
  <si>
    <t xml:space="preserve">VINO RVA MERLOT BAKUS 13° 750CC </t>
  </si>
  <si>
    <t xml:space="preserve">VINO RVA SAUVIGNON B. BAKUS 12,5° 750CC </t>
  </si>
  <si>
    <t xml:space="preserve">VINO GRAN RVA CABERNET S BAKUS 14° 750CC </t>
  </si>
  <si>
    <t xml:space="preserve">VINO GRAN RVA MERLOT BAKUS 14° 750CC </t>
  </si>
  <si>
    <t xml:space="preserve">VINO VAR. MERLOT BAKUS 13° 750CC </t>
  </si>
  <si>
    <t xml:space="preserve">VINO GRAN RVA SAUVIGNONB BAKUS 13° 750CC </t>
  </si>
  <si>
    <t xml:space="preserve">VINO VAR. CARMENERE BAKUS 13° 750CC </t>
  </si>
  <si>
    <t xml:space="preserve">VINO VAR. CABERNET S. BAKUS 13° 750CC </t>
  </si>
  <si>
    <t xml:space="preserve">VINO GRAN RVA CARMENERE BAKUS 14° 750CC </t>
  </si>
  <si>
    <t>WHISKY</t>
  </si>
  <si>
    <t xml:space="preserve">WHISKY FIRE EVAN WILLIAMS 35° 750CC </t>
  </si>
  <si>
    <t xml:space="preserve">WHISKY HONEY EVAN WILLIAMS 35° 750CC </t>
  </si>
  <si>
    <t xml:space="preserve">WHISKY PEACH EVAN WILLIAMS 35° 750CC </t>
  </si>
  <si>
    <t>CREMA CHAMPIÑON CAROZZI 1 KG</t>
  </si>
  <si>
    <t xml:space="preserve">TERRA TORTILLA MAIZ MORADO 12X180G </t>
  </si>
  <si>
    <t xml:space="preserve">LICOR BOT 700CC GRANADINA DON VITO </t>
  </si>
  <si>
    <t>LP OCTUBRE 2024</t>
  </si>
  <si>
    <t xml:space="preserve">MAYONESA MINI DELI HELLMANNS 7 G </t>
  </si>
  <si>
    <t>ALMIDON DE MAIZ CAMSA 1 KG</t>
  </si>
  <si>
    <t xml:space="preserve">MOSTAZA MINI HELLMANNS 8 G </t>
  </si>
  <si>
    <t xml:space="preserve">PAPAYA AL JUGO FRASCO QUIMEY 1 KG </t>
  </si>
  <si>
    <t xml:space="preserve">ALCOHOL DESINFECTANTE 1 L </t>
  </si>
  <si>
    <t>LP JUNIO 2024</t>
  </si>
  <si>
    <t xml:space="preserve">ANCHOAS EN ACEITE MARBELLA 90 G </t>
  </si>
  <si>
    <t xml:space="preserve">40722 TOALLA 2H EXCELLENCE 200 M </t>
  </si>
  <si>
    <t>LP MAYO 2024</t>
  </si>
  <si>
    <t xml:space="preserve">81221 SERV COCTEL CINEPLANET 24X24 CM </t>
  </si>
  <si>
    <t>LP AGOSTO 2024</t>
  </si>
  <si>
    <t xml:space="preserve">40702 TOALLA 1H PLUS 300 M </t>
  </si>
  <si>
    <t>LP SEPTIEMBRE 2024</t>
  </si>
  <si>
    <t>SALSAS Y TOPPINGS</t>
  </si>
  <si>
    <t xml:space="preserve">SALSA CHILIS BOLSA 1 KG </t>
  </si>
  <si>
    <t xml:space="preserve">ACEITE OLIVA E/VIRGEN OLITALIA 250 ML </t>
  </si>
  <si>
    <t xml:space="preserve">MERMELADA MINI MORA RELKON 20 G </t>
  </si>
  <si>
    <t>MAYONESA TIPO CASERA DON JUAN 1 L</t>
  </si>
  <si>
    <t xml:space="preserve"> 2024</t>
  </si>
  <si>
    <t>AJI SMOKED MINI INFERNO 8 G.</t>
  </si>
  <si>
    <t>U40</t>
  </si>
  <si>
    <t>ATUN ACEITE VAN CAMPS IMP 354 G</t>
  </si>
  <si>
    <t>ATUN AGUA VAN CAMPS IMP 184 G</t>
  </si>
  <si>
    <t xml:space="preserve">PRINGLES US CH CHEESE 14 X 158G </t>
  </si>
  <si>
    <t>28500 SERV LUNCH BLAN 14X14CM ELITE500UN</t>
  </si>
  <si>
    <t>SUCRALOSA LIQUIDA CERO K IANSA 250 ML</t>
  </si>
  <si>
    <t>STEVIA LIQUIDA CERO K IANSA 250 ML</t>
  </si>
  <si>
    <t>ACEITUNA NEGRA ENTERA 950 G</t>
  </si>
  <si>
    <t>RODRIGO GUAJARDO</t>
  </si>
  <si>
    <t>ELABORADOS CARNICOS CRUDOS</t>
  </si>
  <si>
    <t>ELABORADOS VACUNO</t>
  </si>
  <si>
    <t>CHURRASCO VACUNO FLOW PACK 120 G</t>
  </si>
  <si>
    <t>ARROZ PREGRANEADO TUCAPEL 2 KG</t>
  </si>
  <si>
    <t>ACEITE SOYA MULTIPROPOSITO USA 17,6 L</t>
  </si>
  <si>
    <t>LENTEJAS RIO GRANDE 1 KG</t>
  </si>
  <si>
    <t>97051 JABON LIQUIDO GLICERINA ELITE 5 L</t>
  </si>
  <si>
    <t>40750 TOALLA 2H EXCELLENCE 150 M</t>
  </si>
  <si>
    <t>QUESO CHEDDAR LAMINADO 2,26 KG</t>
  </si>
  <si>
    <t>ARROZ G1 IMPORTADO 1 KG</t>
  </si>
  <si>
    <t>SOPA POLLO CON FIDEOS NATUREZZA 55 G</t>
  </si>
  <si>
    <t>SOPA COSTILLA CON FIDEOS NATUREZZA 55 G</t>
  </si>
  <si>
    <t>SOPA POLLO CON ARROZ NATUREZZA 55 G</t>
  </si>
  <si>
    <t>SOPA CARNE CON CABELLOS NATUREZZA 55 G</t>
  </si>
  <si>
    <t>CHOCLO TETRA WASIL 500 G</t>
  </si>
  <si>
    <t>SPAGHETTI N°5 SAN REMO 400 G</t>
  </si>
  <si>
    <t>DETERGENTE LIQUIDO 1 L</t>
  </si>
  <si>
    <t>CREMA DE ESPARRAGO NATUREZZA 55 G</t>
  </si>
  <si>
    <t>CREMA DE CHAMPIÑON NATUREZZA 55 G</t>
  </si>
  <si>
    <t>CREMA DE CHOCLO NATUREZZA 55 G</t>
  </si>
  <si>
    <t>LAVALOZA AROMA LIMON IMPEKE 750 ML</t>
  </si>
  <si>
    <t>SPAGHETTI FAVORITA 500 G</t>
  </si>
  <si>
    <t>LENTEJAS BANQUETE 5 MM 1 KG</t>
  </si>
  <si>
    <t>GUANTES MULTIUSO TALLA M IMPEKE</t>
  </si>
  <si>
    <t>JUREL AL NATURAL SAN JOSE 425 G</t>
  </si>
  <si>
    <t>COSTILLAR CON PANCETA 3UN IWP IMP 18 KG</t>
  </si>
  <si>
    <t>MANTEQUILLA MINI PORTION SOPROLE 10 G</t>
  </si>
  <si>
    <t>X84</t>
  </si>
  <si>
    <t>SALMON FILETE PRIUM T-D IQF 10 KG CONG</t>
  </si>
  <si>
    <t>TOCINO AHUMADO LAM CONG NACIONAL 1 KG</t>
  </si>
  <si>
    <t>SALMON AHUMADO LAMINADO 200G CONG</t>
  </si>
  <si>
    <t>LIMPIADOR PISO BALDOSA 59 ML</t>
  </si>
  <si>
    <t>PECHUGA DE PAVO ENTERA SOPRAVAL 14 kg</t>
  </si>
  <si>
    <t>VASO 8,25 OZ LAVAZZA</t>
  </si>
  <si>
    <t>MIEL DE PALMA MELIMEL 240 G</t>
  </si>
  <si>
    <t>40715 TOALLA 1H PLUS EVOLUTION 160 M</t>
  </si>
  <si>
    <t>QUESO QUILLAYES CAMEMBERT 100 G</t>
  </si>
  <si>
    <t>40728 TOALLA 1H PLUS EVOLUTION 280 M</t>
  </si>
  <si>
    <t>PAN DE PASCUA VERSLUYS 900GRS</t>
  </si>
  <si>
    <t>HUEVO CHOCOLATE MACIZO 5,5 G</t>
  </si>
  <si>
    <t>NECTAR NARANJA COLUN 1 L</t>
  </si>
  <si>
    <t>NECTAR DURAZNO COLUN 1 L</t>
  </si>
  <si>
    <t>VIENESAS LA ESPAÑOLA 900 G 20 UDS.</t>
  </si>
  <si>
    <t>PRIETA A LA CHILENA PF 1,5 KG</t>
  </si>
  <si>
    <t>AZAFRAN  24X0,5G</t>
  </si>
  <si>
    <t>CANELA ENTERA MARCO POLO 15 G</t>
  </si>
  <si>
    <t>CURRY 50X15G</t>
  </si>
  <si>
    <t>ENELDO MARCO POLO 8 G RRP</t>
  </si>
  <si>
    <t>ESTRAGON MARCO POLO 5 G RRP</t>
  </si>
  <si>
    <t>PICKLES CLASICOS BURGER KING 1,5 KG</t>
  </si>
  <si>
    <t>AJI JALAPEÑO EN RODAJAS DON JUAN 1,5 KG</t>
  </si>
  <si>
    <t>PEPINO DILL MEDIANO 1,5 KG DJ</t>
  </si>
  <si>
    <t>SALSA AJI DON JUAN 1 KG EN RRP</t>
  </si>
  <si>
    <t>POP CORN CARAMELO MARCO POLO 250 G</t>
  </si>
  <si>
    <t xml:space="preserve">LECHE ENTERA PITRUFQUÉN 1 L </t>
  </si>
  <si>
    <t>LP ABRIL 2024</t>
  </si>
  <si>
    <t xml:space="preserve">MOZZARELLA FINGERS AVIKO 1 KG 25 G </t>
  </si>
  <si>
    <t xml:space="preserve">ESPIRALES DON VITTORIO 400 G </t>
  </si>
  <si>
    <t xml:space="preserve">SESAMO TOSTADO BLANCO ZANAFOODS 1 KG </t>
  </si>
  <si>
    <t xml:space="preserve">16609 FACIAL 2H 21X21CM ELITE 50 UDS. </t>
  </si>
  <si>
    <t xml:space="preserve">POROTOS NEGROS 1 KG </t>
  </si>
  <si>
    <t xml:space="preserve">MAYONESA MINI ALACENA 8 G </t>
  </si>
  <si>
    <t xml:space="preserve">MOSTAZA MINI ALACENA 8 G </t>
  </si>
  <si>
    <t xml:space="preserve">QUESO GAUDA TREGGAR 4,3 KG </t>
  </si>
  <si>
    <t xml:space="preserve">PECHUGA POLLO DESH IMP BELLO  2KG </t>
  </si>
  <si>
    <t xml:space="preserve">REINETA FILETE 100 G UP IQF 5 KG </t>
  </si>
  <si>
    <t xml:space="preserve">SALSA MARINARA ROLAND USA 2,9 KG </t>
  </si>
  <si>
    <t xml:space="preserve">PROVOLETA BERNADETTE 2 UDS. 120 G </t>
  </si>
  <si>
    <t xml:space="preserve">PROVOLETA OREGANO BERNADETTE 120 G </t>
  </si>
  <si>
    <t xml:space="preserve">RICOTTA BERNADETTE 1 KG </t>
  </si>
  <si>
    <t xml:space="preserve">LOMO DE CERDO SLICE CPK </t>
  </si>
  <si>
    <t xml:space="preserve">SAL DE MAR MOLIDA FINA CPK </t>
  </si>
  <si>
    <t xml:space="preserve">SAL KOSHER CPK </t>
  </si>
  <si>
    <t xml:space="preserve">SALSA DE TOMATE CPK </t>
  </si>
  <si>
    <t xml:space="preserve">TORTA CHUCK´N CHEESE 25P CONGELADA </t>
  </si>
  <si>
    <t xml:space="preserve">CROQUETA DE REINETA APANADO 480 GR </t>
  </si>
  <si>
    <t xml:space="preserve">VASO PAPEL CAFE C/MANGO 4 OZ </t>
  </si>
  <si>
    <t xml:space="preserve">PEPINO RODAJAS C/LISO DJ 1,5 KG EXPO </t>
  </si>
  <si>
    <t xml:space="preserve">PAPAS FRITAS SERRANO MARCO POLO 36 G </t>
  </si>
  <si>
    <t xml:space="preserve">MANTEQUILLA MINI PORCION SOPROLE 10 G </t>
  </si>
  <si>
    <t>D96</t>
  </si>
  <si>
    <t xml:space="preserve">POLLO ENTERO 2,2 BRASIL CJ 15,4 KG </t>
  </si>
  <si>
    <t>PANES PRE HORNEADOS</t>
  </si>
  <si>
    <t xml:space="preserve">PAN HAMBURGUESA DE PAPA 140 UN CONG </t>
  </si>
  <si>
    <t xml:space="preserve">ARROZ G2 BLUE BONNET TUCAPEL 900 G </t>
  </si>
  <si>
    <t xml:space="preserve">PIÑA EN TROCITOS 3 KG </t>
  </si>
  <si>
    <t xml:space="preserve">TORTILLAS PANCHO VILLA 25 CM 12 UDS. </t>
  </si>
  <si>
    <t xml:space="preserve">TORTILLAS PANCHO VILLA 18 CM 12 UDS. </t>
  </si>
  <si>
    <t xml:space="preserve">ACETO BALSAMICO OLITALIA 5 ML </t>
  </si>
  <si>
    <t xml:space="preserve">MERLUZA FILETE  1 KG 220-280 G IMPORTADA </t>
  </si>
  <si>
    <t xml:space="preserve">PIÑA EN RODAJAS 560 G </t>
  </si>
  <si>
    <t xml:space="preserve">POUCH POLLO CUBO 320 G </t>
  </si>
  <si>
    <t xml:space="preserve">JAMON SERRANO PIZCAS 250 G </t>
  </si>
  <si>
    <t xml:space="preserve">JAMON SERRANO LONCHEADO 100 G </t>
  </si>
  <si>
    <t xml:space="preserve">QUESO MANCHEGO SEMICURADO J.LLORENS 1 KG </t>
  </si>
  <si>
    <t xml:space="preserve">WASABI SACHET 2,5 GR </t>
  </si>
  <si>
    <t xml:space="preserve">28518 SERV EXPRESS 1H 21X10CM 250 UDS. </t>
  </si>
  <si>
    <t xml:space="preserve">POUCH POLLO EN CUBO 1 KG </t>
  </si>
  <si>
    <t xml:space="preserve">GALLETA AGUA COSTA 210 G </t>
  </si>
  <si>
    <t xml:space="preserve">ARROZ G2 TUCAPEL IMPORTADO 2 KG </t>
  </si>
  <si>
    <t xml:space="preserve">PAPAS FRITAS CASERAS MARCO POLO 38 G </t>
  </si>
  <si>
    <t xml:space="preserve">SALSA TARTARA 1 KG </t>
  </si>
  <si>
    <t xml:space="preserve">ACEITE OLIVA OLITALIA 5 L </t>
  </si>
  <si>
    <t xml:space="preserve">JALAPEÑO SNACKS AVIKO 1 KG 25 G </t>
  </si>
  <si>
    <t xml:space="preserve">HELADO FRUTOS ROJOS FRUGELE 1 L </t>
  </si>
  <si>
    <t xml:space="preserve">PIE DE LIMON CONGELADO </t>
  </si>
  <si>
    <t xml:space="preserve">ACEITE PARA FREIR CASALIVA 10 L </t>
  </si>
  <si>
    <t xml:space="preserve">98136 JABON MULTIFLEX ESPUMA ELITE 1 L </t>
  </si>
  <si>
    <t xml:space="preserve">ACEITE OLIVA E/VIRGEN ZAYTA 5 L </t>
  </si>
  <si>
    <t xml:space="preserve">HELADO PALETA COLUMBIA TRENDY 77 ML </t>
  </si>
  <si>
    <t>C44</t>
  </si>
  <si>
    <t xml:space="preserve">QUESO IBERICO CURADO J.LLORENS 3 KG </t>
  </si>
  <si>
    <t>LP DICIEMBRE 2023</t>
  </si>
  <si>
    <t xml:space="preserve">QUESO IBERICO SEMI CURADO J.LLORENS 1 KG </t>
  </si>
  <si>
    <t xml:space="preserve">CHORIZO IBERICO LONCHEADO GOURMET 100 G </t>
  </si>
  <si>
    <t xml:space="preserve">ATUN ACEITE ESMERALDA IMP 170 G </t>
  </si>
  <si>
    <t xml:space="preserve">QUESO OVEJA CURADO J.LLORENS 3 KG </t>
  </si>
  <si>
    <t xml:space="preserve">QUESO DE CABRA SEMICURADO J.LLORENS 3 KG </t>
  </si>
  <si>
    <t>LECHE POLVO 26% MG COLUN 900 G</t>
  </si>
  <si>
    <t xml:space="preserve">QUESO OVEJA SEMICURADO J.LLORENS 1 KG </t>
  </si>
  <si>
    <t xml:space="preserve">QUESO DE CABRA SEMICURADO J.LLORENS 1 KG </t>
  </si>
  <si>
    <t>JUGO LIMON VERDE 100% TRAVERSO 250 ML</t>
  </si>
  <si>
    <t xml:space="preserve">CHORIZO PIZCAS EXTRA 250 G </t>
  </si>
  <si>
    <t xml:space="preserve">JAMON SERRANO LONCHEADO TAPAS  250 G </t>
  </si>
  <si>
    <t xml:space="preserve">SURTIDO CEBO IBERICO LONCHEADO 150 G </t>
  </si>
  <si>
    <t xml:space="preserve">PULPO DEL NORTE 0,8-1,0KG CJ 20KG CONG </t>
  </si>
  <si>
    <t xml:space="preserve">PULPO DEL NORTE 1-1,5KG CJ 20KG CONG </t>
  </si>
  <si>
    <t xml:space="preserve">PULPO DEL NORTE 1,5-2KG CJ 20KG CONG </t>
  </si>
  <si>
    <t xml:space="preserve">PULPO DEL NORTE 2KG UP CJ 20KG CONG </t>
  </si>
  <si>
    <t xml:space="preserve">JAMON DE CEBO DE CAMPO IBERICO 50% </t>
  </si>
  <si>
    <t xml:space="preserve">JAMON SERRANO GRAN RESERVA </t>
  </si>
  <si>
    <t xml:space="preserve">QUESO MANCHEGO CURADO J.LLORENS 3 KG </t>
  </si>
  <si>
    <t xml:space="preserve">SALSA DE SOYA PREMIUM 30 ML </t>
  </si>
  <si>
    <t>ELABORADOS CARNICOS COCIDOS</t>
  </si>
  <si>
    <t>ELABORADOS POLLO</t>
  </si>
  <si>
    <t xml:space="preserve">PECHUGA POLLO EN TIRAS 5 KG </t>
  </si>
  <si>
    <t>POLLO ENTERO 1,5 BRASIL CJ 12 KG</t>
  </si>
  <si>
    <t xml:space="preserve">JAMON DE BELLOTA IBERICO 100% </t>
  </si>
  <si>
    <t xml:space="preserve">QUESO CHEDDAR LAMINADO GREAT LAKES 680 G </t>
  </si>
  <si>
    <t>LP ENERO 2024</t>
  </si>
  <si>
    <t xml:space="preserve">TORTILLA INFERNO BBQ SPICY 180 G </t>
  </si>
  <si>
    <t xml:space="preserve">TORTILLA INFERNO CHILI-LIME 180 G </t>
  </si>
  <si>
    <t xml:space="preserve">CHOCLITOS COCKTAIL ESMERALDA 425 G </t>
  </si>
  <si>
    <t xml:space="preserve">ATUN AGUA VAN CAMPS IMP 354 G </t>
  </si>
  <si>
    <t xml:space="preserve">CARACOLES CAROZZI 5 KG </t>
  </si>
  <si>
    <t xml:space="preserve">PANKO ZANAFOODS 1 KG </t>
  </si>
  <si>
    <t xml:space="preserve">CARNE MECHADA TROZO 160 G </t>
  </si>
  <si>
    <t xml:space="preserve">52091 HIGIENICO CLASSIC JUMBO 1H 500 M </t>
  </si>
  <si>
    <t xml:space="preserve">SALCHICHON CERVEZA LAMINADO 400 G </t>
  </si>
  <si>
    <t xml:space="preserve">98145 ALCOHOL GEL ELITE 320 ML </t>
  </si>
  <si>
    <t xml:space="preserve">POUCH ATUN LOMITO AGUA SAN JOSE 1 KG IMP </t>
  </si>
  <si>
    <t xml:space="preserve">QUESO CHEDDAR LAMINADO REGULAR 1,04 KG </t>
  </si>
  <si>
    <t xml:space="preserve">TRUTRO ENTERO INTERF BELLO 15 KG BRASIL </t>
  </si>
  <si>
    <t xml:space="preserve">YOGHURT SOPROLE LIGHT VAINILLA 120 G </t>
  </si>
  <si>
    <t xml:space="preserve">YOGHURT SOPROLE LIGHT PIÑA 120 G </t>
  </si>
  <si>
    <t xml:space="preserve">YOGHURT SOPROLE LIGHT FRUTILLA 120 G </t>
  </si>
  <si>
    <t xml:space="preserve">YOGHURT SOPROLE VAINILLA BOLSA 1 KG </t>
  </si>
  <si>
    <t xml:space="preserve">YOGHURT SOPROLE DAMASCO BOLSA 1 KG </t>
  </si>
  <si>
    <t xml:space="preserve">YOGHURT SOPROLE FRUTILLA BOLSA 1 KG </t>
  </si>
  <si>
    <t xml:space="preserve">YOGHURT SOPROLE VAINILLA BATIDO 120 G </t>
  </si>
  <si>
    <t xml:space="preserve">YOGHURT SOPROLE DAMASCO BATIDO 120 G </t>
  </si>
  <si>
    <t xml:space="preserve">YOGHURT SOPROLE FRUTILLA BATIDO 120 G </t>
  </si>
  <si>
    <t xml:space="preserve">CENTRO JAMON CEBO DE CAMPO IBERICO 50% </t>
  </si>
  <si>
    <t xml:space="preserve">CUÑA QUESO OVEJA CON TRUFA NEGRA 200 GR </t>
  </si>
  <si>
    <t xml:space="preserve">LECHE DESCREMADA SURLAT 1L </t>
  </si>
  <si>
    <t xml:space="preserve">PIMIENTA MINI ONZA 0,5 G </t>
  </si>
  <si>
    <t xml:space="preserve">VASO 12 OZ LAVAZZA </t>
  </si>
  <si>
    <t xml:space="preserve">YOGHURT COLUN LIGHT DAMASCO BOLSA 1 KG </t>
  </si>
  <si>
    <t xml:space="preserve">YOGHURT COLUN LIGHT FRUTILLA BOLSA 1 KG </t>
  </si>
  <si>
    <t xml:space="preserve">YOGHURT COLUN LIGHT VAINILLA BOLSA 1KG </t>
  </si>
  <si>
    <t xml:space="preserve">LECHE POLVO 26%MG MACROFOOD 900 G </t>
  </si>
  <si>
    <t xml:space="preserve">PAPAS FRITAS CASERAS MARCO POLO 12X250G </t>
  </si>
  <si>
    <t xml:space="preserve">CREMA MULTIPROPOSITO RAMA 31% 1 LT </t>
  </si>
  <si>
    <t>LP FEBRERO 2024</t>
  </si>
  <si>
    <t xml:space="preserve">MANTEQUILLA LIQUIDA PHASE 3,78 L </t>
  </si>
  <si>
    <t xml:space="preserve">TORTA HOJARASCA CONGELADA </t>
  </si>
  <si>
    <t xml:space="preserve">ROCHER T-8 10 UDS 100 G </t>
  </si>
  <si>
    <t>x||</t>
  </si>
  <si>
    <t xml:space="preserve">QUESO RALLADO LA VAQUITA 1 KG </t>
  </si>
  <si>
    <t xml:space="preserve">FRAMBUESA IQF 2,5 KG </t>
  </si>
  <si>
    <t xml:space="preserve">QUESO MANTECOSO LA VAQUITA 4 KG </t>
  </si>
  <si>
    <t xml:space="preserve">40841 TOALLA 1H CLASSIC 250 M </t>
  </si>
  <si>
    <t xml:space="preserve">LOMITO DE CERDO FLOW PACK 120 G </t>
  </si>
  <si>
    <t xml:space="preserve">PAN MULTIGRANOS BERLYS 140 G </t>
  </si>
  <si>
    <t xml:space="preserve">EMPANADA HORNO CARNE PICADA RETERM 160 G </t>
  </si>
  <si>
    <t xml:space="preserve">EMPANADA HORNO CARNE PICADA 160 G </t>
  </si>
  <si>
    <t xml:space="preserve">RICED VEGGIES SWEET LIFE ARDO 1 KG </t>
  </si>
  <si>
    <t xml:space="preserve">TOCINO PREMIUM LAMINADO SUGARDALE 6,8 KG </t>
  </si>
  <si>
    <t xml:space="preserve">ESCALOPA POLLO REBOZADA IQF 10 KG </t>
  </si>
  <si>
    <t xml:space="preserve">HARINA EXTRA FINA 25 KG </t>
  </si>
  <si>
    <t xml:space="preserve">MERMELADA MINI DAMASCO RELKON 25 G </t>
  </si>
  <si>
    <t xml:space="preserve">HOJAS DE ESPINACA IQF ARDO 1 KG </t>
  </si>
  <si>
    <t xml:space="preserve">MERLUZA C/P S/E  1 KG 170-220G IMPORTADA </t>
  </si>
  <si>
    <t xml:space="preserve">ESPARRAGO IQF 1 KG </t>
  </si>
  <si>
    <t xml:space="preserve">JUGO ORGANICO MANZANA DURAZNO 300 ML </t>
  </si>
  <si>
    <t xml:space="preserve">PREMEZCLA DE CHURROS COLLICO 25 KG </t>
  </si>
  <si>
    <t xml:space="preserve">CAMARON ECU 36/40 PEL C/COLA 1KG IMPORT </t>
  </si>
  <si>
    <t xml:space="preserve">CREMA DE CHOCOLATE MASTER MARTINI 13 KG </t>
  </si>
  <si>
    <t xml:space="preserve">LENTEJAS 6 MM 1 KG </t>
  </si>
  <si>
    <t xml:space="preserve">CHANCACA DELICIOSA 400 G </t>
  </si>
  <si>
    <t xml:space="preserve">ARROZ G2 TUCAPEL IMPORTADO 1 KG </t>
  </si>
  <si>
    <t xml:space="preserve">**D**NOTICE VASI CHOC AVELLA 93G X12 UN </t>
  </si>
  <si>
    <t xml:space="preserve">40136 TOALLA 1H PLUS EVOLUTION 135 M </t>
  </si>
  <si>
    <t xml:space="preserve">KANIKAMA 18 CM 200 G </t>
  </si>
  <si>
    <t xml:space="preserve">CREMA MULTIPROPOSITO VIOLIFE  31% 1 LT </t>
  </si>
  <si>
    <t xml:space="preserve">NOT ICE CREAM SALTED CARAMEL 304 G </t>
  </si>
  <si>
    <t xml:space="preserve">NOT ICE CREAM CHOCOLOVE 296 G </t>
  </si>
  <si>
    <t xml:space="preserve">KETCHUP MINI ALACENA 8 G </t>
  </si>
  <si>
    <t xml:space="preserve">VERDURAS TRICOLOR FRITAS ARDO 450 G </t>
  </si>
  <si>
    <t xml:space="preserve">PAELLA DE VEGETALES ARDO 1 KG </t>
  </si>
  <si>
    <t xml:space="preserve">KETCHUP ALPESA DPK 1 KG </t>
  </si>
  <si>
    <t xml:space="preserve">BOCADITOS DE VEGETALES ARDO 1 KG </t>
  </si>
  <si>
    <t xml:space="preserve">NOT MEAT 1 KG </t>
  </si>
  <si>
    <t xml:space="preserve">ALMENDRAS BAÑADAS EN CHOCOLATE 5 KG </t>
  </si>
  <si>
    <t xml:space="preserve">CREMA SPRAY RAMA 500 ML </t>
  </si>
  <si>
    <t xml:space="preserve">NOT CHICKEN NUGGET NOTCO 1 KG </t>
  </si>
  <si>
    <t xml:space="preserve">COCA COLA LIGHT PET 6 UDS. 591 CC </t>
  </si>
  <si>
    <t xml:space="preserve">ARROZ ARBORIO SCOTTI 1 KG </t>
  </si>
  <si>
    <t xml:space="preserve">VIOLIFE GRATED MOZZARELLA FL 4X2,5KG </t>
  </si>
  <si>
    <t xml:space="preserve">VIOLIFE SLICES CHEDDAR 4X1KG </t>
  </si>
  <si>
    <t xml:space="preserve">NECTAR DAMASCO SOPROLE 200 CC </t>
  </si>
  <si>
    <t xml:space="preserve">NECTAR DURAZNO SOPROLE 200 CC </t>
  </si>
  <si>
    <t xml:space="preserve">NECTAR PIÑA SOPROLE 200 CC </t>
  </si>
  <si>
    <t xml:space="preserve">NECTAR NARANJA SOPROLE 200 CC </t>
  </si>
  <si>
    <t xml:space="preserve">NECTAR MANZANA SOPROLE 200 CC </t>
  </si>
  <si>
    <t xml:space="preserve">KETCHUP PET TRAVERSO 350 G </t>
  </si>
  <si>
    <t xml:space="preserve">DULCE DE LECHE FRASCO 450 G </t>
  </si>
  <si>
    <t xml:space="preserve">MOSTAZA JARRA HEINZ 2,94 KG </t>
  </si>
  <si>
    <t xml:space="preserve">AGUA MIN S/GAS BIO PUYEHUE 500 CC </t>
  </si>
  <si>
    <t>EMPANADAS</t>
  </si>
  <si>
    <t xml:space="preserve">EMPANADA QUESO PARA FREIR 37 G </t>
  </si>
  <si>
    <t xml:space="preserve">GENOA SALAMI SUGARDALE 2 LB </t>
  </si>
  <si>
    <t xml:space="preserve">BACON PIECES DELUXE SUGARDALE 2 LB </t>
  </si>
  <si>
    <t xml:space="preserve">PEPPERONI SLICED SUGARDALE  5 LB </t>
  </si>
  <si>
    <t xml:space="preserve">JAMON AHUMADO SLICED SUGARDALE 5 LB </t>
  </si>
  <si>
    <t xml:space="preserve">SLICED PEPEPPERONI PACK 227 G </t>
  </si>
  <si>
    <t xml:space="preserve">JAMON TROCITOS SUGARDALE 2,26 KG </t>
  </si>
  <si>
    <t xml:space="preserve">DONUT AMERICANA 16 KG CSM </t>
  </si>
  <si>
    <t xml:space="preserve">MERENGUE ITALIANO 4 X 5 KG CSM </t>
  </si>
  <si>
    <t xml:space="preserve">MIX CAKE VEGANO 10 KG CSM </t>
  </si>
  <si>
    <t xml:space="preserve">MIX GRANOS ANCESTRALES 25 KG CSM </t>
  </si>
  <si>
    <t xml:space="preserve">MIX CREMA PASTELERA VEGANA 5 KG CSM </t>
  </si>
  <si>
    <t xml:space="preserve">PRALINE ALMENDRA AVELLANA 5 KG CSM </t>
  </si>
  <si>
    <t xml:space="preserve">PRE-MIX BIZCOCHUELO 25 KG CSM </t>
  </si>
  <si>
    <t xml:space="preserve">PRE-MIX CENTENO 10 KG CSM </t>
  </si>
  <si>
    <t xml:space="preserve">PRE-MIX INTEGRAL 10 KG CSM </t>
  </si>
  <si>
    <t xml:space="preserve">PRE-MIX PAN PROTEINA 25 KG CSM </t>
  </si>
  <si>
    <t xml:space="preserve">PRE-MIX QUEQUE AMERICANO 15 KG CSM </t>
  </si>
  <si>
    <t xml:space="preserve">RELLENO CARAMELO 7 KG CSM </t>
  </si>
  <si>
    <t xml:space="preserve">RELLENO CHOCOLATE 7 KG CSM </t>
  </si>
  <si>
    <t xml:space="preserve">RELLENO TOFFEE 7 KG CSM </t>
  </si>
  <si>
    <t xml:space="preserve">QUESO OVEJA CUÑA C/TRUFA NEGRA 200 GR </t>
  </si>
  <si>
    <t xml:space="preserve">NOT MEAT MOLIDA CONGELADA 400 GR </t>
  </si>
  <si>
    <t xml:space="preserve">TORTA MIL HOJAS COMERSUR </t>
  </si>
  <si>
    <t xml:space="preserve">TARTA DE MANZANA COMERSUR </t>
  </si>
  <si>
    <t xml:space="preserve">EMPANADA QUESO RAVIOLERA 24 GRS </t>
  </si>
  <si>
    <t xml:space="preserve">NOT CHEESE CHEDDAR LAMINADO 200 GR </t>
  </si>
  <si>
    <t xml:space="preserve">NOT CHEESE MANTECOSO LAMINADO 200 GR </t>
  </si>
  <si>
    <t xml:space="preserve">GALLETA SODA COSTA 180 G </t>
  </si>
  <si>
    <t xml:space="preserve">JAMON PRAGA AHUMADO PIEZA SJ 4,62 KG </t>
  </si>
  <si>
    <t xml:space="preserve">GALLETA MINI MANTEQ COSTA 40 G </t>
  </si>
  <si>
    <t xml:space="preserve">HELADO PALETA DISCOVER TRENDY 55 ML </t>
  </si>
  <si>
    <t xml:space="preserve">57107 HIGIENICO EXCELLENCE INTERFO 400 H </t>
  </si>
  <si>
    <t xml:space="preserve">PAPAS FRITAS C/AMERICANO MARCO POLO 38 G </t>
  </si>
  <si>
    <t xml:space="preserve">TERRA BITES DE QUINOA BBQ 110G DP </t>
  </si>
  <si>
    <t xml:space="preserve">NOT ICE CREAM SALTED CARAMEL 98 G </t>
  </si>
  <si>
    <t xml:space="preserve">NOT ICECREAM CHEESECAKE FRAM PINTA 298G </t>
  </si>
  <si>
    <t xml:space="preserve">NOT ICE CREAM FRESCURATROPICAL PINT 304G </t>
  </si>
  <si>
    <t xml:space="preserve">PRE-MIX MULTIGRANO 25 KG CSM </t>
  </si>
  <si>
    <t xml:space="preserve">QUESO AZUL CUÑA 140 G SANTA FE </t>
  </si>
  <si>
    <t>LP JULIO 2024</t>
  </si>
  <si>
    <t xml:space="preserve">PROVOLETA MERKEN BERNADETTE 120 G </t>
  </si>
  <si>
    <t xml:space="preserve">TRUTRO CUARTO MEDIANO USA CJ 15 KG </t>
  </si>
  <si>
    <t>ELABORADOS CERDO</t>
  </si>
  <si>
    <t xml:space="preserve">TROCITOS DE CERDO BOLSA 1 KG USA </t>
  </si>
  <si>
    <t xml:space="preserve">ATUN STEAK 210-240G CJ 10 KG IMPORTADO </t>
  </si>
  <si>
    <t>MAYONESA ALACENA 475 G</t>
  </si>
  <si>
    <t xml:space="preserve">AZUCAR G2 DE REYES 1 KG </t>
  </si>
  <si>
    <t xml:space="preserve">QUESO AHUMADO LOS TILOS 250 G </t>
  </si>
  <si>
    <t xml:space="preserve">PAPEL ANTIGRASA AJEDREZ 30,5 CM </t>
  </si>
  <si>
    <t xml:space="preserve">POROTOS TORTOLA 1 KG </t>
  </si>
  <si>
    <t xml:space="preserve">BOMBILLA RECTA NEGRA 6 MM </t>
  </si>
  <si>
    <t xml:space="preserve">GLASEADO CHOCOLATE 5 KG CSM </t>
  </si>
  <si>
    <t xml:space="preserve">PRE-MIX PANES RUSTICOS 25 KG CSM </t>
  </si>
  <si>
    <t>GLASEADO CHOCOLATE 4 X 2,5KG CSM</t>
  </si>
  <si>
    <t>PAVITA MARINADA C/M SADIA 3-4 KG CONG</t>
  </si>
  <si>
    <t xml:space="preserve">CHEESECAKE ORIGINAL CHF 14 TROZOS </t>
  </si>
  <si>
    <t xml:space="preserve">ZUCARITAS 730 G </t>
  </si>
  <si>
    <t xml:space="preserve">POROTOS HALLADOS 1 KG </t>
  </si>
  <si>
    <t xml:space="preserve">PF CASERAS </t>
  </si>
  <si>
    <t xml:space="preserve">COMINO MOLIDO 1 KG </t>
  </si>
  <si>
    <t xml:space="preserve">ACEITE ORUJO DE OLIVA OLITALIA 5 L </t>
  </si>
  <si>
    <t xml:space="preserve">POLLO ENTERO 2,0 ARGENTINA CJ 20 KG </t>
  </si>
  <si>
    <t xml:space="preserve">PECHUGA POLLO MARINADA S/H LP BRASIL 15K </t>
  </si>
  <si>
    <t xml:space="preserve">MIEL MINI RELKON 25 G </t>
  </si>
  <si>
    <t xml:space="preserve">JAMON SERRANO LAMINADO J.LLORENS 500 G </t>
  </si>
  <si>
    <t xml:space="preserve">KETCHUP HEINZ C/DISPENSADOR 12,92 KG </t>
  </si>
  <si>
    <t xml:space="preserve">NOT ICE CREAM COOKIES &amp; DREAMS 92 G </t>
  </si>
  <si>
    <t xml:space="preserve">ACEITE OLIVA EXTRA VIRGEN RELKON 8 ML </t>
  </si>
  <si>
    <t xml:space="preserve">POLLO ENTERO 2,1 ARGENTINA CJ 21 KG </t>
  </si>
  <si>
    <t xml:space="preserve">SALSA WORCESTERSHIRE LEA&amp;PERRINS 296 ML </t>
  </si>
  <si>
    <t xml:space="preserve">DESPUNTE LOMO CENTRO CJ 5 KG </t>
  </si>
  <si>
    <t xml:space="preserve">LIBRO DEGUSTACION JOSEP LLORENS </t>
  </si>
  <si>
    <t xml:space="preserve">KETCHUP JARRA HEINZ 3,23 KG </t>
  </si>
  <si>
    <t xml:space="preserve">BUTIFARRA FIAMBRE DEL NEGRO 500 G </t>
  </si>
  <si>
    <t xml:space="preserve">CHORIZO ARGENTINO FIAMBRE DEL NEGRO 500G </t>
  </si>
  <si>
    <t xml:space="preserve">LONGANIZA CHILENA FIAMBRE DEL NEGRO 500G </t>
  </si>
  <si>
    <t xml:space="preserve">MORCILLA FIAMBRE DEL NEGRO 500 G </t>
  </si>
  <si>
    <t xml:space="preserve">PACK PREMIUM FIAMBRE DEL NEGRO 700 G </t>
  </si>
  <si>
    <t xml:space="preserve">TORTA DE TRUFA CONGELADA </t>
  </si>
  <si>
    <t xml:space="preserve">PECHUGA DE POLLO COCIDA PLANE 1,5 KG </t>
  </si>
  <si>
    <t xml:space="preserve">MASA PIZZA COLIFLOR CPK </t>
  </si>
  <si>
    <t xml:space="preserve">POROTO NEGRO BAJO EN SODIO CPK </t>
  </si>
  <si>
    <t xml:space="preserve">ACEITE OLIVA EXTRA VIRGEN 100% CPK </t>
  </si>
  <si>
    <t xml:space="preserve">EMPANADA DE QUESO INTERBAKE 21 G </t>
  </si>
  <si>
    <t>JARABE SPRITE ZERO 19LT</t>
  </si>
  <si>
    <t>JARABE COCA COLA ZERO 19LT</t>
  </si>
  <si>
    <t xml:space="preserve">GALLETA CHOCOLATE HILTON 63,8 G </t>
  </si>
  <si>
    <t>Z06</t>
  </si>
  <si>
    <t xml:space="preserve">POLLO ENTERO 1,5 ARGENTINA CJ 18 KG </t>
  </si>
  <si>
    <t xml:space="preserve">POLLO ENTERO 1,7 ARGENTINA CJ 20,4 KG </t>
  </si>
  <si>
    <t xml:space="preserve">PEPINO DILL 1,5 KG DON JUAN </t>
  </si>
  <si>
    <t>PIZZA CONGELADA 5 QUESOS 12X410G</t>
  </si>
  <si>
    <t xml:space="preserve">DONUT MANZANA CANELA 63 G </t>
  </si>
  <si>
    <t xml:space="preserve">CHOUX VAINILLA POPPIES </t>
  </si>
  <si>
    <t xml:space="preserve">ACEITE MARAVILLA NATURA 900 ML </t>
  </si>
  <si>
    <t xml:space="preserve">LINGUINI DON VITTORIO 400 G </t>
  </si>
  <si>
    <t>LP MARZO 2024</t>
  </si>
  <si>
    <t xml:space="preserve">TROCITOS DE CERDO PARA PIZZA 2,27 KG </t>
  </si>
  <si>
    <t xml:space="preserve">85375 SERV INTERFOLIADA 21X15CM 300 UDS. </t>
  </si>
  <si>
    <t xml:space="preserve">MIX ALITA COCIDA BBQ 10 KG </t>
  </si>
  <si>
    <t xml:space="preserve">PUNTA DE GANSO CHOICE USA </t>
  </si>
  <si>
    <t xml:space="preserve">BOMBILLA FLEXIBLE NEGRA 6 MM </t>
  </si>
  <si>
    <t xml:space="preserve">BOMBILLA FLEXIBLE KRAFT 6 MM </t>
  </si>
  <si>
    <t xml:space="preserve">PIÑA EN TROCITOS 565 G </t>
  </si>
  <si>
    <t xml:space="preserve">KETCHUP HEINZ C/DISPENSADOR 6,45 KG </t>
  </si>
  <si>
    <t xml:space="preserve">LENTEJAS ALMIFRUT 6 MM  1 KG </t>
  </si>
  <si>
    <t xml:space="preserve">MAYO ALACENA 950 G </t>
  </si>
  <si>
    <t xml:space="preserve">40861 TOALLA CLASSIC 1H 250 M </t>
  </si>
  <si>
    <t xml:space="preserve">PAPAS CREMA CEBOLLA KRYZPO 37 G </t>
  </si>
  <si>
    <t xml:space="preserve">JENGIBRE SACHET 5 GR </t>
  </si>
  <si>
    <t xml:space="preserve">RELLENO CHOC SCHOKATA 12,5 KG CSM </t>
  </si>
  <si>
    <t xml:space="preserve">REVOLVEDOR MADERA 14 CM 100 UDS </t>
  </si>
  <si>
    <t xml:space="preserve">TAPA PAPEL KRAFT BLANCO 8-16OZ PLA COMPO </t>
  </si>
  <si>
    <t xml:space="preserve">CORN FLAKES 500 G </t>
  </si>
  <si>
    <t xml:space="preserve">GALLETA MINI DULCITAS COSTA 40 G </t>
  </si>
  <si>
    <t xml:space="preserve">MOSTAZA MINI BURGER KING 6 G </t>
  </si>
  <si>
    <t>Q80</t>
  </si>
  <si>
    <t xml:space="preserve">LIMONETA MINI 8 G </t>
  </si>
  <si>
    <t xml:space="preserve">MANI SIN SAL MARCO POLO 430 G RRP </t>
  </si>
  <si>
    <t xml:space="preserve">PAPAS FRITAS CIBOULETTE MARCO POLO 36 G </t>
  </si>
  <si>
    <t xml:space="preserve">SNACK MIX MARCO POLO 8X320G </t>
  </si>
  <si>
    <t xml:space="preserve">PAPAS FRITAS CASERAS MP 60X18G </t>
  </si>
  <si>
    <t xml:space="preserve">CORBATA GRANDE DON VITTORIO 400G </t>
  </si>
  <si>
    <t xml:space="preserve">LICOR BOT 700CC JARABE DE GOMA DON VITO </t>
  </si>
  <si>
    <t xml:space="preserve">**D**MOSTAZA DON JUAN 1 KG EN RRP </t>
  </si>
  <si>
    <t xml:space="preserve">PECHUGA POLLO S/H AGROSUPER IQF 10 KG </t>
  </si>
  <si>
    <t xml:space="preserve">JARABE DE FRUTA CPK </t>
  </si>
  <si>
    <t xml:space="preserve">JARABE DE PEPINO CPK </t>
  </si>
  <si>
    <t xml:space="preserve">PAPAS HORNEADAS CPK </t>
  </si>
  <si>
    <t xml:space="preserve">PURE DE FRAMBUESA CPK </t>
  </si>
  <si>
    <t xml:space="preserve">PURE DE FRUTILLA CPK </t>
  </si>
  <si>
    <t xml:space="preserve">SOPA GUISO TRITURADO CPK </t>
  </si>
  <si>
    <t xml:space="preserve">SOPA TORTILLA SEDONA CPK </t>
  </si>
  <si>
    <t xml:space="preserve">DISPENSADOR AJI CHICO C/TAPA </t>
  </si>
  <si>
    <t xml:space="preserve">DISPENSADOR C/TAPA ADEREZOS </t>
  </si>
  <si>
    <t xml:space="preserve">CHAMPIÑON LAMINADO ESMERALDA 400 G </t>
  </si>
  <si>
    <t xml:space="preserve">TE CLUB PREMIUM CEYLON 20BLS </t>
  </si>
  <si>
    <t xml:space="preserve">MAYONESA ALACENA 950 G </t>
  </si>
  <si>
    <t xml:space="preserve">CORBATA CHICA DON VITTORIO 400G </t>
  </si>
  <si>
    <t xml:space="preserve">PRINGLES US ORIGINAL 124 G NV </t>
  </si>
  <si>
    <t xml:space="preserve">PRINGLES CHEESE 124G USA </t>
  </si>
  <si>
    <t xml:space="preserve">SALMON AHUMADO LAMINADO 500G CONG </t>
  </si>
  <si>
    <t xml:space="preserve">98137 JABON MULTIFLEX TRICLOSAN ELIT 1 L </t>
  </si>
  <si>
    <t xml:space="preserve">TAPA VASO 12 OZ, 16 OZ O 20 OZ </t>
  </si>
  <si>
    <t xml:space="preserve">CUCHARA LAVAZZA CON AGUJERO </t>
  </si>
  <si>
    <t xml:space="preserve">MOSTACCIOLI CAROZZI 5 KG </t>
  </si>
  <si>
    <t xml:space="preserve">85244 SERV DOBLADA 1H 33X33CM 200 UDS. </t>
  </si>
  <si>
    <t>BOLLERIA Y MASAS DULCES</t>
  </si>
  <si>
    <t xml:space="preserve">MEDIALUNA VAINILLA 40 G </t>
  </si>
  <si>
    <t>PABLO AUAD</t>
  </si>
  <si>
    <t xml:space="preserve">PIMENTON ROJO CUBO IQF ARDO 10 KG </t>
  </si>
  <si>
    <t xml:space="preserve">FACIAL FAMILIAR 2 H. ELITE 85 UDS. </t>
  </si>
  <si>
    <t xml:space="preserve">RICED VEGGIES GREEN WAVE ARDO 1 KG </t>
  </si>
  <si>
    <t xml:space="preserve">RICED VEGGIES CAULI POWER ARDO 1 KG </t>
  </si>
  <si>
    <t xml:space="preserve">CAPSULA ESPR MEDIO AMABILE LAVAZZA 8 G </t>
  </si>
  <si>
    <t xml:space="preserve">CREMA UHT VEG PROFESSIONAL CREM 1 L </t>
  </si>
  <si>
    <t xml:space="preserve">TE NEGRO LIMON LIPTON 25 UDS </t>
  </si>
  <si>
    <t xml:space="preserve">40250 TOALLA 1H PLUS EVOLUTION 250 M </t>
  </si>
  <si>
    <t xml:space="preserve">MAQUINA CHOCOLATE ERACLEA </t>
  </si>
  <si>
    <t xml:space="preserve">40701 TOALLA 1H PLUS 300 M </t>
  </si>
  <si>
    <t xml:space="preserve">PIÑA EN RODAJAS 3 KG </t>
  </si>
  <si>
    <t xml:space="preserve">CAMARON ECU 26/30 CRU C/CASCA 1KG IMPORT </t>
  </si>
  <si>
    <t xml:space="preserve">98146 ALCOHOL ESPUMA MULTIFLEX ELITE 1 L </t>
  </si>
  <si>
    <t xml:space="preserve">QUINOA CAROZZI 1 KG </t>
  </si>
  <si>
    <t xml:space="preserve">AVENA INSTANTANEA VIVO 500 G </t>
  </si>
  <si>
    <t xml:space="preserve">DURAZNO TROZOS 425 G </t>
  </si>
  <si>
    <t xml:space="preserve">TE ORJAS 30 G </t>
  </si>
  <si>
    <t xml:space="preserve">JALEA NARANJA 50 G </t>
  </si>
  <si>
    <t xml:space="preserve">52064 HIGIENICO EXCELLEN 3H 20 M 16 UDS. </t>
  </si>
  <si>
    <t xml:space="preserve">MERLUZA C/P S/E  1 KG 120-170G IMPORTADA </t>
  </si>
  <si>
    <t xml:space="preserve">FONDOS DE ALCACHOFAS ALMIFRUT 900 G </t>
  </si>
  <si>
    <t xml:space="preserve">REINETA S/P S/E 1 KG 100-200 G IMPORTADA </t>
  </si>
  <si>
    <t xml:space="preserve">SALMON FILETE PRIUM T-D C/P 15 KG CONG </t>
  </si>
  <si>
    <t xml:space="preserve">COCA COLA ZERO PET 6 UDS. 591 CC </t>
  </si>
  <si>
    <t xml:space="preserve">COCA COLA PET 6 UDS. 591 CC </t>
  </si>
  <si>
    <t xml:space="preserve">FANTA PET 6 UDS. 591 CC </t>
  </si>
  <si>
    <t xml:space="preserve">SPRITE PET 6 UDS. 591 CC </t>
  </si>
  <si>
    <t xml:space="preserve">COWBOY STEAK CERTIFIED ANGUS BEEF </t>
  </si>
  <si>
    <t xml:space="preserve">MECHADA DE CERDO FIAMBRE DEL NEGRO 2 KG </t>
  </si>
  <si>
    <t xml:space="preserve">MOLIDA VACUNO 80/20 CAB CJ CHICA 4,5 KG </t>
  </si>
  <si>
    <t xml:space="preserve">MECHADA TRADICIONAL VACUNO 1,5 KG </t>
  </si>
  <si>
    <t xml:space="preserve">ACEITE TRUFADO CPK </t>
  </si>
  <si>
    <t xml:space="preserve">ALBONDIGAS DE POLLO CPK </t>
  </si>
  <si>
    <t>SALSA PARA ALBONDIGAS CPK</t>
  </si>
  <si>
    <t xml:space="preserve">DIP ALCACHOFA Y ESPINACA CPK </t>
  </si>
  <si>
    <t xml:space="preserve">DRESSING ENSALADA CESAR RS CPK </t>
  </si>
  <si>
    <t xml:space="preserve">MAIZ DULCE BLANCO CPK </t>
  </si>
  <si>
    <t xml:space="preserve">PECHUGA DE PAVO CPK </t>
  </si>
  <si>
    <t xml:space="preserve">PIE DE LIMÓN CPK </t>
  </si>
  <si>
    <t xml:space="preserve">PIMIENTA ROJA MOLIDA CPK </t>
  </si>
  <si>
    <t xml:space="preserve">QUEQUE DE MANTEQUILLA CPK </t>
  </si>
  <si>
    <t xml:space="preserve">SALSA BARBACOA CPK </t>
  </si>
  <si>
    <t xml:space="preserve">SEMILLAS DE SESAMO NEGRO CPK </t>
  </si>
  <si>
    <t xml:space="preserve">SEMILLAS DE HINOJO SPICY CPK </t>
  </si>
  <si>
    <t xml:space="preserve">MECHADA DE CERDO 1,5 KG </t>
  </si>
  <si>
    <t xml:space="preserve">FLAT IRON STEAK CERTIFIED ANGUS BEEF </t>
  </si>
  <si>
    <t xml:space="preserve">LOMO LISO C/H STEAK CERTIFIED ANGUS BEEF </t>
  </si>
  <si>
    <t xml:space="preserve">MASA PIZZA 17 CM CPK </t>
  </si>
  <si>
    <t>C84</t>
  </si>
  <si>
    <t xml:space="preserve">PIZZA CROCANTE LIBRE DE GLUTEN CPK </t>
  </si>
  <si>
    <t xml:space="preserve">TOMATE FILETEADO PELADO CPK </t>
  </si>
  <si>
    <t xml:space="preserve">MECHADA TRADICIONAL LOMA VERDE 500 GRS </t>
  </si>
  <si>
    <t xml:space="preserve">SALSA DE TOMATE CPK 2,95 KG </t>
  </si>
  <si>
    <t xml:space="preserve">GUATA CALLO VACUNO BRASIL </t>
  </si>
  <si>
    <t xml:space="preserve">CLAMSHELL 15,2 X 22,8 CM CAÑA DE AZUCAR </t>
  </si>
  <si>
    <t xml:space="preserve">MERMELADA DE FRUTILLA AMBROSOLI 1 KG </t>
  </si>
  <si>
    <t xml:space="preserve">VASO DESECHABLE TRANSPARENTE 360 ML </t>
  </si>
  <si>
    <t xml:space="preserve">DESINFECTANTE AEROSOL TRAD IGENIX 360 CC </t>
  </si>
  <si>
    <t xml:space="preserve">CAFE CRUZEIRO TRADICIONAL 170 G </t>
  </si>
  <si>
    <t xml:space="preserve">JUREL AL NATURAL 425 G </t>
  </si>
  <si>
    <t xml:space="preserve">LEVADURA INSTANTANEA 500 G </t>
  </si>
  <si>
    <t xml:space="preserve">QUINOA BLANCA 1 KG </t>
  </si>
  <si>
    <t xml:space="preserve">LASAÑA LISTA CAROZZI 360 G </t>
  </si>
  <si>
    <t xml:space="preserve">GARBANZO ENTERO C/PIEL 1 KG </t>
  </si>
  <si>
    <t xml:space="preserve">**D**AJI EN CREMA DON JUAN 1 KG EN RRP </t>
  </si>
  <si>
    <t xml:space="preserve">MAYONESA CASERA FOOD SERVICE </t>
  </si>
  <si>
    <t xml:space="preserve">SALSA QUESO DON JUAN 1 KG </t>
  </si>
  <si>
    <t xml:space="preserve">**D**VINAGRE BALSAMICO DON JUAN 5 L </t>
  </si>
  <si>
    <t xml:space="preserve">CAFE MOLIDO COPACABANA 250 G </t>
  </si>
  <si>
    <t xml:space="preserve">JARABE DE GOMA DON JUAN 5 L </t>
  </si>
  <si>
    <t>I05</t>
  </si>
  <si>
    <t xml:space="preserve">RAMITAS QUESO 50X42G </t>
  </si>
  <si>
    <t xml:space="preserve">**D**SALSA SOYA DON JUAN 5 L </t>
  </si>
  <si>
    <t xml:space="preserve">ACETO BALSAMICO MARCO POLO 500 CC </t>
  </si>
  <si>
    <t xml:space="preserve">MOSTAZA ANTIGUA PET MARCO POLO 240 G </t>
  </si>
  <si>
    <t xml:space="preserve">MOSTAZA DIJON MARCO POLO 240 G </t>
  </si>
  <si>
    <t xml:space="preserve">MANI SALADO MARCO POLO 430 G RRP </t>
  </si>
  <si>
    <t xml:space="preserve">AJO EN POLVO MARCO POLO 1 KG </t>
  </si>
  <si>
    <t xml:space="preserve">CACAO AMARGO BOLSA 1KG </t>
  </si>
  <si>
    <t xml:space="preserve">MAQUINA CAFE S40 SELETRON 2G </t>
  </si>
  <si>
    <t xml:space="preserve">PECHUGA POLLO MARINADA IQF 4,54 KG BOLSA </t>
  </si>
  <si>
    <t>NOT MAYO SQUEEZE ORIGINAL 350 G</t>
  </si>
  <si>
    <t>LP NOVIEMBRE 2023</t>
  </si>
  <si>
    <t xml:space="preserve">CANUTO DON VITTORIO 400 G </t>
  </si>
  <si>
    <t xml:space="preserve">SPAGHETTI N°5 DON VITTORIO 400 G </t>
  </si>
  <si>
    <t xml:space="preserve">NUTELLA 140G </t>
  </si>
  <si>
    <t>ESPIRALES CAROZZI 400 G</t>
  </si>
  <si>
    <t xml:space="preserve">SET CUBIERTOS 4 PIEZAS </t>
  </si>
  <si>
    <t>NOT MAYO SQUEEZE GARLIC 350 G</t>
  </si>
  <si>
    <t>NOT MAYO SQUEEZY OLIVA 350 G</t>
  </si>
  <si>
    <t>NOT MAYO SQUEEZY SPICY 350 G</t>
  </si>
  <si>
    <t>MAYONESA MINI HEINZ 12 G</t>
  </si>
  <si>
    <t xml:space="preserve">KETCHUP BOLSA HEINZ 3,23 KG </t>
  </si>
  <si>
    <t xml:space="preserve">YOGHURT COLUN LIGHT DAMASCO 125 G </t>
  </si>
  <si>
    <t xml:space="preserve">YOGHURT COLUN LIGHT FRAMBUESA 125 G </t>
  </si>
  <si>
    <t xml:space="preserve">YOGHURT COLUN LIGHT FRUTILLA 125 G </t>
  </si>
  <si>
    <t xml:space="preserve">YOGHURT COLUN LIGHT MORA 125 G </t>
  </si>
  <si>
    <t>ARROZ ARBORIO SCOTTI 1 KG</t>
  </si>
  <si>
    <t>LAVALOZA EXCELL 750 ML</t>
  </si>
  <si>
    <t>28517 SERV EXPRESS 1H 21X10CM 250 UDS.</t>
  </si>
  <si>
    <t xml:space="preserve">YOGHURT COLUN LIGHT VAINILLA 125 G </t>
  </si>
  <si>
    <t xml:space="preserve">ACEITE VEGETAL BONANZA 900 ML </t>
  </si>
  <si>
    <t>LP OCTUBRE 2023</t>
  </si>
  <si>
    <t>SALSA PECORINO BARILLA 400G QUESO</t>
  </si>
  <si>
    <t>QUESO MOZZARELLA GRANUL LA VAQUITA 1 KG</t>
  </si>
  <si>
    <t xml:space="preserve">PULPA PIERNA CERDO MARINADA NAC 10 KG </t>
  </si>
  <si>
    <t xml:space="preserve">MERMELADA MINI FRUTILLA LIGHT RELKO 25 G </t>
  </si>
  <si>
    <t>JABON LIQUIDO 900 ML</t>
  </si>
  <si>
    <t>ALCOHOL GEL VIRUTEX 1 L</t>
  </si>
  <si>
    <t>ALCOHOL GEL DIFEM 340 ML</t>
  </si>
  <si>
    <t>PASTA CORTA 400 G</t>
  </si>
  <si>
    <t xml:space="preserve">GRANOLA MIEL Y ALMENDRAS VIVO 370 G </t>
  </si>
  <si>
    <t xml:space="preserve">MAYONESA MINI DELI KRAFT 8 G </t>
  </si>
  <si>
    <t>JAMÓN SERRANO 500 GR RECETA DEL ABUELO</t>
  </si>
  <si>
    <t>TRUTRO ALA ASADO BL 1 kg</t>
  </si>
  <si>
    <t>SACHET TOALLITA DESINFECTANTE ICBFS</t>
  </si>
  <si>
    <t>JUGO LIMON AMARILLO 100% TRAVERSO 250 ML</t>
  </si>
  <si>
    <t xml:space="preserve">CEREAL CHOCAPIC NESTLE 540 G </t>
  </si>
  <si>
    <t xml:space="preserve">AJI MINI TRAVERSO 8 GR </t>
  </si>
  <si>
    <t>CONCENTRADO TOMATE KNORR 1 KG</t>
  </si>
  <si>
    <t>DURAZNO MITADES 425 G</t>
  </si>
  <si>
    <t>MAYONESA CLÁSICA 15 X 950G 21% EN RRP</t>
  </si>
  <si>
    <t xml:space="preserve">CEREAL CHOCO KRISPIS KELLOGS 490 G </t>
  </si>
  <si>
    <t>C21</t>
  </si>
  <si>
    <t xml:space="preserve">LETRERO DOBLE CARA 45X45 CM LAVAZZA </t>
  </si>
  <si>
    <t xml:space="preserve">TE EXCELSIOR CEYLAN GRANEL 125G </t>
  </si>
  <si>
    <t xml:space="preserve">MOLINILLO TOP LA SPAZIALE </t>
  </si>
  <si>
    <t xml:space="preserve">TE EMBLEM PREMIUM GRANEL 115G </t>
  </si>
  <si>
    <t xml:space="preserve">CENTRO JAMON SERRANO GRAN RESERVA </t>
  </si>
  <si>
    <t xml:space="preserve">LECHE ENTERA SURLAT 1L TAPA </t>
  </si>
  <si>
    <t xml:space="preserve">ARVEJAS PARTIDAS 1 KG </t>
  </si>
  <si>
    <t>QUESO GAUDA LAMINADO 500 g (Caja 26)</t>
  </si>
  <si>
    <t xml:space="preserve">**D**PEPINO DILL MEDIANO DON JUAN 1,6KG </t>
  </si>
  <si>
    <t xml:space="preserve">PAPAS FRITAS C/AMERICANO MARCO POLO 400G </t>
  </si>
  <si>
    <t xml:space="preserve">RIGATONE DON VITTORIO 400 G </t>
  </si>
  <si>
    <t xml:space="preserve">ALINO COMPLETO EDRA 15 G RRP </t>
  </si>
  <si>
    <t xml:space="preserve">QUIFAROS DON VITTORIO 400 G </t>
  </si>
  <si>
    <t xml:space="preserve">ROCHER CORAZON T-8 100 G. </t>
  </si>
  <si>
    <t xml:space="preserve">PRINGLES US CH CHEESE 124 G </t>
  </si>
  <si>
    <t xml:space="preserve">CHULETA CORDERO SARATOGA KG </t>
  </si>
  <si>
    <t xml:space="preserve">CORDERO ENTERO CARCASA PIEZA 11-13 KG </t>
  </si>
  <si>
    <t xml:space="preserve">ARROZ G2 IMPORTADO BONANZA 1 KG </t>
  </si>
  <si>
    <t xml:space="preserve">MERMELADA MINI DURAZNO RELKON 25 G </t>
  </si>
  <si>
    <t xml:space="preserve">MERMELADA MINI FRUTILLA RELKON 25 G </t>
  </si>
  <si>
    <t xml:space="preserve">ACEITE MARAVILLA MINI 10 ML </t>
  </si>
  <si>
    <t xml:space="preserve">GARBANZO ENTERO S/PIEL 1 KG </t>
  </si>
  <si>
    <t xml:space="preserve">SALSA TERIYAKI PREMIUM 30 ML </t>
  </si>
  <si>
    <t xml:space="preserve">ACEITE OLIVA EXTRA VIRGEN JLLORENS 500ML </t>
  </si>
  <si>
    <t xml:space="preserve">ACEITE OLIVA E/VIRGEN OLITALIA 5 L </t>
  </si>
  <si>
    <t xml:space="preserve">GAUDA STICKS AVIKO 1 KG </t>
  </si>
  <si>
    <t xml:space="preserve">ACEITE OLIVA E/VIRGEN BLEND C/VALVUL 5 L </t>
  </si>
  <si>
    <t xml:space="preserve">NOT ICE CREAM COOKIES &amp; DREAMS 284 G </t>
  </si>
  <si>
    <t xml:space="preserve">CHOCLO EN TROZOS FDM 2 KG </t>
  </si>
  <si>
    <t xml:space="preserve">SEMILLAS DE SESAMO SPICY CPK </t>
  </si>
  <si>
    <t xml:space="preserve">PASTA SPAGHETTI GRUESO BARILLA CPK </t>
  </si>
  <si>
    <t xml:space="preserve">WASABI EN POLVO MAYAMOTO 1 KG </t>
  </si>
  <si>
    <t xml:space="preserve">YOGHURT LOS ALERCES BATIDO FRUTILLA 125G </t>
  </si>
  <si>
    <t xml:space="preserve">YOGHURT LOS ALERCES BATIDO VAINILLA 125G </t>
  </si>
  <si>
    <t>MINIATURA CEREALES 44 G</t>
  </si>
  <si>
    <t xml:space="preserve">CHEESECAKE NEW YORK FN 14 TROZOS </t>
  </si>
  <si>
    <t>PRINGLES US ORIGINAL14X149G</t>
  </si>
  <si>
    <t>LP SEPTIEMBRE* 2024</t>
  </si>
  <si>
    <t>ATUN LOMITO ACEITE SAN JOSE 160 G IMPORT</t>
  </si>
  <si>
    <t>ATUN LOMITO AGUA SAN JOSE 160 G IMPORT</t>
  </si>
  <si>
    <t>MANTEQUILLA MINI PORCION PRESIDENT 10 G</t>
  </si>
  <si>
    <t>CARNE MOLIDA 10% PREMIUM 1 KG</t>
  </si>
  <si>
    <t>CAFE ENTERO COPACABANA 500 G</t>
  </si>
  <si>
    <t>SALMON FILETE STAN T-D IVP CJ 15KG CONG (Caja)</t>
  </si>
  <si>
    <t xml:space="preserve">VARITAS DE REINETA APANADO 500 GR </t>
  </si>
  <si>
    <t xml:space="preserve">NUGGETS DE REINETA APANADO 500 GR </t>
  </si>
  <si>
    <t xml:space="preserve">85251 SERV RESTAURANT 1H 30X33CM 200 UDS </t>
  </si>
  <si>
    <t xml:space="preserve">MASA MADRE CENTENO 25 KG CSM </t>
  </si>
  <si>
    <t xml:space="preserve">85277 SERV RESTAURANT 1H 24X24CM 120 UDS </t>
  </si>
  <si>
    <t xml:space="preserve">ATUN LOMITO AGUA ESMERALDA 170G IMPORT </t>
  </si>
  <si>
    <t xml:space="preserve">NOT ICE CREAM CROCANTE CHOC PALETA 70 G </t>
  </si>
  <si>
    <t xml:space="preserve">MAQUINA CAFE S40 SUPREMA 2G </t>
  </si>
  <si>
    <t xml:space="preserve">QUESO PARMESANO LA VAQUITA 7 KG </t>
  </si>
  <si>
    <t xml:space="preserve">PORTASERVILLETAS ESPRESSION </t>
  </si>
  <si>
    <t xml:space="preserve">TAPA BLANCA VASO CAFÉ </t>
  </si>
  <si>
    <t xml:space="preserve">CUBRE VASOS 12 OZ LAVAZZA </t>
  </si>
  <si>
    <t xml:space="preserve">BOLSA BASURA PRO 100X120 VIRUTEX 5 UDS. </t>
  </si>
  <si>
    <t xml:space="preserve">CAMARON ECU 36/40 CRU C/CASC 1KG IMPORT </t>
  </si>
  <si>
    <t xml:space="preserve">RAMITAS SAL MARCO POLO 250G </t>
  </si>
  <si>
    <t xml:space="preserve">LECHE EVAPORADA IDEAL 400 G </t>
  </si>
  <si>
    <t xml:space="preserve">CORBATAS LUCCHETTI 400 G </t>
  </si>
  <si>
    <t xml:space="preserve">MOSTAZA PET HEINZ FS 397 G </t>
  </si>
  <si>
    <t xml:space="preserve">PAPA WAFFLE AVIKO 1,5 KG </t>
  </si>
  <si>
    <t xml:space="preserve">ALCOHOL HIGIENIZANTE 1 L </t>
  </si>
  <si>
    <t xml:space="preserve">PRALINE CROCANTE CARAMELO SALADO CSM </t>
  </si>
  <si>
    <t>CHAPATTA MINI 47 G</t>
  </si>
  <si>
    <t xml:space="preserve">MANI SALADO MARCO POLO 100 G RRP </t>
  </si>
  <si>
    <t xml:space="preserve">QUEQUE ARENA 25 KG CSM </t>
  </si>
  <si>
    <t xml:space="preserve">RAMITAS QUESO MARCO POLO 250G </t>
  </si>
  <si>
    <t xml:space="preserve">LOMO CENTRO MARINADO 180-220 G CJ 2-4KG </t>
  </si>
  <si>
    <t xml:space="preserve">YOGHURT LOS ALERCES BATIDO DAMASCO 125 G </t>
  </si>
  <si>
    <t xml:space="preserve">ACETO BALSAMICO OLITALIA 5 L </t>
  </si>
  <si>
    <t xml:space="preserve">VINAGRE ALCOHOL INCOLORO DON JUAN 5 L </t>
  </si>
  <si>
    <t xml:space="preserve">KUCHEN DE MANZANA CONGELADO </t>
  </si>
  <si>
    <t xml:space="preserve">CHANCACA IANSA 450 G </t>
  </si>
  <si>
    <t xml:space="preserve">COCTEL DE FRUTA 3 KG </t>
  </si>
  <si>
    <t xml:space="preserve">AZUCAR G2 DE REYES 25 KG </t>
  </si>
  <si>
    <t xml:space="preserve">ESPIRALES ITALIANISSIMO 5 KG </t>
  </si>
  <si>
    <t xml:space="preserve">CORBATITAS LUCCHETTI 400 G </t>
  </si>
  <si>
    <t xml:space="preserve">CABELLOS DE ANGEL CORTO LUCCHETTI 400 G </t>
  </si>
  <si>
    <t xml:space="preserve">RIGATTI LUCCHETTI 400 G </t>
  </si>
  <si>
    <t xml:space="preserve">TALLARIN N°77 LUCCHETTI 400 G </t>
  </si>
  <si>
    <t>PAPA DUQUESA MINUTO VERDE 2,5KG</t>
  </si>
  <si>
    <t xml:space="preserve">NOTICECREAM CREMA FRAMBUESA PALETA 68G </t>
  </si>
  <si>
    <t xml:space="preserve">SALSA SOYA KIKKOMAN 18,9 L </t>
  </si>
  <si>
    <t xml:space="preserve">BOLSA BASURA PRO 70X90 VIRUTEX 10 UDS. </t>
  </si>
  <si>
    <t xml:space="preserve">BOWL PAPEL KRAFT BLANCO 8 OZ PLA COMPOST </t>
  </si>
  <si>
    <t xml:space="preserve">BOWL PAPEL KRAFT BLANCO 16 OZ PLA COMPOS </t>
  </si>
  <si>
    <t xml:space="preserve">PAPEL ANTIGRASA LONDON 30,5 CM </t>
  </si>
  <si>
    <t xml:space="preserve">TAPA VASO 9 OZ LAVAZZA </t>
  </si>
  <si>
    <t xml:space="preserve">BOLSA BASURA PRO 80X110 VIRUTEX 10 UDS. </t>
  </si>
  <si>
    <t xml:space="preserve">BOLSA BASURA PRO 80X120 VIRUTEX 10 UDS. </t>
  </si>
  <si>
    <t xml:space="preserve">BOMBILLA ENVASADA KRAFT 6 MM </t>
  </si>
  <si>
    <t xml:space="preserve">LAVALOZA EXCELL 5 L </t>
  </si>
  <si>
    <t xml:space="preserve">DESENGRASANTE PRO EXCELL 5 L </t>
  </si>
  <si>
    <t xml:space="preserve">PAÑO ESPONJA ABSORBENTE VIRUTEX 3 UDS. </t>
  </si>
  <si>
    <t xml:space="preserve">81005 SERV COCTEL AZUL HOLIDAY INN </t>
  </si>
  <si>
    <t xml:space="preserve">40781 TOALLA 2H EXCELLENCE 24 M 3 UDS. </t>
  </si>
  <si>
    <t xml:space="preserve">85108 SERV DISPENSADOR 1H 25X14CM 150 UD </t>
  </si>
  <si>
    <t xml:space="preserve">TAZA Y PLATO CHOCOLATE ERACLEA </t>
  </si>
  <si>
    <t xml:space="preserve">TETERA WHITTINGTON </t>
  </si>
  <si>
    <t xml:space="preserve">CAFE ENTERO GRAN ESPRESSO LAVAZZA 1 KG </t>
  </si>
  <si>
    <t xml:space="preserve">TE CLUB PREMIUM CEYLON 100BLS </t>
  </si>
  <si>
    <t xml:space="preserve">MAQUINA CAFE CAPS LB 910 LAVAZZA </t>
  </si>
  <si>
    <t xml:space="preserve">MAQUINA CAFE CAPS LB 951 LAVAZZA </t>
  </si>
  <si>
    <t xml:space="preserve">MAQUINA CAFE CAPS LB 4200 LAVAZZA </t>
  </si>
  <si>
    <t xml:space="preserve">MAQUINA PHEDRA </t>
  </si>
  <si>
    <t xml:space="preserve">MAQ, TE BUNN SINGLE </t>
  </si>
  <si>
    <t xml:space="preserve">PLANCHA GRILLADORA SIMPLE </t>
  </si>
  <si>
    <t xml:space="preserve">MAQUINA GRANIADORA DOBLE ULTRA 2 BUNN </t>
  </si>
  <si>
    <t xml:space="preserve">COSTILLAR CERDO USA UN IVP CJ 10 KG </t>
  </si>
  <si>
    <t xml:space="preserve">CARNE MOLIDA PULPA DE CERDO 1 KG </t>
  </si>
  <si>
    <t>SALMON FILETE PRIUM T-D IQF CJ10 KG CONG</t>
  </si>
  <si>
    <t xml:space="preserve">QUESO GOYA LA PAULINA 5,6 KG </t>
  </si>
  <si>
    <t xml:space="preserve">LOMO VETADO C/H STEAK CAB </t>
  </si>
  <si>
    <t>LP NOVIEMBRE 2024</t>
  </si>
  <si>
    <t xml:space="preserve">PORTERHOUSE STEAK CERTIFIED ANGUS BEEF </t>
  </si>
  <si>
    <t xml:space="preserve">T BONE STEAK CERTIFIED ANGUS BEEF </t>
  </si>
  <si>
    <t xml:space="preserve">JAMONERA PREMIUM J.LLORENS UN </t>
  </si>
  <si>
    <t>PECHUGA PAVO S/H C/P MARINADA SADIA 1 KG</t>
  </si>
  <si>
    <t xml:space="preserve">ANILLOS CALAMAR IQF 1KG IMPORTADO </t>
  </si>
  <si>
    <t>PECHUGA C/HUESO MARINADA LP 15 KG BRASIL</t>
  </si>
  <si>
    <t xml:space="preserve">TRUTRO ALA POLLO IQF BRASIL 10 KG </t>
  </si>
  <si>
    <t>104532030-C12</t>
  </si>
  <si>
    <t>104532030FS00</t>
  </si>
  <si>
    <t xml:space="preserve">VINO VAR. SAUVIGNON B. BAKUS 12,5° 750CC </t>
  </si>
  <si>
    <t>Caja 12 Unidades</t>
  </si>
  <si>
    <t>ELIMINAR LP SEPTIEMBRE 2024</t>
  </si>
  <si>
    <t>ELIMINAR LP</t>
  </si>
  <si>
    <t>INDICAR PRECIO VTA</t>
  </si>
  <si>
    <t>102202050-C24</t>
  </si>
  <si>
    <t>102202050FS00</t>
  </si>
  <si>
    <t xml:space="preserve">CABELLOS DE ANGEL DON VITTORIO 400 G </t>
  </si>
  <si>
    <t>Caja 24 Unidades</t>
  </si>
  <si>
    <t>104528560-C04</t>
  </si>
  <si>
    <t>104528560FS00</t>
  </si>
  <si>
    <t xml:space="preserve">HELADO PIÑA BRESLER 2,4 L </t>
  </si>
  <si>
    <t>Si</t>
  </si>
  <si>
    <t>150001861-C12</t>
  </si>
  <si>
    <t>150001861FS00</t>
  </si>
  <si>
    <t xml:space="preserve">ACEITE MARAVILLA BONANZA 900 ML </t>
  </si>
  <si>
    <t>104532580-C06</t>
  </si>
  <si>
    <t>104532580FS00</t>
  </si>
  <si>
    <t xml:space="preserve">VINO 750CC R NEGRA G RVA CARMENERE 13.5° </t>
  </si>
  <si>
    <t>104532590-C06</t>
  </si>
  <si>
    <t>104532590FS00</t>
  </si>
  <si>
    <t xml:space="preserve">VINO 750CC R NEGRA G RVA CHARDONNAY 13° </t>
  </si>
  <si>
    <t>104538220-C76</t>
  </si>
  <si>
    <t>104538220FS00</t>
  </si>
  <si>
    <t xml:space="preserve">MEDIA BAGUETTE 110 G </t>
  </si>
  <si>
    <t>C76</t>
  </si>
  <si>
    <t>Caja 76 Unidades</t>
  </si>
  <si>
    <t>104537960-C22</t>
  </si>
  <si>
    <t>104537960FS00</t>
  </si>
  <si>
    <t xml:space="preserve">PAPAYA AL JUGO FRASCO SAN AMBROSIO 1 KG </t>
  </si>
  <si>
    <t>Caja 22 Unidades</t>
  </si>
  <si>
    <t>104532050-C12</t>
  </si>
  <si>
    <t>104532050FS00</t>
  </si>
  <si>
    <t xml:space="preserve">WHISKY BLACK EVAN WILLIAMS 43° 750CC </t>
  </si>
  <si>
    <t xml:space="preserve">CAFE CREMA E GUSTO TARRO LAVAZZA 250 G </t>
  </si>
  <si>
    <t xml:space="preserve">QUALITA ORO TARRO LAVAZZA 250 G </t>
  </si>
  <si>
    <t xml:space="preserve">CAFE PRONTISSIMO CLASI LATA LAVAZZA 95 G </t>
  </si>
  <si>
    <t xml:space="preserve">CAPSULA ESPRESSO ARMONICO LAVAZZA 50 G </t>
  </si>
  <si>
    <t xml:space="preserve">CAPSULA ESPRESSO CLASSICO LAVAZZA 58 G </t>
  </si>
  <si>
    <t xml:space="preserve">CAPSULA ESPRESSO DECISO LAVAZZA 50 G </t>
  </si>
  <si>
    <t xml:space="preserve">CAPSULA ESPRESSO INTENSO LAVAZZA 58 G </t>
  </si>
  <si>
    <t xml:space="preserve">CAPSULA ESPRESSO QUALITA ORO LAVAZZA 55G </t>
  </si>
  <si>
    <t xml:space="preserve">CAPSULA LUNGO LEGGERO LAVAZZA 55 G </t>
  </si>
  <si>
    <t>ELIMINAR</t>
  </si>
  <si>
    <t xml:space="preserve">SALCHICHA DE PAVO PF 1 KG 20 UDS. </t>
  </si>
  <si>
    <t>LP OCTUBRE</t>
  </si>
  <si>
    <t>MOZZARELLA</t>
  </si>
  <si>
    <t xml:space="preserve">QUESO MOZZARELLA LAMINADO 500 G </t>
  </si>
  <si>
    <t/>
  </si>
  <si>
    <t>PANGASIUS FILETE S/P 1KG 170-330G IMPORT</t>
  </si>
  <si>
    <t>Metro/Minuto</t>
  </si>
  <si>
    <t xml:space="preserve">SALMON PORCION C/P 5 KG 170-200G CONG </t>
  </si>
  <si>
    <t>GOURMET</t>
  </si>
  <si>
    <t>QUESO MONTERREY JACK USA PREM 2,72 KG</t>
  </si>
  <si>
    <t>104542600FS00</t>
  </si>
  <si>
    <t xml:space="preserve">MOLIDA VACUNO 73/27/20 CAB 4,5 KG </t>
  </si>
  <si>
    <t>104529590FS00</t>
  </si>
  <si>
    <t xml:space="preserve">MOLIDA VACUNO 80/20 CAB 4,5 KG </t>
  </si>
  <si>
    <t>104539130FS00</t>
  </si>
  <si>
    <t>150002033FS00</t>
  </si>
  <si>
    <t>150002034FS00</t>
  </si>
  <si>
    <t xml:space="preserve">LONGANIZA WINTER 1 KG </t>
  </si>
  <si>
    <t>104543950FS00</t>
  </si>
  <si>
    <t>JAMON SERRANO 500 GRS (Caja 8)</t>
  </si>
  <si>
    <t>104339920FS00</t>
  </si>
  <si>
    <t xml:space="preserve">KANIKAMA 18 CM 500G IMPORTADO </t>
  </si>
  <si>
    <t>104534670FS00</t>
  </si>
  <si>
    <t xml:space="preserve">REINETA FILETE 100-400G IQF 5 KG </t>
  </si>
  <si>
    <t>104519360FS00</t>
  </si>
  <si>
    <t xml:space="preserve">HAMBURGUESA CERTIFIED ANGUS BEEF 225 G </t>
  </si>
  <si>
    <t>104541870FS00</t>
  </si>
  <si>
    <t>HAMBURGUESA CERTIFIED ANGUS BEEF 225 GR.</t>
  </si>
  <si>
    <t>104540120FS00</t>
  </si>
  <si>
    <t>POLLO ENTERO</t>
  </si>
  <si>
    <t>POLLO ENTERO 2,3 SEARA CJ 16,1 KG</t>
  </si>
  <si>
    <t>104516650FS00</t>
  </si>
  <si>
    <t xml:space="preserve">CAMARON MARIP APANADO 1,36 KG IMPORTADO </t>
  </si>
  <si>
    <t>104539100FS00</t>
  </si>
  <si>
    <t>CABRA</t>
  </si>
  <si>
    <t>QUESO CABRA MADURO LA CABRESA BARRA 2 KG</t>
  </si>
  <si>
    <t>104534310FS00</t>
  </si>
  <si>
    <t>YOGHURT LOS ALERCES BATIDO DAMASCO 125 g (Caja 48)</t>
  </si>
  <si>
    <t>104539550FS00</t>
  </si>
  <si>
    <t>TOCINO LAMINADO AMERICANO 6,8 kg (Caja 1)</t>
  </si>
  <si>
    <t>104525480FS00</t>
  </si>
  <si>
    <t xml:space="preserve">QUESO GAUDA LAMINADO 500 G </t>
  </si>
  <si>
    <t>104537650FS00</t>
  </si>
  <si>
    <t>PARMESANO</t>
  </si>
  <si>
    <t>104539610FS00</t>
  </si>
  <si>
    <t>QUESO CREMA/QUESILLO</t>
  </si>
  <si>
    <t>104523760FS00</t>
  </si>
  <si>
    <t>104528010FS00</t>
  </si>
  <si>
    <t>104529130FS00</t>
  </si>
  <si>
    <t>REINETA S/P S/E 1 kg 100-200 g IMPORTADA (Caja 5)</t>
  </si>
  <si>
    <t>104539510FS00</t>
  </si>
  <si>
    <t>104538570FS00</t>
  </si>
  <si>
    <t>SALMON FILETE PRIUM T-D IQF CJ10 KG CONG (Caja)</t>
  </si>
  <si>
    <t>104534890FS00</t>
  </si>
  <si>
    <t>ATUN STEAK 170-220g CJ 5 KG IMPORTADO (Caja)</t>
  </si>
  <si>
    <t>104529520FS00</t>
  </si>
  <si>
    <t>QUESO PARMESANO LA VAQUITA 7 KG (Caja)</t>
  </si>
  <si>
    <t>104525470FS00</t>
  </si>
  <si>
    <t>104525540FS00</t>
  </si>
  <si>
    <t>LOMO LISO</t>
  </si>
  <si>
    <t>LOMO LISO CONGELADO PARAGUAY (kg)</t>
  </si>
  <si>
    <t>104529570FS00</t>
  </si>
  <si>
    <t>LOMO CENTRO MARINADO 180-220 G CJ 2-4KG (Caja)</t>
  </si>
  <si>
    <t>104540410FS00</t>
  </si>
  <si>
    <t>QUESO BARRA MONTEREYJACK 2,72 KG</t>
  </si>
  <si>
    <t>104528950FS00</t>
  </si>
  <si>
    <t>QUESO IBERICO SEMI CURADO J.LLORENS 1 kg (Caja 6)</t>
  </si>
  <si>
    <t>104533800FS00</t>
  </si>
  <si>
    <t>QUESO OVEJA CUÑA C/TRUFA NEGRA 200 gr (Caja 16)</t>
  </si>
  <si>
    <t>104529720FS00</t>
  </si>
  <si>
    <t>GAUDA</t>
  </si>
  <si>
    <t>104524290FS00</t>
  </si>
  <si>
    <t>VACUNO REFRIGERADO</t>
  </si>
  <si>
    <t>FILETE</t>
  </si>
  <si>
    <t>FILETE 3/4 S/CORDON CAT V VACIO PARAGUAY (kg)</t>
  </si>
  <si>
    <t>150001914FS00</t>
  </si>
  <si>
    <t>104532660FS00</t>
  </si>
  <si>
    <t>JAMONERA PREMIUM J.LLORENS UN (Unidad)</t>
  </si>
  <si>
    <t>104532670FS00</t>
  </si>
  <si>
    <t>JAMON DE BELLOTA IBERICO 100% (kg)</t>
  </si>
  <si>
    <t>104532800FS00</t>
  </si>
  <si>
    <t>CRUDO</t>
  </si>
  <si>
    <t>CARNE MOLIDA PULPA DE CERDO 1 KG (Caja 5)</t>
  </si>
  <si>
    <t>150001989FS00</t>
  </si>
  <si>
    <t>COSTILLAR CERDO USA UN IVP CJ 10 KG (Caja)</t>
  </si>
  <si>
    <t>104534550FS00</t>
  </si>
  <si>
    <t>COCIDO</t>
  </si>
  <si>
    <t>PECHUGA POLLO EN TIRAS 5 kg (Caja 2)</t>
  </si>
  <si>
    <t>104527410FS00</t>
  </si>
  <si>
    <t>CHEDDAR</t>
  </si>
  <si>
    <t>QUESO CHEDDAR LAMINADO GREAT LAKES 680 g (Caja 6)</t>
  </si>
  <si>
    <t>104529970FS00</t>
  </si>
  <si>
    <t>PORTERHOUSE STEAK CERTIFIED ANGUS BEEF (Caja)</t>
  </si>
  <si>
    <t>104529980FS00</t>
  </si>
  <si>
    <t>T BONE STEAK CERTIFIED ANGUS BEEF (Caja)</t>
  </si>
  <si>
    <t>104529940FS00</t>
  </si>
  <si>
    <t>COWBOY STEAK CERTIFIED ANGUS BEEF (Caja)</t>
  </si>
  <si>
    <t>104524730FS00</t>
  </si>
  <si>
    <t>CAMARON ECU 36/40 PEL C/COLA 1kg IMPORT (Caja 5)</t>
  </si>
  <si>
    <t>104524710FS00</t>
  </si>
  <si>
    <t>CAMARON ECU 36/40 CRU C/CASC 1kg IMPORT (Caja 5)</t>
  </si>
  <si>
    <t>104535330FS00</t>
  </si>
  <si>
    <t>NUGGETS DE REINETA APANADO 500 GR (Caja 10)</t>
  </si>
  <si>
    <t>104535340FS00</t>
  </si>
  <si>
    <t>VARITAS DE REINETA APANADO 500 GR (Caja 10)</t>
  </si>
  <si>
    <t>QUESOS VEGANOS</t>
  </si>
  <si>
    <t>LP DICIEMBRE 2024</t>
  </si>
  <si>
    <t xml:space="preserve">NOT ICE CREAM CREMA VAINILLA PALETA 65G </t>
  </si>
  <si>
    <t xml:space="preserve">TERRA VEGGIE STICKS 130G DP </t>
  </si>
  <si>
    <t xml:space="preserve">CHURROS LISTOS 30 X 17G </t>
  </si>
  <si>
    <t xml:space="preserve">MASA MADRE GENUIT START CSM 1KG </t>
  </si>
  <si>
    <t xml:space="preserve">WHISKY APPLE EVAN WILLIAMS 35° 750CC </t>
  </si>
  <si>
    <t xml:space="preserve">PF RUSTICAS QUESO MARCO POLO 185 G </t>
  </si>
  <si>
    <t xml:space="preserve">GALLETA DONUTS BLANCA COSTA 100 G </t>
  </si>
  <si>
    <t xml:space="preserve">MUFFIN CHOCOLATE CHIPS 115 G </t>
  </si>
  <si>
    <t xml:space="preserve">CREMA SPRAY 50%ANI 50%VEG HOPLA 250 ML </t>
  </si>
  <si>
    <t xml:space="preserve">GRATIN DE PAPA Y QUESO 1,5 KG </t>
  </si>
  <si>
    <t xml:space="preserve">PULPA JUGO FRAMBUESA 1 KG </t>
  </si>
  <si>
    <t xml:space="preserve">81470 SERVILLETA ABASTIBLE 120 UDS. </t>
  </si>
  <si>
    <t xml:space="preserve">EDAMAME EN VAINAS ARDO 1KG </t>
  </si>
  <si>
    <t>KETCHUP PET 397 G</t>
  </si>
  <si>
    <t xml:space="preserve">CALZONES ROTOS MASSFOOD 47G 10UN </t>
  </si>
  <si>
    <t xml:space="preserve">MANI SALADO MARCO POLO 160 G RRP </t>
  </si>
  <si>
    <t xml:space="preserve">AJO EN POLVO 1 KG </t>
  </si>
  <si>
    <t xml:space="preserve">LASAÑA PRECOCIDA LUCCHETTI 360 G </t>
  </si>
  <si>
    <t xml:space="preserve">PULPA JUGO PIÑA 1 KG </t>
  </si>
  <si>
    <t xml:space="preserve">NOTMILK CHOCO 27X200ML </t>
  </si>
  <si>
    <t xml:space="preserve">ACEITUNA SEVILLANA DESHUESADA 808 G </t>
  </si>
  <si>
    <t xml:space="preserve">ACEITUNA SEVILLANA DESHUESADA 850 G </t>
  </si>
  <si>
    <t xml:space="preserve">ACEITUNA NEGRA DESHUESADA 850 G </t>
  </si>
  <si>
    <t xml:space="preserve">VINO 750CC RAMA NEGRA G RVA CAB S. 13.5° </t>
  </si>
  <si>
    <t xml:space="preserve">POLENTA CAROZZI 250 G </t>
  </si>
  <si>
    <t xml:space="preserve">PAPAS NOISETTES AVIKO 2,5 KG 7 G </t>
  </si>
  <si>
    <t xml:space="preserve">PAPA TIPO ESPAÑOLA AVIKO 2,5 KG </t>
  </si>
  <si>
    <t xml:space="preserve">PAPA CRUNCH 10 MM AVIKO 2,5 KG </t>
  </si>
  <si>
    <t xml:space="preserve">PIMENTON ENTERO ZANAFOODS 2,9 KG </t>
  </si>
  <si>
    <t xml:space="preserve">PURE DE PAPA CONGELADO AVIKO 2,5 KG </t>
  </si>
  <si>
    <t xml:space="preserve">CROQUETA DE PAPA AVIKO 2,5 KG 22 G </t>
  </si>
  <si>
    <t xml:space="preserve">ROSTIK TRIANGULO AVIKO 2,5 KG 63 G </t>
  </si>
  <si>
    <t xml:space="preserve">PIMENTON TIRAS ROJAS ZANAFOODS 2,9 KG </t>
  </si>
  <si>
    <t xml:space="preserve">NOT MILK ZERO 1 LT </t>
  </si>
  <si>
    <t xml:space="preserve">PAPA STEAKHOUSE 8/18 MM AVIKO 2,5 KG </t>
  </si>
  <si>
    <t xml:space="preserve">PAPA 14 MM AVIKO 2,5 KG </t>
  </si>
  <si>
    <t xml:space="preserve">TALLARIN N°78 LUCCHETTI 400 G </t>
  </si>
  <si>
    <t xml:space="preserve">ESPIRALES LUCCHETTI 400 G </t>
  </si>
  <si>
    <t xml:space="preserve">PIÑA EN TROCITOS ZANAFOODS 3 KG </t>
  </si>
  <si>
    <t xml:space="preserve">SPAGHETTI N°5 LUCCHETTI 400 G </t>
  </si>
  <si>
    <t xml:space="preserve">PIÑA EN RODAJAS ZANAFOODS 3 KG </t>
  </si>
  <si>
    <t xml:space="preserve">PAPA 7 MM AVIKO 2,5 KG </t>
  </si>
  <si>
    <t xml:space="preserve">PRIMAVERA PREMIUM IQF ARDO 1 KG </t>
  </si>
  <si>
    <t xml:space="preserve">SALSA PIZZA POMAROLA 3 KG </t>
  </si>
  <si>
    <t xml:space="preserve">ARROZ PREGRANEADO IMPORTADO 1 KG </t>
  </si>
  <si>
    <t>QUESO CREMA BAKING CHEEZE 1,36 KG</t>
  </si>
  <si>
    <t>LP ENERO 2025</t>
  </si>
  <si>
    <t xml:space="preserve">PECHUGA POLLO DESH 1KG BRASIL </t>
  </si>
  <si>
    <t>QUESO MOZZARELLA CORLASA 3,5 kg</t>
  </si>
  <si>
    <t xml:space="preserve">GALLETA CRIOLLITA 100 G </t>
  </si>
  <si>
    <t>LP FEBRERO 2025</t>
  </si>
  <si>
    <t xml:space="preserve">NOT CHEESE MOZZARELLA 1KG </t>
  </si>
  <si>
    <t xml:space="preserve">PLANCHA SABOR QUESO/FRESA 1,95 KG </t>
  </si>
  <si>
    <t xml:space="preserve">MUFFIN ARANDANO FRAMBUESA 60 G </t>
  </si>
  <si>
    <t xml:space="preserve">EMPANADA DE QUESO INTERBAKE 24 G </t>
  </si>
  <si>
    <t>X60</t>
  </si>
  <si>
    <t xml:space="preserve">MANI CONFITADO MARCO POLO 80 G </t>
  </si>
  <si>
    <t xml:space="preserve">POROTO GRANADO 2 KG </t>
  </si>
  <si>
    <t xml:space="preserve">MANI SALADO MARCO POLO 400 G RRP </t>
  </si>
  <si>
    <t>ARROLLADOS</t>
  </si>
  <si>
    <t xml:space="preserve">ARROLLADO PRIMAVERA 50 GR 100 UDS SAMOSA </t>
  </si>
  <si>
    <t xml:space="preserve">ACEITUNA RELLENA PIMENTON 950 G </t>
  </si>
  <si>
    <t xml:space="preserve">MERMELADA MINI MORA RELKON 25 G </t>
  </si>
  <si>
    <t xml:space="preserve">NOT MILK CHOCOLATE 1 L </t>
  </si>
  <si>
    <t xml:space="preserve">ACEITE PARA FREIR CASALIVA 17,25 L </t>
  </si>
  <si>
    <t xml:space="preserve">ALMIDON DE MAIZ ALTO LA CRUZ 1 KG </t>
  </si>
  <si>
    <t>104535380-C18</t>
  </si>
  <si>
    <t>104535380FS00</t>
  </si>
  <si>
    <t xml:space="preserve">NOT MEAT MOLIDA CONGELADA 250GR </t>
  </si>
  <si>
    <t>Caja 18 Unidades</t>
  </si>
  <si>
    <t>LP MARZO 2025</t>
  </si>
  <si>
    <t>105001050-C60</t>
  </si>
  <si>
    <t>105001050FS00</t>
  </si>
  <si>
    <t xml:space="preserve">KETCHUP MINI HEINZ VIDRIO 64 G </t>
  </si>
  <si>
    <t>104532600-C06</t>
  </si>
  <si>
    <t>104532600FS00</t>
  </si>
  <si>
    <t xml:space="preserve">VINO 750CC R NEGRA G RVA MERLOT 13.5° </t>
  </si>
  <si>
    <t>104531730-C04</t>
  </si>
  <si>
    <t>104531730FS00</t>
  </si>
  <si>
    <t xml:space="preserve">AGUARDIENTE MARQUEZ DE PAZ SOLDAN 40° 4L </t>
  </si>
  <si>
    <t>104531910-C12</t>
  </si>
  <si>
    <t>104531910FS00</t>
  </si>
  <si>
    <t xml:space="preserve">RON BLANCO BARCELO 37.5° 1000CC </t>
  </si>
  <si>
    <t>150000332-D10</t>
  </si>
  <si>
    <t>150000332FS00</t>
  </si>
  <si>
    <t xml:space="preserve">LENTEJAS BANQUETE 4 MM 1 KG </t>
  </si>
  <si>
    <t>Display 10 Unidades</t>
  </si>
  <si>
    <t>150000531-CJ</t>
  </si>
  <si>
    <t>150000531FS00</t>
  </si>
  <si>
    <t xml:space="preserve">SERVILLETA IMP. ALMACRUZ COCTEL </t>
  </si>
  <si>
    <t>104543360-C06</t>
  </si>
  <si>
    <t>104543360FS00</t>
  </si>
  <si>
    <t xml:space="preserve">PIMENTON PAPRIKA MOLIDO 454 G </t>
  </si>
  <si>
    <t>POLLO ENTERO 2,3-2,4 S/M BRASIL CJ 19,2 KG</t>
  </si>
  <si>
    <t xml:space="preserve"> VIAS DESCONTINUACION </t>
  </si>
  <si>
    <t xml:space="preserve"> $                                                 -</t>
  </si>
  <si>
    <t xml:space="preserve"> $                                      -</t>
  </si>
  <si>
    <t>POLLO ENTERO 2,4 SEARA CJ 16,8 KG</t>
  </si>
  <si>
    <t xml:space="preserve">POLLO ENTERO 1,8 BRASIL CJ 14,4 KG </t>
  </si>
  <si>
    <t>POLLO ENTERO 1,9 BRASIL CJ 15,2 KG</t>
  </si>
  <si>
    <t>POLLO ENTERO 1,6 BRASIL CJ 12,8 KG</t>
  </si>
  <si>
    <t>104531400-C10</t>
  </si>
  <si>
    <t>104531400FS00</t>
  </si>
  <si>
    <t>LP ABRIL 2025</t>
  </si>
  <si>
    <t>104531410-C10</t>
  </si>
  <si>
    <t>104531410FS00</t>
  </si>
  <si>
    <t>104531420-C10</t>
  </si>
  <si>
    <t>104531420FS00</t>
  </si>
  <si>
    <t>104538280-UN</t>
  </si>
  <si>
    <t>104538280FS00</t>
  </si>
  <si>
    <t>104532490-C04</t>
  </si>
  <si>
    <t>104532490FS00</t>
  </si>
  <si>
    <t>104527240-D10</t>
  </si>
  <si>
    <t>104527240FS00</t>
  </si>
  <si>
    <t>104523470-D10</t>
  </si>
  <si>
    <t>104523470FS00</t>
  </si>
  <si>
    <t>104542780-C12</t>
  </si>
  <si>
    <t>104542780FS00</t>
  </si>
  <si>
    <t>104526970-D30</t>
  </si>
  <si>
    <t>104526970FS00</t>
  </si>
  <si>
    <t>104526240-C30</t>
  </si>
  <si>
    <t>104526240FS00</t>
  </si>
  <si>
    <t>104527420-C04</t>
  </si>
  <si>
    <t>104527420FS00</t>
  </si>
  <si>
    <t>150000163-C12</t>
  </si>
  <si>
    <t>150000163FS00</t>
  </si>
  <si>
    <t>201112050-C25</t>
  </si>
  <si>
    <t>201112050FS00</t>
  </si>
  <si>
    <t>201700348-C07</t>
  </si>
  <si>
    <t>201700348FS00</t>
  </si>
  <si>
    <t>150001682-C30</t>
  </si>
  <si>
    <t>150001682FS00</t>
  </si>
  <si>
    <t>104527670-Y00</t>
  </si>
  <si>
    <t>104527670FS00</t>
  </si>
  <si>
    <t>104360380-C12</t>
  </si>
  <si>
    <t>104360380FS00</t>
  </si>
  <si>
    <t>101530550-C06</t>
  </si>
  <si>
    <t>101530550FS00</t>
  </si>
  <si>
    <t>101510000-C06</t>
  </si>
  <si>
    <t>101510000FS00</t>
  </si>
  <si>
    <t>101510040-C06</t>
  </si>
  <si>
    <t>101510040FS00</t>
  </si>
  <si>
    <t>104534640-C10</t>
  </si>
  <si>
    <t>104534640FS00</t>
  </si>
  <si>
    <t>104330400-C04</t>
  </si>
  <si>
    <t>104330400FS00</t>
  </si>
  <si>
    <t>104528540-C04</t>
  </si>
  <si>
    <t>104528540FS00</t>
  </si>
  <si>
    <t>GENOA SALAMI SUGARDALE 900 GRS</t>
  </si>
  <si>
    <t>LP MAYO 2025</t>
  </si>
  <si>
    <t>150000899-C40</t>
  </si>
  <si>
    <t>150000899FS00</t>
  </si>
  <si>
    <t>SALCHICHA PORK/BEEF SUGARDALE 2,27kg</t>
  </si>
  <si>
    <t>Caja 40 Unidades</t>
  </si>
  <si>
    <t>150000429-C04</t>
  </si>
  <si>
    <t>150000429FS00</t>
  </si>
  <si>
    <t>COSTILLAR DE CERDA 2 UN IVP CJ 15 KG</t>
  </si>
  <si>
    <t>104533170-AJ</t>
  </si>
  <si>
    <t>104533170FS00</t>
  </si>
  <si>
    <t>HAMBURGUESA PREMIUM 110 GRS</t>
  </si>
  <si>
    <t>Saco</t>
  </si>
  <si>
    <t>104539030-UN</t>
  </si>
  <si>
    <t>104539030FS00</t>
  </si>
  <si>
    <t>SALMON FILETE PRIUM T-D S/ESC 10 kg cong</t>
  </si>
  <si>
    <t>Unidad</t>
  </si>
  <si>
    <t>104544080-C12</t>
  </si>
  <si>
    <t>104544080FS00</t>
  </si>
  <si>
    <t>SALMON FILETE PRIUM T-E 10 kg cong</t>
  </si>
  <si>
    <t>104531620-C16</t>
  </si>
  <si>
    <t>104531620FS00</t>
  </si>
  <si>
    <t>SALMON PORCION S/P 5 kg 170-200g cong</t>
  </si>
  <si>
    <t>Caja 16 Unidades</t>
  </si>
  <si>
    <t>201221050-C24</t>
  </si>
  <si>
    <t>201221050FS00</t>
  </si>
  <si>
    <t>MOLIDA VACUNO 80/20 CAB 3 LBS</t>
  </si>
  <si>
    <t>104529930-C02</t>
  </si>
  <si>
    <t>104529930FS00</t>
  </si>
  <si>
    <t>MOLIDA VACUNO 80/20 CAB 4,5 KG</t>
  </si>
  <si>
    <t>Caja 2 Unidades</t>
  </si>
  <si>
    <t>104530430-C06</t>
  </si>
  <si>
    <t>104530430FS00</t>
  </si>
  <si>
    <t>TOCINO COCIDO LAMINADO SUGARDALE 900 GRS</t>
  </si>
  <si>
    <t>102400072-C18</t>
  </si>
  <si>
    <t>102400072FS00</t>
  </si>
  <si>
    <t>SALMON FILETE IND B IVP T-D 10-20KG CONG</t>
  </si>
  <si>
    <t>150001924-C20</t>
  </si>
  <si>
    <t>150001924FS00</t>
  </si>
  <si>
    <t>SALMON FILETE IND IWP 2-4 T-D 15KG CONG</t>
  </si>
  <si>
    <t>Caja 20 Unidades</t>
  </si>
  <si>
    <t>104517320-C24</t>
  </si>
  <si>
    <t>104517320FS00</t>
  </si>
  <si>
    <t>SALMON FILETE PRIUM T-D C/P 10 kg cong</t>
  </si>
  <si>
    <t>104521950-C48</t>
  </si>
  <si>
    <t>104521950FS00</t>
  </si>
  <si>
    <t>SALMON FILETE PRIUM T-D C/P 15 kg cong</t>
  </si>
  <si>
    <t>104524650-R00</t>
  </si>
  <si>
    <t>104524650FS00</t>
  </si>
  <si>
    <t>TILAPIA FILETE S/P 180-270GR IVP CJ 5 KG</t>
  </si>
  <si>
    <t>Caja 900 Unidades</t>
  </si>
  <si>
    <t>106000820-Y00</t>
  </si>
  <si>
    <t>106000820FS00</t>
  </si>
  <si>
    <t>POLLO ENTERO 2,0 BRASIL CJ 16 KG</t>
  </si>
  <si>
    <t>Caja 200 Unidades</t>
  </si>
  <si>
    <t>104529710-Y00</t>
  </si>
  <si>
    <t>104529710FS00</t>
  </si>
  <si>
    <t>QUESO CREMA SWISS FARMES IMP 1,36 kg</t>
  </si>
  <si>
    <t>104524110-W00</t>
  </si>
  <si>
    <t>104524110FS00</t>
  </si>
  <si>
    <t>STRING CHEESE LEPRINO 6,8 Kg</t>
  </si>
  <si>
    <t>Caja 400 Unidades</t>
  </si>
  <si>
    <t>104543460-C10</t>
  </si>
  <si>
    <t>104543460FS00</t>
  </si>
  <si>
    <t>ACEITUNA NEGRA DESHUESADA 808 g</t>
  </si>
  <si>
    <t>LP JUNIO 2025</t>
  </si>
  <si>
    <t>104330690-C04</t>
  </si>
  <si>
    <t>104330690FS00</t>
  </si>
  <si>
    <t>104539900-C10</t>
  </si>
  <si>
    <t>104539900FS00</t>
  </si>
  <si>
    <t>CREMA ESPARRAGOS CAROZZI 1 kg</t>
  </si>
  <si>
    <t>104528350-UN</t>
  </si>
  <si>
    <t>104528350FS00</t>
  </si>
  <si>
    <t>ESPIRALES ITALIANISSIMO 5 kg</t>
  </si>
  <si>
    <t>104527060-D25</t>
  </si>
  <si>
    <t>104527060FS00</t>
  </si>
  <si>
    <t>TALLARIN N°77 LUCCHETTI 400 g</t>
  </si>
  <si>
    <t>150000392-C12</t>
  </si>
  <si>
    <t>150000392FS00</t>
  </si>
  <si>
    <t>POLVO HORNEAR IMPERIAL TARRO 750 g</t>
  </si>
  <si>
    <t>104500450-C04</t>
  </si>
  <si>
    <t>104500450FS00</t>
  </si>
  <si>
    <t>104330270-C04</t>
  </si>
  <si>
    <t>104330270FS00</t>
  </si>
  <si>
    <t>104539720-CJ</t>
  </si>
  <si>
    <t>104539720FS00</t>
  </si>
  <si>
    <t>104538340-C14</t>
  </si>
  <si>
    <t>104538340FS00</t>
  </si>
  <si>
    <t>VARITAS DE REINETA APANADO BOLSA 400 GR</t>
  </si>
  <si>
    <t>104340040-C10</t>
  </si>
  <si>
    <t>104340040FS00</t>
  </si>
  <si>
    <t>CAMARON ECU CRUDO CON CASCARA 26/30 1 KG</t>
  </si>
  <si>
    <t>104538350-C05</t>
  </si>
  <si>
    <t>104538350FS00</t>
  </si>
  <si>
    <t>REINETA FILETE S/P S/E 100-300 GR 1 KG</t>
  </si>
  <si>
    <t>104543480-KG</t>
  </si>
  <si>
    <t>104543480FS00</t>
  </si>
  <si>
    <t>SALMON PORCION C/PIEL 100-130 GRS IVP</t>
  </si>
  <si>
    <t>104519060-C06</t>
  </si>
  <si>
    <t>104519060FS00</t>
  </si>
  <si>
    <t>PECHUGA POLLO DESH IMP 2 kg</t>
  </si>
  <si>
    <t>150000711-C40</t>
  </si>
  <si>
    <t>150000711FS00</t>
  </si>
  <si>
    <t>MANTEQUILLA C/SAL COLUN 250 g</t>
  </si>
  <si>
    <t>150001862-C40</t>
  </si>
  <si>
    <t>150001862FS00</t>
  </si>
  <si>
    <t>MANTEQUILLA C/SAL LOS ALERCES 250 g</t>
  </si>
  <si>
    <t>104543030-C10</t>
  </si>
  <si>
    <t>104543030FS00</t>
  </si>
  <si>
    <t>MANTEQUILLA C/SAL TONADITA 200 GR</t>
  </si>
  <si>
    <t>104541760-C10</t>
  </si>
  <si>
    <t>104541760FS00</t>
  </si>
  <si>
    <t>103502100-KG</t>
  </si>
  <si>
    <t>103502100FS00</t>
  </si>
  <si>
    <t>QUESO DE CABRA EL CALVARIO 2,6 kg</t>
  </si>
  <si>
    <t>104541840-2Q</t>
  </si>
  <si>
    <t>104541840FS00</t>
  </si>
  <si>
    <t>POLLO ENTERO 1,8 ARGENTINA CJ 18 KG</t>
  </si>
  <si>
    <t>Caja 2000 Unidades</t>
  </si>
  <si>
    <t>104522970-V00</t>
  </si>
  <si>
    <t>104522970FS00</t>
  </si>
  <si>
    <t>POLLO ENTERO 1,9 ARGENTINA CJ 19 kg</t>
  </si>
  <si>
    <t>Caja 500 Unidades</t>
  </si>
  <si>
    <t>104522990-V00</t>
  </si>
  <si>
    <t>104522990FS00</t>
  </si>
  <si>
    <t>LETRERO UNA CARA 45x45 cm LAVAZZA</t>
  </si>
  <si>
    <t>104538090-D04</t>
  </si>
  <si>
    <t>104538090FS00</t>
  </si>
  <si>
    <t>TAZAS ESPRESSO 80 cc</t>
  </si>
  <si>
    <t>Display 4 Unidades</t>
  </si>
  <si>
    <t>104523960-C12</t>
  </si>
  <si>
    <t>104523960FS00</t>
  </si>
  <si>
    <t>SYRUP AGAVE TORANI 750 ml</t>
  </si>
  <si>
    <t>104531070-C12</t>
  </si>
  <si>
    <t>104531070FS00</t>
  </si>
  <si>
    <t>FETTUCINE BARILLA CPK</t>
  </si>
  <si>
    <t>104512230-C02</t>
  </si>
  <si>
    <t>104512230FS00</t>
  </si>
  <si>
    <t>NOT CHICKEN NUGGETS 300 GR</t>
  </si>
  <si>
    <t>104539450-C12</t>
  </si>
  <si>
    <t>104539450FS00</t>
  </si>
  <si>
    <t>ACEITE VEGETAL CASALIVA 900 cc</t>
  </si>
  <si>
    <t>104539460-UN</t>
  </si>
  <si>
    <t>104539460FS00</t>
  </si>
  <si>
    <t>MUFFIN ARANDANO FRAMBUESA 115 g</t>
  </si>
  <si>
    <t>104524420-C12</t>
  </si>
  <si>
    <t>104524420FS00</t>
  </si>
  <si>
    <t>AJI RED CREMA INFERNO 250g</t>
  </si>
  <si>
    <t>201230450-UN</t>
  </si>
  <si>
    <t>201230450FS00</t>
  </si>
  <si>
    <t>VINAGRE ALCOHOL INCOLORO DON JUAN 5 L</t>
  </si>
  <si>
    <t>LP JULIO 2025</t>
  </si>
  <si>
    <t>150001835-C06</t>
  </si>
  <si>
    <t>150001835FS00</t>
  </si>
  <si>
    <t>LAUREL 100 G</t>
  </si>
  <si>
    <t>104543150-C06</t>
  </si>
  <si>
    <t>104543150FS00</t>
  </si>
  <si>
    <t>MANTEQUILLA DE MANI BALDE 2,27KG</t>
  </si>
  <si>
    <t>232000920-C12</t>
  </si>
  <si>
    <t>232000920FS00</t>
  </si>
  <si>
    <t>ADEREZO EN BASE A HUEVO FS 12X1KG</t>
  </si>
  <si>
    <t>201113010-C32</t>
  </si>
  <si>
    <t>201113010FS00</t>
  </si>
  <si>
    <t>FRUITS &amp; NUTS MORADO RRP 32X80G</t>
  </si>
  <si>
    <t>Caja 32 Unidades</t>
  </si>
  <si>
    <t>201700347-C07</t>
  </si>
  <si>
    <t>201700347FS00</t>
  </si>
  <si>
    <t>PAPAS FRITAS C/AMERICANO MARCO POLO 380G</t>
  </si>
  <si>
    <t>Caja 7 Unidades</t>
  </si>
  <si>
    <t>150001408-C30</t>
  </si>
  <si>
    <t>150001408FS00</t>
  </si>
  <si>
    <t>BOLSA BASURA PRO 70X90 VIRUTEX 10 UDS.</t>
  </si>
  <si>
    <t>Caja 30 Unidades</t>
  </si>
  <si>
    <t>150001685-C20</t>
  </si>
  <si>
    <t>150001685FS00</t>
  </si>
  <si>
    <t>BOLSA BASURA PRO 80X110 VIRUTEX 10 UDS.</t>
  </si>
  <si>
    <t>104543940-C06</t>
  </si>
  <si>
    <t>104543940FS00</t>
  </si>
  <si>
    <t>HELADO PIÑA 1,8 L</t>
  </si>
  <si>
    <t>150001890-KG</t>
  </si>
  <si>
    <t>150001890FS00</t>
  </si>
  <si>
    <t>PECHUGA PAVO DES. AGROSUPER 15 KG</t>
  </si>
  <si>
    <t>104519410-UN</t>
  </si>
  <si>
    <t>104519410FS00</t>
  </si>
  <si>
    <t>ACEITE MARAVILLA 5 l</t>
  </si>
  <si>
    <t>104535420-C04</t>
  </si>
  <si>
    <t>104535420FS00</t>
  </si>
  <si>
    <t>ACEITE MARAVILLA CASALIVA 5 l</t>
  </si>
  <si>
    <t>104535430-C12</t>
  </si>
  <si>
    <t>104535430FS00</t>
  </si>
  <si>
    <t>ACEITE MARAVILLA CASALIVA 900 cc</t>
  </si>
  <si>
    <t>104517010-C06</t>
  </si>
  <si>
    <t>104517010FS00</t>
  </si>
  <si>
    <t>104524450-C30</t>
  </si>
  <si>
    <t>104524450FS00</t>
  </si>
  <si>
    <t>MUFFIN CHOCOLATE CHIPS 60 g</t>
  </si>
  <si>
    <t>104534600-Z20</t>
  </si>
  <si>
    <t>104534600FS00</t>
  </si>
  <si>
    <t>MEDIALUNA PLUS 40 gr PAGNIFIQUE 120 uds.</t>
  </si>
  <si>
    <t>Caja 120 Unidades</t>
  </si>
  <si>
    <t>104538290-Z00</t>
  </si>
  <si>
    <t>104538290FS00</t>
  </si>
  <si>
    <t>PAN ROLL BLANCO 42 G</t>
  </si>
  <si>
    <t>Caja 100 Unidades</t>
  </si>
  <si>
    <t>104530250-2Q</t>
  </si>
  <si>
    <t>104530250FS00</t>
  </si>
  <si>
    <t>SAL MINI 1 g</t>
  </si>
  <si>
    <t>102320050-D12</t>
  </si>
  <si>
    <t>102320050FS00</t>
  </si>
  <si>
    <t>TIC TAC MENTA 16 g</t>
  </si>
  <si>
    <t>Display 12 Unidades</t>
  </si>
  <si>
    <t>104527000-D30</t>
  </si>
  <si>
    <t>104527000FS00</t>
  </si>
  <si>
    <t>CANUTO LUCCHETTI 400 g</t>
  </si>
  <si>
    <t>Display 30 Unidades</t>
  </si>
  <si>
    <t>104528390-UN</t>
  </si>
  <si>
    <t>104528390FS00</t>
  </si>
  <si>
    <t>SPAGHETTI N°5 ITALIANISSIMO 5 kg</t>
  </si>
  <si>
    <t>104533740-C10</t>
  </si>
  <si>
    <t>104533740FS00</t>
  </si>
  <si>
    <t>SAL DE MAR PIRAMIDAL LOBOS 250 g</t>
  </si>
  <si>
    <t>Caja 10 Unidades</t>
  </si>
  <si>
    <t>104529110-C09</t>
  </si>
  <si>
    <t>104529110FS00</t>
  </si>
  <si>
    <t>TORTILLAS ZANAFOODS 23 cm 12 uds.</t>
  </si>
  <si>
    <t>Caja 9 Unidades</t>
  </si>
  <si>
    <t>104538330-C04</t>
  </si>
  <si>
    <t>104538330FS00</t>
  </si>
  <si>
    <t>NOTHOTDOG FS 4X10X68GR</t>
  </si>
  <si>
    <t>104533200-C12</t>
  </si>
  <si>
    <t>104533200FS00</t>
  </si>
  <si>
    <t>CREMA VEGANA S/GLUTEN CSM 1l</t>
  </si>
  <si>
    <t>104538260-UN</t>
  </si>
  <si>
    <t>104538260FS00</t>
  </si>
  <si>
    <t>PLANCHA TRES CAPRICHOS 1,8 KG</t>
  </si>
  <si>
    <t>104535530-C06</t>
  </si>
  <si>
    <t>104535530FS00</t>
  </si>
  <si>
    <t>SAUERKRAUT ORIGINAL LA FERMENTISTA 950 G</t>
  </si>
  <si>
    <t>150000397-UN</t>
  </si>
  <si>
    <t>150000397FS00</t>
  </si>
  <si>
    <t>CEREAL CHOCAPIC NESTLE 8 kg</t>
  </si>
  <si>
    <t>150000016-UN</t>
  </si>
  <si>
    <t>150000016FS00</t>
  </si>
  <si>
    <t>CEREAL ZUCOSOS NESTLE 9 kg</t>
  </si>
  <si>
    <t>104544120-AJ</t>
  </si>
  <si>
    <t>104544120FS00</t>
  </si>
  <si>
    <t>HARINA 5 KG</t>
  </si>
  <si>
    <t>104544130-AJ</t>
  </si>
  <si>
    <t>104544130FS00</t>
  </si>
  <si>
    <t>ORG. VTA</t>
  </si>
  <si>
    <t>SKU</t>
  </si>
  <si>
    <t>DESCR</t>
  </si>
  <si>
    <t>STT MAT</t>
  </si>
  <si>
    <t>LISTA</t>
  </si>
  <si>
    <t>%DAV</t>
  </si>
  <si>
    <t>V. EXP</t>
  </si>
  <si>
    <t>V. REG</t>
  </si>
  <si>
    <t>reg</t>
  </si>
  <si>
    <t>D</t>
  </si>
  <si>
    <t>2000</t>
  </si>
  <si>
    <t>A</t>
  </si>
  <si>
    <t>01</t>
  </si>
  <si>
    <t>X</t>
  </si>
  <si>
    <t>a</t>
  </si>
  <si>
    <t>QUESO GAUDA AMMERLAND 3 kg</t>
  </si>
  <si>
    <t>PULPA PIERNA 1/8 IMP 20 kg  (2 Uds.)</t>
  </si>
  <si>
    <t>Condicion</t>
  </si>
  <si>
    <t xml:space="preserve"> Organización ventas KOMK - VKORG</t>
  </si>
  <si>
    <t xml:space="preserve">Oficina de ventas              VKBUR  KOMK VKBUR </t>
  </si>
  <si>
    <t>Lista de precios(LP):                          KOMK -  PLTYP</t>
  </si>
  <si>
    <t xml:space="preserve"> Responsable de pago                                         KOMK  KUNNR (KNRZE) / Jerarquíe clien02                              KOMK   HIENR (HIENR02 )</t>
  </si>
  <si>
    <t>Material                       KOMP - MATNR PMATN</t>
  </si>
  <si>
    <t xml:space="preserve"> Un.medida venta               VRKME  KOMP VRKME</t>
  </si>
  <si>
    <t>Importe KOMP</t>
  </si>
  <si>
    <t>Moneda KOMP</t>
  </si>
  <si>
    <t>Por KOMP</t>
  </si>
  <si>
    <t>Unidad KOMP</t>
  </si>
  <si>
    <t>Fecha Ini KOMP</t>
  </si>
  <si>
    <t>Fecha Fin KOMP</t>
  </si>
  <si>
    <t>dd</t>
  </si>
  <si>
    <t>ZPRE</t>
  </si>
  <si>
    <t>CLP</t>
  </si>
  <si>
    <t>Validación UMV</t>
  </si>
  <si>
    <t>Cat Manual</t>
  </si>
  <si>
    <t>LP</t>
  </si>
  <si>
    <t>UM</t>
  </si>
  <si>
    <t>UM2</t>
  </si>
  <si>
    <t>Descripción</t>
  </si>
  <si>
    <t>Dimensión</t>
  </si>
  <si>
    <t>SKUs Disponibles</t>
  </si>
  <si>
    <t>Cruce</t>
  </si>
  <si>
    <t>Validación</t>
  </si>
  <si>
    <t>Material</t>
  </si>
  <si>
    <t>Unidad de medida Creadas</t>
  </si>
  <si>
    <t>%</t>
  </si>
  <si>
    <t>Porcentaje</t>
  </si>
  <si>
    <t>Relación</t>
  </si>
  <si>
    <t>TEMPORALMENTE SIN STOCK</t>
  </si>
  <si>
    <t>%O</t>
  </si>
  <si>
    <t>Tanto por mil</t>
  </si>
  <si>
    <t>°C</t>
  </si>
  <si>
    <t>Grado centígrado</t>
  </si>
  <si>
    <t>Temperatura</t>
  </si>
  <si>
    <t>NPI(R)</t>
  </si>
  <si>
    <t>°F</t>
  </si>
  <si>
    <t>Fahrenheit</t>
  </si>
  <si>
    <t>Velocidad</t>
  </si>
  <si>
    <t>Validación Precios/Costos</t>
  </si>
  <si>
    <t>05Q</t>
  </si>
  <si>
    <t>Caja 5000 Unidades</t>
  </si>
  <si>
    <t>(sin dimensiones)</t>
  </si>
  <si>
    <t>MES ANTERIOR</t>
  </si>
  <si>
    <t>10Q</t>
  </si>
  <si>
    <t>Caja 10000 Unidades</t>
  </si>
  <si>
    <t>Category</t>
  </si>
  <si>
    <t>Q CÓDIGO MARZO</t>
  </si>
  <si>
    <t xml:space="preserve"> COSTO FEBRERO</t>
  </si>
  <si>
    <t xml:space="preserve"> PRECIO FEBRERO</t>
  </si>
  <si>
    <t xml:space="preserve"> COSTO MARZO</t>
  </si>
  <si>
    <t xml:space="preserve"> PRECIO MARZO</t>
  </si>
  <si>
    <t>Caja 1000 Unidades</t>
  </si>
  <si>
    <t>20Q</t>
  </si>
  <si>
    <t>Caja 20000 Unidades</t>
  </si>
  <si>
    <t>22S</t>
  </si>
  <si>
    <t>Milímetro cuadrado/Segundo</t>
  </si>
  <si>
    <t>Viscosidad cinemát.</t>
  </si>
  <si>
    <t>2Q1</t>
  </si>
  <si>
    <t>Caja 2100 Unidades</t>
  </si>
  <si>
    <t>Total general</t>
  </si>
  <si>
    <t>2Q2</t>
  </si>
  <si>
    <t>Caja 2200 Unidades</t>
  </si>
  <si>
    <t>2Q3</t>
  </si>
  <si>
    <t>Caja 2300 Unidades</t>
  </si>
  <si>
    <t>Estado LP</t>
  </si>
  <si>
    <t xml:space="preserve">  PRECIO FEBRERO</t>
  </si>
  <si>
    <t>2Q4</t>
  </si>
  <si>
    <t>Caja 2400 Unidades</t>
  </si>
  <si>
    <t>2Q5</t>
  </si>
  <si>
    <t>Caja 2500 Unidades</t>
  </si>
  <si>
    <t>2Q6</t>
  </si>
  <si>
    <t>Caja 2600 Unidades</t>
  </si>
  <si>
    <t>2Q7</t>
  </si>
  <si>
    <t>Caja 2700 Unidades</t>
  </si>
  <si>
    <t>2Q8</t>
  </si>
  <si>
    <t>Caja 2800 Unidades</t>
  </si>
  <si>
    <t>2Q9</t>
  </si>
  <si>
    <t>Caja 2900 Unidades</t>
  </si>
  <si>
    <t>3Q</t>
  </si>
  <si>
    <t>Caja 3000 Unidades</t>
  </si>
  <si>
    <t>4Q</t>
  </si>
  <si>
    <t>Caja 4000 Unidades</t>
  </si>
  <si>
    <t>ACTUAL</t>
  </si>
  <si>
    <t>A/U</t>
  </si>
  <si>
    <t>Siemens por metro</t>
  </si>
  <si>
    <t>Conductibilidad</t>
  </si>
  <si>
    <t>Q CÓDIGO ABRIL</t>
  </si>
  <si>
    <t xml:space="preserve"> COSTO ABRIL</t>
  </si>
  <si>
    <t xml:space="preserve"> PRECIO ABRIL</t>
  </si>
  <si>
    <t>A49</t>
  </si>
  <si>
    <t>Saco 49 kg.</t>
  </si>
  <si>
    <t>AA</t>
  </si>
  <si>
    <t>Resistencia eléctrica espec.</t>
  </si>
  <si>
    <t>Resist.eléct.espec.</t>
  </si>
  <si>
    <t>ACR</t>
  </si>
  <si>
    <t>Acre</t>
  </si>
  <si>
    <t>Superficie</t>
  </si>
  <si>
    <t>AO</t>
  </si>
  <si>
    <t>Saco 1250 Kg</t>
  </si>
  <si>
    <t>AQ</t>
  </si>
  <si>
    <t>Saco 1000 Kg</t>
  </si>
  <si>
    <t>B12</t>
  </si>
  <si>
    <t>Bolsa12</t>
  </si>
  <si>
    <t>B20</t>
  </si>
  <si>
    <t>Bolsa 20</t>
  </si>
  <si>
    <t>B24</t>
  </si>
  <si>
    <t>Bolsa 24</t>
  </si>
  <si>
    <t>B40</t>
  </si>
  <si>
    <t>Bolsa 40</t>
  </si>
  <si>
    <t>B50</t>
  </si>
  <si>
    <t>Bolsa 50</t>
  </si>
  <si>
    <t>BAR</t>
  </si>
  <si>
    <t>bar</t>
  </si>
  <si>
    <t>Impr.</t>
  </si>
  <si>
    <t>BID</t>
  </si>
  <si>
    <t>Bidón</t>
  </si>
  <si>
    <t>BO5</t>
  </si>
  <si>
    <t>Bolsa 5</t>
  </si>
  <si>
    <t>BOL</t>
  </si>
  <si>
    <t>Bolsa</t>
  </si>
  <si>
    <t>BQL</t>
  </si>
  <si>
    <t>Becquerel/Kilogramo</t>
  </si>
  <si>
    <t>Act.espec.sust.rad.</t>
  </si>
  <si>
    <t>BTO</t>
  </si>
  <si>
    <t>Bulto</t>
  </si>
  <si>
    <t>C/U</t>
  </si>
  <si>
    <t>cada uno</t>
  </si>
  <si>
    <t>Caja 1 Unidad</t>
  </si>
  <si>
    <t>Caja 3 Unidades</t>
  </si>
  <si>
    <t>Caja 8 Unidades</t>
  </si>
  <si>
    <t>Caja 11 Unidades</t>
  </si>
  <si>
    <t>Caja 13 Unidades</t>
  </si>
  <si>
    <t>Caja 14 Unidades</t>
  </si>
  <si>
    <t>Caja 15 Unidades</t>
  </si>
  <si>
    <t>Caja 17 Unidades</t>
  </si>
  <si>
    <t>C19</t>
  </si>
  <si>
    <t>Caja 19 Unidades</t>
  </si>
  <si>
    <t>Caja 21 Unidades</t>
  </si>
  <si>
    <t>Caja 25 Unidades</t>
  </si>
  <si>
    <t>Caja 26 Unidades</t>
  </si>
  <si>
    <t>Caja 27 Unidades</t>
  </si>
  <si>
    <t>Caja 28 Unidades</t>
  </si>
  <si>
    <t>C31</t>
  </si>
  <si>
    <t>Caja 31 Unidades</t>
  </si>
  <si>
    <t>C34</t>
  </si>
  <si>
    <t>Caja 34 Unidades</t>
  </si>
  <si>
    <t>Caja 35 Unidades</t>
  </si>
  <si>
    <t>C38</t>
  </si>
  <si>
    <t>Caja 38 Unidades</t>
  </si>
  <si>
    <t>C39</t>
  </si>
  <si>
    <t>Caja 39 Unidades</t>
  </si>
  <si>
    <t>C3K</t>
  </si>
  <si>
    <t>Caja 300 Unidades</t>
  </si>
  <si>
    <t>C3S</t>
  </si>
  <si>
    <t>Centímetro cúbico/Segundo</t>
  </si>
  <si>
    <t>Caudal volumétrico</t>
  </si>
  <si>
    <t>Caja 42 Unidades</t>
  </si>
  <si>
    <t>Caja 44 Unidades</t>
  </si>
  <si>
    <t>Caja 45 Unidades</t>
  </si>
  <si>
    <t>C46</t>
  </si>
  <si>
    <t>Caja 46 Unidades</t>
  </si>
  <si>
    <t>C47</t>
  </si>
  <si>
    <t>Caja 47 Unidades</t>
  </si>
  <si>
    <t>C49</t>
  </si>
  <si>
    <t>Caja 49 Unidades</t>
  </si>
  <si>
    <t>Caja 50 Unidades</t>
  </si>
  <si>
    <t>C52</t>
  </si>
  <si>
    <t>Caja 52 Unidades</t>
  </si>
  <si>
    <t>Caja 54 Unidades</t>
  </si>
  <si>
    <t>Caja 56 Unidades</t>
  </si>
  <si>
    <t>Caja 61 Unidades</t>
  </si>
  <si>
    <t>Caja 63 Unidades</t>
  </si>
  <si>
    <t>C64</t>
  </si>
  <si>
    <t>Caja 64 Unidades</t>
  </si>
  <si>
    <t>Caja 66 Unidades</t>
  </si>
  <si>
    <t>Caja 70 Unidades</t>
  </si>
  <si>
    <t>Caja 75 Unidades</t>
  </si>
  <si>
    <t>C78</t>
  </si>
  <si>
    <t>Caja 78 Unidades</t>
  </si>
  <si>
    <t>C81</t>
  </si>
  <si>
    <t>Caja 81 Unidades</t>
  </si>
  <si>
    <t>Caja 84 Unidades</t>
  </si>
  <si>
    <t>C85</t>
  </si>
  <si>
    <t>Caja 85 Unidades</t>
  </si>
  <si>
    <t>Caja 90 Unidades</t>
  </si>
  <si>
    <t>C96</t>
  </si>
  <si>
    <t>Caja 96 Unidades</t>
  </si>
  <si>
    <t>C98</t>
  </si>
  <si>
    <t>Caja 98 Unidades</t>
  </si>
  <si>
    <t>CA</t>
  </si>
  <si>
    <t>CAR</t>
  </si>
  <si>
    <t>Cartón</t>
  </si>
  <si>
    <t>CD</t>
  </si>
  <si>
    <t>Candela</t>
  </si>
  <si>
    <t>Intensidad lumínica</t>
  </si>
  <si>
    <t>CL</t>
  </si>
  <si>
    <t>Centilitro</t>
  </si>
  <si>
    <t>Volumen</t>
  </si>
  <si>
    <t>CM</t>
  </si>
  <si>
    <t>Centímetros</t>
  </si>
  <si>
    <t>Longitud</t>
  </si>
  <si>
    <t>CM2</t>
  </si>
  <si>
    <t>Centímetro cuadrado</t>
  </si>
  <si>
    <t>CM3</t>
  </si>
  <si>
    <t>Centímetro cúbico</t>
  </si>
  <si>
    <t>CMH</t>
  </si>
  <si>
    <t>Centímetro/Hora</t>
  </si>
  <si>
    <t>CMS</t>
  </si>
  <si>
    <t>Centímetro/Segundo</t>
  </si>
  <si>
    <t>CO</t>
  </si>
  <si>
    <t>Milifaradio</t>
  </si>
  <si>
    <t>Capacidad eléctrica</t>
  </si>
  <si>
    <t>CTO</t>
  </si>
  <si>
    <t>Cuarto galón, EE.UU., líquido</t>
  </si>
  <si>
    <t>Días</t>
  </si>
  <si>
    <t>Hora</t>
  </si>
  <si>
    <t>D01</t>
  </si>
  <si>
    <t>Display 1 Unidad</t>
  </si>
  <si>
    <t>Display 2 Unidades</t>
  </si>
  <si>
    <t>Display 3 Unidades</t>
  </si>
  <si>
    <t>Display 5 Unidades</t>
  </si>
  <si>
    <t>Display 6 Unidades</t>
  </si>
  <si>
    <t>D08</t>
  </si>
  <si>
    <t>Display 8 Unidades</t>
  </si>
  <si>
    <t>D09</t>
  </si>
  <si>
    <t>Display 9 Unidades</t>
  </si>
  <si>
    <t>D11</t>
  </si>
  <si>
    <t>Display 11 Unidades</t>
  </si>
  <si>
    <t>D14</t>
  </si>
  <si>
    <t>Display 14 Unidades</t>
  </si>
  <si>
    <t>D15</t>
  </si>
  <si>
    <t>Display 15 Unidades</t>
  </si>
  <si>
    <t>Display 16 Unidades</t>
  </si>
  <si>
    <t>D18</t>
  </si>
  <si>
    <t>Display 18 Unidades</t>
  </si>
  <si>
    <t>Display 20 Unidades</t>
  </si>
  <si>
    <t>D24</t>
  </si>
  <si>
    <t>Display 24 Unidades</t>
  </si>
  <si>
    <t>Display 25 Unidades</t>
  </si>
  <si>
    <t>D36</t>
  </si>
  <si>
    <t>Display 36 Unidades</t>
  </si>
  <si>
    <t>D48</t>
  </si>
  <si>
    <t>Display 48 Unidades</t>
  </si>
  <si>
    <t>D50</t>
  </si>
  <si>
    <t>Display 50 Unidades</t>
  </si>
  <si>
    <t>D80</t>
  </si>
  <si>
    <t>Display 80 Unidades</t>
  </si>
  <si>
    <t>Display 96 Unidades</t>
  </si>
  <si>
    <t>DEG</t>
  </si>
  <si>
    <t>Grado</t>
  </si>
  <si>
    <t>DÍA</t>
  </si>
  <si>
    <t>DM</t>
  </si>
  <si>
    <t>Decímetro</t>
  </si>
  <si>
    <t>DM3</t>
  </si>
  <si>
    <t>Decímetro cúbico</t>
  </si>
  <si>
    <t>DOC</t>
  </si>
  <si>
    <t>Docena</t>
  </si>
  <si>
    <t>EML</t>
  </si>
  <si>
    <t>Unidades enzimas/Milímetro</t>
  </si>
  <si>
    <t>F</t>
  </si>
  <si>
    <t>Faradio</t>
  </si>
  <si>
    <t>G</t>
  </si>
  <si>
    <t>Gramo</t>
  </si>
  <si>
    <t>Masa</t>
  </si>
  <si>
    <t>G/L</t>
  </si>
  <si>
    <t>Gramo aditivo/Litro</t>
  </si>
  <si>
    <t>GAU</t>
  </si>
  <si>
    <t>Gramo oro</t>
  </si>
  <si>
    <t>GHG</t>
  </si>
  <si>
    <t>Gramo/Hectogramo</t>
  </si>
  <si>
    <t>Relación masa</t>
  </si>
  <si>
    <t>GJ</t>
  </si>
  <si>
    <t>Gigajulio</t>
  </si>
  <si>
    <t>Energía</t>
  </si>
  <si>
    <t>GKG</t>
  </si>
  <si>
    <t>Gramo/Kilogramo</t>
  </si>
  <si>
    <t>GLI</t>
  </si>
  <si>
    <t>Gramo/Litro</t>
  </si>
  <si>
    <t>Densidad</t>
  </si>
  <si>
    <t>GLN</t>
  </si>
  <si>
    <t>Galón (EE.UU.)</t>
  </si>
  <si>
    <t>GM</t>
  </si>
  <si>
    <t>Gramo/Mol</t>
  </si>
  <si>
    <t>Masa molar</t>
  </si>
  <si>
    <t>GM2</t>
  </si>
  <si>
    <t>Gramo/Metro cuadrado</t>
  </si>
  <si>
    <t>Masa/superficie</t>
  </si>
  <si>
    <t>GM3</t>
  </si>
  <si>
    <t>Gramo/Metro cúbico</t>
  </si>
  <si>
    <t>GOH</t>
  </si>
  <si>
    <t>Gigaohmio</t>
  </si>
  <si>
    <t>Resistencia eléctr.</t>
  </si>
  <si>
    <t>GPA</t>
  </si>
  <si>
    <t>Gramo principio activo</t>
  </si>
  <si>
    <t>GPH</t>
  </si>
  <si>
    <t>Galones por hora (EE.UU)</t>
  </si>
  <si>
    <t>GPM</t>
  </si>
  <si>
    <t>Galones por milla (EE.UU)</t>
  </si>
  <si>
    <t>GRD</t>
  </si>
  <si>
    <t>Grande</t>
  </si>
  <si>
    <t>H</t>
  </si>
  <si>
    <t>HA</t>
  </si>
  <si>
    <t>Hectárea</t>
  </si>
  <si>
    <t>HL</t>
  </si>
  <si>
    <t>Hectolitro</t>
  </si>
  <si>
    <t>HPA</t>
  </si>
  <si>
    <t>Hectopascal</t>
  </si>
  <si>
    <t>HRA</t>
  </si>
  <si>
    <t>Horas</t>
  </si>
  <si>
    <t>HZ</t>
  </si>
  <si>
    <t>Hercio (1/segundo)</t>
  </si>
  <si>
    <t>Frecuencia</t>
  </si>
  <si>
    <t>Bidon 05 Kg/L</t>
  </si>
  <si>
    <t>I07</t>
  </si>
  <si>
    <t>Bidon 07 Kg/L</t>
  </si>
  <si>
    <t>I11</t>
  </si>
  <si>
    <t>Bidon 11   kg/l</t>
  </si>
  <si>
    <t>I15</t>
  </si>
  <si>
    <t>Bidon 15 Kg/L</t>
  </si>
  <si>
    <t>I17</t>
  </si>
  <si>
    <t>Bidon 17   kg/l</t>
  </si>
  <si>
    <t>I20</t>
  </si>
  <si>
    <t>Bidon 20 Kg/L</t>
  </si>
  <si>
    <t>I22</t>
  </si>
  <si>
    <t>Bidon 22   kg/l</t>
  </si>
  <si>
    <t>I45</t>
  </si>
  <si>
    <t>Bidon 45   kg/l</t>
  </si>
  <si>
    <t>I50</t>
  </si>
  <si>
    <t>Bidon 50 Kg/L</t>
  </si>
  <si>
    <t>I90</t>
  </si>
  <si>
    <t>Bidon 90 Kg/L</t>
  </si>
  <si>
    <t>J</t>
  </si>
  <si>
    <t>Julio</t>
  </si>
  <si>
    <t>J18</t>
  </si>
  <si>
    <t>Bidon 180 Kg/L</t>
  </si>
  <si>
    <t>J20</t>
  </si>
  <si>
    <t>Bidon 120 Kg/L</t>
  </si>
  <si>
    <t>J30</t>
  </si>
  <si>
    <t>Bidon 130 Kg/L</t>
  </si>
  <si>
    <t>J45</t>
  </si>
  <si>
    <t>Bidon 145 Kg/L</t>
  </si>
  <si>
    <t>JHR</t>
  </si>
  <si>
    <t>Años (annum)</t>
  </si>
  <si>
    <t>JKG</t>
  </si>
  <si>
    <t>Julio/Kilogramo</t>
  </si>
  <si>
    <t>Energía específica</t>
  </si>
  <si>
    <t>JKK</t>
  </si>
  <si>
    <t>Capac.térmica espec.</t>
  </si>
  <si>
    <t>JMO</t>
  </si>
  <si>
    <t>Julio/Mol</t>
  </si>
  <si>
    <t>energía moles</t>
  </si>
  <si>
    <t>K</t>
  </si>
  <si>
    <t>Kelvin</t>
  </si>
  <si>
    <t>KA</t>
  </si>
  <si>
    <t>Kiloamperio</t>
  </si>
  <si>
    <t>Corriente eléctrica</t>
  </si>
  <si>
    <t>KBL</t>
  </si>
  <si>
    <t>Kilobecquerel/Kilogramo</t>
  </si>
  <si>
    <t>KD3</t>
  </si>
  <si>
    <t>Kilogramo/Decímetro cúbico</t>
  </si>
  <si>
    <t>KGF</t>
  </si>
  <si>
    <t>Kilogramo/Metro cuadrado</t>
  </si>
  <si>
    <t>KGK</t>
  </si>
  <si>
    <t>Kilogramo/Kilogramo</t>
  </si>
  <si>
    <t>KGM</t>
  </si>
  <si>
    <t>Kilogramo/Mol</t>
  </si>
  <si>
    <t>KGP</t>
  </si>
  <si>
    <t>Kilogramo principio activo</t>
  </si>
  <si>
    <t>KGS</t>
  </si>
  <si>
    <t>Kilogramo/Segundo</t>
  </si>
  <si>
    <t>Caudal másico</t>
  </si>
  <si>
    <t>KGV</t>
  </si>
  <si>
    <t>Kilogramo/Metro cúbico</t>
  </si>
  <si>
    <t>KHZ</t>
  </si>
  <si>
    <t>Kilohercio</t>
  </si>
  <si>
    <t>KJ</t>
  </si>
  <si>
    <t>Kilojulio</t>
  </si>
  <si>
    <t>KJK</t>
  </si>
  <si>
    <t>Kilojulio/Kilogramo</t>
  </si>
  <si>
    <t>KJM</t>
  </si>
  <si>
    <t>Kilojulio/Mol</t>
  </si>
  <si>
    <t>KM</t>
  </si>
  <si>
    <t>Kilómetro</t>
  </si>
  <si>
    <t>KM2</t>
  </si>
  <si>
    <t>Kilómetro cuadrado</t>
  </si>
  <si>
    <t>KMH</t>
  </si>
  <si>
    <t>Kilómetro/Hora</t>
  </si>
  <si>
    <t>KMK</t>
  </si>
  <si>
    <t>Metro cúbico/Metro cúbico</t>
  </si>
  <si>
    <t>Relación volumen</t>
  </si>
  <si>
    <t>KML</t>
  </si>
  <si>
    <t>Kilomol</t>
  </si>
  <si>
    <t>Moles</t>
  </si>
  <si>
    <t>KMN</t>
  </si>
  <si>
    <t>Kelvin/Minuto</t>
  </si>
  <si>
    <t>Tasa modif.temperat.</t>
  </si>
  <si>
    <t>KMS</t>
  </si>
  <si>
    <t>Kelvin/Segundo</t>
  </si>
  <si>
    <t>KN</t>
  </si>
  <si>
    <t>Kilonewton</t>
  </si>
  <si>
    <t>Fuerza</t>
  </si>
  <si>
    <t>KOH</t>
  </si>
  <si>
    <t>Kiloohmio</t>
  </si>
  <si>
    <t>KPA</t>
  </si>
  <si>
    <t>Kilopascal</t>
  </si>
  <si>
    <t>KT</t>
  </si>
  <si>
    <t>Kilotoneladas</t>
  </si>
  <si>
    <t>KV</t>
  </si>
  <si>
    <t>Kilovoltio</t>
  </si>
  <si>
    <t>Tensión eléctrica</t>
  </si>
  <si>
    <t>KVA</t>
  </si>
  <si>
    <t>Kilovoltioamperio</t>
  </si>
  <si>
    <t>Potencia</t>
  </si>
  <si>
    <t>KW</t>
  </si>
  <si>
    <t>Kilovatio</t>
  </si>
  <si>
    <t>KWH</t>
  </si>
  <si>
    <t>Kilovatio-hora</t>
  </si>
  <si>
    <t>KWK</t>
  </si>
  <si>
    <t>Kg principio activo/kg</t>
  </si>
  <si>
    <t>L</t>
  </si>
  <si>
    <t>Litro</t>
  </si>
  <si>
    <t>LB</t>
  </si>
  <si>
    <t>Libra (pound)</t>
  </si>
  <si>
    <t>LC</t>
  </si>
  <si>
    <t>Botella</t>
  </si>
  <si>
    <t>LCK</t>
  </si>
  <si>
    <t>Litro por 100 km</t>
  </si>
  <si>
    <t>LMI</t>
  </si>
  <si>
    <t>Litro/Minuto</t>
  </si>
  <si>
    <t>LMS</t>
  </si>
  <si>
    <t>Litro/Molécula-segundo</t>
  </si>
  <si>
    <t>Velocidad hidrólisis</t>
  </si>
  <si>
    <t>LPH</t>
  </si>
  <si>
    <t>Litro por hora</t>
  </si>
  <si>
    <t>M</t>
  </si>
  <si>
    <t>Metro</t>
  </si>
  <si>
    <t>M-2</t>
  </si>
  <si>
    <t>1 / Metro cuadrado</t>
  </si>
  <si>
    <t>Superficie inv.</t>
  </si>
  <si>
    <t>M/L</t>
  </si>
  <si>
    <t>Mol por litro</t>
  </si>
  <si>
    <t>Ácido/Capacidad base</t>
  </si>
  <si>
    <t>M/M</t>
  </si>
  <si>
    <t>Mol por metro cúbico</t>
  </si>
  <si>
    <t>M/S</t>
  </si>
  <si>
    <t>Metro/Segundo</t>
  </si>
  <si>
    <t>M%</t>
  </si>
  <si>
    <t>Porcentaje-masa</t>
  </si>
  <si>
    <t>M%O</t>
  </si>
  <si>
    <t>Tanto por mil-masa</t>
  </si>
  <si>
    <t>M2</t>
  </si>
  <si>
    <t>Metro cuadrado</t>
  </si>
  <si>
    <t>M2S</t>
  </si>
  <si>
    <t>Metro cuadrado/Segundo</t>
  </si>
  <si>
    <t>M3</t>
  </si>
  <si>
    <t>Metro cúbico</t>
  </si>
  <si>
    <t>M3H</t>
  </si>
  <si>
    <t>Metro cúbico/Hora</t>
  </si>
  <si>
    <t>M3S</t>
  </si>
  <si>
    <t>Metro cúbico/Segundo</t>
  </si>
  <si>
    <t>MA</t>
  </si>
  <si>
    <t>Miliamperio</t>
  </si>
  <si>
    <t>MBA</t>
  </si>
  <si>
    <t>Milibar</t>
  </si>
  <si>
    <t>MBT</t>
  </si>
  <si>
    <t>Metrobaro/Segundo</t>
  </si>
  <si>
    <t>Conc.explosión polvo</t>
  </si>
  <si>
    <t>MEJ</t>
  </si>
  <si>
    <t>Megajulio</t>
  </si>
  <si>
    <t>Miligramo</t>
  </si>
  <si>
    <t>MGG</t>
  </si>
  <si>
    <t>Miligramo/Gramo</t>
  </si>
  <si>
    <t>MGK</t>
  </si>
  <si>
    <t>Miligramo/Kilogramo</t>
  </si>
  <si>
    <t>MGL</t>
  </si>
  <si>
    <t>Miligramo/Litro</t>
  </si>
  <si>
    <t>MGO</t>
  </si>
  <si>
    <t>Megaohmio</t>
  </si>
  <si>
    <t>MGS</t>
  </si>
  <si>
    <t>Miligramo/Centímetro cuadrado</t>
  </si>
  <si>
    <t>MGV</t>
  </si>
  <si>
    <t>Miligramo/Metro cúbico</t>
  </si>
  <si>
    <t>MGW</t>
  </si>
  <si>
    <t>Megavatio</t>
  </si>
  <si>
    <t>MH</t>
  </si>
  <si>
    <t>Metro/Hora</t>
  </si>
  <si>
    <t>MHZ</t>
  </si>
  <si>
    <t>Megahercio</t>
  </si>
  <si>
    <t>MI</t>
  </si>
  <si>
    <t>Milla</t>
  </si>
  <si>
    <t>MI2</t>
  </si>
  <si>
    <t>Milla cuadrada</t>
  </si>
  <si>
    <t>MIN</t>
  </si>
  <si>
    <t>Minuto</t>
  </si>
  <si>
    <t>MIS</t>
  </si>
  <si>
    <t>Microsegundo</t>
  </si>
  <si>
    <t>MJ</t>
  </si>
  <si>
    <t>Milijulio</t>
  </si>
  <si>
    <t>ML</t>
  </si>
  <si>
    <t>Mililitro</t>
  </si>
  <si>
    <t>MLF</t>
  </si>
  <si>
    <t>Millimol por litro</t>
  </si>
  <si>
    <t>MLG</t>
  </si>
  <si>
    <t>Millas por galón (EEUU)</t>
  </si>
  <si>
    <t>MLS</t>
  </si>
  <si>
    <t>Mililitro/Metro cúbico</t>
  </si>
  <si>
    <t>MLW</t>
  </si>
  <si>
    <t>Milílitro principio activo</t>
  </si>
  <si>
    <t>MM</t>
  </si>
  <si>
    <t>Milímetro</t>
  </si>
  <si>
    <t>MM2</t>
  </si>
  <si>
    <t>Milímetro cuadrado</t>
  </si>
  <si>
    <t>MM3</t>
  </si>
  <si>
    <t>Milímetro cúbico</t>
  </si>
  <si>
    <t>MMA</t>
  </si>
  <si>
    <t>Milímetro/Año</t>
  </si>
  <si>
    <t>MMD</t>
  </si>
  <si>
    <t>miliGramo/miliLitro</t>
  </si>
  <si>
    <t>MMG</t>
  </si>
  <si>
    <t>Milimol/Gramo</t>
  </si>
  <si>
    <t>Ctd.equiv.especial</t>
  </si>
  <si>
    <t>MMH</t>
  </si>
  <si>
    <t>Milímetro/Hora</t>
  </si>
  <si>
    <t>MMK</t>
  </si>
  <si>
    <t>Milimol/Kilogramo</t>
  </si>
  <si>
    <t>MMO</t>
  </si>
  <si>
    <t>Milimol</t>
  </si>
  <si>
    <t>MMS</t>
  </si>
  <si>
    <t>Milímetro/Segundo</t>
  </si>
  <si>
    <t>MN</t>
  </si>
  <si>
    <t>Meganewton</t>
  </si>
  <si>
    <t>MNM</t>
  </si>
  <si>
    <t>Milinewton/Metro</t>
  </si>
  <si>
    <t>Tensión superficial</t>
  </si>
  <si>
    <t>MOK</t>
  </si>
  <si>
    <t>Mol/Kilogramo</t>
  </si>
  <si>
    <t>MOL</t>
  </si>
  <si>
    <t>Mol</t>
  </si>
  <si>
    <t>MON</t>
  </si>
  <si>
    <t>Meses</t>
  </si>
  <si>
    <t>MPA</t>
  </si>
  <si>
    <t>Megapascal</t>
  </si>
  <si>
    <t>MPB</t>
  </si>
  <si>
    <t>Partes por billón (masa)</t>
  </si>
  <si>
    <t>MPM</t>
  </si>
  <si>
    <t>Partes por millón (masa)</t>
  </si>
  <si>
    <t>MPS</t>
  </si>
  <si>
    <t>Milipascal por segundo</t>
  </si>
  <si>
    <t>Viscosidad dinámica</t>
  </si>
  <si>
    <t>MPT</t>
  </si>
  <si>
    <t>Partes por trillón (masa)</t>
  </si>
  <si>
    <t>MPZ</t>
  </si>
  <si>
    <t>Metropascal/Segundo</t>
  </si>
  <si>
    <t>MS</t>
  </si>
  <si>
    <t>Milisegundo</t>
  </si>
  <si>
    <t>MS2</t>
  </si>
  <si>
    <t>Metro/Segundo al cuadrado</t>
  </si>
  <si>
    <t>Aceleración</t>
  </si>
  <si>
    <t>MSC</t>
  </si>
  <si>
    <t>Microsiemens por centímetro</t>
  </si>
  <si>
    <t>MTE</t>
  </si>
  <si>
    <t>Militesla</t>
  </si>
  <si>
    <t>Densidad flujo magn.</t>
  </si>
  <si>
    <t>MV</t>
  </si>
  <si>
    <t>Milivoltio</t>
  </si>
  <si>
    <t>MVA</t>
  </si>
  <si>
    <t>Megavoltioamperio</t>
  </si>
  <si>
    <t>MW</t>
  </si>
  <si>
    <t>Milivatio</t>
  </si>
  <si>
    <t>MWH</t>
  </si>
  <si>
    <t>Megavatio/Hora</t>
  </si>
  <si>
    <t>N</t>
  </si>
  <si>
    <t>Newton</t>
  </si>
  <si>
    <t>N/M</t>
  </si>
  <si>
    <t>Newton/Metro</t>
  </si>
  <si>
    <t>NAM</t>
  </si>
  <si>
    <t>Nanometro</t>
  </si>
  <si>
    <t>NF</t>
  </si>
  <si>
    <t>Nanofaradio</t>
  </si>
  <si>
    <t>NMM</t>
  </si>
  <si>
    <t>Newton/Milímetro cuadrado</t>
  </si>
  <si>
    <t>NMP</t>
  </si>
  <si>
    <t>Megavoltio</t>
  </si>
  <si>
    <t>NR</t>
  </si>
  <si>
    <t>Nanoamperio</t>
  </si>
  <si>
    <t>NS</t>
  </si>
  <si>
    <t>Nanosegundo</t>
  </si>
  <si>
    <t>O2K</t>
  </si>
  <si>
    <t>Miliequivalentes Oxigeno / Kil</t>
  </si>
  <si>
    <t>OCM</t>
  </si>
  <si>
    <t>OHM</t>
  </si>
  <si>
    <t>Ohmio</t>
  </si>
  <si>
    <t>OZ</t>
  </si>
  <si>
    <t>Onza</t>
  </si>
  <si>
    <t>OZL</t>
  </si>
  <si>
    <t>Onza líquida EE.UU.</t>
  </si>
  <si>
    <t>P</t>
  </si>
  <si>
    <t>Puntos</t>
  </si>
  <si>
    <t>P00</t>
  </si>
  <si>
    <t>Caja 1200 Unidades</t>
  </si>
  <si>
    <t>P01</t>
  </si>
  <si>
    <t>Pieza de 1 a 1,9 kilo</t>
  </si>
  <si>
    <t>P02</t>
  </si>
  <si>
    <t>Pieza de 2 a 2,9 Kilos</t>
  </si>
  <si>
    <t>P03</t>
  </si>
  <si>
    <t>Pieza de 3 a 3,9 kilos</t>
  </si>
  <si>
    <t>P04</t>
  </si>
  <si>
    <t>Pieza de 4 a 4,9 kilos</t>
  </si>
  <si>
    <t>P05</t>
  </si>
  <si>
    <t>Pieza de 5 a 5,9 kilos</t>
  </si>
  <si>
    <t>P15</t>
  </si>
  <si>
    <t>Pieza de 15 a 15,9 kilos</t>
  </si>
  <si>
    <t>PA</t>
  </si>
  <si>
    <t>Pascal</t>
  </si>
  <si>
    <t>PAA</t>
  </si>
  <si>
    <t>Par</t>
  </si>
  <si>
    <t>PAL</t>
  </si>
  <si>
    <t>Paleta</t>
  </si>
  <si>
    <t>PAS</t>
  </si>
  <si>
    <t>Pascal-segundo</t>
  </si>
  <si>
    <t>PF</t>
  </si>
  <si>
    <t>Picofaradio</t>
  </si>
  <si>
    <t>PI2</t>
  </si>
  <si>
    <t>Pie cuadrado</t>
  </si>
  <si>
    <t>PI3</t>
  </si>
  <si>
    <t>Pie cúbico</t>
  </si>
  <si>
    <t>PMI</t>
  </si>
  <si>
    <t>1/minuto</t>
  </si>
  <si>
    <t>PPB</t>
  </si>
  <si>
    <t>Partes por billón</t>
  </si>
  <si>
    <t>PPM</t>
  </si>
  <si>
    <t>Parts per million</t>
  </si>
  <si>
    <t>PPT</t>
  </si>
  <si>
    <t>Partes por trillón</t>
  </si>
  <si>
    <t>PRS</t>
  </si>
  <si>
    <t>Número de personas</t>
  </si>
  <si>
    <t>PS</t>
  </si>
  <si>
    <t>Picosegundo</t>
  </si>
  <si>
    <t>PT</t>
  </si>
  <si>
    <t>Pinta EE.UU., líquido</t>
  </si>
  <si>
    <t>PUL</t>
  </si>
  <si>
    <t>Pulgada</t>
  </si>
  <si>
    <t>Caja 1080 Unidades</t>
  </si>
  <si>
    <t>QQ</t>
  </si>
  <si>
    <t>QQT</t>
  </si>
  <si>
    <t>Caja 2.700 un</t>
  </si>
  <si>
    <t>QQV</t>
  </si>
  <si>
    <t>QV</t>
  </si>
  <si>
    <t>Caja 1500 Unidades</t>
  </si>
  <si>
    <t>RHO</t>
  </si>
  <si>
    <t>Gramos/Centímetro cúbico</t>
  </si>
  <si>
    <t>ROL</t>
  </si>
  <si>
    <t>Rollos</t>
  </si>
  <si>
    <t>RS</t>
  </si>
  <si>
    <t>Unidades enzimas</t>
  </si>
  <si>
    <t>S</t>
  </si>
  <si>
    <t>Segundo</t>
  </si>
  <si>
    <t>Caja 800 Unidades</t>
  </si>
  <si>
    <t>S10</t>
  </si>
  <si>
    <t>Saco 10 Kg</t>
  </si>
  <si>
    <t>S11</t>
  </si>
  <si>
    <t>Saco 11 Kg</t>
  </si>
  <si>
    <t>S12</t>
  </si>
  <si>
    <t>Saco 12 Kg</t>
  </si>
  <si>
    <t>S13</t>
  </si>
  <si>
    <t>Saco 13 Kg</t>
  </si>
  <si>
    <t>S14</t>
  </si>
  <si>
    <t>Saco 14 Kg</t>
  </si>
  <si>
    <t>S15</t>
  </si>
  <si>
    <t>Saco 15 Kg</t>
  </si>
  <si>
    <t>S16</t>
  </si>
  <si>
    <t>Saco 16 Kg</t>
  </si>
  <si>
    <t>S17</t>
  </si>
  <si>
    <t>Saco 17 Kg</t>
  </si>
  <si>
    <t>S20</t>
  </si>
  <si>
    <t>Saco 20 Kg</t>
  </si>
  <si>
    <t>S22</t>
  </si>
  <si>
    <t>Saco 22 Kg</t>
  </si>
  <si>
    <t>S23</t>
  </si>
  <si>
    <t>Saco 23 Kg</t>
  </si>
  <si>
    <t>S24</t>
  </si>
  <si>
    <t>Saco 24 Kg</t>
  </si>
  <si>
    <t>S25</t>
  </si>
  <si>
    <t>Saco 25 Kg</t>
  </si>
  <si>
    <t>S26</t>
  </si>
  <si>
    <t>Saco 26 Kg</t>
  </si>
  <si>
    <t>S27</t>
  </si>
  <si>
    <t>Saco 27 Kg</t>
  </si>
  <si>
    <t>S28</t>
  </si>
  <si>
    <t>Saco 28 Kg</t>
  </si>
  <si>
    <t>S30</t>
  </si>
  <si>
    <t>Saco 30 Kg</t>
  </si>
  <si>
    <t>S35</t>
  </si>
  <si>
    <t>Saco 35 Kg</t>
  </si>
  <si>
    <t>S40</t>
  </si>
  <si>
    <t>Saco 40 Kg</t>
  </si>
  <si>
    <t>S45</t>
  </si>
  <si>
    <t>Saco 45 Kg</t>
  </si>
  <si>
    <t>S5</t>
  </si>
  <si>
    <t>Saco 5 Kg</t>
  </si>
  <si>
    <t>S50</t>
  </si>
  <si>
    <t>Saco 50 Kg</t>
  </si>
  <si>
    <t>S56</t>
  </si>
  <si>
    <t>Saco 56 Kg</t>
  </si>
  <si>
    <t>S6</t>
  </si>
  <si>
    <t>Saco 6 Kg</t>
  </si>
  <si>
    <t>S60</t>
  </si>
  <si>
    <t>Saco 60 Kg</t>
  </si>
  <si>
    <t>S69</t>
  </si>
  <si>
    <t>Saco 69 Kg</t>
  </si>
  <si>
    <t>S7</t>
  </si>
  <si>
    <t>Saco 7 Kg</t>
  </si>
  <si>
    <t>S70</t>
  </si>
  <si>
    <t>Saco 70 Kg</t>
  </si>
  <si>
    <t>S8</t>
  </si>
  <si>
    <t>Saco 8 Kg</t>
  </si>
  <si>
    <t>S9</t>
  </si>
  <si>
    <t>Saco 9 Kg</t>
  </si>
  <si>
    <t>T</t>
  </si>
  <si>
    <t>Tonelada</t>
  </si>
  <si>
    <t>Caja 700 Unidades</t>
  </si>
  <si>
    <t>TC3</t>
  </si>
  <si>
    <t>1/centímetro cúbico</t>
  </si>
  <si>
    <t>Concentración partes</t>
  </si>
  <si>
    <t>TES</t>
  </si>
  <si>
    <t>Tesla</t>
  </si>
  <si>
    <t>TF</t>
  </si>
  <si>
    <t>Pie</t>
  </si>
  <si>
    <t>TM3</t>
  </si>
  <si>
    <t>1/metro cúbico</t>
  </si>
  <si>
    <t>TOM</t>
  </si>
  <si>
    <t>Tonelada/Metro cúbico</t>
  </si>
  <si>
    <t>TON</t>
  </si>
  <si>
    <t>Tonelada EE.UU.</t>
  </si>
  <si>
    <t>TR</t>
  </si>
  <si>
    <t>Tambor</t>
  </si>
  <si>
    <t>TS</t>
  </si>
  <si>
    <t>Miles</t>
  </si>
  <si>
    <t>U00</t>
  </si>
  <si>
    <t>Caja 600 Unidades</t>
  </si>
  <si>
    <t>U30</t>
  </si>
  <si>
    <t>Caja 630 Unidades</t>
  </si>
  <si>
    <t>Caja 640 Unidades</t>
  </si>
  <si>
    <t>UFC</t>
  </si>
  <si>
    <t>Unidades Mesh</t>
  </si>
  <si>
    <t>UME</t>
  </si>
  <si>
    <t>UNO</t>
  </si>
  <si>
    <t>Lim.</t>
  </si>
  <si>
    <t>UP</t>
  </si>
  <si>
    <t>Unidad de potencia</t>
  </si>
  <si>
    <t>UPK</t>
  </si>
  <si>
    <t>Unidades / Kilo</t>
  </si>
  <si>
    <t>UPL</t>
  </si>
  <si>
    <t>Unidades / Libra</t>
  </si>
  <si>
    <t>V</t>
  </si>
  <si>
    <t>Voltio</t>
  </si>
  <si>
    <t>V%</t>
  </si>
  <si>
    <t>Porcentaje en volumen</t>
  </si>
  <si>
    <t>V%O</t>
  </si>
  <si>
    <t>Volumen por mil</t>
  </si>
  <si>
    <t>V04</t>
  </si>
  <si>
    <t>Caja 504 Unidades</t>
  </si>
  <si>
    <t>Caja 528 Unidades</t>
  </si>
  <si>
    <t>V35</t>
  </si>
  <si>
    <t>Caja 535 Unidades</t>
  </si>
  <si>
    <t>V88</t>
  </si>
  <si>
    <t>Caja 588 Unidades</t>
  </si>
  <si>
    <t>VA</t>
  </si>
  <si>
    <t>Voltioamperio</t>
  </si>
  <si>
    <t>VAL</t>
  </si>
  <si>
    <t>Artículo de valor</t>
  </si>
  <si>
    <t>VPB</t>
  </si>
  <si>
    <t>Partes de volumen por billón</t>
  </si>
  <si>
    <t>VPM</t>
  </si>
  <si>
    <t>Partes de volumen por millón</t>
  </si>
  <si>
    <t>VPT</t>
  </si>
  <si>
    <t>Partes de volumen por trillón</t>
  </si>
  <si>
    <t>W</t>
  </si>
  <si>
    <t>Vatios</t>
  </si>
  <si>
    <t>W20</t>
  </si>
  <si>
    <t>Caja 420 Unidades</t>
  </si>
  <si>
    <t>W32</t>
  </si>
  <si>
    <t>Caja 432 Unidades</t>
  </si>
  <si>
    <t>W50</t>
  </si>
  <si>
    <t>Caja 450 Unidades</t>
  </si>
  <si>
    <t>W90</t>
  </si>
  <si>
    <t>Caja 490 Unidades</t>
  </si>
  <si>
    <t>WCH</t>
  </si>
  <si>
    <t>Semanas</t>
  </si>
  <si>
    <t>WH</t>
  </si>
  <si>
    <t>WMK</t>
  </si>
  <si>
    <t>Conductibilidad del calor</t>
  </si>
  <si>
    <t>Conductibil.calor</t>
  </si>
  <si>
    <t>WTL</t>
  </si>
  <si>
    <t>Velocidad de evaporación</t>
  </si>
  <si>
    <t>Veloc.evaporación</t>
  </si>
  <si>
    <t>X20</t>
  </si>
  <si>
    <t>Caja 320 Unidades</t>
  </si>
  <si>
    <t>X24</t>
  </si>
  <si>
    <t>Caja 324 Unidades</t>
  </si>
  <si>
    <t>X25</t>
  </si>
  <si>
    <t>Caja 325 Unidades</t>
  </si>
  <si>
    <t>X36</t>
  </si>
  <si>
    <t>Caja 336 Unidades</t>
  </si>
  <si>
    <t>Caja 375 Unidades</t>
  </si>
  <si>
    <t>Caja 384 Unidades</t>
  </si>
  <si>
    <t>Y09</t>
  </si>
  <si>
    <t>Caja 209 Unidades</t>
  </si>
  <si>
    <t>Caja 210 Unidades</t>
  </si>
  <si>
    <t>Caja 214 Unidades</t>
  </si>
  <si>
    <t>Y16</t>
  </si>
  <si>
    <t>Caja 216 Unidades</t>
  </si>
  <si>
    <t>Y22</t>
  </si>
  <si>
    <t>Caja 222 Unidades</t>
  </si>
  <si>
    <t>Y25</t>
  </si>
  <si>
    <t>Caja 225 Unidades</t>
  </si>
  <si>
    <t>Y28</t>
  </si>
  <si>
    <t>Caja 228 Unidades</t>
  </si>
  <si>
    <t>Y30</t>
  </si>
  <si>
    <t>Caja 230 Unidades</t>
  </si>
  <si>
    <t>Y32</t>
  </si>
  <si>
    <t>Caja 232 Unidades</t>
  </si>
  <si>
    <t>Y38</t>
  </si>
  <si>
    <t>Caja 238 Unidades</t>
  </si>
  <si>
    <t>Caja 240 Unidades</t>
  </si>
  <si>
    <t>Y44</t>
  </si>
  <si>
    <t>Caja 244 Unidades</t>
  </si>
  <si>
    <t>Caja 250 Unidades</t>
  </si>
  <si>
    <t>Y52</t>
  </si>
  <si>
    <t>Caja 252 Unidades</t>
  </si>
  <si>
    <t>Y56</t>
  </si>
  <si>
    <t>Caja 256 Unidades</t>
  </si>
  <si>
    <t>Y64</t>
  </si>
  <si>
    <t>Caja 264 Unidades</t>
  </si>
  <si>
    <t>Y70</t>
  </si>
  <si>
    <t>Caja 270 Unidades</t>
  </si>
  <si>
    <t>Y80</t>
  </si>
  <si>
    <t>Caja 280 Unidades</t>
  </si>
  <si>
    <t>Y88</t>
  </si>
  <si>
    <t>Caja 288 Unidades</t>
  </si>
  <si>
    <t>YD</t>
  </si>
  <si>
    <t>Yarda</t>
  </si>
  <si>
    <t>YD2</t>
  </si>
  <si>
    <t>Yarda cuadrada</t>
  </si>
  <si>
    <t>YD3</t>
  </si>
  <si>
    <t>Yarda cúbica</t>
  </si>
  <si>
    <t>Caja 106 Unidades</t>
  </si>
  <si>
    <t>Z08</t>
  </si>
  <si>
    <t>Caja 108 Unidades</t>
  </si>
  <si>
    <t>Caja 110 Unidades</t>
  </si>
  <si>
    <t>Z11</t>
  </si>
  <si>
    <t>Caja 111 Unidades</t>
  </si>
  <si>
    <t>Z18</t>
  </si>
  <si>
    <t>Caja 118 Unidades</t>
  </si>
  <si>
    <t>Z22</t>
  </si>
  <si>
    <t>Caja 122 Unidades</t>
  </si>
  <si>
    <t>Z25</t>
  </si>
  <si>
    <t>Caja 125 Unidades</t>
  </si>
  <si>
    <t>Z26</t>
  </si>
  <si>
    <t>Caja 126 Unidades</t>
  </si>
  <si>
    <t>Z28</t>
  </si>
  <si>
    <t>Caja 128 Unidades</t>
  </si>
  <si>
    <t>Caja 130 Unidades</t>
  </si>
  <si>
    <t>Caja 135 Unidades</t>
  </si>
  <si>
    <t>Caja 140 Unidades</t>
  </si>
  <si>
    <t>Caja 144 Unidades</t>
  </si>
  <si>
    <t>Z45</t>
  </si>
  <si>
    <t>Caja 145 Unidades</t>
  </si>
  <si>
    <t>Z46</t>
  </si>
  <si>
    <t>Caja 146 Unidades</t>
  </si>
  <si>
    <t>Caja 150 Unidades</t>
  </si>
  <si>
    <t>Z56</t>
  </si>
  <si>
    <t>Caja 156 Unidades</t>
  </si>
  <si>
    <t>Z62</t>
  </si>
  <si>
    <t>Caja 162 Unidades</t>
  </si>
  <si>
    <t>Z68</t>
  </si>
  <si>
    <t>Caja 168 Unidades</t>
  </si>
  <si>
    <t>Z70</t>
  </si>
  <si>
    <t>Caja 170 Unidades</t>
  </si>
  <si>
    <t>Z75</t>
  </si>
  <si>
    <t>caja 175 Unidades</t>
  </si>
  <si>
    <t>Caja 180 Unidades</t>
  </si>
  <si>
    <t>Z84</t>
  </si>
  <si>
    <t>Caja 184 Unidades</t>
  </si>
  <si>
    <t>Z89</t>
  </si>
  <si>
    <t>Caja 189 Unidades</t>
  </si>
  <si>
    <t>Caja 192 Unidades</t>
  </si>
  <si>
    <t>Z96</t>
  </si>
  <si>
    <t>Caja 196 Unidades</t>
  </si>
  <si>
    <t>ZQ</t>
  </si>
  <si>
    <t>Caja 10x10000 Unidades</t>
  </si>
  <si>
    <t>µA</t>
  </si>
  <si>
    <t>Microamperio</t>
  </si>
  <si>
    <t>µF</t>
  </si>
  <si>
    <t>Microfaradio</t>
  </si>
  <si>
    <t>µGL</t>
  </si>
  <si>
    <t>Microgramo/Litro</t>
  </si>
  <si>
    <t>µGV</t>
  </si>
  <si>
    <t>Microgramo/Metro cúbico</t>
  </si>
  <si>
    <t>µL</t>
  </si>
  <si>
    <t>Microlitro</t>
  </si>
  <si>
    <t>µM</t>
  </si>
  <si>
    <t>Micrometro</t>
  </si>
  <si>
    <t>Caja 360 Unidades</t>
  </si>
  <si>
    <t>Caja 105 Unidades</t>
  </si>
  <si>
    <t>Caja 55 Unidades</t>
  </si>
  <si>
    <t xml:space="preserve"> $                                       -</t>
  </si>
  <si>
    <t>104519640-C04</t>
  </si>
  <si>
    <t>104519640FS00</t>
  </si>
  <si>
    <t>102320100-D12</t>
  </si>
  <si>
    <t>102320100FS00</t>
  </si>
  <si>
    <t>104528360-UN</t>
  </si>
  <si>
    <t>104528360FS00</t>
  </si>
  <si>
    <t>104538100-CJ</t>
  </si>
  <si>
    <t>104538100FS00</t>
  </si>
  <si>
    <t>104526580-UN</t>
  </si>
  <si>
    <t>104526580FS00</t>
  </si>
  <si>
    <t>104535520-C06</t>
  </si>
  <si>
    <t>104535520FS00</t>
  </si>
  <si>
    <t>104529470-X75</t>
  </si>
  <si>
    <t>104529470FS00</t>
  </si>
  <si>
    <t>104254140-C72</t>
  </si>
  <si>
    <t>104254140FS00</t>
  </si>
  <si>
    <t>104521090-Z60</t>
  </si>
  <si>
    <t>104521090FS00</t>
  </si>
  <si>
    <t>104543770-C06</t>
  </si>
  <si>
    <t>104543770FS00</t>
  </si>
  <si>
    <t>103601720-KG</t>
  </si>
  <si>
    <t>103601720FS00</t>
  </si>
  <si>
    <t>104544940-C12</t>
  </si>
  <si>
    <t>104544940FS00</t>
  </si>
  <si>
    <t>104544920-C12</t>
  </si>
  <si>
    <t>104544920FS00</t>
  </si>
  <si>
    <t>104544930-C12</t>
  </si>
  <si>
    <t>104544930FS00</t>
  </si>
  <si>
    <t>201610120-C04</t>
  </si>
  <si>
    <t>201610120FS00</t>
  </si>
  <si>
    <t>LP AGOSTO 2025</t>
  </si>
  <si>
    <t>APERTURA SKUS</t>
  </si>
  <si>
    <t>MERMELADA MINI DURAZNO LIGHT RELKON 20G</t>
  </si>
  <si>
    <t>PALTA HASS MOLIDA CHILENA 500 G</t>
  </si>
  <si>
    <t>LOCOS EN CONSERVA 1 KG CALIBRE 8</t>
  </si>
  <si>
    <t>SALMON FILETE PREMIUM T-D 3-4 LB  IVP KG</t>
  </si>
  <si>
    <t>MERLUZA FILETE C/PIEL S/ESPINA 120-170GR</t>
  </si>
  <si>
    <t>MERLUZA FILETE C/PIEL S/ESPINA 170-220GR</t>
  </si>
  <si>
    <t>MINI COCADA CON CHOCOLATE 1 KG</t>
  </si>
  <si>
    <t>PAN HAMBURGUESA FRICA 11 CM</t>
  </si>
  <si>
    <t>JUREL NATURAL ESMERALDA 425G IMPORTADO</t>
  </si>
  <si>
    <t>UMB DF</t>
  </si>
  <si>
    <t>UMV DF</t>
  </si>
  <si>
    <t>CHECK UMV</t>
  </si>
  <si>
    <t>CHECK UMB</t>
  </si>
  <si>
    <t>101600001-C10</t>
  </si>
  <si>
    <t>101600001FS00</t>
  </si>
  <si>
    <t>101600006-C10</t>
  </si>
  <si>
    <t>101600006FS00</t>
  </si>
  <si>
    <t>101600003-C10</t>
  </si>
  <si>
    <t>101600003FS00</t>
  </si>
  <si>
    <t>104520970-C48</t>
  </si>
  <si>
    <t>104520970FS00</t>
  </si>
  <si>
    <t>104534170-C60</t>
  </si>
  <si>
    <t>104534170FS00</t>
  </si>
  <si>
    <t>104518960-C10</t>
  </si>
  <si>
    <t>104518960FS00</t>
  </si>
  <si>
    <t>104526960-D30</t>
  </si>
  <si>
    <t>104526960FS00</t>
  </si>
  <si>
    <t>104528400-UN</t>
  </si>
  <si>
    <t>104528400FS00</t>
  </si>
  <si>
    <t>104532890-C12</t>
  </si>
  <si>
    <t>104532890FS00</t>
  </si>
  <si>
    <t>104528550-C04</t>
  </si>
  <si>
    <t>104528550FS00</t>
  </si>
  <si>
    <t>105200860-C48</t>
  </si>
  <si>
    <t>105200860FS00</t>
  </si>
  <si>
    <t>150000970-CJ</t>
  </si>
  <si>
    <t>150000970FS00</t>
  </si>
  <si>
    <t>104515850-C36</t>
  </si>
  <si>
    <t>104515850FS00</t>
  </si>
  <si>
    <t>40522170-UN</t>
  </si>
  <si>
    <t>40522170FS00</t>
  </si>
  <si>
    <t>201200190-C06</t>
  </si>
  <si>
    <t>201200190FS00</t>
  </si>
  <si>
    <t>101710001-C10</t>
  </si>
  <si>
    <t>101710001FS00</t>
  </si>
  <si>
    <t>101720003-C50</t>
  </si>
  <si>
    <t>101720003FS00</t>
  </si>
  <si>
    <t>101720004-C10</t>
  </si>
  <si>
    <t>101720004FS00</t>
  </si>
  <si>
    <t>104525090-C24</t>
  </si>
  <si>
    <t>104525090FS00</t>
  </si>
  <si>
    <t>104523520-C06</t>
  </si>
  <si>
    <t>104523520FS00</t>
  </si>
  <si>
    <t>96820032-UN</t>
  </si>
  <si>
    <t>96820032FS00</t>
  </si>
  <si>
    <t>104534950-KG</t>
  </si>
  <si>
    <t>104534950FS00</t>
  </si>
  <si>
    <t>104534940-KG</t>
  </si>
  <si>
    <t>104534940FS00</t>
  </si>
  <si>
    <t>104534960-KG</t>
  </si>
  <si>
    <t>104534960FS00</t>
  </si>
  <si>
    <t>104522670-C01</t>
  </si>
  <si>
    <t>104522670FS00</t>
  </si>
  <si>
    <t>104524470-C30</t>
  </si>
  <si>
    <t>104524470FS00</t>
  </si>
  <si>
    <t>LP SEPTIEMBRE 2025</t>
  </si>
  <si>
    <t>MUFFIN ARANDANO FRAMBUESA 60 g</t>
  </si>
  <si>
    <t>COSTO SEP</t>
  </si>
  <si>
    <t>PEPINO RODAJAS C/LISO DJ 1,5 kg EXPO</t>
  </si>
  <si>
    <t>CROQUETA JAMON IBERICO 20G 50UN</t>
  </si>
  <si>
    <t>Veggie Sticks Mix Ardo 1 kg</t>
  </si>
  <si>
    <t>SCHWEPPES ZERO LATA DISPLAY 6 UN 310 CC</t>
  </si>
  <si>
    <t>DONUT RELLENA CHOCOLATE AVELLANA  68 g</t>
  </si>
  <si>
    <t>DONUT RELLENA COOKIES &amp; CREAM  68 g</t>
  </si>
  <si>
    <t>PROFITEROL CREMA VAINILLA 4 KG</t>
  </si>
  <si>
    <t>LASAÑA BARILLA 5 KG</t>
  </si>
  <si>
    <t>LASAÑA AL HUEVO BARILLA 500 GR</t>
  </si>
  <si>
    <t>PASTA GNOCCHETTI SARDI N°60 BARILLA 5 KG</t>
  </si>
  <si>
    <t>PASTA PENNE RIGATE N°73 BARILLA 5 KG</t>
  </si>
  <si>
    <t>PASTA SPAGHETTI N°5 BARILLA 5 KG</t>
  </si>
  <si>
    <t>PASTA TAGLIATELLE BARILLA 6 KG</t>
  </si>
  <si>
    <t>PASTA TAGLIATELLE AL HUEVO BARILLA 1 KG</t>
  </si>
  <si>
    <t>SEMOLA BARILLA 5 KG</t>
  </si>
  <si>
    <t>HELADO VAINILLA DIET COPPELIA 4,5 l</t>
  </si>
  <si>
    <t>Glaseado Bolleria Multiproposito 15 Kg</t>
  </si>
  <si>
    <t>PESTO GENOVESE BARILLA 500 GR</t>
  </si>
  <si>
    <t>TE CLUB ORIGINAL 20 BLS (SUST)</t>
  </si>
  <si>
    <t>CARNE DESHILACHADA 1 KG</t>
  </si>
  <si>
    <t>CARNE MECHADA CAMPESTRE 1 KG</t>
  </si>
  <si>
    <t>CARNE MECHADA PORCIONADA 120 GR</t>
  </si>
  <si>
    <t>CARNE MOLIDA 10% MG 1 KG</t>
  </si>
  <si>
    <t>CARNE MOLIDA 10% MG ABAROA 1 KG</t>
  </si>
  <si>
    <t>CARNE MOLIDA 4% MG 1 KG</t>
  </si>
  <si>
    <t>CARNE MOLIDA 6% MG 1 KG</t>
  </si>
  <si>
    <t>CHURRASCO DE POSTA INTERFOLIADO 6KG APRX</t>
  </si>
  <si>
    <t>DESPUNTE DE MOLIDA CAB</t>
  </si>
  <si>
    <t>JAMON ACARAMELADO 5,5 KG</t>
  </si>
  <si>
    <t>ATUN STEAK IVP 210 - 240 GR CJ 5 KG</t>
  </si>
  <si>
    <t>MERLUZA AUSTRAL FILETE 500G UP CJ10K APP</t>
  </si>
  <si>
    <t>SALMON FILETE PREMIUM T-D 2-3 LB  KG</t>
  </si>
  <si>
    <t>SALMON FILETE PREMIUM T-E 2-3 LB  KG</t>
  </si>
  <si>
    <t>QUESO COLBY JACK DESPUNTE</t>
  </si>
  <si>
    <t>CEREAL MINIPILLOWS CHOCOLATE 2X4 kg</t>
  </si>
  <si>
    <t>MOSTAZA BOLSA HEINZ 3 KG</t>
  </si>
  <si>
    <t>LECHE TOPPING DESCREMADA RISTORA 500 G (</t>
  </si>
  <si>
    <t>CROISSANT RELLENO JAMON QUESO 145 G</t>
  </si>
  <si>
    <t>CROISSANT RELLENO SALAME QUESO 160 G</t>
  </si>
  <si>
    <t>MAYONESA BOLSA HEINZ 3 KG</t>
  </si>
  <si>
    <t>MUFFIN CHOCOLATE CHIPS 115 g</t>
  </si>
  <si>
    <t>Dif. COSTOS MESES</t>
  </si>
  <si>
    <t>DIF EN COSTOS MES</t>
  </si>
  <si>
    <t>IKEA</t>
  </si>
  <si>
    <t>CAJAS</t>
  </si>
  <si>
    <t>SECOS</t>
  </si>
  <si>
    <t>TAPAPECHO</t>
  </si>
  <si>
    <t>13734399 MILK CHOC W HAZELNUT 100 G RAC (CAJA)</t>
  </si>
  <si>
    <t>QUESO CREMA SWISS FARMES IMP 1,36 KG (CAJA 10)</t>
  </si>
  <si>
    <t>PAPA CRUNCH 10 MM AVIKO 2,5 KG (CAJA 4)</t>
  </si>
  <si>
    <t>CAMARON ECU CRUDO CON CASCARA 26/30 1 KG (CAJA 10)</t>
  </si>
  <si>
    <t>SALMON FILETE PREMIUM T-D CJ 10 KG (CAJA)</t>
  </si>
  <si>
    <t>QUESO MOZZARELLA LEPRINO DOMINO 6,8 KG (CAJA 1)</t>
  </si>
  <si>
    <t>CAJA ABARROTES 2 (CAJA)</t>
  </si>
  <si>
    <t>CORBATAS LUCCHETTI 400 G (DISPLAY 30)</t>
  </si>
  <si>
    <t>MOLIDA VACUNO 80/20  CAB 4,5 KG APROX (CAJA 6)</t>
  </si>
  <si>
    <t>SALMON FILETE PREMIUM T-D CJ 15 KG (CAJA)</t>
  </si>
  <si>
    <t>JAMONERA PREMIUM J.LLORENS UN (UNIDAD)</t>
  </si>
  <si>
    <t>LECHE DESCREMADA SURLAT 1L (CAJA 12)</t>
  </si>
  <si>
    <t>POLLO ENTERO 2,0 BRASIL CJ 16 KG (CAJA 8)</t>
  </si>
  <si>
    <t>HAMBURGUESA PREMIUM 110 GRS (CAJA 27)</t>
  </si>
  <si>
    <t>TAPAPECHO CONGELADO BRASIL CAT V (CAJA)</t>
  </si>
  <si>
    <t>JAMON BELLOTA IBERICO 100% LAMINADO 70GR (UNIDAD)</t>
  </si>
  <si>
    <t>QUESO CREMA BAKING CHEEZE 1,36 KG (CAJA 10)</t>
  </si>
  <si>
    <t>VARITAS DE REINETA APANADO BOLSA 400 GR (CAJA 14)</t>
  </si>
  <si>
    <t>POLLO ENTERO 1,9 BRASIL CJ 15,2 KG (CAJA 8)</t>
  </si>
  <si>
    <t>MOLIDA VACUNO 80/20 CAB 4,5 KG (CAJA 5)</t>
  </si>
  <si>
    <t>SALMON FILETE IND IWP 2-4 T-D 15KG CONG (CAJA)</t>
  </si>
  <si>
    <t>POLLO ENTERO 2,4 SEARA CJ 16,8 KG (CAJA 7)</t>
  </si>
  <si>
    <t>QUESO CREMA RENY PICOT IMP 1,36 KG (CAJA 10)</t>
  </si>
  <si>
    <t>MOLIDA VACUNO 73/27 CAB 4,5 KG (CAJA 6)</t>
  </si>
  <si>
    <t>MANTEQUILLA DE MANI BALDE 2,27KG (CAJA 6)</t>
  </si>
  <si>
    <t>POSTA ROSADA CAT C CONG PRY (CAJA)</t>
  </si>
  <si>
    <t>POSTA ROSADA CAT U CONG PRY (CAJA)</t>
  </si>
  <si>
    <t>LEVADURA SECA 125 GRS (UNIDAD)</t>
  </si>
  <si>
    <t>JAMON SERRANO 500 GRS (CAJA 8)</t>
  </si>
  <si>
    <t>DEMI GLACE CERTIFIED ANGUS BEEF 7,2 KG (UNIDAD)</t>
  </si>
  <si>
    <t>MOLIDA VACUNO 80/20 CAB 4,5 KG (CAJA)</t>
  </si>
  <si>
    <t>OSTION EN MEDIA CONCHA 20-40 IQF 1 KG (CAJA 8)</t>
  </si>
  <si>
    <t>QUESO COLBY DESPUNTE 500GR (CAJA 12)</t>
  </si>
  <si>
    <t>BANDEJA PARA HORNOS 440X320 MM LISA (UNIDAD)</t>
  </si>
  <si>
    <t>PAPEL WRAP 500UN (CAJA 4)</t>
  </si>
  <si>
    <t>VINAGRE ALCOHOL INCOLORO DON JUAN 5 L (CAJA 4)</t>
  </si>
  <si>
    <t>POROTOS BLANCOS ESMERALDA 400 G (CAJA 24)</t>
  </si>
  <si>
    <t>TAPA BLANCA VASO CAFÉ (CAJA 1000)</t>
  </si>
  <si>
    <t>ESTADO SEP</t>
  </si>
  <si>
    <t>50723037-1Q</t>
  </si>
  <si>
    <t>50723037FS00</t>
  </si>
  <si>
    <t>105201800-C04</t>
  </si>
  <si>
    <t>105201800FS00</t>
  </si>
  <si>
    <t>201230450-C04</t>
  </si>
  <si>
    <t>104525220-CJ</t>
  </si>
  <si>
    <t>104525220FS00</t>
  </si>
  <si>
    <t>201541010-C24</t>
  </si>
  <si>
    <t>201541010FS00</t>
  </si>
  <si>
    <t>10002421-CJ</t>
  </si>
  <si>
    <t>10002421FS00</t>
  </si>
  <si>
    <t>104526980-D30</t>
  </si>
  <si>
    <t>104526980FS00</t>
  </si>
  <si>
    <t>104539130-C05</t>
  </si>
  <si>
    <t>104529590-C06</t>
  </si>
  <si>
    <t>104542600-C06</t>
  </si>
  <si>
    <t>104540130-C07</t>
  </si>
  <si>
    <t>104540130FS00</t>
  </si>
  <si>
    <t>104543950-C08</t>
  </si>
  <si>
    <t>104546890-C08</t>
  </si>
  <si>
    <t>104546890FS00</t>
  </si>
  <si>
    <t>104533770-C08</t>
  </si>
  <si>
    <t>104533770FS00</t>
  </si>
  <si>
    <t>104538910-C08</t>
  </si>
  <si>
    <t>104538910FS00</t>
  </si>
  <si>
    <t>103000560-C10</t>
  </si>
  <si>
    <t>103000560FS00</t>
  </si>
  <si>
    <t>104537930-C10</t>
  </si>
  <si>
    <t>104537930FS00</t>
  </si>
  <si>
    <t>150000473-C12</t>
  </si>
  <si>
    <t>150000473FS00</t>
  </si>
  <si>
    <t>104533530-C12</t>
  </si>
  <si>
    <t>104533530FS00</t>
  </si>
  <si>
    <t>104547890-C12</t>
  </si>
  <si>
    <t>104547890FS00</t>
  </si>
  <si>
    <t>104534190-C27</t>
  </si>
  <si>
    <t>104534190FS00</t>
  </si>
  <si>
    <t>104341100-CJ</t>
  </si>
  <si>
    <t>104341100FS00</t>
  </si>
  <si>
    <t>104529700-CJ</t>
  </si>
  <si>
    <t>104529700FS00</t>
  </si>
  <si>
    <t>104540020-CJ</t>
  </si>
  <si>
    <t>104540020FS00</t>
  </si>
  <si>
    <t>104520780-CJ</t>
  </si>
  <si>
    <t>104520780FS00</t>
  </si>
  <si>
    <t>104545070-KG</t>
  </si>
  <si>
    <t>104545070FS00</t>
  </si>
  <si>
    <t>104534760-KG</t>
  </si>
  <si>
    <t>104534760FS00</t>
  </si>
  <si>
    <t>104543530-KG</t>
  </si>
  <si>
    <t>104543530FS00</t>
  </si>
  <si>
    <t>104543540-KG</t>
  </si>
  <si>
    <t>104543540FS00</t>
  </si>
  <si>
    <t>104545050-KG</t>
  </si>
  <si>
    <t>104545050FS00</t>
  </si>
  <si>
    <t>104532660-UN</t>
  </si>
  <si>
    <t>104537690-UN</t>
  </si>
  <si>
    <t>104537690FS00</t>
  </si>
  <si>
    <t>104543690-UN</t>
  </si>
  <si>
    <t>104543690FS00</t>
  </si>
  <si>
    <t>ALEJANDRA GODOY</t>
  </si>
  <si>
    <t>**D**TE CLUB PREMIUM CEYLON 100BLS</t>
  </si>
  <si>
    <t>20003121 MENU HOLDER PREMIUM</t>
  </si>
  <si>
    <t>85277 SERV RESTAURANT 1H 24x24cm 120 uds</t>
  </si>
  <si>
    <t>ACEITUNA SEVILLANA DESHUESADA 808 g</t>
  </si>
  <si>
    <t>ALMIDON DE MAIZ CAMSA 1 kg</t>
  </si>
  <si>
    <t>Aros de Cebolla Aviko 18x400g</t>
  </si>
  <si>
    <t>BOLSA BASURA PRO 80X120 VIRUTEX 10 uds.</t>
  </si>
  <si>
    <t>BOWL KRAFT 1300 ML / 185 MM</t>
  </si>
  <si>
    <t>BOWL KRAFT 750 ML</t>
  </si>
  <si>
    <t>BROWNIE POPPIES FLOWPACK 60 G</t>
  </si>
  <si>
    <t>CAJA LOMO CERDO  10 kg</t>
  </si>
  <si>
    <t>CAJA PREMIUM COFRE</t>
  </si>
  <si>
    <t>Caja Pulpa 10 KG</t>
  </si>
  <si>
    <t>CAJA QUESO 4 KG</t>
  </si>
  <si>
    <t>CAMARON CRUDO C/CASCARA 36/40 1 KG</t>
  </si>
  <si>
    <t>CHIRIMOYA CONGELADO 10x1 KG GUALLARAUCO</t>
  </si>
  <si>
    <t>COCTEL DE FRUTA 3 kg</t>
  </si>
  <si>
    <t>COVER MOLINILLO SELECTION</t>
  </si>
  <si>
    <t>COVER MOLINILLO_SELECTION (CAJA 1)</t>
  </si>
  <si>
    <t>CUBRE VASOS 12 oz LAVAZZA</t>
  </si>
  <si>
    <t>CUCHARA PLA</t>
  </si>
  <si>
    <t>CUCHARA PREMIUM CAPPUCCINO (CAJA 12)</t>
  </si>
  <si>
    <t>CUCHARA PREMIUM LATTE MACCHIATO CAJA 12</t>
  </si>
  <si>
    <t>CUCHILLO PLA</t>
  </si>
  <si>
    <t>DELANTAL CORTO LAVAZZA</t>
  </si>
  <si>
    <t>DELANTAL LARGO LAVAZZA (CAJA 1)</t>
  </si>
  <si>
    <t>ESPRESSO CUCHARA PREMIUM</t>
  </si>
  <si>
    <t>FRAMBUESA CONGELADO 10x1 KG GUALLARAUCO</t>
  </si>
  <si>
    <t>FRUTILLA CONGELADO 10 x 1 KG GUALLARAUCO</t>
  </si>
  <si>
    <t>GRANDE PREMIUM PORTAZUCCHERO (CAJA 1)</t>
  </si>
  <si>
    <t>GUANTE LATEX TALLA M 100 uds.</t>
  </si>
  <si>
    <t>GUANTES BAÑO/LAVANDERIA TALLA M VIRUTEX</t>
  </si>
  <si>
    <t>JUGO LIMON CONGELADO 10x1 KG GUALLARAUCO</t>
  </si>
  <si>
    <t>KETCHUP PET DOMINO 397 G</t>
  </si>
  <si>
    <t>KETCHUP PET HEINZ 397 G</t>
  </si>
  <si>
    <t>LOMO VETADO C/H STEAK CAB</t>
  </si>
  <si>
    <t>MALL PREMIUM PORTAZUCCHERO (CAJA 4)</t>
  </si>
  <si>
    <t>MANGO CONGELADO 10 x 1 KG GUALLARAUCO</t>
  </si>
  <si>
    <t>MANI SIN SAL MARCO POLO 380g</t>
  </si>
  <si>
    <t>MARACUYÁ C/PEPAS CONG.10x1KG GUALLARAUCO</t>
  </si>
  <si>
    <t>MARACUYA S/PEPAS CONG.10x1KG GUALLARAUCO</t>
  </si>
  <si>
    <t>MINI CROISSANT RECTO 5 KG</t>
  </si>
  <si>
    <t>MOLIDA VACUNO ANGUS 81/19  4,5 KG (CAJA</t>
  </si>
  <si>
    <t>MOSTAZA PET DOMINO 361 G</t>
  </si>
  <si>
    <t>MUG RESERVA DE TIERRA</t>
  </si>
  <si>
    <t>PALMERA MINI 5 KG</t>
  </si>
  <si>
    <t>PAN BAGUETTE MULTIGRANO PAGNIFIQUE 145 G</t>
  </si>
  <si>
    <t>PAN FLAUTA RUSTICA PAGNIFIQUE 270 G</t>
  </si>
  <si>
    <t>PAN MINI CIABATTA PAGNIFIQUE 45 G</t>
  </si>
  <si>
    <t>PAPAS DUQUESAS AVIKO 16X600G</t>
  </si>
  <si>
    <t>PAPAS FRITAS AVIKO 10X1000G</t>
  </si>
  <si>
    <t>PAPAS FRITAS C/AMERICANO MARCO POLO 380g</t>
  </si>
  <si>
    <t>PAPAS FRITAS GAJOS SPICY AVIKO 20X500G</t>
  </si>
  <si>
    <t>PAPAS FRITAS JAMON SERRANO 180G</t>
  </si>
  <si>
    <t>PAPAS FRITAS ZIG ZAG AVIKO 12X750G</t>
  </si>
  <si>
    <t>PASTA FETTUCCINE N°6 BARILLA 5 KG</t>
  </si>
  <si>
    <t>PASTEL DE ALMENDRAS 70 G</t>
  </si>
  <si>
    <t>PECHUGA PAVO DES. AGROSUPER 15 kg</t>
  </si>
  <si>
    <t>PECHUGA POLLO MARINADA S/H LP 15k</t>
  </si>
  <si>
    <t>PIÑA CONGELADO 10 x 1 KG GUALLARAUCO</t>
  </si>
  <si>
    <t>PLATO RESERVA DE TIERRA CAPUCCINO QR CJ6</t>
  </si>
  <si>
    <t>PLATO RESERVA DE TIERRA ESPRESSO QR CJ06</t>
  </si>
  <si>
    <t>PLATO RESERVA DE TIERRA USA (CAJA 6)</t>
  </si>
  <si>
    <t>PLATO RESERVA TIERRA AMERICANO</t>
  </si>
  <si>
    <t>PLATO RESERVA TIERRA ESPRESSO LAVAZZA</t>
  </si>
  <si>
    <t>PORTA SERVILLETA VERTICAL PREMIUM CAJA 2</t>
  </si>
  <si>
    <t>POTE 12 OZ / 340 CC</t>
  </si>
  <si>
    <t>QUEQUE LIMON 60 G</t>
  </si>
  <si>
    <t>RED BULL LATA 6 UDS. 250 ML</t>
  </si>
  <si>
    <t>RED BULL S/A LATA 4 UDS. 250 ML</t>
  </si>
  <si>
    <t>RED BULL YELLOW LATA 4 UDS. 250 ML</t>
  </si>
  <si>
    <t>RESERVA DE TIERRA TAZZA CAPPUCCINO CAJA</t>
  </si>
  <si>
    <t>REVOLVEDOR MADERA 14 cm 100 uds</t>
  </si>
  <si>
    <t>ROLLO ALUMINIO 45 cm x 100 m</t>
  </si>
  <si>
    <t>TAPA BOWL 1300 CC / 185 MM</t>
  </si>
  <si>
    <t>TAPA BOWL PLA 750 ML / 148 MM</t>
  </si>
  <si>
    <t>TAPA POTE PLA 12 OZ /115 MM</t>
  </si>
  <si>
    <t>TAPA VASO 9 OZ LAVAZZA</t>
  </si>
  <si>
    <t>TAZA RESERVA DE TIERRA USA</t>
  </si>
  <si>
    <t>TE CLUB ORIGINAL 20BLS</t>
  </si>
  <si>
    <t>TÉ CLUB ORIGINAL IMP 20 BLS</t>
  </si>
  <si>
    <t>TENEDOR PLA</t>
  </si>
  <si>
    <t>TEQUEÑOS DE QUESO CRUDOS 120 UN</t>
  </si>
  <si>
    <t>TEQUEÑOS DE QUESO PREFRITOS 120 UN</t>
  </si>
  <si>
    <t>TOALLA GUEST TOWEL ELITE (40945)</t>
  </si>
  <si>
    <t>VASO VIDRIO LAVAZZA 13 OZ</t>
  </si>
  <si>
    <t>POLLO DESMECHADO TERIYAKI</t>
  </si>
  <si>
    <t>SALSA CHILI 1 KG</t>
  </si>
  <si>
    <t>HAMBURGUESA COCIDA 100 GRS.</t>
  </si>
  <si>
    <t>NO PARA LP</t>
  </si>
  <si>
    <t>PRECIO SEP</t>
  </si>
  <si>
    <t xml:space="preserve">COSTO </t>
  </si>
  <si>
    <t>ESTADO</t>
  </si>
  <si>
    <t>COSTO OCT AL 27-08</t>
  </si>
  <si>
    <t>S. PROPUESTO LP OCT</t>
  </si>
  <si>
    <t>CAT. MANUAL al 08-09</t>
  </si>
  <si>
    <t>PRECIO UMV</t>
  </si>
  <si>
    <t>Columna1</t>
  </si>
  <si>
    <t>PRECIO UMB</t>
  </si>
  <si>
    <t>MARGEN UNITARIO UMV</t>
  </si>
  <si>
    <t>%MG UMV</t>
  </si>
  <si>
    <t>STOCK AL 08-09</t>
  </si>
  <si>
    <t>Columna2</t>
  </si>
  <si>
    <t>ST</t>
  </si>
  <si>
    <t>C</t>
  </si>
  <si>
    <t>MUFFIN ARANDANO FRAMBUESA 60 G (CAJA 30)</t>
  </si>
  <si>
    <t>UTENSILIOS DE COCINA</t>
  </si>
  <si>
    <t>REPUESTO IVI (UNIDAD)</t>
  </si>
  <si>
    <t>27370.0002 - VALVULA DE AGUA CALIENTE (UNIDAD)</t>
  </si>
  <si>
    <t>34202.0004 - VALVULA DIESPENSADO (UNIDAD)</t>
  </si>
  <si>
    <t>219 - GUARNIZIONE OR 102 VITON (UNIDAD)</t>
  </si>
  <si>
    <t>220 - ASTA RUBINETTO (UNIDAD)</t>
  </si>
  <si>
    <t>222 - PORTA GUARNIZIONE (UNIDAD)</t>
  </si>
  <si>
    <t>643 - VITE TE 5X25 INOX (UNIDAD)</t>
  </si>
  <si>
    <t>645 - FILTRO 2 CAFFE (UNIDAD)</t>
  </si>
  <si>
    <t>5505 - RESISTENZA 3 GR. 220V/3800W NICHE (UNIDAD)</t>
  </si>
  <si>
    <t>6139 - GIUNTINO POMPA (UNIDAD)</t>
  </si>
  <si>
    <t>7580 - GUARNIZIONE OR 12,10X 2,7 EPDM (UNIDAD)</t>
  </si>
  <si>
    <t>8256 - GUAINA GOMMA PER TUBO VAPORE (UNIDAD)</t>
  </si>
  <si>
    <t>8333 - ASTA PER VITONE FILETTATA L=43.5 (UNIDAD)</t>
  </si>
  <si>
    <t>8354 - GUARNIZIONEN OR YUBO VAPORE (UNIDAD)</t>
  </si>
  <si>
    <t>8484 - MANOPOLA GAS S2/S5 (UNIDAD)</t>
  </si>
  <si>
    <t>8570 - CENTRALINA 230 V (UNIDAD)</t>
  </si>
  <si>
    <t>8851 - RACCORDO DRITTO 1/8" MASCHIO NICH (UNIDAD)</t>
  </si>
  <si>
    <t>5124 - PROTEZIONE PER VALVOLINO (UNIDAD)</t>
  </si>
  <si>
    <t>10066304 - PROTECCION DE GOMA TUBO VAPOR (UNIDAD)</t>
  </si>
  <si>
    <t>10065506 - FILTRO PARA AGUA (UNIDAD)</t>
  </si>
  <si>
    <t>10090016 - RACOR EN L 1/8 AC. RAPIDO + O (UNIDAD)</t>
  </si>
  <si>
    <t>10066463 - LLAVE ESPERA DE 1/8 M - 17 F (UNIDAD)</t>
  </si>
  <si>
    <t>10066188 - JUNTA PARA TAPON (UNIDAD)</t>
  </si>
  <si>
    <t>10066189 - JUNTA (UNIDAD)</t>
  </si>
  <si>
    <t>10066180 - ELECTROVALVULA DE GRUPO (UNIDAD)</t>
  </si>
  <si>
    <t>0V1654 - LLAVE DE INTERRUPTOR (UNIDAD)</t>
  </si>
  <si>
    <t>0V1141 - MICROINTERRUPTOR (UNIDAD)</t>
  </si>
  <si>
    <t>257106 - BOBINA SOLUBLE 10 W (UNIDAD)</t>
  </si>
  <si>
    <t>257105 - TUBO SIN ANILLO VERSION 24 V (UNIDAD)</t>
  </si>
  <si>
    <t>REPUESTOS EUROVENDING (UNIDAD)</t>
  </si>
  <si>
    <t>SUBCONJUNTO PORTARRODILLO IZQUIERDO ALFA (UNIDAD)</t>
  </si>
  <si>
    <t>RELOJ 90MINUTI BPL ALFA 11 (UNIDAD)</t>
  </si>
  <si>
    <t>DADO M6X1 H7 NICH SINISTRO (UNIDAD)</t>
  </si>
  <si>
    <t>SUBCONJUNTO PORTARRODILLO DERECHO ALFA 2 (UNIDAD)</t>
  </si>
  <si>
    <t>RESISTENCIA VNLA 2700W ALFA 41 (UNIDAD)</t>
  </si>
  <si>
    <t>MANILLA RELOJ ALFA11 (UNIDAD)</t>
  </si>
  <si>
    <t>BISAGRA PUERTA HORNO S400 ALFA 43 (UNIDAD)</t>
  </si>
  <si>
    <t>MOTOR V.220-240 ALFA41 (UNIDAD)</t>
  </si>
  <si>
    <t>TORNILLO FIJACION HORNO ALFA 43 (UNIDAD)</t>
  </si>
  <si>
    <t>MOTOR HORNO BASTAGO LARGO ALFA 43 (UNIDAD)</t>
  </si>
  <si>
    <t>LAMPARA ALTA DE TEMPERATURA 25W/230V/300 (UNIDAD)</t>
  </si>
  <si>
    <t>TERMOSTATO SEGURIDAD HORNO SMEG (UNIDAD)</t>
  </si>
  <si>
    <t>VIDRIO INTERIORHORNO ALFA 43 (UNIDAD)</t>
  </si>
  <si>
    <t>104535540-C06</t>
  </si>
  <si>
    <t>104535540FS00</t>
  </si>
  <si>
    <t>104530050-C12</t>
  </si>
  <si>
    <t>104530050FS00</t>
  </si>
  <si>
    <t>104518410-X00</t>
  </si>
  <si>
    <t>104518410FS00</t>
  </si>
  <si>
    <t>150000078-C36</t>
  </si>
  <si>
    <t>150000078FS00</t>
  </si>
  <si>
    <t>150000079-C36</t>
  </si>
  <si>
    <t>150000079FS00</t>
  </si>
  <si>
    <t>102200080-C24</t>
  </si>
  <si>
    <t>102200080FS00</t>
  </si>
  <si>
    <t>104528380-UN</t>
  </si>
  <si>
    <t>104528380FS00</t>
  </si>
  <si>
    <t>104528370-UN</t>
  </si>
  <si>
    <t>104528370FS00</t>
  </si>
  <si>
    <t>104527010-D30</t>
  </si>
  <si>
    <t>104527010FS00</t>
  </si>
  <si>
    <t>104530290-C04</t>
  </si>
  <si>
    <t>104530290FS00</t>
  </si>
  <si>
    <t>201700343-C12</t>
  </si>
  <si>
    <t>201700343FS00</t>
  </si>
  <si>
    <t>101310301-C14</t>
  </si>
  <si>
    <t>101310301FS00</t>
  </si>
  <si>
    <t>101310300-C14</t>
  </si>
  <si>
    <t>101310300FS00</t>
  </si>
  <si>
    <t>104524470-ST</t>
  </si>
  <si>
    <t>LP OCTUBRE 2025</t>
  </si>
  <si>
    <t>40642100-C01</t>
  </si>
  <si>
    <t>40642100FS00</t>
  </si>
  <si>
    <t>104516230-C01</t>
  </si>
  <si>
    <t>104516230FS00</t>
  </si>
  <si>
    <t>105201010-UN</t>
  </si>
  <si>
    <t>105201010FS00</t>
  </si>
  <si>
    <t>104523560-ST</t>
  </si>
  <si>
    <t>104523560FS00</t>
  </si>
  <si>
    <t>104535700-ST</t>
  </si>
  <si>
    <t>104535700FS00</t>
  </si>
  <si>
    <t>104536070-ST</t>
  </si>
  <si>
    <t>104536070FS00</t>
  </si>
  <si>
    <t>104536080-ST</t>
  </si>
  <si>
    <t>104536080FS00</t>
  </si>
  <si>
    <t>104536090-ST</t>
  </si>
  <si>
    <t>104536090FS00</t>
  </si>
  <si>
    <t>104536110-ST</t>
  </si>
  <si>
    <t>104536110FS00</t>
  </si>
  <si>
    <t>104536270-ST</t>
  </si>
  <si>
    <t>104536270FS00</t>
  </si>
  <si>
    <t>104536280-ST</t>
  </si>
  <si>
    <t>104536280FS00</t>
  </si>
  <si>
    <t>104536480-ST</t>
  </si>
  <si>
    <t>104536480FS00</t>
  </si>
  <si>
    <t>104536500-ST</t>
  </si>
  <si>
    <t>104536500FS00</t>
  </si>
  <si>
    <t>104536510-ST</t>
  </si>
  <si>
    <t>104536510FS00</t>
  </si>
  <si>
    <t>104536530-ST</t>
  </si>
  <si>
    <t>104536530FS00</t>
  </si>
  <si>
    <t>104536540-ST</t>
  </si>
  <si>
    <t>104536540FS00</t>
  </si>
  <si>
    <t>104536550-ST</t>
  </si>
  <si>
    <t>104536550FS00</t>
  </si>
  <si>
    <t>104536560-ST</t>
  </si>
  <si>
    <t>104536560FS00</t>
  </si>
  <si>
    <t>104536570-ST</t>
  </si>
  <si>
    <t>104536570FS00</t>
  </si>
  <si>
    <t>104536580-ST</t>
  </si>
  <si>
    <t>104536580FS00</t>
  </si>
  <si>
    <t>104536590-ST</t>
  </si>
  <si>
    <t>104536590FS00</t>
  </si>
  <si>
    <t>104536860-ST</t>
  </si>
  <si>
    <t>104536860FS00</t>
  </si>
  <si>
    <t>104536880-ST</t>
  </si>
  <si>
    <t>104536880FS00</t>
  </si>
  <si>
    <t>104536900-ST</t>
  </si>
  <si>
    <t>104536900FS00</t>
  </si>
  <si>
    <t>104536910-ST</t>
  </si>
  <si>
    <t>104536910FS00</t>
  </si>
  <si>
    <t>104537130-ST</t>
  </si>
  <si>
    <t>104537130FS00</t>
  </si>
  <si>
    <t>104537140-ST</t>
  </si>
  <si>
    <t>104537140FS00</t>
  </si>
  <si>
    <t>104537150-ST</t>
  </si>
  <si>
    <t>104537150FS00</t>
  </si>
  <si>
    <t>104537250-ST</t>
  </si>
  <si>
    <t>104537250FS00</t>
  </si>
  <si>
    <t>104537260-ST</t>
  </si>
  <si>
    <t>104537260FS00</t>
  </si>
  <si>
    <t>104537270-ST</t>
  </si>
  <si>
    <t>104537270FS00</t>
  </si>
  <si>
    <t>104537280-ST</t>
  </si>
  <si>
    <t>104537280FS00</t>
  </si>
  <si>
    <t>104544880-ST</t>
  </si>
  <si>
    <t>104544880FS00</t>
  </si>
  <si>
    <t>105201660-ST</t>
  </si>
  <si>
    <t>105201660FS00</t>
  </si>
  <si>
    <t>105201680-ST</t>
  </si>
  <si>
    <t>105201680FS00</t>
  </si>
  <si>
    <t>105201700-ST</t>
  </si>
  <si>
    <t>105201700FS00</t>
  </si>
  <si>
    <t>105201730-ST</t>
  </si>
  <si>
    <t>105201730FS00</t>
  </si>
  <si>
    <t>105201740-ST</t>
  </si>
  <si>
    <t>105201740FS00</t>
  </si>
  <si>
    <t>105201760-ST</t>
  </si>
  <si>
    <t>105201760FS00</t>
  </si>
  <si>
    <t>105201780-ST</t>
  </si>
  <si>
    <t>105201780FS00</t>
  </si>
  <si>
    <t>105201790-ST</t>
  </si>
  <si>
    <t>105201790FS00</t>
  </si>
  <si>
    <t>40009390-ST</t>
  </si>
  <si>
    <t>40009390FS00</t>
  </si>
  <si>
    <t>40009410-ST</t>
  </si>
  <si>
    <t>40009410FS00</t>
  </si>
  <si>
    <t>40009430-ST</t>
  </si>
  <si>
    <t>40009430FS00</t>
  </si>
  <si>
    <t>40009440-ST</t>
  </si>
  <si>
    <t>40009440FS00</t>
  </si>
  <si>
    <t>40009450-ST</t>
  </si>
  <si>
    <t>40009450FS00</t>
  </si>
  <si>
    <t>CAROLINA SAN MARTIN</t>
  </si>
  <si>
    <t>C77</t>
  </si>
  <si>
    <t>BELTRÁN FRANZANI</t>
  </si>
  <si>
    <t>CAMILA UGARTE</t>
  </si>
  <si>
    <t>D. UMV (SOLO Venta x Un)</t>
  </si>
  <si>
    <t>MINI CROISSANT 35 G</t>
  </si>
  <si>
    <t>PALMERITA 23 G</t>
  </si>
  <si>
    <t>ROLLITO DE CHOCOLATE 80 G</t>
  </si>
  <si>
    <t>PAN BAGUETTE GRANDE 260 G</t>
  </si>
  <si>
    <t>PAN BATARD 440 G</t>
  </si>
  <si>
    <t>PAN BATARD INTEGRAL 440 G</t>
  </si>
  <si>
    <t>PAN BATARD MULTICEREAL 440 G</t>
  </si>
  <si>
    <t>PAN CIABATTA 130 G</t>
  </si>
  <si>
    <t>PAN CIABATTA GRANDE 300 G</t>
  </si>
  <si>
    <t>PAN GRAND RUSTICA 340 G</t>
  </si>
  <si>
    <t>PAN ITALIANO 370 G</t>
  </si>
  <si>
    <t>JAMONERA PREMIUM J.LLORENS UN</t>
  </si>
  <si>
    <t>CORBATAS LUCCHETTI 400 g</t>
  </si>
  <si>
    <t>SALMON FILETE PREMIUM T-D CJ 10 KG</t>
  </si>
  <si>
    <t>SALMON FILETE PREMIUM T-D CJ 15 KG</t>
  </si>
  <si>
    <t>Papel Wrap 500un</t>
  </si>
  <si>
    <t>TAPA BLANCA VASO CAFÉ</t>
  </si>
  <si>
    <t>DONUT RELENA CHERRY 69 G</t>
  </si>
  <si>
    <t>DONUT RELLENA COCO 69 G</t>
  </si>
  <si>
    <t>DONUT RELLENA PISTACHO 69 G</t>
  </si>
  <si>
    <t>DONUT RELLENA PRALINE 68 G</t>
  </si>
  <si>
    <t>MUFFINS MIX VARIEDADES 30 UN</t>
  </si>
  <si>
    <t>PAN DE MESA DIAMANTE BERLYS 55 G</t>
  </si>
  <si>
    <t>PAN DE MESA MINI KAISER BERLYS 45 G</t>
  </si>
  <si>
    <t>PAN MINI BAGUETTE BERLYS 25 G</t>
  </si>
  <si>
    <t>MALAYA DE CERDO</t>
  </si>
  <si>
    <t>CEBOLLA CARAMELIZADA 1 KG</t>
  </si>
  <si>
    <t>VERDURAS GRILLADAS 1 KG</t>
  </si>
  <si>
    <t>PULPA JUGO LIMON SUTIL 333 G</t>
  </si>
  <si>
    <t>PULPA JUGO LIMONADA FRAMBUESA 1 KG</t>
  </si>
  <si>
    <t>PULPA JUGO LIMONADA MENTA JENGIBRE 1 KG</t>
  </si>
  <si>
    <t>PULPA MARACUYA C/SEMILLAS S/AZUCAR 1 KG</t>
  </si>
  <si>
    <t>CEREAL HOJUELA DE CHOCOLATE 8 KG</t>
  </si>
  <si>
    <t>SURTIDO MARISCOS GOLD  1 KG</t>
  </si>
  <si>
    <t>SURTIDO MARISCOS SILVER  1 KG</t>
  </si>
  <si>
    <t>PASTA AVE MAYO 1 KG</t>
  </si>
  <si>
    <t>PASTA AVE PIMENTON 1KG</t>
  </si>
  <si>
    <t>QUESO GAUDA LAMINADO AMMERLAND 1 kg</t>
  </si>
  <si>
    <t>PESTO RICOTTA E NOCI 12X190G</t>
  </si>
  <si>
    <t>ASTIL 30CM REDONDA NEGRO ACE/INOX</t>
  </si>
  <si>
    <t>CACEROLA BAJA CON TAPA Y MANGO 1,2LT</t>
  </si>
  <si>
    <t>CACEROLA BAJA CON TAPA Y MANGO 2,2LT</t>
  </si>
  <si>
    <t>CACEROLA CON TAPA 1,5LT INOX 16X8CM</t>
  </si>
  <si>
    <t>CACEROLA CON TAPA 3,5LT INOX 24X9,5CM</t>
  </si>
  <si>
    <t>CUCHILLO MEDIO 20CM UNIV.</t>
  </si>
  <si>
    <t>CUCHILLO MEDIO GOLPE 15CM UNIV. ACE/INOX</t>
  </si>
  <si>
    <t>CUCHILLO MEDIO GOLPE 20CM UNIV. ACE/INOX</t>
  </si>
  <si>
    <t>CUCHILLO MEDIO GOLPE 25CM UNIV. ACE/INOX</t>
  </si>
  <si>
    <t>CUCHILLO MEDIO GOLPE 30CM UNIV. ACE/INOX</t>
  </si>
  <si>
    <t>CUCHILLO VEGETALES 11CM UNIV. ACE/INOX</t>
  </si>
  <si>
    <t>SARTÉN TEFLÓN ALUMINIO 20CM</t>
  </si>
  <si>
    <t>SARTÉN TEFLÓN ALUMINIO 24CM</t>
  </si>
  <si>
    <t>SARTÉN TEFLÓN ALUMINIO 28CM</t>
  </si>
  <si>
    <t>SARTÉN TEFLÓN ALUMINIO 32CM</t>
  </si>
  <si>
    <t>TABLA CORTAR AMARILLO 30X46X1,1CM</t>
  </si>
  <si>
    <t>TABLA CORTAR AZUL 30X46X1,1CM</t>
  </si>
  <si>
    <t>TABLA CORTAR BLANCO 30X46X1,1CM</t>
  </si>
  <si>
    <t>TABLA CORTAR ROJO 30X46X1,1CM</t>
  </si>
  <si>
    <t>TABLA CORTAR VERDE 30X46X1,1CM</t>
  </si>
  <si>
    <t>WOK ACERO CON ANTIADHERENTE 28X8,5CM</t>
  </si>
  <si>
    <t>CAFÉ 170 GRS</t>
  </si>
  <si>
    <t xml:space="preserve">ACTIVO </t>
  </si>
  <si>
    <t>ACTIVO AFOODS</t>
  </si>
  <si>
    <t>COSTO 22-09</t>
  </si>
  <si>
    <t>20002356 RESERVA DE TIERRA ESPRESSO CUP</t>
  </si>
  <si>
    <t>DOSIFICADOR SALSA CHOCOLATE 1,89 l MONIN</t>
  </si>
  <si>
    <t>DOSIFICADOR SYRUP 750 ml MONIN</t>
  </si>
  <si>
    <t>Maq, Te Bunn Single</t>
  </si>
  <si>
    <t>MAQUINA CAFE CAPS LB 4200 LAVAZZA</t>
  </si>
  <si>
    <t>MAQUINA CAFE CAPS LB 910 LAVAZZA</t>
  </si>
  <si>
    <t>MAQUINA CAFE CAPS LB 951 LAVAZZA</t>
  </si>
  <si>
    <t>Maquina Graniadora Doble Ultra 2 Bunn</t>
  </si>
  <si>
    <t>PLANCHA GRILLADORA SIMPLE</t>
  </si>
  <si>
    <t>Trifecta Euro Single Cup</t>
  </si>
  <si>
    <t>BASE MAQUINA PREMIUM INROOM</t>
  </si>
  <si>
    <t>CORONA RESERVA DE TIERRA MAQUINA ESPRESS</t>
  </si>
  <si>
    <t>GRANDE PREMIUM PORTAZUCCHERO</t>
  </si>
  <si>
    <t>TOLDO LAVAZZA + BASE</t>
  </si>
  <si>
    <t>MAQUINA DR.COFFEE M001</t>
  </si>
  <si>
    <t>YERBA MATE 500 GRS</t>
  </si>
  <si>
    <t>REFRIGERADOR DE LECHE 4 LTS FRANKE</t>
  </si>
  <si>
    <t>REPUESTOS BUNN</t>
  </si>
  <si>
    <t>MAQUINA CAFE S50 2 G</t>
  </si>
  <si>
    <t>MAQUINA CAFE S2 EK 2G REFAC</t>
  </si>
  <si>
    <t>MAQUINA CAFE CRESCENDO BUNN</t>
  </si>
  <si>
    <t>MAQUINA KREA SOLISTA</t>
  </si>
  <si>
    <t>MAQUINA KREA TOUCH PLUS</t>
  </si>
  <si>
    <t>MAQUINA PHEDRA REFAC</t>
  </si>
  <si>
    <t>MAQUINA SEMIAUTOMATICA GRANO FRANKE A400</t>
  </si>
  <si>
    <t>REFRIGERADOR LECHE LIQUIDA FRANKE 12 LT</t>
  </si>
  <si>
    <t>MOLINILLO G3A HD BUNN</t>
  </si>
  <si>
    <t>DISPENSADOR MANUAL NUTELLA 3KG</t>
  </si>
  <si>
    <t>ARROZ PREGRANEADO IMPORTADO 1 kg</t>
  </si>
  <si>
    <t>CORBATITAS LUCCHETTI 400 g</t>
  </si>
  <si>
    <t>SUCRALOSA MINI IANSA 0,5 G</t>
  </si>
  <si>
    <t>SUCRALOSA MINI ICB 0,5 G</t>
  </si>
  <si>
    <t>SUCRALOSA MINI LAVAZZA 0,5 G</t>
  </si>
  <si>
    <t>LASAÑA COLLEZIONE BARILLA 500G</t>
  </si>
  <si>
    <t>NECTAR NARANJA VIVO 1 L</t>
  </si>
  <si>
    <t>NECTAR DURAZNO VIVO 1 L</t>
  </si>
  <si>
    <t>NECTAR PIÑA VIVO 1 L</t>
  </si>
  <si>
    <t>QUESO FETA DOP 1KG (5X 200GR)</t>
  </si>
  <si>
    <t>DESPUNTE LOMO LISO</t>
  </si>
  <si>
    <t>SALMON FILETE 2-3 LB T-D IVP KG</t>
  </si>
  <si>
    <t>SALMON FILETE 3-4 LB T-D IVP KG</t>
  </si>
  <si>
    <t>CHORIZO SUIZO 1 KG</t>
  </si>
  <si>
    <t>CHORIZO 1 KG</t>
  </si>
  <si>
    <t>CHORIZO TIPO CHILLAN 1 KG</t>
  </si>
  <si>
    <t>PRIETAS 1 KG</t>
  </si>
  <si>
    <t>ELIMINAR?</t>
  </si>
  <si>
    <t>CAT. MANUAL al 25-09</t>
  </si>
  <si>
    <t>COSTO OCT AL 25-09</t>
  </si>
  <si>
    <t>104542650-KG</t>
  </si>
  <si>
    <t>104542650FS00</t>
  </si>
  <si>
    <t>104543100-C06</t>
  </si>
  <si>
    <t>104543100FS00</t>
  </si>
  <si>
    <t>104538920-C06</t>
  </si>
  <si>
    <t>104538920FS00</t>
  </si>
  <si>
    <t>102320050-C24</t>
  </si>
  <si>
    <t>150000400-C16</t>
  </si>
  <si>
    <t>150000400FS00</t>
  </si>
  <si>
    <t>101500050-C24</t>
  </si>
  <si>
    <t>101500050FS00</t>
  </si>
  <si>
    <t>104544780-D10</t>
  </si>
  <si>
    <t>104544780FS00</t>
  </si>
  <si>
    <t>01.10.2025</t>
  </si>
  <si>
    <t>31.10.2025</t>
  </si>
  <si>
    <t>umb</t>
  </si>
  <si>
    <t>104526100-C24</t>
  </si>
  <si>
    <t>104526100FS00</t>
  </si>
  <si>
    <t>104547230-C24</t>
  </si>
  <si>
    <t>104547230FS00</t>
  </si>
  <si>
    <t>LP PERSONAL</t>
  </si>
  <si>
    <t>VENTA X COMERCIO</t>
  </si>
  <si>
    <t>VENTA X UN COMERCIO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</si>
</sst>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;[Red]&quot;$&quot;\-#,##0"/>
    <numFmt numFmtId="42" formatCode="_ &quot;$&quot;* #,##0_ ;_ &quot;$&quot;* \-#,##0_ ;_ &quot;$&quot;* &quot;-&quot;_ ;_ @_ "/>
    <numFmt numFmtId="41" formatCode="_ * #,##0_ ;_ * \-#,##0_ ;_ * &quot;-&quot;_ ;_ @_ "/>
    <numFmt numFmtId="164" formatCode="#,##0.000"/>
  </numFmts>
  <fonts count="1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Verdana"/>
      <family val="2"/>
    </font>
    <font>
      <b/>
      <sz val="10"/>
      <color theme="8" tint="-0.249977111117893"/>
      <name val="Verdana"/>
      <family val="2"/>
    </font>
    <font>
      <sz val="1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8"/>
      <name val="Aptos Narrow"/>
      <family val="2"/>
      <scheme val="minor"/>
    </font>
    <font>
      <b/>
      <sz val="10"/>
      <color theme="3"/>
      <name val="Aptos Narrow"/>
      <family val="2"/>
      <scheme val="minor"/>
    </font>
    <font>
      <b/>
      <sz val="8"/>
      <color theme="3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E006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3">
    <xf numFmtId="0" fontId="0" fillId="0" borderId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2" fillId="0" borderId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3" fillId="0" borderId="0"/>
    <xf numFmtId="0" fontId="1" fillId="0" borderId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</cellStyleXfs>
  <cellXfs count="117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42" fontId="0" fillId="0" borderId="0" xfId="2" applyFont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3" fillId="3" borderId="2" xfId="0" applyFont="1" applyFill="1" applyBorder="1"/>
    <xf numFmtId="0" fontId="0" fillId="0" borderId="0" xfId="0" applyAlignment="1">
      <alignment horizontal="left"/>
    </xf>
    <xf numFmtId="3" fontId="0" fillId="0" borderId="0" xfId="0" applyNumberFormat="1" applyAlignment="1">
      <alignment horizontal="center"/>
    </xf>
    <xf numFmtId="42" fontId="0" fillId="0" borderId="0" xfId="0" applyNumberFormat="1" applyAlignment="1">
      <alignment horizontal="center"/>
    </xf>
    <xf numFmtId="0" fontId="3" fillId="3" borderId="3" xfId="0" applyFont="1" applyFill="1" applyBorder="1" applyAlignment="1">
      <alignment horizontal="center"/>
    </xf>
    <xf numFmtId="3" fontId="3" fillId="3" borderId="3" xfId="0" applyNumberFormat="1" applyFont="1" applyFill="1" applyBorder="1" applyAlignment="1">
      <alignment horizontal="center"/>
    </xf>
    <xf numFmtId="42" fontId="3" fillId="3" borderId="3" xfId="2" applyFont="1" applyFill="1" applyBorder="1" applyAlignment="1">
      <alignment horizontal="center"/>
    </xf>
    <xf numFmtId="3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/>
    </xf>
    <xf numFmtId="0" fontId="0" fillId="0" borderId="0" xfId="0" pivotButton="1"/>
    <xf numFmtId="0" fontId="2" fillId="4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42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6" borderId="0" xfId="0" applyFill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4" fillId="7" borderId="5" xfId="2" applyNumberFormat="1" applyFont="1" applyFill="1" applyBorder="1" applyAlignment="1">
      <alignment horizontal="center" vertical="center"/>
    </xf>
    <xf numFmtId="42" fontId="4" fillId="7" borderId="5" xfId="2" applyFont="1" applyFill="1" applyBorder="1" applyAlignment="1">
      <alignment horizontal="center" vertical="center"/>
    </xf>
    <xf numFmtId="42" fontId="4" fillId="7" borderId="0" xfId="2" applyFont="1" applyFill="1" applyBorder="1" applyAlignment="1">
      <alignment horizontal="center" vertical="center"/>
    </xf>
    <xf numFmtId="42" fontId="4" fillId="7" borderId="0" xfId="2" applyFont="1" applyFill="1" applyAlignment="1">
      <alignment horizontal="center" vertical="center"/>
    </xf>
    <xf numFmtId="42" fontId="4" fillId="8" borderId="0" xfId="2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42" fontId="0" fillId="0" borderId="0" xfId="2" applyFont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Alignment="1">
      <alignment horizontal="center"/>
    </xf>
    <xf numFmtId="9" fontId="4" fillId="7" borderId="0" xfId="3" applyFont="1" applyFill="1" applyAlignment="1">
      <alignment horizontal="center" vertical="center"/>
    </xf>
    <xf numFmtId="0" fontId="0" fillId="0" borderId="0" xfId="0" applyAlignment="1">
      <alignment horizontal="center" vertical="top"/>
    </xf>
    <xf numFmtId="42" fontId="1" fillId="0" borderId="0" xfId="2" applyFont="1" applyAlignment="1">
      <alignment horizontal="center"/>
    </xf>
    <xf numFmtId="42" fontId="4" fillId="9" borderId="0" xfId="2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42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/>
    </xf>
    <xf numFmtId="42" fontId="4" fillId="10" borderId="0" xfId="2" applyFont="1" applyFill="1" applyAlignment="1">
      <alignment horizontal="center" vertical="center"/>
    </xf>
    <xf numFmtId="42" fontId="6" fillId="0" borderId="0" xfId="0" applyNumberFormat="1" applyFont="1" applyAlignment="1">
      <alignment horizontal="center"/>
    </xf>
    <xf numFmtId="41" fontId="0" fillId="0" borderId="0" xfId="1" applyFont="1"/>
    <xf numFmtId="0" fontId="0" fillId="2" borderId="0" xfId="0" applyFill="1" applyAlignment="1">
      <alignment horizontal="center"/>
    </xf>
    <xf numFmtId="0" fontId="0" fillId="2" borderId="0" xfId="0" applyFill="1"/>
    <xf numFmtId="41" fontId="4" fillId="7" borderId="0" xfId="1" applyFont="1" applyFill="1" applyAlignment="1">
      <alignment horizontal="center" vertical="center"/>
    </xf>
    <xf numFmtId="0" fontId="0" fillId="0" borderId="0" xfId="0" applyAlignment="1">
      <alignment vertical="top"/>
    </xf>
    <xf numFmtId="164" fontId="0" fillId="0" borderId="0" xfId="0" applyNumberFormat="1" applyAlignment="1">
      <alignment horizontal="right" vertical="top"/>
    </xf>
    <xf numFmtId="0" fontId="7" fillId="0" borderId="0" xfId="0" applyFont="1" applyAlignment="1">
      <alignment horizontal="center" vertical="center"/>
    </xf>
    <xf numFmtId="1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2" borderId="0" xfId="0" applyNumberFormat="1" applyFill="1"/>
    <xf numFmtId="42" fontId="0" fillId="0" borderId="0" xfId="3" applyNumberFormat="1" applyFont="1" applyFill="1" applyAlignment="1">
      <alignment horizontal="center" vertical="center"/>
    </xf>
    <xf numFmtId="0" fontId="0" fillId="2" borderId="0" xfId="0" applyFill="1" applyAlignment="1">
      <alignment vertical="top"/>
    </xf>
    <xf numFmtId="0" fontId="9" fillId="10" borderId="6" xfId="0" applyFont="1" applyFill="1" applyBorder="1" applyAlignment="1">
      <alignment horizontal="center" wrapText="1"/>
    </xf>
    <xf numFmtId="0" fontId="10" fillId="10" borderId="6" xfId="0" applyFont="1" applyFill="1" applyBorder="1" applyAlignment="1">
      <alignment horizontal="center" wrapText="1"/>
    </xf>
    <xf numFmtId="0" fontId="9" fillId="12" borderId="6" xfId="0" applyFont="1" applyFill="1" applyBorder="1" applyAlignment="1">
      <alignment horizontal="center" wrapText="1"/>
    </xf>
    <xf numFmtId="0" fontId="11" fillId="0" borderId="0" xfId="0" applyFont="1"/>
    <xf numFmtId="0" fontId="0" fillId="0" borderId="0" xfId="0" quotePrefix="1" applyAlignment="1">
      <alignment wrapText="1"/>
    </xf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164" fontId="0" fillId="2" borderId="0" xfId="0" applyNumberFormat="1" applyFill="1" applyAlignment="1">
      <alignment horizontal="right" vertical="top"/>
    </xf>
    <xf numFmtId="0" fontId="6" fillId="0" borderId="0" xfId="0" applyFont="1" applyAlignment="1">
      <alignment horizontal="center" vertical="center"/>
    </xf>
    <xf numFmtId="42" fontId="6" fillId="0" borderId="0" xfId="2" applyFont="1" applyFill="1" applyAlignment="1">
      <alignment horizontal="center"/>
    </xf>
    <xf numFmtId="42" fontId="6" fillId="0" borderId="0" xfId="3" applyNumberFormat="1" applyFont="1" applyFill="1" applyAlignment="1">
      <alignment horizontal="center"/>
    </xf>
    <xf numFmtId="9" fontId="6" fillId="0" borderId="0" xfId="3" applyFont="1" applyFill="1" applyAlignment="1">
      <alignment horizontal="center"/>
    </xf>
    <xf numFmtId="42" fontId="6" fillId="0" borderId="0" xfId="0" applyNumberFormat="1" applyFont="1" applyAlignment="1">
      <alignment horizontal="center" vertical="center"/>
    </xf>
    <xf numFmtId="41" fontId="6" fillId="0" borderId="0" xfId="1" applyFont="1" applyFill="1" applyAlignment="1">
      <alignment horizontal="center"/>
    </xf>
    <xf numFmtId="2" fontId="6" fillId="0" borderId="0" xfId="3" applyNumberFormat="1" applyFont="1" applyFill="1" applyAlignment="1">
      <alignment horizontal="center"/>
    </xf>
    <xf numFmtId="1" fontId="6" fillId="14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1" fontId="0" fillId="10" borderId="0" xfId="0" applyNumberFormat="1" applyFill="1" applyAlignment="1">
      <alignment horizontal="center" vertical="center"/>
    </xf>
    <xf numFmtId="42" fontId="0" fillId="0" borderId="0" xfId="2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42" fontId="0" fillId="0" borderId="0" xfId="2" applyFont="1" applyFill="1" applyAlignment="1">
      <alignment horizontal="center" vertical="center"/>
    </xf>
    <xf numFmtId="9" fontId="0" fillId="0" borderId="0" xfId="3" applyFont="1" applyFill="1" applyAlignment="1">
      <alignment horizontal="center" vertical="center"/>
    </xf>
    <xf numFmtId="0" fontId="0" fillId="0" borderId="0" xfId="3" applyNumberFormat="1" applyFont="1" applyFill="1" applyAlignment="1">
      <alignment horizontal="center" vertical="center"/>
    </xf>
    <xf numFmtId="42" fontId="0" fillId="0" borderId="0" xfId="3" applyNumberFormat="1" applyFont="1" applyFill="1" applyBorder="1" applyAlignment="1">
      <alignment horizontal="center" vertical="center"/>
    </xf>
    <xf numFmtId="9" fontId="0" fillId="0" borderId="0" xfId="3" applyFont="1" applyFill="1" applyBorder="1" applyAlignment="1">
      <alignment horizontal="center" vertical="center"/>
    </xf>
    <xf numFmtId="41" fontId="0" fillId="0" borderId="0" xfId="1" applyFont="1" applyFill="1" applyBorder="1" applyAlignment="1">
      <alignment horizontal="center" vertical="center"/>
    </xf>
    <xf numFmtId="2" fontId="0" fillId="0" borderId="0" xfId="3" applyNumberFormat="1" applyFont="1" applyFill="1" applyAlignment="1">
      <alignment horizontal="center" vertical="center"/>
    </xf>
    <xf numFmtId="42" fontId="1" fillId="0" borderId="0" xfId="3" applyNumberFormat="1" applyFont="1" applyFill="1" applyBorder="1" applyAlignment="1">
      <alignment horizontal="center" vertical="center"/>
    </xf>
    <xf numFmtId="41" fontId="0" fillId="0" borderId="0" xfId="1" applyFont="1" applyFill="1" applyAlignment="1">
      <alignment horizontal="center" vertical="center"/>
    </xf>
    <xf numFmtId="6" fontId="0" fillId="0" borderId="0" xfId="2" applyNumberFormat="1" applyFont="1" applyFill="1" applyAlignment="1">
      <alignment horizontal="center" vertical="center"/>
    </xf>
    <xf numFmtId="6" fontId="0" fillId="0" borderId="0" xfId="3" applyNumberFormat="1" applyFont="1" applyFill="1" applyAlignment="1">
      <alignment horizontal="center" vertical="center"/>
    </xf>
    <xf numFmtId="42" fontId="0" fillId="2" borderId="0" xfId="2" applyFont="1" applyFill="1" applyBorder="1" applyAlignment="1">
      <alignment horizontal="center" vertical="center"/>
    </xf>
    <xf numFmtId="42" fontId="0" fillId="2" borderId="0" xfId="0" applyNumberForma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42" fontId="0" fillId="0" borderId="0" xfId="39" applyFont="1" applyAlignment="1">
      <alignment horizontal="center"/>
    </xf>
    <xf numFmtId="42" fontId="0" fillId="0" borderId="0" xfId="69" applyFont="1" applyAlignment="1">
      <alignment horizontal="center"/>
    </xf>
    <xf numFmtId="0" fontId="6" fillId="13" borderId="0" xfId="0" applyFont="1" applyFill="1" applyAlignment="1">
      <alignment horizontal="center"/>
    </xf>
    <xf numFmtId="0" fontId="6" fillId="0" borderId="0" xfId="0" applyFont="1" applyAlignment="1">
      <alignment horizontal="center" vertical="center" wrapText="1"/>
    </xf>
    <xf numFmtId="9" fontId="6" fillId="2" borderId="0" xfId="3" applyFont="1" applyFill="1" applyAlignment="1">
      <alignment horizontal="center"/>
    </xf>
    <xf numFmtId="1" fontId="6" fillId="2" borderId="0" xfId="0" applyNumberFormat="1" applyFont="1" applyFill="1" applyAlignment="1">
      <alignment horizontal="center"/>
    </xf>
    <xf numFmtId="1" fontId="0" fillId="0" borderId="0" xfId="0" applyNumberFormat="1" applyAlignment="1">
      <alignment horizontal="center" vertical="top"/>
    </xf>
    <xf numFmtId="3" fontId="0" fillId="0" borderId="0" xfId="0" applyNumberFormat="1" applyAlignment="1">
      <alignment horizontal="right" vertical="top"/>
    </xf>
    <xf numFmtId="41" fontId="0" fillId="0" borderId="0" xfId="1" applyFont="1" applyAlignment="1">
      <alignment horizontal="center"/>
    </xf>
    <xf numFmtId="1" fontId="6" fillId="13" borderId="0" xfId="0" applyNumberFormat="1" applyFont="1" applyFill="1" applyAlignment="1">
      <alignment horizontal="center" vertical="center"/>
    </xf>
    <xf numFmtId="1" fontId="6" fillId="13" borderId="0" xfId="0" applyNumberFormat="1" applyFont="1" applyFill="1" applyAlignment="1">
      <alignment horizontal="center"/>
    </xf>
    <xf numFmtId="42" fontId="6" fillId="13" borderId="0" xfId="2" applyFont="1" applyFill="1" applyAlignment="1">
      <alignment horizontal="center"/>
    </xf>
    <xf numFmtId="42" fontId="6" fillId="13" borderId="0" xfId="3" applyNumberFormat="1" applyFont="1" applyFill="1" applyAlignment="1">
      <alignment horizontal="center"/>
    </xf>
    <xf numFmtId="9" fontId="6" fillId="13" borderId="0" xfId="3" applyFont="1" applyFill="1" applyAlignment="1">
      <alignment horizontal="center"/>
    </xf>
    <xf numFmtId="41" fontId="6" fillId="13" borderId="0" xfId="1" applyFont="1" applyFill="1" applyAlignment="1">
      <alignment horizontal="center"/>
    </xf>
    <xf numFmtId="42" fontId="6" fillId="13" borderId="0" xfId="0" applyNumberFormat="1" applyFont="1" applyFill="1" applyAlignment="1">
      <alignment horizontal="center" vertical="center"/>
    </xf>
    <xf numFmtId="42" fontId="6" fillId="13" borderId="0" xfId="0" applyNumberFormat="1" applyFont="1" applyFill="1" applyAlignment="1">
      <alignment horizontal="center"/>
    </xf>
    <xf numFmtId="2" fontId="6" fillId="13" borderId="0" xfId="3" applyNumberFormat="1" applyFont="1" applyFill="1" applyAlignment="1">
      <alignment horizontal="center"/>
    </xf>
    <xf numFmtId="9" fontId="6" fillId="0" borderId="0" xfId="3" applyFont="1" applyAlignment="1">
      <alignment horizontal="center"/>
    </xf>
    <xf numFmtId="0" fontId="6" fillId="14" borderId="0" xfId="0" applyFont="1" applyFill="1" applyAlignment="1">
      <alignment horizontal="center"/>
    </xf>
    <xf numFmtId="42" fontId="6" fillId="0" borderId="0" xfId="2" applyFont="1" applyFill="1" applyBorder="1" applyAlignment="1">
      <alignment horizontal="center"/>
    </xf>
    <xf numFmtId="42" fontId="6" fillId="0" borderId="0" xfId="3" applyNumberFormat="1" applyFont="1" applyFill="1" applyBorder="1" applyAlignment="1">
      <alignment horizontal="center"/>
    </xf>
    <xf numFmtId="9" fontId="6" fillId="0" borderId="0" xfId="3" applyFont="1" applyFill="1" applyBorder="1" applyAlignment="1">
      <alignment horizontal="center"/>
    </xf>
    <xf numFmtId="41" fontId="6" fillId="0" borderId="0" xfId="1" applyFont="1" applyFill="1" applyBorder="1" applyAlignment="1">
      <alignment horizontal="center"/>
    </xf>
    <xf numFmtId="2" fontId="6" fillId="0" borderId="0" xfId="3" applyNumberFormat="1" applyFont="1" applyFill="1" applyBorder="1" applyAlignment="1">
      <alignment horizontal="center"/>
    </xf>
    <xf numFmtId="9" fontId="1" fillId="0" borderId="0" xfId="3" applyFont="1" applyFill="1"/>
  </cellXfs>
  <cellStyles count="73">
    <cellStyle name="Millares [0]" xfId="1" builtinId="6"/>
    <cellStyle name="Millares [0] 2" xfId="4" xr:uid="{49884997-E741-401B-A1AE-0D9AD83B9FBB}"/>
    <cellStyle name="Millares [0] 2 2" xfId="8" xr:uid="{4923E326-AD20-4449-8179-6C330384D8D9}"/>
    <cellStyle name="Millares [0] 2 2 2" xfId="17" xr:uid="{51FFD5E9-7976-4A27-84D7-4EEED53649FE}"/>
    <cellStyle name="Millares [0] 2 2 2 2" xfId="36" xr:uid="{31A4DC6E-7155-4275-AC8A-1CFA7EE89A98}"/>
    <cellStyle name="Millares [0] 2 2 2 2 2" xfId="68" xr:uid="{99D6BCFB-200E-45F5-AFC9-417395FD6603}"/>
    <cellStyle name="Millares [0] 2 2 2 3" xfId="52" xr:uid="{81D14782-F038-4013-A43B-AFB2760E5A8C}"/>
    <cellStyle name="Millares [0] 2 2 3" xfId="28" xr:uid="{75C92ACA-2975-47DC-81CE-FEAADBD463A1}"/>
    <cellStyle name="Millares [0] 2 2 3 2" xfId="60" xr:uid="{4D992701-945A-44C4-8473-04C4188E3014}"/>
    <cellStyle name="Millares [0] 2 2 4" xfId="44" xr:uid="{4F2EA930-3F42-4162-8228-EEF3A90A6FB0}"/>
    <cellStyle name="Millares [0] 2 3" xfId="13" xr:uid="{1E631E09-8172-40A5-BCF5-5BFDC1CD7B78}"/>
    <cellStyle name="Millares [0] 2 3 2" xfId="32" xr:uid="{55D6B5A7-71E8-4148-9EBC-7D88621E982C}"/>
    <cellStyle name="Millares [0] 2 3 2 2" xfId="64" xr:uid="{1C599653-64A1-4A19-A4D2-5BFA658A9161}"/>
    <cellStyle name="Millares [0] 2 3 3" xfId="48" xr:uid="{C3EBA9DE-220E-4D97-B890-9BB90D236A64}"/>
    <cellStyle name="Millares [0] 2 4" xfId="24" xr:uid="{A7460AA9-8B9F-48D2-8813-40388643A28B}"/>
    <cellStyle name="Millares [0] 2 4 2" xfId="56" xr:uid="{AACB72D2-0250-42F1-8990-42B569948927}"/>
    <cellStyle name="Millares [0] 2 5" xfId="40" xr:uid="{63606224-FFC4-49C8-9A4A-45CC3DA992C8}"/>
    <cellStyle name="Millares [0] 3" xfId="6" xr:uid="{4F8B2F71-27E0-488D-BEFC-A34596889DC7}"/>
    <cellStyle name="Millares [0] 3 2" xfId="15" xr:uid="{4B164F4F-994A-4C4C-9669-17851545EB4C}"/>
    <cellStyle name="Millares [0] 3 2 2" xfId="34" xr:uid="{AFD25059-81CA-4711-AE42-D8FBCECCD98A}"/>
    <cellStyle name="Millares [0] 3 2 2 2" xfId="66" xr:uid="{6B13B8B4-A78C-4E51-8065-F88F157D0A6E}"/>
    <cellStyle name="Millares [0] 3 2 3" xfId="50" xr:uid="{D0C99055-8C3C-49EA-B710-EDEF03517135}"/>
    <cellStyle name="Millares [0] 3 3" xfId="26" xr:uid="{51FA946D-F5AA-46C0-B6CA-927504D41A9A}"/>
    <cellStyle name="Millares [0] 3 3 2" xfId="58" xr:uid="{021647DC-0403-4615-9476-4D53F2BBD38A}"/>
    <cellStyle name="Millares [0] 3 4" xfId="42" xr:uid="{19C3EE12-60C5-4F56-90AE-6DC923D18BFD}"/>
    <cellStyle name="Millares [0] 4" xfId="11" xr:uid="{E1E5CEC3-206C-4BAB-9D62-6DE9661EA81B}"/>
    <cellStyle name="Millares [0] 4 2" xfId="30" xr:uid="{9EEDA766-D586-4D8D-A0AC-7F81D23C0EC9}"/>
    <cellStyle name="Millares [0] 4 2 2" xfId="62" xr:uid="{47E2D39A-A33D-4EE8-9A28-2595CE950B9B}"/>
    <cellStyle name="Millares [0] 4 3" xfId="46" xr:uid="{CF149518-7886-4C6A-B6F7-7D93B69B4C00}"/>
    <cellStyle name="Millares [0] 5" xfId="21" xr:uid="{357543A2-8BE2-4ACB-83CF-78D2B32D6DCA}"/>
    <cellStyle name="Millares [0] 5 2" xfId="54" xr:uid="{51FA71CA-D469-479D-9A7B-0F9FEB972386}"/>
    <cellStyle name="Millares [0] 6" xfId="70" xr:uid="{01196C37-FDD0-49E0-B62F-5893EBD484BC}"/>
    <cellStyle name="Millares [0] 7" xfId="38" xr:uid="{88D7D8D3-44AA-406A-A29B-87C413DBD8B3}"/>
    <cellStyle name="Moneda [0]" xfId="2" builtinId="7"/>
    <cellStyle name="Moneda [0] 2" xfId="5" xr:uid="{F0D2D176-0FD3-432A-8A49-4CC160181F9A}"/>
    <cellStyle name="Moneda [0] 2 2" xfId="9" xr:uid="{B870B38D-DC86-42FF-9130-1993051DCC4D}"/>
    <cellStyle name="Moneda [0] 2 2 2" xfId="18" xr:uid="{A94BC480-73D5-4E75-883B-A9861EDB7616}"/>
    <cellStyle name="Moneda [0] 2 2 2 2" xfId="37" xr:uid="{B4E8DBEA-8932-47A4-A390-0481ECF8175E}"/>
    <cellStyle name="Moneda [0] 2 2 2 2 2" xfId="69" xr:uid="{C8A18344-DBB5-4E4E-945F-A5B11A4F5828}"/>
    <cellStyle name="Moneda [0] 2 2 2 3" xfId="53" xr:uid="{0EDEA657-5D52-4FE7-B05E-0061D3E0C32E}"/>
    <cellStyle name="Moneda [0] 2 2 3" xfId="29" xr:uid="{FBABAE0C-4638-4293-9620-96A98C00AF32}"/>
    <cellStyle name="Moneda [0] 2 2 3 2" xfId="61" xr:uid="{21FDBC46-6ECE-47C5-A267-7E6E8207E39B}"/>
    <cellStyle name="Moneda [0] 2 2 4" xfId="45" xr:uid="{894E6777-2DFC-4D33-BE72-BCA2C0D091D1}"/>
    <cellStyle name="Moneda [0] 2 3" xfId="14" xr:uid="{A07FA408-93E1-429F-9402-77C8CA96E776}"/>
    <cellStyle name="Moneda [0] 2 3 2" xfId="33" xr:uid="{0256C699-DDAC-4088-88DF-4095E978A19D}"/>
    <cellStyle name="Moneda [0] 2 3 2 2" xfId="65" xr:uid="{68CC4ADB-DF36-46EA-BFAC-B1B0AEE433F2}"/>
    <cellStyle name="Moneda [0] 2 3 3" xfId="49" xr:uid="{61C1E1C1-8333-41F0-AD50-42E1C503E626}"/>
    <cellStyle name="Moneda [0] 2 4" xfId="25" xr:uid="{900DAC3B-B09C-493B-84D8-954B4F8240C1}"/>
    <cellStyle name="Moneda [0] 2 4 2" xfId="57" xr:uid="{F97E3497-EEF5-462E-B739-98B65DAF26B2}"/>
    <cellStyle name="Moneda [0] 2 5" xfId="41" xr:uid="{C18C819E-6AA8-491A-BED0-224D14550499}"/>
    <cellStyle name="Moneda [0] 3" xfId="7" xr:uid="{7627D619-2671-4CFF-A5FE-C98F326C4052}"/>
    <cellStyle name="Moneda [0] 3 2" xfId="16" xr:uid="{7BB6625B-5C6F-4E3E-A7C6-614BD45A9794}"/>
    <cellStyle name="Moneda [0] 3 2 2" xfId="35" xr:uid="{D5BA3305-A0F2-4E04-944E-E420E0D0DAD1}"/>
    <cellStyle name="Moneda [0] 3 2 2 2" xfId="67" xr:uid="{179432D1-6DEF-4E95-9B48-C4BF26456FEB}"/>
    <cellStyle name="Moneda [0] 3 2 3" xfId="51" xr:uid="{CA35222A-9326-4AA8-8FA0-43F549824F96}"/>
    <cellStyle name="Moneda [0] 3 3" xfId="27" xr:uid="{0D358E98-5310-4940-BB1D-B6D275CD899D}"/>
    <cellStyle name="Moneda [0] 3 3 2" xfId="59" xr:uid="{CBAD2FB2-877C-4A72-B661-5D2ACFF8116F}"/>
    <cellStyle name="Moneda [0] 3 4" xfId="43" xr:uid="{118635BE-D314-474C-9ED1-D9A8A2F6674A}"/>
    <cellStyle name="Moneda [0] 4" xfId="12" xr:uid="{F22C1C8E-12E1-46E9-BED9-C375733627C6}"/>
    <cellStyle name="Moneda [0] 4 2" xfId="31" xr:uid="{F09F1708-BE3A-4475-BED5-7D297C11C98B}"/>
    <cellStyle name="Moneda [0] 4 2 2" xfId="63" xr:uid="{53BE7ED3-9497-4461-8F2C-2D968615C6CC}"/>
    <cellStyle name="Moneda [0] 4 3" xfId="47" xr:uid="{236D8D33-630E-4B92-BB39-76B82AC2F9D4}"/>
    <cellStyle name="Moneda [0] 5" xfId="22" xr:uid="{F7E55629-BBF6-45BA-AE4D-06C42146FF8A}"/>
    <cellStyle name="Moneda [0] 5 2" xfId="55" xr:uid="{DC54F53E-CD67-4F6B-A85D-79908C8FBF43}"/>
    <cellStyle name="Moneda [0] 6" xfId="71" xr:uid="{A8CD74C7-90C0-45E4-A227-02B7FD71E0A3}"/>
    <cellStyle name="Moneda [0] 7" xfId="39" xr:uid="{40BD0835-398C-4926-8DEA-199AC47FD0BE}"/>
    <cellStyle name="Moneda [0] 8" xfId="72" xr:uid="{1563DC2C-6C90-471A-BE8D-669DD22A930E}"/>
    <cellStyle name="Normal" xfId="0" builtinId="0"/>
    <cellStyle name="Normal 2" xfId="10" xr:uid="{F7053B65-E02C-4F11-BB22-82953E6840FD}"/>
    <cellStyle name="Normal 3" xfId="20" xr:uid="{B72DA133-9D3C-4D0D-9444-5C93ECCED386}"/>
    <cellStyle name="Normal 4" xfId="19" xr:uid="{B14914E6-4C97-456A-8696-488BFE4D4E50}"/>
    <cellStyle name="Porcentaje" xfId="3" builtinId="5"/>
    <cellStyle name="Porcentaje 2" xfId="23" xr:uid="{7F760A77-DF98-4A38-A803-8488F62C0473}"/>
  </cellStyles>
  <dxfs count="1079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2" formatCode="_ &quot;$&quot;* #,##0_ ;_ &quot;$&quot;* \-#,##0_ ;_ &quot;$&quot;* &quot;-&quot;_ ;_ @_ "/>
    </dxf>
    <dxf>
      <numFmt numFmtId="32" formatCode="_ &quot;$&quot;* #,##0_ ;_ &quot;$&quot;* \-#,##0_ ;_ &quot;$&quot;* &quot;-&quot;_ ;_ @_ "/>
    </dxf>
    <dxf>
      <alignment horizontal="center" readingOrder="0"/>
    </dxf>
    <dxf>
      <alignment horizontal="center" readingOrder="0"/>
    </dxf>
    <dxf>
      <numFmt numFmtId="3" formatCode="#,##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2" formatCode="_ &quot;$&quot;* #,##0_ ;_ &quot;$&quot;* \-#,##0_ ;_ &quot;$&quot;* &quot;-&quot;_ ;_ @_ "/>
    </dxf>
    <dxf>
      <numFmt numFmtId="32" formatCode="_ &quot;$&quot;* #,##0_ ;_ &quot;$&quot;* \-#,##0_ ;_ &quot;$&quot;* &quot;-&quot;_ ;_ @_ "/>
    </dxf>
    <dxf>
      <numFmt numFmtId="32" formatCode="_ &quot;$&quot;* #,##0_ ;_ &quot;$&quot;* \-#,##0_ ;_ &quot;$&quot;* &quot;-&quot;_ ;_ @_ "/>
    </dxf>
    <dxf>
      <alignment horizontal="center" readingOrder="0"/>
    </dxf>
    <dxf>
      <alignment horizontal="center" readingOrder="0"/>
    </dxf>
    <dxf>
      <numFmt numFmtId="3" formatCode="#,##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2" formatCode="_ &quot;$&quot;* #,##0_ ;_ &quot;$&quot;* \-#,##0_ ;_ &quot;$&quot;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2" formatCode="_ &quot;$&quot;* #,##0_ ;_ &quot;$&quot;* \-#,##0_ ;_ &quot;$&quot;* &quot;-&quot;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2" formatCode="_ &quot;$&quot;* #,##0_ ;_ &quot;$&quot;* \-#,##0_ ;_ &quot;$&quot;* &quot;-&quot;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2" formatCode="_ &quot;$&quot;* #,##0_ ;_ &quot;$&quot;* \-#,##0_ ;_ &quot;$&quot;* &quot;-&quot;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Verdana"/>
        <family val="2"/>
        <scheme val="none"/>
      </font>
      <fill>
        <patternFill patternType="solid">
          <fgColor indexed="64"/>
          <bgColor rgb="FFEE0060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rgb="FF000000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2" formatCode="_ &quot;$&quot;* #,##0_ ;_ &quot;$&quot;* \-#,##0_ ;_ &quot;$&quot;* &quot;-&quot;_ ;_ @_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3" formatCode="_ * #,##0_ ;_ * \-#,##0_ ;_ * &quot;-&quot;_ ;_ @_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3" formatCode="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2" formatCode="_ &quot;$&quot;* #,##0_ ;_ &quot;$&quot;* \-#,##0_ ;_ &quot;$&quot;* &quot;-&quot;_ ;_ @_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2" formatCode="_ &quot;$&quot;* #,##0_ ;_ &quot;$&quot;* \-#,##0_ ;_ &quot;$&quot;* &quot;-&quot;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2" formatCode="_ &quot;$&quot;* #,##0_ ;_ &quot;$&quot;* \-#,##0_ ;_ &quot;$&quot;* &quot;-&quot;_ ;_ @_ 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2" formatCode="_ &quot;$&quot;* #,##0_ ;_ &quot;$&quot;* \-#,##0_ ;_ &quot;$&quot;* &quot;-&quot;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2" formatCode="_ &quot;$&quot;* #,##0_ ;_ &quot;$&quot;* \-#,##0_ ;_ &quot;$&quot;* &quot;-&quot;_ ;_ @_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2" formatCode="_ &quot;$&quot;* #,##0_ ;_ &quot;$&quot;* \-#,##0_ ;_ &quot;$&quot;* &quot;-&quot;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2" formatCode="_ &quot;$&quot;* #,##0_ ;_ &quot;$&quot;* \-#,##0_ ;_ &quot;$&quot;* &quot;-&quot;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3" formatCode="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2" formatCode="_ &quot;$&quot;* #,##0_ ;_ &quot;$&quot;* \-#,##0_ ;_ &quot;$&quot;* &quot;-&quot;_ ;_ @_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2" formatCode="_ &quot;$&quot;* #,##0_ ;_ &quot;$&quot;* \-#,##0_ ;_ &quot;$&quot;* &quot;-&quot;_ ;_ @_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rgb="FF000000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Verdana"/>
        <family val="2"/>
        <scheme val="none"/>
      </font>
      <fill>
        <patternFill patternType="solid">
          <fgColor indexed="64"/>
          <bgColor rgb="FFEE0060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icbfsfood.sharepoint.com/sites/BI-BusinessIntelligence/Shared%20Documents/Negocios%20-%20BI/Precios/Listas%20de%20Precios/10%20OCT%2025/BASE%20COSTOS%20LP.xlsx" TargetMode="External"/><Relationship Id="rId1" Type="http://schemas.openxmlformats.org/officeDocument/2006/relationships/externalLinkPath" Target="BASE%20COSTOS%20L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D MES"/>
      <sheetName val="SP99"/>
      <sheetName val="BD AF"/>
      <sheetName val="SP99 AF"/>
      <sheetName val="ZCLMM905"/>
    </sheetNames>
    <sheetDataSet>
      <sheetData sheetId="0">
        <row r="1">
          <cell r="D1" t="str">
            <v>PEGAR BASE MANERA</v>
          </cell>
          <cell r="F1" t="str">
            <v>S_P99.. (SKU)</v>
          </cell>
          <cell r="I1" t="str">
            <v>ZCLMM905 (CONCATENADO)</v>
          </cell>
          <cell r="N1" t="str">
            <v>ME2M si no encuentro coUNo</v>
          </cell>
        </row>
        <row r="2">
          <cell r="C2" t="str">
            <v>CRUCE  CENTRO</v>
          </cell>
          <cell r="D2" t="str">
            <v>CÓDIGO</v>
          </cell>
          <cell r="E2" t="str">
            <v>UMV</v>
          </cell>
          <cell r="F2" t="str">
            <v>UMB</v>
          </cell>
          <cell r="G2" t="str">
            <v>CoUNo Inter</v>
          </cell>
          <cell r="H2" t="str">
            <v>Centro</v>
          </cell>
          <cell r="I2" t="str">
            <v>Unidad (UMB)</v>
          </cell>
          <cell r="J2" t="str">
            <v>UMB OK?</v>
          </cell>
          <cell r="K2" t="str">
            <v>Contador</v>
          </cell>
          <cell r="L2" t="str">
            <v>Denominador</v>
          </cell>
          <cell r="M2" t="str">
            <v>Factor</v>
          </cell>
          <cell r="N2" t="str">
            <v>CoUNo Interperiodo UMV</v>
          </cell>
        </row>
        <row r="3">
          <cell r="C3" t="str">
            <v>101310243FS00</v>
          </cell>
          <cell r="D3">
            <v>101310243</v>
          </cell>
          <cell r="E3" t="str">
            <v>C12</v>
          </cell>
          <cell r="F3" t="str">
            <v>UN</v>
          </cell>
          <cell r="G3">
            <v>1223.0833333333333</v>
          </cell>
          <cell r="H3" t="str">
            <v>FS00</v>
          </cell>
          <cell r="I3" t="str">
            <v>UN</v>
          </cell>
          <cell r="J3" t="b">
            <v>1</v>
          </cell>
          <cell r="K3">
            <v>12</v>
          </cell>
          <cell r="L3">
            <v>1</v>
          </cell>
          <cell r="M3">
            <v>12</v>
          </cell>
          <cell r="N3">
            <v>14677</v>
          </cell>
        </row>
        <row r="4">
          <cell r="C4" t="str">
            <v>201200131FS00</v>
          </cell>
          <cell r="D4">
            <v>201200131</v>
          </cell>
          <cell r="E4" t="str">
            <v>C04</v>
          </cell>
          <cell r="F4" t="str">
            <v>UN</v>
          </cell>
          <cell r="G4">
            <v>1976.25</v>
          </cell>
          <cell r="H4" t="str">
            <v>FS00</v>
          </cell>
          <cell r="I4" t="str">
            <v>UN</v>
          </cell>
          <cell r="J4" t="b">
            <v>1</v>
          </cell>
          <cell r="K4">
            <v>4</v>
          </cell>
          <cell r="L4">
            <v>1</v>
          </cell>
          <cell r="M4">
            <v>4</v>
          </cell>
          <cell r="N4">
            <v>7905</v>
          </cell>
        </row>
        <row r="5">
          <cell r="C5" t="str">
            <v>201230700FS00</v>
          </cell>
          <cell r="D5">
            <v>201230700</v>
          </cell>
          <cell r="E5" t="str">
            <v>C04</v>
          </cell>
          <cell r="F5" t="str">
            <v>UN</v>
          </cell>
          <cell r="G5">
            <v>2550.38</v>
          </cell>
          <cell r="H5" t="str">
            <v>FS00</v>
          </cell>
          <cell r="I5" t="str">
            <v>UN</v>
          </cell>
          <cell r="J5" t="b">
            <v>1</v>
          </cell>
          <cell r="K5">
            <v>4</v>
          </cell>
          <cell r="L5">
            <v>1</v>
          </cell>
          <cell r="M5">
            <v>4</v>
          </cell>
          <cell r="N5">
            <v>10201.52</v>
          </cell>
        </row>
        <row r="6">
          <cell r="C6" t="str">
            <v>201230300FS00</v>
          </cell>
          <cell r="D6">
            <v>201230300</v>
          </cell>
          <cell r="E6" t="str">
            <v>C04</v>
          </cell>
          <cell r="F6" t="str">
            <v>UN</v>
          </cell>
          <cell r="G6">
            <v>2198.96</v>
          </cell>
          <cell r="H6" t="str">
            <v>FS00</v>
          </cell>
          <cell r="I6" t="str">
            <v>UN</v>
          </cell>
          <cell r="J6" t="b">
            <v>1</v>
          </cell>
          <cell r="K6">
            <v>4</v>
          </cell>
          <cell r="L6">
            <v>1</v>
          </cell>
          <cell r="M6">
            <v>4</v>
          </cell>
          <cell r="N6">
            <v>8795.84</v>
          </cell>
        </row>
        <row r="7">
          <cell r="C7" t="str">
            <v>101500001FS00</v>
          </cell>
          <cell r="D7">
            <v>101500001</v>
          </cell>
          <cell r="E7" t="str">
            <v>C48</v>
          </cell>
          <cell r="F7" t="str">
            <v>UN</v>
          </cell>
          <cell r="G7">
            <v>475.39208333333335</v>
          </cell>
          <cell r="H7" t="str">
            <v>FS00</v>
          </cell>
          <cell r="I7" t="str">
            <v>UN</v>
          </cell>
          <cell r="J7" t="b">
            <v>1</v>
          </cell>
          <cell r="K7">
            <v>48</v>
          </cell>
          <cell r="L7">
            <v>1</v>
          </cell>
          <cell r="M7">
            <v>48</v>
          </cell>
          <cell r="N7">
            <v>22818.82</v>
          </cell>
        </row>
        <row r="8">
          <cell r="C8" t="str">
            <v>201200012FS00</v>
          </cell>
          <cell r="D8">
            <v>201200012</v>
          </cell>
          <cell r="E8" t="str">
            <v>C15</v>
          </cell>
          <cell r="F8" t="str">
            <v>UN</v>
          </cell>
          <cell r="G8">
            <v>1107.8</v>
          </cell>
          <cell r="H8" t="str">
            <v>FS00</v>
          </cell>
          <cell r="I8" t="str">
            <v>UN</v>
          </cell>
          <cell r="J8" t="b">
            <v>1</v>
          </cell>
          <cell r="K8">
            <v>15</v>
          </cell>
          <cell r="L8">
            <v>1</v>
          </cell>
          <cell r="M8">
            <v>15</v>
          </cell>
          <cell r="N8">
            <v>16617</v>
          </cell>
        </row>
        <row r="9">
          <cell r="C9" t="str">
            <v>201200013FS00</v>
          </cell>
          <cell r="D9">
            <v>201200013</v>
          </cell>
          <cell r="E9" t="str">
            <v>C12</v>
          </cell>
          <cell r="F9" t="str">
            <v>UN</v>
          </cell>
          <cell r="G9">
            <v>878.91666666666663</v>
          </cell>
          <cell r="H9" t="str">
            <v>FS00</v>
          </cell>
          <cell r="I9" t="str">
            <v>UN</v>
          </cell>
          <cell r="J9" t="b">
            <v>1</v>
          </cell>
          <cell r="K9">
            <v>12</v>
          </cell>
          <cell r="L9">
            <v>1</v>
          </cell>
          <cell r="M9">
            <v>12</v>
          </cell>
          <cell r="N9">
            <v>10547</v>
          </cell>
        </row>
        <row r="10">
          <cell r="C10" t="str">
            <v>201200014FS00</v>
          </cell>
          <cell r="D10">
            <v>201200014</v>
          </cell>
          <cell r="E10" t="str">
            <v>C15</v>
          </cell>
          <cell r="F10" t="str">
            <v>UN</v>
          </cell>
          <cell r="G10">
            <v>492.66399999999999</v>
          </cell>
          <cell r="H10" t="str">
            <v>FS00</v>
          </cell>
          <cell r="I10" t="str">
            <v>UN</v>
          </cell>
          <cell r="J10" t="b">
            <v>1</v>
          </cell>
          <cell r="K10">
            <v>15</v>
          </cell>
          <cell r="L10">
            <v>1</v>
          </cell>
          <cell r="M10">
            <v>15</v>
          </cell>
          <cell r="N10">
            <v>7389.96</v>
          </cell>
        </row>
        <row r="11">
          <cell r="C11" t="str">
            <v>201200010FS00</v>
          </cell>
          <cell r="D11">
            <v>201200010</v>
          </cell>
          <cell r="E11" t="str">
            <v>C15</v>
          </cell>
          <cell r="F11" t="str">
            <v>UN</v>
          </cell>
          <cell r="G11">
            <v>523.26666666666665</v>
          </cell>
          <cell r="H11" t="str">
            <v>FS00</v>
          </cell>
          <cell r="I11" t="str">
            <v>UN</v>
          </cell>
          <cell r="J11" t="b">
            <v>1</v>
          </cell>
          <cell r="K11">
            <v>15</v>
          </cell>
          <cell r="L11">
            <v>1</v>
          </cell>
          <cell r="M11">
            <v>15</v>
          </cell>
          <cell r="N11">
            <v>7849</v>
          </cell>
        </row>
        <row r="12">
          <cell r="C12" t="str">
            <v>201200011FS00</v>
          </cell>
          <cell r="D12">
            <v>201200011</v>
          </cell>
          <cell r="E12" t="str">
            <v>C15</v>
          </cell>
          <cell r="F12" t="str">
            <v>UN</v>
          </cell>
          <cell r="G12">
            <v>545</v>
          </cell>
          <cell r="H12" t="str">
            <v>FS00</v>
          </cell>
          <cell r="I12" t="str">
            <v>UN</v>
          </cell>
          <cell r="J12" t="b">
            <v>1</v>
          </cell>
          <cell r="K12">
            <v>15</v>
          </cell>
          <cell r="L12">
            <v>1</v>
          </cell>
          <cell r="M12">
            <v>15</v>
          </cell>
          <cell r="N12">
            <v>8175</v>
          </cell>
        </row>
        <row r="13">
          <cell r="C13" t="str">
            <v>201230200FS00</v>
          </cell>
          <cell r="D13">
            <v>201230200</v>
          </cell>
          <cell r="E13" t="str">
            <v>C04</v>
          </cell>
          <cell r="F13" t="str">
            <v>UN</v>
          </cell>
          <cell r="G13">
            <v>2017.52</v>
          </cell>
          <cell r="H13" t="str">
            <v>FS00</v>
          </cell>
          <cell r="I13" t="str">
            <v>UN</v>
          </cell>
          <cell r="J13" t="b">
            <v>1</v>
          </cell>
          <cell r="K13">
            <v>4</v>
          </cell>
          <cell r="L13">
            <v>1</v>
          </cell>
          <cell r="M13">
            <v>4</v>
          </cell>
          <cell r="N13">
            <v>8070.08</v>
          </cell>
        </row>
        <row r="14">
          <cell r="C14" t="str">
            <v>201230620FS00</v>
          </cell>
          <cell r="D14">
            <v>201230620</v>
          </cell>
          <cell r="E14" t="str">
            <v>C12</v>
          </cell>
          <cell r="F14" t="str">
            <v>UN</v>
          </cell>
          <cell r="G14">
            <v>321.62416666666667</v>
          </cell>
          <cell r="H14" t="str">
            <v>FS00</v>
          </cell>
          <cell r="I14" t="str">
            <v>UN</v>
          </cell>
          <cell r="J14" t="b">
            <v>1</v>
          </cell>
          <cell r="K14">
            <v>12</v>
          </cell>
          <cell r="L14">
            <v>1</v>
          </cell>
          <cell r="M14">
            <v>12</v>
          </cell>
          <cell r="N14">
            <v>3859.49</v>
          </cell>
        </row>
        <row r="15">
          <cell r="C15" t="str">
            <v>201221650FS00</v>
          </cell>
          <cell r="D15">
            <v>201221650</v>
          </cell>
          <cell r="E15" t="str">
            <v>C06</v>
          </cell>
          <cell r="F15" t="str">
            <v>UN</v>
          </cell>
          <cell r="G15">
            <v>2175.7566666666667</v>
          </cell>
          <cell r="H15" t="str">
            <v>FS00</v>
          </cell>
          <cell r="I15" t="str">
            <v>UN</v>
          </cell>
          <cell r="J15" t="b">
            <v>1</v>
          </cell>
          <cell r="K15">
            <v>6</v>
          </cell>
          <cell r="L15">
            <v>1</v>
          </cell>
          <cell r="M15">
            <v>6</v>
          </cell>
          <cell r="N15">
            <v>13054.54</v>
          </cell>
        </row>
        <row r="16">
          <cell r="C16" t="str">
            <v>201211650FS00</v>
          </cell>
          <cell r="D16">
            <v>201211650</v>
          </cell>
          <cell r="E16" t="str">
            <v>C06</v>
          </cell>
          <cell r="F16" t="str">
            <v>UN</v>
          </cell>
          <cell r="G16">
            <v>1296.4666666666667</v>
          </cell>
          <cell r="H16" t="str">
            <v>FS00</v>
          </cell>
          <cell r="I16" t="str">
            <v>UN</v>
          </cell>
          <cell r="J16" t="b">
            <v>1</v>
          </cell>
          <cell r="K16">
            <v>6</v>
          </cell>
          <cell r="L16">
            <v>1</v>
          </cell>
          <cell r="M16">
            <v>6</v>
          </cell>
          <cell r="N16">
            <v>7778.8</v>
          </cell>
        </row>
        <row r="17">
          <cell r="C17" t="str">
            <v>101520250FS00</v>
          </cell>
          <cell r="D17">
            <v>101520250</v>
          </cell>
          <cell r="E17" t="str">
            <v>C12</v>
          </cell>
          <cell r="F17" t="str">
            <v>UN</v>
          </cell>
          <cell r="G17">
            <v>1199.075</v>
          </cell>
          <cell r="H17" t="str">
            <v>FS00</v>
          </cell>
          <cell r="I17" t="str">
            <v>UN</v>
          </cell>
          <cell r="J17" t="b">
            <v>1</v>
          </cell>
          <cell r="K17">
            <v>12</v>
          </cell>
          <cell r="L17">
            <v>1</v>
          </cell>
          <cell r="M17">
            <v>12</v>
          </cell>
          <cell r="N17">
            <v>14388.900000000001</v>
          </cell>
        </row>
        <row r="18">
          <cell r="C18" t="str">
            <v>101800144FS00</v>
          </cell>
          <cell r="D18">
            <v>101800144</v>
          </cell>
          <cell r="E18" t="str">
            <v>C72</v>
          </cell>
          <cell r="F18" t="str">
            <v>UN</v>
          </cell>
          <cell r="G18">
            <v>616</v>
          </cell>
          <cell r="H18" t="str">
            <v>FS00</v>
          </cell>
          <cell r="I18" t="str">
            <v>UN</v>
          </cell>
          <cell r="J18" t="b">
            <v>1</v>
          </cell>
          <cell r="K18">
            <v>72</v>
          </cell>
          <cell r="L18">
            <v>1</v>
          </cell>
          <cell r="M18">
            <v>72</v>
          </cell>
          <cell r="N18">
            <v>44352</v>
          </cell>
        </row>
        <row r="19">
          <cell r="C19" t="str">
            <v>201200163FS00</v>
          </cell>
          <cell r="D19">
            <v>201200163</v>
          </cell>
          <cell r="E19" t="str">
            <v>C04</v>
          </cell>
          <cell r="F19" t="str">
            <v>UN</v>
          </cell>
          <cell r="G19">
            <v>2624</v>
          </cell>
          <cell r="H19" t="str">
            <v>FS00</v>
          </cell>
          <cell r="I19" t="str">
            <v>UN</v>
          </cell>
          <cell r="J19" t="b">
            <v>1</v>
          </cell>
          <cell r="K19">
            <v>4</v>
          </cell>
          <cell r="L19">
            <v>1</v>
          </cell>
          <cell r="M19">
            <v>4</v>
          </cell>
          <cell r="N19">
            <v>10496</v>
          </cell>
        </row>
        <row r="20">
          <cell r="C20" t="str">
            <v>102500004FS00</v>
          </cell>
          <cell r="D20">
            <v>102500004</v>
          </cell>
          <cell r="E20" t="str">
            <v>C06</v>
          </cell>
          <cell r="F20" t="str">
            <v>UN</v>
          </cell>
          <cell r="G20">
            <v>1542.8066666666666</v>
          </cell>
          <cell r="H20" t="str">
            <v>FS00</v>
          </cell>
          <cell r="I20" t="str">
            <v>UN</v>
          </cell>
          <cell r="J20" t="b">
            <v>1</v>
          </cell>
          <cell r="K20">
            <v>6</v>
          </cell>
          <cell r="L20">
            <v>1</v>
          </cell>
          <cell r="M20">
            <v>6</v>
          </cell>
          <cell r="N20">
            <v>9256.84</v>
          </cell>
        </row>
        <row r="21">
          <cell r="C21" t="str">
            <v>102500005FS00</v>
          </cell>
          <cell r="D21">
            <v>102500005</v>
          </cell>
          <cell r="E21" t="str">
            <v>C06</v>
          </cell>
          <cell r="F21" t="str">
            <v>UN</v>
          </cell>
          <cell r="G21">
            <v>1541.3333333333333</v>
          </cell>
          <cell r="H21" t="str">
            <v>FS00</v>
          </cell>
          <cell r="I21" t="str">
            <v>UN</v>
          </cell>
          <cell r="J21" t="b">
            <v>1</v>
          </cell>
          <cell r="K21">
            <v>6</v>
          </cell>
          <cell r="L21">
            <v>1</v>
          </cell>
          <cell r="M21">
            <v>6</v>
          </cell>
          <cell r="N21">
            <v>9248</v>
          </cell>
        </row>
        <row r="22">
          <cell r="C22" t="str">
            <v>104352371FS00</v>
          </cell>
          <cell r="D22">
            <v>104352371</v>
          </cell>
          <cell r="E22" t="str">
            <v>C12</v>
          </cell>
          <cell r="F22" t="str">
            <v>UN</v>
          </cell>
          <cell r="G22">
            <v>2097</v>
          </cell>
          <cell r="H22" t="str">
            <v>FS00</v>
          </cell>
          <cell r="I22" t="str">
            <v>UN</v>
          </cell>
          <cell r="J22" t="b">
            <v>1</v>
          </cell>
          <cell r="K22">
            <v>12</v>
          </cell>
          <cell r="L22">
            <v>1</v>
          </cell>
          <cell r="M22">
            <v>12</v>
          </cell>
          <cell r="N22">
            <v>25164</v>
          </cell>
        </row>
        <row r="23">
          <cell r="C23" t="str">
            <v>104320510FS00</v>
          </cell>
          <cell r="D23">
            <v>104320510</v>
          </cell>
          <cell r="E23" t="str">
            <v>C24</v>
          </cell>
          <cell r="F23" t="str">
            <v>UN</v>
          </cell>
          <cell r="G23">
            <v>1333.4316666666666</v>
          </cell>
          <cell r="H23" t="str">
            <v>FS00</v>
          </cell>
          <cell r="I23" t="str">
            <v>UN</v>
          </cell>
          <cell r="J23" t="b">
            <v>1</v>
          </cell>
          <cell r="K23">
            <v>24</v>
          </cell>
          <cell r="L23">
            <v>1</v>
          </cell>
          <cell r="M23">
            <v>24</v>
          </cell>
          <cell r="N23">
            <v>32002.36</v>
          </cell>
        </row>
        <row r="24">
          <cell r="C24" t="str">
            <v>102200082FS00</v>
          </cell>
          <cell r="D24">
            <v>102200082</v>
          </cell>
          <cell r="E24" t="str">
            <v>C12</v>
          </cell>
          <cell r="F24" t="str">
            <v>UN</v>
          </cell>
          <cell r="G24">
            <v>381.61833333333334</v>
          </cell>
          <cell r="H24" t="str">
            <v>FS00</v>
          </cell>
          <cell r="I24" t="str">
            <v>UN</v>
          </cell>
          <cell r="J24" t="b">
            <v>1</v>
          </cell>
          <cell r="K24">
            <v>12</v>
          </cell>
          <cell r="L24">
            <v>1</v>
          </cell>
          <cell r="M24">
            <v>12</v>
          </cell>
          <cell r="N24">
            <v>4579.42</v>
          </cell>
        </row>
        <row r="25">
          <cell r="C25" t="str">
            <v>201230210FS00</v>
          </cell>
          <cell r="D25">
            <v>201230210</v>
          </cell>
          <cell r="E25" t="str">
            <v>C12</v>
          </cell>
          <cell r="F25" t="str">
            <v>UN</v>
          </cell>
          <cell r="G25">
            <v>255.83333333333334</v>
          </cell>
          <cell r="H25" t="str">
            <v>FS00</v>
          </cell>
          <cell r="I25" t="str">
            <v>UN</v>
          </cell>
          <cell r="J25" t="b">
            <v>1</v>
          </cell>
          <cell r="K25">
            <v>12</v>
          </cell>
          <cell r="L25">
            <v>1</v>
          </cell>
          <cell r="M25">
            <v>12</v>
          </cell>
          <cell r="N25">
            <v>3070</v>
          </cell>
        </row>
        <row r="26">
          <cell r="C26" t="str">
            <v>201210650FS00</v>
          </cell>
          <cell r="D26">
            <v>201210650</v>
          </cell>
          <cell r="E26" t="str">
            <v>C06</v>
          </cell>
          <cell r="F26" t="str">
            <v>UN</v>
          </cell>
          <cell r="G26">
            <v>1262.6716666666666</v>
          </cell>
          <cell r="H26" t="str">
            <v>FS00</v>
          </cell>
          <cell r="I26" t="str">
            <v>UN</v>
          </cell>
          <cell r="J26" t="b">
            <v>1</v>
          </cell>
          <cell r="K26">
            <v>6</v>
          </cell>
          <cell r="L26">
            <v>1</v>
          </cell>
          <cell r="M26">
            <v>6</v>
          </cell>
          <cell r="N26">
            <v>7576.03</v>
          </cell>
        </row>
        <row r="27">
          <cell r="C27" t="str">
            <v>201700302FS00</v>
          </cell>
          <cell r="D27">
            <v>201700302</v>
          </cell>
          <cell r="E27" t="str">
            <v>C10</v>
          </cell>
          <cell r="F27" t="str">
            <v>KG</v>
          </cell>
          <cell r="G27">
            <v>3710.4</v>
          </cell>
          <cell r="H27" t="str">
            <v>FS00</v>
          </cell>
          <cell r="I27" t="str">
            <v>KG</v>
          </cell>
          <cell r="J27" t="b">
            <v>1</v>
          </cell>
          <cell r="K27">
            <v>10</v>
          </cell>
          <cell r="L27">
            <v>1</v>
          </cell>
          <cell r="M27">
            <v>10</v>
          </cell>
          <cell r="N27">
            <v>37104</v>
          </cell>
        </row>
        <row r="28">
          <cell r="C28" t="str">
            <v>201700306FS00</v>
          </cell>
          <cell r="D28">
            <v>201700306</v>
          </cell>
          <cell r="E28" t="str">
            <v>C10</v>
          </cell>
          <cell r="F28" t="str">
            <v>KG</v>
          </cell>
          <cell r="G28">
            <v>10492.7</v>
          </cell>
          <cell r="H28" t="str">
            <v>FS00</v>
          </cell>
          <cell r="I28" t="str">
            <v>KG</v>
          </cell>
          <cell r="J28" t="b">
            <v>1</v>
          </cell>
          <cell r="K28">
            <v>10</v>
          </cell>
          <cell r="L28">
            <v>1</v>
          </cell>
          <cell r="M28">
            <v>10</v>
          </cell>
          <cell r="N28">
            <v>104927</v>
          </cell>
        </row>
        <row r="29">
          <cell r="C29" t="str">
            <v>101310038FS00</v>
          </cell>
          <cell r="D29">
            <v>101310038</v>
          </cell>
          <cell r="E29" t="str">
            <v>C50</v>
          </cell>
          <cell r="F29" t="str">
            <v>UN</v>
          </cell>
          <cell r="G29">
            <v>114.045</v>
          </cell>
          <cell r="H29" t="str">
            <v>FS00</v>
          </cell>
          <cell r="I29" t="str">
            <v>UN</v>
          </cell>
          <cell r="J29" t="b">
            <v>1</v>
          </cell>
          <cell r="K29">
            <v>50</v>
          </cell>
          <cell r="L29">
            <v>1</v>
          </cell>
          <cell r="M29">
            <v>50</v>
          </cell>
          <cell r="N29">
            <v>5702.25</v>
          </cell>
        </row>
        <row r="30">
          <cell r="C30" t="str">
            <v>201700307FS00</v>
          </cell>
          <cell r="D30">
            <v>201700307</v>
          </cell>
          <cell r="E30" t="str">
            <v>C10</v>
          </cell>
          <cell r="F30" t="str">
            <v>KG</v>
          </cell>
          <cell r="G30">
            <v>9848</v>
          </cell>
          <cell r="H30" t="str">
            <v>FS00</v>
          </cell>
          <cell r="I30" t="str">
            <v>KG</v>
          </cell>
          <cell r="J30" t="b">
            <v>1</v>
          </cell>
          <cell r="K30">
            <v>10</v>
          </cell>
          <cell r="L30">
            <v>1</v>
          </cell>
          <cell r="M30">
            <v>10</v>
          </cell>
          <cell r="N30">
            <v>98480</v>
          </cell>
        </row>
        <row r="31">
          <cell r="C31" t="str">
            <v>102100002FS00</v>
          </cell>
          <cell r="D31">
            <v>102100002</v>
          </cell>
          <cell r="E31" t="str">
            <v>C24</v>
          </cell>
          <cell r="F31" t="str">
            <v>UN</v>
          </cell>
          <cell r="G31">
            <v>1651.6387500000001</v>
          </cell>
          <cell r="H31" t="str">
            <v>FS00</v>
          </cell>
          <cell r="I31" t="str">
            <v>UN</v>
          </cell>
          <cell r="J31" t="b">
            <v>1</v>
          </cell>
          <cell r="K31">
            <v>24</v>
          </cell>
          <cell r="L31">
            <v>1</v>
          </cell>
          <cell r="M31">
            <v>24</v>
          </cell>
          <cell r="N31">
            <v>39639.33</v>
          </cell>
        </row>
        <row r="32">
          <cell r="C32" t="str">
            <v>102140410FS00</v>
          </cell>
          <cell r="D32">
            <v>102140410</v>
          </cell>
          <cell r="E32" t="str">
            <v>C48</v>
          </cell>
          <cell r="F32" t="str">
            <v>UN</v>
          </cell>
          <cell r="G32">
            <v>823.59</v>
          </cell>
          <cell r="H32" t="str">
            <v>FS00</v>
          </cell>
          <cell r="I32" t="str">
            <v>UN</v>
          </cell>
          <cell r="J32" t="b">
            <v>1</v>
          </cell>
          <cell r="K32">
            <v>48</v>
          </cell>
          <cell r="L32">
            <v>1</v>
          </cell>
          <cell r="M32">
            <v>48</v>
          </cell>
          <cell r="N32">
            <v>39532.32</v>
          </cell>
        </row>
        <row r="33">
          <cell r="C33" t="str">
            <v>101500000FS00</v>
          </cell>
          <cell r="D33">
            <v>101500000</v>
          </cell>
          <cell r="E33" t="str">
            <v>C48</v>
          </cell>
          <cell r="F33" t="str">
            <v>UN</v>
          </cell>
          <cell r="G33">
            <v>448.71437500000002</v>
          </cell>
          <cell r="H33" t="str">
            <v>FS00</v>
          </cell>
          <cell r="I33" t="str">
            <v>UN</v>
          </cell>
          <cell r="J33" t="b">
            <v>1</v>
          </cell>
          <cell r="K33">
            <v>48</v>
          </cell>
          <cell r="L33">
            <v>1</v>
          </cell>
          <cell r="M33">
            <v>48</v>
          </cell>
          <cell r="N33">
            <v>21538.29</v>
          </cell>
        </row>
        <row r="34">
          <cell r="C34" t="str">
            <v>102100001FS00</v>
          </cell>
          <cell r="D34">
            <v>102100001</v>
          </cell>
          <cell r="E34" t="str">
            <v>C24</v>
          </cell>
          <cell r="F34" t="str">
            <v>UN</v>
          </cell>
          <cell r="G34">
            <v>1470.9091666666666</v>
          </cell>
          <cell r="H34" t="str">
            <v>FS00</v>
          </cell>
          <cell r="I34" t="str">
            <v>UN</v>
          </cell>
          <cell r="J34" t="b">
            <v>1</v>
          </cell>
          <cell r="K34">
            <v>24</v>
          </cell>
          <cell r="L34">
            <v>1</v>
          </cell>
          <cell r="M34">
            <v>24</v>
          </cell>
          <cell r="N34">
            <v>35301.82</v>
          </cell>
        </row>
        <row r="35">
          <cell r="C35" t="str">
            <v>102140420FS00</v>
          </cell>
          <cell r="D35">
            <v>102140420</v>
          </cell>
          <cell r="E35" t="str">
            <v>C48</v>
          </cell>
          <cell r="F35" t="str">
            <v>UN</v>
          </cell>
          <cell r="G35">
            <v>743.61</v>
          </cell>
          <cell r="H35" t="str">
            <v>FS00</v>
          </cell>
          <cell r="I35" t="str">
            <v>UN</v>
          </cell>
          <cell r="J35" t="b">
            <v>1</v>
          </cell>
          <cell r="K35">
            <v>48</v>
          </cell>
          <cell r="L35">
            <v>1</v>
          </cell>
          <cell r="M35">
            <v>48</v>
          </cell>
          <cell r="N35">
            <v>35693.279999999999</v>
          </cell>
        </row>
        <row r="36">
          <cell r="C36" t="str">
            <v>101520120FS00</v>
          </cell>
          <cell r="D36">
            <v>101520120</v>
          </cell>
          <cell r="E36" t="str">
            <v>C24</v>
          </cell>
          <cell r="F36" t="str">
            <v>UN</v>
          </cell>
          <cell r="G36">
            <v>1276.9070833333333</v>
          </cell>
          <cell r="H36" t="str">
            <v>FS00</v>
          </cell>
          <cell r="I36" t="str">
            <v>UN</v>
          </cell>
          <cell r="J36" t="b">
            <v>1</v>
          </cell>
          <cell r="K36">
            <v>24</v>
          </cell>
          <cell r="L36">
            <v>1</v>
          </cell>
          <cell r="M36">
            <v>24</v>
          </cell>
          <cell r="N36">
            <v>30645.769999999997</v>
          </cell>
        </row>
        <row r="37">
          <cell r="C37" t="str">
            <v>101520140FS00</v>
          </cell>
          <cell r="D37">
            <v>101520140</v>
          </cell>
          <cell r="E37" t="str">
            <v>C12</v>
          </cell>
          <cell r="F37" t="str">
            <v>UN</v>
          </cell>
          <cell r="G37">
            <v>2460.4441666666667</v>
          </cell>
          <cell r="H37" t="str">
            <v>FS00</v>
          </cell>
          <cell r="I37" t="str">
            <v>UN</v>
          </cell>
          <cell r="J37" t="b">
            <v>1</v>
          </cell>
          <cell r="K37">
            <v>12</v>
          </cell>
          <cell r="L37">
            <v>1</v>
          </cell>
          <cell r="M37">
            <v>12</v>
          </cell>
          <cell r="N37">
            <v>29525.33</v>
          </cell>
        </row>
        <row r="38">
          <cell r="C38" t="str">
            <v>108000162FS00</v>
          </cell>
          <cell r="D38">
            <v>108000162</v>
          </cell>
          <cell r="E38" t="str">
            <v>C24</v>
          </cell>
          <cell r="F38" t="str">
            <v>UN</v>
          </cell>
          <cell r="G38">
            <v>1789</v>
          </cell>
          <cell r="H38" t="str">
            <v>FS00</v>
          </cell>
          <cell r="I38" t="str">
            <v>UN</v>
          </cell>
          <cell r="J38" t="b">
            <v>1</v>
          </cell>
          <cell r="K38">
            <v>24</v>
          </cell>
          <cell r="L38">
            <v>1</v>
          </cell>
          <cell r="M38">
            <v>24</v>
          </cell>
          <cell r="N38">
            <v>42936</v>
          </cell>
        </row>
        <row r="39">
          <cell r="C39" t="str">
            <v>101800146FS00</v>
          </cell>
          <cell r="D39">
            <v>101800146</v>
          </cell>
          <cell r="E39" t="str">
            <v>C72</v>
          </cell>
          <cell r="F39" t="str">
            <v>UN</v>
          </cell>
          <cell r="G39">
            <v>600</v>
          </cell>
          <cell r="H39" t="str">
            <v>FS00</v>
          </cell>
          <cell r="I39" t="str">
            <v>UN</v>
          </cell>
          <cell r="J39" t="b">
            <v>1</v>
          </cell>
          <cell r="K39">
            <v>72</v>
          </cell>
          <cell r="L39">
            <v>1</v>
          </cell>
          <cell r="M39">
            <v>72</v>
          </cell>
          <cell r="N39">
            <v>43200</v>
          </cell>
        </row>
        <row r="40">
          <cell r="C40" t="str">
            <v>102310250FS00</v>
          </cell>
          <cell r="D40">
            <v>102310250</v>
          </cell>
          <cell r="E40" t="str">
            <v>D16</v>
          </cell>
          <cell r="F40" t="str">
            <v>UN</v>
          </cell>
          <cell r="G40">
            <v>918.5</v>
          </cell>
          <cell r="H40" t="str">
            <v>FS00</v>
          </cell>
          <cell r="I40" t="str">
            <v>UN</v>
          </cell>
          <cell r="J40" t="b">
            <v>1</v>
          </cell>
          <cell r="K40">
            <v>16</v>
          </cell>
          <cell r="L40">
            <v>1</v>
          </cell>
          <cell r="M40">
            <v>16</v>
          </cell>
          <cell r="N40">
            <v>14696</v>
          </cell>
        </row>
        <row r="41">
          <cell r="C41" t="str">
            <v>102500012FS00</v>
          </cell>
          <cell r="D41">
            <v>102500012</v>
          </cell>
          <cell r="E41" t="str">
            <v>C12</v>
          </cell>
          <cell r="F41" t="str">
            <v>UN</v>
          </cell>
          <cell r="G41">
            <v>1395.5</v>
          </cell>
          <cell r="H41" t="str">
            <v>FS00</v>
          </cell>
          <cell r="I41" t="str">
            <v>UN</v>
          </cell>
          <cell r="J41" t="b">
            <v>1</v>
          </cell>
          <cell r="K41">
            <v>12</v>
          </cell>
          <cell r="L41">
            <v>1</v>
          </cell>
          <cell r="M41">
            <v>12</v>
          </cell>
          <cell r="N41">
            <v>16746</v>
          </cell>
        </row>
        <row r="42">
          <cell r="C42" t="str">
            <v>201350000FS00</v>
          </cell>
          <cell r="D42">
            <v>201350000</v>
          </cell>
          <cell r="E42" t="str">
            <v>C16</v>
          </cell>
          <cell r="F42" t="str">
            <v>UN</v>
          </cell>
          <cell r="G42">
            <v>1278.875</v>
          </cell>
          <cell r="H42" t="str">
            <v>FS00</v>
          </cell>
          <cell r="I42" t="str">
            <v>UN</v>
          </cell>
          <cell r="J42" t="b">
            <v>1</v>
          </cell>
          <cell r="K42">
            <v>16</v>
          </cell>
          <cell r="L42">
            <v>1</v>
          </cell>
          <cell r="M42">
            <v>16</v>
          </cell>
          <cell r="N42">
            <v>20462</v>
          </cell>
        </row>
        <row r="43">
          <cell r="C43" t="str">
            <v>101310213FS00</v>
          </cell>
          <cell r="D43">
            <v>101310213</v>
          </cell>
          <cell r="E43" t="str">
            <v>C10</v>
          </cell>
          <cell r="F43" t="str">
            <v>UN</v>
          </cell>
          <cell r="G43">
            <v>6767.0550000000003</v>
          </cell>
          <cell r="H43" t="str">
            <v>FS00</v>
          </cell>
          <cell r="I43" t="str">
            <v>UN</v>
          </cell>
          <cell r="J43" t="b">
            <v>1</v>
          </cell>
          <cell r="K43">
            <v>10</v>
          </cell>
          <cell r="L43">
            <v>1</v>
          </cell>
          <cell r="M43">
            <v>10</v>
          </cell>
          <cell r="N43">
            <v>67670.55</v>
          </cell>
        </row>
        <row r="44">
          <cell r="C44" t="str">
            <v>101310214FS00</v>
          </cell>
          <cell r="D44">
            <v>101310214</v>
          </cell>
          <cell r="E44" t="str">
            <v>C10</v>
          </cell>
          <cell r="F44" t="str">
            <v>UN</v>
          </cell>
          <cell r="G44">
            <v>2785.721</v>
          </cell>
          <cell r="H44" t="str">
            <v>FS00</v>
          </cell>
          <cell r="I44" t="str">
            <v>UN</v>
          </cell>
          <cell r="J44" t="b">
            <v>1</v>
          </cell>
          <cell r="K44">
            <v>10</v>
          </cell>
          <cell r="L44">
            <v>1</v>
          </cell>
          <cell r="M44">
            <v>10</v>
          </cell>
          <cell r="N44">
            <v>27857.21</v>
          </cell>
        </row>
        <row r="45">
          <cell r="C45" t="str">
            <v>201220950FS00</v>
          </cell>
          <cell r="D45">
            <v>201220950</v>
          </cell>
          <cell r="E45" t="str">
            <v>V00</v>
          </cell>
          <cell r="F45" t="str">
            <v>V00</v>
          </cell>
          <cell r="G45">
            <v>5014.99</v>
          </cell>
          <cell r="H45" t="str">
            <v>FS00</v>
          </cell>
          <cell r="I45" t="str">
            <v>V00</v>
          </cell>
          <cell r="J45" t="b">
            <v>1</v>
          </cell>
          <cell r="K45">
            <v>1</v>
          </cell>
          <cell r="L45">
            <v>1</v>
          </cell>
          <cell r="M45">
            <v>1</v>
          </cell>
          <cell r="N45">
            <v>5014.99</v>
          </cell>
        </row>
        <row r="46">
          <cell r="C46" t="str">
            <v>201222160FS00</v>
          </cell>
          <cell r="D46">
            <v>201222160</v>
          </cell>
          <cell r="E46" t="str">
            <v>T00</v>
          </cell>
          <cell r="F46" t="str">
            <v>T00</v>
          </cell>
          <cell r="G46">
            <v>10582.77</v>
          </cell>
          <cell r="H46" t="str">
            <v>FS00</v>
          </cell>
          <cell r="I46" t="str">
            <v>T00</v>
          </cell>
          <cell r="J46" t="b">
            <v>1</v>
          </cell>
          <cell r="K46">
            <v>1</v>
          </cell>
          <cell r="L46">
            <v>1</v>
          </cell>
          <cell r="M46">
            <v>1</v>
          </cell>
          <cell r="N46">
            <v>10582.77</v>
          </cell>
        </row>
        <row r="47">
          <cell r="C47" t="str">
            <v>201222280FS00</v>
          </cell>
          <cell r="D47">
            <v>201222280</v>
          </cell>
          <cell r="E47" t="str">
            <v>T00</v>
          </cell>
          <cell r="F47" t="str">
            <v>T00</v>
          </cell>
          <cell r="G47">
            <v>9587</v>
          </cell>
          <cell r="H47" t="str">
            <v>FS00</v>
          </cell>
          <cell r="I47" t="str">
            <v>T00</v>
          </cell>
          <cell r="J47" t="b">
            <v>1</v>
          </cell>
          <cell r="K47">
            <v>1</v>
          </cell>
          <cell r="L47">
            <v>1</v>
          </cell>
          <cell r="M47">
            <v>1</v>
          </cell>
          <cell r="N47">
            <v>9587</v>
          </cell>
        </row>
        <row r="48">
          <cell r="C48" t="str">
            <v>201222750FS00</v>
          </cell>
          <cell r="D48">
            <v>201222750</v>
          </cell>
          <cell r="E48" t="str">
            <v>T00</v>
          </cell>
          <cell r="F48" t="str">
            <v>T00</v>
          </cell>
          <cell r="G48">
            <v>5809.5</v>
          </cell>
          <cell r="H48" t="str">
            <v>FS00</v>
          </cell>
          <cell r="I48" t="str">
            <v>T00</v>
          </cell>
          <cell r="J48" t="b">
            <v>1</v>
          </cell>
          <cell r="K48">
            <v>1</v>
          </cell>
          <cell r="L48">
            <v>1</v>
          </cell>
          <cell r="M48">
            <v>1</v>
          </cell>
          <cell r="N48">
            <v>5809.5</v>
          </cell>
        </row>
        <row r="49">
          <cell r="C49" t="str">
            <v>102600017FS00</v>
          </cell>
          <cell r="D49">
            <v>102600017</v>
          </cell>
          <cell r="E49" t="str">
            <v>C12</v>
          </cell>
          <cell r="F49" t="str">
            <v>UN</v>
          </cell>
          <cell r="G49">
            <v>2278</v>
          </cell>
          <cell r="H49" t="str">
            <v>FS00</v>
          </cell>
          <cell r="I49" t="str">
            <v>UN</v>
          </cell>
          <cell r="J49" t="b">
            <v>1</v>
          </cell>
          <cell r="K49">
            <v>12</v>
          </cell>
          <cell r="L49">
            <v>1</v>
          </cell>
          <cell r="M49">
            <v>12</v>
          </cell>
          <cell r="N49">
            <v>27336</v>
          </cell>
        </row>
        <row r="50">
          <cell r="C50" t="str">
            <v>101200051FS00</v>
          </cell>
          <cell r="D50">
            <v>101200051</v>
          </cell>
          <cell r="E50" t="str">
            <v>C12</v>
          </cell>
          <cell r="F50" t="str">
            <v>UN</v>
          </cell>
          <cell r="G50">
            <v>698.25</v>
          </cell>
          <cell r="H50" t="str">
            <v>FS00</v>
          </cell>
          <cell r="I50" t="str">
            <v>UN</v>
          </cell>
          <cell r="J50" t="b">
            <v>1</v>
          </cell>
          <cell r="K50">
            <v>12</v>
          </cell>
          <cell r="L50">
            <v>1</v>
          </cell>
          <cell r="M50">
            <v>12</v>
          </cell>
          <cell r="N50">
            <v>8379</v>
          </cell>
        </row>
        <row r="51">
          <cell r="C51" t="str">
            <v>102500070FS00</v>
          </cell>
          <cell r="D51">
            <v>102500070</v>
          </cell>
          <cell r="E51" t="str">
            <v>C12</v>
          </cell>
          <cell r="F51" t="str">
            <v>UN</v>
          </cell>
          <cell r="G51">
            <v>2266.585</v>
          </cell>
          <cell r="H51" t="str">
            <v>FS00</v>
          </cell>
          <cell r="I51" t="str">
            <v>UN</v>
          </cell>
          <cell r="J51" t="b">
            <v>1</v>
          </cell>
          <cell r="K51">
            <v>12</v>
          </cell>
          <cell r="L51">
            <v>1</v>
          </cell>
          <cell r="M51">
            <v>12</v>
          </cell>
          <cell r="N51">
            <v>27199.02</v>
          </cell>
        </row>
        <row r="52">
          <cell r="C52" t="str">
            <v>201230120FS00</v>
          </cell>
          <cell r="D52">
            <v>201230120</v>
          </cell>
          <cell r="E52" t="str">
            <v>C12</v>
          </cell>
          <cell r="F52" t="str">
            <v>UN</v>
          </cell>
          <cell r="G52">
            <v>248.16666666666666</v>
          </cell>
          <cell r="H52" t="str">
            <v>FS00</v>
          </cell>
          <cell r="I52" t="str">
            <v>UN</v>
          </cell>
          <cell r="J52" t="b">
            <v>1</v>
          </cell>
          <cell r="K52">
            <v>12</v>
          </cell>
          <cell r="L52">
            <v>1</v>
          </cell>
          <cell r="M52">
            <v>12</v>
          </cell>
          <cell r="N52">
            <v>2978</v>
          </cell>
        </row>
        <row r="53">
          <cell r="C53" t="str">
            <v>201700468FS00</v>
          </cell>
          <cell r="D53">
            <v>201700468</v>
          </cell>
          <cell r="E53" t="str">
            <v>C12</v>
          </cell>
          <cell r="F53" t="str">
            <v>UN</v>
          </cell>
          <cell r="G53">
            <v>1257.5225</v>
          </cell>
          <cell r="H53" t="str">
            <v>FS00</v>
          </cell>
          <cell r="I53" t="str">
            <v>UN</v>
          </cell>
          <cell r="J53" t="b">
            <v>1</v>
          </cell>
          <cell r="K53">
            <v>12</v>
          </cell>
          <cell r="L53">
            <v>1</v>
          </cell>
          <cell r="M53">
            <v>12</v>
          </cell>
          <cell r="N53">
            <v>15090.27</v>
          </cell>
        </row>
        <row r="54">
          <cell r="C54" t="str">
            <v>201703150FS00</v>
          </cell>
          <cell r="D54">
            <v>201703150</v>
          </cell>
          <cell r="E54" t="str">
            <v>C10</v>
          </cell>
          <cell r="F54" t="str">
            <v>UN</v>
          </cell>
          <cell r="G54">
            <v>2483.13</v>
          </cell>
          <cell r="H54" t="str">
            <v>FS00</v>
          </cell>
          <cell r="I54" t="str">
            <v>UN</v>
          </cell>
          <cell r="J54" t="b">
            <v>1</v>
          </cell>
          <cell r="K54">
            <v>10</v>
          </cell>
          <cell r="L54">
            <v>1</v>
          </cell>
          <cell r="M54">
            <v>10</v>
          </cell>
          <cell r="N54">
            <v>24831.300000000003</v>
          </cell>
        </row>
        <row r="55">
          <cell r="C55" t="str">
            <v>201700295FS00</v>
          </cell>
          <cell r="D55">
            <v>201700295</v>
          </cell>
          <cell r="E55" t="str">
            <v>C14</v>
          </cell>
          <cell r="F55" t="str">
            <v>UN</v>
          </cell>
          <cell r="G55">
            <v>626.65071428571423</v>
          </cell>
          <cell r="H55" t="str">
            <v>FS00</v>
          </cell>
          <cell r="I55" t="str">
            <v>UN</v>
          </cell>
          <cell r="J55" t="b">
            <v>1</v>
          </cell>
          <cell r="K55">
            <v>14</v>
          </cell>
          <cell r="L55">
            <v>1</v>
          </cell>
          <cell r="M55">
            <v>14</v>
          </cell>
          <cell r="N55">
            <v>8773.1099999999988</v>
          </cell>
        </row>
        <row r="56">
          <cell r="C56" t="str">
            <v>201700286FS00</v>
          </cell>
          <cell r="D56">
            <v>201700286</v>
          </cell>
          <cell r="E56" t="str">
            <v>C80</v>
          </cell>
          <cell r="F56" t="str">
            <v>UN</v>
          </cell>
          <cell r="G56">
            <v>128.13333333333333</v>
          </cell>
          <cell r="H56" t="str">
            <v>FS00</v>
          </cell>
          <cell r="I56" t="str">
            <v>UN</v>
          </cell>
          <cell r="J56" t="b">
            <v>1</v>
          </cell>
          <cell r="K56">
            <v>80</v>
          </cell>
          <cell r="L56">
            <v>1</v>
          </cell>
          <cell r="M56">
            <v>80</v>
          </cell>
          <cell r="N56">
            <v>10250.666666666666</v>
          </cell>
        </row>
        <row r="57">
          <cell r="C57" t="str">
            <v>201700457FS00</v>
          </cell>
          <cell r="D57">
            <v>201700457</v>
          </cell>
          <cell r="E57" t="str">
            <v>C15</v>
          </cell>
          <cell r="F57" t="str">
            <v>UN</v>
          </cell>
          <cell r="G57">
            <v>501</v>
          </cell>
          <cell r="H57" t="str">
            <v>FS00</v>
          </cell>
          <cell r="I57" t="str">
            <v>UN</v>
          </cell>
          <cell r="J57" t="b">
            <v>1</v>
          </cell>
          <cell r="K57">
            <v>15</v>
          </cell>
          <cell r="L57">
            <v>1</v>
          </cell>
          <cell r="M57">
            <v>15</v>
          </cell>
          <cell r="N57">
            <v>7515</v>
          </cell>
        </row>
        <row r="58">
          <cell r="C58" t="str">
            <v>201700288FS00</v>
          </cell>
          <cell r="D58">
            <v>201700288</v>
          </cell>
          <cell r="E58" t="str">
            <v>C75</v>
          </cell>
          <cell r="F58" t="str">
            <v>UN</v>
          </cell>
          <cell r="G58">
            <v>89.222533333333331</v>
          </cell>
          <cell r="H58" t="str">
            <v>FS00</v>
          </cell>
          <cell r="I58" t="str">
            <v>UN</v>
          </cell>
          <cell r="J58" t="b">
            <v>1</v>
          </cell>
          <cell r="K58">
            <v>75</v>
          </cell>
          <cell r="L58">
            <v>1</v>
          </cell>
          <cell r="M58">
            <v>75</v>
          </cell>
          <cell r="N58">
            <v>6691.69</v>
          </cell>
        </row>
        <row r="59">
          <cell r="C59" t="str">
            <v>201700458FS00</v>
          </cell>
          <cell r="D59">
            <v>201700458</v>
          </cell>
          <cell r="E59" t="str">
            <v>C15</v>
          </cell>
          <cell r="F59" t="str">
            <v>UN</v>
          </cell>
          <cell r="G59">
            <v>311</v>
          </cell>
          <cell r="H59" t="str">
            <v>FS00</v>
          </cell>
          <cell r="I59" t="str">
            <v>UN</v>
          </cell>
          <cell r="J59" t="b">
            <v>1</v>
          </cell>
          <cell r="K59">
            <v>15</v>
          </cell>
          <cell r="L59">
            <v>1</v>
          </cell>
          <cell r="M59">
            <v>15</v>
          </cell>
          <cell r="N59">
            <v>4665</v>
          </cell>
        </row>
        <row r="60">
          <cell r="C60" t="str">
            <v>201700287FS00</v>
          </cell>
          <cell r="D60">
            <v>201700287</v>
          </cell>
          <cell r="E60" t="str">
            <v>C75</v>
          </cell>
          <cell r="F60" t="str">
            <v>UN</v>
          </cell>
          <cell r="G60">
            <v>65.282933333333332</v>
          </cell>
          <cell r="H60" t="str">
            <v>FS00</v>
          </cell>
          <cell r="I60" t="str">
            <v>UN</v>
          </cell>
          <cell r="J60" t="b">
            <v>1</v>
          </cell>
          <cell r="K60">
            <v>75</v>
          </cell>
          <cell r="L60">
            <v>1</v>
          </cell>
          <cell r="M60">
            <v>75</v>
          </cell>
          <cell r="N60">
            <v>4896.22</v>
          </cell>
        </row>
        <row r="61">
          <cell r="C61" t="str">
            <v>201700361FS00</v>
          </cell>
          <cell r="D61">
            <v>201700361</v>
          </cell>
          <cell r="E61" t="str">
            <v>C10</v>
          </cell>
          <cell r="F61" t="str">
            <v>UN</v>
          </cell>
          <cell r="G61">
            <v>712.56700000000001</v>
          </cell>
          <cell r="H61" t="str">
            <v>FS00</v>
          </cell>
          <cell r="I61" t="str">
            <v>UN</v>
          </cell>
          <cell r="J61" t="b">
            <v>1</v>
          </cell>
          <cell r="K61">
            <v>10</v>
          </cell>
          <cell r="L61">
            <v>1</v>
          </cell>
          <cell r="M61">
            <v>10</v>
          </cell>
          <cell r="N61">
            <v>7125.67</v>
          </cell>
        </row>
        <row r="62">
          <cell r="C62" t="str">
            <v>201700292FS00</v>
          </cell>
          <cell r="D62">
            <v>201700292</v>
          </cell>
          <cell r="E62" t="str">
            <v>C60</v>
          </cell>
          <cell r="F62" t="str">
            <v>UN</v>
          </cell>
          <cell r="G62">
            <v>118.50183333333334</v>
          </cell>
          <cell r="H62" t="str">
            <v>FS00</v>
          </cell>
          <cell r="I62" t="str">
            <v>UN</v>
          </cell>
          <cell r="J62" t="b">
            <v>1</v>
          </cell>
          <cell r="K62">
            <v>60</v>
          </cell>
          <cell r="L62">
            <v>1</v>
          </cell>
          <cell r="M62">
            <v>60</v>
          </cell>
          <cell r="N62">
            <v>7110.1100000000006</v>
          </cell>
        </row>
        <row r="63">
          <cell r="C63" t="str">
            <v>201700039FS00</v>
          </cell>
          <cell r="D63">
            <v>201700039</v>
          </cell>
          <cell r="E63" t="str">
            <v>C12</v>
          </cell>
          <cell r="F63" t="str">
            <v>UN</v>
          </cell>
          <cell r="G63">
            <v>604.70833333333337</v>
          </cell>
          <cell r="H63" t="str">
            <v>FS00</v>
          </cell>
          <cell r="I63" t="str">
            <v>UN</v>
          </cell>
          <cell r="J63" t="b">
            <v>1</v>
          </cell>
          <cell r="K63">
            <v>12</v>
          </cell>
          <cell r="L63">
            <v>1</v>
          </cell>
          <cell r="M63">
            <v>12</v>
          </cell>
          <cell r="N63">
            <v>7256.5</v>
          </cell>
        </row>
        <row r="64">
          <cell r="C64" t="str">
            <v>201700040FS00</v>
          </cell>
          <cell r="D64">
            <v>201700040</v>
          </cell>
          <cell r="E64" t="str">
            <v>C12</v>
          </cell>
          <cell r="F64" t="str">
            <v>UN</v>
          </cell>
          <cell r="G64">
            <v>358.30833333333334</v>
          </cell>
          <cell r="H64" t="str">
            <v>FS00</v>
          </cell>
          <cell r="I64" t="str">
            <v>UN</v>
          </cell>
          <cell r="J64" t="b">
            <v>1</v>
          </cell>
          <cell r="K64">
            <v>12</v>
          </cell>
          <cell r="L64">
            <v>1</v>
          </cell>
          <cell r="M64">
            <v>12</v>
          </cell>
          <cell r="N64">
            <v>4299.7</v>
          </cell>
        </row>
        <row r="65">
          <cell r="C65" t="str">
            <v>201700496FS00</v>
          </cell>
          <cell r="D65">
            <v>201700496</v>
          </cell>
          <cell r="E65" t="str">
            <v>C10</v>
          </cell>
          <cell r="F65" t="str">
            <v>UN</v>
          </cell>
          <cell r="G65">
            <v>716.84100000000001</v>
          </cell>
          <cell r="H65" t="str">
            <v>FS00</v>
          </cell>
          <cell r="I65" t="str">
            <v>UN</v>
          </cell>
          <cell r="J65" t="b">
            <v>1</v>
          </cell>
          <cell r="K65">
            <v>10</v>
          </cell>
          <cell r="L65">
            <v>1</v>
          </cell>
          <cell r="M65">
            <v>10</v>
          </cell>
          <cell r="N65">
            <v>7168.41</v>
          </cell>
        </row>
        <row r="66">
          <cell r="C66" t="str">
            <v>102200081FS00</v>
          </cell>
          <cell r="D66">
            <v>102200081</v>
          </cell>
          <cell r="E66" t="str">
            <v>C12</v>
          </cell>
          <cell r="F66" t="str">
            <v>UN</v>
          </cell>
          <cell r="G66">
            <v>367.6225</v>
          </cell>
          <cell r="H66" t="str">
            <v>FS00</v>
          </cell>
          <cell r="I66" t="str">
            <v>UN</v>
          </cell>
          <cell r="J66" t="b">
            <v>1</v>
          </cell>
          <cell r="K66">
            <v>12</v>
          </cell>
          <cell r="L66">
            <v>1</v>
          </cell>
          <cell r="M66">
            <v>12</v>
          </cell>
          <cell r="N66">
            <v>4411.47</v>
          </cell>
        </row>
        <row r="67">
          <cell r="C67" t="str">
            <v>201700347FS00</v>
          </cell>
          <cell r="D67">
            <v>201700347</v>
          </cell>
          <cell r="E67" t="str">
            <v>C07</v>
          </cell>
          <cell r="F67" t="str">
            <v>UN</v>
          </cell>
          <cell r="G67">
            <v>1707.8571428571429</v>
          </cell>
          <cell r="H67" t="str">
            <v>FS00</v>
          </cell>
          <cell r="I67" t="str">
            <v>UN</v>
          </cell>
          <cell r="J67" t="b">
            <v>1</v>
          </cell>
          <cell r="K67">
            <v>7</v>
          </cell>
          <cell r="L67">
            <v>1</v>
          </cell>
          <cell r="M67">
            <v>7</v>
          </cell>
          <cell r="N67">
            <v>11955</v>
          </cell>
        </row>
        <row r="68">
          <cell r="C68" t="str">
            <v>101310048FS00</v>
          </cell>
          <cell r="D68">
            <v>101310048</v>
          </cell>
          <cell r="E68" t="str">
            <v>C25</v>
          </cell>
          <cell r="F68" t="str">
            <v>UN</v>
          </cell>
          <cell r="G68">
            <v>183</v>
          </cell>
          <cell r="H68" t="str">
            <v>FS00</v>
          </cell>
          <cell r="I68" t="str">
            <v>UN</v>
          </cell>
          <cell r="J68" t="b">
            <v>1</v>
          </cell>
          <cell r="K68">
            <v>25</v>
          </cell>
          <cell r="L68">
            <v>1</v>
          </cell>
          <cell r="M68">
            <v>25</v>
          </cell>
          <cell r="N68">
            <v>4575</v>
          </cell>
        </row>
        <row r="69">
          <cell r="C69" t="str">
            <v>101500200FS00</v>
          </cell>
          <cell r="D69">
            <v>101500200</v>
          </cell>
          <cell r="E69" t="str">
            <v>C24</v>
          </cell>
          <cell r="F69" t="str">
            <v>UN</v>
          </cell>
          <cell r="G69">
            <v>454.73250000000002</v>
          </cell>
          <cell r="H69" t="str">
            <v>FS00</v>
          </cell>
          <cell r="I69" t="str">
            <v>UN</v>
          </cell>
          <cell r="J69" t="b">
            <v>1</v>
          </cell>
          <cell r="K69">
            <v>24</v>
          </cell>
          <cell r="L69">
            <v>1</v>
          </cell>
          <cell r="M69">
            <v>24</v>
          </cell>
          <cell r="N69">
            <v>10913.58</v>
          </cell>
        </row>
        <row r="70">
          <cell r="C70" t="str">
            <v>101520200FS00</v>
          </cell>
          <cell r="D70">
            <v>101520200</v>
          </cell>
          <cell r="E70" t="str">
            <v>C24</v>
          </cell>
          <cell r="F70" t="str">
            <v>UN</v>
          </cell>
          <cell r="G70">
            <v>673.35958333333338</v>
          </cell>
          <cell r="H70" t="str">
            <v>FS00</v>
          </cell>
          <cell r="I70" t="str">
            <v>UN</v>
          </cell>
          <cell r="J70" t="b">
            <v>1</v>
          </cell>
          <cell r="K70">
            <v>24</v>
          </cell>
          <cell r="L70">
            <v>1</v>
          </cell>
          <cell r="M70">
            <v>24</v>
          </cell>
          <cell r="N70">
            <v>16160.630000000001</v>
          </cell>
        </row>
        <row r="71">
          <cell r="C71" t="str">
            <v>102500011FS00</v>
          </cell>
          <cell r="D71">
            <v>102500011</v>
          </cell>
          <cell r="E71" t="str">
            <v>C12</v>
          </cell>
          <cell r="F71" t="str">
            <v>UN</v>
          </cell>
          <cell r="G71">
            <v>2354.9166666666665</v>
          </cell>
          <cell r="H71" t="str">
            <v>FS00</v>
          </cell>
          <cell r="I71" t="str">
            <v>UN</v>
          </cell>
          <cell r="J71" t="b">
            <v>1</v>
          </cell>
          <cell r="K71">
            <v>12</v>
          </cell>
          <cell r="L71">
            <v>1</v>
          </cell>
          <cell r="M71">
            <v>12</v>
          </cell>
          <cell r="N71">
            <v>28259</v>
          </cell>
        </row>
        <row r="72">
          <cell r="C72" t="str">
            <v>201701100FS00</v>
          </cell>
          <cell r="D72">
            <v>201701100</v>
          </cell>
          <cell r="E72" t="str">
            <v>C10</v>
          </cell>
          <cell r="F72" t="str">
            <v>UN</v>
          </cell>
          <cell r="G72">
            <v>3618</v>
          </cell>
          <cell r="H72" t="str">
            <v>FS00</v>
          </cell>
          <cell r="I72" t="str">
            <v>UN</v>
          </cell>
          <cell r="J72" t="b">
            <v>1</v>
          </cell>
          <cell r="K72">
            <v>10</v>
          </cell>
          <cell r="L72">
            <v>1</v>
          </cell>
          <cell r="M72">
            <v>10</v>
          </cell>
          <cell r="N72">
            <v>36180</v>
          </cell>
        </row>
        <row r="73">
          <cell r="C73" t="str">
            <v>102500007FS00</v>
          </cell>
          <cell r="D73">
            <v>102500007</v>
          </cell>
          <cell r="E73" t="str">
            <v>C06</v>
          </cell>
          <cell r="F73" t="str">
            <v>UN</v>
          </cell>
          <cell r="G73">
            <v>2003.6666666666667</v>
          </cell>
          <cell r="H73" t="str">
            <v>FS00</v>
          </cell>
          <cell r="I73" t="str">
            <v>UN</v>
          </cell>
          <cell r="J73" t="b">
            <v>1</v>
          </cell>
          <cell r="K73">
            <v>6</v>
          </cell>
          <cell r="L73">
            <v>1</v>
          </cell>
          <cell r="M73">
            <v>6</v>
          </cell>
          <cell r="N73">
            <v>12022</v>
          </cell>
        </row>
        <row r="74">
          <cell r="C74" t="str">
            <v>102500001FS00</v>
          </cell>
          <cell r="D74">
            <v>102500001</v>
          </cell>
          <cell r="E74" t="str">
            <v>C12</v>
          </cell>
          <cell r="F74" t="str">
            <v>UN</v>
          </cell>
          <cell r="G74">
            <v>2146.0833333333335</v>
          </cell>
          <cell r="H74" t="str">
            <v>FS00</v>
          </cell>
          <cell r="I74" t="str">
            <v>UN</v>
          </cell>
          <cell r="J74" t="b">
            <v>1</v>
          </cell>
          <cell r="K74">
            <v>12</v>
          </cell>
          <cell r="L74">
            <v>1</v>
          </cell>
          <cell r="M74">
            <v>12</v>
          </cell>
          <cell r="N74">
            <v>25753</v>
          </cell>
        </row>
        <row r="75">
          <cell r="C75" t="str">
            <v>102500002FS00</v>
          </cell>
          <cell r="D75">
            <v>102500002</v>
          </cell>
          <cell r="E75" t="str">
            <v>C12</v>
          </cell>
          <cell r="F75" t="str">
            <v>UN</v>
          </cell>
          <cell r="G75">
            <v>2125.8158333333336</v>
          </cell>
          <cell r="H75" t="str">
            <v>FS00</v>
          </cell>
          <cell r="I75" t="str">
            <v>UN</v>
          </cell>
          <cell r="J75" t="b">
            <v>1</v>
          </cell>
          <cell r="K75">
            <v>12</v>
          </cell>
          <cell r="L75">
            <v>1</v>
          </cell>
          <cell r="M75">
            <v>12</v>
          </cell>
          <cell r="N75">
            <v>25509.79</v>
          </cell>
        </row>
        <row r="76">
          <cell r="C76" t="str">
            <v>201703050FS00</v>
          </cell>
          <cell r="D76">
            <v>201703050</v>
          </cell>
          <cell r="E76" t="str">
            <v>C10</v>
          </cell>
          <cell r="F76" t="str">
            <v>UN</v>
          </cell>
          <cell r="G76">
            <v>2466.69</v>
          </cell>
          <cell r="H76" t="str">
            <v>FS00</v>
          </cell>
          <cell r="I76" t="str">
            <v>UN</v>
          </cell>
          <cell r="J76" t="b">
            <v>1</v>
          </cell>
          <cell r="K76">
            <v>10</v>
          </cell>
          <cell r="L76">
            <v>1</v>
          </cell>
          <cell r="M76">
            <v>10</v>
          </cell>
          <cell r="N76">
            <v>24666.9</v>
          </cell>
        </row>
        <row r="77">
          <cell r="C77" t="str">
            <v>201700467FS00</v>
          </cell>
          <cell r="D77">
            <v>201700467</v>
          </cell>
          <cell r="E77" t="str">
            <v>C12</v>
          </cell>
          <cell r="F77" t="str">
            <v>UN</v>
          </cell>
          <cell r="G77">
            <v>731.3175</v>
          </cell>
          <cell r="H77" t="str">
            <v>FS00</v>
          </cell>
          <cell r="I77" t="str">
            <v>UN</v>
          </cell>
          <cell r="J77" t="b">
            <v>1</v>
          </cell>
          <cell r="K77">
            <v>12</v>
          </cell>
          <cell r="L77">
            <v>1</v>
          </cell>
          <cell r="M77">
            <v>12</v>
          </cell>
          <cell r="N77">
            <v>8775.81</v>
          </cell>
        </row>
        <row r="78">
          <cell r="C78" t="str">
            <v>201700351FS00</v>
          </cell>
          <cell r="D78">
            <v>201700351</v>
          </cell>
          <cell r="E78" t="str">
            <v>C54</v>
          </cell>
          <cell r="F78" t="str">
            <v>UN</v>
          </cell>
          <cell r="G78">
            <v>102.51981481481481</v>
          </cell>
          <cell r="H78" t="str">
            <v>FS00</v>
          </cell>
          <cell r="I78" t="str">
            <v>UN</v>
          </cell>
          <cell r="J78" t="b">
            <v>1</v>
          </cell>
          <cell r="K78">
            <v>54</v>
          </cell>
          <cell r="L78">
            <v>1</v>
          </cell>
          <cell r="M78">
            <v>54</v>
          </cell>
          <cell r="N78">
            <v>5536.07</v>
          </cell>
        </row>
        <row r="79">
          <cell r="C79" t="str">
            <v>201700345FS00</v>
          </cell>
          <cell r="D79">
            <v>201700345</v>
          </cell>
          <cell r="E79" t="str">
            <v>C12</v>
          </cell>
          <cell r="F79" t="str">
            <v>UN</v>
          </cell>
          <cell r="G79">
            <v>1036</v>
          </cell>
          <cell r="H79" t="str">
            <v>FS00</v>
          </cell>
          <cell r="I79" t="str">
            <v>UN</v>
          </cell>
          <cell r="J79" t="b">
            <v>1</v>
          </cell>
          <cell r="K79">
            <v>12</v>
          </cell>
          <cell r="L79">
            <v>1</v>
          </cell>
          <cell r="M79">
            <v>12</v>
          </cell>
          <cell r="N79">
            <v>12432</v>
          </cell>
        </row>
        <row r="80">
          <cell r="C80" t="str">
            <v>201700497FS00</v>
          </cell>
          <cell r="D80">
            <v>201700497</v>
          </cell>
          <cell r="E80" t="str">
            <v>C10</v>
          </cell>
          <cell r="F80" t="str">
            <v>UN</v>
          </cell>
          <cell r="G80">
            <v>775.55499999999995</v>
          </cell>
          <cell r="H80" t="str">
            <v>FS00</v>
          </cell>
          <cell r="I80" t="str">
            <v>UN</v>
          </cell>
          <cell r="J80" t="b">
            <v>1</v>
          </cell>
          <cell r="K80">
            <v>10</v>
          </cell>
          <cell r="L80">
            <v>1</v>
          </cell>
          <cell r="M80">
            <v>10</v>
          </cell>
          <cell r="N80">
            <v>7755.5499999999993</v>
          </cell>
        </row>
        <row r="81">
          <cell r="C81" t="str">
            <v>201700346FS00</v>
          </cell>
          <cell r="D81">
            <v>201700346</v>
          </cell>
          <cell r="E81" t="str">
            <v>C12</v>
          </cell>
          <cell r="F81" t="str">
            <v>UN</v>
          </cell>
          <cell r="G81">
            <v>586.75</v>
          </cell>
          <cell r="H81" t="str">
            <v>FS00</v>
          </cell>
          <cell r="I81" t="str">
            <v>UN</v>
          </cell>
          <cell r="J81" t="b">
            <v>1</v>
          </cell>
          <cell r="K81">
            <v>12</v>
          </cell>
          <cell r="L81">
            <v>1</v>
          </cell>
          <cell r="M81">
            <v>12</v>
          </cell>
          <cell r="N81">
            <v>7041</v>
          </cell>
        </row>
        <row r="82">
          <cell r="C82" t="str">
            <v>201700352FS00</v>
          </cell>
          <cell r="D82">
            <v>201700352</v>
          </cell>
          <cell r="E82" t="str">
            <v>C54</v>
          </cell>
          <cell r="F82" t="str">
            <v>UN</v>
          </cell>
          <cell r="G82">
            <v>110.38888888888889</v>
          </cell>
          <cell r="H82" t="str">
            <v>FS00</v>
          </cell>
          <cell r="I82" t="str">
            <v>UN</v>
          </cell>
          <cell r="J82" t="b">
            <v>1</v>
          </cell>
          <cell r="K82">
            <v>54</v>
          </cell>
          <cell r="L82">
            <v>1</v>
          </cell>
          <cell r="M82">
            <v>54</v>
          </cell>
          <cell r="N82">
            <v>5961</v>
          </cell>
        </row>
        <row r="83">
          <cell r="C83" t="str">
            <v>201700508FS00</v>
          </cell>
          <cell r="D83">
            <v>201700508</v>
          </cell>
          <cell r="E83" t="str">
            <v>C16</v>
          </cell>
          <cell r="F83" t="str">
            <v>UN</v>
          </cell>
          <cell r="G83">
            <v>400.95249999999999</v>
          </cell>
          <cell r="H83" t="str">
            <v>FS00</v>
          </cell>
          <cell r="I83" t="str">
            <v>UN</v>
          </cell>
          <cell r="J83" t="b">
            <v>1</v>
          </cell>
          <cell r="K83">
            <v>16</v>
          </cell>
          <cell r="L83">
            <v>1</v>
          </cell>
          <cell r="M83">
            <v>16</v>
          </cell>
          <cell r="N83">
            <v>6415.24</v>
          </cell>
        </row>
        <row r="84">
          <cell r="C84" t="str">
            <v>201700243FS00</v>
          </cell>
          <cell r="D84">
            <v>201700243</v>
          </cell>
          <cell r="E84" t="str">
            <v>C12</v>
          </cell>
          <cell r="F84" t="str">
            <v>UN</v>
          </cell>
          <cell r="G84">
            <v>1045.7408333333333</v>
          </cell>
          <cell r="H84" t="str">
            <v>FS00</v>
          </cell>
          <cell r="I84" t="str">
            <v>UN</v>
          </cell>
          <cell r="J84" t="b">
            <v>1</v>
          </cell>
          <cell r="K84">
            <v>12</v>
          </cell>
          <cell r="L84">
            <v>1</v>
          </cell>
          <cell r="M84">
            <v>12</v>
          </cell>
          <cell r="N84">
            <v>12548.89</v>
          </cell>
        </row>
        <row r="85">
          <cell r="C85" t="str">
            <v>201700195FS00</v>
          </cell>
          <cell r="D85">
            <v>201700195</v>
          </cell>
          <cell r="E85" t="str">
            <v>C66</v>
          </cell>
          <cell r="F85" t="str">
            <v>UN</v>
          </cell>
          <cell r="G85">
            <v>147.49545454545455</v>
          </cell>
          <cell r="H85" t="str">
            <v>FS00</v>
          </cell>
          <cell r="I85" t="str">
            <v>UN</v>
          </cell>
          <cell r="J85" t="b">
            <v>1</v>
          </cell>
          <cell r="K85">
            <v>66</v>
          </cell>
          <cell r="L85">
            <v>1</v>
          </cell>
          <cell r="M85">
            <v>66</v>
          </cell>
          <cell r="N85">
            <v>9734.7000000000007</v>
          </cell>
        </row>
        <row r="86">
          <cell r="C86" t="str">
            <v>201700238FS00</v>
          </cell>
          <cell r="D86">
            <v>201700238</v>
          </cell>
          <cell r="E86" t="str">
            <v>C12</v>
          </cell>
          <cell r="F86" t="str">
            <v>UN</v>
          </cell>
          <cell r="G86">
            <v>524.94749999999999</v>
          </cell>
          <cell r="H86" t="str">
            <v>FS00</v>
          </cell>
          <cell r="I86" t="str">
            <v>UN</v>
          </cell>
          <cell r="J86" t="b">
            <v>1</v>
          </cell>
          <cell r="K86">
            <v>12</v>
          </cell>
          <cell r="L86">
            <v>1</v>
          </cell>
          <cell r="M86">
            <v>12</v>
          </cell>
          <cell r="N86">
            <v>6299.37</v>
          </cell>
        </row>
        <row r="87">
          <cell r="C87" t="str">
            <v>201700212FS00</v>
          </cell>
          <cell r="D87">
            <v>201700212</v>
          </cell>
          <cell r="E87" t="str">
            <v>C12</v>
          </cell>
          <cell r="F87" t="str">
            <v>UN</v>
          </cell>
          <cell r="G87">
            <v>490.41916666666668</v>
          </cell>
          <cell r="H87" t="str">
            <v>FS00</v>
          </cell>
          <cell r="I87" t="str">
            <v>UN</v>
          </cell>
          <cell r="J87" t="b">
            <v>1</v>
          </cell>
          <cell r="K87">
            <v>12</v>
          </cell>
          <cell r="L87">
            <v>1</v>
          </cell>
          <cell r="M87">
            <v>12</v>
          </cell>
          <cell r="N87">
            <v>5885.0300000000007</v>
          </cell>
        </row>
        <row r="88">
          <cell r="C88" t="str">
            <v>201700241FS00</v>
          </cell>
          <cell r="D88">
            <v>201700241</v>
          </cell>
          <cell r="E88" t="str">
            <v>C12</v>
          </cell>
          <cell r="F88" t="str">
            <v>UN</v>
          </cell>
          <cell r="G88">
            <v>673.52083333333337</v>
          </cell>
          <cell r="H88" t="str">
            <v>FS00</v>
          </cell>
          <cell r="I88" t="str">
            <v>UN</v>
          </cell>
          <cell r="J88" t="b">
            <v>1</v>
          </cell>
          <cell r="K88">
            <v>12</v>
          </cell>
          <cell r="L88">
            <v>1</v>
          </cell>
          <cell r="M88">
            <v>12</v>
          </cell>
          <cell r="N88">
            <v>8082.25</v>
          </cell>
        </row>
        <row r="89">
          <cell r="C89" t="str">
            <v>102400070FS00</v>
          </cell>
          <cell r="D89">
            <v>102400070</v>
          </cell>
          <cell r="E89" t="str">
            <v>C18</v>
          </cell>
          <cell r="F89" t="str">
            <v>UN</v>
          </cell>
          <cell r="G89">
            <v>915</v>
          </cell>
          <cell r="H89" t="str">
            <v>FS00</v>
          </cell>
          <cell r="I89" t="str">
            <v>UN</v>
          </cell>
          <cell r="J89" t="b">
            <v>1</v>
          </cell>
          <cell r="K89">
            <v>18</v>
          </cell>
          <cell r="L89">
            <v>1</v>
          </cell>
          <cell r="M89">
            <v>18</v>
          </cell>
          <cell r="N89">
            <v>16470</v>
          </cell>
        </row>
        <row r="90">
          <cell r="C90" t="str">
            <v>201700223FS00</v>
          </cell>
          <cell r="D90">
            <v>201700223</v>
          </cell>
          <cell r="E90" t="str">
            <v>C12</v>
          </cell>
          <cell r="F90" t="str">
            <v>UN</v>
          </cell>
          <cell r="G90">
            <v>1043.7916666666667</v>
          </cell>
          <cell r="H90" t="str">
            <v>FS00</v>
          </cell>
          <cell r="I90" t="str">
            <v>UN</v>
          </cell>
          <cell r="J90" t="b">
            <v>1</v>
          </cell>
          <cell r="K90">
            <v>12</v>
          </cell>
          <cell r="L90">
            <v>1</v>
          </cell>
          <cell r="M90">
            <v>12</v>
          </cell>
          <cell r="N90">
            <v>12525.5</v>
          </cell>
        </row>
        <row r="91">
          <cell r="C91" t="str">
            <v>201700222FS00</v>
          </cell>
          <cell r="D91">
            <v>201700222</v>
          </cell>
          <cell r="E91" t="str">
            <v>C12</v>
          </cell>
          <cell r="F91" t="str">
            <v>UN</v>
          </cell>
          <cell r="G91">
            <v>644.17583333333334</v>
          </cell>
          <cell r="H91" t="str">
            <v>FS00</v>
          </cell>
          <cell r="I91" t="str">
            <v>UN</v>
          </cell>
          <cell r="J91" t="b">
            <v>1</v>
          </cell>
          <cell r="K91">
            <v>12</v>
          </cell>
          <cell r="L91">
            <v>1</v>
          </cell>
          <cell r="M91">
            <v>12</v>
          </cell>
          <cell r="N91">
            <v>7730.1100000000006</v>
          </cell>
        </row>
        <row r="92">
          <cell r="C92" t="str">
            <v>102500022FS00</v>
          </cell>
          <cell r="D92">
            <v>102500022</v>
          </cell>
          <cell r="E92" t="str">
            <v>C24</v>
          </cell>
          <cell r="F92" t="str">
            <v>UN</v>
          </cell>
          <cell r="G92">
            <v>1086.5570833333334</v>
          </cell>
          <cell r="H92" t="str">
            <v>FS00</v>
          </cell>
          <cell r="I92" t="str">
            <v>UN</v>
          </cell>
          <cell r="J92" t="b">
            <v>1</v>
          </cell>
          <cell r="K92">
            <v>24</v>
          </cell>
          <cell r="L92">
            <v>1</v>
          </cell>
          <cell r="M92">
            <v>24</v>
          </cell>
          <cell r="N92">
            <v>26077.370000000003</v>
          </cell>
        </row>
        <row r="93">
          <cell r="C93" t="str">
            <v>102500021FS00</v>
          </cell>
          <cell r="D93">
            <v>102500021</v>
          </cell>
          <cell r="E93" t="str">
            <v>C24</v>
          </cell>
          <cell r="F93" t="str">
            <v>UN</v>
          </cell>
          <cell r="G93">
            <v>1096.5416666666667</v>
          </cell>
          <cell r="H93" t="str">
            <v>FS00</v>
          </cell>
          <cell r="I93" t="str">
            <v>UN</v>
          </cell>
          <cell r="J93" t="b">
            <v>1</v>
          </cell>
          <cell r="K93">
            <v>24</v>
          </cell>
          <cell r="L93">
            <v>1</v>
          </cell>
          <cell r="M93">
            <v>24</v>
          </cell>
          <cell r="N93">
            <v>26317</v>
          </cell>
        </row>
        <row r="94">
          <cell r="C94" t="str">
            <v>102500020FS00</v>
          </cell>
          <cell r="D94">
            <v>102500020</v>
          </cell>
          <cell r="E94" t="str">
            <v>C24</v>
          </cell>
          <cell r="F94" t="str">
            <v>UN</v>
          </cell>
          <cell r="G94">
            <v>1095.9366666666667</v>
          </cell>
          <cell r="H94" t="str">
            <v>FS00</v>
          </cell>
          <cell r="I94" t="str">
            <v>UN</v>
          </cell>
          <cell r="J94" t="b">
            <v>1</v>
          </cell>
          <cell r="K94">
            <v>24</v>
          </cell>
          <cell r="L94">
            <v>1</v>
          </cell>
          <cell r="M94">
            <v>24</v>
          </cell>
          <cell r="N94">
            <v>26302.480000000003</v>
          </cell>
        </row>
        <row r="95">
          <cell r="C95" t="str">
            <v>102500019FS00</v>
          </cell>
          <cell r="D95">
            <v>102500019</v>
          </cell>
          <cell r="E95" t="str">
            <v>C24</v>
          </cell>
          <cell r="F95" t="str">
            <v>UN</v>
          </cell>
          <cell r="G95">
            <v>1105.4791666666667</v>
          </cell>
          <cell r="H95" t="str">
            <v>FS00</v>
          </cell>
          <cell r="I95" t="str">
            <v>UN</v>
          </cell>
          <cell r="J95" t="b">
            <v>1</v>
          </cell>
          <cell r="K95">
            <v>24</v>
          </cell>
          <cell r="L95">
            <v>1</v>
          </cell>
          <cell r="M95">
            <v>24</v>
          </cell>
          <cell r="N95">
            <v>26531.5</v>
          </cell>
        </row>
        <row r="96">
          <cell r="C96" t="str">
            <v>102140230FS00</v>
          </cell>
          <cell r="D96">
            <v>102140230</v>
          </cell>
          <cell r="E96" t="str">
            <v>C16</v>
          </cell>
          <cell r="F96" t="str">
            <v>UN</v>
          </cell>
          <cell r="G96">
            <v>427.25</v>
          </cell>
          <cell r="H96" t="str">
            <v>FS00</v>
          </cell>
          <cell r="I96" t="str">
            <v>UN</v>
          </cell>
          <cell r="J96" t="b">
            <v>1</v>
          </cell>
          <cell r="K96">
            <v>48</v>
          </cell>
          <cell r="L96">
            <v>1</v>
          </cell>
          <cell r="M96">
            <v>48</v>
          </cell>
          <cell r="N96">
            <v>20508</v>
          </cell>
        </row>
        <row r="97">
          <cell r="C97" t="str">
            <v>102140240FS00</v>
          </cell>
          <cell r="D97">
            <v>102140240</v>
          </cell>
          <cell r="E97" t="str">
            <v>C16</v>
          </cell>
          <cell r="F97" t="str">
            <v>UN</v>
          </cell>
          <cell r="G97">
            <v>343.5</v>
          </cell>
          <cell r="H97" t="str">
            <v>FS00</v>
          </cell>
          <cell r="I97" t="str">
            <v>UN</v>
          </cell>
          <cell r="J97" t="b">
            <v>1</v>
          </cell>
          <cell r="K97">
            <v>48</v>
          </cell>
          <cell r="L97">
            <v>1</v>
          </cell>
          <cell r="M97">
            <v>48</v>
          </cell>
          <cell r="N97">
            <v>16488</v>
          </cell>
        </row>
        <row r="98">
          <cell r="C98" t="str">
            <v>102500040FS00</v>
          </cell>
          <cell r="D98">
            <v>102500040</v>
          </cell>
          <cell r="E98" t="str">
            <v>C12</v>
          </cell>
          <cell r="F98" t="str">
            <v>UN</v>
          </cell>
          <cell r="G98">
            <v>1200.0516666666667</v>
          </cell>
          <cell r="H98" t="str">
            <v>FS00</v>
          </cell>
          <cell r="I98" t="str">
            <v>UN</v>
          </cell>
          <cell r="J98" t="b">
            <v>1</v>
          </cell>
          <cell r="K98">
            <v>12</v>
          </cell>
          <cell r="L98">
            <v>1</v>
          </cell>
          <cell r="M98">
            <v>12</v>
          </cell>
          <cell r="N98">
            <v>14400.62</v>
          </cell>
        </row>
        <row r="99">
          <cell r="C99" t="str">
            <v>102200083FS00</v>
          </cell>
          <cell r="D99">
            <v>102200083</v>
          </cell>
          <cell r="E99" t="str">
            <v>C24</v>
          </cell>
          <cell r="F99" t="str">
            <v>UN</v>
          </cell>
          <cell r="G99">
            <v>383.71499999999997</v>
          </cell>
          <cell r="H99" t="str">
            <v>FS00</v>
          </cell>
          <cell r="I99" t="str">
            <v>UN</v>
          </cell>
          <cell r="J99" t="b">
            <v>1</v>
          </cell>
          <cell r="K99">
            <v>24</v>
          </cell>
          <cell r="L99">
            <v>1</v>
          </cell>
          <cell r="M99">
            <v>24</v>
          </cell>
          <cell r="N99">
            <v>9209.16</v>
          </cell>
        </row>
        <row r="100">
          <cell r="C100" t="str">
            <v>102200084FS00</v>
          </cell>
          <cell r="D100">
            <v>102200084</v>
          </cell>
          <cell r="E100" t="str">
            <v>C12</v>
          </cell>
          <cell r="F100" t="str">
            <v>UN</v>
          </cell>
          <cell r="G100">
            <v>382.19666666666666</v>
          </cell>
          <cell r="H100" t="str">
            <v>FS00</v>
          </cell>
          <cell r="I100" t="str">
            <v>UN</v>
          </cell>
          <cell r="J100" t="b">
            <v>1</v>
          </cell>
          <cell r="K100">
            <v>12</v>
          </cell>
          <cell r="L100">
            <v>1</v>
          </cell>
          <cell r="M100">
            <v>12</v>
          </cell>
          <cell r="N100">
            <v>4586.3599999999997</v>
          </cell>
        </row>
        <row r="101">
          <cell r="C101" t="str">
            <v>102200085FS00</v>
          </cell>
          <cell r="D101">
            <v>102200085</v>
          </cell>
          <cell r="E101" t="str">
            <v>C12</v>
          </cell>
          <cell r="F101" t="str">
            <v>UN</v>
          </cell>
          <cell r="G101">
            <v>384.46083333333331</v>
          </cell>
          <cell r="H101" t="str">
            <v>FS00</v>
          </cell>
          <cell r="I101" t="str">
            <v>UN</v>
          </cell>
          <cell r="J101" t="b">
            <v>1</v>
          </cell>
          <cell r="K101">
            <v>12</v>
          </cell>
          <cell r="L101">
            <v>1</v>
          </cell>
          <cell r="M101">
            <v>12</v>
          </cell>
          <cell r="N101">
            <v>4613.53</v>
          </cell>
        </row>
        <row r="102">
          <cell r="C102" t="str">
            <v>102200086FS00</v>
          </cell>
          <cell r="D102">
            <v>102200086</v>
          </cell>
          <cell r="E102" t="str">
            <v>C24</v>
          </cell>
          <cell r="F102" t="str">
            <v>UN</v>
          </cell>
          <cell r="G102">
            <v>397.48750000000001</v>
          </cell>
          <cell r="H102" t="str">
            <v>FS00</v>
          </cell>
          <cell r="I102" t="str">
            <v>UN</v>
          </cell>
          <cell r="J102" t="b">
            <v>1</v>
          </cell>
          <cell r="K102">
            <v>24</v>
          </cell>
          <cell r="L102">
            <v>1</v>
          </cell>
          <cell r="M102">
            <v>24</v>
          </cell>
          <cell r="N102">
            <v>9539.7000000000007</v>
          </cell>
        </row>
        <row r="103">
          <cell r="C103" t="str">
            <v>102500008FS00</v>
          </cell>
          <cell r="D103">
            <v>102500008</v>
          </cell>
          <cell r="E103" t="str">
            <v>C06</v>
          </cell>
          <cell r="F103" t="str">
            <v>UN</v>
          </cell>
          <cell r="G103">
            <v>1457</v>
          </cell>
          <cell r="H103" t="str">
            <v>FS00</v>
          </cell>
          <cell r="I103" t="str">
            <v>UN</v>
          </cell>
          <cell r="J103" t="b">
            <v>1</v>
          </cell>
          <cell r="K103">
            <v>6</v>
          </cell>
          <cell r="L103">
            <v>1</v>
          </cell>
          <cell r="M103">
            <v>6</v>
          </cell>
          <cell r="N103">
            <v>8742</v>
          </cell>
        </row>
        <row r="104">
          <cell r="C104" t="str">
            <v>101310045FS00</v>
          </cell>
          <cell r="D104">
            <v>101310045</v>
          </cell>
          <cell r="E104" t="str">
            <v>C25</v>
          </cell>
          <cell r="F104" t="str">
            <v>UN</v>
          </cell>
          <cell r="G104">
            <v>401.84280000000001</v>
          </cell>
          <cell r="H104" t="str">
            <v>FS00</v>
          </cell>
          <cell r="I104" t="str">
            <v>UN</v>
          </cell>
          <cell r="J104" t="b">
            <v>1</v>
          </cell>
          <cell r="K104">
            <v>25</v>
          </cell>
          <cell r="L104">
            <v>1</v>
          </cell>
          <cell r="M104">
            <v>25</v>
          </cell>
          <cell r="N104">
            <v>10046.07</v>
          </cell>
        </row>
        <row r="105">
          <cell r="C105" t="str">
            <v>108000192FS00</v>
          </cell>
          <cell r="D105">
            <v>108000192</v>
          </cell>
          <cell r="E105" t="str">
            <v>Z60</v>
          </cell>
          <cell r="F105" t="str">
            <v>UN</v>
          </cell>
          <cell r="G105">
            <v>199.21962500000001</v>
          </cell>
          <cell r="H105" t="str">
            <v>FS00</v>
          </cell>
          <cell r="I105" t="str">
            <v>UN</v>
          </cell>
          <cell r="J105" t="b">
            <v>1</v>
          </cell>
          <cell r="K105">
            <v>160</v>
          </cell>
          <cell r="L105">
            <v>1</v>
          </cell>
          <cell r="M105">
            <v>160</v>
          </cell>
          <cell r="N105">
            <v>31875.14</v>
          </cell>
        </row>
        <row r="106">
          <cell r="C106" t="str">
            <v>108000140FS00</v>
          </cell>
          <cell r="D106">
            <v>108000140</v>
          </cell>
          <cell r="E106" t="str">
            <v>C08</v>
          </cell>
          <cell r="F106" t="str">
            <v>UN</v>
          </cell>
          <cell r="G106">
            <v>1772</v>
          </cell>
          <cell r="H106" t="str">
            <v>FS00</v>
          </cell>
          <cell r="I106" t="str">
            <v>UN</v>
          </cell>
          <cell r="J106" t="b">
            <v>1</v>
          </cell>
          <cell r="K106">
            <v>8</v>
          </cell>
          <cell r="L106">
            <v>1</v>
          </cell>
          <cell r="M106">
            <v>8</v>
          </cell>
          <cell r="N106">
            <v>14176</v>
          </cell>
        </row>
        <row r="107">
          <cell r="C107" t="str">
            <v>108000191FS00</v>
          </cell>
          <cell r="D107">
            <v>108000191</v>
          </cell>
          <cell r="E107" t="str">
            <v>Z60</v>
          </cell>
          <cell r="F107" t="str">
            <v>UN</v>
          </cell>
          <cell r="G107">
            <v>257.17862500000001</v>
          </cell>
          <cell r="H107" t="str">
            <v>FS00</v>
          </cell>
          <cell r="I107" t="str">
            <v>UN</v>
          </cell>
          <cell r="J107" t="b">
            <v>1</v>
          </cell>
          <cell r="K107">
            <v>160</v>
          </cell>
          <cell r="L107">
            <v>1</v>
          </cell>
          <cell r="M107">
            <v>160</v>
          </cell>
          <cell r="N107">
            <v>41148.58</v>
          </cell>
        </row>
        <row r="108">
          <cell r="C108" t="str">
            <v>108000190FS00</v>
          </cell>
          <cell r="D108">
            <v>108000190</v>
          </cell>
          <cell r="E108" t="str">
            <v>Z60</v>
          </cell>
          <cell r="F108" t="str">
            <v>UN</v>
          </cell>
          <cell r="G108">
            <v>200.64393749999999</v>
          </cell>
          <cell r="H108" t="str">
            <v>FS00</v>
          </cell>
          <cell r="I108" t="str">
            <v>UN</v>
          </cell>
          <cell r="J108" t="b">
            <v>1</v>
          </cell>
          <cell r="K108">
            <v>160</v>
          </cell>
          <cell r="L108">
            <v>1</v>
          </cell>
          <cell r="M108">
            <v>160</v>
          </cell>
          <cell r="N108">
            <v>32103.03</v>
          </cell>
        </row>
        <row r="109">
          <cell r="C109" t="str">
            <v>108000144FS00</v>
          </cell>
          <cell r="D109">
            <v>108000144</v>
          </cell>
          <cell r="E109" t="str">
            <v>C10</v>
          </cell>
          <cell r="F109" t="str">
            <v>UN</v>
          </cell>
          <cell r="G109">
            <v>2560</v>
          </cell>
          <cell r="H109" t="str">
            <v>FS00</v>
          </cell>
          <cell r="I109" t="str">
            <v>UN</v>
          </cell>
          <cell r="J109" t="b">
            <v>1</v>
          </cell>
          <cell r="K109">
            <v>10</v>
          </cell>
          <cell r="L109">
            <v>1</v>
          </cell>
          <cell r="M109">
            <v>10</v>
          </cell>
          <cell r="N109">
            <v>25600</v>
          </cell>
        </row>
        <row r="110">
          <cell r="C110" t="str">
            <v>102500080FS00</v>
          </cell>
          <cell r="D110">
            <v>102500080</v>
          </cell>
          <cell r="E110" t="str">
            <v>C12</v>
          </cell>
          <cell r="F110" t="str">
            <v>UN</v>
          </cell>
          <cell r="G110">
            <v>1407.375</v>
          </cell>
          <cell r="H110" t="str">
            <v>FS00</v>
          </cell>
          <cell r="I110" t="str">
            <v>UN</v>
          </cell>
          <cell r="J110" t="b">
            <v>1</v>
          </cell>
          <cell r="K110">
            <v>12</v>
          </cell>
          <cell r="L110">
            <v>1</v>
          </cell>
          <cell r="M110">
            <v>12</v>
          </cell>
          <cell r="N110">
            <v>16888.5</v>
          </cell>
        </row>
        <row r="111">
          <cell r="C111" t="str">
            <v>102500041FS00</v>
          </cell>
          <cell r="D111">
            <v>102500041</v>
          </cell>
          <cell r="E111" t="str">
            <v>C12</v>
          </cell>
          <cell r="F111" t="str">
            <v>UN</v>
          </cell>
          <cell r="G111">
            <v>1324</v>
          </cell>
          <cell r="H111" t="str">
            <v>FS00</v>
          </cell>
          <cell r="I111" t="str">
            <v>UN</v>
          </cell>
          <cell r="J111" t="b">
            <v>1</v>
          </cell>
          <cell r="K111">
            <v>12</v>
          </cell>
          <cell r="L111">
            <v>1</v>
          </cell>
          <cell r="M111">
            <v>12</v>
          </cell>
          <cell r="N111">
            <v>15888</v>
          </cell>
        </row>
        <row r="112">
          <cell r="C112" t="str">
            <v>102500042FS00</v>
          </cell>
          <cell r="D112">
            <v>102500042</v>
          </cell>
          <cell r="E112" t="str">
            <v>C12</v>
          </cell>
          <cell r="F112" t="str">
            <v>UN</v>
          </cell>
          <cell r="G112">
            <v>1326.0833333333333</v>
          </cell>
          <cell r="H112" t="str">
            <v>FS00</v>
          </cell>
          <cell r="I112" t="str">
            <v>UN</v>
          </cell>
          <cell r="J112" t="b">
            <v>1</v>
          </cell>
          <cell r="K112">
            <v>12</v>
          </cell>
          <cell r="L112">
            <v>1</v>
          </cell>
          <cell r="M112">
            <v>12</v>
          </cell>
          <cell r="N112">
            <v>15913</v>
          </cell>
        </row>
        <row r="113">
          <cell r="C113" t="str">
            <v>102500017FS00</v>
          </cell>
          <cell r="D113">
            <v>102500017</v>
          </cell>
          <cell r="E113" t="str">
            <v>C14</v>
          </cell>
          <cell r="F113" t="str">
            <v>UN</v>
          </cell>
          <cell r="G113">
            <v>1433.145</v>
          </cell>
          <cell r="H113" t="str">
            <v>FS00</v>
          </cell>
          <cell r="I113" t="str">
            <v>UN</v>
          </cell>
          <cell r="J113" t="b">
            <v>1</v>
          </cell>
          <cell r="K113">
            <v>14</v>
          </cell>
          <cell r="L113">
            <v>1</v>
          </cell>
          <cell r="M113">
            <v>14</v>
          </cell>
          <cell r="N113">
            <v>20064.03</v>
          </cell>
        </row>
        <row r="114">
          <cell r="C114" t="str">
            <v>102500018FS00</v>
          </cell>
          <cell r="D114">
            <v>102500018</v>
          </cell>
          <cell r="E114" t="str">
            <v>C24</v>
          </cell>
          <cell r="F114" t="str">
            <v>UN</v>
          </cell>
          <cell r="G114">
            <v>1311.1870833333332</v>
          </cell>
          <cell r="H114" t="str">
            <v>FS00</v>
          </cell>
          <cell r="I114" t="str">
            <v>UN</v>
          </cell>
          <cell r="J114" t="b">
            <v>1</v>
          </cell>
          <cell r="K114">
            <v>24</v>
          </cell>
          <cell r="L114">
            <v>1</v>
          </cell>
          <cell r="M114">
            <v>24</v>
          </cell>
          <cell r="N114">
            <v>31468.489999999998</v>
          </cell>
        </row>
        <row r="115">
          <cell r="C115" t="str">
            <v>209100161FS00</v>
          </cell>
          <cell r="D115">
            <v>209100161</v>
          </cell>
          <cell r="E115" t="str">
            <v>C12</v>
          </cell>
          <cell r="F115" t="str">
            <v>UN</v>
          </cell>
          <cell r="G115">
            <v>2760.9008333333331</v>
          </cell>
          <cell r="H115" t="str">
            <v>FS00</v>
          </cell>
          <cell r="I115" t="str">
            <v>UN</v>
          </cell>
          <cell r="J115" t="b">
            <v>1</v>
          </cell>
          <cell r="K115">
            <v>12</v>
          </cell>
          <cell r="L115">
            <v>1</v>
          </cell>
          <cell r="M115">
            <v>12</v>
          </cell>
          <cell r="N115">
            <v>33130.81</v>
          </cell>
        </row>
        <row r="116">
          <cell r="C116" t="str">
            <v>209100160FS00</v>
          </cell>
          <cell r="D116">
            <v>209100160</v>
          </cell>
          <cell r="E116" t="str">
            <v>C12</v>
          </cell>
          <cell r="F116" t="str">
            <v>UN</v>
          </cell>
          <cell r="G116">
            <v>2312.9324999999999</v>
          </cell>
          <cell r="H116" t="str">
            <v>FS00</v>
          </cell>
          <cell r="I116" t="str">
            <v>UN</v>
          </cell>
          <cell r="J116" t="b">
            <v>1</v>
          </cell>
          <cell r="K116">
            <v>12</v>
          </cell>
          <cell r="L116">
            <v>1</v>
          </cell>
          <cell r="M116">
            <v>12</v>
          </cell>
          <cell r="N116">
            <v>27755.19</v>
          </cell>
        </row>
        <row r="117">
          <cell r="C117" t="str">
            <v>209100163FS00</v>
          </cell>
          <cell r="D117">
            <v>209100163</v>
          </cell>
          <cell r="E117" t="str">
            <v>C12</v>
          </cell>
          <cell r="F117" t="str">
            <v>UN</v>
          </cell>
          <cell r="G117">
            <v>2398.4141666666665</v>
          </cell>
          <cell r="H117" t="str">
            <v>FS00</v>
          </cell>
          <cell r="I117" t="str">
            <v>UN</v>
          </cell>
          <cell r="J117" t="b">
            <v>1</v>
          </cell>
          <cell r="K117">
            <v>12</v>
          </cell>
          <cell r="L117">
            <v>1</v>
          </cell>
          <cell r="M117">
            <v>12</v>
          </cell>
          <cell r="N117">
            <v>28780.969999999998</v>
          </cell>
        </row>
        <row r="118">
          <cell r="C118" t="str">
            <v>201221830FS00</v>
          </cell>
          <cell r="D118">
            <v>201221830</v>
          </cell>
          <cell r="E118" t="str">
            <v>C24</v>
          </cell>
          <cell r="F118" t="str">
            <v>UN</v>
          </cell>
          <cell r="G118">
            <v>424.82333333333332</v>
          </cell>
          <cell r="H118" t="str">
            <v>FS00</v>
          </cell>
          <cell r="I118" t="str">
            <v>UN</v>
          </cell>
          <cell r="J118" t="b">
            <v>1</v>
          </cell>
          <cell r="K118">
            <v>24</v>
          </cell>
          <cell r="L118">
            <v>1</v>
          </cell>
          <cell r="M118">
            <v>24</v>
          </cell>
          <cell r="N118">
            <v>10195.76</v>
          </cell>
        </row>
        <row r="119">
          <cell r="C119" t="str">
            <v>201222770FS00</v>
          </cell>
          <cell r="D119">
            <v>201222770</v>
          </cell>
          <cell r="E119" t="str">
            <v>C24</v>
          </cell>
          <cell r="F119" t="str">
            <v>UN</v>
          </cell>
          <cell r="G119">
            <v>373.10041666666666</v>
          </cell>
          <cell r="H119" t="str">
            <v>FS00</v>
          </cell>
          <cell r="I119" t="str">
            <v>UN</v>
          </cell>
          <cell r="J119" t="b">
            <v>1</v>
          </cell>
          <cell r="K119">
            <v>24</v>
          </cell>
          <cell r="L119">
            <v>1</v>
          </cell>
          <cell r="M119">
            <v>24</v>
          </cell>
          <cell r="N119">
            <v>8954.41</v>
          </cell>
        </row>
        <row r="120">
          <cell r="C120" t="str">
            <v>201220930FS00</v>
          </cell>
          <cell r="D120">
            <v>201220930</v>
          </cell>
          <cell r="E120" t="str">
            <v>C24</v>
          </cell>
          <cell r="F120" t="str">
            <v>UN</v>
          </cell>
          <cell r="G120">
            <v>373.99583333333334</v>
          </cell>
          <cell r="H120" t="str">
            <v>FS00</v>
          </cell>
          <cell r="I120" t="str">
            <v>UN</v>
          </cell>
          <cell r="J120" t="b">
            <v>1</v>
          </cell>
          <cell r="K120">
            <v>24</v>
          </cell>
          <cell r="L120">
            <v>1</v>
          </cell>
          <cell r="M120">
            <v>24</v>
          </cell>
          <cell r="N120">
            <v>8975.9</v>
          </cell>
        </row>
        <row r="121">
          <cell r="C121" t="str">
            <v>101310077FS00</v>
          </cell>
          <cell r="D121">
            <v>101310077</v>
          </cell>
          <cell r="E121" t="str">
            <v>C12</v>
          </cell>
          <cell r="F121" t="str">
            <v>UN</v>
          </cell>
          <cell r="G121">
            <v>820</v>
          </cell>
          <cell r="H121" t="str">
            <v>FS00</v>
          </cell>
          <cell r="I121" t="str">
            <v>UN</v>
          </cell>
          <cell r="J121" t="b">
            <v>1</v>
          </cell>
          <cell r="K121">
            <v>12</v>
          </cell>
          <cell r="L121">
            <v>1</v>
          </cell>
          <cell r="M121">
            <v>12</v>
          </cell>
          <cell r="N121">
            <v>9840</v>
          </cell>
        </row>
        <row r="122">
          <cell r="C122" t="str">
            <v>101310075FS00</v>
          </cell>
          <cell r="D122">
            <v>101310075</v>
          </cell>
          <cell r="E122" t="str">
            <v>C12</v>
          </cell>
          <cell r="F122" t="str">
            <v>UN</v>
          </cell>
          <cell r="G122">
            <v>554</v>
          </cell>
          <cell r="H122" t="str">
            <v>FS00</v>
          </cell>
          <cell r="I122" t="str">
            <v>UN</v>
          </cell>
          <cell r="J122" t="b">
            <v>1</v>
          </cell>
          <cell r="K122">
            <v>12</v>
          </cell>
          <cell r="L122">
            <v>1</v>
          </cell>
          <cell r="M122">
            <v>12</v>
          </cell>
          <cell r="N122">
            <v>6648</v>
          </cell>
        </row>
        <row r="123">
          <cell r="C123" t="str">
            <v>102500003FS00</v>
          </cell>
          <cell r="D123">
            <v>102500003</v>
          </cell>
          <cell r="E123" t="str">
            <v>C06</v>
          </cell>
          <cell r="F123" t="str">
            <v>UN</v>
          </cell>
          <cell r="G123">
            <v>1542.6666666666667</v>
          </cell>
          <cell r="H123" t="str">
            <v>FS00</v>
          </cell>
          <cell r="I123" t="str">
            <v>UN</v>
          </cell>
          <cell r="J123" t="b">
            <v>1</v>
          </cell>
          <cell r="K123">
            <v>6</v>
          </cell>
          <cell r="L123">
            <v>1</v>
          </cell>
          <cell r="M123">
            <v>6</v>
          </cell>
          <cell r="N123">
            <v>9256</v>
          </cell>
        </row>
        <row r="124">
          <cell r="C124" t="str">
            <v>102500090FS00</v>
          </cell>
          <cell r="D124">
            <v>102500090</v>
          </cell>
          <cell r="E124" t="str">
            <v>C06</v>
          </cell>
          <cell r="F124" t="str">
            <v>UN</v>
          </cell>
          <cell r="G124">
            <v>2650.6666666666665</v>
          </cell>
          <cell r="H124" t="str">
            <v>FS00</v>
          </cell>
          <cell r="I124" t="str">
            <v>UN</v>
          </cell>
          <cell r="J124" t="b">
            <v>1</v>
          </cell>
          <cell r="K124">
            <v>6</v>
          </cell>
          <cell r="L124">
            <v>1</v>
          </cell>
          <cell r="M124">
            <v>6</v>
          </cell>
          <cell r="N124">
            <v>15904</v>
          </cell>
        </row>
        <row r="125">
          <cell r="C125" t="str">
            <v>101310287FS00</v>
          </cell>
          <cell r="D125">
            <v>101310287</v>
          </cell>
          <cell r="E125" t="str">
            <v>C12</v>
          </cell>
          <cell r="F125" t="str">
            <v>UN</v>
          </cell>
          <cell r="G125">
            <v>1154.1666666666667</v>
          </cell>
          <cell r="H125" t="str">
            <v>FS00</v>
          </cell>
          <cell r="I125" t="str">
            <v>UN</v>
          </cell>
          <cell r="J125" t="b">
            <v>1</v>
          </cell>
          <cell r="K125">
            <v>12</v>
          </cell>
          <cell r="L125">
            <v>1</v>
          </cell>
          <cell r="M125">
            <v>12</v>
          </cell>
          <cell r="N125">
            <v>13850</v>
          </cell>
        </row>
        <row r="126">
          <cell r="C126" t="str">
            <v>201700593FS00</v>
          </cell>
          <cell r="D126">
            <v>201700593</v>
          </cell>
          <cell r="E126" t="str">
            <v>C12</v>
          </cell>
          <cell r="F126" t="str">
            <v>UN</v>
          </cell>
          <cell r="G126">
            <v>1146.5991666666666</v>
          </cell>
          <cell r="H126" t="str">
            <v>FS00</v>
          </cell>
          <cell r="I126" t="str">
            <v>UN</v>
          </cell>
          <cell r="J126" t="b">
            <v>1</v>
          </cell>
          <cell r="K126">
            <v>12</v>
          </cell>
          <cell r="L126">
            <v>1</v>
          </cell>
          <cell r="M126">
            <v>12</v>
          </cell>
          <cell r="N126">
            <v>13759.189999999999</v>
          </cell>
        </row>
        <row r="127">
          <cell r="C127" t="str">
            <v>201700590FS00</v>
          </cell>
          <cell r="D127">
            <v>201700590</v>
          </cell>
          <cell r="E127" t="str">
            <v>C12</v>
          </cell>
          <cell r="F127" t="str">
            <v>UN</v>
          </cell>
          <cell r="G127">
            <v>556.75</v>
          </cell>
          <cell r="H127" t="str">
            <v>FS00</v>
          </cell>
          <cell r="I127" t="str">
            <v>UN</v>
          </cell>
          <cell r="J127" t="b">
            <v>1</v>
          </cell>
          <cell r="K127">
            <v>12</v>
          </cell>
          <cell r="L127">
            <v>1</v>
          </cell>
          <cell r="M127">
            <v>12</v>
          </cell>
          <cell r="N127">
            <v>6681</v>
          </cell>
        </row>
        <row r="128">
          <cell r="C128" t="str">
            <v>101920021FS00</v>
          </cell>
          <cell r="D128">
            <v>101920021</v>
          </cell>
          <cell r="E128" t="str">
            <v>C24</v>
          </cell>
          <cell r="F128" t="str">
            <v>UN</v>
          </cell>
          <cell r="G128">
            <v>507</v>
          </cell>
          <cell r="H128" t="str">
            <v>FS00</v>
          </cell>
          <cell r="I128" t="str">
            <v>UN</v>
          </cell>
          <cell r="J128" t="b">
            <v>1</v>
          </cell>
          <cell r="K128">
            <v>24</v>
          </cell>
          <cell r="L128">
            <v>1</v>
          </cell>
          <cell r="M128">
            <v>24</v>
          </cell>
          <cell r="N128">
            <v>12168</v>
          </cell>
        </row>
        <row r="129">
          <cell r="C129" t="str">
            <v>101920020FS00</v>
          </cell>
          <cell r="D129">
            <v>101920020</v>
          </cell>
          <cell r="E129" t="str">
            <v>C24</v>
          </cell>
          <cell r="F129" t="str">
            <v>UN</v>
          </cell>
          <cell r="G129">
            <v>550</v>
          </cell>
          <cell r="H129" t="str">
            <v>FS00</v>
          </cell>
          <cell r="I129" t="str">
            <v>UN</v>
          </cell>
          <cell r="J129" t="b">
            <v>1</v>
          </cell>
          <cell r="K129">
            <v>24</v>
          </cell>
          <cell r="L129">
            <v>1</v>
          </cell>
          <cell r="M129">
            <v>24</v>
          </cell>
          <cell r="N129">
            <v>13200</v>
          </cell>
        </row>
        <row r="130">
          <cell r="C130" t="str">
            <v>102310110FS00</v>
          </cell>
          <cell r="D130">
            <v>102310110</v>
          </cell>
          <cell r="E130" t="str">
            <v>C24</v>
          </cell>
          <cell r="F130" t="str">
            <v>UN</v>
          </cell>
          <cell r="G130">
            <v>760.82</v>
          </cell>
          <cell r="H130" t="str">
            <v>FS00</v>
          </cell>
          <cell r="I130" t="str">
            <v>UN</v>
          </cell>
          <cell r="J130" t="b">
            <v>1</v>
          </cell>
          <cell r="K130">
            <v>24</v>
          </cell>
          <cell r="L130">
            <v>1</v>
          </cell>
          <cell r="M130">
            <v>24</v>
          </cell>
          <cell r="N130">
            <v>18259.68</v>
          </cell>
        </row>
        <row r="131">
          <cell r="C131" t="str">
            <v>102500010FS00</v>
          </cell>
          <cell r="D131">
            <v>102500010</v>
          </cell>
          <cell r="E131" t="str">
            <v>C15</v>
          </cell>
          <cell r="F131" t="str">
            <v>UN</v>
          </cell>
          <cell r="G131">
            <v>2316.0833333333335</v>
          </cell>
          <cell r="H131" t="str">
            <v>FS00</v>
          </cell>
          <cell r="I131" t="str">
            <v>UN</v>
          </cell>
          <cell r="J131" t="b">
            <v>1</v>
          </cell>
          <cell r="K131">
            <v>15</v>
          </cell>
          <cell r="L131">
            <v>1</v>
          </cell>
          <cell r="M131">
            <v>15</v>
          </cell>
          <cell r="N131">
            <v>34741.25</v>
          </cell>
        </row>
        <row r="132">
          <cell r="C132" t="str">
            <v>102500009FS00</v>
          </cell>
          <cell r="D132">
            <v>102500009</v>
          </cell>
          <cell r="E132" t="str">
            <v>C14</v>
          </cell>
          <cell r="F132" t="str">
            <v>UN</v>
          </cell>
          <cell r="G132">
            <v>1740.9285714285713</v>
          </cell>
          <cell r="H132" t="str">
            <v>FS00</v>
          </cell>
          <cell r="I132" t="str">
            <v>UN</v>
          </cell>
          <cell r="J132" t="b">
            <v>1</v>
          </cell>
          <cell r="K132">
            <v>14</v>
          </cell>
          <cell r="L132">
            <v>1</v>
          </cell>
          <cell r="M132">
            <v>14</v>
          </cell>
          <cell r="N132">
            <v>24373</v>
          </cell>
        </row>
        <row r="133">
          <cell r="C133" t="str">
            <v>102500016FS00</v>
          </cell>
          <cell r="D133">
            <v>102500016</v>
          </cell>
          <cell r="E133" t="str">
            <v>C12</v>
          </cell>
          <cell r="F133" t="str">
            <v>UN</v>
          </cell>
          <cell r="G133">
            <v>1677.1666666666667</v>
          </cell>
          <cell r="H133" t="str">
            <v>FS00</v>
          </cell>
          <cell r="I133" t="str">
            <v>UN</v>
          </cell>
          <cell r="J133" t="b">
            <v>1</v>
          </cell>
          <cell r="K133">
            <v>12</v>
          </cell>
          <cell r="L133">
            <v>1</v>
          </cell>
          <cell r="M133">
            <v>12</v>
          </cell>
          <cell r="N133">
            <v>20126</v>
          </cell>
        </row>
        <row r="134">
          <cell r="C134" t="str">
            <v>102300260FS00</v>
          </cell>
          <cell r="D134">
            <v>102300260</v>
          </cell>
          <cell r="E134" t="str">
            <v>C12</v>
          </cell>
          <cell r="F134" t="str">
            <v>UN</v>
          </cell>
          <cell r="G134">
            <v>3193.99</v>
          </cell>
          <cell r="H134" t="str">
            <v>FS00</v>
          </cell>
          <cell r="I134" t="str">
            <v>UN</v>
          </cell>
          <cell r="J134" t="b">
            <v>1</v>
          </cell>
          <cell r="K134">
            <v>12</v>
          </cell>
          <cell r="L134">
            <v>1</v>
          </cell>
          <cell r="M134">
            <v>12</v>
          </cell>
          <cell r="N134">
            <v>38327.879999999997</v>
          </cell>
        </row>
        <row r="135">
          <cell r="C135" t="str">
            <v>104517170FS00</v>
          </cell>
          <cell r="D135">
            <v>104517170</v>
          </cell>
          <cell r="E135" t="str">
            <v>UN</v>
          </cell>
          <cell r="F135" t="str">
            <v>UN</v>
          </cell>
          <cell r="G135">
            <v>19139.28</v>
          </cell>
          <cell r="H135" t="str">
            <v>FS00</v>
          </cell>
          <cell r="I135" t="str">
            <v>UN</v>
          </cell>
          <cell r="J135" t="b">
            <v>1</v>
          </cell>
          <cell r="K135">
            <v>1</v>
          </cell>
          <cell r="L135">
            <v>1</v>
          </cell>
          <cell r="M135">
            <v>1</v>
          </cell>
          <cell r="N135">
            <v>19139.28</v>
          </cell>
        </row>
        <row r="136">
          <cell r="C136" t="str">
            <v>201700308FS00</v>
          </cell>
          <cell r="D136">
            <v>201700308</v>
          </cell>
          <cell r="E136" t="str">
            <v>C10</v>
          </cell>
          <cell r="F136" t="str">
            <v>UN</v>
          </cell>
          <cell r="G136">
            <v>1415.6</v>
          </cell>
          <cell r="H136" t="str">
            <v>FS00</v>
          </cell>
          <cell r="I136" t="str">
            <v>UN</v>
          </cell>
          <cell r="J136" t="b">
            <v>1</v>
          </cell>
          <cell r="K136">
            <v>10</v>
          </cell>
          <cell r="L136">
            <v>1</v>
          </cell>
          <cell r="M136">
            <v>10</v>
          </cell>
          <cell r="N136">
            <v>14156</v>
          </cell>
        </row>
        <row r="137">
          <cell r="C137" t="str">
            <v>101200010FS00</v>
          </cell>
          <cell r="D137">
            <v>101200010</v>
          </cell>
          <cell r="E137" t="str">
            <v>C24</v>
          </cell>
          <cell r="F137" t="str">
            <v>UN</v>
          </cell>
          <cell r="G137">
            <v>733.125</v>
          </cell>
          <cell r="H137" t="str">
            <v>FS00</v>
          </cell>
          <cell r="I137" t="str">
            <v>UN</v>
          </cell>
          <cell r="J137" t="b">
            <v>1</v>
          </cell>
          <cell r="K137">
            <v>24</v>
          </cell>
          <cell r="L137">
            <v>1</v>
          </cell>
          <cell r="M137">
            <v>24</v>
          </cell>
          <cell r="N137">
            <v>17595</v>
          </cell>
        </row>
        <row r="138">
          <cell r="C138" t="str">
            <v>102320340FS00</v>
          </cell>
          <cell r="D138">
            <v>102320340</v>
          </cell>
          <cell r="E138" t="str">
            <v>C09</v>
          </cell>
          <cell r="F138" t="str">
            <v>UN</v>
          </cell>
          <cell r="G138">
            <v>4225.3500000000004</v>
          </cell>
          <cell r="H138" t="str">
            <v>FS00</v>
          </cell>
          <cell r="I138" t="str">
            <v>UN</v>
          </cell>
          <cell r="J138" t="b">
            <v>1</v>
          </cell>
          <cell r="K138">
            <v>9</v>
          </cell>
          <cell r="L138">
            <v>1</v>
          </cell>
          <cell r="M138">
            <v>9</v>
          </cell>
          <cell r="N138">
            <v>38028.15</v>
          </cell>
        </row>
        <row r="139">
          <cell r="C139" t="str">
            <v>101500050FS00</v>
          </cell>
          <cell r="D139">
            <v>101500050</v>
          </cell>
          <cell r="E139" t="str">
            <v>C24</v>
          </cell>
          <cell r="F139" t="str">
            <v>UN</v>
          </cell>
          <cell r="G139">
            <v>633.31333333333339</v>
          </cell>
          <cell r="H139" t="str">
            <v>FS00</v>
          </cell>
          <cell r="I139" t="str">
            <v>UN</v>
          </cell>
          <cell r="J139" t="b">
            <v>1</v>
          </cell>
          <cell r="K139">
            <v>24</v>
          </cell>
          <cell r="L139">
            <v>1</v>
          </cell>
          <cell r="M139">
            <v>24</v>
          </cell>
          <cell r="N139">
            <v>15199.52</v>
          </cell>
        </row>
        <row r="140">
          <cell r="C140" t="str">
            <v>104543100FS00</v>
          </cell>
          <cell r="D140">
            <v>104543100</v>
          </cell>
          <cell r="E140" t="str">
            <v>C06</v>
          </cell>
          <cell r="F140" t="str">
            <v>UN</v>
          </cell>
          <cell r="G140">
            <v>4826</v>
          </cell>
          <cell r="H140" t="str">
            <v>FS00</v>
          </cell>
          <cell r="I140" t="str">
            <v>UN</v>
          </cell>
          <cell r="J140" t="b">
            <v>1</v>
          </cell>
          <cell r="K140">
            <v>6</v>
          </cell>
          <cell r="L140">
            <v>1</v>
          </cell>
          <cell r="M140">
            <v>6</v>
          </cell>
          <cell r="N140">
            <v>28956</v>
          </cell>
        </row>
        <row r="141">
          <cell r="C141" t="str">
            <v>104544780FS00</v>
          </cell>
          <cell r="D141">
            <v>104544780</v>
          </cell>
          <cell r="E141" t="str">
            <v>D10</v>
          </cell>
          <cell r="F141" t="str">
            <v>UN</v>
          </cell>
          <cell r="G141">
            <v>1120</v>
          </cell>
          <cell r="H141" t="str">
            <v>FS00</v>
          </cell>
          <cell r="I141" t="str">
            <v>UN</v>
          </cell>
          <cell r="J141" t="b">
            <v>1</v>
          </cell>
          <cell r="K141">
            <v>10</v>
          </cell>
          <cell r="L141">
            <v>1</v>
          </cell>
          <cell r="M141">
            <v>10</v>
          </cell>
          <cell r="N141">
            <v>11200</v>
          </cell>
        </row>
        <row r="142">
          <cell r="C142" t="str">
            <v>104538920FS00</v>
          </cell>
          <cell r="D142">
            <v>104538920</v>
          </cell>
          <cell r="E142" t="str">
            <v>C06</v>
          </cell>
          <cell r="F142" t="str">
            <v>UN</v>
          </cell>
          <cell r="G142">
            <v>5777</v>
          </cell>
          <cell r="H142" t="str">
            <v>FS00</v>
          </cell>
          <cell r="I142" t="str">
            <v>UN</v>
          </cell>
          <cell r="J142" t="b">
            <v>1</v>
          </cell>
          <cell r="K142">
            <v>6</v>
          </cell>
          <cell r="L142">
            <v>1</v>
          </cell>
          <cell r="M142">
            <v>6</v>
          </cell>
          <cell r="N142">
            <v>34662</v>
          </cell>
        </row>
        <row r="143">
          <cell r="C143" t="str">
            <v>104542650FS00</v>
          </cell>
          <cell r="D143">
            <v>104542650</v>
          </cell>
          <cell r="E143" t="str">
            <v>KG</v>
          </cell>
          <cell r="F143" t="str">
            <v>KG</v>
          </cell>
          <cell r="G143">
            <v>7229</v>
          </cell>
          <cell r="H143" t="str">
            <v>FS00</v>
          </cell>
          <cell r="I143" t="str">
            <v>KG</v>
          </cell>
          <cell r="J143" t="b">
            <v>1</v>
          </cell>
          <cell r="K143">
            <v>1</v>
          </cell>
          <cell r="L143">
            <v>1</v>
          </cell>
          <cell r="M143">
            <v>1</v>
          </cell>
          <cell r="N143">
            <v>7229</v>
          </cell>
        </row>
        <row r="144">
          <cell r="C144" t="str">
            <v>104526100FS00</v>
          </cell>
          <cell r="D144">
            <v>104526100</v>
          </cell>
          <cell r="E144" t="str">
            <v>C24</v>
          </cell>
          <cell r="F144" t="str">
            <v>UN</v>
          </cell>
          <cell r="G144">
            <v>828.64</v>
          </cell>
          <cell r="H144" t="str">
            <v>FS00</v>
          </cell>
          <cell r="I144" t="str">
            <v>UN</v>
          </cell>
          <cell r="J144" t="b">
            <v>1</v>
          </cell>
          <cell r="K144">
            <v>24</v>
          </cell>
          <cell r="L144">
            <v>1</v>
          </cell>
          <cell r="M144">
            <v>24</v>
          </cell>
          <cell r="N144">
            <v>19887.36</v>
          </cell>
        </row>
        <row r="145">
          <cell r="C145" t="str">
            <v>104547090FS00</v>
          </cell>
          <cell r="D145">
            <v>104547090</v>
          </cell>
          <cell r="E145" t="str">
            <v>C06</v>
          </cell>
          <cell r="F145" t="str">
            <v>UN</v>
          </cell>
          <cell r="G145">
            <v>4647</v>
          </cell>
          <cell r="H145" t="str">
            <v>FS00</v>
          </cell>
          <cell r="I145" t="str">
            <v>UN</v>
          </cell>
          <cell r="J145" t="b">
            <v>1</v>
          </cell>
          <cell r="K145">
            <v>6</v>
          </cell>
          <cell r="L145">
            <v>1</v>
          </cell>
          <cell r="M145">
            <v>6</v>
          </cell>
          <cell r="N145">
            <v>27882</v>
          </cell>
        </row>
        <row r="146">
          <cell r="C146" t="str">
            <v>150001863FS00</v>
          </cell>
          <cell r="D146">
            <v>150001863</v>
          </cell>
          <cell r="E146" t="str">
            <v>C10</v>
          </cell>
          <cell r="F146" t="str">
            <v>UN</v>
          </cell>
          <cell r="G146">
            <v>1450</v>
          </cell>
          <cell r="H146" t="str">
            <v>FS00</v>
          </cell>
          <cell r="I146" t="str">
            <v>UN</v>
          </cell>
          <cell r="J146" t="b">
            <v>1</v>
          </cell>
          <cell r="K146">
            <v>10</v>
          </cell>
          <cell r="L146">
            <v>1</v>
          </cell>
          <cell r="M146">
            <v>10</v>
          </cell>
          <cell r="N146">
            <v>14500</v>
          </cell>
        </row>
        <row r="147">
          <cell r="C147" t="str">
            <v>104534870FS00</v>
          </cell>
          <cell r="D147">
            <v>104534870</v>
          </cell>
          <cell r="E147" t="str">
            <v>C24</v>
          </cell>
          <cell r="F147" t="str">
            <v>UN</v>
          </cell>
          <cell r="G147">
            <v>1442</v>
          </cell>
          <cell r="H147" t="str">
            <v>FS00</v>
          </cell>
          <cell r="I147" t="str">
            <v>UN</v>
          </cell>
          <cell r="J147" t="b">
            <v>1</v>
          </cell>
          <cell r="K147">
            <v>24</v>
          </cell>
          <cell r="L147">
            <v>1</v>
          </cell>
          <cell r="M147">
            <v>24</v>
          </cell>
          <cell r="N147">
            <v>34608</v>
          </cell>
        </row>
        <row r="148">
          <cell r="C148" t="str">
            <v>104526980FS00</v>
          </cell>
          <cell r="D148">
            <v>104526980</v>
          </cell>
          <cell r="E148" t="str">
            <v>D30</v>
          </cell>
          <cell r="F148" t="str">
            <v>UN</v>
          </cell>
          <cell r="G148">
            <v>556</v>
          </cell>
          <cell r="H148" t="str">
            <v>FS00</v>
          </cell>
          <cell r="I148" t="str">
            <v>UN</v>
          </cell>
          <cell r="J148" t="b">
            <v>1</v>
          </cell>
          <cell r="K148">
            <v>30</v>
          </cell>
          <cell r="L148">
            <v>1</v>
          </cell>
          <cell r="M148">
            <v>30</v>
          </cell>
          <cell r="N148">
            <v>16680</v>
          </cell>
        </row>
        <row r="149">
          <cell r="C149" t="str">
            <v>104535440FS00</v>
          </cell>
          <cell r="D149">
            <v>104535440</v>
          </cell>
          <cell r="E149" t="str">
            <v>C04</v>
          </cell>
          <cell r="F149" t="str">
            <v>UN</v>
          </cell>
          <cell r="G149">
            <v>6230</v>
          </cell>
          <cell r="H149" t="str">
            <v>FS00</v>
          </cell>
          <cell r="I149" t="str">
            <v>UN</v>
          </cell>
          <cell r="J149" t="b">
            <v>1</v>
          </cell>
          <cell r="K149">
            <v>4</v>
          </cell>
          <cell r="L149">
            <v>1</v>
          </cell>
          <cell r="M149">
            <v>4</v>
          </cell>
          <cell r="N149">
            <v>24920</v>
          </cell>
        </row>
        <row r="150">
          <cell r="C150" t="str">
            <v>104543470FS00</v>
          </cell>
          <cell r="D150">
            <v>104543470</v>
          </cell>
          <cell r="E150" t="str">
            <v>C10</v>
          </cell>
          <cell r="F150" t="str">
            <v>UN</v>
          </cell>
          <cell r="G150">
            <v>3943</v>
          </cell>
          <cell r="H150" t="str">
            <v>FS00</v>
          </cell>
          <cell r="I150" t="str">
            <v>UN</v>
          </cell>
          <cell r="J150" t="b">
            <v>1</v>
          </cell>
          <cell r="K150">
            <v>10</v>
          </cell>
          <cell r="L150">
            <v>1</v>
          </cell>
          <cell r="M150">
            <v>10</v>
          </cell>
          <cell r="N150">
            <v>39430</v>
          </cell>
        </row>
        <row r="151">
          <cell r="C151" t="str">
            <v>104547230FS00</v>
          </cell>
          <cell r="D151">
            <v>104547230</v>
          </cell>
          <cell r="E151" t="str">
            <v>C24</v>
          </cell>
          <cell r="F151" t="str">
            <v>UN</v>
          </cell>
          <cell r="G151">
            <v>777</v>
          </cell>
          <cell r="H151" t="str">
            <v>FS00</v>
          </cell>
          <cell r="I151" t="str">
            <v>UN</v>
          </cell>
          <cell r="J151" t="b">
            <v>1</v>
          </cell>
          <cell r="K151">
            <v>24</v>
          </cell>
          <cell r="L151">
            <v>1</v>
          </cell>
          <cell r="M151">
            <v>24</v>
          </cell>
          <cell r="N151">
            <v>18648</v>
          </cell>
        </row>
        <row r="152">
          <cell r="C152" t="str">
            <v>150000400FS00</v>
          </cell>
          <cell r="D152">
            <v>150000400</v>
          </cell>
          <cell r="E152" t="str">
            <v>C16</v>
          </cell>
          <cell r="F152" t="str">
            <v>UN</v>
          </cell>
          <cell r="G152">
            <v>3586.05</v>
          </cell>
          <cell r="H152" t="str">
            <v>FS00</v>
          </cell>
          <cell r="I152" t="str">
            <v>UN</v>
          </cell>
          <cell r="J152" t="b">
            <v>1</v>
          </cell>
          <cell r="K152">
            <v>16</v>
          </cell>
          <cell r="L152">
            <v>1</v>
          </cell>
          <cell r="M152">
            <v>16</v>
          </cell>
          <cell r="N152">
            <v>57376.800000000003</v>
          </cell>
        </row>
        <row r="153">
          <cell r="C153" t="str">
            <v>102320050FS00</v>
          </cell>
          <cell r="D153">
            <v>102320050</v>
          </cell>
          <cell r="E153" t="str">
            <v>C24</v>
          </cell>
          <cell r="F153" t="str">
            <v>UN</v>
          </cell>
          <cell r="G153">
            <v>237.74</v>
          </cell>
          <cell r="H153" t="str">
            <v>FS00</v>
          </cell>
          <cell r="I153" t="str">
            <v>UN</v>
          </cell>
          <cell r="J153" t="b">
            <v>1</v>
          </cell>
          <cell r="K153">
            <v>288</v>
          </cell>
          <cell r="L153">
            <v>1</v>
          </cell>
          <cell r="M153">
            <v>288</v>
          </cell>
          <cell r="N153">
            <v>68469.119999999995</v>
          </cell>
        </row>
        <row r="154">
          <cell r="C154" t="str">
            <v>150002024FS00</v>
          </cell>
          <cell r="D154">
            <v>150002024</v>
          </cell>
          <cell r="E154" t="str">
            <v>C66</v>
          </cell>
          <cell r="F154" t="str">
            <v>UN</v>
          </cell>
          <cell r="G154">
            <v>393.4</v>
          </cell>
          <cell r="H154" t="str">
            <v>FS00</v>
          </cell>
          <cell r="I154" t="str">
            <v>UN</v>
          </cell>
          <cell r="J154" t="b">
            <v>1</v>
          </cell>
          <cell r="K154">
            <v>66</v>
          </cell>
          <cell r="L154">
            <v>1</v>
          </cell>
          <cell r="M154">
            <v>66</v>
          </cell>
          <cell r="N154">
            <v>25964.399999999998</v>
          </cell>
        </row>
        <row r="155">
          <cell r="C155" t="str">
            <v>104545230FS00</v>
          </cell>
          <cell r="D155">
            <v>104545230</v>
          </cell>
          <cell r="E155" t="str">
            <v>C04</v>
          </cell>
          <cell r="F155" t="str">
            <v>UN</v>
          </cell>
          <cell r="G155">
            <v>13490</v>
          </cell>
          <cell r="H155" t="str">
            <v>FS00</v>
          </cell>
          <cell r="I155" t="str">
            <v>UN</v>
          </cell>
          <cell r="J155" t="b">
            <v>1</v>
          </cell>
          <cell r="K155">
            <v>4</v>
          </cell>
          <cell r="L155">
            <v>1</v>
          </cell>
          <cell r="M155">
            <v>4</v>
          </cell>
          <cell r="N155">
            <v>53960</v>
          </cell>
        </row>
        <row r="156">
          <cell r="C156" t="str">
            <v>104534190FS00</v>
          </cell>
          <cell r="D156">
            <v>104534190</v>
          </cell>
          <cell r="E156" t="str">
            <v>C27</v>
          </cell>
          <cell r="F156" t="str">
            <v>UN</v>
          </cell>
          <cell r="G156">
            <v>518</v>
          </cell>
          <cell r="H156" t="str">
            <v>FS00</v>
          </cell>
          <cell r="I156" t="str">
            <v>UN</v>
          </cell>
          <cell r="J156" t="b">
            <v>1</v>
          </cell>
          <cell r="K156">
            <v>27</v>
          </cell>
          <cell r="L156">
            <v>1</v>
          </cell>
          <cell r="M156">
            <v>27</v>
          </cell>
          <cell r="N156">
            <v>13986</v>
          </cell>
        </row>
        <row r="157">
          <cell r="C157" t="str">
            <v>104532660FS00</v>
          </cell>
          <cell r="D157">
            <v>104532660</v>
          </cell>
          <cell r="E157" t="str">
            <v>UN</v>
          </cell>
          <cell r="F157" t="str">
            <v>UN</v>
          </cell>
          <cell r="G157">
            <v>75942</v>
          </cell>
          <cell r="H157" t="str">
            <v>FS00</v>
          </cell>
          <cell r="I157" t="str">
            <v>UN</v>
          </cell>
          <cell r="J157" t="b">
            <v>1</v>
          </cell>
          <cell r="K157">
            <v>1</v>
          </cell>
          <cell r="L157">
            <v>1</v>
          </cell>
          <cell r="M157">
            <v>1</v>
          </cell>
          <cell r="N157">
            <v>75942</v>
          </cell>
        </row>
        <row r="158">
          <cell r="C158" t="str">
            <v>104538340FS00</v>
          </cell>
          <cell r="D158">
            <v>104538340</v>
          </cell>
          <cell r="E158" t="str">
            <v>C14</v>
          </cell>
          <cell r="F158" t="str">
            <v>UN</v>
          </cell>
          <cell r="G158">
            <v>1400</v>
          </cell>
          <cell r="H158" t="str">
            <v>FS00</v>
          </cell>
          <cell r="I158" t="str">
            <v>UN</v>
          </cell>
          <cell r="J158" t="b">
            <v>1</v>
          </cell>
          <cell r="K158">
            <v>14</v>
          </cell>
          <cell r="L158">
            <v>1</v>
          </cell>
          <cell r="M158">
            <v>14</v>
          </cell>
          <cell r="N158">
            <v>19600</v>
          </cell>
        </row>
        <row r="159">
          <cell r="C159" t="str">
            <v>104516330FS00</v>
          </cell>
          <cell r="D159">
            <v>104516330</v>
          </cell>
          <cell r="E159" t="str">
            <v>C10</v>
          </cell>
          <cell r="F159" t="str">
            <v>KG</v>
          </cell>
          <cell r="G159">
            <v>4641</v>
          </cell>
          <cell r="H159" t="str">
            <v>FS00</v>
          </cell>
          <cell r="I159" t="str">
            <v>KG</v>
          </cell>
          <cell r="J159" t="b">
            <v>1</v>
          </cell>
          <cell r="K159">
            <v>10</v>
          </cell>
          <cell r="L159">
            <v>1</v>
          </cell>
          <cell r="M159">
            <v>10</v>
          </cell>
          <cell r="N159">
            <v>46410</v>
          </cell>
        </row>
        <row r="160">
          <cell r="C160" t="str">
            <v>104539120FS00</v>
          </cell>
          <cell r="D160">
            <v>104539120</v>
          </cell>
          <cell r="E160" t="str">
            <v>C05</v>
          </cell>
          <cell r="F160" t="str">
            <v>UN</v>
          </cell>
          <cell r="G160">
            <v>4528</v>
          </cell>
          <cell r="H160" t="str">
            <v>FS00</v>
          </cell>
          <cell r="I160" t="str">
            <v>UN</v>
          </cell>
          <cell r="J160" t="b">
            <v>1</v>
          </cell>
          <cell r="K160">
            <v>5</v>
          </cell>
          <cell r="L160">
            <v>1</v>
          </cell>
          <cell r="M160">
            <v>5</v>
          </cell>
          <cell r="N160">
            <v>22640</v>
          </cell>
        </row>
        <row r="161">
          <cell r="C161" t="str">
            <v>104543910FS00</v>
          </cell>
          <cell r="D161">
            <v>104543910</v>
          </cell>
          <cell r="E161" t="str">
            <v>C05</v>
          </cell>
          <cell r="F161" t="str">
            <v>UN</v>
          </cell>
          <cell r="G161">
            <v>4800</v>
          </cell>
          <cell r="H161" t="str">
            <v>FS00</v>
          </cell>
          <cell r="I161" t="str">
            <v>UN</v>
          </cell>
          <cell r="J161" t="b">
            <v>1</v>
          </cell>
          <cell r="K161">
            <v>5</v>
          </cell>
          <cell r="L161">
            <v>1</v>
          </cell>
          <cell r="M161">
            <v>5</v>
          </cell>
          <cell r="N161">
            <v>24000</v>
          </cell>
        </row>
        <row r="162">
          <cell r="C162" t="str">
            <v>104340040FS00</v>
          </cell>
          <cell r="D162">
            <v>104340040</v>
          </cell>
          <cell r="E162" t="str">
            <v>C10</v>
          </cell>
          <cell r="F162" t="str">
            <v>KG</v>
          </cell>
          <cell r="G162">
            <v>5913.1</v>
          </cell>
          <cell r="H162" t="str">
            <v>FS00</v>
          </cell>
          <cell r="I162" t="str">
            <v>KG</v>
          </cell>
          <cell r="J162" t="b">
            <v>1</v>
          </cell>
          <cell r="K162">
            <v>10</v>
          </cell>
          <cell r="L162">
            <v>1</v>
          </cell>
          <cell r="M162">
            <v>10</v>
          </cell>
          <cell r="N162">
            <v>59131</v>
          </cell>
        </row>
        <row r="163">
          <cell r="C163" t="str">
            <v>104534670FS00</v>
          </cell>
          <cell r="D163">
            <v>104534670</v>
          </cell>
          <cell r="E163" t="str">
            <v>C02</v>
          </cell>
          <cell r="F163" t="str">
            <v>UN</v>
          </cell>
          <cell r="G163">
            <v>39000</v>
          </cell>
          <cell r="H163" t="str">
            <v>FS00</v>
          </cell>
          <cell r="I163" t="str">
            <v>UN</v>
          </cell>
          <cell r="J163" t="b">
            <v>1</v>
          </cell>
          <cell r="K163">
            <v>2</v>
          </cell>
          <cell r="L163">
            <v>1</v>
          </cell>
          <cell r="M163">
            <v>2</v>
          </cell>
          <cell r="N163">
            <v>78000</v>
          </cell>
        </row>
        <row r="164">
          <cell r="C164" t="str">
            <v>104341100FS00</v>
          </cell>
          <cell r="D164">
            <v>104341100</v>
          </cell>
          <cell r="E164" t="str">
            <v>CJ</v>
          </cell>
          <cell r="F164" t="str">
            <v>KG</v>
          </cell>
          <cell r="G164">
            <v>12200</v>
          </cell>
          <cell r="H164" t="str">
            <v>FS00</v>
          </cell>
          <cell r="I164" t="str">
            <v>KG</v>
          </cell>
          <cell r="J164" t="b">
            <v>1</v>
          </cell>
          <cell r="K164">
            <v>10</v>
          </cell>
          <cell r="L164">
            <v>1</v>
          </cell>
          <cell r="M164">
            <v>10</v>
          </cell>
          <cell r="N164">
            <v>122000</v>
          </cell>
        </row>
        <row r="165">
          <cell r="C165" t="str">
            <v>104529700FS00</v>
          </cell>
          <cell r="D165">
            <v>104529700</v>
          </cell>
          <cell r="E165" t="str">
            <v>CJ</v>
          </cell>
          <cell r="F165" t="str">
            <v>KG</v>
          </cell>
          <cell r="G165">
            <v>10300</v>
          </cell>
          <cell r="H165" t="str">
            <v>FS00</v>
          </cell>
          <cell r="I165" t="str">
            <v>KG</v>
          </cell>
          <cell r="J165" t="b">
            <v>1</v>
          </cell>
          <cell r="K165">
            <v>15</v>
          </cell>
          <cell r="L165">
            <v>1</v>
          </cell>
          <cell r="M165">
            <v>15</v>
          </cell>
          <cell r="N165">
            <v>154500</v>
          </cell>
        </row>
        <row r="166">
          <cell r="C166" t="str">
            <v>104538910FS00</v>
          </cell>
          <cell r="D166">
            <v>104538910</v>
          </cell>
          <cell r="E166" t="str">
            <v>C08</v>
          </cell>
          <cell r="F166" t="str">
            <v>UN</v>
          </cell>
          <cell r="G166">
            <v>3880</v>
          </cell>
          <cell r="H166" t="str">
            <v>FS00</v>
          </cell>
          <cell r="I166" t="str">
            <v>UN</v>
          </cell>
          <cell r="J166" t="b">
            <v>1</v>
          </cell>
          <cell r="K166">
            <v>8</v>
          </cell>
          <cell r="L166">
            <v>1</v>
          </cell>
          <cell r="M166">
            <v>8</v>
          </cell>
          <cell r="N166">
            <v>31040</v>
          </cell>
        </row>
        <row r="167">
          <cell r="C167" t="str">
            <v>104543030FS00</v>
          </cell>
          <cell r="D167">
            <v>104543030</v>
          </cell>
          <cell r="E167" t="str">
            <v>C10</v>
          </cell>
          <cell r="F167" t="str">
            <v>UN</v>
          </cell>
          <cell r="G167">
            <v>1020</v>
          </cell>
          <cell r="H167" t="str">
            <v>FS00</v>
          </cell>
          <cell r="I167" t="str">
            <v>UN</v>
          </cell>
          <cell r="J167" t="b">
            <v>1</v>
          </cell>
          <cell r="K167">
            <v>10</v>
          </cell>
          <cell r="L167">
            <v>1</v>
          </cell>
          <cell r="M167">
            <v>10</v>
          </cell>
          <cell r="N167">
            <v>10200</v>
          </cell>
        </row>
        <row r="168">
          <cell r="C168" t="str">
            <v>104537930FS00</v>
          </cell>
          <cell r="D168">
            <v>104537930</v>
          </cell>
          <cell r="E168" t="str">
            <v>C10</v>
          </cell>
          <cell r="F168" t="str">
            <v>UN</v>
          </cell>
          <cell r="G168">
            <v>6282</v>
          </cell>
          <cell r="H168" t="str">
            <v>FS00</v>
          </cell>
          <cell r="I168" t="str">
            <v>UN</v>
          </cell>
          <cell r="J168" t="b">
            <v>1</v>
          </cell>
          <cell r="K168">
            <v>10</v>
          </cell>
          <cell r="L168">
            <v>1</v>
          </cell>
          <cell r="M168">
            <v>10</v>
          </cell>
          <cell r="N168">
            <v>62820</v>
          </cell>
        </row>
        <row r="169">
          <cell r="C169" t="str">
            <v>104541760FS00</v>
          </cell>
          <cell r="D169">
            <v>104541760</v>
          </cell>
          <cell r="E169" t="str">
            <v>C10</v>
          </cell>
          <cell r="F169" t="str">
            <v>UN</v>
          </cell>
          <cell r="G169">
            <v>8998.27</v>
          </cell>
          <cell r="H169" t="str">
            <v>FS00</v>
          </cell>
          <cell r="I169" t="str">
            <v>UN</v>
          </cell>
          <cell r="J169" t="b">
            <v>1</v>
          </cell>
          <cell r="K169">
            <v>10</v>
          </cell>
          <cell r="L169">
            <v>1</v>
          </cell>
          <cell r="M169">
            <v>10</v>
          </cell>
          <cell r="N169">
            <v>89982.700000000012</v>
          </cell>
        </row>
        <row r="170">
          <cell r="C170" t="str">
            <v>104545120FS00</v>
          </cell>
          <cell r="D170">
            <v>104545120</v>
          </cell>
          <cell r="E170" t="str">
            <v>C20</v>
          </cell>
          <cell r="F170" t="str">
            <v>UN</v>
          </cell>
          <cell r="G170">
            <v>2370</v>
          </cell>
          <cell r="H170" t="str">
            <v>FS00</v>
          </cell>
          <cell r="I170" t="str">
            <v>UN</v>
          </cell>
          <cell r="J170" t="b">
            <v>1</v>
          </cell>
          <cell r="K170">
            <v>20</v>
          </cell>
          <cell r="L170">
            <v>1</v>
          </cell>
          <cell r="M170">
            <v>20</v>
          </cell>
          <cell r="N170">
            <v>47400</v>
          </cell>
        </row>
        <row r="171">
          <cell r="C171" t="str">
            <v>104539790FS00</v>
          </cell>
          <cell r="D171">
            <v>104539790</v>
          </cell>
          <cell r="E171" t="str">
            <v>KG</v>
          </cell>
          <cell r="F171" t="str">
            <v>KG</v>
          </cell>
          <cell r="G171">
            <v>9728</v>
          </cell>
          <cell r="H171" t="str">
            <v>FS00</v>
          </cell>
          <cell r="I171" t="str">
            <v>KG</v>
          </cell>
          <cell r="J171" t="b">
            <v>1</v>
          </cell>
          <cell r="K171">
            <v>1</v>
          </cell>
          <cell r="L171">
            <v>1</v>
          </cell>
          <cell r="M171">
            <v>1</v>
          </cell>
          <cell r="N171">
            <v>9728</v>
          </cell>
        </row>
        <row r="172">
          <cell r="C172" t="str">
            <v>104539820FS00</v>
          </cell>
          <cell r="D172">
            <v>104539820</v>
          </cell>
          <cell r="E172" t="str">
            <v>KG</v>
          </cell>
          <cell r="F172" t="str">
            <v>KG</v>
          </cell>
          <cell r="G172">
            <v>9264</v>
          </cell>
          <cell r="H172" t="str">
            <v>FS00</v>
          </cell>
          <cell r="I172" t="str">
            <v>KG</v>
          </cell>
          <cell r="J172" t="b">
            <v>1</v>
          </cell>
          <cell r="K172">
            <v>1</v>
          </cell>
          <cell r="L172">
            <v>1</v>
          </cell>
          <cell r="M172">
            <v>1</v>
          </cell>
          <cell r="N172">
            <v>9264</v>
          </cell>
        </row>
        <row r="173">
          <cell r="C173" t="str">
            <v>101600020FS00</v>
          </cell>
          <cell r="D173">
            <v>101600020</v>
          </cell>
          <cell r="E173" t="str">
            <v>C12</v>
          </cell>
          <cell r="F173" t="str">
            <v>UN</v>
          </cell>
          <cell r="G173">
            <v>2662.1666666666665</v>
          </cell>
          <cell r="H173" t="str">
            <v>FS00</v>
          </cell>
          <cell r="I173" t="str">
            <v>UN</v>
          </cell>
          <cell r="J173" t="b">
            <v>1</v>
          </cell>
          <cell r="K173">
            <v>12</v>
          </cell>
          <cell r="L173">
            <v>1</v>
          </cell>
          <cell r="M173">
            <v>12</v>
          </cell>
          <cell r="N173">
            <v>31946</v>
          </cell>
        </row>
        <row r="174">
          <cell r="C174" t="str">
            <v>101600051FS00</v>
          </cell>
          <cell r="D174">
            <v>101600051</v>
          </cell>
          <cell r="E174" t="str">
            <v>C12</v>
          </cell>
          <cell r="F174" t="str">
            <v>UN</v>
          </cell>
          <cell r="G174">
            <v>4488.1975000000002</v>
          </cell>
          <cell r="H174" t="str">
            <v>FS00</v>
          </cell>
          <cell r="I174" t="str">
            <v>UN</v>
          </cell>
          <cell r="J174" t="b">
            <v>1</v>
          </cell>
          <cell r="K174">
            <v>12</v>
          </cell>
          <cell r="L174">
            <v>1</v>
          </cell>
          <cell r="M174">
            <v>12</v>
          </cell>
          <cell r="N174">
            <v>53858.37</v>
          </cell>
        </row>
        <row r="175">
          <cell r="C175" t="str">
            <v>101600036FS00</v>
          </cell>
          <cell r="D175">
            <v>101600036</v>
          </cell>
          <cell r="E175" t="str">
            <v>C06</v>
          </cell>
          <cell r="F175" t="str">
            <v>UN</v>
          </cell>
          <cell r="G175">
            <v>3771.02</v>
          </cell>
          <cell r="H175" t="str">
            <v>FS00</v>
          </cell>
          <cell r="I175" t="str">
            <v>UN</v>
          </cell>
          <cell r="J175" t="b">
            <v>1</v>
          </cell>
          <cell r="K175">
            <v>6</v>
          </cell>
          <cell r="L175">
            <v>1</v>
          </cell>
          <cell r="M175">
            <v>6</v>
          </cell>
          <cell r="N175">
            <v>22626.12</v>
          </cell>
        </row>
        <row r="176">
          <cell r="C176" t="str">
            <v>101600038FS00</v>
          </cell>
          <cell r="D176">
            <v>101600038</v>
          </cell>
          <cell r="E176" t="str">
            <v>C06</v>
          </cell>
          <cell r="F176" t="str">
            <v>UN</v>
          </cell>
          <cell r="G176">
            <v>3406.02</v>
          </cell>
          <cell r="H176" t="str">
            <v>FS00</v>
          </cell>
          <cell r="I176" t="str">
            <v>UN</v>
          </cell>
          <cell r="J176" t="b">
            <v>1</v>
          </cell>
          <cell r="K176">
            <v>6</v>
          </cell>
          <cell r="L176">
            <v>1</v>
          </cell>
          <cell r="M176">
            <v>6</v>
          </cell>
          <cell r="N176">
            <v>20436.12</v>
          </cell>
        </row>
        <row r="177">
          <cell r="C177" t="str">
            <v>101600062FS00</v>
          </cell>
          <cell r="D177">
            <v>101600062</v>
          </cell>
          <cell r="E177" t="str">
            <v>C06</v>
          </cell>
          <cell r="F177" t="str">
            <v>UN</v>
          </cell>
          <cell r="G177">
            <v>2665.1666666666665</v>
          </cell>
          <cell r="H177" t="str">
            <v>FS00</v>
          </cell>
          <cell r="I177" t="str">
            <v>UN</v>
          </cell>
          <cell r="J177" t="b">
            <v>1</v>
          </cell>
          <cell r="K177">
            <v>6</v>
          </cell>
          <cell r="L177">
            <v>1</v>
          </cell>
          <cell r="M177">
            <v>6</v>
          </cell>
          <cell r="N177">
            <v>15991</v>
          </cell>
        </row>
        <row r="178">
          <cell r="C178" t="str">
            <v>101600050FS00</v>
          </cell>
          <cell r="D178">
            <v>101600050</v>
          </cell>
          <cell r="E178" t="str">
            <v>C12</v>
          </cell>
          <cell r="F178" t="str">
            <v>UN</v>
          </cell>
          <cell r="G178">
            <v>3326.6666666666665</v>
          </cell>
          <cell r="H178" t="str">
            <v>FS00</v>
          </cell>
          <cell r="I178" t="str">
            <v>UN</v>
          </cell>
          <cell r="J178" t="b">
            <v>1</v>
          </cell>
          <cell r="K178">
            <v>12</v>
          </cell>
          <cell r="L178">
            <v>1</v>
          </cell>
          <cell r="M178">
            <v>12</v>
          </cell>
          <cell r="N178">
            <v>39920</v>
          </cell>
        </row>
        <row r="179">
          <cell r="C179" t="str">
            <v>101600070FS00</v>
          </cell>
          <cell r="D179">
            <v>101600070</v>
          </cell>
          <cell r="E179" t="str">
            <v>C06</v>
          </cell>
          <cell r="F179" t="str">
            <v>UN</v>
          </cell>
          <cell r="G179">
            <v>3165</v>
          </cell>
          <cell r="H179" t="str">
            <v>FS00</v>
          </cell>
          <cell r="I179" t="str">
            <v>UN</v>
          </cell>
          <cell r="J179" t="b">
            <v>1</v>
          </cell>
          <cell r="K179">
            <v>6</v>
          </cell>
          <cell r="L179">
            <v>1</v>
          </cell>
          <cell r="M179">
            <v>6</v>
          </cell>
          <cell r="N179">
            <v>18990</v>
          </cell>
        </row>
        <row r="180">
          <cell r="C180" t="str">
            <v>101600041FS00</v>
          </cell>
          <cell r="D180">
            <v>101600041</v>
          </cell>
          <cell r="E180" t="str">
            <v>C10</v>
          </cell>
          <cell r="F180" t="str">
            <v>UN</v>
          </cell>
          <cell r="G180">
            <v>2737.6480000000001</v>
          </cell>
          <cell r="H180" t="str">
            <v>FS00</v>
          </cell>
          <cell r="I180" t="str">
            <v>UN</v>
          </cell>
          <cell r="J180" t="b">
            <v>1</v>
          </cell>
          <cell r="K180">
            <v>10</v>
          </cell>
          <cell r="L180">
            <v>1</v>
          </cell>
          <cell r="M180">
            <v>10</v>
          </cell>
          <cell r="N180">
            <v>27376.480000000003</v>
          </cell>
        </row>
        <row r="181">
          <cell r="C181" t="str">
            <v>101600042FS00</v>
          </cell>
          <cell r="D181">
            <v>101600042</v>
          </cell>
          <cell r="E181" t="str">
            <v>C10</v>
          </cell>
          <cell r="F181" t="str">
            <v>UN</v>
          </cell>
          <cell r="G181">
            <v>2789</v>
          </cell>
          <cell r="H181" t="str">
            <v>FS00</v>
          </cell>
          <cell r="I181" t="str">
            <v>UN</v>
          </cell>
          <cell r="J181" t="b">
            <v>1</v>
          </cell>
          <cell r="K181">
            <v>10</v>
          </cell>
          <cell r="L181">
            <v>1</v>
          </cell>
          <cell r="M181">
            <v>10</v>
          </cell>
          <cell r="N181">
            <v>27890</v>
          </cell>
        </row>
        <row r="182">
          <cell r="C182" t="str">
            <v>101600043FS00</v>
          </cell>
          <cell r="D182">
            <v>101600043</v>
          </cell>
          <cell r="E182" t="str">
            <v>C10</v>
          </cell>
          <cell r="F182" t="str">
            <v>UN</v>
          </cell>
          <cell r="G182">
            <v>2663.201</v>
          </cell>
          <cell r="H182" t="str">
            <v>FS00</v>
          </cell>
          <cell r="I182" t="str">
            <v>UN</v>
          </cell>
          <cell r="J182" t="b">
            <v>1</v>
          </cell>
          <cell r="K182">
            <v>10</v>
          </cell>
          <cell r="L182">
            <v>1</v>
          </cell>
          <cell r="M182">
            <v>10</v>
          </cell>
          <cell r="N182">
            <v>26632.010000000002</v>
          </cell>
        </row>
        <row r="183">
          <cell r="C183" t="str">
            <v>104543140FS00</v>
          </cell>
          <cell r="D183">
            <v>104543140</v>
          </cell>
          <cell r="E183" t="str">
            <v>Z50</v>
          </cell>
          <cell r="F183" t="str">
            <v>Z50</v>
          </cell>
          <cell r="G183">
            <v>75270</v>
          </cell>
          <cell r="H183" t="str">
            <v>FS00</v>
          </cell>
          <cell r="I183" t="str">
            <v>Z50</v>
          </cell>
          <cell r="J183" t="b">
            <v>1</v>
          </cell>
          <cell r="K183">
            <v>1</v>
          </cell>
          <cell r="L183">
            <v>1</v>
          </cell>
          <cell r="M183">
            <v>1</v>
          </cell>
          <cell r="N183">
            <v>75270</v>
          </cell>
        </row>
        <row r="184">
          <cell r="C184" t="str">
            <v>104548580FS00</v>
          </cell>
          <cell r="D184">
            <v>104548580</v>
          </cell>
          <cell r="E184" t="str">
            <v>UN</v>
          </cell>
          <cell r="F184" t="str">
            <v>UN</v>
          </cell>
          <cell r="G184">
            <v>96</v>
          </cell>
          <cell r="H184" t="str">
            <v>FS00</v>
          </cell>
          <cell r="I184" t="str">
            <v>UN</v>
          </cell>
          <cell r="J184" t="b">
            <v>1</v>
          </cell>
          <cell r="K184">
            <v>1</v>
          </cell>
          <cell r="L184">
            <v>1</v>
          </cell>
          <cell r="M184">
            <v>1</v>
          </cell>
          <cell r="N184">
            <v>96</v>
          </cell>
        </row>
        <row r="185">
          <cell r="C185" t="str">
            <v>104544050FS00</v>
          </cell>
          <cell r="D185">
            <v>104544050</v>
          </cell>
          <cell r="E185" t="str">
            <v>CJ</v>
          </cell>
          <cell r="F185" t="str">
            <v>CJ</v>
          </cell>
          <cell r="G185">
            <v>22773</v>
          </cell>
          <cell r="H185" t="str">
            <v>FS00</v>
          </cell>
          <cell r="I185" t="str">
            <v>CJ</v>
          </cell>
          <cell r="J185" t="b">
            <v>1</v>
          </cell>
          <cell r="K185">
            <v>1</v>
          </cell>
          <cell r="L185">
            <v>1</v>
          </cell>
          <cell r="M185">
            <v>1</v>
          </cell>
          <cell r="N185">
            <v>22773</v>
          </cell>
        </row>
        <row r="186">
          <cell r="C186" t="str">
            <v>104544060FS00</v>
          </cell>
          <cell r="D186">
            <v>104544060</v>
          </cell>
          <cell r="E186" t="str">
            <v>CJ</v>
          </cell>
          <cell r="F186" t="str">
            <v>CJ</v>
          </cell>
          <cell r="G186">
            <v>24051</v>
          </cell>
          <cell r="H186" t="str">
            <v>FS00</v>
          </cell>
          <cell r="I186" t="str">
            <v>CJ</v>
          </cell>
          <cell r="J186" t="b">
            <v>1</v>
          </cell>
          <cell r="K186">
            <v>1</v>
          </cell>
          <cell r="L186">
            <v>1</v>
          </cell>
          <cell r="M186">
            <v>1</v>
          </cell>
          <cell r="N186">
            <v>24051</v>
          </cell>
        </row>
        <row r="187">
          <cell r="C187" t="str">
            <v>104548600FS00</v>
          </cell>
          <cell r="D187">
            <v>104548600</v>
          </cell>
          <cell r="E187" t="str">
            <v>UN</v>
          </cell>
          <cell r="F187" t="str">
            <v>UN</v>
          </cell>
          <cell r="G187">
            <v>69</v>
          </cell>
          <cell r="H187" t="str">
            <v>FS00</v>
          </cell>
          <cell r="I187" t="str">
            <v>UN</v>
          </cell>
          <cell r="J187" t="b">
            <v>1</v>
          </cell>
          <cell r="K187">
            <v>1</v>
          </cell>
          <cell r="L187">
            <v>1</v>
          </cell>
          <cell r="M187">
            <v>1</v>
          </cell>
          <cell r="N187">
            <v>69</v>
          </cell>
        </row>
        <row r="188">
          <cell r="C188" t="str">
            <v>104548530FS00</v>
          </cell>
          <cell r="D188">
            <v>104548530</v>
          </cell>
          <cell r="E188" t="str">
            <v>C60</v>
          </cell>
          <cell r="F188" t="str">
            <v>UN</v>
          </cell>
          <cell r="G188">
            <v>711</v>
          </cell>
          <cell r="H188" t="str">
            <v>FS00</v>
          </cell>
          <cell r="I188" t="str">
            <v>UN</v>
          </cell>
          <cell r="J188" t="b">
            <v>1</v>
          </cell>
          <cell r="K188">
            <v>60</v>
          </cell>
          <cell r="L188">
            <v>1</v>
          </cell>
          <cell r="M188">
            <v>60</v>
          </cell>
          <cell r="N188">
            <v>42660</v>
          </cell>
        </row>
        <row r="189">
          <cell r="C189" t="str">
            <v>104548520FS00</v>
          </cell>
          <cell r="D189">
            <v>104548520</v>
          </cell>
          <cell r="E189" t="str">
            <v>C31</v>
          </cell>
          <cell r="F189" t="str">
            <v>UN</v>
          </cell>
          <cell r="G189">
            <v>490</v>
          </cell>
          <cell r="H189" t="str">
            <v>FS00</v>
          </cell>
          <cell r="I189" t="str">
            <v>UN</v>
          </cell>
          <cell r="J189" t="b">
            <v>1</v>
          </cell>
          <cell r="K189">
            <v>31</v>
          </cell>
          <cell r="L189">
            <v>1</v>
          </cell>
          <cell r="M189">
            <v>31</v>
          </cell>
          <cell r="N189">
            <v>15190</v>
          </cell>
        </row>
        <row r="190">
          <cell r="C190" t="str">
            <v>104548510FS00</v>
          </cell>
          <cell r="D190">
            <v>104548510</v>
          </cell>
          <cell r="E190" t="str">
            <v>C20</v>
          </cell>
          <cell r="F190" t="str">
            <v>UN</v>
          </cell>
          <cell r="G190">
            <v>779</v>
          </cell>
          <cell r="H190" t="str">
            <v>FS00</v>
          </cell>
          <cell r="I190" t="str">
            <v>UN</v>
          </cell>
          <cell r="J190" t="b">
            <v>1</v>
          </cell>
          <cell r="K190">
            <v>20</v>
          </cell>
          <cell r="L190">
            <v>1</v>
          </cell>
          <cell r="M190">
            <v>20</v>
          </cell>
          <cell r="N190">
            <v>15580</v>
          </cell>
        </row>
        <row r="191">
          <cell r="C191" t="str">
            <v>104548500FS00</v>
          </cell>
          <cell r="D191">
            <v>104548500</v>
          </cell>
          <cell r="E191" t="str">
            <v>C20</v>
          </cell>
          <cell r="F191" t="str">
            <v>UN</v>
          </cell>
          <cell r="G191">
            <v>937</v>
          </cell>
          <cell r="H191" t="str">
            <v>FS00</v>
          </cell>
          <cell r="I191" t="str">
            <v>UN</v>
          </cell>
          <cell r="J191" t="b">
            <v>1</v>
          </cell>
          <cell r="K191">
            <v>20</v>
          </cell>
          <cell r="L191">
            <v>1</v>
          </cell>
          <cell r="M191">
            <v>20</v>
          </cell>
          <cell r="N191">
            <v>18740</v>
          </cell>
        </row>
        <row r="192">
          <cell r="C192" t="str">
            <v>104548590FS00</v>
          </cell>
          <cell r="D192">
            <v>104548590</v>
          </cell>
          <cell r="E192" t="str">
            <v>C20</v>
          </cell>
          <cell r="F192" t="str">
            <v>UN</v>
          </cell>
          <cell r="G192">
            <v>1003</v>
          </cell>
          <cell r="H192" t="str">
            <v>FS00</v>
          </cell>
          <cell r="I192" t="str">
            <v>UN</v>
          </cell>
          <cell r="J192" t="b">
            <v>1</v>
          </cell>
          <cell r="K192">
            <v>20</v>
          </cell>
          <cell r="L192">
            <v>1</v>
          </cell>
          <cell r="M192">
            <v>20</v>
          </cell>
          <cell r="N192">
            <v>20060</v>
          </cell>
        </row>
        <row r="193">
          <cell r="C193" t="str">
            <v>104548570FS00</v>
          </cell>
          <cell r="D193">
            <v>104548570</v>
          </cell>
          <cell r="E193" t="str">
            <v>C40</v>
          </cell>
          <cell r="F193" t="str">
            <v>UN</v>
          </cell>
          <cell r="G193">
            <v>311</v>
          </cell>
          <cell r="H193" t="str">
            <v>FS00</v>
          </cell>
          <cell r="I193" t="str">
            <v>UN</v>
          </cell>
          <cell r="J193" t="b">
            <v>1</v>
          </cell>
          <cell r="K193">
            <v>40</v>
          </cell>
          <cell r="L193">
            <v>1</v>
          </cell>
          <cell r="M193">
            <v>40</v>
          </cell>
          <cell r="N193">
            <v>12440</v>
          </cell>
        </row>
        <row r="194">
          <cell r="C194" t="str">
            <v>104548560FS00</v>
          </cell>
          <cell r="D194">
            <v>104548560</v>
          </cell>
          <cell r="E194" t="str">
            <v>C31</v>
          </cell>
          <cell r="F194" t="str">
            <v>UN</v>
          </cell>
          <cell r="G194">
            <v>706</v>
          </cell>
          <cell r="H194" t="str">
            <v>FS00</v>
          </cell>
          <cell r="I194" t="str">
            <v>UN</v>
          </cell>
          <cell r="J194" t="b">
            <v>1</v>
          </cell>
          <cell r="K194">
            <v>31</v>
          </cell>
          <cell r="L194">
            <v>1</v>
          </cell>
          <cell r="M194">
            <v>31</v>
          </cell>
          <cell r="N194">
            <v>21886</v>
          </cell>
        </row>
        <row r="195">
          <cell r="C195" t="str">
            <v>104548550FS00</v>
          </cell>
          <cell r="D195">
            <v>104548550</v>
          </cell>
          <cell r="E195" t="str">
            <v>C20</v>
          </cell>
          <cell r="F195" t="str">
            <v>UN</v>
          </cell>
          <cell r="G195">
            <v>884</v>
          </cell>
          <cell r="H195" t="str">
            <v>FS00</v>
          </cell>
          <cell r="I195" t="str">
            <v>UN</v>
          </cell>
          <cell r="J195" t="b">
            <v>1</v>
          </cell>
          <cell r="K195">
            <v>20</v>
          </cell>
          <cell r="L195">
            <v>1</v>
          </cell>
          <cell r="M195">
            <v>20</v>
          </cell>
          <cell r="N195">
            <v>17680</v>
          </cell>
        </row>
        <row r="196">
          <cell r="C196" t="str">
            <v>104548540FS00</v>
          </cell>
          <cell r="D196">
            <v>104548540</v>
          </cell>
          <cell r="E196" t="str">
            <v>C18</v>
          </cell>
          <cell r="F196" t="str">
            <v>UN</v>
          </cell>
          <cell r="G196">
            <v>1117</v>
          </cell>
          <cell r="H196" t="str">
            <v>FS00</v>
          </cell>
          <cell r="I196" t="str">
            <v>UN</v>
          </cell>
          <cell r="J196" t="b">
            <v>1</v>
          </cell>
          <cell r="K196">
            <v>18</v>
          </cell>
          <cell r="L196">
            <v>1</v>
          </cell>
          <cell r="M196">
            <v>18</v>
          </cell>
          <cell r="N196">
            <v>20106</v>
          </cell>
        </row>
        <row r="197">
          <cell r="C197" t="str">
            <v>101500120FS00</v>
          </cell>
          <cell r="D197">
            <v>101500120</v>
          </cell>
          <cell r="E197" t="str">
            <v>C06</v>
          </cell>
          <cell r="F197" t="str">
            <v>UN</v>
          </cell>
          <cell r="G197">
            <v>4374.08</v>
          </cell>
          <cell r="H197" t="str">
            <v>FS00</v>
          </cell>
          <cell r="I197" t="str">
            <v>UN</v>
          </cell>
          <cell r="J197" t="b">
            <v>1</v>
          </cell>
          <cell r="K197">
            <v>6</v>
          </cell>
          <cell r="L197">
            <v>1</v>
          </cell>
          <cell r="M197">
            <v>6</v>
          </cell>
          <cell r="N197">
            <v>26244.48</v>
          </cell>
        </row>
        <row r="198">
          <cell r="C198" t="str">
            <v>104512160FS00</v>
          </cell>
          <cell r="D198">
            <v>104512160</v>
          </cell>
          <cell r="E198" t="str">
            <v>C10</v>
          </cell>
          <cell r="F198" t="str">
            <v>UN</v>
          </cell>
          <cell r="G198">
            <v>1808.8009999999999</v>
          </cell>
          <cell r="H198" t="str">
            <v>FS00</v>
          </cell>
          <cell r="I198" t="str">
            <v>UN</v>
          </cell>
          <cell r="J198" t="b">
            <v>1</v>
          </cell>
          <cell r="K198">
            <v>10</v>
          </cell>
          <cell r="L198">
            <v>1</v>
          </cell>
          <cell r="M198">
            <v>10</v>
          </cell>
          <cell r="N198">
            <v>18088.009999999998</v>
          </cell>
        </row>
        <row r="199">
          <cell r="C199" t="str">
            <v>209100280FS00</v>
          </cell>
          <cell r="D199">
            <v>209100280</v>
          </cell>
          <cell r="E199" t="str">
            <v>C18</v>
          </cell>
          <cell r="F199" t="str">
            <v>UN</v>
          </cell>
          <cell r="G199">
            <v>1653.46</v>
          </cell>
          <cell r="H199" t="str">
            <v>FS00</v>
          </cell>
          <cell r="I199" t="str">
            <v>UN</v>
          </cell>
          <cell r="J199" t="b">
            <v>1</v>
          </cell>
          <cell r="K199">
            <v>18</v>
          </cell>
          <cell r="L199">
            <v>1</v>
          </cell>
          <cell r="M199">
            <v>18</v>
          </cell>
          <cell r="N199">
            <v>29762.28</v>
          </cell>
        </row>
        <row r="200">
          <cell r="C200" t="str">
            <v>209100142FS00</v>
          </cell>
          <cell r="D200">
            <v>209100142</v>
          </cell>
          <cell r="E200" t="str">
            <v>C10</v>
          </cell>
          <cell r="F200" t="str">
            <v>UN</v>
          </cell>
          <cell r="G200">
            <v>1265.973</v>
          </cell>
          <cell r="H200" t="str">
            <v>FS00</v>
          </cell>
          <cell r="I200" t="str">
            <v>UN</v>
          </cell>
          <cell r="J200" t="b">
            <v>1</v>
          </cell>
          <cell r="K200">
            <v>10</v>
          </cell>
          <cell r="L200">
            <v>1</v>
          </cell>
          <cell r="M200">
            <v>10</v>
          </cell>
          <cell r="N200">
            <v>12659.73</v>
          </cell>
        </row>
        <row r="201">
          <cell r="C201" t="str">
            <v>209100144FS00</v>
          </cell>
          <cell r="D201">
            <v>209100144</v>
          </cell>
          <cell r="E201" t="str">
            <v>C12</v>
          </cell>
          <cell r="F201" t="str">
            <v>UN</v>
          </cell>
          <cell r="G201">
            <v>1322.3875</v>
          </cell>
          <cell r="H201" t="str">
            <v>FS00</v>
          </cell>
          <cell r="I201" t="str">
            <v>UN</v>
          </cell>
          <cell r="J201" t="b">
            <v>1</v>
          </cell>
          <cell r="K201">
            <v>12</v>
          </cell>
          <cell r="L201">
            <v>1</v>
          </cell>
          <cell r="M201">
            <v>12</v>
          </cell>
          <cell r="N201">
            <v>15868.650000000001</v>
          </cell>
        </row>
        <row r="202">
          <cell r="C202" t="str">
            <v>209100143FS00</v>
          </cell>
          <cell r="D202">
            <v>209100143</v>
          </cell>
          <cell r="E202" t="str">
            <v>C16</v>
          </cell>
          <cell r="F202" t="str">
            <v>UN</v>
          </cell>
          <cell r="G202">
            <v>1118.6556250000001</v>
          </cell>
          <cell r="H202" t="str">
            <v>FS00</v>
          </cell>
          <cell r="I202" t="str">
            <v>UN</v>
          </cell>
          <cell r="J202" t="b">
            <v>1</v>
          </cell>
          <cell r="K202">
            <v>16</v>
          </cell>
          <cell r="L202">
            <v>1</v>
          </cell>
          <cell r="M202">
            <v>16</v>
          </cell>
          <cell r="N202">
            <v>17898.490000000002</v>
          </cell>
        </row>
        <row r="203">
          <cell r="C203" t="str">
            <v>209100146FS00</v>
          </cell>
          <cell r="D203">
            <v>209100146</v>
          </cell>
          <cell r="E203" t="str">
            <v>C20</v>
          </cell>
          <cell r="F203" t="str">
            <v>UN</v>
          </cell>
          <cell r="G203">
            <v>925.94299999999998</v>
          </cell>
          <cell r="H203" t="str">
            <v>FS00</v>
          </cell>
          <cell r="I203" t="str">
            <v>UN</v>
          </cell>
          <cell r="J203" t="b">
            <v>1</v>
          </cell>
          <cell r="K203">
            <v>20</v>
          </cell>
          <cell r="L203">
            <v>1</v>
          </cell>
          <cell r="M203">
            <v>20</v>
          </cell>
          <cell r="N203">
            <v>18518.86</v>
          </cell>
        </row>
        <row r="204">
          <cell r="C204" t="str">
            <v>104547370FS00</v>
          </cell>
          <cell r="D204">
            <v>104547370</v>
          </cell>
          <cell r="E204" t="str">
            <v>C16</v>
          </cell>
          <cell r="F204" t="str">
            <v>UN</v>
          </cell>
          <cell r="G204">
            <v>1452</v>
          </cell>
          <cell r="H204" t="str">
            <v>FS00</v>
          </cell>
          <cell r="I204" t="str">
            <v>UN</v>
          </cell>
          <cell r="J204" t="b">
            <v>1</v>
          </cell>
          <cell r="K204">
            <v>16</v>
          </cell>
          <cell r="L204">
            <v>1</v>
          </cell>
          <cell r="M204">
            <v>16</v>
          </cell>
          <cell r="N204">
            <v>23232</v>
          </cell>
        </row>
        <row r="205">
          <cell r="C205" t="str">
            <v>104547380FS00</v>
          </cell>
          <cell r="D205">
            <v>104547380</v>
          </cell>
          <cell r="E205" t="str">
            <v>C16</v>
          </cell>
          <cell r="F205" t="str">
            <v>UN</v>
          </cell>
          <cell r="G205">
            <v>1847</v>
          </cell>
          <cell r="H205" t="str">
            <v>FS00</v>
          </cell>
          <cell r="I205" t="str">
            <v>UN</v>
          </cell>
          <cell r="J205" t="b">
            <v>1</v>
          </cell>
          <cell r="K205">
            <v>16</v>
          </cell>
          <cell r="L205">
            <v>1</v>
          </cell>
          <cell r="M205">
            <v>16</v>
          </cell>
          <cell r="N205">
            <v>29552</v>
          </cell>
        </row>
        <row r="206">
          <cell r="C206" t="str">
            <v>105201270FS00</v>
          </cell>
          <cell r="D206">
            <v>105201270</v>
          </cell>
          <cell r="E206" t="str">
            <v>2Q</v>
          </cell>
          <cell r="F206" t="str">
            <v>2Q</v>
          </cell>
          <cell r="G206">
            <v>76003.44</v>
          </cell>
          <cell r="H206" t="str">
            <v>FS00</v>
          </cell>
          <cell r="I206" t="str">
            <v>2Q</v>
          </cell>
          <cell r="J206" t="b">
            <v>1</v>
          </cell>
          <cell r="K206">
            <v>1</v>
          </cell>
          <cell r="L206">
            <v>1</v>
          </cell>
          <cell r="M206">
            <v>1</v>
          </cell>
          <cell r="N206">
            <v>76003.44</v>
          </cell>
        </row>
        <row r="207">
          <cell r="C207" t="str">
            <v>104548320FS00</v>
          </cell>
          <cell r="D207">
            <v>104548320</v>
          </cell>
          <cell r="E207" t="str">
            <v>X00</v>
          </cell>
          <cell r="F207" t="str">
            <v>UN</v>
          </cell>
          <cell r="G207">
            <v>114</v>
          </cell>
          <cell r="H207" t="str">
            <v>FS00</v>
          </cell>
          <cell r="I207" t="str">
            <v>UN</v>
          </cell>
          <cell r="J207" t="b">
            <v>1</v>
          </cell>
          <cell r="K207">
            <v>300</v>
          </cell>
          <cell r="L207">
            <v>1</v>
          </cell>
          <cell r="M207">
            <v>300</v>
          </cell>
          <cell r="N207">
            <v>34200</v>
          </cell>
        </row>
        <row r="208">
          <cell r="C208" t="str">
            <v>104548350FS00</v>
          </cell>
          <cell r="D208">
            <v>104548350</v>
          </cell>
          <cell r="E208" t="str">
            <v>X00</v>
          </cell>
          <cell r="F208" t="str">
            <v>UN</v>
          </cell>
          <cell r="G208">
            <v>76</v>
          </cell>
          <cell r="H208" t="str">
            <v>FS00</v>
          </cell>
          <cell r="I208" t="str">
            <v>UN</v>
          </cell>
          <cell r="J208" t="b">
            <v>1</v>
          </cell>
          <cell r="K208">
            <v>300</v>
          </cell>
          <cell r="L208">
            <v>1</v>
          </cell>
          <cell r="M208">
            <v>300</v>
          </cell>
          <cell r="N208">
            <v>22800</v>
          </cell>
        </row>
        <row r="209">
          <cell r="C209" t="str">
            <v>104548360FS00</v>
          </cell>
          <cell r="D209">
            <v>104548360</v>
          </cell>
          <cell r="E209" t="str">
            <v>1Q</v>
          </cell>
          <cell r="F209" t="str">
            <v>UN</v>
          </cell>
          <cell r="G209">
            <v>23</v>
          </cell>
          <cell r="H209" t="str">
            <v>FS00</v>
          </cell>
          <cell r="I209" t="str">
            <v>UN</v>
          </cell>
          <cell r="J209" t="b">
            <v>1</v>
          </cell>
          <cell r="K209">
            <v>1000</v>
          </cell>
          <cell r="L209">
            <v>1</v>
          </cell>
          <cell r="M209">
            <v>1000</v>
          </cell>
          <cell r="N209">
            <v>23000</v>
          </cell>
        </row>
        <row r="210">
          <cell r="C210" t="str">
            <v>104548370FS00</v>
          </cell>
          <cell r="D210">
            <v>104548370</v>
          </cell>
          <cell r="E210" t="str">
            <v>1Q</v>
          </cell>
          <cell r="F210" t="str">
            <v>UN</v>
          </cell>
          <cell r="G210">
            <v>18</v>
          </cell>
          <cell r="H210" t="str">
            <v>FS00</v>
          </cell>
          <cell r="I210" t="str">
            <v>UN</v>
          </cell>
          <cell r="J210" t="b">
            <v>1</v>
          </cell>
          <cell r="K210">
            <v>1000</v>
          </cell>
          <cell r="L210">
            <v>1</v>
          </cell>
          <cell r="M210">
            <v>1000</v>
          </cell>
          <cell r="N210">
            <v>18000</v>
          </cell>
        </row>
        <row r="211">
          <cell r="C211" t="str">
            <v>104548380FS00</v>
          </cell>
          <cell r="D211">
            <v>104548380</v>
          </cell>
          <cell r="E211" t="str">
            <v>V00</v>
          </cell>
          <cell r="F211" t="str">
            <v>UN</v>
          </cell>
          <cell r="G211">
            <v>60</v>
          </cell>
          <cell r="H211" t="str">
            <v>FS00</v>
          </cell>
          <cell r="I211" t="str">
            <v>UN</v>
          </cell>
          <cell r="J211" t="b">
            <v>1</v>
          </cell>
          <cell r="K211">
            <v>500</v>
          </cell>
          <cell r="L211">
            <v>1</v>
          </cell>
          <cell r="M211">
            <v>500</v>
          </cell>
          <cell r="N211">
            <v>30000</v>
          </cell>
        </row>
        <row r="212">
          <cell r="C212" t="str">
            <v>104541910FS00</v>
          </cell>
          <cell r="D212">
            <v>104541910</v>
          </cell>
          <cell r="E212" t="str">
            <v>1Q</v>
          </cell>
          <cell r="F212" t="str">
            <v>UN</v>
          </cell>
          <cell r="G212">
            <v>60</v>
          </cell>
          <cell r="H212" t="str">
            <v>FS00</v>
          </cell>
          <cell r="I212" t="str">
            <v>UN</v>
          </cell>
          <cell r="J212" t="b">
            <v>1</v>
          </cell>
          <cell r="K212">
            <v>1000</v>
          </cell>
          <cell r="L212">
            <v>1</v>
          </cell>
          <cell r="M212">
            <v>1000</v>
          </cell>
          <cell r="N212">
            <v>60000</v>
          </cell>
        </row>
        <row r="213">
          <cell r="C213" t="str">
            <v>104541920FS00</v>
          </cell>
          <cell r="D213">
            <v>104541920</v>
          </cell>
          <cell r="E213" t="str">
            <v>V00</v>
          </cell>
          <cell r="F213" t="str">
            <v>UN</v>
          </cell>
          <cell r="G213">
            <v>105</v>
          </cell>
          <cell r="H213" t="str">
            <v>FS00</v>
          </cell>
          <cell r="I213" t="str">
            <v>UN</v>
          </cell>
          <cell r="J213" t="b">
            <v>1</v>
          </cell>
          <cell r="K213">
            <v>500</v>
          </cell>
          <cell r="L213">
            <v>1</v>
          </cell>
          <cell r="M213">
            <v>500</v>
          </cell>
          <cell r="N213">
            <v>52500</v>
          </cell>
        </row>
        <row r="214">
          <cell r="C214" t="str">
            <v>104541900FS00</v>
          </cell>
          <cell r="D214">
            <v>104541900</v>
          </cell>
          <cell r="E214" t="str">
            <v>1Q</v>
          </cell>
          <cell r="F214" t="str">
            <v>UN</v>
          </cell>
          <cell r="G214">
            <v>62</v>
          </cell>
          <cell r="H214" t="str">
            <v>FS00</v>
          </cell>
          <cell r="I214" t="str">
            <v>UN</v>
          </cell>
          <cell r="J214" t="b">
            <v>1</v>
          </cell>
          <cell r="K214">
            <v>1000</v>
          </cell>
          <cell r="L214">
            <v>1</v>
          </cell>
          <cell r="M214">
            <v>1000</v>
          </cell>
          <cell r="N214">
            <v>62000</v>
          </cell>
        </row>
        <row r="215">
          <cell r="C215" t="str">
            <v>104542540FS00</v>
          </cell>
          <cell r="D215">
            <v>104542540</v>
          </cell>
          <cell r="E215" t="str">
            <v>1Q</v>
          </cell>
          <cell r="F215" t="str">
            <v>UN</v>
          </cell>
          <cell r="G215">
            <v>44</v>
          </cell>
          <cell r="H215" t="str">
            <v>FS00</v>
          </cell>
          <cell r="I215" t="str">
            <v>UN</v>
          </cell>
          <cell r="J215" t="b">
            <v>1</v>
          </cell>
          <cell r="K215">
            <v>1000</v>
          </cell>
          <cell r="L215">
            <v>1</v>
          </cell>
          <cell r="M215">
            <v>1000</v>
          </cell>
          <cell r="N215">
            <v>44000</v>
          </cell>
        </row>
        <row r="216">
          <cell r="C216" t="str">
            <v>104548330FS00</v>
          </cell>
          <cell r="D216">
            <v>104548330</v>
          </cell>
          <cell r="E216" t="str">
            <v>X00</v>
          </cell>
          <cell r="F216" t="str">
            <v>UN</v>
          </cell>
          <cell r="G216">
            <v>74</v>
          </cell>
          <cell r="H216" t="str">
            <v>FS00</v>
          </cell>
          <cell r="I216" t="str">
            <v>UN</v>
          </cell>
          <cell r="J216" t="b">
            <v>1</v>
          </cell>
          <cell r="K216">
            <v>300</v>
          </cell>
          <cell r="L216">
            <v>1</v>
          </cell>
          <cell r="M216">
            <v>300</v>
          </cell>
          <cell r="N216">
            <v>22200</v>
          </cell>
        </row>
        <row r="217">
          <cell r="C217" t="str">
            <v>104548390FS00</v>
          </cell>
          <cell r="D217">
            <v>104548390</v>
          </cell>
          <cell r="E217" t="str">
            <v>X00</v>
          </cell>
          <cell r="F217" t="str">
            <v>UN</v>
          </cell>
          <cell r="G217">
            <v>49</v>
          </cell>
          <cell r="H217" t="str">
            <v>FS00</v>
          </cell>
          <cell r="I217" t="str">
            <v>UN</v>
          </cell>
          <cell r="J217" t="b">
            <v>1</v>
          </cell>
          <cell r="K217">
            <v>300</v>
          </cell>
          <cell r="L217">
            <v>1</v>
          </cell>
          <cell r="M217">
            <v>300</v>
          </cell>
          <cell r="N217">
            <v>14700</v>
          </cell>
        </row>
        <row r="218">
          <cell r="C218" t="str">
            <v>104542950FS00</v>
          </cell>
          <cell r="D218">
            <v>104542950</v>
          </cell>
          <cell r="E218" t="str">
            <v>1Q</v>
          </cell>
          <cell r="F218" t="str">
            <v>UN</v>
          </cell>
          <cell r="G218">
            <v>371</v>
          </cell>
          <cell r="H218" t="str">
            <v>FS00</v>
          </cell>
          <cell r="I218" t="str">
            <v>UN</v>
          </cell>
          <cell r="J218" t="b">
            <v>1</v>
          </cell>
          <cell r="K218">
            <v>100</v>
          </cell>
          <cell r="L218">
            <v>1</v>
          </cell>
          <cell r="M218">
            <v>100</v>
          </cell>
          <cell r="N218">
            <v>37100</v>
          </cell>
        </row>
        <row r="219">
          <cell r="C219" t="str">
            <v>104542960FS00</v>
          </cell>
          <cell r="D219">
            <v>104542960</v>
          </cell>
          <cell r="E219" t="str">
            <v>1Q</v>
          </cell>
          <cell r="F219" t="str">
            <v>UN</v>
          </cell>
          <cell r="G219">
            <v>333</v>
          </cell>
          <cell r="H219" t="str">
            <v>FS00</v>
          </cell>
          <cell r="I219" t="str">
            <v>UN</v>
          </cell>
          <cell r="J219" t="b">
            <v>1</v>
          </cell>
          <cell r="K219">
            <v>100</v>
          </cell>
          <cell r="L219">
            <v>1</v>
          </cell>
          <cell r="M219">
            <v>100</v>
          </cell>
          <cell r="N219">
            <v>33300</v>
          </cell>
        </row>
        <row r="220">
          <cell r="C220" t="str">
            <v>104541930FS00</v>
          </cell>
          <cell r="D220">
            <v>104541930</v>
          </cell>
          <cell r="E220" t="str">
            <v>1Q</v>
          </cell>
          <cell r="F220" t="str">
            <v>UN</v>
          </cell>
          <cell r="G220">
            <v>43</v>
          </cell>
          <cell r="H220" t="str">
            <v>FS00</v>
          </cell>
          <cell r="I220" t="str">
            <v>UN</v>
          </cell>
          <cell r="J220" t="b">
            <v>1</v>
          </cell>
          <cell r="K220">
            <v>1000</v>
          </cell>
          <cell r="L220">
            <v>1</v>
          </cell>
          <cell r="M220">
            <v>1000</v>
          </cell>
          <cell r="N220">
            <v>43000</v>
          </cell>
        </row>
        <row r="221">
          <cell r="C221" t="str">
            <v>104541940FS00</v>
          </cell>
          <cell r="D221">
            <v>104541940</v>
          </cell>
          <cell r="E221" t="str">
            <v>V00</v>
          </cell>
          <cell r="F221" t="str">
            <v>UN</v>
          </cell>
          <cell r="G221">
            <v>56</v>
          </cell>
          <cell r="H221" t="str">
            <v>FS00</v>
          </cell>
          <cell r="I221" t="str">
            <v>UN</v>
          </cell>
          <cell r="J221" t="b">
            <v>1</v>
          </cell>
          <cell r="K221">
            <v>500</v>
          </cell>
          <cell r="L221">
            <v>1</v>
          </cell>
          <cell r="M221">
            <v>500</v>
          </cell>
          <cell r="N221">
            <v>28000</v>
          </cell>
        </row>
        <row r="222">
          <cell r="C222" t="str">
            <v>104548340FS00</v>
          </cell>
          <cell r="D222">
            <v>104548340</v>
          </cell>
          <cell r="E222" t="str">
            <v>V00</v>
          </cell>
          <cell r="F222" t="str">
            <v>UN</v>
          </cell>
          <cell r="G222">
            <v>60</v>
          </cell>
          <cell r="H222" t="str">
            <v>FS00</v>
          </cell>
          <cell r="I222" t="str">
            <v>UN</v>
          </cell>
          <cell r="J222" t="b">
            <v>1</v>
          </cell>
          <cell r="K222">
            <v>500</v>
          </cell>
          <cell r="L222">
            <v>1</v>
          </cell>
          <cell r="M222">
            <v>500</v>
          </cell>
          <cell r="N222">
            <v>30000</v>
          </cell>
        </row>
        <row r="223">
          <cell r="C223" t="str">
            <v>104547120FS00</v>
          </cell>
          <cell r="D223">
            <v>104547120</v>
          </cell>
          <cell r="E223" t="str">
            <v>2Q</v>
          </cell>
          <cell r="F223" t="str">
            <v>UN</v>
          </cell>
          <cell r="G223">
            <v>22</v>
          </cell>
          <cell r="H223" t="str">
            <v>FS00</v>
          </cell>
          <cell r="I223" t="str">
            <v>UN</v>
          </cell>
          <cell r="J223" t="b">
            <v>1</v>
          </cell>
          <cell r="K223">
            <v>2000</v>
          </cell>
          <cell r="L223">
            <v>1</v>
          </cell>
          <cell r="M223">
            <v>2000</v>
          </cell>
          <cell r="N223">
            <v>44000</v>
          </cell>
        </row>
        <row r="224">
          <cell r="C224" t="str">
            <v>104547130FS00</v>
          </cell>
          <cell r="D224">
            <v>104547130</v>
          </cell>
          <cell r="E224" t="str">
            <v>2Q</v>
          </cell>
          <cell r="F224" t="str">
            <v>UN</v>
          </cell>
          <cell r="G224">
            <v>27</v>
          </cell>
          <cell r="H224" t="str">
            <v>FS00</v>
          </cell>
          <cell r="I224" t="str">
            <v>UN</v>
          </cell>
          <cell r="J224" t="b">
            <v>1</v>
          </cell>
          <cell r="K224">
            <v>2000</v>
          </cell>
          <cell r="L224">
            <v>1</v>
          </cell>
          <cell r="M224">
            <v>2000</v>
          </cell>
          <cell r="N224">
            <v>54000</v>
          </cell>
        </row>
        <row r="225">
          <cell r="C225" t="str">
            <v>104542570FS00</v>
          </cell>
          <cell r="D225">
            <v>104542570</v>
          </cell>
          <cell r="E225" t="str">
            <v>1Q</v>
          </cell>
          <cell r="F225" t="str">
            <v>UN</v>
          </cell>
          <cell r="G225">
            <v>30</v>
          </cell>
          <cell r="H225" t="str">
            <v>FS00</v>
          </cell>
          <cell r="I225" t="str">
            <v>UN</v>
          </cell>
          <cell r="J225" t="b">
            <v>1</v>
          </cell>
          <cell r="K225">
            <v>1000</v>
          </cell>
          <cell r="L225">
            <v>1</v>
          </cell>
          <cell r="M225">
            <v>1000</v>
          </cell>
          <cell r="N225">
            <v>30000</v>
          </cell>
        </row>
        <row r="226">
          <cell r="C226" t="str">
            <v>104541950FS00</v>
          </cell>
          <cell r="D226">
            <v>104541950</v>
          </cell>
          <cell r="E226" t="str">
            <v>1Q</v>
          </cell>
          <cell r="F226" t="str">
            <v>UN</v>
          </cell>
          <cell r="G226">
            <v>31</v>
          </cell>
          <cell r="H226" t="str">
            <v>FS00</v>
          </cell>
          <cell r="I226" t="str">
            <v>UN</v>
          </cell>
          <cell r="J226" t="b">
            <v>1</v>
          </cell>
          <cell r="K226">
            <v>1000</v>
          </cell>
          <cell r="L226">
            <v>1</v>
          </cell>
          <cell r="M226">
            <v>1000</v>
          </cell>
          <cell r="N226">
            <v>31000</v>
          </cell>
        </row>
        <row r="227">
          <cell r="C227" t="str">
            <v>104548400FS00</v>
          </cell>
          <cell r="D227">
            <v>104548400</v>
          </cell>
          <cell r="E227" t="str">
            <v>1Q</v>
          </cell>
          <cell r="F227" t="str">
            <v>UN</v>
          </cell>
          <cell r="G227">
            <v>19</v>
          </cell>
          <cell r="H227" t="str">
            <v>FS00</v>
          </cell>
          <cell r="I227" t="str">
            <v>UN</v>
          </cell>
          <cell r="J227" t="b">
            <v>1</v>
          </cell>
          <cell r="K227">
            <v>1000</v>
          </cell>
          <cell r="L227">
            <v>1</v>
          </cell>
          <cell r="M227">
            <v>1000</v>
          </cell>
          <cell r="N227">
            <v>19000</v>
          </cell>
        </row>
        <row r="228">
          <cell r="C228" t="str">
            <v>104545260FS00</v>
          </cell>
          <cell r="D228">
            <v>104545260</v>
          </cell>
          <cell r="E228" t="str">
            <v>2Q</v>
          </cell>
          <cell r="F228" t="str">
            <v>UN</v>
          </cell>
          <cell r="G228">
            <v>33</v>
          </cell>
          <cell r="H228" t="str">
            <v>FS00</v>
          </cell>
          <cell r="I228" t="str">
            <v>UN</v>
          </cell>
          <cell r="J228" t="b">
            <v>1</v>
          </cell>
          <cell r="K228">
            <v>2000</v>
          </cell>
          <cell r="L228">
            <v>1</v>
          </cell>
          <cell r="M228">
            <v>2000</v>
          </cell>
          <cell r="N228">
            <v>66000</v>
          </cell>
        </row>
        <row r="229">
          <cell r="C229" t="str">
            <v>104545270FS00</v>
          </cell>
          <cell r="D229">
            <v>104545270</v>
          </cell>
          <cell r="E229" t="str">
            <v>1Q</v>
          </cell>
          <cell r="F229" t="str">
            <v>UN</v>
          </cell>
          <cell r="G229">
            <v>50</v>
          </cell>
          <cell r="H229" t="str">
            <v>FS00</v>
          </cell>
          <cell r="I229" t="str">
            <v>UN</v>
          </cell>
          <cell r="J229" t="b">
            <v>1</v>
          </cell>
          <cell r="K229">
            <v>1000</v>
          </cell>
          <cell r="L229">
            <v>1</v>
          </cell>
          <cell r="M229">
            <v>1000</v>
          </cell>
          <cell r="N229">
            <v>50000</v>
          </cell>
        </row>
        <row r="230">
          <cell r="C230" t="str">
            <v>104540520FS00</v>
          </cell>
          <cell r="D230">
            <v>104540520</v>
          </cell>
          <cell r="E230" t="str">
            <v>V00</v>
          </cell>
          <cell r="F230" t="str">
            <v>UN</v>
          </cell>
          <cell r="G230">
            <v>101</v>
          </cell>
          <cell r="H230" t="str">
            <v>FS00</v>
          </cell>
          <cell r="I230" t="str">
            <v>UN</v>
          </cell>
          <cell r="J230" t="b">
            <v>1</v>
          </cell>
          <cell r="K230">
            <v>500</v>
          </cell>
          <cell r="L230">
            <v>1</v>
          </cell>
          <cell r="M230">
            <v>500</v>
          </cell>
          <cell r="N230">
            <v>50500</v>
          </cell>
        </row>
        <row r="231">
          <cell r="C231" t="str">
            <v>104540530FS00</v>
          </cell>
          <cell r="D231">
            <v>104540530</v>
          </cell>
          <cell r="E231" t="str">
            <v>V00</v>
          </cell>
          <cell r="F231" t="str">
            <v>UN</v>
          </cell>
          <cell r="G231">
            <v>116</v>
          </cell>
          <cell r="H231" t="str">
            <v>FS00</v>
          </cell>
          <cell r="I231" t="str">
            <v>UN</v>
          </cell>
          <cell r="J231" t="b">
            <v>1</v>
          </cell>
          <cell r="K231">
            <v>500</v>
          </cell>
          <cell r="L231">
            <v>1</v>
          </cell>
          <cell r="M231">
            <v>500</v>
          </cell>
          <cell r="N231">
            <v>58000</v>
          </cell>
        </row>
        <row r="232">
          <cell r="C232" t="str">
            <v>104540510FS00</v>
          </cell>
          <cell r="D232">
            <v>104540510</v>
          </cell>
          <cell r="E232" t="str">
            <v>V00</v>
          </cell>
          <cell r="F232" t="str">
            <v>UN</v>
          </cell>
          <cell r="G232">
            <v>83</v>
          </cell>
          <cell r="H232" t="str">
            <v>FS00</v>
          </cell>
          <cell r="I232" t="str">
            <v>UN</v>
          </cell>
          <cell r="J232" t="b">
            <v>1</v>
          </cell>
          <cell r="K232">
            <v>500</v>
          </cell>
          <cell r="L232">
            <v>1</v>
          </cell>
          <cell r="M232">
            <v>500</v>
          </cell>
          <cell r="N232">
            <v>41500</v>
          </cell>
        </row>
        <row r="233">
          <cell r="C233" t="str">
            <v>104542990FS00</v>
          </cell>
          <cell r="D233">
            <v>104542990</v>
          </cell>
          <cell r="E233" t="str">
            <v>V00</v>
          </cell>
          <cell r="F233" t="str">
            <v>UN</v>
          </cell>
          <cell r="G233">
            <v>73</v>
          </cell>
          <cell r="H233" t="str">
            <v>FS00</v>
          </cell>
          <cell r="I233" t="str">
            <v>UN</v>
          </cell>
          <cell r="J233" t="b">
            <v>1</v>
          </cell>
          <cell r="K233">
            <v>500</v>
          </cell>
          <cell r="L233">
            <v>1</v>
          </cell>
          <cell r="M233">
            <v>500</v>
          </cell>
          <cell r="N233">
            <v>36500</v>
          </cell>
        </row>
        <row r="234">
          <cell r="C234" t="str">
            <v>104542980FS00</v>
          </cell>
          <cell r="D234">
            <v>104542980</v>
          </cell>
          <cell r="E234" t="str">
            <v>V00</v>
          </cell>
          <cell r="F234" t="str">
            <v>UN</v>
          </cell>
          <cell r="G234">
            <v>58</v>
          </cell>
          <cell r="H234" t="str">
            <v>FS00</v>
          </cell>
          <cell r="I234" t="str">
            <v>UN</v>
          </cell>
          <cell r="J234" t="b">
            <v>1</v>
          </cell>
          <cell r="K234">
            <v>500</v>
          </cell>
          <cell r="L234">
            <v>1</v>
          </cell>
          <cell r="M234">
            <v>500</v>
          </cell>
          <cell r="N234">
            <v>29000</v>
          </cell>
        </row>
        <row r="235">
          <cell r="C235" t="str">
            <v>104542550FS00</v>
          </cell>
          <cell r="D235">
            <v>104542550</v>
          </cell>
          <cell r="E235" t="str">
            <v>1Q</v>
          </cell>
          <cell r="F235" t="str">
            <v>UN</v>
          </cell>
          <cell r="G235">
            <v>35</v>
          </cell>
          <cell r="H235" t="str">
            <v>FS00</v>
          </cell>
          <cell r="I235" t="str">
            <v>UN</v>
          </cell>
          <cell r="J235" t="b">
            <v>1</v>
          </cell>
          <cell r="K235">
            <v>1000</v>
          </cell>
          <cell r="L235">
            <v>1</v>
          </cell>
          <cell r="M235">
            <v>1000</v>
          </cell>
          <cell r="N235">
            <v>35000</v>
          </cell>
        </row>
        <row r="236">
          <cell r="C236" t="str">
            <v>104544300FS00</v>
          </cell>
          <cell r="D236">
            <v>104544300</v>
          </cell>
          <cell r="E236" t="str">
            <v>V00</v>
          </cell>
          <cell r="F236" t="str">
            <v>UN</v>
          </cell>
          <cell r="G236">
            <v>35</v>
          </cell>
          <cell r="H236" t="str">
            <v>FS00</v>
          </cell>
          <cell r="I236" t="str">
            <v>UN</v>
          </cell>
          <cell r="J236" t="b">
            <v>1</v>
          </cell>
          <cell r="K236">
            <v>500</v>
          </cell>
          <cell r="L236">
            <v>1</v>
          </cell>
          <cell r="M236">
            <v>500</v>
          </cell>
          <cell r="N236">
            <v>17500</v>
          </cell>
        </row>
        <row r="237">
          <cell r="C237" t="str">
            <v>104541960FS00</v>
          </cell>
          <cell r="D237">
            <v>104541960</v>
          </cell>
          <cell r="E237" t="str">
            <v>1Q</v>
          </cell>
          <cell r="F237" t="str">
            <v>UN</v>
          </cell>
          <cell r="G237">
            <v>55</v>
          </cell>
          <cell r="H237" t="str">
            <v>FS00</v>
          </cell>
          <cell r="I237" t="str">
            <v>UN</v>
          </cell>
          <cell r="J237" t="b">
            <v>1</v>
          </cell>
          <cell r="K237">
            <v>1000</v>
          </cell>
          <cell r="L237">
            <v>1</v>
          </cell>
          <cell r="M237">
            <v>1000</v>
          </cell>
          <cell r="N237">
            <v>55000</v>
          </cell>
        </row>
        <row r="238">
          <cell r="C238" t="str">
            <v>104541970FS00</v>
          </cell>
          <cell r="D238">
            <v>104541970</v>
          </cell>
          <cell r="E238" t="str">
            <v>1Q</v>
          </cell>
          <cell r="F238" t="str">
            <v>UN</v>
          </cell>
          <cell r="G238">
            <v>134</v>
          </cell>
          <cell r="H238" t="str">
            <v>FS00</v>
          </cell>
          <cell r="I238" t="str">
            <v>UN</v>
          </cell>
          <cell r="J238" t="b">
            <v>1</v>
          </cell>
          <cell r="K238">
            <v>1000</v>
          </cell>
          <cell r="L238">
            <v>1</v>
          </cell>
          <cell r="M238">
            <v>1000</v>
          </cell>
          <cell r="N238">
            <v>134000</v>
          </cell>
        </row>
        <row r="239">
          <cell r="C239" t="str">
            <v>104542970FS00</v>
          </cell>
          <cell r="D239">
            <v>104542970</v>
          </cell>
          <cell r="E239" t="str">
            <v>1Q</v>
          </cell>
          <cell r="F239" t="str">
            <v>UN</v>
          </cell>
          <cell r="G239">
            <v>909</v>
          </cell>
          <cell r="H239" t="str">
            <v>FS00</v>
          </cell>
          <cell r="I239" t="str">
            <v>UN</v>
          </cell>
          <cell r="J239" t="b">
            <v>1</v>
          </cell>
          <cell r="K239">
            <v>100</v>
          </cell>
          <cell r="L239">
            <v>1</v>
          </cell>
          <cell r="M239">
            <v>100</v>
          </cell>
          <cell r="N239">
            <v>90900</v>
          </cell>
        </row>
        <row r="240">
          <cell r="C240" t="str">
            <v>104542940FS00</v>
          </cell>
          <cell r="D240">
            <v>104542940</v>
          </cell>
          <cell r="E240" t="str">
            <v>1Q</v>
          </cell>
          <cell r="F240" t="str">
            <v>UN</v>
          </cell>
          <cell r="G240">
            <v>1011</v>
          </cell>
          <cell r="H240" t="str">
            <v>FS00</v>
          </cell>
          <cell r="I240" t="str">
            <v>UN</v>
          </cell>
          <cell r="J240" t="b">
            <v>1</v>
          </cell>
          <cell r="K240">
            <v>100</v>
          </cell>
          <cell r="L240">
            <v>1</v>
          </cell>
          <cell r="M240">
            <v>100</v>
          </cell>
          <cell r="N240">
            <v>101100</v>
          </cell>
        </row>
        <row r="241">
          <cell r="C241" t="str">
            <v>104547430FS00</v>
          </cell>
          <cell r="D241">
            <v>104547430</v>
          </cell>
          <cell r="E241" t="str">
            <v>UN</v>
          </cell>
          <cell r="F241" t="str">
            <v>UN</v>
          </cell>
          <cell r="G241">
            <v>292358</v>
          </cell>
          <cell r="H241" t="str">
            <v>FS00</v>
          </cell>
          <cell r="I241" t="str">
            <v>UN</v>
          </cell>
          <cell r="J241" t="b">
            <v>1</v>
          </cell>
          <cell r="K241">
            <v>1</v>
          </cell>
          <cell r="L241">
            <v>1</v>
          </cell>
          <cell r="M241">
            <v>1</v>
          </cell>
          <cell r="N241">
            <v>292358</v>
          </cell>
        </row>
        <row r="242">
          <cell r="C242" t="str">
            <v>104533810FS00</v>
          </cell>
          <cell r="D242">
            <v>104533810</v>
          </cell>
          <cell r="E242" t="str">
            <v>KG</v>
          </cell>
          <cell r="F242" t="str">
            <v>KG</v>
          </cell>
          <cell r="G242">
            <v>200</v>
          </cell>
          <cell r="H242" t="str">
            <v>FS00</v>
          </cell>
          <cell r="I242" t="str">
            <v>KG</v>
          </cell>
          <cell r="J242" t="b">
            <v>1</v>
          </cell>
          <cell r="K242">
            <v>1</v>
          </cell>
          <cell r="L242">
            <v>1</v>
          </cell>
          <cell r="M242">
            <v>1</v>
          </cell>
          <cell r="N242">
            <v>200</v>
          </cell>
        </row>
        <row r="243">
          <cell r="C243" t="str">
            <v>104547530FS00</v>
          </cell>
          <cell r="D243">
            <v>104547530</v>
          </cell>
          <cell r="E243" t="str">
            <v>KG</v>
          </cell>
          <cell r="F243" t="str">
            <v>KG</v>
          </cell>
          <cell r="G243">
            <v>8315</v>
          </cell>
          <cell r="H243" t="str">
            <v>FS00</v>
          </cell>
          <cell r="I243" t="str">
            <v>KG</v>
          </cell>
          <cell r="J243" t="b">
            <v>1</v>
          </cell>
          <cell r="K243">
            <v>1</v>
          </cell>
          <cell r="L243">
            <v>1</v>
          </cell>
          <cell r="M243">
            <v>1</v>
          </cell>
          <cell r="N243">
            <v>8315</v>
          </cell>
        </row>
        <row r="244">
          <cell r="C244" t="str">
            <v>104542640FS00</v>
          </cell>
          <cell r="D244">
            <v>104542640</v>
          </cell>
          <cell r="E244" t="str">
            <v>C12</v>
          </cell>
          <cell r="F244" t="str">
            <v>UN</v>
          </cell>
          <cell r="G244">
            <v>12239</v>
          </cell>
          <cell r="H244" t="str">
            <v>FS00</v>
          </cell>
          <cell r="I244" t="str">
            <v>UN</v>
          </cell>
          <cell r="J244" t="b">
            <v>1</v>
          </cell>
          <cell r="K244">
            <v>12</v>
          </cell>
          <cell r="L244">
            <v>1</v>
          </cell>
          <cell r="M244">
            <v>12</v>
          </cell>
          <cell r="N244">
            <v>146868</v>
          </cell>
        </row>
        <row r="245">
          <cell r="C245" t="str">
            <v>104547560FS00</v>
          </cell>
          <cell r="D245">
            <v>104547560</v>
          </cell>
          <cell r="E245" t="str">
            <v>KG</v>
          </cell>
          <cell r="F245" t="str">
            <v>KG</v>
          </cell>
          <cell r="G245">
            <v>7765</v>
          </cell>
          <cell r="H245" t="str">
            <v>FS00</v>
          </cell>
          <cell r="I245" t="str">
            <v>KG</v>
          </cell>
          <cell r="J245" t="b">
            <v>1</v>
          </cell>
          <cell r="K245">
            <v>1</v>
          </cell>
          <cell r="L245">
            <v>1</v>
          </cell>
          <cell r="M245">
            <v>1</v>
          </cell>
          <cell r="N245">
            <v>7765</v>
          </cell>
        </row>
        <row r="246">
          <cell r="C246" t="str">
            <v>104547540FS00</v>
          </cell>
          <cell r="D246">
            <v>104547540</v>
          </cell>
          <cell r="E246" t="str">
            <v>C02</v>
          </cell>
          <cell r="F246" t="str">
            <v>UN</v>
          </cell>
          <cell r="G246">
            <v>15991</v>
          </cell>
          <cell r="H246" t="str">
            <v>FS00</v>
          </cell>
          <cell r="I246" t="str">
            <v>UN</v>
          </cell>
          <cell r="J246" t="b">
            <v>1</v>
          </cell>
          <cell r="K246">
            <v>2</v>
          </cell>
          <cell r="L246">
            <v>1</v>
          </cell>
          <cell r="M246">
            <v>2</v>
          </cell>
          <cell r="N246">
            <v>31982</v>
          </cell>
        </row>
        <row r="247">
          <cell r="C247" t="str">
            <v>104538130FS00</v>
          </cell>
          <cell r="D247">
            <v>104538130</v>
          </cell>
          <cell r="E247" t="str">
            <v>KG</v>
          </cell>
          <cell r="F247" t="str">
            <v>KG</v>
          </cell>
          <cell r="G247">
            <v>17592</v>
          </cell>
          <cell r="H247" t="str">
            <v>FS00</v>
          </cell>
          <cell r="I247" t="str">
            <v>KG</v>
          </cell>
          <cell r="J247" t="b">
            <v>1</v>
          </cell>
          <cell r="K247">
            <v>1</v>
          </cell>
          <cell r="L247">
            <v>1</v>
          </cell>
          <cell r="M247">
            <v>1</v>
          </cell>
          <cell r="N247">
            <v>17592</v>
          </cell>
        </row>
        <row r="248">
          <cell r="C248" t="str">
            <v>104500540FS00</v>
          </cell>
          <cell r="D248">
            <v>104500540</v>
          </cell>
          <cell r="E248" t="str">
            <v>KG</v>
          </cell>
          <cell r="F248" t="str">
            <v>KG</v>
          </cell>
          <cell r="G248">
            <v>31041.69</v>
          </cell>
          <cell r="H248" t="str">
            <v>FS00</v>
          </cell>
          <cell r="I248" t="str">
            <v>KG</v>
          </cell>
          <cell r="J248" t="b">
            <v>1</v>
          </cell>
          <cell r="K248">
            <v>1</v>
          </cell>
          <cell r="L248">
            <v>1</v>
          </cell>
          <cell r="M248">
            <v>1</v>
          </cell>
          <cell r="N248">
            <v>31041.69</v>
          </cell>
        </row>
        <row r="249">
          <cell r="C249" t="str">
            <v>104500690FS00</v>
          </cell>
          <cell r="D249">
            <v>104500690</v>
          </cell>
          <cell r="E249" t="str">
            <v>KG</v>
          </cell>
          <cell r="F249" t="str">
            <v>KG</v>
          </cell>
          <cell r="G249">
            <v>30370.09</v>
          </cell>
          <cell r="H249" t="str">
            <v>FS00</v>
          </cell>
          <cell r="I249" t="str">
            <v>KG</v>
          </cell>
          <cell r="J249" t="b">
            <v>1</v>
          </cell>
          <cell r="K249">
            <v>1</v>
          </cell>
          <cell r="L249">
            <v>1</v>
          </cell>
          <cell r="M249">
            <v>1</v>
          </cell>
          <cell r="N249">
            <v>30370.09</v>
          </cell>
        </row>
        <row r="250">
          <cell r="C250" t="str">
            <v>104533520FS00</v>
          </cell>
          <cell r="D250">
            <v>104533520</v>
          </cell>
          <cell r="E250" t="str">
            <v>KG</v>
          </cell>
          <cell r="F250" t="str">
            <v>KG</v>
          </cell>
          <cell r="G250">
            <v>21516</v>
          </cell>
          <cell r="H250" t="str">
            <v>FS00</v>
          </cell>
          <cell r="I250" t="str">
            <v>KG</v>
          </cell>
          <cell r="J250" t="b">
            <v>1</v>
          </cell>
          <cell r="K250">
            <v>1</v>
          </cell>
          <cell r="L250">
            <v>1</v>
          </cell>
          <cell r="M250">
            <v>1</v>
          </cell>
          <cell r="N250">
            <v>21516</v>
          </cell>
        </row>
        <row r="251">
          <cell r="C251" t="str">
            <v>104529950FS00</v>
          </cell>
          <cell r="D251">
            <v>104529950</v>
          </cell>
          <cell r="E251" t="str">
            <v>KG</v>
          </cell>
          <cell r="F251" t="str">
            <v>KG</v>
          </cell>
          <cell r="G251">
            <v>23820</v>
          </cell>
          <cell r="H251" t="str">
            <v>FS00</v>
          </cell>
          <cell r="I251" t="str">
            <v>KG</v>
          </cell>
          <cell r="J251" t="b">
            <v>1</v>
          </cell>
          <cell r="K251">
            <v>1</v>
          </cell>
          <cell r="L251">
            <v>1</v>
          </cell>
          <cell r="M251">
            <v>1</v>
          </cell>
          <cell r="N251">
            <v>23820</v>
          </cell>
        </row>
        <row r="252">
          <cell r="C252" t="str">
            <v>104500570FS00</v>
          </cell>
          <cell r="D252">
            <v>104500570</v>
          </cell>
          <cell r="E252" t="str">
            <v>KG</v>
          </cell>
          <cell r="F252" t="str">
            <v>KG</v>
          </cell>
          <cell r="G252">
            <v>36032.28</v>
          </cell>
          <cell r="H252" t="str">
            <v>FS00</v>
          </cell>
          <cell r="I252" t="str">
            <v>KG</v>
          </cell>
          <cell r="J252" t="b">
            <v>1</v>
          </cell>
          <cell r="K252">
            <v>1</v>
          </cell>
          <cell r="L252">
            <v>1</v>
          </cell>
          <cell r="M252">
            <v>1</v>
          </cell>
          <cell r="N252">
            <v>36032.28</v>
          </cell>
        </row>
        <row r="253">
          <cell r="C253" t="str">
            <v>104529960FS00</v>
          </cell>
          <cell r="D253">
            <v>104529960</v>
          </cell>
          <cell r="E253" t="str">
            <v>KG</v>
          </cell>
          <cell r="F253" t="str">
            <v>KG</v>
          </cell>
          <cell r="G253">
            <v>27925</v>
          </cell>
          <cell r="H253" t="str">
            <v>FS00</v>
          </cell>
          <cell r="I253" t="str">
            <v>KG</v>
          </cell>
          <cell r="J253" t="b">
            <v>1</v>
          </cell>
          <cell r="K253">
            <v>1</v>
          </cell>
          <cell r="L253">
            <v>1</v>
          </cell>
          <cell r="M253">
            <v>1</v>
          </cell>
          <cell r="N253">
            <v>27925</v>
          </cell>
        </row>
        <row r="254">
          <cell r="C254" t="str">
            <v>104538120FS00</v>
          </cell>
          <cell r="D254">
            <v>104538120</v>
          </cell>
          <cell r="E254" t="str">
            <v>KG</v>
          </cell>
          <cell r="F254" t="str">
            <v>KG</v>
          </cell>
          <cell r="G254">
            <v>25856</v>
          </cell>
          <cell r="H254" t="str">
            <v>FS00</v>
          </cell>
          <cell r="I254" t="str">
            <v>KG</v>
          </cell>
          <cell r="J254" t="b">
            <v>1</v>
          </cell>
          <cell r="K254">
            <v>1</v>
          </cell>
          <cell r="L254">
            <v>1</v>
          </cell>
          <cell r="M254">
            <v>1</v>
          </cell>
          <cell r="N254">
            <v>25856</v>
          </cell>
        </row>
        <row r="255">
          <cell r="C255" t="str">
            <v>104529400FS00</v>
          </cell>
          <cell r="D255">
            <v>104529400</v>
          </cell>
          <cell r="E255" t="str">
            <v>UN</v>
          </cell>
          <cell r="F255" t="str">
            <v>UN</v>
          </cell>
          <cell r="G255">
            <v>2656</v>
          </cell>
          <cell r="H255" t="str">
            <v>FS00</v>
          </cell>
          <cell r="I255" t="str">
            <v>UN</v>
          </cell>
          <cell r="J255" t="b">
            <v>1</v>
          </cell>
          <cell r="K255">
            <v>1</v>
          </cell>
          <cell r="L255">
            <v>1</v>
          </cell>
          <cell r="M255">
            <v>1</v>
          </cell>
          <cell r="N255">
            <v>2656</v>
          </cell>
        </row>
        <row r="256">
          <cell r="C256" t="str">
            <v>104518200FS00</v>
          </cell>
          <cell r="D256">
            <v>104518200</v>
          </cell>
          <cell r="E256" t="str">
            <v>C06</v>
          </cell>
          <cell r="F256" t="str">
            <v>UN</v>
          </cell>
          <cell r="G256">
            <v>2856.82</v>
          </cell>
          <cell r="H256" t="str">
            <v>FS00</v>
          </cell>
          <cell r="I256" t="str">
            <v>UN</v>
          </cell>
          <cell r="J256" t="b">
            <v>1</v>
          </cell>
          <cell r="K256">
            <v>6</v>
          </cell>
          <cell r="L256">
            <v>1</v>
          </cell>
          <cell r="M256">
            <v>6</v>
          </cell>
          <cell r="N256">
            <v>17140.920000000002</v>
          </cell>
        </row>
        <row r="257">
          <cell r="C257" t="str">
            <v>104518180FS00</v>
          </cell>
          <cell r="D257">
            <v>104518180</v>
          </cell>
          <cell r="E257" t="str">
            <v>C12</v>
          </cell>
          <cell r="F257" t="str">
            <v>UN</v>
          </cell>
          <cell r="G257">
            <v>2286.67</v>
          </cell>
          <cell r="H257" t="str">
            <v>FS00</v>
          </cell>
          <cell r="I257" t="str">
            <v>UN</v>
          </cell>
          <cell r="J257" t="b">
            <v>1</v>
          </cell>
          <cell r="K257">
            <v>12</v>
          </cell>
          <cell r="L257">
            <v>1</v>
          </cell>
          <cell r="M257">
            <v>12</v>
          </cell>
          <cell r="N257">
            <v>27440.04</v>
          </cell>
        </row>
        <row r="258">
          <cell r="C258" t="str">
            <v>104542670FS00</v>
          </cell>
          <cell r="D258">
            <v>104542670</v>
          </cell>
          <cell r="E258" t="str">
            <v>C20</v>
          </cell>
          <cell r="F258" t="str">
            <v>UN</v>
          </cell>
          <cell r="G258">
            <v>1928.52</v>
          </cell>
          <cell r="H258" t="str">
            <v>FS00</v>
          </cell>
          <cell r="I258" t="str">
            <v>UN</v>
          </cell>
          <cell r="J258" t="b">
            <v>1</v>
          </cell>
          <cell r="K258">
            <v>20</v>
          </cell>
          <cell r="L258">
            <v>1</v>
          </cell>
          <cell r="M258">
            <v>20</v>
          </cell>
          <cell r="N258">
            <v>38570.400000000001</v>
          </cell>
        </row>
        <row r="259">
          <cell r="C259" t="str">
            <v>104528970FS00</v>
          </cell>
          <cell r="D259">
            <v>104528970</v>
          </cell>
          <cell r="E259" t="str">
            <v>C06</v>
          </cell>
          <cell r="F259" t="str">
            <v>UN</v>
          </cell>
          <cell r="G259">
            <v>7000</v>
          </cell>
          <cell r="H259" t="str">
            <v>FS00</v>
          </cell>
          <cell r="I259" t="str">
            <v>UN</v>
          </cell>
          <cell r="J259" t="b">
            <v>1</v>
          </cell>
          <cell r="K259">
            <v>6</v>
          </cell>
          <cell r="L259">
            <v>1</v>
          </cell>
          <cell r="M259">
            <v>6</v>
          </cell>
          <cell r="N259">
            <v>42000</v>
          </cell>
        </row>
        <row r="260">
          <cell r="C260" t="str">
            <v>101710005FS00</v>
          </cell>
          <cell r="D260">
            <v>101710005</v>
          </cell>
          <cell r="E260" t="str">
            <v>C10</v>
          </cell>
          <cell r="F260" t="str">
            <v>UN</v>
          </cell>
          <cell r="G260">
            <v>1176.49</v>
          </cell>
          <cell r="H260" t="str">
            <v>FS00</v>
          </cell>
          <cell r="I260" t="str">
            <v>UN</v>
          </cell>
          <cell r="J260" t="b">
            <v>1</v>
          </cell>
          <cell r="K260">
            <v>10</v>
          </cell>
          <cell r="L260">
            <v>1</v>
          </cell>
          <cell r="M260">
            <v>10</v>
          </cell>
          <cell r="N260">
            <v>11764.9</v>
          </cell>
        </row>
        <row r="261">
          <cell r="C261" t="str">
            <v>104518430FS00</v>
          </cell>
          <cell r="D261">
            <v>104518430</v>
          </cell>
          <cell r="E261" t="str">
            <v>C12</v>
          </cell>
          <cell r="F261" t="str">
            <v>UN</v>
          </cell>
          <cell r="G261">
            <v>1315.95</v>
          </cell>
          <cell r="H261" t="str">
            <v>FS00</v>
          </cell>
          <cell r="I261" t="str">
            <v>UN</v>
          </cell>
          <cell r="J261" t="b">
            <v>1</v>
          </cell>
          <cell r="K261">
            <v>12</v>
          </cell>
          <cell r="L261">
            <v>1</v>
          </cell>
          <cell r="M261">
            <v>12</v>
          </cell>
          <cell r="N261">
            <v>15791.400000000001</v>
          </cell>
        </row>
        <row r="262">
          <cell r="C262" t="str">
            <v>968200370FS00</v>
          </cell>
          <cell r="D262">
            <v>968200370</v>
          </cell>
          <cell r="E262" t="str">
            <v>C06</v>
          </cell>
          <cell r="F262" t="str">
            <v>C06</v>
          </cell>
          <cell r="G262">
            <v>26224.05</v>
          </cell>
          <cell r="H262" t="str">
            <v>FS00</v>
          </cell>
          <cell r="I262" t="str">
            <v>C06</v>
          </cell>
          <cell r="J262" t="b">
            <v>1</v>
          </cell>
          <cell r="K262">
            <v>1</v>
          </cell>
          <cell r="L262">
            <v>1</v>
          </cell>
          <cell r="M262">
            <v>1</v>
          </cell>
          <cell r="N262">
            <v>26224.05</v>
          </cell>
        </row>
        <row r="263">
          <cell r="C263" t="str">
            <v>968200380FS00</v>
          </cell>
          <cell r="D263">
            <v>968200380</v>
          </cell>
          <cell r="E263" t="str">
            <v>C04</v>
          </cell>
          <cell r="F263" t="str">
            <v>C04</v>
          </cell>
          <cell r="G263">
            <v>17327.22</v>
          </cell>
          <cell r="H263" t="str">
            <v>FS00</v>
          </cell>
          <cell r="I263" t="str">
            <v>C04</v>
          </cell>
          <cell r="J263" t="b">
            <v>1</v>
          </cell>
          <cell r="K263">
            <v>1</v>
          </cell>
          <cell r="L263">
            <v>1</v>
          </cell>
          <cell r="M263">
            <v>1</v>
          </cell>
          <cell r="N263">
            <v>17327.22</v>
          </cell>
        </row>
        <row r="264">
          <cell r="C264" t="str">
            <v>101710002FS00</v>
          </cell>
          <cell r="D264">
            <v>101710002</v>
          </cell>
          <cell r="E264" t="str">
            <v>C50</v>
          </cell>
          <cell r="F264" t="str">
            <v>UN</v>
          </cell>
          <cell r="G264">
            <v>284.26</v>
          </cell>
          <cell r="H264" t="str">
            <v>FS00</v>
          </cell>
          <cell r="I264" t="str">
            <v>UN</v>
          </cell>
          <cell r="J264" t="b">
            <v>1</v>
          </cell>
          <cell r="K264">
            <v>50</v>
          </cell>
          <cell r="L264">
            <v>1</v>
          </cell>
          <cell r="M264">
            <v>50</v>
          </cell>
          <cell r="N264">
            <v>14213</v>
          </cell>
        </row>
        <row r="265">
          <cell r="C265" t="str">
            <v>968200390FS00</v>
          </cell>
          <cell r="D265">
            <v>968200390</v>
          </cell>
          <cell r="E265" t="str">
            <v>UN</v>
          </cell>
          <cell r="F265" t="str">
            <v>UN</v>
          </cell>
          <cell r="G265">
            <v>8718.2800000000007</v>
          </cell>
          <cell r="H265" t="str">
            <v>FS00</v>
          </cell>
          <cell r="I265" t="str">
            <v>UN</v>
          </cell>
          <cell r="J265" t="b">
            <v>1</v>
          </cell>
          <cell r="K265">
            <v>1</v>
          </cell>
          <cell r="L265">
            <v>1</v>
          </cell>
          <cell r="M265">
            <v>1</v>
          </cell>
          <cell r="N265">
            <v>8718.2800000000007</v>
          </cell>
        </row>
        <row r="266">
          <cell r="C266" t="str">
            <v>104518210FS00</v>
          </cell>
          <cell r="D266">
            <v>104518210</v>
          </cell>
          <cell r="E266" t="str">
            <v>C06</v>
          </cell>
          <cell r="F266" t="str">
            <v>UN</v>
          </cell>
          <cell r="G266">
            <v>1364.44</v>
          </cell>
          <cell r="H266" t="str">
            <v>FS00</v>
          </cell>
          <cell r="I266" t="str">
            <v>UN</v>
          </cell>
          <cell r="J266" t="b">
            <v>1</v>
          </cell>
          <cell r="K266">
            <v>6</v>
          </cell>
          <cell r="L266">
            <v>1</v>
          </cell>
          <cell r="M266">
            <v>6</v>
          </cell>
          <cell r="N266">
            <v>8186.64</v>
          </cell>
        </row>
        <row r="267">
          <cell r="C267" t="str">
            <v>104517040FS00</v>
          </cell>
          <cell r="D267">
            <v>104517040</v>
          </cell>
          <cell r="E267" t="str">
            <v>C20</v>
          </cell>
          <cell r="F267" t="str">
            <v>UN</v>
          </cell>
          <cell r="G267">
            <v>4377.5</v>
          </cell>
          <cell r="H267" t="str">
            <v>FS00</v>
          </cell>
          <cell r="I267" t="str">
            <v>UN</v>
          </cell>
          <cell r="J267" t="b">
            <v>1</v>
          </cell>
          <cell r="K267">
            <v>20</v>
          </cell>
          <cell r="L267">
            <v>1</v>
          </cell>
          <cell r="M267">
            <v>20</v>
          </cell>
          <cell r="N267">
            <v>87550</v>
          </cell>
        </row>
        <row r="268">
          <cell r="C268" t="str">
            <v>150000186FS00</v>
          </cell>
          <cell r="D268">
            <v>150000186</v>
          </cell>
          <cell r="E268" t="str">
            <v>D16</v>
          </cell>
          <cell r="F268" t="str">
            <v>UN</v>
          </cell>
          <cell r="G268">
            <v>4932.2</v>
          </cell>
          <cell r="H268" t="str">
            <v>FS00</v>
          </cell>
          <cell r="I268" t="str">
            <v>UN</v>
          </cell>
          <cell r="J268" t="b">
            <v>1</v>
          </cell>
          <cell r="K268">
            <v>16</v>
          </cell>
          <cell r="L268">
            <v>1</v>
          </cell>
          <cell r="M268">
            <v>16</v>
          </cell>
          <cell r="N268">
            <v>78915.199999999997</v>
          </cell>
        </row>
        <row r="269">
          <cell r="C269" t="str">
            <v>150000188FS00</v>
          </cell>
          <cell r="D269">
            <v>150000188</v>
          </cell>
          <cell r="E269" t="str">
            <v>D16</v>
          </cell>
          <cell r="F269" t="str">
            <v>UN</v>
          </cell>
          <cell r="G269">
            <v>4713.8100000000004</v>
          </cell>
          <cell r="H269" t="str">
            <v>FS00</v>
          </cell>
          <cell r="I269" t="str">
            <v>UN</v>
          </cell>
          <cell r="J269" t="b">
            <v>1</v>
          </cell>
          <cell r="K269">
            <v>16</v>
          </cell>
          <cell r="L269">
            <v>1</v>
          </cell>
          <cell r="M269">
            <v>16</v>
          </cell>
          <cell r="N269">
            <v>75420.960000000006</v>
          </cell>
        </row>
        <row r="270">
          <cell r="C270" t="str">
            <v>104517980FS00</v>
          </cell>
          <cell r="D270">
            <v>104517980</v>
          </cell>
          <cell r="E270" t="str">
            <v>C10</v>
          </cell>
          <cell r="F270" t="str">
            <v>UN</v>
          </cell>
          <cell r="G270">
            <v>5652.21</v>
          </cell>
          <cell r="H270" t="str">
            <v>FS00</v>
          </cell>
          <cell r="I270" t="str">
            <v>UN</v>
          </cell>
          <cell r="J270" t="b">
            <v>1</v>
          </cell>
          <cell r="K270">
            <v>10</v>
          </cell>
          <cell r="L270">
            <v>1</v>
          </cell>
          <cell r="M270">
            <v>10</v>
          </cell>
          <cell r="N270">
            <v>56522.1</v>
          </cell>
        </row>
        <row r="271">
          <cell r="C271" t="str">
            <v>104517800FS00</v>
          </cell>
          <cell r="D271">
            <v>104517800</v>
          </cell>
          <cell r="E271" t="str">
            <v>UN</v>
          </cell>
          <cell r="F271" t="str">
            <v>UN</v>
          </cell>
          <cell r="G271">
            <v>2241.5</v>
          </cell>
          <cell r="H271" t="str">
            <v>FS00</v>
          </cell>
          <cell r="I271" t="str">
            <v>UN</v>
          </cell>
          <cell r="J271" t="b">
            <v>1</v>
          </cell>
          <cell r="K271">
            <v>1</v>
          </cell>
          <cell r="L271">
            <v>1</v>
          </cell>
          <cell r="M271">
            <v>1</v>
          </cell>
          <cell r="N271">
            <v>2241.5</v>
          </cell>
        </row>
        <row r="272">
          <cell r="C272" t="str">
            <v>104517780FS00</v>
          </cell>
          <cell r="D272">
            <v>104517780</v>
          </cell>
          <cell r="E272" t="str">
            <v>UN</v>
          </cell>
          <cell r="F272" t="str">
            <v>UN</v>
          </cell>
          <cell r="G272">
            <v>1467</v>
          </cell>
          <cell r="H272" t="str">
            <v>FS00</v>
          </cell>
          <cell r="I272" t="str">
            <v>UN</v>
          </cell>
          <cell r="J272" t="b">
            <v>1</v>
          </cell>
          <cell r="K272">
            <v>1</v>
          </cell>
          <cell r="L272">
            <v>1</v>
          </cell>
          <cell r="M272">
            <v>1</v>
          </cell>
          <cell r="N272">
            <v>1467</v>
          </cell>
        </row>
        <row r="273">
          <cell r="C273" t="str">
            <v>40009381FS00</v>
          </cell>
          <cell r="D273">
            <v>40009381</v>
          </cell>
          <cell r="E273" t="str">
            <v>UN</v>
          </cell>
          <cell r="F273" t="str">
            <v>UN</v>
          </cell>
          <cell r="G273">
            <v>556114</v>
          </cell>
          <cell r="H273" t="str">
            <v>FS00</v>
          </cell>
          <cell r="I273" t="str">
            <v>UN</v>
          </cell>
          <cell r="J273" t="b">
            <v>1</v>
          </cell>
          <cell r="K273">
            <v>1</v>
          </cell>
          <cell r="L273">
            <v>1</v>
          </cell>
          <cell r="M273">
            <v>1</v>
          </cell>
          <cell r="N273">
            <v>556114</v>
          </cell>
        </row>
        <row r="274">
          <cell r="C274" t="str">
            <v>40002120FS00</v>
          </cell>
          <cell r="D274">
            <v>40002120</v>
          </cell>
          <cell r="E274" t="str">
            <v>UN</v>
          </cell>
          <cell r="F274" t="str">
            <v>UN</v>
          </cell>
          <cell r="G274">
            <v>13562.41</v>
          </cell>
          <cell r="H274" t="str">
            <v>FS00</v>
          </cell>
          <cell r="I274" t="str">
            <v>UN</v>
          </cell>
          <cell r="J274" t="b">
            <v>1</v>
          </cell>
          <cell r="K274">
            <v>1</v>
          </cell>
          <cell r="L274">
            <v>1</v>
          </cell>
          <cell r="M274">
            <v>1</v>
          </cell>
          <cell r="N274">
            <v>13562.41</v>
          </cell>
        </row>
        <row r="275">
          <cell r="C275" t="str">
            <v>40522160FS00</v>
          </cell>
          <cell r="D275">
            <v>40522160</v>
          </cell>
          <cell r="E275" t="str">
            <v>UN</v>
          </cell>
          <cell r="F275" t="str">
            <v>UN</v>
          </cell>
          <cell r="G275">
            <v>2970108</v>
          </cell>
          <cell r="H275" t="str">
            <v>FS00</v>
          </cell>
          <cell r="I275" t="str">
            <v>UN</v>
          </cell>
          <cell r="J275" t="b">
            <v>1</v>
          </cell>
          <cell r="K275">
            <v>1</v>
          </cell>
          <cell r="L275">
            <v>1</v>
          </cell>
          <cell r="M275">
            <v>1</v>
          </cell>
          <cell r="N275">
            <v>2970108</v>
          </cell>
        </row>
        <row r="276">
          <cell r="C276" t="str">
            <v>40522152FS00</v>
          </cell>
          <cell r="D276">
            <v>40522152</v>
          </cell>
          <cell r="E276" t="str">
            <v>UN</v>
          </cell>
          <cell r="F276" t="str">
            <v>UN</v>
          </cell>
          <cell r="G276">
            <v>179302.75</v>
          </cell>
          <cell r="H276" t="str">
            <v>FS00</v>
          </cell>
          <cell r="I276" t="str">
            <v>UN</v>
          </cell>
          <cell r="J276" t="b">
            <v>1</v>
          </cell>
          <cell r="K276">
            <v>1</v>
          </cell>
          <cell r="L276">
            <v>1</v>
          </cell>
          <cell r="M276">
            <v>1</v>
          </cell>
          <cell r="N276">
            <v>179302.75</v>
          </cell>
        </row>
        <row r="277">
          <cell r="C277" t="str">
            <v>92009233FS00</v>
          </cell>
          <cell r="D277">
            <v>92009233</v>
          </cell>
          <cell r="E277" t="str">
            <v>UN</v>
          </cell>
          <cell r="F277" t="str">
            <v>UN</v>
          </cell>
          <cell r="G277">
            <v>541578</v>
          </cell>
          <cell r="H277" t="str">
            <v>FS00</v>
          </cell>
          <cell r="I277" t="str">
            <v>UN</v>
          </cell>
          <cell r="J277" t="b">
            <v>1</v>
          </cell>
          <cell r="K277">
            <v>1</v>
          </cell>
          <cell r="L277">
            <v>1</v>
          </cell>
          <cell r="M277">
            <v>1</v>
          </cell>
          <cell r="N277">
            <v>541578</v>
          </cell>
        </row>
        <row r="278">
          <cell r="C278" t="str">
            <v>40002150FS00</v>
          </cell>
          <cell r="D278">
            <v>40002150</v>
          </cell>
          <cell r="E278" t="str">
            <v>UN</v>
          </cell>
          <cell r="F278" t="str">
            <v>UN</v>
          </cell>
          <cell r="G278">
            <v>1273934.17</v>
          </cell>
          <cell r="H278" t="str">
            <v>FS00</v>
          </cell>
          <cell r="I278" t="str">
            <v>UN</v>
          </cell>
          <cell r="J278" t="b">
            <v>1</v>
          </cell>
          <cell r="K278">
            <v>1</v>
          </cell>
          <cell r="L278">
            <v>1</v>
          </cell>
          <cell r="M278">
            <v>1</v>
          </cell>
          <cell r="N278">
            <v>1273934.17</v>
          </cell>
        </row>
        <row r="279">
          <cell r="C279" t="str">
            <v>40002149FS00</v>
          </cell>
          <cell r="D279">
            <v>40002149</v>
          </cell>
          <cell r="E279" t="str">
            <v>UN</v>
          </cell>
          <cell r="F279" t="str">
            <v>UN</v>
          </cell>
          <cell r="G279">
            <v>108979.45</v>
          </cell>
          <cell r="H279" t="str">
            <v>FS00</v>
          </cell>
          <cell r="I279" t="str">
            <v>UN</v>
          </cell>
          <cell r="J279" t="b">
            <v>1</v>
          </cell>
          <cell r="K279">
            <v>1</v>
          </cell>
          <cell r="L279">
            <v>1</v>
          </cell>
          <cell r="M279">
            <v>1</v>
          </cell>
          <cell r="N279">
            <v>108979.45</v>
          </cell>
        </row>
        <row r="280">
          <cell r="C280" t="str">
            <v>105201940FS00</v>
          </cell>
          <cell r="D280">
            <v>105201940</v>
          </cell>
          <cell r="E280" t="str">
            <v>UN</v>
          </cell>
          <cell r="F280" t="str">
            <v>UN</v>
          </cell>
          <cell r="G280">
            <v>104809</v>
          </cell>
          <cell r="H280" t="str">
            <v>FS00</v>
          </cell>
          <cell r="I280" t="str">
            <v>UN</v>
          </cell>
          <cell r="J280" t="b">
            <v>1</v>
          </cell>
          <cell r="K280">
            <v>1</v>
          </cell>
          <cell r="L280">
            <v>1</v>
          </cell>
          <cell r="M280">
            <v>1</v>
          </cell>
          <cell r="N280">
            <v>104809</v>
          </cell>
        </row>
        <row r="281">
          <cell r="C281" t="str">
            <v>40002153FS00</v>
          </cell>
          <cell r="D281">
            <v>40002153</v>
          </cell>
          <cell r="E281" t="str">
            <v>UN</v>
          </cell>
          <cell r="F281" t="str">
            <v>UN</v>
          </cell>
          <cell r="G281">
            <v>1291968</v>
          </cell>
          <cell r="H281" t="str">
            <v>FS00</v>
          </cell>
          <cell r="I281" t="str">
            <v>UN</v>
          </cell>
          <cell r="J281" t="b">
            <v>1</v>
          </cell>
          <cell r="K281">
            <v>1</v>
          </cell>
          <cell r="L281">
            <v>1</v>
          </cell>
          <cell r="M281">
            <v>1</v>
          </cell>
          <cell r="N281">
            <v>1291968</v>
          </cell>
        </row>
        <row r="282">
          <cell r="C282" t="str">
            <v>40002143FS00</v>
          </cell>
          <cell r="D282">
            <v>40002143</v>
          </cell>
          <cell r="E282" t="str">
            <v>UN</v>
          </cell>
          <cell r="F282" t="str">
            <v>UN</v>
          </cell>
          <cell r="G282">
            <v>126887.67</v>
          </cell>
          <cell r="H282" t="str">
            <v>FS00</v>
          </cell>
          <cell r="I282" t="str">
            <v>UN</v>
          </cell>
          <cell r="J282" t="b">
            <v>1</v>
          </cell>
          <cell r="K282">
            <v>1</v>
          </cell>
          <cell r="L282">
            <v>1</v>
          </cell>
          <cell r="M282">
            <v>1</v>
          </cell>
          <cell r="N282">
            <v>126887.67</v>
          </cell>
        </row>
        <row r="283">
          <cell r="C283" t="str">
            <v>100093740FS00</v>
          </cell>
          <cell r="D283">
            <v>100093740</v>
          </cell>
          <cell r="E283" t="str">
            <v>UN</v>
          </cell>
          <cell r="F283" t="str">
            <v>UN</v>
          </cell>
          <cell r="G283">
            <v>175185</v>
          </cell>
          <cell r="H283" t="str">
            <v>FS00</v>
          </cell>
          <cell r="I283" t="str">
            <v>UN</v>
          </cell>
          <cell r="J283" t="b">
            <v>1</v>
          </cell>
          <cell r="K283">
            <v>1</v>
          </cell>
          <cell r="L283">
            <v>1</v>
          </cell>
          <cell r="M283">
            <v>1</v>
          </cell>
          <cell r="N283">
            <v>175185</v>
          </cell>
        </row>
        <row r="284">
          <cell r="C284" t="str">
            <v>40002127FS00</v>
          </cell>
          <cell r="D284">
            <v>40002127</v>
          </cell>
          <cell r="E284" t="str">
            <v>UN</v>
          </cell>
          <cell r="F284" t="str">
            <v>UN</v>
          </cell>
          <cell r="G284">
            <v>2045148</v>
          </cell>
          <cell r="H284" t="str">
            <v>FS00</v>
          </cell>
          <cell r="I284" t="str">
            <v>UN</v>
          </cell>
          <cell r="J284" t="b">
            <v>1</v>
          </cell>
          <cell r="K284">
            <v>1</v>
          </cell>
          <cell r="L284">
            <v>1</v>
          </cell>
          <cell r="M284">
            <v>1</v>
          </cell>
          <cell r="N284">
            <v>2045148</v>
          </cell>
        </row>
        <row r="285">
          <cell r="C285" t="str">
            <v>40002122FS00</v>
          </cell>
          <cell r="D285">
            <v>40002122</v>
          </cell>
          <cell r="E285" t="str">
            <v>UN</v>
          </cell>
          <cell r="F285" t="str">
            <v>UN</v>
          </cell>
          <cell r="G285">
            <v>2671841.4300000002</v>
          </cell>
          <cell r="H285" t="str">
            <v>FS00</v>
          </cell>
          <cell r="I285" t="str">
            <v>UN</v>
          </cell>
          <cell r="J285" t="b">
            <v>1</v>
          </cell>
          <cell r="K285">
            <v>1</v>
          </cell>
          <cell r="L285">
            <v>1</v>
          </cell>
          <cell r="M285">
            <v>1</v>
          </cell>
          <cell r="N285">
            <v>2671841.4300000002</v>
          </cell>
        </row>
        <row r="286">
          <cell r="C286" t="str">
            <v>40002155FS00</v>
          </cell>
          <cell r="D286">
            <v>40002155</v>
          </cell>
          <cell r="E286" t="str">
            <v>UN</v>
          </cell>
          <cell r="F286" t="str">
            <v>UN</v>
          </cell>
          <cell r="G286">
            <v>780136</v>
          </cell>
          <cell r="H286" t="str">
            <v>FS00</v>
          </cell>
          <cell r="I286" t="str">
            <v>UN</v>
          </cell>
          <cell r="J286" t="b">
            <v>1</v>
          </cell>
          <cell r="K286">
            <v>1</v>
          </cell>
          <cell r="L286">
            <v>1</v>
          </cell>
          <cell r="M286">
            <v>1</v>
          </cell>
          <cell r="N286">
            <v>780136</v>
          </cell>
        </row>
        <row r="287">
          <cell r="C287" t="str">
            <v>92009363FS00</v>
          </cell>
          <cell r="D287">
            <v>92009363</v>
          </cell>
          <cell r="E287" t="str">
            <v>UN</v>
          </cell>
          <cell r="F287" t="str">
            <v>UN</v>
          </cell>
          <cell r="G287">
            <v>274346.44</v>
          </cell>
          <cell r="H287" t="str">
            <v>FS00</v>
          </cell>
          <cell r="I287" t="str">
            <v>UN</v>
          </cell>
          <cell r="J287" t="b">
            <v>1</v>
          </cell>
          <cell r="K287">
            <v>1</v>
          </cell>
          <cell r="L287">
            <v>1</v>
          </cell>
          <cell r="M287">
            <v>1</v>
          </cell>
          <cell r="N287">
            <v>274346.44</v>
          </cell>
        </row>
        <row r="288">
          <cell r="C288" t="str">
            <v>104539450FS00</v>
          </cell>
          <cell r="D288">
            <v>104539450</v>
          </cell>
          <cell r="E288" t="str">
            <v>C12</v>
          </cell>
          <cell r="F288" t="str">
            <v>UN</v>
          </cell>
          <cell r="G288">
            <v>3579</v>
          </cell>
          <cell r="H288" t="str">
            <v>FS00</v>
          </cell>
          <cell r="I288" t="str">
            <v>UN</v>
          </cell>
          <cell r="J288" t="b">
            <v>1</v>
          </cell>
          <cell r="K288">
            <v>12</v>
          </cell>
          <cell r="L288">
            <v>1</v>
          </cell>
          <cell r="M288">
            <v>12</v>
          </cell>
          <cell r="N288">
            <v>42948</v>
          </cell>
        </row>
        <row r="289">
          <cell r="C289" t="str">
            <v>104539460FS00</v>
          </cell>
          <cell r="D289">
            <v>104539460</v>
          </cell>
          <cell r="E289" t="str">
            <v>UN</v>
          </cell>
          <cell r="F289" t="str">
            <v>UN</v>
          </cell>
          <cell r="G289">
            <v>50780</v>
          </cell>
          <cell r="H289" t="str">
            <v>FS00</v>
          </cell>
          <cell r="I289" t="str">
            <v>UN</v>
          </cell>
          <cell r="J289" t="b">
            <v>1</v>
          </cell>
          <cell r="K289">
            <v>1</v>
          </cell>
          <cell r="L289">
            <v>1</v>
          </cell>
          <cell r="M289">
            <v>1</v>
          </cell>
          <cell r="N289">
            <v>50780</v>
          </cell>
        </row>
        <row r="290">
          <cell r="C290" t="str">
            <v>104539470FS00</v>
          </cell>
          <cell r="D290">
            <v>104539470</v>
          </cell>
          <cell r="E290" t="str">
            <v>C12</v>
          </cell>
          <cell r="F290" t="str">
            <v>UN</v>
          </cell>
          <cell r="G290">
            <v>3210</v>
          </cell>
          <cell r="H290" t="str">
            <v>FS00</v>
          </cell>
          <cell r="I290" t="str">
            <v>UN</v>
          </cell>
          <cell r="J290" t="b">
            <v>1</v>
          </cell>
          <cell r="K290">
            <v>12</v>
          </cell>
          <cell r="L290">
            <v>1</v>
          </cell>
          <cell r="M290">
            <v>12</v>
          </cell>
          <cell r="N290">
            <v>38520</v>
          </cell>
        </row>
        <row r="291">
          <cell r="C291" t="str">
            <v>104535430FS00</v>
          </cell>
          <cell r="D291">
            <v>104535430</v>
          </cell>
          <cell r="E291" t="str">
            <v>C12</v>
          </cell>
          <cell r="F291" t="str">
            <v>UN</v>
          </cell>
          <cell r="G291">
            <v>1286</v>
          </cell>
          <cell r="H291" t="str">
            <v>FS00</v>
          </cell>
          <cell r="I291" t="str">
            <v>UN</v>
          </cell>
          <cell r="J291" t="b">
            <v>1</v>
          </cell>
          <cell r="K291">
            <v>12</v>
          </cell>
          <cell r="L291">
            <v>1</v>
          </cell>
          <cell r="M291">
            <v>12</v>
          </cell>
          <cell r="N291">
            <v>15432</v>
          </cell>
        </row>
        <row r="292">
          <cell r="C292" t="str">
            <v>104534280FS00</v>
          </cell>
          <cell r="D292">
            <v>104534280</v>
          </cell>
          <cell r="E292" t="str">
            <v>UN</v>
          </cell>
          <cell r="F292" t="str">
            <v>UN</v>
          </cell>
          <cell r="G292">
            <v>14990</v>
          </cell>
          <cell r="H292" t="str">
            <v>FS00</v>
          </cell>
          <cell r="I292" t="str">
            <v>UN</v>
          </cell>
          <cell r="J292" t="b">
            <v>1</v>
          </cell>
          <cell r="K292">
            <v>1</v>
          </cell>
          <cell r="L292">
            <v>1</v>
          </cell>
          <cell r="M292">
            <v>1</v>
          </cell>
          <cell r="N292">
            <v>14990</v>
          </cell>
        </row>
        <row r="293">
          <cell r="C293" t="str">
            <v>104539520FS00</v>
          </cell>
          <cell r="D293">
            <v>104539520</v>
          </cell>
          <cell r="E293" t="str">
            <v>C12</v>
          </cell>
          <cell r="F293" t="str">
            <v>UN</v>
          </cell>
          <cell r="G293">
            <v>1736</v>
          </cell>
          <cell r="H293" t="str">
            <v>FS00</v>
          </cell>
          <cell r="I293" t="str">
            <v>UN</v>
          </cell>
          <cell r="J293" t="b">
            <v>1</v>
          </cell>
          <cell r="K293">
            <v>12</v>
          </cell>
          <cell r="L293">
            <v>1</v>
          </cell>
          <cell r="M293">
            <v>12</v>
          </cell>
          <cell r="N293">
            <v>20832</v>
          </cell>
        </row>
        <row r="294">
          <cell r="C294" t="str">
            <v>104539440FS00</v>
          </cell>
          <cell r="D294">
            <v>104539440</v>
          </cell>
          <cell r="E294" t="str">
            <v>C12</v>
          </cell>
          <cell r="F294" t="str">
            <v>UN</v>
          </cell>
          <cell r="G294">
            <v>1916</v>
          </cell>
          <cell r="H294" t="str">
            <v>FS00</v>
          </cell>
          <cell r="I294" t="str">
            <v>UN</v>
          </cell>
          <cell r="J294" t="b">
            <v>1</v>
          </cell>
          <cell r="K294">
            <v>12</v>
          </cell>
          <cell r="L294">
            <v>1</v>
          </cell>
          <cell r="M294">
            <v>12</v>
          </cell>
          <cell r="N294">
            <v>22992</v>
          </cell>
        </row>
        <row r="295">
          <cell r="C295" t="str">
            <v>104539430FS00</v>
          </cell>
          <cell r="D295">
            <v>104539430</v>
          </cell>
          <cell r="E295" t="str">
            <v>UN</v>
          </cell>
          <cell r="F295" t="str">
            <v>UN</v>
          </cell>
          <cell r="G295">
            <v>19162</v>
          </cell>
          <cell r="H295" t="str">
            <v>FS00</v>
          </cell>
          <cell r="I295" t="str">
            <v>UN</v>
          </cell>
          <cell r="J295" t="b">
            <v>1</v>
          </cell>
          <cell r="K295">
            <v>1</v>
          </cell>
          <cell r="L295">
            <v>1</v>
          </cell>
          <cell r="M295">
            <v>1</v>
          </cell>
          <cell r="N295">
            <v>19162</v>
          </cell>
        </row>
        <row r="296">
          <cell r="C296" t="str">
            <v>104534410FS00</v>
          </cell>
          <cell r="D296">
            <v>104534410</v>
          </cell>
          <cell r="E296" t="str">
            <v>Z00</v>
          </cell>
          <cell r="F296" t="str">
            <v>UN</v>
          </cell>
          <cell r="G296">
            <v>304</v>
          </cell>
          <cell r="H296" t="str">
            <v>FS00</v>
          </cell>
          <cell r="I296" t="str">
            <v>UN</v>
          </cell>
          <cell r="J296" t="b">
            <v>1</v>
          </cell>
          <cell r="K296">
            <v>100</v>
          </cell>
          <cell r="L296">
            <v>1</v>
          </cell>
          <cell r="M296">
            <v>100</v>
          </cell>
          <cell r="N296">
            <v>30400</v>
          </cell>
        </row>
        <row r="297">
          <cell r="C297" t="str">
            <v>104534420FS00</v>
          </cell>
          <cell r="D297">
            <v>104534420</v>
          </cell>
          <cell r="E297" t="str">
            <v>Z00</v>
          </cell>
          <cell r="F297" t="str">
            <v>UN</v>
          </cell>
          <cell r="G297">
            <v>276</v>
          </cell>
          <cell r="H297" t="str">
            <v>FS00</v>
          </cell>
          <cell r="I297" t="str">
            <v>UN</v>
          </cell>
          <cell r="J297" t="b">
            <v>1</v>
          </cell>
          <cell r="K297">
            <v>100</v>
          </cell>
          <cell r="L297">
            <v>1</v>
          </cell>
          <cell r="M297">
            <v>100</v>
          </cell>
          <cell r="N297">
            <v>27600</v>
          </cell>
        </row>
        <row r="298">
          <cell r="C298" t="str">
            <v>104534430FS00</v>
          </cell>
          <cell r="D298">
            <v>104534430</v>
          </cell>
          <cell r="E298" t="str">
            <v>Z00</v>
          </cell>
          <cell r="F298" t="str">
            <v>UN</v>
          </cell>
          <cell r="G298">
            <v>333</v>
          </cell>
          <cell r="H298" t="str">
            <v>FS00</v>
          </cell>
          <cell r="I298" t="str">
            <v>UN</v>
          </cell>
          <cell r="J298" t="b">
            <v>1</v>
          </cell>
          <cell r="K298">
            <v>100</v>
          </cell>
          <cell r="L298">
            <v>1</v>
          </cell>
          <cell r="M298">
            <v>100</v>
          </cell>
          <cell r="N298">
            <v>33300</v>
          </cell>
        </row>
        <row r="299">
          <cell r="C299" t="str">
            <v>104530330FS00</v>
          </cell>
          <cell r="D299">
            <v>104530330</v>
          </cell>
          <cell r="E299" t="str">
            <v>C06</v>
          </cell>
          <cell r="F299" t="str">
            <v>UN</v>
          </cell>
          <cell r="G299">
            <v>4196</v>
          </cell>
          <cell r="H299" t="str">
            <v>FS00</v>
          </cell>
          <cell r="I299" t="str">
            <v>UN</v>
          </cell>
          <cell r="J299" t="b">
            <v>1</v>
          </cell>
          <cell r="K299">
            <v>6</v>
          </cell>
          <cell r="L299">
            <v>1</v>
          </cell>
          <cell r="M299">
            <v>6</v>
          </cell>
          <cell r="N299">
            <v>25176</v>
          </cell>
        </row>
        <row r="300">
          <cell r="C300" t="str">
            <v>104544280FS00</v>
          </cell>
          <cell r="D300">
            <v>104544280</v>
          </cell>
          <cell r="E300" t="str">
            <v>C18</v>
          </cell>
          <cell r="F300" t="str">
            <v>UN</v>
          </cell>
          <cell r="G300">
            <v>1131</v>
          </cell>
          <cell r="H300" t="str">
            <v>FS00</v>
          </cell>
          <cell r="I300" t="str">
            <v>UN</v>
          </cell>
          <cell r="J300" t="b">
            <v>1</v>
          </cell>
          <cell r="K300">
            <v>18</v>
          </cell>
          <cell r="L300">
            <v>1</v>
          </cell>
          <cell r="M300">
            <v>18</v>
          </cell>
          <cell r="N300">
            <v>20358</v>
          </cell>
        </row>
        <row r="301">
          <cell r="C301" t="str">
            <v>104543420FS00</v>
          </cell>
          <cell r="D301">
            <v>104543420</v>
          </cell>
          <cell r="E301" t="str">
            <v>C06</v>
          </cell>
          <cell r="F301" t="str">
            <v>C06</v>
          </cell>
          <cell r="G301">
            <v>33191</v>
          </cell>
          <cell r="H301" t="str">
            <v>FS00</v>
          </cell>
          <cell r="I301" t="str">
            <v>C06</v>
          </cell>
          <cell r="J301" t="b">
            <v>1</v>
          </cell>
          <cell r="K301">
            <v>1</v>
          </cell>
          <cell r="L301">
            <v>1</v>
          </cell>
          <cell r="M301">
            <v>1</v>
          </cell>
          <cell r="N301">
            <v>33191</v>
          </cell>
        </row>
        <row r="302">
          <cell r="C302" t="str">
            <v>104516860FS00</v>
          </cell>
          <cell r="D302">
            <v>104516860</v>
          </cell>
          <cell r="E302" t="str">
            <v>C24</v>
          </cell>
          <cell r="F302" t="str">
            <v>UN</v>
          </cell>
          <cell r="G302">
            <v>1189.4100000000001</v>
          </cell>
          <cell r="H302" t="str">
            <v>FS00</v>
          </cell>
          <cell r="I302" t="str">
            <v>UN</v>
          </cell>
          <cell r="J302" t="b">
            <v>1</v>
          </cell>
          <cell r="K302">
            <v>24</v>
          </cell>
          <cell r="L302">
            <v>1</v>
          </cell>
          <cell r="M302">
            <v>24</v>
          </cell>
          <cell r="N302">
            <v>28545.840000000004</v>
          </cell>
        </row>
        <row r="303">
          <cell r="C303" t="str">
            <v>104530060FS00</v>
          </cell>
          <cell r="D303">
            <v>104530060</v>
          </cell>
          <cell r="E303" t="str">
            <v>C12</v>
          </cell>
          <cell r="F303" t="str">
            <v>UN</v>
          </cell>
          <cell r="G303">
            <v>514</v>
          </cell>
          <cell r="H303" t="str">
            <v>FS00</v>
          </cell>
          <cell r="I303" t="str">
            <v>UN</v>
          </cell>
          <cell r="J303" t="b">
            <v>1</v>
          </cell>
          <cell r="K303">
            <v>12</v>
          </cell>
          <cell r="L303">
            <v>1</v>
          </cell>
          <cell r="M303">
            <v>12</v>
          </cell>
          <cell r="N303">
            <v>6168</v>
          </cell>
        </row>
        <row r="304">
          <cell r="C304" t="str">
            <v>104539870FS00</v>
          </cell>
          <cell r="D304">
            <v>104539870</v>
          </cell>
          <cell r="E304" t="str">
            <v>C45</v>
          </cell>
          <cell r="F304" t="str">
            <v>UN</v>
          </cell>
          <cell r="G304">
            <v>561</v>
          </cell>
          <cell r="H304" t="str">
            <v>FS00</v>
          </cell>
          <cell r="I304" t="str">
            <v>UN</v>
          </cell>
          <cell r="J304" t="b">
            <v>1</v>
          </cell>
          <cell r="K304">
            <v>45</v>
          </cell>
          <cell r="L304">
            <v>1</v>
          </cell>
          <cell r="M304">
            <v>45</v>
          </cell>
          <cell r="N304">
            <v>25245</v>
          </cell>
        </row>
        <row r="305">
          <cell r="C305" t="str">
            <v>104539860FS00</v>
          </cell>
          <cell r="D305">
            <v>104539860</v>
          </cell>
          <cell r="E305" t="str">
            <v>Z35</v>
          </cell>
          <cell r="F305" t="str">
            <v>UN</v>
          </cell>
          <cell r="G305">
            <v>115</v>
          </cell>
          <cell r="H305" t="str">
            <v>FS00</v>
          </cell>
          <cell r="I305" t="str">
            <v>UN</v>
          </cell>
          <cell r="J305" t="b">
            <v>1</v>
          </cell>
          <cell r="K305">
            <v>135</v>
          </cell>
          <cell r="L305">
            <v>1</v>
          </cell>
          <cell r="M305">
            <v>135</v>
          </cell>
          <cell r="N305">
            <v>15525</v>
          </cell>
        </row>
        <row r="306">
          <cell r="C306" t="str">
            <v>104534600FS00</v>
          </cell>
          <cell r="D306">
            <v>104534600</v>
          </cell>
          <cell r="E306" t="str">
            <v>Z20</v>
          </cell>
          <cell r="F306" t="str">
            <v>UN</v>
          </cell>
          <cell r="G306">
            <v>103</v>
          </cell>
          <cell r="H306" t="str">
            <v>FS00</v>
          </cell>
          <cell r="I306" t="str">
            <v>UN</v>
          </cell>
          <cell r="J306" t="b">
            <v>1</v>
          </cell>
          <cell r="K306">
            <v>120</v>
          </cell>
          <cell r="L306">
            <v>1</v>
          </cell>
          <cell r="M306">
            <v>120</v>
          </cell>
          <cell r="N306">
            <v>12360</v>
          </cell>
        </row>
        <row r="307">
          <cell r="C307" t="str">
            <v>104538310FS00</v>
          </cell>
          <cell r="D307">
            <v>104538310</v>
          </cell>
          <cell r="E307" t="str">
            <v>C50</v>
          </cell>
          <cell r="F307" t="str">
            <v>UN</v>
          </cell>
          <cell r="G307">
            <v>344</v>
          </cell>
          <cell r="H307" t="str">
            <v>FS00</v>
          </cell>
          <cell r="I307" t="str">
            <v>UN</v>
          </cell>
          <cell r="J307" t="b">
            <v>1</v>
          </cell>
          <cell r="K307">
            <v>50</v>
          </cell>
          <cell r="L307">
            <v>1</v>
          </cell>
          <cell r="M307">
            <v>50</v>
          </cell>
          <cell r="N307">
            <v>17200</v>
          </cell>
        </row>
        <row r="308">
          <cell r="C308" t="str">
            <v>104538210FS00</v>
          </cell>
          <cell r="D308">
            <v>104538210</v>
          </cell>
          <cell r="E308" t="str">
            <v>Z30</v>
          </cell>
          <cell r="F308" t="str">
            <v>UN</v>
          </cell>
          <cell r="G308">
            <v>70</v>
          </cell>
          <cell r="H308" t="str">
            <v>FS00</v>
          </cell>
          <cell r="I308" t="str">
            <v>UN</v>
          </cell>
          <cell r="J308" t="b">
            <v>1</v>
          </cell>
          <cell r="K308">
            <v>130</v>
          </cell>
          <cell r="L308">
            <v>1</v>
          </cell>
          <cell r="M308">
            <v>130</v>
          </cell>
          <cell r="N308">
            <v>9100</v>
          </cell>
        </row>
        <row r="309">
          <cell r="C309" t="str">
            <v>150001828FS00</v>
          </cell>
          <cell r="D309">
            <v>150001828</v>
          </cell>
          <cell r="E309" t="str">
            <v>UN</v>
          </cell>
          <cell r="F309" t="str">
            <v>UN</v>
          </cell>
          <cell r="G309">
            <v>3406.57</v>
          </cell>
          <cell r="H309" t="str">
            <v>FS00</v>
          </cell>
          <cell r="I309" t="str">
            <v>UN</v>
          </cell>
          <cell r="J309" t="b">
            <v>1</v>
          </cell>
          <cell r="K309">
            <v>1</v>
          </cell>
          <cell r="L309">
            <v>1</v>
          </cell>
          <cell r="M309">
            <v>1</v>
          </cell>
          <cell r="N309">
            <v>3406.57</v>
          </cell>
        </row>
        <row r="310">
          <cell r="C310" t="str">
            <v>104522470FS00</v>
          </cell>
          <cell r="D310">
            <v>104522470</v>
          </cell>
          <cell r="E310" t="str">
            <v>UN</v>
          </cell>
          <cell r="F310" t="str">
            <v>UN</v>
          </cell>
          <cell r="G310">
            <v>5384</v>
          </cell>
          <cell r="H310" t="str">
            <v>FS00</v>
          </cell>
          <cell r="I310" t="str">
            <v>UN</v>
          </cell>
          <cell r="J310" t="b">
            <v>1</v>
          </cell>
          <cell r="K310">
            <v>1</v>
          </cell>
          <cell r="L310">
            <v>1</v>
          </cell>
          <cell r="M310">
            <v>1</v>
          </cell>
          <cell r="N310">
            <v>5384</v>
          </cell>
        </row>
        <row r="311">
          <cell r="C311" t="str">
            <v>104532990FS00</v>
          </cell>
          <cell r="D311">
            <v>104532990</v>
          </cell>
          <cell r="E311" t="str">
            <v>C03</v>
          </cell>
          <cell r="F311" t="str">
            <v>UN</v>
          </cell>
          <cell r="G311">
            <v>71276</v>
          </cell>
          <cell r="H311" t="str">
            <v>FS00</v>
          </cell>
          <cell r="I311" t="str">
            <v>UN</v>
          </cell>
          <cell r="J311" t="b">
            <v>1</v>
          </cell>
          <cell r="K311">
            <v>3</v>
          </cell>
          <cell r="L311">
            <v>1</v>
          </cell>
          <cell r="M311">
            <v>3</v>
          </cell>
          <cell r="N311">
            <v>213828</v>
          </cell>
        </row>
        <row r="312">
          <cell r="C312" t="str">
            <v>104520080FS00</v>
          </cell>
          <cell r="D312">
            <v>104520080</v>
          </cell>
          <cell r="E312" t="str">
            <v>C06</v>
          </cell>
          <cell r="F312" t="str">
            <v>UN</v>
          </cell>
          <cell r="G312">
            <v>5907.4966666666669</v>
          </cell>
          <cell r="H312" t="str">
            <v>FS00</v>
          </cell>
          <cell r="I312" t="str">
            <v>UN</v>
          </cell>
          <cell r="J312" t="b">
            <v>1</v>
          </cell>
          <cell r="K312">
            <v>6</v>
          </cell>
          <cell r="L312">
            <v>1</v>
          </cell>
          <cell r="M312">
            <v>6</v>
          </cell>
          <cell r="N312">
            <v>35444.980000000003</v>
          </cell>
        </row>
        <row r="313">
          <cell r="C313" t="str">
            <v>150000270FS00</v>
          </cell>
          <cell r="D313">
            <v>150000270</v>
          </cell>
          <cell r="E313" t="str">
            <v>C24</v>
          </cell>
          <cell r="F313" t="str">
            <v>UN</v>
          </cell>
          <cell r="G313">
            <v>967.42</v>
          </cell>
          <cell r="H313" t="str">
            <v>FS00</v>
          </cell>
          <cell r="I313" t="str">
            <v>UN</v>
          </cell>
          <cell r="J313" t="b">
            <v>1</v>
          </cell>
          <cell r="K313">
            <v>24</v>
          </cell>
          <cell r="L313">
            <v>1</v>
          </cell>
          <cell r="M313">
            <v>24</v>
          </cell>
          <cell r="N313">
            <v>23218.079999999998</v>
          </cell>
        </row>
        <row r="314">
          <cell r="C314" t="str">
            <v>104541780FS00</v>
          </cell>
          <cell r="D314">
            <v>104541780</v>
          </cell>
          <cell r="E314" t="str">
            <v>C24</v>
          </cell>
          <cell r="F314" t="str">
            <v>UN</v>
          </cell>
          <cell r="G314">
            <v>913.72916666666663</v>
          </cell>
          <cell r="H314" t="str">
            <v>FS00</v>
          </cell>
          <cell r="I314" t="str">
            <v>UN</v>
          </cell>
          <cell r="J314" t="b">
            <v>1</v>
          </cell>
          <cell r="K314">
            <v>24</v>
          </cell>
          <cell r="L314">
            <v>1</v>
          </cell>
          <cell r="M314">
            <v>24</v>
          </cell>
          <cell r="N314">
            <v>21929.5</v>
          </cell>
        </row>
        <row r="315">
          <cell r="C315" t="str">
            <v>104541770FS00</v>
          </cell>
          <cell r="D315">
            <v>104541770</v>
          </cell>
          <cell r="E315" t="str">
            <v>C24</v>
          </cell>
          <cell r="F315" t="str">
            <v>UN</v>
          </cell>
          <cell r="G315">
            <v>903.13333333333333</v>
          </cell>
          <cell r="H315" t="str">
            <v>FS00</v>
          </cell>
          <cell r="I315" t="str">
            <v>UN</v>
          </cell>
          <cell r="J315" t="b">
            <v>1</v>
          </cell>
          <cell r="K315">
            <v>24</v>
          </cell>
          <cell r="L315">
            <v>1</v>
          </cell>
          <cell r="M315">
            <v>24</v>
          </cell>
          <cell r="N315">
            <v>21675.200000000001</v>
          </cell>
        </row>
        <row r="316">
          <cell r="C316" t="str">
            <v>104547030FS00</v>
          </cell>
          <cell r="D316">
            <v>104547030</v>
          </cell>
          <cell r="E316" t="str">
            <v>C24</v>
          </cell>
          <cell r="F316" t="str">
            <v>UN</v>
          </cell>
          <cell r="G316">
            <v>1200</v>
          </cell>
          <cell r="H316" t="str">
            <v>FS00</v>
          </cell>
          <cell r="I316" t="str">
            <v>UN</v>
          </cell>
          <cell r="J316" t="b">
            <v>1</v>
          </cell>
          <cell r="K316">
            <v>24</v>
          </cell>
          <cell r="L316">
            <v>1</v>
          </cell>
          <cell r="M316">
            <v>24</v>
          </cell>
          <cell r="N316">
            <v>28800</v>
          </cell>
        </row>
        <row r="317">
          <cell r="C317" t="str">
            <v>104300050FS00</v>
          </cell>
          <cell r="D317">
            <v>104300050</v>
          </cell>
          <cell r="E317" t="str">
            <v>C05</v>
          </cell>
          <cell r="F317" t="str">
            <v>C05</v>
          </cell>
          <cell r="G317">
            <v>36701.67</v>
          </cell>
          <cell r="H317" t="str">
            <v>FS00</v>
          </cell>
          <cell r="I317" t="str">
            <v>C05</v>
          </cell>
          <cell r="J317" t="b">
            <v>1</v>
          </cell>
          <cell r="K317">
            <v>1</v>
          </cell>
          <cell r="L317">
            <v>1</v>
          </cell>
          <cell r="M317">
            <v>1</v>
          </cell>
          <cell r="N317">
            <v>36701.67</v>
          </cell>
        </row>
        <row r="318">
          <cell r="C318" t="str">
            <v>104300450FS00</v>
          </cell>
          <cell r="D318">
            <v>104300450</v>
          </cell>
          <cell r="E318" t="str">
            <v>C04</v>
          </cell>
          <cell r="F318" t="str">
            <v>C04</v>
          </cell>
          <cell r="G318">
            <v>32760</v>
          </cell>
          <cell r="H318" t="str">
            <v>FS00</v>
          </cell>
          <cell r="I318" t="str">
            <v>C04</v>
          </cell>
          <cell r="J318" t="b">
            <v>1</v>
          </cell>
          <cell r="K318">
            <v>1</v>
          </cell>
          <cell r="L318">
            <v>1</v>
          </cell>
          <cell r="M318">
            <v>1</v>
          </cell>
          <cell r="N318">
            <v>32760</v>
          </cell>
        </row>
        <row r="319">
          <cell r="C319" t="str">
            <v>104538050FS00</v>
          </cell>
          <cell r="D319">
            <v>104538050</v>
          </cell>
          <cell r="E319" t="str">
            <v>C10</v>
          </cell>
          <cell r="F319" t="str">
            <v>UN</v>
          </cell>
          <cell r="G319">
            <v>3300</v>
          </cell>
          <cell r="H319" t="str">
            <v>FS00</v>
          </cell>
          <cell r="I319" t="str">
            <v>UN</v>
          </cell>
          <cell r="J319" t="b">
            <v>1</v>
          </cell>
          <cell r="K319">
            <v>10</v>
          </cell>
          <cell r="L319">
            <v>1</v>
          </cell>
          <cell r="M319">
            <v>10</v>
          </cell>
          <cell r="N319">
            <v>33000</v>
          </cell>
        </row>
        <row r="320">
          <cell r="C320" t="str">
            <v>104538040FS00</v>
          </cell>
          <cell r="D320">
            <v>104538040</v>
          </cell>
          <cell r="E320" t="str">
            <v>C10</v>
          </cell>
          <cell r="F320" t="str">
            <v>UN</v>
          </cell>
          <cell r="G320">
            <v>3316</v>
          </cell>
          <cell r="H320" t="str">
            <v>FS00</v>
          </cell>
          <cell r="I320" t="str">
            <v>UN</v>
          </cell>
          <cell r="J320" t="b">
            <v>1</v>
          </cell>
          <cell r="K320">
            <v>10</v>
          </cell>
          <cell r="L320">
            <v>1</v>
          </cell>
          <cell r="M320">
            <v>10</v>
          </cell>
          <cell r="N320">
            <v>33160</v>
          </cell>
        </row>
        <row r="321">
          <cell r="C321" t="str">
            <v>104538030FS00</v>
          </cell>
          <cell r="D321">
            <v>104538030</v>
          </cell>
          <cell r="E321" t="str">
            <v>C10</v>
          </cell>
          <cell r="F321" t="str">
            <v>UN</v>
          </cell>
          <cell r="G321">
            <v>1800</v>
          </cell>
          <cell r="H321" t="str">
            <v>FS00</v>
          </cell>
          <cell r="I321" t="str">
            <v>UN</v>
          </cell>
          <cell r="J321" t="b">
            <v>1</v>
          </cell>
          <cell r="K321">
            <v>10</v>
          </cell>
          <cell r="L321">
            <v>1</v>
          </cell>
          <cell r="M321">
            <v>10</v>
          </cell>
          <cell r="N321">
            <v>18000</v>
          </cell>
        </row>
        <row r="322">
          <cell r="C322" t="str">
            <v>104538000FS00</v>
          </cell>
          <cell r="D322">
            <v>104538000</v>
          </cell>
          <cell r="E322" t="str">
            <v>C10</v>
          </cell>
          <cell r="F322" t="str">
            <v>UN</v>
          </cell>
          <cell r="G322">
            <v>3200</v>
          </cell>
          <cell r="H322" t="str">
            <v>FS00</v>
          </cell>
          <cell r="I322" t="str">
            <v>UN</v>
          </cell>
          <cell r="J322" t="b">
            <v>1</v>
          </cell>
          <cell r="K322">
            <v>10</v>
          </cell>
          <cell r="L322">
            <v>1</v>
          </cell>
          <cell r="M322">
            <v>10</v>
          </cell>
          <cell r="N322">
            <v>32000</v>
          </cell>
        </row>
        <row r="323">
          <cell r="C323" t="str">
            <v>104537990FS00</v>
          </cell>
          <cell r="D323">
            <v>104537990</v>
          </cell>
          <cell r="E323" t="str">
            <v>C10</v>
          </cell>
          <cell r="F323" t="str">
            <v>UN</v>
          </cell>
          <cell r="G323">
            <v>2750</v>
          </cell>
          <cell r="H323" t="str">
            <v>FS00</v>
          </cell>
          <cell r="I323" t="str">
            <v>UN</v>
          </cell>
          <cell r="J323" t="b">
            <v>1</v>
          </cell>
          <cell r="K323">
            <v>10</v>
          </cell>
          <cell r="L323">
            <v>1</v>
          </cell>
          <cell r="M323">
            <v>10</v>
          </cell>
          <cell r="N323">
            <v>27500</v>
          </cell>
        </row>
        <row r="324">
          <cell r="C324" t="str">
            <v>104537980FS00</v>
          </cell>
          <cell r="D324">
            <v>104537980</v>
          </cell>
          <cell r="E324" t="str">
            <v>C10</v>
          </cell>
          <cell r="F324" t="str">
            <v>UN</v>
          </cell>
          <cell r="G324">
            <v>3350</v>
          </cell>
          <cell r="H324" t="str">
            <v>FS00</v>
          </cell>
          <cell r="I324" t="str">
            <v>UN</v>
          </cell>
          <cell r="J324" t="b">
            <v>1</v>
          </cell>
          <cell r="K324">
            <v>10</v>
          </cell>
          <cell r="L324">
            <v>1</v>
          </cell>
          <cell r="M324">
            <v>10</v>
          </cell>
          <cell r="N324">
            <v>33500</v>
          </cell>
        </row>
        <row r="325">
          <cell r="C325" t="str">
            <v>104538020FS00</v>
          </cell>
          <cell r="D325">
            <v>104538020</v>
          </cell>
          <cell r="E325" t="str">
            <v>C10</v>
          </cell>
          <cell r="F325" t="str">
            <v>UN</v>
          </cell>
          <cell r="G325">
            <v>3600</v>
          </cell>
          <cell r="H325" t="str">
            <v>FS00</v>
          </cell>
          <cell r="I325" t="str">
            <v>UN</v>
          </cell>
          <cell r="J325" t="b">
            <v>1</v>
          </cell>
          <cell r="K325">
            <v>10</v>
          </cell>
          <cell r="L325">
            <v>1</v>
          </cell>
          <cell r="M325">
            <v>10</v>
          </cell>
          <cell r="N325">
            <v>36000</v>
          </cell>
        </row>
        <row r="326">
          <cell r="C326" t="str">
            <v>104538010FS00</v>
          </cell>
          <cell r="D326">
            <v>104538010</v>
          </cell>
          <cell r="E326" t="str">
            <v>C10</v>
          </cell>
          <cell r="F326" t="str">
            <v>UN</v>
          </cell>
          <cell r="G326">
            <v>2100</v>
          </cell>
          <cell r="H326" t="str">
            <v>FS00</v>
          </cell>
          <cell r="I326" t="str">
            <v>UN</v>
          </cell>
          <cell r="J326" t="b">
            <v>1</v>
          </cell>
          <cell r="K326">
            <v>10</v>
          </cell>
          <cell r="L326">
            <v>1</v>
          </cell>
          <cell r="M326">
            <v>10</v>
          </cell>
          <cell r="N326">
            <v>21000</v>
          </cell>
        </row>
        <row r="327">
          <cell r="C327" t="str">
            <v>104542860FS00</v>
          </cell>
          <cell r="D327">
            <v>104542860</v>
          </cell>
          <cell r="E327" t="str">
            <v>C04</v>
          </cell>
          <cell r="F327" t="str">
            <v>UN</v>
          </cell>
          <cell r="G327">
            <v>4537</v>
          </cell>
          <cell r="H327" t="str">
            <v>FS00</v>
          </cell>
          <cell r="I327" t="str">
            <v>UN</v>
          </cell>
          <cell r="J327" t="b">
            <v>1</v>
          </cell>
          <cell r="K327">
            <v>4</v>
          </cell>
          <cell r="L327">
            <v>1</v>
          </cell>
          <cell r="M327">
            <v>4</v>
          </cell>
          <cell r="N327">
            <v>18148</v>
          </cell>
        </row>
        <row r="328">
          <cell r="C328" t="str">
            <v>104544650FS00</v>
          </cell>
          <cell r="D328">
            <v>104544650</v>
          </cell>
          <cell r="E328" t="str">
            <v>C10</v>
          </cell>
          <cell r="F328" t="str">
            <v>UN</v>
          </cell>
          <cell r="G328">
            <v>1229</v>
          </cell>
          <cell r="H328" t="str">
            <v>FS00</v>
          </cell>
          <cell r="I328" t="str">
            <v>UN</v>
          </cell>
          <cell r="J328" t="b">
            <v>1</v>
          </cell>
          <cell r="K328">
            <v>10</v>
          </cell>
          <cell r="L328">
            <v>1</v>
          </cell>
          <cell r="M328">
            <v>10</v>
          </cell>
          <cell r="N328">
            <v>12290</v>
          </cell>
        </row>
        <row r="329">
          <cell r="C329" t="str">
            <v>104300530FS00</v>
          </cell>
          <cell r="D329">
            <v>104300530</v>
          </cell>
          <cell r="E329" t="str">
            <v>C04</v>
          </cell>
          <cell r="F329" t="str">
            <v>UN</v>
          </cell>
          <cell r="G329">
            <v>3100.3</v>
          </cell>
          <cell r="H329" t="str">
            <v>FS00</v>
          </cell>
          <cell r="I329" t="str">
            <v>UN</v>
          </cell>
          <cell r="J329" t="b">
            <v>1</v>
          </cell>
          <cell r="K329">
            <v>4</v>
          </cell>
          <cell r="L329">
            <v>1</v>
          </cell>
          <cell r="M329">
            <v>4</v>
          </cell>
          <cell r="N329">
            <v>12401.2</v>
          </cell>
        </row>
        <row r="330">
          <cell r="C330" t="str">
            <v>104519690FS00</v>
          </cell>
          <cell r="D330">
            <v>104519690</v>
          </cell>
          <cell r="E330" t="str">
            <v>C10</v>
          </cell>
          <cell r="F330" t="str">
            <v>UN</v>
          </cell>
          <cell r="G330">
            <v>1630.67</v>
          </cell>
          <cell r="H330" t="str">
            <v>FS00</v>
          </cell>
          <cell r="I330" t="str">
            <v>UN</v>
          </cell>
          <cell r="J330" t="b">
            <v>1</v>
          </cell>
          <cell r="K330">
            <v>10</v>
          </cell>
          <cell r="L330">
            <v>1</v>
          </cell>
          <cell r="M330">
            <v>10</v>
          </cell>
          <cell r="N330">
            <v>16306.7</v>
          </cell>
        </row>
        <row r="331">
          <cell r="C331" t="str">
            <v>104520710FS00</v>
          </cell>
          <cell r="D331">
            <v>104520710</v>
          </cell>
          <cell r="E331" t="str">
            <v>C06</v>
          </cell>
          <cell r="F331" t="str">
            <v>UN</v>
          </cell>
          <cell r="G331">
            <v>2114</v>
          </cell>
          <cell r="H331" t="str">
            <v>FS00</v>
          </cell>
          <cell r="I331" t="str">
            <v>UN</v>
          </cell>
          <cell r="J331" t="b">
            <v>1</v>
          </cell>
          <cell r="K331">
            <v>6</v>
          </cell>
          <cell r="L331">
            <v>1</v>
          </cell>
          <cell r="M331">
            <v>6</v>
          </cell>
          <cell r="N331">
            <v>12684</v>
          </cell>
        </row>
        <row r="332">
          <cell r="C332" t="str">
            <v>104519750FS00</v>
          </cell>
          <cell r="D332">
            <v>104519750</v>
          </cell>
          <cell r="E332" t="str">
            <v>C04</v>
          </cell>
          <cell r="F332" t="str">
            <v>UN</v>
          </cell>
          <cell r="G332">
            <v>5628.87</v>
          </cell>
          <cell r="H332" t="str">
            <v>FS00</v>
          </cell>
          <cell r="I332" t="str">
            <v>UN</v>
          </cell>
          <cell r="J332" t="b">
            <v>1</v>
          </cell>
          <cell r="K332">
            <v>4</v>
          </cell>
          <cell r="L332">
            <v>1</v>
          </cell>
          <cell r="M332">
            <v>4</v>
          </cell>
          <cell r="N332">
            <v>22515.48</v>
          </cell>
        </row>
        <row r="333">
          <cell r="C333" t="str">
            <v>104519740FS00</v>
          </cell>
          <cell r="D333">
            <v>104519740</v>
          </cell>
          <cell r="E333" t="str">
            <v>C04</v>
          </cell>
          <cell r="F333" t="str">
            <v>UN</v>
          </cell>
          <cell r="G333">
            <v>5045.8100000000004</v>
          </cell>
          <cell r="H333" t="str">
            <v>FS00</v>
          </cell>
          <cell r="I333" t="str">
            <v>UN</v>
          </cell>
          <cell r="J333" t="b">
            <v>1</v>
          </cell>
          <cell r="K333">
            <v>4</v>
          </cell>
          <cell r="L333">
            <v>1</v>
          </cell>
          <cell r="M333">
            <v>4</v>
          </cell>
          <cell r="N333">
            <v>20183.240000000002</v>
          </cell>
        </row>
        <row r="334">
          <cell r="C334" t="str">
            <v>104547040FS00</v>
          </cell>
          <cell r="D334">
            <v>104547040</v>
          </cell>
          <cell r="E334" t="str">
            <v>C10</v>
          </cell>
          <cell r="F334" t="str">
            <v>UN</v>
          </cell>
          <cell r="G334">
            <v>1790</v>
          </cell>
          <cell r="H334" t="str">
            <v>FS00</v>
          </cell>
          <cell r="I334" t="str">
            <v>UN</v>
          </cell>
          <cell r="J334" t="b">
            <v>1</v>
          </cell>
          <cell r="K334">
            <v>10</v>
          </cell>
          <cell r="L334">
            <v>1</v>
          </cell>
          <cell r="M334">
            <v>10</v>
          </cell>
          <cell r="N334">
            <v>17900</v>
          </cell>
        </row>
        <row r="335">
          <cell r="C335" t="str">
            <v>104519650FS00</v>
          </cell>
          <cell r="D335">
            <v>104519650</v>
          </cell>
          <cell r="E335" t="str">
            <v>C10</v>
          </cell>
          <cell r="F335" t="str">
            <v>UN</v>
          </cell>
          <cell r="G335">
            <v>1863.62</v>
          </cell>
          <cell r="H335" t="str">
            <v>FS00</v>
          </cell>
          <cell r="I335" t="str">
            <v>UN</v>
          </cell>
          <cell r="J335" t="b">
            <v>1</v>
          </cell>
          <cell r="K335">
            <v>10</v>
          </cell>
          <cell r="L335">
            <v>1</v>
          </cell>
          <cell r="M335">
            <v>10</v>
          </cell>
          <cell r="N335">
            <v>18636.199999999997</v>
          </cell>
        </row>
        <row r="336">
          <cell r="C336" t="str">
            <v>104519710FS00</v>
          </cell>
          <cell r="D336">
            <v>104519710</v>
          </cell>
          <cell r="E336" t="str">
            <v>C04</v>
          </cell>
          <cell r="F336" t="str">
            <v>UN</v>
          </cell>
          <cell r="G336">
            <v>9239.15</v>
          </cell>
          <cell r="H336" t="str">
            <v>FS00</v>
          </cell>
          <cell r="I336" t="str">
            <v>UN</v>
          </cell>
          <cell r="J336" t="b">
            <v>1</v>
          </cell>
          <cell r="K336">
            <v>4</v>
          </cell>
          <cell r="L336">
            <v>1</v>
          </cell>
          <cell r="M336">
            <v>4</v>
          </cell>
          <cell r="N336">
            <v>36956.6</v>
          </cell>
        </row>
        <row r="337">
          <cell r="C337" t="str">
            <v>104519600FS00</v>
          </cell>
          <cell r="D337">
            <v>104519600</v>
          </cell>
          <cell r="E337" t="str">
            <v>C04</v>
          </cell>
          <cell r="F337" t="str">
            <v>UN</v>
          </cell>
          <cell r="G337">
            <v>6567</v>
          </cell>
          <cell r="H337" t="str">
            <v>FS00</v>
          </cell>
          <cell r="I337" t="str">
            <v>UN</v>
          </cell>
          <cell r="J337" t="b">
            <v>1</v>
          </cell>
          <cell r="K337">
            <v>4</v>
          </cell>
          <cell r="L337">
            <v>1</v>
          </cell>
          <cell r="M337">
            <v>4</v>
          </cell>
          <cell r="N337">
            <v>26268</v>
          </cell>
        </row>
        <row r="338">
          <cell r="C338" t="str">
            <v>104519610FS00</v>
          </cell>
          <cell r="D338">
            <v>104519610</v>
          </cell>
          <cell r="E338" t="str">
            <v>C04</v>
          </cell>
          <cell r="F338" t="str">
            <v>UN</v>
          </cell>
          <cell r="G338">
            <v>5730.88</v>
          </cell>
          <cell r="H338" t="str">
            <v>FS00</v>
          </cell>
          <cell r="I338" t="str">
            <v>UN</v>
          </cell>
          <cell r="J338" t="b">
            <v>1</v>
          </cell>
          <cell r="K338">
            <v>4</v>
          </cell>
          <cell r="L338">
            <v>1</v>
          </cell>
          <cell r="M338">
            <v>4</v>
          </cell>
          <cell r="N338">
            <v>22923.52</v>
          </cell>
        </row>
        <row r="339">
          <cell r="C339" t="str">
            <v>104520700FS00</v>
          </cell>
          <cell r="D339">
            <v>104520700</v>
          </cell>
          <cell r="E339" t="str">
            <v>C10</v>
          </cell>
          <cell r="F339" t="str">
            <v>UN</v>
          </cell>
          <cell r="G339">
            <v>1370</v>
          </cell>
          <cell r="H339" t="str">
            <v>FS00</v>
          </cell>
          <cell r="I339" t="str">
            <v>UN</v>
          </cell>
          <cell r="J339" t="b">
            <v>1</v>
          </cell>
          <cell r="K339">
            <v>10</v>
          </cell>
          <cell r="L339">
            <v>1</v>
          </cell>
          <cell r="M339">
            <v>10</v>
          </cell>
          <cell r="N339">
            <v>13700</v>
          </cell>
        </row>
        <row r="340">
          <cell r="C340" t="str">
            <v>104526080FS00</v>
          </cell>
          <cell r="D340">
            <v>104526080</v>
          </cell>
          <cell r="E340" t="str">
            <v>C10</v>
          </cell>
          <cell r="F340" t="str">
            <v>UN</v>
          </cell>
          <cell r="G340">
            <v>900.02</v>
          </cell>
          <cell r="H340" t="str">
            <v>FS00</v>
          </cell>
          <cell r="I340" t="str">
            <v>UN</v>
          </cell>
          <cell r="J340" t="b">
            <v>1</v>
          </cell>
          <cell r="K340">
            <v>10</v>
          </cell>
          <cell r="L340">
            <v>1</v>
          </cell>
          <cell r="M340">
            <v>10</v>
          </cell>
          <cell r="N340">
            <v>9000.2000000000007</v>
          </cell>
        </row>
        <row r="341">
          <cell r="C341" t="str">
            <v>104530550FS00</v>
          </cell>
          <cell r="D341">
            <v>104530550</v>
          </cell>
          <cell r="E341" t="str">
            <v>C14</v>
          </cell>
          <cell r="F341" t="str">
            <v>UN</v>
          </cell>
          <cell r="G341">
            <v>2711</v>
          </cell>
          <cell r="H341" t="str">
            <v>FS00</v>
          </cell>
          <cell r="I341" t="str">
            <v>UN</v>
          </cell>
          <cell r="J341" t="b">
            <v>1</v>
          </cell>
          <cell r="K341">
            <v>14</v>
          </cell>
          <cell r="L341">
            <v>1</v>
          </cell>
          <cell r="M341">
            <v>14</v>
          </cell>
          <cell r="N341">
            <v>37954</v>
          </cell>
        </row>
        <row r="342">
          <cell r="C342" t="str">
            <v>150002022FS00</v>
          </cell>
          <cell r="D342">
            <v>150002022</v>
          </cell>
          <cell r="E342" t="str">
            <v>C12</v>
          </cell>
          <cell r="F342" t="str">
            <v>UN</v>
          </cell>
          <cell r="G342">
            <v>3620.58</v>
          </cell>
          <cell r="H342" t="str">
            <v>FS00</v>
          </cell>
          <cell r="I342" t="str">
            <v>UN</v>
          </cell>
          <cell r="J342" t="b">
            <v>1</v>
          </cell>
          <cell r="K342">
            <v>12</v>
          </cell>
          <cell r="L342">
            <v>1</v>
          </cell>
          <cell r="M342">
            <v>12</v>
          </cell>
          <cell r="N342">
            <v>43446.96</v>
          </cell>
        </row>
        <row r="343">
          <cell r="C343" t="str">
            <v>150000425FS00</v>
          </cell>
          <cell r="D343">
            <v>150000425</v>
          </cell>
          <cell r="E343" t="str">
            <v>C30</v>
          </cell>
          <cell r="F343" t="str">
            <v>UN</v>
          </cell>
          <cell r="G343">
            <v>509.3</v>
          </cell>
          <cell r="H343" t="str">
            <v>FS00</v>
          </cell>
          <cell r="I343" t="str">
            <v>UN</v>
          </cell>
          <cell r="J343" t="b">
            <v>1</v>
          </cell>
          <cell r="K343">
            <v>30</v>
          </cell>
          <cell r="L343">
            <v>1</v>
          </cell>
          <cell r="M343">
            <v>30</v>
          </cell>
          <cell r="N343">
            <v>15279</v>
          </cell>
        </row>
        <row r="344">
          <cell r="C344" t="str">
            <v>104534140FS00</v>
          </cell>
          <cell r="D344">
            <v>104534140</v>
          </cell>
          <cell r="E344" t="str">
            <v>C45</v>
          </cell>
          <cell r="F344" t="str">
            <v>UN</v>
          </cell>
          <cell r="G344">
            <v>7288</v>
          </cell>
          <cell r="H344" t="str">
            <v>FS00</v>
          </cell>
          <cell r="I344" t="str">
            <v>UN</v>
          </cell>
          <cell r="J344" t="b">
            <v>1</v>
          </cell>
          <cell r="K344">
            <v>45</v>
          </cell>
          <cell r="L344">
            <v>1</v>
          </cell>
          <cell r="M344">
            <v>45</v>
          </cell>
          <cell r="N344">
            <v>327960</v>
          </cell>
        </row>
        <row r="345">
          <cell r="C345" t="str">
            <v>104540320FS00</v>
          </cell>
          <cell r="D345">
            <v>104540320</v>
          </cell>
          <cell r="E345" t="str">
            <v>D30</v>
          </cell>
          <cell r="F345" t="str">
            <v>UN</v>
          </cell>
          <cell r="G345">
            <v>501</v>
          </cell>
          <cell r="H345" t="str">
            <v>FS00</v>
          </cell>
          <cell r="I345" t="str">
            <v>UN</v>
          </cell>
          <cell r="J345" t="b">
            <v>1</v>
          </cell>
          <cell r="K345">
            <v>30</v>
          </cell>
          <cell r="L345">
            <v>1</v>
          </cell>
          <cell r="M345">
            <v>30</v>
          </cell>
          <cell r="N345">
            <v>15030</v>
          </cell>
        </row>
        <row r="346">
          <cell r="C346" t="str">
            <v>104526990FS00</v>
          </cell>
          <cell r="D346">
            <v>104526990</v>
          </cell>
          <cell r="E346" t="str">
            <v>D30</v>
          </cell>
          <cell r="F346" t="str">
            <v>UN</v>
          </cell>
          <cell r="G346">
            <v>516</v>
          </cell>
          <cell r="H346" t="str">
            <v>FS00</v>
          </cell>
          <cell r="I346" t="str">
            <v>UN</v>
          </cell>
          <cell r="J346" t="b">
            <v>1</v>
          </cell>
          <cell r="K346">
            <v>30</v>
          </cell>
          <cell r="L346">
            <v>1</v>
          </cell>
          <cell r="M346">
            <v>30</v>
          </cell>
          <cell r="N346">
            <v>15480</v>
          </cell>
        </row>
        <row r="347">
          <cell r="C347" t="str">
            <v>104527030FS00</v>
          </cell>
          <cell r="D347">
            <v>104527030</v>
          </cell>
          <cell r="E347" t="str">
            <v>D30</v>
          </cell>
          <cell r="F347" t="str">
            <v>UN</v>
          </cell>
          <cell r="G347">
            <v>519</v>
          </cell>
          <cell r="H347" t="str">
            <v>FS00</v>
          </cell>
          <cell r="I347" t="str">
            <v>UN</v>
          </cell>
          <cell r="J347" t="b">
            <v>1</v>
          </cell>
          <cell r="K347">
            <v>30</v>
          </cell>
          <cell r="L347">
            <v>1</v>
          </cell>
          <cell r="M347">
            <v>30</v>
          </cell>
          <cell r="N347">
            <v>15570</v>
          </cell>
        </row>
        <row r="348">
          <cell r="C348" t="str">
            <v>150001831FS00</v>
          </cell>
          <cell r="D348">
            <v>150001831</v>
          </cell>
          <cell r="E348" t="str">
            <v>C48</v>
          </cell>
          <cell r="F348" t="str">
            <v>UN</v>
          </cell>
          <cell r="G348">
            <v>428.13</v>
          </cell>
          <cell r="H348" t="str">
            <v>FS00</v>
          </cell>
          <cell r="I348" t="str">
            <v>UN</v>
          </cell>
          <cell r="J348" t="b">
            <v>1</v>
          </cell>
          <cell r="K348">
            <v>48</v>
          </cell>
          <cell r="L348">
            <v>1</v>
          </cell>
          <cell r="M348">
            <v>48</v>
          </cell>
          <cell r="N348">
            <v>20550.239999999998</v>
          </cell>
        </row>
        <row r="349">
          <cell r="C349" t="str">
            <v>104540260FS00</v>
          </cell>
          <cell r="D349">
            <v>104540260</v>
          </cell>
          <cell r="E349" t="str">
            <v>D30</v>
          </cell>
          <cell r="F349" t="str">
            <v>UN</v>
          </cell>
          <cell r="G349">
            <v>491</v>
          </cell>
          <cell r="H349" t="str">
            <v>FS00</v>
          </cell>
          <cell r="I349" t="str">
            <v>UN</v>
          </cell>
          <cell r="J349" t="b">
            <v>1</v>
          </cell>
          <cell r="K349">
            <v>30</v>
          </cell>
          <cell r="L349">
            <v>1</v>
          </cell>
          <cell r="M349">
            <v>30</v>
          </cell>
          <cell r="N349">
            <v>14730</v>
          </cell>
        </row>
        <row r="350">
          <cell r="C350" t="str">
            <v>104540340FS00</v>
          </cell>
          <cell r="D350">
            <v>104540340</v>
          </cell>
          <cell r="E350" t="str">
            <v>D30</v>
          </cell>
          <cell r="F350" t="str">
            <v>UN</v>
          </cell>
          <cell r="G350">
            <v>480</v>
          </cell>
          <cell r="H350" t="str">
            <v>FS00</v>
          </cell>
          <cell r="I350" t="str">
            <v>UN</v>
          </cell>
          <cell r="J350" t="b">
            <v>1</v>
          </cell>
          <cell r="K350">
            <v>30</v>
          </cell>
          <cell r="L350">
            <v>1</v>
          </cell>
          <cell r="M350">
            <v>30</v>
          </cell>
          <cell r="N350">
            <v>14400</v>
          </cell>
        </row>
        <row r="351">
          <cell r="C351" t="str">
            <v>104544220FS00</v>
          </cell>
          <cell r="D351">
            <v>104544220</v>
          </cell>
          <cell r="E351" t="str">
            <v>C03</v>
          </cell>
          <cell r="F351" t="str">
            <v>UN</v>
          </cell>
          <cell r="G351">
            <v>11661</v>
          </cell>
          <cell r="H351" t="str">
            <v>FS00</v>
          </cell>
          <cell r="I351" t="str">
            <v>UN</v>
          </cell>
          <cell r="J351" t="b">
            <v>1</v>
          </cell>
          <cell r="K351">
            <v>3</v>
          </cell>
          <cell r="L351">
            <v>1</v>
          </cell>
          <cell r="M351">
            <v>3</v>
          </cell>
          <cell r="N351">
            <v>34983</v>
          </cell>
        </row>
        <row r="352">
          <cell r="C352" t="str">
            <v>104540270FS00</v>
          </cell>
          <cell r="D352">
            <v>104540270</v>
          </cell>
          <cell r="E352" t="str">
            <v>D25</v>
          </cell>
          <cell r="F352" t="str">
            <v>UN</v>
          </cell>
          <cell r="G352">
            <v>482</v>
          </cell>
          <cell r="H352" t="str">
            <v>FS00</v>
          </cell>
          <cell r="I352" t="str">
            <v>UN</v>
          </cell>
          <cell r="J352" t="b">
            <v>1</v>
          </cell>
          <cell r="K352">
            <v>25</v>
          </cell>
          <cell r="L352">
            <v>1</v>
          </cell>
          <cell r="M352">
            <v>25</v>
          </cell>
          <cell r="N352">
            <v>12050</v>
          </cell>
        </row>
        <row r="353">
          <cell r="C353" t="str">
            <v>104330270FS00</v>
          </cell>
          <cell r="D353">
            <v>104330270</v>
          </cell>
          <cell r="E353" t="str">
            <v>C04</v>
          </cell>
          <cell r="F353" t="str">
            <v>C04</v>
          </cell>
          <cell r="G353">
            <v>17949.46</v>
          </cell>
          <cell r="H353" t="str">
            <v>FS00</v>
          </cell>
          <cell r="I353" t="str">
            <v>C04</v>
          </cell>
          <cell r="J353" t="b">
            <v>1</v>
          </cell>
          <cell r="K353">
            <v>1</v>
          </cell>
          <cell r="L353">
            <v>1</v>
          </cell>
          <cell r="M353">
            <v>1</v>
          </cell>
          <cell r="N353">
            <v>17949.46</v>
          </cell>
        </row>
        <row r="354">
          <cell r="C354" t="str">
            <v>104534700FS00</v>
          </cell>
          <cell r="D354">
            <v>104534700</v>
          </cell>
          <cell r="E354" t="str">
            <v>C08</v>
          </cell>
          <cell r="F354" t="str">
            <v>UN</v>
          </cell>
          <cell r="G354">
            <v>4125</v>
          </cell>
          <cell r="H354" t="str">
            <v>FS00</v>
          </cell>
          <cell r="I354" t="str">
            <v>UN</v>
          </cell>
          <cell r="J354" t="b">
            <v>1</v>
          </cell>
          <cell r="K354">
            <v>8</v>
          </cell>
          <cell r="L354">
            <v>1</v>
          </cell>
          <cell r="M354">
            <v>8</v>
          </cell>
          <cell r="N354">
            <v>33000</v>
          </cell>
        </row>
        <row r="355">
          <cell r="C355" t="str">
            <v>104542870FS00</v>
          </cell>
          <cell r="D355">
            <v>104542870</v>
          </cell>
          <cell r="E355" t="str">
            <v>C24</v>
          </cell>
          <cell r="F355" t="str">
            <v>UN</v>
          </cell>
          <cell r="G355">
            <v>1282</v>
          </cell>
          <cell r="H355" t="str">
            <v>FS00</v>
          </cell>
          <cell r="I355" t="str">
            <v>UN</v>
          </cell>
          <cell r="J355" t="b">
            <v>1</v>
          </cell>
          <cell r="K355">
            <v>24</v>
          </cell>
          <cell r="L355">
            <v>1</v>
          </cell>
          <cell r="M355">
            <v>24</v>
          </cell>
          <cell r="N355">
            <v>30768</v>
          </cell>
        </row>
        <row r="356">
          <cell r="C356" t="str">
            <v>104545130FS00</v>
          </cell>
          <cell r="D356">
            <v>104545130</v>
          </cell>
          <cell r="E356" t="str">
            <v>C08</v>
          </cell>
          <cell r="F356" t="str">
            <v>UN</v>
          </cell>
          <cell r="G356">
            <v>4161</v>
          </cell>
          <cell r="H356" t="str">
            <v>FS00</v>
          </cell>
          <cell r="I356" t="str">
            <v>UN</v>
          </cell>
          <cell r="J356" t="b">
            <v>1</v>
          </cell>
          <cell r="K356">
            <v>8</v>
          </cell>
          <cell r="L356">
            <v>1</v>
          </cell>
          <cell r="M356">
            <v>8</v>
          </cell>
          <cell r="N356">
            <v>33288</v>
          </cell>
        </row>
        <row r="357">
          <cell r="C357" t="str">
            <v>104540440FS00</v>
          </cell>
          <cell r="D357">
            <v>104540440</v>
          </cell>
          <cell r="E357" t="str">
            <v>C30</v>
          </cell>
          <cell r="F357" t="str">
            <v>UN</v>
          </cell>
          <cell r="G357">
            <v>562</v>
          </cell>
          <cell r="H357" t="str">
            <v>FS00</v>
          </cell>
          <cell r="I357" t="str">
            <v>UN</v>
          </cell>
          <cell r="J357" t="b">
            <v>1</v>
          </cell>
          <cell r="K357">
            <v>30</v>
          </cell>
          <cell r="L357">
            <v>1</v>
          </cell>
          <cell r="M357">
            <v>30</v>
          </cell>
          <cell r="N357">
            <v>16860</v>
          </cell>
        </row>
        <row r="358">
          <cell r="C358" t="str">
            <v>104533160FS00</v>
          </cell>
          <cell r="D358">
            <v>104533160</v>
          </cell>
          <cell r="E358" t="str">
            <v>UN</v>
          </cell>
          <cell r="F358" t="str">
            <v>UN</v>
          </cell>
          <cell r="G358">
            <v>27414</v>
          </cell>
          <cell r="H358" t="str">
            <v>FS00</v>
          </cell>
          <cell r="I358" t="str">
            <v>UN</v>
          </cell>
          <cell r="J358" t="b">
            <v>1</v>
          </cell>
          <cell r="K358">
            <v>1</v>
          </cell>
          <cell r="L358">
            <v>1</v>
          </cell>
          <cell r="M358">
            <v>1</v>
          </cell>
          <cell r="N358">
            <v>27414</v>
          </cell>
        </row>
        <row r="359">
          <cell r="C359" t="str">
            <v>104537950FS00</v>
          </cell>
          <cell r="D359">
            <v>104537950</v>
          </cell>
          <cell r="E359" t="str">
            <v>UN</v>
          </cell>
          <cell r="F359" t="str">
            <v>UN</v>
          </cell>
          <cell r="G359">
            <v>48041</v>
          </cell>
          <cell r="H359" t="str">
            <v>FS00</v>
          </cell>
          <cell r="I359" t="str">
            <v>UN</v>
          </cell>
          <cell r="J359" t="b">
            <v>1</v>
          </cell>
          <cell r="K359">
            <v>1</v>
          </cell>
          <cell r="L359">
            <v>1</v>
          </cell>
          <cell r="M359">
            <v>1</v>
          </cell>
          <cell r="N359">
            <v>48041</v>
          </cell>
        </row>
        <row r="360">
          <cell r="C360" t="str">
            <v>104533190FS00</v>
          </cell>
          <cell r="D360">
            <v>104533190</v>
          </cell>
          <cell r="E360" t="str">
            <v>C12</v>
          </cell>
          <cell r="F360" t="str">
            <v>UN</v>
          </cell>
          <cell r="G360">
            <v>2567</v>
          </cell>
          <cell r="H360" t="str">
            <v>FS00</v>
          </cell>
          <cell r="I360" t="str">
            <v>UN</v>
          </cell>
          <cell r="J360" t="b">
            <v>1</v>
          </cell>
          <cell r="K360">
            <v>12</v>
          </cell>
          <cell r="L360">
            <v>1</v>
          </cell>
          <cell r="M360">
            <v>12</v>
          </cell>
          <cell r="N360">
            <v>30804</v>
          </cell>
        </row>
        <row r="361">
          <cell r="C361" t="str">
            <v>104544120FS00</v>
          </cell>
          <cell r="D361">
            <v>104544120</v>
          </cell>
          <cell r="E361" t="str">
            <v>AJ</v>
          </cell>
          <cell r="F361" t="str">
            <v>AJ</v>
          </cell>
          <cell r="G361">
            <v>6125</v>
          </cell>
          <cell r="H361" t="str">
            <v>FS00</v>
          </cell>
          <cell r="I361" t="str">
            <v>AJ</v>
          </cell>
          <cell r="J361" t="b">
            <v>1</v>
          </cell>
          <cell r="K361">
            <v>1</v>
          </cell>
          <cell r="L361">
            <v>1</v>
          </cell>
          <cell r="M361">
            <v>1</v>
          </cell>
          <cell r="N361">
            <v>6125</v>
          </cell>
        </row>
        <row r="362">
          <cell r="C362" t="str">
            <v>104543560FS00</v>
          </cell>
          <cell r="D362">
            <v>104543560</v>
          </cell>
          <cell r="E362" t="str">
            <v>AJ</v>
          </cell>
          <cell r="F362" t="str">
            <v>AJ</v>
          </cell>
          <cell r="G362">
            <v>4220</v>
          </cell>
          <cell r="H362" t="str">
            <v>FS00</v>
          </cell>
          <cell r="I362" t="str">
            <v>AJ</v>
          </cell>
          <cell r="J362" t="b">
            <v>1</v>
          </cell>
          <cell r="K362">
            <v>1</v>
          </cell>
          <cell r="L362">
            <v>1</v>
          </cell>
          <cell r="M362">
            <v>1</v>
          </cell>
          <cell r="N362">
            <v>4220</v>
          </cell>
        </row>
        <row r="363">
          <cell r="C363" t="str">
            <v>104544130FS00</v>
          </cell>
          <cell r="D363">
            <v>104544130</v>
          </cell>
          <cell r="E363" t="str">
            <v>AJ</v>
          </cell>
          <cell r="F363" t="str">
            <v>AJ</v>
          </cell>
          <cell r="G363">
            <v>6537</v>
          </cell>
          <cell r="H363" t="str">
            <v>FS00</v>
          </cell>
          <cell r="I363" t="str">
            <v>AJ</v>
          </cell>
          <cell r="J363" t="b">
            <v>1</v>
          </cell>
          <cell r="K363">
            <v>1</v>
          </cell>
          <cell r="L363">
            <v>1</v>
          </cell>
          <cell r="M363">
            <v>1</v>
          </cell>
          <cell r="N363">
            <v>6537</v>
          </cell>
        </row>
        <row r="364">
          <cell r="C364" t="str">
            <v>104528530FS00</v>
          </cell>
          <cell r="D364">
            <v>104528530</v>
          </cell>
          <cell r="E364" t="str">
            <v>C04</v>
          </cell>
          <cell r="F364" t="str">
            <v>UN</v>
          </cell>
          <cell r="G364">
            <v>3629</v>
          </cell>
          <cell r="H364" t="str">
            <v>FS00</v>
          </cell>
          <cell r="I364" t="str">
            <v>UN</v>
          </cell>
          <cell r="J364" t="b">
            <v>1</v>
          </cell>
          <cell r="K364">
            <v>4</v>
          </cell>
          <cell r="L364">
            <v>1</v>
          </cell>
          <cell r="M364">
            <v>4</v>
          </cell>
          <cell r="N364">
            <v>14516</v>
          </cell>
        </row>
        <row r="365">
          <cell r="C365" t="str">
            <v>104539420FS00</v>
          </cell>
          <cell r="D365">
            <v>104539420</v>
          </cell>
          <cell r="E365" t="str">
            <v>C22</v>
          </cell>
          <cell r="F365" t="str">
            <v>UN</v>
          </cell>
          <cell r="G365">
            <v>210</v>
          </cell>
          <cell r="H365" t="str">
            <v>FS00</v>
          </cell>
          <cell r="I365" t="str">
            <v>UN</v>
          </cell>
          <cell r="J365" t="b">
            <v>1</v>
          </cell>
          <cell r="K365">
            <v>22</v>
          </cell>
          <cell r="L365">
            <v>1</v>
          </cell>
          <cell r="M365">
            <v>22</v>
          </cell>
          <cell r="N365">
            <v>4620</v>
          </cell>
        </row>
        <row r="366">
          <cell r="C366" t="str">
            <v>104539410FS00</v>
          </cell>
          <cell r="D366">
            <v>104539410</v>
          </cell>
          <cell r="E366" t="str">
            <v>C22</v>
          </cell>
          <cell r="F366" t="str">
            <v>UN</v>
          </cell>
          <cell r="G366">
            <v>210</v>
          </cell>
          <cell r="H366" t="str">
            <v>FS00</v>
          </cell>
          <cell r="I366" t="str">
            <v>UN</v>
          </cell>
          <cell r="J366" t="b">
            <v>1</v>
          </cell>
          <cell r="K366">
            <v>22</v>
          </cell>
          <cell r="L366">
            <v>1</v>
          </cell>
          <cell r="M366">
            <v>22</v>
          </cell>
          <cell r="N366">
            <v>4620</v>
          </cell>
        </row>
        <row r="367">
          <cell r="C367" t="str">
            <v>104545000FS00</v>
          </cell>
          <cell r="D367">
            <v>104545000</v>
          </cell>
          <cell r="E367" t="str">
            <v>C06</v>
          </cell>
          <cell r="F367" t="str">
            <v>UN</v>
          </cell>
          <cell r="G367">
            <v>3386</v>
          </cell>
          <cell r="H367" t="str">
            <v>FS00</v>
          </cell>
          <cell r="I367" t="str">
            <v>UN</v>
          </cell>
          <cell r="J367" t="b">
            <v>1</v>
          </cell>
          <cell r="K367">
            <v>6</v>
          </cell>
          <cell r="L367">
            <v>1</v>
          </cell>
          <cell r="M367">
            <v>6</v>
          </cell>
          <cell r="N367">
            <v>20316</v>
          </cell>
        </row>
        <row r="368">
          <cell r="C368" t="str">
            <v>104528540FS00</v>
          </cell>
          <cell r="D368">
            <v>104528540</v>
          </cell>
          <cell r="E368" t="str">
            <v>C04</v>
          </cell>
          <cell r="F368" t="str">
            <v>UN</v>
          </cell>
          <cell r="G368">
            <v>3603</v>
          </cell>
          <cell r="H368" t="str">
            <v>FS00</v>
          </cell>
          <cell r="I368" t="str">
            <v>UN</v>
          </cell>
          <cell r="J368" t="b">
            <v>1</v>
          </cell>
          <cell r="K368">
            <v>4</v>
          </cell>
          <cell r="L368">
            <v>1</v>
          </cell>
          <cell r="M368">
            <v>4</v>
          </cell>
          <cell r="N368">
            <v>14412</v>
          </cell>
        </row>
        <row r="369">
          <cell r="C369" t="str">
            <v>104539530FS00</v>
          </cell>
          <cell r="D369">
            <v>104539530</v>
          </cell>
          <cell r="E369" t="str">
            <v>C10</v>
          </cell>
          <cell r="F369" t="str">
            <v>UN</v>
          </cell>
          <cell r="G369">
            <v>924</v>
          </cell>
          <cell r="H369" t="str">
            <v>FS00</v>
          </cell>
          <cell r="I369" t="str">
            <v>UN</v>
          </cell>
          <cell r="J369" t="b">
            <v>1</v>
          </cell>
          <cell r="K369">
            <v>10</v>
          </cell>
          <cell r="L369">
            <v>1</v>
          </cell>
          <cell r="M369">
            <v>10</v>
          </cell>
          <cell r="N369">
            <v>9240</v>
          </cell>
        </row>
        <row r="370">
          <cell r="C370" t="str">
            <v>150000899FS00</v>
          </cell>
          <cell r="D370">
            <v>150000899</v>
          </cell>
          <cell r="E370" t="str">
            <v>C40</v>
          </cell>
          <cell r="F370" t="str">
            <v>UN</v>
          </cell>
          <cell r="G370">
            <v>1428.56</v>
          </cell>
          <cell r="H370" t="str">
            <v>FS00</v>
          </cell>
          <cell r="I370" t="str">
            <v>UN</v>
          </cell>
          <cell r="J370" t="b">
            <v>1</v>
          </cell>
          <cell r="K370">
            <v>40</v>
          </cell>
          <cell r="L370">
            <v>1</v>
          </cell>
          <cell r="M370">
            <v>40</v>
          </cell>
          <cell r="N370">
            <v>57142.399999999994</v>
          </cell>
        </row>
        <row r="371">
          <cell r="C371" t="str">
            <v>104533280FS00</v>
          </cell>
          <cell r="D371">
            <v>104533280</v>
          </cell>
          <cell r="E371" t="str">
            <v>AJ</v>
          </cell>
          <cell r="F371" t="str">
            <v>AJ</v>
          </cell>
          <cell r="G371">
            <v>33937</v>
          </cell>
          <cell r="H371" t="str">
            <v>FS00</v>
          </cell>
          <cell r="I371" t="str">
            <v>AJ</v>
          </cell>
          <cell r="J371" t="b">
            <v>1</v>
          </cell>
          <cell r="K371">
            <v>1</v>
          </cell>
          <cell r="L371">
            <v>1</v>
          </cell>
          <cell r="M371">
            <v>1</v>
          </cell>
          <cell r="N371">
            <v>33937</v>
          </cell>
        </row>
        <row r="372">
          <cell r="C372" t="str">
            <v>104533300FS00</v>
          </cell>
          <cell r="D372">
            <v>104533300</v>
          </cell>
          <cell r="E372" t="str">
            <v>AJ</v>
          </cell>
          <cell r="F372" t="str">
            <v>AJ</v>
          </cell>
          <cell r="G372">
            <v>18918</v>
          </cell>
          <cell r="H372" t="str">
            <v>FS00</v>
          </cell>
          <cell r="I372" t="str">
            <v>AJ</v>
          </cell>
          <cell r="J372" t="b">
            <v>1</v>
          </cell>
          <cell r="K372">
            <v>1</v>
          </cell>
          <cell r="L372">
            <v>1</v>
          </cell>
          <cell r="M372">
            <v>1</v>
          </cell>
          <cell r="N372">
            <v>18918</v>
          </cell>
        </row>
        <row r="373">
          <cell r="C373" t="str">
            <v>104538890FS00</v>
          </cell>
          <cell r="D373">
            <v>104538890</v>
          </cell>
          <cell r="E373" t="str">
            <v>AJ</v>
          </cell>
          <cell r="F373" t="str">
            <v>AJ</v>
          </cell>
          <cell r="G373">
            <v>214601</v>
          </cell>
          <cell r="H373" t="str">
            <v>FS00</v>
          </cell>
          <cell r="I373" t="str">
            <v>AJ</v>
          </cell>
          <cell r="J373" t="b">
            <v>1</v>
          </cell>
          <cell r="K373">
            <v>1</v>
          </cell>
          <cell r="L373">
            <v>1</v>
          </cell>
          <cell r="M373">
            <v>1</v>
          </cell>
          <cell r="N373">
            <v>214601</v>
          </cell>
        </row>
        <row r="374">
          <cell r="C374" t="str">
            <v>104544950FS00</v>
          </cell>
          <cell r="D374">
            <v>104544950</v>
          </cell>
          <cell r="E374" t="str">
            <v>UN</v>
          </cell>
          <cell r="F374" t="str">
            <v>UN</v>
          </cell>
          <cell r="G374">
            <v>69408</v>
          </cell>
          <cell r="H374" t="str">
            <v>FS00</v>
          </cell>
          <cell r="I374" t="str">
            <v>UN</v>
          </cell>
          <cell r="J374" t="b">
            <v>1</v>
          </cell>
          <cell r="K374">
            <v>1</v>
          </cell>
          <cell r="L374">
            <v>1</v>
          </cell>
          <cell r="M374">
            <v>1</v>
          </cell>
          <cell r="N374">
            <v>69408</v>
          </cell>
        </row>
        <row r="375">
          <cell r="C375" t="str">
            <v>104544960FS00</v>
          </cell>
          <cell r="D375">
            <v>104544960</v>
          </cell>
          <cell r="E375" t="str">
            <v>UN</v>
          </cell>
          <cell r="F375" t="str">
            <v>UN</v>
          </cell>
          <cell r="G375">
            <v>32009</v>
          </cell>
          <cell r="H375" t="str">
            <v>FS00</v>
          </cell>
          <cell r="I375" t="str">
            <v>UN</v>
          </cell>
          <cell r="J375" t="b">
            <v>1</v>
          </cell>
          <cell r="K375">
            <v>1</v>
          </cell>
          <cell r="L375">
            <v>1</v>
          </cell>
          <cell r="M375">
            <v>1</v>
          </cell>
          <cell r="N375">
            <v>32009</v>
          </cell>
        </row>
        <row r="376">
          <cell r="C376" t="str">
            <v>104539030FS00</v>
          </cell>
          <cell r="D376">
            <v>104539030</v>
          </cell>
          <cell r="E376" t="str">
            <v>UN</v>
          </cell>
          <cell r="F376" t="str">
            <v>UN</v>
          </cell>
          <cell r="G376">
            <v>21210</v>
          </cell>
          <cell r="H376" t="str">
            <v>FS00</v>
          </cell>
          <cell r="I376" t="str">
            <v>UN</v>
          </cell>
          <cell r="J376" t="b">
            <v>1</v>
          </cell>
          <cell r="K376">
            <v>1</v>
          </cell>
          <cell r="L376">
            <v>1</v>
          </cell>
          <cell r="M376">
            <v>1</v>
          </cell>
          <cell r="N376">
            <v>21210</v>
          </cell>
        </row>
        <row r="377">
          <cell r="C377" t="str">
            <v>201200250FS00</v>
          </cell>
          <cell r="D377">
            <v>201200250</v>
          </cell>
          <cell r="E377" t="str">
            <v>C06</v>
          </cell>
          <cell r="F377" t="str">
            <v>UN</v>
          </cell>
          <cell r="G377">
            <v>1930.83</v>
          </cell>
          <cell r="H377" t="str">
            <v>FS00</v>
          </cell>
          <cell r="I377" t="str">
            <v>UN</v>
          </cell>
          <cell r="J377" t="b">
            <v>1</v>
          </cell>
          <cell r="K377">
            <v>6</v>
          </cell>
          <cell r="L377">
            <v>1</v>
          </cell>
          <cell r="M377">
            <v>6</v>
          </cell>
          <cell r="N377">
            <v>11584.98</v>
          </cell>
        </row>
        <row r="378">
          <cell r="C378" t="str">
            <v>104544070FS00</v>
          </cell>
          <cell r="D378">
            <v>104544070</v>
          </cell>
          <cell r="E378" t="str">
            <v>C16</v>
          </cell>
          <cell r="F378" t="str">
            <v>UN</v>
          </cell>
          <cell r="G378">
            <v>1401</v>
          </cell>
          <cell r="H378" t="str">
            <v>FS00</v>
          </cell>
          <cell r="I378" t="str">
            <v>UN</v>
          </cell>
          <cell r="J378" t="b">
            <v>1</v>
          </cell>
          <cell r="K378">
            <v>16</v>
          </cell>
          <cell r="L378">
            <v>1</v>
          </cell>
          <cell r="M378">
            <v>16</v>
          </cell>
          <cell r="N378">
            <v>22416</v>
          </cell>
        </row>
        <row r="379">
          <cell r="C379" t="str">
            <v>104543730FS00</v>
          </cell>
          <cell r="D379">
            <v>104543730</v>
          </cell>
          <cell r="E379" t="str">
            <v>X00</v>
          </cell>
          <cell r="F379" t="str">
            <v>UN</v>
          </cell>
          <cell r="G379">
            <v>24</v>
          </cell>
          <cell r="H379" t="str">
            <v>FS00</v>
          </cell>
          <cell r="I379" t="str">
            <v>UN</v>
          </cell>
          <cell r="J379" t="b">
            <v>1</v>
          </cell>
          <cell r="K379">
            <v>300</v>
          </cell>
          <cell r="L379">
            <v>1</v>
          </cell>
          <cell r="M379">
            <v>300</v>
          </cell>
          <cell r="N379">
            <v>7200</v>
          </cell>
        </row>
        <row r="380">
          <cell r="C380" t="str">
            <v>104528220FS00</v>
          </cell>
          <cell r="D380">
            <v>104528220</v>
          </cell>
          <cell r="E380" t="str">
            <v>1Q</v>
          </cell>
          <cell r="F380" t="str">
            <v>UN</v>
          </cell>
          <cell r="G380">
            <v>29</v>
          </cell>
          <cell r="H380" t="str">
            <v>FS00</v>
          </cell>
          <cell r="I380" t="str">
            <v>UN</v>
          </cell>
          <cell r="J380" t="b">
            <v>1</v>
          </cell>
          <cell r="K380">
            <v>1000</v>
          </cell>
          <cell r="L380">
            <v>1</v>
          </cell>
          <cell r="M380">
            <v>1000</v>
          </cell>
          <cell r="N380">
            <v>29000</v>
          </cell>
        </row>
        <row r="381">
          <cell r="C381" t="str">
            <v>104543740FS00</v>
          </cell>
          <cell r="D381">
            <v>104543740</v>
          </cell>
          <cell r="E381" t="str">
            <v>X00</v>
          </cell>
          <cell r="F381" t="str">
            <v>UN</v>
          </cell>
          <cell r="G381">
            <v>31</v>
          </cell>
          <cell r="H381" t="str">
            <v>FS00</v>
          </cell>
          <cell r="I381" t="str">
            <v>UN</v>
          </cell>
          <cell r="J381" t="b">
            <v>1</v>
          </cell>
          <cell r="K381">
            <v>300</v>
          </cell>
          <cell r="L381">
            <v>1</v>
          </cell>
          <cell r="M381">
            <v>300</v>
          </cell>
          <cell r="N381">
            <v>9300</v>
          </cell>
        </row>
        <row r="382">
          <cell r="C382" t="str">
            <v>104543750FS00</v>
          </cell>
          <cell r="D382">
            <v>104543750</v>
          </cell>
          <cell r="E382" t="str">
            <v>X00</v>
          </cell>
          <cell r="F382" t="str">
            <v>UN</v>
          </cell>
          <cell r="G382">
            <v>28</v>
          </cell>
          <cell r="H382" t="str">
            <v>FS00</v>
          </cell>
          <cell r="I382" t="str">
            <v>UN</v>
          </cell>
          <cell r="J382" t="b">
            <v>1</v>
          </cell>
          <cell r="K382">
            <v>300</v>
          </cell>
          <cell r="L382">
            <v>1</v>
          </cell>
          <cell r="M382">
            <v>300</v>
          </cell>
          <cell r="N382">
            <v>8400</v>
          </cell>
        </row>
        <row r="383">
          <cell r="C383" t="str">
            <v>104524270FS00</v>
          </cell>
          <cell r="D383">
            <v>104524270</v>
          </cell>
          <cell r="E383" t="str">
            <v>V28</v>
          </cell>
          <cell r="F383" t="str">
            <v>UN</v>
          </cell>
          <cell r="G383">
            <v>22.55</v>
          </cell>
          <cell r="H383" t="str">
            <v>FS00</v>
          </cell>
          <cell r="I383" t="str">
            <v>UN</v>
          </cell>
          <cell r="J383" t="b">
            <v>1</v>
          </cell>
          <cell r="K383">
            <v>528</v>
          </cell>
          <cell r="L383">
            <v>1</v>
          </cell>
          <cell r="M383">
            <v>528</v>
          </cell>
          <cell r="N383">
            <v>11906.4</v>
          </cell>
        </row>
        <row r="384">
          <cell r="C384" t="str">
            <v>104543760FS00</v>
          </cell>
          <cell r="D384">
            <v>104543760</v>
          </cell>
          <cell r="E384" t="str">
            <v>X00</v>
          </cell>
          <cell r="F384" t="str">
            <v>UN</v>
          </cell>
          <cell r="G384">
            <v>24</v>
          </cell>
          <cell r="H384" t="str">
            <v>FS00</v>
          </cell>
          <cell r="I384" t="str">
            <v>UN</v>
          </cell>
          <cell r="J384" t="b">
            <v>1</v>
          </cell>
          <cell r="K384">
            <v>300</v>
          </cell>
          <cell r="L384">
            <v>1</v>
          </cell>
          <cell r="M384">
            <v>300</v>
          </cell>
          <cell r="N384">
            <v>7200</v>
          </cell>
        </row>
        <row r="385">
          <cell r="C385" t="str">
            <v>201200230FS00</v>
          </cell>
          <cell r="D385">
            <v>201200230</v>
          </cell>
          <cell r="E385" t="str">
            <v>C06</v>
          </cell>
          <cell r="F385" t="str">
            <v>UN</v>
          </cell>
          <cell r="G385">
            <v>1127.5</v>
          </cell>
          <cell r="H385" t="str">
            <v>FS00</v>
          </cell>
          <cell r="I385" t="str">
            <v>UN</v>
          </cell>
          <cell r="J385" t="b">
            <v>1</v>
          </cell>
          <cell r="K385">
            <v>6</v>
          </cell>
          <cell r="L385">
            <v>1</v>
          </cell>
          <cell r="M385">
            <v>6</v>
          </cell>
          <cell r="N385">
            <v>6765</v>
          </cell>
        </row>
        <row r="386">
          <cell r="C386" t="str">
            <v>104544080FS00</v>
          </cell>
          <cell r="D386">
            <v>104544080</v>
          </cell>
          <cell r="E386" t="str">
            <v>C12</v>
          </cell>
          <cell r="F386" t="str">
            <v>UN</v>
          </cell>
          <cell r="G386">
            <v>1696</v>
          </cell>
          <cell r="H386" t="str">
            <v>FS00</v>
          </cell>
          <cell r="I386" t="str">
            <v>UN</v>
          </cell>
          <cell r="J386" t="b">
            <v>1</v>
          </cell>
          <cell r="K386">
            <v>12</v>
          </cell>
          <cell r="L386">
            <v>1</v>
          </cell>
          <cell r="M386">
            <v>12</v>
          </cell>
          <cell r="N386">
            <v>20352</v>
          </cell>
        </row>
        <row r="387">
          <cell r="C387" t="str">
            <v>104529930FS00</v>
          </cell>
          <cell r="D387">
            <v>104529930</v>
          </cell>
          <cell r="E387" t="str">
            <v>C02</v>
          </cell>
          <cell r="F387" t="str">
            <v>UN</v>
          </cell>
          <cell r="G387">
            <v>3318</v>
          </cell>
          <cell r="H387" t="str">
            <v>FS00</v>
          </cell>
          <cell r="I387" t="str">
            <v>UN</v>
          </cell>
          <cell r="J387" t="b">
            <v>1</v>
          </cell>
          <cell r="K387">
            <v>2</v>
          </cell>
          <cell r="L387">
            <v>1</v>
          </cell>
          <cell r="M387">
            <v>2</v>
          </cell>
          <cell r="N387">
            <v>6636</v>
          </cell>
        </row>
        <row r="388">
          <cell r="C388" t="str">
            <v>104545220FS00</v>
          </cell>
          <cell r="D388">
            <v>104545220</v>
          </cell>
          <cell r="E388" t="str">
            <v>C06</v>
          </cell>
          <cell r="F388" t="str">
            <v>UN</v>
          </cell>
          <cell r="G388">
            <v>10787</v>
          </cell>
          <cell r="H388" t="str">
            <v>FS00</v>
          </cell>
          <cell r="I388" t="str">
            <v>UN</v>
          </cell>
          <cell r="J388" t="b">
            <v>1</v>
          </cell>
          <cell r="K388">
            <v>6</v>
          </cell>
          <cell r="L388">
            <v>1</v>
          </cell>
          <cell r="M388">
            <v>6</v>
          </cell>
          <cell r="N388">
            <v>64722</v>
          </cell>
        </row>
        <row r="389">
          <cell r="C389" t="str">
            <v>150001924FS00</v>
          </cell>
          <cell r="D389">
            <v>150001924</v>
          </cell>
          <cell r="E389" t="str">
            <v>C20</v>
          </cell>
          <cell r="F389" t="str">
            <v>UN</v>
          </cell>
          <cell r="G389">
            <v>2049.81</v>
          </cell>
          <cell r="H389" t="str">
            <v>FS00</v>
          </cell>
          <cell r="I389" t="str">
            <v>UN</v>
          </cell>
          <cell r="J389" t="b">
            <v>1</v>
          </cell>
          <cell r="K389">
            <v>20</v>
          </cell>
          <cell r="L389">
            <v>1</v>
          </cell>
          <cell r="M389">
            <v>20</v>
          </cell>
          <cell r="N389">
            <v>40996.199999999997</v>
          </cell>
        </row>
        <row r="390">
          <cell r="C390" t="str">
            <v>104531220FS00</v>
          </cell>
          <cell r="D390">
            <v>104531220</v>
          </cell>
          <cell r="E390" t="str">
            <v>C24</v>
          </cell>
          <cell r="F390" t="str">
            <v>UN</v>
          </cell>
          <cell r="G390">
            <v>311</v>
          </cell>
          <cell r="H390" t="str">
            <v>FS00</v>
          </cell>
          <cell r="I390" t="str">
            <v>UN</v>
          </cell>
          <cell r="J390" t="b">
            <v>1</v>
          </cell>
          <cell r="K390">
            <v>24</v>
          </cell>
          <cell r="L390">
            <v>1</v>
          </cell>
          <cell r="M390">
            <v>24</v>
          </cell>
          <cell r="N390">
            <v>7464</v>
          </cell>
        </row>
        <row r="391">
          <cell r="C391" t="str">
            <v>150001710FS00</v>
          </cell>
          <cell r="D391">
            <v>150001710</v>
          </cell>
          <cell r="E391" t="str">
            <v>C15</v>
          </cell>
          <cell r="F391" t="str">
            <v>UN</v>
          </cell>
          <cell r="G391">
            <v>1244.19</v>
          </cell>
          <cell r="H391" t="str">
            <v>FS00</v>
          </cell>
          <cell r="I391" t="str">
            <v>UN</v>
          </cell>
          <cell r="J391" t="b">
            <v>1</v>
          </cell>
          <cell r="K391">
            <v>15</v>
          </cell>
          <cell r="L391">
            <v>1</v>
          </cell>
          <cell r="M391">
            <v>15</v>
          </cell>
          <cell r="N391">
            <v>18662.850000000002</v>
          </cell>
        </row>
        <row r="392">
          <cell r="C392" t="str">
            <v>104524110FS00</v>
          </cell>
          <cell r="D392">
            <v>104524110</v>
          </cell>
          <cell r="E392" t="str">
            <v>W00</v>
          </cell>
          <cell r="F392" t="str">
            <v>UN</v>
          </cell>
          <cell r="G392">
            <v>10.029999999999999</v>
          </cell>
          <cell r="H392" t="str">
            <v>FS00</v>
          </cell>
          <cell r="I392" t="str">
            <v>UN</v>
          </cell>
          <cell r="J392" t="b">
            <v>1</v>
          </cell>
          <cell r="K392">
            <v>400</v>
          </cell>
          <cell r="L392">
            <v>1</v>
          </cell>
          <cell r="M392">
            <v>400</v>
          </cell>
          <cell r="N392">
            <v>4011.9999999999995</v>
          </cell>
        </row>
        <row r="393">
          <cell r="C393" t="str">
            <v>105010800FS00</v>
          </cell>
          <cell r="D393">
            <v>105010800</v>
          </cell>
          <cell r="E393" t="str">
            <v>V00</v>
          </cell>
          <cell r="F393" t="str">
            <v>V00</v>
          </cell>
          <cell r="G393">
            <v>10716.11</v>
          </cell>
          <cell r="H393" t="str">
            <v>FS00</v>
          </cell>
          <cell r="I393" t="str">
            <v>V00</v>
          </cell>
          <cell r="J393" t="b">
            <v>1</v>
          </cell>
          <cell r="K393">
            <v>1</v>
          </cell>
          <cell r="L393">
            <v>1</v>
          </cell>
          <cell r="M393">
            <v>1</v>
          </cell>
          <cell r="N393">
            <v>10716.11</v>
          </cell>
        </row>
        <row r="394">
          <cell r="C394" t="str">
            <v>104537800FS00</v>
          </cell>
          <cell r="D394">
            <v>104537800</v>
          </cell>
          <cell r="E394" t="str">
            <v>V00</v>
          </cell>
          <cell r="F394" t="str">
            <v>UN</v>
          </cell>
          <cell r="G394">
            <v>154</v>
          </cell>
          <cell r="H394" t="str">
            <v>FS00</v>
          </cell>
          <cell r="I394" t="str">
            <v>UN</v>
          </cell>
          <cell r="J394" t="b">
            <v>1</v>
          </cell>
          <cell r="K394">
            <v>500</v>
          </cell>
          <cell r="L394">
            <v>1</v>
          </cell>
          <cell r="M394">
            <v>500</v>
          </cell>
          <cell r="N394">
            <v>77000</v>
          </cell>
        </row>
        <row r="395">
          <cell r="C395" t="str">
            <v>150001177FS00</v>
          </cell>
          <cell r="D395">
            <v>150001177</v>
          </cell>
          <cell r="E395" t="str">
            <v>C50</v>
          </cell>
          <cell r="F395" t="str">
            <v>UN</v>
          </cell>
          <cell r="G395">
            <v>183.8</v>
          </cell>
          <cell r="H395" t="str">
            <v>FS00</v>
          </cell>
          <cell r="I395" t="str">
            <v>UN</v>
          </cell>
          <cell r="J395" t="b">
            <v>1</v>
          </cell>
          <cell r="K395">
            <v>50</v>
          </cell>
          <cell r="L395">
            <v>1</v>
          </cell>
          <cell r="M395">
            <v>50</v>
          </cell>
          <cell r="N395">
            <v>9190</v>
          </cell>
        </row>
        <row r="396">
          <cell r="C396" t="str">
            <v>104525140FS00</v>
          </cell>
          <cell r="D396">
            <v>104525140</v>
          </cell>
          <cell r="E396" t="str">
            <v>UN</v>
          </cell>
          <cell r="F396" t="str">
            <v>UN</v>
          </cell>
          <cell r="G396">
            <v>386</v>
          </cell>
          <cell r="H396" t="str">
            <v>FS00</v>
          </cell>
          <cell r="I396" t="str">
            <v>UN</v>
          </cell>
          <cell r="J396" t="b">
            <v>1</v>
          </cell>
          <cell r="K396">
            <v>1</v>
          </cell>
          <cell r="L396">
            <v>1</v>
          </cell>
          <cell r="M396">
            <v>1</v>
          </cell>
          <cell r="N396">
            <v>386</v>
          </cell>
        </row>
        <row r="397">
          <cell r="C397" t="str">
            <v>105201370FS00</v>
          </cell>
          <cell r="D397">
            <v>105201370</v>
          </cell>
          <cell r="E397" t="str">
            <v>1Q</v>
          </cell>
          <cell r="F397" t="str">
            <v>1Q</v>
          </cell>
          <cell r="G397">
            <v>13535</v>
          </cell>
          <cell r="H397" t="str">
            <v>FS00</v>
          </cell>
          <cell r="I397" t="str">
            <v>1Q</v>
          </cell>
          <cell r="J397" t="b">
            <v>1</v>
          </cell>
          <cell r="K397">
            <v>1</v>
          </cell>
          <cell r="L397">
            <v>1</v>
          </cell>
          <cell r="M397">
            <v>1</v>
          </cell>
          <cell r="N397">
            <v>13535</v>
          </cell>
        </row>
        <row r="398">
          <cell r="C398" t="str">
            <v>150000674FS00</v>
          </cell>
          <cell r="D398">
            <v>150000674</v>
          </cell>
          <cell r="E398" t="str">
            <v>C10</v>
          </cell>
          <cell r="F398" t="str">
            <v>UN</v>
          </cell>
          <cell r="G398">
            <v>1</v>
          </cell>
          <cell r="H398" t="str">
            <v>FS00</v>
          </cell>
          <cell r="I398" t="str">
            <v>UN</v>
          </cell>
          <cell r="J398" t="b">
            <v>1</v>
          </cell>
          <cell r="K398">
            <v>10</v>
          </cell>
          <cell r="L398">
            <v>1</v>
          </cell>
          <cell r="M398">
            <v>10</v>
          </cell>
          <cell r="N398">
            <v>10</v>
          </cell>
        </row>
        <row r="399">
          <cell r="C399" t="str">
            <v>104523930FS00</v>
          </cell>
          <cell r="D399">
            <v>104523930</v>
          </cell>
          <cell r="E399" t="str">
            <v>C24</v>
          </cell>
          <cell r="F399" t="str">
            <v>UN</v>
          </cell>
          <cell r="G399">
            <v>1486.87</v>
          </cell>
          <cell r="H399" t="str">
            <v>FS00</v>
          </cell>
          <cell r="I399" t="str">
            <v>UN</v>
          </cell>
          <cell r="J399" t="b">
            <v>1</v>
          </cell>
          <cell r="K399">
            <v>24</v>
          </cell>
          <cell r="L399">
            <v>1</v>
          </cell>
          <cell r="M399">
            <v>24</v>
          </cell>
          <cell r="N399">
            <v>35684.879999999997</v>
          </cell>
        </row>
        <row r="400">
          <cell r="C400" t="str">
            <v>104529810FS00</v>
          </cell>
          <cell r="D400">
            <v>104529810</v>
          </cell>
          <cell r="E400" t="str">
            <v>UN</v>
          </cell>
          <cell r="F400" t="str">
            <v>UN</v>
          </cell>
          <cell r="G400">
            <v>1659</v>
          </cell>
          <cell r="H400" t="str">
            <v>FS00</v>
          </cell>
          <cell r="I400" t="str">
            <v>UN</v>
          </cell>
          <cell r="J400" t="b">
            <v>1</v>
          </cell>
          <cell r="K400">
            <v>1</v>
          </cell>
          <cell r="L400">
            <v>1</v>
          </cell>
          <cell r="M400">
            <v>1</v>
          </cell>
          <cell r="N400">
            <v>1659</v>
          </cell>
        </row>
        <row r="401">
          <cell r="C401" t="str">
            <v>104531450FS00</v>
          </cell>
          <cell r="D401">
            <v>104531450</v>
          </cell>
          <cell r="E401" t="str">
            <v>UN</v>
          </cell>
          <cell r="F401" t="str">
            <v>UN</v>
          </cell>
          <cell r="G401">
            <v>1700</v>
          </cell>
          <cell r="H401" t="str">
            <v>FS00</v>
          </cell>
          <cell r="I401" t="str">
            <v>UN</v>
          </cell>
          <cell r="J401" t="b">
            <v>1</v>
          </cell>
          <cell r="K401">
            <v>1</v>
          </cell>
          <cell r="L401">
            <v>1</v>
          </cell>
          <cell r="M401">
            <v>1</v>
          </cell>
          <cell r="N401">
            <v>1700</v>
          </cell>
        </row>
        <row r="402">
          <cell r="C402" t="str">
            <v>150000304FS00</v>
          </cell>
          <cell r="D402">
            <v>150000304</v>
          </cell>
          <cell r="E402" t="str">
            <v>C50</v>
          </cell>
          <cell r="F402" t="str">
            <v>UN</v>
          </cell>
          <cell r="G402">
            <v>1013.65</v>
          </cell>
          <cell r="H402" t="str">
            <v>FS00</v>
          </cell>
          <cell r="I402" t="str">
            <v>UN</v>
          </cell>
          <cell r="J402" t="b">
            <v>1</v>
          </cell>
          <cell r="K402">
            <v>50</v>
          </cell>
          <cell r="L402">
            <v>1</v>
          </cell>
          <cell r="M402">
            <v>50</v>
          </cell>
          <cell r="N402">
            <v>50682.5</v>
          </cell>
        </row>
        <row r="403">
          <cell r="C403" t="str">
            <v>105201800FS00</v>
          </cell>
          <cell r="D403">
            <v>105201800</v>
          </cell>
          <cell r="E403" t="str">
            <v>C04</v>
          </cell>
          <cell r="F403" t="e">
            <v>#N/A</v>
          </cell>
          <cell r="G403" t="e">
            <v>#N/A</v>
          </cell>
          <cell r="H403" t="e">
            <v>#N/A</v>
          </cell>
          <cell r="I403" t="str">
            <v>UN</v>
          </cell>
          <cell r="J403" t="e">
            <v>#N/A</v>
          </cell>
          <cell r="K403">
            <v>4</v>
          </cell>
          <cell r="L403">
            <v>1</v>
          </cell>
          <cell r="M403">
            <v>4</v>
          </cell>
          <cell r="N403" t="e">
            <v>#N/A</v>
          </cell>
        </row>
        <row r="404">
          <cell r="C404" t="str">
            <v>105010750FS00</v>
          </cell>
          <cell r="D404">
            <v>105010750</v>
          </cell>
          <cell r="E404" t="str">
            <v>1Q</v>
          </cell>
          <cell r="F404" t="str">
            <v>1Q</v>
          </cell>
          <cell r="G404">
            <v>15155.18</v>
          </cell>
          <cell r="H404" t="str">
            <v>FS00</v>
          </cell>
          <cell r="I404" t="str">
            <v>1Q</v>
          </cell>
          <cell r="J404" t="b">
            <v>1</v>
          </cell>
          <cell r="K404">
            <v>1</v>
          </cell>
          <cell r="L404">
            <v>1</v>
          </cell>
          <cell r="M404">
            <v>1</v>
          </cell>
          <cell r="N404">
            <v>15155.18</v>
          </cell>
        </row>
        <row r="405">
          <cell r="C405" t="str">
            <v>104523090FS00</v>
          </cell>
          <cell r="D405">
            <v>104523090</v>
          </cell>
          <cell r="E405" t="str">
            <v>C10</v>
          </cell>
          <cell r="F405" t="str">
            <v>UN</v>
          </cell>
          <cell r="G405">
            <v>2</v>
          </cell>
          <cell r="H405" t="str">
            <v>FS00</v>
          </cell>
          <cell r="I405" t="str">
            <v>UN</v>
          </cell>
          <cell r="J405" t="b">
            <v>1</v>
          </cell>
          <cell r="K405">
            <v>10000</v>
          </cell>
          <cell r="L405">
            <v>1</v>
          </cell>
          <cell r="M405">
            <v>10000</v>
          </cell>
          <cell r="N405">
            <v>20000</v>
          </cell>
        </row>
        <row r="406">
          <cell r="C406" t="str">
            <v>104524220FS00</v>
          </cell>
          <cell r="D406">
            <v>104524220</v>
          </cell>
          <cell r="E406" t="str">
            <v>C10</v>
          </cell>
          <cell r="F406" t="str">
            <v>UN</v>
          </cell>
          <cell r="G406">
            <v>1.49</v>
          </cell>
          <cell r="H406" t="str">
            <v>FS00</v>
          </cell>
          <cell r="I406" t="str">
            <v>UN</v>
          </cell>
          <cell r="J406" t="b">
            <v>1</v>
          </cell>
          <cell r="K406">
            <v>10000</v>
          </cell>
          <cell r="L406">
            <v>1</v>
          </cell>
          <cell r="M406">
            <v>10000</v>
          </cell>
          <cell r="N406">
            <v>14900</v>
          </cell>
        </row>
        <row r="407">
          <cell r="C407" t="str">
            <v>104538880FS00</v>
          </cell>
          <cell r="D407">
            <v>104538880</v>
          </cell>
          <cell r="E407" t="str">
            <v>5Q</v>
          </cell>
          <cell r="F407" t="str">
            <v>1Q</v>
          </cell>
          <cell r="G407">
            <v>1931</v>
          </cell>
          <cell r="H407" t="str">
            <v>FS00</v>
          </cell>
          <cell r="I407" t="str">
            <v>1Q</v>
          </cell>
          <cell r="J407" t="b">
            <v>1</v>
          </cell>
          <cell r="K407">
            <v>5</v>
          </cell>
          <cell r="L407">
            <v>1</v>
          </cell>
          <cell r="M407">
            <v>5</v>
          </cell>
          <cell r="N407">
            <v>9655</v>
          </cell>
        </row>
        <row r="408">
          <cell r="C408" t="str">
            <v>150000649FS00</v>
          </cell>
          <cell r="D408">
            <v>150000649</v>
          </cell>
          <cell r="E408" t="str">
            <v>C01</v>
          </cell>
          <cell r="F408" t="str">
            <v>UN</v>
          </cell>
          <cell r="G408">
            <v>8301.17</v>
          </cell>
          <cell r="H408" t="str">
            <v>FS00</v>
          </cell>
          <cell r="I408" t="str">
            <v>UN</v>
          </cell>
          <cell r="J408" t="b">
            <v>1</v>
          </cell>
          <cell r="K408">
            <v>1</v>
          </cell>
          <cell r="L408">
            <v>1</v>
          </cell>
          <cell r="M408">
            <v>1</v>
          </cell>
          <cell r="N408">
            <v>8301.17</v>
          </cell>
        </row>
        <row r="409">
          <cell r="C409" t="str">
            <v>104527680FS00</v>
          </cell>
          <cell r="D409">
            <v>104527680</v>
          </cell>
          <cell r="E409" t="str">
            <v>Y00</v>
          </cell>
          <cell r="F409" t="str">
            <v>UN</v>
          </cell>
          <cell r="G409">
            <v>30</v>
          </cell>
          <cell r="H409" t="str">
            <v>FS00</v>
          </cell>
          <cell r="I409" t="str">
            <v>UN</v>
          </cell>
          <cell r="J409" t="b">
            <v>1</v>
          </cell>
          <cell r="K409">
            <v>200</v>
          </cell>
          <cell r="L409">
            <v>1</v>
          </cell>
          <cell r="M409">
            <v>200</v>
          </cell>
          <cell r="N409">
            <v>6000</v>
          </cell>
        </row>
        <row r="410">
          <cell r="C410" t="str">
            <v>104521690FS00</v>
          </cell>
          <cell r="D410">
            <v>104521690</v>
          </cell>
          <cell r="E410" t="str">
            <v>1Q</v>
          </cell>
          <cell r="F410" t="str">
            <v>UN</v>
          </cell>
          <cell r="G410">
            <v>13.92</v>
          </cell>
          <cell r="H410" t="str">
            <v>FS00</v>
          </cell>
          <cell r="I410" t="str">
            <v>UN</v>
          </cell>
          <cell r="J410" t="b">
            <v>1</v>
          </cell>
          <cell r="K410">
            <v>1000</v>
          </cell>
          <cell r="L410">
            <v>1</v>
          </cell>
          <cell r="M410">
            <v>1000</v>
          </cell>
          <cell r="N410">
            <v>13920</v>
          </cell>
        </row>
        <row r="411">
          <cell r="C411" t="str">
            <v>50723037FS00</v>
          </cell>
          <cell r="D411">
            <v>50723037</v>
          </cell>
          <cell r="E411" t="str">
            <v>1Q</v>
          </cell>
          <cell r="F411" t="e">
            <v>#N/A</v>
          </cell>
          <cell r="G411" t="e">
            <v>#N/A</v>
          </cell>
          <cell r="H411" t="e">
            <v>#N/A</v>
          </cell>
          <cell r="I411" t="str">
            <v>1Q</v>
          </cell>
          <cell r="J411" t="e">
            <v>#N/A</v>
          </cell>
          <cell r="K411">
            <v>1</v>
          </cell>
          <cell r="L411">
            <v>1</v>
          </cell>
          <cell r="M411">
            <v>1</v>
          </cell>
          <cell r="N411" t="e">
            <v>#N/A</v>
          </cell>
        </row>
        <row r="412">
          <cell r="C412" t="str">
            <v>150000972FS00</v>
          </cell>
          <cell r="D412">
            <v>150000972</v>
          </cell>
          <cell r="E412" t="str">
            <v>CJ</v>
          </cell>
          <cell r="F412" t="str">
            <v>CJ</v>
          </cell>
          <cell r="G412">
            <v>19078.939999999999</v>
          </cell>
          <cell r="H412" t="str">
            <v>FS00</v>
          </cell>
          <cell r="I412" t="str">
            <v>CJ</v>
          </cell>
          <cell r="J412" t="b">
            <v>1</v>
          </cell>
          <cell r="K412">
            <v>1</v>
          </cell>
          <cell r="L412">
            <v>1</v>
          </cell>
          <cell r="M412">
            <v>1</v>
          </cell>
          <cell r="N412">
            <v>19078.939999999999</v>
          </cell>
        </row>
        <row r="413">
          <cell r="C413" t="str">
            <v>104524600FS00</v>
          </cell>
          <cell r="D413">
            <v>104524600</v>
          </cell>
          <cell r="E413" t="str">
            <v>1Q</v>
          </cell>
          <cell r="F413" t="str">
            <v>UN</v>
          </cell>
          <cell r="G413">
            <v>27.81</v>
          </cell>
          <cell r="H413" t="str">
            <v>FS00</v>
          </cell>
          <cell r="I413" t="str">
            <v>UN</v>
          </cell>
          <cell r="J413" t="b">
            <v>1</v>
          </cell>
          <cell r="K413">
            <v>1000</v>
          </cell>
          <cell r="L413">
            <v>1</v>
          </cell>
          <cell r="M413">
            <v>1000</v>
          </cell>
          <cell r="N413">
            <v>27810</v>
          </cell>
        </row>
        <row r="414">
          <cell r="C414" t="str">
            <v>104524610FS00</v>
          </cell>
          <cell r="D414">
            <v>104524610</v>
          </cell>
          <cell r="E414" t="str">
            <v>1Q</v>
          </cell>
          <cell r="F414" t="str">
            <v>UN</v>
          </cell>
          <cell r="G414">
            <v>55.72</v>
          </cell>
          <cell r="H414" t="str">
            <v>FS00</v>
          </cell>
          <cell r="I414" t="str">
            <v>UN</v>
          </cell>
          <cell r="J414" t="b">
            <v>1</v>
          </cell>
          <cell r="K414">
            <v>1000</v>
          </cell>
          <cell r="L414">
            <v>1</v>
          </cell>
          <cell r="M414">
            <v>1000</v>
          </cell>
          <cell r="N414">
            <v>55720</v>
          </cell>
        </row>
        <row r="415">
          <cell r="C415" t="str">
            <v>104524590FS00</v>
          </cell>
          <cell r="D415">
            <v>104524590</v>
          </cell>
          <cell r="E415" t="str">
            <v>V00</v>
          </cell>
          <cell r="F415" t="str">
            <v>UN</v>
          </cell>
          <cell r="G415">
            <v>79.22</v>
          </cell>
          <cell r="H415" t="str">
            <v>FS00</v>
          </cell>
          <cell r="I415" t="str">
            <v>UN</v>
          </cell>
          <cell r="J415" t="b">
            <v>1</v>
          </cell>
          <cell r="K415">
            <v>500</v>
          </cell>
          <cell r="L415">
            <v>1</v>
          </cell>
          <cell r="M415">
            <v>500</v>
          </cell>
          <cell r="N415">
            <v>39610</v>
          </cell>
        </row>
        <row r="416">
          <cell r="C416" t="str">
            <v>105010970FS00</v>
          </cell>
          <cell r="D416">
            <v>105010970</v>
          </cell>
          <cell r="E416" t="str">
            <v>QY</v>
          </cell>
          <cell r="F416" t="str">
            <v>QY</v>
          </cell>
          <cell r="G416">
            <v>33243.1</v>
          </cell>
          <cell r="H416" t="str">
            <v>FS00</v>
          </cell>
          <cell r="I416" t="str">
            <v>QY</v>
          </cell>
          <cell r="J416" t="b">
            <v>1</v>
          </cell>
          <cell r="K416">
            <v>1</v>
          </cell>
          <cell r="L416">
            <v>1</v>
          </cell>
          <cell r="M416">
            <v>1</v>
          </cell>
          <cell r="N416">
            <v>33243.1</v>
          </cell>
        </row>
        <row r="417">
          <cell r="C417" t="str">
            <v>104537810FS00</v>
          </cell>
          <cell r="D417">
            <v>104537810</v>
          </cell>
          <cell r="E417" t="str">
            <v>X00</v>
          </cell>
          <cell r="F417" t="str">
            <v>UN</v>
          </cell>
          <cell r="G417">
            <v>132</v>
          </cell>
          <cell r="H417" t="str">
            <v>FS00</v>
          </cell>
          <cell r="I417" t="str">
            <v>UN</v>
          </cell>
          <cell r="J417" t="b">
            <v>1</v>
          </cell>
          <cell r="K417">
            <v>300</v>
          </cell>
          <cell r="L417">
            <v>1</v>
          </cell>
          <cell r="M417">
            <v>300</v>
          </cell>
          <cell r="N417">
            <v>39600</v>
          </cell>
        </row>
        <row r="418">
          <cell r="C418" t="str">
            <v>104539730FS00</v>
          </cell>
          <cell r="D418">
            <v>104539730</v>
          </cell>
          <cell r="E418" t="str">
            <v>1Q</v>
          </cell>
          <cell r="F418" t="str">
            <v>UN</v>
          </cell>
          <cell r="G418">
            <v>86</v>
          </cell>
          <cell r="H418" t="str">
            <v>FS00</v>
          </cell>
          <cell r="I418" t="str">
            <v>UN</v>
          </cell>
          <cell r="J418" t="b">
            <v>1</v>
          </cell>
          <cell r="K418">
            <v>1000</v>
          </cell>
          <cell r="L418">
            <v>1</v>
          </cell>
          <cell r="M418">
            <v>1000</v>
          </cell>
          <cell r="N418">
            <v>86000</v>
          </cell>
        </row>
        <row r="419">
          <cell r="C419" t="str">
            <v>104537840FS00</v>
          </cell>
          <cell r="D419">
            <v>104537840</v>
          </cell>
          <cell r="E419" t="str">
            <v>V00</v>
          </cell>
          <cell r="F419" t="str">
            <v>UN</v>
          </cell>
          <cell r="G419">
            <v>105</v>
          </cell>
          <cell r="H419" t="str">
            <v>FS00</v>
          </cell>
          <cell r="I419" t="str">
            <v>UN</v>
          </cell>
          <cell r="J419" t="b">
            <v>1</v>
          </cell>
          <cell r="K419">
            <v>500</v>
          </cell>
          <cell r="L419">
            <v>1</v>
          </cell>
          <cell r="M419">
            <v>500</v>
          </cell>
          <cell r="N419">
            <v>52500</v>
          </cell>
        </row>
        <row r="420">
          <cell r="C420" t="str">
            <v>104529540FS00</v>
          </cell>
          <cell r="D420">
            <v>104529540</v>
          </cell>
          <cell r="E420" t="str">
            <v>UN</v>
          </cell>
          <cell r="F420" t="str">
            <v>UN</v>
          </cell>
          <cell r="G420">
            <v>498</v>
          </cell>
          <cell r="H420" t="str">
            <v>FS00</v>
          </cell>
          <cell r="I420" t="str">
            <v>UN</v>
          </cell>
          <cell r="J420" t="b">
            <v>1</v>
          </cell>
          <cell r="K420">
            <v>1</v>
          </cell>
          <cell r="L420">
            <v>1</v>
          </cell>
          <cell r="M420">
            <v>1</v>
          </cell>
          <cell r="N420">
            <v>498</v>
          </cell>
        </row>
        <row r="421">
          <cell r="C421" t="str">
            <v>104524790FS00</v>
          </cell>
          <cell r="D421">
            <v>104524790</v>
          </cell>
          <cell r="E421" t="str">
            <v>UN</v>
          </cell>
          <cell r="F421" t="str">
            <v>UN</v>
          </cell>
          <cell r="G421">
            <v>1538.68</v>
          </cell>
          <cell r="H421" t="str">
            <v>FS00</v>
          </cell>
          <cell r="I421" t="str">
            <v>UN</v>
          </cell>
          <cell r="J421" t="b">
            <v>1</v>
          </cell>
          <cell r="K421">
            <v>1</v>
          </cell>
          <cell r="L421">
            <v>1</v>
          </cell>
          <cell r="M421">
            <v>1</v>
          </cell>
          <cell r="N421">
            <v>1538.68</v>
          </cell>
        </row>
        <row r="422">
          <cell r="C422" t="str">
            <v>104524780FS00</v>
          </cell>
          <cell r="D422">
            <v>104524780</v>
          </cell>
          <cell r="E422" t="str">
            <v>UN</v>
          </cell>
          <cell r="F422" t="str">
            <v>UN</v>
          </cell>
          <cell r="G422">
            <v>1146.71</v>
          </cell>
          <cell r="H422" t="str">
            <v>FS00</v>
          </cell>
          <cell r="I422" t="str">
            <v>UN</v>
          </cell>
          <cell r="J422" t="b">
            <v>1</v>
          </cell>
          <cell r="K422">
            <v>1</v>
          </cell>
          <cell r="L422">
            <v>1</v>
          </cell>
          <cell r="M422">
            <v>1</v>
          </cell>
          <cell r="N422">
            <v>1146.71</v>
          </cell>
        </row>
        <row r="423">
          <cell r="C423" t="str">
            <v>104524800FS00</v>
          </cell>
          <cell r="D423">
            <v>104524800</v>
          </cell>
          <cell r="E423" t="str">
            <v>UN</v>
          </cell>
          <cell r="F423" t="str">
            <v>UN</v>
          </cell>
          <cell r="G423">
            <v>1378.96</v>
          </cell>
          <cell r="H423" t="str">
            <v>FS00</v>
          </cell>
          <cell r="I423" t="str">
            <v>UN</v>
          </cell>
          <cell r="J423" t="b">
            <v>1</v>
          </cell>
          <cell r="K423">
            <v>1</v>
          </cell>
          <cell r="L423">
            <v>1</v>
          </cell>
          <cell r="M423">
            <v>1</v>
          </cell>
          <cell r="N423">
            <v>1378.96</v>
          </cell>
        </row>
        <row r="424">
          <cell r="C424" t="str">
            <v>104360460FS00</v>
          </cell>
          <cell r="D424">
            <v>104360460</v>
          </cell>
          <cell r="E424" t="str">
            <v>C20</v>
          </cell>
          <cell r="F424" t="str">
            <v>UN</v>
          </cell>
          <cell r="G424">
            <v>2340.85</v>
          </cell>
          <cell r="H424" t="str">
            <v>FS00</v>
          </cell>
          <cell r="I424" t="str">
            <v>UN</v>
          </cell>
          <cell r="J424" t="b">
            <v>1</v>
          </cell>
          <cell r="K424">
            <v>20</v>
          </cell>
          <cell r="L424">
            <v>1</v>
          </cell>
          <cell r="M424">
            <v>20</v>
          </cell>
          <cell r="N424">
            <v>46817</v>
          </cell>
        </row>
        <row r="425">
          <cell r="C425" t="str">
            <v>104522980FS00</v>
          </cell>
          <cell r="D425">
            <v>104522980</v>
          </cell>
          <cell r="E425" t="str">
            <v>2Q</v>
          </cell>
          <cell r="F425" t="str">
            <v>UN</v>
          </cell>
          <cell r="G425">
            <v>32</v>
          </cell>
          <cell r="H425" t="str">
            <v>FS00</v>
          </cell>
          <cell r="I425" t="str">
            <v>UN</v>
          </cell>
          <cell r="J425" t="b">
            <v>1</v>
          </cell>
          <cell r="K425">
            <v>2000</v>
          </cell>
          <cell r="L425">
            <v>1</v>
          </cell>
          <cell r="M425">
            <v>2000</v>
          </cell>
          <cell r="N425">
            <v>64000</v>
          </cell>
        </row>
        <row r="426">
          <cell r="C426" t="str">
            <v>104523000FS00</v>
          </cell>
          <cell r="D426">
            <v>104523000</v>
          </cell>
          <cell r="E426" t="str">
            <v>2Q</v>
          </cell>
          <cell r="F426" t="str">
            <v>UN</v>
          </cell>
          <cell r="G426">
            <v>29</v>
          </cell>
          <cell r="H426" t="str">
            <v>FS00</v>
          </cell>
          <cell r="I426" t="str">
            <v>UN</v>
          </cell>
          <cell r="J426" t="b">
            <v>1</v>
          </cell>
          <cell r="K426">
            <v>2000</v>
          </cell>
          <cell r="L426">
            <v>1</v>
          </cell>
          <cell r="M426">
            <v>2000</v>
          </cell>
          <cell r="N426">
            <v>58000</v>
          </cell>
        </row>
        <row r="427">
          <cell r="C427" t="str">
            <v>104516790FS00</v>
          </cell>
          <cell r="D427">
            <v>104516790</v>
          </cell>
          <cell r="E427" t="str">
            <v>2Q</v>
          </cell>
          <cell r="F427" t="str">
            <v>UN</v>
          </cell>
          <cell r="G427">
            <v>37.67</v>
          </cell>
          <cell r="H427" t="str">
            <v>FS00</v>
          </cell>
          <cell r="I427" t="str">
            <v>UN</v>
          </cell>
          <cell r="J427" t="b">
            <v>1</v>
          </cell>
          <cell r="K427">
            <v>2000</v>
          </cell>
          <cell r="L427">
            <v>1</v>
          </cell>
          <cell r="M427">
            <v>2000</v>
          </cell>
          <cell r="N427">
            <v>75340</v>
          </cell>
        </row>
        <row r="428">
          <cell r="C428" t="str">
            <v>104541840FS00</v>
          </cell>
          <cell r="D428">
            <v>104541840</v>
          </cell>
          <cell r="E428" t="str">
            <v>2Q</v>
          </cell>
          <cell r="F428" t="str">
            <v>UN</v>
          </cell>
          <cell r="G428">
            <v>38.78</v>
          </cell>
          <cell r="H428" t="str">
            <v>FS00</v>
          </cell>
          <cell r="I428" t="str">
            <v>UN</v>
          </cell>
          <cell r="J428" t="b">
            <v>1</v>
          </cell>
          <cell r="K428">
            <v>2000</v>
          </cell>
          <cell r="L428">
            <v>1</v>
          </cell>
          <cell r="M428">
            <v>2000</v>
          </cell>
          <cell r="N428">
            <v>77560</v>
          </cell>
        </row>
        <row r="429">
          <cell r="C429" t="str">
            <v>104522970FS00</v>
          </cell>
          <cell r="D429">
            <v>104522970</v>
          </cell>
          <cell r="E429" t="str">
            <v>V00</v>
          </cell>
          <cell r="F429" t="str">
            <v>UN</v>
          </cell>
          <cell r="G429">
            <v>75</v>
          </cell>
          <cell r="H429" t="str">
            <v>FS00</v>
          </cell>
          <cell r="I429" t="str">
            <v>UN</v>
          </cell>
          <cell r="J429" t="b">
            <v>1</v>
          </cell>
          <cell r="K429">
            <v>500</v>
          </cell>
          <cell r="L429">
            <v>1</v>
          </cell>
          <cell r="M429">
            <v>500</v>
          </cell>
          <cell r="N429">
            <v>37500</v>
          </cell>
        </row>
        <row r="430">
          <cell r="C430" t="str">
            <v>104522990FS00</v>
          </cell>
          <cell r="D430">
            <v>104522990</v>
          </cell>
          <cell r="E430" t="str">
            <v>V00</v>
          </cell>
          <cell r="F430" t="str">
            <v>UN</v>
          </cell>
          <cell r="G430">
            <v>66</v>
          </cell>
          <cell r="H430" t="str">
            <v>FS00</v>
          </cell>
          <cell r="I430" t="str">
            <v>UN</v>
          </cell>
          <cell r="J430" t="b">
            <v>1</v>
          </cell>
          <cell r="K430">
            <v>500</v>
          </cell>
          <cell r="L430">
            <v>1</v>
          </cell>
          <cell r="M430">
            <v>500</v>
          </cell>
          <cell r="N430">
            <v>33000</v>
          </cell>
        </row>
        <row r="431">
          <cell r="C431" t="str">
            <v>104538090FS00</v>
          </cell>
          <cell r="D431">
            <v>104538090</v>
          </cell>
          <cell r="E431" t="str">
            <v>D04</v>
          </cell>
          <cell r="F431" t="str">
            <v>UN</v>
          </cell>
          <cell r="G431">
            <v>2168</v>
          </cell>
          <cell r="H431" t="str">
            <v>FS00</v>
          </cell>
          <cell r="I431" t="str">
            <v>UN</v>
          </cell>
          <cell r="J431" t="b">
            <v>1</v>
          </cell>
          <cell r="K431">
            <v>4</v>
          </cell>
          <cell r="L431">
            <v>1</v>
          </cell>
          <cell r="M431">
            <v>4</v>
          </cell>
          <cell r="N431">
            <v>8672</v>
          </cell>
        </row>
        <row r="432">
          <cell r="C432" t="str">
            <v>104523960FS00</v>
          </cell>
          <cell r="D432">
            <v>104523960</v>
          </cell>
          <cell r="E432" t="str">
            <v>C12</v>
          </cell>
          <cell r="F432" t="str">
            <v>UN</v>
          </cell>
          <cell r="G432">
            <v>5386.59</v>
          </cell>
          <cell r="H432" t="str">
            <v>FS00</v>
          </cell>
          <cell r="I432" t="str">
            <v>UN</v>
          </cell>
          <cell r="J432" t="b">
            <v>1</v>
          </cell>
          <cell r="K432">
            <v>12</v>
          </cell>
          <cell r="L432">
            <v>1</v>
          </cell>
          <cell r="M432">
            <v>12</v>
          </cell>
          <cell r="N432">
            <v>64639.08</v>
          </cell>
        </row>
        <row r="433">
          <cell r="C433" t="str">
            <v>104529080FS00</v>
          </cell>
          <cell r="D433">
            <v>104529080</v>
          </cell>
          <cell r="E433" t="str">
            <v>C08</v>
          </cell>
          <cell r="F433" t="str">
            <v>UN</v>
          </cell>
          <cell r="G433">
            <v>4778</v>
          </cell>
          <cell r="H433" t="str">
            <v>FS00</v>
          </cell>
          <cell r="I433" t="str">
            <v>UN</v>
          </cell>
          <cell r="J433" t="b">
            <v>1</v>
          </cell>
          <cell r="K433">
            <v>8</v>
          </cell>
          <cell r="L433">
            <v>1</v>
          </cell>
          <cell r="M433">
            <v>8</v>
          </cell>
          <cell r="N433">
            <v>38224</v>
          </cell>
        </row>
        <row r="434">
          <cell r="C434" t="str">
            <v>104543590FS00</v>
          </cell>
          <cell r="D434">
            <v>104543590</v>
          </cell>
          <cell r="E434" t="str">
            <v>C08</v>
          </cell>
          <cell r="F434" t="str">
            <v>UN</v>
          </cell>
          <cell r="G434">
            <v>5000</v>
          </cell>
          <cell r="H434" t="str">
            <v>FS00</v>
          </cell>
          <cell r="I434" t="str">
            <v>UN</v>
          </cell>
          <cell r="J434" t="b">
            <v>1</v>
          </cell>
          <cell r="K434">
            <v>8</v>
          </cell>
          <cell r="L434">
            <v>1</v>
          </cell>
          <cell r="M434">
            <v>8</v>
          </cell>
          <cell r="N434">
            <v>40000</v>
          </cell>
        </row>
        <row r="435">
          <cell r="C435" t="str">
            <v>104543600FS00</v>
          </cell>
          <cell r="D435">
            <v>104543600</v>
          </cell>
          <cell r="E435" t="str">
            <v>C08</v>
          </cell>
          <cell r="F435" t="str">
            <v>UN</v>
          </cell>
          <cell r="G435">
            <v>5052</v>
          </cell>
          <cell r="H435" t="str">
            <v>FS00</v>
          </cell>
          <cell r="I435" t="str">
            <v>UN</v>
          </cell>
          <cell r="J435" t="b">
            <v>1</v>
          </cell>
          <cell r="K435">
            <v>8</v>
          </cell>
          <cell r="L435">
            <v>1</v>
          </cell>
          <cell r="M435">
            <v>8</v>
          </cell>
          <cell r="N435">
            <v>40416</v>
          </cell>
        </row>
        <row r="436">
          <cell r="C436" t="str">
            <v>104516630FS00</v>
          </cell>
          <cell r="D436">
            <v>104516630</v>
          </cell>
          <cell r="E436" t="str">
            <v>C04</v>
          </cell>
          <cell r="F436" t="str">
            <v>UN</v>
          </cell>
          <cell r="G436">
            <v>9902.23</v>
          </cell>
          <cell r="H436" t="str">
            <v>FS00</v>
          </cell>
          <cell r="I436" t="str">
            <v>UN</v>
          </cell>
          <cell r="J436" t="b">
            <v>1</v>
          </cell>
          <cell r="K436">
            <v>4</v>
          </cell>
          <cell r="L436">
            <v>1</v>
          </cell>
          <cell r="M436">
            <v>4</v>
          </cell>
          <cell r="N436">
            <v>39608.92</v>
          </cell>
        </row>
        <row r="437">
          <cell r="C437" t="str">
            <v>104544970FS00</v>
          </cell>
          <cell r="D437">
            <v>104544970</v>
          </cell>
          <cell r="E437" t="str">
            <v>C05</v>
          </cell>
          <cell r="F437" t="str">
            <v>UN</v>
          </cell>
          <cell r="G437">
            <v>2450</v>
          </cell>
          <cell r="H437" t="str">
            <v>FS00</v>
          </cell>
          <cell r="I437" t="str">
            <v>UN</v>
          </cell>
          <cell r="J437" t="b">
            <v>1</v>
          </cell>
          <cell r="K437">
            <v>5</v>
          </cell>
          <cell r="L437">
            <v>1</v>
          </cell>
          <cell r="M437">
            <v>5</v>
          </cell>
          <cell r="N437">
            <v>12250</v>
          </cell>
        </row>
        <row r="438">
          <cell r="C438" t="str">
            <v>104544900FS00</v>
          </cell>
          <cell r="D438">
            <v>104544900</v>
          </cell>
          <cell r="E438" t="str">
            <v>KG</v>
          </cell>
          <cell r="F438" t="str">
            <v>KG</v>
          </cell>
          <cell r="G438">
            <v>8475</v>
          </cell>
          <cell r="H438" t="str">
            <v>FS00</v>
          </cell>
          <cell r="I438" t="str">
            <v>KG</v>
          </cell>
          <cell r="J438" t="b">
            <v>1</v>
          </cell>
          <cell r="K438">
            <v>1</v>
          </cell>
          <cell r="L438">
            <v>1</v>
          </cell>
          <cell r="M438">
            <v>1</v>
          </cell>
          <cell r="N438">
            <v>8475</v>
          </cell>
        </row>
        <row r="439">
          <cell r="C439" t="str">
            <v>104543210FS00</v>
          </cell>
          <cell r="D439">
            <v>104543210</v>
          </cell>
          <cell r="E439" t="str">
            <v>C12</v>
          </cell>
          <cell r="F439" t="str">
            <v>UN</v>
          </cell>
          <cell r="G439">
            <v>1666</v>
          </cell>
          <cell r="H439" t="str">
            <v>FS00</v>
          </cell>
          <cell r="I439" t="str">
            <v>UN</v>
          </cell>
          <cell r="J439" t="b">
            <v>1</v>
          </cell>
          <cell r="K439">
            <v>12</v>
          </cell>
          <cell r="L439">
            <v>1</v>
          </cell>
          <cell r="M439">
            <v>12</v>
          </cell>
          <cell r="N439">
            <v>19992</v>
          </cell>
        </row>
        <row r="440">
          <cell r="C440" t="str">
            <v>104529350FS00</v>
          </cell>
          <cell r="D440">
            <v>104529350</v>
          </cell>
          <cell r="E440" t="str">
            <v>C04</v>
          </cell>
          <cell r="F440" t="str">
            <v>UN</v>
          </cell>
          <cell r="G440">
            <v>1267</v>
          </cell>
          <cell r="H440" t="str">
            <v>FS00</v>
          </cell>
          <cell r="I440" t="str">
            <v>UN</v>
          </cell>
          <cell r="J440" t="b">
            <v>1</v>
          </cell>
          <cell r="K440">
            <v>4</v>
          </cell>
          <cell r="L440">
            <v>1</v>
          </cell>
          <cell r="M440">
            <v>4</v>
          </cell>
          <cell r="N440">
            <v>5068</v>
          </cell>
        </row>
        <row r="441">
          <cell r="C441" t="str">
            <v>104538940FS00</v>
          </cell>
          <cell r="D441">
            <v>104538940</v>
          </cell>
          <cell r="E441" t="str">
            <v>UN</v>
          </cell>
          <cell r="F441" t="str">
            <v>UN</v>
          </cell>
          <cell r="G441">
            <v>26955</v>
          </cell>
          <cell r="H441" t="str">
            <v>FS00</v>
          </cell>
          <cell r="I441" t="str">
            <v>UN</v>
          </cell>
          <cell r="J441" t="b">
            <v>1</v>
          </cell>
          <cell r="K441">
            <v>1</v>
          </cell>
          <cell r="L441">
            <v>1</v>
          </cell>
          <cell r="M441">
            <v>1</v>
          </cell>
          <cell r="N441">
            <v>26955</v>
          </cell>
        </row>
        <row r="442">
          <cell r="C442" t="str">
            <v>104539090FS00</v>
          </cell>
          <cell r="D442">
            <v>104539090</v>
          </cell>
          <cell r="E442" t="str">
            <v>UN</v>
          </cell>
          <cell r="F442" t="str">
            <v>UN</v>
          </cell>
          <cell r="G442">
            <v>48436</v>
          </cell>
          <cell r="H442" t="str">
            <v>FS00</v>
          </cell>
          <cell r="I442" t="str">
            <v>UN</v>
          </cell>
          <cell r="J442" t="b">
            <v>1</v>
          </cell>
          <cell r="K442">
            <v>1</v>
          </cell>
          <cell r="L442">
            <v>1</v>
          </cell>
          <cell r="M442">
            <v>1</v>
          </cell>
          <cell r="N442">
            <v>48436</v>
          </cell>
        </row>
        <row r="443">
          <cell r="C443" t="str">
            <v>104545180FS00</v>
          </cell>
          <cell r="D443">
            <v>104545180</v>
          </cell>
          <cell r="E443" t="str">
            <v>UN</v>
          </cell>
          <cell r="F443" t="str">
            <v>UN</v>
          </cell>
          <cell r="G443">
            <v>49645</v>
          </cell>
          <cell r="H443" t="str">
            <v>FS00</v>
          </cell>
          <cell r="I443" t="str">
            <v>UN</v>
          </cell>
          <cell r="J443" t="b">
            <v>1</v>
          </cell>
          <cell r="K443">
            <v>1</v>
          </cell>
          <cell r="L443">
            <v>1</v>
          </cell>
          <cell r="M443">
            <v>1</v>
          </cell>
          <cell r="N443">
            <v>49645</v>
          </cell>
        </row>
        <row r="444">
          <cell r="C444" t="str">
            <v>104545170FS00</v>
          </cell>
          <cell r="D444">
            <v>104545170</v>
          </cell>
          <cell r="E444" t="str">
            <v>C50</v>
          </cell>
          <cell r="F444" t="str">
            <v>UN</v>
          </cell>
          <cell r="G444">
            <v>307</v>
          </cell>
          <cell r="H444" t="str">
            <v>FS00</v>
          </cell>
          <cell r="I444" t="str">
            <v>UN</v>
          </cell>
          <cell r="J444" t="b">
            <v>1</v>
          </cell>
          <cell r="K444">
            <v>50</v>
          </cell>
          <cell r="L444">
            <v>1</v>
          </cell>
          <cell r="M444">
            <v>50</v>
          </cell>
          <cell r="N444">
            <v>15350</v>
          </cell>
        </row>
        <row r="445">
          <cell r="C445" t="str">
            <v>104539060FS00</v>
          </cell>
          <cell r="D445">
            <v>104539060</v>
          </cell>
          <cell r="E445" t="str">
            <v>UN</v>
          </cell>
          <cell r="F445" t="str">
            <v>UN</v>
          </cell>
          <cell r="G445">
            <v>15006</v>
          </cell>
          <cell r="H445" t="str">
            <v>FS00</v>
          </cell>
          <cell r="I445" t="str">
            <v>UN</v>
          </cell>
          <cell r="J445" t="b">
            <v>1</v>
          </cell>
          <cell r="K445">
            <v>1</v>
          </cell>
          <cell r="L445">
            <v>1</v>
          </cell>
          <cell r="M445">
            <v>1</v>
          </cell>
          <cell r="N445">
            <v>15006</v>
          </cell>
        </row>
        <row r="446">
          <cell r="C446" t="str">
            <v>104539040FS00</v>
          </cell>
          <cell r="D446">
            <v>104539040</v>
          </cell>
          <cell r="E446" t="str">
            <v>C12</v>
          </cell>
          <cell r="F446" t="str">
            <v>UN</v>
          </cell>
          <cell r="G446">
            <v>1513</v>
          </cell>
          <cell r="H446" t="str">
            <v>FS00</v>
          </cell>
          <cell r="I446" t="str">
            <v>UN</v>
          </cell>
          <cell r="J446" t="b">
            <v>1</v>
          </cell>
          <cell r="K446">
            <v>12</v>
          </cell>
          <cell r="L446">
            <v>1</v>
          </cell>
          <cell r="M446">
            <v>12</v>
          </cell>
          <cell r="N446">
            <v>18156</v>
          </cell>
        </row>
        <row r="447">
          <cell r="C447" t="str">
            <v>104539050FS00</v>
          </cell>
          <cell r="D447">
            <v>104539050</v>
          </cell>
          <cell r="E447" t="str">
            <v>C12</v>
          </cell>
          <cell r="F447" t="str">
            <v>UN</v>
          </cell>
          <cell r="G447">
            <v>2174</v>
          </cell>
          <cell r="H447" t="str">
            <v>FS00</v>
          </cell>
          <cell r="I447" t="str">
            <v>UN</v>
          </cell>
          <cell r="J447" t="b">
            <v>1</v>
          </cell>
          <cell r="K447">
            <v>12</v>
          </cell>
          <cell r="L447">
            <v>1</v>
          </cell>
          <cell r="M447">
            <v>12</v>
          </cell>
          <cell r="N447">
            <v>26088</v>
          </cell>
        </row>
        <row r="448">
          <cell r="C448" t="str">
            <v>104539600FS00</v>
          </cell>
          <cell r="D448">
            <v>104539600</v>
          </cell>
          <cell r="E448" t="str">
            <v>C25</v>
          </cell>
          <cell r="F448" t="str">
            <v>UN</v>
          </cell>
          <cell r="G448">
            <v>7888</v>
          </cell>
          <cell r="H448" t="str">
            <v>FS00</v>
          </cell>
          <cell r="I448" t="str">
            <v>UN</v>
          </cell>
          <cell r="J448" t="b">
            <v>1</v>
          </cell>
          <cell r="K448">
            <v>25</v>
          </cell>
          <cell r="L448">
            <v>1</v>
          </cell>
          <cell r="M448">
            <v>25</v>
          </cell>
          <cell r="N448">
            <v>197200</v>
          </cell>
        </row>
        <row r="449">
          <cell r="C449" t="str">
            <v>104539110FS00</v>
          </cell>
          <cell r="D449">
            <v>104539110</v>
          </cell>
          <cell r="E449" t="str">
            <v>UN</v>
          </cell>
          <cell r="F449" t="str">
            <v>UN</v>
          </cell>
          <cell r="G449">
            <v>8885</v>
          </cell>
          <cell r="H449" t="str">
            <v>FS00</v>
          </cell>
          <cell r="I449" t="str">
            <v>UN</v>
          </cell>
          <cell r="J449" t="b">
            <v>1</v>
          </cell>
          <cell r="K449">
            <v>1</v>
          </cell>
          <cell r="L449">
            <v>1</v>
          </cell>
          <cell r="M449">
            <v>1</v>
          </cell>
          <cell r="N449">
            <v>8885</v>
          </cell>
        </row>
        <row r="450">
          <cell r="C450" t="str">
            <v>104538950FS00</v>
          </cell>
          <cell r="D450">
            <v>104538950</v>
          </cell>
          <cell r="E450" t="str">
            <v>C12</v>
          </cell>
          <cell r="F450" t="str">
            <v>UN</v>
          </cell>
          <cell r="G450">
            <v>1605</v>
          </cell>
          <cell r="H450" t="str">
            <v>FS00</v>
          </cell>
          <cell r="I450" t="str">
            <v>UN</v>
          </cell>
          <cell r="J450" t="b">
            <v>1</v>
          </cell>
          <cell r="K450">
            <v>12</v>
          </cell>
          <cell r="L450">
            <v>1</v>
          </cell>
          <cell r="M450">
            <v>12</v>
          </cell>
          <cell r="N450">
            <v>19260</v>
          </cell>
        </row>
        <row r="451">
          <cell r="C451" t="str">
            <v>104545190FS00</v>
          </cell>
          <cell r="D451">
            <v>104545190</v>
          </cell>
          <cell r="E451" t="str">
            <v>UN</v>
          </cell>
          <cell r="F451" t="str">
            <v>UN</v>
          </cell>
          <cell r="G451">
            <v>6106</v>
          </cell>
          <cell r="H451" t="str">
            <v>FS00</v>
          </cell>
          <cell r="I451" t="str">
            <v>UN</v>
          </cell>
          <cell r="J451" t="b">
            <v>1</v>
          </cell>
          <cell r="K451">
            <v>1</v>
          </cell>
          <cell r="L451">
            <v>1</v>
          </cell>
          <cell r="M451">
            <v>1</v>
          </cell>
          <cell r="N451">
            <v>6106</v>
          </cell>
        </row>
        <row r="452">
          <cell r="C452" t="str">
            <v>104539010FS00</v>
          </cell>
          <cell r="D452">
            <v>104539010</v>
          </cell>
          <cell r="E452" t="str">
            <v>C01</v>
          </cell>
          <cell r="F452" t="str">
            <v>UN</v>
          </cell>
          <cell r="G452">
            <v>5957</v>
          </cell>
          <cell r="H452" t="str">
            <v>FS00</v>
          </cell>
          <cell r="I452" t="str">
            <v>UN</v>
          </cell>
          <cell r="J452" t="b">
            <v>1</v>
          </cell>
          <cell r="K452">
            <v>1</v>
          </cell>
          <cell r="L452">
            <v>1</v>
          </cell>
          <cell r="M452">
            <v>1</v>
          </cell>
          <cell r="N452">
            <v>5957</v>
          </cell>
        </row>
        <row r="453">
          <cell r="C453" t="str">
            <v>104534520FS00</v>
          </cell>
          <cell r="D453">
            <v>104534520</v>
          </cell>
          <cell r="E453" t="str">
            <v>UN</v>
          </cell>
          <cell r="F453" t="str">
            <v>UN</v>
          </cell>
          <cell r="G453">
            <v>44534</v>
          </cell>
          <cell r="H453" t="str">
            <v>FS00</v>
          </cell>
          <cell r="I453" t="str">
            <v>UN</v>
          </cell>
          <cell r="J453" t="b">
            <v>1</v>
          </cell>
          <cell r="K453">
            <v>1</v>
          </cell>
          <cell r="L453">
            <v>1</v>
          </cell>
          <cell r="M453">
            <v>1</v>
          </cell>
          <cell r="N453">
            <v>44534</v>
          </cell>
        </row>
        <row r="454">
          <cell r="C454" t="str">
            <v>104540170FS00</v>
          </cell>
          <cell r="D454">
            <v>104540170</v>
          </cell>
          <cell r="E454" t="str">
            <v>UN</v>
          </cell>
          <cell r="F454" t="str">
            <v>UN</v>
          </cell>
          <cell r="G454">
            <v>36943</v>
          </cell>
          <cell r="H454" t="str">
            <v>FS00</v>
          </cell>
          <cell r="I454" t="str">
            <v>UN</v>
          </cell>
          <cell r="J454" t="b">
            <v>1</v>
          </cell>
          <cell r="K454">
            <v>1</v>
          </cell>
          <cell r="L454">
            <v>1</v>
          </cell>
          <cell r="M454">
            <v>1</v>
          </cell>
          <cell r="N454">
            <v>36943</v>
          </cell>
        </row>
        <row r="455">
          <cell r="C455" t="str">
            <v>104540160FS00</v>
          </cell>
          <cell r="D455">
            <v>104540160</v>
          </cell>
          <cell r="E455" t="str">
            <v>UN</v>
          </cell>
          <cell r="F455" t="str">
            <v>UN</v>
          </cell>
          <cell r="G455">
            <v>52688</v>
          </cell>
          <cell r="H455" t="str">
            <v>FS00</v>
          </cell>
          <cell r="I455" t="str">
            <v>UN</v>
          </cell>
          <cell r="J455" t="b">
            <v>1</v>
          </cell>
          <cell r="K455">
            <v>1</v>
          </cell>
          <cell r="L455">
            <v>1</v>
          </cell>
          <cell r="M455">
            <v>1</v>
          </cell>
          <cell r="N455">
            <v>52688</v>
          </cell>
        </row>
        <row r="456">
          <cell r="C456" t="str">
            <v>104539000FS00</v>
          </cell>
          <cell r="D456">
            <v>104539000</v>
          </cell>
          <cell r="E456" t="str">
            <v>C04</v>
          </cell>
          <cell r="F456" t="str">
            <v>UN</v>
          </cell>
          <cell r="G456">
            <v>4287</v>
          </cell>
          <cell r="H456" t="str">
            <v>FS00</v>
          </cell>
          <cell r="I456" t="str">
            <v>UN</v>
          </cell>
          <cell r="J456" t="b">
            <v>1</v>
          </cell>
          <cell r="K456">
            <v>4</v>
          </cell>
          <cell r="L456">
            <v>1</v>
          </cell>
          <cell r="M456">
            <v>4</v>
          </cell>
          <cell r="N456">
            <v>17148</v>
          </cell>
        </row>
        <row r="457">
          <cell r="C457" t="str">
            <v>104518220FS00</v>
          </cell>
          <cell r="D457">
            <v>104518220</v>
          </cell>
          <cell r="E457" t="str">
            <v>C06</v>
          </cell>
          <cell r="F457" t="str">
            <v>UN</v>
          </cell>
          <cell r="G457">
            <v>1684.62</v>
          </cell>
          <cell r="H457" t="str">
            <v>FS00</v>
          </cell>
          <cell r="I457" t="str">
            <v>UN</v>
          </cell>
          <cell r="J457" t="b">
            <v>1</v>
          </cell>
          <cell r="K457">
            <v>6</v>
          </cell>
          <cell r="L457">
            <v>1</v>
          </cell>
          <cell r="M457">
            <v>6</v>
          </cell>
          <cell r="N457">
            <v>10107.719999999999</v>
          </cell>
        </row>
        <row r="458">
          <cell r="C458" t="str">
            <v>104538990FS00</v>
          </cell>
          <cell r="D458">
            <v>104538990</v>
          </cell>
          <cell r="E458" t="str">
            <v>C06</v>
          </cell>
          <cell r="F458" t="str">
            <v>UN</v>
          </cell>
          <cell r="G458">
            <v>2277</v>
          </cell>
          <cell r="H458" t="str">
            <v>FS00</v>
          </cell>
          <cell r="I458" t="str">
            <v>UN</v>
          </cell>
          <cell r="J458" t="b">
            <v>1</v>
          </cell>
          <cell r="K458">
            <v>6</v>
          </cell>
          <cell r="L458">
            <v>1</v>
          </cell>
          <cell r="M458">
            <v>6</v>
          </cell>
          <cell r="N458">
            <v>13662</v>
          </cell>
        </row>
        <row r="459">
          <cell r="C459" t="str">
            <v>104520350FS00</v>
          </cell>
          <cell r="D459">
            <v>104520350</v>
          </cell>
          <cell r="E459" t="str">
            <v>UN</v>
          </cell>
          <cell r="F459" t="str">
            <v>UN</v>
          </cell>
          <cell r="G459">
            <v>97094</v>
          </cell>
          <cell r="H459" t="str">
            <v>FS00</v>
          </cell>
          <cell r="I459" t="str">
            <v>UN</v>
          </cell>
          <cell r="J459" t="b">
            <v>1</v>
          </cell>
          <cell r="K459">
            <v>1</v>
          </cell>
          <cell r="L459">
            <v>1</v>
          </cell>
          <cell r="M459">
            <v>1</v>
          </cell>
          <cell r="N459">
            <v>97094</v>
          </cell>
        </row>
        <row r="460">
          <cell r="C460" t="str">
            <v>104531280FS00</v>
          </cell>
          <cell r="D460">
            <v>104531280</v>
          </cell>
          <cell r="E460" t="str">
            <v>C24</v>
          </cell>
          <cell r="F460" t="str">
            <v>C24</v>
          </cell>
          <cell r="G460">
            <v>34215</v>
          </cell>
          <cell r="H460" t="str">
            <v>FS00</v>
          </cell>
          <cell r="I460" t="str">
            <v>C24</v>
          </cell>
          <cell r="J460" t="b">
            <v>1</v>
          </cell>
          <cell r="K460">
            <v>1</v>
          </cell>
          <cell r="L460">
            <v>1</v>
          </cell>
          <cell r="M460">
            <v>1</v>
          </cell>
          <cell r="N460">
            <v>34215</v>
          </cell>
        </row>
        <row r="461">
          <cell r="C461" t="str">
            <v>105201580FS00</v>
          </cell>
          <cell r="D461">
            <v>105201580</v>
          </cell>
          <cell r="E461" t="str">
            <v>C06</v>
          </cell>
          <cell r="F461" t="str">
            <v>UN</v>
          </cell>
          <cell r="G461">
            <v>1121.5899999999999</v>
          </cell>
          <cell r="H461" t="str">
            <v>FS00</v>
          </cell>
          <cell r="I461" t="str">
            <v>UN</v>
          </cell>
          <cell r="J461" t="b">
            <v>1</v>
          </cell>
          <cell r="K461">
            <v>6</v>
          </cell>
          <cell r="L461">
            <v>1</v>
          </cell>
          <cell r="M461">
            <v>6</v>
          </cell>
          <cell r="N461">
            <v>6729.5399999999991</v>
          </cell>
        </row>
        <row r="462">
          <cell r="C462" t="str">
            <v>104510310FS00</v>
          </cell>
          <cell r="D462">
            <v>104510310</v>
          </cell>
          <cell r="E462" t="str">
            <v>C06</v>
          </cell>
          <cell r="F462" t="str">
            <v>UN</v>
          </cell>
          <cell r="G462">
            <v>827.69166666666672</v>
          </cell>
          <cell r="H462" t="str">
            <v>FS00</v>
          </cell>
          <cell r="I462" t="str">
            <v>UN</v>
          </cell>
          <cell r="J462" t="b">
            <v>1</v>
          </cell>
          <cell r="K462">
            <v>6</v>
          </cell>
          <cell r="L462">
            <v>1</v>
          </cell>
          <cell r="M462">
            <v>6</v>
          </cell>
          <cell r="N462">
            <v>4966.1500000000005</v>
          </cell>
        </row>
        <row r="463">
          <cell r="C463" t="str">
            <v>104531290FS00</v>
          </cell>
          <cell r="D463">
            <v>104531290</v>
          </cell>
          <cell r="E463" t="str">
            <v>C24</v>
          </cell>
          <cell r="F463" t="str">
            <v>C24</v>
          </cell>
          <cell r="G463">
            <v>31268</v>
          </cell>
          <cell r="H463" t="str">
            <v>FS00</v>
          </cell>
          <cell r="I463" t="str">
            <v>C24</v>
          </cell>
          <cell r="J463" t="b">
            <v>1</v>
          </cell>
          <cell r="K463">
            <v>1</v>
          </cell>
          <cell r="L463">
            <v>1</v>
          </cell>
          <cell r="M463">
            <v>1</v>
          </cell>
          <cell r="N463">
            <v>31268</v>
          </cell>
        </row>
        <row r="464">
          <cell r="C464" t="str">
            <v>104545010FS00</v>
          </cell>
          <cell r="D464">
            <v>104545010</v>
          </cell>
          <cell r="E464" t="str">
            <v>C06</v>
          </cell>
          <cell r="F464" t="str">
            <v>UN</v>
          </cell>
          <cell r="G464">
            <v>1289</v>
          </cell>
          <cell r="H464" t="str">
            <v>FS00</v>
          </cell>
          <cell r="I464" t="str">
            <v>UN</v>
          </cell>
          <cell r="J464" t="b">
            <v>1</v>
          </cell>
          <cell r="K464">
            <v>6</v>
          </cell>
          <cell r="L464">
            <v>1</v>
          </cell>
          <cell r="M464">
            <v>6</v>
          </cell>
          <cell r="N464">
            <v>7734</v>
          </cell>
        </row>
        <row r="465">
          <cell r="C465" t="str">
            <v>104531310FS00</v>
          </cell>
          <cell r="D465">
            <v>104531310</v>
          </cell>
          <cell r="E465" t="str">
            <v>C24</v>
          </cell>
          <cell r="F465" t="str">
            <v>C24</v>
          </cell>
          <cell r="G465">
            <v>30048</v>
          </cell>
          <cell r="H465" t="str">
            <v>FS00</v>
          </cell>
          <cell r="I465" t="str">
            <v>C24</v>
          </cell>
          <cell r="J465" t="b">
            <v>1</v>
          </cell>
          <cell r="K465">
            <v>1</v>
          </cell>
          <cell r="L465">
            <v>1</v>
          </cell>
          <cell r="M465">
            <v>1</v>
          </cell>
          <cell r="N465">
            <v>30048</v>
          </cell>
        </row>
        <row r="466">
          <cell r="C466" t="str">
            <v>104510270FS00</v>
          </cell>
          <cell r="D466">
            <v>104510270</v>
          </cell>
          <cell r="E466" t="str">
            <v>C12</v>
          </cell>
          <cell r="F466" t="str">
            <v>UN</v>
          </cell>
          <cell r="G466">
            <v>616.91916666666668</v>
          </cell>
          <cell r="H466" t="str">
            <v>FS00</v>
          </cell>
          <cell r="I466" t="str">
            <v>UN</v>
          </cell>
          <cell r="J466" t="b">
            <v>1</v>
          </cell>
          <cell r="K466">
            <v>12</v>
          </cell>
          <cell r="L466">
            <v>1</v>
          </cell>
          <cell r="M466">
            <v>12</v>
          </cell>
          <cell r="N466">
            <v>7403.0300000000007</v>
          </cell>
        </row>
        <row r="467">
          <cell r="C467" t="str">
            <v>104543980FS00</v>
          </cell>
          <cell r="D467">
            <v>104543980</v>
          </cell>
          <cell r="E467" t="str">
            <v>C12</v>
          </cell>
          <cell r="F467" t="str">
            <v>UN</v>
          </cell>
          <cell r="G467">
            <v>1007</v>
          </cell>
          <cell r="H467" t="str">
            <v>FS00</v>
          </cell>
          <cell r="I467" t="str">
            <v>UN</v>
          </cell>
          <cell r="J467" t="b">
            <v>1</v>
          </cell>
          <cell r="K467">
            <v>12</v>
          </cell>
          <cell r="L467">
            <v>1</v>
          </cell>
          <cell r="M467">
            <v>12</v>
          </cell>
          <cell r="N467">
            <v>12084</v>
          </cell>
        </row>
        <row r="468">
          <cell r="C468" t="str">
            <v>104539070FS00</v>
          </cell>
          <cell r="D468">
            <v>104539070</v>
          </cell>
          <cell r="E468" t="str">
            <v>C06</v>
          </cell>
          <cell r="F468" t="str">
            <v>UN</v>
          </cell>
          <cell r="G468">
            <v>2622</v>
          </cell>
          <cell r="H468" t="str">
            <v>FS00</v>
          </cell>
          <cell r="I468" t="str">
            <v>UN</v>
          </cell>
          <cell r="J468" t="b">
            <v>1</v>
          </cell>
          <cell r="K468">
            <v>6</v>
          </cell>
          <cell r="L468">
            <v>1</v>
          </cell>
          <cell r="M468">
            <v>6</v>
          </cell>
          <cell r="N468">
            <v>15732</v>
          </cell>
        </row>
        <row r="469">
          <cell r="C469" t="str">
            <v>104539080FS00</v>
          </cell>
          <cell r="D469">
            <v>104539080</v>
          </cell>
          <cell r="E469" t="str">
            <v>C06</v>
          </cell>
          <cell r="F469" t="str">
            <v>UN</v>
          </cell>
          <cell r="G469">
            <v>1787</v>
          </cell>
          <cell r="H469" t="str">
            <v>FS00</v>
          </cell>
          <cell r="I469" t="str">
            <v>UN</v>
          </cell>
          <cell r="J469" t="b">
            <v>1</v>
          </cell>
          <cell r="K469">
            <v>6</v>
          </cell>
          <cell r="L469">
            <v>1</v>
          </cell>
          <cell r="M469">
            <v>6</v>
          </cell>
          <cell r="N469">
            <v>10722</v>
          </cell>
        </row>
        <row r="470">
          <cell r="C470" t="str">
            <v>104538980FS00</v>
          </cell>
          <cell r="D470">
            <v>104538980</v>
          </cell>
          <cell r="E470" t="str">
            <v>C06</v>
          </cell>
          <cell r="F470" t="str">
            <v>UN</v>
          </cell>
          <cell r="G470">
            <v>1989</v>
          </cell>
          <cell r="H470" t="str">
            <v>FS00</v>
          </cell>
          <cell r="I470" t="str">
            <v>UN</v>
          </cell>
          <cell r="J470" t="b">
            <v>1</v>
          </cell>
          <cell r="K470">
            <v>6</v>
          </cell>
          <cell r="L470">
            <v>1</v>
          </cell>
          <cell r="M470">
            <v>6</v>
          </cell>
          <cell r="N470">
            <v>11934</v>
          </cell>
        </row>
        <row r="471">
          <cell r="C471" t="str">
            <v>104548210FS00</v>
          </cell>
          <cell r="D471">
            <v>104548210</v>
          </cell>
          <cell r="E471" t="str">
            <v>C06</v>
          </cell>
          <cell r="F471" t="str">
            <v>C06</v>
          </cell>
          <cell r="G471">
            <v>16649</v>
          </cell>
          <cell r="H471" t="str">
            <v>FS00</v>
          </cell>
          <cell r="I471" t="str">
            <v>C06</v>
          </cell>
          <cell r="J471" t="b">
            <v>1</v>
          </cell>
          <cell r="K471">
            <v>1</v>
          </cell>
          <cell r="L471">
            <v>1</v>
          </cell>
          <cell r="M471">
            <v>1</v>
          </cell>
          <cell r="N471">
            <v>16649</v>
          </cell>
        </row>
        <row r="472">
          <cell r="C472" t="str">
            <v>104548300FS00</v>
          </cell>
          <cell r="D472">
            <v>104548300</v>
          </cell>
          <cell r="E472" t="str">
            <v>C06</v>
          </cell>
          <cell r="F472" t="str">
            <v>C06</v>
          </cell>
          <cell r="G472">
            <v>16863</v>
          </cell>
          <cell r="H472" t="str">
            <v>FS00</v>
          </cell>
          <cell r="I472" t="str">
            <v>C06</v>
          </cell>
          <cell r="J472" t="b">
            <v>1</v>
          </cell>
          <cell r="K472">
            <v>1</v>
          </cell>
          <cell r="L472">
            <v>1</v>
          </cell>
          <cell r="M472">
            <v>1</v>
          </cell>
          <cell r="N472">
            <v>16863</v>
          </cell>
        </row>
        <row r="473">
          <cell r="C473" t="str">
            <v>104548190FS00</v>
          </cell>
          <cell r="D473">
            <v>104548190</v>
          </cell>
          <cell r="E473" t="str">
            <v>C12</v>
          </cell>
          <cell r="F473" t="str">
            <v>UN</v>
          </cell>
          <cell r="G473">
            <v>740</v>
          </cell>
          <cell r="H473" t="str">
            <v>FS00</v>
          </cell>
          <cell r="I473" t="str">
            <v>UN</v>
          </cell>
          <cell r="J473" t="b">
            <v>1</v>
          </cell>
          <cell r="K473">
            <v>12</v>
          </cell>
          <cell r="L473">
            <v>1</v>
          </cell>
          <cell r="M473">
            <v>12</v>
          </cell>
          <cell r="N473">
            <v>8880</v>
          </cell>
        </row>
        <row r="474">
          <cell r="C474" t="str">
            <v>104548200FS00</v>
          </cell>
          <cell r="D474">
            <v>104548200</v>
          </cell>
          <cell r="E474" t="str">
            <v>C12</v>
          </cell>
          <cell r="F474" t="str">
            <v>C12</v>
          </cell>
          <cell r="G474">
            <v>24629</v>
          </cell>
          <cell r="H474" t="str">
            <v>FS00</v>
          </cell>
          <cell r="I474" t="str">
            <v>C12</v>
          </cell>
          <cell r="J474" t="b">
            <v>1</v>
          </cell>
          <cell r="K474">
            <v>1</v>
          </cell>
          <cell r="L474">
            <v>1</v>
          </cell>
          <cell r="M474">
            <v>1</v>
          </cell>
          <cell r="N474">
            <v>24629</v>
          </cell>
        </row>
        <row r="475">
          <cell r="C475" t="str">
            <v>104519500FS00</v>
          </cell>
          <cell r="D475">
            <v>104519500</v>
          </cell>
          <cell r="E475" t="str">
            <v>C01</v>
          </cell>
          <cell r="F475" t="str">
            <v>UN</v>
          </cell>
          <cell r="G475">
            <v>30521</v>
          </cell>
          <cell r="H475" t="str">
            <v>FS00</v>
          </cell>
          <cell r="I475" t="str">
            <v>UN</v>
          </cell>
          <cell r="J475" t="b">
            <v>1</v>
          </cell>
          <cell r="K475">
            <v>1</v>
          </cell>
          <cell r="L475">
            <v>1</v>
          </cell>
          <cell r="M475">
            <v>1</v>
          </cell>
          <cell r="N475">
            <v>30521</v>
          </cell>
        </row>
        <row r="476">
          <cell r="C476" t="str">
            <v>104539020FS00</v>
          </cell>
          <cell r="D476">
            <v>104539020</v>
          </cell>
          <cell r="E476" t="str">
            <v>C02</v>
          </cell>
          <cell r="F476" t="str">
            <v>UN</v>
          </cell>
          <cell r="G476">
            <v>5979</v>
          </cell>
          <cell r="H476" t="str">
            <v>FS00</v>
          </cell>
          <cell r="I476" t="str">
            <v>UN</v>
          </cell>
          <cell r="J476" t="b">
            <v>1</v>
          </cell>
          <cell r="K476">
            <v>2</v>
          </cell>
          <cell r="L476">
            <v>1</v>
          </cell>
          <cell r="M476">
            <v>2</v>
          </cell>
          <cell r="N476">
            <v>11958</v>
          </cell>
        </row>
        <row r="477">
          <cell r="C477" t="str">
            <v>104538960FS00</v>
          </cell>
          <cell r="D477">
            <v>104538960</v>
          </cell>
          <cell r="E477" t="str">
            <v>C06</v>
          </cell>
          <cell r="F477" t="str">
            <v>UN</v>
          </cell>
          <cell r="G477">
            <v>2068</v>
          </cell>
          <cell r="H477" t="str">
            <v>FS00</v>
          </cell>
          <cell r="I477" t="str">
            <v>UN</v>
          </cell>
          <cell r="J477" t="b">
            <v>1</v>
          </cell>
          <cell r="K477">
            <v>6</v>
          </cell>
          <cell r="L477">
            <v>1</v>
          </cell>
          <cell r="M477">
            <v>6</v>
          </cell>
          <cell r="N477">
            <v>12408</v>
          </cell>
        </row>
        <row r="478">
          <cell r="C478" t="str">
            <v>104531330FS00</v>
          </cell>
          <cell r="D478">
            <v>104531330</v>
          </cell>
          <cell r="E478" t="str">
            <v>C24</v>
          </cell>
          <cell r="F478" t="str">
            <v>C24</v>
          </cell>
          <cell r="G478">
            <v>30483</v>
          </cell>
          <cell r="H478" t="str">
            <v>FS00</v>
          </cell>
          <cell r="I478" t="str">
            <v>C24</v>
          </cell>
          <cell r="J478" t="b">
            <v>1</v>
          </cell>
          <cell r="K478">
            <v>1</v>
          </cell>
          <cell r="L478">
            <v>1</v>
          </cell>
          <cell r="M478">
            <v>1</v>
          </cell>
          <cell r="N478">
            <v>30483</v>
          </cell>
        </row>
        <row r="479">
          <cell r="C479" t="str">
            <v>104531320FS00</v>
          </cell>
          <cell r="D479">
            <v>104531320</v>
          </cell>
          <cell r="E479" t="str">
            <v>C24</v>
          </cell>
          <cell r="F479" t="str">
            <v>C24</v>
          </cell>
          <cell r="G479">
            <v>34296</v>
          </cell>
          <cell r="H479" t="str">
            <v>FS00</v>
          </cell>
          <cell r="I479" t="str">
            <v>C24</v>
          </cell>
          <cell r="J479" t="b">
            <v>1</v>
          </cell>
          <cell r="K479">
            <v>1</v>
          </cell>
          <cell r="L479">
            <v>1</v>
          </cell>
          <cell r="M479">
            <v>1</v>
          </cell>
          <cell r="N479">
            <v>34296</v>
          </cell>
        </row>
        <row r="480">
          <cell r="C480" t="str">
            <v>105201570FS00</v>
          </cell>
          <cell r="D480">
            <v>105201570</v>
          </cell>
          <cell r="E480" t="str">
            <v>C06</v>
          </cell>
          <cell r="F480" t="str">
            <v>UN</v>
          </cell>
          <cell r="G480">
            <v>1860.27</v>
          </cell>
          <cell r="H480" t="str">
            <v>FS00</v>
          </cell>
          <cell r="I480" t="str">
            <v>UN</v>
          </cell>
          <cell r="J480" t="b">
            <v>1</v>
          </cell>
          <cell r="K480">
            <v>6</v>
          </cell>
          <cell r="L480">
            <v>1</v>
          </cell>
          <cell r="M480">
            <v>6</v>
          </cell>
          <cell r="N480">
            <v>11161.619999999999</v>
          </cell>
        </row>
        <row r="481">
          <cell r="C481" t="str">
            <v>104510290FS00</v>
          </cell>
          <cell r="D481">
            <v>104510290</v>
          </cell>
          <cell r="E481" t="str">
            <v>C06</v>
          </cell>
          <cell r="F481" t="str">
            <v>UN</v>
          </cell>
          <cell r="G481">
            <v>1350.3133333333333</v>
          </cell>
          <cell r="H481" t="str">
            <v>FS00</v>
          </cell>
          <cell r="I481" t="str">
            <v>UN</v>
          </cell>
          <cell r="J481" t="b">
            <v>1</v>
          </cell>
          <cell r="K481">
            <v>6</v>
          </cell>
          <cell r="L481">
            <v>1</v>
          </cell>
          <cell r="M481">
            <v>6</v>
          </cell>
          <cell r="N481">
            <v>8101.8799999999992</v>
          </cell>
        </row>
        <row r="482">
          <cell r="C482" t="str">
            <v>104545020FS00</v>
          </cell>
          <cell r="D482">
            <v>104545020</v>
          </cell>
          <cell r="E482" t="str">
            <v>C06</v>
          </cell>
          <cell r="F482" t="str">
            <v>UN</v>
          </cell>
          <cell r="G482">
            <v>1944</v>
          </cell>
          <cell r="H482" t="str">
            <v>FS00</v>
          </cell>
          <cell r="I482" t="str">
            <v>UN</v>
          </cell>
          <cell r="J482" t="b">
            <v>1</v>
          </cell>
          <cell r="K482">
            <v>6</v>
          </cell>
          <cell r="L482">
            <v>1</v>
          </cell>
          <cell r="M482">
            <v>6</v>
          </cell>
          <cell r="N482">
            <v>11664</v>
          </cell>
        </row>
        <row r="483">
          <cell r="C483" t="str">
            <v>104531340FS00</v>
          </cell>
          <cell r="D483">
            <v>104531340</v>
          </cell>
          <cell r="E483" t="str">
            <v>C24</v>
          </cell>
          <cell r="F483" t="str">
            <v>C24</v>
          </cell>
          <cell r="G483">
            <v>29760</v>
          </cell>
          <cell r="H483" t="str">
            <v>FS00</v>
          </cell>
          <cell r="I483" t="str">
            <v>C24</v>
          </cell>
          <cell r="J483" t="b">
            <v>1</v>
          </cell>
          <cell r="K483">
            <v>1</v>
          </cell>
          <cell r="L483">
            <v>1</v>
          </cell>
          <cell r="M483">
            <v>1</v>
          </cell>
          <cell r="N483">
            <v>29760</v>
          </cell>
        </row>
        <row r="484">
          <cell r="C484" t="str">
            <v>104510260FS00</v>
          </cell>
          <cell r="D484">
            <v>104510260</v>
          </cell>
          <cell r="E484" t="str">
            <v>C12</v>
          </cell>
          <cell r="F484" t="str">
            <v>UN</v>
          </cell>
          <cell r="G484">
            <v>999.78166666666664</v>
          </cell>
          <cell r="H484" t="str">
            <v>FS00</v>
          </cell>
          <cell r="I484" t="str">
            <v>UN</v>
          </cell>
          <cell r="J484" t="b">
            <v>1</v>
          </cell>
          <cell r="K484">
            <v>12</v>
          </cell>
          <cell r="L484">
            <v>1</v>
          </cell>
          <cell r="M484">
            <v>12</v>
          </cell>
          <cell r="N484">
            <v>11997.38</v>
          </cell>
        </row>
        <row r="485">
          <cell r="C485" t="str">
            <v>104543990FS00</v>
          </cell>
          <cell r="D485">
            <v>104543990</v>
          </cell>
          <cell r="E485" t="str">
            <v>C12</v>
          </cell>
          <cell r="F485" t="str">
            <v>UN</v>
          </cell>
          <cell r="G485">
            <v>1523</v>
          </cell>
          <cell r="H485" t="str">
            <v>FS00</v>
          </cell>
          <cell r="I485" t="str">
            <v>UN</v>
          </cell>
          <cell r="J485" t="b">
            <v>1</v>
          </cell>
          <cell r="K485">
            <v>12</v>
          </cell>
          <cell r="L485">
            <v>1</v>
          </cell>
          <cell r="M485">
            <v>12</v>
          </cell>
          <cell r="N485">
            <v>18276</v>
          </cell>
        </row>
        <row r="486">
          <cell r="C486" t="str">
            <v>104538970FS00</v>
          </cell>
          <cell r="D486">
            <v>104538970</v>
          </cell>
          <cell r="E486" t="str">
            <v>C06</v>
          </cell>
          <cell r="F486" t="str">
            <v>UN</v>
          </cell>
          <cell r="G486">
            <v>2528</v>
          </cell>
          <cell r="H486" t="str">
            <v>FS00</v>
          </cell>
          <cell r="I486" t="str">
            <v>UN</v>
          </cell>
          <cell r="J486" t="b">
            <v>1</v>
          </cell>
          <cell r="K486">
            <v>6</v>
          </cell>
          <cell r="L486">
            <v>1</v>
          </cell>
          <cell r="M486">
            <v>6</v>
          </cell>
          <cell r="N486">
            <v>15168</v>
          </cell>
        </row>
        <row r="487">
          <cell r="C487" t="str">
            <v>104518190FS00</v>
          </cell>
          <cell r="D487">
            <v>104518190</v>
          </cell>
          <cell r="E487" t="str">
            <v>C06</v>
          </cell>
          <cell r="F487" t="str">
            <v>UN</v>
          </cell>
          <cell r="G487">
            <v>3527.91</v>
          </cell>
          <cell r="H487" t="str">
            <v>FS00</v>
          </cell>
          <cell r="I487" t="str">
            <v>UN</v>
          </cell>
          <cell r="J487" t="b">
            <v>1</v>
          </cell>
          <cell r="K487">
            <v>6</v>
          </cell>
          <cell r="L487">
            <v>1</v>
          </cell>
          <cell r="M487">
            <v>6</v>
          </cell>
          <cell r="N487">
            <v>21167.46</v>
          </cell>
        </row>
        <row r="488">
          <cell r="C488" t="str">
            <v>104519310FS00</v>
          </cell>
          <cell r="D488">
            <v>104519310</v>
          </cell>
          <cell r="E488" t="str">
            <v>UN</v>
          </cell>
          <cell r="F488" t="str">
            <v>UN</v>
          </cell>
          <cell r="G488">
            <v>180167</v>
          </cell>
          <cell r="H488" t="str">
            <v>FS00</v>
          </cell>
          <cell r="I488" t="str">
            <v>UN</v>
          </cell>
          <cell r="J488" t="b">
            <v>1</v>
          </cell>
          <cell r="K488">
            <v>1</v>
          </cell>
          <cell r="L488">
            <v>1</v>
          </cell>
          <cell r="M488">
            <v>1</v>
          </cell>
          <cell r="N488">
            <v>180167</v>
          </cell>
        </row>
        <row r="489">
          <cell r="C489" t="str">
            <v>104539590FS00</v>
          </cell>
          <cell r="D489">
            <v>104539590</v>
          </cell>
          <cell r="E489" t="str">
            <v>C12</v>
          </cell>
          <cell r="F489" t="str">
            <v>UN</v>
          </cell>
          <cell r="G489">
            <v>62</v>
          </cell>
          <cell r="H489" t="str">
            <v>FS00</v>
          </cell>
          <cell r="I489" t="str">
            <v>UN</v>
          </cell>
          <cell r="J489" t="b">
            <v>1</v>
          </cell>
          <cell r="K489">
            <v>12</v>
          </cell>
          <cell r="L489">
            <v>1</v>
          </cell>
          <cell r="M489">
            <v>12</v>
          </cell>
          <cell r="N489">
            <v>744</v>
          </cell>
        </row>
        <row r="490">
          <cell r="C490" t="str">
            <v>201300001FS00</v>
          </cell>
          <cell r="D490">
            <v>201300001</v>
          </cell>
          <cell r="E490" t="str">
            <v>C10</v>
          </cell>
          <cell r="F490" t="str">
            <v>UN</v>
          </cell>
          <cell r="G490">
            <v>3796.319</v>
          </cell>
          <cell r="H490" t="str">
            <v>FS00</v>
          </cell>
          <cell r="I490" t="str">
            <v>UN</v>
          </cell>
          <cell r="J490" t="b">
            <v>1</v>
          </cell>
          <cell r="K490">
            <v>10</v>
          </cell>
          <cell r="L490">
            <v>1</v>
          </cell>
          <cell r="M490">
            <v>10</v>
          </cell>
          <cell r="N490">
            <v>37963.19</v>
          </cell>
        </row>
        <row r="491">
          <cell r="C491" t="str">
            <v>104560910FS00</v>
          </cell>
          <cell r="D491">
            <v>104560910</v>
          </cell>
          <cell r="E491" t="str">
            <v>C06</v>
          </cell>
          <cell r="F491" t="str">
            <v>UN</v>
          </cell>
          <cell r="G491">
            <v>11023.808333333332</v>
          </cell>
          <cell r="H491" t="str">
            <v>FS00</v>
          </cell>
          <cell r="I491" t="str">
            <v>UN</v>
          </cell>
          <cell r="J491" t="b">
            <v>1</v>
          </cell>
          <cell r="K491">
            <v>6</v>
          </cell>
          <cell r="L491">
            <v>1</v>
          </cell>
          <cell r="M491">
            <v>6</v>
          </cell>
          <cell r="N491">
            <v>66142.849999999991</v>
          </cell>
        </row>
        <row r="492">
          <cell r="C492" t="str">
            <v>104500330FS00</v>
          </cell>
          <cell r="D492">
            <v>104500330</v>
          </cell>
          <cell r="E492" t="str">
            <v>C06</v>
          </cell>
          <cell r="F492" t="str">
            <v>UN</v>
          </cell>
          <cell r="G492">
            <v>11829.72</v>
          </cell>
          <cell r="H492" t="str">
            <v>FS00</v>
          </cell>
          <cell r="I492" t="str">
            <v>UN</v>
          </cell>
          <cell r="J492" t="b">
            <v>1</v>
          </cell>
          <cell r="K492">
            <v>6</v>
          </cell>
          <cell r="L492">
            <v>1</v>
          </cell>
          <cell r="M492">
            <v>6</v>
          </cell>
          <cell r="N492">
            <v>70978.319999999992</v>
          </cell>
        </row>
        <row r="493">
          <cell r="C493" t="str">
            <v>104514810FS00</v>
          </cell>
          <cell r="D493">
            <v>104514810</v>
          </cell>
          <cell r="E493" t="str">
            <v>C06</v>
          </cell>
          <cell r="F493" t="str">
            <v>UN</v>
          </cell>
          <cell r="G493">
            <v>10226.19</v>
          </cell>
          <cell r="H493" t="str">
            <v>FS00</v>
          </cell>
          <cell r="I493" t="str">
            <v>UN</v>
          </cell>
          <cell r="J493" t="b">
            <v>1</v>
          </cell>
          <cell r="K493">
            <v>6</v>
          </cell>
          <cell r="L493">
            <v>1</v>
          </cell>
          <cell r="M493">
            <v>6</v>
          </cell>
          <cell r="N493">
            <v>61357.14</v>
          </cell>
        </row>
        <row r="494">
          <cell r="C494" t="str">
            <v>104524660FS00</v>
          </cell>
          <cell r="D494">
            <v>104524660</v>
          </cell>
          <cell r="E494" t="str">
            <v>C06</v>
          </cell>
          <cell r="F494" t="str">
            <v>UN</v>
          </cell>
          <cell r="G494">
            <v>12403.17</v>
          </cell>
          <cell r="H494" t="str">
            <v>FS00</v>
          </cell>
          <cell r="I494" t="str">
            <v>UN</v>
          </cell>
          <cell r="J494" t="b">
            <v>1</v>
          </cell>
          <cell r="K494">
            <v>6</v>
          </cell>
          <cell r="L494">
            <v>1</v>
          </cell>
          <cell r="M494">
            <v>6</v>
          </cell>
          <cell r="N494">
            <v>74419.02</v>
          </cell>
        </row>
        <row r="495">
          <cell r="C495" t="str">
            <v>104519130FS00</v>
          </cell>
          <cell r="D495">
            <v>104519130</v>
          </cell>
          <cell r="E495" t="str">
            <v>C06</v>
          </cell>
          <cell r="F495" t="str">
            <v>UN</v>
          </cell>
          <cell r="G495">
            <v>13969.25</v>
          </cell>
          <cell r="H495" t="str">
            <v>FS00</v>
          </cell>
          <cell r="I495" t="str">
            <v>UN</v>
          </cell>
          <cell r="J495" t="b">
            <v>1</v>
          </cell>
          <cell r="K495">
            <v>6</v>
          </cell>
          <cell r="L495">
            <v>1</v>
          </cell>
          <cell r="M495">
            <v>6</v>
          </cell>
          <cell r="N495">
            <v>83815.5</v>
          </cell>
        </row>
        <row r="496">
          <cell r="C496" t="str">
            <v>104543070FS00</v>
          </cell>
          <cell r="D496">
            <v>104543070</v>
          </cell>
          <cell r="E496" t="str">
            <v>C12</v>
          </cell>
          <cell r="F496" t="str">
            <v>UN</v>
          </cell>
          <cell r="G496">
            <v>2687</v>
          </cell>
          <cell r="H496" t="str">
            <v>FS00</v>
          </cell>
          <cell r="I496" t="str">
            <v>UN</v>
          </cell>
          <cell r="J496" t="b">
            <v>1</v>
          </cell>
          <cell r="K496">
            <v>12</v>
          </cell>
          <cell r="L496">
            <v>1</v>
          </cell>
          <cell r="M496">
            <v>12</v>
          </cell>
          <cell r="N496">
            <v>32244</v>
          </cell>
        </row>
        <row r="497">
          <cell r="C497" t="str">
            <v>201300003FS00</v>
          </cell>
          <cell r="D497">
            <v>201300003</v>
          </cell>
          <cell r="E497" t="str">
            <v>C10</v>
          </cell>
          <cell r="F497" t="str">
            <v>UN</v>
          </cell>
          <cell r="G497">
            <v>3750.6</v>
          </cell>
          <cell r="H497" t="str">
            <v>FS00</v>
          </cell>
          <cell r="I497" t="str">
            <v>UN</v>
          </cell>
          <cell r="J497" t="b">
            <v>1</v>
          </cell>
          <cell r="K497">
            <v>10</v>
          </cell>
          <cell r="L497">
            <v>1</v>
          </cell>
          <cell r="M497">
            <v>10</v>
          </cell>
          <cell r="N497">
            <v>37506</v>
          </cell>
        </row>
        <row r="498">
          <cell r="C498" t="str">
            <v>104543720FS00</v>
          </cell>
          <cell r="D498">
            <v>104543720</v>
          </cell>
          <cell r="E498" t="str">
            <v>UN</v>
          </cell>
          <cell r="F498" t="str">
            <v>UN</v>
          </cell>
          <cell r="G498">
            <v>3613</v>
          </cell>
          <cell r="H498" t="str">
            <v>FS00</v>
          </cell>
          <cell r="I498" t="str">
            <v>UN</v>
          </cell>
          <cell r="J498" t="b">
            <v>1</v>
          </cell>
          <cell r="K498">
            <v>1</v>
          </cell>
          <cell r="L498">
            <v>1</v>
          </cell>
          <cell r="M498">
            <v>1</v>
          </cell>
          <cell r="N498">
            <v>3613</v>
          </cell>
        </row>
        <row r="499">
          <cell r="C499" t="str">
            <v>101600080FS00</v>
          </cell>
          <cell r="D499">
            <v>101600080</v>
          </cell>
          <cell r="E499" t="str">
            <v>C06</v>
          </cell>
          <cell r="F499" t="str">
            <v>UN</v>
          </cell>
          <cell r="G499">
            <v>3169.8333333333335</v>
          </cell>
          <cell r="H499" t="str">
            <v>FS00</v>
          </cell>
          <cell r="I499" t="str">
            <v>UN</v>
          </cell>
          <cell r="J499" t="b">
            <v>1</v>
          </cell>
          <cell r="K499">
            <v>6</v>
          </cell>
          <cell r="L499">
            <v>1</v>
          </cell>
          <cell r="M499">
            <v>6</v>
          </cell>
          <cell r="N499">
            <v>19019</v>
          </cell>
        </row>
        <row r="500">
          <cell r="C500" t="str">
            <v>104521140FS00</v>
          </cell>
          <cell r="D500">
            <v>104521140</v>
          </cell>
          <cell r="E500" t="str">
            <v>Z80</v>
          </cell>
          <cell r="F500" t="str">
            <v>UN</v>
          </cell>
          <cell r="G500">
            <v>83.87</v>
          </cell>
          <cell r="H500" t="str">
            <v>FS00</v>
          </cell>
          <cell r="I500" t="str">
            <v>UN</v>
          </cell>
          <cell r="J500" t="b">
            <v>1</v>
          </cell>
          <cell r="K500">
            <v>180</v>
          </cell>
          <cell r="L500">
            <v>1</v>
          </cell>
          <cell r="M500">
            <v>180</v>
          </cell>
          <cell r="N500">
            <v>15096.6</v>
          </cell>
        </row>
        <row r="501">
          <cell r="C501" t="str">
            <v>150001266FS00</v>
          </cell>
          <cell r="D501">
            <v>150001266</v>
          </cell>
          <cell r="E501" t="str">
            <v>C12</v>
          </cell>
          <cell r="F501" t="str">
            <v>UN</v>
          </cell>
          <cell r="G501">
            <v>10193.17</v>
          </cell>
          <cell r="H501" t="str">
            <v>FS00</v>
          </cell>
          <cell r="I501" t="str">
            <v>UN</v>
          </cell>
          <cell r="J501" t="b">
            <v>1</v>
          </cell>
          <cell r="K501">
            <v>12</v>
          </cell>
          <cell r="L501">
            <v>1</v>
          </cell>
          <cell r="M501">
            <v>12</v>
          </cell>
          <cell r="N501">
            <v>122318.04000000001</v>
          </cell>
        </row>
        <row r="502">
          <cell r="C502" t="str">
            <v>150000829FS00</v>
          </cell>
          <cell r="D502">
            <v>150000829</v>
          </cell>
          <cell r="E502" t="str">
            <v>C06</v>
          </cell>
          <cell r="F502" t="str">
            <v>UN</v>
          </cell>
          <cell r="G502">
            <v>8515.9500000000007</v>
          </cell>
          <cell r="H502" t="str">
            <v>FS00</v>
          </cell>
          <cell r="I502" t="str">
            <v>UN</v>
          </cell>
          <cell r="J502" t="b">
            <v>1</v>
          </cell>
          <cell r="K502">
            <v>6</v>
          </cell>
          <cell r="L502">
            <v>1</v>
          </cell>
          <cell r="M502">
            <v>6</v>
          </cell>
          <cell r="N502">
            <v>51095.700000000004</v>
          </cell>
        </row>
        <row r="503">
          <cell r="C503" t="str">
            <v>104520910FS00</v>
          </cell>
          <cell r="D503">
            <v>104520910</v>
          </cell>
          <cell r="E503" t="str">
            <v>Z60</v>
          </cell>
          <cell r="F503" t="str">
            <v>UN</v>
          </cell>
          <cell r="G503">
            <v>225.65</v>
          </cell>
          <cell r="H503" t="str">
            <v>FS00</v>
          </cell>
          <cell r="I503" t="str">
            <v>UN</v>
          </cell>
          <cell r="J503" t="b">
            <v>1</v>
          </cell>
          <cell r="K503">
            <v>160</v>
          </cell>
          <cell r="L503">
            <v>1</v>
          </cell>
          <cell r="M503">
            <v>160</v>
          </cell>
          <cell r="N503">
            <v>36104</v>
          </cell>
        </row>
        <row r="504">
          <cell r="C504" t="str">
            <v>104502460FS00</v>
          </cell>
          <cell r="D504">
            <v>104502460</v>
          </cell>
          <cell r="E504" t="str">
            <v>C50</v>
          </cell>
          <cell r="F504" t="str">
            <v>UN</v>
          </cell>
          <cell r="G504">
            <v>250.09</v>
          </cell>
          <cell r="H504" t="str">
            <v>FS00</v>
          </cell>
          <cell r="I504" t="str">
            <v>UN</v>
          </cell>
          <cell r="J504" t="b">
            <v>1</v>
          </cell>
          <cell r="K504">
            <v>50</v>
          </cell>
          <cell r="L504">
            <v>1</v>
          </cell>
          <cell r="M504">
            <v>50</v>
          </cell>
          <cell r="N504">
            <v>12504.5</v>
          </cell>
        </row>
        <row r="505">
          <cell r="C505" t="str">
            <v>104529480FS00</v>
          </cell>
          <cell r="D505">
            <v>104529480</v>
          </cell>
          <cell r="E505" t="str">
            <v>Z00</v>
          </cell>
          <cell r="F505" t="str">
            <v>UN</v>
          </cell>
          <cell r="G505">
            <v>238</v>
          </cell>
          <cell r="H505" t="str">
            <v>FS00</v>
          </cell>
          <cell r="I505" t="str">
            <v>UN</v>
          </cell>
          <cell r="J505" t="b">
            <v>1</v>
          </cell>
          <cell r="K505">
            <v>100</v>
          </cell>
          <cell r="L505">
            <v>1</v>
          </cell>
          <cell r="M505">
            <v>100</v>
          </cell>
          <cell r="N505">
            <v>23800</v>
          </cell>
        </row>
        <row r="506">
          <cell r="C506" t="str">
            <v>104521030FS00</v>
          </cell>
          <cell r="D506">
            <v>104521030</v>
          </cell>
          <cell r="E506" t="str">
            <v>Z00</v>
          </cell>
          <cell r="F506" t="str">
            <v>UN</v>
          </cell>
          <cell r="G506">
            <v>247.31</v>
          </cell>
          <cell r="H506" t="str">
            <v>FS00</v>
          </cell>
          <cell r="I506" t="str">
            <v>UN</v>
          </cell>
          <cell r="J506" t="b">
            <v>1</v>
          </cell>
          <cell r="K506">
            <v>100</v>
          </cell>
          <cell r="L506">
            <v>1</v>
          </cell>
          <cell r="M506">
            <v>100</v>
          </cell>
          <cell r="N506">
            <v>24731</v>
          </cell>
        </row>
        <row r="507">
          <cell r="C507" t="str">
            <v>104523790FS00</v>
          </cell>
          <cell r="D507">
            <v>104523790</v>
          </cell>
          <cell r="E507" t="str">
            <v>Z00</v>
          </cell>
          <cell r="F507" t="str">
            <v>UN</v>
          </cell>
          <cell r="G507">
            <v>351.4</v>
          </cell>
          <cell r="H507" t="str">
            <v>FS00</v>
          </cell>
          <cell r="I507" t="str">
            <v>UN</v>
          </cell>
          <cell r="J507" t="b">
            <v>1</v>
          </cell>
          <cell r="K507">
            <v>100</v>
          </cell>
          <cell r="L507">
            <v>1</v>
          </cell>
          <cell r="M507">
            <v>100</v>
          </cell>
          <cell r="N507">
            <v>35140</v>
          </cell>
        </row>
        <row r="508">
          <cell r="C508" t="str">
            <v>104523840FS00</v>
          </cell>
          <cell r="D508">
            <v>104523840</v>
          </cell>
          <cell r="E508" t="str">
            <v>Z00</v>
          </cell>
          <cell r="F508" t="str">
            <v>UN</v>
          </cell>
          <cell r="G508">
            <v>356.45</v>
          </cell>
          <cell r="H508" t="str">
            <v>FS00</v>
          </cell>
          <cell r="I508" t="str">
            <v>UN</v>
          </cell>
          <cell r="J508" t="b">
            <v>1</v>
          </cell>
          <cell r="K508">
            <v>100</v>
          </cell>
          <cell r="L508">
            <v>1</v>
          </cell>
          <cell r="M508">
            <v>100</v>
          </cell>
          <cell r="N508">
            <v>35645</v>
          </cell>
        </row>
        <row r="509">
          <cell r="C509" t="str">
            <v>104523810FS00</v>
          </cell>
          <cell r="D509">
            <v>104523810</v>
          </cell>
          <cell r="E509" t="str">
            <v>Z00</v>
          </cell>
          <cell r="F509" t="str">
            <v>UN</v>
          </cell>
          <cell r="G509">
            <v>340.27</v>
          </cell>
          <cell r="H509" t="str">
            <v>FS00</v>
          </cell>
          <cell r="I509" t="str">
            <v>UN</v>
          </cell>
          <cell r="J509" t="b">
            <v>1</v>
          </cell>
          <cell r="K509">
            <v>100</v>
          </cell>
          <cell r="L509">
            <v>1</v>
          </cell>
          <cell r="M509">
            <v>100</v>
          </cell>
          <cell r="N509">
            <v>34027</v>
          </cell>
        </row>
        <row r="510">
          <cell r="C510" t="str">
            <v>104511800FS00</v>
          </cell>
          <cell r="D510">
            <v>104511800</v>
          </cell>
          <cell r="E510" t="str">
            <v>Z00</v>
          </cell>
          <cell r="F510" t="str">
            <v>Z00</v>
          </cell>
          <cell r="G510">
            <v>24325.3</v>
          </cell>
          <cell r="H510" t="str">
            <v>FS00</v>
          </cell>
          <cell r="I510" t="str">
            <v>Z00</v>
          </cell>
          <cell r="J510" t="b">
            <v>1</v>
          </cell>
          <cell r="K510">
            <v>1</v>
          </cell>
          <cell r="L510">
            <v>1</v>
          </cell>
          <cell r="M510">
            <v>1</v>
          </cell>
          <cell r="N510">
            <v>24325.3</v>
          </cell>
        </row>
        <row r="511">
          <cell r="C511" t="str">
            <v>104523800FS00</v>
          </cell>
          <cell r="D511">
            <v>104523800</v>
          </cell>
          <cell r="E511" t="str">
            <v>Z00</v>
          </cell>
          <cell r="F511" t="str">
            <v>UN</v>
          </cell>
          <cell r="G511">
            <v>241.46</v>
          </cell>
          <cell r="H511" t="str">
            <v>FS00</v>
          </cell>
          <cell r="I511" t="str">
            <v>UN</v>
          </cell>
          <cell r="J511" t="b">
            <v>1</v>
          </cell>
          <cell r="K511">
            <v>100</v>
          </cell>
          <cell r="L511">
            <v>1</v>
          </cell>
          <cell r="M511">
            <v>100</v>
          </cell>
          <cell r="N511">
            <v>24146</v>
          </cell>
        </row>
        <row r="512">
          <cell r="C512" t="str">
            <v>104511810FS00</v>
          </cell>
          <cell r="D512">
            <v>104511810</v>
          </cell>
          <cell r="E512" t="str">
            <v>Z00</v>
          </cell>
          <cell r="F512" t="str">
            <v>Z00</v>
          </cell>
          <cell r="G512">
            <v>25128.34</v>
          </cell>
          <cell r="H512" t="str">
            <v>FS00</v>
          </cell>
          <cell r="I512" t="str">
            <v>Z00</v>
          </cell>
          <cell r="J512" t="b">
            <v>1</v>
          </cell>
          <cell r="K512">
            <v>1</v>
          </cell>
          <cell r="L512">
            <v>1</v>
          </cell>
          <cell r="M512">
            <v>1</v>
          </cell>
          <cell r="N512">
            <v>25128.34</v>
          </cell>
        </row>
        <row r="513">
          <cell r="C513" t="str">
            <v>104523830FS00</v>
          </cell>
          <cell r="D513">
            <v>104523830</v>
          </cell>
          <cell r="E513" t="str">
            <v>Z00</v>
          </cell>
          <cell r="F513" t="str">
            <v>UN</v>
          </cell>
          <cell r="G513">
            <v>185.53</v>
          </cell>
          <cell r="H513" t="str">
            <v>FS00</v>
          </cell>
          <cell r="I513" t="str">
            <v>UN</v>
          </cell>
          <cell r="J513" t="b">
            <v>1</v>
          </cell>
          <cell r="K513">
            <v>100</v>
          </cell>
          <cell r="L513">
            <v>1</v>
          </cell>
          <cell r="M513">
            <v>100</v>
          </cell>
          <cell r="N513">
            <v>18553</v>
          </cell>
        </row>
        <row r="514">
          <cell r="C514" t="str">
            <v>104523850FS00</v>
          </cell>
          <cell r="D514">
            <v>104523850</v>
          </cell>
          <cell r="E514" t="str">
            <v>Z00</v>
          </cell>
          <cell r="F514" t="str">
            <v>UN</v>
          </cell>
          <cell r="G514">
            <v>205.44</v>
          </cell>
          <cell r="H514" t="str">
            <v>FS00</v>
          </cell>
          <cell r="I514" t="str">
            <v>UN</v>
          </cell>
          <cell r="J514" t="b">
            <v>1</v>
          </cell>
          <cell r="K514">
            <v>100</v>
          </cell>
          <cell r="L514">
            <v>1</v>
          </cell>
          <cell r="M514">
            <v>100</v>
          </cell>
          <cell r="N514">
            <v>20544</v>
          </cell>
        </row>
        <row r="515">
          <cell r="C515" t="str">
            <v>104545160FS00</v>
          </cell>
          <cell r="D515">
            <v>104545160</v>
          </cell>
          <cell r="E515" t="str">
            <v>C10</v>
          </cell>
          <cell r="F515" t="str">
            <v>UN</v>
          </cell>
          <cell r="G515">
            <v>8418</v>
          </cell>
          <cell r="H515" t="str">
            <v>FS00</v>
          </cell>
          <cell r="I515" t="str">
            <v>UN</v>
          </cell>
          <cell r="J515" t="b">
            <v>1</v>
          </cell>
          <cell r="K515">
            <v>10</v>
          </cell>
          <cell r="L515">
            <v>1</v>
          </cell>
          <cell r="M515">
            <v>10</v>
          </cell>
          <cell r="N515">
            <v>84180</v>
          </cell>
        </row>
        <row r="516">
          <cell r="C516" t="str">
            <v>104543850FS00</v>
          </cell>
          <cell r="D516">
            <v>104543850</v>
          </cell>
          <cell r="E516" t="str">
            <v>C10</v>
          </cell>
          <cell r="F516" t="str">
            <v>UN</v>
          </cell>
          <cell r="G516">
            <v>6745</v>
          </cell>
          <cell r="H516" t="str">
            <v>FS00</v>
          </cell>
          <cell r="I516" t="str">
            <v>UN</v>
          </cell>
          <cell r="J516" t="b">
            <v>1</v>
          </cell>
          <cell r="K516">
            <v>10</v>
          </cell>
          <cell r="L516">
            <v>1</v>
          </cell>
          <cell r="M516">
            <v>10</v>
          </cell>
          <cell r="N516">
            <v>67450</v>
          </cell>
        </row>
        <row r="517">
          <cell r="C517" t="str">
            <v>104516290FS00</v>
          </cell>
          <cell r="D517">
            <v>104516290</v>
          </cell>
          <cell r="E517" t="str">
            <v>C10</v>
          </cell>
          <cell r="F517" t="str">
            <v>UN</v>
          </cell>
          <cell r="G517">
            <v>5884.99</v>
          </cell>
          <cell r="H517" t="str">
            <v>FS00</v>
          </cell>
          <cell r="I517" t="str">
            <v>UN</v>
          </cell>
          <cell r="J517" t="b">
            <v>1</v>
          </cell>
          <cell r="K517">
            <v>10</v>
          </cell>
          <cell r="L517">
            <v>1</v>
          </cell>
          <cell r="M517">
            <v>10</v>
          </cell>
          <cell r="N517">
            <v>58849.899999999994</v>
          </cell>
        </row>
        <row r="518">
          <cell r="C518" t="str">
            <v>104529600FS00</v>
          </cell>
          <cell r="D518">
            <v>104529600</v>
          </cell>
          <cell r="E518" t="str">
            <v>C10</v>
          </cell>
          <cell r="F518" t="str">
            <v>UN</v>
          </cell>
          <cell r="G518">
            <v>5490</v>
          </cell>
          <cell r="H518" t="str">
            <v>FS00</v>
          </cell>
          <cell r="I518" t="str">
            <v>UN</v>
          </cell>
          <cell r="J518" t="b">
            <v>1</v>
          </cell>
          <cell r="K518">
            <v>10</v>
          </cell>
          <cell r="L518">
            <v>1</v>
          </cell>
          <cell r="M518">
            <v>10</v>
          </cell>
          <cell r="N518">
            <v>54900</v>
          </cell>
        </row>
        <row r="519">
          <cell r="C519" t="str">
            <v>104515840FS00</v>
          </cell>
          <cell r="D519">
            <v>104515840</v>
          </cell>
          <cell r="E519" t="str">
            <v>C10</v>
          </cell>
          <cell r="F519" t="str">
            <v>UN</v>
          </cell>
          <cell r="G519">
            <v>3156.59</v>
          </cell>
          <cell r="H519" t="str">
            <v>FS00</v>
          </cell>
          <cell r="I519" t="str">
            <v>UN</v>
          </cell>
          <cell r="J519" t="b">
            <v>1</v>
          </cell>
          <cell r="K519">
            <v>10</v>
          </cell>
          <cell r="L519">
            <v>1</v>
          </cell>
          <cell r="M519">
            <v>10</v>
          </cell>
          <cell r="N519">
            <v>31565.9</v>
          </cell>
        </row>
        <row r="520">
          <cell r="C520" t="str">
            <v>104547990FS00</v>
          </cell>
          <cell r="D520">
            <v>104547990</v>
          </cell>
          <cell r="E520" t="str">
            <v>C20</v>
          </cell>
          <cell r="F520" t="str">
            <v>UN</v>
          </cell>
          <cell r="G520">
            <v>3280</v>
          </cell>
          <cell r="H520" t="str">
            <v>FS00</v>
          </cell>
          <cell r="I520" t="str">
            <v>UN</v>
          </cell>
          <cell r="J520" t="b">
            <v>1</v>
          </cell>
          <cell r="K520">
            <v>20</v>
          </cell>
          <cell r="L520">
            <v>1</v>
          </cell>
          <cell r="M520">
            <v>20</v>
          </cell>
          <cell r="N520">
            <v>65600</v>
          </cell>
        </row>
        <row r="521">
          <cell r="C521" t="str">
            <v>104516280FS00</v>
          </cell>
          <cell r="D521">
            <v>104516280</v>
          </cell>
          <cell r="E521" t="str">
            <v>C10</v>
          </cell>
          <cell r="F521" t="str">
            <v>UN</v>
          </cell>
          <cell r="G521">
            <v>7802.9</v>
          </cell>
          <cell r="H521" t="str">
            <v>FS00</v>
          </cell>
          <cell r="I521" t="str">
            <v>UN</v>
          </cell>
          <cell r="J521" t="b">
            <v>1</v>
          </cell>
          <cell r="K521">
            <v>10</v>
          </cell>
          <cell r="L521">
            <v>1</v>
          </cell>
          <cell r="M521">
            <v>10</v>
          </cell>
          <cell r="N521">
            <v>78029</v>
          </cell>
        </row>
        <row r="522">
          <cell r="C522" t="str">
            <v>104529610FS00</v>
          </cell>
          <cell r="D522">
            <v>104529610</v>
          </cell>
          <cell r="E522" t="str">
            <v>C10</v>
          </cell>
          <cell r="F522" t="str">
            <v>UN</v>
          </cell>
          <cell r="G522">
            <v>6962</v>
          </cell>
          <cell r="H522" t="str">
            <v>FS00</v>
          </cell>
          <cell r="I522" t="str">
            <v>UN</v>
          </cell>
          <cell r="J522" t="b">
            <v>1</v>
          </cell>
          <cell r="K522">
            <v>10</v>
          </cell>
          <cell r="L522">
            <v>1</v>
          </cell>
          <cell r="M522">
            <v>10</v>
          </cell>
          <cell r="N522">
            <v>69620</v>
          </cell>
        </row>
        <row r="523">
          <cell r="C523" t="str">
            <v>104543860FS00</v>
          </cell>
          <cell r="D523">
            <v>104543860</v>
          </cell>
          <cell r="E523" t="str">
            <v>UN</v>
          </cell>
          <cell r="F523" t="str">
            <v>UN</v>
          </cell>
          <cell r="G523">
            <v>2072000</v>
          </cell>
          <cell r="H523" t="str">
            <v>FS00</v>
          </cell>
          <cell r="I523" t="str">
            <v>UN</v>
          </cell>
          <cell r="J523" t="b">
            <v>1</v>
          </cell>
          <cell r="K523">
            <v>1</v>
          </cell>
          <cell r="L523">
            <v>1</v>
          </cell>
          <cell r="M523">
            <v>1</v>
          </cell>
          <cell r="N523">
            <v>2072000</v>
          </cell>
        </row>
        <row r="524">
          <cell r="C524" t="str">
            <v>104522390FS00</v>
          </cell>
          <cell r="D524">
            <v>104522390</v>
          </cell>
          <cell r="E524" t="str">
            <v>UN</v>
          </cell>
          <cell r="F524" t="str">
            <v>UN</v>
          </cell>
          <cell r="G524">
            <v>15662</v>
          </cell>
          <cell r="H524" t="str">
            <v>FS00</v>
          </cell>
          <cell r="I524" t="str">
            <v>UN</v>
          </cell>
          <cell r="J524" t="b">
            <v>1</v>
          </cell>
          <cell r="K524">
            <v>1</v>
          </cell>
          <cell r="L524">
            <v>1</v>
          </cell>
          <cell r="M524">
            <v>1</v>
          </cell>
          <cell r="N524">
            <v>15662</v>
          </cell>
        </row>
        <row r="525">
          <cell r="C525" t="str">
            <v>104522320FS00</v>
          </cell>
          <cell r="D525">
            <v>104522320</v>
          </cell>
          <cell r="E525" t="str">
            <v>UN</v>
          </cell>
          <cell r="F525" t="str">
            <v>UN</v>
          </cell>
          <cell r="G525">
            <v>11855</v>
          </cell>
          <cell r="H525" t="str">
            <v>FS00</v>
          </cell>
          <cell r="I525" t="str">
            <v>UN</v>
          </cell>
          <cell r="J525" t="b">
            <v>1</v>
          </cell>
          <cell r="K525">
            <v>1</v>
          </cell>
          <cell r="L525">
            <v>1</v>
          </cell>
          <cell r="M525">
            <v>1</v>
          </cell>
          <cell r="N525">
            <v>11855</v>
          </cell>
        </row>
        <row r="526">
          <cell r="C526" t="str">
            <v>104548030FS00</v>
          </cell>
          <cell r="D526">
            <v>104548030</v>
          </cell>
          <cell r="E526" t="str">
            <v>UN</v>
          </cell>
          <cell r="F526" t="str">
            <v>UN</v>
          </cell>
          <cell r="G526">
            <v>4800</v>
          </cell>
          <cell r="H526" t="str">
            <v>FS00</v>
          </cell>
          <cell r="I526" t="str">
            <v>UN</v>
          </cell>
          <cell r="J526" t="b">
            <v>1</v>
          </cell>
          <cell r="K526">
            <v>1</v>
          </cell>
          <cell r="L526">
            <v>1</v>
          </cell>
          <cell r="M526">
            <v>1</v>
          </cell>
          <cell r="N526">
            <v>4800</v>
          </cell>
        </row>
        <row r="527">
          <cell r="C527" t="str">
            <v>104522340FS00</v>
          </cell>
          <cell r="D527">
            <v>104522340</v>
          </cell>
          <cell r="E527" t="str">
            <v>UN</v>
          </cell>
          <cell r="F527" t="str">
            <v>UN</v>
          </cell>
          <cell r="G527">
            <v>4375</v>
          </cell>
          <cell r="H527" t="str">
            <v>FS00</v>
          </cell>
          <cell r="I527" t="str">
            <v>UN</v>
          </cell>
          <cell r="J527" t="b">
            <v>1</v>
          </cell>
          <cell r="K527">
            <v>1</v>
          </cell>
          <cell r="L527">
            <v>1</v>
          </cell>
          <cell r="M527">
            <v>1</v>
          </cell>
          <cell r="N527">
            <v>4375</v>
          </cell>
        </row>
        <row r="528">
          <cell r="C528" t="str">
            <v>104548020FS00</v>
          </cell>
          <cell r="D528">
            <v>104548020</v>
          </cell>
          <cell r="E528" t="str">
            <v>UN</v>
          </cell>
          <cell r="F528" t="str">
            <v>UN</v>
          </cell>
          <cell r="G528">
            <v>4800</v>
          </cell>
          <cell r="H528" t="str">
            <v>FS00</v>
          </cell>
          <cell r="I528" t="str">
            <v>UN</v>
          </cell>
          <cell r="J528" t="b">
            <v>1</v>
          </cell>
          <cell r="K528">
            <v>1</v>
          </cell>
          <cell r="L528">
            <v>1</v>
          </cell>
          <cell r="M528">
            <v>1</v>
          </cell>
          <cell r="N528">
            <v>4800</v>
          </cell>
        </row>
        <row r="529">
          <cell r="C529" t="str">
            <v>104522330FS00</v>
          </cell>
          <cell r="D529">
            <v>104522330</v>
          </cell>
          <cell r="E529" t="str">
            <v>UN</v>
          </cell>
          <cell r="F529" t="str">
            <v>UN</v>
          </cell>
          <cell r="G529">
            <v>4600</v>
          </cell>
          <cell r="H529" t="str">
            <v>FS00</v>
          </cell>
          <cell r="I529" t="str">
            <v>UN</v>
          </cell>
          <cell r="J529" t="b">
            <v>1</v>
          </cell>
          <cell r="K529">
            <v>1</v>
          </cell>
          <cell r="L529">
            <v>1</v>
          </cell>
          <cell r="M529">
            <v>1</v>
          </cell>
          <cell r="N529">
            <v>4600</v>
          </cell>
        </row>
        <row r="530">
          <cell r="C530" t="str">
            <v>104522350FS00</v>
          </cell>
          <cell r="D530">
            <v>104522350</v>
          </cell>
          <cell r="E530" t="str">
            <v>UN</v>
          </cell>
          <cell r="F530" t="str">
            <v>UN</v>
          </cell>
          <cell r="G530">
            <v>4572</v>
          </cell>
          <cell r="H530" t="str">
            <v>FS00</v>
          </cell>
          <cell r="I530" t="str">
            <v>UN</v>
          </cell>
          <cell r="J530" t="b">
            <v>1</v>
          </cell>
          <cell r="K530">
            <v>1</v>
          </cell>
          <cell r="L530">
            <v>1</v>
          </cell>
          <cell r="M530">
            <v>1</v>
          </cell>
          <cell r="N530">
            <v>4572</v>
          </cell>
        </row>
        <row r="531">
          <cell r="C531" t="str">
            <v>104548070FS00</v>
          </cell>
          <cell r="D531">
            <v>104548070</v>
          </cell>
          <cell r="E531" t="str">
            <v>UN</v>
          </cell>
          <cell r="F531" t="str">
            <v>UN</v>
          </cell>
          <cell r="G531">
            <v>4800</v>
          </cell>
          <cell r="H531" t="str">
            <v>FS00</v>
          </cell>
          <cell r="I531" t="str">
            <v>UN</v>
          </cell>
          <cell r="J531" t="b">
            <v>1</v>
          </cell>
          <cell r="K531">
            <v>1</v>
          </cell>
          <cell r="L531">
            <v>1</v>
          </cell>
          <cell r="M531">
            <v>1</v>
          </cell>
          <cell r="N531">
            <v>4800</v>
          </cell>
        </row>
        <row r="532">
          <cell r="C532" t="str">
            <v>104522360FS00</v>
          </cell>
          <cell r="D532">
            <v>104522360</v>
          </cell>
          <cell r="E532" t="str">
            <v>UN</v>
          </cell>
          <cell r="F532" t="str">
            <v>UN</v>
          </cell>
          <cell r="G532">
            <v>4381</v>
          </cell>
          <cell r="H532" t="str">
            <v>FS00</v>
          </cell>
          <cell r="I532" t="str">
            <v>UN</v>
          </cell>
          <cell r="J532" t="b">
            <v>1</v>
          </cell>
          <cell r="K532">
            <v>1</v>
          </cell>
          <cell r="L532">
            <v>1</v>
          </cell>
          <cell r="M532">
            <v>1</v>
          </cell>
          <cell r="N532">
            <v>4381</v>
          </cell>
        </row>
        <row r="533">
          <cell r="C533" t="str">
            <v>104548060FS00</v>
          </cell>
          <cell r="D533">
            <v>104548060</v>
          </cell>
          <cell r="E533" t="str">
            <v>UN</v>
          </cell>
          <cell r="F533" t="str">
            <v>UN</v>
          </cell>
          <cell r="G533">
            <v>4373</v>
          </cell>
          <cell r="H533" t="str">
            <v>FS00</v>
          </cell>
          <cell r="I533" t="str">
            <v>UN</v>
          </cell>
          <cell r="J533" t="b">
            <v>1</v>
          </cell>
          <cell r="K533">
            <v>1</v>
          </cell>
          <cell r="L533">
            <v>1</v>
          </cell>
          <cell r="M533">
            <v>1</v>
          </cell>
          <cell r="N533">
            <v>4373</v>
          </cell>
        </row>
        <row r="534">
          <cell r="C534" t="str">
            <v>104548050FS00</v>
          </cell>
          <cell r="D534">
            <v>104548050</v>
          </cell>
          <cell r="E534" t="str">
            <v>UN</v>
          </cell>
          <cell r="F534" t="str">
            <v>UN</v>
          </cell>
          <cell r="G534">
            <v>4800</v>
          </cell>
          <cell r="H534" t="str">
            <v>FS00</v>
          </cell>
          <cell r="I534" t="str">
            <v>UN</v>
          </cell>
          <cell r="J534" t="b">
            <v>1</v>
          </cell>
          <cell r="K534">
            <v>1</v>
          </cell>
          <cell r="L534">
            <v>1</v>
          </cell>
          <cell r="M534">
            <v>1</v>
          </cell>
          <cell r="N534">
            <v>4800</v>
          </cell>
        </row>
        <row r="535">
          <cell r="C535" t="str">
            <v>104522370FS00</v>
          </cell>
          <cell r="D535">
            <v>104522370</v>
          </cell>
          <cell r="E535" t="str">
            <v>UN</v>
          </cell>
          <cell r="F535" t="str">
            <v>UN</v>
          </cell>
          <cell r="G535">
            <v>4189</v>
          </cell>
          <cell r="H535" t="str">
            <v>FS00</v>
          </cell>
          <cell r="I535" t="str">
            <v>UN</v>
          </cell>
          <cell r="J535" t="b">
            <v>1</v>
          </cell>
          <cell r="K535">
            <v>1</v>
          </cell>
          <cell r="L535">
            <v>1</v>
          </cell>
          <cell r="M535">
            <v>1</v>
          </cell>
          <cell r="N535">
            <v>4189</v>
          </cell>
        </row>
        <row r="536">
          <cell r="C536" t="str">
            <v>104522380FS00</v>
          </cell>
          <cell r="D536">
            <v>104522380</v>
          </cell>
          <cell r="E536" t="str">
            <v>UN</v>
          </cell>
          <cell r="F536" t="str">
            <v>UN</v>
          </cell>
          <cell r="G536">
            <v>4645</v>
          </cell>
          <cell r="H536" t="str">
            <v>FS00</v>
          </cell>
          <cell r="I536" t="str">
            <v>UN</v>
          </cell>
          <cell r="J536" t="b">
            <v>1</v>
          </cell>
          <cell r="K536">
            <v>1</v>
          </cell>
          <cell r="L536">
            <v>1</v>
          </cell>
          <cell r="M536">
            <v>1</v>
          </cell>
          <cell r="N536">
            <v>4645</v>
          </cell>
        </row>
        <row r="537">
          <cell r="C537" t="str">
            <v>104548040FS00</v>
          </cell>
          <cell r="D537">
            <v>104548040</v>
          </cell>
          <cell r="E537" t="str">
            <v>UN</v>
          </cell>
          <cell r="F537" t="str">
            <v>UN</v>
          </cell>
          <cell r="G537">
            <v>4800</v>
          </cell>
          <cell r="H537" t="str">
            <v>FS00</v>
          </cell>
          <cell r="I537" t="str">
            <v>UN</v>
          </cell>
          <cell r="J537" t="b">
            <v>1</v>
          </cell>
          <cell r="K537">
            <v>1</v>
          </cell>
          <cell r="L537">
            <v>1</v>
          </cell>
          <cell r="M537">
            <v>1</v>
          </cell>
          <cell r="N537">
            <v>4800</v>
          </cell>
        </row>
        <row r="538">
          <cell r="C538" t="str">
            <v>104521060FS00</v>
          </cell>
          <cell r="D538">
            <v>104521060</v>
          </cell>
          <cell r="E538" t="str">
            <v>C50</v>
          </cell>
          <cell r="F538" t="str">
            <v>UN</v>
          </cell>
          <cell r="G538">
            <v>310.75</v>
          </cell>
          <cell r="H538" t="str">
            <v>FS00</v>
          </cell>
          <cell r="I538" t="str">
            <v>UN</v>
          </cell>
          <cell r="J538" t="b">
            <v>1</v>
          </cell>
          <cell r="K538">
            <v>50</v>
          </cell>
          <cell r="L538">
            <v>1</v>
          </cell>
          <cell r="M538">
            <v>50</v>
          </cell>
          <cell r="N538">
            <v>15537.5</v>
          </cell>
        </row>
        <row r="539">
          <cell r="C539" t="str">
            <v>101710140FS00</v>
          </cell>
          <cell r="D539">
            <v>101710140</v>
          </cell>
          <cell r="E539" t="str">
            <v>C50</v>
          </cell>
          <cell r="F539" t="str">
            <v>UN</v>
          </cell>
          <cell r="G539">
            <v>525.58900000000006</v>
          </cell>
          <cell r="H539" t="str">
            <v>FS00</v>
          </cell>
          <cell r="I539" t="str">
            <v>UN</v>
          </cell>
          <cell r="J539" t="b">
            <v>1</v>
          </cell>
          <cell r="K539">
            <v>50</v>
          </cell>
          <cell r="L539">
            <v>1</v>
          </cell>
          <cell r="M539">
            <v>50</v>
          </cell>
          <cell r="N539">
            <v>26279.450000000004</v>
          </cell>
        </row>
        <row r="540">
          <cell r="C540" t="str">
            <v>101710110FS00</v>
          </cell>
          <cell r="D540">
            <v>101710110</v>
          </cell>
          <cell r="E540" t="str">
            <v>C50</v>
          </cell>
          <cell r="F540" t="str">
            <v>UN</v>
          </cell>
          <cell r="G540">
            <v>731.65099999999995</v>
          </cell>
          <cell r="H540" t="str">
            <v>FS00</v>
          </cell>
          <cell r="I540" t="str">
            <v>UN</v>
          </cell>
          <cell r="J540" t="b">
            <v>1</v>
          </cell>
          <cell r="K540">
            <v>50</v>
          </cell>
          <cell r="L540">
            <v>1</v>
          </cell>
          <cell r="M540">
            <v>50</v>
          </cell>
          <cell r="N540">
            <v>36582.549999999996</v>
          </cell>
        </row>
        <row r="541">
          <cell r="C541" t="str">
            <v>101710133FS00</v>
          </cell>
          <cell r="D541">
            <v>101710133</v>
          </cell>
          <cell r="E541" t="str">
            <v>C10</v>
          </cell>
          <cell r="F541" t="str">
            <v>UN</v>
          </cell>
          <cell r="G541">
            <v>1517.607</v>
          </cell>
          <cell r="H541" t="str">
            <v>FS00</v>
          </cell>
          <cell r="I541" t="str">
            <v>UN</v>
          </cell>
          <cell r="J541" t="b">
            <v>1</v>
          </cell>
          <cell r="K541">
            <v>10</v>
          </cell>
          <cell r="L541">
            <v>1</v>
          </cell>
          <cell r="M541">
            <v>10</v>
          </cell>
          <cell r="N541">
            <v>15176.07</v>
          </cell>
        </row>
        <row r="542">
          <cell r="C542" t="str">
            <v>101710138FS00</v>
          </cell>
          <cell r="D542">
            <v>101710138</v>
          </cell>
          <cell r="E542" t="str">
            <v>C50</v>
          </cell>
          <cell r="F542" t="str">
            <v>UN</v>
          </cell>
          <cell r="G542">
            <v>558.03579999999999</v>
          </cell>
          <cell r="H542" t="str">
            <v>FS00</v>
          </cell>
          <cell r="I542" t="str">
            <v>UN</v>
          </cell>
          <cell r="J542" t="b">
            <v>1</v>
          </cell>
          <cell r="K542">
            <v>50</v>
          </cell>
          <cell r="L542">
            <v>1</v>
          </cell>
          <cell r="M542">
            <v>50</v>
          </cell>
          <cell r="N542">
            <v>27901.79</v>
          </cell>
        </row>
        <row r="543">
          <cell r="C543" t="str">
            <v>101710009FS00</v>
          </cell>
          <cell r="D543">
            <v>101710009</v>
          </cell>
          <cell r="E543" t="str">
            <v>C10</v>
          </cell>
          <cell r="F543" t="str">
            <v>UN</v>
          </cell>
          <cell r="G543">
            <v>1733.2858333333334</v>
          </cell>
          <cell r="H543" t="str">
            <v>FS00</v>
          </cell>
          <cell r="I543" t="str">
            <v>UN</v>
          </cell>
          <cell r="J543" t="b">
            <v>1</v>
          </cell>
          <cell r="K543">
            <v>10</v>
          </cell>
          <cell r="L543">
            <v>1</v>
          </cell>
          <cell r="M543">
            <v>10</v>
          </cell>
          <cell r="N543">
            <v>17332.858333333334</v>
          </cell>
        </row>
        <row r="544">
          <cell r="C544" t="str">
            <v>101710090FS00</v>
          </cell>
          <cell r="D544">
            <v>101710090</v>
          </cell>
          <cell r="E544" t="str">
            <v>C10</v>
          </cell>
          <cell r="F544" t="str">
            <v>UN</v>
          </cell>
          <cell r="G544">
            <v>1400.9760000000001</v>
          </cell>
          <cell r="H544" t="str">
            <v>FS00</v>
          </cell>
          <cell r="I544" t="str">
            <v>UN</v>
          </cell>
          <cell r="J544" t="b">
            <v>1</v>
          </cell>
          <cell r="K544">
            <v>10</v>
          </cell>
          <cell r="L544">
            <v>1</v>
          </cell>
          <cell r="M544">
            <v>10</v>
          </cell>
          <cell r="N544">
            <v>14009.760000000002</v>
          </cell>
        </row>
        <row r="545">
          <cell r="C545" t="str">
            <v>101710137FS00</v>
          </cell>
          <cell r="D545">
            <v>101710137</v>
          </cell>
          <cell r="E545" t="str">
            <v>C10</v>
          </cell>
          <cell r="F545" t="str">
            <v>UN</v>
          </cell>
          <cell r="G545">
            <v>1341</v>
          </cell>
          <cell r="H545" t="str">
            <v>FS00</v>
          </cell>
          <cell r="I545" t="str">
            <v>UN</v>
          </cell>
          <cell r="J545" t="b">
            <v>1</v>
          </cell>
          <cell r="K545">
            <v>10</v>
          </cell>
          <cell r="L545">
            <v>1</v>
          </cell>
          <cell r="M545">
            <v>10</v>
          </cell>
          <cell r="N545">
            <v>13410</v>
          </cell>
        </row>
        <row r="546">
          <cell r="C546" t="str">
            <v>101720006FS00</v>
          </cell>
          <cell r="D546">
            <v>101720006</v>
          </cell>
          <cell r="E546" t="str">
            <v>C16</v>
          </cell>
          <cell r="F546" t="str">
            <v>UN</v>
          </cell>
          <cell r="G546">
            <v>823.7</v>
          </cell>
          <cell r="H546" t="str">
            <v>FS00</v>
          </cell>
          <cell r="I546" t="str">
            <v>UN</v>
          </cell>
          <cell r="J546" t="b">
            <v>1</v>
          </cell>
          <cell r="K546">
            <v>16</v>
          </cell>
          <cell r="L546">
            <v>1</v>
          </cell>
          <cell r="M546">
            <v>16</v>
          </cell>
          <cell r="N546">
            <v>13179.2</v>
          </cell>
        </row>
        <row r="547">
          <cell r="C547" t="str">
            <v>201400050FS00</v>
          </cell>
          <cell r="D547">
            <v>201400050</v>
          </cell>
          <cell r="E547" t="str">
            <v>C20</v>
          </cell>
          <cell r="F547" t="str">
            <v>UN</v>
          </cell>
          <cell r="G547">
            <v>975.22900000000004</v>
          </cell>
          <cell r="H547" t="str">
            <v>FS00</v>
          </cell>
          <cell r="I547" t="str">
            <v>UN</v>
          </cell>
          <cell r="J547" t="b">
            <v>1</v>
          </cell>
          <cell r="K547">
            <v>20</v>
          </cell>
          <cell r="L547">
            <v>1</v>
          </cell>
          <cell r="M547">
            <v>20</v>
          </cell>
          <cell r="N547">
            <v>19504.580000000002</v>
          </cell>
        </row>
        <row r="548">
          <cell r="C548" t="str">
            <v>104545360FS00</v>
          </cell>
          <cell r="D548">
            <v>104545360</v>
          </cell>
          <cell r="E548" t="str">
            <v>C12</v>
          </cell>
          <cell r="F548" t="str">
            <v>UN</v>
          </cell>
          <cell r="G548">
            <v>1217</v>
          </cell>
          <cell r="H548" t="str">
            <v>FS00</v>
          </cell>
          <cell r="I548" t="str">
            <v>UN</v>
          </cell>
          <cell r="J548" t="b">
            <v>1</v>
          </cell>
          <cell r="K548">
            <v>12</v>
          </cell>
          <cell r="L548">
            <v>1</v>
          </cell>
          <cell r="M548">
            <v>12</v>
          </cell>
          <cell r="N548">
            <v>14604</v>
          </cell>
        </row>
        <row r="549">
          <cell r="C549" t="str">
            <v>104525080FS00</v>
          </cell>
          <cell r="D549">
            <v>104525080</v>
          </cell>
          <cell r="E549" t="str">
            <v>C24</v>
          </cell>
          <cell r="F549" t="str">
            <v>UN</v>
          </cell>
          <cell r="G549">
            <v>1216.46</v>
          </cell>
          <cell r="H549" t="str">
            <v>FS00</v>
          </cell>
          <cell r="I549" t="str">
            <v>UN</v>
          </cell>
          <cell r="J549" t="b">
            <v>1</v>
          </cell>
          <cell r="K549">
            <v>24</v>
          </cell>
          <cell r="L549">
            <v>1</v>
          </cell>
          <cell r="M549">
            <v>24</v>
          </cell>
          <cell r="N549">
            <v>29195.040000000001</v>
          </cell>
        </row>
        <row r="550">
          <cell r="C550" t="str">
            <v>104547570FS00</v>
          </cell>
          <cell r="D550">
            <v>104547570</v>
          </cell>
          <cell r="E550" t="str">
            <v>C16</v>
          </cell>
          <cell r="F550" t="str">
            <v>UN</v>
          </cell>
          <cell r="G550">
            <v>4932</v>
          </cell>
          <cell r="H550" t="str">
            <v>FS00</v>
          </cell>
          <cell r="I550" t="str">
            <v>UN</v>
          </cell>
          <cell r="J550" t="b">
            <v>1</v>
          </cell>
          <cell r="K550">
            <v>16</v>
          </cell>
          <cell r="L550">
            <v>1</v>
          </cell>
          <cell r="M550">
            <v>16</v>
          </cell>
          <cell r="N550">
            <v>78912</v>
          </cell>
        </row>
        <row r="551">
          <cell r="C551" t="str">
            <v>104538150FS00</v>
          </cell>
          <cell r="D551">
            <v>104538150</v>
          </cell>
          <cell r="E551" t="str">
            <v>D12</v>
          </cell>
          <cell r="F551" t="str">
            <v>UN</v>
          </cell>
          <cell r="G551">
            <v>1623</v>
          </cell>
          <cell r="H551" t="str">
            <v>FS00</v>
          </cell>
          <cell r="I551" t="str">
            <v>UN</v>
          </cell>
          <cell r="J551" t="b">
            <v>1</v>
          </cell>
          <cell r="K551">
            <v>12</v>
          </cell>
          <cell r="L551">
            <v>1</v>
          </cell>
          <cell r="M551">
            <v>12</v>
          </cell>
          <cell r="N551">
            <v>19476</v>
          </cell>
        </row>
        <row r="552">
          <cell r="C552" t="str">
            <v>150001718FS00</v>
          </cell>
          <cell r="D552">
            <v>150001718</v>
          </cell>
          <cell r="E552" t="str">
            <v>D12</v>
          </cell>
          <cell r="F552" t="str">
            <v>UN</v>
          </cell>
          <cell r="G552">
            <v>1598.21</v>
          </cell>
          <cell r="H552" t="str">
            <v>FS00</v>
          </cell>
          <cell r="I552" t="str">
            <v>UN</v>
          </cell>
          <cell r="J552" t="b">
            <v>1</v>
          </cell>
          <cell r="K552">
            <v>12</v>
          </cell>
          <cell r="L552">
            <v>1</v>
          </cell>
          <cell r="M552">
            <v>12</v>
          </cell>
          <cell r="N552">
            <v>19178.52</v>
          </cell>
        </row>
        <row r="553">
          <cell r="C553" t="str">
            <v>104543830FS00</v>
          </cell>
          <cell r="D553">
            <v>104543830</v>
          </cell>
          <cell r="E553" t="str">
            <v>C06</v>
          </cell>
          <cell r="F553" t="str">
            <v>UN</v>
          </cell>
          <cell r="G553">
            <v>4343</v>
          </cell>
          <cell r="H553" t="str">
            <v>FS00</v>
          </cell>
          <cell r="I553" t="str">
            <v>UN</v>
          </cell>
          <cell r="J553" t="b">
            <v>1</v>
          </cell>
          <cell r="K553">
            <v>6</v>
          </cell>
          <cell r="L553">
            <v>1</v>
          </cell>
          <cell r="M553">
            <v>6</v>
          </cell>
          <cell r="N553">
            <v>26058</v>
          </cell>
        </row>
        <row r="554">
          <cell r="C554" t="str">
            <v>104538140FS00</v>
          </cell>
          <cell r="D554">
            <v>104538140</v>
          </cell>
          <cell r="E554" t="str">
            <v>D12</v>
          </cell>
          <cell r="F554" t="str">
            <v>UN</v>
          </cell>
          <cell r="G554">
            <v>1619</v>
          </cell>
          <cell r="H554" t="str">
            <v>FS00</v>
          </cell>
          <cell r="I554" t="str">
            <v>UN</v>
          </cell>
          <cell r="J554" t="b">
            <v>1</v>
          </cell>
          <cell r="K554">
            <v>12</v>
          </cell>
          <cell r="L554">
            <v>1</v>
          </cell>
          <cell r="M554">
            <v>12</v>
          </cell>
          <cell r="N554">
            <v>19428</v>
          </cell>
        </row>
        <row r="555">
          <cell r="C555" t="str">
            <v>104538190FS00</v>
          </cell>
          <cell r="D555">
            <v>104538190</v>
          </cell>
          <cell r="E555" t="str">
            <v>D12</v>
          </cell>
          <cell r="F555" t="str">
            <v>UN</v>
          </cell>
          <cell r="G555">
            <v>1616</v>
          </cell>
          <cell r="H555" t="str">
            <v>FS00</v>
          </cell>
          <cell r="I555" t="str">
            <v>UN</v>
          </cell>
          <cell r="J555" t="b">
            <v>1</v>
          </cell>
          <cell r="K555">
            <v>12</v>
          </cell>
          <cell r="L555">
            <v>1</v>
          </cell>
          <cell r="M555">
            <v>12</v>
          </cell>
          <cell r="N555">
            <v>19392</v>
          </cell>
        </row>
        <row r="556">
          <cell r="C556" t="str">
            <v>104538180FS00</v>
          </cell>
          <cell r="D556">
            <v>104538180</v>
          </cell>
          <cell r="E556" t="str">
            <v>D12</v>
          </cell>
          <cell r="F556" t="str">
            <v>UN</v>
          </cell>
          <cell r="G556">
            <v>1628</v>
          </cell>
          <cell r="H556" t="str">
            <v>FS00</v>
          </cell>
          <cell r="I556" t="str">
            <v>UN</v>
          </cell>
          <cell r="J556" t="b">
            <v>1</v>
          </cell>
          <cell r="K556">
            <v>12</v>
          </cell>
          <cell r="L556">
            <v>1</v>
          </cell>
          <cell r="M556">
            <v>12</v>
          </cell>
          <cell r="N556">
            <v>19536</v>
          </cell>
        </row>
        <row r="557">
          <cell r="C557" t="str">
            <v>150001720FS00</v>
          </cell>
          <cell r="D557">
            <v>150001720</v>
          </cell>
          <cell r="E557" t="str">
            <v>D12</v>
          </cell>
          <cell r="F557" t="str">
            <v>UN</v>
          </cell>
          <cell r="G557">
            <v>1620.88</v>
          </cell>
          <cell r="H557" t="str">
            <v>FS00</v>
          </cell>
          <cell r="I557" t="str">
            <v>UN</v>
          </cell>
          <cell r="J557" t="b">
            <v>1</v>
          </cell>
          <cell r="K557">
            <v>12</v>
          </cell>
          <cell r="L557">
            <v>1</v>
          </cell>
          <cell r="M557">
            <v>12</v>
          </cell>
          <cell r="N557">
            <v>19450.560000000001</v>
          </cell>
        </row>
        <row r="558">
          <cell r="C558" t="str">
            <v>104538160FS00</v>
          </cell>
          <cell r="D558">
            <v>104538160</v>
          </cell>
          <cell r="E558" t="str">
            <v>D12</v>
          </cell>
          <cell r="F558" t="str">
            <v>UN</v>
          </cell>
          <cell r="G558">
            <v>1611</v>
          </cell>
          <cell r="H558" t="str">
            <v>FS00</v>
          </cell>
          <cell r="I558" t="str">
            <v>UN</v>
          </cell>
          <cell r="J558" t="b">
            <v>1</v>
          </cell>
          <cell r="K558">
            <v>12</v>
          </cell>
          <cell r="L558">
            <v>1</v>
          </cell>
          <cell r="M558">
            <v>12</v>
          </cell>
          <cell r="N558">
            <v>19332</v>
          </cell>
        </row>
        <row r="559">
          <cell r="C559" t="str">
            <v>104543840FS00</v>
          </cell>
          <cell r="D559">
            <v>104543840</v>
          </cell>
          <cell r="E559" t="str">
            <v>C06</v>
          </cell>
          <cell r="F559" t="str">
            <v>UN</v>
          </cell>
          <cell r="G559">
            <v>4447</v>
          </cell>
          <cell r="H559" t="str">
            <v>FS00</v>
          </cell>
          <cell r="I559" t="str">
            <v>UN</v>
          </cell>
          <cell r="J559" t="b">
            <v>1</v>
          </cell>
          <cell r="K559">
            <v>6</v>
          </cell>
          <cell r="L559">
            <v>1</v>
          </cell>
          <cell r="M559">
            <v>6</v>
          </cell>
          <cell r="N559">
            <v>26682</v>
          </cell>
        </row>
        <row r="560">
          <cell r="C560" t="str">
            <v>104543810FS00</v>
          </cell>
          <cell r="D560">
            <v>104543810</v>
          </cell>
          <cell r="E560" t="str">
            <v>C12</v>
          </cell>
          <cell r="F560" t="str">
            <v>UN</v>
          </cell>
          <cell r="G560">
            <v>1645</v>
          </cell>
          <cell r="H560" t="str">
            <v>FS00</v>
          </cell>
          <cell r="I560" t="str">
            <v>UN</v>
          </cell>
          <cell r="J560" t="b">
            <v>1</v>
          </cell>
          <cell r="K560">
            <v>12</v>
          </cell>
          <cell r="L560">
            <v>1</v>
          </cell>
          <cell r="M560">
            <v>12</v>
          </cell>
          <cell r="N560">
            <v>19740</v>
          </cell>
        </row>
        <row r="561">
          <cell r="C561" t="str">
            <v>104543820FS00</v>
          </cell>
          <cell r="D561">
            <v>104543820</v>
          </cell>
          <cell r="E561" t="str">
            <v>C10</v>
          </cell>
          <cell r="F561" t="str">
            <v>UN</v>
          </cell>
          <cell r="G561">
            <v>4890</v>
          </cell>
          <cell r="H561" t="str">
            <v>FS00</v>
          </cell>
          <cell r="I561" t="str">
            <v>UN</v>
          </cell>
          <cell r="J561" t="b">
            <v>1</v>
          </cell>
          <cell r="K561">
            <v>10</v>
          </cell>
          <cell r="L561">
            <v>1</v>
          </cell>
          <cell r="M561">
            <v>10</v>
          </cell>
          <cell r="N561">
            <v>48900</v>
          </cell>
        </row>
        <row r="562">
          <cell r="C562" t="str">
            <v>104543790FS00</v>
          </cell>
          <cell r="D562">
            <v>104543790</v>
          </cell>
          <cell r="E562" t="str">
            <v>C12</v>
          </cell>
          <cell r="F562" t="str">
            <v>UN</v>
          </cell>
          <cell r="G562">
            <v>1623</v>
          </cell>
          <cell r="H562" t="str">
            <v>FS00</v>
          </cell>
          <cell r="I562" t="str">
            <v>UN</v>
          </cell>
          <cell r="J562" t="b">
            <v>1</v>
          </cell>
          <cell r="K562">
            <v>12</v>
          </cell>
          <cell r="L562">
            <v>1</v>
          </cell>
          <cell r="M562">
            <v>12</v>
          </cell>
          <cell r="N562">
            <v>19476</v>
          </cell>
        </row>
        <row r="563">
          <cell r="C563" t="str">
            <v>104543800FS00</v>
          </cell>
          <cell r="D563">
            <v>104543800</v>
          </cell>
          <cell r="E563" t="str">
            <v>C10</v>
          </cell>
          <cell r="F563" t="str">
            <v>UN</v>
          </cell>
          <cell r="G563">
            <v>4890</v>
          </cell>
          <cell r="H563" t="str">
            <v>FS00</v>
          </cell>
          <cell r="I563" t="str">
            <v>UN</v>
          </cell>
          <cell r="J563" t="b">
            <v>1</v>
          </cell>
          <cell r="K563">
            <v>10</v>
          </cell>
          <cell r="L563">
            <v>1</v>
          </cell>
          <cell r="M563">
            <v>10</v>
          </cell>
          <cell r="N563">
            <v>48900</v>
          </cell>
        </row>
        <row r="564">
          <cell r="C564" t="str">
            <v>104545370FS00</v>
          </cell>
          <cell r="D564">
            <v>104545370</v>
          </cell>
          <cell r="E564" t="str">
            <v>C10</v>
          </cell>
          <cell r="F564" t="str">
            <v>UN</v>
          </cell>
          <cell r="G564">
            <v>4714</v>
          </cell>
          <cell r="H564" t="str">
            <v>FS00</v>
          </cell>
          <cell r="I564" t="str">
            <v>UN</v>
          </cell>
          <cell r="J564" t="b">
            <v>1</v>
          </cell>
          <cell r="K564">
            <v>10</v>
          </cell>
          <cell r="L564">
            <v>1</v>
          </cell>
          <cell r="M564">
            <v>10</v>
          </cell>
          <cell r="N564">
            <v>47140</v>
          </cell>
        </row>
        <row r="565">
          <cell r="C565" t="str">
            <v>104538170FS00</v>
          </cell>
          <cell r="D565">
            <v>104538170</v>
          </cell>
          <cell r="E565" t="str">
            <v>D12</v>
          </cell>
          <cell r="F565" t="str">
            <v>UN</v>
          </cell>
          <cell r="G565">
            <v>1634</v>
          </cell>
          <cell r="H565" t="str">
            <v>FS00</v>
          </cell>
          <cell r="I565" t="str">
            <v>UN</v>
          </cell>
          <cell r="J565" t="b">
            <v>1</v>
          </cell>
          <cell r="K565">
            <v>12</v>
          </cell>
          <cell r="L565">
            <v>1</v>
          </cell>
          <cell r="M565">
            <v>12</v>
          </cell>
          <cell r="N565">
            <v>19608</v>
          </cell>
        </row>
        <row r="566">
          <cell r="C566" t="str">
            <v>104543710FS00</v>
          </cell>
          <cell r="D566">
            <v>104543710</v>
          </cell>
          <cell r="E566" t="str">
            <v>UN</v>
          </cell>
          <cell r="F566" t="str">
            <v>UN</v>
          </cell>
          <cell r="G566">
            <v>1765</v>
          </cell>
          <cell r="H566" t="str">
            <v>FS00</v>
          </cell>
          <cell r="I566" t="str">
            <v>UN</v>
          </cell>
          <cell r="J566" t="b">
            <v>1</v>
          </cell>
          <cell r="K566">
            <v>1</v>
          </cell>
          <cell r="L566">
            <v>1</v>
          </cell>
          <cell r="M566">
            <v>1</v>
          </cell>
          <cell r="N566">
            <v>1765</v>
          </cell>
        </row>
        <row r="567">
          <cell r="C567" t="str">
            <v>104545200FS00</v>
          </cell>
          <cell r="D567">
            <v>104545200</v>
          </cell>
          <cell r="E567" t="str">
            <v>UN</v>
          </cell>
          <cell r="F567" t="str">
            <v>UN</v>
          </cell>
          <cell r="G567">
            <v>350000</v>
          </cell>
          <cell r="H567" t="str">
            <v>FS00</v>
          </cell>
          <cell r="I567" t="str">
            <v>UN</v>
          </cell>
          <cell r="J567" t="b">
            <v>1</v>
          </cell>
          <cell r="K567">
            <v>1</v>
          </cell>
          <cell r="L567">
            <v>1</v>
          </cell>
          <cell r="M567">
            <v>1</v>
          </cell>
          <cell r="N567">
            <v>350000</v>
          </cell>
        </row>
        <row r="568">
          <cell r="C568" t="str">
            <v>40002147FS00</v>
          </cell>
          <cell r="D568">
            <v>40002147</v>
          </cell>
          <cell r="E568" t="str">
            <v>UN</v>
          </cell>
          <cell r="F568" t="str">
            <v>UN</v>
          </cell>
          <cell r="G568">
            <v>60764.69</v>
          </cell>
          <cell r="H568" t="str">
            <v>FS00</v>
          </cell>
          <cell r="I568" t="str">
            <v>UN</v>
          </cell>
          <cell r="J568" t="b">
            <v>1</v>
          </cell>
          <cell r="K568">
            <v>1</v>
          </cell>
          <cell r="L568">
            <v>1</v>
          </cell>
          <cell r="M568">
            <v>1</v>
          </cell>
          <cell r="N568">
            <v>60764.69</v>
          </cell>
        </row>
        <row r="569">
          <cell r="C569" t="str">
            <v>105020070FS00</v>
          </cell>
          <cell r="D569">
            <v>105020070</v>
          </cell>
          <cell r="E569" t="str">
            <v>UN</v>
          </cell>
          <cell r="F569" t="str">
            <v>UN</v>
          </cell>
          <cell r="G569">
            <v>34673.17</v>
          </cell>
          <cell r="H569" t="str">
            <v>FS00</v>
          </cell>
          <cell r="I569" t="str">
            <v>UN</v>
          </cell>
          <cell r="J569" t="b">
            <v>1</v>
          </cell>
          <cell r="K569">
            <v>1</v>
          </cell>
          <cell r="L569">
            <v>1</v>
          </cell>
          <cell r="M569">
            <v>1</v>
          </cell>
          <cell r="N569">
            <v>34673.17</v>
          </cell>
        </row>
        <row r="570">
          <cell r="C570" t="str">
            <v>40004996FS00</v>
          </cell>
          <cell r="D570">
            <v>40004996</v>
          </cell>
          <cell r="E570" t="str">
            <v>UN</v>
          </cell>
          <cell r="F570" t="str">
            <v>UN</v>
          </cell>
          <cell r="G570">
            <v>124034.07</v>
          </cell>
          <cell r="H570" t="str">
            <v>FS00</v>
          </cell>
          <cell r="I570" t="str">
            <v>UN</v>
          </cell>
          <cell r="J570" t="b">
            <v>1</v>
          </cell>
          <cell r="K570">
            <v>1</v>
          </cell>
          <cell r="L570">
            <v>1</v>
          </cell>
          <cell r="M570">
            <v>1</v>
          </cell>
          <cell r="N570">
            <v>124034.07</v>
          </cell>
        </row>
        <row r="571">
          <cell r="C571" t="str">
            <v>104544240FS00</v>
          </cell>
          <cell r="D571">
            <v>104544240</v>
          </cell>
          <cell r="E571" t="str">
            <v>UN</v>
          </cell>
          <cell r="F571" t="str">
            <v>UN</v>
          </cell>
          <cell r="G571">
            <v>15708</v>
          </cell>
          <cell r="H571" t="str">
            <v>FS00</v>
          </cell>
          <cell r="I571" t="str">
            <v>UN</v>
          </cell>
          <cell r="J571" t="b">
            <v>1</v>
          </cell>
          <cell r="K571">
            <v>1</v>
          </cell>
          <cell r="L571">
            <v>1</v>
          </cell>
          <cell r="M571">
            <v>1</v>
          </cell>
          <cell r="N571">
            <v>15708</v>
          </cell>
        </row>
        <row r="572">
          <cell r="C572" t="str">
            <v>92009365FS00</v>
          </cell>
          <cell r="D572">
            <v>92009365</v>
          </cell>
          <cell r="E572" t="str">
            <v>UN</v>
          </cell>
          <cell r="F572" t="str">
            <v>UN</v>
          </cell>
          <cell r="G572">
            <v>93024</v>
          </cell>
          <cell r="H572" t="str">
            <v>FS00</v>
          </cell>
          <cell r="I572" t="str">
            <v>UN</v>
          </cell>
          <cell r="J572" t="b">
            <v>1</v>
          </cell>
          <cell r="K572">
            <v>1</v>
          </cell>
          <cell r="L572">
            <v>1</v>
          </cell>
          <cell r="M572">
            <v>1</v>
          </cell>
          <cell r="N572">
            <v>93024</v>
          </cell>
        </row>
        <row r="573">
          <cell r="C573" t="str">
            <v>104518540FS00</v>
          </cell>
          <cell r="D573">
            <v>104518540</v>
          </cell>
          <cell r="E573" t="str">
            <v>UN</v>
          </cell>
          <cell r="F573" t="str">
            <v>UN</v>
          </cell>
          <cell r="G573">
            <v>45666.2</v>
          </cell>
          <cell r="H573" t="str">
            <v>FS00</v>
          </cell>
          <cell r="I573" t="str">
            <v>UN</v>
          </cell>
          <cell r="J573" t="b">
            <v>1</v>
          </cell>
          <cell r="K573">
            <v>1</v>
          </cell>
          <cell r="L573">
            <v>1</v>
          </cell>
          <cell r="M573">
            <v>1</v>
          </cell>
          <cell r="N573">
            <v>45666.2</v>
          </cell>
        </row>
        <row r="574">
          <cell r="C574" t="str">
            <v>104539400FS00</v>
          </cell>
          <cell r="D574">
            <v>104539400</v>
          </cell>
          <cell r="E574" t="str">
            <v>UN</v>
          </cell>
          <cell r="F574" t="str">
            <v>UN</v>
          </cell>
          <cell r="G574">
            <v>77868</v>
          </cell>
          <cell r="H574" t="str">
            <v>FS00</v>
          </cell>
          <cell r="I574" t="str">
            <v>UN</v>
          </cell>
          <cell r="J574" t="b">
            <v>1</v>
          </cell>
          <cell r="K574">
            <v>1</v>
          </cell>
          <cell r="L574">
            <v>1</v>
          </cell>
          <cell r="M574">
            <v>1</v>
          </cell>
          <cell r="N574">
            <v>77868</v>
          </cell>
        </row>
        <row r="575">
          <cell r="C575" t="str">
            <v>104539360FS00</v>
          </cell>
          <cell r="D575">
            <v>104539360</v>
          </cell>
          <cell r="E575" t="str">
            <v>UN</v>
          </cell>
          <cell r="F575" t="str">
            <v>UN</v>
          </cell>
          <cell r="G575">
            <v>4790</v>
          </cell>
          <cell r="H575" t="str">
            <v>FS00</v>
          </cell>
          <cell r="I575" t="str">
            <v>UN</v>
          </cell>
          <cell r="J575" t="b">
            <v>1</v>
          </cell>
          <cell r="K575">
            <v>1</v>
          </cell>
          <cell r="L575">
            <v>1</v>
          </cell>
          <cell r="M575">
            <v>1</v>
          </cell>
          <cell r="N575">
            <v>4790</v>
          </cell>
        </row>
        <row r="576">
          <cell r="C576" t="str">
            <v>104523020FS00</v>
          </cell>
          <cell r="D576">
            <v>104523020</v>
          </cell>
          <cell r="E576" t="str">
            <v>UN</v>
          </cell>
          <cell r="F576" t="str">
            <v>UN</v>
          </cell>
          <cell r="G576">
            <v>4733</v>
          </cell>
          <cell r="H576" t="str">
            <v>FS00</v>
          </cell>
          <cell r="I576" t="str">
            <v>UN</v>
          </cell>
          <cell r="J576" t="b">
            <v>1</v>
          </cell>
          <cell r="K576">
            <v>1</v>
          </cell>
          <cell r="L576">
            <v>1</v>
          </cell>
          <cell r="M576">
            <v>1</v>
          </cell>
          <cell r="N576">
            <v>4733</v>
          </cell>
        </row>
        <row r="577">
          <cell r="C577" t="str">
            <v>104523030FS00</v>
          </cell>
          <cell r="D577">
            <v>104523030</v>
          </cell>
          <cell r="E577" t="str">
            <v>UN</v>
          </cell>
          <cell r="F577" t="str">
            <v>UN</v>
          </cell>
          <cell r="G577">
            <v>3840</v>
          </cell>
          <cell r="H577" t="str">
            <v>FS00</v>
          </cell>
          <cell r="I577" t="str">
            <v>UN</v>
          </cell>
          <cell r="J577" t="b">
            <v>1</v>
          </cell>
          <cell r="K577">
            <v>1</v>
          </cell>
          <cell r="L577">
            <v>1</v>
          </cell>
          <cell r="M577">
            <v>1</v>
          </cell>
          <cell r="N577">
            <v>3840</v>
          </cell>
        </row>
        <row r="578">
          <cell r="C578" t="str">
            <v>105201430FS00</v>
          </cell>
          <cell r="D578">
            <v>105201430</v>
          </cell>
          <cell r="E578" t="str">
            <v>UN</v>
          </cell>
          <cell r="F578" t="str">
            <v>UN</v>
          </cell>
          <cell r="G578">
            <v>7919.81</v>
          </cell>
          <cell r="H578" t="str">
            <v>FS00</v>
          </cell>
          <cell r="I578" t="str">
            <v>UN</v>
          </cell>
          <cell r="J578" t="b">
            <v>1</v>
          </cell>
          <cell r="K578">
            <v>1</v>
          </cell>
          <cell r="L578">
            <v>1</v>
          </cell>
          <cell r="M578">
            <v>1</v>
          </cell>
          <cell r="N578">
            <v>7919.81</v>
          </cell>
        </row>
        <row r="579">
          <cell r="C579" t="str">
            <v>104518560FS00</v>
          </cell>
          <cell r="D579">
            <v>104518560</v>
          </cell>
          <cell r="E579" t="str">
            <v>UN</v>
          </cell>
          <cell r="F579" t="str">
            <v>UN</v>
          </cell>
          <cell r="G579">
            <v>128022.5</v>
          </cell>
          <cell r="H579" t="str">
            <v>FS00</v>
          </cell>
          <cell r="I579" t="str">
            <v>UN</v>
          </cell>
          <cell r="J579" t="b">
            <v>1</v>
          </cell>
          <cell r="K579">
            <v>1</v>
          </cell>
          <cell r="L579">
            <v>1</v>
          </cell>
          <cell r="M579">
            <v>1</v>
          </cell>
          <cell r="N579">
            <v>128022.5</v>
          </cell>
        </row>
        <row r="580">
          <cell r="C580" t="str">
            <v>104518550FS00</v>
          </cell>
          <cell r="D580">
            <v>104518550</v>
          </cell>
          <cell r="E580" t="str">
            <v>UN</v>
          </cell>
          <cell r="F580" t="str">
            <v>UN</v>
          </cell>
          <cell r="G580">
            <v>92267.75</v>
          </cell>
          <cell r="H580" t="str">
            <v>FS00</v>
          </cell>
          <cell r="I580" t="str">
            <v>UN</v>
          </cell>
          <cell r="J580" t="b">
            <v>1</v>
          </cell>
          <cell r="K580">
            <v>1</v>
          </cell>
          <cell r="L580">
            <v>1</v>
          </cell>
          <cell r="M580">
            <v>1</v>
          </cell>
          <cell r="N580">
            <v>92267.75</v>
          </cell>
        </row>
        <row r="581">
          <cell r="C581" t="str">
            <v>104544230FS00</v>
          </cell>
          <cell r="D581">
            <v>104544230</v>
          </cell>
          <cell r="E581" t="str">
            <v>UN</v>
          </cell>
          <cell r="F581" t="str">
            <v>UN</v>
          </cell>
          <cell r="G581">
            <v>58000</v>
          </cell>
          <cell r="H581" t="str">
            <v>FS00</v>
          </cell>
          <cell r="I581" t="str">
            <v>UN</v>
          </cell>
          <cell r="J581" t="b">
            <v>1</v>
          </cell>
          <cell r="K581">
            <v>1</v>
          </cell>
          <cell r="L581">
            <v>1</v>
          </cell>
          <cell r="M581">
            <v>1</v>
          </cell>
          <cell r="N581">
            <v>58000</v>
          </cell>
        </row>
        <row r="582">
          <cell r="C582" t="str">
            <v>104522590FS00</v>
          </cell>
          <cell r="D582">
            <v>104522590</v>
          </cell>
          <cell r="E582" t="str">
            <v>Y50</v>
          </cell>
          <cell r="F582" t="str">
            <v>UN</v>
          </cell>
          <cell r="G582">
            <v>112</v>
          </cell>
          <cell r="H582" t="str">
            <v>FS00</v>
          </cell>
          <cell r="I582" t="str">
            <v>UN</v>
          </cell>
          <cell r="J582" t="b">
            <v>1</v>
          </cell>
          <cell r="K582">
            <v>250</v>
          </cell>
          <cell r="L582">
            <v>1</v>
          </cell>
          <cell r="M582">
            <v>250</v>
          </cell>
          <cell r="N582">
            <v>28000</v>
          </cell>
        </row>
        <row r="583">
          <cell r="C583" t="str">
            <v>104522600FS00</v>
          </cell>
          <cell r="D583">
            <v>104522600</v>
          </cell>
          <cell r="E583" t="str">
            <v>V00</v>
          </cell>
          <cell r="F583" t="str">
            <v>UN</v>
          </cell>
          <cell r="G583">
            <v>51</v>
          </cell>
          <cell r="H583" t="str">
            <v>FS00</v>
          </cell>
          <cell r="I583" t="str">
            <v>UN</v>
          </cell>
          <cell r="J583" t="b">
            <v>1</v>
          </cell>
          <cell r="K583">
            <v>500</v>
          </cell>
          <cell r="L583">
            <v>1</v>
          </cell>
          <cell r="M583">
            <v>500</v>
          </cell>
          <cell r="N583">
            <v>25500</v>
          </cell>
        </row>
        <row r="584">
          <cell r="C584" t="str">
            <v>104518530FS00</v>
          </cell>
          <cell r="D584">
            <v>104518530</v>
          </cell>
          <cell r="E584" t="str">
            <v>UN</v>
          </cell>
          <cell r="F584" t="str">
            <v>UN</v>
          </cell>
          <cell r="G584">
            <v>14786.33</v>
          </cell>
          <cell r="H584" t="str">
            <v>FS00</v>
          </cell>
          <cell r="I584" t="str">
            <v>UN</v>
          </cell>
          <cell r="J584" t="b">
            <v>1</v>
          </cell>
          <cell r="K584">
            <v>1</v>
          </cell>
          <cell r="L584">
            <v>1</v>
          </cell>
          <cell r="M584">
            <v>1</v>
          </cell>
          <cell r="N584">
            <v>14786.33</v>
          </cell>
        </row>
        <row r="585">
          <cell r="C585" t="str">
            <v>40009378FS00</v>
          </cell>
          <cell r="D585">
            <v>40009378</v>
          </cell>
          <cell r="E585" t="str">
            <v>UN</v>
          </cell>
          <cell r="F585" t="str">
            <v>UN</v>
          </cell>
          <cell r="G585">
            <v>26063.03</v>
          </cell>
          <cell r="H585" t="str">
            <v>FS00</v>
          </cell>
          <cell r="I585" t="str">
            <v>UN</v>
          </cell>
          <cell r="J585" t="b">
            <v>1</v>
          </cell>
          <cell r="K585">
            <v>1</v>
          </cell>
          <cell r="L585">
            <v>1</v>
          </cell>
          <cell r="M585">
            <v>1</v>
          </cell>
          <cell r="N585">
            <v>26063.03</v>
          </cell>
        </row>
        <row r="586">
          <cell r="C586" t="str">
            <v>40009375FS00</v>
          </cell>
          <cell r="D586">
            <v>40009375</v>
          </cell>
          <cell r="E586" t="str">
            <v>UN</v>
          </cell>
          <cell r="F586" t="str">
            <v>UN</v>
          </cell>
          <cell r="G586">
            <v>18355.48</v>
          </cell>
          <cell r="H586" t="str">
            <v>FS00</v>
          </cell>
          <cell r="I586" t="str">
            <v>UN</v>
          </cell>
          <cell r="J586" t="b">
            <v>1</v>
          </cell>
          <cell r="K586">
            <v>1</v>
          </cell>
          <cell r="L586">
            <v>1</v>
          </cell>
          <cell r="M586">
            <v>1</v>
          </cell>
          <cell r="N586">
            <v>18355.48</v>
          </cell>
        </row>
        <row r="587">
          <cell r="C587" t="str">
            <v>40009376FS00</v>
          </cell>
          <cell r="D587">
            <v>40009376</v>
          </cell>
          <cell r="E587" t="str">
            <v>UN</v>
          </cell>
          <cell r="F587" t="str">
            <v>UN</v>
          </cell>
          <cell r="G587">
            <v>20781.63</v>
          </cell>
          <cell r="H587" t="str">
            <v>FS00</v>
          </cell>
          <cell r="I587" t="str">
            <v>UN</v>
          </cell>
          <cell r="J587" t="b">
            <v>1</v>
          </cell>
          <cell r="K587">
            <v>1</v>
          </cell>
          <cell r="L587">
            <v>1</v>
          </cell>
          <cell r="M587">
            <v>1</v>
          </cell>
          <cell r="N587">
            <v>20781.63</v>
          </cell>
        </row>
        <row r="588">
          <cell r="C588" t="str">
            <v>40009377FS00</v>
          </cell>
          <cell r="D588">
            <v>40009377</v>
          </cell>
          <cell r="E588" t="str">
            <v>UN</v>
          </cell>
          <cell r="F588" t="str">
            <v>UN</v>
          </cell>
          <cell r="G588">
            <v>23594.83</v>
          </cell>
          <cell r="H588" t="str">
            <v>FS00</v>
          </cell>
          <cell r="I588" t="str">
            <v>UN</v>
          </cell>
          <cell r="J588" t="b">
            <v>1</v>
          </cell>
          <cell r="K588">
            <v>1</v>
          </cell>
          <cell r="L588">
            <v>1</v>
          </cell>
          <cell r="M588">
            <v>1</v>
          </cell>
          <cell r="N588">
            <v>23594.83</v>
          </cell>
        </row>
        <row r="589">
          <cell r="C589" t="str">
            <v>100093730FS00</v>
          </cell>
          <cell r="D589">
            <v>100093730</v>
          </cell>
          <cell r="E589" t="str">
            <v>UN</v>
          </cell>
          <cell r="F589" t="str">
            <v>UN</v>
          </cell>
          <cell r="G589">
            <v>258070.67</v>
          </cell>
          <cell r="H589" t="str">
            <v>FS00</v>
          </cell>
          <cell r="I589" t="str">
            <v>UN</v>
          </cell>
          <cell r="J589" t="b">
            <v>1</v>
          </cell>
          <cell r="K589">
            <v>1</v>
          </cell>
          <cell r="L589">
            <v>1</v>
          </cell>
          <cell r="M589">
            <v>1</v>
          </cell>
          <cell r="N589">
            <v>258070.67</v>
          </cell>
        </row>
        <row r="590">
          <cell r="C590" t="str">
            <v>40005008FS00</v>
          </cell>
          <cell r="D590">
            <v>40005008</v>
          </cell>
          <cell r="E590" t="str">
            <v>UN</v>
          </cell>
          <cell r="F590" t="str">
            <v>UN</v>
          </cell>
          <cell r="G590">
            <v>37894.15</v>
          </cell>
          <cell r="H590" t="str">
            <v>FS00</v>
          </cell>
          <cell r="I590" t="str">
            <v>UN</v>
          </cell>
          <cell r="J590" t="b">
            <v>1</v>
          </cell>
          <cell r="K590">
            <v>1</v>
          </cell>
          <cell r="L590">
            <v>1</v>
          </cell>
          <cell r="M590">
            <v>1</v>
          </cell>
          <cell r="N590">
            <v>37894.15</v>
          </cell>
        </row>
        <row r="591">
          <cell r="C591" t="str">
            <v>104548230FS00</v>
          </cell>
          <cell r="D591">
            <v>104548230</v>
          </cell>
          <cell r="E591" t="str">
            <v>UN</v>
          </cell>
          <cell r="F591" t="str">
            <v>UN</v>
          </cell>
          <cell r="G591">
            <v>931000</v>
          </cell>
          <cell r="H591" t="str">
            <v>FS00</v>
          </cell>
          <cell r="I591" t="str">
            <v>UN</v>
          </cell>
          <cell r="J591" t="b">
            <v>1</v>
          </cell>
          <cell r="K591">
            <v>1</v>
          </cell>
          <cell r="L591">
            <v>1</v>
          </cell>
          <cell r="M591">
            <v>1</v>
          </cell>
          <cell r="N591">
            <v>931000</v>
          </cell>
        </row>
        <row r="592">
          <cell r="C592" t="str">
            <v>104522610FS00</v>
          </cell>
          <cell r="D592">
            <v>104522610</v>
          </cell>
          <cell r="E592" t="str">
            <v>UN</v>
          </cell>
          <cell r="F592" t="str">
            <v>UN</v>
          </cell>
          <cell r="G592">
            <v>357884</v>
          </cell>
          <cell r="H592" t="str">
            <v>FS00</v>
          </cell>
          <cell r="I592" t="str">
            <v>UN</v>
          </cell>
          <cell r="J592" t="b">
            <v>1</v>
          </cell>
          <cell r="K592">
            <v>1</v>
          </cell>
          <cell r="L592">
            <v>1</v>
          </cell>
          <cell r="M592">
            <v>1</v>
          </cell>
          <cell r="N592">
            <v>357884</v>
          </cell>
        </row>
        <row r="593">
          <cell r="C593" t="str">
            <v>104534850FS00</v>
          </cell>
          <cell r="D593">
            <v>104534850</v>
          </cell>
          <cell r="E593" t="str">
            <v>UN</v>
          </cell>
          <cell r="F593" t="str">
            <v>UN</v>
          </cell>
          <cell r="G593">
            <v>26970</v>
          </cell>
          <cell r="H593" t="str">
            <v>FS00</v>
          </cell>
          <cell r="I593" t="str">
            <v>UN</v>
          </cell>
          <cell r="J593" t="b">
            <v>1</v>
          </cell>
          <cell r="K593">
            <v>1</v>
          </cell>
          <cell r="L593">
            <v>1</v>
          </cell>
          <cell r="M593">
            <v>1</v>
          </cell>
          <cell r="N593">
            <v>26970</v>
          </cell>
        </row>
        <row r="594">
          <cell r="C594" t="str">
            <v>40002139FS00</v>
          </cell>
          <cell r="D594">
            <v>40002139</v>
          </cell>
          <cell r="E594" t="str">
            <v>UN</v>
          </cell>
          <cell r="F594" t="str">
            <v>UN</v>
          </cell>
          <cell r="G594">
            <v>29169.040000000001</v>
          </cell>
          <cell r="H594" t="str">
            <v>FS00</v>
          </cell>
          <cell r="I594" t="str">
            <v>UN</v>
          </cell>
          <cell r="J594" t="b">
            <v>1</v>
          </cell>
          <cell r="K594">
            <v>1</v>
          </cell>
          <cell r="L594">
            <v>1</v>
          </cell>
          <cell r="M594">
            <v>1</v>
          </cell>
          <cell r="N594">
            <v>29169.040000000001</v>
          </cell>
        </row>
        <row r="595">
          <cell r="C595" t="str">
            <v>40642060FS00</v>
          </cell>
          <cell r="D595">
            <v>40642060</v>
          </cell>
          <cell r="E595" t="str">
            <v>UN</v>
          </cell>
          <cell r="F595" t="str">
            <v>UN</v>
          </cell>
          <cell r="G595">
            <v>80749.67</v>
          </cell>
          <cell r="H595" t="str">
            <v>FS00</v>
          </cell>
          <cell r="I595" t="str">
            <v>UN</v>
          </cell>
          <cell r="J595" t="b">
            <v>1</v>
          </cell>
          <cell r="K595">
            <v>1</v>
          </cell>
          <cell r="L595">
            <v>1</v>
          </cell>
          <cell r="M595">
            <v>1</v>
          </cell>
          <cell r="N595">
            <v>80749.67</v>
          </cell>
        </row>
        <row r="596">
          <cell r="C596" t="str">
            <v>40002118FS00</v>
          </cell>
          <cell r="D596">
            <v>40002118</v>
          </cell>
          <cell r="E596" t="str">
            <v>UN</v>
          </cell>
          <cell r="F596" t="str">
            <v>UN</v>
          </cell>
          <cell r="G596">
            <v>24028.080000000002</v>
          </cell>
          <cell r="H596" t="str">
            <v>FS00</v>
          </cell>
          <cell r="I596" t="str">
            <v>UN</v>
          </cell>
          <cell r="J596" t="b">
            <v>1</v>
          </cell>
          <cell r="K596">
            <v>1</v>
          </cell>
          <cell r="L596">
            <v>1</v>
          </cell>
          <cell r="M596">
            <v>1</v>
          </cell>
          <cell r="N596">
            <v>24028.080000000002</v>
          </cell>
        </row>
        <row r="597">
          <cell r="C597" t="str">
            <v>104540540FS00</v>
          </cell>
          <cell r="D597">
            <v>104540540</v>
          </cell>
          <cell r="E597" t="str">
            <v>UN</v>
          </cell>
          <cell r="F597" t="str">
            <v>UN</v>
          </cell>
          <cell r="G597">
            <v>294984</v>
          </cell>
          <cell r="H597" t="str">
            <v>FS00</v>
          </cell>
          <cell r="I597" t="str">
            <v>UN</v>
          </cell>
          <cell r="J597" t="b">
            <v>1</v>
          </cell>
          <cell r="K597">
            <v>1</v>
          </cell>
          <cell r="L597">
            <v>1</v>
          </cell>
          <cell r="M597">
            <v>1</v>
          </cell>
          <cell r="N597">
            <v>294984</v>
          </cell>
        </row>
        <row r="598">
          <cell r="C598" t="str">
            <v>40002148FS00</v>
          </cell>
          <cell r="D598">
            <v>40002148</v>
          </cell>
          <cell r="E598" t="str">
            <v>UN</v>
          </cell>
          <cell r="F598" t="str">
            <v>UN</v>
          </cell>
          <cell r="G598">
            <v>300420.27</v>
          </cell>
          <cell r="H598" t="str">
            <v>FS00</v>
          </cell>
          <cell r="I598" t="str">
            <v>UN</v>
          </cell>
          <cell r="J598" t="b">
            <v>1</v>
          </cell>
          <cell r="K598">
            <v>1</v>
          </cell>
          <cell r="L598">
            <v>1</v>
          </cell>
          <cell r="M598">
            <v>1</v>
          </cell>
          <cell r="N598">
            <v>300420.27</v>
          </cell>
        </row>
        <row r="599">
          <cell r="C599" t="str">
            <v>40002119FS00</v>
          </cell>
          <cell r="D599">
            <v>40002119</v>
          </cell>
          <cell r="E599" t="str">
            <v>UN</v>
          </cell>
          <cell r="F599" t="str">
            <v>UN</v>
          </cell>
          <cell r="G599">
            <v>201263.52</v>
          </cell>
          <cell r="H599" t="str">
            <v>FS00</v>
          </cell>
          <cell r="I599" t="str">
            <v>UN</v>
          </cell>
          <cell r="J599" t="b">
            <v>1</v>
          </cell>
          <cell r="K599">
            <v>1</v>
          </cell>
          <cell r="L599">
            <v>1</v>
          </cell>
          <cell r="M599">
            <v>1</v>
          </cell>
          <cell r="N599">
            <v>201263.52</v>
          </cell>
        </row>
        <row r="600">
          <cell r="C600" t="str">
            <v>40002138FS00</v>
          </cell>
          <cell r="D600">
            <v>40002138</v>
          </cell>
          <cell r="E600" t="str">
            <v>UN</v>
          </cell>
          <cell r="F600" t="str">
            <v>UN</v>
          </cell>
          <cell r="G600">
            <v>6709253</v>
          </cell>
          <cell r="H600" t="str">
            <v>FS00</v>
          </cell>
          <cell r="I600" t="str">
            <v>UN</v>
          </cell>
          <cell r="J600" t="b">
            <v>1</v>
          </cell>
          <cell r="K600">
            <v>1</v>
          </cell>
          <cell r="L600">
            <v>1</v>
          </cell>
          <cell r="M600">
            <v>1</v>
          </cell>
          <cell r="N600">
            <v>6709253</v>
          </cell>
        </row>
        <row r="601">
          <cell r="C601" t="str">
            <v>40002134FS00</v>
          </cell>
          <cell r="D601">
            <v>40002134</v>
          </cell>
          <cell r="E601" t="str">
            <v>UN</v>
          </cell>
          <cell r="F601" t="str">
            <v>UN</v>
          </cell>
          <cell r="G601">
            <v>1020073.18</v>
          </cell>
          <cell r="H601" t="str">
            <v>FS00</v>
          </cell>
          <cell r="I601" t="str">
            <v>UN</v>
          </cell>
          <cell r="J601" t="b">
            <v>1</v>
          </cell>
          <cell r="K601">
            <v>1</v>
          </cell>
          <cell r="L601">
            <v>1</v>
          </cell>
          <cell r="M601">
            <v>1</v>
          </cell>
          <cell r="N601">
            <v>1020073.18</v>
          </cell>
        </row>
        <row r="602">
          <cell r="C602" t="str">
            <v>40002131FS00</v>
          </cell>
          <cell r="D602">
            <v>40002131</v>
          </cell>
          <cell r="E602" t="str">
            <v>UN</v>
          </cell>
          <cell r="F602" t="str">
            <v>UN</v>
          </cell>
          <cell r="G602">
            <v>2100660.04</v>
          </cell>
          <cell r="H602" t="str">
            <v>FS00</v>
          </cell>
          <cell r="I602" t="str">
            <v>UN</v>
          </cell>
          <cell r="J602" t="b">
            <v>1</v>
          </cell>
          <cell r="K602">
            <v>1</v>
          </cell>
          <cell r="L602">
            <v>1</v>
          </cell>
          <cell r="M602">
            <v>1</v>
          </cell>
          <cell r="N602">
            <v>2100660.04</v>
          </cell>
        </row>
        <row r="603">
          <cell r="C603" t="str">
            <v>40002121FS00</v>
          </cell>
          <cell r="D603">
            <v>40002121</v>
          </cell>
          <cell r="E603" t="str">
            <v>UN</v>
          </cell>
          <cell r="F603" t="str">
            <v>UN</v>
          </cell>
          <cell r="G603">
            <v>1525609.6</v>
          </cell>
          <cell r="H603" t="str">
            <v>FS00</v>
          </cell>
          <cell r="I603" t="str">
            <v>UN</v>
          </cell>
          <cell r="J603" t="b">
            <v>1</v>
          </cell>
          <cell r="K603">
            <v>1</v>
          </cell>
          <cell r="L603">
            <v>1</v>
          </cell>
          <cell r="M603">
            <v>1</v>
          </cell>
          <cell r="N603">
            <v>1525609.6</v>
          </cell>
        </row>
        <row r="604">
          <cell r="C604" t="str">
            <v>104534910FS00</v>
          </cell>
          <cell r="D604">
            <v>104534910</v>
          </cell>
          <cell r="E604" t="str">
            <v>UN</v>
          </cell>
          <cell r="F604" t="str">
            <v>UN</v>
          </cell>
          <cell r="G604">
            <v>1636833</v>
          </cell>
          <cell r="H604" t="str">
            <v>FS00</v>
          </cell>
          <cell r="I604" t="str">
            <v>UN</v>
          </cell>
          <cell r="J604" t="b">
            <v>1</v>
          </cell>
          <cell r="K604">
            <v>1</v>
          </cell>
          <cell r="L604">
            <v>1</v>
          </cell>
          <cell r="M604">
            <v>1</v>
          </cell>
          <cell r="N604">
            <v>1636833</v>
          </cell>
        </row>
        <row r="605">
          <cell r="C605" t="str">
            <v>40002157FS00</v>
          </cell>
          <cell r="D605">
            <v>40002157</v>
          </cell>
          <cell r="E605" t="str">
            <v>UN</v>
          </cell>
          <cell r="F605" t="str">
            <v>UN</v>
          </cell>
          <cell r="G605">
            <v>974669</v>
          </cell>
          <cell r="H605" t="str">
            <v>FS00</v>
          </cell>
          <cell r="I605" t="str">
            <v>UN</v>
          </cell>
          <cell r="J605" t="b">
            <v>1</v>
          </cell>
          <cell r="K605">
            <v>1</v>
          </cell>
          <cell r="L605">
            <v>1</v>
          </cell>
          <cell r="M605">
            <v>1</v>
          </cell>
          <cell r="N605">
            <v>974669</v>
          </cell>
        </row>
        <row r="606">
          <cell r="C606" t="str">
            <v>40002156FS00</v>
          </cell>
          <cell r="D606">
            <v>40002156</v>
          </cell>
          <cell r="E606" t="str">
            <v>UN</v>
          </cell>
          <cell r="F606" t="str">
            <v>UN</v>
          </cell>
          <cell r="G606">
            <v>2421288</v>
          </cell>
          <cell r="H606" t="str">
            <v>FS00</v>
          </cell>
          <cell r="I606" t="str">
            <v>UN</v>
          </cell>
          <cell r="J606" t="b">
            <v>1</v>
          </cell>
          <cell r="K606">
            <v>1</v>
          </cell>
          <cell r="L606">
            <v>1</v>
          </cell>
          <cell r="M606">
            <v>1</v>
          </cell>
          <cell r="N606">
            <v>2421288</v>
          </cell>
        </row>
        <row r="607">
          <cell r="C607" t="str">
            <v>40002159FS00</v>
          </cell>
          <cell r="D607">
            <v>40002159</v>
          </cell>
          <cell r="E607" t="str">
            <v>UN</v>
          </cell>
          <cell r="F607" t="str">
            <v>UN</v>
          </cell>
          <cell r="G607">
            <v>150374</v>
          </cell>
          <cell r="H607" t="str">
            <v>FS00</v>
          </cell>
          <cell r="I607" t="str">
            <v>UN</v>
          </cell>
          <cell r="J607" t="b">
            <v>1</v>
          </cell>
          <cell r="K607">
            <v>1</v>
          </cell>
          <cell r="L607">
            <v>1</v>
          </cell>
          <cell r="M607">
            <v>1</v>
          </cell>
          <cell r="N607">
            <v>150374</v>
          </cell>
        </row>
        <row r="608">
          <cell r="C608" t="str">
            <v>40002142FS00</v>
          </cell>
          <cell r="D608">
            <v>40002142</v>
          </cell>
          <cell r="E608" t="str">
            <v>UN</v>
          </cell>
          <cell r="F608" t="str">
            <v>UN</v>
          </cell>
          <cell r="G608">
            <v>791530</v>
          </cell>
          <cell r="H608" t="str">
            <v>FS00</v>
          </cell>
          <cell r="I608" t="str">
            <v>UN</v>
          </cell>
          <cell r="J608" t="b">
            <v>1</v>
          </cell>
          <cell r="K608">
            <v>1</v>
          </cell>
          <cell r="L608">
            <v>1</v>
          </cell>
          <cell r="M608">
            <v>1</v>
          </cell>
          <cell r="N608">
            <v>791530</v>
          </cell>
        </row>
        <row r="609">
          <cell r="C609" t="str">
            <v>92009223FS00</v>
          </cell>
          <cell r="D609">
            <v>92009223</v>
          </cell>
          <cell r="E609" t="str">
            <v>UN</v>
          </cell>
          <cell r="F609" t="str">
            <v>UN</v>
          </cell>
          <cell r="G609">
            <v>1150400</v>
          </cell>
          <cell r="H609" t="str">
            <v>FS00</v>
          </cell>
          <cell r="I609" t="str">
            <v>UN</v>
          </cell>
          <cell r="J609" t="b">
            <v>1</v>
          </cell>
          <cell r="K609">
            <v>1</v>
          </cell>
          <cell r="L609">
            <v>1</v>
          </cell>
          <cell r="M609">
            <v>1</v>
          </cell>
          <cell r="N609">
            <v>1150400</v>
          </cell>
        </row>
        <row r="610">
          <cell r="C610" t="str">
            <v>40002140FS00</v>
          </cell>
          <cell r="D610">
            <v>40002140</v>
          </cell>
          <cell r="E610" t="str">
            <v>UN</v>
          </cell>
          <cell r="F610" t="str">
            <v>UN</v>
          </cell>
          <cell r="G610">
            <v>1304778.5</v>
          </cell>
          <cell r="H610" t="str">
            <v>FS00</v>
          </cell>
          <cell r="I610" t="str">
            <v>UN</v>
          </cell>
          <cell r="J610" t="b">
            <v>1</v>
          </cell>
          <cell r="K610">
            <v>1</v>
          </cell>
          <cell r="L610">
            <v>1</v>
          </cell>
          <cell r="M610">
            <v>1</v>
          </cell>
          <cell r="N610">
            <v>1304778.5</v>
          </cell>
        </row>
        <row r="611">
          <cell r="C611" t="str">
            <v>40002135FS00</v>
          </cell>
          <cell r="D611">
            <v>40002135</v>
          </cell>
          <cell r="E611" t="str">
            <v>UN</v>
          </cell>
          <cell r="F611" t="str">
            <v>UN</v>
          </cell>
          <cell r="G611">
            <v>2113824</v>
          </cell>
          <cell r="H611" t="str">
            <v>FS00</v>
          </cell>
          <cell r="I611" t="str">
            <v>UN</v>
          </cell>
          <cell r="J611" t="b">
            <v>1</v>
          </cell>
          <cell r="K611">
            <v>1</v>
          </cell>
          <cell r="L611">
            <v>1</v>
          </cell>
          <cell r="M611">
            <v>1</v>
          </cell>
          <cell r="N611">
            <v>2113824</v>
          </cell>
        </row>
        <row r="612">
          <cell r="C612" t="str">
            <v>104537530FS00</v>
          </cell>
          <cell r="D612">
            <v>104537530</v>
          </cell>
          <cell r="E612" t="str">
            <v>UN</v>
          </cell>
          <cell r="F612" t="str">
            <v>UN</v>
          </cell>
          <cell r="G612">
            <v>848950</v>
          </cell>
          <cell r="H612" t="str">
            <v>FS00</v>
          </cell>
          <cell r="I612" t="str">
            <v>UN</v>
          </cell>
          <cell r="J612" t="b">
            <v>1</v>
          </cell>
          <cell r="K612">
            <v>1</v>
          </cell>
          <cell r="L612">
            <v>1</v>
          </cell>
          <cell r="M612">
            <v>1</v>
          </cell>
          <cell r="N612">
            <v>848950</v>
          </cell>
        </row>
        <row r="613">
          <cell r="C613" t="str">
            <v>105201810FS00</v>
          </cell>
          <cell r="D613">
            <v>105201810</v>
          </cell>
          <cell r="E613" t="str">
            <v>UN</v>
          </cell>
          <cell r="F613" t="str">
            <v>UN</v>
          </cell>
          <cell r="G613">
            <v>2286159</v>
          </cell>
          <cell r="H613" t="str">
            <v>FS00</v>
          </cell>
          <cell r="I613" t="str">
            <v>UN</v>
          </cell>
          <cell r="J613" t="b">
            <v>1</v>
          </cell>
          <cell r="K613">
            <v>1</v>
          </cell>
          <cell r="L613">
            <v>1</v>
          </cell>
          <cell r="M613">
            <v>1</v>
          </cell>
          <cell r="N613">
            <v>2286159</v>
          </cell>
        </row>
        <row r="614">
          <cell r="C614" t="str">
            <v>105201820FS00</v>
          </cell>
          <cell r="D614">
            <v>105201820</v>
          </cell>
          <cell r="E614" t="str">
            <v>UN</v>
          </cell>
          <cell r="F614" t="str">
            <v>UN</v>
          </cell>
          <cell r="G614">
            <v>2539630.5</v>
          </cell>
          <cell r="H614" t="str">
            <v>FS00</v>
          </cell>
          <cell r="I614" t="str">
            <v>UN</v>
          </cell>
          <cell r="J614" t="b">
            <v>1</v>
          </cell>
          <cell r="K614">
            <v>1</v>
          </cell>
          <cell r="L614">
            <v>1</v>
          </cell>
          <cell r="M614">
            <v>1</v>
          </cell>
          <cell r="N614">
            <v>2539630.5</v>
          </cell>
        </row>
        <row r="615">
          <cell r="C615" t="str">
            <v>100093700FS00</v>
          </cell>
          <cell r="D615">
            <v>100093700</v>
          </cell>
          <cell r="E615" t="str">
            <v>UN</v>
          </cell>
          <cell r="F615" t="str">
            <v>UN</v>
          </cell>
          <cell r="G615">
            <v>1889764.4</v>
          </cell>
          <cell r="H615" t="str">
            <v>FS00</v>
          </cell>
          <cell r="I615" t="str">
            <v>UN</v>
          </cell>
          <cell r="J615" t="b">
            <v>1</v>
          </cell>
          <cell r="K615">
            <v>1</v>
          </cell>
          <cell r="L615">
            <v>1</v>
          </cell>
          <cell r="M615">
            <v>1</v>
          </cell>
          <cell r="N615">
            <v>1889764.4</v>
          </cell>
        </row>
        <row r="616">
          <cell r="C616" t="str">
            <v>40002161FS00</v>
          </cell>
          <cell r="D616">
            <v>40002161</v>
          </cell>
          <cell r="E616" t="str">
            <v>UN</v>
          </cell>
          <cell r="F616" t="str">
            <v>UN</v>
          </cell>
          <cell r="G616">
            <v>1610872</v>
          </cell>
          <cell r="H616" t="str">
            <v>FS00</v>
          </cell>
          <cell r="I616" t="str">
            <v>UN</v>
          </cell>
          <cell r="J616" t="b">
            <v>1</v>
          </cell>
          <cell r="K616">
            <v>1</v>
          </cell>
          <cell r="L616">
            <v>1</v>
          </cell>
          <cell r="M616">
            <v>1</v>
          </cell>
          <cell r="N616">
            <v>1610872</v>
          </cell>
        </row>
        <row r="617">
          <cell r="C617" t="str">
            <v>105201000FS00</v>
          </cell>
          <cell r="D617">
            <v>105201000</v>
          </cell>
          <cell r="E617" t="str">
            <v>UN</v>
          </cell>
          <cell r="F617" t="str">
            <v>UN</v>
          </cell>
          <cell r="G617">
            <v>298650.90000000002</v>
          </cell>
          <cell r="H617" t="str">
            <v>FS00</v>
          </cell>
          <cell r="I617" t="str">
            <v>UN</v>
          </cell>
          <cell r="J617" t="b">
            <v>1</v>
          </cell>
          <cell r="K617">
            <v>1</v>
          </cell>
          <cell r="L617">
            <v>1</v>
          </cell>
          <cell r="M617">
            <v>1</v>
          </cell>
          <cell r="N617">
            <v>298650.90000000002</v>
          </cell>
        </row>
        <row r="618">
          <cell r="C618" t="str">
            <v>105200980FS00</v>
          </cell>
          <cell r="D618">
            <v>105200980</v>
          </cell>
          <cell r="E618" t="str">
            <v>UN</v>
          </cell>
          <cell r="F618" t="str">
            <v>UN</v>
          </cell>
          <cell r="G618">
            <v>189224.5</v>
          </cell>
          <cell r="H618" t="str">
            <v>FS00</v>
          </cell>
          <cell r="I618" t="str">
            <v>UN</v>
          </cell>
          <cell r="J618" t="b">
            <v>1</v>
          </cell>
          <cell r="K618">
            <v>1</v>
          </cell>
          <cell r="L618">
            <v>1</v>
          </cell>
          <cell r="M618">
            <v>1</v>
          </cell>
          <cell r="N618">
            <v>189224.5</v>
          </cell>
        </row>
        <row r="619">
          <cell r="C619" t="str">
            <v>105200990FS00</v>
          </cell>
          <cell r="D619">
            <v>105200990</v>
          </cell>
          <cell r="E619" t="str">
            <v>UN</v>
          </cell>
          <cell r="F619" t="str">
            <v>UN</v>
          </cell>
          <cell r="G619">
            <v>252231</v>
          </cell>
          <cell r="H619" t="str">
            <v>FS00</v>
          </cell>
          <cell r="I619" t="str">
            <v>UN</v>
          </cell>
          <cell r="J619" t="b">
            <v>1</v>
          </cell>
          <cell r="K619">
            <v>1</v>
          </cell>
          <cell r="L619">
            <v>1</v>
          </cell>
          <cell r="M619">
            <v>1</v>
          </cell>
          <cell r="N619">
            <v>252231</v>
          </cell>
        </row>
        <row r="620">
          <cell r="C620" t="str">
            <v>40002158FS00</v>
          </cell>
          <cell r="D620">
            <v>40002158</v>
          </cell>
          <cell r="E620" t="str">
            <v>UN</v>
          </cell>
          <cell r="F620" t="str">
            <v>UN</v>
          </cell>
          <cell r="G620">
            <v>3649420</v>
          </cell>
          <cell r="H620" t="str">
            <v>FS00</v>
          </cell>
          <cell r="I620" t="str">
            <v>UN</v>
          </cell>
          <cell r="J620" t="b">
            <v>1</v>
          </cell>
          <cell r="K620">
            <v>1</v>
          </cell>
          <cell r="L620">
            <v>1</v>
          </cell>
          <cell r="M620">
            <v>1</v>
          </cell>
          <cell r="N620">
            <v>3649420</v>
          </cell>
        </row>
        <row r="621">
          <cell r="C621" t="str">
            <v>104547210FS00</v>
          </cell>
          <cell r="D621">
            <v>104547210</v>
          </cell>
          <cell r="E621" t="str">
            <v>UN</v>
          </cell>
          <cell r="F621" t="str">
            <v>UN</v>
          </cell>
          <cell r="G621">
            <v>2308681</v>
          </cell>
          <cell r="H621" t="str">
            <v>FS00</v>
          </cell>
          <cell r="I621" t="str">
            <v>UN</v>
          </cell>
          <cell r="J621" t="b">
            <v>1</v>
          </cell>
          <cell r="K621">
            <v>1</v>
          </cell>
          <cell r="L621">
            <v>1</v>
          </cell>
          <cell r="M621">
            <v>1</v>
          </cell>
          <cell r="N621">
            <v>2308681</v>
          </cell>
        </row>
        <row r="622">
          <cell r="C622" t="str">
            <v>104531500FS00</v>
          </cell>
          <cell r="D622">
            <v>104531500</v>
          </cell>
          <cell r="E622" t="str">
            <v>UN</v>
          </cell>
          <cell r="F622" t="str">
            <v>UN</v>
          </cell>
          <cell r="G622">
            <v>3050287</v>
          </cell>
          <cell r="H622" t="str">
            <v>FS00</v>
          </cell>
          <cell r="I622" t="str">
            <v>UN</v>
          </cell>
          <cell r="J622" t="b">
            <v>1</v>
          </cell>
          <cell r="K622">
            <v>1</v>
          </cell>
          <cell r="L622">
            <v>1</v>
          </cell>
          <cell r="M622">
            <v>1</v>
          </cell>
          <cell r="N622">
            <v>3050287</v>
          </cell>
        </row>
        <row r="623">
          <cell r="C623" t="str">
            <v>104543190FS00</v>
          </cell>
          <cell r="D623">
            <v>104543190</v>
          </cell>
          <cell r="E623" t="str">
            <v>UN</v>
          </cell>
          <cell r="F623" t="str">
            <v>UN</v>
          </cell>
          <cell r="G623">
            <v>3299320</v>
          </cell>
          <cell r="H623" t="str">
            <v>FS00</v>
          </cell>
          <cell r="I623" t="str">
            <v>UN</v>
          </cell>
          <cell r="J623" t="b">
            <v>1</v>
          </cell>
          <cell r="K623">
            <v>1</v>
          </cell>
          <cell r="L623">
            <v>1</v>
          </cell>
          <cell r="M623">
            <v>1</v>
          </cell>
          <cell r="N623">
            <v>3299320</v>
          </cell>
        </row>
        <row r="624">
          <cell r="C624" t="str">
            <v>104537520FS00</v>
          </cell>
          <cell r="D624">
            <v>104537520</v>
          </cell>
          <cell r="E624" t="str">
            <v>UN</v>
          </cell>
          <cell r="F624" t="str">
            <v>UN</v>
          </cell>
          <cell r="G624">
            <v>814300</v>
          </cell>
          <cell r="H624" t="str">
            <v>FS00</v>
          </cell>
          <cell r="I624" t="str">
            <v>UN</v>
          </cell>
          <cell r="J624" t="b">
            <v>1</v>
          </cell>
          <cell r="K624">
            <v>1</v>
          </cell>
          <cell r="L624">
            <v>1</v>
          </cell>
          <cell r="M624">
            <v>1</v>
          </cell>
          <cell r="N624">
            <v>814300</v>
          </cell>
        </row>
        <row r="625">
          <cell r="C625" t="str">
            <v>104539960FS00</v>
          </cell>
          <cell r="D625">
            <v>104539960</v>
          </cell>
          <cell r="E625" t="str">
            <v>UN</v>
          </cell>
          <cell r="F625" t="str">
            <v>UN</v>
          </cell>
          <cell r="G625">
            <v>5686520</v>
          </cell>
          <cell r="H625" t="str">
            <v>FS00</v>
          </cell>
          <cell r="I625" t="str">
            <v>UN</v>
          </cell>
          <cell r="J625" t="b">
            <v>1</v>
          </cell>
          <cell r="K625">
            <v>1</v>
          </cell>
          <cell r="L625">
            <v>1</v>
          </cell>
          <cell r="M625">
            <v>1</v>
          </cell>
          <cell r="N625">
            <v>5686520</v>
          </cell>
        </row>
        <row r="626">
          <cell r="C626" t="str">
            <v>104539970FS00</v>
          </cell>
          <cell r="D626">
            <v>104539970</v>
          </cell>
          <cell r="E626" t="str">
            <v>UN</v>
          </cell>
          <cell r="F626" t="str">
            <v>UN</v>
          </cell>
          <cell r="G626">
            <v>2382800</v>
          </cell>
          <cell r="H626" t="str">
            <v>FS00</v>
          </cell>
          <cell r="I626" t="str">
            <v>UN</v>
          </cell>
          <cell r="J626" t="b">
            <v>1</v>
          </cell>
          <cell r="K626">
            <v>1</v>
          </cell>
          <cell r="L626">
            <v>1</v>
          </cell>
          <cell r="M626">
            <v>1</v>
          </cell>
          <cell r="N626">
            <v>2382800</v>
          </cell>
        </row>
        <row r="627">
          <cell r="C627" t="str">
            <v>92009256FS00</v>
          </cell>
          <cell r="D627">
            <v>92009256</v>
          </cell>
          <cell r="E627" t="str">
            <v>UN</v>
          </cell>
          <cell r="F627" t="str">
            <v>UN</v>
          </cell>
          <cell r="G627">
            <v>597098.4</v>
          </cell>
          <cell r="H627" t="str">
            <v>FS00</v>
          </cell>
          <cell r="I627" t="str">
            <v>UN</v>
          </cell>
          <cell r="J627" t="b">
            <v>1</v>
          </cell>
          <cell r="K627">
            <v>1</v>
          </cell>
          <cell r="L627">
            <v>1</v>
          </cell>
          <cell r="M627">
            <v>1</v>
          </cell>
          <cell r="N627">
            <v>597098.4</v>
          </cell>
        </row>
        <row r="628">
          <cell r="C628" t="str">
            <v>100093710FS00</v>
          </cell>
          <cell r="D628">
            <v>100093710</v>
          </cell>
          <cell r="E628" t="str">
            <v>UN</v>
          </cell>
          <cell r="F628" t="str">
            <v>UN</v>
          </cell>
          <cell r="G628">
            <v>432919.23</v>
          </cell>
          <cell r="H628" t="str">
            <v>FS00</v>
          </cell>
          <cell r="I628" t="str">
            <v>UN</v>
          </cell>
          <cell r="J628" t="b">
            <v>1</v>
          </cell>
          <cell r="K628">
            <v>1</v>
          </cell>
          <cell r="L628">
            <v>1</v>
          </cell>
          <cell r="M628">
            <v>1</v>
          </cell>
          <cell r="N628">
            <v>432919.23</v>
          </cell>
        </row>
        <row r="629">
          <cell r="C629" t="str">
            <v>40002126FS00</v>
          </cell>
          <cell r="D629">
            <v>40002126</v>
          </cell>
          <cell r="E629" t="str">
            <v>UN</v>
          </cell>
          <cell r="F629" t="str">
            <v>UN</v>
          </cell>
          <cell r="G629">
            <v>512187</v>
          </cell>
          <cell r="H629" t="str">
            <v>FS00</v>
          </cell>
          <cell r="I629" t="str">
            <v>UN</v>
          </cell>
          <cell r="J629" t="b">
            <v>1</v>
          </cell>
          <cell r="K629">
            <v>1</v>
          </cell>
          <cell r="L629">
            <v>1</v>
          </cell>
          <cell r="M629">
            <v>1</v>
          </cell>
          <cell r="N629">
            <v>512187</v>
          </cell>
        </row>
        <row r="630">
          <cell r="C630" t="str">
            <v>92009271FS00</v>
          </cell>
          <cell r="D630">
            <v>92009271</v>
          </cell>
          <cell r="E630" t="str">
            <v>UN</v>
          </cell>
          <cell r="F630" t="str">
            <v>UN</v>
          </cell>
          <cell r="G630">
            <v>264538</v>
          </cell>
          <cell r="H630" t="str">
            <v>FS00</v>
          </cell>
          <cell r="I630" t="str">
            <v>UN</v>
          </cell>
          <cell r="J630" t="b">
            <v>1</v>
          </cell>
          <cell r="K630">
            <v>1</v>
          </cell>
          <cell r="L630">
            <v>1</v>
          </cell>
          <cell r="M630">
            <v>1</v>
          </cell>
          <cell r="N630">
            <v>264538</v>
          </cell>
        </row>
        <row r="631">
          <cell r="C631" t="str">
            <v>104534380FS00</v>
          </cell>
          <cell r="D631">
            <v>104534380</v>
          </cell>
          <cell r="E631" t="str">
            <v>UN</v>
          </cell>
          <cell r="F631" t="str">
            <v>UN</v>
          </cell>
          <cell r="G631">
            <v>13230</v>
          </cell>
          <cell r="H631" t="str">
            <v>FS00</v>
          </cell>
          <cell r="I631" t="str">
            <v>UN</v>
          </cell>
          <cell r="J631" t="b">
            <v>1</v>
          </cell>
          <cell r="K631">
            <v>1</v>
          </cell>
          <cell r="L631">
            <v>1</v>
          </cell>
          <cell r="M631">
            <v>1</v>
          </cell>
          <cell r="N631">
            <v>13230</v>
          </cell>
        </row>
        <row r="632">
          <cell r="C632" t="str">
            <v>40002128FS00</v>
          </cell>
          <cell r="D632">
            <v>40002128</v>
          </cell>
          <cell r="E632" t="str">
            <v>UN</v>
          </cell>
          <cell r="F632" t="str">
            <v>UN</v>
          </cell>
          <cell r="G632">
            <v>808871.38</v>
          </cell>
          <cell r="H632" t="str">
            <v>FS00</v>
          </cell>
          <cell r="I632" t="str">
            <v>UN</v>
          </cell>
          <cell r="J632" t="b">
            <v>1</v>
          </cell>
          <cell r="K632">
            <v>1</v>
          </cell>
          <cell r="L632">
            <v>1</v>
          </cell>
          <cell r="M632">
            <v>1</v>
          </cell>
          <cell r="N632">
            <v>808871.38</v>
          </cell>
        </row>
        <row r="633">
          <cell r="C633" t="str">
            <v>105201140FS00</v>
          </cell>
          <cell r="D633">
            <v>105201140</v>
          </cell>
          <cell r="E633" t="str">
            <v>UN</v>
          </cell>
          <cell r="F633" t="str">
            <v>UN</v>
          </cell>
          <cell r="G633">
            <v>289206</v>
          </cell>
          <cell r="H633" t="str">
            <v>FS00</v>
          </cell>
          <cell r="I633" t="str">
            <v>UN</v>
          </cell>
          <cell r="J633" t="b">
            <v>1</v>
          </cell>
          <cell r="K633">
            <v>1</v>
          </cell>
          <cell r="L633">
            <v>1</v>
          </cell>
          <cell r="M633">
            <v>1</v>
          </cell>
          <cell r="N633">
            <v>289206</v>
          </cell>
        </row>
        <row r="634">
          <cell r="C634" t="str">
            <v>104531070FS00</v>
          </cell>
          <cell r="D634">
            <v>104531070</v>
          </cell>
          <cell r="E634" t="str">
            <v>C12</v>
          </cell>
          <cell r="F634" t="str">
            <v>UN</v>
          </cell>
          <cell r="G634">
            <v>2277.5783333333334</v>
          </cell>
          <cell r="H634" t="str">
            <v>FS00</v>
          </cell>
          <cell r="I634" t="str">
            <v>UN</v>
          </cell>
          <cell r="J634" t="b">
            <v>1</v>
          </cell>
          <cell r="K634">
            <v>12</v>
          </cell>
          <cell r="L634">
            <v>1</v>
          </cell>
          <cell r="M634">
            <v>12</v>
          </cell>
          <cell r="N634">
            <v>27330.940000000002</v>
          </cell>
        </row>
        <row r="635">
          <cell r="C635" t="str">
            <v>104512230FS00</v>
          </cell>
          <cell r="D635">
            <v>104512230</v>
          </cell>
          <cell r="E635" t="str">
            <v>C02</v>
          </cell>
          <cell r="F635" t="str">
            <v>UN</v>
          </cell>
          <cell r="G635">
            <v>35340.839999999997</v>
          </cell>
          <cell r="H635" t="str">
            <v>FS00</v>
          </cell>
          <cell r="I635" t="str">
            <v>UN</v>
          </cell>
          <cell r="J635" t="b">
            <v>1</v>
          </cell>
          <cell r="K635">
            <v>2</v>
          </cell>
          <cell r="L635">
            <v>1</v>
          </cell>
          <cell r="M635">
            <v>2</v>
          </cell>
          <cell r="N635">
            <v>70681.679999999993</v>
          </cell>
        </row>
        <row r="636">
          <cell r="C636" t="str">
            <v>104524420FS00</v>
          </cell>
          <cell r="D636">
            <v>104524420</v>
          </cell>
          <cell r="E636" t="str">
            <v>C12</v>
          </cell>
          <cell r="F636" t="str">
            <v>UN</v>
          </cell>
          <cell r="G636">
            <v>3775.45</v>
          </cell>
          <cell r="H636" t="str">
            <v>FS00</v>
          </cell>
          <cell r="I636" t="str">
            <v>UN</v>
          </cell>
          <cell r="J636" t="b">
            <v>1</v>
          </cell>
          <cell r="K636">
            <v>12</v>
          </cell>
          <cell r="L636">
            <v>1</v>
          </cell>
          <cell r="M636">
            <v>12</v>
          </cell>
          <cell r="N636">
            <v>45305.399999999994</v>
          </cell>
        </row>
        <row r="637">
          <cell r="C637" t="str">
            <v>104521640FS00</v>
          </cell>
          <cell r="D637">
            <v>104521640</v>
          </cell>
          <cell r="E637" t="str">
            <v>UN</v>
          </cell>
          <cell r="F637" t="str">
            <v>UN</v>
          </cell>
          <cell r="G637">
            <v>20332.5</v>
          </cell>
          <cell r="H637" t="str">
            <v>FS00</v>
          </cell>
          <cell r="I637" t="str">
            <v>UN</v>
          </cell>
          <cell r="J637" t="b">
            <v>1</v>
          </cell>
          <cell r="K637">
            <v>1</v>
          </cell>
          <cell r="L637">
            <v>1</v>
          </cell>
          <cell r="M637">
            <v>1</v>
          </cell>
          <cell r="N637">
            <v>20332.5</v>
          </cell>
        </row>
        <row r="638">
          <cell r="C638" t="str">
            <v>104537630FS00</v>
          </cell>
          <cell r="D638">
            <v>104537630</v>
          </cell>
          <cell r="E638" t="str">
            <v>C20</v>
          </cell>
          <cell r="F638" t="str">
            <v>UN</v>
          </cell>
          <cell r="G638">
            <v>2759</v>
          </cell>
          <cell r="H638" t="str">
            <v>FS00</v>
          </cell>
          <cell r="I638" t="str">
            <v>UN</v>
          </cell>
          <cell r="J638" t="b">
            <v>1</v>
          </cell>
          <cell r="K638">
            <v>20</v>
          </cell>
          <cell r="L638">
            <v>1</v>
          </cell>
          <cell r="M638">
            <v>20</v>
          </cell>
          <cell r="N638">
            <v>55180</v>
          </cell>
        </row>
        <row r="639">
          <cell r="C639" t="str">
            <v>104514840FS00</v>
          </cell>
          <cell r="D639">
            <v>104514840</v>
          </cell>
          <cell r="E639" t="str">
            <v>CJ</v>
          </cell>
          <cell r="F639" t="str">
            <v>UN</v>
          </cell>
          <cell r="G639">
            <v>30695.96</v>
          </cell>
          <cell r="H639" t="str">
            <v>FS00</v>
          </cell>
          <cell r="I639" t="str">
            <v>UN</v>
          </cell>
          <cell r="J639" t="b">
            <v>1</v>
          </cell>
          <cell r="K639">
            <v>2</v>
          </cell>
          <cell r="L639">
            <v>1</v>
          </cell>
          <cell r="M639">
            <v>2</v>
          </cell>
          <cell r="N639">
            <v>61391.92</v>
          </cell>
        </row>
        <row r="640">
          <cell r="C640" t="str">
            <v>150000273FS00</v>
          </cell>
          <cell r="D640">
            <v>150000273</v>
          </cell>
          <cell r="E640" t="str">
            <v>C02</v>
          </cell>
          <cell r="F640" t="str">
            <v>UN</v>
          </cell>
          <cell r="G640">
            <v>28830.39</v>
          </cell>
          <cell r="H640" t="str">
            <v>FS00</v>
          </cell>
          <cell r="I640" t="str">
            <v>UN</v>
          </cell>
          <cell r="J640" t="b">
            <v>1</v>
          </cell>
          <cell r="K640">
            <v>2</v>
          </cell>
          <cell r="L640">
            <v>1</v>
          </cell>
          <cell r="M640">
            <v>2</v>
          </cell>
          <cell r="N640">
            <v>57660.78</v>
          </cell>
        </row>
        <row r="641">
          <cell r="C641" t="str">
            <v>104534130FS00</v>
          </cell>
          <cell r="D641">
            <v>104534130</v>
          </cell>
          <cell r="E641" t="str">
            <v>C12</v>
          </cell>
          <cell r="F641" t="str">
            <v>UN</v>
          </cell>
          <cell r="G641">
            <v>3317</v>
          </cell>
          <cell r="H641" t="str">
            <v>FS00</v>
          </cell>
          <cell r="I641" t="str">
            <v>UN</v>
          </cell>
          <cell r="J641" t="b">
            <v>1</v>
          </cell>
          <cell r="K641">
            <v>12</v>
          </cell>
          <cell r="L641">
            <v>1</v>
          </cell>
          <cell r="M641">
            <v>12</v>
          </cell>
          <cell r="N641">
            <v>39804</v>
          </cell>
        </row>
        <row r="642">
          <cell r="C642" t="str">
            <v>104511950FS00</v>
          </cell>
          <cell r="D642">
            <v>104511950</v>
          </cell>
          <cell r="E642" t="str">
            <v>C06</v>
          </cell>
          <cell r="F642" t="str">
            <v>UN</v>
          </cell>
          <cell r="G642">
            <v>2489.7350000000001</v>
          </cell>
          <cell r="H642" t="str">
            <v>FS00</v>
          </cell>
          <cell r="I642" t="str">
            <v>UN</v>
          </cell>
          <cell r="J642" t="b">
            <v>1</v>
          </cell>
          <cell r="K642">
            <v>6</v>
          </cell>
          <cell r="L642">
            <v>1</v>
          </cell>
          <cell r="M642">
            <v>6</v>
          </cell>
          <cell r="N642">
            <v>14938.41</v>
          </cell>
        </row>
        <row r="643">
          <cell r="C643" t="str">
            <v>104500940FS00</v>
          </cell>
          <cell r="D643">
            <v>104500940</v>
          </cell>
          <cell r="E643" t="str">
            <v>C06</v>
          </cell>
          <cell r="F643" t="str">
            <v>UN</v>
          </cell>
          <cell r="G643">
            <v>5302.71</v>
          </cell>
          <cell r="H643" t="str">
            <v>FS00</v>
          </cell>
          <cell r="I643" t="str">
            <v>UN</v>
          </cell>
          <cell r="J643" t="b">
            <v>1</v>
          </cell>
          <cell r="K643">
            <v>6</v>
          </cell>
          <cell r="L643">
            <v>1</v>
          </cell>
          <cell r="M643">
            <v>6</v>
          </cell>
          <cell r="N643">
            <v>31816.260000000002</v>
          </cell>
        </row>
        <row r="644">
          <cell r="C644" t="str">
            <v>104540490FS00</v>
          </cell>
          <cell r="D644">
            <v>104540490</v>
          </cell>
          <cell r="E644" t="str">
            <v>C04</v>
          </cell>
          <cell r="F644" t="str">
            <v>UN</v>
          </cell>
          <cell r="G644">
            <v>7393</v>
          </cell>
          <cell r="H644" t="str">
            <v>FS00</v>
          </cell>
          <cell r="I644" t="str">
            <v>UN</v>
          </cell>
          <cell r="J644" t="b">
            <v>1</v>
          </cell>
          <cell r="K644">
            <v>4</v>
          </cell>
          <cell r="L644">
            <v>1</v>
          </cell>
          <cell r="M644">
            <v>4</v>
          </cell>
          <cell r="N644">
            <v>29572</v>
          </cell>
        </row>
        <row r="645">
          <cell r="C645" t="str">
            <v>104540480FS00</v>
          </cell>
          <cell r="D645">
            <v>104540480</v>
          </cell>
          <cell r="E645" t="str">
            <v>C12</v>
          </cell>
          <cell r="F645" t="str">
            <v>UN</v>
          </cell>
          <cell r="G645">
            <v>1326</v>
          </cell>
          <cell r="H645" t="str">
            <v>FS00</v>
          </cell>
          <cell r="I645" t="str">
            <v>UN</v>
          </cell>
          <cell r="J645" t="b">
            <v>1</v>
          </cell>
          <cell r="K645">
            <v>12</v>
          </cell>
          <cell r="L645">
            <v>1</v>
          </cell>
          <cell r="M645">
            <v>12</v>
          </cell>
          <cell r="N645">
            <v>15912</v>
          </cell>
        </row>
        <row r="646">
          <cell r="C646" t="str">
            <v>104512690FS00</v>
          </cell>
          <cell r="D646">
            <v>104512690</v>
          </cell>
          <cell r="E646" t="str">
            <v>UN</v>
          </cell>
          <cell r="F646" t="str">
            <v>UN</v>
          </cell>
          <cell r="G646">
            <v>30920.19</v>
          </cell>
          <cell r="H646" t="str">
            <v>FS00</v>
          </cell>
          <cell r="I646" t="str">
            <v>UN</v>
          </cell>
          <cell r="J646" t="b">
            <v>1</v>
          </cell>
          <cell r="K646">
            <v>1</v>
          </cell>
          <cell r="L646">
            <v>1</v>
          </cell>
          <cell r="M646">
            <v>1</v>
          </cell>
          <cell r="N646">
            <v>30920.19</v>
          </cell>
        </row>
        <row r="647">
          <cell r="C647" t="str">
            <v>104500860FS00</v>
          </cell>
          <cell r="D647">
            <v>104500860</v>
          </cell>
          <cell r="E647" t="str">
            <v>C04</v>
          </cell>
          <cell r="F647" t="str">
            <v>UN</v>
          </cell>
          <cell r="G647">
            <v>6629.52</v>
          </cell>
          <cell r="H647" t="str">
            <v>FS00</v>
          </cell>
          <cell r="I647" t="str">
            <v>UN</v>
          </cell>
          <cell r="J647" t="b">
            <v>1</v>
          </cell>
          <cell r="K647">
            <v>4</v>
          </cell>
          <cell r="L647">
            <v>1</v>
          </cell>
          <cell r="M647">
            <v>4</v>
          </cell>
          <cell r="N647">
            <v>26518.080000000002</v>
          </cell>
        </row>
        <row r="648">
          <cell r="C648" t="str">
            <v>104519250FS00</v>
          </cell>
          <cell r="D648">
            <v>104519250</v>
          </cell>
          <cell r="E648" t="str">
            <v>C12</v>
          </cell>
          <cell r="F648" t="str">
            <v>UN</v>
          </cell>
          <cell r="G648">
            <v>1201</v>
          </cell>
          <cell r="H648" t="str">
            <v>FS00</v>
          </cell>
          <cell r="I648" t="str">
            <v>UN</v>
          </cell>
          <cell r="J648" t="b">
            <v>1</v>
          </cell>
          <cell r="K648">
            <v>12</v>
          </cell>
          <cell r="L648">
            <v>1</v>
          </cell>
          <cell r="M648">
            <v>12</v>
          </cell>
          <cell r="N648">
            <v>14412</v>
          </cell>
        </row>
        <row r="649">
          <cell r="C649" t="str">
            <v>104530120FS00</v>
          </cell>
          <cell r="D649">
            <v>104530120</v>
          </cell>
          <cell r="E649" t="str">
            <v>C12</v>
          </cell>
          <cell r="F649" t="str">
            <v>UN</v>
          </cell>
          <cell r="G649">
            <v>1445</v>
          </cell>
          <cell r="H649" t="str">
            <v>FS00</v>
          </cell>
          <cell r="I649" t="str">
            <v>UN</v>
          </cell>
          <cell r="J649" t="b">
            <v>1</v>
          </cell>
          <cell r="K649">
            <v>12</v>
          </cell>
          <cell r="L649">
            <v>1</v>
          </cell>
          <cell r="M649">
            <v>12</v>
          </cell>
          <cell r="N649">
            <v>17340</v>
          </cell>
        </row>
        <row r="650">
          <cell r="C650" t="str">
            <v>104531100FS00</v>
          </cell>
          <cell r="D650">
            <v>104531100</v>
          </cell>
          <cell r="E650" t="str">
            <v>C12</v>
          </cell>
          <cell r="F650" t="str">
            <v>UN</v>
          </cell>
          <cell r="G650">
            <v>1035.4583333333333</v>
          </cell>
          <cell r="H650" t="str">
            <v>FS00</v>
          </cell>
          <cell r="I650" t="str">
            <v>UN</v>
          </cell>
          <cell r="J650" t="b">
            <v>1</v>
          </cell>
          <cell r="K650">
            <v>12</v>
          </cell>
          <cell r="L650">
            <v>1</v>
          </cell>
          <cell r="M650">
            <v>12</v>
          </cell>
          <cell r="N650">
            <v>12425.5</v>
          </cell>
        </row>
        <row r="651">
          <cell r="C651" t="str">
            <v>104514870FS00</v>
          </cell>
          <cell r="D651">
            <v>104514870</v>
          </cell>
          <cell r="E651" t="str">
            <v>C02</v>
          </cell>
          <cell r="F651" t="str">
            <v>UN</v>
          </cell>
          <cell r="G651">
            <v>9227.74</v>
          </cell>
          <cell r="H651" t="str">
            <v>FS00</v>
          </cell>
          <cell r="I651" t="str">
            <v>UN</v>
          </cell>
          <cell r="J651" t="b">
            <v>1</v>
          </cell>
          <cell r="K651">
            <v>2</v>
          </cell>
          <cell r="L651">
            <v>1</v>
          </cell>
          <cell r="M651">
            <v>2</v>
          </cell>
          <cell r="N651">
            <v>18455.48</v>
          </cell>
        </row>
        <row r="652">
          <cell r="C652" t="str">
            <v>150001445FS00</v>
          </cell>
          <cell r="D652">
            <v>150001445</v>
          </cell>
          <cell r="E652" t="str">
            <v>C02</v>
          </cell>
          <cell r="F652" t="str">
            <v>UN</v>
          </cell>
          <cell r="G652">
            <v>8246.49</v>
          </cell>
          <cell r="H652" t="str">
            <v>FS00</v>
          </cell>
          <cell r="I652" t="str">
            <v>UN</v>
          </cell>
          <cell r="J652" t="b">
            <v>1</v>
          </cell>
          <cell r="K652">
            <v>2</v>
          </cell>
          <cell r="L652">
            <v>1</v>
          </cell>
          <cell r="M652">
            <v>2</v>
          </cell>
          <cell r="N652">
            <v>16492.98</v>
          </cell>
        </row>
        <row r="653">
          <cell r="C653" t="str">
            <v>104521960FS00</v>
          </cell>
          <cell r="D653">
            <v>104521960</v>
          </cell>
          <cell r="E653" t="str">
            <v>X00</v>
          </cell>
          <cell r="F653" t="str">
            <v>UN</v>
          </cell>
          <cell r="G653">
            <v>20.309999999999999</v>
          </cell>
          <cell r="H653" t="str">
            <v>FS00</v>
          </cell>
          <cell r="I653" t="str">
            <v>UN</v>
          </cell>
          <cell r="J653" t="b">
            <v>1</v>
          </cell>
          <cell r="K653">
            <v>300</v>
          </cell>
          <cell r="L653">
            <v>1</v>
          </cell>
          <cell r="M653">
            <v>300</v>
          </cell>
          <cell r="N653">
            <v>6093</v>
          </cell>
        </row>
        <row r="654">
          <cell r="C654" t="str">
            <v>104537620FS00</v>
          </cell>
          <cell r="D654">
            <v>104537620</v>
          </cell>
          <cell r="E654" t="str">
            <v>X00</v>
          </cell>
          <cell r="F654" t="str">
            <v>X00</v>
          </cell>
          <cell r="G654">
            <v>26700</v>
          </cell>
          <cell r="H654" t="str">
            <v>FS00</v>
          </cell>
          <cell r="I654" t="str">
            <v>X00</v>
          </cell>
          <cell r="J654" t="b">
            <v>1</v>
          </cell>
          <cell r="K654">
            <v>1</v>
          </cell>
          <cell r="L654">
            <v>1</v>
          </cell>
          <cell r="M654">
            <v>1</v>
          </cell>
          <cell r="N654">
            <v>26700</v>
          </cell>
        </row>
        <row r="655">
          <cell r="C655" t="str">
            <v>150001692FS00</v>
          </cell>
          <cell r="D655">
            <v>150001692</v>
          </cell>
          <cell r="E655" t="str">
            <v>C02</v>
          </cell>
          <cell r="F655" t="str">
            <v>UN</v>
          </cell>
          <cell r="G655">
            <v>1891.66</v>
          </cell>
          <cell r="H655" t="str">
            <v>FS00</v>
          </cell>
          <cell r="I655" t="str">
            <v>UN</v>
          </cell>
          <cell r="J655" t="b">
            <v>1</v>
          </cell>
          <cell r="K655">
            <v>2</v>
          </cell>
          <cell r="L655">
            <v>1</v>
          </cell>
          <cell r="M655">
            <v>2</v>
          </cell>
          <cell r="N655">
            <v>3783.32</v>
          </cell>
        </row>
        <row r="656">
          <cell r="C656" t="str">
            <v>104534090FS00</v>
          </cell>
          <cell r="D656">
            <v>104534090</v>
          </cell>
          <cell r="E656" t="str">
            <v>C02</v>
          </cell>
          <cell r="F656" t="str">
            <v>UN</v>
          </cell>
          <cell r="G656">
            <v>4264</v>
          </cell>
          <cell r="H656" t="str">
            <v>FS00</v>
          </cell>
          <cell r="I656" t="str">
            <v>UN</v>
          </cell>
          <cell r="J656" t="b">
            <v>1</v>
          </cell>
          <cell r="K656">
            <v>2</v>
          </cell>
          <cell r="L656">
            <v>1</v>
          </cell>
          <cell r="M656">
            <v>2</v>
          </cell>
          <cell r="N656">
            <v>8528</v>
          </cell>
        </row>
        <row r="657">
          <cell r="C657" t="str">
            <v>150001883FS00</v>
          </cell>
          <cell r="D657">
            <v>150001883</v>
          </cell>
          <cell r="E657" t="str">
            <v>C02</v>
          </cell>
          <cell r="F657" t="str">
            <v>UN</v>
          </cell>
          <cell r="G657">
            <v>1895.4</v>
          </cell>
          <cell r="H657" t="str">
            <v>FS00</v>
          </cell>
          <cell r="I657" t="str">
            <v>UN</v>
          </cell>
          <cell r="J657" t="b">
            <v>1</v>
          </cell>
          <cell r="K657">
            <v>2</v>
          </cell>
          <cell r="L657">
            <v>1</v>
          </cell>
          <cell r="M657">
            <v>2</v>
          </cell>
          <cell r="N657">
            <v>3790.8</v>
          </cell>
        </row>
        <row r="658">
          <cell r="C658" t="str">
            <v>104519850FS00</v>
          </cell>
          <cell r="D658">
            <v>104519850</v>
          </cell>
          <cell r="E658" t="str">
            <v>C10</v>
          </cell>
          <cell r="F658" t="str">
            <v>UN</v>
          </cell>
          <cell r="G658">
            <v>3816.67</v>
          </cell>
          <cell r="H658" t="str">
            <v>FS00</v>
          </cell>
          <cell r="I658" t="str">
            <v>UN</v>
          </cell>
          <cell r="J658" t="b">
            <v>1</v>
          </cell>
          <cell r="K658">
            <v>10</v>
          </cell>
          <cell r="L658">
            <v>1</v>
          </cell>
          <cell r="M658">
            <v>10</v>
          </cell>
          <cell r="N658">
            <v>38166.699999999997</v>
          </cell>
        </row>
        <row r="659">
          <cell r="C659" t="str">
            <v>104544600FS00</v>
          </cell>
          <cell r="D659">
            <v>104544600</v>
          </cell>
          <cell r="E659" t="str">
            <v>C10</v>
          </cell>
          <cell r="F659" t="str">
            <v>UN</v>
          </cell>
          <cell r="G659">
            <v>3879</v>
          </cell>
          <cell r="H659" t="str">
            <v>FS00</v>
          </cell>
          <cell r="I659" t="str">
            <v>UN</v>
          </cell>
          <cell r="J659" t="b">
            <v>1</v>
          </cell>
          <cell r="K659">
            <v>10</v>
          </cell>
          <cell r="L659">
            <v>1</v>
          </cell>
          <cell r="M659">
            <v>10</v>
          </cell>
          <cell r="N659">
            <v>38790</v>
          </cell>
        </row>
        <row r="660">
          <cell r="C660" t="str">
            <v>104516010FS00</v>
          </cell>
          <cell r="D660">
            <v>104516010</v>
          </cell>
          <cell r="E660" t="str">
            <v>C10</v>
          </cell>
          <cell r="F660" t="str">
            <v>UN</v>
          </cell>
          <cell r="G660">
            <v>3764.6</v>
          </cell>
          <cell r="H660" t="str">
            <v>FS00</v>
          </cell>
          <cell r="I660" t="str">
            <v>UN</v>
          </cell>
          <cell r="J660" t="b">
            <v>1</v>
          </cell>
          <cell r="K660">
            <v>10</v>
          </cell>
          <cell r="L660">
            <v>1</v>
          </cell>
          <cell r="M660">
            <v>10</v>
          </cell>
          <cell r="N660">
            <v>37646</v>
          </cell>
        </row>
        <row r="661">
          <cell r="C661" t="str">
            <v>104544610FS00</v>
          </cell>
          <cell r="D661">
            <v>104544610</v>
          </cell>
          <cell r="E661" t="str">
            <v>C10</v>
          </cell>
          <cell r="F661" t="str">
            <v>UN</v>
          </cell>
          <cell r="G661">
            <v>3909</v>
          </cell>
          <cell r="H661" t="str">
            <v>FS00</v>
          </cell>
          <cell r="I661" t="str">
            <v>UN</v>
          </cell>
          <cell r="J661" t="b">
            <v>1</v>
          </cell>
          <cell r="K661">
            <v>10</v>
          </cell>
          <cell r="L661">
            <v>1</v>
          </cell>
          <cell r="M661">
            <v>10</v>
          </cell>
          <cell r="N661">
            <v>39090</v>
          </cell>
        </row>
        <row r="662">
          <cell r="C662" t="str">
            <v>104520490FS00</v>
          </cell>
          <cell r="D662">
            <v>104520490</v>
          </cell>
          <cell r="E662" t="str">
            <v>C10</v>
          </cell>
          <cell r="F662" t="str">
            <v>UN</v>
          </cell>
          <cell r="G662">
            <v>4007.0160000000001</v>
          </cell>
          <cell r="H662" t="str">
            <v>FS00</v>
          </cell>
          <cell r="I662" t="str">
            <v>UN</v>
          </cell>
          <cell r="J662" t="b">
            <v>1</v>
          </cell>
          <cell r="K662">
            <v>10</v>
          </cell>
          <cell r="L662">
            <v>1</v>
          </cell>
          <cell r="M662">
            <v>10</v>
          </cell>
          <cell r="N662">
            <v>40070.160000000003</v>
          </cell>
        </row>
        <row r="663">
          <cell r="C663" t="str">
            <v>104533710FS00</v>
          </cell>
          <cell r="D663">
            <v>104533710</v>
          </cell>
          <cell r="E663" t="str">
            <v>C06</v>
          </cell>
          <cell r="F663" t="str">
            <v>UN</v>
          </cell>
          <cell r="G663">
            <v>3605</v>
          </cell>
          <cell r="H663" t="str">
            <v>FS00</v>
          </cell>
          <cell r="I663" t="str">
            <v>UN</v>
          </cell>
          <cell r="J663" t="b">
            <v>1</v>
          </cell>
          <cell r="K663">
            <v>6</v>
          </cell>
          <cell r="L663">
            <v>1</v>
          </cell>
          <cell r="M663">
            <v>6</v>
          </cell>
          <cell r="N663">
            <v>21630</v>
          </cell>
        </row>
        <row r="664">
          <cell r="C664" t="str">
            <v>104530130FS00</v>
          </cell>
          <cell r="D664">
            <v>104530130</v>
          </cell>
          <cell r="E664" t="str">
            <v>C06</v>
          </cell>
          <cell r="F664" t="str">
            <v>UN</v>
          </cell>
          <cell r="G664">
            <v>1595</v>
          </cell>
          <cell r="H664" t="str">
            <v>FS00</v>
          </cell>
          <cell r="I664" t="str">
            <v>UN</v>
          </cell>
          <cell r="J664" t="b">
            <v>1</v>
          </cell>
          <cell r="K664">
            <v>6</v>
          </cell>
          <cell r="L664">
            <v>1</v>
          </cell>
          <cell r="M664">
            <v>6</v>
          </cell>
          <cell r="N664">
            <v>9570</v>
          </cell>
        </row>
        <row r="665">
          <cell r="C665" t="str">
            <v>104530140FS00</v>
          </cell>
          <cell r="D665">
            <v>104530140</v>
          </cell>
          <cell r="E665" t="str">
            <v>C06</v>
          </cell>
          <cell r="F665" t="str">
            <v>UN</v>
          </cell>
          <cell r="G665">
            <v>1620</v>
          </cell>
          <cell r="H665" t="str">
            <v>FS00</v>
          </cell>
          <cell r="I665" t="str">
            <v>UN</v>
          </cell>
          <cell r="J665" t="b">
            <v>1</v>
          </cell>
          <cell r="K665">
            <v>6</v>
          </cell>
          <cell r="L665">
            <v>1</v>
          </cell>
          <cell r="M665">
            <v>6</v>
          </cell>
          <cell r="N665">
            <v>9720</v>
          </cell>
        </row>
        <row r="666">
          <cell r="C666" t="str">
            <v>104531630FS00</v>
          </cell>
          <cell r="D666">
            <v>104531630</v>
          </cell>
          <cell r="E666" t="str">
            <v>C06</v>
          </cell>
          <cell r="F666" t="str">
            <v>UN</v>
          </cell>
          <cell r="G666">
            <v>8100</v>
          </cell>
          <cell r="H666" t="str">
            <v>FS00</v>
          </cell>
          <cell r="I666" t="str">
            <v>UN</v>
          </cell>
          <cell r="J666" t="b">
            <v>1</v>
          </cell>
          <cell r="K666">
            <v>6</v>
          </cell>
          <cell r="L666">
            <v>1</v>
          </cell>
          <cell r="M666">
            <v>6</v>
          </cell>
          <cell r="N666">
            <v>48600</v>
          </cell>
        </row>
        <row r="667">
          <cell r="C667" t="str">
            <v>104530240FS00</v>
          </cell>
          <cell r="D667">
            <v>104530240</v>
          </cell>
          <cell r="E667" t="str">
            <v>C06</v>
          </cell>
          <cell r="F667" t="str">
            <v>UN</v>
          </cell>
          <cell r="G667">
            <v>2523</v>
          </cell>
          <cell r="H667" t="str">
            <v>FS00</v>
          </cell>
          <cell r="I667" t="str">
            <v>UN</v>
          </cell>
          <cell r="J667" t="b">
            <v>1</v>
          </cell>
          <cell r="K667">
            <v>6</v>
          </cell>
          <cell r="L667">
            <v>1</v>
          </cell>
          <cell r="M667">
            <v>6</v>
          </cell>
          <cell r="N667">
            <v>15138</v>
          </cell>
        </row>
        <row r="668">
          <cell r="C668" t="str">
            <v>201211550FS00</v>
          </cell>
          <cell r="D668">
            <v>201211550</v>
          </cell>
          <cell r="E668" t="str">
            <v>C04</v>
          </cell>
          <cell r="F668" t="str">
            <v>C04</v>
          </cell>
          <cell r="G668">
            <v>9501.86</v>
          </cell>
          <cell r="H668" t="str">
            <v>FS00</v>
          </cell>
          <cell r="I668" t="str">
            <v>C04</v>
          </cell>
          <cell r="J668" t="b">
            <v>1</v>
          </cell>
          <cell r="K668">
            <v>1</v>
          </cell>
          <cell r="L668">
            <v>1</v>
          </cell>
          <cell r="M668">
            <v>1</v>
          </cell>
          <cell r="N668">
            <v>9501.86</v>
          </cell>
        </row>
        <row r="669">
          <cell r="C669" t="str">
            <v>201200082FS00</v>
          </cell>
          <cell r="D669">
            <v>201200082</v>
          </cell>
          <cell r="E669" t="str">
            <v>C04</v>
          </cell>
          <cell r="F669" t="str">
            <v>UN</v>
          </cell>
          <cell r="G669">
            <v>2346.7874999999999</v>
          </cell>
          <cell r="H669" t="str">
            <v>FS00</v>
          </cell>
          <cell r="I669" t="str">
            <v>UN</v>
          </cell>
          <cell r="J669" t="b">
            <v>1</v>
          </cell>
          <cell r="K669">
            <v>4</v>
          </cell>
          <cell r="L669">
            <v>1</v>
          </cell>
          <cell r="M669">
            <v>4</v>
          </cell>
          <cell r="N669">
            <v>9387.15</v>
          </cell>
        </row>
        <row r="670">
          <cell r="C670" t="str">
            <v>104521730FS00</v>
          </cell>
          <cell r="D670">
            <v>104521730</v>
          </cell>
          <cell r="E670" t="str">
            <v>C02</v>
          </cell>
          <cell r="F670" t="str">
            <v>UN</v>
          </cell>
          <cell r="G670">
            <v>12457</v>
          </cell>
          <cell r="H670" t="str">
            <v>FS00</v>
          </cell>
          <cell r="I670" t="str">
            <v>UN</v>
          </cell>
          <cell r="J670" t="b">
            <v>1</v>
          </cell>
          <cell r="K670">
            <v>2</v>
          </cell>
          <cell r="L670">
            <v>1</v>
          </cell>
          <cell r="M670">
            <v>2</v>
          </cell>
          <cell r="N670">
            <v>24914</v>
          </cell>
        </row>
        <row r="671">
          <cell r="C671" t="str">
            <v>104521820FS00</v>
          </cell>
          <cell r="D671">
            <v>104521820</v>
          </cell>
          <cell r="E671" t="str">
            <v>C02</v>
          </cell>
          <cell r="F671" t="str">
            <v>UN</v>
          </cell>
          <cell r="G671">
            <v>8995</v>
          </cell>
          <cell r="H671" t="str">
            <v>FS00</v>
          </cell>
          <cell r="I671" t="str">
            <v>UN</v>
          </cell>
          <cell r="J671" t="b">
            <v>1</v>
          </cell>
          <cell r="K671">
            <v>2</v>
          </cell>
          <cell r="L671">
            <v>1</v>
          </cell>
          <cell r="M671">
            <v>2</v>
          </cell>
          <cell r="N671">
            <v>17990</v>
          </cell>
        </row>
        <row r="672">
          <cell r="C672" t="str">
            <v>104544830FS00</v>
          </cell>
          <cell r="D672">
            <v>104544830</v>
          </cell>
          <cell r="E672" t="str">
            <v>C02</v>
          </cell>
          <cell r="F672" t="str">
            <v>UN</v>
          </cell>
          <cell r="G672">
            <v>19505</v>
          </cell>
          <cell r="H672" t="str">
            <v>FS00</v>
          </cell>
          <cell r="I672" t="str">
            <v>UN</v>
          </cell>
          <cell r="J672" t="b">
            <v>1</v>
          </cell>
          <cell r="K672">
            <v>2</v>
          </cell>
          <cell r="L672">
            <v>1</v>
          </cell>
          <cell r="M672">
            <v>2</v>
          </cell>
          <cell r="N672">
            <v>39010</v>
          </cell>
        </row>
        <row r="673">
          <cell r="C673" t="str">
            <v>104544840FS00</v>
          </cell>
          <cell r="D673">
            <v>104544840</v>
          </cell>
          <cell r="E673" t="str">
            <v>C02</v>
          </cell>
          <cell r="F673" t="str">
            <v>UN</v>
          </cell>
          <cell r="G673">
            <v>15657</v>
          </cell>
          <cell r="H673" t="str">
            <v>FS00</v>
          </cell>
          <cell r="I673" t="str">
            <v>UN</v>
          </cell>
          <cell r="J673" t="b">
            <v>1</v>
          </cell>
          <cell r="K673">
            <v>2</v>
          </cell>
          <cell r="L673">
            <v>1</v>
          </cell>
          <cell r="M673">
            <v>2</v>
          </cell>
          <cell r="N673">
            <v>31314</v>
          </cell>
        </row>
        <row r="674">
          <cell r="C674" t="str">
            <v>104544850FS00</v>
          </cell>
          <cell r="D674">
            <v>104544850</v>
          </cell>
          <cell r="E674" t="str">
            <v>C02</v>
          </cell>
          <cell r="F674" t="str">
            <v>UN</v>
          </cell>
          <cell r="G674">
            <v>16933</v>
          </cell>
          <cell r="H674" t="str">
            <v>FS00</v>
          </cell>
          <cell r="I674" t="str">
            <v>UN</v>
          </cell>
          <cell r="J674" t="b">
            <v>1</v>
          </cell>
          <cell r="K674">
            <v>2</v>
          </cell>
          <cell r="L674">
            <v>1</v>
          </cell>
          <cell r="M674">
            <v>2</v>
          </cell>
          <cell r="N674">
            <v>33866</v>
          </cell>
        </row>
        <row r="675">
          <cell r="C675" t="str">
            <v>104544860FS00</v>
          </cell>
          <cell r="D675">
            <v>104544860</v>
          </cell>
          <cell r="E675" t="str">
            <v>C02</v>
          </cell>
          <cell r="F675" t="str">
            <v>UN</v>
          </cell>
          <cell r="G675">
            <v>12351</v>
          </cell>
          <cell r="H675" t="str">
            <v>FS00</v>
          </cell>
          <cell r="I675" t="str">
            <v>UN</v>
          </cell>
          <cell r="J675" t="b">
            <v>1</v>
          </cell>
          <cell r="K675">
            <v>2</v>
          </cell>
          <cell r="L675">
            <v>1</v>
          </cell>
          <cell r="M675">
            <v>2</v>
          </cell>
          <cell r="N675">
            <v>24702</v>
          </cell>
        </row>
        <row r="676">
          <cell r="C676" t="str">
            <v>104534440FS00</v>
          </cell>
          <cell r="D676">
            <v>104534440</v>
          </cell>
          <cell r="E676" t="str">
            <v>Z80</v>
          </cell>
          <cell r="F676" t="str">
            <v>UN</v>
          </cell>
          <cell r="G676">
            <v>138</v>
          </cell>
          <cell r="H676" t="str">
            <v>FS00</v>
          </cell>
          <cell r="I676" t="str">
            <v>UN</v>
          </cell>
          <cell r="J676" t="b">
            <v>1</v>
          </cell>
          <cell r="K676">
            <v>180</v>
          </cell>
          <cell r="L676">
            <v>1</v>
          </cell>
          <cell r="M676">
            <v>180</v>
          </cell>
          <cell r="N676">
            <v>24840</v>
          </cell>
        </row>
        <row r="677">
          <cell r="C677" t="str">
            <v>104534450FS00</v>
          </cell>
          <cell r="D677">
            <v>104534450</v>
          </cell>
          <cell r="E677" t="str">
            <v>Z80</v>
          </cell>
          <cell r="F677" t="str">
            <v>UN</v>
          </cell>
          <cell r="G677">
            <v>109</v>
          </cell>
          <cell r="H677" t="str">
            <v>FS00</v>
          </cell>
          <cell r="I677" t="str">
            <v>UN</v>
          </cell>
          <cell r="J677" t="b">
            <v>1</v>
          </cell>
          <cell r="K677">
            <v>180</v>
          </cell>
          <cell r="L677">
            <v>1</v>
          </cell>
          <cell r="M677">
            <v>180</v>
          </cell>
          <cell r="N677">
            <v>19620</v>
          </cell>
        </row>
        <row r="678">
          <cell r="C678" t="str">
            <v>104534460FS00</v>
          </cell>
          <cell r="D678">
            <v>104534460</v>
          </cell>
          <cell r="E678" t="str">
            <v>Z80</v>
          </cell>
          <cell r="F678" t="str">
            <v>UN</v>
          </cell>
          <cell r="G678">
            <v>109</v>
          </cell>
          <cell r="H678" t="str">
            <v>FS00</v>
          </cell>
          <cell r="I678" t="str">
            <v>UN</v>
          </cell>
          <cell r="J678" t="b">
            <v>1</v>
          </cell>
          <cell r="K678">
            <v>180</v>
          </cell>
          <cell r="L678">
            <v>1</v>
          </cell>
          <cell r="M678">
            <v>180</v>
          </cell>
          <cell r="N678">
            <v>19620</v>
          </cell>
        </row>
        <row r="679">
          <cell r="C679" t="str">
            <v>104534470FS00</v>
          </cell>
          <cell r="D679">
            <v>104534470</v>
          </cell>
          <cell r="E679" t="str">
            <v>Z80</v>
          </cell>
          <cell r="F679" t="str">
            <v>UN</v>
          </cell>
          <cell r="G679">
            <v>109</v>
          </cell>
          <cell r="H679" t="str">
            <v>FS00</v>
          </cell>
          <cell r="I679" t="str">
            <v>UN</v>
          </cell>
          <cell r="J679" t="b">
            <v>1</v>
          </cell>
          <cell r="K679">
            <v>180</v>
          </cell>
          <cell r="L679">
            <v>1</v>
          </cell>
          <cell r="M679">
            <v>180</v>
          </cell>
          <cell r="N679">
            <v>19620</v>
          </cell>
        </row>
        <row r="680">
          <cell r="C680" t="str">
            <v>104544870FS00</v>
          </cell>
          <cell r="D680">
            <v>104544870</v>
          </cell>
          <cell r="E680" t="str">
            <v>C10</v>
          </cell>
          <cell r="F680" t="str">
            <v>UN</v>
          </cell>
          <cell r="G680">
            <v>1725</v>
          </cell>
          <cell r="H680" t="str">
            <v>FS00</v>
          </cell>
          <cell r="I680" t="str">
            <v>UN</v>
          </cell>
          <cell r="J680" t="b">
            <v>1</v>
          </cell>
          <cell r="K680">
            <v>10</v>
          </cell>
          <cell r="L680">
            <v>1</v>
          </cell>
          <cell r="M680">
            <v>10</v>
          </cell>
          <cell r="N680">
            <v>17250</v>
          </cell>
        </row>
        <row r="681">
          <cell r="C681" t="str">
            <v>104539160FS00</v>
          </cell>
          <cell r="D681">
            <v>104539160</v>
          </cell>
          <cell r="E681" t="str">
            <v>C06</v>
          </cell>
          <cell r="F681" t="str">
            <v>UN</v>
          </cell>
          <cell r="G681">
            <v>2673</v>
          </cell>
          <cell r="H681" t="str">
            <v>FS00</v>
          </cell>
          <cell r="I681" t="str">
            <v>UN</v>
          </cell>
          <cell r="J681" t="b">
            <v>1</v>
          </cell>
          <cell r="K681">
            <v>6</v>
          </cell>
          <cell r="L681">
            <v>1</v>
          </cell>
          <cell r="M681">
            <v>6</v>
          </cell>
          <cell r="N681">
            <v>16038</v>
          </cell>
        </row>
        <row r="682">
          <cell r="C682" t="str">
            <v>104543130FS00</v>
          </cell>
          <cell r="D682">
            <v>104543130</v>
          </cell>
          <cell r="E682" t="str">
            <v>C06</v>
          </cell>
          <cell r="F682" t="str">
            <v>UN</v>
          </cell>
          <cell r="G682">
            <v>3482</v>
          </cell>
          <cell r="H682" t="str">
            <v>FS00</v>
          </cell>
          <cell r="I682" t="str">
            <v>UN</v>
          </cell>
          <cell r="J682" t="b">
            <v>1</v>
          </cell>
          <cell r="K682">
            <v>6</v>
          </cell>
          <cell r="L682">
            <v>1</v>
          </cell>
          <cell r="M682">
            <v>6</v>
          </cell>
          <cell r="N682">
            <v>20892</v>
          </cell>
        </row>
        <row r="683">
          <cell r="C683" t="str">
            <v>104541830FS00</v>
          </cell>
          <cell r="D683">
            <v>104541830</v>
          </cell>
          <cell r="E683" t="str">
            <v>Z60</v>
          </cell>
          <cell r="F683" t="str">
            <v>UN</v>
          </cell>
          <cell r="G683">
            <v>69</v>
          </cell>
          <cell r="H683" t="str">
            <v>FS00</v>
          </cell>
          <cell r="I683" t="str">
            <v>UN</v>
          </cell>
          <cell r="J683" t="b">
            <v>1</v>
          </cell>
          <cell r="K683">
            <v>160</v>
          </cell>
          <cell r="L683">
            <v>1</v>
          </cell>
          <cell r="M683">
            <v>160</v>
          </cell>
          <cell r="N683">
            <v>11040</v>
          </cell>
        </row>
        <row r="684">
          <cell r="C684" t="str">
            <v>104542810FS00</v>
          </cell>
          <cell r="D684">
            <v>104542810</v>
          </cell>
          <cell r="E684" t="str">
            <v>C70</v>
          </cell>
          <cell r="F684" t="str">
            <v>UN</v>
          </cell>
          <cell r="G684">
            <v>186</v>
          </cell>
          <cell r="H684" t="str">
            <v>FS00</v>
          </cell>
          <cell r="I684" t="str">
            <v>UN</v>
          </cell>
          <cell r="J684" t="b">
            <v>1</v>
          </cell>
          <cell r="K684">
            <v>70</v>
          </cell>
          <cell r="L684">
            <v>1</v>
          </cell>
          <cell r="M684">
            <v>70</v>
          </cell>
          <cell r="N684">
            <v>13020</v>
          </cell>
        </row>
        <row r="685">
          <cell r="C685" t="str">
            <v>104351690FS00</v>
          </cell>
          <cell r="D685">
            <v>104351690</v>
          </cell>
          <cell r="E685" t="str">
            <v>Z92</v>
          </cell>
          <cell r="F685" t="str">
            <v>Z92</v>
          </cell>
          <cell r="G685">
            <v>8074.09</v>
          </cell>
          <cell r="H685" t="str">
            <v>FS00</v>
          </cell>
          <cell r="I685" t="str">
            <v>Z92</v>
          </cell>
          <cell r="J685" t="b">
            <v>1</v>
          </cell>
          <cell r="K685">
            <v>1</v>
          </cell>
          <cell r="L685">
            <v>1</v>
          </cell>
          <cell r="M685">
            <v>1</v>
          </cell>
          <cell r="N685">
            <v>8074.09</v>
          </cell>
        </row>
        <row r="686">
          <cell r="C686" t="str">
            <v>104547440FS00</v>
          </cell>
          <cell r="D686">
            <v>104547440</v>
          </cell>
          <cell r="E686" t="str">
            <v>C17</v>
          </cell>
          <cell r="F686" t="str">
            <v>UN</v>
          </cell>
          <cell r="G686">
            <v>1131</v>
          </cell>
          <cell r="H686" t="str">
            <v>FS00</v>
          </cell>
          <cell r="I686" t="str">
            <v>UN</v>
          </cell>
          <cell r="J686" t="b">
            <v>1</v>
          </cell>
          <cell r="K686">
            <v>17</v>
          </cell>
          <cell r="L686">
            <v>1</v>
          </cell>
          <cell r="M686">
            <v>17</v>
          </cell>
          <cell r="N686">
            <v>19227</v>
          </cell>
        </row>
        <row r="687">
          <cell r="C687" t="str">
            <v>104538630FS00</v>
          </cell>
          <cell r="D687">
            <v>104538630</v>
          </cell>
          <cell r="E687" t="str">
            <v>C30</v>
          </cell>
          <cell r="F687" t="str">
            <v>UN</v>
          </cell>
          <cell r="G687">
            <v>880</v>
          </cell>
          <cell r="H687" t="str">
            <v>FS00</v>
          </cell>
          <cell r="I687" t="str">
            <v>UN</v>
          </cell>
          <cell r="J687" t="b">
            <v>1</v>
          </cell>
          <cell r="K687">
            <v>30</v>
          </cell>
          <cell r="L687">
            <v>1</v>
          </cell>
          <cell r="M687">
            <v>30</v>
          </cell>
          <cell r="N687">
            <v>26400</v>
          </cell>
        </row>
        <row r="688">
          <cell r="C688" t="str">
            <v>104538640FS00</v>
          </cell>
          <cell r="D688">
            <v>104538640</v>
          </cell>
          <cell r="E688" t="str">
            <v>C30</v>
          </cell>
          <cell r="F688" t="str">
            <v>UN</v>
          </cell>
          <cell r="G688">
            <v>1171</v>
          </cell>
          <cell r="H688" t="str">
            <v>FS00</v>
          </cell>
          <cell r="I688" t="str">
            <v>UN</v>
          </cell>
          <cell r="J688" t="b">
            <v>1</v>
          </cell>
          <cell r="K688">
            <v>30</v>
          </cell>
          <cell r="L688">
            <v>1</v>
          </cell>
          <cell r="M688">
            <v>30</v>
          </cell>
          <cell r="N688">
            <v>35130</v>
          </cell>
        </row>
        <row r="689">
          <cell r="C689" t="str">
            <v>104538650FS00</v>
          </cell>
          <cell r="D689">
            <v>104538650</v>
          </cell>
          <cell r="E689" t="str">
            <v>C15</v>
          </cell>
          <cell r="F689" t="str">
            <v>UN</v>
          </cell>
          <cell r="G689">
            <v>983</v>
          </cell>
          <cell r="H689" t="str">
            <v>FS00</v>
          </cell>
          <cell r="I689" t="str">
            <v>UN</v>
          </cell>
          <cell r="J689" t="b">
            <v>1</v>
          </cell>
          <cell r="K689">
            <v>15</v>
          </cell>
          <cell r="L689">
            <v>1</v>
          </cell>
          <cell r="M689">
            <v>15</v>
          </cell>
          <cell r="N689">
            <v>14745</v>
          </cell>
        </row>
        <row r="690">
          <cell r="C690" t="str">
            <v>104547500FS00</v>
          </cell>
          <cell r="D690">
            <v>104547500</v>
          </cell>
          <cell r="E690" t="str">
            <v>C08</v>
          </cell>
          <cell r="F690" t="str">
            <v>UN</v>
          </cell>
          <cell r="G690">
            <v>22512</v>
          </cell>
          <cell r="H690" t="str">
            <v>FS00</v>
          </cell>
          <cell r="I690" t="str">
            <v>UN</v>
          </cell>
          <cell r="J690" t="b">
            <v>1</v>
          </cell>
          <cell r="K690">
            <v>8</v>
          </cell>
          <cell r="L690">
            <v>1</v>
          </cell>
          <cell r="M690">
            <v>8</v>
          </cell>
          <cell r="N690">
            <v>180096</v>
          </cell>
        </row>
        <row r="691">
          <cell r="C691" t="str">
            <v>104547510FS00</v>
          </cell>
          <cell r="D691">
            <v>104547510</v>
          </cell>
          <cell r="E691" t="str">
            <v>C08</v>
          </cell>
          <cell r="F691" t="str">
            <v>UN</v>
          </cell>
          <cell r="G691">
            <v>15355</v>
          </cell>
          <cell r="H691" t="str">
            <v>FS00</v>
          </cell>
          <cell r="I691" t="str">
            <v>UN</v>
          </cell>
          <cell r="J691" t="b">
            <v>1</v>
          </cell>
          <cell r="K691">
            <v>8</v>
          </cell>
          <cell r="L691">
            <v>1</v>
          </cell>
          <cell r="M691">
            <v>8</v>
          </cell>
          <cell r="N691">
            <v>122840</v>
          </cell>
        </row>
        <row r="692">
          <cell r="C692" t="str">
            <v>104547490FS00</v>
          </cell>
          <cell r="D692">
            <v>104547490</v>
          </cell>
          <cell r="E692" t="str">
            <v>C08</v>
          </cell>
          <cell r="F692" t="str">
            <v>UN</v>
          </cell>
          <cell r="G692">
            <v>18900</v>
          </cell>
          <cell r="H692" t="str">
            <v>FS00</v>
          </cell>
          <cell r="I692" t="str">
            <v>UN</v>
          </cell>
          <cell r="J692" t="b">
            <v>1</v>
          </cell>
          <cell r="K692">
            <v>8</v>
          </cell>
          <cell r="L692">
            <v>1</v>
          </cell>
          <cell r="M692">
            <v>8</v>
          </cell>
          <cell r="N692">
            <v>151200</v>
          </cell>
        </row>
        <row r="693">
          <cell r="C693" t="str">
            <v>104547520FS00</v>
          </cell>
          <cell r="D693">
            <v>104547520</v>
          </cell>
          <cell r="E693" t="str">
            <v>C08</v>
          </cell>
          <cell r="F693" t="str">
            <v>UN</v>
          </cell>
          <cell r="G693">
            <v>19005</v>
          </cell>
          <cell r="H693" t="str">
            <v>FS00</v>
          </cell>
          <cell r="I693" t="str">
            <v>UN</v>
          </cell>
          <cell r="J693" t="b">
            <v>1</v>
          </cell>
          <cell r="K693">
            <v>8</v>
          </cell>
          <cell r="L693">
            <v>1</v>
          </cell>
          <cell r="M693">
            <v>8</v>
          </cell>
          <cell r="N693">
            <v>152040</v>
          </cell>
        </row>
        <row r="694">
          <cell r="C694" t="str">
            <v>104528840FS00</v>
          </cell>
          <cell r="D694">
            <v>104528840</v>
          </cell>
          <cell r="E694" t="str">
            <v>C10</v>
          </cell>
          <cell r="F694" t="str">
            <v>UN</v>
          </cell>
          <cell r="G694">
            <v>5276</v>
          </cell>
          <cell r="H694" t="str">
            <v>FS00</v>
          </cell>
          <cell r="I694" t="str">
            <v>UN</v>
          </cell>
          <cell r="J694" t="b">
            <v>1</v>
          </cell>
          <cell r="K694">
            <v>10</v>
          </cell>
          <cell r="L694">
            <v>1</v>
          </cell>
          <cell r="M694">
            <v>10</v>
          </cell>
          <cell r="N694">
            <v>52760</v>
          </cell>
        </row>
        <row r="695">
          <cell r="C695" t="str">
            <v>104538620FS00</v>
          </cell>
          <cell r="D695">
            <v>104538620</v>
          </cell>
          <cell r="E695" t="str">
            <v>C05</v>
          </cell>
          <cell r="F695" t="str">
            <v>UN</v>
          </cell>
          <cell r="G695">
            <v>7253</v>
          </cell>
          <cell r="H695" t="str">
            <v>FS00</v>
          </cell>
          <cell r="I695" t="str">
            <v>UN</v>
          </cell>
          <cell r="J695" t="b">
            <v>1</v>
          </cell>
          <cell r="K695">
            <v>5</v>
          </cell>
          <cell r="L695">
            <v>1</v>
          </cell>
          <cell r="M695">
            <v>5</v>
          </cell>
          <cell r="N695">
            <v>36265</v>
          </cell>
        </row>
        <row r="696">
          <cell r="C696" t="str">
            <v>104542720FS00</v>
          </cell>
          <cell r="D696">
            <v>104542720</v>
          </cell>
          <cell r="E696" t="str">
            <v>C06</v>
          </cell>
          <cell r="F696" t="str">
            <v>UN</v>
          </cell>
          <cell r="G696">
            <v>6932</v>
          </cell>
          <cell r="H696" t="str">
            <v>FS00</v>
          </cell>
          <cell r="I696" t="str">
            <v>UN</v>
          </cell>
          <cell r="J696" t="b">
            <v>1</v>
          </cell>
          <cell r="K696">
            <v>6</v>
          </cell>
          <cell r="L696">
            <v>1</v>
          </cell>
          <cell r="M696">
            <v>6</v>
          </cell>
          <cell r="N696">
            <v>41592</v>
          </cell>
        </row>
        <row r="697">
          <cell r="C697" t="str">
            <v>104543780FS00</v>
          </cell>
          <cell r="D697">
            <v>104543780</v>
          </cell>
          <cell r="E697" t="str">
            <v>C04</v>
          </cell>
          <cell r="F697" t="str">
            <v>UN</v>
          </cell>
          <cell r="G697">
            <v>3100</v>
          </cell>
          <cell r="H697" t="str">
            <v>FS00</v>
          </cell>
          <cell r="I697" t="str">
            <v>UN</v>
          </cell>
          <cell r="J697" t="b">
            <v>1</v>
          </cell>
          <cell r="K697">
            <v>4</v>
          </cell>
          <cell r="L697">
            <v>1</v>
          </cell>
          <cell r="M697">
            <v>4</v>
          </cell>
          <cell r="N697">
            <v>12400</v>
          </cell>
        </row>
        <row r="698">
          <cell r="C698" t="str">
            <v>104538200FS00</v>
          </cell>
          <cell r="D698">
            <v>104538200</v>
          </cell>
          <cell r="E698" t="str">
            <v>C06</v>
          </cell>
          <cell r="F698" t="str">
            <v>UN</v>
          </cell>
          <cell r="G698">
            <v>7037</v>
          </cell>
          <cell r="H698" t="str">
            <v>FS00</v>
          </cell>
          <cell r="I698" t="str">
            <v>UN</v>
          </cell>
          <cell r="J698" t="b">
            <v>1</v>
          </cell>
          <cell r="K698">
            <v>6</v>
          </cell>
          <cell r="L698">
            <v>1</v>
          </cell>
          <cell r="M698">
            <v>6</v>
          </cell>
          <cell r="N698">
            <v>42222</v>
          </cell>
        </row>
        <row r="699">
          <cell r="C699" t="str">
            <v>104542710FS00</v>
          </cell>
          <cell r="D699">
            <v>104542710</v>
          </cell>
          <cell r="E699" t="str">
            <v>C04</v>
          </cell>
          <cell r="F699" t="str">
            <v>UN</v>
          </cell>
          <cell r="G699">
            <v>4504</v>
          </cell>
          <cell r="H699" t="str">
            <v>FS00</v>
          </cell>
          <cell r="I699" t="str">
            <v>UN</v>
          </cell>
          <cell r="J699" t="b">
            <v>1</v>
          </cell>
          <cell r="K699">
            <v>4</v>
          </cell>
          <cell r="L699">
            <v>1</v>
          </cell>
          <cell r="M699">
            <v>4</v>
          </cell>
          <cell r="N699">
            <v>18016</v>
          </cell>
        </row>
        <row r="700">
          <cell r="C700" t="str">
            <v>104540430FS00</v>
          </cell>
          <cell r="D700">
            <v>104540430</v>
          </cell>
          <cell r="E700" t="str">
            <v>C02</v>
          </cell>
          <cell r="F700" t="str">
            <v>UN</v>
          </cell>
          <cell r="G700">
            <v>6000</v>
          </cell>
          <cell r="H700" t="str">
            <v>FS00</v>
          </cell>
          <cell r="I700" t="str">
            <v>UN</v>
          </cell>
          <cell r="J700" t="b">
            <v>1</v>
          </cell>
          <cell r="K700">
            <v>2</v>
          </cell>
          <cell r="L700">
            <v>1</v>
          </cell>
          <cell r="M700">
            <v>2</v>
          </cell>
          <cell r="N700">
            <v>12000</v>
          </cell>
        </row>
        <row r="701">
          <cell r="C701" t="str">
            <v>104543120FS00</v>
          </cell>
          <cell r="D701">
            <v>104543120</v>
          </cell>
          <cell r="E701" t="str">
            <v>C16</v>
          </cell>
          <cell r="F701" t="str">
            <v>UN</v>
          </cell>
          <cell r="G701">
            <v>1780</v>
          </cell>
          <cell r="H701" t="str">
            <v>FS00</v>
          </cell>
          <cell r="I701" t="str">
            <v>UN</v>
          </cell>
          <cell r="J701" t="b">
            <v>1</v>
          </cell>
          <cell r="K701">
            <v>16</v>
          </cell>
          <cell r="L701">
            <v>1</v>
          </cell>
          <cell r="M701">
            <v>16</v>
          </cell>
          <cell r="N701">
            <v>28480</v>
          </cell>
        </row>
        <row r="702">
          <cell r="C702" t="str">
            <v>104548410FS00</v>
          </cell>
          <cell r="D702">
            <v>104548410</v>
          </cell>
          <cell r="E702" t="str">
            <v>CJ</v>
          </cell>
          <cell r="F702" t="str">
            <v>CJ</v>
          </cell>
          <cell r="G702">
            <v>34000</v>
          </cell>
          <cell r="H702" t="str">
            <v>FS00</v>
          </cell>
          <cell r="I702" t="str">
            <v>CJ</v>
          </cell>
          <cell r="J702" t="b">
            <v>1</v>
          </cell>
          <cell r="K702">
            <v>1</v>
          </cell>
          <cell r="L702">
            <v>1</v>
          </cell>
          <cell r="M702">
            <v>1</v>
          </cell>
          <cell r="N702">
            <v>34000</v>
          </cell>
        </row>
        <row r="703">
          <cell r="C703" t="str">
            <v>104548420FS00</v>
          </cell>
          <cell r="D703">
            <v>104548420</v>
          </cell>
          <cell r="E703" t="str">
            <v>CJ</v>
          </cell>
          <cell r="F703" t="str">
            <v>CJ</v>
          </cell>
          <cell r="G703">
            <v>36500</v>
          </cell>
          <cell r="H703" t="str">
            <v>FS00</v>
          </cell>
          <cell r="I703" t="str">
            <v>CJ</v>
          </cell>
          <cell r="J703" t="b">
            <v>1</v>
          </cell>
          <cell r="K703">
            <v>1</v>
          </cell>
          <cell r="L703">
            <v>1</v>
          </cell>
          <cell r="M703">
            <v>1</v>
          </cell>
          <cell r="N703">
            <v>36500</v>
          </cell>
        </row>
        <row r="704">
          <cell r="C704" t="str">
            <v>107600030FS00</v>
          </cell>
          <cell r="D704">
            <v>107600030</v>
          </cell>
          <cell r="E704" t="str">
            <v>C12</v>
          </cell>
          <cell r="F704" t="str">
            <v>UN</v>
          </cell>
          <cell r="G704">
            <v>315.93</v>
          </cell>
          <cell r="H704" t="str">
            <v>FS00</v>
          </cell>
          <cell r="I704" t="str">
            <v>UN</v>
          </cell>
          <cell r="J704" t="b">
            <v>1</v>
          </cell>
          <cell r="K704">
            <v>12</v>
          </cell>
          <cell r="L704">
            <v>1</v>
          </cell>
          <cell r="M704">
            <v>12</v>
          </cell>
          <cell r="N704">
            <v>3791.16</v>
          </cell>
        </row>
        <row r="705">
          <cell r="C705" t="str">
            <v>107600010FS00</v>
          </cell>
          <cell r="D705">
            <v>107600010</v>
          </cell>
          <cell r="E705" t="str">
            <v>C12</v>
          </cell>
          <cell r="F705" t="str">
            <v>UN</v>
          </cell>
          <cell r="G705">
            <v>404.32</v>
          </cell>
          <cell r="H705" t="str">
            <v>FS00</v>
          </cell>
          <cell r="I705" t="str">
            <v>UN</v>
          </cell>
          <cell r="J705" t="b">
            <v>1</v>
          </cell>
          <cell r="K705">
            <v>12</v>
          </cell>
          <cell r="L705">
            <v>1</v>
          </cell>
          <cell r="M705">
            <v>12</v>
          </cell>
          <cell r="N705">
            <v>4851.84</v>
          </cell>
        </row>
        <row r="706">
          <cell r="C706" t="str">
            <v>107600040FS00</v>
          </cell>
          <cell r="D706">
            <v>107600040</v>
          </cell>
          <cell r="E706" t="str">
            <v>C12</v>
          </cell>
          <cell r="F706" t="str">
            <v>UN</v>
          </cell>
          <cell r="G706">
            <v>309.64999999999998</v>
          </cell>
          <cell r="H706" t="str">
            <v>FS00</v>
          </cell>
          <cell r="I706" t="str">
            <v>UN</v>
          </cell>
          <cell r="J706" t="b">
            <v>1</v>
          </cell>
          <cell r="K706">
            <v>12</v>
          </cell>
          <cell r="L706">
            <v>1</v>
          </cell>
          <cell r="M706">
            <v>12</v>
          </cell>
          <cell r="N706">
            <v>3715.7999999999997</v>
          </cell>
        </row>
        <row r="707">
          <cell r="C707" t="str">
            <v>107600020FS00</v>
          </cell>
          <cell r="D707">
            <v>107600020</v>
          </cell>
          <cell r="E707" t="str">
            <v>C12</v>
          </cell>
          <cell r="F707" t="str">
            <v>UN</v>
          </cell>
          <cell r="G707">
            <v>405.07</v>
          </cell>
          <cell r="H707" t="str">
            <v>FS00</v>
          </cell>
          <cell r="I707" t="str">
            <v>UN</v>
          </cell>
          <cell r="J707" t="b">
            <v>1</v>
          </cell>
          <cell r="K707">
            <v>12</v>
          </cell>
          <cell r="L707">
            <v>1</v>
          </cell>
          <cell r="M707">
            <v>12</v>
          </cell>
          <cell r="N707">
            <v>4860.84</v>
          </cell>
        </row>
        <row r="708">
          <cell r="C708" t="str">
            <v>150001225FS00</v>
          </cell>
          <cell r="D708">
            <v>150001225</v>
          </cell>
          <cell r="E708" t="str">
            <v>C04</v>
          </cell>
          <cell r="F708" t="str">
            <v>UN</v>
          </cell>
          <cell r="G708">
            <v>494.03</v>
          </cell>
          <cell r="H708" t="str">
            <v>FS00</v>
          </cell>
          <cell r="I708" t="str">
            <v>UN</v>
          </cell>
          <cell r="J708" t="b">
            <v>1</v>
          </cell>
          <cell r="K708">
            <v>24</v>
          </cell>
          <cell r="L708">
            <v>1</v>
          </cell>
          <cell r="M708">
            <v>24</v>
          </cell>
          <cell r="N708">
            <v>11856.72</v>
          </cell>
        </row>
        <row r="709">
          <cell r="C709" t="str">
            <v>150001224FS00</v>
          </cell>
          <cell r="D709">
            <v>150001224</v>
          </cell>
          <cell r="E709" t="str">
            <v>C04</v>
          </cell>
          <cell r="F709" t="str">
            <v>UN</v>
          </cell>
          <cell r="G709">
            <v>519.25</v>
          </cell>
          <cell r="H709" t="str">
            <v>FS00</v>
          </cell>
          <cell r="I709" t="str">
            <v>UN</v>
          </cell>
          <cell r="J709" t="b">
            <v>1</v>
          </cell>
          <cell r="K709">
            <v>24</v>
          </cell>
          <cell r="L709">
            <v>1</v>
          </cell>
          <cell r="M709">
            <v>24</v>
          </cell>
          <cell r="N709">
            <v>12462</v>
          </cell>
        </row>
        <row r="710">
          <cell r="C710" t="str">
            <v>150001223FS00</v>
          </cell>
          <cell r="D710">
            <v>150001223</v>
          </cell>
          <cell r="E710" t="str">
            <v>C04</v>
          </cell>
          <cell r="F710" t="str">
            <v>UN</v>
          </cell>
          <cell r="G710">
            <v>515.80999999999995</v>
          </cell>
          <cell r="H710" t="str">
            <v>FS00</v>
          </cell>
          <cell r="I710" t="str">
            <v>UN</v>
          </cell>
          <cell r="J710" t="b">
            <v>1</v>
          </cell>
          <cell r="K710">
            <v>24</v>
          </cell>
          <cell r="L710">
            <v>1</v>
          </cell>
          <cell r="M710">
            <v>24</v>
          </cell>
          <cell r="N710">
            <v>12379.439999999999</v>
          </cell>
        </row>
        <row r="711">
          <cell r="C711" t="str">
            <v>150001228FS00</v>
          </cell>
          <cell r="D711">
            <v>150001228</v>
          </cell>
          <cell r="E711" t="str">
            <v>C04</v>
          </cell>
          <cell r="F711" t="str">
            <v>UN</v>
          </cell>
          <cell r="G711">
            <v>491.05</v>
          </cell>
          <cell r="H711" t="str">
            <v>FS00</v>
          </cell>
          <cell r="I711" t="str">
            <v>UN</v>
          </cell>
          <cell r="J711" t="b">
            <v>1</v>
          </cell>
          <cell r="K711">
            <v>24</v>
          </cell>
          <cell r="L711">
            <v>1</v>
          </cell>
          <cell r="M711">
            <v>24</v>
          </cell>
          <cell r="N711">
            <v>11785.2</v>
          </cell>
        </row>
        <row r="712">
          <cell r="C712" t="str">
            <v>104546970FS00</v>
          </cell>
          <cell r="D712">
            <v>104546970</v>
          </cell>
          <cell r="E712" t="str">
            <v>C04</v>
          </cell>
          <cell r="F712" t="str">
            <v>UN</v>
          </cell>
          <cell r="G712">
            <v>3157</v>
          </cell>
          <cell r="H712" t="str">
            <v>FS00</v>
          </cell>
          <cell r="I712" t="str">
            <v>UN</v>
          </cell>
          <cell r="J712" t="b">
            <v>1</v>
          </cell>
          <cell r="K712">
            <v>4</v>
          </cell>
          <cell r="L712">
            <v>1</v>
          </cell>
          <cell r="M712">
            <v>4</v>
          </cell>
          <cell r="N712">
            <v>12628</v>
          </cell>
        </row>
        <row r="713">
          <cell r="C713" t="str">
            <v>150001227FS00</v>
          </cell>
          <cell r="D713">
            <v>150001227</v>
          </cell>
          <cell r="E713" t="str">
            <v>C04</v>
          </cell>
          <cell r="F713" t="str">
            <v>UN</v>
          </cell>
          <cell r="G713">
            <v>519.61</v>
          </cell>
          <cell r="H713" t="str">
            <v>FS00</v>
          </cell>
          <cell r="I713" t="str">
            <v>UN</v>
          </cell>
          <cell r="J713" t="b">
            <v>1</v>
          </cell>
          <cell r="K713">
            <v>24</v>
          </cell>
          <cell r="L713">
            <v>1</v>
          </cell>
          <cell r="M713">
            <v>24</v>
          </cell>
          <cell r="N713">
            <v>12470.64</v>
          </cell>
        </row>
        <row r="714">
          <cell r="C714" t="str">
            <v>150001229FS00</v>
          </cell>
          <cell r="D714">
            <v>150001229</v>
          </cell>
          <cell r="E714" t="str">
            <v>C04</v>
          </cell>
          <cell r="F714" t="str">
            <v>UN</v>
          </cell>
          <cell r="G714">
            <v>518.79999999999995</v>
          </cell>
          <cell r="H714" t="str">
            <v>FS00</v>
          </cell>
          <cell r="I714" t="str">
            <v>UN</v>
          </cell>
          <cell r="J714" t="b">
            <v>1</v>
          </cell>
          <cell r="K714">
            <v>24</v>
          </cell>
          <cell r="L714">
            <v>1</v>
          </cell>
          <cell r="M714">
            <v>24</v>
          </cell>
          <cell r="N714">
            <v>12451.199999999999</v>
          </cell>
        </row>
        <row r="715">
          <cell r="C715" t="str">
            <v>104546930FS00</v>
          </cell>
          <cell r="D715">
            <v>104546930</v>
          </cell>
          <cell r="E715" t="str">
            <v>D06</v>
          </cell>
          <cell r="F715" t="str">
            <v>UN</v>
          </cell>
          <cell r="G715">
            <v>625</v>
          </cell>
          <cell r="H715" t="str">
            <v>FS00</v>
          </cell>
          <cell r="I715" t="str">
            <v>UN</v>
          </cell>
          <cell r="J715" t="b">
            <v>1</v>
          </cell>
          <cell r="K715">
            <v>6</v>
          </cell>
          <cell r="L715">
            <v>1</v>
          </cell>
          <cell r="M715">
            <v>6</v>
          </cell>
          <cell r="N715">
            <v>3750</v>
          </cell>
        </row>
        <row r="716">
          <cell r="C716" t="str">
            <v>104546920FS00</v>
          </cell>
          <cell r="D716">
            <v>104546920</v>
          </cell>
          <cell r="E716" t="str">
            <v>D06</v>
          </cell>
          <cell r="F716" t="str">
            <v>UN</v>
          </cell>
          <cell r="G716">
            <v>625</v>
          </cell>
          <cell r="H716" t="str">
            <v>FS00</v>
          </cell>
          <cell r="I716" t="str">
            <v>UN</v>
          </cell>
          <cell r="J716" t="b">
            <v>1</v>
          </cell>
          <cell r="K716">
            <v>6</v>
          </cell>
          <cell r="L716">
            <v>1</v>
          </cell>
          <cell r="M716">
            <v>6</v>
          </cell>
          <cell r="N716">
            <v>3750</v>
          </cell>
        </row>
        <row r="717">
          <cell r="C717" t="str">
            <v>104546940FS00</v>
          </cell>
          <cell r="D717">
            <v>104546940</v>
          </cell>
          <cell r="E717" t="str">
            <v>D06</v>
          </cell>
          <cell r="F717" t="str">
            <v>UN</v>
          </cell>
          <cell r="G717">
            <v>625</v>
          </cell>
          <cell r="H717" t="str">
            <v>FS00</v>
          </cell>
          <cell r="I717" t="str">
            <v>UN</v>
          </cell>
          <cell r="J717" t="b">
            <v>1</v>
          </cell>
          <cell r="K717">
            <v>6</v>
          </cell>
          <cell r="L717">
            <v>1</v>
          </cell>
          <cell r="M717">
            <v>6</v>
          </cell>
          <cell r="N717">
            <v>3750</v>
          </cell>
        </row>
        <row r="718">
          <cell r="C718" t="str">
            <v>104548140FS00</v>
          </cell>
          <cell r="D718">
            <v>104548140</v>
          </cell>
          <cell r="E718" t="str">
            <v>C04</v>
          </cell>
          <cell r="F718" t="str">
            <v>UN</v>
          </cell>
          <cell r="G718">
            <v>6000</v>
          </cell>
          <cell r="H718" t="str">
            <v>FS00</v>
          </cell>
          <cell r="I718" t="str">
            <v>UN</v>
          </cell>
          <cell r="J718" t="b">
            <v>1</v>
          </cell>
          <cell r="K718">
            <v>4</v>
          </cell>
          <cell r="L718">
            <v>1</v>
          </cell>
          <cell r="M718">
            <v>4</v>
          </cell>
          <cell r="N718">
            <v>24000</v>
          </cell>
        </row>
        <row r="719">
          <cell r="C719" t="str">
            <v>104548160FS00</v>
          </cell>
          <cell r="D719">
            <v>104548160</v>
          </cell>
          <cell r="E719" t="str">
            <v>C06</v>
          </cell>
          <cell r="F719" t="str">
            <v>UN</v>
          </cell>
          <cell r="G719">
            <v>4000</v>
          </cell>
          <cell r="H719" t="str">
            <v>FS00</v>
          </cell>
          <cell r="I719" t="str">
            <v>UN</v>
          </cell>
          <cell r="J719" t="b">
            <v>1</v>
          </cell>
          <cell r="K719">
            <v>6</v>
          </cell>
          <cell r="L719">
            <v>1</v>
          </cell>
          <cell r="M719">
            <v>6</v>
          </cell>
          <cell r="N719">
            <v>24000</v>
          </cell>
        </row>
        <row r="720">
          <cell r="C720" t="str">
            <v>104548150FS00</v>
          </cell>
          <cell r="D720">
            <v>104548150</v>
          </cell>
          <cell r="E720" t="str">
            <v>C06</v>
          </cell>
          <cell r="F720" t="str">
            <v>UN</v>
          </cell>
          <cell r="G720">
            <v>4000</v>
          </cell>
          <cell r="H720" t="str">
            <v>FS00</v>
          </cell>
          <cell r="I720" t="str">
            <v>UN</v>
          </cell>
          <cell r="J720" t="b">
            <v>1</v>
          </cell>
          <cell r="K720">
            <v>6</v>
          </cell>
          <cell r="L720">
            <v>1</v>
          </cell>
          <cell r="M720">
            <v>6</v>
          </cell>
          <cell r="N720">
            <v>24000</v>
          </cell>
        </row>
        <row r="721">
          <cell r="C721" t="str">
            <v>104547240FS00</v>
          </cell>
          <cell r="D721">
            <v>104547240</v>
          </cell>
          <cell r="E721" t="str">
            <v>C12</v>
          </cell>
          <cell r="F721" t="str">
            <v>UN</v>
          </cell>
          <cell r="G721">
            <v>855</v>
          </cell>
          <cell r="H721" t="str">
            <v>FS00</v>
          </cell>
          <cell r="I721" t="str">
            <v>UN</v>
          </cell>
          <cell r="J721" t="b">
            <v>1</v>
          </cell>
          <cell r="K721">
            <v>12</v>
          </cell>
          <cell r="L721">
            <v>1</v>
          </cell>
          <cell r="M721">
            <v>12</v>
          </cell>
          <cell r="N721">
            <v>10260</v>
          </cell>
        </row>
        <row r="722">
          <cell r="C722" t="str">
            <v>104547290FS00</v>
          </cell>
          <cell r="D722">
            <v>104547290</v>
          </cell>
          <cell r="E722" t="str">
            <v>C12</v>
          </cell>
          <cell r="F722" t="str">
            <v>UN</v>
          </cell>
          <cell r="G722">
            <v>847</v>
          </cell>
          <cell r="H722" t="str">
            <v>FS00</v>
          </cell>
          <cell r="I722" t="str">
            <v>UN</v>
          </cell>
          <cell r="J722" t="b">
            <v>1</v>
          </cell>
          <cell r="K722">
            <v>12</v>
          </cell>
          <cell r="L722">
            <v>1</v>
          </cell>
          <cell r="M722">
            <v>12</v>
          </cell>
          <cell r="N722">
            <v>10164</v>
          </cell>
        </row>
        <row r="723">
          <cell r="C723" t="str">
            <v>150001049FS00</v>
          </cell>
          <cell r="D723">
            <v>150001049</v>
          </cell>
          <cell r="E723" t="str">
            <v>C24</v>
          </cell>
          <cell r="F723" t="str">
            <v>UN</v>
          </cell>
          <cell r="G723">
            <v>201.51</v>
          </cell>
          <cell r="H723" t="str">
            <v>FS00</v>
          </cell>
          <cell r="I723" t="str">
            <v>UN</v>
          </cell>
          <cell r="J723" t="b">
            <v>1</v>
          </cell>
          <cell r="K723">
            <v>24</v>
          </cell>
          <cell r="L723">
            <v>1</v>
          </cell>
          <cell r="M723">
            <v>24</v>
          </cell>
          <cell r="N723">
            <v>4836.24</v>
          </cell>
        </row>
        <row r="724">
          <cell r="C724" t="str">
            <v>104547250FS00</v>
          </cell>
          <cell r="D724">
            <v>104547250</v>
          </cell>
          <cell r="E724" t="str">
            <v>C12</v>
          </cell>
          <cell r="F724" t="str">
            <v>UN</v>
          </cell>
          <cell r="G724">
            <v>950</v>
          </cell>
          <cell r="H724" t="str">
            <v>FS00</v>
          </cell>
          <cell r="I724" t="str">
            <v>UN</v>
          </cell>
          <cell r="J724" t="b">
            <v>1</v>
          </cell>
          <cell r="K724">
            <v>12</v>
          </cell>
          <cell r="L724">
            <v>1</v>
          </cell>
          <cell r="M724">
            <v>12</v>
          </cell>
          <cell r="N724">
            <v>11400</v>
          </cell>
        </row>
        <row r="725">
          <cell r="C725" t="str">
            <v>104547270FS00</v>
          </cell>
          <cell r="D725">
            <v>104547270</v>
          </cell>
          <cell r="E725" t="str">
            <v>C12</v>
          </cell>
          <cell r="F725" t="str">
            <v>UN</v>
          </cell>
          <cell r="G725">
            <v>950</v>
          </cell>
          <cell r="H725" t="str">
            <v>FS00</v>
          </cell>
          <cell r="I725" t="str">
            <v>UN</v>
          </cell>
          <cell r="J725" t="b">
            <v>1</v>
          </cell>
          <cell r="K725">
            <v>12</v>
          </cell>
          <cell r="L725">
            <v>1</v>
          </cell>
          <cell r="M725">
            <v>12</v>
          </cell>
          <cell r="N725">
            <v>11400</v>
          </cell>
        </row>
        <row r="726">
          <cell r="C726" t="str">
            <v>104547260FS00</v>
          </cell>
          <cell r="D726">
            <v>104547260</v>
          </cell>
          <cell r="E726" t="str">
            <v>C12</v>
          </cell>
          <cell r="F726" t="str">
            <v>UN</v>
          </cell>
          <cell r="G726">
            <v>950</v>
          </cell>
          <cell r="H726" t="str">
            <v>FS00</v>
          </cell>
          <cell r="I726" t="str">
            <v>UN</v>
          </cell>
          <cell r="J726" t="b">
            <v>1</v>
          </cell>
          <cell r="K726">
            <v>12</v>
          </cell>
          <cell r="L726">
            <v>1</v>
          </cell>
          <cell r="M726">
            <v>12</v>
          </cell>
          <cell r="N726">
            <v>11400</v>
          </cell>
        </row>
        <row r="727">
          <cell r="C727" t="str">
            <v>150000092FS00</v>
          </cell>
          <cell r="D727">
            <v>150000092</v>
          </cell>
          <cell r="E727" t="str">
            <v>C24</v>
          </cell>
          <cell r="F727" t="str">
            <v>UN</v>
          </cell>
          <cell r="G727">
            <v>201.11</v>
          </cell>
          <cell r="H727" t="str">
            <v>FS00</v>
          </cell>
          <cell r="I727" t="str">
            <v>UN</v>
          </cell>
          <cell r="J727" t="b">
            <v>1</v>
          </cell>
          <cell r="K727">
            <v>24</v>
          </cell>
          <cell r="L727">
            <v>1</v>
          </cell>
          <cell r="M727">
            <v>24</v>
          </cell>
          <cell r="N727">
            <v>4826.6400000000003</v>
          </cell>
        </row>
        <row r="728">
          <cell r="C728" t="str">
            <v>104547280FS00</v>
          </cell>
          <cell r="D728">
            <v>104547280</v>
          </cell>
          <cell r="E728" t="str">
            <v>C12</v>
          </cell>
          <cell r="F728" t="str">
            <v>UN</v>
          </cell>
          <cell r="G728">
            <v>950</v>
          </cell>
          <cell r="H728" t="str">
            <v>FS00</v>
          </cell>
          <cell r="I728" t="str">
            <v>UN</v>
          </cell>
          <cell r="J728" t="b">
            <v>1</v>
          </cell>
          <cell r="K728">
            <v>12</v>
          </cell>
          <cell r="L728">
            <v>1</v>
          </cell>
          <cell r="M728">
            <v>12</v>
          </cell>
          <cell r="N728">
            <v>11400</v>
          </cell>
        </row>
        <row r="729">
          <cell r="C729" t="str">
            <v>150000093FS00</v>
          </cell>
          <cell r="D729">
            <v>150000093</v>
          </cell>
          <cell r="E729" t="str">
            <v>C24</v>
          </cell>
          <cell r="F729" t="str">
            <v>UN</v>
          </cell>
          <cell r="G729">
            <v>201.51</v>
          </cell>
          <cell r="H729" t="str">
            <v>FS00</v>
          </cell>
          <cell r="I729" t="str">
            <v>UN</v>
          </cell>
          <cell r="J729" t="b">
            <v>1</v>
          </cell>
          <cell r="K729">
            <v>24</v>
          </cell>
          <cell r="L729">
            <v>1</v>
          </cell>
          <cell r="M729">
            <v>24</v>
          </cell>
          <cell r="N729">
            <v>4836.24</v>
          </cell>
        </row>
        <row r="730">
          <cell r="C730" t="str">
            <v>104524190FS00</v>
          </cell>
          <cell r="D730">
            <v>104524190</v>
          </cell>
          <cell r="E730" t="str">
            <v>C12</v>
          </cell>
          <cell r="F730" t="str">
            <v>UN</v>
          </cell>
          <cell r="G730">
            <v>828.28</v>
          </cell>
          <cell r="H730" t="str">
            <v>FS00</v>
          </cell>
          <cell r="I730" t="str">
            <v>UN</v>
          </cell>
          <cell r="J730" t="b">
            <v>1</v>
          </cell>
          <cell r="K730">
            <v>12</v>
          </cell>
          <cell r="L730">
            <v>1</v>
          </cell>
          <cell r="M730">
            <v>12</v>
          </cell>
          <cell r="N730">
            <v>9939.36</v>
          </cell>
        </row>
        <row r="731">
          <cell r="C731" t="str">
            <v>104531650FS00</v>
          </cell>
          <cell r="D731">
            <v>104531650</v>
          </cell>
          <cell r="E731" t="str">
            <v>C12</v>
          </cell>
          <cell r="F731" t="str">
            <v>UN</v>
          </cell>
          <cell r="G731">
            <v>827</v>
          </cell>
          <cell r="H731" t="str">
            <v>FS00</v>
          </cell>
          <cell r="I731" t="str">
            <v>UN</v>
          </cell>
          <cell r="J731" t="b">
            <v>1</v>
          </cell>
          <cell r="K731">
            <v>12</v>
          </cell>
          <cell r="L731">
            <v>1</v>
          </cell>
          <cell r="M731">
            <v>12</v>
          </cell>
          <cell r="N731">
            <v>9924</v>
          </cell>
        </row>
        <row r="732">
          <cell r="C732" t="str">
            <v>104524180FS00</v>
          </cell>
          <cell r="D732">
            <v>104524180</v>
          </cell>
          <cell r="E732" t="str">
            <v>C12</v>
          </cell>
          <cell r="F732" t="str">
            <v>UN</v>
          </cell>
          <cell r="G732">
            <v>827.5</v>
          </cell>
          <cell r="H732" t="str">
            <v>FS00</v>
          </cell>
          <cell r="I732" t="str">
            <v>UN</v>
          </cell>
          <cell r="J732" t="b">
            <v>1</v>
          </cell>
          <cell r="K732">
            <v>12</v>
          </cell>
          <cell r="L732">
            <v>1</v>
          </cell>
          <cell r="M732">
            <v>12</v>
          </cell>
          <cell r="N732">
            <v>9930</v>
          </cell>
        </row>
        <row r="733">
          <cell r="C733" t="str">
            <v>104524200FS00</v>
          </cell>
          <cell r="D733">
            <v>104524200</v>
          </cell>
          <cell r="E733" t="str">
            <v>C12</v>
          </cell>
          <cell r="F733" t="str">
            <v>UN</v>
          </cell>
          <cell r="G733">
            <v>827.9</v>
          </cell>
          <cell r="H733" t="str">
            <v>FS00</v>
          </cell>
          <cell r="I733" t="str">
            <v>UN</v>
          </cell>
          <cell r="J733" t="b">
            <v>1</v>
          </cell>
          <cell r="K733">
            <v>12</v>
          </cell>
          <cell r="L733">
            <v>1</v>
          </cell>
          <cell r="M733">
            <v>12</v>
          </cell>
          <cell r="N733">
            <v>9934.7999999999993</v>
          </cell>
        </row>
        <row r="734">
          <cell r="C734" t="str">
            <v>104528690FS00</v>
          </cell>
          <cell r="D734">
            <v>104528690</v>
          </cell>
          <cell r="E734" t="str">
            <v>C12</v>
          </cell>
          <cell r="F734" t="str">
            <v>UN</v>
          </cell>
          <cell r="G734">
            <v>828</v>
          </cell>
          <cell r="H734" t="str">
            <v>FS00</v>
          </cell>
          <cell r="I734" t="str">
            <v>UN</v>
          </cell>
          <cell r="J734" t="b">
            <v>1</v>
          </cell>
          <cell r="K734">
            <v>12</v>
          </cell>
          <cell r="L734">
            <v>1</v>
          </cell>
          <cell r="M734">
            <v>12</v>
          </cell>
          <cell r="N734">
            <v>9936</v>
          </cell>
        </row>
        <row r="735">
          <cell r="C735" t="str">
            <v>104524160FS00</v>
          </cell>
          <cell r="D735">
            <v>104524160</v>
          </cell>
          <cell r="E735" t="str">
            <v>C12</v>
          </cell>
          <cell r="F735" t="str">
            <v>UN</v>
          </cell>
          <cell r="G735">
            <v>826.51</v>
          </cell>
          <cell r="H735" t="str">
            <v>FS00</v>
          </cell>
          <cell r="I735" t="str">
            <v>UN</v>
          </cell>
          <cell r="J735" t="b">
            <v>1</v>
          </cell>
          <cell r="K735">
            <v>12</v>
          </cell>
          <cell r="L735">
            <v>1</v>
          </cell>
          <cell r="M735">
            <v>12</v>
          </cell>
          <cell r="N735">
            <v>9918.119999999999</v>
          </cell>
        </row>
        <row r="736">
          <cell r="C736" t="str">
            <v>150000094FS00</v>
          </cell>
          <cell r="D736">
            <v>150000094</v>
          </cell>
          <cell r="E736" t="str">
            <v>C24</v>
          </cell>
          <cell r="F736" t="str">
            <v>UN</v>
          </cell>
          <cell r="G736">
            <v>201.06</v>
          </cell>
          <cell r="H736" t="str">
            <v>FS00</v>
          </cell>
          <cell r="I736" t="str">
            <v>UN</v>
          </cell>
          <cell r="J736" t="b">
            <v>1</v>
          </cell>
          <cell r="K736">
            <v>24</v>
          </cell>
          <cell r="L736">
            <v>1</v>
          </cell>
          <cell r="M736">
            <v>24</v>
          </cell>
          <cell r="N736">
            <v>4825.4400000000005</v>
          </cell>
        </row>
        <row r="737">
          <cell r="C737" t="str">
            <v>104549110FS00</v>
          </cell>
          <cell r="D737">
            <v>104549110</v>
          </cell>
          <cell r="E737" t="str">
            <v>C12</v>
          </cell>
          <cell r="F737" t="str">
            <v>UN</v>
          </cell>
          <cell r="G737">
            <v>689</v>
          </cell>
          <cell r="H737" t="str">
            <v>FS00</v>
          </cell>
          <cell r="I737" t="str">
            <v>UN</v>
          </cell>
          <cell r="J737" t="b">
            <v>1</v>
          </cell>
          <cell r="K737">
            <v>12</v>
          </cell>
          <cell r="L737">
            <v>1</v>
          </cell>
          <cell r="M737">
            <v>12</v>
          </cell>
          <cell r="N737">
            <v>8268</v>
          </cell>
        </row>
        <row r="738">
          <cell r="C738" t="str">
            <v>104549100FS00</v>
          </cell>
          <cell r="D738">
            <v>104549100</v>
          </cell>
          <cell r="E738" t="str">
            <v>C12</v>
          </cell>
          <cell r="F738" t="str">
            <v>UN</v>
          </cell>
          <cell r="G738">
            <v>689</v>
          </cell>
          <cell r="H738" t="str">
            <v>FS00</v>
          </cell>
          <cell r="I738" t="str">
            <v>UN</v>
          </cell>
          <cell r="J738" t="b">
            <v>1</v>
          </cell>
          <cell r="K738">
            <v>12</v>
          </cell>
          <cell r="L738">
            <v>1</v>
          </cell>
          <cell r="M738">
            <v>12</v>
          </cell>
          <cell r="N738">
            <v>8268</v>
          </cell>
        </row>
        <row r="739">
          <cell r="C739" t="str">
            <v>104549120FS00</v>
          </cell>
          <cell r="D739">
            <v>104549120</v>
          </cell>
          <cell r="E739" t="str">
            <v>C12</v>
          </cell>
          <cell r="F739" t="str">
            <v>UN</v>
          </cell>
          <cell r="G739">
            <v>689</v>
          </cell>
          <cell r="H739" t="str">
            <v>FS00</v>
          </cell>
          <cell r="I739" t="str">
            <v>UN</v>
          </cell>
          <cell r="J739" t="b">
            <v>1</v>
          </cell>
          <cell r="K739">
            <v>12</v>
          </cell>
          <cell r="L739">
            <v>1</v>
          </cell>
          <cell r="M739">
            <v>12</v>
          </cell>
          <cell r="N739">
            <v>8268</v>
          </cell>
        </row>
        <row r="740">
          <cell r="C740" t="str">
            <v>104529460FS00</v>
          </cell>
          <cell r="D740">
            <v>104529460</v>
          </cell>
          <cell r="E740" t="str">
            <v>Z10</v>
          </cell>
          <cell r="F740" t="str">
            <v>UN</v>
          </cell>
          <cell r="G740">
            <v>62</v>
          </cell>
          <cell r="H740" t="str">
            <v>FS00</v>
          </cell>
          <cell r="I740" t="str">
            <v>UN</v>
          </cell>
          <cell r="J740" t="b">
            <v>1</v>
          </cell>
          <cell r="K740">
            <v>110</v>
          </cell>
          <cell r="L740">
            <v>1</v>
          </cell>
          <cell r="M740">
            <v>110</v>
          </cell>
          <cell r="N740">
            <v>6820</v>
          </cell>
        </row>
        <row r="741">
          <cell r="C741" t="str">
            <v>105154330FS00</v>
          </cell>
          <cell r="D741">
            <v>105154330</v>
          </cell>
          <cell r="E741" t="str">
            <v>C60</v>
          </cell>
          <cell r="F741" t="str">
            <v>C60</v>
          </cell>
          <cell r="G741">
            <v>21774.1</v>
          </cell>
          <cell r="H741" t="str">
            <v>FS00</v>
          </cell>
          <cell r="I741" t="str">
            <v>C60</v>
          </cell>
          <cell r="J741" t="b">
            <v>1</v>
          </cell>
          <cell r="K741">
            <v>1</v>
          </cell>
          <cell r="L741">
            <v>1</v>
          </cell>
          <cell r="M741">
            <v>1</v>
          </cell>
          <cell r="N741">
            <v>21774.1</v>
          </cell>
        </row>
        <row r="742">
          <cell r="C742" t="str">
            <v>104547420FS00</v>
          </cell>
          <cell r="D742">
            <v>104547420</v>
          </cell>
          <cell r="E742" t="str">
            <v>C48</v>
          </cell>
          <cell r="F742" t="str">
            <v>UN</v>
          </cell>
          <cell r="G742">
            <v>451</v>
          </cell>
          <cell r="H742" t="str">
            <v>FS00</v>
          </cell>
          <cell r="I742" t="str">
            <v>UN</v>
          </cell>
          <cell r="J742" t="b">
            <v>1</v>
          </cell>
          <cell r="K742">
            <v>48</v>
          </cell>
          <cell r="L742">
            <v>1</v>
          </cell>
          <cell r="M742">
            <v>48</v>
          </cell>
          <cell r="N742">
            <v>21648</v>
          </cell>
        </row>
        <row r="743">
          <cell r="C743" t="str">
            <v>104537580FS00</v>
          </cell>
          <cell r="D743">
            <v>104537580</v>
          </cell>
          <cell r="E743" t="str">
            <v>C32</v>
          </cell>
          <cell r="F743" t="str">
            <v>UN</v>
          </cell>
          <cell r="G743">
            <v>608</v>
          </cell>
          <cell r="H743" t="str">
            <v>FS00</v>
          </cell>
          <cell r="I743" t="str">
            <v>UN</v>
          </cell>
          <cell r="J743" t="b">
            <v>1</v>
          </cell>
          <cell r="K743">
            <v>32</v>
          </cell>
          <cell r="L743">
            <v>1</v>
          </cell>
          <cell r="M743">
            <v>32</v>
          </cell>
          <cell r="N743">
            <v>19456</v>
          </cell>
        </row>
        <row r="744">
          <cell r="C744" t="str">
            <v>104529530FS00</v>
          </cell>
          <cell r="D744">
            <v>104529530</v>
          </cell>
          <cell r="E744" t="str">
            <v>C48</v>
          </cell>
          <cell r="F744" t="str">
            <v>UN</v>
          </cell>
          <cell r="G744">
            <v>339</v>
          </cell>
          <cell r="H744" t="str">
            <v>FS00</v>
          </cell>
          <cell r="I744" t="str">
            <v>UN</v>
          </cell>
          <cell r="J744" t="b">
            <v>1</v>
          </cell>
          <cell r="K744">
            <v>48</v>
          </cell>
          <cell r="L744">
            <v>1</v>
          </cell>
          <cell r="M744">
            <v>48</v>
          </cell>
          <cell r="N744">
            <v>16272</v>
          </cell>
        </row>
        <row r="745">
          <cell r="C745" t="str">
            <v>104537590FS00</v>
          </cell>
          <cell r="D745">
            <v>104537590</v>
          </cell>
          <cell r="E745" t="str">
            <v>C32</v>
          </cell>
          <cell r="F745" t="str">
            <v>UN</v>
          </cell>
          <cell r="G745">
            <v>628</v>
          </cell>
          <cell r="H745" t="str">
            <v>FS00</v>
          </cell>
          <cell r="I745" t="str">
            <v>UN</v>
          </cell>
          <cell r="J745" t="b">
            <v>1</v>
          </cell>
          <cell r="K745">
            <v>32</v>
          </cell>
          <cell r="L745">
            <v>1</v>
          </cell>
          <cell r="M745">
            <v>32</v>
          </cell>
          <cell r="N745">
            <v>20096</v>
          </cell>
        </row>
        <row r="746">
          <cell r="C746" t="str">
            <v>104537600FS00</v>
          </cell>
          <cell r="D746">
            <v>104537600</v>
          </cell>
          <cell r="E746" t="str">
            <v>C32</v>
          </cell>
          <cell r="F746" t="str">
            <v>UN</v>
          </cell>
          <cell r="G746">
            <v>674</v>
          </cell>
          <cell r="H746" t="str">
            <v>FS00</v>
          </cell>
          <cell r="I746" t="str">
            <v>UN</v>
          </cell>
          <cell r="J746" t="b">
            <v>1</v>
          </cell>
          <cell r="K746">
            <v>32</v>
          </cell>
          <cell r="L746">
            <v>1</v>
          </cell>
          <cell r="M746">
            <v>32</v>
          </cell>
          <cell r="N746">
            <v>21568</v>
          </cell>
        </row>
        <row r="747">
          <cell r="C747" t="str">
            <v>105154020FS00</v>
          </cell>
          <cell r="D747">
            <v>105154020</v>
          </cell>
          <cell r="E747" t="str">
            <v>C48</v>
          </cell>
          <cell r="F747" t="str">
            <v>C48</v>
          </cell>
          <cell r="G747">
            <v>9192.77</v>
          </cell>
          <cell r="H747" t="str">
            <v>FS00</v>
          </cell>
          <cell r="I747" t="str">
            <v>C48</v>
          </cell>
          <cell r="J747" t="b">
            <v>1</v>
          </cell>
          <cell r="K747">
            <v>1</v>
          </cell>
          <cell r="L747">
            <v>1</v>
          </cell>
          <cell r="M747">
            <v>1</v>
          </cell>
          <cell r="N747">
            <v>9192.77</v>
          </cell>
        </row>
        <row r="748">
          <cell r="C748" t="str">
            <v>104543930FS00</v>
          </cell>
          <cell r="D748">
            <v>104543930</v>
          </cell>
          <cell r="E748" t="str">
            <v>C48</v>
          </cell>
          <cell r="F748" t="str">
            <v>UN</v>
          </cell>
          <cell r="G748">
            <v>252</v>
          </cell>
          <cell r="H748" t="str">
            <v>FS00</v>
          </cell>
          <cell r="I748" t="str">
            <v>UN</v>
          </cell>
          <cell r="J748" t="b">
            <v>1</v>
          </cell>
          <cell r="K748">
            <v>48</v>
          </cell>
          <cell r="L748">
            <v>1</v>
          </cell>
          <cell r="M748">
            <v>48</v>
          </cell>
          <cell r="N748">
            <v>12096</v>
          </cell>
        </row>
        <row r="749">
          <cell r="C749" t="str">
            <v>104548610FS00</v>
          </cell>
          <cell r="D749">
            <v>104548610</v>
          </cell>
          <cell r="E749" t="str">
            <v>C48</v>
          </cell>
          <cell r="F749" t="str">
            <v>UN</v>
          </cell>
          <cell r="G749">
            <v>459</v>
          </cell>
          <cell r="H749" t="str">
            <v>FS00</v>
          </cell>
          <cell r="I749" t="str">
            <v>UN</v>
          </cell>
          <cell r="J749" t="b">
            <v>1</v>
          </cell>
          <cell r="K749">
            <v>48</v>
          </cell>
          <cell r="L749">
            <v>1</v>
          </cell>
          <cell r="M749">
            <v>48</v>
          </cell>
          <cell r="N749">
            <v>22032</v>
          </cell>
        </row>
        <row r="750">
          <cell r="C750" t="str">
            <v>104543880FS00</v>
          </cell>
          <cell r="D750">
            <v>104543880</v>
          </cell>
          <cell r="E750" t="str">
            <v>C48</v>
          </cell>
          <cell r="F750" t="str">
            <v>UN</v>
          </cell>
          <cell r="G750">
            <v>388</v>
          </cell>
          <cell r="H750" t="str">
            <v>FS00</v>
          </cell>
          <cell r="I750" t="str">
            <v>UN</v>
          </cell>
          <cell r="J750" t="b">
            <v>1</v>
          </cell>
          <cell r="K750">
            <v>48</v>
          </cell>
          <cell r="L750">
            <v>1</v>
          </cell>
          <cell r="M750">
            <v>48</v>
          </cell>
          <cell r="N750">
            <v>18624</v>
          </cell>
        </row>
        <row r="751">
          <cell r="C751" t="str">
            <v>104254150FS00</v>
          </cell>
          <cell r="D751">
            <v>104254150</v>
          </cell>
          <cell r="E751" t="str">
            <v>C48</v>
          </cell>
          <cell r="F751" t="str">
            <v>C48</v>
          </cell>
          <cell r="G751">
            <v>16780.66</v>
          </cell>
          <cell r="H751" t="str">
            <v>FS00</v>
          </cell>
          <cell r="I751" t="str">
            <v>C48</v>
          </cell>
          <cell r="J751" t="b">
            <v>1</v>
          </cell>
          <cell r="K751">
            <v>1</v>
          </cell>
          <cell r="L751">
            <v>1</v>
          </cell>
          <cell r="M751">
            <v>1</v>
          </cell>
          <cell r="N751">
            <v>16780.66</v>
          </cell>
        </row>
        <row r="752">
          <cell r="C752" t="str">
            <v>104548620FS00</v>
          </cell>
          <cell r="D752">
            <v>104548620</v>
          </cell>
          <cell r="E752" t="str">
            <v>C48</v>
          </cell>
          <cell r="F752" t="str">
            <v>UN</v>
          </cell>
          <cell r="G752">
            <v>430</v>
          </cell>
          <cell r="H752" t="str">
            <v>FS00</v>
          </cell>
          <cell r="I752" t="str">
            <v>UN</v>
          </cell>
          <cell r="J752" t="b">
            <v>1</v>
          </cell>
          <cell r="K752">
            <v>48</v>
          </cell>
          <cell r="L752">
            <v>1</v>
          </cell>
          <cell r="M752">
            <v>48</v>
          </cell>
          <cell r="N752">
            <v>20640</v>
          </cell>
        </row>
        <row r="753">
          <cell r="C753" t="str">
            <v>104527850FS00</v>
          </cell>
          <cell r="D753">
            <v>104527850</v>
          </cell>
          <cell r="E753" t="str">
            <v>C48</v>
          </cell>
          <cell r="F753" t="str">
            <v>UN</v>
          </cell>
          <cell r="G753">
            <v>422</v>
          </cell>
          <cell r="H753" t="str">
            <v>FS00</v>
          </cell>
          <cell r="I753" t="str">
            <v>UN</v>
          </cell>
          <cell r="J753" t="b">
            <v>1</v>
          </cell>
          <cell r="K753">
            <v>48</v>
          </cell>
          <cell r="L753">
            <v>1</v>
          </cell>
          <cell r="M753">
            <v>48</v>
          </cell>
          <cell r="N753">
            <v>20256</v>
          </cell>
        </row>
        <row r="754">
          <cell r="C754" t="str">
            <v>104518710FS00</v>
          </cell>
          <cell r="D754">
            <v>104518710</v>
          </cell>
          <cell r="E754" t="str">
            <v>C48</v>
          </cell>
          <cell r="F754" t="str">
            <v>UN</v>
          </cell>
          <cell r="G754">
            <v>365.79</v>
          </cell>
          <cell r="H754" t="str">
            <v>FS00</v>
          </cell>
          <cell r="I754" t="str">
            <v>UN</v>
          </cell>
          <cell r="J754" t="b">
            <v>1</v>
          </cell>
          <cell r="K754">
            <v>48</v>
          </cell>
          <cell r="L754">
            <v>1</v>
          </cell>
          <cell r="M754">
            <v>48</v>
          </cell>
          <cell r="N754">
            <v>17557.920000000002</v>
          </cell>
        </row>
        <row r="755">
          <cell r="C755" t="str">
            <v>104521710FS00</v>
          </cell>
          <cell r="D755">
            <v>104521710</v>
          </cell>
          <cell r="E755" t="str">
            <v>C48</v>
          </cell>
          <cell r="F755" t="str">
            <v>UN</v>
          </cell>
          <cell r="G755">
            <v>355</v>
          </cell>
          <cell r="H755" t="str">
            <v>FS00</v>
          </cell>
          <cell r="I755" t="str">
            <v>UN</v>
          </cell>
          <cell r="J755" t="b">
            <v>1</v>
          </cell>
          <cell r="K755">
            <v>48</v>
          </cell>
          <cell r="L755">
            <v>1</v>
          </cell>
          <cell r="M755">
            <v>48</v>
          </cell>
          <cell r="N755">
            <v>17040</v>
          </cell>
        </row>
        <row r="756">
          <cell r="C756" t="str">
            <v>105154770FS00</v>
          </cell>
          <cell r="D756">
            <v>105154770</v>
          </cell>
          <cell r="E756" t="str">
            <v>C48</v>
          </cell>
          <cell r="F756" t="str">
            <v>UN</v>
          </cell>
          <cell r="G756">
            <v>371.66</v>
          </cell>
          <cell r="H756" t="str">
            <v>FS00</v>
          </cell>
          <cell r="I756" t="str">
            <v>UN</v>
          </cell>
          <cell r="J756" t="b">
            <v>1</v>
          </cell>
          <cell r="K756">
            <v>48</v>
          </cell>
          <cell r="L756">
            <v>1</v>
          </cell>
          <cell r="M756">
            <v>48</v>
          </cell>
          <cell r="N756">
            <v>17839.68</v>
          </cell>
        </row>
        <row r="757">
          <cell r="C757" t="str">
            <v>104543890FS00</v>
          </cell>
          <cell r="D757">
            <v>104543890</v>
          </cell>
          <cell r="E757" t="str">
            <v>C48</v>
          </cell>
          <cell r="F757" t="str">
            <v>UN</v>
          </cell>
          <cell r="G757">
            <v>402</v>
          </cell>
          <cell r="H757" t="str">
            <v>FS00</v>
          </cell>
          <cell r="I757" t="str">
            <v>UN</v>
          </cell>
          <cell r="J757" t="b">
            <v>1</v>
          </cell>
          <cell r="K757">
            <v>48</v>
          </cell>
          <cell r="L757">
            <v>1</v>
          </cell>
          <cell r="M757">
            <v>48</v>
          </cell>
          <cell r="N757">
            <v>19296</v>
          </cell>
        </row>
        <row r="758">
          <cell r="C758" t="str">
            <v>104548630FS00</v>
          </cell>
          <cell r="D758">
            <v>104548630</v>
          </cell>
          <cell r="E758" t="str">
            <v>C48</v>
          </cell>
          <cell r="F758" t="str">
            <v>UN</v>
          </cell>
          <cell r="G758">
            <v>454</v>
          </cell>
          <cell r="H758" t="str">
            <v>FS00</v>
          </cell>
          <cell r="I758" t="str">
            <v>UN</v>
          </cell>
          <cell r="J758" t="b">
            <v>1</v>
          </cell>
          <cell r="K758">
            <v>48</v>
          </cell>
          <cell r="L758">
            <v>1</v>
          </cell>
          <cell r="M758">
            <v>48</v>
          </cell>
          <cell r="N758">
            <v>21792</v>
          </cell>
        </row>
        <row r="759">
          <cell r="C759" t="str">
            <v>104548640FS00</v>
          </cell>
          <cell r="D759">
            <v>104548640</v>
          </cell>
          <cell r="E759" t="str">
            <v>C48</v>
          </cell>
          <cell r="F759" t="str">
            <v>UN</v>
          </cell>
          <cell r="G759">
            <v>430</v>
          </cell>
          <cell r="H759" t="str">
            <v>FS00</v>
          </cell>
          <cell r="I759" t="str">
            <v>UN</v>
          </cell>
          <cell r="J759" t="b">
            <v>1</v>
          </cell>
          <cell r="K759">
            <v>48</v>
          </cell>
          <cell r="L759">
            <v>1</v>
          </cell>
          <cell r="M759">
            <v>48</v>
          </cell>
          <cell r="N759">
            <v>20640</v>
          </cell>
        </row>
        <row r="760">
          <cell r="C760" t="str">
            <v>104543920FS00</v>
          </cell>
          <cell r="D760">
            <v>104543920</v>
          </cell>
          <cell r="E760" t="str">
            <v>C48</v>
          </cell>
          <cell r="F760" t="str">
            <v>UN</v>
          </cell>
          <cell r="G760">
            <v>245</v>
          </cell>
          <cell r="H760" t="str">
            <v>FS00</v>
          </cell>
          <cell r="I760" t="str">
            <v>UN</v>
          </cell>
          <cell r="J760" t="b">
            <v>1</v>
          </cell>
          <cell r="K760">
            <v>48</v>
          </cell>
          <cell r="L760">
            <v>1</v>
          </cell>
          <cell r="M760">
            <v>48</v>
          </cell>
          <cell r="N760">
            <v>11760</v>
          </cell>
        </row>
        <row r="761">
          <cell r="C761" t="str">
            <v>104539390FS00</v>
          </cell>
          <cell r="D761">
            <v>104539390</v>
          </cell>
          <cell r="E761" t="str">
            <v>C09</v>
          </cell>
          <cell r="F761" t="str">
            <v>UN</v>
          </cell>
          <cell r="G761">
            <v>3181</v>
          </cell>
          <cell r="H761" t="str">
            <v>FS00</v>
          </cell>
          <cell r="I761" t="str">
            <v>UN</v>
          </cell>
          <cell r="J761" t="b">
            <v>1</v>
          </cell>
          <cell r="K761">
            <v>9</v>
          </cell>
          <cell r="L761">
            <v>1</v>
          </cell>
          <cell r="M761">
            <v>9</v>
          </cell>
          <cell r="N761">
            <v>28629</v>
          </cell>
        </row>
        <row r="762">
          <cell r="C762" t="str">
            <v>104523150FS00</v>
          </cell>
          <cell r="D762">
            <v>104523150</v>
          </cell>
          <cell r="E762" t="str">
            <v>C72</v>
          </cell>
          <cell r="F762" t="str">
            <v>UN</v>
          </cell>
          <cell r="G762">
            <v>251</v>
          </cell>
          <cell r="H762" t="str">
            <v>FS00</v>
          </cell>
          <cell r="I762" t="str">
            <v>UN</v>
          </cell>
          <cell r="J762" t="b">
            <v>1</v>
          </cell>
          <cell r="K762">
            <v>72</v>
          </cell>
          <cell r="L762">
            <v>1</v>
          </cell>
          <cell r="M762">
            <v>72</v>
          </cell>
          <cell r="N762">
            <v>18072</v>
          </cell>
        </row>
        <row r="763">
          <cell r="C763" t="str">
            <v>104532430FS00</v>
          </cell>
          <cell r="D763">
            <v>104532430</v>
          </cell>
          <cell r="E763" t="str">
            <v>C90</v>
          </cell>
          <cell r="F763" t="str">
            <v>C90</v>
          </cell>
          <cell r="G763">
            <v>21956</v>
          </cell>
          <cell r="H763" t="str">
            <v>FS00</v>
          </cell>
          <cell r="I763" t="str">
            <v>C90</v>
          </cell>
          <cell r="J763" t="b">
            <v>1</v>
          </cell>
          <cell r="K763">
            <v>1</v>
          </cell>
          <cell r="L763">
            <v>1</v>
          </cell>
          <cell r="M763">
            <v>1</v>
          </cell>
          <cell r="N763">
            <v>21956</v>
          </cell>
        </row>
        <row r="764">
          <cell r="C764" t="str">
            <v>104546950FS00</v>
          </cell>
          <cell r="D764">
            <v>104546950</v>
          </cell>
          <cell r="E764" t="str">
            <v>CJ</v>
          </cell>
          <cell r="F764" t="str">
            <v>CJ</v>
          </cell>
          <cell r="G764">
            <v>4344</v>
          </cell>
          <cell r="H764" t="str">
            <v>FS00</v>
          </cell>
          <cell r="I764" t="str">
            <v>CJ</v>
          </cell>
          <cell r="J764" t="b">
            <v>1</v>
          </cell>
          <cell r="K764">
            <v>1</v>
          </cell>
          <cell r="L764">
            <v>1</v>
          </cell>
          <cell r="M764">
            <v>1</v>
          </cell>
          <cell r="N764">
            <v>4344</v>
          </cell>
        </row>
        <row r="765">
          <cell r="C765" t="str">
            <v>105154030FS00</v>
          </cell>
          <cell r="D765">
            <v>105154030</v>
          </cell>
          <cell r="E765" t="str">
            <v>C80</v>
          </cell>
          <cell r="F765" t="str">
            <v>C80</v>
          </cell>
          <cell r="G765">
            <v>11184.54</v>
          </cell>
          <cell r="H765" t="str">
            <v>FS00</v>
          </cell>
          <cell r="I765" t="str">
            <v>C80</v>
          </cell>
          <cell r="J765" t="b">
            <v>1</v>
          </cell>
          <cell r="K765">
            <v>1</v>
          </cell>
          <cell r="L765">
            <v>1</v>
          </cell>
          <cell r="M765">
            <v>1</v>
          </cell>
          <cell r="N765">
            <v>11184.54</v>
          </cell>
        </row>
        <row r="766">
          <cell r="C766" t="str">
            <v>105154040FS00</v>
          </cell>
          <cell r="D766">
            <v>105154040</v>
          </cell>
          <cell r="E766" t="str">
            <v>C80</v>
          </cell>
          <cell r="F766" t="str">
            <v>C80</v>
          </cell>
          <cell r="G766">
            <v>14249.26</v>
          </cell>
          <cell r="H766" t="str">
            <v>FS00</v>
          </cell>
          <cell r="I766" t="str">
            <v>C80</v>
          </cell>
          <cell r="J766" t="b">
            <v>1</v>
          </cell>
          <cell r="K766">
            <v>1</v>
          </cell>
          <cell r="L766">
            <v>1</v>
          </cell>
          <cell r="M766">
            <v>1</v>
          </cell>
          <cell r="N766">
            <v>14249.26</v>
          </cell>
        </row>
        <row r="767">
          <cell r="C767" t="str">
            <v>104521100FS00</v>
          </cell>
          <cell r="D767">
            <v>104521100</v>
          </cell>
          <cell r="E767" t="str">
            <v>C80</v>
          </cell>
          <cell r="F767" t="str">
            <v>UN</v>
          </cell>
          <cell r="G767">
            <v>177.9</v>
          </cell>
          <cell r="H767" t="str">
            <v>FS00</v>
          </cell>
          <cell r="I767" t="str">
            <v>UN</v>
          </cell>
          <cell r="J767" t="b">
            <v>1</v>
          </cell>
          <cell r="K767">
            <v>80</v>
          </cell>
          <cell r="L767">
            <v>1</v>
          </cell>
          <cell r="M767">
            <v>80</v>
          </cell>
          <cell r="N767">
            <v>14232</v>
          </cell>
        </row>
        <row r="768">
          <cell r="C768" t="str">
            <v>104545340FS00</v>
          </cell>
          <cell r="D768">
            <v>104545340</v>
          </cell>
          <cell r="E768" t="str">
            <v>CJ</v>
          </cell>
          <cell r="F768" t="str">
            <v>CJ</v>
          </cell>
          <cell r="G768">
            <v>14061</v>
          </cell>
          <cell r="H768" t="str">
            <v>FS00</v>
          </cell>
          <cell r="I768" t="str">
            <v>CJ</v>
          </cell>
          <cell r="J768" t="b">
            <v>1</v>
          </cell>
          <cell r="K768">
            <v>1</v>
          </cell>
          <cell r="L768">
            <v>1</v>
          </cell>
          <cell r="M768">
            <v>1</v>
          </cell>
          <cell r="N768">
            <v>14061</v>
          </cell>
        </row>
        <row r="769">
          <cell r="C769" t="str">
            <v>104523160FS00</v>
          </cell>
          <cell r="D769">
            <v>104523160</v>
          </cell>
          <cell r="E769" t="str">
            <v>C36</v>
          </cell>
          <cell r="F769" t="str">
            <v>UN</v>
          </cell>
          <cell r="G769">
            <v>450</v>
          </cell>
          <cell r="H769" t="str">
            <v>FS00</v>
          </cell>
          <cell r="I769" t="str">
            <v>UN</v>
          </cell>
          <cell r="J769" t="b">
            <v>1</v>
          </cell>
          <cell r="K769">
            <v>36</v>
          </cell>
          <cell r="L769">
            <v>1</v>
          </cell>
          <cell r="M769">
            <v>36</v>
          </cell>
          <cell r="N769">
            <v>16200</v>
          </cell>
        </row>
        <row r="770">
          <cell r="C770" t="str">
            <v>104523170FS00</v>
          </cell>
          <cell r="D770">
            <v>104523170</v>
          </cell>
          <cell r="E770" t="str">
            <v>Z12</v>
          </cell>
          <cell r="F770" t="str">
            <v>UN</v>
          </cell>
          <cell r="G770">
            <v>190</v>
          </cell>
          <cell r="H770" t="str">
            <v>FS00</v>
          </cell>
          <cell r="I770" t="str">
            <v>UN</v>
          </cell>
          <cell r="J770" t="b">
            <v>1</v>
          </cell>
          <cell r="K770">
            <v>112</v>
          </cell>
          <cell r="L770">
            <v>1</v>
          </cell>
          <cell r="M770">
            <v>112</v>
          </cell>
          <cell r="N770">
            <v>21280</v>
          </cell>
        </row>
        <row r="771">
          <cell r="C771" t="str">
            <v>104538930FS00</v>
          </cell>
          <cell r="D771">
            <v>104538930</v>
          </cell>
          <cell r="E771" t="str">
            <v>C48</v>
          </cell>
          <cell r="F771" t="str">
            <v>UN</v>
          </cell>
          <cell r="G771">
            <v>235</v>
          </cell>
          <cell r="H771" t="str">
            <v>FS00</v>
          </cell>
          <cell r="I771" t="str">
            <v>UN</v>
          </cell>
          <cell r="J771" t="b">
            <v>1</v>
          </cell>
          <cell r="K771">
            <v>48</v>
          </cell>
          <cell r="L771">
            <v>1</v>
          </cell>
          <cell r="M771">
            <v>48</v>
          </cell>
          <cell r="N771">
            <v>11280</v>
          </cell>
        </row>
        <row r="772">
          <cell r="C772" t="str">
            <v>104542880FS00</v>
          </cell>
          <cell r="D772">
            <v>104542880</v>
          </cell>
          <cell r="E772" t="str">
            <v>C30</v>
          </cell>
          <cell r="F772" t="str">
            <v>UN</v>
          </cell>
          <cell r="G772">
            <v>631</v>
          </cell>
          <cell r="H772" t="str">
            <v>FS00</v>
          </cell>
          <cell r="I772" t="str">
            <v>UN</v>
          </cell>
          <cell r="J772" t="b">
            <v>1</v>
          </cell>
          <cell r="K772">
            <v>30</v>
          </cell>
          <cell r="L772">
            <v>1</v>
          </cell>
          <cell r="M772">
            <v>30</v>
          </cell>
          <cell r="N772">
            <v>18930</v>
          </cell>
        </row>
        <row r="773">
          <cell r="C773" t="str">
            <v>104542890FS00</v>
          </cell>
          <cell r="D773">
            <v>104542890</v>
          </cell>
          <cell r="E773" t="str">
            <v>C30</v>
          </cell>
          <cell r="F773" t="str">
            <v>UN</v>
          </cell>
          <cell r="G773">
            <v>389</v>
          </cell>
          <cell r="H773" t="str">
            <v>FS00</v>
          </cell>
          <cell r="I773" t="str">
            <v>UN</v>
          </cell>
          <cell r="J773" t="b">
            <v>1</v>
          </cell>
          <cell r="K773">
            <v>30</v>
          </cell>
          <cell r="L773">
            <v>1</v>
          </cell>
          <cell r="M773">
            <v>30</v>
          </cell>
          <cell r="N773">
            <v>11670</v>
          </cell>
        </row>
        <row r="774">
          <cell r="C774" t="str">
            <v>104524440FS00</v>
          </cell>
          <cell r="D774">
            <v>104524440</v>
          </cell>
          <cell r="E774" t="str">
            <v>C30</v>
          </cell>
          <cell r="F774" t="str">
            <v>UN</v>
          </cell>
          <cell r="G774">
            <v>551.98</v>
          </cell>
          <cell r="H774" t="str">
            <v>FS00</v>
          </cell>
          <cell r="I774" t="str">
            <v>UN</v>
          </cell>
          <cell r="J774" t="b">
            <v>1</v>
          </cell>
          <cell r="K774">
            <v>30</v>
          </cell>
          <cell r="L774">
            <v>1</v>
          </cell>
          <cell r="M774">
            <v>30</v>
          </cell>
          <cell r="N774">
            <v>16559.400000000001</v>
          </cell>
        </row>
        <row r="775">
          <cell r="C775" t="str">
            <v>104524450FS00</v>
          </cell>
          <cell r="D775">
            <v>104524450</v>
          </cell>
          <cell r="E775" t="str">
            <v>C30</v>
          </cell>
          <cell r="F775" t="str">
            <v>UN</v>
          </cell>
          <cell r="G775">
            <v>330.01</v>
          </cell>
          <cell r="H775" t="str">
            <v>FS00</v>
          </cell>
          <cell r="I775" t="str">
            <v>UN</v>
          </cell>
          <cell r="J775" t="b">
            <v>1</v>
          </cell>
          <cell r="K775">
            <v>30</v>
          </cell>
          <cell r="L775">
            <v>1</v>
          </cell>
          <cell r="M775">
            <v>30</v>
          </cell>
          <cell r="N775">
            <v>9900.2999999999993</v>
          </cell>
        </row>
        <row r="776">
          <cell r="C776" t="str">
            <v>104542900FS00</v>
          </cell>
          <cell r="D776">
            <v>104542900</v>
          </cell>
          <cell r="E776" t="str">
            <v>C30</v>
          </cell>
          <cell r="F776" t="str">
            <v>UN</v>
          </cell>
          <cell r="G776">
            <v>629</v>
          </cell>
          <cell r="H776" t="str">
            <v>FS00</v>
          </cell>
          <cell r="I776" t="str">
            <v>UN</v>
          </cell>
          <cell r="J776" t="b">
            <v>1</v>
          </cell>
          <cell r="K776">
            <v>30</v>
          </cell>
          <cell r="L776">
            <v>1</v>
          </cell>
          <cell r="M776">
            <v>30</v>
          </cell>
          <cell r="N776">
            <v>18870</v>
          </cell>
        </row>
        <row r="777">
          <cell r="C777" t="str">
            <v>104542910FS00</v>
          </cell>
          <cell r="D777">
            <v>104542910</v>
          </cell>
          <cell r="E777" t="str">
            <v>C30</v>
          </cell>
          <cell r="F777" t="str">
            <v>UN</v>
          </cell>
          <cell r="G777">
            <v>387</v>
          </cell>
          <cell r="H777" t="str">
            <v>FS00</v>
          </cell>
          <cell r="I777" t="str">
            <v>UN</v>
          </cell>
          <cell r="J777" t="b">
            <v>1</v>
          </cell>
          <cell r="K777">
            <v>30</v>
          </cell>
          <cell r="L777">
            <v>1</v>
          </cell>
          <cell r="M777">
            <v>30</v>
          </cell>
          <cell r="N777">
            <v>11610</v>
          </cell>
        </row>
        <row r="778">
          <cell r="C778" t="str">
            <v>104528080FS00</v>
          </cell>
          <cell r="D778">
            <v>104528080</v>
          </cell>
          <cell r="E778" t="str">
            <v>C30</v>
          </cell>
          <cell r="F778" t="str">
            <v>C30</v>
          </cell>
          <cell r="G778">
            <v>16550</v>
          </cell>
          <cell r="H778" t="str">
            <v>FS00</v>
          </cell>
          <cell r="I778" t="str">
            <v>C30</v>
          </cell>
          <cell r="J778" t="b">
            <v>1</v>
          </cell>
          <cell r="K778">
            <v>1</v>
          </cell>
          <cell r="L778">
            <v>1</v>
          </cell>
          <cell r="M778">
            <v>1</v>
          </cell>
          <cell r="N778">
            <v>16550</v>
          </cell>
        </row>
        <row r="779">
          <cell r="C779" t="str">
            <v>104542920FS00</v>
          </cell>
          <cell r="D779">
            <v>104542920</v>
          </cell>
          <cell r="E779" t="str">
            <v>C30</v>
          </cell>
          <cell r="F779" t="str">
            <v>UN</v>
          </cell>
          <cell r="G779">
            <v>674</v>
          </cell>
          <cell r="H779" t="str">
            <v>FS00</v>
          </cell>
          <cell r="I779" t="str">
            <v>UN</v>
          </cell>
          <cell r="J779" t="b">
            <v>1</v>
          </cell>
          <cell r="K779">
            <v>30</v>
          </cell>
          <cell r="L779">
            <v>1</v>
          </cell>
          <cell r="M779">
            <v>30</v>
          </cell>
          <cell r="N779">
            <v>20220</v>
          </cell>
        </row>
        <row r="780">
          <cell r="C780" t="str">
            <v>104535350FS00</v>
          </cell>
          <cell r="D780">
            <v>104535350</v>
          </cell>
          <cell r="E780" t="str">
            <v>C30</v>
          </cell>
          <cell r="F780" t="str">
            <v>UN</v>
          </cell>
          <cell r="G780">
            <v>657</v>
          </cell>
          <cell r="H780" t="str">
            <v>FS00</v>
          </cell>
          <cell r="I780" t="str">
            <v>UN</v>
          </cell>
          <cell r="J780" t="b">
            <v>1</v>
          </cell>
          <cell r="K780">
            <v>30</v>
          </cell>
          <cell r="L780">
            <v>1</v>
          </cell>
          <cell r="M780">
            <v>30</v>
          </cell>
          <cell r="N780">
            <v>19710</v>
          </cell>
        </row>
        <row r="781">
          <cell r="C781" t="str">
            <v>104535360FS00</v>
          </cell>
          <cell r="D781">
            <v>104535360</v>
          </cell>
          <cell r="E781" t="str">
            <v>C30</v>
          </cell>
          <cell r="F781" t="str">
            <v>UN</v>
          </cell>
          <cell r="G781">
            <v>639</v>
          </cell>
          <cell r="H781" t="str">
            <v>FS00</v>
          </cell>
          <cell r="I781" t="str">
            <v>UN</v>
          </cell>
          <cell r="J781" t="b">
            <v>1</v>
          </cell>
          <cell r="K781">
            <v>30</v>
          </cell>
          <cell r="L781">
            <v>1</v>
          </cell>
          <cell r="M781">
            <v>30</v>
          </cell>
          <cell r="N781">
            <v>19170</v>
          </cell>
        </row>
        <row r="782">
          <cell r="C782" t="str">
            <v>104545350FS00</v>
          </cell>
          <cell r="D782">
            <v>104545350</v>
          </cell>
          <cell r="E782" t="str">
            <v>C30</v>
          </cell>
          <cell r="F782" t="str">
            <v>UN</v>
          </cell>
          <cell r="G782">
            <v>580</v>
          </cell>
          <cell r="H782" t="str">
            <v>FS00</v>
          </cell>
          <cell r="I782" t="str">
            <v>UN</v>
          </cell>
          <cell r="J782" t="b">
            <v>1</v>
          </cell>
          <cell r="K782">
            <v>30</v>
          </cell>
          <cell r="L782">
            <v>1</v>
          </cell>
          <cell r="M782">
            <v>30</v>
          </cell>
          <cell r="N782">
            <v>17400</v>
          </cell>
        </row>
        <row r="783">
          <cell r="C783" t="str">
            <v>104528070FS00</v>
          </cell>
          <cell r="D783">
            <v>104528070</v>
          </cell>
          <cell r="E783" t="str">
            <v>C30</v>
          </cell>
          <cell r="F783" t="str">
            <v>C30</v>
          </cell>
          <cell r="G783">
            <v>16560</v>
          </cell>
          <cell r="H783" t="str">
            <v>FS00</v>
          </cell>
          <cell r="I783" t="str">
            <v>C30</v>
          </cell>
          <cell r="J783" t="b">
            <v>1</v>
          </cell>
          <cell r="K783">
            <v>1</v>
          </cell>
          <cell r="L783">
            <v>1</v>
          </cell>
          <cell r="M783">
            <v>1</v>
          </cell>
          <cell r="N783">
            <v>16560</v>
          </cell>
        </row>
        <row r="784">
          <cell r="C784" t="str">
            <v>104542930FS00</v>
          </cell>
          <cell r="D784">
            <v>104542930</v>
          </cell>
          <cell r="E784" t="str">
            <v>C30</v>
          </cell>
          <cell r="F784" t="str">
            <v>UN</v>
          </cell>
          <cell r="G784">
            <v>668</v>
          </cell>
          <cell r="H784" t="str">
            <v>FS00</v>
          </cell>
          <cell r="I784" t="str">
            <v>UN</v>
          </cell>
          <cell r="J784" t="b">
            <v>1</v>
          </cell>
          <cell r="K784">
            <v>30</v>
          </cell>
          <cell r="L784">
            <v>1</v>
          </cell>
          <cell r="M784">
            <v>30</v>
          </cell>
          <cell r="N784">
            <v>20040</v>
          </cell>
        </row>
        <row r="785">
          <cell r="C785" t="str">
            <v>104548950FS00</v>
          </cell>
          <cell r="D785">
            <v>104548950</v>
          </cell>
          <cell r="E785" t="str">
            <v>CJ</v>
          </cell>
          <cell r="F785" t="str">
            <v>CJ</v>
          </cell>
          <cell r="G785">
            <v>19330</v>
          </cell>
          <cell r="H785" t="str">
            <v>FS00</v>
          </cell>
          <cell r="I785" t="str">
            <v>CJ</v>
          </cell>
          <cell r="J785" t="b">
            <v>1</v>
          </cell>
          <cell r="K785">
            <v>1</v>
          </cell>
          <cell r="L785">
            <v>1</v>
          </cell>
          <cell r="M785">
            <v>1</v>
          </cell>
          <cell r="N785">
            <v>19330</v>
          </cell>
        </row>
        <row r="786">
          <cell r="C786" t="str">
            <v>104547410FS00</v>
          </cell>
          <cell r="D786">
            <v>104547410</v>
          </cell>
          <cell r="E786" t="str">
            <v>C48</v>
          </cell>
          <cell r="F786" t="str">
            <v>UN</v>
          </cell>
          <cell r="G786">
            <v>341</v>
          </cell>
          <cell r="H786" t="str">
            <v>FS00</v>
          </cell>
          <cell r="I786" t="str">
            <v>UN</v>
          </cell>
          <cell r="J786" t="b">
            <v>1</v>
          </cell>
          <cell r="K786">
            <v>48</v>
          </cell>
          <cell r="L786">
            <v>1</v>
          </cell>
          <cell r="M786">
            <v>48</v>
          </cell>
          <cell r="N786">
            <v>16368</v>
          </cell>
        </row>
        <row r="787">
          <cell r="C787" t="str">
            <v>104532790FS00</v>
          </cell>
          <cell r="D787">
            <v>104532790</v>
          </cell>
          <cell r="E787" t="str">
            <v>Z20</v>
          </cell>
          <cell r="F787" t="str">
            <v>UN</v>
          </cell>
          <cell r="G787">
            <v>171</v>
          </cell>
          <cell r="H787" t="str">
            <v>FS00</v>
          </cell>
          <cell r="I787" t="str">
            <v>UN</v>
          </cell>
          <cell r="J787" t="b">
            <v>1</v>
          </cell>
          <cell r="K787">
            <v>120</v>
          </cell>
          <cell r="L787">
            <v>1</v>
          </cell>
          <cell r="M787">
            <v>120</v>
          </cell>
          <cell r="N787">
            <v>20520</v>
          </cell>
        </row>
        <row r="788">
          <cell r="C788" t="str">
            <v>104545320FS00</v>
          </cell>
          <cell r="D788">
            <v>104545320</v>
          </cell>
          <cell r="E788" t="str">
            <v>CJ</v>
          </cell>
          <cell r="F788" t="str">
            <v>CJ</v>
          </cell>
          <cell r="G788">
            <v>11779</v>
          </cell>
          <cell r="H788" t="str">
            <v>FS00</v>
          </cell>
          <cell r="I788" t="str">
            <v>CJ</v>
          </cell>
          <cell r="J788" t="b">
            <v>1</v>
          </cell>
          <cell r="K788">
            <v>1</v>
          </cell>
          <cell r="L788">
            <v>1</v>
          </cell>
          <cell r="M788">
            <v>1</v>
          </cell>
          <cell r="N788">
            <v>11779</v>
          </cell>
        </row>
        <row r="789">
          <cell r="C789" t="str">
            <v>104545330FS00</v>
          </cell>
          <cell r="D789">
            <v>104545330</v>
          </cell>
          <cell r="E789" t="str">
            <v>CJ</v>
          </cell>
          <cell r="F789" t="str">
            <v>CJ</v>
          </cell>
          <cell r="G789">
            <v>8466</v>
          </cell>
          <cell r="H789" t="str">
            <v>FS00</v>
          </cell>
          <cell r="I789" t="str">
            <v>CJ</v>
          </cell>
          <cell r="J789" t="b">
            <v>1</v>
          </cell>
          <cell r="K789">
            <v>1</v>
          </cell>
          <cell r="L789">
            <v>1</v>
          </cell>
          <cell r="M789">
            <v>1</v>
          </cell>
          <cell r="N789">
            <v>8466</v>
          </cell>
        </row>
        <row r="790">
          <cell r="C790" t="str">
            <v>104543870FS00</v>
          </cell>
          <cell r="D790">
            <v>104543870</v>
          </cell>
          <cell r="E790" t="str">
            <v>CJ</v>
          </cell>
          <cell r="F790" t="str">
            <v>CJ</v>
          </cell>
          <cell r="G790">
            <v>18674</v>
          </cell>
          <cell r="H790" t="str">
            <v>FS00</v>
          </cell>
          <cell r="I790" t="str">
            <v>CJ</v>
          </cell>
          <cell r="J790" t="b">
            <v>1</v>
          </cell>
          <cell r="K790">
            <v>1</v>
          </cell>
          <cell r="L790">
            <v>1</v>
          </cell>
          <cell r="M790">
            <v>1</v>
          </cell>
          <cell r="N790">
            <v>18674</v>
          </cell>
        </row>
        <row r="791">
          <cell r="C791" t="str">
            <v>104547400FS00</v>
          </cell>
          <cell r="D791">
            <v>104547400</v>
          </cell>
          <cell r="E791" t="str">
            <v>C48</v>
          </cell>
          <cell r="F791" t="str">
            <v>UN</v>
          </cell>
          <cell r="G791">
            <v>374</v>
          </cell>
          <cell r="H791" t="str">
            <v>FS00</v>
          </cell>
          <cell r="I791" t="str">
            <v>UN</v>
          </cell>
          <cell r="J791" t="b">
            <v>1</v>
          </cell>
          <cell r="K791">
            <v>48</v>
          </cell>
          <cell r="L791">
            <v>1</v>
          </cell>
          <cell r="M791">
            <v>48</v>
          </cell>
          <cell r="N791">
            <v>17952</v>
          </cell>
        </row>
        <row r="792">
          <cell r="C792" t="str">
            <v>104537940FS00</v>
          </cell>
          <cell r="D792">
            <v>104537940</v>
          </cell>
          <cell r="E792" t="str">
            <v>C63</v>
          </cell>
          <cell r="F792" t="str">
            <v>UN</v>
          </cell>
          <cell r="G792">
            <v>548</v>
          </cell>
          <cell r="H792" t="str">
            <v>FS00</v>
          </cell>
          <cell r="I792" t="str">
            <v>UN</v>
          </cell>
          <cell r="J792" t="b">
            <v>1</v>
          </cell>
          <cell r="K792">
            <v>63</v>
          </cell>
          <cell r="L792">
            <v>1</v>
          </cell>
          <cell r="M792">
            <v>63</v>
          </cell>
          <cell r="N792">
            <v>34524</v>
          </cell>
        </row>
        <row r="793">
          <cell r="C793" t="str">
            <v>105154610FS00</v>
          </cell>
          <cell r="D793">
            <v>105154610</v>
          </cell>
          <cell r="E793" t="str">
            <v>C30</v>
          </cell>
          <cell r="F793" t="str">
            <v>UN</v>
          </cell>
          <cell r="G793">
            <v>698.53</v>
          </cell>
          <cell r="H793" t="str">
            <v>FS00</v>
          </cell>
          <cell r="I793" t="str">
            <v>UN</v>
          </cell>
          <cell r="J793" t="b">
            <v>1</v>
          </cell>
          <cell r="K793">
            <v>30</v>
          </cell>
          <cell r="L793">
            <v>1</v>
          </cell>
          <cell r="M793">
            <v>30</v>
          </cell>
          <cell r="N793">
            <v>20955.899999999998</v>
          </cell>
        </row>
        <row r="794">
          <cell r="C794" t="str">
            <v>104518330FS00</v>
          </cell>
          <cell r="D794">
            <v>104518330</v>
          </cell>
          <cell r="E794" t="str">
            <v>C30</v>
          </cell>
          <cell r="F794" t="str">
            <v>UN</v>
          </cell>
          <cell r="G794">
            <v>729.78</v>
          </cell>
          <cell r="H794" t="str">
            <v>FS00</v>
          </cell>
          <cell r="I794" t="str">
            <v>UN</v>
          </cell>
          <cell r="J794" t="b">
            <v>1</v>
          </cell>
          <cell r="K794">
            <v>30</v>
          </cell>
          <cell r="L794">
            <v>1</v>
          </cell>
          <cell r="M794">
            <v>30</v>
          </cell>
          <cell r="N794">
            <v>21893.399999999998</v>
          </cell>
        </row>
        <row r="795">
          <cell r="C795" t="str">
            <v>104522520FS00</v>
          </cell>
          <cell r="D795">
            <v>104522520</v>
          </cell>
          <cell r="E795" t="str">
            <v>C04</v>
          </cell>
          <cell r="F795" t="str">
            <v>UN</v>
          </cell>
          <cell r="G795">
            <v>2682</v>
          </cell>
          <cell r="H795" t="str">
            <v>FS00</v>
          </cell>
          <cell r="I795" t="str">
            <v>UN</v>
          </cell>
          <cell r="J795" t="b">
            <v>1</v>
          </cell>
          <cell r="K795">
            <v>4</v>
          </cell>
          <cell r="L795">
            <v>1</v>
          </cell>
          <cell r="M795">
            <v>4</v>
          </cell>
          <cell r="N795">
            <v>10728</v>
          </cell>
        </row>
        <row r="796">
          <cell r="C796" t="str">
            <v>104524040FS00</v>
          </cell>
          <cell r="D796">
            <v>104524040</v>
          </cell>
          <cell r="E796" t="str">
            <v>C06</v>
          </cell>
          <cell r="F796" t="str">
            <v>UN</v>
          </cell>
          <cell r="G796">
            <v>2826.96</v>
          </cell>
          <cell r="H796" t="str">
            <v>FS00</v>
          </cell>
          <cell r="I796" t="str">
            <v>UN</v>
          </cell>
          <cell r="J796" t="b">
            <v>1</v>
          </cell>
          <cell r="K796">
            <v>6</v>
          </cell>
          <cell r="L796">
            <v>1</v>
          </cell>
          <cell r="M796">
            <v>6</v>
          </cell>
          <cell r="N796">
            <v>16961.760000000002</v>
          </cell>
        </row>
        <row r="797">
          <cell r="C797" t="str">
            <v>104515580FS00</v>
          </cell>
          <cell r="D797">
            <v>104515580</v>
          </cell>
          <cell r="E797" t="str">
            <v>C42</v>
          </cell>
          <cell r="F797" t="str">
            <v>UN</v>
          </cell>
          <cell r="G797">
            <v>412.52</v>
          </cell>
          <cell r="H797" t="str">
            <v>FS00</v>
          </cell>
          <cell r="I797" t="str">
            <v>UN</v>
          </cell>
          <cell r="J797" t="b">
            <v>1</v>
          </cell>
          <cell r="K797">
            <v>42</v>
          </cell>
          <cell r="L797">
            <v>1</v>
          </cell>
          <cell r="M797">
            <v>42</v>
          </cell>
          <cell r="N797">
            <v>17325.84</v>
          </cell>
        </row>
        <row r="798">
          <cell r="C798" t="str">
            <v>104529290FS00</v>
          </cell>
          <cell r="D798">
            <v>104529290</v>
          </cell>
          <cell r="E798" t="str">
            <v>Z20</v>
          </cell>
          <cell r="F798" t="str">
            <v>UN</v>
          </cell>
          <cell r="G798">
            <v>84</v>
          </cell>
          <cell r="H798" t="str">
            <v>FS00</v>
          </cell>
          <cell r="I798" t="str">
            <v>UN</v>
          </cell>
          <cell r="J798" t="b">
            <v>1</v>
          </cell>
          <cell r="K798">
            <v>120</v>
          </cell>
          <cell r="L798">
            <v>1</v>
          </cell>
          <cell r="M798">
            <v>120</v>
          </cell>
          <cell r="N798">
            <v>10080</v>
          </cell>
        </row>
        <row r="799">
          <cell r="C799" t="str">
            <v>104529270FS00</v>
          </cell>
          <cell r="D799">
            <v>104529270</v>
          </cell>
          <cell r="E799" t="str">
            <v>Z30</v>
          </cell>
          <cell r="F799" t="str">
            <v>UN</v>
          </cell>
          <cell r="G799">
            <v>83</v>
          </cell>
          <cell r="H799" t="str">
            <v>FS00</v>
          </cell>
          <cell r="I799" t="str">
            <v>UN</v>
          </cell>
          <cell r="J799" t="b">
            <v>1</v>
          </cell>
          <cell r="K799">
            <v>130</v>
          </cell>
          <cell r="L799">
            <v>1</v>
          </cell>
          <cell r="M799">
            <v>130</v>
          </cell>
          <cell r="N799">
            <v>10790</v>
          </cell>
        </row>
        <row r="800">
          <cell r="C800" t="str">
            <v>104529280FS00</v>
          </cell>
          <cell r="D800">
            <v>104529280</v>
          </cell>
          <cell r="E800" t="str">
            <v>Z30</v>
          </cell>
          <cell r="F800" t="str">
            <v>UN</v>
          </cell>
          <cell r="G800">
            <v>94</v>
          </cell>
          <cell r="H800" t="str">
            <v>FS00</v>
          </cell>
          <cell r="I800" t="str">
            <v>UN</v>
          </cell>
          <cell r="J800" t="b">
            <v>1</v>
          </cell>
          <cell r="K800">
            <v>130</v>
          </cell>
          <cell r="L800">
            <v>1</v>
          </cell>
          <cell r="M800">
            <v>130</v>
          </cell>
          <cell r="N800">
            <v>12220</v>
          </cell>
        </row>
        <row r="801">
          <cell r="C801" t="str">
            <v>104528980FS00</v>
          </cell>
          <cell r="D801">
            <v>104528980</v>
          </cell>
          <cell r="E801" t="str">
            <v>Z20</v>
          </cell>
          <cell r="F801" t="str">
            <v>UN</v>
          </cell>
          <cell r="G801">
            <v>116</v>
          </cell>
          <cell r="H801" t="str">
            <v>FS00</v>
          </cell>
          <cell r="I801" t="str">
            <v>UN</v>
          </cell>
          <cell r="J801" t="b">
            <v>1</v>
          </cell>
          <cell r="K801">
            <v>120</v>
          </cell>
          <cell r="L801">
            <v>1</v>
          </cell>
          <cell r="M801">
            <v>120</v>
          </cell>
          <cell r="N801">
            <v>13920</v>
          </cell>
        </row>
        <row r="802">
          <cell r="C802" t="str">
            <v>104528990FS00</v>
          </cell>
          <cell r="D802">
            <v>104528990</v>
          </cell>
          <cell r="E802" t="str">
            <v>Z20</v>
          </cell>
          <cell r="F802" t="str">
            <v>UN</v>
          </cell>
          <cell r="G802">
            <v>129</v>
          </cell>
          <cell r="H802" t="str">
            <v>FS00</v>
          </cell>
          <cell r="I802" t="str">
            <v>UN</v>
          </cell>
          <cell r="J802" t="b">
            <v>1</v>
          </cell>
          <cell r="K802">
            <v>120</v>
          </cell>
          <cell r="L802">
            <v>1</v>
          </cell>
          <cell r="M802">
            <v>120</v>
          </cell>
          <cell r="N802">
            <v>15480</v>
          </cell>
        </row>
        <row r="803">
          <cell r="C803" t="str">
            <v>104351590FS00</v>
          </cell>
          <cell r="D803">
            <v>104351590</v>
          </cell>
          <cell r="E803" t="str">
            <v>Z00</v>
          </cell>
          <cell r="F803" t="str">
            <v>Z00</v>
          </cell>
          <cell r="G803">
            <v>19671.37</v>
          </cell>
          <cell r="H803" t="str">
            <v>FS00</v>
          </cell>
          <cell r="I803" t="str">
            <v>Z00</v>
          </cell>
          <cell r="J803" t="b">
            <v>1</v>
          </cell>
          <cell r="K803">
            <v>1</v>
          </cell>
          <cell r="L803">
            <v>1</v>
          </cell>
          <cell r="M803">
            <v>1</v>
          </cell>
          <cell r="N803">
            <v>19671.37</v>
          </cell>
        </row>
        <row r="804">
          <cell r="C804" t="str">
            <v>104543490FS00</v>
          </cell>
          <cell r="D804">
            <v>104543490</v>
          </cell>
          <cell r="E804" t="str">
            <v>C80</v>
          </cell>
          <cell r="F804" t="str">
            <v>UN</v>
          </cell>
          <cell r="G804">
            <v>343</v>
          </cell>
          <cell r="H804" t="str">
            <v>FS00</v>
          </cell>
          <cell r="I804" t="str">
            <v>UN</v>
          </cell>
          <cell r="J804" t="b">
            <v>1</v>
          </cell>
          <cell r="K804">
            <v>80</v>
          </cell>
          <cell r="L804">
            <v>1</v>
          </cell>
          <cell r="M804">
            <v>80</v>
          </cell>
          <cell r="N804">
            <v>27440</v>
          </cell>
        </row>
        <row r="805">
          <cell r="C805" t="str">
            <v>104543500FS00</v>
          </cell>
          <cell r="D805">
            <v>104543500</v>
          </cell>
          <cell r="E805" t="str">
            <v>C80</v>
          </cell>
          <cell r="F805" t="str">
            <v>UN</v>
          </cell>
          <cell r="G805">
            <v>304</v>
          </cell>
          <cell r="H805" t="str">
            <v>FS00</v>
          </cell>
          <cell r="I805" t="str">
            <v>UN</v>
          </cell>
          <cell r="J805" t="b">
            <v>1</v>
          </cell>
          <cell r="K805">
            <v>80</v>
          </cell>
          <cell r="L805">
            <v>1</v>
          </cell>
          <cell r="M805">
            <v>80</v>
          </cell>
          <cell r="N805">
            <v>24320</v>
          </cell>
        </row>
        <row r="806">
          <cell r="C806" t="str">
            <v>104529000FS00</v>
          </cell>
          <cell r="D806">
            <v>104529000</v>
          </cell>
          <cell r="E806" t="str">
            <v>Z20</v>
          </cell>
          <cell r="F806" t="str">
            <v>UN</v>
          </cell>
          <cell r="G806">
            <v>108</v>
          </cell>
          <cell r="H806" t="str">
            <v>FS00</v>
          </cell>
          <cell r="I806" t="str">
            <v>UN</v>
          </cell>
          <cell r="J806" t="b">
            <v>1</v>
          </cell>
          <cell r="K806">
            <v>120</v>
          </cell>
          <cell r="L806">
            <v>1</v>
          </cell>
          <cell r="M806">
            <v>120</v>
          </cell>
          <cell r="N806">
            <v>12960</v>
          </cell>
        </row>
        <row r="807">
          <cell r="C807" t="str">
            <v>104518070FS00</v>
          </cell>
          <cell r="D807">
            <v>104518070</v>
          </cell>
          <cell r="E807" t="str">
            <v>Z00</v>
          </cell>
          <cell r="F807" t="str">
            <v>UN</v>
          </cell>
          <cell r="G807">
            <v>206.29</v>
          </cell>
          <cell r="H807" t="str">
            <v>FS00</v>
          </cell>
          <cell r="I807" t="str">
            <v>UN</v>
          </cell>
          <cell r="J807" t="b">
            <v>1</v>
          </cell>
          <cell r="K807">
            <v>100</v>
          </cell>
          <cell r="L807">
            <v>1</v>
          </cell>
          <cell r="M807">
            <v>100</v>
          </cell>
          <cell r="N807">
            <v>20629</v>
          </cell>
        </row>
        <row r="808">
          <cell r="C808" t="str">
            <v>104529030FS00</v>
          </cell>
          <cell r="D808">
            <v>104529030</v>
          </cell>
          <cell r="E808" t="str">
            <v>C80</v>
          </cell>
          <cell r="F808" t="str">
            <v>UN</v>
          </cell>
          <cell r="G808">
            <v>277</v>
          </cell>
          <cell r="H808" t="str">
            <v>FS00</v>
          </cell>
          <cell r="I808" t="str">
            <v>UN</v>
          </cell>
          <cell r="J808" t="b">
            <v>1</v>
          </cell>
          <cell r="K808">
            <v>80</v>
          </cell>
          <cell r="L808">
            <v>1</v>
          </cell>
          <cell r="M808">
            <v>80</v>
          </cell>
          <cell r="N808">
            <v>22160</v>
          </cell>
        </row>
        <row r="809">
          <cell r="C809" t="str">
            <v>104532420FS00</v>
          </cell>
          <cell r="D809">
            <v>104532420</v>
          </cell>
          <cell r="E809" t="str">
            <v>CJ</v>
          </cell>
          <cell r="F809" t="str">
            <v>CJ</v>
          </cell>
          <cell r="G809">
            <v>11807</v>
          </cell>
          <cell r="H809" t="str">
            <v>FS00</v>
          </cell>
          <cell r="I809" t="str">
            <v>CJ</v>
          </cell>
          <cell r="J809" t="b">
            <v>1</v>
          </cell>
          <cell r="K809">
            <v>1</v>
          </cell>
          <cell r="L809">
            <v>1</v>
          </cell>
          <cell r="M809">
            <v>1</v>
          </cell>
          <cell r="N809">
            <v>11807</v>
          </cell>
        </row>
        <row r="810">
          <cell r="C810" t="str">
            <v>104532410FS00</v>
          </cell>
          <cell r="D810">
            <v>104532410</v>
          </cell>
          <cell r="E810" t="str">
            <v>C60</v>
          </cell>
          <cell r="F810" t="str">
            <v>C60</v>
          </cell>
          <cell r="G810">
            <v>17252</v>
          </cell>
          <cell r="H810" t="str">
            <v>FS00</v>
          </cell>
          <cell r="I810" t="str">
            <v>C60</v>
          </cell>
          <cell r="J810" t="b">
            <v>1</v>
          </cell>
          <cell r="K810">
            <v>1</v>
          </cell>
          <cell r="L810">
            <v>1</v>
          </cell>
          <cell r="M810">
            <v>1</v>
          </cell>
          <cell r="N810">
            <v>17252</v>
          </cell>
        </row>
        <row r="811">
          <cell r="C811" t="str">
            <v>104546900FS00</v>
          </cell>
          <cell r="D811">
            <v>104546900</v>
          </cell>
          <cell r="E811" t="str">
            <v>Y10</v>
          </cell>
          <cell r="F811" t="str">
            <v>UN</v>
          </cell>
          <cell r="G811">
            <v>186</v>
          </cell>
          <cell r="H811" t="str">
            <v>FS00</v>
          </cell>
          <cell r="I811" t="str">
            <v>UN</v>
          </cell>
          <cell r="J811" t="b">
            <v>1</v>
          </cell>
          <cell r="K811">
            <v>210</v>
          </cell>
          <cell r="L811">
            <v>1</v>
          </cell>
          <cell r="M811">
            <v>210</v>
          </cell>
          <cell r="N811">
            <v>39060</v>
          </cell>
        </row>
        <row r="812">
          <cell r="C812" t="str">
            <v>104522660FS00</v>
          </cell>
          <cell r="D812">
            <v>104522660</v>
          </cell>
          <cell r="E812" t="str">
            <v>Y40</v>
          </cell>
          <cell r="F812" t="str">
            <v>UN</v>
          </cell>
          <cell r="G812">
            <v>169</v>
          </cell>
          <cell r="H812" t="str">
            <v>FS00</v>
          </cell>
          <cell r="I812" t="str">
            <v>UN</v>
          </cell>
          <cell r="J812" t="b">
            <v>1</v>
          </cell>
          <cell r="K812">
            <v>240</v>
          </cell>
          <cell r="L812">
            <v>1</v>
          </cell>
          <cell r="M812">
            <v>240</v>
          </cell>
          <cell r="N812">
            <v>40560</v>
          </cell>
        </row>
        <row r="813">
          <cell r="C813" t="str">
            <v>104546910FS00</v>
          </cell>
          <cell r="D813">
            <v>104546910</v>
          </cell>
          <cell r="E813" t="str">
            <v>Z40</v>
          </cell>
          <cell r="F813" t="str">
            <v>UN</v>
          </cell>
          <cell r="G813">
            <v>235</v>
          </cell>
          <cell r="H813" t="str">
            <v>FS00</v>
          </cell>
          <cell r="I813" t="str">
            <v>UN</v>
          </cell>
          <cell r="J813" t="b">
            <v>1</v>
          </cell>
          <cell r="K813">
            <v>140</v>
          </cell>
          <cell r="L813">
            <v>1</v>
          </cell>
          <cell r="M813">
            <v>140</v>
          </cell>
          <cell r="N813">
            <v>32900</v>
          </cell>
        </row>
        <row r="814">
          <cell r="C814" t="str">
            <v>104521720FS00</v>
          </cell>
          <cell r="D814">
            <v>104521720</v>
          </cell>
          <cell r="E814" t="str">
            <v>Z80</v>
          </cell>
          <cell r="F814" t="str">
            <v>UN</v>
          </cell>
          <cell r="G814">
            <v>209</v>
          </cell>
          <cell r="H814" t="str">
            <v>FS00</v>
          </cell>
          <cell r="I814" t="str">
            <v>UN</v>
          </cell>
          <cell r="J814" t="b">
            <v>1</v>
          </cell>
          <cell r="K814">
            <v>180</v>
          </cell>
          <cell r="L814">
            <v>1</v>
          </cell>
          <cell r="M814">
            <v>180</v>
          </cell>
          <cell r="N814">
            <v>37620</v>
          </cell>
        </row>
        <row r="815">
          <cell r="C815" t="str">
            <v>104540140FS00</v>
          </cell>
          <cell r="D815">
            <v>104540140</v>
          </cell>
          <cell r="E815" t="str">
            <v>C80</v>
          </cell>
          <cell r="F815" t="str">
            <v>UN</v>
          </cell>
          <cell r="G815">
            <v>316</v>
          </cell>
          <cell r="H815" t="str">
            <v>FS00</v>
          </cell>
          <cell r="I815" t="str">
            <v>UN</v>
          </cell>
          <cell r="J815" t="b">
            <v>1</v>
          </cell>
          <cell r="K815">
            <v>80</v>
          </cell>
          <cell r="L815">
            <v>1</v>
          </cell>
          <cell r="M815">
            <v>80</v>
          </cell>
          <cell r="N815">
            <v>25280</v>
          </cell>
        </row>
        <row r="816">
          <cell r="C816" t="str">
            <v>104545310FS00</v>
          </cell>
          <cell r="D816">
            <v>104545310</v>
          </cell>
          <cell r="E816" t="str">
            <v>C60</v>
          </cell>
          <cell r="F816" t="str">
            <v>UN</v>
          </cell>
          <cell r="G816">
            <v>445</v>
          </cell>
          <cell r="H816" t="str">
            <v>FS00</v>
          </cell>
          <cell r="I816" t="str">
            <v>UN</v>
          </cell>
          <cell r="J816" t="b">
            <v>1</v>
          </cell>
          <cell r="K816">
            <v>60</v>
          </cell>
          <cell r="L816">
            <v>1</v>
          </cell>
          <cell r="M816">
            <v>60</v>
          </cell>
          <cell r="N816">
            <v>26700</v>
          </cell>
        </row>
        <row r="817">
          <cell r="C817" t="str">
            <v>104547790FS00</v>
          </cell>
          <cell r="D817">
            <v>104547790</v>
          </cell>
          <cell r="E817" t="str">
            <v>C55</v>
          </cell>
          <cell r="F817" t="str">
            <v>UN</v>
          </cell>
          <cell r="G817">
            <v>204</v>
          </cell>
          <cell r="H817" t="str">
            <v>FS00</v>
          </cell>
          <cell r="I817" t="str">
            <v>UN</v>
          </cell>
          <cell r="J817" t="b">
            <v>1</v>
          </cell>
          <cell r="K817">
            <v>55</v>
          </cell>
          <cell r="L817">
            <v>1</v>
          </cell>
          <cell r="M817">
            <v>55</v>
          </cell>
          <cell r="N817">
            <v>11220</v>
          </cell>
        </row>
        <row r="818">
          <cell r="C818" t="str">
            <v>104548220FS00</v>
          </cell>
          <cell r="D818">
            <v>104548220</v>
          </cell>
          <cell r="E818" t="str">
            <v>C75</v>
          </cell>
          <cell r="F818" t="str">
            <v>UN</v>
          </cell>
          <cell r="G818">
            <v>198</v>
          </cell>
          <cell r="H818" t="str">
            <v>FS00</v>
          </cell>
          <cell r="I818" t="str">
            <v>UN</v>
          </cell>
          <cell r="J818" t="b">
            <v>1</v>
          </cell>
          <cell r="K818">
            <v>75</v>
          </cell>
          <cell r="L818">
            <v>1</v>
          </cell>
          <cell r="M818">
            <v>75</v>
          </cell>
          <cell r="N818">
            <v>14850</v>
          </cell>
        </row>
        <row r="819">
          <cell r="C819" t="str">
            <v>104548130FS00</v>
          </cell>
          <cell r="D819">
            <v>104548130</v>
          </cell>
          <cell r="E819" t="str">
            <v>C50</v>
          </cell>
          <cell r="F819" t="str">
            <v>UN</v>
          </cell>
          <cell r="G819">
            <v>475</v>
          </cell>
          <cell r="H819" t="str">
            <v>FS00</v>
          </cell>
          <cell r="I819" t="str">
            <v>UN</v>
          </cell>
          <cell r="J819" t="b">
            <v>1</v>
          </cell>
          <cell r="K819">
            <v>50</v>
          </cell>
          <cell r="L819">
            <v>1</v>
          </cell>
          <cell r="M819">
            <v>50</v>
          </cell>
          <cell r="N819">
            <v>23750</v>
          </cell>
        </row>
        <row r="820">
          <cell r="C820" t="str">
            <v>104520830FS00</v>
          </cell>
          <cell r="D820">
            <v>104520830</v>
          </cell>
          <cell r="E820" t="str">
            <v>C61</v>
          </cell>
          <cell r="F820" t="str">
            <v>UN</v>
          </cell>
          <cell r="G820">
            <v>269.87</v>
          </cell>
          <cell r="H820" t="str">
            <v>FS00</v>
          </cell>
          <cell r="I820" t="str">
            <v>UN</v>
          </cell>
          <cell r="J820" t="b">
            <v>1</v>
          </cell>
          <cell r="K820">
            <v>61</v>
          </cell>
          <cell r="L820">
            <v>1</v>
          </cell>
          <cell r="M820">
            <v>61</v>
          </cell>
          <cell r="N820">
            <v>16462.07</v>
          </cell>
        </row>
        <row r="821">
          <cell r="C821" t="str">
            <v>104254040FS00</v>
          </cell>
          <cell r="D821">
            <v>104254040</v>
          </cell>
          <cell r="E821" t="str">
            <v>C35</v>
          </cell>
          <cell r="F821" t="str">
            <v>C35</v>
          </cell>
          <cell r="G821">
            <v>15040.13</v>
          </cell>
          <cell r="H821" t="str">
            <v>FS00</v>
          </cell>
          <cell r="I821" t="str">
            <v>C35</v>
          </cell>
          <cell r="J821" t="b">
            <v>1</v>
          </cell>
          <cell r="K821">
            <v>1</v>
          </cell>
          <cell r="L821">
            <v>1</v>
          </cell>
          <cell r="M821">
            <v>1</v>
          </cell>
          <cell r="N821">
            <v>15040.13</v>
          </cell>
        </row>
        <row r="822">
          <cell r="C822" t="str">
            <v>104548910FS00</v>
          </cell>
          <cell r="D822">
            <v>104548910</v>
          </cell>
          <cell r="E822" t="str">
            <v>UN</v>
          </cell>
          <cell r="F822" t="str">
            <v>UN</v>
          </cell>
          <cell r="G822">
            <v>21450</v>
          </cell>
          <cell r="H822" t="str">
            <v>FS00</v>
          </cell>
          <cell r="I822" t="str">
            <v>UN</v>
          </cell>
          <cell r="J822" t="b">
            <v>1</v>
          </cell>
          <cell r="K822">
            <v>1</v>
          </cell>
          <cell r="L822">
            <v>1</v>
          </cell>
          <cell r="M822">
            <v>1</v>
          </cell>
          <cell r="N822">
            <v>21450</v>
          </cell>
        </row>
        <row r="823">
          <cell r="C823" t="str">
            <v>104548930FS00</v>
          </cell>
          <cell r="D823">
            <v>104548930</v>
          </cell>
          <cell r="E823" t="str">
            <v>C34</v>
          </cell>
          <cell r="F823" t="str">
            <v>UN</v>
          </cell>
          <cell r="G823">
            <v>5780</v>
          </cell>
          <cell r="H823" t="str">
            <v>FS00</v>
          </cell>
          <cell r="I823" t="str">
            <v>UN</v>
          </cell>
          <cell r="J823" t="b">
            <v>1</v>
          </cell>
          <cell r="K823">
            <v>34</v>
          </cell>
          <cell r="L823">
            <v>1</v>
          </cell>
          <cell r="M823">
            <v>34</v>
          </cell>
          <cell r="N823">
            <v>196520</v>
          </cell>
        </row>
        <row r="824">
          <cell r="C824" t="str">
            <v>104548120FS00</v>
          </cell>
          <cell r="D824">
            <v>104548120</v>
          </cell>
          <cell r="E824" t="str">
            <v>C24</v>
          </cell>
          <cell r="F824" t="str">
            <v>UN</v>
          </cell>
          <cell r="G824">
            <v>887</v>
          </cell>
          <cell r="H824" t="str">
            <v>FS00</v>
          </cell>
          <cell r="I824" t="str">
            <v>UN</v>
          </cell>
          <cell r="J824" t="b">
            <v>1</v>
          </cell>
          <cell r="K824">
            <v>24</v>
          </cell>
          <cell r="L824">
            <v>1</v>
          </cell>
          <cell r="M824">
            <v>24</v>
          </cell>
          <cell r="N824">
            <v>21288</v>
          </cell>
        </row>
        <row r="825">
          <cell r="C825" t="str">
            <v>104254030FS00</v>
          </cell>
          <cell r="D825">
            <v>104254030</v>
          </cell>
          <cell r="E825" t="str">
            <v>Y14</v>
          </cell>
          <cell r="F825" t="str">
            <v>Y14</v>
          </cell>
          <cell r="G825">
            <v>11695.44</v>
          </cell>
          <cell r="H825" t="str">
            <v>FS00</v>
          </cell>
          <cell r="I825" t="str">
            <v>Y14</v>
          </cell>
          <cell r="J825" t="b">
            <v>1</v>
          </cell>
          <cell r="K825">
            <v>1</v>
          </cell>
          <cell r="L825">
            <v>1</v>
          </cell>
          <cell r="M825">
            <v>1</v>
          </cell>
          <cell r="N825">
            <v>11695.44</v>
          </cell>
        </row>
        <row r="826">
          <cell r="C826" t="str">
            <v>104548920FS00</v>
          </cell>
          <cell r="D826">
            <v>104548920</v>
          </cell>
          <cell r="E826" t="str">
            <v>UN</v>
          </cell>
          <cell r="F826" t="str">
            <v>UN</v>
          </cell>
          <cell r="G826">
            <v>10200</v>
          </cell>
          <cell r="H826" t="str">
            <v>FS00</v>
          </cell>
          <cell r="I826" t="str">
            <v>UN</v>
          </cell>
          <cell r="J826" t="b">
            <v>1</v>
          </cell>
          <cell r="K826">
            <v>1</v>
          </cell>
          <cell r="L826">
            <v>1</v>
          </cell>
          <cell r="M826">
            <v>1</v>
          </cell>
          <cell r="N826">
            <v>10200</v>
          </cell>
        </row>
        <row r="827">
          <cell r="C827" t="str">
            <v>104548110FS00</v>
          </cell>
          <cell r="D827">
            <v>104548110</v>
          </cell>
          <cell r="E827" t="str">
            <v>C80</v>
          </cell>
          <cell r="F827" t="str">
            <v>UN</v>
          </cell>
          <cell r="G827">
            <v>200</v>
          </cell>
          <cell r="H827" t="str">
            <v>FS00</v>
          </cell>
          <cell r="I827" t="str">
            <v>UN</v>
          </cell>
          <cell r="J827" t="b">
            <v>1</v>
          </cell>
          <cell r="K827">
            <v>80</v>
          </cell>
          <cell r="L827">
            <v>1</v>
          </cell>
          <cell r="M827">
            <v>80</v>
          </cell>
          <cell r="N827">
            <v>16000</v>
          </cell>
        </row>
        <row r="828">
          <cell r="C828" t="str">
            <v>150000000FS00</v>
          </cell>
          <cell r="D828">
            <v>150000000</v>
          </cell>
          <cell r="E828" t="str">
            <v>C10</v>
          </cell>
          <cell r="F828" t="str">
            <v>UN</v>
          </cell>
          <cell r="G828">
            <v>1216.01</v>
          </cell>
          <cell r="H828" t="str">
            <v>FS00</v>
          </cell>
          <cell r="I828" t="str">
            <v>UN</v>
          </cell>
          <cell r="J828" t="b">
            <v>1</v>
          </cell>
          <cell r="K828">
            <v>10</v>
          </cell>
          <cell r="L828">
            <v>1</v>
          </cell>
          <cell r="M828">
            <v>10</v>
          </cell>
          <cell r="N828">
            <v>12160.1</v>
          </cell>
        </row>
        <row r="829">
          <cell r="C829" t="str">
            <v>150000367FS00</v>
          </cell>
          <cell r="D829">
            <v>150000367</v>
          </cell>
          <cell r="E829" t="str">
            <v>C10</v>
          </cell>
          <cell r="F829" t="str">
            <v>UN</v>
          </cell>
          <cell r="G829">
            <v>1193.8800000000001</v>
          </cell>
          <cell r="H829" t="str">
            <v>FS00</v>
          </cell>
          <cell r="I829" t="str">
            <v>UN</v>
          </cell>
          <cell r="J829" t="b">
            <v>1</v>
          </cell>
          <cell r="K829">
            <v>10</v>
          </cell>
          <cell r="L829">
            <v>1</v>
          </cell>
          <cell r="M829">
            <v>10</v>
          </cell>
          <cell r="N829">
            <v>11938.800000000001</v>
          </cell>
        </row>
        <row r="830">
          <cell r="C830" t="str">
            <v>104527910FS00</v>
          </cell>
          <cell r="D830">
            <v>104527910</v>
          </cell>
          <cell r="E830" t="str">
            <v>C40</v>
          </cell>
          <cell r="F830" t="str">
            <v>UN</v>
          </cell>
          <cell r="G830">
            <v>846</v>
          </cell>
          <cell r="H830" t="str">
            <v>FS00</v>
          </cell>
          <cell r="I830" t="str">
            <v>UN</v>
          </cell>
          <cell r="J830" t="b">
            <v>1</v>
          </cell>
          <cell r="K830">
            <v>40</v>
          </cell>
          <cell r="L830">
            <v>1</v>
          </cell>
          <cell r="M830">
            <v>40</v>
          </cell>
          <cell r="N830">
            <v>33840</v>
          </cell>
        </row>
        <row r="831">
          <cell r="C831" t="str">
            <v>104543220FS00</v>
          </cell>
          <cell r="D831">
            <v>104543220</v>
          </cell>
          <cell r="E831" t="str">
            <v>C06</v>
          </cell>
          <cell r="F831" t="str">
            <v>UN</v>
          </cell>
          <cell r="G831">
            <v>5901</v>
          </cell>
          <cell r="H831" t="str">
            <v>FS00</v>
          </cell>
          <cell r="I831" t="str">
            <v>UN</v>
          </cell>
          <cell r="J831" t="b">
            <v>1</v>
          </cell>
          <cell r="K831">
            <v>6</v>
          </cell>
          <cell r="L831">
            <v>1</v>
          </cell>
          <cell r="M831">
            <v>6</v>
          </cell>
          <cell r="N831">
            <v>35406</v>
          </cell>
        </row>
        <row r="832">
          <cell r="C832" t="str">
            <v>104527920FS00</v>
          </cell>
          <cell r="D832">
            <v>104527920</v>
          </cell>
          <cell r="E832" t="str">
            <v>C40</v>
          </cell>
          <cell r="F832" t="str">
            <v>UN</v>
          </cell>
          <cell r="G832">
            <v>830</v>
          </cell>
          <cell r="H832" t="str">
            <v>FS00</v>
          </cell>
          <cell r="I832" t="str">
            <v>UN</v>
          </cell>
          <cell r="J832" t="b">
            <v>1</v>
          </cell>
          <cell r="K832">
            <v>40</v>
          </cell>
          <cell r="L832">
            <v>1</v>
          </cell>
          <cell r="M832">
            <v>40</v>
          </cell>
          <cell r="N832">
            <v>33200</v>
          </cell>
        </row>
        <row r="833">
          <cell r="C833" t="str">
            <v>104543230FS00</v>
          </cell>
          <cell r="D833">
            <v>104543230</v>
          </cell>
          <cell r="E833" t="str">
            <v>C06</v>
          </cell>
          <cell r="F833" t="str">
            <v>UN</v>
          </cell>
          <cell r="G833">
            <v>5802</v>
          </cell>
          <cell r="H833" t="str">
            <v>FS00</v>
          </cell>
          <cell r="I833" t="str">
            <v>UN</v>
          </cell>
          <cell r="J833" t="b">
            <v>1</v>
          </cell>
          <cell r="K833">
            <v>6</v>
          </cell>
          <cell r="L833">
            <v>1</v>
          </cell>
          <cell r="M833">
            <v>6</v>
          </cell>
          <cell r="N833">
            <v>34812</v>
          </cell>
        </row>
        <row r="834">
          <cell r="C834" t="str">
            <v>104543240FS00</v>
          </cell>
          <cell r="D834">
            <v>104543240</v>
          </cell>
          <cell r="E834" t="str">
            <v>C06</v>
          </cell>
          <cell r="F834" t="str">
            <v>UN</v>
          </cell>
          <cell r="G834">
            <v>7904</v>
          </cell>
          <cell r="H834" t="str">
            <v>FS00</v>
          </cell>
          <cell r="I834" t="str">
            <v>UN</v>
          </cell>
          <cell r="J834" t="b">
            <v>1</v>
          </cell>
          <cell r="K834">
            <v>6</v>
          </cell>
          <cell r="L834">
            <v>1</v>
          </cell>
          <cell r="M834">
            <v>6</v>
          </cell>
          <cell r="N834">
            <v>47424</v>
          </cell>
        </row>
        <row r="835">
          <cell r="C835" t="str">
            <v>104543250FS00</v>
          </cell>
          <cell r="D835">
            <v>104543250</v>
          </cell>
          <cell r="E835" t="str">
            <v>C06</v>
          </cell>
          <cell r="F835" t="str">
            <v>UN</v>
          </cell>
          <cell r="G835">
            <v>3002</v>
          </cell>
          <cell r="H835" t="str">
            <v>FS00</v>
          </cell>
          <cell r="I835" t="str">
            <v>UN</v>
          </cell>
          <cell r="J835" t="b">
            <v>1</v>
          </cell>
          <cell r="K835">
            <v>6</v>
          </cell>
          <cell r="L835">
            <v>1</v>
          </cell>
          <cell r="M835">
            <v>6</v>
          </cell>
          <cell r="N835">
            <v>18012</v>
          </cell>
        </row>
        <row r="836">
          <cell r="C836" t="str">
            <v>104527960FS00</v>
          </cell>
          <cell r="D836">
            <v>104527960</v>
          </cell>
          <cell r="E836" t="str">
            <v>C40</v>
          </cell>
          <cell r="F836" t="str">
            <v>UN</v>
          </cell>
          <cell r="G836">
            <v>842</v>
          </cell>
          <cell r="H836" t="str">
            <v>FS00</v>
          </cell>
          <cell r="I836" t="str">
            <v>UN</v>
          </cell>
          <cell r="J836" t="b">
            <v>1</v>
          </cell>
          <cell r="K836">
            <v>40</v>
          </cell>
          <cell r="L836">
            <v>1</v>
          </cell>
          <cell r="M836">
            <v>40</v>
          </cell>
          <cell r="N836">
            <v>33680</v>
          </cell>
        </row>
        <row r="837">
          <cell r="C837" t="str">
            <v>104543260FS00</v>
          </cell>
          <cell r="D837">
            <v>104543260</v>
          </cell>
          <cell r="E837" t="str">
            <v>C06</v>
          </cell>
          <cell r="F837" t="str">
            <v>UN</v>
          </cell>
          <cell r="G837">
            <v>7494</v>
          </cell>
          <cell r="H837" t="str">
            <v>FS00</v>
          </cell>
          <cell r="I837" t="str">
            <v>UN</v>
          </cell>
          <cell r="J837" t="b">
            <v>1</v>
          </cell>
          <cell r="K837">
            <v>6</v>
          </cell>
          <cell r="L837">
            <v>1</v>
          </cell>
          <cell r="M837">
            <v>6</v>
          </cell>
          <cell r="N837">
            <v>44964</v>
          </cell>
        </row>
        <row r="838">
          <cell r="C838" t="str">
            <v>104543270FS00</v>
          </cell>
          <cell r="D838">
            <v>104543270</v>
          </cell>
          <cell r="E838" t="str">
            <v>C06</v>
          </cell>
          <cell r="F838" t="str">
            <v>UN</v>
          </cell>
          <cell r="G838">
            <v>7690</v>
          </cell>
          <cell r="H838" t="str">
            <v>FS00</v>
          </cell>
          <cell r="I838" t="str">
            <v>UN</v>
          </cell>
          <cell r="J838" t="b">
            <v>1</v>
          </cell>
          <cell r="K838">
            <v>6</v>
          </cell>
          <cell r="L838">
            <v>1</v>
          </cell>
          <cell r="M838">
            <v>6</v>
          </cell>
          <cell r="N838">
            <v>46140</v>
          </cell>
        </row>
        <row r="839">
          <cell r="C839" t="str">
            <v>150001897FS00</v>
          </cell>
          <cell r="D839">
            <v>150001897</v>
          </cell>
          <cell r="E839" t="str">
            <v>C30</v>
          </cell>
          <cell r="F839" t="str">
            <v>UN</v>
          </cell>
          <cell r="G839">
            <v>3436.72</v>
          </cell>
          <cell r="H839" t="str">
            <v>FS00</v>
          </cell>
          <cell r="I839" t="str">
            <v>UN</v>
          </cell>
          <cell r="J839" t="b">
            <v>1</v>
          </cell>
          <cell r="K839">
            <v>30</v>
          </cell>
          <cell r="L839">
            <v>1</v>
          </cell>
          <cell r="M839">
            <v>30</v>
          </cell>
          <cell r="N839">
            <v>103101.59999999999</v>
          </cell>
        </row>
        <row r="840">
          <cell r="C840" t="str">
            <v>104527930FS00</v>
          </cell>
          <cell r="D840">
            <v>104527930</v>
          </cell>
          <cell r="E840" t="str">
            <v>C15</v>
          </cell>
          <cell r="F840" t="str">
            <v>UN</v>
          </cell>
          <cell r="G840">
            <v>6800</v>
          </cell>
          <cell r="H840" t="str">
            <v>FS00</v>
          </cell>
          <cell r="I840" t="str">
            <v>UN</v>
          </cell>
          <cell r="J840" t="b">
            <v>1</v>
          </cell>
          <cell r="K840">
            <v>15</v>
          </cell>
          <cell r="L840">
            <v>1</v>
          </cell>
          <cell r="M840">
            <v>15</v>
          </cell>
          <cell r="N840">
            <v>102000</v>
          </cell>
        </row>
        <row r="841">
          <cell r="C841" t="str">
            <v>104527940FS00</v>
          </cell>
          <cell r="D841">
            <v>104527940</v>
          </cell>
          <cell r="E841" t="str">
            <v>C40</v>
          </cell>
          <cell r="F841" t="str">
            <v>UN</v>
          </cell>
          <cell r="G841">
            <v>2351</v>
          </cell>
          <cell r="H841" t="str">
            <v>FS00</v>
          </cell>
          <cell r="I841" t="str">
            <v>UN</v>
          </cell>
          <cell r="J841" t="b">
            <v>1</v>
          </cell>
          <cell r="K841">
            <v>40</v>
          </cell>
          <cell r="L841">
            <v>1</v>
          </cell>
          <cell r="M841">
            <v>40</v>
          </cell>
          <cell r="N841">
            <v>94040</v>
          </cell>
        </row>
        <row r="842">
          <cell r="C842" t="str">
            <v>104543280FS00</v>
          </cell>
          <cell r="D842">
            <v>104543280</v>
          </cell>
          <cell r="E842" t="str">
            <v>C06</v>
          </cell>
          <cell r="F842" t="str">
            <v>UN</v>
          </cell>
          <cell r="G842">
            <v>5391</v>
          </cell>
          <cell r="H842" t="str">
            <v>FS00</v>
          </cell>
          <cell r="I842" t="str">
            <v>UN</v>
          </cell>
          <cell r="J842" t="b">
            <v>1</v>
          </cell>
          <cell r="K842">
            <v>6</v>
          </cell>
          <cell r="L842">
            <v>1</v>
          </cell>
          <cell r="M842">
            <v>6</v>
          </cell>
          <cell r="N842">
            <v>32346</v>
          </cell>
        </row>
        <row r="843">
          <cell r="C843" t="str">
            <v>104543290FS00</v>
          </cell>
          <cell r="D843">
            <v>104543290</v>
          </cell>
          <cell r="E843" t="str">
            <v>C06</v>
          </cell>
          <cell r="F843" t="str">
            <v>UN</v>
          </cell>
          <cell r="G843">
            <v>4492</v>
          </cell>
          <cell r="H843" t="str">
            <v>FS00</v>
          </cell>
          <cell r="I843" t="str">
            <v>UN</v>
          </cell>
          <cell r="J843" t="b">
            <v>1</v>
          </cell>
          <cell r="K843">
            <v>6</v>
          </cell>
          <cell r="L843">
            <v>1</v>
          </cell>
          <cell r="M843">
            <v>6</v>
          </cell>
          <cell r="N843">
            <v>26952</v>
          </cell>
        </row>
        <row r="844">
          <cell r="C844" t="str">
            <v>104543300FS00</v>
          </cell>
          <cell r="D844">
            <v>104543300</v>
          </cell>
          <cell r="E844" t="str">
            <v>C06</v>
          </cell>
          <cell r="F844" t="str">
            <v>UN</v>
          </cell>
          <cell r="G844">
            <v>7903</v>
          </cell>
          <cell r="H844" t="str">
            <v>FS00</v>
          </cell>
          <cell r="I844" t="str">
            <v>UN</v>
          </cell>
          <cell r="J844" t="b">
            <v>1</v>
          </cell>
          <cell r="K844">
            <v>6</v>
          </cell>
          <cell r="L844">
            <v>1</v>
          </cell>
          <cell r="M844">
            <v>6</v>
          </cell>
          <cell r="N844">
            <v>47418</v>
          </cell>
        </row>
        <row r="845">
          <cell r="C845" t="str">
            <v>104527950FS00</v>
          </cell>
          <cell r="D845">
            <v>104527950</v>
          </cell>
          <cell r="E845" t="str">
            <v>C40</v>
          </cell>
          <cell r="F845" t="str">
            <v>UN</v>
          </cell>
          <cell r="G845">
            <v>2890</v>
          </cell>
          <cell r="H845" t="str">
            <v>FS00</v>
          </cell>
          <cell r="I845" t="str">
            <v>UN</v>
          </cell>
          <cell r="J845" t="b">
            <v>1</v>
          </cell>
          <cell r="K845">
            <v>40</v>
          </cell>
          <cell r="L845">
            <v>1</v>
          </cell>
          <cell r="M845">
            <v>40</v>
          </cell>
          <cell r="N845">
            <v>115600</v>
          </cell>
        </row>
        <row r="846">
          <cell r="C846" t="str">
            <v>104543310FS00</v>
          </cell>
          <cell r="D846">
            <v>104543310</v>
          </cell>
          <cell r="E846" t="str">
            <v>C06</v>
          </cell>
          <cell r="F846" t="str">
            <v>UN</v>
          </cell>
          <cell r="G846">
            <v>5653</v>
          </cell>
          <cell r="H846" t="str">
            <v>FS00</v>
          </cell>
          <cell r="I846" t="str">
            <v>UN</v>
          </cell>
          <cell r="J846" t="b">
            <v>1</v>
          </cell>
          <cell r="K846">
            <v>6</v>
          </cell>
          <cell r="L846">
            <v>1</v>
          </cell>
          <cell r="M846">
            <v>6</v>
          </cell>
          <cell r="N846">
            <v>33918</v>
          </cell>
        </row>
        <row r="847">
          <cell r="C847" t="str">
            <v>104543320FS00</v>
          </cell>
          <cell r="D847">
            <v>104543320</v>
          </cell>
          <cell r="E847" t="str">
            <v>C06</v>
          </cell>
          <cell r="F847" t="str">
            <v>UN</v>
          </cell>
          <cell r="G847">
            <v>4301</v>
          </cell>
          <cell r="H847" t="str">
            <v>FS00</v>
          </cell>
          <cell r="I847" t="str">
            <v>UN</v>
          </cell>
          <cell r="J847" t="b">
            <v>1</v>
          </cell>
          <cell r="K847">
            <v>6</v>
          </cell>
          <cell r="L847">
            <v>1</v>
          </cell>
          <cell r="M847">
            <v>6</v>
          </cell>
          <cell r="N847">
            <v>25806</v>
          </cell>
        </row>
        <row r="848">
          <cell r="C848" t="str">
            <v>150001624FS00</v>
          </cell>
          <cell r="D848">
            <v>150001624</v>
          </cell>
          <cell r="E848" t="str">
            <v>C10</v>
          </cell>
          <cell r="F848" t="str">
            <v>UN</v>
          </cell>
          <cell r="G848">
            <v>3350</v>
          </cell>
          <cell r="H848" t="str">
            <v>FS00</v>
          </cell>
          <cell r="I848" t="str">
            <v>UN</v>
          </cell>
          <cell r="J848" t="b">
            <v>1</v>
          </cell>
          <cell r="K848">
            <v>10</v>
          </cell>
          <cell r="L848">
            <v>1</v>
          </cell>
          <cell r="M848">
            <v>10</v>
          </cell>
          <cell r="N848">
            <v>33500</v>
          </cell>
        </row>
        <row r="849">
          <cell r="C849" t="str">
            <v>104544100FS00</v>
          </cell>
          <cell r="D849">
            <v>104544100</v>
          </cell>
          <cell r="E849" t="str">
            <v>C10</v>
          </cell>
          <cell r="F849" t="str">
            <v>UN</v>
          </cell>
          <cell r="G849">
            <v>4750</v>
          </cell>
          <cell r="H849" t="str">
            <v>FS00</v>
          </cell>
          <cell r="I849" t="str">
            <v>UN</v>
          </cell>
          <cell r="J849" t="b">
            <v>1</v>
          </cell>
          <cell r="K849">
            <v>10</v>
          </cell>
          <cell r="L849">
            <v>1</v>
          </cell>
          <cell r="M849">
            <v>10</v>
          </cell>
          <cell r="N849">
            <v>47500</v>
          </cell>
        </row>
        <row r="850">
          <cell r="C850" t="str">
            <v>104543330FS00</v>
          </cell>
          <cell r="D850">
            <v>104543330</v>
          </cell>
          <cell r="E850" t="str">
            <v>C06</v>
          </cell>
          <cell r="F850" t="str">
            <v>UN</v>
          </cell>
          <cell r="G850">
            <v>4202</v>
          </cell>
          <cell r="H850" t="str">
            <v>FS00</v>
          </cell>
          <cell r="I850" t="str">
            <v>UN</v>
          </cell>
          <cell r="J850" t="b">
            <v>1</v>
          </cell>
          <cell r="K850">
            <v>6</v>
          </cell>
          <cell r="L850">
            <v>1</v>
          </cell>
          <cell r="M850">
            <v>6</v>
          </cell>
          <cell r="N850">
            <v>25212</v>
          </cell>
        </row>
        <row r="851">
          <cell r="C851" t="str">
            <v>104511850FS00</v>
          </cell>
          <cell r="D851">
            <v>104511850</v>
          </cell>
          <cell r="E851" t="str">
            <v>KG</v>
          </cell>
          <cell r="F851" t="str">
            <v>KG</v>
          </cell>
          <cell r="G851">
            <v>4587.1499999999996</v>
          </cell>
          <cell r="H851" t="str">
            <v>FS00</v>
          </cell>
          <cell r="I851" t="str">
            <v>KG</v>
          </cell>
          <cell r="J851" t="b">
            <v>1</v>
          </cell>
          <cell r="K851">
            <v>1</v>
          </cell>
          <cell r="L851">
            <v>1</v>
          </cell>
          <cell r="M851">
            <v>1</v>
          </cell>
          <cell r="N851">
            <v>4587.1499999999996</v>
          </cell>
        </row>
        <row r="852">
          <cell r="C852" t="str">
            <v>104543340FS00</v>
          </cell>
          <cell r="D852">
            <v>104543340</v>
          </cell>
          <cell r="E852" t="str">
            <v>C06</v>
          </cell>
          <cell r="F852" t="str">
            <v>UN</v>
          </cell>
          <cell r="G852">
            <v>3562</v>
          </cell>
          <cell r="H852" t="str">
            <v>FS00</v>
          </cell>
          <cell r="I852" t="str">
            <v>UN</v>
          </cell>
          <cell r="J852" t="b">
            <v>1</v>
          </cell>
          <cell r="K852">
            <v>6</v>
          </cell>
          <cell r="L852">
            <v>1</v>
          </cell>
          <cell r="M852">
            <v>6</v>
          </cell>
          <cell r="N852">
            <v>21372</v>
          </cell>
        </row>
        <row r="853">
          <cell r="C853" t="str">
            <v>104543350FS00</v>
          </cell>
          <cell r="D853">
            <v>104543350</v>
          </cell>
          <cell r="E853" t="str">
            <v>C06</v>
          </cell>
          <cell r="F853" t="str">
            <v>UN</v>
          </cell>
          <cell r="G853">
            <v>2902</v>
          </cell>
          <cell r="H853" t="str">
            <v>FS00</v>
          </cell>
          <cell r="I853" t="str">
            <v>UN</v>
          </cell>
          <cell r="J853" t="b">
            <v>1</v>
          </cell>
          <cell r="K853">
            <v>6</v>
          </cell>
          <cell r="L853">
            <v>1</v>
          </cell>
          <cell r="M853">
            <v>6</v>
          </cell>
          <cell r="N853">
            <v>17412</v>
          </cell>
        </row>
        <row r="854">
          <cell r="C854" t="str">
            <v>104522460FS00</v>
          </cell>
          <cell r="D854">
            <v>104522460</v>
          </cell>
          <cell r="E854" t="str">
            <v>C10</v>
          </cell>
          <cell r="F854" t="str">
            <v>UN</v>
          </cell>
          <cell r="G854">
            <v>3037</v>
          </cell>
          <cell r="H854" t="str">
            <v>FS00</v>
          </cell>
          <cell r="I854" t="str">
            <v>UN</v>
          </cell>
          <cell r="J854" t="b">
            <v>1</v>
          </cell>
          <cell r="K854">
            <v>10</v>
          </cell>
          <cell r="L854">
            <v>1</v>
          </cell>
          <cell r="M854">
            <v>10</v>
          </cell>
          <cell r="N854">
            <v>30370</v>
          </cell>
        </row>
        <row r="855">
          <cell r="C855" t="str">
            <v>104543370FS00</v>
          </cell>
          <cell r="D855">
            <v>104543370</v>
          </cell>
          <cell r="E855" t="str">
            <v>C06</v>
          </cell>
          <cell r="F855" t="str">
            <v>UN</v>
          </cell>
          <cell r="G855">
            <v>5994</v>
          </cell>
          <cell r="H855" t="str">
            <v>FS00</v>
          </cell>
          <cell r="I855" t="str">
            <v>UN</v>
          </cell>
          <cell r="J855" t="b">
            <v>1</v>
          </cell>
          <cell r="K855">
            <v>6</v>
          </cell>
          <cell r="L855">
            <v>1</v>
          </cell>
          <cell r="M855">
            <v>6</v>
          </cell>
          <cell r="N855">
            <v>35964</v>
          </cell>
        </row>
        <row r="856">
          <cell r="C856" t="str">
            <v>104543380FS00</v>
          </cell>
          <cell r="D856">
            <v>104543380</v>
          </cell>
          <cell r="E856" t="str">
            <v>C04</v>
          </cell>
          <cell r="F856" t="str">
            <v>UN</v>
          </cell>
          <cell r="G856">
            <v>6903</v>
          </cell>
          <cell r="H856" t="str">
            <v>FS00</v>
          </cell>
          <cell r="I856" t="str">
            <v>UN</v>
          </cell>
          <cell r="J856" t="b">
            <v>1</v>
          </cell>
          <cell r="K856">
            <v>4</v>
          </cell>
          <cell r="L856">
            <v>1</v>
          </cell>
          <cell r="M856">
            <v>4</v>
          </cell>
          <cell r="N856">
            <v>27612</v>
          </cell>
        </row>
        <row r="857">
          <cell r="C857" t="str">
            <v>104543390FS00</v>
          </cell>
          <cell r="D857">
            <v>104543390</v>
          </cell>
          <cell r="E857" t="str">
            <v>C06</v>
          </cell>
          <cell r="F857" t="str">
            <v>UN</v>
          </cell>
          <cell r="G857">
            <v>8193</v>
          </cell>
          <cell r="H857" t="str">
            <v>FS00</v>
          </cell>
          <cell r="I857" t="str">
            <v>UN</v>
          </cell>
          <cell r="J857" t="b">
            <v>1</v>
          </cell>
          <cell r="K857">
            <v>6</v>
          </cell>
          <cell r="L857">
            <v>1</v>
          </cell>
          <cell r="M857">
            <v>6</v>
          </cell>
          <cell r="N857">
            <v>49158</v>
          </cell>
        </row>
        <row r="858">
          <cell r="C858" t="str">
            <v>150000772FS00</v>
          </cell>
          <cell r="D858">
            <v>150000772</v>
          </cell>
          <cell r="E858" t="str">
            <v>C10</v>
          </cell>
          <cell r="F858" t="str">
            <v>UN</v>
          </cell>
          <cell r="G858">
            <v>11400.04</v>
          </cell>
          <cell r="H858" t="str">
            <v>FS00</v>
          </cell>
          <cell r="I858" t="str">
            <v>UN</v>
          </cell>
          <cell r="J858" t="b">
            <v>1</v>
          </cell>
          <cell r="K858">
            <v>10</v>
          </cell>
          <cell r="L858">
            <v>1</v>
          </cell>
          <cell r="M858">
            <v>10</v>
          </cell>
          <cell r="N858">
            <v>114000.40000000001</v>
          </cell>
        </row>
        <row r="859">
          <cell r="C859" t="str">
            <v>104543400FS00</v>
          </cell>
          <cell r="D859">
            <v>104543400</v>
          </cell>
          <cell r="E859" t="str">
            <v>C06</v>
          </cell>
          <cell r="F859" t="str">
            <v>UN</v>
          </cell>
          <cell r="G859">
            <v>3892</v>
          </cell>
          <cell r="H859" t="str">
            <v>FS00</v>
          </cell>
          <cell r="I859" t="str">
            <v>UN</v>
          </cell>
          <cell r="J859" t="b">
            <v>1</v>
          </cell>
          <cell r="K859">
            <v>6</v>
          </cell>
          <cell r="L859">
            <v>1</v>
          </cell>
          <cell r="M859">
            <v>6</v>
          </cell>
          <cell r="N859">
            <v>23352</v>
          </cell>
        </row>
        <row r="860">
          <cell r="C860" t="str">
            <v>104543410FS00</v>
          </cell>
          <cell r="D860">
            <v>104543410</v>
          </cell>
          <cell r="E860" t="str">
            <v>C06</v>
          </cell>
          <cell r="F860" t="str">
            <v>UN</v>
          </cell>
          <cell r="G860">
            <v>4807</v>
          </cell>
          <cell r="H860" t="str">
            <v>FS00</v>
          </cell>
          <cell r="I860" t="str">
            <v>UN</v>
          </cell>
          <cell r="J860" t="b">
            <v>1</v>
          </cell>
          <cell r="K860">
            <v>6</v>
          </cell>
          <cell r="L860">
            <v>1</v>
          </cell>
          <cell r="M860">
            <v>6</v>
          </cell>
          <cell r="N860">
            <v>28842</v>
          </cell>
        </row>
        <row r="861">
          <cell r="C861" t="str">
            <v>150000983FS00</v>
          </cell>
          <cell r="D861">
            <v>150000983</v>
          </cell>
          <cell r="E861" t="str">
            <v>C06</v>
          </cell>
          <cell r="F861" t="str">
            <v>UN</v>
          </cell>
          <cell r="G861">
            <v>5658.37</v>
          </cell>
          <cell r="H861" t="str">
            <v>FS00</v>
          </cell>
          <cell r="I861" t="str">
            <v>UN</v>
          </cell>
          <cell r="J861" t="b">
            <v>1</v>
          </cell>
          <cell r="K861">
            <v>6</v>
          </cell>
          <cell r="L861">
            <v>1</v>
          </cell>
          <cell r="M861">
            <v>6</v>
          </cell>
          <cell r="N861">
            <v>33950.22</v>
          </cell>
        </row>
        <row r="862">
          <cell r="C862" t="str">
            <v>150000775FS00</v>
          </cell>
          <cell r="D862">
            <v>150000775</v>
          </cell>
          <cell r="E862" t="str">
            <v>C10</v>
          </cell>
          <cell r="F862" t="str">
            <v>UN</v>
          </cell>
          <cell r="G862">
            <v>4599.88</v>
          </cell>
          <cell r="H862" t="str">
            <v>FS00</v>
          </cell>
          <cell r="I862" t="str">
            <v>UN</v>
          </cell>
          <cell r="J862" t="b">
            <v>1</v>
          </cell>
          <cell r="K862">
            <v>10</v>
          </cell>
          <cell r="L862">
            <v>1</v>
          </cell>
          <cell r="M862">
            <v>10</v>
          </cell>
          <cell r="N862">
            <v>45998.8</v>
          </cell>
        </row>
        <row r="863">
          <cell r="C863" t="str">
            <v>104540110FS00</v>
          </cell>
          <cell r="D863">
            <v>104540110</v>
          </cell>
          <cell r="E863" t="str">
            <v>C50</v>
          </cell>
          <cell r="F863" t="str">
            <v>UN</v>
          </cell>
          <cell r="G863">
            <v>660</v>
          </cell>
          <cell r="H863" t="str">
            <v>FS00</v>
          </cell>
          <cell r="I863" t="str">
            <v>UN</v>
          </cell>
          <cell r="J863" t="b">
            <v>1</v>
          </cell>
          <cell r="K863">
            <v>50</v>
          </cell>
          <cell r="L863">
            <v>1</v>
          </cell>
          <cell r="M863">
            <v>50</v>
          </cell>
          <cell r="N863">
            <v>33000</v>
          </cell>
        </row>
        <row r="864">
          <cell r="C864" t="str">
            <v>104534120FS00</v>
          </cell>
          <cell r="D864">
            <v>104534120</v>
          </cell>
          <cell r="E864" t="str">
            <v>C10</v>
          </cell>
          <cell r="F864" t="str">
            <v>UN</v>
          </cell>
          <cell r="G864">
            <v>4600</v>
          </cell>
          <cell r="H864" t="str">
            <v>FS00</v>
          </cell>
          <cell r="I864" t="str">
            <v>UN</v>
          </cell>
          <cell r="J864" t="b">
            <v>1</v>
          </cell>
          <cell r="K864">
            <v>10</v>
          </cell>
          <cell r="L864">
            <v>1</v>
          </cell>
          <cell r="M864">
            <v>10</v>
          </cell>
          <cell r="N864">
            <v>46000</v>
          </cell>
        </row>
        <row r="865">
          <cell r="C865" t="str">
            <v>150001898FS00</v>
          </cell>
          <cell r="D865">
            <v>150001898</v>
          </cell>
          <cell r="E865" t="str">
            <v>C24</v>
          </cell>
          <cell r="F865" t="str">
            <v>UN</v>
          </cell>
          <cell r="G865">
            <v>1474.69</v>
          </cell>
          <cell r="H865" t="str">
            <v>FS00</v>
          </cell>
          <cell r="I865" t="str">
            <v>UN</v>
          </cell>
          <cell r="J865" t="b">
            <v>1</v>
          </cell>
          <cell r="K865">
            <v>24</v>
          </cell>
          <cell r="L865">
            <v>1</v>
          </cell>
          <cell r="M865">
            <v>24</v>
          </cell>
          <cell r="N865">
            <v>35392.559999999998</v>
          </cell>
        </row>
        <row r="866">
          <cell r="C866" t="str">
            <v>104541890FS00</v>
          </cell>
          <cell r="D866">
            <v>104541890</v>
          </cell>
          <cell r="E866" t="str">
            <v>C06</v>
          </cell>
          <cell r="F866" t="str">
            <v>UN</v>
          </cell>
          <cell r="G866">
            <v>4518</v>
          </cell>
          <cell r="H866" t="str">
            <v>FS00</v>
          </cell>
          <cell r="I866" t="str">
            <v>UN</v>
          </cell>
          <cell r="J866" t="b">
            <v>1</v>
          </cell>
          <cell r="K866">
            <v>6</v>
          </cell>
          <cell r="L866">
            <v>1</v>
          </cell>
          <cell r="M866">
            <v>6</v>
          </cell>
          <cell r="N866">
            <v>27108</v>
          </cell>
        </row>
        <row r="867">
          <cell r="C867" t="str">
            <v>104520060FS00</v>
          </cell>
          <cell r="D867">
            <v>104520060</v>
          </cell>
          <cell r="E867" t="str">
            <v>C06</v>
          </cell>
          <cell r="F867" t="str">
            <v>UN</v>
          </cell>
          <cell r="G867">
            <v>3880.1533333333332</v>
          </cell>
          <cell r="H867" t="str">
            <v>FS00</v>
          </cell>
          <cell r="I867" t="str">
            <v>UN</v>
          </cell>
          <cell r="J867" t="b">
            <v>1</v>
          </cell>
          <cell r="K867">
            <v>6</v>
          </cell>
          <cell r="L867">
            <v>1</v>
          </cell>
          <cell r="M867">
            <v>6</v>
          </cell>
          <cell r="N867">
            <v>23280.92</v>
          </cell>
        </row>
        <row r="868">
          <cell r="C868" t="str">
            <v>104520070FS00</v>
          </cell>
          <cell r="D868">
            <v>104520070</v>
          </cell>
          <cell r="E868" t="str">
            <v>C06</v>
          </cell>
          <cell r="F868" t="str">
            <v>UN</v>
          </cell>
          <cell r="G868">
            <v>3851.8883333333333</v>
          </cell>
          <cell r="H868" t="str">
            <v>FS00</v>
          </cell>
          <cell r="I868" t="str">
            <v>UN</v>
          </cell>
          <cell r="J868" t="b">
            <v>1</v>
          </cell>
          <cell r="K868">
            <v>6</v>
          </cell>
          <cell r="L868">
            <v>1</v>
          </cell>
          <cell r="M868">
            <v>6</v>
          </cell>
          <cell r="N868">
            <v>23111.33</v>
          </cell>
        </row>
        <row r="869">
          <cell r="C869" t="str">
            <v>104523990FS00</v>
          </cell>
          <cell r="D869">
            <v>104523990</v>
          </cell>
          <cell r="E869" t="str">
            <v>C48</v>
          </cell>
          <cell r="F869" t="str">
            <v>UN</v>
          </cell>
          <cell r="G869">
            <v>287.5</v>
          </cell>
          <cell r="H869" t="str">
            <v>FS00</v>
          </cell>
          <cell r="I869" t="str">
            <v>UN</v>
          </cell>
          <cell r="J869" t="b">
            <v>1</v>
          </cell>
          <cell r="K869">
            <v>48</v>
          </cell>
          <cell r="L869">
            <v>1</v>
          </cell>
          <cell r="M869">
            <v>48</v>
          </cell>
          <cell r="N869">
            <v>13800</v>
          </cell>
        </row>
        <row r="870">
          <cell r="C870" t="str">
            <v>104510130FS00</v>
          </cell>
          <cell r="D870">
            <v>104510130</v>
          </cell>
          <cell r="E870" t="str">
            <v>C48</v>
          </cell>
          <cell r="F870" t="str">
            <v>UN</v>
          </cell>
          <cell r="G870">
            <v>278.82</v>
          </cell>
          <cell r="H870" t="str">
            <v>FS00</v>
          </cell>
          <cell r="I870" t="str">
            <v>UN</v>
          </cell>
          <cell r="J870" t="b">
            <v>1</v>
          </cell>
          <cell r="K870">
            <v>48</v>
          </cell>
          <cell r="L870">
            <v>1</v>
          </cell>
          <cell r="M870">
            <v>48</v>
          </cell>
          <cell r="N870">
            <v>13383.36</v>
          </cell>
        </row>
        <row r="871">
          <cell r="C871" t="str">
            <v>104526280FS00</v>
          </cell>
          <cell r="D871">
            <v>104526280</v>
          </cell>
          <cell r="E871" t="str">
            <v>C48</v>
          </cell>
          <cell r="F871" t="str">
            <v>UN</v>
          </cell>
          <cell r="G871">
            <v>300</v>
          </cell>
          <cell r="H871" t="str">
            <v>FS00</v>
          </cell>
          <cell r="I871" t="str">
            <v>UN</v>
          </cell>
          <cell r="J871" t="b">
            <v>1</v>
          </cell>
          <cell r="K871">
            <v>48</v>
          </cell>
          <cell r="L871">
            <v>1</v>
          </cell>
          <cell r="M871">
            <v>48</v>
          </cell>
          <cell r="N871">
            <v>14400</v>
          </cell>
        </row>
        <row r="872">
          <cell r="C872" t="str">
            <v>150001031FS00</v>
          </cell>
          <cell r="D872">
            <v>150001031</v>
          </cell>
          <cell r="E872" t="str">
            <v>C06</v>
          </cell>
          <cell r="F872" t="str">
            <v>UN</v>
          </cell>
          <cell r="G872">
            <v>4552.01</v>
          </cell>
          <cell r="H872" t="str">
            <v>FS00</v>
          </cell>
          <cell r="I872" t="str">
            <v>UN</v>
          </cell>
          <cell r="J872" t="b">
            <v>1</v>
          </cell>
          <cell r="K872">
            <v>6</v>
          </cell>
          <cell r="L872">
            <v>1</v>
          </cell>
          <cell r="M872">
            <v>6</v>
          </cell>
          <cell r="N872">
            <v>27312.06</v>
          </cell>
        </row>
        <row r="873">
          <cell r="C873" t="str">
            <v>104544260FS00</v>
          </cell>
          <cell r="D873">
            <v>104544260</v>
          </cell>
          <cell r="E873" t="str">
            <v>C20</v>
          </cell>
          <cell r="F873" t="str">
            <v>UN</v>
          </cell>
          <cell r="G873">
            <v>3850</v>
          </cell>
          <cell r="H873" t="str">
            <v>FS00</v>
          </cell>
          <cell r="I873" t="str">
            <v>UN</v>
          </cell>
          <cell r="J873" t="b">
            <v>1</v>
          </cell>
          <cell r="K873">
            <v>20</v>
          </cell>
          <cell r="L873">
            <v>1</v>
          </cell>
          <cell r="M873">
            <v>20</v>
          </cell>
          <cell r="N873">
            <v>77000</v>
          </cell>
        </row>
        <row r="874">
          <cell r="C874" t="str">
            <v>104544580FS00</v>
          </cell>
          <cell r="D874">
            <v>104544580</v>
          </cell>
          <cell r="E874" t="str">
            <v>C06</v>
          </cell>
          <cell r="F874" t="str">
            <v>UN</v>
          </cell>
          <cell r="G874">
            <v>3936</v>
          </cell>
          <cell r="H874" t="str">
            <v>FS00</v>
          </cell>
          <cell r="I874" t="str">
            <v>UN</v>
          </cell>
          <cell r="J874" t="b">
            <v>1</v>
          </cell>
          <cell r="K874">
            <v>6</v>
          </cell>
          <cell r="L874">
            <v>1</v>
          </cell>
          <cell r="M874">
            <v>6</v>
          </cell>
          <cell r="N874">
            <v>23616</v>
          </cell>
        </row>
        <row r="875">
          <cell r="C875" t="str">
            <v>104544590FS00</v>
          </cell>
          <cell r="D875">
            <v>104544590</v>
          </cell>
          <cell r="E875" t="str">
            <v>C06</v>
          </cell>
          <cell r="F875" t="str">
            <v>UN</v>
          </cell>
          <cell r="G875">
            <v>4704</v>
          </cell>
          <cell r="H875" t="str">
            <v>FS00</v>
          </cell>
          <cell r="I875" t="str">
            <v>UN</v>
          </cell>
          <cell r="J875" t="b">
            <v>1</v>
          </cell>
          <cell r="K875">
            <v>6</v>
          </cell>
          <cell r="L875">
            <v>1</v>
          </cell>
          <cell r="M875">
            <v>6</v>
          </cell>
          <cell r="N875">
            <v>28224</v>
          </cell>
        </row>
        <row r="876">
          <cell r="C876" t="str">
            <v>104549040FS00</v>
          </cell>
          <cell r="D876">
            <v>104549040</v>
          </cell>
          <cell r="E876" t="str">
            <v>C24</v>
          </cell>
          <cell r="F876" t="str">
            <v>UN</v>
          </cell>
          <cell r="G876">
            <v>1021</v>
          </cell>
          <cell r="H876" t="str">
            <v>FS00</v>
          </cell>
          <cell r="I876" t="str">
            <v>UN</v>
          </cell>
          <cell r="J876" t="b">
            <v>1</v>
          </cell>
          <cell r="K876">
            <v>24</v>
          </cell>
          <cell r="L876">
            <v>1</v>
          </cell>
          <cell r="M876">
            <v>24</v>
          </cell>
          <cell r="N876">
            <v>24504</v>
          </cell>
        </row>
        <row r="877">
          <cell r="C877" t="str">
            <v>104527830FS00</v>
          </cell>
          <cell r="D877">
            <v>104527830</v>
          </cell>
          <cell r="E877" t="str">
            <v>C10</v>
          </cell>
          <cell r="F877" t="str">
            <v>UN</v>
          </cell>
          <cell r="G877">
            <v>4252</v>
          </cell>
          <cell r="H877" t="str">
            <v>FS00</v>
          </cell>
          <cell r="I877" t="str">
            <v>UN</v>
          </cell>
          <cell r="J877" t="b">
            <v>1</v>
          </cell>
          <cell r="K877">
            <v>10</v>
          </cell>
          <cell r="L877">
            <v>1</v>
          </cell>
          <cell r="M877">
            <v>10</v>
          </cell>
          <cell r="N877">
            <v>42520</v>
          </cell>
        </row>
        <row r="878">
          <cell r="C878" t="str">
            <v>104534690FS00</v>
          </cell>
          <cell r="D878">
            <v>104534690</v>
          </cell>
          <cell r="E878" t="str">
            <v>C24</v>
          </cell>
          <cell r="F878" t="str">
            <v>UN</v>
          </cell>
          <cell r="G878">
            <v>603</v>
          </cell>
          <cell r="H878" t="str">
            <v>FS00</v>
          </cell>
          <cell r="I878" t="str">
            <v>UN</v>
          </cell>
          <cell r="J878" t="b">
            <v>1</v>
          </cell>
          <cell r="K878">
            <v>24</v>
          </cell>
          <cell r="L878">
            <v>1</v>
          </cell>
          <cell r="M878">
            <v>24</v>
          </cell>
          <cell r="N878">
            <v>14472</v>
          </cell>
        </row>
        <row r="879">
          <cell r="C879" t="str">
            <v>104535200FS00</v>
          </cell>
          <cell r="D879">
            <v>104535200</v>
          </cell>
          <cell r="E879" t="str">
            <v>C24</v>
          </cell>
          <cell r="F879" t="str">
            <v>UN</v>
          </cell>
          <cell r="G879">
            <v>823</v>
          </cell>
          <cell r="H879" t="str">
            <v>FS00</v>
          </cell>
          <cell r="I879" t="str">
            <v>UN</v>
          </cell>
          <cell r="J879" t="b">
            <v>1</v>
          </cell>
          <cell r="K879">
            <v>24</v>
          </cell>
          <cell r="L879">
            <v>1</v>
          </cell>
          <cell r="M879">
            <v>24</v>
          </cell>
          <cell r="N879">
            <v>19752</v>
          </cell>
        </row>
        <row r="880">
          <cell r="C880" t="str">
            <v>104542770FS00</v>
          </cell>
          <cell r="D880">
            <v>104542770</v>
          </cell>
          <cell r="E880" t="str">
            <v>C24</v>
          </cell>
          <cell r="F880" t="str">
            <v>UN</v>
          </cell>
          <cell r="G880">
            <v>1520</v>
          </cell>
          <cell r="H880" t="str">
            <v>FS00</v>
          </cell>
          <cell r="I880" t="str">
            <v>UN</v>
          </cell>
          <cell r="J880" t="b">
            <v>1</v>
          </cell>
          <cell r="K880">
            <v>24</v>
          </cell>
          <cell r="L880">
            <v>1</v>
          </cell>
          <cell r="M880">
            <v>24</v>
          </cell>
          <cell r="N880">
            <v>36480</v>
          </cell>
        </row>
        <row r="881">
          <cell r="C881" t="str">
            <v>104547100FS00</v>
          </cell>
          <cell r="D881">
            <v>104547100</v>
          </cell>
          <cell r="E881" t="str">
            <v>C06</v>
          </cell>
          <cell r="F881" t="str">
            <v>UN</v>
          </cell>
          <cell r="G881">
            <v>6495</v>
          </cell>
          <cell r="H881" t="str">
            <v>FS00</v>
          </cell>
          <cell r="I881" t="str">
            <v>UN</v>
          </cell>
          <cell r="J881" t="b">
            <v>1</v>
          </cell>
          <cell r="K881">
            <v>6</v>
          </cell>
          <cell r="L881">
            <v>1</v>
          </cell>
          <cell r="M881">
            <v>6</v>
          </cell>
          <cell r="N881">
            <v>38970</v>
          </cell>
        </row>
        <row r="882">
          <cell r="C882" t="str">
            <v>104547480FS00</v>
          </cell>
          <cell r="D882">
            <v>104547480</v>
          </cell>
          <cell r="E882" t="str">
            <v>C24</v>
          </cell>
          <cell r="F882" t="str">
            <v>UN</v>
          </cell>
          <cell r="G882">
            <v>1019</v>
          </cell>
          <cell r="H882" t="str">
            <v>FS00</v>
          </cell>
          <cell r="I882" t="str">
            <v>UN</v>
          </cell>
          <cell r="J882" t="b">
            <v>1</v>
          </cell>
          <cell r="K882">
            <v>24</v>
          </cell>
          <cell r="L882">
            <v>1</v>
          </cell>
          <cell r="M882">
            <v>24</v>
          </cell>
          <cell r="N882">
            <v>24456</v>
          </cell>
        </row>
        <row r="883">
          <cell r="C883" t="str">
            <v>104533700FS00</v>
          </cell>
          <cell r="D883">
            <v>104533700</v>
          </cell>
          <cell r="E883" t="str">
            <v>C06</v>
          </cell>
          <cell r="F883" t="str">
            <v>UN</v>
          </cell>
          <cell r="G883">
            <v>3675</v>
          </cell>
          <cell r="H883" t="str">
            <v>FS00</v>
          </cell>
          <cell r="I883" t="str">
            <v>UN</v>
          </cell>
          <cell r="J883" t="b">
            <v>1</v>
          </cell>
          <cell r="K883">
            <v>6</v>
          </cell>
          <cell r="L883">
            <v>1</v>
          </cell>
          <cell r="M883">
            <v>6</v>
          </cell>
          <cell r="N883">
            <v>22050</v>
          </cell>
        </row>
        <row r="884">
          <cell r="C884" t="str">
            <v>104547110FS00</v>
          </cell>
          <cell r="D884">
            <v>104547110</v>
          </cell>
          <cell r="E884" t="str">
            <v>C06</v>
          </cell>
          <cell r="F884" t="str">
            <v>UN</v>
          </cell>
          <cell r="G884">
            <v>6726</v>
          </cell>
          <cell r="H884" t="str">
            <v>FS00</v>
          </cell>
          <cell r="I884" t="str">
            <v>UN</v>
          </cell>
          <cell r="J884" t="b">
            <v>1</v>
          </cell>
          <cell r="K884">
            <v>6</v>
          </cell>
          <cell r="L884">
            <v>1</v>
          </cell>
          <cell r="M884">
            <v>6</v>
          </cell>
          <cell r="N884">
            <v>40356</v>
          </cell>
        </row>
        <row r="885">
          <cell r="C885" t="str">
            <v>104544560FS00</v>
          </cell>
          <cell r="D885">
            <v>104544560</v>
          </cell>
          <cell r="E885" t="str">
            <v>C06</v>
          </cell>
          <cell r="F885" t="str">
            <v>UN</v>
          </cell>
          <cell r="G885">
            <v>5164</v>
          </cell>
          <cell r="H885" t="str">
            <v>FS00</v>
          </cell>
          <cell r="I885" t="str">
            <v>UN</v>
          </cell>
          <cell r="J885" t="b">
            <v>1</v>
          </cell>
          <cell r="K885">
            <v>6</v>
          </cell>
          <cell r="L885">
            <v>1</v>
          </cell>
          <cell r="M885">
            <v>6</v>
          </cell>
          <cell r="N885">
            <v>30984</v>
          </cell>
        </row>
        <row r="886">
          <cell r="C886" t="str">
            <v>104524750FS00</v>
          </cell>
          <cell r="D886">
            <v>104524750</v>
          </cell>
          <cell r="E886" t="str">
            <v>C12</v>
          </cell>
          <cell r="F886" t="str">
            <v>UN</v>
          </cell>
          <cell r="G886">
            <v>1805.5</v>
          </cell>
          <cell r="H886" t="str">
            <v>FS00</v>
          </cell>
          <cell r="I886" t="str">
            <v>UN</v>
          </cell>
          <cell r="J886" t="b">
            <v>1</v>
          </cell>
          <cell r="K886">
            <v>12</v>
          </cell>
          <cell r="L886">
            <v>1</v>
          </cell>
          <cell r="M886">
            <v>12</v>
          </cell>
          <cell r="N886">
            <v>21666</v>
          </cell>
        </row>
        <row r="887">
          <cell r="C887" t="str">
            <v>104544570FS00</v>
          </cell>
          <cell r="D887">
            <v>104544570</v>
          </cell>
          <cell r="E887" t="str">
            <v>C06</v>
          </cell>
          <cell r="F887" t="str">
            <v>UN</v>
          </cell>
          <cell r="G887">
            <v>4873</v>
          </cell>
          <cell r="H887" t="str">
            <v>FS00</v>
          </cell>
          <cell r="I887" t="str">
            <v>UN</v>
          </cell>
          <cell r="J887" t="b">
            <v>1</v>
          </cell>
          <cell r="K887">
            <v>6</v>
          </cell>
          <cell r="L887">
            <v>1</v>
          </cell>
          <cell r="M887">
            <v>6</v>
          </cell>
          <cell r="N887">
            <v>29238</v>
          </cell>
        </row>
        <row r="888">
          <cell r="C888" t="str">
            <v>108004000FS00</v>
          </cell>
          <cell r="D888">
            <v>108004000</v>
          </cell>
          <cell r="E888" t="str">
            <v>C06</v>
          </cell>
          <cell r="F888" t="str">
            <v>UN</v>
          </cell>
          <cell r="G888">
            <v>3368.78</v>
          </cell>
          <cell r="H888" t="str">
            <v>FS00</v>
          </cell>
          <cell r="I888" t="str">
            <v>UN</v>
          </cell>
          <cell r="J888" t="b">
            <v>1</v>
          </cell>
          <cell r="K888">
            <v>6</v>
          </cell>
          <cell r="L888">
            <v>1</v>
          </cell>
          <cell r="M888">
            <v>6</v>
          </cell>
          <cell r="N888">
            <v>20212.68</v>
          </cell>
        </row>
        <row r="889">
          <cell r="C889" t="str">
            <v>108004050FS00</v>
          </cell>
          <cell r="D889">
            <v>108004050</v>
          </cell>
          <cell r="E889" t="str">
            <v>C06</v>
          </cell>
          <cell r="F889" t="str">
            <v>UN</v>
          </cell>
          <cell r="G889">
            <v>3447.07</v>
          </cell>
          <cell r="H889" t="str">
            <v>FS00</v>
          </cell>
          <cell r="I889" t="str">
            <v>UN</v>
          </cell>
          <cell r="J889" t="b">
            <v>1</v>
          </cell>
          <cell r="K889">
            <v>6</v>
          </cell>
          <cell r="L889">
            <v>1</v>
          </cell>
          <cell r="M889">
            <v>6</v>
          </cell>
          <cell r="N889">
            <v>20682.420000000002</v>
          </cell>
        </row>
        <row r="890">
          <cell r="C890" t="str">
            <v>104541880FS00</v>
          </cell>
          <cell r="D890">
            <v>104541880</v>
          </cell>
          <cell r="E890" t="str">
            <v>C10</v>
          </cell>
          <cell r="F890" t="str">
            <v>UN</v>
          </cell>
          <cell r="G890">
            <v>3690</v>
          </cell>
          <cell r="H890" t="str">
            <v>FS00</v>
          </cell>
          <cell r="I890" t="str">
            <v>UN</v>
          </cell>
          <cell r="J890" t="b">
            <v>1</v>
          </cell>
          <cell r="K890">
            <v>10</v>
          </cell>
          <cell r="L890">
            <v>1</v>
          </cell>
          <cell r="M890">
            <v>10</v>
          </cell>
          <cell r="N890">
            <v>36900</v>
          </cell>
        </row>
        <row r="891">
          <cell r="C891" t="str">
            <v>104544000FS00</v>
          </cell>
          <cell r="D891">
            <v>104544000</v>
          </cell>
          <cell r="E891" t="str">
            <v>C10</v>
          </cell>
          <cell r="F891" t="str">
            <v>UN</v>
          </cell>
          <cell r="G891">
            <v>3129</v>
          </cell>
          <cell r="H891" t="str">
            <v>FS00</v>
          </cell>
          <cell r="I891" t="str">
            <v>UN</v>
          </cell>
          <cell r="J891" t="b">
            <v>1</v>
          </cell>
          <cell r="K891">
            <v>10</v>
          </cell>
          <cell r="L891">
            <v>1</v>
          </cell>
          <cell r="M891">
            <v>10</v>
          </cell>
          <cell r="N891">
            <v>31290</v>
          </cell>
        </row>
        <row r="892">
          <cell r="C892" t="str">
            <v>104543570FS00</v>
          </cell>
          <cell r="D892">
            <v>104543570</v>
          </cell>
          <cell r="E892" t="str">
            <v>C10</v>
          </cell>
          <cell r="F892" t="str">
            <v>UN</v>
          </cell>
          <cell r="G892">
            <v>2463</v>
          </cell>
          <cell r="H892" t="str">
            <v>FS00</v>
          </cell>
          <cell r="I892" t="str">
            <v>UN</v>
          </cell>
          <cell r="J892" t="b">
            <v>1</v>
          </cell>
          <cell r="K892">
            <v>10</v>
          </cell>
          <cell r="L892">
            <v>1</v>
          </cell>
          <cell r="M892">
            <v>10</v>
          </cell>
          <cell r="N892">
            <v>24630</v>
          </cell>
        </row>
        <row r="893">
          <cell r="C893" t="str">
            <v>104525040FS00</v>
          </cell>
          <cell r="D893">
            <v>104525040</v>
          </cell>
          <cell r="E893" t="str">
            <v>C15</v>
          </cell>
          <cell r="F893" t="str">
            <v>UN</v>
          </cell>
          <cell r="G893">
            <v>3900</v>
          </cell>
          <cell r="H893" t="str">
            <v>FS00</v>
          </cell>
          <cell r="I893" t="str">
            <v>UN</v>
          </cell>
          <cell r="J893" t="b">
            <v>1</v>
          </cell>
          <cell r="K893">
            <v>15</v>
          </cell>
          <cell r="L893">
            <v>1</v>
          </cell>
          <cell r="M893">
            <v>15</v>
          </cell>
          <cell r="N893">
            <v>58500</v>
          </cell>
        </row>
        <row r="894">
          <cell r="C894" t="str">
            <v>104548430FS00</v>
          </cell>
          <cell r="D894">
            <v>104548430</v>
          </cell>
          <cell r="E894" t="str">
            <v>C08</v>
          </cell>
          <cell r="F894" t="str">
            <v>UN</v>
          </cell>
          <cell r="G894">
            <v>6138</v>
          </cell>
          <cell r="H894" t="str">
            <v>FS00</v>
          </cell>
          <cell r="I894" t="str">
            <v>UN</v>
          </cell>
          <cell r="J894" t="b">
            <v>1</v>
          </cell>
          <cell r="K894">
            <v>8</v>
          </cell>
          <cell r="L894">
            <v>1</v>
          </cell>
          <cell r="M894">
            <v>8</v>
          </cell>
          <cell r="N894">
            <v>49104</v>
          </cell>
        </row>
        <row r="895">
          <cell r="C895" t="str">
            <v>104519590FS00</v>
          </cell>
          <cell r="D895">
            <v>104519590</v>
          </cell>
          <cell r="E895" t="str">
            <v>C04</v>
          </cell>
          <cell r="F895" t="str">
            <v>UN</v>
          </cell>
          <cell r="G895">
            <v>4686</v>
          </cell>
          <cell r="H895" t="str">
            <v>FS00</v>
          </cell>
          <cell r="I895" t="str">
            <v>UN</v>
          </cell>
          <cell r="J895" t="b">
            <v>1</v>
          </cell>
          <cell r="K895">
            <v>4</v>
          </cell>
          <cell r="L895">
            <v>1</v>
          </cell>
          <cell r="M895">
            <v>4</v>
          </cell>
          <cell r="N895">
            <v>18744</v>
          </cell>
        </row>
        <row r="896">
          <cell r="C896" t="str">
            <v>104520730FS00</v>
          </cell>
          <cell r="D896">
            <v>104520730</v>
          </cell>
          <cell r="E896" t="str">
            <v>C06</v>
          </cell>
          <cell r="F896" t="str">
            <v>UN</v>
          </cell>
          <cell r="G896">
            <v>6536</v>
          </cell>
          <cell r="H896" t="str">
            <v>FS00</v>
          </cell>
          <cell r="I896" t="str">
            <v>UN</v>
          </cell>
          <cell r="J896" t="b">
            <v>1</v>
          </cell>
          <cell r="K896">
            <v>6</v>
          </cell>
          <cell r="L896">
            <v>1</v>
          </cell>
          <cell r="M896">
            <v>6</v>
          </cell>
          <cell r="N896">
            <v>39216</v>
          </cell>
        </row>
        <row r="897">
          <cell r="C897" t="str">
            <v>104303640FS00</v>
          </cell>
          <cell r="D897">
            <v>104303640</v>
          </cell>
          <cell r="E897" t="str">
            <v>C07</v>
          </cell>
          <cell r="F897" t="str">
            <v>UN</v>
          </cell>
          <cell r="G897">
            <v>1750</v>
          </cell>
          <cell r="H897" t="str">
            <v>FS00</v>
          </cell>
          <cell r="I897" t="str">
            <v>UN</v>
          </cell>
          <cell r="J897" t="b">
            <v>1</v>
          </cell>
          <cell r="K897">
            <v>7</v>
          </cell>
          <cell r="L897">
            <v>1</v>
          </cell>
          <cell r="M897">
            <v>7</v>
          </cell>
          <cell r="N897">
            <v>12250</v>
          </cell>
        </row>
        <row r="898">
          <cell r="C898" t="str">
            <v>104548460FS00</v>
          </cell>
          <cell r="D898">
            <v>104548460</v>
          </cell>
          <cell r="E898" t="str">
            <v>C08</v>
          </cell>
          <cell r="F898" t="str">
            <v>UN</v>
          </cell>
          <cell r="G898">
            <v>4048</v>
          </cell>
          <cell r="H898" t="str">
            <v>FS00</v>
          </cell>
          <cell r="I898" t="str">
            <v>UN</v>
          </cell>
          <cell r="J898" t="b">
            <v>1</v>
          </cell>
          <cell r="K898">
            <v>8</v>
          </cell>
          <cell r="L898">
            <v>1</v>
          </cell>
          <cell r="M898">
            <v>8</v>
          </cell>
          <cell r="N898">
            <v>32384</v>
          </cell>
        </row>
        <row r="899">
          <cell r="C899" t="str">
            <v>104518950FS00</v>
          </cell>
          <cell r="D899">
            <v>104518950</v>
          </cell>
          <cell r="E899" t="str">
            <v>C10</v>
          </cell>
          <cell r="F899" t="str">
            <v>UN</v>
          </cell>
          <cell r="G899">
            <v>4295.1099999999997</v>
          </cell>
          <cell r="H899" t="str">
            <v>FS00</v>
          </cell>
          <cell r="I899" t="str">
            <v>UN</v>
          </cell>
          <cell r="J899" t="b">
            <v>1</v>
          </cell>
          <cell r="K899">
            <v>10</v>
          </cell>
          <cell r="L899">
            <v>1</v>
          </cell>
          <cell r="M899">
            <v>10</v>
          </cell>
          <cell r="N899">
            <v>42951.1</v>
          </cell>
        </row>
        <row r="900">
          <cell r="C900" t="str">
            <v>104544630FS00</v>
          </cell>
          <cell r="D900">
            <v>104544630</v>
          </cell>
          <cell r="E900" t="str">
            <v>C10</v>
          </cell>
          <cell r="F900" t="str">
            <v>UN</v>
          </cell>
          <cell r="G900">
            <v>4245</v>
          </cell>
          <cell r="H900" t="str">
            <v>FS00</v>
          </cell>
          <cell r="I900" t="str">
            <v>UN</v>
          </cell>
          <cell r="J900" t="b">
            <v>1</v>
          </cell>
          <cell r="K900">
            <v>10</v>
          </cell>
          <cell r="L900">
            <v>1</v>
          </cell>
          <cell r="M900">
            <v>10</v>
          </cell>
          <cell r="N900">
            <v>42450</v>
          </cell>
        </row>
        <row r="901">
          <cell r="C901" t="str">
            <v>104519110FS00</v>
          </cell>
          <cell r="D901">
            <v>104519110</v>
          </cell>
          <cell r="E901" t="str">
            <v>C10</v>
          </cell>
          <cell r="F901" t="str">
            <v>UN</v>
          </cell>
          <cell r="G901">
            <v>4838.38</v>
          </cell>
          <cell r="H901" t="str">
            <v>FS00</v>
          </cell>
          <cell r="I901" t="str">
            <v>UN</v>
          </cell>
          <cell r="J901" t="b">
            <v>1</v>
          </cell>
          <cell r="K901">
            <v>10</v>
          </cell>
          <cell r="L901">
            <v>1</v>
          </cell>
          <cell r="M901">
            <v>10</v>
          </cell>
          <cell r="N901">
            <v>48383.8</v>
          </cell>
        </row>
        <row r="902">
          <cell r="C902" t="str">
            <v>104518910FS00</v>
          </cell>
          <cell r="D902">
            <v>104518910</v>
          </cell>
          <cell r="E902" t="str">
            <v>C10</v>
          </cell>
          <cell r="F902" t="str">
            <v>UN</v>
          </cell>
          <cell r="G902">
            <v>2236.41</v>
          </cell>
          <cell r="H902" t="str">
            <v>FS00</v>
          </cell>
          <cell r="I902" t="str">
            <v>UN</v>
          </cell>
          <cell r="J902" t="b">
            <v>1</v>
          </cell>
          <cell r="K902">
            <v>10</v>
          </cell>
          <cell r="L902">
            <v>1</v>
          </cell>
          <cell r="M902">
            <v>10</v>
          </cell>
          <cell r="N902">
            <v>22364.1</v>
          </cell>
        </row>
        <row r="903">
          <cell r="C903" t="str">
            <v>104519510FS00</v>
          </cell>
          <cell r="D903">
            <v>104519510</v>
          </cell>
          <cell r="E903" t="str">
            <v>C10</v>
          </cell>
          <cell r="F903" t="str">
            <v>UN</v>
          </cell>
          <cell r="G903">
            <v>2772.49</v>
          </cell>
          <cell r="H903" t="str">
            <v>FS00</v>
          </cell>
          <cell r="I903" t="str">
            <v>UN</v>
          </cell>
          <cell r="J903" t="b">
            <v>1</v>
          </cell>
          <cell r="K903">
            <v>10</v>
          </cell>
          <cell r="L903">
            <v>1</v>
          </cell>
          <cell r="M903">
            <v>10</v>
          </cell>
          <cell r="N903">
            <v>27724.899999999998</v>
          </cell>
        </row>
        <row r="904">
          <cell r="C904" t="str">
            <v>104549060FS00</v>
          </cell>
          <cell r="D904">
            <v>104549060</v>
          </cell>
          <cell r="E904" t="str">
            <v>C20</v>
          </cell>
          <cell r="F904" t="str">
            <v>UN</v>
          </cell>
          <cell r="G904">
            <v>1650</v>
          </cell>
          <cell r="H904" t="str">
            <v>FS00</v>
          </cell>
          <cell r="I904" t="str">
            <v>UN</v>
          </cell>
          <cell r="J904" t="b">
            <v>1</v>
          </cell>
          <cell r="K904">
            <v>20</v>
          </cell>
          <cell r="L904">
            <v>1</v>
          </cell>
          <cell r="M904">
            <v>20</v>
          </cell>
          <cell r="N904">
            <v>33000</v>
          </cell>
        </row>
        <row r="905">
          <cell r="C905" t="str">
            <v>104549070FS00</v>
          </cell>
          <cell r="D905">
            <v>104549070</v>
          </cell>
          <cell r="E905" t="str">
            <v>C10</v>
          </cell>
          <cell r="F905" t="str">
            <v>UN</v>
          </cell>
          <cell r="G905">
            <v>2950</v>
          </cell>
          <cell r="H905" t="str">
            <v>FS00</v>
          </cell>
          <cell r="I905" t="str">
            <v>UN</v>
          </cell>
          <cell r="J905" t="b">
            <v>1</v>
          </cell>
          <cell r="K905">
            <v>10</v>
          </cell>
          <cell r="L905">
            <v>1</v>
          </cell>
          <cell r="M905">
            <v>10</v>
          </cell>
          <cell r="N905">
            <v>29500</v>
          </cell>
        </row>
        <row r="906">
          <cell r="C906" t="str">
            <v>104549080FS00</v>
          </cell>
          <cell r="D906">
            <v>104549080</v>
          </cell>
          <cell r="E906" t="str">
            <v>C10</v>
          </cell>
          <cell r="F906" t="str">
            <v>UN</v>
          </cell>
          <cell r="G906">
            <v>2950</v>
          </cell>
          <cell r="H906" t="str">
            <v>FS00</v>
          </cell>
          <cell r="I906" t="str">
            <v>UN</v>
          </cell>
          <cell r="J906" t="b">
            <v>1</v>
          </cell>
          <cell r="K906">
            <v>10</v>
          </cell>
          <cell r="L906">
            <v>1</v>
          </cell>
          <cell r="M906">
            <v>10</v>
          </cell>
          <cell r="N906">
            <v>29500</v>
          </cell>
        </row>
        <row r="907">
          <cell r="C907" t="str">
            <v>104518970FS00</v>
          </cell>
          <cell r="D907">
            <v>104518970</v>
          </cell>
          <cell r="E907" t="str">
            <v>C10</v>
          </cell>
          <cell r="F907" t="str">
            <v>UN</v>
          </cell>
          <cell r="G907">
            <v>2832.09</v>
          </cell>
          <cell r="H907" t="str">
            <v>FS00</v>
          </cell>
          <cell r="I907" t="str">
            <v>UN</v>
          </cell>
          <cell r="J907" t="b">
            <v>1</v>
          </cell>
          <cell r="K907">
            <v>10</v>
          </cell>
          <cell r="L907">
            <v>1</v>
          </cell>
          <cell r="M907">
            <v>10</v>
          </cell>
          <cell r="N907">
            <v>28320.9</v>
          </cell>
        </row>
        <row r="908">
          <cell r="C908" t="str">
            <v>104519120FS00</v>
          </cell>
          <cell r="D908">
            <v>104519120</v>
          </cell>
          <cell r="E908" t="str">
            <v>C10</v>
          </cell>
          <cell r="F908" t="str">
            <v>UN</v>
          </cell>
          <cell r="G908">
            <v>3267.17</v>
          </cell>
          <cell r="H908" t="str">
            <v>FS00</v>
          </cell>
          <cell r="I908" t="str">
            <v>UN</v>
          </cell>
          <cell r="J908" t="b">
            <v>1</v>
          </cell>
          <cell r="K908">
            <v>10</v>
          </cell>
          <cell r="L908">
            <v>1</v>
          </cell>
          <cell r="M908">
            <v>10</v>
          </cell>
          <cell r="N908">
            <v>32671.7</v>
          </cell>
        </row>
        <row r="909">
          <cell r="C909" t="str">
            <v>104544640FS00</v>
          </cell>
          <cell r="D909">
            <v>104544640</v>
          </cell>
          <cell r="E909" t="str">
            <v>C10</v>
          </cell>
          <cell r="F909" t="str">
            <v>UN</v>
          </cell>
          <cell r="G909">
            <v>2828</v>
          </cell>
          <cell r="H909" t="str">
            <v>FS00</v>
          </cell>
          <cell r="I909" t="str">
            <v>UN</v>
          </cell>
          <cell r="J909" t="b">
            <v>1</v>
          </cell>
          <cell r="K909">
            <v>10</v>
          </cell>
          <cell r="L909">
            <v>1</v>
          </cell>
          <cell r="M909">
            <v>10</v>
          </cell>
          <cell r="N909">
            <v>28280</v>
          </cell>
        </row>
        <row r="910">
          <cell r="C910" t="str">
            <v>104549090FS00</v>
          </cell>
          <cell r="D910">
            <v>104549090</v>
          </cell>
          <cell r="E910" t="str">
            <v>C10</v>
          </cell>
          <cell r="F910" t="str">
            <v>UN</v>
          </cell>
          <cell r="G910">
            <v>4190</v>
          </cell>
          <cell r="H910" t="str">
            <v>FS00</v>
          </cell>
          <cell r="I910" t="str">
            <v>UN</v>
          </cell>
          <cell r="J910" t="b">
            <v>1</v>
          </cell>
          <cell r="K910">
            <v>10</v>
          </cell>
          <cell r="L910">
            <v>1</v>
          </cell>
          <cell r="M910">
            <v>10</v>
          </cell>
          <cell r="N910">
            <v>41900</v>
          </cell>
        </row>
        <row r="911">
          <cell r="C911" t="str">
            <v>104524690FS00</v>
          </cell>
          <cell r="D911">
            <v>104524690</v>
          </cell>
          <cell r="E911" t="str">
            <v>C10</v>
          </cell>
          <cell r="F911" t="str">
            <v>UN</v>
          </cell>
          <cell r="G911">
            <v>5286.25</v>
          </cell>
          <cell r="H911" t="str">
            <v>FS00</v>
          </cell>
          <cell r="I911" t="str">
            <v>UN</v>
          </cell>
          <cell r="J911" t="b">
            <v>1</v>
          </cell>
          <cell r="K911">
            <v>10</v>
          </cell>
          <cell r="L911">
            <v>1</v>
          </cell>
          <cell r="M911">
            <v>10</v>
          </cell>
          <cell r="N911">
            <v>52862.5</v>
          </cell>
        </row>
        <row r="912">
          <cell r="C912" t="str">
            <v>104547070FS00</v>
          </cell>
          <cell r="D912">
            <v>104547070</v>
          </cell>
          <cell r="E912" t="str">
            <v>C09</v>
          </cell>
          <cell r="F912" t="str">
            <v>UN</v>
          </cell>
          <cell r="G912">
            <v>1750</v>
          </cell>
          <cell r="H912" t="str">
            <v>FS00</v>
          </cell>
          <cell r="I912" t="str">
            <v>UN</v>
          </cell>
          <cell r="J912" t="b">
            <v>1</v>
          </cell>
          <cell r="K912">
            <v>9</v>
          </cell>
          <cell r="L912">
            <v>1</v>
          </cell>
          <cell r="M912">
            <v>9</v>
          </cell>
          <cell r="N912">
            <v>15750</v>
          </cell>
        </row>
        <row r="913">
          <cell r="C913" t="str">
            <v>104545030FS00</v>
          </cell>
          <cell r="D913">
            <v>104545030</v>
          </cell>
          <cell r="E913" t="str">
            <v>C10</v>
          </cell>
          <cell r="F913" t="str">
            <v>UN</v>
          </cell>
          <cell r="G913">
            <v>1105</v>
          </cell>
          <cell r="H913" t="str">
            <v>FS00</v>
          </cell>
          <cell r="I913" t="str">
            <v>UN</v>
          </cell>
          <cell r="J913" t="b">
            <v>1</v>
          </cell>
          <cell r="K913">
            <v>10</v>
          </cell>
          <cell r="L913">
            <v>1</v>
          </cell>
          <cell r="M913">
            <v>10</v>
          </cell>
          <cell r="N913">
            <v>11050</v>
          </cell>
        </row>
        <row r="914">
          <cell r="C914" t="str">
            <v>104547470FS00</v>
          </cell>
          <cell r="D914">
            <v>104547470</v>
          </cell>
          <cell r="E914" t="str">
            <v>C10</v>
          </cell>
          <cell r="F914" t="str">
            <v>UN</v>
          </cell>
          <cell r="G914">
            <v>1741</v>
          </cell>
          <cell r="H914" t="str">
            <v>FS00</v>
          </cell>
          <cell r="I914" t="str">
            <v>UN</v>
          </cell>
          <cell r="J914" t="b">
            <v>1</v>
          </cell>
          <cell r="K914">
            <v>10</v>
          </cell>
          <cell r="L914">
            <v>1</v>
          </cell>
          <cell r="M914">
            <v>10</v>
          </cell>
          <cell r="N914">
            <v>17410</v>
          </cell>
        </row>
        <row r="915">
          <cell r="C915" t="str">
            <v>104301050FS00</v>
          </cell>
          <cell r="D915">
            <v>104301050</v>
          </cell>
          <cell r="E915" t="str">
            <v>C04</v>
          </cell>
          <cell r="F915" t="str">
            <v>UN</v>
          </cell>
          <cell r="G915">
            <v>4184.55</v>
          </cell>
          <cell r="H915" t="str">
            <v>FS00</v>
          </cell>
          <cell r="I915" t="str">
            <v>UN</v>
          </cell>
          <cell r="J915" t="b">
            <v>1</v>
          </cell>
          <cell r="K915">
            <v>4</v>
          </cell>
          <cell r="L915">
            <v>1</v>
          </cell>
          <cell r="M915">
            <v>4</v>
          </cell>
          <cell r="N915">
            <v>16738.2</v>
          </cell>
        </row>
        <row r="916">
          <cell r="C916" t="str">
            <v>104547450FS00</v>
          </cell>
          <cell r="D916">
            <v>104547450</v>
          </cell>
          <cell r="E916" t="str">
            <v>C10</v>
          </cell>
          <cell r="F916" t="str">
            <v>UN</v>
          </cell>
          <cell r="G916">
            <v>2285</v>
          </cell>
          <cell r="H916" t="str">
            <v>FS00</v>
          </cell>
          <cell r="I916" t="str">
            <v>UN</v>
          </cell>
          <cell r="J916" t="b">
            <v>1</v>
          </cell>
          <cell r="K916">
            <v>10</v>
          </cell>
          <cell r="L916">
            <v>1</v>
          </cell>
          <cell r="M916">
            <v>10</v>
          </cell>
          <cell r="N916">
            <v>22850</v>
          </cell>
        </row>
        <row r="917">
          <cell r="C917" t="str">
            <v>104539710FS00</v>
          </cell>
          <cell r="D917">
            <v>104539710</v>
          </cell>
          <cell r="E917" t="str">
            <v>C04</v>
          </cell>
          <cell r="F917" t="str">
            <v>UN</v>
          </cell>
          <cell r="G917">
            <v>4498</v>
          </cell>
          <cell r="H917" t="str">
            <v>FS00</v>
          </cell>
          <cell r="I917" t="str">
            <v>UN</v>
          </cell>
          <cell r="J917" t="b">
            <v>1</v>
          </cell>
          <cell r="K917">
            <v>4</v>
          </cell>
          <cell r="L917">
            <v>1</v>
          </cell>
          <cell r="M917">
            <v>4</v>
          </cell>
          <cell r="N917">
            <v>17992</v>
          </cell>
        </row>
        <row r="918">
          <cell r="C918" t="str">
            <v>104321070FS00</v>
          </cell>
          <cell r="D918">
            <v>104321070</v>
          </cell>
          <cell r="E918" t="str">
            <v>C04</v>
          </cell>
          <cell r="F918" t="str">
            <v>UN</v>
          </cell>
          <cell r="G918">
            <v>3657.13</v>
          </cell>
          <cell r="H918" t="str">
            <v>FS00</v>
          </cell>
          <cell r="I918" t="str">
            <v>UN</v>
          </cell>
          <cell r="J918" t="b">
            <v>1</v>
          </cell>
          <cell r="K918">
            <v>4</v>
          </cell>
          <cell r="L918">
            <v>1</v>
          </cell>
          <cell r="M918">
            <v>4</v>
          </cell>
          <cell r="N918">
            <v>14628.52</v>
          </cell>
        </row>
        <row r="919">
          <cell r="C919" t="str">
            <v>104544890FS00</v>
          </cell>
          <cell r="D919">
            <v>104544890</v>
          </cell>
          <cell r="E919" t="str">
            <v>C10</v>
          </cell>
          <cell r="F919" t="str">
            <v>UN</v>
          </cell>
          <cell r="G919">
            <v>1725</v>
          </cell>
          <cell r="H919" t="str">
            <v>FS00</v>
          </cell>
          <cell r="I919" t="str">
            <v>UN</v>
          </cell>
          <cell r="J919" t="b">
            <v>1</v>
          </cell>
          <cell r="K919">
            <v>10</v>
          </cell>
          <cell r="L919">
            <v>1</v>
          </cell>
          <cell r="M919">
            <v>10</v>
          </cell>
          <cell r="N919">
            <v>17250</v>
          </cell>
        </row>
        <row r="920">
          <cell r="C920" t="str">
            <v>104521770FS00</v>
          </cell>
          <cell r="D920">
            <v>104521770</v>
          </cell>
          <cell r="E920" t="str">
            <v>C04</v>
          </cell>
          <cell r="F920" t="str">
            <v>UN</v>
          </cell>
          <cell r="G920">
            <v>4373</v>
          </cell>
          <cell r="H920" t="str">
            <v>FS00</v>
          </cell>
          <cell r="I920" t="str">
            <v>UN</v>
          </cell>
          <cell r="J920" t="b">
            <v>1</v>
          </cell>
          <cell r="K920">
            <v>4</v>
          </cell>
          <cell r="L920">
            <v>1</v>
          </cell>
          <cell r="M920">
            <v>4</v>
          </cell>
          <cell r="N920">
            <v>17492</v>
          </cell>
        </row>
        <row r="921">
          <cell r="C921" t="str">
            <v>104540460FS00</v>
          </cell>
          <cell r="D921">
            <v>104540460</v>
          </cell>
          <cell r="E921" t="str">
            <v>C12</v>
          </cell>
          <cell r="F921" t="str">
            <v>UN</v>
          </cell>
          <cell r="G921">
            <v>2090</v>
          </cell>
          <cell r="H921" t="str">
            <v>FS00</v>
          </cell>
          <cell r="I921" t="str">
            <v>UN</v>
          </cell>
          <cell r="J921" t="b">
            <v>1</v>
          </cell>
          <cell r="K921">
            <v>12</v>
          </cell>
          <cell r="L921">
            <v>1</v>
          </cell>
          <cell r="M921">
            <v>12</v>
          </cell>
          <cell r="N921">
            <v>25080</v>
          </cell>
        </row>
        <row r="922">
          <cell r="C922" t="str">
            <v>104300500FS00</v>
          </cell>
          <cell r="D922">
            <v>104300500</v>
          </cell>
          <cell r="E922" t="str">
            <v>C04</v>
          </cell>
          <cell r="F922" t="str">
            <v>UN</v>
          </cell>
          <cell r="G922">
            <v>4212.6099999999997</v>
          </cell>
          <cell r="H922" t="str">
            <v>FS00</v>
          </cell>
          <cell r="I922" t="str">
            <v>UN</v>
          </cell>
          <cell r="J922" t="b">
            <v>1</v>
          </cell>
          <cell r="K922">
            <v>4</v>
          </cell>
          <cell r="L922">
            <v>1</v>
          </cell>
          <cell r="M922">
            <v>4</v>
          </cell>
          <cell r="N922">
            <v>16850.439999999999</v>
          </cell>
        </row>
        <row r="923">
          <cell r="C923" t="str">
            <v>104547050FS00</v>
          </cell>
          <cell r="D923">
            <v>104547050</v>
          </cell>
          <cell r="E923" t="str">
            <v>C27</v>
          </cell>
          <cell r="F923" t="str">
            <v>UN</v>
          </cell>
          <cell r="G923">
            <v>1380</v>
          </cell>
          <cell r="H923" t="str">
            <v>FS00</v>
          </cell>
          <cell r="I923" t="str">
            <v>UN</v>
          </cell>
          <cell r="J923" t="b">
            <v>1</v>
          </cell>
          <cell r="K923">
            <v>27</v>
          </cell>
          <cell r="L923">
            <v>1</v>
          </cell>
          <cell r="M923">
            <v>27</v>
          </cell>
          <cell r="N923">
            <v>37260</v>
          </cell>
        </row>
        <row r="924">
          <cell r="C924" t="str">
            <v>104519580FS00</v>
          </cell>
          <cell r="D924">
            <v>104519580</v>
          </cell>
          <cell r="E924" t="str">
            <v>C04</v>
          </cell>
          <cell r="F924" t="str">
            <v>UN</v>
          </cell>
          <cell r="G924">
            <v>4480.37</v>
          </cell>
          <cell r="H924" t="str">
            <v>FS00</v>
          </cell>
          <cell r="I924" t="str">
            <v>UN</v>
          </cell>
          <cell r="J924" t="b">
            <v>1</v>
          </cell>
          <cell r="K924">
            <v>4</v>
          </cell>
          <cell r="L924">
            <v>1</v>
          </cell>
          <cell r="M924">
            <v>4</v>
          </cell>
          <cell r="N924">
            <v>17921.48</v>
          </cell>
        </row>
        <row r="925">
          <cell r="C925" t="str">
            <v>104547060FS00</v>
          </cell>
          <cell r="D925">
            <v>104547060</v>
          </cell>
          <cell r="E925" t="str">
            <v>C10</v>
          </cell>
          <cell r="F925" t="str">
            <v>UN</v>
          </cell>
          <cell r="G925">
            <v>4490</v>
          </cell>
          <cell r="H925" t="str">
            <v>FS00</v>
          </cell>
          <cell r="I925" t="str">
            <v>UN</v>
          </cell>
          <cell r="J925" t="b">
            <v>1</v>
          </cell>
          <cell r="K925">
            <v>10</v>
          </cell>
          <cell r="L925">
            <v>1</v>
          </cell>
          <cell r="M925">
            <v>10</v>
          </cell>
          <cell r="N925">
            <v>44900</v>
          </cell>
        </row>
        <row r="926">
          <cell r="C926" t="str">
            <v>104519700FS00</v>
          </cell>
          <cell r="D926">
            <v>104519700</v>
          </cell>
          <cell r="E926" t="str">
            <v>C10</v>
          </cell>
          <cell r="F926" t="str">
            <v>UN</v>
          </cell>
          <cell r="G926">
            <v>2552.85</v>
          </cell>
          <cell r="H926" t="str">
            <v>FS00</v>
          </cell>
          <cell r="I926" t="str">
            <v>UN</v>
          </cell>
          <cell r="J926" t="b">
            <v>1</v>
          </cell>
          <cell r="K926">
            <v>10</v>
          </cell>
          <cell r="L926">
            <v>1</v>
          </cell>
          <cell r="M926">
            <v>10</v>
          </cell>
          <cell r="N926">
            <v>25528.5</v>
          </cell>
        </row>
        <row r="927">
          <cell r="C927" t="str">
            <v>104548180FS00</v>
          </cell>
          <cell r="D927">
            <v>104548180</v>
          </cell>
          <cell r="E927" t="str">
            <v>C06</v>
          </cell>
          <cell r="F927" t="str">
            <v>UN</v>
          </cell>
          <cell r="G927">
            <v>2150</v>
          </cell>
          <cell r="H927" t="str">
            <v>FS00</v>
          </cell>
          <cell r="I927" t="str">
            <v>UN</v>
          </cell>
          <cell r="J927" t="b">
            <v>1</v>
          </cell>
          <cell r="K927">
            <v>6</v>
          </cell>
          <cell r="L927">
            <v>1</v>
          </cell>
          <cell r="M927">
            <v>6</v>
          </cell>
          <cell r="N927">
            <v>12900</v>
          </cell>
        </row>
        <row r="928">
          <cell r="C928" t="str">
            <v>104547080FS00</v>
          </cell>
          <cell r="D928">
            <v>104547080</v>
          </cell>
          <cell r="E928" t="str">
            <v>C12</v>
          </cell>
          <cell r="F928" t="str">
            <v>UN</v>
          </cell>
          <cell r="G928">
            <v>2290</v>
          </cell>
          <cell r="H928" t="str">
            <v>FS00</v>
          </cell>
          <cell r="I928" t="str">
            <v>UN</v>
          </cell>
          <cell r="J928" t="b">
            <v>1</v>
          </cell>
          <cell r="K928">
            <v>12</v>
          </cell>
          <cell r="L928">
            <v>1</v>
          </cell>
          <cell r="M928">
            <v>12</v>
          </cell>
          <cell r="N928">
            <v>27480</v>
          </cell>
        </row>
        <row r="929">
          <cell r="C929" t="str">
            <v>104515110FS00</v>
          </cell>
          <cell r="D929">
            <v>104515110</v>
          </cell>
          <cell r="E929" t="str">
            <v>C04</v>
          </cell>
          <cell r="F929" t="str">
            <v>UN</v>
          </cell>
          <cell r="G929">
            <v>3491.04</v>
          </cell>
          <cell r="H929" t="str">
            <v>FS00</v>
          </cell>
          <cell r="I929" t="str">
            <v>UN</v>
          </cell>
          <cell r="J929" t="b">
            <v>1</v>
          </cell>
          <cell r="K929">
            <v>4</v>
          </cell>
          <cell r="L929">
            <v>1</v>
          </cell>
          <cell r="M929">
            <v>4</v>
          </cell>
          <cell r="N929">
            <v>13964.16</v>
          </cell>
        </row>
        <row r="930">
          <cell r="C930" t="str">
            <v>104547460FS00</v>
          </cell>
          <cell r="D930">
            <v>104547460</v>
          </cell>
          <cell r="E930" t="str">
            <v>C10</v>
          </cell>
          <cell r="F930" t="str">
            <v>UN</v>
          </cell>
          <cell r="G930">
            <v>1433</v>
          </cell>
          <cell r="H930" t="str">
            <v>FS00</v>
          </cell>
          <cell r="I930" t="str">
            <v>UN</v>
          </cell>
          <cell r="J930" t="b">
            <v>1</v>
          </cell>
          <cell r="K930">
            <v>10</v>
          </cell>
          <cell r="L930">
            <v>1</v>
          </cell>
          <cell r="M930">
            <v>10</v>
          </cell>
          <cell r="N930">
            <v>14330</v>
          </cell>
        </row>
        <row r="931">
          <cell r="C931" t="str">
            <v>104540470FS00</v>
          </cell>
          <cell r="D931">
            <v>104540470</v>
          </cell>
          <cell r="E931" t="str">
            <v>C15</v>
          </cell>
          <cell r="F931" t="str">
            <v>UN</v>
          </cell>
          <cell r="G931">
            <v>2740</v>
          </cell>
          <cell r="H931" t="str">
            <v>FS00</v>
          </cell>
          <cell r="I931" t="str">
            <v>UN</v>
          </cell>
          <cell r="J931" t="b">
            <v>1</v>
          </cell>
          <cell r="K931">
            <v>15</v>
          </cell>
          <cell r="L931">
            <v>1</v>
          </cell>
          <cell r="M931">
            <v>15</v>
          </cell>
          <cell r="N931">
            <v>41100</v>
          </cell>
        </row>
        <row r="932">
          <cell r="C932" t="str">
            <v>104539580FS00</v>
          </cell>
          <cell r="D932">
            <v>104539580</v>
          </cell>
          <cell r="E932" t="str">
            <v>C04</v>
          </cell>
          <cell r="F932" t="str">
            <v>UN</v>
          </cell>
          <cell r="G932">
            <v>9836</v>
          </cell>
          <cell r="H932" t="str">
            <v>FS00</v>
          </cell>
          <cell r="I932" t="str">
            <v>UN</v>
          </cell>
          <cell r="J932" t="b">
            <v>1</v>
          </cell>
          <cell r="K932">
            <v>4</v>
          </cell>
          <cell r="L932">
            <v>1</v>
          </cell>
          <cell r="M932">
            <v>4</v>
          </cell>
          <cell r="N932">
            <v>39344</v>
          </cell>
        </row>
        <row r="933">
          <cell r="C933" t="str">
            <v>150000324FS00</v>
          </cell>
          <cell r="D933">
            <v>150000324</v>
          </cell>
          <cell r="E933" t="str">
            <v>D10</v>
          </cell>
          <cell r="F933" t="str">
            <v>UN</v>
          </cell>
          <cell r="G933">
            <v>1264.0999999999999</v>
          </cell>
          <cell r="H933" t="str">
            <v>FS00</v>
          </cell>
          <cell r="I933" t="str">
            <v>UN</v>
          </cell>
          <cell r="J933" t="b">
            <v>1</v>
          </cell>
          <cell r="K933">
            <v>10</v>
          </cell>
          <cell r="L933">
            <v>1</v>
          </cell>
          <cell r="M933">
            <v>10</v>
          </cell>
          <cell r="N933">
            <v>12641</v>
          </cell>
        </row>
        <row r="934">
          <cell r="C934" t="str">
            <v>104542630FS00</v>
          </cell>
          <cell r="D934">
            <v>104542630</v>
          </cell>
          <cell r="E934" t="str">
            <v>D10</v>
          </cell>
          <cell r="F934" t="str">
            <v>UN</v>
          </cell>
          <cell r="G934">
            <v>866</v>
          </cell>
          <cell r="H934" t="str">
            <v>FS00</v>
          </cell>
          <cell r="I934" t="str">
            <v>UN</v>
          </cell>
          <cell r="J934" t="b">
            <v>1</v>
          </cell>
          <cell r="K934">
            <v>10</v>
          </cell>
          <cell r="L934">
            <v>1</v>
          </cell>
          <cell r="M934">
            <v>10</v>
          </cell>
          <cell r="N934">
            <v>8660</v>
          </cell>
        </row>
        <row r="935">
          <cell r="C935" t="str">
            <v>104519920FS00</v>
          </cell>
          <cell r="D935">
            <v>104519920</v>
          </cell>
          <cell r="E935" t="str">
            <v>D10</v>
          </cell>
          <cell r="F935" t="str">
            <v>UN</v>
          </cell>
          <cell r="G935">
            <v>1332.24</v>
          </cell>
          <cell r="H935" t="str">
            <v>FS00</v>
          </cell>
          <cell r="I935" t="str">
            <v>UN</v>
          </cell>
          <cell r="J935" t="b">
            <v>1</v>
          </cell>
          <cell r="K935">
            <v>10</v>
          </cell>
          <cell r="L935">
            <v>1</v>
          </cell>
          <cell r="M935">
            <v>10</v>
          </cell>
          <cell r="N935">
            <v>13322.4</v>
          </cell>
        </row>
        <row r="936">
          <cell r="C936" t="str">
            <v>150001807FS00</v>
          </cell>
          <cell r="D936">
            <v>150001807</v>
          </cell>
          <cell r="E936" t="str">
            <v>D05</v>
          </cell>
          <cell r="F936" t="str">
            <v>UN</v>
          </cell>
          <cell r="G936">
            <v>2656.61</v>
          </cell>
          <cell r="H936" t="str">
            <v>FS00</v>
          </cell>
          <cell r="I936" t="str">
            <v>UN</v>
          </cell>
          <cell r="J936" t="b">
            <v>1</v>
          </cell>
          <cell r="K936">
            <v>5</v>
          </cell>
          <cell r="L936">
            <v>1</v>
          </cell>
          <cell r="M936">
            <v>5</v>
          </cell>
          <cell r="N936">
            <v>13283.050000000001</v>
          </cell>
        </row>
        <row r="937">
          <cell r="C937" t="str">
            <v>104537640FS00</v>
          </cell>
          <cell r="D937">
            <v>104537640</v>
          </cell>
          <cell r="E937" t="str">
            <v>C10</v>
          </cell>
          <cell r="F937" t="str">
            <v>UN</v>
          </cell>
          <cell r="G937">
            <v>889</v>
          </cell>
          <cell r="H937" t="str">
            <v>FS00</v>
          </cell>
          <cell r="I937" t="str">
            <v>UN</v>
          </cell>
          <cell r="J937" t="b">
            <v>1</v>
          </cell>
          <cell r="K937">
            <v>10</v>
          </cell>
          <cell r="L937">
            <v>1</v>
          </cell>
          <cell r="M937">
            <v>10</v>
          </cell>
          <cell r="N937">
            <v>8890</v>
          </cell>
        </row>
        <row r="938">
          <cell r="C938" t="str">
            <v>104535120FS00</v>
          </cell>
          <cell r="D938">
            <v>104535120</v>
          </cell>
          <cell r="E938" t="str">
            <v>D10</v>
          </cell>
          <cell r="F938" t="str">
            <v>UN</v>
          </cell>
          <cell r="G938">
            <v>624</v>
          </cell>
          <cell r="H938" t="str">
            <v>FS00</v>
          </cell>
          <cell r="I938" t="str">
            <v>UN</v>
          </cell>
          <cell r="J938" t="b">
            <v>1</v>
          </cell>
          <cell r="K938">
            <v>10</v>
          </cell>
          <cell r="L938">
            <v>1</v>
          </cell>
          <cell r="M938">
            <v>10</v>
          </cell>
          <cell r="N938">
            <v>6240</v>
          </cell>
        </row>
        <row r="939">
          <cell r="C939" t="str">
            <v>104527320FS00</v>
          </cell>
          <cell r="D939">
            <v>104527320</v>
          </cell>
          <cell r="E939" t="str">
            <v>D10</v>
          </cell>
          <cell r="F939" t="str">
            <v>UN</v>
          </cell>
          <cell r="G939">
            <v>1109</v>
          </cell>
          <cell r="H939" t="str">
            <v>FS00</v>
          </cell>
          <cell r="I939" t="str">
            <v>UN</v>
          </cell>
          <cell r="J939" t="b">
            <v>1</v>
          </cell>
          <cell r="K939">
            <v>10</v>
          </cell>
          <cell r="L939">
            <v>1</v>
          </cell>
          <cell r="M939">
            <v>10</v>
          </cell>
          <cell r="N939">
            <v>11090</v>
          </cell>
        </row>
        <row r="940">
          <cell r="C940" t="str">
            <v>104513000FS00</v>
          </cell>
          <cell r="D940">
            <v>104513000</v>
          </cell>
          <cell r="E940" t="str">
            <v>D10</v>
          </cell>
          <cell r="F940" t="str">
            <v>UN</v>
          </cell>
          <cell r="G940">
            <v>1306.73</v>
          </cell>
          <cell r="H940" t="str">
            <v>FS00</v>
          </cell>
          <cell r="I940" t="str">
            <v>UN</v>
          </cell>
          <cell r="J940" t="b">
            <v>1</v>
          </cell>
          <cell r="K940">
            <v>10</v>
          </cell>
          <cell r="L940">
            <v>1</v>
          </cell>
          <cell r="M940">
            <v>10</v>
          </cell>
          <cell r="N940">
            <v>13067.3</v>
          </cell>
        </row>
        <row r="941">
          <cell r="C941" t="str">
            <v>104520620FS00</v>
          </cell>
          <cell r="D941">
            <v>104520620</v>
          </cell>
          <cell r="E941" t="str">
            <v>D05</v>
          </cell>
          <cell r="F941" t="str">
            <v>UN</v>
          </cell>
          <cell r="G941">
            <v>2398</v>
          </cell>
          <cell r="H941" t="str">
            <v>FS00</v>
          </cell>
          <cell r="I941" t="str">
            <v>UN</v>
          </cell>
          <cell r="J941" t="b">
            <v>1</v>
          </cell>
          <cell r="K941">
            <v>5</v>
          </cell>
          <cell r="L941">
            <v>1</v>
          </cell>
          <cell r="M941">
            <v>5</v>
          </cell>
          <cell r="N941">
            <v>11990</v>
          </cell>
        </row>
        <row r="942">
          <cell r="C942" t="str">
            <v>104544250FS00</v>
          </cell>
          <cell r="D942">
            <v>104544250</v>
          </cell>
          <cell r="E942" t="str">
            <v>D10</v>
          </cell>
          <cell r="F942" t="str">
            <v>UN</v>
          </cell>
          <cell r="G942">
            <v>809</v>
          </cell>
          <cell r="H942" t="str">
            <v>FS00</v>
          </cell>
          <cell r="I942" t="str">
            <v>UN</v>
          </cell>
          <cell r="J942" t="b">
            <v>1</v>
          </cell>
          <cell r="K942">
            <v>10</v>
          </cell>
          <cell r="L942">
            <v>1</v>
          </cell>
          <cell r="M942">
            <v>10</v>
          </cell>
          <cell r="N942">
            <v>8090</v>
          </cell>
        </row>
        <row r="943">
          <cell r="C943" t="str">
            <v>104526560FS00</v>
          </cell>
          <cell r="D943">
            <v>104526560</v>
          </cell>
          <cell r="E943" t="str">
            <v>D10</v>
          </cell>
          <cell r="F943" t="str">
            <v>UN</v>
          </cell>
          <cell r="G943">
            <v>1047</v>
          </cell>
          <cell r="H943" t="str">
            <v>FS00</v>
          </cell>
          <cell r="I943" t="str">
            <v>UN</v>
          </cell>
          <cell r="J943" t="b">
            <v>1</v>
          </cell>
          <cell r="K943">
            <v>10</v>
          </cell>
          <cell r="L943">
            <v>1</v>
          </cell>
          <cell r="M943">
            <v>10</v>
          </cell>
          <cell r="N943">
            <v>10470</v>
          </cell>
        </row>
        <row r="944">
          <cell r="C944" t="str">
            <v>150001092FS00</v>
          </cell>
          <cell r="D944">
            <v>150001092</v>
          </cell>
          <cell r="E944" t="str">
            <v>C10</v>
          </cell>
          <cell r="F944" t="str">
            <v>UN</v>
          </cell>
          <cell r="G944">
            <v>2608.96</v>
          </cell>
          <cell r="H944" t="str">
            <v>FS00</v>
          </cell>
          <cell r="I944" t="str">
            <v>UN</v>
          </cell>
          <cell r="J944" t="b">
            <v>1</v>
          </cell>
          <cell r="K944">
            <v>10</v>
          </cell>
          <cell r="L944">
            <v>1</v>
          </cell>
          <cell r="M944">
            <v>10</v>
          </cell>
          <cell r="N944">
            <v>26089.599999999999</v>
          </cell>
        </row>
        <row r="945">
          <cell r="C945" t="str">
            <v>104529990FS00</v>
          </cell>
          <cell r="D945">
            <v>104529990</v>
          </cell>
          <cell r="E945" t="str">
            <v>D05</v>
          </cell>
          <cell r="F945" t="str">
            <v>UN</v>
          </cell>
          <cell r="G945">
            <v>2499</v>
          </cell>
          <cell r="H945" t="str">
            <v>FS00</v>
          </cell>
          <cell r="I945" t="str">
            <v>UN</v>
          </cell>
          <cell r="J945" t="b">
            <v>1</v>
          </cell>
          <cell r="K945">
            <v>5</v>
          </cell>
          <cell r="L945">
            <v>1</v>
          </cell>
          <cell r="M945">
            <v>5</v>
          </cell>
          <cell r="N945">
            <v>12495</v>
          </cell>
        </row>
        <row r="946">
          <cell r="C946" t="str">
            <v>104546960FS00</v>
          </cell>
          <cell r="D946">
            <v>104546960</v>
          </cell>
          <cell r="E946" t="str">
            <v>C10</v>
          </cell>
          <cell r="F946" t="str">
            <v>UN</v>
          </cell>
          <cell r="G946">
            <v>780</v>
          </cell>
          <cell r="H946" t="str">
            <v>FS00</v>
          </cell>
          <cell r="I946" t="str">
            <v>UN</v>
          </cell>
          <cell r="J946" t="b">
            <v>1</v>
          </cell>
          <cell r="K946">
            <v>10</v>
          </cell>
          <cell r="L946">
            <v>1</v>
          </cell>
          <cell r="M946">
            <v>10</v>
          </cell>
          <cell r="N946">
            <v>7800</v>
          </cell>
        </row>
        <row r="947">
          <cell r="C947" t="str">
            <v>104534660FS00</v>
          </cell>
          <cell r="D947">
            <v>104534660</v>
          </cell>
          <cell r="E947" t="str">
            <v>D20</v>
          </cell>
          <cell r="F947" t="str">
            <v>UN</v>
          </cell>
          <cell r="G947">
            <v>820</v>
          </cell>
          <cell r="H947" t="str">
            <v>FS00</v>
          </cell>
          <cell r="I947" t="str">
            <v>UN</v>
          </cell>
          <cell r="J947" t="b">
            <v>1</v>
          </cell>
          <cell r="K947">
            <v>20</v>
          </cell>
          <cell r="L947">
            <v>1</v>
          </cell>
          <cell r="M947">
            <v>20</v>
          </cell>
          <cell r="N947">
            <v>16400</v>
          </cell>
        </row>
        <row r="948">
          <cell r="C948" t="str">
            <v>150000893FS00</v>
          </cell>
          <cell r="D948">
            <v>150000893</v>
          </cell>
          <cell r="E948" t="str">
            <v>C20</v>
          </cell>
          <cell r="F948" t="str">
            <v>UN</v>
          </cell>
          <cell r="G948">
            <v>989.29</v>
          </cell>
          <cell r="H948" t="str">
            <v>FS00</v>
          </cell>
          <cell r="I948" t="str">
            <v>UN</v>
          </cell>
          <cell r="J948" t="b">
            <v>1</v>
          </cell>
          <cell r="K948">
            <v>20</v>
          </cell>
          <cell r="L948">
            <v>1</v>
          </cell>
          <cell r="M948">
            <v>20</v>
          </cell>
          <cell r="N948">
            <v>19785.8</v>
          </cell>
        </row>
        <row r="949">
          <cell r="C949" t="str">
            <v>104520990FS00</v>
          </cell>
          <cell r="D949">
            <v>104520990</v>
          </cell>
          <cell r="E949" t="str">
            <v>AJ</v>
          </cell>
          <cell r="F949" t="str">
            <v>KG</v>
          </cell>
          <cell r="G949">
            <v>850.13</v>
          </cell>
          <cell r="H949" t="str">
            <v>FS00</v>
          </cell>
          <cell r="I949" t="str">
            <v>KG</v>
          </cell>
          <cell r="J949" t="b">
            <v>1</v>
          </cell>
          <cell r="K949">
            <v>25</v>
          </cell>
          <cell r="L949">
            <v>1</v>
          </cell>
          <cell r="M949">
            <v>25</v>
          </cell>
          <cell r="N949">
            <v>21253.25</v>
          </cell>
        </row>
        <row r="950">
          <cell r="C950" t="str">
            <v>104521980FS00</v>
          </cell>
          <cell r="D950">
            <v>104521980</v>
          </cell>
          <cell r="E950" t="str">
            <v>AJ</v>
          </cell>
          <cell r="F950" t="str">
            <v>KG</v>
          </cell>
          <cell r="G950">
            <v>984.67</v>
          </cell>
          <cell r="H950" t="str">
            <v>FS00</v>
          </cell>
          <cell r="I950" t="str">
            <v>KG</v>
          </cell>
          <cell r="J950" t="b">
            <v>1</v>
          </cell>
          <cell r="K950">
            <v>5</v>
          </cell>
          <cell r="L950">
            <v>1</v>
          </cell>
          <cell r="M950">
            <v>5</v>
          </cell>
          <cell r="N950">
            <v>4923.3499999999995</v>
          </cell>
        </row>
        <row r="951">
          <cell r="C951" t="str">
            <v>104534100FS00</v>
          </cell>
          <cell r="D951">
            <v>104534100</v>
          </cell>
          <cell r="E951" t="str">
            <v>C18</v>
          </cell>
          <cell r="F951" t="str">
            <v>UN</v>
          </cell>
          <cell r="G951">
            <v>802</v>
          </cell>
          <cell r="H951" t="str">
            <v>FS00</v>
          </cell>
          <cell r="I951" t="str">
            <v>UN</v>
          </cell>
          <cell r="J951" t="b">
            <v>1</v>
          </cell>
          <cell r="K951">
            <v>18</v>
          </cell>
          <cell r="L951">
            <v>1</v>
          </cell>
          <cell r="M951">
            <v>18</v>
          </cell>
          <cell r="N951">
            <v>14436</v>
          </cell>
        </row>
        <row r="952">
          <cell r="C952" t="str">
            <v>104528710FS00</v>
          </cell>
          <cell r="D952">
            <v>104528710</v>
          </cell>
          <cell r="E952" t="str">
            <v>C16</v>
          </cell>
          <cell r="F952" t="str">
            <v>UN</v>
          </cell>
          <cell r="G952">
            <v>1705</v>
          </cell>
          <cell r="H952" t="str">
            <v>FS00</v>
          </cell>
          <cell r="I952" t="str">
            <v>UN</v>
          </cell>
          <cell r="J952" t="b">
            <v>1</v>
          </cell>
          <cell r="K952">
            <v>16</v>
          </cell>
          <cell r="L952">
            <v>1</v>
          </cell>
          <cell r="M952">
            <v>16</v>
          </cell>
          <cell r="N952">
            <v>27280</v>
          </cell>
        </row>
        <row r="953">
          <cell r="C953" t="str">
            <v>104528700FS00</v>
          </cell>
          <cell r="D953">
            <v>104528700</v>
          </cell>
          <cell r="E953" t="str">
            <v>C16</v>
          </cell>
          <cell r="F953" t="str">
            <v>UN</v>
          </cell>
          <cell r="G953">
            <v>1570</v>
          </cell>
          <cell r="H953" t="str">
            <v>FS00</v>
          </cell>
          <cell r="I953" t="str">
            <v>UN</v>
          </cell>
          <cell r="J953" t="b">
            <v>1</v>
          </cell>
          <cell r="K953">
            <v>16</v>
          </cell>
          <cell r="L953">
            <v>1</v>
          </cell>
          <cell r="M953">
            <v>16</v>
          </cell>
          <cell r="N953">
            <v>25120</v>
          </cell>
        </row>
        <row r="954">
          <cell r="C954" t="str">
            <v>104527560FS00</v>
          </cell>
          <cell r="D954">
            <v>104527560</v>
          </cell>
          <cell r="E954" t="str">
            <v>C16</v>
          </cell>
          <cell r="F954" t="str">
            <v>UN</v>
          </cell>
          <cell r="G954">
            <v>540</v>
          </cell>
          <cell r="H954" t="str">
            <v>FS00</v>
          </cell>
          <cell r="I954" t="str">
            <v>UN</v>
          </cell>
          <cell r="J954" t="b">
            <v>1</v>
          </cell>
          <cell r="K954">
            <v>16</v>
          </cell>
          <cell r="L954">
            <v>1</v>
          </cell>
          <cell r="M954">
            <v>16</v>
          </cell>
          <cell r="N954">
            <v>8640</v>
          </cell>
        </row>
        <row r="955">
          <cell r="C955" t="str">
            <v>104527550FS00</v>
          </cell>
          <cell r="D955">
            <v>104527550</v>
          </cell>
          <cell r="E955" t="str">
            <v>C10</v>
          </cell>
          <cell r="F955" t="str">
            <v>UN</v>
          </cell>
          <cell r="G955">
            <v>920</v>
          </cell>
          <cell r="H955" t="str">
            <v>FS00</v>
          </cell>
          <cell r="I955" t="str">
            <v>UN</v>
          </cell>
          <cell r="J955" t="b">
            <v>1</v>
          </cell>
          <cell r="K955">
            <v>10</v>
          </cell>
          <cell r="L955">
            <v>1</v>
          </cell>
          <cell r="M955">
            <v>10</v>
          </cell>
          <cell r="N955">
            <v>9200</v>
          </cell>
        </row>
        <row r="956">
          <cell r="C956" t="str">
            <v>150000048FS00</v>
          </cell>
          <cell r="D956">
            <v>150000048</v>
          </cell>
          <cell r="E956" t="str">
            <v>D20</v>
          </cell>
          <cell r="F956" t="str">
            <v>D20</v>
          </cell>
          <cell r="G956">
            <v>2099</v>
          </cell>
          <cell r="H956" t="str">
            <v>FS00</v>
          </cell>
          <cell r="I956" t="str">
            <v>D20</v>
          </cell>
          <cell r="J956" t="b">
            <v>1</v>
          </cell>
          <cell r="K956">
            <v>1</v>
          </cell>
          <cell r="L956">
            <v>1</v>
          </cell>
          <cell r="M956">
            <v>1</v>
          </cell>
          <cell r="N956">
            <v>2099</v>
          </cell>
        </row>
        <row r="957">
          <cell r="C957" t="str">
            <v>150001549FS00</v>
          </cell>
          <cell r="D957">
            <v>150001549</v>
          </cell>
          <cell r="E957" t="str">
            <v>D20</v>
          </cell>
          <cell r="F957" t="str">
            <v>UN</v>
          </cell>
          <cell r="G957">
            <v>104.92</v>
          </cell>
          <cell r="H957" t="str">
            <v>FS00</v>
          </cell>
          <cell r="I957" t="str">
            <v>UN</v>
          </cell>
          <cell r="J957" t="b">
            <v>1</v>
          </cell>
          <cell r="K957">
            <v>20</v>
          </cell>
          <cell r="L957">
            <v>1</v>
          </cell>
          <cell r="M957">
            <v>20</v>
          </cell>
          <cell r="N957">
            <v>2098.4</v>
          </cell>
        </row>
        <row r="958">
          <cell r="C958" t="str">
            <v>150001548FS00</v>
          </cell>
          <cell r="D958">
            <v>150001548</v>
          </cell>
          <cell r="E958" t="str">
            <v>D20</v>
          </cell>
          <cell r="F958" t="str">
            <v>UN</v>
          </cell>
          <cell r="G958">
            <v>104.93</v>
          </cell>
          <cell r="H958" t="str">
            <v>FS00</v>
          </cell>
          <cell r="I958" t="str">
            <v>UN</v>
          </cell>
          <cell r="J958" t="b">
            <v>1</v>
          </cell>
          <cell r="K958">
            <v>20</v>
          </cell>
          <cell r="L958">
            <v>1</v>
          </cell>
          <cell r="M958">
            <v>20</v>
          </cell>
          <cell r="N958">
            <v>2098.6000000000004</v>
          </cell>
        </row>
        <row r="959">
          <cell r="C959" t="str">
            <v>150001787FS00</v>
          </cell>
          <cell r="D959">
            <v>150001787</v>
          </cell>
          <cell r="E959" t="str">
            <v>D20</v>
          </cell>
          <cell r="F959" t="str">
            <v>UN</v>
          </cell>
          <cell r="G959">
            <v>104.9</v>
          </cell>
          <cell r="H959" t="str">
            <v>FS00</v>
          </cell>
          <cell r="I959" t="str">
            <v>UN</v>
          </cell>
          <cell r="J959" t="b">
            <v>1</v>
          </cell>
          <cell r="K959">
            <v>20</v>
          </cell>
          <cell r="L959">
            <v>1</v>
          </cell>
          <cell r="M959">
            <v>20</v>
          </cell>
          <cell r="N959">
            <v>2098</v>
          </cell>
        </row>
        <row r="960">
          <cell r="C960" t="str">
            <v>150001689FS00</v>
          </cell>
          <cell r="D960">
            <v>150001689</v>
          </cell>
          <cell r="E960" t="str">
            <v>C60</v>
          </cell>
          <cell r="F960" t="str">
            <v>UN</v>
          </cell>
          <cell r="G960">
            <v>365</v>
          </cell>
          <cell r="H960" t="str">
            <v>FS00</v>
          </cell>
          <cell r="I960" t="str">
            <v>UN</v>
          </cell>
          <cell r="J960" t="b">
            <v>1</v>
          </cell>
          <cell r="K960">
            <v>60</v>
          </cell>
          <cell r="L960">
            <v>1</v>
          </cell>
          <cell r="M960">
            <v>60</v>
          </cell>
          <cell r="N960">
            <v>21900</v>
          </cell>
        </row>
        <row r="961">
          <cell r="C961" t="str">
            <v>104548960FS00</v>
          </cell>
          <cell r="D961">
            <v>104548960</v>
          </cell>
          <cell r="E961" t="str">
            <v>UN</v>
          </cell>
          <cell r="F961" t="str">
            <v>UN</v>
          </cell>
          <cell r="G961">
            <v>22600</v>
          </cell>
          <cell r="H961" t="str">
            <v>FS00</v>
          </cell>
          <cell r="I961" t="str">
            <v>UN</v>
          </cell>
          <cell r="J961" t="b">
            <v>1</v>
          </cell>
          <cell r="K961">
            <v>1</v>
          </cell>
          <cell r="L961">
            <v>1</v>
          </cell>
          <cell r="M961">
            <v>1</v>
          </cell>
          <cell r="N961">
            <v>22600</v>
          </cell>
        </row>
        <row r="962">
          <cell r="C962" t="str">
            <v>104000051FS00</v>
          </cell>
          <cell r="D962">
            <v>104000051</v>
          </cell>
          <cell r="E962" t="str">
            <v>C02</v>
          </cell>
          <cell r="F962" t="str">
            <v>UN</v>
          </cell>
          <cell r="G962">
            <v>9340.0849999999991</v>
          </cell>
          <cell r="H962" t="str">
            <v>FS00</v>
          </cell>
          <cell r="I962" t="str">
            <v>UN</v>
          </cell>
          <cell r="J962" t="b">
            <v>1</v>
          </cell>
          <cell r="K962">
            <v>2</v>
          </cell>
          <cell r="L962">
            <v>1</v>
          </cell>
          <cell r="M962">
            <v>2</v>
          </cell>
          <cell r="N962">
            <v>18680.169999999998</v>
          </cell>
        </row>
        <row r="963">
          <cell r="C963" t="str">
            <v>150001690FS00</v>
          </cell>
          <cell r="D963">
            <v>150001690</v>
          </cell>
          <cell r="E963" t="str">
            <v>C60</v>
          </cell>
          <cell r="F963" t="str">
            <v>UN</v>
          </cell>
          <cell r="G963">
            <v>344</v>
          </cell>
          <cell r="H963" t="str">
            <v>FS00</v>
          </cell>
          <cell r="I963" t="str">
            <v>UN</v>
          </cell>
          <cell r="J963" t="b">
            <v>1</v>
          </cell>
          <cell r="K963">
            <v>60</v>
          </cell>
          <cell r="L963">
            <v>1</v>
          </cell>
          <cell r="M963">
            <v>60</v>
          </cell>
          <cell r="N963">
            <v>20640</v>
          </cell>
        </row>
        <row r="964">
          <cell r="C964" t="str">
            <v>104538320FS00</v>
          </cell>
          <cell r="D964">
            <v>104538320</v>
          </cell>
          <cell r="E964" t="str">
            <v>C12</v>
          </cell>
          <cell r="F964" t="str">
            <v>UN</v>
          </cell>
          <cell r="G964">
            <v>1595</v>
          </cell>
          <cell r="H964" t="str">
            <v>FS00</v>
          </cell>
          <cell r="I964" t="str">
            <v>UN</v>
          </cell>
          <cell r="J964" t="b">
            <v>1</v>
          </cell>
          <cell r="K964">
            <v>12</v>
          </cell>
          <cell r="L964">
            <v>1</v>
          </cell>
          <cell r="M964">
            <v>12</v>
          </cell>
          <cell r="N964">
            <v>19140</v>
          </cell>
        </row>
        <row r="965">
          <cell r="C965" t="str">
            <v>104532130FS00</v>
          </cell>
          <cell r="D965">
            <v>104532130</v>
          </cell>
          <cell r="E965" t="str">
            <v>C10</v>
          </cell>
          <cell r="F965" t="str">
            <v>UN</v>
          </cell>
          <cell r="G965">
            <v>3354</v>
          </cell>
          <cell r="H965" t="str">
            <v>FS00</v>
          </cell>
          <cell r="I965" t="str">
            <v>UN</v>
          </cell>
          <cell r="J965" t="b">
            <v>1</v>
          </cell>
          <cell r="K965">
            <v>10</v>
          </cell>
          <cell r="L965">
            <v>1</v>
          </cell>
          <cell r="M965">
            <v>10</v>
          </cell>
          <cell r="N965">
            <v>33540</v>
          </cell>
        </row>
        <row r="966">
          <cell r="C966" t="str">
            <v>104532140FS00</v>
          </cell>
          <cell r="D966">
            <v>104532140</v>
          </cell>
          <cell r="E966" t="str">
            <v>C10</v>
          </cell>
          <cell r="F966" t="str">
            <v>UN</v>
          </cell>
          <cell r="G966">
            <v>3579</v>
          </cell>
          <cell r="H966" t="str">
            <v>FS00</v>
          </cell>
          <cell r="I966" t="str">
            <v>UN</v>
          </cell>
          <cell r="J966" t="b">
            <v>1</v>
          </cell>
          <cell r="K966">
            <v>10</v>
          </cell>
          <cell r="L966">
            <v>1</v>
          </cell>
          <cell r="M966">
            <v>10</v>
          </cell>
          <cell r="N966">
            <v>35790</v>
          </cell>
        </row>
        <row r="967">
          <cell r="C967" t="str">
            <v>104521210FS00</v>
          </cell>
          <cell r="D967">
            <v>104521210</v>
          </cell>
          <cell r="E967" t="str">
            <v>CJ</v>
          </cell>
          <cell r="F967" t="str">
            <v>KG</v>
          </cell>
          <cell r="G967">
            <v>9119.57</v>
          </cell>
          <cell r="H967" t="str">
            <v>FS00</v>
          </cell>
          <cell r="I967" t="str">
            <v>KG</v>
          </cell>
          <cell r="J967" t="b">
            <v>1</v>
          </cell>
          <cell r="K967">
            <v>10</v>
          </cell>
          <cell r="L967">
            <v>1</v>
          </cell>
          <cell r="M967">
            <v>10</v>
          </cell>
          <cell r="N967">
            <v>91195.7</v>
          </cell>
        </row>
        <row r="968">
          <cell r="C968" t="str">
            <v>150000053FS00</v>
          </cell>
          <cell r="D968">
            <v>150000053</v>
          </cell>
          <cell r="E968" t="str">
            <v>C06</v>
          </cell>
          <cell r="F968" t="str">
            <v>UN</v>
          </cell>
          <cell r="G968">
            <v>2368.14</v>
          </cell>
          <cell r="H968" t="str">
            <v>FS00</v>
          </cell>
          <cell r="I968" t="str">
            <v>UN</v>
          </cell>
          <cell r="J968" t="b">
            <v>1</v>
          </cell>
          <cell r="K968">
            <v>6</v>
          </cell>
          <cell r="L968">
            <v>1</v>
          </cell>
          <cell r="M968">
            <v>6</v>
          </cell>
          <cell r="N968">
            <v>14208.84</v>
          </cell>
        </row>
        <row r="969">
          <cell r="C969" t="str">
            <v>150001829FS00</v>
          </cell>
          <cell r="D969">
            <v>150001829</v>
          </cell>
          <cell r="E969" t="str">
            <v>C32</v>
          </cell>
          <cell r="F969" t="str">
            <v>UN</v>
          </cell>
          <cell r="G969">
            <v>113.48</v>
          </cell>
          <cell r="H969" t="str">
            <v>FS00</v>
          </cell>
          <cell r="I969" t="str">
            <v>UN</v>
          </cell>
          <cell r="J969" t="b">
            <v>1</v>
          </cell>
          <cell r="K969">
            <v>32</v>
          </cell>
          <cell r="L969">
            <v>1</v>
          </cell>
          <cell r="M969">
            <v>32</v>
          </cell>
          <cell r="N969">
            <v>3631.36</v>
          </cell>
        </row>
        <row r="970">
          <cell r="C970" t="str">
            <v>150001739FS00</v>
          </cell>
          <cell r="D970">
            <v>150001739</v>
          </cell>
          <cell r="E970" t="str">
            <v>D20</v>
          </cell>
          <cell r="F970" t="str">
            <v>UN</v>
          </cell>
          <cell r="G970">
            <v>307.54000000000002</v>
          </cell>
          <cell r="H970" t="str">
            <v>FS00</v>
          </cell>
          <cell r="I970" t="str">
            <v>UN</v>
          </cell>
          <cell r="J970" t="b">
            <v>1</v>
          </cell>
          <cell r="K970">
            <v>20</v>
          </cell>
          <cell r="L970">
            <v>1</v>
          </cell>
          <cell r="M970">
            <v>20</v>
          </cell>
          <cell r="N970">
            <v>6150.8</v>
          </cell>
        </row>
        <row r="971">
          <cell r="C971" t="str">
            <v>104534810FS00</v>
          </cell>
          <cell r="D971">
            <v>104534810</v>
          </cell>
          <cell r="E971" t="str">
            <v>C25</v>
          </cell>
          <cell r="F971" t="str">
            <v>UN</v>
          </cell>
          <cell r="G971">
            <v>593</v>
          </cell>
          <cell r="H971" t="str">
            <v>FS00</v>
          </cell>
          <cell r="I971" t="str">
            <v>UN</v>
          </cell>
          <cell r="J971" t="b">
            <v>1</v>
          </cell>
          <cell r="K971">
            <v>25</v>
          </cell>
          <cell r="L971">
            <v>1</v>
          </cell>
          <cell r="M971">
            <v>25</v>
          </cell>
          <cell r="N971">
            <v>14825</v>
          </cell>
        </row>
        <row r="972">
          <cell r="C972" t="str">
            <v>104512290FS00</v>
          </cell>
          <cell r="D972">
            <v>104512290</v>
          </cell>
          <cell r="E972" t="str">
            <v>C12</v>
          </cell>
          <cell r="F972" t="str">
            <v>UN</v>
          </cell>
          <cell r="G972">
            <v>876.05250000000001</v>
          </cell>
          <cell r="H972" t="str">
            <v>FS00</v>
          </cell>
          <cell r="I972" t="str">
            <v>UN</v>
          </cell>
          <cell r="J972" t="b">
            <v>1</v>
          </cell>
          <cell r="K972">
            <v>12</v>
          </cell>
          <cell r="L972">
            <v>1</v>
          </cell>
          <cell r="M972">
            <v>12</v>
          </cell>
          <cell r="N972">
            <v>10512.630000000001</v>
          </cell>
        </row>
        <row r="973">
          <cell r="C973" t="str">
            <v>150000074FS00</v>
          </cell>
          <cell r="D973">
            <v>150000074</v>
          </cell>
          <cell r="E973" t="str">
            <v>C28</v>
          </cell>
          <cell r="F973" t="str">
            <v>UN</v>
          </cell>
          <cell r="G973">
            <v>507</v>
          </cell>
          <cell r="H973" t="str">
            <v>FS00</v>
          </cell>
          <cell r="I973" t="str">
            <v>UN</v>
          </cell>
          <cell r="J973" t="b">
            <v>1</v>
          </cell>
          <cell r="K973">
            <v>28</v>
          </cell>
          <cell r="L973">
            <v>1</v>
          </cell>
          <cell r="M973">
            <v>28</v>
          </cell>
          <cell r="N973">
            <v>14196</v>
          </cell>
        </row>
        <row r="974">
          <cell r="C974" t="str">
            <v>150000075FS00</v>
          </cell>
          <cell r="D974">
            <v>150000075</v>
          </cell>
          <cell r="E974" t="str">
            <v>C24</v>
          </cell>
          <cell r="F974" t="str">
            <v>UN</v>
          </cell>
          <cell r="G974">
            <v>478.89</v>
          </cell>
          <cell r="H974" t="str">
            <v>FS00</v>
          </cell>
          <cell r="I974" t="str">
            <v>UN</v>
          </cell>
          <cell r="J974" t="b">
            <v>1</v>
          </cell>
          <cell r="K974">
            <v>24</v>
          </cell>
          <cell r="L974">
            <v>1</v>
          </cell>
          <cell r="M974">
            <v>24</v>
          </cell>
          <cell r="N974">
            <v>11493.36</v>
          </cell>
        </row>
        <row r="975">
          <cell r="C975" t="str">
            <v>150000076FS00</v>
          </cell>
          <cell r="D975">
            <v>150000076</v>
          </cell>
          <cell r="E975" t="str">
            <v>C28</v>
          </cell>
          <cell r="F975" t="str">
            <v>UN</v>
          </cell>
          <cell r="G975">
            <v>478.9</v>
          </cell>
          <cell r="H975" t="str">
            <v>FS00</v>
          </cell>
          <cell r="I975" t="str">
            <v>UN</v>
          </cell>
          <cell r="J975" t="b">
            <v>1</v>
          </cell>
          <cell r="K975">
            <v>28</v>
          </cell>
          <cell r="L975">
            <v>1</v>
          </cell>
          <cell r="M975">
            <v>28</v>
          </cell>
          <cell r="N975">
            <v>13409.199999999999</v>
          </cell>
        </row>
        <row r="976">
          <cell r="C976" t="str">
            <v>104512300FS00</v>
          </cell>
          <cell r="D976">
            <v>104512300</v>
          </cell>
          <cell r="E976" t="str">
            <v>C35</v>
          </cell>
          <cell r="F976" t="str">
            <v>UN</v>
          </cell>
          <cell r="G976">
            <v>314.03742857142856</v>
          </cell>
          <cell r="H976" t="str">
            <v>FS00</v>
          </cell>
          <cell r="I976" t="str">
            <v>UN</v>
          </cell>
          <cell r="J976" t="b">
            <v>1</v>
          </cell>
          <cell r="K976">
            <v>35</v>
          </cell>
          <cell r="L976">
            <v>1</v>
          </cell>
          <cell r="M976">
            <v>35</v>
          </cell>
          <cell r="N976">
            <v>10991.31</v>
          </cell>
        </row>
        <row r="977">
          <cell r="C977" t="str">
            <v>104543430FS00</v>
          </cell>
          <cell r="D977">
            <v>104543430</v>
          </cell>
          <cell r="E977" t="str">
            <v>C28</v>
          </cell>
          <cell r="F977" t="str">
            <v>UN</v>
          </cell>
          <cell r="G977">
            <v>747</v>
          </cell>
          <cell r="H977" t="str">
            <v>FS00</v>
          </cell>
          <cell r="I977" t="str">
            <v>UN</v>
          </cell>
          <cell r="J977" t="b">
            <v>1</v>
          </cell>
          <cell r="K977">
            <v>28</v>
          </cell>
          <cell r="L977">
            <v>1</v>
          </cell>
          <cell r="M977">
            <v>28</v>
          </cell>
          <cell r="N977">
            <v>20916</v>
          </cell>
        </row>
        <row r="978">
          <cell r="C978" t="str">
            <v>150001832FS00</v>
          </cell>
          <cell r="D978">
            <v>150001832</v>
          </cell>
          <cell r="E978" t="str">
            <v>C35</v>
          </cell>
          <cell r="F978" t="str">
            <v>UN</v>
          </cell>
          <cell r="G978">
            <v>336.03</v>
          </cell>
          <cell r="H978" t="str">
            <v>FS00</v>
          </cell>
          <cell r="I978" t="str">
            <v>UN</v>
          </cell>
          <cell r="J978" t="b">
            <v>1</v>
          </cell>
          <cell r="K978">
            <v>35</v>
          </cell>
          <cell r="L978">
            <v>1</v>
          </cell>
          <cell r="M978">
            <v>35</v>
          </cell>
          <cell r="N978">
            <v>11761.05</v>
          </cell>
        </row>
        <row r="979">
          <cell r="C979" t="str">
            <v>104544790FS00</v>
          </cell>
          <cell r="D979">
            <v>104544790</v>
          </cell>
          <cell r="E979" t="str">
            <v>C24</v>
          </cell>
          <cell r="F979" t="str">
            <v>UN</v>
          </cell>
          <cell r="G979">
            <v>730</v>
          </cell>
          <cell r="H979" t="str">
            <v>FS00</v>
          </cell>
          <cell r="I979" t="str">
            <v>UN</v>
          </cell>
          <cell r="J979" t="b">
            <v>1</v>
          </cell>
          <cell r="K979">
            <v>24</v>
          </cell>
          <cell r="L979">
            <v>1</v>
          </cell>
          <cell r="M979">
            <v>24</v>
          </cell>
          <cell r="N979">
            <v>17520</v>
          </cell>
        </row>
        <row r="980">
          <cell r="C980" t="str">
            <v>104522020FS00</v>
          </cell>
          <cell r="D980">
            <v>104522020</v>
          </cell>
          <cell r="E980" t="str">
            <v>C24</v>
          </cell>
          <cell r="F980" t="str">
            <v>UN</v>
          </cell>
          <cell r="G980">
            <v>731.34</v>
          </cell>
          <cell r="H980" t="str">
            <v>FS00</v>
          </cell>
          <cell r="I980" t="str">
            <v>UN</v>
          </cell>
          <cell r="J980" t="b">
            <v>1</v>
          </cell>
          <cell r="K980">
            <v>24</v>
          </cell>
          <cell r="L980">
            <v>1</v>
          </cell>
          <cell r="M980">
            <v>24</v>
          </cell>
          <cell r="N980">
            <v>17552.16</v>
          </cell>
        </row>
        <row r="981">
          <cell r="C981" t="str">
            <v>104543450FS00</v>
          </cell>
          <cell r="D981">
            <v>104543450</v>
          </cell>
          <cell r="E981" t="str">
            <v>C36</v>
          </cell>
          <cell r="F981" t="str">
            <v>UN</v>
          </cell>
          <cell r="G981">
            <v>409</v>
          </cell>
          <cell r="H981" t="str">
            <v>FS00</v>
          </cell>
          <cell r="I981" t="str">
            <v>UN</v>
          </cell>
          <cell r="J981" t="b">
            <v>1</v>
          </cell>
          <cell r="K981">
            <v>36</v>
          </cell>
          <cell r="L981">
            <v>1</v>
          </cell>
          <cell r="M981">
            <v>36</v>
          </cell>
          <cell r="N981">
            <v>14724</v>
          </cell>
        </row>
        <row r="982">
          <cell r="C982" t="str">
            <v>104543440FS00</v>
          </cell>
          <cell r="D982">
            <v>104543440</v>
          </cell>
          <cell r="E982" t="str">
            <v>C36</v>
          </cell>
          <cell r="F982" t="str">
            <v>UN</v>
          </cell>
          <cell r="G982">
            <v>409</v>
          </cell>
          <cell r="H982" t="str">
            <v>FS00</v>
          </cell>
          <cell r="I982" t="str">
            <v>UN</v>
          </cell>
          <cell r="J982" t="b">
            <v>1</v>
          </cell>
          <cell r="K982">
            <v>36</v>
          </cell>
          <cell r="L982">
            <v>1</v>
          </cell>
          <cell r="M982">
            <v>36</v>
          </cell>
          <cell r="N982">
            <v>14724</v>
          </cell>
        </row>
        <row r="983">
          <cell r="C983" t="str">
            <v>150000080FS00</v>
          </cell>
          <cell r="D983">
            <v>150000080</v>
          </cell>
          <cell r="E983" t="str">
            <v>C24</v>
          </cell>
          <cell r="F983" t="str">
            <v>UN</v>
          </cell>
          <cell r="G983">
            <v>733.85</v>
          </cell>
          <cell r="H983" t="str">
            <v>FS00</v>
          </cell>
          <cell r="I983" t="str">
            <v>UN</v>
          </cell>
          <cell r="J983" t="b">
            <v>1</v>
          </cell>
          <cell r="K983">
            <v>24</v>
          </cell>
          <cell r="L983">
            <v>1</v>
          </cell>
          <cell r="M983">
            <v>24</v>
          </cell>
          <cell r="N983">
            <v>17612.400000000001</v>
          </cell>
        </row>
        <row r="984">
          <cell r="C984" t="str">
            <v>150000409FS00</v>
          </cell>
          <cell r="D984">
            <v>150000409</v>
          </cell>
          <cell r="E984" t="str">
            <v>C30</v>
          </cell>
          <cell r="F984" t="str">
            <v>UN</v>
          </cell>
          <cell r="G984">
            <v>704.72</v>
          </cell>
          <cell r="H984" t="str">
            <v>FS00</v>
          </cell>
          <cell r="I984" t="str">
            <v>UN</v>
          </cell>
          <cell r="J984" t="b">
            <v>1</v>
          </cell>
          <cell r="K984">
            <v>30</v>
          </cell>
          <cell r="L984">
            <v>1</v>
          </cell>
          <cell r="M984">
            <v>30</v>
          </cell>
          <cell r="N984">
            <v>21141.600000000002</v>
          </cell>
        </row>
        <row r="985">
          <cell r="C985" t="str">
            <v>150000082FS00</v>
          </cell>
          <cell r="D985">
            <v>150000082</v>
          </cell>
          <cell r="E985" t="str">
            <v>C24</v>
          </cell>
          <cell r="F985" t="str">
            <v>UN</v>
          </cell>
          <cell r="G985">
            <v>478.62</v>
          </cell>
          <cell r="H985" t="str">
            <v>FS00</v>
          </cell>
          <cell r="I985" t="str">
            <v>UN</v>
          </cell>
          <cell r="J985" t="b">
            <v>1</v>
          </cell>
          <cell r="K985">
            <v>24</v>
          </cell>
          <cell r="L985">
            <v>1</v>
          </cell>
          <cell r="M985">
            <v>24</v>
          </cell>
          <cell r="N985">
            <v>11486.880000000001</v>
          </cell>
        </row>
        <row r="986">
          <cell r="C986" t="str">
            <v>150000083FS00</v>
          </cell>
          <cell r="D986">
            <v>150000083</v>
          </cell>
          <cell r="E986" t="str">
            <v>C24</v>
          </cell>
          <cell r="F986" t="str">
            <v>UN</v>
          </cell>
          <cell r="G986">
            <v>478.96</v>
          </cell>
          <cell r="H986" t="str">
            <v>FS00</v>
          </cell>
          <cell r="I986" t="str">
            <v>UN</v>
          </cell>
          <cell r="J986" t="b">
            <v>1</v>
          </cell>
          <cell r="K986">
            <v>24</v>
          </cell>
          <cell r="L986">
            <v>1</v>
          </cell>
          <cell r="M986">
            <v>24</v>
          </cell>
          <cell r="N986">
            <v>11495.039999999999</v>
          </cell>
        </row>
        <row r="987">
          <cell r="C987" t="str">
            <v>150001250FS00</v>
          </cell>
          <cell r="D987">
            <v>150001250</v>
          </cell>
          <cell r="E987" t="str">
            <v>C30</v>
          </cell>
          <cell r="F987" t="str">
            <v>UN</v>
          </cell>
          <cell r="G987">
            <v>143.81</v>
          </cell>
          <cell r="H987" t="str">
            <v>FS00</v>
          </cell>
          <cell r="I987" t="str">
            <v>UN</v>
          </cell>
          <cell r="J987" t="b">
            <v>1</v>
          </cell>
          <cell r="K987">
            <v>30</v>
          </cell>
          <cell r="L987">
            <v>1</v>
          </cell>
          <cell r="M987">
            <v>30</v>
          </cell>
          <cell r="N987">
            <v>4314.3</v>
          </cell>
        </row>
        <row r="988">
          <cell r="C988" t="str">
            <v>104534480FS00</v>
          </cell>
          <cell r="D988">
            <v>104534480</v>
          </cell>
          <cell r="E988" t="str">
            <v>C30</v>
          </cell>
          <cell r="F988" t="str">
            <v>UN</v>
          </cell>
          <cell r="G988">
            <v>143</v>
          </cell>
          <cell r="H988" t="str">
            <v>FS00</v>
          </cell>
          <cell r="I988" t="str">
            <v>UN</v>
          </cell>
          <cell r="J988" t="b">
            <v>1</v>
          </cell>
          <cell r="K988">
            <v>30</v>
          </cell>
          <cell r="L988">
            <v>1</v>
          </cell>
          <cell r="M988">
            <v>30</v>
          </cell>
          <cell r="N988">
            <v>4290</v>
          </cell>
        </row>
        <row r="989">
          <cell r="C989" t="str">
            <v>104534490FS00</v>
          </cell>
          <cell r="D989">
            <v>104534490</v>
          </cell>
          <cell r="E989" t="str">
            <v>C30</v>
          </cell>
          <cell r="F989" t="str">
            <v>UN</v>
          </cell>
          <cell r="G989">
            <v>142</v>
          </cell>
          <cell r="H989" t="str">
            <v>FS00</v>
          </cell>
          <cell r="I989" t="str">
            <v>UN</v>
          </cell>
          <cell r="J989" t="b">
            <v>1</v>
          </cell>
          <cell r="K989">
            <v>30</v>
          </cell>
          <cell r="L989">
            <v>1</v>
          </cell>
          <cell r="M989">
            <v>30</v>
          </cell>
          <cell r="N989">
            <v>4260</v>
          </cell>
        </row>
        <row r="990">
          <cell r="C990" t="str">
            <v>104534210FS00</v>
          </cell>
          <cell r="D990">
            <v>104534210</v>
          </cell>
          <cell r="E990" t="str">
            <v>C30</v>
          </cell>
          <cell r="F990" t="str">
            <v>UN</v>
          </cell>
          <cell r="G990">
            <v>143</v>
          </cell>
          <cell r="H990" t="str">
            <v>FS00</v>
          </cell>
          <cell r="I990" t="str">
            <v>UN</v>
          </cell>
          <cell r="J990" t="b">
            <v>1</v>
          </cell>
          <cell r="K990">
            <v>30</v>
          </cell>
          <cell r="L990">
            <v>1</v>
          </cell>
          <cell r="M990">
            <v>30</v>
          </cell>
          <cell r="N990">
            <v>4290</v>
          </cell>
        </row>
        <row r="991">
          <cell r="C991" t="str">
            <v>104533870FS00</v>
          </cell>
          <cell r="D991">
            <v>104533870</v>
          </cell>
          <cell r="E991" t="str">
            <v>C30</v>
          </cell>
          <cell r="F991" t="str">
            <v>UN</v>
          </cell>
          <cell r="G991">
            <v>143</v>
          </cell>
          <cell r="H991" t="str">
            <v>FS00</v>
          </cell>
          <cell r="I991" t="str">
            <v>UN</v>
          </cell>
          <cell r="J991" t="b">
            <v>1</v>
          </cell>
          <cell r="K991">
            <v>30</v>
          </cell>
          <cell r="L991">
            <v>1</v>
          </cell>
          <cell r="M991">
            <v>30</v>
          </cell>
          <cell r="N991">
            <v>4290</v>
          </cell>
        </row>
        <row r="992">
          <cell r="C992" t="str">
            <v>150001743FS00</v>
          </cell>
          <cell r="D992">
            <v>150001743</v>
          </cell>
          <cell r="E992" t="str">
            <v>C36</v>
          </cell>
          <cell r="F992" t="str">
            <v>UN</v>
          </cell>
          <cell r="G992">
            <v>291.01</v>
          </cell>
          <cell r="H992" t="str">
            <v>FS00</v>
          </cell>
          <cell r="I992" t="str">
            <v>UN</v>
          </cell>
          <cell r="J992" t="b">
            <v>1</v>
          </cell>
          <cell r="K992">
            <v>36</v>
          </cell>
          <cell r="L992">
            <v>1</v>
          </cell>
          <cell r="M992">
            <v>36</v>
          </cell>
          <cell r="N992">
            <v>10476.36</v>
          </cell>
        </row>
        <row r="993">
          <cell r="C993" t="str">
            <v>104527700FS00</v>
          </cell>
          <cell r="D993">
            <v>104527700</v>
          </cell>
          <cell r="E993" t="str">
            <v>C24</v>
          </cell>
          <cell r="F993" t="str">
            <v>UN</v>
          </cell>
          <cell r="G993">
            <v>696</v>
          </cell>
          <cell r="H993" t="str">
            <v>FS00</v>
          </cell>
          <cell r="I993" t="str">
            <v>UN</v>
          </cell>
          <cell r="J993" t="b">
            <v>1</v>
          </cell>
          <cell r="K993">
            <v>24</v>
          </cell>
          <cell r="L993">
            <v>1</v>
          </cell>
          <cell r="M993">
            <v>24</v>
          </cell>
          <cell r="N993">
            <v>16704</v>
          </cell>
        </row>
        <row r="994">
          <cell r="C994" t="str">
            <v>104538580FS00</v>
          </cell>
          <cell r="D994">
            <v>104538580</v>
          </cell>
          <cell r="E994" t="str">
            <v>C24</v>
          </cell>
          <cell r="F994" t="str">
            <v>UN</v>
          </cell>
          <cell r="G994">
            <v>590</v>
          </cell>
          <cell r="H994" t="str">
            <v>FS00</v>
          </cell>
          <cell r="I994" t="str">
            <v>UN</v>
          </cell>
          <cell r="J994" t="b">
            <v>1</v>
          </cell>
          <cell r="K994">
            <v>24</v>
          </cell>
          <cell r="L994">
            <v>1</v>
          </cell>
          <cell r="M994">
            <v>24</v>
          </cell>
          <cell r="N994">
            <v>14160</v>
          </cell>
        </row>
        <row r="995">
          <cell r="C995" t="str">
            <v>150001837FS00</v>
          </cell>
          <cell r="D995">
            <v>150001837</v>
          </cell>
          <cell r="E995" t="str">
            <v>C27</v>
          </cell>
          <cell r="F995" t="str">
            <v>UN</v>
          </cell>
          <cell r="G995">
            <v>192.25</v>
          </cell>
          <cell r="H995" t="str">
            <v>FS00</v>
          </cell>
          <cell r="I995" t="str">
            <v>UN</v>
          </cell>
          <cell r="J995" t="b">
            <v>1</v>
          </cell>
          <cell r="K995">
            <v>27</v>
          </cell>
          <cell r="L995">
            <v>1</v>
          </cell>
          <cell r="M995">
            <v>27</v>
          </cell>
          <cell r="N995">
            <v>5190.75</v>
          </cell>
        </row>
        <row r="996">
          <cell r="C996" t="str">
            <v>150001747FS00</v>
          </cell>
          <cell r="D996">
            <v>150001747</v>
          </cell>
          <cell r="E996" t="str">
            <v>C35</v>
          </cell>
          <cell r="F996" t="str">
            <v>UN</v>
          </cell>
          <cell r="G996">
            <v>345.96</v>
          </cell>
          <cell r="H996" t="str">
            <v>FS00</v>
          </cell>
          <cell r="I996" t="str">
            <v>UN</v>
          </cell>
          <cell r="J996" t="b">
            <v>1</v>
          </cell>
          <cell r="K996">
            <v>35</v>
          </cell>
          <cell r="L996">
            <v>1</v>
          </cell>
          <cell r="M996">
            <v>35</v>
          </cell>
          <cell r="N996">
            <v>12108.599999999999</v>
          </cell>
        </row>
        <row r="997">
          <cell r="C997" t="str">
            <v>150000089FS00</v>
          </cell>
          <cell r="D997">
            <v>150000089</v>
          </cell>
          <cell r="E997" t="str">
            <v>C32</v>
          </cell>
          <cell r="F997" t="str">
            <v>UN</v>
          </cell>
          <cell r="G997">
            <v>479.17</v>
          </cell>
          <cell r="H997" t="str">
            <v>FS00</v>
          </cell>
          <cell r="I997" t="str">
            <v>UN</v>
          </cell>
          <cell r="J997" t="b">
            <v>1</v>
          </cell>
          <cell r="K997">
            <v>32</v>
          </cell>
          <cell r="L997">
            <v>1</v>
          </cell>
          <cell r="M997">
            <v>32</v>
          </cell>
          <cell r="N997">
            <v>15333.44</v>
          </cell>
        </row>
        <row r="998">
          <cell r="C998" t="str">
            <v>104516040FS00</v>
          </cell>
          <cell r="D998">
            <v>104516040</v>
          </cell>
          <cell r="E998" t="str">
            <v>C05</v>
          </cell>
          <cell r="F998" t="str">
            <v>UN</v>
          </cell>
          <cell r="G998">
            <v>8164.22</v>
          </cell>
          <cell r="H998" t="str">
            <v>FS00</v>
          </cell>
          <cell r="I998" t="str">
            <v>UN</v>
          </cell>
          <cell r="J998" t="b">
            <v>1</v>
          </cell>
          <cell r="K998">
            <v>5</v>
          </cell>
          <cell r="L998">
            <v>1</v>
          </cell>
          <cell r="M998">
            <v>5</v>
          </cell>
          <cell r="N998">
            <v>40821.1</v>
          </cell>
        </row>
        <row r="999">
          <cell r="C999" t="str">
            <v>104522040FS00</v>
          </cell>
          <cell r="D999">
            <v>104522040</v>
          </cell>
          <cell r="E999" t="str">
            <v>Z80</v>
          </cell>
          <cell r="F999" t="str">
            <v>UN</v>
          </cell>
          <cell r="G999">
            <v>158.04</v>
          </cell>
          <cell r="H999" t="str">
            <v>FS00</v>
          </cell>
          <cell r="I999" t="str">
            <v>UN</v>
          </cell>
          <cell r="J999" t="b">
            <v>1</v>
          </cell>
          <cell r="K999">
            <v>180</v>
          </cell>
          <cell r="L999">
            <v>1</v>
          </cell>
          <cell r="M999">
            <v>180</v>
          </cell>
          <cell r="N999">
            <v>28447.199999999997</v>
          </cell>
        </row>
        <row r="1000">
          <cell r="C1000" t="str">
            <v>104501110FS00</v>
          </cell>
          <cell r="D1000">
            <v>104501110</v>
          </cell>
          <cell r="E1000" t="str">
            <v>Z80</v>
          </cell>
          <cell r="F1000" t="str">
            <v>Z80</v>
          </cell>
          <cell r="G1000">
            <v>26168.91</v>
          </cell>
          <cell r="H1000" t="str">
            <v>FS00</v>
          </cell>
          <cell r="I1000" t="str">
            <v>Z80</v>
          </cell>
          <cell r="J1000" t="b">
            <v>1</v>
          </cell>
          <cell r="K1000">
            <v>1</v>
          </cell>
          <cell r="L1000">
            <v>1</v>
          </cell>
          <cell r="M1000">
            <v>1</v>
          </cell>
          <cell r="N1000">
            <v>26168.91</v>
          </cell>
        </row>
        <row r="1001">
          <cell r="C1001" t="str">
            <v>104510140FS00</v>
          </cell>
          <cell r="D1001">
            <v>104510140</v>
          </cell>
          <cell r="E1001" t="str">
            <v>C06</v>
          </cell>
          <cell r="F1001" t="str">
            <v>UN</v>
          </cell>
          <cell r="G1001">
            <v>9821.2983333333341</v>
          </cell>
          <cell r="H1001" t="str">
            <v>FS00</v>
          </cell>
          <cell r="I1001" t="str">
            <v>UN</v>
          </cell>
          <cell r="J1001" t="b">
            <v>1</v>
          </cell>
          <cell r="K1001">
            <v>6</v>
          </cell>
          <cell r="L1001">
            <v>1</v>
          </cell>
          <cell r="M1001">
            <v>6</v>
          </cell>
          <cell r="N1001">
            <v>58927.790000000008</v>
          </cell>
        </row>
        <row r="1002">
          <cell r="C1002" t="str">
            <v>104522050FS00</v>
          </cell>
          <cell r="D1002">
            <v>104522050</v>
          </cell>
          <cell r="E1002" t="str">
            <v>Z80</v>
          </cell>
          <cell r="F1002" t="str">
            <v>UN</v>
          </cell>
          <cell r="G1002">
            <v>141.46</v>
          </cell>
          <cell r="H1002" t="str">
            <v>FS00</v>
          </cell>
          <cell r="I1002" t="str">
            <v>UN</v>
          </cell>
          <cell r="J1002" t="b">
            <v>1</v>
          </cell>
          <cell r="K1002">
            <v>180</v>
          </cell>
          <cell r="L1002">
            <v>1</v>
          </cell>
          <cell r="M1002">
            <v>180</v>
          </cell>
          <cell r="N1002">
            <v>25462.800000000003</v>
          </cell>
        </row>
        <row r="1003">
          <cell r="C1003" t="str">
            <v>104535130FS00</v>
          </cell>
          <cell r="D1003">
            <v>104535130</v>
          </cell>
          <cell r="E1003" t="str">
            <v>D10</v>
          </cell>
          <cell r="F1003" t="str">
            <v>UN</v>
          </cell>
          <cell r="G1003">
            <v>946</v>
          </cell>
          <cell r="H1003" t="str">
            <v>FS00</v>
          </cell>
          <cell r="I1003" t="str">
            <v>UN</v>
          </cell>
          <cell r="J1003" t="b">
            <v>1</v>
          </cell>
          <cell r="K1003">
            <v>10</v>
          </cell>
          <cell r="L1003">
            <v>1</v>
          </cell>
          <cell r="M1003">
            <v>10</v>
          </cell>
          <cell r="N1003">
            <v>9460</v>
          </cell>
        </row>
        <row r="1004">
          <cell r="C1004" t="str">
            <v>104535140FS00</v>
          </cell>
          <cell r="D1004">
            <v>104535140</v>
          </cell>
          <cell r="E1004" t="str">
            <v>D10</v>
          </cell>
          <cell r="F1004" t="str">
            <v>UN</v>
          </cell>
          <cell r="G1004">
            <v>1297</v>
          </cell>
          <cell r="H1004" t="str">
            <v>FS00</v>
          </cell>
          <cell r="I1004" t="str">
            <v>UN</v>
          </cell>
          <cell r="J1004" t="b">
            <v>1</v>
          </cell>
          <cell r="K1004">
            <v>10</v>
          </cell>
          <cell r="L1004">
            <v>1</v>
          </cell>
          <cell r="M1004">
            <v>10</v>
          </cell>
          <cell r="N1004">
            <v>12970</v>
          </cell>
        </row>
        <row r="1005">
          <cell r="C1005" t="str">
            <v>104544270FS00</v>
          </cell>
          <cell r="D1005">
            <v>104544270</v>
          </cell>
          <cell r="E1005" t="str">
            <v>D10</v>
          </cell>
          <cell r="F1005" t="str">
            <v>UN</v>
          </cell>
          <cell r="G1005">
            <v>1750</v>
          </cell>
          <cell r="H1005" t="str">
            <v>FS00</v>
          </cell>
          <cell r="I1005" t="str">
            <v>UN</v>
          </cell>
          <cell r="J1005" t="b">
            <v>1</v>
          </cell>
          <cell r="K1005">
            <v>10</v>
          </cell>
          <cell r="L1005">
            <v>1</v>
          </cell>
          <cell r="M1005">
            <v>10</v>
          </cell>
          <cell r="N1005">
            <v>17500</v>
          </cell>
        </row>
        <row r="1006">
          <cell r="C1006" t="str">
            <v>104535150FS00</v>
          </cell>
          <cell r="D1006">
            <v>104535150</v>
          </cell>
          <cell r="E1006" t="str">
            <v>D10</v>
          </cell>
          <cell r="F1006" t="str">
            <v>UN</v>
          </cell>
          <cell r="G1006">
            <v>1465</v>
          </cell>
          <cell r="H1006" t="str">
            <v>FS00</v>
          </cell>
          <cell r="I1006" t="str">
            <v>UN</v>
          </cell>
          <cell r="J1006" t="b">
            <v>1</v>
          </cell>
          <cell r="K1006">
            <v>10</v>
          </cell>
          <cell r="L1006">
            <v>1</v>
          </cell>
          <cell r="M1006">
            <v>10</v>
          </cell>
          <cell r="N1006">
            <v>14650</v>
          </cell>
        </row>
        <row r="1007">
          <cell r="C1007" t="str">
            <v>104535170FS00</v>
          </cell>
          <cell r="D1007">
            <v>104535170</v>
          </cell>
          <cell r="E1007" t="str">
            <v>D10</v>
          </cell>
          <cell r="F1007" t="str">
            <v>UN</v>
          </cell>
          <cell r="G1007">
            <v>1570</v>
          </cell>
          <cell r="H1007" t="str">
            <v>FS00</v>
          </cell>
          <cell r="I1007" t="str">
            <v>UN</v>
          </cell>
          <cell r="J1007" t="b">
            <v>1</v>
          </cell>
          <cell r="K1007">
            <v>10</v>
          </cell>
          <cell r="L1007">
            <v>1</v>
          </cell>
          <cell r="M1007">
            <v>10</v>
          </cell>
          <cell r="N1007">
            <v>15700</v>
          </cell>
        </row>
        <row r="1008">
          <cell r="C1008" t="str">
            <v>104535160FS00</v>
          </cell>
          <cell r="D1008">
            <v>104535160</v>
          </cell>
          <cell r="E1008" t="str">
            <v>D10</v>
          </cell>
          <cell r="F1008" t="str">
            <v>UN</v>
          </cell>
          <cell r="G1008">
            <v>1555</v>
          </cell>
          <cell r="H1008" t="str">
            <v>FS00</v>
          </cell>
          <cell r="I1008" t="str">
            <v>UN</v>
          </cell>
          <cell r="J1008" t="b">
            <v>1</v>
          </cell>
          <cell r="K1008">
            <v>10</v>
          </cell>
          <cell r="L1008">
            <v>1</v>
          </cell>
          <cell r="M1008">
            <v>10</v>
          </cell>
          <cell r="N1008">
            <v>15550</v>
          </cell>
        </row>
        <row r="1009">
          <cell r="C1009" t="str">
            <v>104535180FS00</v>
          </cell>
          <cell r="D1009">
            <v>104535180</v>
          </cell>
          <cell r="E1009" t="str">
            <v>D10</v>
          </cell>
          <cell r="F1009" t="str">
            <v>UN</v>
          </cell>
          <cell r="G1009">
            <v>1081</v>
          </cell>
          <cell r="H1009" t="str">
            <v>FS00</v>
          </cell>
          <cell r="I1009" t="str">
            <v>UN</v>
          </cell>
          <cell r="J1009" t="b">
            <v>1</v>
          </cell>
          <cell r="K1009">
            <v>10</v>
          </cell>
          <cell r="L1009">
            <v>1</v>
          </cell>
          <cell r="M1009">
            <v>10</v>
          </cell>
          <cell r="N1009">
            <v>10810</v>
          </cell>
        </row>
        <row r="1010">
          <cell r="C1010" t="str">
            <v>104535190FS00</v>
          </cell>
          <cell r="D1010">
            <v>104535190</v>
          </cell>
          <cell r="E1010" t="str">
            <v>D10</v>
          </cell>
          <cell r="F1010" t="str">
            <v>UN</v>
          </cell>
          <cell r="G1010">
            <v>2110</v>
          </cell>
          <cell r="H1010" t="str">
            <v>FS00</v>
          </cell>
          <cell r="I1010" t="str">
            <v>UN</v>
          </cell>
          <cell r="J1010" t="b">
            <v>1</v>
          </cell>
          <cell r="K1010">
            <v>10</v>
          </cell>
          <cell r="L1010">
            <v>1</v>
          </cell>
          <cell r="M1010">
            <v>10</v>
          </cell>
          <cell r="N1010">
            <v>21100</v>
          </cell>
        </row>
        <row r="1011">
          <cell r="C1011" t="str">
            <v>150000776FS00</v>
          </cell>
          <cell r="D1011">
            <v>150000776</v>
          </cell>
          <cell r="E1011" t="str">
            <v>C10</v>
          </cell>
          <cell r="F1011" t="str">
            <v>UN</v>
          </cell>
          <cell r="G1011">
            <v>1667.77</v>
          </cell>
          <cell r="H1011" t="str">
            <v>FS00</v>
          </cell>
          <cell r="I1011" t="str">
            <v>UN</v>
          </cell>
          <cell r="J1011" t="b">
            <v>1</v>
          </cell>
          <cell r="K1011">
            <v>10</v>
          </cell>
          <cell r="L1011">
            <v>1</v>
          </cell>
          <cell r="M1011">
            <v>10</v>
          </cell>
          <cell r="N1011">
            <v>16677.7</v>
          </cell>
        </row>
        <row r="1012">
          <cell r="C1012" t="str">
            <v>150001771FS00</v>
          </cell>
          <cell r="D1012">
            <v>150001771</v>
          </cell>
          <cell r="E1012" t="str">
            <v>C05</v>
          </cell>
          <cell r="F1012" t="str">
            <v>UN</v>
          </cell>
          <cell r="G1012">
            <v>1709.12</v>
          </cell>
          <cell r="H1012" t="str">
            <v>FS00</v>
          </cell>
          <cell r="I1012" t="str">
            <v>UN</v>
          </cell>
          <cell r="J1012" t="b">
            <v>1</v>
          </cell>
          <cell r="K1012">
            <v>5</v>
          </cell>
          <cell r="L1012">
            <v>1</v>
          </cell>
          <cell r="M1012">
            <v>5</v>
          </cell>
          <cell r="N1012">
            <v>8545.5999999999985</v>
          </cell>
        </row>
        <row r="1013">
          <cell r="C1013" t="str">
            <v>150000276FS00</v>
          </cell>
          <cell r="D1013">
            <v>150000276</v>
          </cell>
          <cell r="E1013" t="str">
            <v>C12</v>
          </cell>
          <cell r="F1013" t="str">
            <v>UN</v>
          </cell>
          <cell r="G1013">
            <v>2084.4299999999998</v>
          </cell>
          <cell r="H1013" t="str">
            <v>FS00</v>
          </cell>
          <cell r="I1013" t="str">
            <v>UN</v>
          </cell>
          <cell r="J1013" t="b">
            <v>1</v>
          </cell>
          <cell r="K1013">
            <v>12</v>
          </cell>
          <cell r="L1013">
            <v>1</v>
          </cell>
          <cell r="M1013">
            <v>12</v>
          </cell>
          <cell r="N1013">
            <v>25013.159999999996</v>
          </cell>
        </row>
        <row r="1014">
          <cell r="C1014" t="str">
            <v>150000286FS00</v>
          </cell>
          <cell r="D1014">
            <v>150000286</v>
          </cell>
          <cell r="E1014" t="str">
            <v>C24</v>
          </cell>
          <cell r="F1014" t="str">
            <v>UN</v>
          </cell>
          <cell r="G1014">
            <v>887.43</v>
          </cell>
          <cell r="H1014" t="str">
            <v>FS00</v>
          </cell>
          <cell r="I1014" t="str">
            <v>UN</v>
          </cell>
          <cell r="J1014" t="b">
            <v>1</v>
          </cell>
          <cell r="K1014">
            <v>24</v>
          </cell>
          <cell r="L1014">
            <v>1</v>
          </cell>
          <cell r="M1014">
            <v>24</v>
          </cell>
          <cell r="N1014">
            <v>21298.32</v>
          </cell>
        </row>
        <row r="1015">
          <cell r="C1015" t="str">
            <v>150001782FS00</v>
          </cell>
          <cell r="D1015">
            <v>150001782</v>
          </cell>
          <cell r="E1015" t="str">
            <v>C24</v>
          </cell>
          <cell r="F1015" t="str">
            <v>UN</v>
          </cell>
          <cell r="G1015">
            <v>387.64</v>
          </cell>
          <cell r="H1015" t="str">
            <v>FS00</v>
          </cell>
          <cell r="I1015" t="str">
            <v>UN</v>
          </cell>
          <cell r="J1015" t="b">
            <v>1</v>
          </cell>
          <cell r="K1015">
            <v>24</v>
          </cell>
          <cell r="L1015">
            <v>1</v>
          </cell>
          <cell r="M1015">
            <v>24</v>
          </cell>
          <cell r="N1015">
            <v>9303.36</v>
          </cell>
        </row>
        <row r="1016">
          <cell r="C1016" t="str">
            <v>150001128FS00</v>
          </cell>
          <cell r="D1016">
            <v>150001128</v>
          </cell>
          <cell r="E1016" t="str">
            <v>C24</v>
          </cell>
          <cell r="F1016" t="str">
            <v>UN</v>
          </cell>
          <cell r="G1016">
            <v>894.23</v>
          </cell>
          <cell r="H1016" t="str">
            <v>FS00</v>
          </cell>
          <cell r="I1016" t="str">
            <v>UN</v>
          </cell>
          <cell r="J1016" t="b">
            <v>1</v>
          </cell>
          <cell r="K1016">
            <v>24</v>
          </cell>
          <cell r="L1016">
            <v>1</v>
          </cell>
          <cell r="M1016">
            <v>24</v>
          </cell>
          <cell r="N1016">
            <v>21461.52</v>
          </cell>
        </row>
        <row r="1017">
          <cell r="C1017" t="str">
            <v>150001783FS00</v>
          </cell>
          <cell r="D1017">
            <v>150001783</v>
          </cell>
          <cell r="E1017" t="str">
            <v>C24</v>
          </cell>
          <cell r="F1017" t="str">
            <v>UN</v>
          </cell>
          <cell r="G1017">
            <v>383.36</v>
          </cell>
          <cell r="H1017" t="str">
            <v>FS00</v>
          </cell>
          <cell r="I1017" t="str">
            <v>UN</v>
          </cell>
          <cell r="J1017" t="b">
            <v>1</v>
          </cell>
          <cell r="K1017">
            <v>24</v>
          </cell>
          <cell r="L1017">
            <v>1</v>
          </cell>
          <cell r="M1017">
            <v>24</v>
          </cell>
          <cell r="N1017">
            <v>9200.64</v>
          </cell>
        </row>
        <row r="1018">
          <cell r="C1018" t="str">
            <v>150001129FS00</v>
          </cell>
          <cell r="D1018">
            <v>150001129</v>
          </cell>
          <cell r="E1018" t="str">
            <v>C24</v>
          </cell>
          <cell r="F1018" t="str">
            <v>UN</v>
          </cell>
          <cell r="G1018">
            <v>894.2</v>
          </cell>
          <cell r="H1018" t="str">
            <v>FS00</v>
          </cell>
          <cell r="I1018" t="str">
            <v>UN</v>
          </cell>
          <cell r="J1018" t="b">
            <v>1</v>
          </cell>
          <cell r="K1018">
            <v>24</v>
          </cell>
          <cell r="L1018">
            <v>1</v>
          </cell>
          <cell r="M1018">
            <v>24</v>
          </cell>
          <cell r="N1018">
            <v>21460.800000000003</v>
          </cell>
        </row>
        <row r="1019">
          <cell r="C1019" t="str">
            <v>150001785FS00</v>
          </cell>
          <cell r="D1019">
            <v>150001785</v>
          </cell>
          <cell r="E1019" t="str">
            <v>C24</v>
          </cell>
          <cell r="F1019" t="str">
            <v>UN</v>
          </cell>
          <cell r="G1019">
            <v>445.57</v>
          </cell>
          <cell r="H1019" t="str">
            <v>FS00</v>
          </cell>
          <cell r="I1019" t="str">
            <v>UN</v>
          </cell>
          <cell r="J1019" t="b">
            <v>1</v>
          </cell>
          <cell r="K1019">
            <v>24</v>
          </cell>
          <cell r="L1019">
            <v>1</v>
          </cell>
          <cell r="M1019">
            <v>24</v>
          </cell>
          <cell r="N1019">
            <v>10693.68</v>
          </cell>
        </row>
        <row r="1020">
          <cell r="C1020" t="str">
            <v>104524370FS00</v>
          </cell>
          <cell r="D1020">
            <v>104524370</v>
          </cell>
          <cell r="E1020" t="str">
            <v>C24</v>
          </cell>
          <cell r="F1020" t="str">
            <v>UN</v>
          </cell>
          <cell r="G1020">
            <v>404.38</v>
          </cell>
          <cell r="H1020" t="str">
            <v>FS00</v>
          </cell>
          <cell r="I1020" t="str">
            <v>UN</v>
          </cell>
          <cell r="J1020" t="b">
            <v>1</v>
          </cell>
          <cell r="K1020">
            <v>24</v>
          </cell>
          <cell r="L1020">
            <v>1</v>
          </cell>
          <cell r="M1020">
            <v>24</v>
          </cell>
          <cell r="N1020">
            <v>9705.119999999999</v>
          </cell>
        </row>
        <row r="1021">
          <cell r="C1021" t="str">
            <v>150001130FS00</v>
          </cell>
          <cell r="D1021">
            <v>150001130</v>
          </cell>
          <cell r="E1021" t="str">
            <v>C24</v>
          </cell>
          <cell r="F1021" t="str">
            <v>UN</v>
          </cell>
          <cell r="G1021">
            <v>893.54</v>
          </cell>
          <cell r="H1021" t="str">
            <v>FS00</v>
          </cell>
          <cell r="I1021" t="str">
            <v>UN</v>
          </cell>
          <cell r="J1021" t="b">
            <v>1</v>
          </cell>
          <cell r="K1021">
            <v>24</v>
          </cell>
          <cell r="L1021">
            <v>1</v>
          </cell>
          <cell r="M1021">
            <v>24</v>
          </cell>
          <cell r="N1021">
            <v>21444.959999999999</v>
          </cell>
        </row>
        <row r="1022">
          <cell r="C1022" t="str">
            <v>150001784FS00</v>
          </cell>
          <cell r="D1022">
            <v>150001784</v>
          </cell>
          <cell r="E1022" t="str">
            <v>C24</v>
          </cell>
          <cell r="F1022" t="str">
            <v>UN</v>
          </cell>
          <cell r="G1022">
            <v>434.13</v>
          </cell>
          <cell r="H1022" t="str">
            <v>FS00</v>
          </cell>
          <cell r="I1022" t="str">
            <v>UN</v>
          </cell>
          <cell r="J1022" t="b">
            <v>1</v>
          </cell>
          <cell r="K1022">
            <v>24</v>
          </cell>
          <cell r="L1022">
            <v>1</v>
          </cell>
          <cell r="M1022">
            <v>24</v>
          </cell>
          <cell r="N1022">
            <v>10419.119999999999</v>
          </cell>
        </row>
        <row r="1023">
          <cell r="C1023" t="str">
            <v>150000095FS00</v>
          </cell>
          <cell r="D1023">
            <v>150000095</v>
          </cell>
          <cell r="E1023" t="str">
            <v>C06</v>
          </cell>
          <cell r="F1023" t="str">
            <v>UN</v>
          </cell>
          <cell r="G1023">
            <v>6509.49</v>
          </cell>
          <cell r="H1023" t="str">
            <v>FS00</v>
          </cell>
          <cell r="I1023" t="str">
            <v>UN</v>
          </cell>
          <cell r="J1023" t="b">
            <v>1</v>
          </cell>
          <cell r="K1023">
            <v>6</v>
          </cell>
          <cell r="L1023">
            <v>1</v>
          </cell>
          <cell r="M1023">
            <v>6</v>
          </cell>
          <cell r="N1023">
            <v>39056.94</v>
          </cell>
        </row>
        <row r="1024">
          <cell r="C1024" t="str">
            <v>150001530FS00</v>
          </cell>
          <cell r="D1024">
            <v>150001530</v>
          </cell>
          <cell r="E1024" t="str">
            <v>C12</v>
          </cell>
          <cell r="F1024" t="str">
            <v>UN</v>
          </cell>
          <cell r="G1024">
            <v>8753.99</v>
          </cell>
          <cell r="H1024" t="str">
            <v>FS00</v>
          </cell>
          <cell r="I1024" t="str">
            <v>UN</v>
          </cell>
          <cell r="J1024" t="b">
            <v>1</v>
          </cell>
          <cell r="K1024">
            <v>12</v>
          </cell>
          <cell r="L1024">
            <v>1</v>
          </cell>
          <cell r="M1024">
            <v>12</v>
          </cell>
          <cell r="N1024">
            <v>105047.88</v>
          </cell>
        </row>
        <row r="1025">
          <cell r="C1025" t="str">
            <v>104530200FS00</v>
          </cell>
          <cell r="D1025">
            <v>104530200</v>
          </cell>
          <cell r="E1025" t="str">
            <v>S00</v>
          </cell>
          <cell r="F1025" t="str">
            <v>S00</v>
          </cell>
          <cell r="G1025">
            <v>4990.45</v>
          </cell>
          <cell r="H1025" t="str">
            <v>FS00</v>
          </cell>
          <cell r="I1025" t="str">
            <v>S00</v>
          </cell>
          <cell r="J1025" t="b">
            <v>1</v>
          </cell>
          <cell r="K1025">
            <v>1</v>
          </cell>
          <cell r="L1025">
            <v>1</v>
          </cell>
          <cell r="M1025">
            <v>1</v>
          </cell>
          <cell r="N1025">
            <v>4990.45</v>
          </cell>
        </row>
        <row r="1026">
          <cell r="C1026" t="str">
            <v>104521200FS00</v>
          </cell>
          <cell r="D1026">
            <v>104521200</v>
          </cell>
          <cell r="E1026" t="str">
            <v>S00</v>
          </cell>
          <cell r="F1026" t="str">
            <v>UN</v>
          </cell>
          <cell r="G1026">
            <v>11.31</v>
          </cell>
          <cell r="H1026" t="str">
            <v>FS00</v>
          </cell>
          <cell r="I1026" t="str">
            <v>UN</v>
          </cell>
          <cell r="J1026" t="b">
            <v>1</v>
          </cell>
          <cell r="K1026">
            <v>800</v>
          </cell>
          <cell r="L1026">
            <v>1</v>
          </cell>
          <cell r="M1026">
            <v>800</v>
          </cell>
          <cell r="N1026">
            <v>9048</v>
          </cell>
        </row>
        <row r="1027">
          <cell r="C1027" t="str">
            <v>104501230FS00</v>
          </cell>
          <cell r="D1027">
            <v>104501230</v>
          </cell>
          <cell r="E1027" t="str">
            <v>S00</v>
          </cell>
          <cell r="F1027" t="str">
            <v>S00</v>
          </cell>
          <cell r="G1027">
            <v>9101.1</v>
          </cell>
          <cell r="H1027" t="str">
            <v>FS00</v>
          </cell>
          <cell r="I1027" t="str">
            <v>S00</v>
          </cell>
          <cell r="J1027" t="b">
            <v>1</v>
          </cell>
          <cell r="K1027">
            <v>1</v>
          </cell>
          <cell r="L1027">
            <v>1</v>
          </cell>
          <cell r="M1027">
            <v>1</v>
          </cell>
          <cell r="N1027">
            <v>9101.1</v>
          </cell>
        </row>
        <row r="1028">
          <cell r="C1028" t="str">
            <v>104501170FS00</v>
          </cell>
          <cell r="D1028">
            <v>104501170</v>
          </cell>
          <cell r="E1028" t="str">
            <v>S00</v>
          </cell>
          <cell r="F1028" t="str">
            <v>S00</v>
          </cell>
          <cell r="G1028">
            <v>9100.1</v>
          </cell>
          <cell r="H1028" t="str">
            <v>FS00</v>
          </cell>
          <cell r="I1028" t="str">
            <v>S00</v>
          </cell>
          <cell r="J1028" t="b">
            <v>1</v>
          </cell>
          <cell r="K1028">
            <v>1</v>
          </cell>
          <cell r="L1028">
            <v>1</v>
          </cell>
          <cell r="M1028">
            <v>1</v>
          </cell>
          <cell r="N1028">
            <v>9100.1</v>
          </cell>
        </row>
        <row r="1029">
          <cell r="C1029" t="str">
            <v>104501150FS00</v>
          </cell>
          <cell r="D1029">
            <v>104501150</v>
          </cell>
          <cell r="E1029" t="str">
            <v>S00</v>
          </cell>
          <cell r="F1029" t="str">
            <v>S00</v>
          </cell>
          <cell r="G1029">
            <v>9100.43</v>
          </cell>
          <cell r="H1029" t="str">
            <v>FS00</v>
          </cell>
          <cell r="I1029" t="str">
            <v>S00</v>
          </cell>
          <cell r="J1029" t="b">
            <v>1</v>
          </cell>
          <cell r="K1029">
            <v>1</v>
          </cell>
          <cell r="L1029">
            <v>1</v>
          </cell>
          <cell r="M1029">
            <v>1</v>
          </cell>
          <cell r="N1029">
            <v>9100.43</v>
          </cell>
        </row>
        <row r="1030">
          <cell r="C1030" t="str">
            <v>104522090FS00</v>
          </cell>
          <cell r="D1030">
            <v>104522090</v>
          </cell>
          <cell r="E1030" t="str">
            <v>Z20</v>
          </cell>
          <cell r="F1030" t="str">
            <v>UN</v>
          </cell>
          <cell r="G1030">
            <v>85.04</v>
          </cell>
          <cell r="H1030" t="str">
            <v>FS00</v>
          </cell>
          <cell r="I1030" t="str">
            <v>UN</v>
          </cell>
          <cell r="J1030" t="b">
            <v>1</v>
          </cell>
          <cell r="K1030">
            <v>120</v>
          </cell>
          <cell r="L1030">
            <v>1</v>
          </cell>
          <cell r="M1030">
            <v>120</v>
          </cell>
          <cell r="N1030">
            <v>10204.800000000001</v>
          </cell>
        </row>
        <row r="1031">
          <cell r="C1031" t="str">
            <v>104535210FS00</v>
          </cell>
          <cell r="D1031">
            <v>104535210</v>
          </cell>
          <cell r="E1031" t="str">
            <v>Z92</v>
          </cell>
          <cell r="F1031" t="str">
            <v>UN</v>
          </cell>
          <cell r="G1031">
            <v>40</v>
          </cell>
          <cell r="H1031" t="str">
            <v>FS00</v>
          </cell>
          <cell r="I1031" t="str">
            <v>UN</v>
          </cell>
          <cell r="J1031" t="b">
            <v>1</v>
          </cell>
          <cell r="K1031">
            <v>192</v>
          </cell>
          <cell r="L1031">
            <v>1</v>
          </cell>
          <cell r="M1031">
            <v>192</v>
          </cell>
          <cell r="N1031">
            <v>7680</v>
          </cell>
        </row>
        <row r="1032">
          <cell r="C1032" t="str">
            <v>104548280FS00</v>
          </cell>
          <cell r="D1032">
            <v>104548280</v>
          </cell>
          <cell r="E1032" t="str">
            <v>Z92</v>
          </cell>
          <cell r="F1032" t="str">
            <v>UN</v>
          </cell>
          <cell r="G1032">
            <v>60</v>
          </cell>
          <cell r="H1032" t="str">
            <v>FS00</v>
          </cell>
          <cell r="I1032" t="str">
            <v>UN</v>
          </cell>
          <cell r="J1032" t="b">
            <v>1</v>
          </cell>
          <cell r="K1032">
            <v>192</v>
          </cell>
          <cell r="L1032">
            <v>1</v>
          </cell>
          <cell r="M1032">
            <v>192</v>
          </cell>
          <cell r="N1032">
            <v>11520</v>
          </cell>
        </row>
        <row r="1033">
          <cell r="C1033" t="str">
            <v>104535220FS00</v>
          </cell>
          <cell r="D1033">
            <v>104535220</v>
          </cell>
          <cell r="E1033" t="str">
            <v>Z92</v>
          </cell>
          <cell r="F1033" t="str">
            <v>UN</v>
          </cell>
          <cell r="G1033">
            <v>40</v>
          </cell>
          <cell r="H1033" t="str">
            <v>FS00</v>
          </cell>
          <cell r="I1033" t="str">
            <v>UN</v>
          </cell>
          <cell r="J1033" t="b">
            <v>1</v>
          </cell>
          <cell r="K1033">
            <v>192</v>
          </cell>
          <cell r="L1033">
            <v>1</v>
          </cell>
          <cell r="M1033">
            <v>192</v>
          </cell>
          <cell r="N1033">
            <v>7680</v>
          </cell>
        </row>
        <row r="1034">
          <cell r="C1034" t="str">
            <v>104535230FS00</v>
          </cell>
          <cell r="D1034">
            <v>104535230</v>
          </cell>
          <cell r="E1034" t="str">
            <v>Z92</v>
          </cell>
          <cell r="F1034" t="str">
            <v>UN</v>
          </cell>
          <cell r="G1034">
            <v>60</v>
          </cell>
          <cell r="H1034" t="str">
            <v>FS00</v>
          </cell>
          <cell r="I1034" t="str">
            <v>UN</v>
          </cell>
          <cell r="J1034" t="b">
            <v>1</v>
          </cell>
          <cell r="K1034">
            <v>192</v>
          </cell>
          <cell r="L1034">
            <v>1</v>
          </cell>
          <cell r="M1034">
            <v>192</v>
          </cell>
          <cell r="N1034">
            <v>11520</v>
          </cell>
        </row>
        <row r="1035">
          <cell r="C1035" t="str">
            <v>104535240FS00</v>
          </cell>
          <cell r="D1035">
            <v>104535240</v>
          </cell>
          <cell r="E1035" t="str">
            <v>Z92</v>
          </cell>
          <cell r="F1035" t="str">
            <v>UN</v>
          </cell>
          <cell r="G1035">
            <v>40</v>
          </cell>
          <cell r="H1035" t="str">
            <v>FS00</v>
          </cell>
          <cell r="I1035" t="str">
            <v>UN</v>
          </cell>
          <cell r="J1035" t="b">
            <v>1</v>
          </cell>
          <cell r="K1035">
            <v>192</v>
          </cell>
          <cell r="L1035">
            <v>1</v>
          </cell>
          <cell r="M1035">
            <v>192</v>
          </cell>
          <cell r="N1035">
            <v>7680</v>
          </cell>
        </row>
        <row r="1036">
          <cell r="C1036" t="str">
            <v>104535250FS00</v>
          </cell>
          <cell r="D1036">
            <v>104535250</v>
          </cell>
          <cell r="E1036" t="str">
            <v>Z92</v>
          </cell>
          <cell r="F1036" t="str">
            <v>UN</v>
          </cell>
          <cell r="G1036">
            <v>40</v>
          </cell>
          <cell r="H1036" t="str">
            <v>FS00</v>
          </cell>
          <cell r="I1036" t="str">
            <v>UN</v>
          </cell>
          <cell r="J1036" t="b">
            <v>1</v>
          </cell>
          <cell r="K1036">
            <v>192</v>
          </cell>
          <cell r="L1036">
            <v>1</v>
          </cell>
          <cell r="M1036">
            <v>192</v>
          </cell>
          <cell r="N1036">
            <v>7680</v>
          </cell>
        </row>
        <row r="1037">
          <cell r="C1037" t="str">
            <v>104535260FS00</v>
          </cell>
          <cell r="D1037">
            <v>104535260</v>
          </cell>
          <cell r="E1037" t="str">
            <v>Z92</v>
          </cell>
          <cell r="F1037" t="str">
            <v>UN</v>
          </cell>
          <cell r="G1037">
            <v>110</v>
          </cell>
          <cell r="H1037" t="str">
            <v>FS00</v>
          </cell>
          <cell r="I1037" t="str">
            <v>UN</v>
          </cell>
          <cell r="J1037" t="b">
            <v>1</v>
          </cell>
          <cell r="K1037">
            <v>192</v>
          </cell>
          <cell r="L1037">
            <v>1</v>
          </cell>
          <cell r="M1037">
            <v>192</v>
          </cell>
          <cell r="N1037">
            <v>21120</v>
          </cell>
        </row>
        <row r="1038">
          <cell r="C1038" t="str">
            <v>104522190FS00</v>
          </cell>
          <cell r="D1038">
            <v>104522190</v>
          </cell>
          <cell r="E1038" t="str">
            <v>2Q</v>
          </cell>
          <cell r="F1038" t="str">
            <v>UN</v>
          </cell>
          <cell r="G1038">
            <v>1.99</v>
          </cell>
          <cell r="H1038" t="str">
            <v>FS00</v>
          </cell>
          <cell r="I1038" t="str">
            <v>UN</v>
          </cell>
          <cell r="J1038" t="b">
            <v>1</v>
          </cell>
          <cell r="K1038">
            <v>2000</v>
          </cell>
          <cell r="L1038">
            <v>1</v>
          </cell>
          <cell r="M1038">
            <v>2000</v>
          </cell>
          <cell r="N1038">
            <v>3980</v>
          </cell>
        </row>
        <row r="1039">
          <cell r="C1039" t="str">
            <v>104522200FS00</v>
          </cell>
          <cell r="D1039">
            <v>104522200</v>
          </cell>
          <cell r="E1039" t="str">
            <v>2Q</v>
          </cell>
          <cell r="F1039" t="str">
            <v>UN</v>
          </cell>
          <cell r="G1039">
            <v>6.6</v>
          </cell>
          <cell r="H1039" t="str">
            <v>FS00</v>
          </cell>
          <cell r="I1039" t="str">
            <v>UN</v>
          </cell>
          <cell r="J1039" t="b">
            <v>1</v>
          </cell>
          <cell r="K1039">
            <v>2000</v>
          </cell>
          <cell r="L1039">
            <v>1</v>
          </cell>
          <cell r="M1039">
            <v>2000</v>
          </cell>
          <cell r="N1039">
            <v>13200</v>
          </cell>
        </row>
        <row r="1040">
          <cell r="C1040" t="str">
            <v>104500810FS00</v>
          </cell>
          <cell r="D1040">
            <v>104500810</v>
          </cell>
          <cell r="E1040" t="str">
            <v>2Q</v>
          </cell>
          <cell r="F1040" t="str">
            <v>2Q</v>
          </cell>
          <cell r="G1040">
            <v>13750.82</v>
          </cell>
          <cell r="H1040" t="str">
            <v>FS00</v>
          </cell>
          <cell r="I1040" t="str">
            <v>2Q</v>
          </cell>
          <cell r="J1040" t="b">
            <v>1</v>
          </cell>
          <cell r="K1040">
            <v>1</v>
          </cell>
          <cell r="L1040">
            <v>1</v>
          </cell>
          <cell r="M1040">
            <v>1</v>
          </cell>
          <cell r="N1040">
            <v>13750.82</v>
          </cell>
        </row>
        <row r="1041">
          <cell r="C1041" t="str">
            <v>104501190FS00</v>
          </cell>
          <cell r="D1041">
            <v>104501190</v>
          </cell>
          <cell r="E1041" t="str">
            <v>2Q</v>
          </cell>
          <cell r="F1041" t="str">
            <v>2Q</v>
          </cell>
          <cell r="G1041">
            <v>13750.07</v>
          </cell>
          <cell r="H1041" t="str">
            <v>FS00</v>
          </cell>
          <cell r="I1041" t="str">
            <v>2Q</v>
          </cell>
          <cell r="J1041" t="b">
            <v>1</v>
          </cell>
          <cell r="K1041">
            <v>1</v>
          </cell>
          <cell r="L1041">
            <v>1</v>
          </cell>
          <cell r="M1041">
            <v>1</v>
          </cell>
          <cell r="N1041">
            <v>13750.07</v>
          </cell>
        </row>
        <row r="1042">
          <cell r="C1042" t="str">
            <v>104522210FS00</v>
          </cell>
          <cell r="D1042">
            <v>104522210</v>
          </cell>
          <cell r="E1042" t="str">
            <v>1Q</v>
          </cell>
          <cell r="F1042" t="str">
            <v>UN</v>
          </cell>
          <cell r="G1042">
            <v>5</v>
          </cell>
          <cell r="H1042" t="str">
            <v>FS00</v>
          </cell>
          <cell r="I1042" t="str">
            <v>UN</v>
          </cell>
          <cell r="J1042" t="b">
            <v>1</v>
          </cell>
          <cell r="K1042">
            <v>1000</v>
          </cell>
          <cell r="L1042">
            <v>1</v>
          </cell>
          <cell r="M1042">
            <v>1000</v>
          </cell>
          <cell r="N1042">
            <v>5000</v>
          </cell>
        </row>
        <row r="1043">
          <cell r="C1043" t="str">
            <v>150001765FS00</v>
          </cell>
          <cell r="D1043">
            <v>150001765</v>
          </cell>
          <cell r="E1043" t="str">
            <v>C20</v>
          </cell>
          <cell r="F1043" t="str">
            <v>UN</v>
          </cell>
          <cell r="G1043">
            <v>1138.56</v>
          </cell>
          <cell r="H1043" t="str">
            <v>FS00</v>
          </cell>
          <cell r="I1043" t="str">
            <v>UN</v>
          </cell>
          <cell r="J1043" t="b">
            <v>1</v>
          </cell>
          <cell r="K1043">
            <v>20</v>
          </cell>
          <cell r="L1043">
            <v>1</v>
          </cell>
          <cell r="M1043">
            <v>20</v>
          </cell>
          <cell r="N1043">
            <v>22771.199999999997</v>
          </cell>
        </row>
        <row r="1044">
          <cell r="C1044" t="str">
            <v>150001793FS00</v>
          </cell>
          <cell r="D1044">
            <v>150001793</v>
          </cell>
          <cell r="E1044" t="str">
            <v>C20</v>
          </cell>
          <cell r="F1044" t="str">
            <v>UN</v>
          </cell>
          <cell r="G1044">
            <v>1569.96</v>
          </cell>
          <cell r="H1044" t="str">
            <v>FS00</v>
          </cell>
          <cell r="I1044" t="str">
            <v>UN</v>
          </cell>
          <cell r="J1044" t="b">
            <v>1</v>
          </cell>
          <cell r="K1044">
            <v>20</v>
          </cell>
          <cell r="L1044">
            <v>1</v>
          </cell>
          <cell r="M1044">
            <v>20</v>
          </cell>
          <cell r="N1044">
            <v>31399.200000000001</v>
          </cell>
        </row>
        <row r="1045">
          <cell r="C1045" t="str">
            <v>104538610FS00</v>
          </cell>
          <cell r="D1045">
            <v>104538610</v>
          </cell>
          <cell r="E1045" t="str">
            <v>C36</v>
          </cell>
          <cell r="F1045" t="str">
            <v>UN</v>
          </cell>
          <cell r="G1045">
            <v>292</v>
          </cell>
          <cell r="H1045" t="str">
            <v>FS00</v>
          </cell>
          <cell r="I1045" t="str">
            <v>UN</v>
          </cell>
          <cell r="J1045" t="b">
            <v>1</v>
          </cell>
          <cell r="K1045">
            <v>36</v>
          </cell>
          <cell r="L1045">
            <v>1</v>
          </cell>
          <cell r="M1045">
            <v>36</v>
          </cell>
          <cell r="N1045">
            <v>10512</v>
          </cell>
        </row>
        <row r="1046">
          <cell r="C1046" t="str">
            <v>104538600FS00</v>
          </cell>
          <cell r="D1046">
            <v>104538600</v>
          </cell>
          <cell r="E1046" t="str">
            <v>C36</v>
          </cell>
          <cell r="F1046" t="str">
            <v>UN</v>
          </cell>
          <cell r="G1046">
            <v>292</v>
          </cell>
          <cell r="H1046" t="str">
            <v>FS00</v>
          </cell>
          <cell r="I1046" t="str">
            <v>UN</v>
          </cell>
          <cell r="J1046" t="b">
            <v>1</v>
          </cell>
          <cell r="K1046">
            <v>36</v>
          </cell>
          <cell r="L1046">
            <v>1</v>
          </cell>
          <cell r="M1046">
            <v>36</v>
          </cell>
          <cell r="N1046">
            <v>10512</v>
          </cell>
        </row>
        <row r="1047">
          <cell r="C1047" t="str">
            <v>104538590FS00</v>
          </cell>
          <cell r="D1047">
            <v>104538590</v>
          </cell>
          <cell r="E1047" t="str">
            <v>C36</v>
          </cell>
          <cell r="F1047" t="str">
            <v>UN</v>
          </cell>
          <cell r="G1047">
            <v>287</v>
          </cell>
          <cell r="H1047" t="str">
            <v>FS00</v>
          </cell>
          <cell r="I1047" t="str">
            <v>UN</v>
          </cell>
          <cell r="J1047" t="b">
            <v>1</v>
          </cell>
          <cell r="K1047">
            <v>36</v>
          </cell>
          <cell r="L1047">
            <v>1</v>
          </cell>
          <cell r="M1047">
            <v>36</v>
          </cell>
          <cell r="N1047">
            <v>10332</v>
          </cell>
        </row>
        <row r="1048">
          <cell r="C1048" t="str">
            <v>150001768FS00</v>
          </cell>
          <cell r="D1048">
            <v>150001768</v>
          </cell>
          <cell r="E1048" t="str">
            <v>C14</v>
          </cell>
          <cell r="F1048" t="str">
            <v>UN</v>
          </cell>
          <cell r="G1048">
            <v>1095.17</v>
          </cell>
          <cell r="H1048" t="str">
            <v>FS00</v>
          </cell>
          <cell r="I1048" t="str">
            <v>UN</v>
          </cell>
          <cell r="J1048" t="b">
            <v>1</v>
          </cell>
          <cell r="K1048">
            <v>14</v>
          </cell>
          <cell r="L1048">
            <v>1</v>
          </cell>
          <cell r="M1048">
            <v>14</v>
          </cell>
          <cell r="N1048">
            <v>15332.380000000001</v>
          </cell>
        </row>
        <row r="1049">
          <cell r="C1049" t="str">
            <v>150001112FS00</v>
          </cell>
          <cell r="D1049">
            <v>150001112</v>
          </cell>
          <cell r="E1049" t="str">
            <v>C12</v>
          </cell>
          <cell r="F1049" t="str">
            <v>UN</v>
          </cell>
          <cell r="G1049">
            <v>1566</v>
          </cell>
          <cell r="H1049" t="str">
            <v>FS00</v>
          </cell>
          <cell r="I1049" t="str">
            <v>UN</v>
          </cell>
          <cell r="J1049" t="b">
            <v>1</v>
          </cell>
          <cell r="K1049">
            <v>12</v>
          </cell>
          <cell r="L1049">
            <v>1</v>
          </cell>
          <cell r="M1049">
            <v>12</v>
          </cell>
          <cell r="N1049">
            <v>18792</v>
          </cell>
        </row>
        <row r="1050">
          <cell r="C1050" t="str">
            <v>104530320FS00</v>
          </cell>
          <cell r="D1050">
            <v>104530320</v>
          </cell>
          <cell r="E1050" t="str">
            <v>C05</v>
          </cell>
          <cell r="F1050" t="str">
            <v>UN</v>
          </cell>
          <cell r="G1050">
            <v>2490</v>
          </cell>
          <cell r="H1050" t="str">
            <v>FS00</v>
          </cell>
          <cell r="I1050" t="str">
            <v>UN</v>
          </cell>
          <cell r="J1050" t="b">
            <v>1</v>
          </cell>
          <cell r="K1050">
            <v>5</v>
          </cell>
          <cell r="L1050">
            <v>1</v>
          </cell>
          <cell r="M1050">
            <v>5</v>
          </cell>
          <cell r="N1050">
            <v>12450</v>
          </cell>
        </row>
        <row r="1051">
          <cell r="C1051" t="str">
            <v>104538060FS00</v>
          </cell>
          <cell r="D1051">
            <v>104538060</v>
          </cell>
          <cell r="E1051" t="str">
            <v>C10</v>
          </cell>
          <cell r="F1051" t="str">
            <v>UN</v>
          </cell>
          <cell r="G1051">
            <v>1989</v>
          </cell>
          <cell r="H1051" t="str">
            <v>FS00</v>
          </cell>
          <cell r="I1051" t="str">
            <v>UN</v>
          </cell>
          <cell r="J1051" t="b">
            <v>1</v>
          </cell>
          <cell r="K1051">
            <v>10</v>
          </cell>
          <cell r="L1051">
            <v>1</v>
          </cell>
          <cell r="M1051">
            <v>10</v>
          </cell>
          <cell r="N1051">
            <v>19890</v>
          </cell>
        </row>
        <row r="1052">
          <cell r="C1052" t="str">
            <v>150000883FS00</v>
          </cell>
          <cell r="D1052">
            <v>150000883</v>
          </cell>
          <cell r="E1052" t="str">
            <v>C16</v>
          </cell>
          <cell r="F1052" t="str">
            <v>UN</v>
          </cell>
          <cell r="G1052">
            <v>1562.88</v>
          </cell>
          <cell r="H1052" t="str">
            <v>FS00</v>
          </cell>
          <cell r="I1052" t="str">
            <v>UN</v>
          </cell>
          <cell r="J1052" t="b">
            <v>1</v>
          </cell>
          <cell r="K1052">
            <v>16</v>
          </cell>
          <cell r="L1052">
            <v>1</v>
          </cell>
          <cell r="M1052">
            <v>16</v>
          </cell>
          <cell r="N1052">
            <v>25006.080000000002</v>
          </cell>
        </row>
        <row r="1053">
          <cell r="C1053" t="str">
            <v>104525460FS00</v>
          </cell>
          <cell r="D1053">
            <v>104525460</v>
          </cell>
          <cell r="E1053" t="str">
            <v>C06</v>
          </cell>
          <cell r="F1053" t="str">
            <v>UN</v>
          </cell>
          <cell r="G1053">
            <v>3299</v>
          </cell>
          <cell r="H1053" t="str">
            <v>FS00</v>
          </cell>
          <cell r="I1053" t="str">
            <v>UN</v>
          </cell>
          <cell r="J1053" t="b">
            <v>1</v>
          </cell>
          <cell r="K1053">
            <v>6</v>
          </cell>
          <cell r="L1053">
            <v>1</v>
          </cell>
          <cell r="M1053">
            <v>6</v>
          </cell>
          <cell r="N1053">
            <v>19794</v>
          </cell>
        </row>
        <row r="1054">
          <cell r="C1054" t="str">
            <v>150000158FS00</v>
          </cell>
          <cell r="D1054">
            <v>150000158</v>
          </cell>
          <cell r="E1054" t="str">
            <v>C05</v>
          </cell>
          <cell r="F1054" t="str">
            <v>UN</v>
          </cell>
          <cell r="G1054">
            <v>9739.68</v>
          </cell>
          <cell r="H1054" t="str">
            <v>FS00</v>
          </cell>
          <cell r="I1054" t="str">
            <v>UN</v>
          </cell>
          <cell r="J1054" t="b">
            <v>1</v>
          </cell>
          <cell r="K1054">
            <v>5</v>
          </cell>
          <cell r="L1054">
            <v>1</v>
          </cell>
          <cell r="M1054">
            <v>5</v>
          </cell>
          <cell r="N1054">
            <v>48698.400000000001</v>
          </cell>
        </row>
        <row r="1055">
          <cell r="C1055" t="str">
            <v>150000003FS00</v>
          </cell>
          <cell r="D1055">
            <v>150000003</v>
          </cell>
          <cell r="E1055" t="str">
            <v>C10</v>
          </cell>
          <cell r="F1055" t="str">
            <v>UN</v>
          </cell>
          <cell r="G1055">
            <v>3150.02</v>
          </cell>
          <cell r="H1055" t="str">
            <v>FS00</v>
          </cell>
          <cell r="I1055" t="str">
            <v>UN</v>
          </cell>
          <cell r="J1055" t="b">
            <v>1</v>
          </cell>
          <cell r="K1055">
            <v>10</v>
          </cell>
          <cell r="L1055">
            <v>1</v>
          </cell>
          <cell r="M1055">
            <v>10</v>
          </cell>
          <cell r="N1055">
            <v>31500.2</v>
          </cell>
        </row>
        <row r="1056">
          <cell r="C1056" t="str">
            <v>104540330FS00</v>
          </cell>
          <cell r="D1056">
            <v>104540330</v>
          </cell>
          <cell r="E1056" t="str">
            <v>D30</v>
          </cell>
          <cell r="F1056" t="str">
            <v>UN</v>
          </cell>
          <cell r="G1056">
            <v>466</v>
          </cell>
          <cell r="H1056" t="str">
            <v>FS00</v>
          </cell>
          <cell r="I1056" t="str">
            <v>UN</v>
          </cell>
          <cell r="J1056" t="b">
            <v>1</v>
          </cell>
          <cell r="K1056">
            <v>30</v>
          </cell>
          <cell r="L1056">
            <v>1</v>
          </cell>
          <cell r="M1056">
            <v>30</v>
          </cell>
          <cell r="N1056">
            <v>13980</v>
          </cell>
        </row>
        <row r="1057">
          <cell r="C1057" t="str">
            <v>104540250FS00</v>
          </cell>
          <cell r="D1057">
            <v>104540250</v>
          </cell>
          <cell r="E1057" t="str">
            <v>C02</v>
          </cell>
          <cell r="F1057" t="str">
            <v>UN</v>
          </cell>
          <cell r="G1057">
            <v>5670</v>
          </cell>
          <cell r="H1057" t="str">
            <v>FS00</v>
          </cell>
          <cell r="I1057" t="str">
            <v>UN</v>
          </cell>
          <cell r="J1057" t="b">
            <v>1</v>
          </cell>
          <cell r="K1057">
            <v>2</v>
          </cell>
          <cell r="L1057">
            <v>1</v>
          </cell>
          <cell r="M1057">
            <v>2</v>
          </cell>
          <cell r="N1057">
            <v>11340</v>
          </cell>
        </row>
        <row r="1058">
          <cell r="C1058" t="str">
            <v>104540240FS00</v>
          </cell>
          <cell r="D1058">
            <v>104540240</v>
          </cell>
          <cell r="E1058" t="str">
            <v>D30</v>
          </cell>
          <cell r="F1058" t="str">
            <v>UN</v>
          </cell>
          <cell r="G1058">
            <v>465</v>
          </cell>
          <cell r="H1058" t="str">
            <v>FS00</v>
          </cell>
          <cell r="I1058" t="str">
            <v>UN</v>
          </cell>
          <cell r="J1058" t="b">
            <v>1</v>
          </cell>
          <cell r="K1058">
            <v>30</v>
          </cell>
          <cell r="L1058">
            <v>1</v>
          </cell>
          <cell r="M1058">
            <v>30</v>
          </cell>
          <cell r="N1058">
            <v>13950</v>
          </cell>
        </row>
        <row r="1059">
          <cell r="C1059" t="str">
            <v>104540230FS00</v>
          </cell>
          <cell r="D1059">
            <v>104540230</v>
          </cell>
          <cell r="E1059" t="str">
            <v>D30</v>
          </cell>
          <cell r="F1059" t="str">
            <v>UN</v>
          </cell>
          <cell r="G1059">
            <v>504</v>
          </cell>
          <cell r="H1059" t="str">
            <v>FS00</v>
          </cell>
          <cell r="I1059" t="str">
            <v>UN</v>
          </cell>
          <cell r="J1059" t="b">
            <v>1</v>
          </cell>
          <cell r="K1059">
            <v>30</v>
          </cell>
          <cell r="L1059">
            <v>1</v>
          </cell>
          <cell r="M1059">
            <v>30</v>
          </cell>
          <cell r="N1059">
            <v>15120</v>
          </cell>
        </row>
        <row r="1060">
          <cell r="C1060" t="str">
            <v>104540310FS00</v>
          </cell>
          <cell r="D1060">
            <v>104540310</v>
          </cell>
          <cell r="E1060" t="str">
            <v>D30</v>
          </cell>
          <cell r="F1060" t="str">
            <v>UN</v>
          </cell>
          <cell r="G1060">
            <v>473</v>
          </cell>
          <cell r="H1060" t="str">
            <v>FS00</v>
          </cell>
          <cell r="I1060" t="str">
            <v>UN</v>
          </cell>
          <cell r="J1060" t="b">
            <v>1</v>
          </cell>
          <cell r="K1060">
            <v>30</v>
          </cell>
          <cell r="L1060">
            <v>1</v>
          </cell>
          <cell r="M1060">
            <v>30</v>
          </cell>
          <cell r="N1060">
            <v>14190</v>
          </cell>
        </row>
        <row r="1061">
          <cell r="C1061" t="str">
            <v>104540190FS00</v>
          </cell>
          <cell r="D1061">
            <v>104540190</v>
          </cell>
          <cell r="E1061" t="str">
            <v>C02</v>
          </cell>
          <cell r="F1061" t="str">
            <v>UN</v>
          </cell>
          <cell r="G1061">
            <v>5669</v>
          </cell>
          <cell r="H1061" t="str">
            <v>FS00</v>
          </cell>
          <cell r="I1061" t="str">
            <v>UN</v>
          </cell>
          <cell r="J1061" t="b">
            <v>1</v>
          </cell>
          <cell r="K1061">
            <v>2</v>
          </cell>
          <cell r="L1061">
            <v>1</v>
          </cell>
          <cell r="M1061">
            <v>2</v>
          </cell>
          <cell r="N1061">
            <v>11338</v>
          </cell>
        </row>
        <row r="1062">
          <cell r="C1062" t="str">
            <v>150001309FS00</v>
          </cell>
          <cell r="D1062">
            <v>150001309</v>
          </cell>
          <cell r="E1062" t="str">
            <v>D25</v>
          </cell>
          <cell r="F1062" t="str">
            <v>UN</v>
          </cell>
          <cell r="G1062">
            <v>468.14</v>
          </cell>
          <cell r="H1062" t="str">
            <v>FS00</v>
          </cell>
          <cell r="I1062" t="str">
            <v>UN</v>
          </cell>
          <cell r="J1062" t="b">
            <v>1</v>
          </cell>
          <cell r="K1062">
            <v>25</v>
          </cell>
          <cell r="L1062">
            <v>1</v>
          </cell>
          <cell r="M1062">
            <v>25</v>
          </cell>
          <cell r="N1062">
            <v>11703.5</v>
          </cell>
        </row>
        <row r="1063">
          <cell r="C1063" t="str">
            <v>104539280FS00</v>
          </cell>
          <cell r="D1063">
            <v>104539280</v>
          </cell>
          <cell r="E1063" t="str">
            <v>C30</v>
          </cell>
          <cell r="F1063" t="str">
            <v>UN</v>
          </cell>
          <cell r="G1063">
            <v>1390</v>
          </cell>
          <cell r="H1063" t="str">
            <v>FS00</v>
          </cell>
          <cell r="I1063" t="str">
            <v>UN</v>
          </cell>
          <cell r="J1063" t="b">
            <v>1</v>
          </cell>
          <cell r="K1063">
            <v>30</v>
          </cell>
          <cell r="L1063">
            <v>1</v>
          </cell>
          <cell r="M1063">
            <v>30</v>
          </cell>
          <cell r="N1063">
            <v>41700</v>
          </cell>
        </row>
        <row r="1064">
          <cell r="C1064" t="str">
            <v>104544170FS00</v>
          </cell>
          <cell r="D1064">
            <v>104544170</v>
          </cell>
          <cell r="E1064" t="str">
            <v>C06</v>
          </cell>
          <cell r="F1064" t="str">
            <v>UN</v>
          </cell>
          <cell r="G1064">
            <v>2184</v>
          </cell>
          <cell r="H1064" t="str">
            <v>FS00</v>
          </cell>
          <cell r="I1064" t="str">
            <v>UN</v>
          </cell>
          <cell r="J1064" t="b">
            <v>1</v>
          </cell>
          <cell r="K1064">
            <v>6</v>
          </cell>
          <cell r="L1064">
            <v>1</v>
          </cell>
          <cell r="M1064">
            <v>6</v>
          </cell>
          <cell r="N1064">
            <v>13104</v>
          </cell>
        </row>
        <row r="1065">
          <cell r="C1065" t="str">
            <v>104544180FS00</v>
          </cell>
          <cell r="D1065">
            <v>104544180</v>
          </cell>
          <cell r="E1065" t="str">
            <v>UN</v>
          </cell>
          <cell r="F1065" t="str">
            <v>UN</v>
          </cell>
          <cell r="G1065">
            <v>24077</v>
          </cell>
          <cell r="H1065" t="str">
            <v>FS00</v>
          </cell>
          <cell r="I1065" t="str">
            <v>UN</v>
          </cell>
          <cell r="J1065" t="b">
            <v>1</v>
          </cell>
          <cell r="K1065">
            <v>1</v>
          </cell>
          <cell r="L1065">
            <v>1</v>
          </cell>
          <cell r="M1065">
            <v>1</v>
          </cell>
          <cell r="N1065">
            <v>24077</v>
          </cell>
        </row>
        <row r="1066">
          <cell r="C1066" t="str">
            <v>104540280FS00</v>
          </cell>
          <cell r="D1066">
            <v>104540280</v>
          </cell>
          <cell r="E1066" t="str">
            <v>C24</v>
          </cell>
          <cell r="F1066" t="str">
            <v>UN</v>
          </cell>
          <cell r="G1066">
            <v>1037</v>
          </cell>
          <cell r="H1066" t="str">
            <v>FS00</v>
          </cell>
          <cell r="I1066" t="str">
            <v>UN</v>
          </cell>
          <cell r="J1066" t="b">
            <v>1</v>
          </cell>
          <cell r="K1066">
            <v>24</v>
          </cell>
          <cell r="L1066">
            <v>1</v>
          </cell>
          <cell r="M1066">
            <v>24</v>
          </cell>
          <cell r="N1066">
            <v>24888</v>
          </cell>
        </row>
        <row r="1067">
          <cell r="C1067" t="str">
            <v>104540200FS00</v>
          </cell>
          <cell r="D1067">
            <v>104540200</v>
          </cell>
          <cell r="E1067" t="str">
            <v>C02</v>
          </cell>
          <cell r="F1067" t="str">
            <v>UN</v>
          </cell>
          <cell r="G1067">
            <v>5669</v>
          </cell>
          <cell r="H1067" t="str">
            <v>FS00</v>
          </cell>
          <cell r="I1067" t="str">
            <v>UN</v>
          </cell>
          <cell r="J1067" t="b">
            <v>1</v>
          </cell>
          <cell r="K1067">
            <v>2</v>
          </cell>
          <cell r="L1067">
            <v>1</v>
          </cell>
          <cell r="M1067">
            <v>2</v>
          </cell>
          <cell r="N1067">
            <v>11338</v>
          </cell>
        </row>
        <row r="1068">
          <cell r="C1068" t="str">
            <v>104548290FS00</v>
          </cell>
          <cell r="D1068">
            <v>104548290</v>
          </cell>
          <cell r="E1068" t="str">
            <v>C03</v>
          </cell>
          <cell r="F1068" t="str">
            <v>UN</v>
          </cell>
          <cell r="G1068">
            <v>10587</v>
          </cell>
          <cell r="H1068" t="str">
            <v>FS00</v>
          </cell>
          <cell r="I1068" t="str">
            <v>UN</v>
          </cell>
          <cell r="J1068" t="b">
            <v>1</v>
          </cell>
          <cell r="K1068">
            <v>3</v>
          </cell>
          <cell r="L1068">
            <v>1</v>
          </cell>
          <cell r="M1068">
            <v>3</v>
          </cell>
          <cell r="N1068">
            <v>31761</v>
          </cell>
        </row>
        <row r="1069">
          <cell r="C1069" t="str">
            <v>104544160FS00</v>
          </cell>
          <cell r="D1069">
            <v>104544160</v>
          </cell>
          <cell r="E1069" t="str">
            <v>C03</v>
          </cell>
          <cell r="F1069" t="str">
            <v>UN</v>
          </cell>
          <cell r="G1069">
            <v>10795</v>
          </cell>
          <cell r="H1069" t="str">
            <v>FS00</v>
          </cell>
          <cell r="I1069" t="str">
            <v>UN</v>
          </cell>
          <cell r="J1069" t="b">
            <v>1</v>
          </cell>
          <cell r="K1069">
            <v>3</v>
          </cell>
          <cell r="L1069">
            <v>1</v>
          </cell>
          <cell r="M1069">
            <v>3</v>
          </cell>
          <cell r="N1069">
            <v>32385</v>
          </cell>
        </row>
        <row r="1070">
          <cell r="C1070" t="str">
            <v>104544140FS00</v>
          </cell>
          <cell r="D1070">
            <v>104544140</v>
          </cell>
          <cell r="E1070" t="str">
            <v>C03</v>
          </cell>
          <cell r="F1070" t="str">
            <v>UN</v>
          </cell>
          <cell r="G1070">
            <v>10763</v>
          </cell>
          <cell r="H1070" t="str">
            <v>FS00</v>
          </cell>
          <cell r="I1070" t="str">
            <v>UN</v>
          </cell>
          <cell r="J1070" t="b">
            <v>1</v>
          </cell>
          <cell r="K1070">
            <v>3</v>
          </cell>
          <cell r="L1070">
            <v>1</v>
          </cell>
          <cell r="M1070">
            <v>3</v>
          </cell>
          <cell r="N1070">
            <v>32289</v>
          </cell>
        </row>
        <row r="1071">
          <cell r="C1071" t="str">
            <v>104544200FS00</v>
          </cell>
          <cell r="D1071">
            <v>104544200</v>
          </cell>
          <cell r="E1071" t="str">
            <v>C06</v>
          </cell>
          <cell r="F1071" t="str">
            <v>UN</v>
          </cell>
          <cell r="G1071">
            <v>4874</v>
          </cell>
          <cell r="H1071" t="str">
            <v>FS00</v>
          </cell>
          <cell r="I1071" t="str">
            <v>UN</v>
          </cell>
          <cell r="J1071" t="b">
            <v>1</v>
          </cell>
          <cell r="K1071">
            <v>6</v>
          </cell>
          <cell r="L1071">
            <v>1</v>
          </cell>
          <cell r="M1071">
            <v>6</v>
          </cell>
          <cell r="N1071">
            <v>29244</v>
          </cell>
        </row>
        <row r="1072">
          <cell r="C1072" t="str">
            <v>104544190FS00</v>
          </cell>
          <cell r="D1072">
            <v>104544190</v>
          </cell>
          <cell r="E1072" t="str">
            <v>UN</v>
          </cell>
          <cell r="F1072" t="str">
            <v>UN</v>
          </cell>
          <cell r="G1072">
            <v>22206</v>
          </cell>
          <cell r="H1072" t="str">
            <v>FS00</v>
          </cell>
          <cell r="I1072" t="str">
            <v>UN</v>
          </cell>
          <cell r="J1072" t="b">
            <v>1</v>
          </cell>
          <cell r="K1072">
            <v>1</v>
          </cell>
          <cell r="L1072">
            <v>1</v>
          </cell>
          <cell r="M1072">
            <v>1</v>
          </cell>
          <cell r="N1072">
            <v>22206</v>
          </cell>
        </row>
        <row r="1073">
          <cell r="C1073" t="str">
            <v>104540180FS00</v>
          </cell>
          <cell r="D1073">
            <v>104540180</v>
          </cell>
          <cell r="E1073" t="str">
            <v>C02</v>
          </cell>
          <cell r="F1073" t="str">
            <v>UN</v>
          </cell>
          <cell r="G1073">
            <v>5440</v>
          </cell>
          <cell r="H1073" t="str">
            <v>FS00</v>
          </cell>
          <cell r="I1073" t="str">
            <v>UN</v>
          </cell>
          <cell r="J1073" t="b">
            <v>1</v>
          </cell>
          <cell r="K1073">
            <v>2</v>
          </cell>
          <cell r="L1073">
            <v>1</v>
          </cell>
          <cell r="M1073">
            <v>2</v>
          </cell>
          <cell r="N1073">
            <v>10880</v>
          </cell>
        </row>
        <row r="1074">
          <cell r="C1074" t="str">
            <v>104540350FS00</v>
          </cell>
          <cell r="D1074">
            <v>104540350</v>
          </cell>
          <cell r="E1074" t="str">
            <v>D30</v>
          </cell>
          <cell r="F1074" t="str">
            <v>UN</v>
          </cell>
          <cell r="G1074">
            <v>471</v>
          </cell>
          <cell r="H1074" t="str">
            <v>FS00</v>
          </cell>
          <cell r="I1074" t="str">
            <v>UN</v>
          </cell>
          <cell r="J1074" t="b">
            <v>1</v>
          </cell>
          <cell r="K1074">
            <v>30</v>
          </cell>
          <cell r="L1074">
            <v>1</v>
          </cell>
          <cell r="M1074">
            <v>30</v>
          </cell>
          <cell r="N1074">
            <v>14130</v>
          </cell>
        </row>
        <row r="1075">
          <cell r="C1075" t="str">
            <v>150001770FS00</v>
          </cell>
          <cell r="D1075">
            <v>150001770</v>
          </cell>
          <cell r="E1075" t="str">
            <v>C12</v>
          </cell>
          <cell r="F1075" t="str">
            <v>UN</v>
          </cell>
          <cell r="G1075">
            <v>1487.22</v>
          </cell>
          <cell r="H1075" t="str">
            <v>FS00</v>
          </cell>
          <cell r="I1075" t="str">
            <v>UN</v>
          </cell>
          <cell r="J1075" t="b">
            <v>1</v>
          </cell>
          <cell r="K1075">
            <v>12</v>
          </cell>
          <cell r="L1075">
            <v>1</v>
          </cell>
          <cell r="M1075">
            <v>12</v>
          </cell>
          <cell r="N1075">
            <v>17846.64</v>
          </cell>
        </row>
        <row r="1076">
          <cell r="C1076" t="str">
            <v>104540360FS00</v>
          </cell>
          <cell r="D1076">
            <v>104540360</v>
          </cell>
          <cell r="E1076" t="str">
            <v>D30</v>
          </cell>
          <cell r="F1076" t="str">
            <v>UN</v>
          </cell>
          <cell r="G1076">
            <v>465</v>
          </cell>
          <cell r="H1076" t="str">
            <v>FS00</v>
          </cell>
          <cell r="I1076" t="str">
            <v>UN</v>
          </cell>
          <cell r="J1076" t="b">
            <v>1</v>
          </cell>
          <cell r="K1076">
            <v>30</v>
          </cell>
          <cell r="L1076">
            <v>1</v>
          </cell>
          <cell r="M1076">
            <v>30</v>
          </cell>
          <cell r="N1076">
            <v>13950</v>
          </cell>
        </row>
        <row r="1077">
          <cell r="C1077" t="str">
            <v>104540210FS00</v>
          </cell>
          <cell r="D1077">
            <v>104540210</v>
          </cell>
          <cell r="E1077" t="str">
            <v>D25</v>
          </cell>
          <cell r="F1077" t="str">
            <v>UN</v>
          </cell>
          <cell r="G1077">
            <v>467</v>
          </cell>
          <cell r="H1077" t="str">
            <v>FS00</v>
          </cell>
          <cell r="I1077" t="str">
            <v>UN</v>
          </cell>
          <cell r="J1077" t="b">
            <v>1</v>
          </cell>
          <cell r="K1077">
            <v>25</v>
          </cell>
          <cell r="L1077">
            <v>1</v>
          </cell>
          <cell r="M1077">
            <v>25</v>
          </cell>
          <cell r="N1077">
            <v>11675</v>
          </cell>
        </row>
        <row r="1078">
          <cell r="C1078" t="str">
            <v>104540300FS00</v>
          </cell>
          <cell r="D1078">
            <v>104540300</v>
          </cell>
          <cell r="E1078" t="str">
            <v>C02</v>
          </cell>
          <cell r="F1078" t="str">
            <v>UN</v>
          </cell>
          <cell r="G1078">
            <v>5669</v>
          </cell>
          <cell r="H1078" t="str">
            <v>FS00</v>
          </cell>
          <cell r="I1078" t="str">
            <v>UN</v>
          </cell>
          <cell r="J1078" t="b">
            <v>1</v>
          </cell>
          <cell r="K1078">
            <v>2</v>
          </cell>
          <cell r="L1078">
            <v>1</v>
          </cell>
          <cell r="M1078">
            <v>2</v>
          </cell>
          <cell r="N1078">
            <v>11338</v>
          </cell>
        </row>
        <row r="1079">
          <cell r="C1079" t="str">
            <v>104540290FS00</v>
          </cell>
          <cell r="D1079">
            <v>104540290</v>
          </cell>
          <cell r="E1079" t="str">
            <v>C02</v>
          </cell>
          <cell r="F1079" t="str">
            <v>UN</v>
          </cell>
          <cell r="G1079">
            <v>5661</v>
          </cell>
          <cell r="H1079" t="str">
            <v>FS00</v>
          </cell>
          <cell r="I1079" t="str">
            <v>UN</v>
          </cell>
          <cell r="J1079" t="b">
            <v>1</v>
          </cell>
          <cell r="K1079">
            <v>2</v>
          </cell>
          <cell r="L1079">
            <v>1</v>
          </cell>
          <cell r="M1079">
            <v>2</v>
          </cell>
          <cell r="N1079">
            <v>11322</v>
          </cell>
        </row>
        <row r="1080">
          <cell r="C1080" t="str">
            <v>104540220FS00</v>
          </cell>
          <cell r="D1080">
            <v>104540220</v>
          </cell>
          <cell r="E1080" t="str">
            <v>D25</v>
          </cell>
          <cell r="F1080" t="str">
            <v>UN</v>
          </cell>
          <cell r="G1080">
            <v>470</v>
          </cell>
          <cell r="H1080" t="str">
            <v>FS00</v>
          </cell>
          <cell r="I1080" t="str">
            <v>UN</v>
          </cell>
          <cell r="J1080" t="b">
            <v>1</v>
          </cell>
          <cell r="K1080">
            <v>25</v>
          </cell>
          <cell r="L1080">
            <v>1</v>
          </cell>
          <cell r="M1080">
            <v>25</v>
          </cell>
          <cell r="N1080">
            <v>11750</v>
          </cell>
        </row>
        <row r="1081">
          <cell r="C1081" t="str">
            <v>104533750FS00</v>
          </cell>
          <cell r="D1081">
            <v>104533750</v>
          </cell>
          <cell r="E1081" t="str">
            <v>C15</v>
          </cell>
          <cell r="F1081" t="str">
            <v>UN</v>
          </cell>
          <cell r="G1081">
            <v>2011</v>
          </cell>
          <cell r="H1081" t="str">
            <v>FS00</v>
          </cell>
          <cell r="I1081" t="str">
            <v>UN</v>
          </cell>
          <cell r="J1081" t="b">
            <v>1</v>
          </cell>
          <cell r="K1081">
            <v>15</v>
          </cell>
          <cell r="L1081">
            <v>1</v>
          </cell>
          <cell r="M1081">
            <v>15</v>
          </cell>
          <cell r="N1081">
            <v>30165</v>
          </cell>
        </row>
        <row r="1082">
          <cell r="C1082" t="str">
            <v>104538520FS00</v>
          </cell>
          <cell r="D1082">
            <v>104538520</v>
          </cell>
          <cell r="E1082" t="str">
            <v>C12</v>
          </cell>
          <cell r="F1082" t="str">
            <v>UN</v>
          </cell>
          <cell r="G1082">
            <v>776</v>
          </cell>
          <cell r="H1082" t="str">
            <v>FS00</v>
          </cell>
          <cell r="I1082" t="str">
            <v>UN</v>
          </cell>
          <cell r="J1082" t="b">
            <v>1</v>
          </cell>
          <cell r="K1082">
            <v>12</v>
          </cell>
          <cell r="L1082">
            <v>1</v>
          </cell>
          <cell r="M1082">
            <v>12</v>
          </cell>
          <cell r="N1082">
            <v>9312</v>
          </cell>
        </row>
        <row r="1083">
          <cell r="C1083" t="str">
            <v>150000578FS00</v>
          </cell>
          <cell r="D1083">
            <v>150000578</v>
          </cell>
          <cell r="E1083" t="str">
            <v>C12</v>
          </cell>
          <cell r="F1083" t="str">
            <v>UN</v>
          </cell>
          <cell r="G1083">
            <v>1146</v>
          </cell>
          <cell r="H1083" t="str">
            <v>FS00</v>
          </cell>
          <cell r="I1083" t="str">
            <v>UN</v>
          </cell>
          <cell r="J1083" t="b">
            <v>1</v>
          </cell>
          <cell r="K1083">
            <v>12</v>
          </cell>
          <cell r="L1083">
            <v>1</v>
          </cell>
          <cell r="M1083">
            <v>12</v>
          </cell>
          <cell r="N1083">
            <v>13752</v>
          </cell>
        </row>
        <row r="1084">
          <cell r="C1084" t="str">
            <v>104526090FS00</v>
          </cell>
          <cell r="D1084">
            <v>104526090</v>
          </cell>
          <cell r="E1084" t="str">
            <v>C10</v>
          </cell>
          <cell r="F1084" t="str">
            <v>UN</v>
          </cell>
          <cell r="G1084">
            <v>175.14</v>
          </cell>
          <cell r="H1084" t="str">
            <v>FS00</v>
          </cell>
          <cell r="I1084" t="str">
            <v>UN</v>
          </cell>
          <cell r="J1084" t="b">
            <v>1</v>
          </cell>
          <cell r="K1084">
            <v>10</v>
          </cell>
          <cell r="L1084">
            <v>1</v>
          </cell>
          <cell r="M1084">
            <v>10</v>
          </cell>
          <cell r="N1084">
            <v>1751.3999999999999</v>
          </cell>
        </row>
        <row r="1085">
          <cell r="C1085" t="str">
            <v>150000579FS00</v>
          </cell>
          <cell r="D1085">
            <v>150000579</v>
          </cell>
          <cell r="E1085" t="str">
            <v>C10</v>
          </cell>
          <cell r="F1085" t="str">
            <v>UN</v>
          </cell>
          <cell r="G1085">
            <v>360.06</v>
          </cell>
          <cell r="H1085" t="str">
            <v>FS00</v>
          </cell>
          <cell r="I1085" t="str">
            <v>UN</v>
          </cell>
          <cell r="J1085" t="b">
            <v>1</v>
          </cell>
          <cell r="K1085">
            <v>10</v>
          </cell>
          <cell r="L1085">
            <v>1</v>
          </cell>
          <cell r="M1085">
            <v>10</v>
          </cell>
          <cell r="N1085">
            <v>3600.6</v>
          </cell>
        </row>
        <row r="1086">
          <cell r="C1086" t="str">
            <v>104533760FS00</v>
          </cell>
          <cell r="D1086">
            <v>104533760</v>
          </cell>
          <cell r="E1086" t="str">
            <v>C10</v>
          </cell>
          <cell r="F1086" t="str">
            <v>UN</v>
          </cell>
          <cell r="G1086">
            <v>1270</v>
          </cell>
          <cell r="H1086" t="str">
            <v>FS00</v>
          </cell>
          <cell r="I1086" t="str">
            <v>UN</v>
          </cell>
          <cell r="J1086" t="b">
            <v>1</v>
          </cell>
          <cell r="K1086">
            <v>10</v>
          </cell>
          <cell r="L1086">
            <v>1</v>
          </cell>
          <cell r="M1086">
            <v>10</v>
          </cell>
          <cell r="N1086">
            <v>12700</v>
          </cell>
        </row>
        <row r="1087">
          <cell r="C1087" t="str">
            <v>150000581FS00</v>
          </cell>
          <cell r="D1087">
            <v>150000581</v>
          </cell>
          <cell r="E1087" t="str">
            <v>C15</v>
          </cell>
          <cell r="F1087" t="str">
            <v>UN</v>
          </cell>
          <cell r="G1087">
            <v>787.64</v>
          </cell>
          <cell r="H1087" t="str">
            <v>FS00</v>
          </cell>
          <cell r="I1087" t="str">
            <v>UN</v>
          </cell>
          <cell r="J1087" t="b">
            <v>1</v>
          </cell>
          <cell r="K1087">
            <v>15</v>
          </cell>
          <cell r="L1087">
            <v>1</v>
          </cell>
          <cell r="M1087">
            <v>15</v>
          </cell>
          <cell r="N1087">
            <v>11814.6</v>
          </cell>
        </row>
        <row r="1088">
          <cell r="C1088" t="str">
            <v>150000582FS00</v>
          </cell>
          <cell r="D1088">
            <v>150000582</v>
          </cell>
          <cell r="E1088" t="str">
            <v>C15</v>
          </cell>
          <cell r="F1088" t="str">
            <v>UN</v>
          </cell>
          <cell r="G1088">
            <v>1026.42</v>
          </cell>
          <cell r="H1088" t="str">
            <v>FS00</v>
          </cell>
          <cell r="I1088" t="str">
            <v>UN</v>
          </cell>
          <cell r="J1088" t="b">
            <v>1</v>
          </cell>
          <cell r="K1088">
            <v>15</v>
          </cell>
          <cell r="L1088">
            <v>1</v>
          </cell>
          <cell r="M1088">
            <v>15</v>
          </cell>
          <cell r="N1088">
            <v>15396.300000000001</v>
          </cell>
        </row>
        <row r="1089">
          <cell r="C1089" t="str">
            <v>150000368FS00</v>
          </cell>
          <cell r="D1089">
            <v>150000368</v>
          </cell>
          <cell r="E1089" t="str">
            <v>C10</v>
          </cell>
          <cell r="F1089" t="str">
            <v>UN</v>
          </cell>
          <cell r="G1089">
            <v>1550.41</v>
          </cell>
          <cell r="H1089" t="str">
            <v>FS00</v>
          </cell>
          <cell r="I1089" t="str">
            <v>UN</v>
          </cell>
          <cell r="J1089" t="b">
            <v>1</v>
          </cell>
          <cell r="K1089">
            <v>10</v>
          </cell>
          <cell r="L1089">
            <v>1</v>
          </cell>
          <cell r="M1089">
            <v>10</v>
          </cell>
          <cell r="N1089">
            <v>15504.1</v>
          </cell>
        </row>
        <row r="1090">
          <cell r="C1090" t="str">
            <v>150001186FS00</v>
          </cell>
          <cell r="D1090">
            <v>150001186</v>
          </cell>
          <cell r="E1090" t="str">
            <v>C10</v>
          </cell>
          <cell r="F1090" t="str">
            <v>UN</v>
          </cell>
          <cell r="G1090">
            <v>1302.49</v>
          </cell>
          <cell r="H1090" t="str">
            <v>FS00</v>
          </cell>
          <cell r="I1090" t="str">
            <v>UN</v>
          </cell>
          <cell r="J1090" t="b">
            <v>1</v>
          </cell>
          <cell r="K1090">
            <v>10</v>
          </cell>
          <cell r="L1090">
            <v>1</v>
          </cell>
          <cell r="M1090">
            <v>10</v>
          </cell>
          <cell r="N1090">
            <v>13024.9</v>
          </cell>
        </row>
        <row r="1091">
          <cell r="C1091" t="str">
            <v>150000369FS00</v>
          </cell>
          <cell r="D1091">
            <v>150000369</v>
          </cell>
          <cell r="E1091" t="str">
            <v>C10</v>
          </cell>
          <cell r="F1091" t="str">
            <v>UN</v>
          </cell>
          <cell r="G1091">
            <v>1373.11</v>
          </cell>
          <cell r="H1091" t="str">
            <v>FS00</v>
          </cell>
          <cell r="I1091" t="str">
            <v>UN</v>
          </cell>
          <cell r="J1091" t="b">
            <v>1</v>
          </cell>
          <cell r="K1091">
            <v>10</v>
          </cell>
          <cell r="L1091">
            <v>1</v>
          </cell>
          <cell r="M1091">
            <v>10</v>
          </cell>
          <cell r="N1091">
            <v>13731.099999999999</v>
          </cell>
        </row>
        <row r="1092">
          <cell r="C1092" t="str">
            <v>150000370FS00</v>
          </cell>
          <cell r="D1092">
            <v>150000370</v>
          </cell>
          <cell r="E1092" t="str">
            <v>C10</v>
          </cell>
          <cell r="F1092" t="str">
            <v>UN</v>
          </cell>
          <cell r="G1092">
            <v>1550</v>
          </cell>
          <cell r="H1092" t="str">
            <v>FS00</v>
          </cell>
          <cell r="I1092" t="str">
            <v>UN</v>
          </cell>
          <cell r="J1092" t="b">
            <v>1</v>
          </cell>
          <cell r="K1092">
            <v>10</v>
          </cell>
          <cell r="L1092">
            <v>1</v>
          </cell>
          <cell r="M1092">
            <v>10</v>
          </cell>
          <cell r="N1092">
            <v>15500</v>
          </cell>
        </row>
        <row r="1093">
          <cell r="C1093" t="str">
            <v>104539920FS00</v>
          </cell>
          <cell r="D1093">
            <v>104539920</v>
          </cell>
          <cell r="E1093" t="str">
            <v>C10</v>
          </cell>
          <cell r="F1093" t="str">
            <v>UN</v>
          </cell>
          <cell r="G1093">
            <v>1430</v>
          </cell>
          <cell r="H1093" t="str">
            <v>FS00</v>
          </cell>
          <cell r="I1093" t="str">
            <v>UN</v>
          </cell>
          <cell r="J1093" t="b">
            <v>1</v>
          </cell>
          <cell r="K1093">
            <v>10</v>
          </cell>
          <cell r="L1093">
            <v>1</v>
          </cell>
          <cell r="M1093">
            <v>10</v>
          </cell>
          <cell r="N1093">
            <v>14300</v>
          </cell>
        </row>
        <row r="1094">
          <cell r="C1094" t="str">
            <v>104539930FS00</v>
          </cell>
          <cell r="D1094">
            <v>104539930</v>
          </cell>
          <cell r="E1094" t="str">
            <v>C10</v>
          </cell>
          <cell r="F1094" t="str">
            <v>UN</v>
          </cell>
          <cell r="G1094">
            <v>1450</v>
          </cell>
          <cell r="H1094" t="str">
            <v>FS00</v>
          </cell>
          <cell r="I1094" t="str">
            <v>UN</v>
          </cell>
          <cell r="J1094" t="b">
            <v>1</v>
          </cell>
          <cell r="K1094">
            <v>10</v>
          </cell>
          <cell r="L1094">
            <v>1</v>
          </cell>
          <cell r="M1094">
            <v>10</v>
          </cell>
          <cell r="N1094">
            <v>14500</v>
          </cell>
        </row>
        <row r="1095">
          <cell r="C1095" t="str">
            <v>104539940FS00</v>
          </cell>
          <cell r="D1095">
            <v>104539940</v>
          </cell>
          <cell r="E1095" t="str">
            <v>C10</v>
          </cell>
          <cell r="F1095" t="str">
            <v>UN</v>
          </cell>
          <cell r="G1095">
            <v>1438</v>
          </cell>
          <cell r="H1095" t="str">
            <v>FS00</v>
          </cell>
          <cell r="I1095" t="str">
            <v>UN</v>
          </cell>
          <cell r="J1095" t="b">
            <v>1</v>
          </cell>
          <cell r="K1095">
            <v>10</v>
          </cell>
          <cell r="L1095">
            <v>1</v>
          </cell>
          <cell r="M1095">
            <v>10</v>
          </cell>
          <cell r="N1095">
            <v>14380</v>
          </cell>
        </row>
        <row r="1096">
          <cell r="C1096" t="str">
            <v>104529100FS00</v>
          </cell>
          <cell r="D1096">
            <v>104529100</v>
          </cell>
          <cell r="E1096" t="str">
            <v>C13</v>
          </cell>
          <cell r="F1096" t="str">
            <v>UN</v>
          </cell>
          <cell r="G1096">
            <v>1074</v>
          </cell>
          <cell r="H1096" t="str">
            <v>FS00</v>
          </cell>
          <cell r="I1096" t="str">
            <v>UN</v>
          </cell>
          <cell r="J1096" t="b">
            <v>1</v>
          </cell>
          <cell r="K1096">
            <v>13</v>
          </cell>
          <cell r="L1096">
            <v>1</v>
          </cell>
          <cell r="M1096">
            <v>13</v>
          </cell>
          <cell r="N1096">
            <v>13962</v>
          </cell>
        </row>
        <row r="1097">
          <cell r="C1097" t="str">
            <v>104543630FS00</v>
          </cell>
          <cell r="D1097">
            <v>104543630</v>
          </cell>
          <cell r="E1097" t="str">
            <v>C11</v>
          </cell>
          <cell r="F1097" t="str">
            <v>UN</v>
          </cell>
          <cell r="G1097">
            <v>1782</v>
          </cell>
          <cell r="H1097" t="str">
            <v>FS00</v>
          </cell>
          <cell r="I1097" t="str">
            <v>UN</v>
          </cell>
          <cell r="J1097" t="b">
            <v>1</v>
          </cell>
          <cell r="K1097">
            <v>11</v>
          </cell>
          <cell r="L1097">
            <v>1</v>
          </cell>
          <cell r="M1097">
            <v>11</v>
          </cell>
          <cell r="N1097">
            <v>19602</v>
          </cell>
        </row>
        <row r="1098">
          <cell r="C1098" t="str">
            <v>104529120FS00</v>
          </cell>
          <cell r="D1098">
            <v>104529120</v>
          </cell>
          <cell r="E1098" t="str">
            <v>C10</v>
          </cell>
          <cell r="F1098" t="str">
            <v>UN</v>
          </cell>
          <cell r="G1098">
            <v>2237</v>
          </cell>
          <cell r="H1098" t="str">
            <v>FS00</v>
          </cell>
          <cell r="I1098" t="str">
            <v>UN</v>
          </cell>
          <cell r="J1098" t="b">
            <v>1</v>
          </cell>
          <cell r="K1098">
            <v>10</v>
          </cell>
          <cell r="L1098">
            <v>1</v>
          </cell>
          <cell r="M1098">
            <v>10</v>
          </cell>
          <cell r="N1098">
            <v>22370</v>
          </cell>
        </row>
        <row r="1099">
          <cell r="C1099" t="str">
            <v>104520530FS00</v>
          </cell>
          <cell r="D1099">
            <v>104520530</v>
          </cell>
          <cell r="E1099" t="str">
            <v>C05</v>
          </cell>
          <cell r="F1099" t="str">
            <v>UN</v>
          </cell>
          <cell r="G1099">
            <v>8404</v>
          </cell>
          <cell r="H1099" t="str">
            <v>FS00</v>
          </cell>
          <cell r="I1099" t="str">
            <v>UN</v>
          </cell>
          <cell r="J1099" t="b">
            <v>1</v>
          </cell>
          <cell r="K1099">
            <v>5</v>
          </cell>
          <cell r="L1099">
            <v>1</v>
          </cell>
          <cell r="M1099">
            <v>5</v>
          </cell>
          <cell r="N1099">
            <v>42020</v>
          </cell>
        </row>
        <row r="1100">
          <cell r="C1100" t="str">
            <v>104544710FS00</v>
          </cell>
          <cell r="D1100">
            <v>104544710</v>
          </cell>
          <cell r="E1100" t="str">
            <v>C04</v>
          </cell>
          <cell r="F1100" t="str">
            <v>UN</v>
          </cell>
          <cell r="G1100">
            <v>4355</v>
          </cell>
          <cell r="H1100" t="str">
            <v>FS00</v>
          </cell>
          <cell r="I1100" t="str">
            <v>UN</v>
          </cell>
          <cell r="J1100" t="b">
            <v>1</v>
          </cell>
          <cell r="K1100">
            <v>4</v>
          </cell>
          <cell r="L1100">
            <v>1</v>
          </cell>
          <cell r="M1100">
            <v>4</v>
          </cell>
          <cell r="N1100">
            <v>17420</v>
          </cell>
        </row>
        <row r="1101">
          <cell r="C1101" t="str">
            <v>104544700FS00</v>
          </cell>
          <cell r="D1101">
            <v>104544700</v>
          </cell>
          <cell r="E1101" t="str">
            <v>C06</v>
          </cell>
          <cell r="F1101" t="str">
            <v>UN</v>
          </cell>
          <cell r="G1101">
            <v>7331</v>
          </cell>
          <cell r="H1101" t="str">
            <v>FS00</v>
          </cell>
          <cell r="I1101" t="str">
            <v>UN</v>
          </cell>
          <cell r="J1101" t="b">
            <v>1</v>
          </cell>
          <cell r="K1101">
            <v>6</v>
          </cell>
          <cell r="L1101">
            <v>1</v>
          </cell>
          <cell r="M1101">
            <v>6</v>
          </cell>
          <cell r="N1101">
            <v>43986</v>
          </cell>
        </row>
        <row r="1102">
          <cell r="C1102" t="str">
            <v>104544750FS00</v>
          </cell>
          <cell r="D1102">
            <v>104544750</v>
          </cell>
          <cell r="E1102" t="str">
            <v>C04</v>
          </cell>
          <cell r="F1102" t="str">
            <v>UN</v>
          </cell>
          <cell r="G1102">
            <v>4525</v>
          </cell>
          <cell r="H1102" t="str">
            <v>FS00</v>
          </cell>
          <cell r="I1102" t="str">
            <v>UN</v>
          </cell>
          <cell r="J1102" t="b">
            <v>1</v>
          </cell>
          <cell r="K1102">
            <v>4</v>
          </cell>
          <cell r="L1102">
            <v>1</v>
          </cell>
          <cell r="M1102">
            <v>4</v>
          </cell>
          <cell r="N1102">
            <v>18100</v>
          </cell>
        </row>
        <row r="1103">
          <cell r="C1103" t="str">
            <v>104527520FS00</v>
          </cell>
          <cell r="D1103">
            <v>104527520</v>
          </cell>
          <cell r="E1103" t="str">
            <v>C04</v>
          </cell>
          <cell r="F1103" t="str">
            <v>UN</v>
          </cell>
          <cell r="G1103">
            <v>3447</v>
          </cell>
          <cell r="H1103" t="str">
            <v>FS00</v>
          </cell>
          <cell r="I1103" t="str">
            <v>UN</v>
          </cell>
          <cell r="J1103" t="b">
            <v>1</v>
          </cell>
          <cell r="K1103">
            <v>4</v>
          </cell>
          <cell r="L1103">
            <v>1</v>
          </cell>
          <cell r="M1103">
            <v>4</v>
          </cell>
          <cell r="N1103">
            <v>13788</v>
          </cell>
        </row>
        <row r="1104">
          <cell r="C1104" t="str">
            <v>104527430FS00</v>
          </cell>
          <cell r="D1104">
            <v>104527430</v>
          </cell>
          <cell r="E1104" t="str">
            <v>C04</v>
          </cell>
          <cell r="F1104" t="str">
            <v>UN</v>
          </cell>
          <cell r="G1104">
            <v>3370</v>
          </cell>
          <cell r="H1104" t="str">
            <v>FS00</v>
          </cell>
          <cell r="I1104" t="str">
            <v>UN</v>
          </cell>
          <cell r="J1104" t="b">
            <v>1</v>
          </cell>
          <cell r="K1104">
            <v>4</v>
          </cell>
          <cell r="L1104">
            <v>1</v>
          </cell>
          <cell r="M1104">
            <v>4</v>
          </cell>
          <cell r="N1104">
            <v>13480</v>
          </cell>
        </row>
        <row r="1105">
          <cell r="C1105" t="str">
            <v>104544620FS00</v>
          </cell>
          <cell r="D1105">
            <v>104544620</v>
          </cell>
          <cell r="E1105" t="str">
            <v>C04</v>
          </cell>
          <cell r="F1105" t="str">
            <v>UN</v>
          </cell>
          <cell r="G1105">
            <v>3598</v>
          </cell>
          <cell r="H1105" t="str">
            <v>FS00</v>
          </cell>
          <cell r="I1105" t="str">
            <v>UN</v>
          </cell>
          <cell r="J1105" t="b">
            <v>1</v>
          </cell>
          <cell r="K1105">
            <v>4</v>
          </cell>
          <cell r="L1105">
            <v>1</v>
          </cell>
          <cell r="M1105">
            <v>4</v>
          </cell>
          <cell r="N1105">
            <v>14392</v>
          </cell>
        </row>
        <row r="1106">
          <cell r="C1106" t="str">
            <v>104543640FS00</v>
          </cell>
          <cell r="D1106">
            <v>104543640</v>
          </cell>
          <cell r="E1106" t="str">
            <v>C04</v>
          </cell>
          <cell r="F1106" t="str">
            <v>UN</v>
          </cell>
          <cell r="G1106">
            <v>4277</v>
          </cell>
          <cell r="H1106" t="str">
            <v>FS00</v>
          </cell>
          <cell r="I1106" t="str">
            <v>UN</v>
          </cell>
          <cell r="J1106" t="b">
            <v>1</v>
          </cell>
          <cell r="K1106">
            <v>4</v>
          </cell>
          <cell r="L1106">
            <v>1</v>
          </cell>
          <cell r="M1106">
            <v>4</v>
          </cell>
          <cell r="N1106">
            <v>17108</v>
          </cell>
        </row>
        <row r="1107">
          <cell r="C1107" t="str">
            <v>104517930FS00</v>
          </cell>
          <cell r="D1107">
            <v>104517930</v>
          </cell>
          <cell r="E1107" t="str">
            <v>C04</v>
          </cell>
          <cell r="F1107" t="str">
            <v>UN</v>
          </cell>
          <cell r="G1107">
            <v>3498.16</v>
          </cell>
          <cell r="H1107" t="str">
            <v>FS00</v>
          </cell>
          <cell r="I1107" t="str">
            <v>UN</v>
          </cell>
          <cell r="J1107" t="b">
            <v>1</v>
          </cell>
          <cell r="K1107">
            <v>4</v>
          </cell>
          <cell r="L1107">
            <v>1</v>
          </cell>
          <cell r="M1107">
            <v>4</v>
          </cell>
          <cell r="N1107">
            <v>13992.64</v>
          </cell>
        </row>
        <row r="1108">
          <cell r="C1108" t="str">
            <v>104544660FS00</v>
          </cell>
          <cell r="D1108">
            <v>104544660</v>
          </cell>
          <cell r="E1108" t="str">
            <v>C04</v>
          </cell>
          <cell r="F1108" t="str">
            <v>UN</v>
          </cell>
          <cell r="G1108">
            <v>4525</v>
          </cell>
          <cell r="H1108" t="str">
            <v>FS00</v>
          </cell>
          <cell r="I1108" t="str">
            <v>UN</v>
          </cell>
          <cell r="J1108" t="b">
            <v>1</v>
          </cell>
          <cell r="K1108">
            <v>4</v>
          </cell>
          <cell r="L1108">
            <v>1</v>
          </cell>
          <cell r="M1108">
            <v>4</v>
          </cell>
          <cell r="N1108">
            <v>18100</v>
          </cell>
        </row>
        <row r="1109">
          <cell r="C1109" t="str">
            <v>104529210FS00</v>
          </cell>
          <cell r="D1109">
            <v>104529210</v>
          </cell>
          <cell r="E1109" t="str">
            <v>C04</v>
          </cell>
          <cell r="F1109" t="str">
            <v>UN</v>
          </cell>
          <cell r="G1109">
            <v>3941</v>
          </cell>
          <cell r="H1109" t="str">
            <v>FS00</v>
          </cell>
          <cell r="I1109" t="str">
            <v>UN</v>
          </cell>
          <cell r="J1109" t="b">
            <v>1</v>
          </cell>
          <cell r="K1109">
            <v>4</v>
          </cell>
          <cell r="L1109">
            <v>1</v>
          </cell>
          <cell r="M1109">
            <v>4</v>
          </cell>
          <cell r="N1109">
            <v>15764</v>
          </cell>
        </row>
        <row r="1110">
          <cell r="C1110" t="str">
            <v>104516720FS00</v>
          </cell>
          <cell r="D1110">
            <v>104516720</v>
          </cell>
          <cell r="E1110" t="str">
            <v>C04</v>
          </cell>
          <cell r="F1110" t="str">
            <v>UN</v>
          </cell>
          <cell r="G1110">
            <v>3905.37</v>
          </cell>
          <cell r="H1110" t="str">
            <v>FS00</v>
          </cell>
          <cell r="I1110" t="str">
            <v>UN</v>
          </cell>
          <cell r="J1110" t="b">
            <v>1</v>
          </cell>
          <cell r="K1110">
            <v>4</v>
          </cell>
          <cell r="L1110">
            <v>1</v>
          </cell>
          <cell r="M1110">
            <v>4</v>
          </cell>
          <cell r="N1110">
            <v>15621.48</v>
          </cell>
        </row>
        <row r="1111">
          <cell r="C1111" t="str">
            <v>104539340FS00</v>
          </cell>
          <cell r="D1111">
            <v>104539340</v>
          </cell>
          <cell r="E1111" t="str">
            <v>C04</v>
          </cell>
          <cell r="F1111" t="str">
            <v>UN</v>
          </cell>
          <cell r="G1111">
            <v>3977</v>
          </cell>
          <cell r="H1111" t="str">
            <v>FS00</v>
          </cell>
          <cell r="I1111" t="str">
            <v>UN</v>
          </cell>
          <cell r="J1111" t="b">
            <v>1</v>
          </cell>
          <cell r="K1111">
            <v>4</v>
          </cell>
          <cell r="L1111">
            <v>1</v>
          </cell>
          <cell r="M1111">
            <v>4</v>
          </cell>
          <cell r="N1111">
            <v>15908</v>
          </cell>
        </row>
        <row r="1112">
          <cell r="C1112" t="str">
            <v>104542700FS00</v>
          </cell>
          <cell r="D1112">
            <v>104542700</v>
          </cell>
          <cell r="E1112" t="str">
            <v>C05</v>
          </cell>
          <cell r="F1112" t="str">
            <v>UN</v>
          </cell>
          <cell r="G1112">
            <v>3704</v>
          </cell>
          <cell r="H1112" t="str">
            <v>FS00</v>
          </cell>
          <cell r="I1112" t="str">
            <v>UN</v>
          </cell>
          <cell r="J1112" t="b">
            <v>1</v>
          </cell>
          <cell r="K1112">
            <v>5</v>
          </cell>
          <cell r="L1112">
            <v>1</v>
          </cell>
          <cell r="M1112">
            <v>5</v>
          </cell>
          <cell r="N1112">
            <v>18520</v>
          </cell>
        </row>
        <row r="1113">
          <cell r="C1113" t="str">
            <v>104544680FS00</v>
          </cell>
          <cell r="D1113">
            <v>104544680</v>
          </cell>
          <cell r="E1113" t="str">
            <v>C04</v>
          </cell>
          <cell r="F1113" t="str">
            <v>UN</v>
          </cell>
          <cell r="G1113">
            <v>3596</v>
          </cell>
          <cell r="H1113" t="str">
            <v>FS00</v>
          </cell>
          <cell r="I1113" t="str">
            <v>UN</v>
          </cell>
          <cell r="J1113" t="b">
            <v>1</v>
          </cell>
          <cell r="K1113">
            <v>4</v>
          </cell>
          <cell r="L1113">
            <v>1</v>
          </cell>
          <cell r="M1113">
            <v>4</v>
          </cell>
          <cell r="N1113">
            <v>14384</v>
          </cell>
        </row>
        <row r="1114">
          <cell r="C1114" t="str">
            <v>104544690FS00</v>
          </cell>
          <cell r="D1114">
            <v>104544690</v>
          </cell>
          <cell r="E1114" t="str">
            <v>C04</v>
          </cell>
          <cell r="F1114" t="str">
            <v>UN</v>
          </cell>
          <cell r="G1114">
            <v>4134</v>
          </cell>
          <cell r="H1114" t="str">
            <v>FS00</v>
          </cell>
          <cell r="I1114" t="str">
            <v>UN</v>
          </cell>
          <cell r="J1114" t="b">
            <v>1</v>
          </cell>
          <cell r="K1114">
            <v>4</v>
          </cell>
          <cell r="L1114">
            <v>1</v>
          </cell>
          <cell r="M1114">
            <v>4</v>
          </cell>
          <cell r="N1114">
            <v>16536</v>
          </cell>
        </row>
        <row r="1115">
          <cell r="C1115" t="str">
            <v>104544670FS00</v>
          </cell>
          <cell r="D1115">
            <v>104544670</v>
          </cell>
          <cell r="E1115" t="str">
            <v>C04</v>
          </cell>
          <cell r="F1115" t="str">
            <v>UN</v>
          </cell>
          <cell r="G1115">
            <v>4672</v>
          </cell>
          <cell r="H1115" t="str">
            <v>FS00</v>
          </cell>
          <cell r="I1115" t="str">
            <v>UN</v>
          </cell>
          <cell r="J1115" t="b">
            <v>1</v>
          </cell>
          <cell r="K1115">
            <v>4</v>
          </cell>
          <cell r="L1115">
            <v>1</v>
          </cell>
          <cell r="M1115">
            <v>4</v>
          </cell>
          <cell r="N1115">
            <v>18688</v>
          </cell>
        </row>
        <row r="1116">
          <cell r="C1116" t="str">
            <v>104544720FS00</v>
          </cell>
          <cell r="D1116">
            <v>104544720</v>
          </cell>
          <cell r="E1116" t="str">
            <v>C04</v>
          </cell>
          <cell r="F1116" t="str">
            <v>UN</v>
          </cell>
          <cell r="G1116">
            <v>4274</v>
          </cell>
          <cell r="H1116" t="str">
            <v>FS00</v>
          </cell>
          <cell r="I1116" t="str">
            <v>UN</v>
          </cell>
          <cell r="J1116" t="b">
            <v>1</v>
          </cell>
          <cell r="K1116">
            <v>4</v>
          </cell>
          <cell r="L1116">
            <v>1</v>
          </cell>
          <cell r="M1116">
            <v>4</v>
          </cell>
          <cell r="N1116">
            <v>17096</v>
          </cell>
        </row>
        <row r="1117">
          <cell r="C1117" t="str">
            <v>104517680FS00</v>
          </cell>
          <cell r="D1117">
            <v>104517680</v>
          </cell>
          <cell r="E1117" t="str">
            <v>C04</v>
          </cell>
          <cell r="F1117" t="str">
            <v>UN</v>
          </cell>
          <cell r="G1117">
            <v>4316.93</v>
          </cell>
          <cell r="H1117" t="str">
            <v>FS00</v>
          </cell>
          <cell r="I1117" t="str">
            <v>UN</v>
          </cell>
          <cell r="J1117" t="b">
            <v>1</v>
          </cell>
          <cell r="K1117">
            <v>4</v>
          </cell>
          <cell r="L1117">
            <v>1</v>
          </cell>
          <cell r="M1117">
            <v>4</v>
          </cell>
          <cell r="N1117">
            <v>17267.72</v>
          </cell>
        </row>
        <row r="1118">
          <cell r="C1118" t="str">
            <v>104527720FS00</v>
          </cell>
          <cell r="D1118">
            <v>104527720</v>
          </cell>
          <cell r="E1118" t="str">
            <v>C12</v>
          </cell>
          <cell r="F1118" t="str">
            <v>UN</v>
          </cell>
          <cell r="G1118">
            <v>1570</v>
          </cell>
          <cell r="H1118" t="str">
            <v>FS00</v>
          </cell>
          <cell r="I1118" t="str">
            <v>UN</v>
          </cell>
          <cell r="J1118" t="b">
            <v>1</v>
          </cell>
          <cell r="K1118">
            <v>12</v>
          </cell>
          <cell r="L1118">
            <v>1</v>
          </cell>
          <cell r="M1118">
            <v>12</v>
          </cell>
          <cell r="N1118">
            <v>18840</v>
          </cell>
        </row>
        <row r="1119">
          <cell r="C1119" t="str">
            <v>104528720FS00</v>
          </cell>
          <cell r="D1119">
            <v>104528720</v>
          </cell>
          <cell r="E1119" t="str">
            <v>C12</v>
          </cell>
          <cell r="F1119" t="str">
            <v>UN</v>
          </cell>
          <cell r="G1119">
            <v>1573</v>
          </cell>
          <cell r="H1119" t="str">
            <v>FS00</v>
          </cell>
          <cell r="I1119" t="str">
            <v>UN</v>
          </cell>
          <cell r="J1119" t="b">
            <v>1</v>
          </cell>
          <cell r="K1119">
            <v>12</v>
          </cell>
          <cell r="L1119">
            <v>1</v>
          </cell>
          <cell r="M1119">
            <v>12</v>
          </cell>
          <cell r="N1119">
            <v>18876</v>
          </cell>
        </row>
        <row r="1120">
          <cell r="C1120" t="str">
            <v>104533130FS00</v>
          </cell>
          <cell r="D1120">
            <v>104533130</v>
          </cell>
          <cell r="E1120" t="str">
            <v>C56</v>
          </cell>
          <cell r="F1120" t="str">
            <v>C56</v>
          </cell>
          <cell r="G1120">
            <v>49151</v>
          </cell>
          <cell r="H1120" t="str">
            <v>FS00</v>
          </cell>
          <cell r="I1120" t="str">
            <v>C56</v>
          </cell>
          <cell r="J1120" t="b">
            <v>1</v>
          </cell>
          <cell r="K1120">
            <v>1</v>
          </cell>
          <cell r="L1120">
            <v>1</v>
          </cell>
          <cell r="M1120">
            <v>1</v>
          </cell>
          <cell r="N1120">
            <v>49151</v>
          </cell>
        </row>
        <row r="1121">
          <cell r="C1121" t="str">
            <v>104529640FS00</v>
          </cell>
          <cell r="D1121">
            <v>104529640</v>
          </cell>
          <cell r="E1121" t="str">
            <v>C40</v>
          </cell>
          <cell r="F1121" t="str">
            <v>UN</v>
          </cell>
          <cell r="G1121">
            <v>723</v>
          </cell>
          <cell r="H1121" t="str">
            <v>FS00</v>
          </cell>
          <cell r="I1121" t="str">
            <v>UN</v>
          </cell>
          <cell r="J1121" t="b">
            <v>1</v>
          </cell>
          <cell r="K1121">
            <v>40</v>
          </cell>
          <cell r="L1121">
            <v>1</v>
          </cell>
          <cell r="M1121">
            <v>40</v>
          </cell>
          <cell r="N1121">
            <v>28920</v>
          </cell>
        </row>
        <row r="1122">
          <cell r="C1122" t="str">
            <v>104527760FS00</v>
          </cell>
          <cell r="D1122">
            <v>104527760</v>
          </cell>
          <cell r="E1122" t="str">
            <v>C40</v>
          </cell>
          <cell r="F1122" t="str">
            <v>UN</v>
          </cell>
          <cell r="G1122">
            <v>838</v>
          </cell>
          <cell r="H1122" t="str">
            <v>FS00</v>
          </cell>
          <cell r="I1122" t="str">
            <v>UN</v>
          </cell>
          <cell r="J1122" t="b">
            <v>1</v>
          </cell>
          <cell r="K1122">
            <v>40</v>
          </cell>
          <cell r="L1122">
            <v>1</v>
          </cell>
          <cell r="M1122">
            <v>40</v>
          </cell>
          <cell r="N1122">
            <v>33520</v>
          </cell>
        </row>
        <row r="1123">
          <cell r="C1123" t="str">
            <v>209100057FS00</v>
          </cell>
          <cell r="D1123">
            <v>209100057</v>
          </cell>
          <cell r="E1123" t="str">
            <v>C40</v>
          </cell>
          <cell r="F1123" t="str">
            <v>UN</v>
          </cell>
          <cell r="G1123">
            <v>1119.46875</v>
          </cell>
          <cell r="H1123" t="str">
            <v>FS00</v>
          </cell>
          <cell r="I1123" t="str">
            <v>UN</v>
          </cell>
          <cell r="J1123" t="b">
            <v>1</v>
          </cell>
          <cell r="K1123">
            <v>40</v>
          </cell>
          <cell r="L1123">
            <v>1</v>
          </cell>
          <cell r="M1123">
            <v>40</v>
          </cell>
          <cell r="N1123">
            <v>44778.75</v>
          </cell>
        </row>
        <row r="1124">
          <cell r="C1124" t="str">
            <v>104527820FS00</v>
          </cell>
          <cell r="D1124">
            <v>104527820</v>
          </cell>
          <cell r="E1124" t="str">
            <v>C12</v>
          </cell>
          <cell r="F1124" t="str">
            <v>UN</v>
          </cell>
          <cell r="G1124">
            <v>2639</v>
          </cell>
          <cell r="H1124" t="str">
            <v>FS00</v>
          </cell>
          <cell r="I1124" t="str">
            <v>UN</v>
          </cell>
          <cell r="J1124" t="b">
            <v>1</v>
          </cell>
          <cell r="K1124">
            <v>12</v>
          </cell>
          <cell r="L1124">
            <v>1</v>
          </cell>
          <cell r="M1124">
            <v>12</v>
          </cell>
          <cell r="N1124">
            <v>31668</v>
          </cell>
        </row>
        <row r="1125">
          <cell r="C1125" t="str">
            <v>104548240FS00</v>
          </cell>
          <cell r="D1125">
            <v>104548240</v>
          </cell>
          <cell r="E1125" t="str">
            <v>C20</v>
          </cell>
          <cell r="F1125" t="str">
            <v>UN</v>
          </cell>
          <cell r="G1125">
            <v>1070</v>
          </cell>
          <cell r="H1125" t="str">
            <v>FS00</v>
          </cell>
          <cell r="I1125" t="str">
            <v>UN</v>
          </cell>
          <cell r="J1125" t="b">
            <v>1</v>
          </cell>
          <cell r="K1125">
            <v>20</v>
          </cell>
          <cell r="L1125">
            <v>1</v>
          </cell>
          <cell r="M1125">
            <v>20</v>
          </cell>
          <cell r="N1125">
            <v>21400</v>
          </cell>
        </row>
        <row r="1126">
          <cell r="C1126" t="str">
            <v>104548250FS00</v>
          </cell>
          <cell r="D1126">
            <v>104548250</v>
          </cell>
          <cell r="E1126" t="str">
            <v>C20</v>
          </cell>
          <cell r="F1126" t="str">
            <v>UN</v>
          </cell>
          <cell r="G1126">
            <v>1145</v>
          </cell>
          <cell r="H1126" t="str">
            <v>FS00</v>
          </cell>
          <cell r="I1126" t="str">
            <v>UN</v>
          </cell>
          <cell r="J1126" t="b">
            <v>1</v>
          </cell>
          <cell r="K1126">
            <v>20</v>
          </cell>
          <cell r="L1126">
            <v>1</v>
          </cell>
          <cell r="M1126">
            <v>20</v>
          </cell>
          <cell r="N1126">
            <v>22900</v>
          </cell>
        </row>
        <row r="1127">
          <cell r="C1127" t="str">
            <v>150002076FS00</v>
          </cell>
          <cell r="D1127">
            <v>150002076</v>
          </cell>
          <cell r="E1127" t="str">
            <v>D30</v>
          </cell>
          <cell r="F1127" t="str">
            <v>UN</v>
          </cell>
          <cell r="G1127">
            <v>270</v>
          </cell>
          <cell r="H1127" t="str">
            <v>FS00</v>
          </cell>
          <cell r="I1127" t="str">
            <v>UN</v>
          </cell>
          <cell r="J1127" t="b">
            <v>1</v>
          </cell>
          <cell r="K1127">
            <v>30</v>
          </cell>
          <cell r="L1127">
            <v>1</v>
          </cell>
          <cell r="M1127">
            <v>30</v>
          </cell>
          <cell r="N1127">
            <v>8100</v>
          </cell>
        </row>
        <row r="1128">
          <cell r="C1128" t="str">
            <v>104539200FS00</v>
          </cell>
          <cell r="D1128">
            <v>104539200</v>
          </cell>
          <cell r="E1128" t="str">
            <v>C12</v>
          </cell>
          <cell r="F1128" t="str">
            <v>UN</v>
          </cell>
          <cell r="G1128">
            <v>1187</v>
          </cell>
          <cell r="H1128" t="str">
            <v>FS00</v>
          </cell>
          <cell r="I1128" t="str">
            <v>UN</v>
          </cell>
          <cell r="J1128" t="b">
            <v>1</v>
          </cell>
          <cell r="K1128">
            <v>12</v>
          </cell>
          <cell r="L1128">
            <v>1</v>
          </cell>
          <cell r="M1128">
            <v>12</v>
          </cell>
          <cell r="N1128">
            <v>14244</v>
          </cell>
        </row>
        <row r="1129">
          <cell r="C1129" t="str">
            <v>104539210FS00</v>
          </cell>
          <cell r="D1129">
            <v>104539210</v>
          </cell>
          <cell r="E1129" t="str">
            <v>C12</v>
          </cell>
          <cell r="F1129" t="str">
            <v>UN</v>
          </cell>
          <cell r="G1129">
            <v>1187</v>
          </cell>
          <cell r="H1129" t="str">
            <v>FS00</v>
          </cell>
          <cell r="I1129" t="str">
            <v>UN</v>
          </cell>
          <cell r="J1129" t="b">
            <v>1</v>
          </cell>
          <cell r="K1129">
            <v>12</v>
          </cell>
          <cell r="L1129">
            <v>1</v>
          </cell>
          <cell r="M1129">
            <v>12</v>
          </cell>
          <cell r="N1129">
            <v>14244</v>
          </cell>
        </row>
        <row r="1130">
          <cell r="C1130" t="str">
            <v>104548440FS00</v>
          </cell>
          <cell r="D1130">
            <v>104548440</v>
          </cell>
          <cell r="E1130" t="str">
            <v>C08</v>
          </cell>
          <cell r="F1130" t="str">
            <v>UN</v>
          </cell>
          <cell r="G1130">
            <v>5690</v>
          </cell>
          <cell r="H1130" t="str">
            <v>FS00</v>
          </cell>
          <cell r="I1130" t="str">
            <v>UN</v>
          </cell>
          <cell r="J1130" t="b">
            <v>1</v>
          </cell>
          <cell r="K1130">
            <v>8</v>
          </cell>
          <cell r="L1130">
            <v>1</v>
          </cell>
          <cell r="M1130">
            <v>8</v>
          </cell>
          <cell r="N1130">
            <v>45520</v>
          </cell>
        </row>
        <row r="1131">
          <cell r="C1131" t="str">
            <v>104548450FS00</v>
          </cell>
          <cell r="D1131">
            <v>104548450</v>
          </cell>
          <cell r="E1131" t="str">
            <v>C08</v>
          </cell>
          <cell r="F1131" t="str">
            <v>UN</v>
          </cell>
          <cell r="G1131">
            <v>6559</v>
          </cell>
          <cell r="H1131" t="str">
            <v>FS00</v>
          </cell>
          <cell r="I1131" t="str">
            <v>UN</v>
          </cell>
          <cell r="J1131" t="b">
            <v>1</v>
          </cell>
          <cell r="K1131">
            <v>8</v>
          </cell>
          <cell r="L1131">
            <v>1</v>
          </cell>
          <cell r="M1131">
            <v>8</v>
          </cell>
          <cell r="N1131">
            <v>52472</v>
          </cell>
        </row>
        <row r="1132">
          <cell r="C1132" t="str">
            <v>104527460FS00</v>
          </cell>
          <cell r="D1132">
            <v>104527460</v>
          </cell>
          <cell r="E1132" t="str">
            <v>C24</v>
          </cell>
          <cell r="F1132" t="str">
            <v>UN</v>
          </cell>
          <cell r="G1132">
            <v>974</v>
          </cell>
          <cell r="H1132" t="str">
            <v>FS00</v>
          </cell>
          <cell r="I1132" t="str">
            <v>UN</v>
          </cell>
          <cell r="J1132" t="b">
            <v>1</v>
          </cell>
          <cell r="K1132">
            <v>24</v>
          </cell>
          <cell r="L1132">
            <v>1</v>
          </cell>
          <cell r="M1132">
            <v>24</v>
          </cell>
          <cell r="N1132">
            <v>23376</v>
          </cell>
        </row>
        <row r="1133">
          <cell r="C1133" t="str">
            <v>104527450FS00</v>
          </cell>
          <cell r="D1133">
            <v>104527450</v>
          </cell>
          <cell r="E1133" t="str">
            <v>C24</v>
          </cell>
          <cell r="F1133" t="str">
            <v>UN</v>
          </cell>
          <cell r="G1133">
            <v>974</v>
          </cell>
          <cell r="H1133" t="str">
            <v>FS00</v>
          </cell>
          <cell r="I1133" t="str">
            <v>UN</v>
          </cell>
          <cell r="J1133" t="b">
            <v>1</v>
          </cell>
          <cell r="K1133">
            <v>24</v>
          </cell>
          <cell r="L1133">
            <v>1</v>
          </cell>
          <cell r="M1133">
            <v>24</v>
          </cell>
          <cell r="N1133">
            <v>23376</v>
          </cell>
        </row>
        <row r="1134">
          <cell r="C1134" t="str">
            <v>104513640FS00</v>
          </cell>
          <cell r="D1134">
            <v>104513640</v>
          </cell>
          <cell r="E1134" t="str">
            <v>C10</v>
          </cell>
          <cell r="F1134" t="str">
            <v>UN</v>
          </cell>
          <cell r="G1134">
            <v>4004.319</v>
          </cell>
          <cell r="H1134" t="str">
            <v>FS00</v>
          </cell>
          <cell r="I1134" t="str">
            <v>UN</v>
          </cell>
          <cell r="J1134" t="b">
            <v>1</v>
          </cell>
          <cell r="K1134">
            <v>10</v>
          </cell>
          <cell r="L1134">
            <v>1</v>
          </cell>
          <cell r="M1134">
            <v>10</v>
          </cell>
          <cell r="N1134">
            <v>40043.19</v>
          </cell>
        </row>
        <row r="1135">
          <cell r="C1135" t="str">
            <v>104512560FS00</v>
          </cell>
          <cell r="D1135">
            <v>104512560</v>
          </cell>
          <cell r="E1135" t="str">
            <v>UN</v>
          </cell>
          <cell r="F1135" t="str">
            <v>UN</v>
          </cell>
          <cell r="G1135">
            <v>20846.419999999998</v>
          </cell>
          <cell r="H1135" t="str">
            <v>FS00</v>
          </cell>
          <cell r="I1135" t="str">
            <v>UN</v>
          </cell>
          <cell r="J1135" t="b">
            <v>1</v>
          </cell>
          <cell r="K1135">
            <v>1</v>
          </cell>
          <cell r="L1135">
            <v>1</v>
          </cell>
          <cell r="M1135">
            <v>1</v>
          </cell>
          <cell r="N1135">
            <v>20846.419999999998</v>
          </cell>
        </row>
        <row r="1136">
          <cell r="C1136" t="str">
            <v>104512360FS00</v>
          </cell>
          <cell r="D1136">
            <v>104512360</v>
          </cell>
          <cell r="E1136" t="str">
            <v>C10</v>
          </cell>
          <cell r="F1136" t="str">
            <v>UN</v>
          </cell>
          <cell r="G1136">
            <v>4517.1149999999998</v>
          </cell>
          <cell r="H1136" t="str">
            <v>FS00</v>
          </cell>
          <cell r="I1136" t="str">
            <v>UN</v>
          </cell>
          <cell r="J1136" t="b">
            <v>1</v>
          </cell>
          <cell r="K1136">
            <v>10</v>
          </cell>
          <cell r="L1136">
            <v>1</v>
          </cell>
          <cell r="M1136">
            <v>10</v>
          </cell>
          <cell r="N1136">
            <v>45171.149999999994</v>
          </cell>
        </row>
        <row r="1137">
          <cell r="C1137" t="str">
            <v>104540500FS00</v>
          </cell>
          <cell r="D1137">
            <v>104540500</v>
          </cell>
          <cell r="E1137" t="str">
            <v>C12</v>
          </cell>
          <cell r="F1137" t="str">
            <v>UN</v>
          </cell>
          <cell r="G1137">
            <v>2031</v>
          </cell>
          <cell r="H1137" t="str">
            <v>FS00</v>
          </cell>
          <cell r="I1137" t="str">
            <v>UN</v>
          </cell>
          <cell r="J1137" t="b">
            <v>1</v>
          </cell>
          <cell r="K1137">
            <v>12</v>
          </cell>
          <cell r="L1137">
            <v>1</v>
          </cell>
          <cell r="M1137">
            <v>12</v>
          </cell>
          <cell r="N1137">
            <v>24372</v>
          </cell>
        </row>
        <row r="1138">
          <cell r="C1138" t="str">
            <v>104521590FS00</v>
          </cell>
          <cell r="D1138">
            <v>104521590</v>
          </cell>
          <cell r="E1138" t="str">
            <v>C10</v>
          </cell>
          <cell r="F1138" t="str">
            <v>UN</v>
          </cell>
          <cell r="G1138">
            <v>2036</v>
          </cell>
          <cell r="H1138" t="str">
            <v>FS00</v>
          </cell>
          <cell r="I1138" t="str">
            <v>UN</v>
          </cell>
          <cell r="J1138" t="b">
            <v>1</v>
          </cell>
          <cell r="K1138">
            <v>10</v>
          </cell>
          <cell r="L1138">
            <v>1</v>
          </cell>
          <cell r="M1138">
            <v>10</v>
          </cell>
          <cell r="N1138">
            <v>20360</v>
          </cell>
        </row>
        <row r="1139">
          <cell r="C1139" t="str">
            <v>104521580FS00</v>
          </cell>
          <cell r="D1139">
            <v>104521580</v>
          </cell>
          <cell r="E1139" t="str">
            <v>C10</v>
          </cell>
          <cell r="F1139" t="str">
            <v>UN</v>
          </cell>
          <cell r="G1139">
            <v>2063</v>
          </cell>
          <cell r="H1139" t="str">
            <v>FS00</v>
          </cell>
          <cell r="I1139" t="str">
            <v>UN</v>
          </cell>
          <cell r="J1139" t="b">
            <v>1</v>
          </cell>
          <cell r="K1139">
            <v>10</v>
          </cell>
          <cell r="L1139">
            <v>1</v>
          </cell>
          <cell r="M1139">
            <v>10</v>
          </cell>
          <cell r="N1139">
            <v>20630</v>
          </cell>
        </row>
        <row r="1140">
          <cell r="C1140" t="str">
            <v>101820108FS00</v>
          </cell>
          <cell r="D1140">
            <v>101820108</v>
          </cell>
          <cell r="E1140" t="str">
            <v>C24</v>
          </cell>
          <cell r="F1140" t="str">
            <v>UN</v>
          </cell>
          <cell r="G1140">
            <v>2470.35</v>
          </cell>
          <cell r="H1140" t="str">
            <v>FS00</v>
          </cell>
          <cell r="I1140" t="str">
            <v>UN</v>
          </cell>
          <cell r="J1140" t="b">
            <v>1</v>
          </cell>
          <cell r="K1140">
            <v>24</v>
          </cell>
          <cell r="L1140">
            <v>1</v>
          </cell>
          <cell r="M1140">
            <v>24</v>
          </cell>
          <cell r="N1140">
            <v>59288.399999999994</v>
          </cell>
        </row>
        <row r="1141">
          <cell r="C1141" t="str">
            <v>104521600FS00</v>
          </cell>
          <cell r="D1141">
            <v>104521600</v>
          </cell>
          <cell r="E1141" t="str">
            <v>C10</v>
          </cell>
          <cell r="F1141" t="str">
            <v>UN</v>
          </cell>
          <cell r="G1141">
            <v>2036</v>
          </cell>
          <cell r="H1141" t="str">
            <v>FS00</v>
          </cell>
          <cell r="I1141" t="str">
            <v>UN</v>
          </cell>
          <cell r="J1141" t="b">
            <v>1</v>
          </cell>
          <cell r="K1141">
            <v>10</v>
          </cell>
          <cell r="L1141">
            <v>1</v>
          </cell>
          <cell r="M1141">
            <v>10</v>
          </cell>
          <cell r="N1141">
            <v>20360</v>
          </cell>
        </row>
        <row r="1142">
          <cell r="C1142" t="str">
            <v>104534900FS00</v>
          </cell>
          <cell r="D1142">
            <v>104534900</v>
          </cell>
          <cell r="E1142" t="str">
            <v>C10</v>
          </cell>
          <cell r="F1142" t="str">
            <v>UN</v>
          </cell>
          <cell r="G1142">
            <v>2036</v>
          </cell>
          <cell r="H1142" t="str">
            <v>FS00</v>
          </cell>
          <cell r="I1142" t="str">
            <v>UN</v>
          </cell>
          <cell r="J1142" t="b">
            <v>1</v>
          </cell>
          <cell r="K1142">
            <v>10</v>
          </cell>
          <cell r="L1142">
            <v>1</v>
          </cell>
          <cell r="M1142">
            <v>10</v>
          </cell>
          <cell r="N1142">
            <v>20360</v>
          </cell>
        </row>
        <row r="1143">
          <cell r="C1143" t="str">
            <v>150000009FS00</v>
          </cell>
          <cell r="D1143">
            <v>150000009</v>
          </cell>
          <cell r="E1143" t="str">
            <v>C12</v>
          </cell>
          <cell r="F1143" t="str">
            <v>UN</v>
          </cell>
          <cell r="G1143">
            <v>3119.95</v>
          </cell>
          <cell r="H1143" t="str">
            <v>FS00</v>
          </cell>
          <cell r="I1143" t="str">
            <v>UN</v>
          </cell>
          <cell r="J1143" t="b">
            <v>1</v>
          </cell>
          <cell r="K1143">
            <v>12</v>
          </cell>
          <cell r="L1143">
            <v>1</v>
          </cell>
          <cell r="M1143">
            <v>12</v>
          </cell>
          <cell r="N1143">
            <v>37439.399999999994</v>
          </cell>
        </row>
        <row r="1144">
          <cell r="C1144" t="str">
            <v>104533730FS00</v>
          </cell>
          <cell r="D1144">
            <v>104533730</v>
          </cell>
          <cell r="E1144" t="str">
            <v>C12</v>
          </cell>
          <cell r="F1144" t="str">
            <v>UN</v>
          </cell>
          <cell r="G1144">
            <v>2925</v>
          </cell>
          <cell r="H1144" t="str">
            <v>FS00</v>
          </cell>
          <cell r="I1144" t="str">
            <v>UN</v>
          </cell>
          <cell r="J1144" t="b">
            <v>1</v>
          </cell>
          <cell r="K1144">
            <v>12</v>
          </cell>
          <cell r="L1144">
            <v>1</v>
          </cell>
          <cell r="M1144">
            <v>12</v>
          </cell>
          <cell r="N1144">
            <v>35100</v>
          </cell>
        </row>
        <row r="1145">
          <cell r="C1145" t="str">
            <v>104533180FS00</v>
          </cell>
          <cell r="D1145">
            <v>104533180</v>
          </cell>
          <cell r="E1145" t="str">
            <v>C12</v>
          </cell>
          <cell r="F1145" t="str">
            <v>UN</v>
          </cell>
          <cell r="G1145">
            <v>2536</v>
          </cell>
          <cell r="H1145" t="str">
            <v>FS00</v>
          </cell>
          <cell r="I1145" t="str">
            <v>UN</v>
          </cell>
          <cell r="J1145" t="b">
            <v>1</v>
          </cell>
          <cell r="K1145">
            <v>12</v>
          </cell>
          <cell r="L1145">
            <v>1</v>
          </cell>
          <cell r="M1145">
            <v>12</v>
          </cell>
          <cell r="N1145">
            <v>30432</v>
          </cell>
        </row>
        <row r="1146">
          <cell r="C1146" t="str">
            <v>104544740FS00</v>
          </cell>
          <cell r="D1146">
            <v>104544740</v>
          </cell>
          <cell r="E1146" t="str">
            <v>C12</v>
          </cell>
          <cell r="F1146" t="str">
            <v>UN</v>
          </cell>
          <cell r="G1146">
            <v>1205</v>
          </cell>
          <cell r="H1146" t="str">
            <v>FS00</v>
          </cell>
          <cell r="I1146" t="str">
            <v>UN</v>
          </cell>
          <cell r="J1146" t="b">
            <v>1</v>
          </cell>
          <cell r="K1146">
            <v>12</v>
          </cell>
          <cell r="L1146">
            <v>1</v>
          </cell>
          <cell r="M1146">
            <v>12</v>
          </cell>
          <cell r="N1146">
            <v>14460</v>
          </cell>
        </row>
        <row r="1147">
          <cell r="C1147" t="str">
            <v>104533320FS00</v>
          </cell>
          <cell r="D1147">
            <v>104533320</v>
          </cell>
          <cell r="E1147" t="str">
            <v>C05</v>
          </cell>
          <cell r="F1147" t="str">
            <v>UN</v>
          </cell>
          <cell r="G1147">
            <v>7387</v>
          </cell>
          <cell r="H1147" t="str">
            <v>FS00</v>
          </cell>
          <cell r="I1147" t="str">
            <v>UN</v>
          </cell>
          <cell r="J1147" t="b">
            <v>1</v>
          </cell>
          <cell r="K1147">
            <v>5</v>
          </cell>
          <cell r="L1147">
            <v>1</v>
          </cell>
          <cell r="M1147">
            <v>5</v>
          </cell>
          <cell r="N1147">
            <v>36935</v>
          </cell>
        </row>
        <row r="1148">
          <cell r="C1148" t="str">
            <v>104512030FS00</v>
          </cell>
          <cell r="D1148">
            <v>104512030</v>
          </cell>
          <cell r="E1148" t="str">
            <v>D12</v>
          </cell>
          <cell r="F1148" t="str">
            <v>UN</v>
          </cell>
          <cell r="G1148">
            <v>768.9325</v>
          </cell>
          <cell r="H1148" t="str">
            <v>FS00</v>
          </cell>
          <cell r="I1148" t="str">
            <v>UN</v>
          </cell>
          <cell r="J1148" t="b">
            <v>1</v>
          </cell>
          <cell r="K1148">
            <v>12</v>
          </cell>
          <cell r="L1148">
            <v>1</v>
          </cell>
          <cell r="M1148">
            <v>12</v>
          </cell>
          <cell r="N1148">
            <v>9227.19</v>
          </cell>
        </row>
        <row r="1149">
          <cell r="C1149" t="str">
            <v>104543650FS00</v>
          </cell>
          <cell r="D1149">
            <v>104543650</v>
          </cell>
          <cell r="E1149" t="str">
            <v>AJ</v>
          </cell>
          <cell r="F1149" t="str">
            <v>AJ</v>
          </cell>
          <cell r="G1149">
            <v>12713</v>
          </cell>
          <cell r="H1149" t="str">
            <v>FS00</v>
          </cell>
          <cell r="I1149" t="str">
            <v>AJ</v>
          </cell>
          <cell r="J1149" t="b">
            <v>1</v>
          </cell>
          <cell r="K1149">
            <v>1</v>
          </cell>
          <cell r="L1149">
            <v>1</v>
          </cell>
          <cell r="M1149">
            <v>1</v>
          </cell>
          <cell r="N1149">
            <v>12713</v>
          </cell>
        </row>
        <row r="1150">
          <cell r="C1150" t="str">
            <v>104542610FS00</v>
          </cell>
          <cell r="D1150">
            <v>104542610</v>
          </cell>
          <cell r="E1150" t="str">
            <v>AJ</v>
          </cell>
          <cell r="F1150" t="str">
            <v>AJ</v>
          </cell>
          <cell r="G1150">
            <v>15001</v>
          </cell>
          <cell r="H1150" t="str">
            <v>FS00</v>
          </cell>
          <cell r="I1150" t="str">
            <v>AJ</v>
          </cell>
          <cell r="J1150" t="b">
            <v>1</v>
          </cell>
          <cell r="K1150">
            <v>1</v>
          </cell>
          <cell r="L1150">
            <v>1</v>
          </cell>
          <cell r="M1150">
            <v>1</v>
          </cell>
          <cell r="N1150">
            <v>15001</v>
          </cell>
        </row>
        <row r="1151">
          <cell r="C1151" t="str">
            <v>104525770FS00</v>
          </cell>
          <cell r="D1151">
            <v>104525770</v>
          </cell>
          <cell r="E1151" t="str">
            <v>D10</v>
          </cell>
          <cell r="F1151" t="str">
            <v>UN</v>
          </cell>
          <cell r="G1151">
            <v>610</v>
          </cell>
          <cell r="H1151" t="str">
            <v>FS00</v>
          </cell>
          <cell r="I1151" t="str">
            <v>UN</v>
          </cell>
          <cell r="J1151" t="b">
            <v>1</v>
          </cell>
          <cell r="K1151">
            <v>10</v>
          </cell>
          <cell r="L1151">
            <v>1</v>
          </cell>
          <cell r="M1151">
            <v>10</v>
          </cell>
          <cell r="N1151">
            <v>6100</v>
          </cell>
        </row>
        <row r="1152">
          <cell r="C1152" t="str">
            <v>104512090FS00</v>
          </cell>
          <cell r="D1152">
            <v>104512090</v>
          </cell>
          <cell r="E1152" t="str">
            <v>D12</v>
          </cell>
          <cell r="F1152" t="str">
            <v>UN</v>
          </cell>
          <cell r="G1152">
            <v>707.9616666666667</v>
          </cell>
          <cell r="H1152" t="str">
            <v>FS00</v>
          </cell>
          <cell r="I1152" t="str">
            <v>UN</v>
          </cell>
          <cell r="J1152" t="b">
            <v>1</v>
          </cell>
          <cell r="K1152">
            <v>12</v>
          </cell>
          <cell r="L1152">
            <v>1</v>
          </cell>
          <cell r="M1152">
            <v>12</v>
          </cell>
          <cell r="N1152">
            <v>8495.5400000000009</v>
          </cell>
        </row>
        <row r="1153">
          <cell r="C1153" t="str">
            <v>104544150FS00</v>
          </cell>
          <cell r="D1153">
            <v>104544150</v>
          </cell>
          <cell r="E1153" t="str">
            <v>UN</v>
          </cell>
          <cell r="F1153" t="str">
            <v>UN</v>
          </cell>
          <cell r="G1153">
            <v>8167</v>
          </cell>
          <cell r="H1153" t="str">
            <v>FS00</v>
          </cell>
          <cell r="I1153" t="str">
            <v>UN</v>
          </cell>
          <cell r="J1153" t="b">
            <v>1</v>
          </cell>
          <cell r="K1153">
            <v>1</v>
          </cell>
          <cell r="L1153">
            <v>1</v>
          </cell>
          <cell r="M1153">
            <v>1</v>
          </cell>
          <cell r="N1153">
            <v>8167</v>
          </cell>
        </row>
        <row r="1154">
          <cell r="C1154" t="str">
            <v>104512020FS00</v>
          </cell>
          <cell r="D1154">
            <v>104512020</v>
          </cell>
          <cell r="E1154" t="str">
            <v>D12</v>
          </cell>
          <cell r="F1154" t="str">
            <v>UN</v>
          </cell>
          <cell r="G1154">
            <v>1427.2858333333334</v>
          </cell>
          <cell r="H1154" t="str">
            <v>FS00</v>
          </cell>
          <cell r="I1154" t="str">
            <v>UN</v>
          </cell>
          <cell r="J1154" t="b">
            <v>1</v>
          </cell>
          <cell r="K1154">
            <v>12</v>
          </cell>
          <cell r="L1154">
            <v>1</v>
          </cell>
          <cell r="M1154">
            <v>12</v>
          </cell>
          <cell r="N1154">
            <v>17127.43</v>
          </cell>
        </row>
        <row r="1155">
          <cell r="C1155" t="str">
            <v>104542840FS00</v>
          </cell>
          <cell r="D1155">
            <v>104542840</v>
          </cell>
          <cell r="E1155" t="str">
            <v>C12</v>
          </cell>
          <cell r="F1155" t="str">
            <v>UN</v>
          </cell>
          <cell r="G1155">
            <v>955</v>
          </cell>
          <cell r="H1155" t="str">
            <v>FS00</v>
          </cell>
          <cell r="I1155" t="str">
            <v>UN</v>
          </cell>
          <cell r="J1155" t="b">
            <v>1</v>
          </cell>
          <cell r="K1155">
            <v>12</v>
          </cell>
          <cell r="L1155">
            <v>1</v>
          </cell>
          <cell r="M1155">
            <v>12</v>
          </cell>
          <cell r="N1155">
            <v>11460</v>
          </cell>
        </row>
        <row r="1156">
          <cell r="C1156" t="str">
            <v>104542830FS00</v>
          </cell>
          <cell r="D1156">
            <v>104542830</v>
          </cell>
          <cell r="E1156" t="str">
            <v>C12</v>
          </cell>
          <cell r="F1156" t="str">
            <v>UN</v>
          </cell>
          <cell r="G1156">
            <v>975</v>
          </cell>
          <cell r="H1156" t="str">
            <v>FS00</v>
          </cell>
          <cell r="I1156" t="str">
            <v>UN</v>
          </cell>
          <cell r="J1156" t="b">
            <v>1</v>
          </cell>
          <cell r="K1156">
            <v>12</v>
          </cell>
          <cell r="L1156">
            <v>1</v>
          </cell>
          <cell r="M1156">
            <v>12</v>
          </cell>
          <cell r="N1156">
            <v>11700</v>
          </cell>
        </row>
        <row r="1157">
          <cell r="C1157" t="str">
            <v>104544980FS00</v>
          </cell>
          <cell r="D1157">
            <v>104544980</v>
          </cell>
          <cell r="E1157" t="str">
            <v>C06</v>
          </cell>
          <cell r="F1157" t="str">
            <v>UN</v>
          </cell>
          <cell r="G1157">
            <v>3386</v>
          </cell>
          <cell r="H1157" t="str">
            <v>FS00</v>
          </cell>
          <cell r="I1157" t="str">
            <v>UN</v>
          </cell>
          <cell r="J1157" t="b">
            <v>1</v>
          </cell>
          <cell r="K1157">
            <v>6</v>
          </cell>
          <cell r="L1157">
            <v>1</v>
          </cell>
          <cell r="M1157">
            <v>6</v>
          </cell>
          <cell r="N1157">
            <v>20316</v>
          </cell>
        </row>
        <row r="1158">
          <cell r="C1158" t="str">
            <v>104517100FS00</v>
          </cell>
          <cell r="D1158">
            <v>104517100</v>
          </cell>
          <cell r="E1158" t="str">
            <v>UN</v>
          </cell>
          <cell r="F1158" t="str">
            <v>UN</v>
          </cell>
          <cell r="G1158">
            <v>12718.61</v>
          </cell>
          <cell r="H1158" t="str">
            <v>FS00</v>
          </cell>
          <cell r="I1158" t="str">
            <v>UN</v>
          </cell>
          <cell r="J1158" t="b">
            <v>1</v>
          </cell>
          <cell r="K1158">
            <v>1</v>
          </cell>
          <cell r="L1158">
            <v>1</v>
          </cell>
          <cell r="M1158">
            <v>1</v>
          </cell>
          <cell r="N1158">
            <v>12718.61</v>
          </cell>
        </row>
        <row r="1159">
          <cell r="C1159" t="str">
            <v>104547720FS00</v>
          </cell>
          <cell r="D1159">
            <v>104547720</v>
          </cell>
          <cell r="E1159" t="str">
            <v>C18</v>
          </cell>
          <cell r="F1159" t="str">
            <v>UN</v>
          </cell>
          <cell r="G1159">
            <v>1100</v>
          </cell>
          <cell r="H1159" t="str">
            <v>FS00</v>
          </cell>
          <cell r="I1159" t="str">
            <v>UN</v>
          </cell>
          <cell r="J1159" t="b">
            <v>1</v>
          </cell>
          <cell r="K1159">
            <v>18</v>
          </cell>
          <cell r="L1159">
            <v>1</v>
          </cell>
          <cell r="M1159">
            <v>18</v>
          </cell>
          <cell r="N1159">
            <v>19800</v>
          </cell>
        </row>
        <row r="1160">
          <cell r="C1160" t="str">
            <v>104517950FS00</v>
          </cell>
          <cell r="D1160">
            <v>104517950</v>
          </cell>
          <cell r="E1160" t="str">
            <v>UN</v>
          </cell>
          <cell r="F1160" t="str">
            <v>UN</v>
          </cell>
          <cell r="G1160">
            <v>12713</v>
          </cell>
          <cell r="H1160" t="str">
            <v>FS00</v>
          </cell>
          <cell r="I1160" t="str">
            <v>UN</v>
          </cell>
          <cell r="J1160" t="b">
            <v>1</v>
          </cell>
          <cell r="K1160">
            <v>1</v>
          </cell>
          <cell r="L1160">
            <v>1</v>
          </cell>
          <cell r="M1160">
            <v>1</v>
          </cell>
          <cell r="N1160">
            <v>12713</v>
          </cell>
        </row>
        <row r="1161">
          <cell r="C1161" t="str">
            <v>104547730FS00</v>
          </cell>
          <cell r="D1161">
            <v>104547730</v>
          </cell>
          <cell r="E1161" t="str">
            <v>C18</v>
          </cell>
          <cell r="F1161" t="str">
            <v>UN</v>
          </cell>
          <cell r="G1161">
            <v>1100</v>
          </cell>
          <cell r="H1161" t="str">
            <v>FS00</v>
          </cell>
          <cell r="I1161" t="str">
            <v>UN</v>
          </cell>
          <cell r="J1161" t="b">
            <v>1</v>
          </cell>
          <cell r="K1161">
            <v>18</v>
          </cell>
          <cell r="L1161">
            <v>1</v>
          </cell>
          <cell r="M1161">
            <v>18</v>
          </cell>
          <cell r="N1161">
            <v>19800</v>
          </cell>
        </row>
        <row r="1162">
          <cell r="C1162" t="str">
            <v>104517300FS00</v>
          </cell>
          <cell r="D1162">
            <v>104517300</v>
          </cell>
          <cell r="E1162" t="str">
            <v>UN</v>
          </cell>
          <cell r="F1162" t="str">
            <v>UN</v>
          </cell>
          <cell r="G1162">
            <v>12716.01</v>
          </cell>
          <cell r="H1162" t="str">
            <v>FS00</v>
          </cell>
          <cell r="I1162" t="str">
            <v>UN</v>
          </cell>
          <cell r="J1162" t="b">
            <v>1</v>
          </cell>
          <cell r="K1162">
            <v>1</v>
          </cell>
          <cell r="L1162">
            <v>1</v>
          </cell>
          <cell r="M1162">
            <v>1</v>
          </cell>
          <cell r="N1162">
            <v>12716.01</v>
          </cell>
        </row>
        <row r="1163">
          <cell r="C1163" t="str">
            <v>104517970FS00</v>
          </cell>
          <cell r="D1163">
            <v>104517970</v>
          </cell>
          <cell r="E1163" t="str">
            <v>UN</v>
          </cell>
          <cell r="F1163" t="str">
            <v>UN</v>
          </cell>
          <cell r="G1163">
            <v>10444.42</v>
          </cell>
          <cell r="H1163" t="str">
            <v>FS00</v>
          </cell>
          <cell r="I1163" t="str">
            <v>UN</v>
          </cell>
          <cell r="J1163" t="b">
            <v>1</v>
          </cell>
          <cell r="K1163">
            <v>1</v>
          </cell>
          <cell r="L1163">
            <v>1</v>
          </cell>
          <cell r="M1163">
            <v>1</v>
          </cell>
          <cell r="N1163">
            <v>10444.42</v>
          </cell>
        </row>
        <row r="1164">
          <cell r="C1164" t="str">
            <v>104547740FS00</v>
          </cell>
          <cell r="D1164">
            <v>104547740</v>
          </cell>
          <cell r="E1164" t="str">
            <v>C18</v>
          </cell>
          <cell r="F1164" t="str">
            <v>UN</v>
          </cell>
          <cell r="G1164">
            <v>1100</v>
          </cell>
          <cell r="H1164" t="str">
            <v>FS00</v>
          </cell>
          <cell r="I1164" t="str">
            <v>UN</v>
          </cell>
          <cell r="J1164" t="b">
            <v>1</v>
          </cell>
          <cell r="K1164">
            <v>18</v>
          </cell>
          <cell r="L1164">
            <v>1</v>
          </cell>
          <cell r="M1164">
            <v>18</v>
          </cell>
          <cell r="N1164">
            <v>19800</v>
          </cell>
        </row>
        <row r="1165">
          <cell r="C1165" t="str">
            <v>104517140FS00</v>
          </cell>
          <cell r="D1165">
            <v>104517140</v>
          </cell>
          <cell r="E1165" t="str">
            <v>UN</v>
          </cell>
          <cell r="F1165" t="str">
            <v>UN</v>
          </cell>
          <cell r="G1165">
            <v>12715.34</v>
          </cell>
          <cell r="H1165" t="str">
            <v>FS00</v>
          </cell>
          <cell r="I1165" t="str">
            <v>UN</v>
          </cell>
          <cell r="J1165" t="b">
            <v>1</v>
          </cell>
          <cell r="K1165">
            <v>1</v>
          </cell>
          <cell r="L1165">
            <v>1</v>
          </cell>
          <cell r="M1165">
            <v>1</v>
          </cell>
          <cell r="N1165">
            <v>12715.34</v>
          </cell>
        </row>
        <row r="1166">
          <cell r="C1166" t="str">
            <v>104517130FS00</v>
          </cell>
          <cell r="D1166">
            <v>104517130</v>
          </cell>
          <cell r="E1166" t="str">
            <v>UN</v>
          </cell>
          <cell r="F1166" t="str">
            <v>UN</v>
          </cell>
          <cell r="G1166">
            <v>12675.7</v>
          </cell>
          <cell r="H1166" t="str">
            <v>FS00</v>
          </cell>
          <cell r="I1166" t="str">
            <v>UN</v>
          </cell>
          <cell r="J1166" t="b">
            <v>1</v>
          </cell>
          <cell r="K1166">
            <v>1</v>
          </cell>
          <cell r="L1166">
            <v>1</v>
          </cell>
          <cell r="M1166">
            <v>1</v>
          </cell>
          <cell r="N1166">
            <v>12675.7</v>
          </cell>
        </row>
        <row r="1167">
          <cell r="C1167" t="str">
            <v>104547750FS00</v>
          </cell>
          <cell r="D1167">
            <v>104547750</v>
          </cell>
          <cell r="E1167" t="str">
            <v>C18</v>
          </cell>
          <cell r="F1167" t="str">
            <v>UN</v>
          </cell>
          <cell r="G1167">
            <v>1100</v>
          </cell>
          <cell r="H1167" t="str">
            <v>FS00</v>
          </cell>
          <cell r="I1167" t="str">
            <v>UN</v>
          </cell>
          <cell r="J1167" t="b">
            <v>1</v>
          </cell>
          <cell r="K1167">
            <v>18</v>
          </cell>
          <cell r="L1167">
            <v>1</v>
          </cell>
          <cell r="M1167">
            <v>18</v>
          </cell>
          <cell r="N1167">
            <v>19800</v>
          </cell>
        </row>
        <row r="1168">
          <cell r="C1168" t="str">
            <v>104543940FS00</v>
          </cell>
          <cell r="D1168">
            <v>104543940</v>
          </cell>
          <cell r="E1168" t="str">
            <v>C06</v>
          </cell>
          <cell r="F1168" t="str">
            <v>UN</v>
          </cell>
          <cell r="G1168">
            <v>2395</v>
          </cell>
          <cell r="H1168" t="str">
            <v>FS00</v>
          </cell>
          <cell r="I1168" t="str">
            <v>UN</v>
          </cell>
          <cell r="J1168" t="b">
            <v>1</v>
          </cell>
          <cell r="K1168">
            <v>6</v>
          </cell>
          <cell r="L1168">
            <v>1</v>
          </cell>
          <cell r="M1168">
            <v>6</v>
          </cell>
          <cell r="N1168">
            <v>14370</v>
          </cell>
        </row>
        <row r="1169">
          <cell r="C1169" t="str">
            <v>104517960FS00</v>
          </cell>
          <cell r="D1169">
            <v>104517960</v>
          </cell>
          <cell r="E1169" t="str">
            <v>UN</v>
          </cell>
          <cell r="F1169" t="str">
            <v>UN</v>
          </cell>
          <cell r="G1169">
            <v>11658.58</v>
          </cell>
          <cell r="H1169" t="str">
            <v>FS00</v>
          </cell>
          <cell r="I1169" t="str">
            <v>UN</v>
          </cell>
          <cell r="J1169" t="b">
            <v>1</v>
          </cell>
          <cell r="K1169">
            <v>1</v>
          </cell>
          <cell r="L1169">
            <v>1</v>
          </cell>
          <cell r="M1169">
            <v>1</v>
          </cell>
          <cell r="N1169">
            <v>11658.58</v>
          </cell>
        </row>
        <row r="1170">
          <cell r="C1170" t="str">
            <v>104544990FS00</v>
          </cell>
          <cell r="D1170">
            <v>104544990</v>
          </cell>
          <cell r="E1170" t="str">
            <v>C06</v>
          </cell>
          <cell r="F1170" t="str">
            <v>UN</v>
          </cell>
          <cell r="G1170">
            <v>3187</v>
          </cell>
          <cell r="H1170" t="str">
            <v>FS00</v>
          </cell>
          <cell r="I1170" t="str">
            <v>UN</v>
          </cell>
          <cell r="J1170" t="b">
            <v>1</v>
          </cell>
          <cell r="K1170">
            <v>6</v>
          </cell>
          <cell r="L1170">
            <v>1</v>
          </cell>
          <cell r="M1170">
            <v>6</v>
          </cell>
          <cell r="N1170">
            <v>19122</v>
          </cell>
        </row>
        <row r="1171">
          <cell r="C1171" t="str">
            <v>104547760FS00</v>
          </cell>
          <cell r="D1171">
            <v>104547760</v>
          </cell>
          <cell r="E1171" t="str">
            <v>C18</v>
          </cell>
          <cell r="F1171" t="str">
            <v>UN</v>
          </cell>
          <cell r="G1171">
            <v>1100</v>
          </cell>
          <cell r="H1171" t="str">
            <v>FS00</v>
          </cell>
          <cell r="I1171" t="str">
            <v>UN</v>
          </cell>
          <cell r="J1171" t="b">
            <v>1</v>
          </cell>
          <cell r="K1171">
            <v>18</v>
          </cell>
          <cell r="L1171">
            <v>1</v>
          </cell>
          <cell r="M1171">
            <v>18</v>
          </cell>
          <cell r="N1171">
            <v>19800</v>
          </cell>
        </row>
        <row r="1172">
          <cell r="C1172" t="str">
            <v>104517000FS00</v>
          </cell>
          <cell r="D1172">
            <v>104517000</v>
          </cell>
          <cell r="E1172" t="str">
            <v>UN</v>
          </cell>
          <cell r="F1172" t="str">
            <v>UN</v>
          </cell>
          <cell r="G1172">
            <v>12718.89</v>
          </cell>
          <cell r="H1172" t="str">
            <v>FS00</v>
          </cell>
          <cell r="I1172" t="str">
            <v>UN</v>
          </cell>
          <cell r="J1172" t="b">
            <v>1</v>
          </cell>
          <cell r="K1172">
            <v>1</v>
          </cell>
          <cell r="L1172">
            <v>1</v>
          </cell>
          <cell r="M1172">
            <v>1</v>
          </cell>
          <cell r="N1172">
            <v>12718.89</v>
          </cell>
        </row>
        <row r="1173">
          <cell r="C1173" t="str">
            <v>104517120FS00</v>
          </cell>
          <cell r="D1173">
            <v>104517120</v>
          </cell>
          <cell r="E1173" t="str">
            <v>UN</v>
          </cell>
          <cell r="F1173" t="str">
            <v>UN</v>
          </cell>
          <cell r="G1173">
            <v>12681.19</v>
          </cell>
          <cell r="H1173" t="str">
            <v>FS00</v>
          </cell>
          <cell r="I1173" t="str">
            <v>UN</v>
          </cell>
          <cell r="J1173" t="b">
            <v>1</v>
          </cell>
          <cell r="K1173">
            <v>1</v>
          </cell>
          <cell r="L1173">
            <v>1</v>
          </cell>
          <cell r="M1173">
            <v>1</v>
          </cell>
          <cell r="N1173">
            <v>12681.19</v>
          </cell>
        </row>
        <row r="1174">
          <cell r="C1174" t="str">
            <v>104528800FS00</v>
          </cell>
          <cell r="D1174">
            <v>104528800</v>
          </cell>
          <cell r="E1174" t="str">
            <v>C10</v>
          </cell>
          <cell r="F1174" t="str">
            <v>UN</v>
          </cell>
          <cell r="G1174">
            <v>1094</v>
          </cell>
          <cell r="H1174" t="str">
            <v>FS00</v>
          </cell>
          <cell r="I1174" t="str">
            <v>UN</v>
          </cell>
          <cell r="J1174" t="b">
            <v>1</v>
          </cell>
          <cell r="K1174">
            <v>10</v>
          </cell>
          <cell r="L1174">
            <v>1</v>
          </cell>
          <cell r="M1174">
            <v>10</v>
          </cell>
          <cell r="N1174">
            <v>10940</v>
          </cell>
        </row>
        <row r="1175">
          <cell r="C1175" t="str">
            <v>104512990FS00</v>
          </cell>
          <cell r="D1175">
            <v>104512990</v>
          </cell>
          <cell r="E1175" t="str">
            <v>C10</v>
          </cell>
          <cell r="F1175" t="str">
            <v>UN</v>
          </cell>
          <cell r="G1175">
            <v>1210.0309999999999</v>
          </cell>
          <cell r="H1175" t="str">
            <v>FS00</v>
          </cell>
          <cell r="I1175" t="str">
            <v>UN</v>
          </cell>
          <cell r="J1175" t="b">
            <v>1</v>
          </cell>
          <cell r="K1175">
            <v>10</v>
          </cell>
          <cell r="L1175">
            <v>1</v>
          </cell>
          <cell r="M1175">
            <v>10</v>
          </cell>
          <cell r="N1175">
            <v>12100.31</v>
          </cell>
        </row>
        <row r="1176">
          <cell r="C1176" t="str">
            <v>104524570FS00</v>
          </cell>
          <cell r="D1176">
            <v>104524570</v>
          </cell>
          <cell r="E1176" t="str">
            <v>AJ</v>
          </cell>
          <cell r="F1176" t="str">
            <v>AJ</v>
          </cell>
          <cell r="G1176">
            <v>27450</v>
          </cell>
          <cell r="H1176" t="str">
            <v>FS00</v>
          </cell>
          <cell r="I1176" t="str">
            <v>AJ</v>
          </cell>
          <cell r="J1176" t="b">
            <v>1</v>
          </cell>
          <cell r="K1176">
            <v>1</v>
          </cell>
          <cell r="L1176">
            <v>1</v>
          </cell>
          <cell r="M1176">
            <v>1</v>
          </cell>
          <cell r="N1176">
            <v>27450</v>
          </cell>
        </row>
        <row r="1177">
          <cell r="C1177" t="str">
            <v>150000892FS00</v>
          </cell>
          <cell r="D1177">
            <v>150000892</v>
          </cell>
          <cell r="E1177" t="str">
            <v>C20</v>
          </cell>
          <cell r="F1177" t="str">
            <v>UN</v>
          </cell>
          <cell r="G1177">
            <v>766.33</v>
          </cell>
          <cell r="H1177" t="str">
            <v>FS00</v>
          </cell>
          <cell r="I1177" t="str">
            <v>UN</v>
          </cell>
          <cell r="J1177" t="b">
            <v>1</v>
          </cell>
          <cell r="K1177">
            <v>20</v>
          </cell>
          <cell r="L1177">
            <v>1</v>
          </cell>
          <cell r="M1177">
            <v>20</v>
          </cell>
          <cell r="N1177">
            <v>15326.6</v>
          </cell>
        </row>
        <row r="1178">
          <cell r="C1178" t="str">
            <v>104511970FS00</v>
          </cell>
          <cell r="D1178">
            <v>104511970</v>
          </cell>
          <cell r="E1178" t="str">
            <v>C20</v>
          </cell>
          <cell r="F1178" t="str">
            <v>UN</v>
          </cell>
          <cell r="G1178">
            <v>1175</v>
          </cell>
          <cell r="H1178" t="str">
            <v>FS00</v>
          </cell>
          <cell r="I1178" t="str">
            <v>UN</v>
          </cell>
          <cell r="J1178" t="b">
            <v>1</v>
          </cell>
          <cell r="K1178">
            <v>20</v>
          </cell>
          <cell r="L1178">
            <v>1</v>
          </cell>
          <cell r="M1178">
            <v>20</v>
          </cell>
          <cell r="N1178">
            <v>23500</v>
          </cell>
        </row>
        <row r="1179">
          <cell r="C1179" t="str">
            <v>150000760FS00</v>
          </cell>
          <cell r="D1179">
            <v>150000760</v>
          </cell>
          <cell r="E1179" t="str">
            <v>C10</v>
          </cell>
          <cell r="F1179" t="str">
            <v>UN</v>
          </cell>
          <cell r="G1179">
            <v>2595.0300000000002</v>
          </cell>
          <cell r="H1179" t="str">
            <v>FS00</v>
          </cell>
          <cell r="I1179" t="str">
            <v>UN</v>
          </cell>
          <cell r="J1179" t="b">
            <v>1</v>
          </cell>
          <cell r="K1179">
            <v>10</v>
          </cell>
          <cell r="L1179">
            <v>1</v>
          </cell>
          <cell r="M1179">
            <v>10</v>
          </cell>
          <cell r="N1179">
            <v>25950.300000000003</v>
          </cell>
        </row>
        <row r="1180">
          <cell r="C1180" t="str">
            <v>104539270FS00</v>
          </cell>
          <cell r="D1180">
            <v>104539270</v>
          </cell>
          <cell r="E1180" t="str">
            <v>C24</v>
          </cell>
          <cell r="F1180" t="str">
            <v>UN</v>
          </cell>
          <cell r="G1180">
            <v>1190</v>
          </cell>
          <cell r="H1180" t="str">
            <v>FS00</v>
          </cell>
          <cell r="I1180" t="str">
            <v>UN</v>
          </cell>
          <cell r="J1180" t="b">
            <v>1</v>
          </cell>
          <cell r="K1180">
            <v>24</v>
          </cell>
          <cell r="L1180">
            <v>1</v>
          </cell>
          <cell r="M1180">
            <v>24</v>
          </cell>
          <cell r="N1180">
            <v>28560</v>
          </cell>
        </row>
        <row r="1181">
          <cell r="C1181" t="str">
            <v>150000990FS00</v>
          </cell>
          <cell r="D1181">
            <v>150000990</v>
          </cell>
          <cell r="E1181" t="str">
            <v>C06</v>
          </cell>
          <cell r="F1181" t="str">
            <v>UN</v>
          </cell>
          <cell r="G1181">
            <v>868.26</v>
          </cell>
          <cell r="H1181" t="str">
            <v>FS00</v>
          </cell>
          <cell r="I1181" t="str">
            <v>UN</v>
          </cell>
          <cell r="J1181" t="b">
            <v>1</v>
          </cell>
          <cell r="K1181">
            <v>6</v>
          </cell>
          <cell r="L1181">
            <v>1</v>
          </cell>
          <cell r="M1181">
            <v>6</v>
          </cell>
          <cell r="N1181">
            <v>5209.5599999999995</v>
          </cell>
        </row>
        <row r="1182">
          <cell r="C1182" t="str">
            <v>150000311FS00</v>
          </cell>
          <cell r="D1182">
            <v>150000311</v>
          </cell>
          <cell r="E1182" t="str">
            <v>UN</v>
          </cell>
          <cell r="F1182" t="str">
            <v>UN</v>
          </cell>
          <cell r="G1182">
            <v>32361.5</v>
          </cell>
          <cell r="H1182" t="str">
            <v>FS00</v>
          </cell>
          <cell r="I1182" t="str">
            <v>UN</v>
          </cell>
          <cell r="J1182" t="b">
            <v>1</v>
          </cell>
          <cell r="K1182">
            <v>1</v>
          </cell>
          <cell r="L1182">
            <v>1</v>
          </cell>
          <cell r="M1182">
            <v>1</v>
          </cell>
          <cell r="N1182">
            <v>32361.5</v>
          </cell>
        </row>
        <row r="1183">
          <cell r="C1183" t="str">
            <v>104547390FS00</v>
          </cell>
          <cell r="D1183">
            <v>104547390</v>
          </cell>
          <cell r="E1183" t="str">
            <v>UN</v>
          </cell>
          <cell r="F1183" t="str">
            <v>UN</v>
          </cell>
          <cell r="G1183">
            <v>70292</v>
          </cell>
          <cell r="H1183" t="str">
            <v>FS00</v>
          </cell>
          <cell r="I1183" t="str">
            <v>UN</v>
          </cell>
          <cell r="J1183" t="b">
            <v>1</v>
          </cell>
          <cell r="K1183">
            <v>1</v>
          </cell>
          <cell r="L1183">
            <v>1</v>
          </cell>
          <cell r="M1183">
            <v>1</v>
          </cell>
          <cell r="N1183">
            <v>70292</v>
          </cell>
        </row>
        <row r="1184">
          <cell r="C1184" t="str">
            <v>104545250FS00</v>
          </cell>
          <cell r="D1184">
            <v>104545250</v>
          </cell>
          <cell r="E1184" t="str">
            <v>C03</v>
          </cell>
          <cell r="F1184" t="str">
            <v>UN</v>
          </cell>
          <cell r="G1184">
            <v>16208</v>
          </cell>
          <cell r="H1184" t="str">
            <v>FS00</v>
          </cell>
          <cell r="I1184" t="str">
            <v>UN</v>
          </cell>
          <cell r="J1184" t="b">
            <v>1</v>
          </cell>
          <cell r="K1184">
            <v>3</v>
          </cell>
          <cell r="L1184">
            <v>1</v>
          </cell>
          <cell r="M1184">
            <v>3</v>
          </cell>
          <cell r="N1184">
            <v>48624</v>
          </cell>
        </row>
        <row r="1185">
          <cell r="C1185" t="str">
            <v>104534800FS00</v>
          </cell>
          <cell r="D1185">
            <v>104534800</v>
          </cell>
          <cell r="E1185" t="str">
            <v>C48</v>
          </cell>
          <cell r="F1185" t="str">
            <v>UN</v>
          </cell>
          <cell r="G1185">
            <v>1052</v>
          </cell>
          <cell r="H1185" t="str">
            <v>FS00</v>
          </cell>
          <cell r="I1185" t="str">
            <v>UN</v>
          </cell>
          <cell r="J1185" t="b">
            <v>1</v>
          </cell>
          <cell r="K1185">
            <v>48</v>
          </cell>
          <cell r="L1185">
            <v>1</v>
          </cell>
          <cell r="M1185">
            <v>48</v>
          </cell>
          <cell r="N1185">
            <v>50496</v>
          </cell>
        </row>
        <row r="1186">
          <cell r="C1186" t="str">
            <v>150000017FS00</v>
          </cell>
          <cell r="D1186">
            <v>150000017</v>
          </cell>
          <cell r="E1186" t="str">
            <v>C48</v>
          </cell>
          <cell r="F1186" t="str">
            <v>UN</v>
          </cell>
          <cell r="G1186">
            <v>1323.21</v>
          </cell>
          <cell r="H1186" t="str">
            <v>FS00</v>
          </cell>
          <cell r="I1186" t="str">
            <v>UN</v>
          </cell>
          <cell r="J1186" t="b">
            <v>1</v>
          </cell>
          <cell r="K1186">
            <v>48</v>
          </cell>
          <cell r="L1186">
            <v>1</v>
          </cell>
          <cell r="M1186">
            <v>48</v>
          </cell>
          <cell r="N1186">
            <v>63514.080000000002</v>
          </cell>
        </row>
        <row r="1187">
          <cell r="C1187" t="str">
            <v>104539350FS00</v>
          </cell>
          <cell r="D1187">
            <v>104539350</v>
          </cell>
          <cell r="E1187" t="str">
            <v>C48</v>
          </cell>
          <cell r="F1187" t="str">
            <v>UN</v>
          </cell>
          <cell r="G1187">
            <v>1065</v>
          </cell>
          <cell r="H1187" t="str">
            <v>FS00</v>
          </cell>
          <cell r="I1187" t="str">
            <v>UN</v>
          </cell>
          <cell r="J1187" t="b">
            <v>1</v>
          </cell>
          <cell r="K1187">
            <v>48</v>
          </cell>
          <cell r="L1187">
            <v>1</v>
          </cell>
          <cell r="M1187">
            <v>48</v>
          </cell>
          <cell r="N1187">
            <v>51120</v>
          </cell>
        </row>
        <row r="1188">
          <cell r="C1188" t="str">
            <v>104547190FS00</v>
          </cell>
          <cell r="D1188">
            <v>104547190</v>
          </cell>
          <cell r="E1188" t="str">
            <v>C20</v>
          </cell>
          <cell r="F1188" t="str">
            <v>UN</v>
          </cell>
          <cell r="G1188">
            <v>1692</v>
          </cell>
          <cell r="H1188" t="str">
            <v>FS00</v>
          </cell>
          <cell r="I1188" t="str">
            <v>UN</v>
          </cell>
          <cell r="J1188" t="b">
            <v>1</v>
          </cell>
          <cell r="K1188">
            <v>20</v>
          </cell>
          <cell r="L1188">
            <v>1</v>
          </cell>
          <cell r="M1188">
            <v>20</v>
          </cell>
          <cell r="N1188">
            <v>33840</v>
          </cell>
        </row>
        <row r="1189">
          <cell r="C1189" t="str">
            <v>104546990FS00</v>
          </cell>
          <cell r="D1189">
            <v>104546990</v>
          </cell>
          <cell r="E1189" t="str">
            <v>C80</v>
          </cell>
          <cell r="F1189" t="str">
            <v>UN</v>
          </cell>
          <cell r="G1189">
            <v>975</v>
          </cell>
          <cell r="H1189" t="str">
            <v>FS00</v>
          </cell>
          <cell r="I1189" t="str">
            <v>UN</v>
          </cell>
          <cell r="J1189" t="b">
            <v>1</v>
          </cell>
          <cell r="K1189">
            <v>80</v>
          </cell>
          <cell r="L1189">
            <v>1</v>
          </cell>
          <cell r="M1189">
            <v>80</v>
          </cell>
          <cell r="N1189">
            <v>78000</v>
          </cell>
        </row>
        <row r="1190">
          <cell r="C1190" t="str">
            <v>104547010FS00</v>
          </cell>
          <cell r="D1190">
            <v>104547010</v>
          </cell>
          <cell r="E1190" t="str">
            <v>C40</v>
          </cell>
          <cell r="F1190" t="str">
            <v>UN</v>
          </cell>
          <cell r="G1190">
            <v>1875</v>
          </cell>
          <cell r="H1190" t="str">
            <v>FS00</v>
          </cell>
          <cell r="I1190" t="str">
            <v>UN</v>
          </cell>
          <cell r="J1190" t="b">
            <v>1</v>
          </cell>
          <cell r="K1190">
            <v>40</v>
          </cell>
          <cell r="L1190">
            <v>1</v>
          </cell>
          <cell r="M1190">
            <v>40</v>
          </cell>
          <cell r="N1190">
            <v>75000</v>
          </cell>
        </row>
        <row r="1191">
          <cell r="C1191" t="str">
            <v>104547000FS00</v>
          </cell>
          <cell r="D1191">
            <v>104547000</v>
          </cell>
          <cell r="E1191" t="str">
            <v>C20</v>
          </cell>
          <cell r="F1191" t="str">
            <v>UN</v>
          </cell>
          <cell r="G1191">
            <v>1771</v>
          </cell>
          <cell r="H1191" t="str">
            <v>FS00</v>
          </cell>
          <cell r="I1191" t="str">
            <v>UN</v>
          </cell>
          <cell r="J1191" t="b">
            <v>1</v>
          </cell>
          <cell r="K1191">
            <v>20</v>
          </cell>
          <cell r="L1191">
            <v>1</v>
          </cell>
          <cell r="M1191">
            <v>20</v>
          </cell>
          <cell r="N1191">
            <v>35420</v>
          </cell>
        </row>
        <row r="1192">
          <cell r="C1192" t="str">
            <v>104533410FS00</v>
          </cell>
          <cell r="D1192">
            <v>104533410</v>
          </cell>
          <cell r="E1192" t="str">
            <v>AJ</v>
          </cell>
          <cell r="F1192" t="str">
            <v>AJ</v>
          </cell>
          <cell r="G1192">
            <v>129885</v>
          </cell>
          <cell r="H1192" t="str">
            <v>FS00</v>
          </cell>
          <cell r="I1192" t="str">
            <v>AJ</v>
          </cell>
          <cell r="J1192" t="b">
            <v>1</v>
          </cell>
          <cell r="K1192">
            <v>1</v>
          </cell>
          <cell r="L1192">
            <v>1</v>
          </cell>
          <cell r="M1192">
            <v>1</v>
          </cell>
          <cell r="N1192">
            <v>129885</v>
          </cell>
        </row>
        <row r="1193">
          <cell r="C1193" t="str">
            <v>150000373FS00</v>
          </cell>
          <cell r="D1193">
            <v>150000373</v>
          </cell>
          <cell r="E1193" t="str">
            <v>C10</v>
          </cell>
          <cell r="F1193" t="str">
            <v>UN</v>
          </cell>
          <cell r="G1193">
            <v>1707.5</v>
          </cell>
          <cell r="H1193" t="str">
            <v>FS00</v>
          </cell>
          <cell r="I1193" t="str">
            <v>UN</v>
          </cell>
          <cell r="J1193" t="b">
            <v>1</v>
          </cell>
          <cell r="K1193">
            <v>10</v>
          </cell>
          <cell r="L1193">
            <v>1</v>
          </cell>
          <cell r="M1193">
            <v>10</v>
          </cell>
          <cell r="N1193">
            <v>17075</v>
          </cell>
        </row>
        <row r="1194">
          <cell r="C1194" t="str">
            <v>150000001FS00</v>
          </cell>
          <cell r="D1194">
            <v>150000001</v>
          </cell>
          <cell r="E1194" t="str">
            <v>C10</v>
          </cell>
          <cell r="F1194" t="str">
            <v>UN</v>
          </cell>
          <cell r="G1194">
            <v>1687.54</v>
          </cell>
          <cell r="H1194" t="str">
            <v>FS00</v>
          </cell>
          <cell r="I1194" t="str">
            <v>UN</v>
          </cell>
          <cell r="J1194" t="b">
            <v>1</v>
          </cell>
          <cell r="K1194">
            <v>10</v>
          </cell>
          <cell r="L1194">
            <v>1</v>
          </cell>
          <cell r="M1194">
            <v>10</v>
          </cell>
          <cell r="N1194">
            <v>16875.400000000001</v>
          </cell>
        </row>
        <row r="1195">
          <cell r="C1195" t="str">
            <v>150000372FS00</v>
          </cell>
          <cell r="D1195">
            <v>150000372</v>
          </cell>
          <cell r="E1195" t="str">
            <v>C10</v>
          </cell>
          <cell r="F1195" t="str">
            <v>UN</v>
          </cell>
          <cell r="G1195">
            <v>1690.17</v>
          </cell>
          <cell r="H1195" t="str">
            <v>FS00</v>
          </cell>
          <cell r="I1195" t="str">
            <v>UN</v>
          </cell>
          <cell r="J1195" t="b">
            <v>1</v>
          </cell>
          <cell r="K1195">
            <v>10</v>
          </cell>
          <cell r="L1195">
            <v>1</v>
          </cell>
          <cell r="M1195">
            <v>10</v>
          </cell>
          <cell r="N1195">
            <v>16901.7</v>
          </cell>
        </row>
        <row r="1196">
          <cell r="C1196" t="str">
            <v>150000374FS00</v>
          </cell>
          <cell r="D1196">
            <v>150000374</v>
          </cell>
          <cell r="E1196" t="str">
            <v>C10</v>
          </cell>
          <cell r="F1196" t="str">
            <v>UN</v>
          </cell>
          <cell r="G1196">
            <v>1690.29</v>
          </cell>
          <cell r="H1196" t="str">
            <v>FS00</v>
          </cell>
          <cell r="I1196" t="str">
            <v>UN</v>
          </cell>
          <cell r="J1196" t="b">
            <v>1</v>
          </cell>
          <cell r="K1196">
            <v>10</v>
          </cell>
          <cell r="L1196">
            <v>1</v>
          </cell>
          <cell r="M1196">
            <v>10</v>
          </cell>
          <cell r="N1196">
            <v>16902.900000000001</v>
          </cell>
        </row>
        <row r="1197">
          <cell r="C1197" t="str">
            <v>100095080FS00</v>
          </cell>
          <cell r="D1197">
            <v>100095080</v>
          </cell>
          <cell r="E1197" t="str">
            <v>C10</v>
          </cell>
          <cell r="F1197" t="str">
            <v>UN</v>
          </cell>
          <cell r="G1197">
            <v>2340.67</v>
          </cell>
          <cell r="H1197" t="str">
            <v>FS00</v>
          </cell>
          <cell r="I1197" t="str">
            <v>UN</v>
          </cell>
          <cell r="J1197" t="b">
            <v>1</v>
          </cell>
          <cell r="K1197">
            <v>10</v>
          </cell>
          <cell r="L1197">
            <v>1</v>
          </cell>
          <cell r="M1197">
            <v>10</v>
          </cell>
          <cell r="N1197">
            <v>23406.7</v>
          </cell>
        </row>
        <row r="1198">
          <cell r="C1198" t="str">
            <v>100095030FS00</v>
          </cell>
          <cell r="D1198">
            <v>100095030</v>
          </cell>
          <cell r="E1198" t="str">
            <v>C10</v>
          </cell>
          <cell r="F1198" t="str">
            <v>UN</v>
          </cell>
          <cell r="G1198">
            <v>2334.8200000000002</v>
          </cell>
          <cell r="H1198" t="str">
            <v>FS00</v>
          </cell>
          <cell r="I1198" t="str">
            <v>UN</v>
          </cell>
          <cell r="J1198" t="b">
            <v>1</v>
          </cell>
          <cell r="K1198">
            <v>10</v>
          </cell>
          <cell r="L1198">
            <v>1</v>
          </cell>
          <cell r="M1198">
            <v>10</v>
          </cell>
          <cell r="N1198">
            <v>23348.2</v>
          </cell>
        </row>
        <row r="1199">
          <cell r="C1199" t="str">
            <v>100093620FS00</v>
          </cell>
          <cell r="D1199">
            <v>100093620</v>
          </cell>
          <cell r="E1199" t="str">
            <v>C10</v>
          </cell>
          <cell r="F1199" t="str">
            <v>UN</v>
          </cell>
          <cell r="G1199">
            <v>3557.28</v>
          </cell>
          <cell r="H1199" t="str">
            <v>FS00</v>
          </cell>
          <cell r="I1199" t="str">
            <v>UN</v>
          </cell>
          <cell r="J1199" t="b">
            <v>1</v>
          </cell>
          <cell r="K1199">
            <v>10</v>
          </cell>
          <cell r="L1199">
            <v>1</v>
          </cell>
          <cell r="M1199">
            <v>10</v>
          </cell>
          <cell r="N1199">
            <v>35572.800000000003</v>
          </cell>
        </row>
        <row r="1200">
          <cell r="C1200" t="str">
            <v>100093780FS00</v>
          </cell>
          <cell r="D1200">
            <v>100093780</v>
          </cell>
          <cell r="E1200" t="str">
            <v>C10</v>
          </cell>
          <cell r="F1200" t="str">
            <v>UN</v>
          </cell>
          <cell r="G1200">
            <v>3553.67</v>
          </cell>
          <cell r="H1200" t="str">
            <v>FS00</v>
          </cell>
          <cell r="I1200" t="str">
            <v>UN</v>
          </cell>
          <cell r="J1200" t="b">
            <v>1</v>
          </cell>
          <cell r="K1200">
            <v>10</v>
          </cell>
          <cell r="L1200">
            <v>1</v>
          </cell>
          <cell r="M1200">
            <v>10</v>
          </cell>
          <cell r="N1200">
            <v>35536.699999999997</v>
          </cell>
        </row>
        <row r="1201">
          <cell r="C1201" t="str">
            <v>100093790FS00</v>
          </cell>
          <cell r="D1201">
            <v>100093790</v>
          </cell>
          <cell r="E1201" t="str">
            <v>C10</v>
          </cell>
          <cell r="F1201" t="str">
            <v>UN</v>
          </cell>
          <cell r="G1201">
            <v>3550.11</v>
          </cell>
          <cell r="H1201" t="str">
            <v>FS00</v>
          </cell>
          <cell r="I1201" t="str">
            <v>UN</v>
          </cell>
          <cell r="J1201" t="b">
            <v>1</v>
          </cell>
          <cell r="K1201">
            <v>10</v>
          </cell>
          <cell r="L1201">
            <v>1</v>
          </cell>
          <cell r="M1201">
            <v>10</v>
          </cell>
          <cell r="N1201">
            <v>35501.1</v>
          </cell>
        </row>
        <row r="1202">
          <cell r="C1202" t="str">
            <v>150000002FS00</v>
          </cell>
          <cell r="D1202">
            <v>150000002</v>
          </cell>
          <cell r="E1202" t="str">
            <v>C10</v>
          </cell>
          <cell r="F1202" t="str">
            <v>UN</v>
          </cell>
          <cell r="G1202">
            <v>2749.99</v>
          </cell>
          <cell r="H1202" t="str">
            <v>FS00</v>
          </cell>
          <cell r="I1202" t="str">
            <v>UN</v>
          </cell>
          <cell r="J1202" t="b">
            <v>1</v>
          </cell>
          <cell r="K1202">
            <v>10</v>
          </cell>
          <cell r="L1202">
            <v>1</v>
          </cell>
          <cell r="M1202">
            <v>10</v>
          </cell>
          <cell r="N1202">
            <v>27499.899999999998</v>
          </cell>
        </row>
        <row r="1203">
          <cell r="C1203" t="str">
            <v>150000378FS00</v>
          </cell>
          <cell r="D1203">
            <v>150000378</v>
          </cell>
          <cell r="E1203" t="str">
            <v>C10</v>
          </cell>
          <cell r="F1203" t="str">
            <v>UN</v>
          </cell>
          <cell r="G1203">
            <v>2736.75</v>
          </cell>
          <cell r="H1203" t="str">
            <v>FS00</v>
          </cell>
          <cell r="I1203" t="str">
            <v>UN</v>
          </cell>
          <cell r="J1203" t="b">
            <v>1</v>
          </cell>
          <cell r="K1203">
            <v>10</v>
          </cell>
          <cell r="L1203">
            <v>1</v>
          </cell>
          <cell r="M1203">
            <v>10</v>
          </cell>
          <cell r="N1203">
            <v>27367.5</v>
          </cell>
        </row>
        <row r="1204">
          <cell r="C1204" t="str">
            <v>150000379FS00</v>
          </cell>
          <cell r="D1204">
            <v>150000379</v>
          </cell>
          <cell r="E1204" t="str">
            <v>C10</v>
          </cell>
          <cell r="F1204" t="str">
            <v>UN</v>
          </cell>
          <cell r="G1204">
            <v>2746.77</v>
          </cell>
          <cell r="H1204" t="str">
            <v>FS00</v>
          </cell>
          <cell r="I1204" t="str">
            <v>UN</v>
          </cell>
          <cell r="J1204" t="b">
            <v>1</v>
          </cell>
          <cell r="K1204">
            <v>10</v>
          </cell>
          <cell r="L1204">
            <v>1</v>
          </cell>
          <cell r="M1204">
            <v>10</v>
          </cell>
          <cell r="N1204">
            <v>27467.7</v>
          </cell>
        </row>
        <row r="1205">
          <cell r="C1205" t="str">
            <v>104540100FS00</v>
          </cell>
          <cell r="D1205">
            <v>104540100</v>
          </cell>
          <cell r="E1205" t="str">
            <v>C02</v>
          </cell>
          <cell r="F1205" t="str">
            <v>UN</v>
          </cell>
          <cell r="G1205">
            <v>21694</v>
          </cell>
          <cell r="H1205" t="str">
            <v>FS00</v>
          </cell>
          <cell r="I1205" t="str">
            <v>UN</v>
          </cell>
          <cell r="J1205" t="b">
            <v>1</v>
          </cell>
          <cell r="K1205">
            <v>2</v>
          </cell>
          <cell r="L1205">
            <v>1</v>
          </cell>
          <cell r="M1205">
            <v>2</v>
          </cell>
          <cell r="N1205">
            <v>43388</v>
          </cell>
        </row>
        <row r="1206">
          <cell r="C1206" t="str">
            <v>104538810FS00</v>
          </cell>
          <cell r="D1206">
            <v>104538810</v>
          </cell>
          <cell r="E1206" t="str">
            <v>C02</v>
          </cell>
          <cell r="F1206" t="str">
            <v>UN</v>
          </cell>
          <cell r="G1206">
            <v>6075</v>
          </cell>
          <cell r="H1206" t="str">
            <v>FS00</v>
          </cell>
          <cell r="I1206" t="str">
            <v>UN</v>
          </cell>
          <cell r="J1206" t="b">
            <v>1</v>
          </cell>
          <cell r="K1206">
            <v>2</v>
          </cell>
          <cell r="L1206">
            <v>1</v>
          </cell>
          <cell r="M1206">
            <v>2</v>
          </cell>
          <cell r="N1206">
            <v>12150</v>
          </cell>
        </row>
        <row r="1207">
          <cell r="C1207" t="str">
            <v>104538800FS00</v>
          </cell>
          <cell r="D1207">
            <v>104538800</v>
          </cell>
          <cell r="E1207" t="str">
            <v>C02</v>
          </cell>
          <cell r="F1207" t="str">
            <v>UN</v>
          </cell>
          <cell r="G1207">
            <v>7074</v>
          </cell>
          <cell r="H1207" t="str">
            <v>FS00</v>
          </cell>
          <cell r="I1207" t="str">
            <v>UN</v>
          </cell>
          <cell r="J1207" t="b">
            <v>1</v>
          </cell>
          <cell r="K1207">
            <v>2</v>
          </cell>
          <cell r="L1207">
            <v>1</v>
          </cell>
          <cell r="M1207">
            <v>2</v>
          </cell>
          <cell r="N1207">
            <v>14148</v>
          </cell>
        </row>
        <row r="1208">
          <cell r="C1208" t="str">
            <v>104532150FS00</v>
          </cell>
          <cell r="D1208">
            <v>104532150</v>
          </cell>
          <cell r="E1208" t="str">
            <v>C02</v>
          </cell>
          <cell r="F1208" t="str">
            <v>UN</v>
          </cell>
          <cell r="G1208">
            <v>6240</v>
          </cell>
          <cell r="H1208" t="str">
            <v>FS00</v>
          </cell>
          <cell r="I1208" t="str">
            <v>UN</v>
          </cell>
          <cell r="J1208" t="b">
            <v>1</v>
          </cell>
          <cell r="K1208">
            <v>2</v>
          </cell>
          <cell r="L1208">
            <v>1</v>
          </cell>
          <cell r="M1208">
            <v>2</v>
          </cell>
          <cell r="N1208">
            <v>12480</v>
          </cell>
        </row>
        <row r="1209">
          <cell r="C1209" t="str">
            <v>104534740FS00</v>
          </cell>
          <cell r="D1209">
            <v>104534740</v>
          </cell>
          <cell r="E1209" t="str">
            <v>C02</v>
          </cell>
          <cell r="F1209" t="str">
            <v>UN</v>
          </cell>
          <cell r="G1209">
            <v>8800</v>
          </cell>
          <cell r="H1209" t="str">
            <v>FS00</v>
          </cell>
          <cell r="I1209" t="str">
            <v>UN</v>
          </cell>
          <cell r="J1209" t="b">
            <v>1</v>
          </cell>
          <cell r="K1209">
            <v>2</v>
          </cell>
          <cell r="L1209">
            <v>1</v>
          </cell>
          <cell r="M1209">
            <v>2</v>
          </cell>
          <cell r="N1209">
            <v>17600</v>
          </cell>
        </row>
        <row r="1210">
          <cell r="C1210" t="str">
            <v>104532460FS00</v>
          </cell>
          <cell r="D1210">
            <v>104532460</v>
          </cell>
          <cell r="E1210" t="str">
            <v>C04</v>
          </cell>
          <cell r="F1210" t="str">
            <v>UN</v>
          </cell>
          <cell r="G1210">
            <v>5700</v>
          </cell>
          <cell r="H1210" t="str">
            <v>FS00</v>
          </cell>
          <cell r="I1210" t="str">
            <v>UN</v>
          </cell>
          <cell r="J1210" t="b">
            <v>1</v>
          </cell>
          <cell r="K1210">
            <v>4</v>
          </cell>
          <cell r="L1210">
            <v>1</v>
          </cell>
          <cell r="M1210">
            <v>4</v>
          </cell>
          <cell r="N1210">
            <v>22800</v>
          </cell>
        </row>
        <row r="1211">
          <cell r="C1211" t="str">
            <v>104538790FS00</v>
          </cell>
          <cell r="D1211">
            <v>104538790</v>
          </cell>
          <cell r="E1211" t="str">
            <v>C02</v>
          </cell>
          <cell r="F1211" t="str">
            <v>UN</v>
          </cell>
          <cell r="G1211">
            <v>10844</v>
          </cell>
          <cell r="H1211" t="str">
            <v>FS00</v>
          </cell>
          <cell r="I1211" t="str">
            <v>UN</v>
          </cell>
          <cell r="J1211" t="b">
            <v>1</v>
          </cell>
          <cell r="K1211">
            <v>2</v>
          </cell>
          <cell r="L1211">
            <v>1</v>
          </cell>
          <cell r="M1211">
            <v>2</v>
          </cell>
          <cell r="N1211">
            <v>21688</v>
          </cell>
        </row>
        <row r="1212">
          <cell r="C1212" t="str">
            <v>104532470FS00</v>
          </cell>
          <cell r="D1212">
            <v>104532470</v>
          </cell>
          <cell r="E1212" t="str">
            <v>C04</v>
          </cell>
          <cell r="F1212" t="str">
            <v>UN</v>
          </cell>
          <cell r="G1212">
            <v>5500</v>
          </cell>
          <cell r="H1212" t="str">
            <v>FS00</v>
          </cell>
          <cell r="I1212" t="str">
            <v>UN</v>
          </cell>
          <cell r="J1212" t="b">
            <v>1</v>
          </cell>
          <cell r="K1212">
            <v>4</v>
          </cell>
          <cell r="L1212">
            <v>1</v>
          </cell>
          <cell r="M1212">
            <v>4</v>
          </cell>
          <cell r="N1212">
            <v>22000</v>
          </cell>
        </row>
        <row r="1213">
          <cell r="C1213" t="str">
            <v>104538780FS00</v>
          </cell>
          <cell r="D1213">
            <v>104538780</v>
          </cell>
          <cell r="E1213" t="str">
            <v>C02</v>
          </cell>
          <cell r="F1213" t="str">
            <v>UN</v>
          </cell>
          <cell r="G1213">
            <v>11488</v>
          </cell>
          <cell r="H1213" t="str">
            <v>FS00</v>
          </cell>
          <cell r="I1213" t="str">
            <v>UN</v>
          </cell>
          <cell r="J1213" t="b">
            <v>1</v>
          </cell>
          <cell r="K1213">
            <v>2</v>
          </cell>
          <cell r="L1213">
            <v>1</v>
          </cell>
          <cell r="M1213">
            <v>2</v>
          </cell>
          <cell r="N1213">
            <v>22976</v>
          </cell>
        </row>
        <row r="1214">
          <cell r="C1214" t="str">
            <v>104532160FS00</v>
          </cell>
          <cell r="D1214">
            <v>104532160</v>
          </cell>
          <cell r="E1214" t="str">
            <v>C02</v>
          </cell>
          <cell r="F1214" t="str">
            <v>UN</v>
          </cell>
          <cell r="G1214">
            <v>8250</v>
          </cell>
          <cell r="H1214" t="str">
            <v>FS00</v>
          </cell>
          <cell r="I1214" t="str">
            <v>UN</v>
          </cell>
          <cell r="J1214" t="b">
            <v>1</v>
          </cell>
          <cell r="K1214">
            <v>2</v>
          </cell>
          <cell r="L1214">
            <v>1</v>
          </cell>
          <cell r="M1214">
            <v>2</v>
          </cell>
          <cell r="N1214">
            <v>16500</v>
          </cell>
        </row>
        <row r="1215">
          <cell r="C1215" t="str">
            <v>104532170FS00</v>
          </cell>
          <cell r="D1215">
            <v>104532170</v>
          </cell>
          <cell r="E1215" t="str">
            <v>C02</v>
          </cell>
          <cell r="F1215" t="str">
            <v>UN</v>
          </cell>
          <cell r="G1215">
            <v>6240</v>
          </cell>
          <cell r="H1215" t="str">
            <v>FS00</v>
          </cell>
          <cell r="I1215" t="str">
            <v>UN</v>
          </cell>
          <cell r="J1215" t="b">
            <v>1</v>
          </cell>
          <cell r="K1215">
            <v>2</v>
          </cell>
          <cell r="L1215">
            <v>1</v>
          </cell>
          <cell r="M1215">
            <v>2</v>
          </cell>
          <cell r="N1215">
            <v>12480</v>
          </cell>
        </row>
        <row r="1216">
          <cell r="C1216" t="str">
            <v>104532500FS00</v>
          </cell>
          <cell r="D1216">
            <v>104532500</v>
          </cell>
          <cell r="E1216" t="str">
            <v>C04</v>
          </cell>
          <cell r="F1216" t="str">
            <v>UN</v>
          </cell>
          <cell r="G1216">
            <v>4850</v>
          </cell>
          <cell r="H1216" t="str">
            <v>FS00</v>
          </cell>
          <cell r="I1216" t="str">
            <v>UN</v>
          </cell>
          <cell r="J1216" t="b">
            <v>1</v>
          </cell>
          <cell r="K1216">
            <v>4</v>
          </cell>
          <cell r="L1216">
            <v>1</v>
          </cell>
          <cell r="M1216">
            <v>4</v>
          </cell>
          <cell r="N1216">
            <v>19400</v>
          </cell>
        </row>
        <row r="1217">
          <cell r="C1217" t="str">
            <v>104532510FS00</v>
          </cell>
          <cell r="D1217">
            <v>104532510</v>
          </cell>
          <cell r="E1217" t="str">
            <v>UN</v>
          </cell>
          <cell r="F1217" t="str">
            <v>UN</v>
          </cell>
          <cell r="G1217">
            <v>7600</v>
          </cell>
          <cell r="H1217" t="str">
            <v>FS00</v>
          </cell>
          <cell r="I1217" t="str">
            <v>UN</v>
          </cell>
          <cell r="J1217" t="b">
            <v>1</v>
          </cell>
          <cell r="K1217">
            <v>1</v>
          </cell>
          <cell r="L1217">
            <v>1</v>
          </cell>
          <cell r="M1217">
            <v>1</v>
          </cell>
          <cell r="N1217">
            <v>7600</v>
          </cell>
        </row>
        <row r="1218">
          <cell r="C1218" t="str">
            <v>104532520FS00</v>
          </cell>
          <cell r="D1218">
            <v>104532520</v>
          </cell>
          <cell r="E1218" t="str">
            <v>C04</v>
          </cell>
          <cell r="F1218" t="str">
            <v>UN</v>
          </cell>
          <cell r="G1218">
            <v>5500</v>
          </cell>
          <cell r="H1218" t="str">
            <v>FS00</v>
          </cell>
          <cell r="I1218" t="str">
            <v>UN</v>
          </cell>
          <cell r="J1218" t="b">
            <v>1</v>
          </cell>
          <cell r="K1218">
            <v>4</v>
          </cell>
          <cell r="L1218">
            <v>1</v>
          </cell>
          <cell r="M1218">
            <v>4</v>
          </cell>
          <cell r="N1218">
            <v>22000</v>
          </cell>
        </row>
        <row r="1219">
          <cell r="C1219" t="str">
            <v>104532180FS00</v>
          </cell>
          <cell r="D1219">
            <v>104532180</v>
          </cell>
          <cell r="E1219" t="str">
            <v>C02</v>
          </cell>
          <cell r="F1219" t="str">
            <v>UN</v>
          </cell>
          <cell r="G1219">
            <v>6240</v>
          </cell>
          <cell r="H1219" t="str">
            <v>FS00</v>
          </cell>
          <cell r="I1219" t="str">
            <v>UN</v>
          </cell>
          <cell r="J1219" t="b">
            <v>1</v>
          </cell>
          <cell r="K1219">
            <v>2</v>
          </cell>
          <cell r="L1219">
            <v>1</v>
          </cell>
          <cell r="M1219">
            <v>2</v>
          </cell>
          <cell r="N1219">
            <v>12480</v>
          </cell>
        </row>
        <row r="1220">
          <cell r="C1220" t="str">
            <v>104532530FS00</v>
          </cell>
          <cell r="D1220">
            <v>104532530</v>
          </cell>
          <cell r="E1220" t="str">
            <v>C04</v>
          </cell>
          <cell r="F1220" t="str">
            <v>UN</v>
          </cell>
          <cell r="G1220">
            <v>5600</v>
          </cell>
          <cell r="H1220" t="str">
            <v>FS00</v>
          </cell>
          <cell r="I1220" t="str">
            <v>UN</v>
          </cell>
          <cell r="J1220" t="b">
            <v>1</v>
          </cell>
          <cell r="K1220">
            <v>4</v>
          </cell>
          <cell r="L1220">
            <v>1</v>
          </cell>
          <cell r="M1220">
            <v>4</v>
          </cell>
          <cell r="N1220">
            <v>22400</v>
          </cell>
        </row>
        <row r="1221">
          <cell r="C1221" t="str">
            <v>104532190FS00</v>
          </cell>
          <cell r="D1221">
            <v>104532190</v>
          </cell>
          <cell r="E1221" t="str">
            <v>C02</v>
          </cell>
          <cell r="F1221" t="str">
            <v>UN</v>
          </cell>
          <cell r="G1221">
            <v>7580</v>
          </cell>
          <cell r="H1221" t="str">
            <v>FS00</v>
          </cell>
          <cell r="I1221" t="str">
            <v>UN</v>
          </cell>
          <cell r="J1221" t="b">
            <v>1</v>
          </cell>
          <cell r="K1221">
            <v>2</v>
          </cell>
          <cell r="L1221">
            <v>1</v>
          </cell>
          <cell r="M1221">
            <v>2</v>
          </cell>
          <cell r="N1221">
            <v>15160</v>
          </cell>
        </row>
        <row r="1222">
          <cell r="C1222" t="str">
            <v>104532200FS00</v>
          </cell>
          <cell r="D1222">
            <v>104532200</v>
          </cell>
          <cell r="E1222" t="str">
            <v>C02</v>
          </cell>
          <cell r="F1222" t="str">
            <v>UN</v>
          </cell>
          <cell r="G1222">
            <v>7580</v>
          </cell>
          <cell r="H1222" t="str">
            <v>FS00</v>
          </cell>
          <cell r="I1222" t="str">
            <v>UN</v>
          </cell>
          <cell r="J1222" t="b">
            <v>1</v>
          </cell>
          <cell r="K1222">
            <v>2</v>
          </cell>
          <cell r="L1222">
            <v>1</v>
          </cell>
          <cell r="M1222">
            <v>2</v>
          </cell>
          <cell r="N1222">
            <v>15160</v>
          </cell>
        </row>
        <row r="1223">
          <cell r="C1223" t="str">
            <v>104532540FS00</v>
          </cell>
          <cell r="D1223">
            <v>104532540</v>
          </cell>
          <cell r="E1223" t="str">
            <v>C04</v>
          </cell>
          <cell r="F1223" t="str">
            <v>UN</v>
          </cell>
          <cell r="G1223">
            <v>5250</v>
          </cell>
          <cell r="H1223" t="str">
            <v>FS00</v>
          </cell>
          <cell r="I1223" t="str">
            <v>UN</v>
          </cell>
          <cell r="J1223" t="b">
            <v>1</v>
          </cell>
          <cell r="K1223">
            <v>4</v>
          </cell>
          <cell r="L1223">
            <v>1</v>
          </cell>
          <cell r="M1223">
            <v>4</v>
          </cell>
          <cell r="N1223">
            <v>21000</v>
          </cell>
        </row>
        <row r="1224">
          <cell r="C1224" t="str">
            <v>104510620FS00</v>
          </cell>
          <cell r="D1224">
            <v>104510620</v>
          </cell>
          <cell r="E1224" t="str">
            <v>UN</v>
          </cell>
          <cell r="F1224" t="str">
            <v>UN</v>
          </cell>
          <cell r="G1224">
            <v>22270.17</v>
          </cell>
          <cell r="H1224" t="str">
            <v>FS00</v>
          </cell>
          <cell r="I1224" t="str">
            <v>UN</v>
          </cell>
          <cell r="J1224" t="b">
            <v>1</v>
          </cell>
          <cell r="K1224">
            <v>1</v>
          </cell>
          <cell r="L1224">
            <v>1</v>
          </cell>
          <cell r="M1224">
            <v>1</v>
          </cell>
          <cell r="N1224">
            <v>22270.17</v>
          </cell>
        </row>
        <row r="1225">
          <cell r="C1225" t="str">
            <v>104510640FS00</v>
          </cell>
          <cell r="D1225">
            <v>104510640</v>
          </cell>
          <cell r="E1225" t="str">
            <v>UN</v>
          </cell>
          <cell r="F1225" t="str">
            <v>UN</v>
          </cell>
          <cell r="G1225">
            <v>22311.11</v>
          </cell>
          <cell r="H1225" t="str">
            <v>FS00</v>
          </cell>
          <cell r="I1225" t="str">
            <v>UN</v>
          </cell>
          <cell r="J1225" t="b">
            <v>1</v>
          </cell>
          <cell r="K1225">
            <v>1</v>
          </cell>
          <cell r="L1225">
            <v>1</v>
          </cell>
          <cell r="M1225">
            <v>1</v>
          </cell>
          <cell r="N1225">
            <v>22311.11</v>
          </cell>
        </row>
        <row r="1226">
          <cell r="C1226" t="str">
            <v>150000007FS00</v>
          </cell>
          <cell r="D1226">
            <v>150000007</v>
          </cell>
          <cell r="E1226" t="str">
            <v>C09</v>
          </cell>
          <cell r="F1226" t="str">
            <v>UN</v>
          </cell>
          <cell r="G1226">
            <v>2716</v>
          </cell>
          <cell r="H1226" t="str">
            <v>FS00</v>
          </cell>
          <cell r="I1226" t="str">
            <v>UN</v>
          </cell>
          <cell r="J1226" t="b">
            <v>1</v>
          </cell>
          <cell r="K1226">
            <v>9</v>
          </cell>
          <cell r="L1226">
            <v>1</v>
          </cell>
          <cell r="M1226">
            <v>9</v>
          </cell>
          <cell r="N1226">
            <v>24444</v>
          </cell>
        </row>
        <row r="1227">
          <cell r="C1227" t="str">
            <v>104528510FS00</v>
          </cell>
          <cell r="D1227">
            <v>104528510</v>
          </cell>
          <cell r="E1227" t="str">
            <v>C10</v>
          </cell>
          <cell r="F1227" t="str">
            <v>UN</v>
          </cell>
          <cell r="G1227">
            <v>1901</v>
          </cell>
          <cell r="H1227" t="str">
            <v>FS00</v>
          </cell>
          <cell r="I1227" t="str">
            <v>UN</v>
          </cell>
          <cell r="J1227" t="b">
            <v>1</v>
          </cell>
          <cell r="K1227">
            <v>10</v>
          </cell>
          <cell r="L1227">
            <v>1</v>
          </cell>
          <cell r="M1227">
            <v>10</v>
          </cell>
          <cell r="N1227">
            <v>19010</v>
          </cell>
        </row>
        <row r="1228">
          <cell r="C1228" t="str">
            <v>104528520FS00</v>
          </cell>
          <cell r="D1228">
            <v>104528520</v>
          </cell>
          <cell r="E1228" t="str">
            <v>C10</v>
          </cell>
          <cell r="F1228" t="str">
            <v>UN</v>
          </cell>
          <cell r="G1228">
            <v>2383</v>
          </cell>
          <cell r="H1228" t="str">
            <v>FS00</v>
          </cell>
          <cell r="I1228" t="str">
            <v>UN</v>
          </cell>
          <cell r="J1228" t="b">
            <v>1</v>
          </cell>
          <cell r="K1228">
            <v>10</v>
          </cell>
          <cell r="L1228">
            <v>1</v>
          </cell>
          <cell r="M1228">
            <v>10</v>
          </cell>
          <cell r="N1228">
            <v>23830</v>
          </cell>
        </row>
        <row r="1229">
          <cell r="C1229" t="str">
            <v>104528500FS00</v>
          </cell>
          <cell r="D1229">
            <v>104528500</v>
          </cell>
          <cell r="E1229" t="str">
            <v>C10</v>
          </cell>
          <cell r="F1229" t="str">
            <v>UN</v>
          </cell>
          <cell r="G1229">
            <v>2876</v>
          </cell>
          <cell r="H1229" t="str">
            <v>FS00</v>
          </cell>
          <cell r="I1229" t="str">
            <v>UN</v>
          </cell>
          <cell r="J1229" t="b">
            <v>1</v>
          </cell>
          <cell r="K1229">
            <v>10</v>
          </cell>
          <cell r="L1229">
            <v>1</v>
          </cell>
          <cell r="M1229">
            <v>10</v>
          </cell>
          <cell r="N1229">
            <v>28760</v>
          </cell>
        </row>
        <row r="1230">
          <cell r="C1230" t="str">
            <v>104534820FS00</v>
          </cell>
          <cell r="D1230">
            <v>104534820</v>
          </cell>
          <cell r="E1230" t="str">
            <v>C06</v>
          </cell>
          <cell r="F1230" t="str">
            <v>UN</v>
          </cell>
          <cell r="G1230">
            <v>5971</v>
          </cell>
          <cell r="H1230" t="str">
            <v>FS00</v>
          </cell>
          <cell r="I1230" t="str">
            <v>UN</v>
          </cell>
          <cell r="J1230" t="b">
            <v>1</v>
          </cell>
          <cell r="K1230">
            <v>6</v>
          </cell>
          <cell r="L1230">
            <v>1</v>
          </cell>
          <cell r="M1230">
            <v>6</v>
          </cell>
          <cell r="N1230">
            <v>35826</v>
          </cell>
        </row>
        <row r="1231">
          <cell r="C1231" t="str">
            <v>201200240FS00</v>
          </cell>
          <cell r="D1231">
            <v>201200240</v>
          </cell>
          <cell r="E1231" t="str">
            <v>C06</v>
          </cell>
          <cell r="F1231" t="str">
            <v>UN</v>
          </cell>
          <cell r="G1231">
            <v>2117.62</v>
          </cell>
          <cell r="H1231" t="str">
            <v>FS00</v>
          </cell>
          <cell r="I1231" t="str">
            <v>UN</v>
          </cell>
          <cell r="J1231" t="b">
            <v>1</v>
          </cell>
          <cell r="K1231">
            <v>6</v>
          </cell>
          <cell r="L1231">
            <v>1</v>
          </cell>
          <cell r="M1231">
            <v>6</v>
          </cell>
          <cell r="N1231">
            <v>12705.72</v>
          </cell>
        </row>
        <row r="1232">
          <cell r="C1232" t="str">
            <v>150000127FS00</v>
          </cell>
          <cell r="D1232">
            <v>150000127</v>
          </cell>
          <cell r="E1232" t="str">
            <v>C10</v>
          </cell>
          <cell r="F1232" t="str">
            <v>UN</v>
          </cell>
          <cell r="G1232">
            <v>2156.56</v>
          </cell>
          <cell r="H1232" t="str">
            <v>FS00</v>
          </cell>
          <cell r="I1232" t="str">
            <v>UN</v>
          </cell>
          <cell r="J1232" t="b">
            <v>1</v>
          </cell>
          <cell r="K1232">
            <v>10</v>
          </cell>
          <cell r="L1232">
            <v>1</v>
          </cell>
          <cell r="M1232">
            <v>10</v>
          </cell>
          <cell r="N1232">
            <v>21565.599999999999</v>
          </cell>
        </row>
        <row r="1233">
          <cell r="C1233" t="str">
            <v>150000128FS00</v>
          </cell>
          <cell r="D1233">
            <v>150000128</v>
          </cell>
          <cell r="E1233" t="str">
            <v>C06</v>
          </cell>
          <cell r="F1233" t="str">
            <v>UN</v>
          </cell>
          <cell r="G1233">
            <v>4834.59</v>
          </cell>
          <cell r="H1233" t="str">
            <v>FS00</v>
          </cell>
          <cell r="I1233" t="str">
            <v>UN</v>
          </cell>
          <cell r="J1233" t="b">
            <v>1</v>
          </cell>
          <cell r="K1233">
            <v>6</v>
          </cell>
          <cell r="L1233">
            <v>1</v>
          </cell>
          <cell r="M1233">
            <v>6</v>
          </cell>
          <cell r="N1233">
            <v>29007.54</v>
          </cell>
        </row>
        <row r="1234">
          <cell r="C1234" t="str">
            <v>150000131FS00</v>
          </cell>
          <cell r="D1234">
            <v>150000131</v>
          </cell>
          <cell r="E1234" t="str">
            <v>C10</v>
          </cell>
          <cell r="F1234" t="str">
            <v>UN</v>
          </cell>
          <cell r="G1234">
            <v>2241.44</v>
          </cell>
          <cell r="H1234" t="str">
            <v>FS00</v>
          </cell>
          <cell r="I1234" t="str">
            <v>UN</v>
          </cell>
          <cell r="J1234" t="b">
            <v>1</v>
          </cell>
          <cell r="K1234">
            <v>10</v>
          </cell>
          <cell r="L1234">
            <v>1</v>
          </cell>
          <cell r="M1234">
            <v>10</v>
          </cell>
          <cell r="N1234">
            <v>22414.400000000001</v>
          </cell>
        </row>
        <row r="1235">
          <cell r="C1235" t="str">
            <v>104531430FS00</v>
          </cell>
          <cell r="D1235">
            <v>104531430</v>
          </cell>
          <cell r="E1235" t="str">
            <v>C16</v>
          </cell>
          <cell r="F1235" t="str">
            <v>UN</v>
          </cell>
          <cell r="G1235">
            <v>1451</v>
          </cell>
          <cell r="H1235" t="str">
            <v>FS00</v>
          </cell>
          <cell r="I1235" t="str">
            <v>UN</v>
          </cell>
          <cell r="J1235" t="b">
            <v>1</v>
          </cell>
          <cell r="K1235">
            <v>16</v>
          </cell>
          <cell r="L1235">
            <v>1</v>
          </cell>
          <cell r="M1235">
            <v>16</v>
          </cell>
          <cell r="N1235">
            <v>23216</v>
          </cell>
        </row>
        <row r="1236">
          <cell r="C1236" t="str">
            <v>104547980FS00</v>
          </cell>
          <cell r="D1236">
            <v>104547980</v>
          </cell>
          <cell r="E1236" t="str">
            <v>D06</v>
          </cell>
          <cell r="F1236" t="str">
            <v>UN</v>
          </cell>
          <cell r="G1236">
            <v>1291</v>
          </cell>
          <cell r="H1236" t="str">
            <v>FS00</v>
          </cell>
          <cell r="I1236" t="str">
            <v>UN</v>
          </cell>
          <cell r="J1236" t="b">
            <v>1</v>
          </cell>
          <cell r="K1236">
            <v>6</v>
          </cell>
          <cell r="L1236">
            <v>1</v>
          </cell>
          <cell r="M1236">
            <v>6</v>
          </cell>
          <cell r="N1236">
            <v>7746</v>
          </cell>
        </row>
        <row r="1237">
          <cell r="C1237" t="str">
            <v>104530190FS00</v>
          </cell>
          <cell r="D1237">
            <v>104530190</v>
          </cell>
          <cell r="E1237" t="str">
            <v>C10</v>
          </cell>
          <cell r="F1237" t="str">
            <v>UN</v>
          </cell>
          <cell r="G1237">
            <v>1220</v>
          </cell>
          <cell r="H1237" t="str">
            <v>FS00</v>
          </cell>
          <cell r="I1237" t="str">
            <v>UN</v>
          </cell>
          <cell r="J1237" t="b">
            <v>1</v>
          </cell>
          <cell r="K1237">
            <v>10</v>
          </cell>
          <cell r="L1237">
            <v>1</v>
          </cell>
          <cell r="M1237">
            <v>10</v>
          </cell>
          <cell r="N1237">
            <v>12200</v>
          </cell>
        </row>
        <row r="1238">
          <cell r="C1238" t="str">
            <v>104538110FS00</v>
          </cell>
          <cell r="D1238">
            <v>104538110</v>
          </cell>
          <cell r="E1238" t="str">
            <v>C02</v>
          </cell>
          <cell r="F1238" t="str">
            <v>UN</v>
          </cell>
          <cell r="G1238">
            <v>4878</v>
          </cell>
          <cell r="H1238" t="str">
            <v>FS00</v>
          </cell>
          <cell r="I1238" t="str">
            <v>UN</v>
          </cell>
          <cell r="J1238" t="b">
            <v>1</v>
          </cell>
          <cell r="K1238">
            <v>2</v>
          </cell>
          <cell r="L1238">
            <v>1</v>
          </cell>
          <cell r="M1238">
            <v>2</v>
          </cell>
          <cell r="N1238">
            <v>9756</v>
          </cell>
        </row>
        <row r="1239">
          <cell r="C1239" t="str">
            <v>104548270FS00</v>
          </cell>
          <cell r="D1239">
            <v>104548270</v>
          </cell>
          <cell r="E1239" t="str">
            <v>C04</v>
          </cell>
          <cell r="F1239" t="str">
            <v>UN</v>
          </cell>
          <cell r="G1239">
            <v>5574</v>
          </cell>
          <cell r="H1239" t="str">
            <v>FS00</v>
          </cell>
          <cell r="I1239" t="str">
            <v>UN</v>
          </cell>
          <cell r="J1239" t="b">
            <v>1</v>
          </cell>
          <cell r="K1239">
            <v>4</v>
          </cell>
          <cell r="L1239">
            <v>1</v>
          </cell>
          <cell r="M1239">
            <v>4</v>
          </cell>
          <cell r="N1239">
            <v>22296</v>
          </cell>
        </row>
        <row r="1240">
          <cell r="C1240" t="str">
            <v>104534540FS00</v>
          </cell>
          <cell r="D1240">
            <v>104534540</v>
          </cell>
          <cell r="E1240" t="str">
            <v>C10</v>
          </cell>
          <cell r="F1240" t="str">
            <v>UN</v>
          </cell>
          <cell r="G1240">
            <v>1415</v>
          </cell>
          <cell r="H1240" t="str">
            <v>FS00</v>
          </cell>
          <cell r="I1240" t="str">
            <v>UN</v>
          </cell>
          <cell r="J1240" t="b">
            <v>1</v>
          </cell>
          <cell r="K1240">
            <v>10</v>
          </cell>
          <cell r="L1240">
            <v>1</v>
          </cell>
          <cell r="M1240">
            <v>10</v>
          </cell>
          <cell r="N1240">
            <v>14150</v>
          </cell>
        </row>
        <row r="1241">
          <cell r="C1241" t="str">
            <v>150000140FS00</v>
          </cell>
          <cell r="D1241">
            <v>150000140</v>
          </cell>
          <cell r="E1241" t="str">
            <v>C06</v>
          </cell>
          <cell r="F1241" t="str">
            <v>UN</v>
          </cell>
          <cell r="G1241">
            <v>5004</v>
          </cell>
          <cell r="H1241" t="str">
            <v>FS00</v>
          </cell>
          <cell r="I1241" t="str">
            <v>UN</v>
          </cell>
          <cell r="J1241" t="b">
            <v>1</v>
          </cell>
          <cell r="K1241">
            <v>6</v>
          </cell>
          <cell r="L1241">
            <v>1</v>
          </cell>
          <cell r="M1241">
            <v>6</v>
          </cell>
          <cell r="N1241">
            <v>30024</v>
          </cell>
        </row>
        <row r="1242">
          <cell r="C1242" t="str">
            <v>150000141FS00</v>
          </cell>
          <cell r="D1242">
            <v>150000141</v>
          </cell>
          <cell r="E1242" t="str">
            <v>C10</v>
          </cell>
          <cell r="F1242" t="str">
            <v>UN</v>
          </cell>
          <cell r="G1242">
            <v>3510.13</v>
          </cell>
          <cell r="H1242" t="str">
            <v>FS00</v>
          </cell>
          <cell r="I1242" t="str">
            <v>UN</v>
          </cell>
          <cell r="J1242" t="b">
            <v>1</v>
          </cell>
          <cell r="K1242">
            <v>10</v>
          </cell>
          <cell r="L1242">
            <v>1</v>
          </cell>
          <cell r="M1242">
            <v>10</v>
          </cell>
          <cell r="N1242">
            <v>35101.300000000003</v>
          </cell>
        </row>
        <row r="1243">
          <cell r="C1243" t="str">
            <v>104528900FS00</v>
          </cell>
          <cell r="D1243">
            <v>104528900</v>
          </cell>
          <cell r="E1243" t="str">
            <v>C10</v>
          </cell>
          <cell r="F1243" t="str">
            <v>UN</v>
          </cell>
          <cell r="G1243">
            <v>2260</v>
          </cell>
          <cell r="H1243" t="str">
            <v>FS00</v>
          </cell>
          <cell r="I1243" t="str">
            <v>UN</v>
          </cell>
          <cell r="J1243" t="b">
            <v>1</v>
          </cell>
          <cell r="K1243">
            <v>10</v>
          </cell>
          <cell r="L1243">
            <v>1</v>
          </cell>
          <cell r="M1243">
            <v>10</v>
          </cell>
          <cell r="N1243">
            <v>22600</v>
          </cell>
        </row>
        <row r="1244">
          <cell r="C1244" t="str">
            <v>201200180FS00</v>
          </cell>
          <cell r="D1244">
            <v>201200180</v>
          </cell>
          <cell r="E1244" t="str">
            <v>C06</v>
          </cell>
          <cell r="F1244" t="str">
            <v>UN</v>
          </cell>
          <cell r="G1244">
            <v>2110.75</v>
          </cell>
          <cell r="H1244" t="str">
            <v>FS00</v>
          </cell>
          <cell r="I1244" t="str">
            <v>UN</v>
          </cell>
          <cell r="J1244" t="b">
            <v>1</v>
          </cell>
          <cell r="K1244">
            <v>6</v>
          </cell>
          <cell r="L1244">
            <v>1</v>
          </cell>
          <cell r="M1244">
            <v>6</v>
          </cell>
          <cell r="N1244">
            <v>12664.5</v>
          </cell>
        </row>
        <row r="1245">
          <cell r="C1245" t="str">
            <v>150000138FS00</v>
          </cell>
          <cell r="D1245">
            <v>150000138</v>
          </cell>
          <cell r="E1245" t="str">
            <v>C06</v>
          </cell>
          <cell r="F1245" t="str">
            <v>UN</v>
          </cell>
          <cell r="G1245">
            <v>5888.29</v>
          </cell>
          <cell r="H1245" t="str">
            <v>FS00</v>
          </cell>
          <cell r="I1245" t="str">
            <v>UN</v>
          </cell>
          <cell r="J1245" t="b">
            <v>1</v>
          </cell>
          <cell r="K1245">
            <v>6</v>
          </cell>
          <cell r="L1245">
            <v>1</v>
          </cell>
          <cell r="M1245">
            <v>6</v>
          </cell>
          <cell r="N1245">
            <v>35329.74</v>
          </cell>
        </row>
        <row r="1246">
          <cell r="C1246" t="str">
            <v>150000142FS00</v>
          </cell>
          <cell r="D1246">
            <v>150000142</v>
          </cell>
          <cell r="E1246" t="str">
            <v>C10</v>
          </cell>
          <cell r="F1246" t="str">
            <v>UN</v>
          </cell>
          <cell r="G1246">
            <v>3098.27</v>
          </cell>
          <cell r="H1246" t="str">
            <v>FS00</v>
          </cell>
          <cell r="I1246" t="str">
            <v>UN</v>
          </cell>
          <cell r="J1246" t="b">
            <v>1</v>
          </cell>
          <cell r="K1246">
            <v>10</v>
          </cell>
          <cell r="L1246">
            <v>1</v>
          </cell>
          <cell r="M1246">
            <v>10</v>
          </cell>
          <cell r="N1246">
            <v>30982.7</v>
          </cell>
        </row>
        <row r="1247">
          <cell r="C1247" t="str">
            <v>104534270FS00</v>
          </cell>
          <cell r="D1247">
            <v>104534270</v>
          </cell>
          <cell r="E1247" t="str">
            <v>C06</v>
          </cell>
          <cell r="F1247" t="str">
            <v>UN</v>
          </cell>
          <cell r="G1247">
            <v>6139</v>
          </cell>
          <cell r="H1247" t="str">
            <v>FS00</v>
          </cell>
          <cell r="I1247" t="str">
            <v>UN</v>
          </cell>
          <cell r="J1247" t="b">
            <v>1</v>
          </cell>
          <cell r="K1247">
            <v>6</v>
          </cell>
          <cell r="L1247">
            <v>1</v>
          </cell>
          <cell r="M1247">
            <v>6</v>
          </cell>
          <cell r="N1247">
            <v>36834</v>
          </cell>
        </row>
        <row r="1248">
          <cell r="C1248" t="str">
            <v>104548000FS00</v>
          </cell>
          <cell r="D1248">
            <v>104548000</v>
          </cell>
          <cell r="E1248" t="str">
            <v>C04</v>
          </cell>
          <cell r="F1248" t="str">
            <v>UN</v>
          </cell>
          <cell r="G1248">
            <v>12516</v>
          </cell>
          <cell r="H1248" t="str">
            <v>FS00</v>
          </cell>
          <cell r="I1248" t="str">
            <v>UN</v>
          </cell>
          <cell r="J1248" t="b">
            <v>1</v>
          </cell>
          <cell r="K1248">
            <v>4</v>
          </cell>
          <cell r="L1248">
            <v>1</v>
          </cell>
          <cell r="M1248">
            <v>4</v>
          </cell>
          <cell r="N1248">
            <v>50064</v>
          </cell>
        </row>
        <row r="1249">
          <cell r="C1249" t="str">
            <v>104530280FS00</v>
          </cell>
          <cell r="D1249">
            <v>104530280</v>
          </cell>
          <cell r="E1249" t="str">
            <v>C12</v>
          </cell>
          <cell r="F1249" t="str">
            <v>UN</v>
          </cell>
          <cell r="G1249">
            <v>2439</v>
          </cell>
          <cell r="H1249" t="str">
            <v>FS00</v>
          </cell>
          <cell r="I1249" t="str">
            <v>UN</v>
          </cell>
          <cell r="J1249" t="b">
            <v>1</v>
          </cell>
          <cell r="K1249">
            <v>12</v>
          </cell>
          <cell r="L1249">
            <v>1</v>
          </cell>
          <cell r="M1249">
            <v>12</v>
          </cell>
          <cell r="N1249">
            <v>29268</v>
          </cell>
        </row>
        <row r="1250">
          <cell r="C1250" t="str">
            <v>104533720FS00</v>
          </cell>
          <cell r="D1250">
            <v>104533720</v>
          </cell>
          <cell r="E1250" t="str">
            <v>C12</v>
          </cell>
          <cell r="F1250" t="str">
            <v>UN</v>
          </cell>
          <cell r="G1250">
            <v>3968</v>
          </cell>
          <cell r="H1250" t="str">
            <v>FS00</v>
          </cell>
          <cell r="I1250" t="str">
            <v>UN</v>
          </cell>
          <cell r="J1250" t="b">
            <v>1</v>
          </cell>
          <cell r="K1250">
            <v>12</v>
          </cell>
          <cell r="L1250">
            <v>1</v>
          </cell>
          <cell r="M1250">
            <v>12</v>
          </cell>
          <cell r="N1250">
            <v>47616</v>
          </cell>
        </row>
        <row r="1251">
          <cell r="C1251" t="str">
            <v>104548260FS00</v>
          </cell>
          <cell r="D1251">
            <v>104548260</v>
          </cell>
          <cell r="E1251" t="str">
            <v>C04</v>
          </cell>
          <cell r="F1251" t="str">
            <v>UN</v>
          </cell>
          <cell r="G1251">
            <v>5727</v>
          </cell>
          <cell r="H1251" t="str">
            <v>FS00</v>
          </cell>
          <cell r="I1251" t="str">
            <v>UN</v>
          </cell>
          <cell r="J1251" t="b">
            <v>1</v>
          </cell>
          <cell r="K1251">
            <v>4</v>
          </cell>
          <cell r="L1251">
            <v>1</v>
          </cell>
          <cell r="M1251">
            <v>4</v>
          </cell>
          <cell r="N1251">
            <v>22908</v>
          </cell>
        </row>
        <row r="1252">
          <cell r="C1252" t="str">
            <v>104528280FS00</v>
          </cell>
          <cell r="D1252">
            <v>104528280</v>
          </cell>
          <cell r="E1252" t="str">
            <v>V28</v>
          </cell>
          <cell r="F1252" t="str">
            <v>UN</v>
          </cell>
          <cell r="G1252">
            <v>21</v>
          </cell>
          <cell r="H1252" t="str">
            <v>FS00</v>
          </cell>
          <cell r="I1252" t="str">
            <v>UN</v>
          </cell>
          <cell r="J1252" t="b">
            <v>1</v>
          </cell>
          <cell r="K1252">
            <v>528</v>
          </cell>
          <cell r="L1252">
            <v>1</v>
          </cell>
          <cell r="M1252">
            <v>528</v>
          </cell>
          <cell r="N1252">
            <v>11088</v>
          </cell>
        </row>
        <row r="1253">
          <cell r="C1253" t="str">
            <v>104523060FS00</v>
          </cell>
          <cell r="D1253">
            <v>104523060</v>
          </cell>
          <cell r="E1253" t="str">
            <v>V00</v>
          </cell>
          <cell r="F1253" t="str">
            <v>UN</v>
          </cell>
          <cell r="G1253">
            <v>16</v>
          </cell>
          <cell r="H1253" t="str">
            <v>FS00</v>
          </cell>
          <cell r="I1253" t="str">
            <v>UN</v>
          </cell>
          <cell r="J1253" t="b">
            <v>1</v>
          </cell>
          <cell r="K1253">
            <v>500</v>
          </cell>
          <cell r="L1253">
            <v>1</v>
          </cell>
          <cell r="M1253">
            <v>500</v>
          </cell>
          <cell r="N1253">
            <v>8000</v>
          </cell>
        </row>
        <row r="1254">
          <cell r="C1254" t="str">
            <v>104522060FS00</v>
          </cell>
          <cell r="D1254">
            <v>104522060</v>
          </cell>
          <cell r="E1254" t="str">
            <v>V28</v>
          </cell>
          <cell r="F1254" t="str">
            <v>UN</v>
          </cell>
          <cell r="G1254">
            <v>27.92</v>
          </cell>
          <cell r="H1254" t="str">
            <v>FS00</v>
          </cell>
          <cell r="I1254" t="str">
            <v>UN</v>
          </cell>
          <cell r="J1254" t="b">
            <v>1</v>
          </cell>
          <cell r="K1254">
            <v>528</v>
          </cell>
          <cell r="L1254">
            <v>1</v>
          </cell>
          <cell r="M1254">
            <v>528</v>
          </cell>
          <cell r="N1254">
            <v>14741.76</v>
          </cell>
        </row>
        <row r="1255">
          <cell r="C1255" t="str">
            <v>104522080FS00</v>
          </cell>
          <cell r="D1255">
            <v>104522080</v>
          </cell>
          <cell r="E1255" t="str">
            <v>X00</v>
          </cell>
          <cell r="F1255" t="str">
            <v>UN</v>
          </cell>
          <cell r="G1255">
            <v>13.26</v>
          </cell>
          <cell r="H1255" t="str">
            <v>FS00</v>
          </cell>
          <cell r="I1255" t="str">
            <v>UN</v>
          </cell>
          <cell r="J1255" t="b">
            <v>1</v>
          </cell>
          <cell r="K1255">
            <v>300</v>
          </cell>
          <cell r="L1255">
            <v>1</v>
          </cell>
          <cell r="M1255">
            <v>300</v>
          </cell>
          <cell r="N1255">
            <v>3978</v>
          </cell>
        </row>
        <row r="1256">
          <cell r="C1256" t="str">
            <v>104528290FS00</v>
          </cell>
          <cell r="D1256">
            <v>104528290</v>
          </cell>
          <cell r="E1256" t="str">
            <v>V28</v>
          </cell>
          <cell r="F1256" t="str">
            <v>UN</v>
          </cell>
          <cell r="G1256">
            <v>40</v>
          </cell>
          <cell r="H1256" t="str">
            <v>FS00</v>
          </cell>
          <cell r="I1256" t="str">
            <v>UN</v>
          </cell>
          <cell r="J1256" t="b">
            <v>1</v>
          </cell>
          <cell r="K1256">
            <v>528</v>
          </cell>
          <cell r="L1256">
            <v>1</v>
          </cell>
          <cell r="M1256">
            <v>528</v>
          </cell>
          <cell r="N1256">
            <v>21120</v>
          </cell>
        </row>
        <row r="1257">
          <cell r="C1257" t="str">
            <v>104537740FS00</v>
          </cell>
          <cell r="D1257">
            <v>104537740</v>
          </cell>
          <cell r="E1257" t="str">
            <v>V00</v>
          </cell>
          <cell r="F1257" t="str">
            <v>UN</v>
          </cell>
          <cell r="G1257">
            <v>29</v>
          </cell>
          <cell r="H1257" t="str">
            <v>FS00</v>
          </cell>
          <cell r="I1257" t="str">
            <v>UN</v>
          </cell>
          <cell r="J1257" t="b">
            <v>1</v>
          </cell>
          <cell r="K1257">
            <v>500</v>
          </cell>
          <cell r="L1257">
            <v>1</v>
          </cell>
          <cell r="M1257">
            <v>500</v>
          </cell>
          <cell r="N1257">
            <v>14500</v>
          </cell>
        </row>
        <row r="1258">
          <cell r="C1258" t="str">
            <v>104523040FS00</v>
          </cell>
          <cell r="D1258">
            <v>104523040</v>
          </cell>
          <cell r="E1258" t="str">
            <v>V00</v>
          </cell>
          <cell r="F1258" t="str">
            <v>UN</v>
          </cell>
          <cell r="G1258">
            <v>19</v>
          </cell>
          <cell r="H1258" t="str">
            <v>FS00</v>
          </cell>
          <cell r="I1258" t="str">
            <v>UN</v>
          </cell>
          <cell r="J1258" t="b">
            <v>1</v>
          </cell>
          <cell r="K1258">
            <v>500</v>
          </cell>
          <cell r="L1258">
            <v>1</v>
          </cell>
          <cell r="M1258">
            <v>500</v>
          </cell>
          <cell r="N1258">
            <v>9500</v>
          </cell>
        </row>
        <row r="1259">
          <cell r="C1259" t="str">
            <v>104544290FS00</v>
          </cell>
          <cell r="D1259">
            <v>104544290</v>
          </cell>
          <cell r="E1259" t="str">
            <v>V28</v>
          </cell>
          <cell r="F1259" t="str">
            <v>UN</v>
          </cell>
          <cell r="G1259">
            <v>41</v>
          </cell>
          <cell r="H1259" t="str">
            <v>FS00</v>
          </cell>
          <cell r="I1259" t="str">
            <v>UN</v>
          </cell>
          <cell r="J1259" t="b">
            <v>1</v>
          </cell>
          <cell r="K1259">
            <v>528</v>
          </cell>
          <cell r="L1259">
            <v>1</v>
          </cell>
          <cell r="M1259">
            <v>528</v>
          </cell>
          <cell r="N1259">
            <v>21648</v>
          </cell>
        </row>
        <row r="1260">
          <cell r="C1260" t="str">
            <v>104523050FS00</v>
          </cell>
          <cell r="D1260">
            <v>104523050</v>
          </cell>
          <cell r="E1260" t="str">
            <v>V00</v>
          </cell>
          <cell r="F1260" t="str">
            <v>UN</v>
          </cell>
          <cell r="G1260">
            <v>14</v>
          </cell>
          <cell r="H1260" t="str">
            <v>FS00</v>
          </cell>
          <cell r="I1260" t="str">
            <v>UN</v>
          </cell>
          <cell r="J1260" t="b">
            <v>1</v>
          </cell>
          <cell r="K1260">
            <v>500</v>
          </cell>
          <cell r="L1260">
            <v>1</v>
          </cell>
          <cell r="M1260">
            <v>500</v>
          </cell>
          <cell r="N1260">
            <v>7000</v>
          </cell>
        </row>
        <row r="1261">
          <cell r="C1261" t="str">
            <v>104529180FS00</v>
          </cell>
          <cell r="D1261">
            <v>104529180</v>
          </cell>
          <cell r="E1261" t="str">
            <v>V00</v>
          </cell>
          <cell r="F1261" t="str">
            <v>UN</v>
          </cell>
          <cell r="G1261">
            <v>20</v>
          </cell>
          <cell r="H1261" t="str">
            <v>FS00</v>
          </cell>
          <cell r="I1261" t="str">
            <v>UN</v>
          </cell>
          <cell r="J1261" t="b">
            <v>1</v>
          </cell>
          <cell r="K1261">
            <v>500</v>
          </cell>
          <cell r="L1261">
            <v>1</v>
          </cell>
          <cell r="M1261">
            <v>500</v>
          </cell>
          <cell r="N1261">
            <v>10000</v>
          </cell>
        </row>
        <row r="1262">
          <cell r="C1262" t="str">
            <v>104527690FS00</v>
          </cell>
          <cell r="D1262">
            <v>104527690</v>
          </cell>
          <cell r="E1262" t="str">
            <v>X00</v>
          </cell>
          <cell r="F1262" t="str">
            <v>UN</v>
          </cell>
          <cell r="G1262">
            <v>13</v>
          </cell>
          <cell r="H1262" t="str">
            <v>FS00</v>
          </cell>
          <cell r="I1262" t="str">
            <v>UN</v>
          </cell>
          <cell r="J1262" t="b">
            <v>1</v>
          </cell>
          <cell r="K1262">
            <v>300</v>
          </cell>
          <cell r="L1262">
            <v>1</v>
          </cell>
          <cell r="M1262">
            <v>300</v>
          </cell>
          <cell r="N1262">
            <v>3900</v>
          </cell>
        </row>
        <row r="1263">
          <cell r="C1263" t="str">
            <v>104528490FS00</v>
          </cell>
          <cell r="D1263">
            <v>104528490</v>
          </cell>
          <cell r="E1263" t="str">
            <v>X00</v>
          </cell>
          <cell r="F1263" t="str">
            <v>UN</v>
          </cell>
          <cell r="G1263">
            <v>13</v>
          </cell>
          <cell r="H1263" t="str">
            <v>FS00</v>
          </cell>
          <cell r="I1263" t="str">
            <v>UN</v>
          </cell>
          <cell r="J1263" t="b">
            <v>1</v>
          </cell>
          <cell r="K1263">
            <v>300</v>
          </cell>
          <cell r="L1263">
            <v>1</v>
          </cell>
          <cell r="M1263">
            <v>300</v>
          </cell>
          <cell r="N1263">
            <v>3900</v>
          </cell>
        </row>
        <row r="1264">
          <cell r="C1264" t="str">
            <v>201200220FS00</v>
          </cell>
          <cell r="D1264">
            <v>201200220</v>
          </cell>
          <cell r="E1264" t="str">
            <v>C06</v>
          </cell>
          <cell r="F1264" t="str">
            <v>UN</v>
          </cell>
          <cell r="G1264">
            <v>1302.67</v>
          </cell>
          <cell r="H1264" t="str">
            <v>FS00</v>
          </cell>
          <cell r="I1264" t="str">
            <v>UN</v>
          </cell>
          <cell r="J1264" t="b">
            <v>1</v>
          </cell>
          <cell r="K1264">
            <v>6</v>
          </cell>
          <cell r="L1264">
            <v>1</v>
          </cell>
          <cell r="M1264">
            <v>6</v>
          </cell>
          <cell r="N1264">
            <v>7816.02</v>
          </cell>
        </row>
        <row r="1265">
          <cell r="C1265" t="str">
            <v>104529150FS00</v>
          </cell>
          <cell r="D1265">
            <v>104529150</v>
          </cell>
          <cell r="E1265" t="str">
            <v>C10</v>
          </cell>
          <cell r="F1265" t="str">
            <v>UN</v>
          </cell>
          <cell r="G1265">
            <v>1222</v>
          </cell>
          <cell r="H1265" t="str">
            <v>FS00</v>
          </cell>
          <cell r="I1265" t="str">
            <v>UN</v>
          </cell>
          <cell r="J1265" t="b">
            <v>1</v>
          </cell>
          <cell r="K1265">
            <v>10</v>
          </cell>
          <cell r="L1265">
            <v>1</v>
          </cell>
          <cell r="M1265">
            <v>10</v>
          </cell>
          <cell r="N1265">
            <v>12220</v>
          </cell>
        </row>
        <row r="1266">
          <cell r="C1266" t="str">
            <v>150000152FS00</v>
          </cell>
          <cell r="D1266">
            <v>150000152</v>
          </cell>
          <cell r="E1266" t="str">
            <v>C10</v>
          </cell>
          <cell r="F1266" t="str">
            <v>UN</v>
          </cell>
          <cell r="G1266">
            <v>2168.33</v>
          </cell>
          <cell r="H1266" t="str">
            <v>FS00</v>
          </cell>
          <cell r="I1266" t="str">
            <v>UN</v>
          </cell>
          <cell r="J1266" t="b">
            <v>1</v>
          </cell>
          <cell r="K1266">
            <v>10</v>
          </cell>
          <cell r="L1266">
            <v>1</v>
          </cell>
          <cell r="M1266">
            <v>10</v>
          </cell>
          <cell r="N1266">
            <v>21683.3</v>
          </cell>
        </row>
        <row r="1267">
          <cell r="C1267" t="str">
            <v>150000155FS00</v>
          </cell>
          <cell r="D1267">
            <v>150000155</v>
          </cell>
          <cell r="E1267" t="str">
            <v>C10</v>
          </cell>
          <cell r="F1267" t="str">
            <v>UN</v>
          </cell>
          <cell r="G1267">
            <v>2101.96</v>
          </cell>
          <cell r="H1267" t="str">
            <v>FS00</v>
          </cell>
          <cell r="I1267" t="str">
            <v>UN</v>
          </cell>
          <cell r="J1267" t="b">
            <v>1</v>
          </cell>
          <cell r="K1267">
            <v>10</v>
          </cell>
          <cell r="L1267">
            <v>1</v>
          </cell>
          <cell r="M1267">
            <v>10</v>
          </cell>
          <cell r="N1267">
            <v>21019.599999999999</v>
          </cell>
        </row>
        <row r="1268">
          <cell r="C1268" t="str">
            <v>104547680FS00</v>
          </cell>
          <cell r="D1268">
            <v>104547680</v>
          </cell>
          <cell r="E1268" t="str">
            <v>C05</v>
          </cell>
          <cell r="F1268" t="str">
            <v>UN</v>
          </cell>
          <cell r="G1268">
            <v>5401</v>
          </cell>
          <cell r="H1268" t="str">
            <v>FS00</v>
          </cell>
          <cell r="I1268" t="str">
            <v>UN</v>
          </cell>
          <cell r="J1268" t="b">
            <v>1</v>
          </cell>
          <cell r="K1268">
            <v>5</v>
          </cell>
          <cell r="L1268">
            <v>1</v>
          </cell>
          <cell r="M1268">
            <v>5</v>
          </cell>
          <cell r="N1268">
            <v>27005</v>
          </cell>
        </row>
        <row r="1269">
          <cell r="C1269" t="str">
            <v>104531620FS00</v>
          </cell>
          <cell r="D1269">
            <v>104531620</v>
          </cell>
          <cell r="E1269" t="str">
            <v>C16</v>
          </cell>
          <cell r="F1269" t="str">
            <v>UN</v>
          </cell>
          <cell r="G1269">
            <v>1880</v>
          </cell>
          <cell r="H1269" t="str">
            <v>FS00</v>
          </cell>
          <cell r="I1269" t="str">
            <v>UN</v>
          </cell>
          <cell r="J1269" t="b">
            <v>1</v>
          </cell>
          <cell r="K1269">
            <v>16</v>
          </cell>
          <cell r="L1269">
            <v>1</v>
          </cell>
          <cell r="M1269">
            <v>16</v>
          </cell>
          <cell r="N1269">
            <v>30080</v>
          </cell>
        </row>
        <row r="1270">
          <cell r="C1270" t="str">
            <v>104530220FS00</v>
          </cell>
          <cell r="D1270">
            <v>104530220</v>
          </cell>
          <cell r="E1270" t="str">
            <v>C10</v>
          </cell>
          <cell r="F1270" t="str">
            <v>UN</v>
          </cell>
          <cell r="G1270">
            <v>865</v>
          </cell>
          <cell r="H1270" t="str">
            <v>FS00</v>
          </cell>
          <cell r="I1270" t="str">
            <v>UN</v>
          </cell>
          <cell r="J1270" t="b">
            <v>1</v>
          </cell>
          <cell r="K1270">
            <v>10</v>
          </cell>
          <cell r="L1270">
            <v>1</v>
          </cell>
          <cell r="M1270">
            <v>10</v>
          </cell>
          <cell r="N1270">
            <v>8650</v>
          </cell>
        </row>
        <row r="1271">
          <cell r="C1271" t="str">
            <v>104530760FS00</v>
          </cell>
          <cell r="D1271">
            <v>104530760</v>
          </cell>
          <cell r="E1271" t="str">
            <v>C24</v>
          </cell>
          <cell r="F1271" t="str">
            <v>UN</v>
          </cell>
          <cell r="G1271">
            <v>1493.7291666666667</v>
          </cell>
          <cell r="H1271" t="str">
            <v>FS00</v>
          </cell>
          <cell r="I1271" t="str">
            <v>UN</v>
          </cell>
          <cell r="J1271" t="b">
            <v>1</v>
          </cell>
          <cell r="K1271">
            <v>24</v>
          </cell>
          <cell r="L1271">
            <v>1</v>
          </cell>
          <cell r="M1271">
            <v>24</v>
          </cell>
          <cell r="N1271">
            <v>35849.5</v>
          </cell>
        </row>
        <row r="1272">
          <cell r="C1272" t="str">
            <v>105000300FS00</v>
          </cell>
          <cell r="D1272">
            <v>105000300</v>
          </cell>
          <cell r="E1272" t="str">
            <v>C12</v>
          </cell>
          <cell r="F1272" t="str">
            <v>UN</v>
          </cell>
          <cell r="G1272">
            <v>1815</v>
          </cell>
          <cell r="H1272" t="str">
            <v>FS00</v>
          </cell>
          <cell r="I1272" t="str">
            <v>UN</v>
          </cell>
          <cell r="J1272" t="b">
            <v>1</v>
          </cell>
          <cell r="K1272">
            <v>12</v>
          </cell>
          <cell r="L1272">
            <v>1</v>
          </cell>
          <cell r="M1272">
            <v>12</v>
          </cell>
          <cell r="N1272">
            <v>21780</v>
          </cell>
        </row>
        <row r="1273">
          <cell r="C1273" t="str">
            <v>104542680FS00</v>
          </cell>
          <cell r="D1273">
            <v>104542680</v>
          </cell>
          <cell r="E1273" t="str">
            <v>UN</v>
          </cell>
          <cell r="F1273" t="str">
            <v>UN</v>
          </cell>
          <cell r="G1273">
            <v>41006.43</v>
          </cell>
          <cell r="H1273" t="str">
            <v>FS00</v>
          </cell>
          <cell r="I1273" t="str">
            <v>UN</v>
          </cell>
          <cell r="J1273" t="b">
            <v>1</v>
          </cell>
          <cell r="K1273">
            <v>1</v>
          </cell>
          <cell r="L1273">
            <v>1</v>
          </cell>
          <cell r="M1273">
            <v>1</v>
          </cell>
          <cell r="N1273">
            <v>41006.43</v>
          </cell>
        </row>
        <row r="1274">
          <cell r="C1274" t="str">
            <v>150001843FS00</v>
          </cell>
          <cell r="D1274">
            <v>150001843</v>
          </cell>
          <cell r="E1274" t="str">
            <v>C12</v>
          </cell>
          <cell r="F1274" t="str">
            <v>UN</v>
          </cell>
          <cell r="G1274">
            <v>1751.63</v>
          </cell>
          <cell r="H1274" t="str">
            <v>FS00</v>
          </cell>
          <cell r="I1274" t="str">
            <v>UN</v>
          </cell>
          <cell r="J1274" t="b">
            <v>1</v>
          </cell>
          <cell r="K1274">
            <v>12</v>
          </cell>
          <cell r="L1274">
            <v>1</v>
          </cell>
          <cell r="M1274">
            <v>12</v>
          </cell>
          <cell r="N1274">
            <v>21019.56</v>
          </cell>
        </row>
        <row r="1275">
          <cell r="C1275" t="str">
            <v>104530260FS00</v>
          </cell>
          <cell r="D1275">
            <v>104530260</v>
          </cell>
          <cell r="E1275" t="str">
            <v>C12</v>
          </cell>
          <cell r="F1275" t="str">
            <v>UN</v>
          </cell>
          <cell r="G1275">
            <v>1614</v>
          </cell>
          <cell r="H1275" t="str">
            <v>FS00</v>
          </cell>
          <cell r="I1275" t="str">
            <v>UN</v>
          </cell>
          <cell r="J1275" t="b">
            <v>1</v>
          </cell>
          <cell r="K1275">
            <v>12</v>
          </cell>
          <cell r="L1275">
            <v>1</v>
          </cell>
          <cell r="M1275">
            <v>12</v>
          </cell>
          <cell r="N1275">
            <v>19368</v>
          </cell>
        </row>
        <row r="1276">
          <cell r="C1276" t="str">
            <v>104525110FS00</v>
          </cell>
          <cell r="D1276">
            <v>104525110</v>
          </cell>
          <cell r="E1276" t="str">
            <v>C10</v>
          </cell>
          <cell r="F1276" t="str">
            <v>UN</v>
          </cell>
          <cell r="G1276">
            <v>1874.91</v>
          </cell>
          <cell r="H1276" t="str">
            <v>FS00</v>
          </cell>
          <cell r="I1276" t="str">
            <v>UN</v>
          </cell>
          <cell r="J1276" t="b">
            <v>1</v>
          </cell>
          <cell r="K1276">
            <v>10</v>
          </cell>
          <cell r="L1276">
            <v>1</v>
          </cell>
          <cell r="M1276">
            <v>10</v>
          </cell>
          <cell r="N1276">
            <v>18749.100000000002</v>
          </cell>
        </row>
        <row r="1277">
          <cell r="C1277" t="str">
            <v>150000060FS00</v>
          </cell>
          <cell r="D1277">
            <v>150000060</v>
          </cell>
          <cell r="E1277" t="str">
            <v>C06</v>
          </cell>
          <cell r="F1277" t="str">
            <v>UN</v>
          </cell>
          <cell r="G1277">
            <v>4705.5600000000004</v>
          </cell>
          <cell r="H1277" t="str">
            <v>FS00</v>
          </cell>
          <cell r="I1277" t="str">
            <v>UN</v>
          </cell>
          <cell r="J1277" t="b">
            <v>1</v>
          </cell>
          <cell r="K1277">
            <v>6</v>
          </cell>
          <cell r="L1277">
            <v>1</v>
          </cell>
          <cell r="M1277">
            <v>6</v>
          </cell>
          <cell r="N1277">
            <v>28233.360000000001</v>
          </cell>
        </row>
        <row r="1278">
          <cell r="C1278" t="str">
            <v>104525130FS00</v>
          </cell>
          <cell r="D1278">
            <v>104525130</v>
          </cell>
          <cell r="E1278" t="str">
            <v>C10</v>
          </cell>
          <cell r="F1278" t="str">
            <v>UN</v>
          </cell>
          <cell r="G1278">
            <v>1256.99</v>
          </cell>
          <cell r="H1278" t="str">
            <v>FS00</v>
          </cell>
          <cell r="I1278" t="str">
            <v>UN</v>
          </cell>
          <cell r="J1278" t="b">
            <v>1</v>
          </cell>
          <cell r="K1278">
            <v>10</v>
          </cell>
          <cell r="L1278">
            <v>1</v>
          </cell>
          <cell r="M1278">
            <v>10</v>
          </cell>
          <cell r="N1278">
            <v>12569.9</v>
          </cell>
        </row>
        <row r="1279">
          <cell r="C1279" t="str">
            <v>104544760FS00</v>
          </cell>
          <cell r="D1279">
            <v>104544760</v>
          </cell>
          <cell r="E1279" t="str">
            <v>C06</v>
          </cell>
          <cell r="F1279" t="str">
            <v>UN</v>
          </cell>
          <cell r="G1279">
            <v>3113</v>
          </cell>
          <cell r="H1279" t="str">
            <v>FS00</v>
          </cell>
          <cell r="I1279" t="str">
            <v>UN</v>
          </cell>
          <cell r="J1279" t="b">
            <v>1</v>
          </cell>
          <cell r="K1279">
            <v>6</v>
          </cell>
          <cell r="L1279">
            <v>1</v>
          </cell>
          <cell r="M1279">
            <v>6</v>
          </cell>
          <cell r="N1279">
            <v>18678</v>
          </cell>
        </row>
        <row r="1280">
          <cell r="C1280" t="str">
            <v>104525490FS00</v>
          </cell>
          <cell r="D1280">
            <v>104525490</v>
          </cell>
          <cell r="E1280" t="str">
            <v>C36</v>
          </cell>
          <cell r="F1280" t="str">
            <v>UN</v>
          </cell>
          <cell r="G1280">
            <v>376</v>
          </cell>
          <cell r="H1280" t="str">
            <v>FS00</v>
          </cell>
          <cell r="I1280" t="str">
            <v>UN</v>
          </cell>
          <cell r="J1280" t="b">
            <v>1</v>
          </cell>
          <cell r="K1280">
            <v>36</v>
          </cell>
          <cell r="L1280">
            <v>1</v>
          </cell>
          <cell r="M1280">
            <v>36</v>
          </cell>
          <cell r="N1280">
            <v>13536</v>
          </cell>
        </row>
        <row r="1281">
          <cell r="C1281" t="str">
            <v>104539950FS00</v>
          </cell>
          <cell r="D1281">
            <v>104539950</v>
          </cell>
          <cell r="E1281" t="str">
            <v>C06</v>
          </cell>
          <cell r="F1281" t="str">
            <v>UN</v>
          </cell>
          <cell r="G1281">
            <v>4551</v>
          </cell>
          <cell r="H1281" t="str">
            <v>FS00</v>
          </cell>
          <cell r="I1281" t="str">
            <v>UN</v>
          </cell>
          <cell r="J1281" t="b">
            <v>1</v>
          </cell>
          <cell r="K1281">
            <v>6</v>
          </cell>
          <cell r="L1281">
            <v>1</v>
          </cell>
          <cell r="M1281">
            <v>6</v>
          </cell>
          <cell r="N1281">
            <v>27306</v>
          </cell>
        </row>
        <row r="1282">
          <cell r="C1282" t="str">
            <v>104532830FS00</v>
          </cell>
          <cell r="D1282">
            <v>104532830</v>
          </cell>
          <cell r="E1282" t="str">
            <v>C06</v>
          </cell>
          <cell r="F1282" t="str">
            <v>UN</v>
          </cell>
          <cell r="G1282">
            <v>5395</v>
          </cell>
          <cell r="H1282" t="str">
            <v>FS00</v>
          </cell>
          <cell r="I1282" t="str">
            <v>UN</v>
          </cell>
          <cell r="J1282" t="b">
            <v>1</v>
          </cell>
          <cell r="K1282">
            <v>6</v>
          </cell>
          <cell r="L1282">
            <v>1</v>
          </cell>
          <cell r="M1282">
            <v>6</v>
          </cell>
          <cell r="N1282">
            <v>32370</v>
          </cell>
        </row>
        <row r="1283">
          <cell r="C1283" t="str">
            <v>104525120FS00</v>
          </cell>
          <cell r="D1283">
            <v>104525120</v>
          </cell>
          <cell r="E1283" t="str">
            <v>C10</v>
          </cell>
          <cell r="F1283" t="str">
            <v>UN</v>
          </cell>
          <cell r="G1283">
            <v>2181.37</v>
          </cell>
          <cell r="H1283" t="str">
            <v>FS00</v>
          </cell>
          <cell r="I1283" t="str">
            <v>UN</v>
          </cell>
          <cell r="J1283" t="b">
            <v>1</v>
          </cell>
          <cell r="K1283">
            <v>10</v>
          </cell>
          <cell r="L1283">
            <v>1</v>
          </cell>
          <cell r="M1283">
            <v>10</v>
          </cell>
          <cell r="N1283">
            <v>21813.699999999997</v>
          </cell>
        </row>
        <row r="1284">
          <cell r="C1284" t="str">
            <v>104547960FS00</v>
          </cell>
          <cell r="D1284">
            <v>104547960</v>
          </cell>
          <cell r="E1284" t="str">
            <v>C10</v>
          </cell>
          <cell r="F1284" t="str">
            <v>UN</v>
          </cell>
          <cell r="G1284">
            <v>2123</v>
          </cell>
          <cell r="H1284" t="str">
            <v>FS00</v>
          </cell>
          <cell r="I1284" t="str">
            <v>UN</v>
          </cell>
          <cell r="J1284" t="b">
            <v>1</v>
          </cell>
          <cell r="K1284">
            <v>10</v>
          </cell>
          <cell r="L1284">
            <v>1</v>
          </cell>
          <cell r="M1284">
            <v>10</v>
          </cell>
          <cell r="N1284">
            <v>21230</v>
          </cell>
        </row>
        <row r="1285">
          <cell r="C1285" t="str">
            <v>104544210FS00</v>
          </cell>
          <cell r="D1285">
            <v>104544210</v>
          </cell>
          <cell r="E1285" t="str">
            <v>C06</v>
          </cell>
          <cell r="F1285" t="str">
            <v>UN</v>
          </cell>
          <cell r="G1285">
            <v>5967</v>
          </cell>
          <cell r="H1285" t="str">
            <v>FS00</v>
          </cell>
          <cell r="I1285" t="str">
            <v>UN</v>
          </cell>
          <cell r="J1285" t="b">
            <v>1</v>
          </cell>
          <cell r="K1285">
            <v>6</v>
          </cell>
          <cell r="L1285">
            <v>1</v>
          </cell>
          <cell r="M1285">
            <v>6</v>
          </cell>
          <cell r="N1285">
            <v>35802</v>
          </cell>
        </row>
        <row r="1286">
          <cell r="C1286" t="str">
            <v>201222940FS00</v>
          </cell>
          <cell r="D1286">
            <v>201222940</v>
          </cell>
          <cell r="E1286" t="str">
            <v>C12</v>
          </cell>
          <cell r="F1286" t="str">
            <v>C12</v>
          </cell>
          <cell r="G1286">
            <v>10702.13</v>
          </cell>
          <cell r="H1286" t="str">
            <v>FS00</v>
          </cell>
          <cell r="I1286" t="str">
            <v>C12</v>
          </cell>
          <cell r="J1286" t="b">
            <v>1</v>
          </cell>
          <cell r="K1286">
            <v>1</v>
          </cell>
          <cell r="L1286">
            <v>1</v>
          </cell>
          <cell r="M1286">
            <v>1</v>
          </cell>
          <cell r="N1286">
            <v>10702.13</v>
          </cell>
        </row>
        <row r="1287">
          <cell r="C1287" t="str">
            <v>104531600FS00</v>
          </cell>
          <cell r="D1287">
            <v>104531600</v>
          </cell>
          <cell r="E1287" t="str">
            <v>C10</v>
          </cell>
          <cell r="F1287" t="str">
            <v>UN</v>
          </cell>
          <cell r="G1287">
            <v>1342</v>
          </cell>
          <cell r="H1287" t="str">
            <v>FS00</v>
          </cell>
          <cell r="I1287" t="str">
            <v>UN</v>
          </cell>
          <cell r="J1287" t="b">
            <v>1</v>
          </cell>
          <cell r="K1287">
            <v>10</v>
          </cell>
          <cell r="L1287">
            <v>1</v>
          </cell>
          <cell r="M1287">
            <v>10</v>
          </cell>
          <cell r="N1287">
            <v>13420</v>
          </cell>
        </row>
        <row r="1288">
          <cell r="C1288" t="str">
            <v>104528870FS00</v>
          </cell>
          <cell r="D1288">
            <v>104528870</v>
          </cell>
          <cell r="E1288" t="str">
            <v>C02</v>
          </cell>
          <cell r="F1288" t="str">
            <v>UN</v>
          </cell>
          <cell r="G1288">
            <v>17562</v>
          </cell>
          <cell r="H1288" t="str">
            <v>FS00</v>
          </cell>
          <cell r="I1288" t="str">
            <v>UN</v>
          </cell>
          <cell r="J1288" t="b">
            <v>1</v>
          </cell>
          <cell r="K1288">
            <v>2</v>
          </cell>
          <cell r="L1288">
            <v>1</v>
          </cell>
          <cell r="M1288">
            <v>2</v>
          </cell>
          <cell r="N1288">
            <v>35124</v>
          </cell>
        </row>
        <row r="1289">
          <cell r="C1289" t="str">
            <v>150000159FS00</v>
          </cell>
          <cell r="D1289">
            <v>150000159</v>
          </cell>
          <cell r="E1289" t="str">
            <v>C08</v>
          </cell>
          <cell r="F1289" t="str">
            <v>UN</v>
          </cell>
          <cell r="G1289">
            <v>2473.0700000000002</v>
          </cell>
          <cell r="H1289" t="str">
            <v>FS00</v>
          </cell>
          <cell r="I1289" t="str">
            <v>UN</v>
          </cell>
          <cell r="J1289" t="b">
            <v>1</v>
          </cell>
          <cell r="K1289">
            <v>8</v>
          </cell>
          <cell r="L1289">
            <v>1</v>
          </cell>
          <cell r="M1289">
            <v>8</v>
          </cell>
          <cell r="N1289">
            <v>19784.560000000001</v>
          </cell>
        </row>
        <row r="1290">
          <cell r="C1290" t="str">
            <v>104539370FS00</v>
          </cell>
          <cell r="D1290">
            <v>104539370</v>
          </cell>
          <cell r="E1290" t="str">
            <v>C12</v>
          </cell>
          <cell r="F1290" t="str">
            <v>UN</v>
          </cell>
          <cell r="G1290">
            <v>2390</v>
          </cell>
          <cell r="H1290" t="str">
            <v>FS00</v>
          </cell>
          <cell r="I1290" t="str">
            <v>UN</v>
          </cell>
          <cell r="J1290" t="b">
            <v>1</v>
          </cell>
          <cell r="K1290">
            <v>12</v>
          </cell>
          <cell r="L1290">
            <v>1</v>
          </cell>
          <cell r="M1290">
            <v>12</v>
          </cell>
          <cell r="N1290">
            <v>28680</v>
          </cell>
        </row>
        <row r="1291">
          <cell r="C1291" t="str">
            <v>150000388FS00</v>
          </cell>
          <cell r="D1291">
            <v>150000388</v>
          </cell>
          <cell r="E1291" t="str">
            <v>C10</v>
          </cell>
          <cell r="F1291" t="str">
            <v>UN</v>
          </cell>
          <cell r="G1291">
            <v>3006.06</v>
          </cell>
          <cell r="H1291" t="str">
            <v>FS00</v>
          </cell>
          <cell r="I1291" t="str">
            <v>UN</v>
          </cell>
          <cell r="J1291" t="b">
            <v>1</v>
          </cell>
          <cell r="K1291">
            <v>10</v>
          </cell>
          <cell r="L1291">
            <v>1</v>
          </cell>
          <cell r="M1291">
            <v>10</v>
          </cell>
          <cell r="N1291">
            <v>30060.6</v>
          </cell>
        </row>
        <row r="1292">
          <cell r="C1292" t="str">
            <v>150000988FS00</v>
          </cell>
          <cell r="D1292">
            <v>150000988</v>
          </cell>
          <cell r="E1292" t="str">
            <v>C24</v>
          </cell>
          <cell r="F1292" t="str">
            <v>UN</v>
          </cell>
          <cell r="G1292">
            <v>1408.8</v>
          </cell>
          <cell r="H1292" t="str">
            <v>FS00</v>
          </cell>
          <cell r="I1292" t="str">
            <v>UN</v>
          </cell>
          <cell r="J1292" t="b">
            <v>1</v>
          </cell>
          <cell r="K1292">
            <v>24</v>
          </cell>
          <cell r="L1292">
            <v>1</v>
          </cell>
          <cell r="M1292">
            <v>24</v>
          </cell>
          <cell r="N1292">
            <v>33811.199999999997</v>
          </cell>
        </row>
        <row r="1293">
          <cell r="C1293" t="str">
            <v>150000989FS00</v>
          </cell>
          <cell r="D1293">
            <v>150000989</v>
          </cell>
          <cell r="E1293" t="str">
            <v>C06</v>
          </cell>
          <cell r="F1293" t="str">
            <v>UN</v>
          </cell>
          <cell r="G1293">
            <v>3227.03</v>
          </cell>
          <cell r="H1293" t="str">
            <v>FS00</v>
          </cell>
          <cell r="I1293" t="str">
            <v>UN</v>
          </cell>
          <cell r="J1293" t="b">
            <v>1</v>
          </cell>
          <cell r="K1293">
            <v>6</v>
          </cell>
          <cell r="L1293">
            <v>1</v>
          </cell>
          <cell r="M1293">
            <v>6</v>
          </cell>
          <cell r="N1293">
            <v>19362.18</v>
          </cell>
        </row>
        <row r="1294">
          <cell r="C1294" t="str">
            <v>104530570FS00</v>
          </cell>
          <cell r="D1294">
            <v>104530570</v>
          </cell>
          <cell r="E1294" t="str">
            <v>C04</v>
          </cell>
          <cell r="F1294" t="str">
            <v>UN</v>
          </cell>
          <cell r="G1294">
            <v>15983.377500000001</v>
          </cell>
          <cell r="H1294" t="str">
            <v>FS00</v>
          </cell>
          <cell r="I1294" t="str">
            <v>UN</v>
          </cell>
          <cell r="J1294" t="b">
            <v>1</v>
          </cell>
          <cell r="K1294">
            <v>4</v>
          </cell>
          <cell r="L1294">
            <v>1</v>
          </cell>
          <cell r="M1294">
            <v>4</v>
          </cell>
          <cell r="N1294">
            <v>63933.51</v>
          </cell>
        </row>
        <row r="1295">
          <cell r="C1295" t="str">
            <v>104512950FS00</v>
          </cell>
          <cell r="D1295">
            <v>104512950</v>
          </cell>
          <cell r="E1295" t="str">
            <v>C04</v>
          </cell>
          <cell r="F1295" t="str">
            <v>UN</v>
          </cell>
          <cell r="G1295">
            <v>13709.7875</v>
          </cell>
          <cell r="H1295" t="str">
            <v>FS00</v>
          </cell>
          <cell r="I1295" t="str">
            <v>UN</v>
          </cell>
          <cell r="J1295" t="b">
            <v>1</v>
          </cell>
          <cell r="K1295">
            <v>4</v>
          </cell>
          <cell r="L1295">
            <v>1</v>
          </cell>
          <cell r="M1295">
            <v>4</v>
          </cell>
          <cell r="N1295">
            <v>54839.15</v>
          </cell>
        </row>
        <row r="1296">
          <cell r="C1296" t="str">
            <v>104544090FS00</v>
          </cell>
          <cell r="D1296">
            <v>104544090</v>
          </cell>
          <cell r="E1296" t="str">
            <v>C12</v>
          </cell>
          <cell r="F1296" t="str">
            <v>UN</v>
          </cell>
          <cell r="G1296">
            <v>3099</v>
          </cell>
          <cell r="H1296" t="str">
            <v>FS00</v>
          </cell>
          <cell r="I1296" t="str">
            <v>UN</v>
          </cell>
          <cell r="J1296" t="b">
            <v>1</v>
          </cell>
          <cell r="K1296">
            <v>12</v>
          </cell>
          <cell r="L1296">
            <v>1</v>
          </cell>
          <cell r="M1296">
            <v>12</v>
          </cell>
          <cell r="N1296">
            <v>37188</v>
          </cell>
        </row>
        <row r="1297">
          <cell r="C1297" t="str">
            <v>104534160FS00</v>
          </cell>
          <cell r="D1297">
            <v>104534160</v>
          </cell>
          <cell r="E1297" t="str">
            <v>C12</v>
          </cell>
          <cell r="F1297" t="str">
            <v>UN</v>
          </cell>
          <cell r="G1297">
            <v>2629</v>
          </cell>
          <cell r="H1297" t="str">
            <v>FS00</v>
          </cell>
          <cell r="I1297" t="str">
            <v>UN</v>
          </cell>
          <cell r="J1297" t="b">
            <v>1</v>
          </cell>
          <cell r="K1297">
            <v>12</v>
          </cell>
          <cell r="L1297">
            <v>1</v>
          </cell>
          <cell r="M1297">
            <v>12</v>
          </cell>
          <cell r="N1297">
            <v>31548</v>
          </cell>
        </row>
        <row r="1298">
          <cell r="C1298" t="str">
            <v>104533920FS00</v>
          </cell>
          <cell r="D1298">
            <v>104533920</v>
          </cell>
          <cell r="E1298" t="str">
            <v>C12</v>
          </cell>
          <cell r="F1298" t="str">
            <v>UN</v>
          </cell>
          <cell r="G1298">
            <v>2757</v>
          </cell>
          <cell r="H1298" t="str">
            <v>FS00</v>
          </cell>
          <cell r="I1298" t="str">
            <v>UN</v>
          </cell>
          <cell r="J1298" t="b">
            <v>1</v>
          </cell>
          <cell r="K1298">
            <v>12</v>
          </cell>
          <cell r="L1298">
            <v>1</v>
          </cell>
          <cell r="M1298">
            <v>12</v>
          </cell>
          <cell r="N1298">
            <v>33084</v>
          </cell>
        </row>
        <row r="1299">
          <cell r="C1299" t="str">
            <v>150000790FS00</v>
          </cell>
          <cell r="D1299">
            <v>150000790</v>
          </cell>
          <cell r="E1299" t="str">
            <v>C12</v>
          </cell>
          <cell r="F1299" t="str">
            <v>UN</v>
          </cell>
          <cell r="G1299">
            <v>734.11</v>
          </cell>
          <cell r="H1299" t="str">
            <v>FS00</v>
          </cell>
          <cell r="I1299" t="str">
            <v>UN</v>
          </cell>
          <cell r="J1299" t="b">
            <v>1</v>
          </cell>
          <cell r="K1299">
            <v>12</v>
          </cell>
          <cell r="L1299">
            <v>1</v>
          </cell>
          <cell r="M1299">
            <v>12</v>
          </cell>
          <cell r="N1299">
            <v>8809.32</v>
          </cell>
        </row>
        <row r="1300">
          <cell r="C1300" t="str">
            <v>104534720FS00</v>
          </cell>
          <cell r="D1300">
            <v>104534720</v>
          </cell>
          <cell r="E1300" t="str">
            <v>C02</v>
          </cell>
          <cell r="F1300" t="str">
            <v>UN</v>
          </cell>
          <cell r="G1300">
            <v>2553</v>
          </cell>
          <cell r="H1300" t="str">
            <v>FS00</v>
          </cell>
          <cell r="I1300" t="str">
            <v>UN</v>
          </cell>
          <cell r="J1300" t="b">
            <v>1</v>
          </cell>
          <cell r="K1300">
            <v>2</v>
          </cell>
          <cell r="L1300">
            <v>1</v>
          </cell>
          <cell r="M1300">
            <v>2</v>
          </cell>
          <cell r="N1300">
            <v>5106</v>
          </cell>
        </row>
        <row r="1301">
          <cell r="C1301" t="str">
            <v>150001763FS00</v>
          </cell>
          <cell r="D1301">
            <v>150001763</v>
          </cell>
          <cell r="E1301" t="str">
            <v>C10</v>
          </cell>
          <cell r="F1301" t="str">
            <v>UN</v>
          </cell>
          <cell r="G1301">
            <v>10481.27</v>
          </cell>
          <cell r="H1301" t="str">
            <v>FS00</v>
          </cell>
          <cell r="I1301" t="str">
            <v>UN</v>
          </cell>
          <cell r="J1301" t="b">
            <v>1</v>
          </cell>
          <cell r="K1301">
            <v>10</v>
          </cell>
          <cell r="L1301">
            <v>1</v>
          </cell>
          <cell r="M1301">
            <v>10</v>
          </cell>
          <cell r="N1301">
            <v>104812.70000000001</v>
          </cell>
        </row>
        <row r="1302">
          <cell r="C1302" t="str">
            <v>104528600FS00</v>
          </cell>
          <cell r="D1302">
            <v>104528600</v>
          </cell>
          <cell r="E1302" t="str">
            <v>C10</v>
          </cell>
          <cell r="F1302" t="str">
            <v>UN</v>
          </cell>
          <cell r="G1302">
            <v>8900</v>
          </cell>
          <cell r="H1302" t="str">
            <v>FS00</v>
          </cell>
          <cell r="I1302" t="str">
            <v>UN</v>
          </cell>
          <cell r="J1302" t="b">
            <v>1</v>
          </cell>
          <cell r="K1302">
            <v>10</v>
          </cell>
          <cell r="L1302">
            <v>1</v>
          </cell>
          <cell r="M1302">
            <v>10</v>
          </cell>
          <cell r="N1302">
            <v>89000</v>
          </cell>
        </row>
        <row r="1303">
          <cell r="C1303" t="str">
            <v>150000761FS00</v>
          </cell>
          <cell r="D1303">
            <v>150000761</v>
          </cell>
          <cell r="E1303" t="str">
            <v>C10</v>
          </cell>
          <cell r="F1303" t="str">
            <v>UN</v>
          </cell>
          <cell r="G1303">
            <v>3485</v>
          </cell>
          <cell r="H1303" t="str">
            <v>FS00</v>
          </cell>
          <cell r="I1303" t="str">
            <v>UN</v>
          </cell>
          <cell r="J1303" t="b">
            <v>1</v>
          </cell>
          <cell r="K1303">
            <v>10</v>
          </cell>
          <cell r="L1303">
            <v>1</v>
          </cell>
          <cell r="M1303">
            <v>10</v>
          </cell>
          <cell r="N1303">
            <v>34850</v>
          </cell>
        </row>
        <row r="1304">
          <cell r="C1304" t="str">
            <v>150000764FS00</v>
          </cell>
          <cell r="D1304">
            <v>150000764</v>
          </cell>
          <cell r="E1304" t="str">
            <v>C10</v>
          </cell>
          <cell r="F1304" t="str">
            <v>UN</v>
          </cell>
          <cell r="G1304">
            <v>6250.03</v>
          </cell>
          <cell r="H1304" t="str">
            <v>FS00</v>
          </cell>
          <cell r="I1304" t="str">
            <v>UN</v>
          </cell>
          <cell r="J1304" t="b">
            <v>1</v>
          </cell>
          <cell r="K1304">
            <v>10</v>
          </cell>
          <cell r="L1304">
            <v>1</v>
          </cell>
          <cell r="M1304">
            <v>10</v>
          </cell>
          <cell r="N1304">
            <v>62500.299999999996</v>
          </cell>
        </row>
        <row r="1305">
          <cell r="C1305" t="str">
            <v>104547360FS00</v>
          </cell>
          <cell r="D1305">
            <v>104547360</v>
          </cell>
          <cell r="E1305" t="str">
            <v>C25</v>
          </cell>
          <cell r="F1305" t="str">
            <v>UN</v>
          </cell>
          <cell r="G1305">
            <v>350</v>
          </cell>
          <cell r="H1305" t="str">
            <v>FS00</v>
          </cell>
          <cell r="I1305" t="str">
            <v>UN</v>
          </cell>
          <cell r="J1305" t="b">
            <v>1</v>
          </cell>
          <cell r="K1305">
            <v>25</v>
          </cell>
          <cell r="L1305">
            <v>1</v>
          </cell>
          <cell r="M1305">
            <v>25</v>
          </cell>
          <cell r="N1305">
            <v>8750</v>
          </cell>
        </row>
        <row r="1306">
          <cell r="C1306" t="str">
            <v>104547320FS00</v>
          </cell>
          <cell r="D1306">
            <v>104547320</v>
          </cell>
          <cell r="E1306" t="str">
            <v>C25</v>
          </cell>
          <cell r="F1306" t="str">
            <v>UN</v>
          </cell>
          <cell r="G1306">
            <v>480</v>
          </cell>
          <cell r="H1306" t="str">
            <v>FS00</v>
          </cell>
          <cell r="I1306" t="str">
            <v>UN</v>
          </cell>
          <cell r="J1306" t="b">
            <v>1</v>
          </cell>
          <cell r="K1306">
            <v>25</v>
          </cell>
          <cell r="L1306">
            <v>1</v>
          </cell>
          <cell r="M1306">
            <v>25</v>
          </cell>
          <cell r="N1306">
            <v>12000</v>
          </cell>
        </row>
        <row r="1307">
          <cell r="C1307" t="str">
            <v>104547340FS00</v>
          </cell>
          <cell r="D1307">
            <v>104547340</v>
          </cell>
          <cell r="E1307" t="str">
            <v>C25</v>
          </cell>
          <cell r="F1307" t="str">
            <v>UN</v>
          </cell>
          <cell r="G1307">
            <v>480</v>
          </cell>
          <cell r="H1307" t="str">
            <v>FS00</v>
          </cell>
          <cell r="I1307" t="str">
            <v>UN</v>
          </cell>
          <cell r="J1307" t="b">
            <v>1</v>
          </cell>
          <cell r="K1307">
            <v>25</v>
          </cell>
          <cell r="L1307">
            <v>1</v>
          </cell>
          <cell r="M1307">
            <v>25</v>
          </cell>
          <cell r="N1307">
            <v>12000</v>
          </cell>
        </row>
        <row r="1308">
          <cell r="C1308" t="str">
            <v>104547350FS00</v>
          </cell>
          <cell r="D1308">
            <v>104547350</v>
          </cell>
          <cell r="E1308" t="str">
            <v>C25</v>
          </cell>
          <cell r="F1308" t="str">
            <v>UN</v>
          </cell>
          <cell r="G1308">
            <v>450</v>
          </cell>
          <cell r="H1308" t="str">
            <v>FS00</v>
          </cell>
          <cell r="I1308" t="str">
            <v>UN</v>
          </cell>
          <cell r="J1308" t="b">
            <v>1</v>
          </cell>
          <cell r="K1308">
            <v>25</v>
          </cell>
          <cell r="L1308">
            <v>1</v>
          </cell>
          <cell r="M1308">
            <v>25</v>
          </cell>
          <cell r="N1308">
            <v>11250</v>
          </cell>
        </row>
        <row r="1309">
          <cell r="C1309" t="str">
            <v>104547330FS00</v>
          </cell>
          <cell r="D1309">
            <v>104547330</v>
          </cell>
          <cell r="E1309" t="str">
            <v>C25</v>
          </cell>
          <cell r="F1309" t="str">
            <v>UN</v>
          </cell>
          <cell r="G1309">
            <v>410</v>
          </cell>
          <cell r="H1309" t="str">
            <v>FS00</v>
          </cell>
          <cell r="I1309" t="str">
            <v>UN</v>
          </cell>
          <cell r="J1309" t="b">
            <v>1</v>
          </cell>
          <cell r="K1309">
            <v>25</v>
          </cell>
          <cell r="L1309">
            <v>1</v>
          </cell>
          <cell r="M1309">
            <v>25</v>
          </cell>
          <cell r="N1309">
            <v>10250</v>
          </cell>
        </row>
        <row r="1310">
          <cell r="C1310" t="str">
            <v>150000862FS00</v>
          </cell>
          <cell r="D1310">
            <v>150000862</v>
          </cell>
          <cell r="E1310" t="str">
            <v>C10</v>
          </cell>
          <cell r="F1310" t="str">
            <v>UN</v>
          </cell>
          <cell r="G1310">
            <v>7688.26</v>
          </cell>
          <cell r="H1310" t="str">
            <v>FS00</v>
          </cell>
          <cell r="I1310" t="str">
            <v>UN</v>
          </cell>
          <cell r="J1310" t="b">
            <v>1</v>
          </cell>
          <cell r="K1310">
            <v>10</v>
          </cell>
          <cell r="L1310">
            <v>1</v>
          </cell>
          <cell r="M1310">
            <v>10</v>
          </cell>
          <cell r="N1310">
            <v>76882.600000000006</v>
          </cell>
        </row>
        <row r="1311">
          <cell r="C1311" t="str">
            <v>150000767FS00</v>
          </cell>
          <cell r="D1311">
            <v>150000767</v>
          </cell>
          <cell r="E1311" t="str">
            <v>C10</v>
          </cell>
          <cell r="F1311" t="str">
            <v>UN</v>
          </cell>
          <cell r="G1311">
            <v>9194.6</v>
          </cell>
          <cell r="H1311" t="str">
            <v>FS00</v>
          </cell>
          <cell r="I1311" t="str">
            <v>UN</v>
          </cell>
          <cell r="J1311" t="b">
            <v>1</v>
          </cell>
          <cell r="K1311">
            <v>10</v>
          </cell>
          <cell r="L1311">
            <v>1</v>
          </cell>
          <cell r="M1311">
            <v>10</v>
          </cell>
          <cell r="N1311">
            <v>91946</v>
          </cell>
        </row>
        <row r="1312">
          <cell r="C1312" t="str">
            <v>150000769FS00</v>
          </cell>
          <cell r="D1312">
            <v>150000769</v>
          </cell>
          <cell r="E1312" t="str">
            <v>C10</v>
          </cell>
          <cell r="F1312" t="str">
            <v>UN</v>
          </cell>
          <cell r="G1312">
            <v>3446.12</v>
          </cell>
          <cell r="H1312" t="str">
            <v>FS00</v>
          </cell>
          <cell r="I1312" t="str">
            <v>UN</v>
          </cell>
          <cell r="J1312" t="b">
            <v>1</v>
          </cell>
          <cell r="K1312">
            <v>10</v>
          </cell>
          <cell r="L1312">
            <v>1</v>
          </cell>
          <cell r="M1312">
            <v>10</v>
          </cell>
          <cell r="N1312">
            <v>34461.199999999997</v>
          </cell>
        </row>
        <row r="1313">
          <cell r="C1313" t="str">
            <v>150001764FS00</v>
          </cell>
          <cell r="D1313">
            <v>150001764</v>
          </cell>
          <cell r="E1313" t="str">
            <v>C10</v>
          </cell>
          <cell r="F1313" t="str">
            <v>UN</v>
          </cell>
          <cell r="G1313">
            <v>3800.01</v>
          </cell>
          <cell r="H1313" t="str">
            <v>FS00</v>
          </cell>
          <cell r="I1313" t="str">
            <v>UN</v>
          </cell>
          <cell r="J1313" t="b">
            <v>1</v>
          </cell>
          <cell r="K1313">
            <v>10</v>
          </cell>
          <cell r="L1313">
            <v>1</v>
          </cell>
          <cell r="M1313">
            <v>10</v>
          </cell>
          <cell r="N1313">
            <v>38000.100000000006</v>
          </cell>
        </row>
        <row r="1314">
          <cell r="C1314" t="str">
            <v>104512250FS00</v>
          </cell>
          <cell r="D1314">
            <v>104512250</v>
          </cell>
          <cell r="E1314" t="str">
            <v>C10</v>
          </cell>
          <cell r="F1314" t="str">
            <v>UN</v>
          </cell>
          <cell r="G1314">
            <v>1097.45</v>
          </cell>
          <cell r="H1314" t="str">
            <v>FS00</v>
          </cell>
          <cell r="I1314" t="str">
            <v>UN</v>
          </cell>
          <cell r="J1314" t="b">
            <v>1</v>
          </cell>
          <cell r="K1314">
            <v>10</v>
          </cell>
          <cell r="L1314">
            <v>1</v>
          </cell>
          <cell r="M1314">
            <v>10</v>
          </cell>
          <cell r="N1314">
            <v>10974.5</v>
          </cell>
        </row>
        <row r="1315">
          <cell r="C1315" t="str">
            <v>104512170FS00</v>
          </cell>
          <cell r="D1315">
            <v>104512170</v>
          </cell>
          <cell r="E1315" t="str">
            <v>C08</v>
          </cell>
          <cell r="F1315" t="str">
            <v>UN</v>
          </cell>
          <cell r="G1315">
            <v>1465.4862499999999</v>
          </cell>
          <cell r="H1315" t="str">
            <v>FS00</v>
          </cell>
          <cell r="I1315" t="str">
            <v>UN</v>
          </cell>
          <cell r="J1315" t="b">
            <v>1</v>
          </cell>
          <cell r="K1315">
            <v>8</v>
          </cell>
          <cell r="L1315">
            <v>1</v>
          </cell>
          <cell r="M1315">
            <v>8</v>
          </cell>
          <cell r="N1315">
            <v>11723.89</v>
          </cell>
        </row>
        <row r="1316">
          <cell r="C1316" t="str">
            <v>104531470FS00</v>
          </cell>
          <cell r="D1316">
            <v>104531470</v>
          </cell>
          <cell r="E1316" t="str">
            <v>C48</v>
          </cell>
          <cell r="F1316" t="str">
            <v>UN</v>
          </cell>
          <cell r="G1316">
            <v>429</v>
          </cell>
          <cell r="H1316" t="str">
            <v>FS00</v>
          </cell>
          <cell r="I1316" t="str">
            <v>UN</v>
          </cell>
          <cell r="J1316" t="b">
            <v>1</v>
          </cell>
          <cell r="K1316">
            <v>48</v>
          </cell>
          <cell r="L1316">
            <v>1</v>
          </cell>
          <cell r="M1316">
            <v>48</v>
          </cell>
          <cell r="N1316">
            <v>20592</v>
          </cell>
        </row>
        <row r="1317">
          <cell r="C1317" t="str">
            <v>104531480FS00</v>
          </cell>
          <cell r="D1317">
            <v>104531480</v>
          </cell>
          <cell r="E1317" t="str">
            <v>C48</v>
          </cell>
          <cell r="F1317" t="str">
            <v>UN</v>
          </cell>
          <cell r="G1317">
            <v>429</v>
          </cell>
          <cell r="H1317" t="str">
            <v>FS00</v>
          </cell>
          <cell r="I1317" t="str">
            <v>UN</v>
          </cell>
          <cell r="J1317" t="b">
            <v>1</v>
          </cell>
          <cell r="K1317">
            <v>48</v>
          </cell>
          <cell r="L1317">
            <v>1</v>
          </cell>
          <cell r="M1317">
            <v>48</v>
          </cell>
          <cell r="N1317">
            <v>20592</v>
          </cell>
        </row>
        <row r="1318">
          <cell r="C1318" t="str">
            <v>104534590FS00</v>
          </cell>
          <cell r="D1318">
            <v>104534590</v>
          </cell>
          <cell r="E1318" t="str">
            <v>C09</v>
          </cell>
          <cell r="F1318" t="str">
            <v>UN</v>
          </cell>
          <cell r="G1318">
            <v>1518</v>
          </cell>
          <cell r="H1318" t="str">
            <v>FS00</v>
          </cell>
          <cell r="I1318" t="str">
            <v>UN</v>
          </cell>
          <cell r="J1318" t="b">
            <v>1</v>
          </cell>
          <cell r="K1318">
            <v>9</v>
          </cell>
          <cell r="L1318">
            <v>1</v>
          </cell>
          <cell r="M1318">
            <v>9</v>
          </cell>
          <cell r="N1318">
            <v>13662</v>
          </cell>
        </row>
        <row r="1319">
          <cell r="C1319" t="str">
            <v>104534560FS00</v>
          </cell>
          <cell r="D1319">
            <v>104534560</v>
          </cell>
          <cell r="E1319" t="str">
            <v>C24</v>
          </cell>
          <cell r="F1319" t="str">
            <v>UN</v>
          </cell>
          <cell r="G1319">
            <v>398</v>
          </cell>
          <cell r="H1319" t="str">
            <v>FS00</v>
          </cell>
          <cell r="I1319" t="str">
            <v>UN</v>
          </cell>
          <cell r="J1319" t="b">
            <v>1</v>
          </cell>
          <cell r="K1319">
            <v>24</v>
          </cell>
          <cell r="L1319">
            <v>1</v>
          </cell>
          <cell r="M1319">
            <v>24</v>
          </cell>
          <cell r="N1319">
            <v>9552</v>
          </cell>
        </row>
        <row r="1320">
          <cell r="C1320" t="str">
            <v>104534570FS00</v>
          </cell>
          <cell r="D1320">
            <v>104534570</v>
          </cell>
          <cell r="E1320" t="str">
            <v>C24</v>
          </cell>
          <cell r="F1320" t="str">
            <v>UN</v>
          </cell>
          <cell r="G1320">
            <v>582</v>
          </cell>
          <cell r="H1320" t="str">
            <v>FS00</v>
          </cell>
          <cell r="I1320" t="str">
            <v>UN</v>
          </cell>
          <cell r="J1320" t="b">
            <v>1</v>
          </cell>
          <cell r="K1320">
            <v>24</v>
          </cell>
          <cell r="L1320">
            <v>1</v>
          </cell>
          <cell r="M1320">
            <v>24</v>
          </cell>
          <cell r="N1320">
            <v>13968</v>
          </cell>
        </row>
        <row r="1321">
          <cell r="C1321" t="str">
            <v>104532720FS00</v>
          </cell>
          <cell r="D1321">
            <v>104532720</v>
          </cell>
          <cell r="E1321" t="str">
            <v>C24</v>
          </cell>
          <cell r="F1321" t="str">
            <v>UN</v>
          </cell>
          <cell r="G1321">
            <v>912</v>
          </cell>
          <cell r="H1321" t="str">
            <v>FS00</v>
          </cell>
          <cell r="I1321" t="str">
            <v>UN</v>
          </cell>
          <cell r="J1321" t="b">
            <v>1</v>
          </cell>
          <cell r="K1321">
            <v>24</v>
          </cell>
          <cell r="L1321">
            <v>1</v>
          </cell>
          <cell r="M1321">
            <v>24</v>
          </cell>
          <cell r="N1321">
            <v>21888</v>
          </cell>
        </row>
        <row r="1322">
          <cell r="C1322" t="str">
            <v>104534580FS00</v>
          </cell>
          <cell r="D1322">
            <v>104534580</v>
          </cell>
          <cell r="E1322" t="str">
            <v>C12</v>
          </cell>
          <cell r="F1322" t="str">
            <v>UN</v>
          </cell>
          <cell r="G1322">
            <v>1319</v>
          </cell>
          <cell r="H1322" t="str">
            <v>FS00</v>
          </cell>
          <cell r="I1322" t="str">
            <v>UN</v>
          </cell>
          <cell r="J1322" t="b">
            <v>1</v>
          </cell>
          <cell r="K1322">
            <v>12</v>
          </cell>
          <cell r="L1322">
            <v>1</v>
          </cell>
          <cell r="M1322">
            <v>12</v>
          </cell>
          <cell r="N1322">
            <v>15828</v>
          </cell>
        </row>
        <row r="1323">
          <cell r="C1323" t="str">
            <v>150001407FS00</v>
          </cell>
          <cell r="D1323">
            <v>150001407</v>
          </cell>
          <cell r="E1323" t="str">
            <v>C05</v>
          </cell>
          <cell r="F1323" t="str">
            <v>UN</v>
          </cell>
          <cell r="G1323">
            <v>3034.04</v>
          </cell>
          <cell r="H1323" t="str">
            <v>FS00</v>
          </cell>
          <cell r="I1323" t="str">
            <v>UN</v>
          </cell>
          <cell r="J1323" t="b">
            <v>1</v>
          </cell>
          <cell r="K1323">
            <v>5</v>
          </cell>
          <cell r="L1323">
            <v>1</v>
          </cell>
          <cell r="M1323">
            <v>5</v>
          </cell>
          <cell r="N1323">
            <v>15170.2</v>
          </cell>
        </row>
        <row r="1324">
          <cell r="C1324" t="str">
            <v>104547200FS00</v>
          </cell>
          <cell r="D1324">
            <v>104547200</v>
          </cell>
          <cell r="E1324" t="str">
            <v>Y50</v>
          </cell>
          <cell r="F1324" t="str">
            <v>UN</v>
          </cell>
          <cell r="G1324">
            <v>110</v>
          </cell>
          <cell r="H1324" t="str">
            <v>FS00</v>
          </cell>
          <cell r="I1324" t="str">
            <v>UN</v>
          </cell>
          <cell r="J1324" t="b">
            <v>1</v>
          </cell>
          <cell r="K1324">
            <v>250</v>
          </cell>
          <cell r="L1324">
            <v>1</v>
          </cell>
          <cell r="M1324">
            <v>250</v>
          </cell>
          <cell r="N1324">
            <v>27500</v>
          </cell>
        </row>
        <row r="1325">
          <cell r="C1325" t="str">
            <v>104547970FS00</v>
          </cell>
          <cell r="D1325">
            <v>104547970</v>
          </cell>
          <cell r="E1325" t="str">
            <v>Y00</v>
          </cell>
          <cell r="F1325" t="str">
            <v>UN</v>
          </cell>
          <cell r="G1325">
            <v>103</v>
          </cell>
          <cell r="H1325" t="str">
            <v>FS00</v>
          </cell>
          <cell r="I1325" t="str">
            <v>UN</v>
          </cell>
          <cell r="J1325" t="b">
            <v>1</v>
          </cell>
          <cell r="K1325">
            <v>200</v>
          </cell>
          <cell r="L1325">
            <v>1</v>
          </cell>
          <cell r="M1325">
            <v>200</v>
          </cell>
          <cell r="N1325">
            <v>20600</v>
          </cell>
        </row>
        <row r="1326">
          <cell r="C1326" t="str">
            <v>104545240FS00</v>
          </cell>
          <cell r="D1326">
            <v>104545240</v>
          </cell>
          <cell r="E1326" t="str">
            <v>C10</v>
          </cell>
          <cell r="F1326" t="str">
            <v>UN</v>
          </cell>
          <cell r="G1326">
            <v>2006</v>
          </cell>
          <cell r="H1326" t="str">
            <v>FS00</v>
          </cell>
          <cell r="I1326" t="str">
            <v>UN</v>
          </cell>
          <cell r="J1326" t="b">
            <v>1</v>
          </cell>
          <cell r="K1326">
            <v>10</v>
          </cell>
          <cell r="L1326">
            <v>1</v>
          </cell>
          <cell r="M1326">
            <v>10</v>
          </cell>
          <cell r="N1326">
            <v>20060</v>
          </cell>
        </row>
        <row r="1327">
          <cell r="C1327" t="str">
            <v>104524930FS00</v>
          </cell>
          <cell r="D1327">
            <v>104524930</v>
          </cell>
          <cell r="E1327" t="str">
            <v>Y00</v>
          </cell>
          <cell r="F1327" t="str">
            <v>UN</v>
          </cell>
          <cell r="G1327">
            <v>13.98</v>
          </cell>
          <cell r="H1327" t="str">
            <v>FS00</v>
          </cell>
          <cell r="I1327" t="str">
            <v>UN</v>
          </cell>
          <cell r="J1327" t="b">
            <v>1</v>
          </cell>
          <cell r="K1327">
            <v>200</v>
          </cell>
          <cell r="L1327">
            <v>1</v>
          </cell>
          <cell r="M1327">
            <v>200</v>
          </cell>
          <cell r="N1327">
            <v>2796</v>
          </cell>
        </row>
        <row r="1328">
          <cell r="C1328" t="str">
            <v>104524100FS00</v>
          </cell>
          <cell r="D1328">
            <v>104524100</v>
          </cell>
          <cell r="E1328" t="str">
            <v>W00</v>
          </cell>
          <cell r="F1328" t="str">
            <v>UN</v>
          </cell>
          <cell r="G1328">
            <v>10.98</v>
          </cell>
          <cell r="H1328" t="str">
            <v>FS00</v>
          </cell>
          <cell r="I1328" t="str">
            <v>UN</v>
          </cell>
          <cell r="J1328" t="b">
            <v>1</v>
          </cell>
          <cell r="K1328">
            <v>400</v>
          </cell>
          <cell r="L1328">
            <v>1</v>
          </cell>
          <cell r="M1328">
            <v>400</v>
          </cell>
          <cell r="N1328">
            <v>4392</v>
          </cell>
        </row>
        <row r="1329">
          <cell r="C1329" t="str">
            <v>104537850FS00</v>
          </cell>
          <cell r="D1329">
            <v>104537850</v>
          </cell>
          <cell r="E1329" t="str">
            <v>1Q</v>
          </cell>
          <cell r="F1329" t="str">
            <v>UN</v>
          </cell>
          <cell r="G1329">
            <v>28</v>
          </cell>
          <cell r="H1329" t="str">
            <v>FS00</v>
          </cell>
          <cell r="I1329" t="str">
            <v>UN</v>
          </cell>
          <cell r="J1329" t="b">
            <v>1</v>
          </cell>
          <cell r="K1329">
            <v>1000</v>
          </cell>
          <cell r="L1329">
            <v>1</v>
          </cell>
          <cell r="M1329">
            <v>1000</v>
          </cell>
          <cell r="N1329">
            <v>28000</v>
          </cell>
        </row>
        <row r="1330">
          <cell r="C1330" t="str">
            <v>104541820FS00</v>
          </cell>
          <cell r="D1330">
            <v>104541820</v>
          </cell>
          <cell r="E1330" t="str">
            <v>1Q</v>
          </cell>
          <cell r="F1330" t="str">
            <v>UN</v>
          </cell>
          <cell r="G1330">
            <v>52</v>
          </cell>
          <cell r="H1330" t="str">
            <v>FS00</v>
          </cell>
          <cell r="I1330" t="str">
            <v>UN</v>
          </cell>
          <cell r="J1330" t="b">
            <v>1</v>
          </cell>
          <cell r="K1330">
            <v>1000</v>
          </cell>
          <cell r="L1330">
            <v>1</v>
          </cell>
          <cell r="M1330">
            <v>1000</v>
          </cell>
          <cell r="N1330">
            <v>52000</v>
          </cell>
        </row>
        <row r="1331">
          <cell r="C1331" t="str">
            <v>104540010FS00</v>
          </cell>
          <cell r="D1331">
            <v>104540010</v>
          </cell>
          <cell r="E1331" t="str">
            <v>Y50</v>
          </cell>
          <cell r="F1331" t="str">
            <v>UN</v>
          </cell>
          <cell r="G1331">
            <v>83</v>
          </cell>
          <cell r="H1331" t="str">
            <v>FS00</v>
          </cell>
          <cell r="I1331" t="str">
            <v>UN</v>
          </cell>
          <cell r="J1331" t="b">
            <v>1</v>
          </cell>
          <cell r="K1331">
            <v>250</v>
          </cell>
          <cell r="L1331">
            <v>1</v>
          </cell>
          <cell r="M1331">
            <v>250</v>
          </cell>
          <cell r="N1331">
            <v>20750</v>
          </cell>
        </row>
        <row r="1332">
          <cell r="C1332" t="str">
            <v>104524490FS00</v>
          </cell>
          <cell r="D1332">
            <v>104524490</v>
          </cell>
          <cell r="E1332" t="str">
            <v>UN</v>
          </cell>
          <cell r="F1332" t="str">
            <v>UN</v>
          </cell>
          <cell r="G1332">
            <v>2151.84</v>
          </cell>
          <cell r="H1332" t="str">
            <v>FS00</v>
          </cell>
          <cell r="I1332" t="str">
            <v>UN</v>
          </cell>
          <cell r="J1332" t="b">
            <v>1</v>
          </cell>
          <cell r="K1332">
            <v>1</v>
          </cell>
          <cell r="L1332">
            <v>1</v>
          </cell>
          <cell r="M1332">
            <v>1</v>
          </cell>
          <cell r="N1332">
            <v>2151.84</v>
          </cell>
        </row>
        <row r="1333">
          <cell r="C1333" t="str">
            <v>104524230FS00</v>
          </cell>
          <cell r="D1333">
            <v>104524230</v>
          </cell>
          <cell r="E1333" t="str">
            <v>Z00</v>
          </cell>
          <cell r="F1333" t="str">
            <v>UN</v>
          </cell>
          <cell r="G1333">
            <v>30.1</v>
          </cell>
          <cell r="H1333" t="str">
            <v>FS00</v>
          </cell>
          <cell r="I1333" t="str">
            <v>UN</v>
          </cell>
          <cell r="J1333" t="b">
            <v>1</v>
          </cell>
          <cell r="K1333">
            <v>100</v>
          </cell>
          <cell r="L1333">
            <v>1</v>
          </cell>
          <cell r="M1333">
            <v>100</v>
          </cell>
          <cell r="N1333">
            <v>3010</v>
          </cell>
        </row>
        <row r="1334">
          <cell r="C1334" t="str">
            <v>104533690FS00</v>
          </cell>
          <cell r="D1334">
            <v>104533690</v>
          </cell>
          <cell r="E1334" t="str">
            <v>C12</v>
          </cell>
          <cell r="F1334" t="str">
            <v>UN</v>
          </cell>
          <cell r="G1334">
            <v>2377</v>
          </cell>
          <cell r="H1334" t="str">
            <v>FS00</v>
          </cell>
          <cell r="I1334" t="str">
            <v>UN</v>
          </cell>
          <cell r="J1334" t="b">
            <v>1</v>
          </cell>
          <cell r="K1334">
            <v>12</v>
          </cell>
          <cell r="L1334">
            <v>1</v>
          </cell>
          <cell r="M1334">
            <v>12</v>
          </cell>
          <cell r="N1334">
            <v>28524</v>
          </cell>
        </row>
        <row r="1335">
          <cell r="C1335" t="str">
            <v>104524260FS00</v>
          </cell>
          <cell r="D1335">
            <v>104524260</v>
          </cell>
          <cell r="E1335" t="str">
            <v>Z00</v>
          </cell>
          <cell r="F1335" t="str">
            <v>UN</v>
          </cell>
          <cell r="G1335">
            <v>37.770000000000003</v>
          </cell>
          <cell r="H1335" t="str">
            <v>FS00</v>
          </cell>
          <cell r="I1335" t="str">
            <v>UN</v>
          </cell>
          <cell r="J1335" t="b">
            <v>1</v>
          </cell>
          <cell r="K1335">
            <v>100</v>
          </cell>
          <cell r="L1335">
            <v>1</v>
          </cell>
          <cell r="M1335">
            <v>100</v>
          </cell>
          <cell r="N1335">
            <v>3777.0000000000005</v>
          </cell>
        </row>
        <row r="1336">
          <cell r="C1336" t="str">
            <v>104524250FS00</v>
          </cell>
          <cell r="D1336">
            <v>104524250</v>
          </cell>
          <cell r="E1336" t="str">
            <v>Z00</v>
          </cell>
          <cell r="F1336" t="str">
            <v>UN</v>
          </cell>
          <cell r="G1336">
            <v>29.38</v>
          </cell>
          <cell r="H1336" t="str">
            <v>FS00</v>
          </cell>
          <cell r="I1336" t="str">
            <v>UN</v>
          </cell>
          <cell r="J1336" t="b">
            <v>1</v>
          </cell>
          <cell r="K1336">
            <v>100</v>
          </cell>
          <cell r="L1336">
            <v>1</v>
          </cell>
          <cell r="M1336">
            <v>100</v>
          </cell>
          <cell r="N1336">
            <v>2938</v>
          </cell>
        </row>
        <row r="1337">
          <cell r="C1337" t="str">
            <v>104524240FS00</v>
          </cell>
          <cell r="D1337">
            <v>104524240</v>
          </cell>
          <cell r="E1337" t="str">
            <v>Z00</v>
          </cell>
          <cell r="F1337" t="str">
            <v>UN</v>
          </cell>
          <cell r="G1337">
            <v>29.49</v>
          </cell>
          <cell r="H1337" t="str">
            <v>FS00</v>
          </cell>
          <cell r="I1337" t="str">
            <v>UN</v>
          </cell>
          <cell r="J1337" t="b">
            <v>1</v>
          </cell>
          <cell r="K1337">
            <v>100</v>
          </cell>
          <cell r="L1337">
            <v>1</v>
          </cell>
          <cell r="M1337">
            <v>100</v>
          </cell>
          <cell r="N1337">
            <v>2949</v>
          </cell>
        </row>
        <row r="1338">
          <cell r="C1338" t="str">
            <v>104537680FS00</v>
          </cell>
          <cell r="D1338">
            <v>104537680</v>
          </cell>
          <cell r="E1338" t="str">
            <v>UN</v>
          </cell>
          <cell r="F1338" t="str">
            <v>UN</v>
          </cell>
          <cell r="G1338">
            <v>2933</v>
          </cell>
          <cell r="H1338" t="str">
            <v>FS00</v>
          </cell>
          <cell r="I1338" t="str">
            <v>UN</v>
          </cell>
          <cell r="J1338" t="b">
            <v>1</v>
          </cell>
          <cell r="K1338">
            <v>1</v>
          </cell>
          <cell r="L1338">
            <v>1</v>
          </cell>
          <cell r="M1338">
            <v>1</v>
          </cell>
          <cell r="N1338">
            <v>2933</v>
          </cell>
        </row>
        <row r="1339">
          <cell r="C1339" t="str">
            <v>104537670FS00</v>
          </cell>
          <cell r="D1339">
            <v>104537670</v>
          </cell>
          <cell r="E1339" t="str">
            <v>UN</v>
          </cell>
          <cell r="F1339" t="str">
            <v>UN</v>
          </cell>
          <cell r="G1339">
            <v>2588</v>
          </cell>
          <cell r="H1339" t="str">
            <v>FS00</v>
          </cell>
          <cell r="I1339" t="str">
            <v>UN</v>
          </cell>
          <cell r="J1339" t="b">
            <v>1</v>
          </cell>
          <cell r="K1339">
            <v>1</v>
          </cell>
          <cell r="L1339">
            <v>1</v>
          </cell>
          <cell r="M1339">
            <v>1</v>
          </cell>
          <cell r="N1339">
            <v>2588</v>
          </cell>
        </row>
        <row r="1340">
          <cell r="C1340" t="str">
            <v>104537660FS00</v>
          </cell>
          <cell r="D1340">
            <v>104537660</v>
          </cell>
          <cell r="E1340" t="str">
            <v>UN</v>
          </cell>
          <cell r="F1340" t="str">
            <v>UN</v>
          </cell>
          <cell r="G1340">
            <v>2988</v>
          </cell>
          <cell r="H1340" t="str">
            <v>FS00</v>
          </cell>
          <cell r="I1340" t="str">
            <v>UN</v>
          </cell>
          <cell r="J1340" t="b">
            <v>1</v>
          </cell>
          <cell r="K1340">
            <v>1</v>
          </cell>
          <cell r="L1340">
            <v>1</v>
          </cell>
          <cell r="M1340">
            <v>1</v>
          </cell>
          <cell r="N1340">
            <v>2988</v>
          </cell>
        </row>
        <row r="1341">
          <cell r="C1341" t="str">
            <v>104524520FS00</v>
          </cell>
          <cell r="D1341">
            <v>104524520</v>
          </cell>
          <cell r="E1341" t="str">
            <v>UN</v>
          </cell>
          <cell r="F1341" t="str">
            <v>UN</v>
          </cell>
          <cell r="G1341">
            <v>2902.58</v>
          </cell>
          <cell r="H1341" t="str">
            <v>FS00</v>
          </cell>
          <cell r="I1341" t="str">
            <v>UN</v>
          </cell>
          <cell r="J1341" t="b">
            <v>1</v>
          </cell>
          <cell r="K1341">
            <v>1</v>
          </cell>
          <cell r="L1341">
            <v>1</v>
          </cell>
          <cell r="M1341">
            <v>1</v>
          </cell>
          <cell r="N1341">
            <v>2902.58</v>
          </cell>
        </row>
        <row r="1342">
          <cell r="C1342" t="str">
            <v>104524510FS00</v>
          </cell>
          <cell r="D1342">
            <v>104524510</v>
          </cell>
          <cell r="E1342" t="str">
            <v>UN</v>
          </cell>
          <cell r="F1342" t="str">
            <v>UN</v>
          </cell>
          <cell r="G1342">
            <v>2893.04</v>
          </cell>
          <cell r="H1342" t="str">
            <v>FS00</v>
          </cell>
          <cell r="I1342" t="str">
            <v>UN</v>
          </cell>
          <cell r="J1342" t="b">
            <v>1</v>
          </cell>
          <cell r="K1342">
            <v>1</v>
          </cell>
          <cell r="L1342">
            <v>1</v>
          </cell>
          <cell r="M1342">
            <v>1</v>
          </cell>
          <cell r="N1342">
            <v>2893.04</v>
          </cell>
        </row>
        <row r="1343">
          <cell r="C1343" t="str">
            <v>104524500FS00</v>
          </cell>
          <cell r="D1343">
            <v>104524500</v>
          </cell>
          <cell r="E1343" t="str">
            <v>UN</v>
          </cell>
          <cell r="F1343" t="str">
            <v>UN</v>
          </cell>
          <cell r="G1343">
            <v>3491.35</v>
          </cell>
          <cell r="H1343" t="str">
            <v>FS00</v>
          </cell>
          <cell r="I1343" t="str">
            <v>UN</v>
          </cell>
          <cell r="J1343" t="b">
            <v>1</v>
          </cell>
          <cell r="K1343">
            <v>1</v>
          </cell>
          <cell r="L1343">
            <v>1</v>
          </cell>
          <cell r="M1343">
            <v>1</v>
          </cell>
          <cell r="N1343">
            <v>3491.35</v>
          </cell>
        </row>
        <row r="1344">
          <cell r="C1344" t="str">
            <v>104526600FS00</v>
          </cell>
          <cell r="D1344">
            <v>104526600</v>
          </cell>
          <cell r="E1344" t="str">
            <v>UN</v>
          </cell>
          <cell r="F1344" t="str">
            <v>UN</v>
          </cell>
          <cell r="G1344">
            <v>2105</v>
          </cell>
          <cell r="H1344" t="str">
            <v>FS00</v>
          </cell>
          <cell r="I1344" t="str">
            <v>UN</v>
          </cell>
          <cell r="J1344" t="b">
            <v>1</v>
          </cell>
          <cell r="K1344">
            <v>1</v>
          </cell>
          <cell r="L1344">
            <v>1</v>
          </cell>
          <cell r="M1344">
            <v>1</v>
          </cell>
          <cell r="N1344">
            <v>2105</v>
          </cell>
        </row>
        <row r="1345">
          <cell r="C1345" t="str">
            <v>104534020FS00</v>
          </cell>
          <cell r="D1345">
            <v>104534020</v>
          </cell>
          <cell r="E1345" t="str">
            <v>UN</v>
          </cell>
          <cell r="F1345" t="str">
            <v>UN</v>
          </cell>
          <cell r="G1345">
            <v>15475</v>
          </cell>
          <cell r="H1345" t="str">
            <v>FS00</v>
          </cell>
          <cell r="I1345" t="str">
            <v>UN</v>
          </cell>
          <cell r="J1345" t="b">
            <v>1</v>
          </cell>
          <cell r="K1345">
            <v>1</v>
          </cell>
          <cell r="L1345">
            <v>1</v>
          </cell>
          <cell r="M1345">
            <v>1</v>
          </cell>
          <cell r="N1345">
            <v>15475</v>
          </cell>
        </row>
        <row r="1346">
          <cell r="C1346" t="str">
            <v>104534030FS00</v>
          </cell>
          <cell r="D1346">
            <v>104534030</v>
          </cell>
          <cell r="E1346" t="str">
            <v>UN</v>
          </cell>
          <cell r="F1346" t="str">
            <v>UN</v>
          </cell>
          <cell r="G1346">
            <v>15432</v>
          </cell>
          <cell r="H1346" t="str">
            <v>FS00</v>
          </cell>
          <cell r="I1346" t="str">
            <v>UN</v>
          </cell>
          <cell r="J1346" t="b">
            <v>1</v>
          </cell>
          <cell r="K1346">
            <v>1</v>
          </cell>
          <cell r="L1346">
            <v>1</v>
          </cell>
          <cell r="M1346">
            <v>1</v>
          </cell>
          <cell r="N1346">
            <v>15432</v>
          </cell>
        </row>
        <row r="1347">
          <cell r="C1347" t="str">
            <v>104534040FS00</v>
          </cell>
          <cell r="D1347">
            <v>104534040</v>
          </cell>
          <cell r="E1347" t="str">
            <v>UN</v>
          </cell>
          <cell r="F1347" t="str">
            <v>UN</v>
          </cell>
          <cell r="G1347">
            <v>7960</v>
          </cell>
          <cell r="H1347" t="str">
            <v>FS00</v>
          </cell>
          <cell r="I1347" t="str">
            <v>UN</v>
          </cell>
          <cell r="J1347" t="b">
            <v>1</v>
          </cell>
          <cell r="K1347">
            <v>1</v>
          </cell>
          <cell r="L1347">
            <v>1</v>
          </cell>
          <cell r="M1347">
            <v>1</v>
          </cell>
          <cell r="N1347">
            <v>7960</v>
          </cell>
        </row>
        <row r="1348">
          <cell r="C1348" t="str">
            <v>104534050FS00</v>
          </cell>
          <cell r="D1348">
            <v>104534050</v>
          </cell>
          <cell r="E1348" t="str">
            <v>UN</v>
          </cell>
          <cell r="F1348" t="str">
            <v>UN</v>
          </cell>
          <cell r="G1348">
            <v>15475</v>
          </cell>
          <cell r="H1348" t="str">
            <v>FS00</v>
          </cell>
          <cell r="I1348" t="str">
            <v>UN</v>
          </cell>
          <cell r="J1348" t="b">
            <v>1</v>
          </cell>
          <cell r="K1348">
            <v>1</v>
          </cell>
          <cell r="L1348">
            <v>1</v>
          </cell>
          <cell r="M1348">
            <v>1</v>
          </cell>
          <cell r="N1348">
            <v>15475</v>
          </cell>
        </row>
        <row r="1349">
          <cell r="C1349" t="str">
            <v>104534060FS00</v>
          </cell>
          <cell r="D1349">
            <v>104534060</v>
          </cell>
          <cell r="E1349" t="str">
            <v>UN</v>
          </cell>
          <cell r="F1349" t="str">
            <v>UN</v>
          </cell>
          <cell r="G1349">
            <v>7965</v>
          </cell>
          <cell r="H1349" t="str">
            <v>FS00</v>
          </cell>
          <cell r="I1349" t="str">
            <v>UN</v>
          </cell>
          <cell r="J1349" t="b">
            <v>1</v>
          </cell>
          <cell r="K1349">
            <v>1</v>
          </cell>
          <cell r="L1349">
            <v>1</v>
          </cell>
          <cell r="M1349">
            <v>1</v>
          </cell>
          <cell r="N1349">
            <v>7965</v>
          </cell>
        </row>
        <row r="1350">
          <cell r="C1350" t="str">
            <v>104545210FS00</v>
          </cell>
          <cell r="D1350">
            <v>104545210</v>
          </cell>
          <cell r="E1350" t="str">
            <v>V00</v>
          </cell>
          <cell r="F1350" t="str">
            <v>UN</v>
          </cell>
          <cell r="G1350">
            <v>45</v>
          </cell>
          <cell r="H1350" t="str">
            <v>FS00</v>
          </cell>
          <cell r="I1350" t="str">
            <v>UN</v>
          </cell>
          <cell r="J1350" t="b">
            <v>1</v>
          </cell>
          <cell r="K1350">
            <v>500</v>
          </cell>
          <cell r="L1350">
            <v>1</v>
          </cell>
          <cell r="M1350">
            <v>500</v>
          </cell>
          <cell r="N1350">
            <v>22500</v>
          </cell>
        </row>
        <row r="1351">
          <cell r="C1351" t="str">
            <v>104537830FS00</v>
          </cell>
          <cell r="D1351">
            <v>104537830</v>
          </cell>
          <cell r="E1351" t="str">
            <v>2Q</v>
          </cell>
          <cell r="F1351" t="str">
            <v>UN</v>
          </cell>
          <cell r="G1351">
            <v>15</v>
          </cell>
          <cell r="H1351" t="str">
            <v>FS00</v>
          </cell>
          <cell r="I1351" t="str">
            <v>UN</v>
          </cell>
          <cell r="J1351" t="b">
            <v>1</v>
          </cell>
          <cell r="K1351">
            <v>2000</v>
          </cell>
          <cell r="L1351">
            <v>1</v>
          </cell>
          <cell r="M1351">
            <v>2000</v>
          </cell>
          <cell r="N1351">
            <v>30000</v>
          </cell>
        </row>
        <row r="1352">
          <cell r="C1352" t="str">
            <v>105201320FS00</v>
          </cell>
          <cell r="D1352">
            <v>105201320</v>
          </cell>
          <cell r="E1352" t="str">
            <v>1Q</v>
          </cell>
          <cell r="F1352" t="str">
            <v>1Q</v>
          </cell>
          <cell r="G1352">
            <v>1900</v>
          </cell>
          <cell r="H1352" t="str">
            <v>FS00</v>
          </cell>
          <cell r="I1352" t="str">
            <v>1Q</v>
          </cell>
          <cell r="J1352" t="b">
            <v>1</v>
          </cell>
          <cell r="K1352">
            <v>1</v>
          </cell>
          <cell r="L1352">
            <v>1</v>
          </cell>
          <cell r="M1352">
            <v>1</v>
          </cell>
          <cell r="N1352">
            <v>1900</v>
          </cell>
        </row>
        <row r="1353">
          <cell r="C1353" t="str">
            <v>150000648FS00</v>
          </cell>
          <cell r="D1353">
            <v>150000648</v>
          </cell>
          <cell r="E1353" t="str">
            <v>UN</v>
          </cell>
          <cell r="F1353" t="str">
            <v>UN</v>
          </cell>
          <cell r="G1353">
            <v>5350.05</v>
          </cell>
          <cell r="H1353" t="str">
            <v>FS00</v>
          </cell>
          <cell r="I1353" t="str">
            <v>UN</v>
          </cell>
          <cell r="J1353" t="b">
            <v>1</v>
          </cell>
          <cell r="K1353">
            <v>1</v>
          </cell>
          <cell r="L1353">
            <v>1</v>
          </cell>
          <cell r="M1353">
            <v>1</v>
          </cell>
          <cell r="N1353">
            <v>5350.05</v>
          </cell>
        </row>
        <row r="1354">
          <cell r="C1354" t="str">
            <v>105200920FS00</v>
          </cell>
          <cell r="D1354">
            <v>105200920</v>
          </cell>
          <cell r="E1354" t="str">
            <v>UN</v>
          </cell>
          <cell r="F1354" t="str">
            <v>UN</v>
          </cell>
          <cell r="G1354">
            <v>19426.91</v>
          </cell>
          <cell r="H1354" t="str">
            <v>FS00</v>
          </cell>
          <cell r="I1354" t="str">
            <v>UN</v>
          </cell>
          <cell r="J1354" t="b">
            <v>1</v>
          </cell>
          <cell r="K1354">
            <v>1</v>
          </cell>
          <cell r="L1354">
            <v>1</v>
          </cell>
          <cell r="M1354">
            <v>1</v>
          </cell>
          <cell r="N1354">
            <v>19426.91</v>
          </cell>
        </row>
        <row r="1355">
          <cell r="C1355" t="str">
            <v>150000698FS00</v>
          </cell>
          <cell r="D1355">
            <v>150000698</v>
          </cell>
          <cell r="E1355" t="str">
            <v>UN</v>
          </cell>
          <cell r="F1355" t="str">
            <v>UN</v>
          </cell>
          <cell r="G1355">
            <v>23140.32</v>
          </cell>
          <cell r="H1355" t="str">
            <v>FS00</v>
          </cell>
          <cell r="I1355" t="str">
            <v>UN</v>
          </cell>
          <cell r="J1355" t="b">
            <v>1</v>
          </cell>
          <cell r="K1355">
            <v>1</v>
          </cell>
          <cell r="L1355">
            <v>1</v>
          </cell>
          <cell r="M1355">
            <v>1</v>
          </cell>
          <cell r="N1355">
            <v>23140.32</v>
          </cell>
        </row>
        <row r="1356">
          <cell r="C1356" t="str">
            <v>150000699FS00</v>
          </cell>
          <cell r="D1356">
            <v>150000699</v>
          </cell>
          <cell r="E1356" t="str">
            <v>UN</v>
          </cell>
          <cell r="F1356" t="str">
            <v>UN</v>
          </cell>
          <cell r="G1356">
            <v>26209.73</v>
          </cell>
          <cell r="H1356" t="str">
            <v>FS00</v>
          </cell>
          <cell r="I1356" t="str">
            <v>UN</v>
          </cell>
          <cell r="J1356" t="b">
            <v>1</v>
          </cell>
          <cell r="K1356">
            <v>1</v>
          </cell>
          <cell r="L1356">
            <v>1</v>
          </cell>
          <cell r="M1356">
            <v>1</v>
          </cell>
          <cell r="N1356">
            <v>26209.73</v>
          </cell>
        </row>
        <row r="1357">
          <cell r="C1357" t="str">
            <v>105000600FS00</v>
          </cell>
          <cell r="D1357">
            <v>105000600</v>
          </cell>
          <cell r="E1357" t="str">
            <v>UN</v>
          </cell>
          <cell r="F1357" t="str">
            <v>UN</v>
          </cell>
          <cell r="G1357">
            <v>13557.86</v>
          </cell>
          <cell r="H1357" t="str">
            <v>FS00</v>
          </cell>
          <cell r="I1357" t="str">
            <v>UN</v>
          </cell>
          <cell r="J1357" t="b">
            <v>1</v>
          </cell>
          <cell r="K1357">
            <v>1</v>
          </cell>
          <cell r="L1357">
            <v>1</v>
          </cell>
          <cell r="M1357">
            <v>1</v>
          </cell>
          <cell r="N1357">
            <v>13557.86</v>
          </cell>
        </row>
        <row r="1358">
          <cell r="C1358" t="str">
            <v>104533820FS00</v>
          </cell>
          <cell r="D1358">
            <v>104533820</v>
          </cell>
          <cell r="E1358" t="str">
            <v>V00</v>
          </cell>
          <cell r="F1358" t="str">
            <v>UN</v>
          </cell>
          <cell r="G1358">
            <v>68</v>
          </cell>
          <cell r="H1358" t="str">
            <v>FS00</v>
          </cell>
          <cell r="I1358" t="str">
            <v>UN</v>
          </cell>
          <cell r="J1358" t="b">
            <v>1</v>
          </cell>
          <cell r="K1358">
            <v>500</v>
          </cell>
          <cell r="L1358">
            <v>1</v>
          </cell>
          <cell r="M1358">
            <v>500</v>
          </cell>
          <cell r="N1358">
            <v>34000</v>
          </cell>
        </row>
        <row r="1359">
          <cell r="C1359" t="str">
            <v>104539630FS00</v>
          </cell>
          <cell r="D1359">
            <v>104539630</v>
          </cell>
          <cell r="E1359" t="str">
            <v>1Q</v>
          </cell>
          <cell r="F1359" t="str">
            <v>UN</v>
          </cell>
          <cell r="G1359">
            <v>40</v>
          </cell>
          <cell r="H1359" t="str">
            <v>FS00</v>
          </cell>
          <cell r="I1359" t="str">
            <v>UN</v>
          </cell>
          <cell r="J1359" t="b">
            <v>1</v>
          </cell>
          <cell r="K1359">
            <v>1000</v>
          </cell>
          <cell r="L1359">
            <v>1</v>
          </cell>
          <cell r="M1359">
            <v>1000</v>
          </cell>
          <cell r="N1359">
            <v>40000</v>
          </cell>
        </row>
        <row r="1360">
          <cell r="C1360" t="str">
            <v>104539620FS00</v>
          </cell>
          <cell r="D1360">
            <v>104539620</v>
          </cell>
          <cell r="E1360" t="str">
            <v>1Q</v>
          </cell>
          <cell r="F1360" t="str">
            <v>UN</v>
          </cell>
          <cell r="G1360">
            <v>33</v>
          </cell>
          <cell r="H1360" t="str">
            <v>FS00</v>
          </cell>
          <cell r="I1360" t="str">
            <v>UN</v>
          </cell>
          <cell r="J1360" t="b">
            <v>1</v>
          </cell>
          <cell r="K1360">
            <v>1000</v>
          </cell>
          <cell r="L1360">
            <v>1</v>
          </cell>
          <cell r="M1360">
            <v>1000</v>
          </cell>
          <cell r="N1360">
            <v>33000</v>
          </cell>
        </row>
        <row r="1361">
          <cell r="C1361" t="str">
            <v>104539740FS00</v>
          </cell>
          <cell r="D1361">
            <v>104539740</v>
          </cell>
          <cell r="E1361" t="str">
            <v>V00</v>
          </cell>
          <cell r="F1361" t="str">
            <v>UN</v>
          </cell>
          <cell r="G1361">
            <v>48</v>
          </cell>
          <cell r="H1361" t="str">
            <v>FS00</v>
          </cell>
          <cell r="I1361" t="str">
            <v>UN</v>
          </cell>
          <cell r="J1361" t="b">
            <v>1</v>
          </cell>
          <cell r="K1361">
            <v>500</v>
          </cell>
          <cell r="L1361">
            <v>1</v>
          </cell>
          <cell r="M1361">
            <v>500</v>
          </cell>
          <cell r="N1361">
            <v>24000</v>
          </cell>
        </row>
        <row r="1362">
          <cell r="C1362" t="str">
            <v>104537820FS00</v>
          </cell>
          <cell r="D1362">
            <v>104537820</v>
          </cell>
          <cell r="E1362" t="str">
            <v>2Q</v>
          </cell>
          <cell r="F1362" t="str">
            <v>UN</v>
          </cell>
          <cell r="G1362">
            <v>10</v>
          </cell>
          <cell r="H1362" t="str">
            <v>FS00</v>
          </cell>
          <cell r="I1362" t="str">
            <v>UN</v>
          </cell>
          <cell r="J1362" t="b">
            <v>1</v>
          </cell>
          <cell r="K1362">
            <v>2000</v>
          </cell>
          <cell r="L1362">
            <v>1</v>
          </cell>
          <cell r="M1362">
            <v>2000</v>
          </cell>
          <cell r="N1362">
            <v>20000</v>
          </cell>
        </row>
        <row r="1363">
          <cell r="C1363" t="str">
            <v>104537770FS00</v>
          </cell>
          <cell r="D1363">
            <v>104537770</v>
          </cell>
          <cell r="E1363" t="str">
            <v>1Q</v>
          </cell>
          <cell r="F1363" t="str">
            <v>UN</v>
          </cell>
          <cell r="G1363">
            <v>34</v>
          </cell>
          <cell r="H1363" t="str">
            <v>FS00</v>
          </cell>
          <cell r="I1363" t="str">
            <v>UN</v>
          </cell>
          <cell r="J1363" t="b">
            <v>1</v>
          </cell>
          <cell r="K1363">
            <v>1000</v>
          </cell>
          <cell r="L1363">
            <v>1</v>
          </cell>
          <cell r="M1363">
            <v>1000</v>
          </cell>
          <cell r="N1363">
            <v>34000</v>
          </cell>
        </row>
        <row r="1364">
          <cell r="C1364" t="str">
            <v>104537780FS00</v>
          </cell>
          <cell r="D1364">
            <v>104537780</v>
          </cell>
          <cell r="E1364" t="str">
            <v>1Q</v>
          </cell>
          <cell r="F1364" t="str">
            <v>UN</v>
          </cell>
          <cell r="G1364">
            <v>27</v>
          </cell>
          <cell r="H1364" t="str">
            <v>FS00</v>
          </cell>
          <cell r="I1364" t="str">
            <v>UN</v>
          </cell>
          <cell r="J1364" t="b">
            <v>1</v>
          </cell>
          <cell r="K1364">
            <v>1000</v>
          </cell>
          <cell r="L1364">
            <v>1</v>
          </cell>
          <cell r="M1364">
            <v>1000</v>
          </cell>
          <cell r="N1364">
            <v>27000</v>
          </cell>
        </row>
        <row r="1365">
          <cell r="C1365" t="str">
            <v>105201340FS00</v>
          </cell>
          <cell r="D1365">
            <v>105201340</v>
          </cell>
          <cell r="E1365" t="str">
            <v>1Q</v>
          </cell>
          <cell r="F1365" t="str">
            <v>1Q</v>
          </cell>
          <cell r="G1365">
            <v>32792.75</v>
          </cell>
          <cell r="H1365" t="str">
            <v>FS00</v>
          </cell>
          <cell r="I1365" t="str">
            <v>1Q</v>
          </cell>
          <cell r="J1365" t="b">
            <v>1</v>
          </cell>
          <cell r="K1365">
            <v>1</v>
          </cell>
          <cell r="L1365">
            <v>1</v>
          </cell>
          <cell r="M1365">
            <v>1</v>
          </cell>
          <cell r="N1365">
            <v>32792.75</v>
          </cell>
        </row>
        <row r="1366">
          <cell r="C1366" t="str">
            <v>104537750FS00</v>
          </cell>
          <cell r="D1366">
            <v>104537750</v>
          </cell>
          <cell r="E1366" t="str">
            <v>1Q</v>
          </cell>
          <cell r="F1366" t="str">
            <v>UN</v>
          </cell>
          <cell r="G1366">
            <v>35</v>
          </cell>
          <cell r="H1366" t="str">
            <v>FS00</v>
          </cell>
          <cell r="I1366" t="str">
            <v>UN</v>
          </cell>
          <cell r="J1366" t="b">
            <v>1</v>
          </cell>
          <cell r="K1366">
            <v>1000</v>
          </cell>
          <cell r="L1366">
            <v>1</v>
          </cell>
          <cell r="M1366">
            <v>1000</v>
          </cell>
          <cell r="N1366">
            <v>35000</v>
          </cell>
        </row>
        <row r="1367">
          <cell r="C1367" t="str">
            <v>104539640FS00</v>
          </cell>
          <cell r="D1367">
            <v>104539640</v>
          </cell>
          <cell r="E1367" t="str">
            <v>1Q</v>
          </cell>
          <cell r="F1367" t="str">
            <v>UN</v>
          </cell>
          <cell r="G1367">
            <v>31</v>
          </cell>
          <cell r="H1367" t="str">
            <v>FS00</v>
          </cell>
          <cell r="I1367" t="str">
            <v>UN</v>
          </cell>
          <cell r="J1367" t="b">
            <v>1</v>
          </cell>
          <cell r="K1367">
            <v>1000</v>
          </cell>
          <cell r="L1367">
            <v>1</v>
          </cell>
          <cell r="M1367">
            <v>1000</v>
          </cell>
          <cell r="N1367">
            <v>31000</v>
          </cell>
        </row>
        <row r="1368">
          <cell r="C1368" t="str">
            <v>104548310FS00</v>
          </cell>
          <cell r="D1368">
            <v>104548310</v>
          </cell>
          <cell r="E1368" t="str">
            <v>2Q</v>
          </cell>
          <cell r="F1368" t="str">
            <v>UN</v>
          </cell>
          <cell r="G1368">
            <v>32</v>
          </cell>
          <cell r="H1368" t="str">
            <v>FS00</v>
          </cell>
          <cell r="I1368" t="str">
            <v>UN</v>
          </cell>
          <cell r="J1368" t="b">
            <v>1</v>
          </cell>
          <cell r="K1368">
            <v>2000</v>
          </cell>
          <cell r="L1368">
            <v>1</v>
          </cell>
          <cell r="M1368">
            <v>2000</v>
          </cell>
          <cell r="N1368">
            <v>64000</v>
          </cell>
        </row>
        <row r="1369">
          <cell r="C1369" t="str">
            <v>104537760FS00</v>
          </cell>
          <cell r="D1369">
            <v>104537760</v>
          </cell>
          <cell r="E1369" t="str">
            <v>1Q</v>
          </cell>
          <cell r="F1369" t="str">
            <v>UN</v>
          </cell>
          <cell r="G1369">
            <v>25</v>
          </cell>
          <cell r="H1369" t="str">
            <v>FS00</v>
          </cell>
          <cell r="I1369" t="str">
            <v>UN</v>
          </cell>
          <cell r="J1369" t="b">
            <v>1</v>
          </cell>
          <cell r="K1369">
            <v>1000</v>
          </cell>
          <cell r="L1369">
            <v>1</v>
          </cell>
          <cell r="M1369">
            <v>1000</v>
          </cell>
          <cell r="N1369">
            <v>25000</v>
          </cell>
        </row>
        <row r="1370">
          <cell r="C1370" t="str">
            <v>104539660FS00</v>
          </cell>
          <cell r="D1370">
            <v>104539660</v>
          </cell>
          <cell r="E1370" t="str">
            <v>V00</v>
          </cell>
          <cell r="F1370" t="str">
            <v>UN</v>
          </cell>
          <cell r="G1370">
            <v>87</v>
          </cell>
          <cell r="H1370" t="str">
            <v>FS00</v>
          </cell>
          <cell r="I1370" t="str">
            <v>UN</v>
          </cell>
          <cell r="J1370" t="b">
            <v>1</v>
          </cell>
          <cell r="K1370">
            <v>500</v>
          </cell>
          <cell r="L1370">
            <v>1</v>
          </cell>
          <cell r="M1370">
            <v>500</v>
          </cell>
          <cell r="N1370">
            <v>43500</v>
          </cell>
        </row>
        <row r="1371">
          <cell r="C1371" t="str">
            <v>104547590FS00</v>
          </cell>
          <cell r="D1371">
            <v>104547590</v>
          </cell>
          <cell r="E1371" t="str">
            <v>V00</v>
          </cell>
          <cell r="F1371" t="str">
            <v>UN</v>
          </cell>
          <cell r="G1371">
            <v>76</v>
          </cell>
          <cell r="H1371" t="str">
            <v>FS00</v>
          </cell>
          <cell r="I1371" t="str">
            <v>UN</v>
          </cell>
          <cell r="J1371" t="b">
            <v>1</v>
          </cell>
          <cell r="K1371">
            <v>500</v>
          </cell>
          <cell r="L1371">
            <v>1</v>
          </cell>
          <cell r="M1371">
            <v>500</v>
          </cell>
          <cell r="N1371">
            <v>38000</v>
          </cell>
        </row>
        <row r="1372">
          <cell r="C1372" t="str">
            <v>104539650FS00</v>
          </cell>
          <cell r="D1372">
            <v>104539650</v>
          </cell>
          <cell r="E1372" t="str">
            <v>V00</v>
          </cell>
          <cell r="F1372" t="str">
            <v>UN</v>
          </cell>
          <cell r="G1372">
            <v>73</v>
          </cell>
          <cell r="H1372" t="str">
            <v>FS00</v>
          </cell>
          <cell r="I1372" t="str">
            <v>UN</v>
          </cell>
          <cell r="J1372" t="b">
            <v>1</v>
          </cell>
          <cell r="K1372">
            <v>500</v>
          </cell>
          <cell r="L1372">
            <v>1</v>
          </cell>
          <cell r="M1372">
            <v>500</v>
          </cell>
          <cell r="N1372">
            <v>36500</v>
          </cell>
        </row>
        <row r="1373">
          <cell r="C1373" t="str">
            <v>104545040FS00</v>
          </cell>
          <cell r="D1373">
            <v>104545040</v>
          </cell>
          <cell r="E1373" t="str">
            <v>V00</v>
          </cell>
          <cell r="F1373" t="str">
            <v>UN</v>
          </cell>
          <cell r="G1373">
            <v>55</v>
          </cell>
          <cell r="H1373" t="str">
            <v>FS00</v>
          </cell>
          <cell r="I1373" t="str">
            <v>UN</v>
          </cell>
          <cell r="J1373" t="b">
            <v>1</v>
          </cell>
          <cell r="K1373">
            <v>500</v>
          </cell>
          <cell r="L1373">
            <v>1</v>
          </cell>
          <cell r="M1373">
            <v>500</v>
          </cell>
          <cell r="N1373">
            <v>27500</v>
          </cell>
        </row>
        <row r="1374">
          <cell r="C1374" t="str">
            <v>104547600FS00</v>
          </cell>
          <cell r="D1374">
            <v>104547600</v>
          </cell>
          <cell r="E1374" t="str">
            <v>V00</v>
          </cell>
          <cell r="F1374" t="str">
            <v>UN</v>
          </cell>
          <cell r="G1374">
            <v>61</v>
          </cell>
          <cell r="H1374" t="str">
            <v>FS00</v>
          </cell>
          <cell r="I1374" t="str">
            <v>UN</v>
          </cell>
          <cell r="J1374" t="b">
            <v>1</v>
          </cell>
          <cell r="K1374">
            <v>500</v>
          </cell>
          <cell r="L1374">
            <v>1</v>
          </cell>
          <cell r="M1374">
            <v>500</v>
          </cell>
          <cell r="N1374">
            <v>30500</v>
          </cell>
        </row>
        <row r="1375">
          <cell r="C1375" t="str">
            <v>104534710FS00</v>
          </cell>
          <cell r="D1375">
            <v>104534710</v>
          </cell>
          <cell r="E1375" t="str">
            <v>UN</v>
          </cell>
          <cell r="F1375" t="str">
            <v>UN</v>
          </cell>
          <cell r="G1375">
            <v>104480</v>
          </cell>
          <cell r="H1375" t="str">
            <v>FS00</v>
          </cell>
          <cell r="I1375" t="str">
            <v>UN</v>
          </cell>
          <cell r="J1375" t="b">
            <v>1</v>
          </cell>
          <cell r="K1375">
            <v>1</v>
          </cell>
          <cell r="L1375">
            <v>1</v>
          </cell>
          <cell r="M1375">
            <v>1</v>
          </cell>
          <cell r="N1375">
            <v>104480</v>
          </cell>
        </row>
        <row r="1376">
          <cell r="C1376" t="str">
            <v>105200730FS00</v>
          </cell>
          <cell r="D1376">
            <v>105200730</v>
          </cell>
          <cell r="E1376" t="str">
            <v>C06</v>
          </cell>
          <cell r="F1376" t="str">
            <v>UN</v>
          </cell>
          <cell r="G1376">
            <v>4958.1333333333332</v>
          </cell>
          <cell r="H1376" t="str">
            <v>FS00</v>
          </cell>
          <cell r="I1376" t="str">
            <v>UN</v>
          </cell>
          <cell r="J1376" t="b">
            <v>1</v>
          </cell>
          <cell r="K1376">
            <v>6</v>
          </cell>
          <cell r="L1376">
            <v>1</v>
          </cell>
          <cell r="M1376">
            <v>6</v>
          </cell>
          <cell r="N1376">
            <v>29748.799999999999</v>
          </cell>
        </row>
        <row r="1377">
          <cell r="C1377" t="str">
            <v>104547880FS00</v>
          </cell>
          <cell r="D1377">
            <v>104547880</v>
          </cell>
          <cell r="E1377" t="str">
            <v>C02</v>
          </cell>
          <cell r="F1377" t="str">
            <v>UN</v>
          </cell>
          <cell r="G1377">
            <v>6400</v>
          </cell>
          <cell r="H1377" t="str">
            <v>FS00</v>
          </cell>
          <cell r="I1377" t="str">
            <v>UN</v>
          </cell>
          <cell r="J1377" t="b">
            <v>1</v>
          </cell>
          <cell r="K1377">
            <v>2</v>
          </cell>
          <cell r="L1377">
            <v>1</v>
          </cell>
          <cell r="M1377">
            <v>2</v>
          </cell>
          <cell r="N1377">
            <v>12800</v>
          </cell>
        </row>
        <row r="1378">
          <cell r="C1378" t="str">
            <v>104534970FS00</v>
          </cell>
          <cell r="D1378">
            <v>104534970</v>
          </cell>
          <cell r="E1378" t="str">
            <v>C06</v>
          </cell>
          <cell r="F1378" t="str">
            <v>UN</v>
          </cell>
          <cell r="G1378">
            <v>5206</v>
          </cell>
          <cell r="H1378" t="str">
            <v>FS00</v>
          </cell>
          <cell r="I1378" t="str">
            <v>UN</v>
          </cell>
          <cell r="J1378" t="b">
            <v>1</v>
          </cell>
          <cell r="K1378">
            <v>6</v>
          </cell>
          <cell r="L1378">
            <v>1</v>
          </cell>
          <cell r="M1378">
            <v>6</v>
          </cell>
          <cell r="N1378">
            <v>31236</v>
          </cell>
        </row>
        <row r="1379">
          <cell r="C1379" t="str">
            <v>104538850FS00</v>
          </cell>
          <cell r="D1379">
            <v>104538850</v>
          </cell>
          <cell r="E1379" t="str">
            <v>C04</v>
          </cell>
          <cell r="F1379" t="str">
            <v>UN</v>
          </cell>
          <cell r="G1379">
            <v>4233</v>
          </cell>
          <cell r="H1379" t="str">
            <v>FS00</v>
          </cell>
          <cell r="I1379" t="str">
            <v>UN</v>
          </cell>
          <cell r="J1379" t="b">
            <v>1</v>
          </cell>
          <cell r="K1379">
            <v>4</v>
          </cell>
          <cell r="L1379">
            <v>1</v>
          </cell>
          <cell r="M1379">
            <v>4</v>
          </cell>
          <cell r="N1379">
            <v>16932</v>
          </cell>
        </row>
        <row r="1380">
          <cell r="C1380" t="str">
            <v>104538860FS00</v>
          </cell>
          <cell r="D1380">
            <v>104538860</v>
          </cell>
          <cell r="E1380" t="str">
            <v>C04</v>
          </cell>
          <cell r="F1380" t="str">
            <v>UN</v>
          </cell>
          <cell r="G1380">
            <v>9000</v>
          </cell>
          <cell r="H1380" t="str">
            <v>FS00</v>
          </cell>
          <cell r="I1380" t="str">
            <v>UN</v>
          </cell>
          <cell r="J1380" t="b">
            <v>1</v>
          </cell>
          <cell r="K1380">
            <v>4</v>
          </cell>
          <cell r="L1380">
            <v>1</v>
          </cell>
          <cell r="M1380">
            <v>4</v>
          </cell>
          <cell r="N1380">
            <v>36000</v>
          </cell>
        </row>
        <row r="1381">
          <cell r="C1381" t="str">
            <v>150000297FS00</v>
          </cell>
          <cell r="D1381">
            <v>150000297</v>
          </cell>
          <cell r="E1381" t="str">
            <v>Z00</v>
          </cell>
          <cell r="F1381" t="str">
            <v>UN</v>
          </cell>
          <cell r="G1381">
            <v>136.5</v>
          </cell>
          <cell r="H1381" t="str">
            <v>FS00</v>
          </cell>
          <cell r="I1381" t="str">
            <v>UN</v>
          </cell>
          <cell r="J1381" t="b">
            <v>1</v>
          </cell>
          <cell r="K1381">
            <v>100</v>
          </cell>
          <cell r="L1381">
            <v>1</v>
          </cell>
          <cell r="M1381">
            <v>100</v>
          </cell>
          <cell r="N1381">
            <v>13650</v>
          </cell>
        </row>
        <row r="1382">
          <cell r="C1382" t="str">
            <v>150000298FS00</v>
          </cell>
          <cell r="D1382">
            <v>150000298</v>
          </cell>
          <cell r="E1382" t="str">
            <v>C48</v>
          </cell>
          <cell r="F1382" t="str">
            <v>UN</v>
          </cell>
          <cell r="G1382">
            <v>433.88</v>
          </cell>
          <cell r="H1382" t="str">
            <v>FS00</v>
          </cell>
          <cell r="I1382" t="str">
            <v>UN</v>
          </cell>
          <cell r="J1382" t="b">
            <v>1</v>
          </cell>
          <cell r="K1382">
            <v>48</v>
          </cell>
          <cell r="L1382">
            <v>1</v>
          </cell>
          <cell r="M1382">
            <v>48</v>
          </cell>
          <cell r="N1382">
            <v>20826.239999999998</v>
          </cell>
        </row>
        <row r="1383">
          <cell r="C1383" t="str">
            <v>104538840FS00</v>
          </cell>
          <cell r="D1383">
            <v>104538840</v>
          </cell>
          <cell r="E1383" t="str">
            <v>C04</v>
          </cell>
          <cell r="F1383" t="str">
            <v>UN</v>
          </cell>
          <cell r="G1383">
            <v>5490</v>
          </cell>
          <cell r="H1383" t="str">
            <v>FS00</v>
          </cell>
          <cell r="I1383" t="str">
            <v>UN</v>
          </cell>
          <cell r="J1383" t="b">
            <v>1</v>
          </cell>
          <cell r="K1383">
            <v>4</v>
          </cell>
          <cell r="L1383">
            <v>1</v>
          </cell>
          <cell r="M1383">
            <v>4</v>
          </cell>
          <cell r="N1383">
            <v>21960</v>
          </cell>
        </row>
        <row r="1384">
          <cell r="C1384" t="str">
            <v>104538830FS00</v>
          </cell>
          <cell r="D1384">
            <v>104538830</v>
          </cell>
          <cell r="E1384" t="str">
            <v>C04</v>
          </cell>
          <cell r="F1384" t="str">
            <v>UN</v>
          </cell>
          <cell r="G1384">
            <v>3740</v>
          </cell>
          <cell r="H1384" t="str">
            <v>FS00</v>
          </cell>
          <cell r="I1384" t="str">
            <v>UN</v>
          </cell>
          <cell r="J1384" t="b">
            <v>1</v>
          </cell>
          <cell r="K1384">
            <v>4</v>
          </cell>
          <cell r="L1384">
            <v>1</v>
          </cell>
          <cell r="M1384">
            <v>4</v>
          </cell>
          <cell r="N1384">
            <v>14960</v>
          </cell>
        </row>
        <row r="1385">
          <cell r="C1385" t="str">
            <v>104540030FS00</v>
          </cell>
          <cell r="D1385">
            <v>104540030</v>
          </cell>
          <cell r="E1385" t="str">
            <v>C50</v>
          </cell>
          <cell r="F1385" t="str">
            <v>UN</v>
          </cell>
          <cell r="G1385">
            <v>1236</v>
          </cell>
          <cell r="H1385" t="str">
            <v>FS00</v>
          </cell>
          <cell r="I1385" t="str">
            <v>UN</v>
          </cell>
          <cell r="J1385" t="b">
            <v>1</v>
          </cell>
          <cell r="K1385">
            <v>50</v>
          </cell>
          <cell r="L1385">
            <v>1</v>
          </cell>
          <cell r="M1385">
            <v>50</v>
          </cell>
          <cell r="N1385">
            <v>61800</v>
          </cell>
        </row>
        <row r="1386">
          <cell r="C1386" t="str">
            <v>150000303FS00</v>
          </cell>
          <cell r="D1386">
            <v>150000303</v>
          </cell>
          <cell r="E1386" t="str">
            <v>C50</v>
          </cell>
          <cell r="F1386" t="str">
            <v>UN</v>
          </cell>
          <cell r="G1386">
            <v>1064.27</v>
          </cell>
          <cell r="H1386" t="str">
            <v>FS00</v>
          </cell>
          <cell r="I1386" t="str">
            <v>UN</v>
          </cell>
          <cell r="J1386" t="b">
            <v>1</v>
          </cell>
          <cell r="K1386">
            <v>50</v>
          </cell>
          <cell r="L1386">
            <v>1</v>
          </cell>
          <cell r="M1386">
            <v>50</v>
          </cell>
          <cell r="N1386">
            <v>53213.5</v>
          </cell>
        </row>
        <row r="1387">
          <cell r="C1387" t="str">
            <v>104538870FS00</v>
          </cell>
          <cell r="D1387">
            <v>104538870</v>
          </cell>
          <cell r="E1387" t="str">
            <v>C06</v>
          </cell>
          <cell r="F1387" t="str">
            <v>UN</v>
          </cell>
          <cell r="G1387">
            <v>1490</v>
          </cell>
          <cell r="H1387" t="str">
            <v>FS00</v>
          </cell>
          <cell r="I1387" t="str">
            <v>UN</v>
          </cell>
          <cell r="J1387" t="b">
            <v>1</v>
          </cell>
          <cell r="K1387">
            <v>6</v>
          </cell>
          <cell r="L1387">
            <v>1</v>
          </cell>
          <cell r="M1387">
            <v>6</v>
          </cell>
          <cell r="N1387">
            <v>8940</v>
          </cell>
        </row>
        <row r="1388">
          <cell r="C1388" t="str">
            <v>104525180FS00</v>
          </cell>
          <cell r="D1388">
            <v>104525180</v>
          </cell>
          <cell r="E1388" t="str">
            <v>UN</v>
          </cell>
          <cell r="F1388" t="str">
            <v>UN</v>
          </cell>
          <cell r="G1388">
            <v>1330</v>
          </cell>
          <cell r="H1388" t="str">
            <v>FS00</v>
          </cell>
          <cell r="I1388" t="str">
            <v>UN</v>
          </cell>
          <cell r="J1388" t="b">
            <v>1</v>
          </cell>
          <cell r="K1388">
            <v>1</v>
          </cell>
          <cell r="L1388">
            <v>1</v>
          </cell>
          <cell r="M1388">
            <v>1</v>
          </cell>
          <cell r="N1388">
            <v>1330</v>
          </cell>
        </row>
        <row r="1389">
          <cell r="C1389" t="str">
            <v>104526620FS00</v>
          </cell>
          <cell r="D1389">
            <v>104526620</v>
          </cell>
          <cell r="E1389" t="str">
            <v>UN</v>
          </cell>
          <cell r="F1389" t="str">
            <v>UN</v>
          </cell>
          <cell r="G1389">
            <v>1964</v>
          </cell>
          <cell r="H1389" t="str">
            <v>FS00</v>
          </cell>
          <cell r="I1389" t="str">
            <v>UN</v>
          </cell>
          <cell r="J1389" t="b">
            <v>1</v>
          </cell>
          <cell r="K1389">
            <v>1</v>
          </cell>
          <cell r="L1389">
            <v>1</v>
          </cell>
          <cell r="M1389">
            <v>1</v>
          </cell>
          <cell r="N1389">
            <v>1964</v>
          </cell>
        </row>
        <row r="1390">
          <cell r="C1390" t="str">
            <v>150000305FS00</v>
          </cell>
          <cell r="D1390">
            <v>150000305</v>
          </cell>
          <cell r="E1390" t="str">
            <v>C48</v>
          </cell>
          <cell r="F1390" t="str">
            <v>UN</v>
          </cell>
          <cell r="G1390">
            <v>1017.29</v>
          </cell>
          <cell r="H1390" t="str">
            <v>FS00</v>
          </cell>
          <cell r="I1390" t="str">
            <v>UN</v>
          </cell>
          <cell r="J1390" t="b">
            <v>1</v>
          </cell>
          <cell r="K1390">
            <v>48</v>
          </cell>
          <cell r="L1390">
            <v>1</v>
          </cell>
          <cell r="M1390">
            <v>48</v>
          </cell>
          <cell r="N1390">
            <v>48829.919999999998</v>
          </cell>
        </row>
        <row r="1391">
          <cell r="C1391" t="str">
            <v>150000306FS00</v>
          </cell>
          <cell r="D1391">
            <v>150000306</v>
          </cell>
          <cell r="E1391" t="str">
            <v>Z00</v>
          </cell>
          <cell r="F1391" t="str">
            <v>UN</v>
          </cell>
          <cell r="G1391">
            <v>663.92</v>
          </cell>
          <cell r="H1391" t="str">
            <v>FS00</v>
          </cell>
          <cell r="I1391" t="str">
            <v>UN</v>
          </cell>
          <cell r="J1391" t="b">
            <v>1</v>
          </cell>
          <cell r="K1391">
            <v>100</v>
          </cell>
          <cell r="L1391">
            <v>1</v>
          </cell>
          <cell r="M1391">
            <v>100</v>
          </cell>
          <cell r="N1391">
            <v>66392</v>
          </cell>
        </row>
        <row r="1392">
          <cell r="C1392" t="str">
            <v>150000908FS00</v>
          </cell>
          <cell r="D1392">
            <v>150000908</v>
          </cell>
          <cell r="E1392" t="str">
            <v>UN</v>
          </cell>
          <cell r="F1392" t="str">
            <v>UN</v>
          </cell>
          <cell r="G1392">
            <v>126.87</v>
          </cell>
          <cell r="H1392" t="str">
            <v>FS00</v>
          </cell>
          <cell r="I1392" t="str">
            <v>UN</v>
          </cell>
          <cell r="J1392" t="b">
            <v>1</v>
          </cell>
          <cell r="K1392">
            <v>1</v>
          </cell>
          <cell r="L1392">
            <v>1</v>
          </cell>
          <cell r="M1392">
            <v>1</v>
          </cell>
          <cell r="N1392">
            <v>126.87</v>
          </cell>
        </row>
        <row r="1393">
          <cell r="C1393" t="str">
            <v>104538080FS00</v>
          </cell>
          <cell r="D1393">
            <v>104538080</v>
          </cell>
          <cell r="E1393" t="str">
            <v>C02</v>
          </cell>
          <cell r="F1393" t="str">
            <v>UN</v>
          </cell>
          <cell r="G1393">
            <v>2759</v>
          </cell>
          <cell r="H1393" t="str">
            <v>FS00</v>
          </cell>
          <cell r="I1393" t="str">
            <v>UN</v>
          </cell>
          <cell r="J1393" t="b">
            <v>1</v>
          </cell>
          <cell r="K1393">
            <v>2</v>
          </cell>
          <cell r="L1393">
            <v>1</v>
          </cell>
          <cell r="M1393">
            <v>2</v>
          </cell>
          <cell r="N1393">
            <v>5518</v>
          </cell>
        </row>
        <row r="1394">
          <cell r="C1394" t="str">
            <v>105200930FS00</v>
          </cell>
          <cell r="D1394">
            <v>105200930</v>
          </cell>
          <cell r="E1394" t="str">
            <v>C18</v>
          </cell>
          <cell r="F1394" t="str">
            <v>UN</v>
          </cell>
          <cell r="G1394">
            <v>1058.5861111111112</v>
          </cell>
          <cell r="H1394" t="str">
            <v>FS00</v>
          </cell>
          <cell r="I1394" t="str">
            <v>UN</v>
          </cell>
          <cell r="J1394" t="b">
            <v>1</v>
          </cell>
          <cell r="K1394">
            <v>18</v>
          </cell>
          <cell r="L1394">
            <v>1</v>
          </cell>
          <cell r="M1394">
            <v>18</v>
          </cell>
          <cell r="N1394">
            <v>19054.550000000003</v>
          </cell>
        </row>
        <row r="1395">
          <cell r="C1395" t="str">
            <v>150002051FS00</v>
          </cell>
          <cell r="D1395">
            <v>150002051</v>
          </cell>
          <cell r="E1395" t="str">
            <v>C18</v>
          </cell>
          <cell r="F1395" t="str">
            <v>UN</v>
          </cell>
          <cell r="G1395">
            <v>946.05</v>
          </cell>
          <cell r="H1395" t="str">
            <v>FS00</v>
          </cell>
          <cell r="I1395" t="str">
            <v>UN</v>
          </cell>
          <cell r="J1395" t="b">
            <v>1</v>
          </cell>
          <cell r="K1395">
            <v>18</v>
          </cell>
          <cell r="L1395">
            <v>1</v>
          </cell>
          <cell r="M1395">
            <v>18</v>
          </cell>
          <cell r="N1395">
            <v>17028.899999999998</v>
          </cell>
        </row>
        <row r="1396">
          <cell r="C1396" t="str">
            <v>104547870FS00</v>
          </cell>
          <cell r="D1396">
            <v>104547870</v>
          </cell>
          <cell r="E1396" t="str">
            <v>UN</v>
          </cell>
          <cell r="F1396" t="str">
            <v>UN</v>
          </cell>
          <cell r="G1396">
            <v>32480</v>
          </cell>
          <cell r="H1396" t="str">
            <v>FS00</v>
          </cell>
          <cell r="I1396" t="str">
            <v>UN</v>
          </cell>
          <cell r="J1396" t="b">
            <v>1</v>
          </cell>
          <cell r="K1396">
            <v>1</v>
          </cell>
          <cell r="L1396">
            <v>1</v>
          </cell>
          <cell r="M1396">
            <v>1</v>
          </cell>
          <cell r="N1396">
            <v>32480</v>
          </cell>
        </row>
        <row r="1397">
          <cell r="C1397" t="str">
            <v>104533630FS00</v>
          </cell>
          <cell r="D1397">
            <v>104533630</v>
          </cell>
          <cell r="E1397" t="str">
            <v>D04</v>
          </cell>
          <cell r="F1397" t="str">
            <v>UN</v>
          </cell>
          <cell r="G1397">
            <v>1648</v>
          </cell>
          <cell r="H1397" t="str">
            <v>FS00</v>
          </cell>
          <cell r="I1397" t="str">
            <v>UN</v>
          </cell>
          <cell r="J1397" t="b">
            <v>1</v>
          </cell>
          <cell r="K1397">
            <v>4</v>
          </cell>
          <cell r="L1397">
            <v>1</v>
          </cell>
          <cell r="M1397">
            <v>4</v>
          </cell>
          <cell r="N1397">
            <v>6592</v>
          </cell>
        </row>
        <row r="1398">
          <cell r="C1398" t="str">
            <v>104527500FS00</v>
          </cell>
          <cell r="D1398">
            <v>104527500</v>
          </cell>
          <cell r="E1398" t="str">
            <v>UN</v>
          </cell>
          <cell r="F1398" t="str">
            <v>UN</v>
          </cell>
          <cell r="G1398">
            <v>10352</v>
          </cell>
          <cell r="H1398" t="str">
            <v>FS00</v>
          </cell>
          <cell r="I1398" t="str">
            <v>UN</v>
          </cell>
          <cell r="J1398" t="b">
            <v>1</v>
          </cell>
          <cell r="K1398">
            <v>1</v>
          </cell>
          <cell r="L1398">
            <v>1</v>
          </cell>
          <cell r="M1398">
            <v>1</v>
          </cell>
          <cell r="N1398">
            <v>10352</v>
          </cell>
        </row>
        <row r="1399">
          <cell r="C1399" t="str">
            <v>104526710FS00</v>
          </cell>
          <cell r="D1399">
            <v>104526710</v>
          </cell>
          <cell r="E1399" t="str">
            <v>D03</v>
          </cell>
          <cell r="F1399" t="str">
            <v>UN</v>
          </cell>
          <cell r="G1399">
            <v>2854</v>
          </cell>
          <cell r="H1399" t="str">
            <v>FS00</v>
          </cell>
          <cell r="I1399" t="str">
            <v>UN</v>
          </cell>
          <cell r="J1399" t="b">
            <v>1</v>
          </cell>
          <cell r="K1399">
            <v>3</v>
          </cell>
          <cell r="L1399">
            <v>1</v>
          </cell>
          <cell r="M1399">
            <v>3</v>
          </cell>
          <cell r="N1399">
            <v>8562</v>
          </cell>
        </row>
        <row r="1400">
          <cell r="C1400" t="str">
            <v>104516390FS00</v>
          </cell>
          <cell r="D1400">
            <v>104516390</v>
          </cell>
          <cell r="E1400" t="str">
            <v>C24</v>
          </cell>
          <cell r="F1400" t="str">
            <v>UN</v>
          </cell>
          <cell r="G1400">
            <v>838.27</v>
          </cell>
          <cell r="H1400" t="str">
            <v>FS00</v>
          </cell>
          <cell r="I1400" t="str">
            <v>UN</v>
          </cell>
          <cell r="J1400" t="b">
            <v>1</v>
          </cell>
          <cell r="K1400">
            <v>24</v>
          </cell>
          <cell r="L1400">
            <v>1</v>
          </cell>
          <cell r="M1400">
            <v>24</v>
          </cell>
          <cell r="N1400">
            <v>20118.48</v>
          </cell>
        </row>
        <row r="1401">
          <cell r="C1401" t="str">
            <v>104531440FS00</v>
          </cell>
          <cell r="D1401">
            <v>104531440</v>
          </cell>
          <cell r="E1401" t="str">
            <v>C30</v>
          </cell>
          <cell r="F1401" t="str">
            <v>UN</v>
          </cell>
          <cell r="G1401">
            <v>717</v>
          </cell>
          <cell r="H1401" t="str">
            <v>FS00</v>
          </cell>
          <cell r="I1401" t="str">
            <v>UN</v>
          </cell>
          <cell r="J1401" t="b">
            <v>1</v>
          </cell>
          <cell r="K1401">
            <v>30</v>
          </cell>
          <cell r="L1401">
            <v>1</v>
          </cell>
          <cell r="M1401">
            <v>30</v>
          </cell>
          <cell r="N1401">
            <v>21510</v>
          </cell>
        </row>
        <row r="1402">
          <cell r="C1402" t="str">
            <v>104530720FS00</v>
          </cell>
          <cell r="D1402">
            <v>104530720</v>
          </cell>
          <cell r="E1402" t="str">
            <v>C24</v>
          </cell>
          <cell r="F1402" t="str">
            <v>UN</v>
          </cell>
          <cell r="G1402">
            <v>2542.8825000000002</v>
          </cell>
          <cell r="H1402" t="str">
            <v>FS00</v>
          </cell>
          <cell r="I1402" t="str">
            <v>UN</v>
          </cell>
          <cell r="J1402" t="b">
            <v>1</v>
          </cell>
          <cell r="K1402">
            <v>24</v>
          </cell>
          <cell r="L1402">
            <v>1</v>
          </cell>
          <cell r="M1402">
            <v>24</v>
          </cell>
          <cell r="N1402">
            <v>61029.180000000008</v>
          </cell>
        </row>
        <row r="1403">
          <cell r="C1403" t="str">
            <v>104532730FS00</v>
          </cell>
          <cell r="D1403">
            <v>104532730</v>
          </cell>
          <cell r="E1403" t="str">
            <v>C09</v>
          </cell>
          <cell r="F1403" t="str">
            <v>UN</v>
          </cell>
          <cell r="G1403">
            <v>3929</v>
          </cell>
          <cell r="H1403" t="str">
            <v>FS00</v>
          </cell>
          <cell r="I1403" t="str">
            <v>UN</v>
          </cell>
          <cell r="J1403" t="b">
            <v>1</v>
          </cell>
          <cell r="K1403">
            <v>9</v>
          </cell>
          <cell r="L1403">
            <v>1</v>
          </cell>
          <cell r="M1403">
            <v>9</v>
          </cell>
          <cell r="N1403">
            <v>35361</v>
          </cell>
        </row>
        <row r="1404">
          <cell r="C1404" t="str">
            <v>104532210FS00</v>
          </cell>
          <cell r="D1404">
            <v>104532210</v>
          </cell>
          <cell r="E1404" t="str">
            <v>C60</v>
          </cell>
          <cell r="F1404" t="str">
            <v>UN</v>
          </cell>
          <cell r="G1404">
            <v>529</v>
          </cell>
          <cell r="H1404" t="str">
            <v>FS00</v>
          </cell>
          <cell r="I1404" t="str">
            <v>UN</v>
          </cell>
          <cell r="J1404" t="b">
            <v>1</v>
          </cell>
          <cell r="K1404">
            <v>60</v>
          </cell>
          <cell r="L1404">
            <v>1</v>
          </cell>
          <cell r="M1404">
            <v>60</v>
          </cell>
          <cell r="N1404">
            <v>31740</v>
          </cell>
        </row>
        <row r="1405">
          <cell r="C1405" t="str">
            <v>104532560FS00</v>
          </cell>
          <cell r="D1405">
            <v>104532560</v>
          </cell>
          <cell r="E1405" t="str">
            <v>C12</v>
          </cell>
          <cell r="F1405" t="str">
            <v>UN</v>
          </cell>
          <cell r="G1405">
            <v>1882</v>
          </cell>
          <cell r="H1405" t="str">
            <v>FS00</v>
          </cell>
          <cell r="I1405" t="str">
            <v>UN</v>
          </cell>
          <cell r="J1405" t="b">
            <v>1</v>
          </cell>
          <cell r="K1405">
            <v>12</v>
          </cell>
          <cell r="L1405">
            <v>1</v>
          </cell>
          <cell r="M1405">
            <v>12</v>
          </cell>
          <cell r="N1405">
            <v>22584</v>
          </cell>
        </row>
        <row r="1406">
          <cell r="C1406" t="str">
            <v>104534250FS00</v>
          </cell>
          <cell r="D1406">
            <v>104534250</v>
          </cell>
          <cell r="E1406" t="str">
            <v>C02</v>
          </cell>
          <cell r="F1406" t="str">
            <v>UN</v>
          </cell>
          <cell r="G1406">
            <v>2962</v>
          </cell>
          <cell r="H1406" t="str">
            <v>FS00</v>
          </cell>
          <cell r="I1406" t="str">
            <v>UN</v>
          </cell>
          <cell r="J1406" t="b">
            <v>1</v>
          </cell>
          <cell r="K1406">
            <v>2</v>
          </cell>
          <cell r="L1406">
            <v>1</v>
          </cell>
          <cell r="M1406">
            <v>2</v>
          </cell>
          <cell r="N1406">
            <v>5924</v>
          </cell>
        </row>
        <row r="1407">
          <cell r="C1407" t="str">
            <v>104533660FS00</v>
          </cell>
          <cell r="D1407">
            <v>104533660</v>
          </cell>
          <cell r="E1407" t="str">
            <v>D02</v>
          </cell>
          <cell r="F1407" t="str">
            <v>UN</v>
          </cell>
          <cell r="G1407">
            <v>4006</v>
          </cell>
          <cell r="H1407" t="str">
            <v>FS00</v>
          </cell>
          <cell r="I1407" t="str">
            <v>UN</v>
          </cell>
          <cell r="J1407" t="b">
            <v>1</v>
          </cell>
          <cell r="K1407">
            <v>2</v>
          </cell>
          <cell r="L1407">
            <v>1</v>
          </cell>
          <cell r="M1407">
            <v>2</v>
          </cell>
          <cell r="N1407">
            <v>8012</v>
          </cell>
        </row>
        <row r="1408">
          <cell r="C1408" t="str">
            <v>104531640FS00</v>
          </cell>
          <cell r="D1408">
            <v>104531640</v>
          </cell>
          <cell r="E1408" t="str">
            <v>C08</v>
          </cell>
          <cell r="F1408" t="str">
            <v>UN</v>
          </cell>
          <cell r="G1408">
            <v>1196</v>
          </cell>
          <cell r="H1408" t="str">
            <v>FS00</v>
          </cell>
          <cell r="I1408" t="str">
            <v>UN</v>
          </cell>
          <cell r="J1408" t="b">
            <v>1</v>
          </cell>
          <cell r="K1408">
            <v>8</v>
          </cell>
          <cell r="L1408">
            <v>1</v>
          </cell>
          <cell r="M1408">
            <v>8</v>
          </cell>
          <cell r="N1408">
            <v>9568</v>
          </cell>
        </row>
        <row r="1409">
          <cell r="C1409" t="str">
            <v>104523100FS00</v>
          </cell>
          <cell r="D1409">
            <v>104523100</v>
          </cell>
          <cell r="E1409" t="str">
            <v>C42</v>
          </cell>
          <cell r="F1409" t="str">
            <v>UN</v>
          </cell>
          <cell r="G1409">
            <v>454</v>
          </cell>
          <cell r="H1409" t="str">
            <v>FS00</v>
          </cell>
          <cell r="I1409" t="str">
            <v>UN</v>
          </cell>
          <cell r="J1409" t="b">
            <v>1</v>
          </cell>
          <cell r="K1409">
            <v>42</v>
          </cell>
          <cell r="L1409">
            <v>1</v>
          </cell>
          <cell r="M1409">
            <v>42</v>
          </cell>
          <cell r="N1409">
            <v>19068</v>
          </cell>
        </row>
        <row r="1410">
          <cell r="C1410" t="str">
            <v>104533650FS00</v>
          </cell>
          <cell r="D1410">
            <v>104533650</v>
          </cell>
          <cell r="E1410" t="str">
            <v>D03</v>
          </cell>
          <cell r="F1410" t="str">
            <v>UN</v>
          </cell>
          <cell r="G1410">
            <v>2972</v>
          </cell>
          <cell r="H1410" t="str">
            <v>FS00</v>
          </cell>
          <cell r="I1410" t="str">
            <v>UN</v>
          </cell>
          <cell r="J1410" t="b">
            <v>1</v>
          </cell>
          <cell r="K1410">
            <v>3</v>
          </cell>
          <cell r="L1410">
            <v>1</v>
          </cell>
          <cell r="M1410">
            <v>3</v>
          </cell>
          <cell r="N1410">
            <v>8916</v>
          </cell>
        </row>
        <row r="1411">
          <cell r="C1411" t="str">
            <v>104533640FS00</v>
          </cell>
          <cell r="D1411">
            <v>104533640</v>
          </cell>
          <cell r="E1411" t="str">
            <v>D02</v>
          </cell>
          <cell r="F1411" t="str">
            <v>UN</v>
          </cell>
          <cell r="G1411">
            <v>3979</v>
          </cell>
          <cell r="H1411" t="str">
            <v>FS00</v>
          </cell>
          <cell r="I1411" t="str">
            <v>UN</v>
          </cell>
          <cell r="J1411" t="b">
            <v>1</v>
          </cell>
          <cell r="K1411">
            <v>2</v>
          </cell>
          <cell r="L1411">
            <v>1</v>
          </cell>
          <cell r="M1411">
            <v>2</v>
          </cell>
          <cell r="N1411">
            <v>7958</v>
          </cell>
        </row>
        <row r="1412">
          <cell r="C1412" t="str">
            <v>104548680FS00</v>
          </cell>
          <cell r="D1412">
            <v>104548680</v>
          </cell>
          <cell r="E1412" t="str">
            <v>C48</v>
          </cell>
          <cell r="F1412" t="str">
            <v>UN</v>
          </cell>
          <cell r="G1412">
            <v>22850</v>
          </cell>
          <cell r="H1412" t="str">
            <v>FS00</v>
          </cell>
          <cell r="I1412" t="str">
            <v>UN</v>
          </cell>
          <cell r="J1412" t="b">
            <v>1</v>
          </cell>
          <cell r="K1412">
            <v>48</v>
          </cell>
          <cell r="L1412">
            <v>1</v>
          </cell>
          <cell r="M1412">
            <v>48</v>
          </cell>
          <cell r="N1412">
            <v>1096800</v>
          </cell>
        </row>
        <row r="1413">
          <cell r="C1413" t="str">
            <v>104548770FS00</v>
          </cell>
          <cell r="D1413">
            <v>104548770</v>
          </cell>
          <cell r="E1413" t="str">
            <v>C02</v>
          </cell>
          <cell r="F1413" t="str">
            <v>UN</v>
          </cell>
          <cell r="G1413">
            <v>6380</v>
          </cell>
          <cell r="H1413" t="str">
            <v>FS00</v>
          </cell>
          <cell r="I1413" t="str">
            <v>UN</v>
          </cell>
          <cell r="J1413" t="b">
            <v>1</v>
          </cell>
          <cell r="K1413">
            <v>2</v>
          </cell>
          <cell r="L1413">
            <v>1</v>
          </cell>
          <cell r="M1413">
            <v>2</v>
          </cell>
          <cell r="N1413">
            <v>12760</v>
          </cell>
        </row>
        <row r="1414">
          <cell r="C1414" t="str">
            <v>104548790FS00</v>
          </cell>
          <cell r="D1414">
            <v>104548790</v>
          </cell>
          <cell r="E1414" t="str">
            <v>C02</v>
          </cell>
          <cell r="F1414" t="str">
            <v>UN</v>
          </cell>
          <cell r="G1414">
            <v>9405</v>
          </cell>
          <cell r="H1414" t="str">
            <v>FS00</v>
          </cell>
          <cell r="I1414" t="str">
            <v>UN</v>
          </cell>
          <cell r="J1414" t="b">
            <v>1</v>
          </cell>
          <cell r="K1414">
            <v>2</v>
          </cell>
          <cell r="L1414">
            <v>1</v>
          </cell>
          <cell r="M1414">
            <v>2</v>
          </cell>
          <cell r="N1414">
            <v>18810</v>
          </cell>
        </row>
        <row r="1415">
          <cell r="C1415" t="str">
            <v>104548830FS00</v>
          </cell>
          <cell r="D1415">
            <v>104548830</v>
          </cell>
          <cell r="E1415" t="str">
            <v>C10</v>
          </cell>
          <cell r="F1415" t="str">
            <v>UN</v>
          </cell>
          <cell r="G1415">
            <v>20161</v>
          </cell>
          <cell r="H1415" t="str">
            <v>FS00</v>
          </cell>
          <cell r="I1415" t="str">
            <v>UN</v>
          </cell>
          <cell r="J1415" t="b">
            <v>1</v>
          </cell>
          <cell r="K1415">
            <v>10</v>
          </cell>
          <cell r="L1415">
            <v>1</v>
          </cell>
          <cell r="M1415">
            <v>10</v>
          </cell>
          <cell r="N1415">
            <v>201610</v>
          </cell>
        </row>
        <row r="1416">
          <cell r="C1416" t="str">
            <v>104548840FS00</v>
          </cell>
          <cell r="D1416">
            <v>104548840</v>
          </cell>
          <cell r="E1416" t="str">
            <v>C06</v>
          </cell>
          <cell r="F1416" t="str">
            <v>UN</v>
          </cell>
          <cell r="G1416">
            <v>33607</v>
          </cell>
          <cell r="H1416" t="str">
            <v>FS00</v>
          </cell>
          <cell r="I1416" t="str">
            <v>UN</v>
          </cell>
          <cell r="J1416" t="b">
            <v>1</v>
          </cell>
          <cell r="K1416">
            <v>6</v>
          </cell>
          <cell r="L1416">
            <v>1</v>
          </cell>
          <cell r="M1416">
            <v>6</v>
          </cell>
          <cell r="N1416">
            <v>201642</v>
          </cell>
        </row>
        <row r="1417">
          <cell r="C1417" t="str">
            <v>104549050FS00</v>
          </cell>
          <cell r="D1417">
            <v>104549050</v>
          </cell>
          <cell r="E1417" t="str">
            <v>C77</v>
          </cell>
          <cell r="F1417" t="str">
            <v>UN</v>
          </cell>
          <cell r="G1417">
            <v>15455</v>
          </cell>
          <cell r="H1417" t="str">
            <v>FS00</v>
          </cell>
          <cell r="I1417" t="str">
            <v>UN</v>
          </cell>
          <cell r="J1417" t="b">
            <v>1</v>
          </cell>
          <cell r="K1417">
            <v>77</v>
          </cell>
          <cell r="L1417">
            <v>1</v>
          </cell>
          <cell r="M1417">
            <v>77</v>
          </cell>
          <cell r="N1417">
            <v>1190035</v>
          </cell>
        </row>
        <row r="1418">
          <cell r="C1418" t="str">
            <v>104548660FS00</v>
          </cell>
          <cell r="D1418">
            <v>104548660</v>
          </cell>
          <cell r="E1418" t="str">
            <v>C80</v>
          </cell>
          <cell r="F1418" t="str">
            <v>UN</v>
          </cell>
          <cell r="G1418">
            <v>14783</v>
          </cell>
          <cell r="H1418" t="str">
            <v>FS00</v>
          </cell>
          <cell r="I1418" t="str">
            <v>UN</v>
          </cell>
          <cell r="J1418" t="b">
            <v>1</v>
          </cell>
          <cell r="K1418">
            <v>80</v>
          </cell>
          <cell r="L1418">
            <v>1</v>
          </cell>
          <cell r="M1418">
            <v>80</v>
          </cell>
          <cell r="N1418">
            <v>1182640</v>
          </cell>
        </row>
        <row r="1419">
          <cell r="C1419" t="str">
            <v>104548670FS00</v>
          </cell>
          <cell r="D1419">
            <v>104548670</v>
          </cell>
          <cell r="E1419" t="str">
            <v>C66</v>
          </cell>
          <cell r="F1419" t="str">
            <v>UN</v>
          </cell>
          <cell r="G1419">
            <v>18145</v>
          </cell>
          <cell r="H1419" t="str">
            <v>FS00</v>
          </cell>
          <cell r="I1419" t="str">
            <v>UN</v>
          </cell>
          <cell r="J1419" t="b">
            <v>1</v>
          </cell>
          <cell r="K1419">
            <v>66</v>
          </cell>
          <cell r="L1419">
            <v>1</v>
          </cell>
          <cell r="M1419">
            <v>66</v>
          </cell>
          <cell r="N1419">
            <v>1197570</v>
          </cell>
        </row>
        <row r="1420">
          <cell r="C1420" t="str">
            <v>104548690FS00</v>
          </cell>
          <cell r="D1420">
            <v>104548690</v>
          </cell>
          <cell r="E1420" t="str">
            <v>C48</v>
          </cell>
          <cell r="F1420" t="str">
            <v>UN</v>
          </cell>
          <cell r="G1420">
            <v>23523</v>
          </cell>
          <cell r="H1420" t="str">
            <v>FS00</v>
          </cell>
          <cell r="I1420" t="str">
            <v>UN</v>
          </cell>
          <cell r="J1420" t="b">
            <v>1</v>
          </cell>
          <cell r="K1420">
            <v>48</v>
          </cell>
          <cell r="L1420">
            <v>1</v>
          </cell>
          <cell r="M1420">
            <v>48</v>
          </cell>
          <cell r="N1420">
            <v>1129104</v>
          </cell>
        </row>
        <row r="1421">
          <cell r="C1421" t="str">
            <v>104548700FS00</v>
          </cell>
          <cell r="D1421">
            <v>104548700</v>
          </cell>
          <cell r="E1421" t="str">
            <v>C44</v>
          </cell>
          <cell r="F1421" t="str">
            <v>UN</v>
          </cell>
          <cell r="G1421">
            <v>28901</v>
          </cell>
          <cell r="H1421" t="str">
            <v>FS00</v>
          </cell>
          <cell r="I1421" t="str">
            <v>UN</v>
          </cell>
          <cell r="J1421" t="b">
            <v>1</v>
          </cell>
          <cell r="K1421">
            <v>44</v>
          </cell>
          <cell r="L1421">
            <v>1</v>
          </cell>
          <cell r="M1421">
            <v>44</v>
          </cell>
          <cell r="N1421">
            <v>1271644</v>
          </cell>
        </row>
        <row r="1422">
          <cell r="C1422" t="str">
            <v>104548650FS00</v>
          </cell>
          <cell r="D1422">
            <v>104548650</v>
          </cell>
          <cell r="E1422" t="str">
            <v>Z25</v>
          </cell>
          <cell r="F1422" t="str">
            <v>UN</v>
          </cell>
          <cell r="G1422">
            <v>8733</v>
          </cell>
          <cell r="H1422" t="str">
            <v>FS00</v>
          </cell>
          <cell r="I1422" t="str">
            <v>UN</v>
          </cell>
          <cell r="J1422" t="b">
            <v>1</v>
          </cell>
          <cell r="K1422">
            <v>125</v>
          </cell>
          <cell r="L1422">
            <v>1</v>
          </cell>
          <cell r="M1422">
            <v>125</v>
          </cell>
          <cell r="N1422">
            <v>1091625</v>
          </cell>
        </row>
        <row r="1423">
          <cell r="C1423" t="str">
            <v>104548780FS00</v>
          </cell>
          <cell r="D1423">
            <v>104548780</v>
          </cell>
          <cell r="E1423" t="str">
            <v>C06</v>
          </cell>
          <cell r="F1423" t="str">
            <v>UN</v>
          </cell>
          <cell r="G1423">
            <v>7724</v>
          </cell>
          <cell r="H1423" t="str">
            <v>FS00</v>
          </cell>
          <cell r="I1423" t="str">
            <v>UN</v>
          </cell>
          <cell r="J1423" t="b">
            <v>1</v>
          </cell>
          <cell r="K1423">
            <v>6</v>
          </cell>
          <cell r="L1423">
            <v>1</v>
          </cell>
          <cell r="M1423">
            <v>6</v>
          </cell>
          <cell r="N1423">
            <v>46344</v>
          </cell>
        </row>
        <row r="1424">
          <cell r="C1424" t="str">
            <v>104548800FS00</v>
          </cell>
          <cell r="D1424">
            <v>104548800</v>
          </cell>
          <cell r="E1424" t="str">
            <v>C06</v>
          </cell>
          <cell r="F1424" t="str">
            <v>UN</v>
          </cell>
          <cell r="G1424">
            <v>12094</v>
          </cell>
          <cell r="H1424" t="str">
            <v>FS00</v>
          </cell>
          <cell r="I1424" t="str">
            <v>UN</v>
          </cell>
          <cell r="J1424" t="b">
            <v>1</v>
          </cell>
          <cell r="K1424">
            <v>6</v>
          </cell>
          <cell r="L1424">
            <v>1</v>
          </cell>
          <cell r="M1424">
            <v>6</v>
          </cell>
          <cell r="N1424">
            <v>72564</v>
          </cell>
        </row>
        <row r="1425">
          <cell r="C1425" t="str">
            <v>104548810FS00</v>
          </cell>
          <cell r="D1425">
            <v>104548810</v>
          </cell>
          <cell r="E1425" t="str">
            <v>C06</v>
          </cell>
          <cell r="F1425" t="str">
            <v>UN</v>
          </cell>
          <cell r="G1425">
            <v>16800</v>
          </cell>
          <cell r="H1425" t="str">
            <v>FS00</v>
          </cell>
          <cell r="I1425" t="str">
            <v>UN</v>
          </cell>
          <cell r="J1425" t="b">
            <v>1</v>
          </cell>
          <cell r="K1425">
            <v>6</v>
          </cell>
          <cell r="L1425">
            <v>1</v>
          </cell>
          <cell r="M1425">
            <v>6</v>
          </cell>
          <cell r="N1425">
            <v>100800</v>
          </cell>
        </row>
        <row r="1426">
          <cell r="C1426" t="str">
            <v>104548820FS00</v>
          </cell>
          <cell r="D1426">
            <v>104548820</v>
          </cell>
          <cell r="E1426" t="str">
            <v>C06</v>
          </cell>
          <cell r="F1426" t="str">
            <v>UN</v>
          </cell>
          <cell r="G1426">
            <v>17472</v>
          </cell>
          <cell r="H1426" t="str">
            <v>FS00</v>
          </cell>
          <cell r="I1426" t="str">
            <v>UN</v>
          </cell>
          <cell r="J1426" t="b">
            <v>1</v>
          </cell>
          <cell r="K1426">
            <v>6</v>
          </cell>
          <cell r="L1426">
            <v>1</v>
          </cell>
          <cell r="M1426">
            <v>6</v>
          </cell>
          <cell r="N1426">
            <v>104832</v>
          </cell>
        </row>
        <row r="1427">
          <cell r="C1427" t="str">
            <v>104548750FS00</v>
          </cell>
          <cell r="D1427">
            <v>104548750</v>
          </cell>
          <cell r="E1427" t="str">
            <v>C12</v>
          </cell>
          <cell r="F1427" t="str">
            <v>UN</v>
          </cell>
          <cell r="G1427">
            <v>6716</v>
          </cell>
          <cell r="H1427" t="str">
            <v>FS00</v>
          </cell>
          <cell r="I1427" t="str">
            <v>UN</v>
          </cell>
          <cell r="J1427" t="b">
            <v>1</v>
          </cell>
          <cell r="K1427">
            <v>12</v>
          </cell>
          <cell r="L1427">
            <v>1</v>
          </cell>
          <cell r="M1427">
            <v>12</v>
          </cell>
          <cell r="N1427">
            <v>80592</v>
          </cell>
        </row>
        <row r="1428">
          <cell r="C1428" t="str">
            <v>104548740FS00</v>
          </cell>
          <cell r="D1428">
            <v>104548740</v>
          </cell>
          <cell r="E1428" t="str">
            <v>C12</v>
          </cell>
          <cell r="F1428" t="str">
            <v>UN</v>
          </cell>
          <cell r="G1428">
            <v>6716</v>
          </cell>
          <cell r="H1428" t="str">
            <v>FS00</v>
          </cell>
          <cell r="I1428" t="str">
            <v>UN</v>
          </cell>
          <cell r="J1428" t="b">
            <v>1</v>
          </cell>
          <cell r="K1428">
            <v>12</v>
          </cell>
          <cell r="L1428">
            <v>1</v>
          </cell>
          <cell r="M1428">
            <v>12</v>
          </cell>
          <cell r="N1428">
            <v>80592</v>
          </cell>
        </row>
        <row r="1429">
          <cell r="C1429" t="str">
            <v>104548710FS00</v>
          </cell>
          <cell r="D1429">
            <v>104548710</v>
          </cell>
          <cell r="E1429" t="str">
            <v>C12</v>
          </cell>
          <cell r="F1429" t="str">
            <v>UN</v>
          </cell>
          <cell r="G1429">
            <v>6716</v>
          </cell>
          <cell r="H1429" t="str">
            <v>FS00</v>
          </cell>
          <cell r="I1429" t="str">
            <v>UN</v>
          </cell>
          <cell r="J1429" t="b">
            <v>1</v>
          </cell>
          <cell r="K1429">
            <v>12</v>
          </cell>
          <cell r="L1429">
            <v>1</v>
          </cell>
          <cell r="M1429">
            <v>12</v>
          </cell>
          <cell r="N1429">
            <v>80592</v>
          </cell>
        </row>
        <row r="1430">
          <cell r="C1430" t="str">
            <v>104548720FS00</v>
          </cell>
          <cell r="D1430">
            <v>104548720</v>
          </cell>
          <cell r="E1430" t="str">
            <v>C12</v>
          </cell>
          <cell r="F1430" t="str">
            <v>UN</v>
          </cell>
          <cell r="G1430">
            <v>6716</v>
          </cell>
          <cell r="H1430" t="str">
            <v>FS00</v>
          </cell>
          <cell r="I1430" t="str">
            <v>UN</v>
          </cell>
          <cell r="J1430" t="b">
            <v>1</v>
          </cell>
          <cell r="K1430">
            <v>12</v>
          </cell>
          <cell r="L1430">
            <v>1</v>
          </cell>
          <cell r="M1430">
            <v>12</v>
          </cell>
          <cell r="N1430">
            <v>80592</v>
          </cell>
        </row>
        <row r="1431">
          <cell r="C1431" t="str">
            <v>104548730FS00</v>
          </cell>
          <cell r="D1431">
            <v>104548730</v>
          </cell>
          <cell r="E1431" t="str">
            <v>C12</v>
          </cell>
          <cell r="F1431" t="str">
            <v>UN</v>
          </cell>
          <cell r="G1431">
            <v>6716</v>
          </cell>
          <cell r="H1431" t="str">
            <v>FS00</v>
          </cell>
          <cell r="I1431" t="str">
            <v>UN</v>
          </cell>
          <cell r="J1431" t="b">
            <v>1</v>
          </cell>
          <cell r="K1431">
            <v>12</v>
          </cell>
          <cell r="L1431">
            <v>1</v>
          </cell>
          <cell r="M1431">
            <v>12</v>
          </cell>
          <cell r="N1431">
            <v>80592</v>
          </cell>
        </row>
        <row r="1432">
          <cell r="C1432" t="str">
            <v>104548760FS00</v>
          </cell>
          <cell r="D1432">
            <v>104548760</v>
          </cell>
          <cell r="E1432" t="str">
            <v>CJ</v>
          </cell>
          <cell r="F1432" t="str">
            <v>UN</v>
          </cell>
          <cell r="G1432">
            <v>26884</v>
          </cell>
          <cell r="H1432" t="str">
            <v>FS00</v>
          </cell>
          <cell r="I1432" t="str">
            <v>UN</v>
          </cell>
          <cell r="J1432" t="b">
            <v>1</v>
          </cell>
          <cell r="K1432">
            <v>1</v>
          </cell>
          <cell r="L1432">
            <v>1</v>
          </cell>
          <cell r="M1432">
            <v>1</v>
          </cell>
          <cell r="N1432">
            <v>26884</v>
          </cell>
        </row>
        <row r="1433">
          <cell r="C1433" t="str">
            <v>105045630FS00</v>
          </cell>
          <cell r="D1433">
            <v>105045630</v>
          </cell>
          <cell r="E1433" t="str">
            <v>KG</v>
          </cell>
          <cell r="F1433" t="str">
            <v>KG</v>
          </cell>
          <cell r="G1433">
            <v>2887.16</v>
          </cell>
          <cell r="H1433" t="str">
            <v>FS00</v>
          </cell>
          <cell r="I1433" t="str">
            <v>KG</v>
          </cell>
          <cell r="J1433" t="b">
            <v>1</v>
          </cell>
          <cell r="K1433">
            <v>1</v>
          </cell>
          <cell r="L1433">
            <v>1</v>
          </cell>
          <cell r="M1433">
            <v>1</v>
          </cell>
          <cell r="N1433">
            <v>2887.16</v>
          </cell>
        </row>
        <row r="1434">
          <cell r="C1434" t="str">
            <v>104523640FS00</v>
          </cell>
          <cell r="D1434">
            <v>104523640</v>
          </cell>
          <cell r="E1434" t="str">
            <v>KG</v>
          </cell>
          <cell r="F1434" t="str">
            <v>KG</v>
          </cell>
          <cell r="G1434">
            <v>2888.98</v>
          </cell>
          <cell r="H1434" t="str">
            <v>FS00</v>
          </cell>
          <cell r="I1434" t="str">
            <v>KG</v>
          </cell>
          <cell r="J1434" t="b">
            <v>1</v>
          </cell>
          <cell r="K1434">
            <v>1</v>
          </cell>
          <cell r="L1434">
            <v>1</v>
          </cell>
          <cell r="M1434">
            <v>1</v>
          </cell>
          <cell r="N1434">
            <v>2888.98</v>
          </cell>
        </row>
        <row r="1435">
          <cell r="C1435" t="str">
            <v>150001986FS00</v>
          </cell>
          <cell r="D1435">
            <v>150001986</v>
          </cell>
          <cell r="E1435" t="str">
            <v>KG</v>
          </cell>
          <cell r="F1435" t="str">
            <v>KG</v>
          </cell>
          <cell r="G1435">
            <v>2404.7800000000002</v>
          </cell>
          <cell r="H1435" t="str">
            <v>FS00</v>
          </cell>
          <cell r="I1435" t="str">
            <v>KG</v>
          </cell>
          <cell r="J1435" t="b">
            <v>1</v>
          </cell>
          <cell r="K1435">
            <v>1</v>
          </cell>
          <cell r="L1435">
            <v>1</v>
          </cell>
          <cell r="M1435">
            <v>1</v>
          </cell>
          <cell r="N1435">
            <v>2404.7800000000002</v>
          </cell>
        </row>
        <row r="1436">
          <cell r="C1436" t="str">
            <v>150001987FS00</v>
          </cell>
          <cell r="D1436">
            <v>150001987</v>
          </cell>
          <cell r="E1436" t="str">
            <v>KG</v>
          </cell>
          <cell r="F1436" t="str">
            <v>KG</v>
          </cell>
          <cell r="G1436">
            <v>2425.98</v>
          </cell>
          <cell r="H1436" t="str">
            <v>FS00</v>
          </cell>
          <cell r="I1436" t="str">
            <v>KG</v>
          </cell>
          <cell r="J1436" t="b">
            <v>1</v>
          </cell>
          <cell r="K1436">
            <v>1</v>
          </cell>
          <cell r="L1436">
            <v>1</v>
          </cell>
          <cell r="M1436">
            <v>1</v>
          </cell>
          <cell r="N1436">
            <v>2425.98</v>
          </cell>
        </row>
        <row r="1437">
          <cell r="C1437" t="str">
            <v>104343260FS00</v>
          </cell>
          <cell r="D1437">
            <v>104343260</v>
          </cell>
          <cell r="E1437" t="str">
            <v>KG</v>
          </cell>
          <cell r="F1437" t="str">
            <v>KG</v>
          </cell>
          <cell r="G1437">
            <v>3091.39</v>
          </cell>
          <cell r="H1437" t="str">
            <v>FS00</v>
          </cell>
          <cell r="I1437" t="str">
            <v>KG</v>
          </cell>
          <cell r="J1437" t="b">
            <v>1</v>
          </cell>
          <cell r="K1437">
            <v>1</v>
          </cell>
          <cell r="L1437">
            <v>1</v>
          </cell>
          <cell r="M1437">
            <v>1</v>
          </cell>
          <cell r="N1437">
            <v>3091.39</v>
          </cell>
        </row>
        <row r="1438">
          <cell r="C1438" t="str">
            <v>104523650FS00</v>
          </cell>
          <cell r="D1438">
            <v>104523650</v>
          </cell>
          <cell r="E1438" t="str">
            <v>KG</v>
          </cell>
          <cell r="F1438" t="str">
            <v>KG</v>
          </cell>
          <cell r="G1438">
            <v>3059.41</v>
          </cell>
          <cell r="H1438" t="str">
            <v>FS00</v>
          </cell>
          <cell r="I1438" t="str">
            <v>KG</v>
          </cell>
          <cell r="J1438" t="b">
            <v>1</v>
          </cell>
          <cell r="K1438">
            <v>1</v>
          </cell>
          <cell r="L1438">
            <v>1</v>
          </cell>
          <cell r="M1438">
            <v>1</v>
          </cell>
          <cell r="N1438">
            <v>3059.41</v>
          </cell>
        </row>
        <row r="1439">
          <cell r="C1439" t="str">
            <v>105045700FS00</v>
          </cell>
          <cell r="D1439">
            <v>105045700</v>
          </cell>
          <cell r="E1439" t="str">
            <v>KG</v>
          </cell>
          <cell r="F1439" t="str">
            <v>KG</v>
          </cell>
          <cell r="G1439">
            <v>3848.61</v>
          </cell>
          <cell r="H1439" t="str">
            <v>FS00</v>
          </cell>
          <cell r="I1439" t="str">
            <v>KG</v>
          </cell>
          <cell r="J1439" t="b">
            <v>1</v>
          </cell>
          <cell r="K1439">
            <v>1</v>
          </cell>
          <cell r="L1439">
            <v>1</v>
          </cell>
          <cell r="M1439">
            <v>1</v>
          </cell>
          <cell r="N1439">
            <v>3848.61</v>
          </cell>
        </row>
        <row r="1440">
          <cell r="C1440" t="str">
            <v>104545090FS00</v>
          </cell>
          <cell r="D1440">
            <v>104545090</v>
          </cell>
          <cell r="E1440" t="str">
            <v>KG</v>
          </cell>
          <cell r="F1440" t="str">
            <v>KG</v>
          </cell>
          <cell r="G1440">
            <v>3370</v>
          </cell>
          <cell r="H1440" t="str">
            <v>FS00</v>
          </cell>
          <cell r="I1440" t="str">
            <v>KG</v>
          </cell>
          <cell r="J1440" t="b">
            <v>1</v>
          </cell>
          <cell r="K1440">
            <v>1</v>
          </cell>
          <cell r="L1440">
            <v>1</v>
          </cell>
          <cell r="M1440">
            <v>1</v>
          </cell>
          <cell r="N1440">
            <v>3370</v>
          </cell>
        </row>
        <row r="1441">
          <cell r="C1441" t="str">
            <v>150001984FS00</v>
          </cell>
          <cell r="D1441">
            <v>150001984</v>
          </cell>
          <cell r="E1441" t="str">
            <v>KG</v>
          </cell>
          <cell r="F1441" t="str">
            <v>KG</v>
          </cell>
          <cell r="G1441">
            <v>3661</v>
          </cell>
          <cell r="H1441" t="str">
            <v>FS00</v>
          </cell>
          <cell r="I1441" t="str">
            <v>KG</v>
          </cell>
          <cell r="J1441" t="b">
            <v>1</v>
          </cell>
          <cell r="K1441">
            <v>1</v>
          </cell>
          <cell r="L1441">
            <v>1</v>
          </cell>
          <cell r="M1441">
            <v>1</v>
          </cell>
          <cell r="N1441">
            <v>3661</v>
          </cell>
        </row>
        <row r="1442">
          <cell r="C1442" t="str">
            <v>105045310FS00</v>
          </cell>
          <cell r="D1442">
            <v>105045310</v>
          </cell>
          <cell r="E1442" t="str">
            <v>KG</v>
          </cell>
          <cell r="F1442" t="str">
            <v>KG</v>
          </cell>
          <cell r="G1442">
            <v>5106.07</v>
          </cell>
          <cell r="H1442" t="str">
            <v>FS00</v>
          </cell>
          <cell r="I1442" t="str">
            <v>KG</v>
          </cell>
          <cell r="J1442" t="b">
            <v>1</v>
          </cell>
          <cell r="K1442">
            <v>1</v>
          </cell>
          <cell r="L1442">
            <v>1</v>
          </cell>
          <cell r="M1442">
            <v>1</v>
          </cell>
          <cell r="N1442">
            <v>5106.07</v>
          </cell>
        </row>
        <row r="1443">
          <cell r="C1443" t="str">
            <v>104549030FS00</v>
          </cell>
          <cell r="D1443">
            <v>104549030</v>
          </cell>
          <cell r="E1443" t="str">
            <v>KG</v>
          </cell>
          <cell r="F1443" t="str">
            <v>KG</v>
          </cell>
          <cell r="G1443">
            <v>6432</v>
          </cell>
          <cell r="H1443" t="str">
            <v>FS00</v>
          </cell>
          <cell r="I1443" t="str">
            <v>KG</v>
          </cell>
          <cell r="J1443" t="b">
            <v>1</v>
          </cell>
          <cell r="K1443">
            <v>1</v>
          </cell>
          <cell r="L1443">
            <v>1</v>
          </cell>
          <cell r="M1443">
            <v>1</v>
          </cell>
          <cell r="N1443">
            <v>6432</v>
          </cell>
        </row>
        <row r="1444">
          <cell r="C1444" t="str">
            <v>150001993FS00</v>
          </cell>
          <cell r="D1444">
            <v>150001993</v>
          </cell>
          <cell r="E1444" t="str">
            <v>KG</v>
          </cell>
          <cell r="F1444" t="str">
            <v>KG</v>
          </cell>
          <cell r="G1444">
            <v>3131.66</v>
          </cell>
          <cell r="H1444" t="str">
            <v>FS00</v>
          </cell>
          <cell r="I1444" t="str">
            <v>KG</v>
          </cell>
          <cell r="J1444" t="b">
            <v>1</v>
          </cell>
          <cell r="K1444">
            <v>1</v>
          </cell>
          <cell r="L1444">
            <v>1</v>
          </cell>
          <cell r="M1444">
            <v>1</v>
          </cell>
          <cell r="N1444">
            <v>3131.66</v>
          </cell>
        </row>
        <row r="1445">
          <cell r="C1445" t="str">
            <v>150001995FS00</v>
          </cell>
          <cell r="D1445">
            <v>150001995</v>
          </cell>
          <cell r="E1445" t="str">
            <v>CJ</v>
          </cell>
          <cell r="F1445" t="str">
            <v>KG</v>
          </cell>
          <cell r="G1445">
            <v>2500</v>
          </cell>
          <cell r="H1445" t="str">
            <v>FS00</v>
          </cell>
          <cell r="I1445" t="str">
            <v>KG</v>
          </cell>
          <cell r="J1445" t="b">
            <v>1</v>
          </cell>
          <cell r="K1445">
            <v>20</v>
          </cell>
          <cell r="L1445">
            <v>1</v>
          </cell>
          <cell r="M1445">
            <v>20</v>
          </cell>
          <cell r="N1445">
            <v>50000</v>
          </cell>
        </row>
        <row r="1446">
          <cell r="C1446" t="str">
            <v>104521430FS00</v>
          </cell>
          <cell r="D1446">
            <v>104521430</v>
          </cell>
          <cell r="E1446" t="str">
            <v>KG</v>
          </cell>
          <cell r="F1446" t="str">
            <v>KG</v>
          </cell>
          <cell r="G1446">
            <v>2793</v>
          </cell>
          <cell r="H1446" t="str">
            <v>FS00</v>
          </cell>
          <cell r="I1446" t="str">
            <v>KG</v>
          </cell>
          <cell r="J1446" t="b">
            <v>1</v>
          </cell>
          <cell r="K1446">
            <v>1</v>
          </cell>
          <cell r="L1446">
            <v>1</v>
          </cell>
          <cell r="M1446">
            <v>1</v>
          </cell>
          <cell r="N1446">
            <v>2793</v>
          </cell>
        </row>
        <row r="1447">
          <cell r="C1447" t="str">
            <v>104537720FS00</v>
          </cell>
          <cell r="D1447">
            <v>104537720</v>
          </cell>
          <cell r="E1447" t="str">
            <v>KG</v>
          </cell>
          <cell r="F1447" t="str">
            <v>KG</v>
          </cell>
          <cell r="G1447">
            <v>3164</v>
          </cell>
          <cell r="H1447" t="str">
            <v>FS00</v>
          </cell>
          <cell r="I1447" t="str">
            <v>KG</v>
          </cell>
          <cell r="J1447" t="b">
            <v>1</v>
          </cell>
          <cell r="K1447">
            <v>1</v>
          </cell>
          <cell r="L1447">
            <v>1</v>
          </cell>
          <cell r="M1447">
            <v>1</v>
          </cell>
          <cell r="N1447">
            <v>3164</v>
          </cell>
        </row>
        <row r="1448">
          <cell r="C1448" t="str">
            <v>104537710FS00</v>
          </cell>
          <cell r="D1448">
            <v>104537710</v>
          </cell>
          <cell r="E1448" t="str">
            <v>KG</v>
          </cell>
          <cell r="F1448" t="str">
            <v>KG</v>
          </cell>
          <cell r="G1448">
            <v>6483</v>
          </cell>
          <cell r="H1448" t="str">
            <v>FS00</v>
          </cell>
          <cell r="I1448" t="str">
            <v>KG</v>
          </cell>
          <cell r="J1448" t="b">
            <v>1</v>
          </cell>
          <cell r="K1448">
            <v>1</v>
          </cell>
          <cell r="L1448">
            <v>1</v>
          </cell>
          <cell r="M1448">
            <v>1</v>
          </cell>
          <cell r="N1448">
            <v>6483</v>
          </cell>
        </row>
        <row r="1449">
          <cell r="C1449" t="str">
            <v>104537730FS00</v>
          </cell>
          <cell r="D1449">
            <v>104537730</v>
          </cell>
          <cell r="E1449" t="str">
            <v>KG</v>
          </cell>
          <cell r="F1449" t="str">
            <v>KG</v>
          </cell>
          <cell r="G1449">
            <v>14061</v>
          </cell>
          <cell r="H1449" t="str">
            <v>FS00</v>
          </cell>
          <cell r="I1449" t="str">
            <v>KG</v>
          </cell>
          <cell r="J1449" t="b">
            <v>1</v>
          </cell>
          <cell r="K1449">
            <v>1</v>
          </cell>
          <cell r="L1449">
            <v>1</v>
          </cell>
          <cell r="M1449">
            <v>1</v>
          </cell>
          <cell r="N1449">
            <v>14061</v>
          </cell>
        </row>
        <row r="1450">
          <cell r="C1450" t="str">
            <v>104515390FS00</v>
          </cell>
          <cell r="D1450">
            <v>104515390</v>
          </cell>
          <cell r="E1450" t="str">
            <v>KG</v>
          </cell>
          <cell r="F1450" t="str">
            <v>KG</v>
          </cell>
          <cell r="G1450">
            <v>10451.459999999999</v>
          </cell>
          <cell r="H1450" t="str">
            <v>FS00</v>
          </cell>
          <cell r="I1450" t="str">
            <v>KG</v>
          </cell>
          <cell r="J1450" t="b">
            <v>1</v>
          </cell>
          <cell r="K1450">
            <v>1</v>
          </cell>
          <cell r="L1450">
            <v>1</v>
          </cell>
          <cell r="M1450">
            <v>1</v>
          </cell>
          <cell r="N1450">
            <v>10451.459999999999</v>
          </cell>
        </row>
        <row r="1451">
          <cell r="C1451" t="str">
            <v>104515400FS00</v>
          </cell>
          <cell r="D1451">
            <v>104515400</v>
          </cell>
          <cell r="E1451" t="str">
            <v>KG</v>
          </cell>
          <cell r="F1451" t="str">
            <v>KG</v>
          </cell>
          <cell r="G1451">
            <v>11065.42</v>
          </cell>
          <cell r="H1451" t="str">
            <v>FS00</v>
          </cell>
          <cell r="I1451" t="str">
            <v>KG</v>
          </cell>
          <cell r="J1451" t="b">
            <v>1</v>
          </cell>
          <cell r="K1451">
            <v>1</v>
          </cell>
          <cell r="L1451">
            <v>1</v>
          </cell>
          <cell r="M1451">
            <v>1</v>
          </cell>
          <cell r="N1451">
            <v>11065.42</v>
          </cell>
        </row>
        <row r="1452">
          <cell r="C1452" t="str">
            <v>104528630FS00</v>
          </cell>
          <cell r="D1452">
            <v>104528630</v>
          </cell>
          <cell r="E1452" t="str">
            <v>C04</v>
          </cell>
          <cell r="F1452" t="str">
            <v>UN</v>
          </cell>
          <cell r="G1452">
            <v>16814</v>
          </cell>
          <cell r="H1452" t="str">
            <v>FS00</v>
          </cell>
          <cell r="I1452" t="str">
            <v>UN</v>
          </cell>
          <cell r="J1452" t="b">
            <v>1</v>
          </cell>
          <cell r="K1452">
            <v>4</v>
          </cell>
          <cell r="L1452">
            <v>1</v>
          </cell>
          <cell r="M1452">
            <v>4</v>
          </cell>
          <cell r="N1452">
            <v>67256</v>
          </cell>
        </row>
        <row r="1453">
          <cell r="C1453" t="str">
            <v>104520680FS00</v>
          </cell>
          <cell r="D1453">
            <v>104520680</v>
          </cell>
          <cell r="E1453" t="str">
            <v>C02</v>
          </cell>
          <cell r="F1453" t="str">
            <v>UN</v>
          </cell>
          <cell r="G1453">
            <v>7588</v>
          </cell>
          <cell r="H1453" t="str">
            <v>FS00</v>
          </cell>
          <cell r="I1453" t="str">
            <v>UN</v>
          </cell>
          <cell r="J1453" t="b">
            <v>1</v>
          </cell>
          <cell r="K1453">
            <v>2</v>
          </cell>
          <cell r="L1453">
            <v>1</v>
          </cell>
          <cell r="M1453">
            <v>2</v>
          </cell>
          <cell r="N1453">
            <v>15176</v>
          </cell>
        </row>
        <row r="1454">
          <cell r="C1454" t="str">
            <v>105045110FS00</v>
          </cell>
          <cell r="D1454">
            <v>105045110</v>
          </cell>
          <cell r="E1454" t="str">
            <v>C02</v>
          </cell>
          <cell r="F1454" t="str">
            <v>UN</v>
          </cell>
          <cell r="G1454">
            <v>10857.09</v>
          </cell>
          <cell r="H1454" t="str">
            <v>FS00</v>
          </cell>
          <cell r="I1454" t="str">
            <v>UN</v>
          </cell>
          <cell r="J1454" t="b">
            <v>1</v>
          </cell>
          <cell r="K1454">
            <v>2</v>
          </cell>
          <cell r="L1454">
            <v>1</v>
          </cell>
          <cell r="M1454">
            <v>2</v>
          </cell>
          <cell r="N1454">
            <v>21714.18</v>
          </cell>
        </row>
        <row r="1455">
          <cell r="C1455" t="str">
            <v>105045100FS00</v>
          </cell>
          <cell r="D1455">
            <v>105045100</v>
          </cell>
          <cell r="E1455" t="str">
            <v>C02</v>
          </cell>
          <cell r="F1455" t="str">
            <v>UN</v>
          </cell>
          <cell r="G1455">
            <v>10169.155000000001</v>
          </cell>
          <cell r="H1455" t="str">
            <v>FS00</v>
          </cell>
          <cell r="I1455" t="str">
            <v>UN</v>
          </cell>
          <cell r="J1455" t="b">
            <v>1</v>
          </cell>
          <cell r="K1455">
            <v>2</v>
          </cell>
          <cell r="L1455">
            <v>1</v>
          </cell>
          <cell r="M1455">
            <v>2</v>
          </cell>
          <cell r="N1455">
            <v>20338.310000000001</v>
          </cell>
        </row>
        <row r="1456">
          <cell r="C1456" t="str">
            <v>104542820FS00</v>
          </cell>
          <cell r="D1456">
            <v>104542820</v>
          </cell>
          <cell r="E1456" t="str">
            <v>C03</v>
          </cell>
          <cell r="F1456" t="str">
            <v>UN</v>
          </cell>
          <cell r="G1456">
            <v>8381</v>
          </cell>
          <cell r="H1456" t="str">
            <v>FS00</v>
          </cell>
          <cell r="I1456" t="str">
            <v>UN</v>
          </cell>
          <cell r="J1456" t="b">
            <v>1</v>
          </cell>
          <cell r="K1456">
            <v>3</v>
          </cell>
          <cell r="L1456">
            <v>1</v>
          </cell>
          <cell r="M1456">
            <v>3</v>
          </cell>
          <cell r="N1456">
            <v>25143</v>
          </cell>
        </row>
        <row r="1457">
          <cell r="C1457" t="str">
            <v>104528760FS00</v>
          </cell>
          <cell r="D1457">
            <v>104528760</v>
          </cell>
          <cell r="E1457" t="str">
            <v>C03</v>
          </cell>
          <cell r="F1457" t="str">
            <v>UN</v>
          </cell>
          <cell r="G1457">
            <v>6770</v>
          </cell>
          <cell r="H1457" t="str">
            <v>FS00</v>
          </cell>
          <cell r="I1457" t="str">
            <v>UN</v>
          </cell>
          <cell r="J1457" t="b">
            <v>1</v>
          </cell>
          <cell r="K1457">
            <v>3</v>
          </cell>
          <cell r="L1457">
            <v>1</v>
          </cell>
          <cell r="M1457">
            <v>3</v>
          </cell>
          <cell r="N1457">
            <v>20310</v>
          </cell>
        </row>
        <row r="1458">
          <cell r="C1458" t="str">
            <v>104539190FS00</v>
          </cell>
          <cell r="D1458">
            <v>104539190</v>
          </cell>
          <cell r="E1458" t="str">
            <v>C05</v>
          </cell>
          <cell r="F1458" t="str">
            <v>UN</v>
          </cell>
          <cell r="G1458">
            <v>8400</v>
          </cell>
          <cell r="H1458" t="str">
            <v>FS00</v>
          </cell>
          <cell r="I1458" t="str">
            <v>UN</v>
          </cell>
          <cell r="J1458" t="b">
            <v>1</v>
          </cell>
          <cell r="K1458">
            <v>5</v>
          </cell>
          <cell r="L1458">
            <v>1</v>
          </cell>
          <cell r="M1458">
            <v>5</v>
          </cell>
          <cell r="N1458">
            <v>42000</v>
          </cell>
        </row>
        <row r="1459">
          <cell r="C1459" t="str">
            <v>104539180FS00</v>
          </cell>
          <cell r="D1459">
            <v>104539180</v>
          </cell>
          <cell r="E1459" t="str">
            <v>C05</v>
          </cell>
          <cell r="F1459" t="str">
            <v>UN</v>
          </cell>
          <cell r="G1459">
            <v>8400</v>
          </cell>
          <cell r="H1459" t="str">
            <v>FS00</v>
          </cell>
          <cell r="I1459" t="str">
            <v>UN</v>
          </cell>
          <cell r="J1459" t="b">
            <v>1</v>
          </cell>
          <cell r="K1459">
            <v>5</v>
          </cell>
          <cell r="L1459">
            <v>1</v>
          </cell>
          <cell r="M1459">
            <v>5</v>
          </cell>
          <cell r="N1459">
            <v>42000</v>
          </cell>
        </row>
        <row r="1460">
          <cell r="C1460" t="str">
            <v>104520880FS00</v>
          </cell>
          <cell r="D1460">
            <v>104520880</v>
          </cell>
          <cell r="E1460" t="str">
            <v>CJ</v>
          </cell>
          <cell r="F1460" t="str">
            <v>KG</v>
          </cell>
          <cell r="G1460">
            <v>6106.71</v>
          </cell>
          <cell r="H1460" t="str">
            <v>FS00</v>
          </cell>
          <cell r="I1460" t="str">
            <v>KG</v>
          </cell>
          <cell r="J1460" t="b">
            <v>1</v>
          </cell>
          <cell r="K1460">
            <v>10</v>
          </cell>
          <cell r="L1460">
            <v>1</v>
          </cell>
          <cell r="M1460">
            <v>10</v>
          </cell>
          <cell r="N1460">
            <v>61067.1</v>
          </cell>
        </row>
        <row r="1461">
          <cell r="C1461" t="str">
            <v>104519230FS00</v>
          </cell>
          <cell r="D1461">
            <v>104519230</v>
          </cell>
          <cell r="E1461" t="str">
            <v>C08</v>
          </cell>
          <cell r="F1461" t="str">
            <v>UN</v>
          </cell>
          <cell r="G1461">
            <v>5069.32</v>
          </cell>
          <cell r="H1461" t="str">
            <v>FS00</v>
          </cell>
          <cell r="I1461" t="str">
            <v>UN</v>
          </cell>
          <cell r="J1461" t="b">
            <v>1</v>
          </cell>
          <cell r="K1461">
            <v>8</v>
          </cell>
          <cell r="L1461">
            <v>1</v>
          </cell>
          <cell r="M1461">
            <v>8</v>
          </cell>
          <cell r="N1461">
            <v>40554.559999999998</v>
          </cell>
        </row>
        <row r="1462">
          <cell r="C1462" t="str">
            <v>104548470FS00</v>
          </cell>
          <cell r="D1462">
            <v>104548470</v>
          </cell>
          <cell r="E1462" t="str">
            <v>C08</v>
          </cell>
          <cell r="F1462" t="str">
            <v>UN</v>
          </cell>
          <cell r="G1462">
            <v>5100</v>
          </cell>
          <cell r="H1462" t="str">
            <v>FS00</v>
          </cell>
          <cell r="I1462" t="str">
            <v>UN</v>
          </cell>
          <cell r="J1462" t="b">
            <v>1</v>
          </cell>
          <cell r="K1462">
            <v>8</v>
          </cell>
          <cell r="L1462">
            <v>1</v>
          </cell>
          <cell r="M1462">
            <v>8</v>
          </cell>
          <cell r="N1462">
            <v>40800</v>
          </cell>
        </row>
        <row r="1463">
          <cell r="C1463" t="str">
            <v>104539250FS00</v>
          </cell>
          <cell r="D1463">
            <v>104539250</v>
          </cell>
          <cell r="E1463" t="str">
            <v>C03</v>
          </cell>
          <cell r="F1463" t="str">
            <v>UN</v>
          </cell>
          <cell r="G1463">
            <v>8667</v>
          </cell>
          <cell r="H1463" t="str">
            <v>FS00</v>
          </cell>
          <cell r="I1463" t="str">
            <v>UN</v>
          </cell>
          <cell r="J1463" t="b">
            <v>1</v>
          </cell>
          <cell r="K1463">
            <v>3</v>
          </cell>
          <cell r="L1463">
            <v>1</v>
          </cell>
          <cell r="M1463">
            <v>3</v>
          </cell>
          <cell r="N1463">
            <v>26001</v>
          </cell>
        </row>
        <row r="1464">
          <cell r="C1464" t="str">
            <v>104547700FS00</v>
          </cell>
          <cell r="D1464">
            <v>104547700</v>
          </cell>
          <cell r="E1464" t="str">
            <v>KG</v>
          </cell>
          <cell r="F1464" t="str">
            <v>KG</v>
          </cell>
          <cell r="G1464">
            <v>3260</v>
          </cell>
          <cell r="H1464" t="str">
            <v>FS00</v>
          </cell>
          <cell r="I1464" t="str">
            <v>KG</v>
          </cell>
          <cell r="J1464" t="b">
            <v>1</v>
          </cell>
          <cell r="K1464">
            <v>1</v>
          </cell>
          <cell r="L1464">
            <v>1</v>
          </cell>
          <cell r="M1464">
            <v>1</v>
          </cell>
          <cell r="N1464">
            <v>3260</v>
          </cell>
        </row>
        <row r="1465">
          <cell r="C1465" t="str">
            <v>104531380FS00</v>
          </cell>
          <cell r="D1465">
            <v>104531380</v>
          </cell>
          <cell r="E1465" t="str">
            <v>C25</v>
          </cell>
          <cell r="F1465" t="str">
            <v>UN</v>
          </cell>
          <cell r="G1465">
            <v>335</v>
          </cell>
          <cell r="H1465" t="str">
            <v>FS00</v>
          </cell>
          <cell r="I1465" t="str">
            <v>UN</v>
          </cell>
          <cell r="J1465" t="b">
            <v>1</v>
          </cell>
          <cell r="K1465">
            <v>25</v>
          </cell>
          <cell r="L1465">
            <v>1</v>
          </cell>
          <cell r="M1465">
            <v>25</v>
          </cell>
          <cell r="N1465">
            <v>8375</v>
          </cell>
        </row>
        <row r="1466">
          <cell r="C1466" t="str">
            <v>150001919FS00</v>
          </cell>
          <cell r="D1466">
            <v>150001919</v>
          </cell>
          <cell r="E1466" t="str">
            <v>C26</v>
          </cell>
          <cell r="F1466" t="str">
            <v>UN</v>
          </cell>
          <cell r="G1466">
            <v>639.16999999999996</v>
          </cell>
          <cell r="H1466" t="str">
            <v>FS00</v>
          </cell>
          <cell r="I1466" t="str">
            <v>UN</v>
          </cell>
          <cell r="J1466" t="b">
            <v>1</v>
          </cell>
          <cell r="K1466">
            <v>26</v>
          </cell>
          <cell r="L1466">
            <v>1</v>
          </cell>
          <cell r="M1466">
            <v>26</v>
          </cell>
          <cell r="N1466">
            <v>16618.419999999998</v>
          </cell>
        </row>
        <row r="1467">
          <cell r="C1467" t="str">
            <v>104516760FS00</v>
          </cell>
          <cell r="D1467">
            <v>104516760</v>
          </cell>
          <cell r="E1467" t="str">
            <v>C08</v>
          </cell>
          <cell r="F1467" t="str">
            <v>UN</v>
          </cell>
          <cell r="G1467">
            <v>7589.88</v>
          </cell>
          <cell r="H1467" t="str">
            <v>FS00</v>
          </cell>
          <cell r="I1467" t="str">
            <v>UN</v>
          </cell>
          <cell r="J1467" t="b">
            <v>1</v>
          </cell>
          <cell r="K1467">
            <v>8</v>
          </cell>
          <cell r="L1467">
            <v>1</v>
          </cell>
          <cell r="M1467">
            <v>8</v>
          </cell>
          <cell r="N1467">
            <v>60719.040000000001</v>
          </cell>
        </row>
        <row r="1468">
          <cell r="C1468" t="str">
            <v>104523080FS00</v>
          </cell>
          <cell r="D1468">
            <v>104523080</v>
          </cell>
          <cell r="E1468" t="str">
            <v>C08</v>
          </cell>
          <cell r="F1468" t="str">
            <v>UN</v>
          </cell>
          <cell r="G1468">
            <v>7224</v>
          </cell>
          <cell r="H1468" t="str">
            <v>FS00</v>
          </cell>
          <cell r="I1468" t="str">
            <v>UN</v>
          </cell>
          <cell r="J1468" t="b">
            <v>1</v>
          </cell>
          <cell r="K1468">
            <v>8</v>
          </cell>
          <cell r="L1468">
            <v>1</v>
          </cell>
          <cell r="M1468">
            <v>8</v>
          </cell>
          <cell r="N1468">
            <v>57792</v>
          </cell>
        </row>
        <row r="1469">
          <cell r="C1469" t="str">
            <v>104523490FS00</v>
          </cell>
          <cell r="D1469">
            <v>104523490</v>
          </cell>
          <cell r="E1469" t="str">
            <v>C50</v>
          </cell>
          <cell r="F1469" t="str">
            <v>UN</v>
          </cell>
          <cell r="G1469">
            <v>1200</v>
          </cell>
          <cell r="H1469" t="str">
            <v>FS00</v>
          </cell>
          <cell r="I1469" t="str">
            <v>UN</v>
          </cell>
          <cell r="J1469" t="b">
            <v>1</v>
          </cell>
          <cell r="K1469">
            <v>50</v>
          </cell>
          <cell r="L1469">
            <v>1</v>
          </cell>
          <cell r="M1469">
            <v>50</v>
          </cell>
          <cell r="N1469">
            <v>60000</v>
          </cell>
        </row>
        <row r="1470">
          <cell r="C1470" t="str">
            <v>104548490FS00</v>
          </cell>
          <cell r="D1470">
            <v>104548490</v>
          </cell>
          <cell r="E1470" t="str">
            <v>C08</v>
          </cell>
          <cell r="F1470" t="str">
            <v>UN</v>
          </cell>
          <cell r="G1470">
            <v>7456</v>
          </cell>
          <cell r="H1470" t="str">
            <v>FS00</v>
          </cell>
          <cell r="I1470" t="str">
            <v>UN</v>
          </cell>
          <cell r="J1470" t="b">
            <v>1</v>
          </cell>
          <cell r="K1470">
            <v>8</v>
          </cell>
          <cell r="L1470">
            <v>1</v>
          </cell>
          <cell r="M1470">
            <v>8</v>
          </cell>
          <cell r="N1470">
            <v>59648</v>
          </cell>
        </row>
        <row r="1471">
          <cell r="C1471" t="str">
            <v>105045840FS00</v>
          </cell>
          <cell r="D1471">
            <v>105045840</v>
          </cell>
          <cell r="E1471" t="str">
            <v>C14</v>
          </cell>
          <cell r="F1471" t="str">
            <v>KG</v>
          </cell>
          <cell r="G1471">
            <v>4244.29</v>
          </cell>
          <cell r="H1471" t="str">
            <v>FS00</v>
          </cell>
          <cell r="I1471" t="str">
            <v>KG</v>
          </cell>
          <cell r="J1471" t="b">
            <v>1</v>
          </cell>
          <cell r="K1471">
            <v>14</v>
          </cell>
          <cell r="L1471">
            <v>1</v>
          </cell>
          <cell r="M1471">
            <v>14</v>
          </cell>
          <cell r="N1471">
            <v>59420.06</v>
          </cell>
        </row>
        <row r="1472">
          <cell r="C1472" t="str">
            <v>150001998FS00</v>
          </cell>
          <cell r="D1472">
            <v>150001998</v>
          </cell>
          <cell r="E1472" t="str">
            <v>C05</v>
          </cell>
          <cell r="F1472" t="str">
            <v>UN</v>
          </cell>
          <cell r="G1472">
            <v>4785.2</v>
          </cell>
          <cell r="H1472" t="str">
            <v>FS00</v>
          </cell>
          <cell r="I1472" t="str">
            <v>UN</v>
          </cell>
          <cell r="J1472" t="b">
            <v>1</v>
          </cell>
          <cell r="K1472">
            <v>5</v>
          </cell>
          <cell r="L1472">
            <v>1</v>
          </cell>
          <cell r="M1472">
            <v>5</v>
          </cell>
          <cell r="N1472">
            <v>23926</v>
          </cell>
        </row>
        <row r="1473">
          <cell r="C1473" t="str">
            <v>104519220FS00</v>
          </cell>
          <cell r="D1473">
            <v>104519220</v>
          </cell>
          <cell r="E1473" t="str">
            <v>C05</v>
          </cell>
          <cell r="F1473" t="str">
            <v>UN</v>
          </cell>
          <cell r="G1473">
            <v>6384</v>
          </cell>
          <cell r="H1473" t="str">
            <v>FS00</v>
          </cell>
          <cell r="I1473" t="str">
            <v>UN</v>
          </cell>
          <cell r="J1473" t="b">
            <v>1</v>
          </cell>
          <cell r="K1473">
            <v>5</v>
          </cell>
          <cell r="L1473">
            <v>1</v>
          </cell>
          <cell r="M1473">
            <v>5</v>
          </cell>
          <cell r="N1473">
            <v>31920</v>
          </cell>
        </row>
        <row r="1474">
          <cell r="C1474" t="str">
            <v>104519840FS00</v>
          </cell>
          <cell r="D1474">
            <v>104519840</v>
          </cell>
          <cell r="E1474" t="str">
            <v>C05</v>
          </cell>
          <cell r="F1474" t="str">
            <v>KG</v>
          </cell>
          <cell r="G1474">
            <v>4972.4399999999996</v>
          </cell>
          <cell r="H1474" t="str">
            <v>FS00</v>
          </cell>
          <cell r="I1474" t="str">
            <v>KG</v>
          </cell>
          <cell r="J1474" t="b">
            <v>1</v>
          </cell>
          <cell r="K1474">
            <v>5</v>
          </cell>
          <cell r="L1474">
            <v>1</v>
          </cell>
          <cell r="M1474">
            <v>5</v>
          </cell>
          <cell r="N1474">
            <v>24862.199999999997</v>
          </cell>
        </row>
        <row r="1475">
          <cell r="C1475" t="str">
            <v>150001944FS00</v>
          </cell>
          <cell r="D1475">
            <v>150001944</v>
          </cell>
          <cell r="E1475" t="str">
            <v>KG</v>
          </cell>
          <cell r="F1475" t="str">
            <v>KG</v>
          </cell>
          <cell r="G1475">
            <v>3736.98</v>
          </cell>
          <cell r="H1475" t="str">
            <v>FS00</v>
          </cell>
          <cell r="I1475" t="str">
            <v>KG</v>
          </cell>
          <cell r="J1475" t="b">
            <v>1</v>
          </cell>
          <cell r="K1475">
            <v>1</v>
          </cell>
          <cell r="L1475">
            <v>1</v>
          </cell>
          <cell r="M1475">
            <v>1</v>
          </cell>
          <cell r="N1475">
            <v>3736.98</v>
          </cell>
        </row>
        <row r="1476">
          <cell r="C1476" t="str">
            <v>104548170FS00</v>
          </cell>
          <cell r="D1476">
            <v>104548170</v>
          </cell>
          <cell r="E1476" t="str">
            <v>KG</v>
          </cell>
          <cell r="F1476" t="str">
            <v>KG</v>
          </cell>
          <cell r="G1476">
            <v>9200</v>
          </cell>
          <cell r="H1476" t="str">
            <v>FS00</v>
          </cell>
          <cell r="I1476" t="str">
            <v>KG</v>
          </cell>
          <cell r="J1476" t="b">
            <v>1</v>
          </cell>
          <cell r="K1476">
            <v>1</v>
          </cell>
          <cell r="L1476">
            <v>1</v>
          </cell>
          <cell r="M1476">
            <v>1</v>
          </cell>
          <cell r="N1476">
            <v>9200</v>
          </cell>
        </row>
        <row r="1477">
          <cell r="C1477" t="str">
            <v>104531370FS00</v>
          </cell>
          <cell r="D1477">
            <v>104531370</v>
          </cell>
          <cell r="E1477" t="str">
            <v>C25</v>
          </cell>
          <cell r="F1477" t="str">
            <v>UN</v>
          </cell>
          <cell r="G1477">
            <v>438</v>
          </cell>
          <cell r="H1477" t="str">
            <v>FS00</v>
          </cell>
          <cell r="I1477" t="str">
            <v>UN</v>
          </cell>
          <cell r="J1477" t="b">
            <v>1</v>
          </cell>
          <cell r="K1477">
            <v>25</v>
          </cell>
          <cell r="L1477">
            <v>1</v>
          </cell>
          <cell r="M1477">
            <v>25</v>
          </cell>
          <cell r="N1477">
            <v>10950</v>
          </cell>
        </row>
        <row r="1478">
          <cell r="C1478" t="str">
            <v>104343310FS00</v>
          </cell>
          <cell r="D1478">
            <v>104343310</v>
          </cell>
          <cell r="E1478" t="str">
            <v>KG</v>
          </cell>
          <cell r="F1478" t="str">
            <v>KG</v>
          </cell>
          <cell r="G1478">
            <v>1490</v>
          </cell>
          <cell r="H1478" t="str">
            <v>FS00</v>
          </cell>
          <cell r="I1478" t="str">
            <v>KG</v>
          </cell>
          <cell r="J1478" t="b">
            <v>1</v>
          </cell>
          <cell r="K1478">
            <v>1</v>
          </cell>
          <cell r="L1478">
            <v>1</v>
          </cell>
          <cell r="M1478">
            <v>1</v>
          </cell>
          <cell r="N1478">
            <v>1490</v>
          </cell>
        </row>
        <row r="1479">
          <cell r="C1479" t="str">
            <v>104547610FS00</v>
          </cell>
          <cell r="D1479">
            <v>104547610</v>
          </cell>
          <cell r="E1479" t="str">
            <v>KG</v>
          </cell>
          <cell r="F1479" t="str">
            <v>KG</v>
          </cell>
          <cell r="G1479">
            <v>7000</v>
          </cell>
          <cell r="H1479" t="str">
            <v>FS00</v>
          </cell>
          <cell r="I1479" t="str">
            <v>KG</v>
          </cell>
          <cell r="J1479" t="b">
            <v>1</v>
          </cell>
          <cell r="K1479">
            <v>1</v>
          </cell>
          <cell r="L1479">
            <v>1</v>
          </cell>
          <cell r="M1479">
            <v>1</v>
          </cell>
          <cell r="N1479">
            <v>7000</v>
          </cell>
        </row>
        <row r="1480">
          <cell r="C1480" t="str">
            <v>104519330FS00</v>
          </cell>
          <cell r="D1480">
            <v>104519330</v>
          </cell>
          <cell r="E1480" t="str">
            <v>C48</v>
          </cell>
          <cell r="F1480" t="str">
            <v>UN</v>
          </cell>
          <cell r="G1480">
            <v>909.09</v>
          </cell>
          <cell r="H1480" t="str">
            <v>FS00</v>
          </cell>
          <cell r="I1480" t="str">
            <v>UN</v>
          </cell>
          <cell r="J1480" t="b">
            <v>1</v>
          </cell>
          <cell r="K1480">
            <v>48</v>
          </cell>
          <cell r="L1480">
            <v>1</v>
          </cell>
          <cell r="M1480">
            <v>48</v>
          </cell>
          <cell r="N1480">
            <v>43636.32</v>
          </cell>
        </row>
        <row r="1481">
          <cell r="C1481" t="str">
            <v>104539330FS00</v>
          </cell>
          <cell r="D1481">
            <v>104539330</v>
          </cell>
          <cell r="E1481" t="str">
            <v>C40</v>
          </cell>
          <cell r="F1481" t="str">
            <v>UN</v>
          </cell>
          <cell r="G1481">
            <v>936</v>
          </cell>
          <cell r="H1481" t="str">
            <v>FS00</v>
          </cell>
          <cell r="I1481" t="str">
            <v>UN</v>
          </cell>
          <cell r="J1481" t="b">
            <v>1</v>
          </cell>
          <cell r="K1481">
            <v>40</v>
          </cell>
          <cell r="L1481">
            <v>1</v>
          </cell>
          <cell r="M1481">
            <v>40</v>
          </cell>
          <cell r="N1481">
            <v>37440</v>
          </cell>
        </row>
        <row r="1482">
          <cell r="C1482" t="str">
            <v>104523510FS00</v>
          </cell>
          <cell r="D1482">
            <v>104523510</v>
          </cell>
          <cell r="E1482" t="str">
            <v>C30</v>
          </cell>
          <cell r="F1482" t="str">
            <v>UN</v>
          </cell>
          <cell r="G1482">
            <v>1230</v>
          </cell>
          <cell r="H1482" t="str">
            <v>FS00</v>
          </cell>
          <cell r="I1482" t="str">
            <v>UN</v>
          </cell>
          <cell r="J1482" t="b">
            <v>1</v>
          </cell>
          <cell r="K1482">
            <v>30</v>
          </cell>
          <cell r="L1482">
            <v>1</v>
          </cell>
          <cell r="M1482">
            <v>30</v>
          </cell>
          <cell r="N1482">
            <v>36900</v>
          </cell>
        </row>
        <row r="1483">
          <cell r="C1483" t="str">
            <v>104541860FS00</v>
          </cell>
          <cell r="D1483">
            <v>104541860</v>
          </cell>
          <cell r="E1483" t="str">
            <v>C24</v>
          </cell>
          <cell r="F1483" t="str">
            <v>UN</v>
          </cell>
          <cell r="G1483">
            <v>1402</v>
          </cell>
          <cell r="H1483" t="str">
            <v>FS00</v>
          </cell>
          <cell r="I1483" t="str">
            <v>UN</v>
          </cell>
          <cell r="J1483" t="b">
            <v>1</v>
          </cell>
          <cell r="K1483">
            <v>24</v>
          </cell>
          <cell r="L1483">
            <v>1</v>
          </cell>
          <cell r="M1483">
            <v>24</v>
          </cell>
          <cell r="N1483">
            <v>33648</v>
          </cell>
        </row>
        <row r="1484">
          <cell r="C1484" t="str">
            <v>104529190FS00</v>
          </cell>
          <cell r="D1484">
            <v>104529190</v>
          </cell>
          <cell r="E1484" t="str">
            <v>C24</v>
          </cell>
          <cell r="F1484" t="str">
            <v>UN</v>
          </cell>
          <cell r="G1484">
            <v>1626</v>
          </cell>
          <cell r="H1484" t="str">
            <v>FS00</v>
          </cell>
          <cell r="I1484" t="str">
            <v>UN</v>
          </cell>
          <cell r="J1484" t="b">
            <v>1</v>
          </cell>
          <cell r="K1484">
            <v>24</v>
          </cell>
          <cell r="L1484">
            <v>1</v>
          </cell>
          <cell r="M1484">
            <v>24</v>
          </cell>
          <cell r="N1484">
            <v>39024</v>
          </cell>
        </row>
        <row r="1485">
          <cell r="C1485" t="str">
            <v>104545080FS00</v>
          </cell>
          <cell r="D1485">
            <v>104545080</v>
          </cell>
          <cell r="E1485" t="str">
            <v>KG</v>
          </cell>
          <cell r="F1485" t="str">
            <v>KG</v>
          </cell>
          <cell r="G1485">
            <v>6973</v>
          </cell>
          <cell r="H1485" t="str">
            <v>FS00</v>
          </cell>
          <cell r="I1485" t="str">
            <v>KG</v>
          </cell>
          <cell r="J1485" t="b">
            <v>1</v>
          </cell>
          <cell r="K1485">
            <v>1</v>
          </cell>
          <cell r="L1485">
            <v>1</v>
          </cell>
          <cell r="M1485">
            <v>1</v>
          </cell>
          <cell r="N1485">
            <v>6973</v>
          </cell>
        </row>
        <row r="1486">
          <cell r="C1486" t="str">
            <v>104545060FS00</v>
          </cell>
          <cell r="D1486">
            <v>104545060</v>
          </cell>
          <cell r="E1486" t="str">
            <v>KG</v>
          </cell>
          <cell r="F1486" t="str">
            <v>KG</v>
          </cell>
          <cell r="G1486">
            <v>7757</v>
          </cell>
          <cell r="H1486" t="str">
            <v>FS00</v>
          </cell>
          <cell r="I1486" t="str">
            <v>KG</v>
          </cell>
          <cell r="J1486" t="b">
            <v>1</v>
          </cell>
          <cell r="K1486">
            <v>1</v>
          </cell>
          <cell r="L1486">
            <v>1</v>
          </cell>
          <cell r="M1486">
            <v>1</v>
          </cell>
          <cell r="N1486">
            <v>7757</v>
          </cell>
        </row>
        <row r="1487">
          <cell r="C1487" t="str">
            <v>104523750FS00</v>
          </cell>
          <cell r="D1487">
            <v>104523750</v>
          </cell>
          <cell r="E1487" t="str">
            <v>C27</v>
          </cell>
          <cell r="F1487" t="str">
            <v>UN</v>
          </cell>
          <cell r="G1487">
            <v>516.6</v>
          </cell>
          <cell r="H1487" t="str">
            <v>FS00</v>
          </cell>
          <cell r="I1487" t="str">
            <v>UN</v>
          </cell>
          <cell r="J1487" t="b">
            <v>1</v>
          </cell>
          <cell r="K1487">
            <v>27</v>
          </cell>
          <cell r="L1487">
            <v>1</v>
          </cell>
          <cell r="M1487">
            <v>27</v>
          </cell>
          <cell r="N1487">
            <v>13948.2</v>
          </cell>
        </row>
        <row r="1488">
          <cell r="C1488" t="str">
            <v>104548940FS00</v>
          </cell>
          <cell r="D1488">
            <v>104548940</v>
          </cell>
          <cell r="E1488" t="str">
            <v>Z00</v>
          </cell>
          <cell r="F1488" t="str">
            <v>UN</v>
          </cell>
          <cell r="G1488">
            <v>659</v>
          </cell>
          <cell r="H1488" t="str">
            <v>FS00</v>
          </cell>
          <cell r="I1488" t="str">
            <v>UN</v>
          </cell>
          <cell r="J1488" t="b">
            <v>1</v>
          </cell>
          <cell r="K1488">
            <v>100</v>
          </cell>
          <cell r="L1488">
            <v>1</v>
          </cell>
          <cell r="M1488">
            <v>100</v>
          </cell>
          <cell r="N1488">
            <v>65900</v>
          </cell>
        </row>
        <row r="1489">
          <cell r="C1489" t="str">
            <v>104524840FS00</v>
          </cell>
          <cell r="D1489">
            <v>104524840</v>
          </cell>
          <cell r="E1489" t="str">
            <v>C24</v>
          </cell>
          <cell r="F1489" t="str">
            <v>UN</v>
          </cell>
          <cell r="G1489">
            <v>1132.05</v>
          </cell>
          <cell r="H1489" t="str">
            <v>FS00</v>
          </cell>
          <cell r="I1489" t="str">
            <v>UN</v>
          </cell>
          <cell r="J1489" t="b">
            <v>1</v>
          </cell>
          <cell r="K1489">
            <v>24</v>
          </cell>
          <cell r="L1489">
            <v>1</v>
          </cell>
          <cell r="M1489">
            <v>24</v>
          </cell>
          <cell r="N1489">
            <v>27169.199999999997</v>
          </cell>
        </row>
        <row r="1490">
          <cell r="C1490" t="str">
            <v>104546880FS00</v>
          </cell>
          <cell r="D1490">
            <v>104546880</v>
          </cell>
          <cell r="E1490" t="str">
            <v>Z05</v>
          </cell>
          <cell r="F1490" t="str">
            <v>UN</v>
          </cell>
          <cell r="G1490">
            <v>475</v>
          </cell>
          <cell r="H1490" t="str">
            <v>FS00</v>
          </cell>
          <cell r="I1490" t="str">
            <v>UN</v>
          </cell>
          <cell r="J1490" t="b">
            <v>1</v>
          </cell>
          <cell r="K1490">
            <v>105</v>
          </cell>
          <cell r="L1490">
            <v>1</v>
          </cell>
          <cell r="M1490">
            <v>105</v>
          </cell>
          <cell r="N1490">
            <v>49875</v>
          </cell>
        </row>
        <row r="1491">
          <cell r="C1491" t="str">
            <v>104547550FS00</v>
          </cell>
          <cell r="D1491">
            <v>104547550</v>
          </cell>
          <cell r="E1491" t="str">
            <v>Z40</v>
          </cell>
          <cell r="F1491" t="str">
            <v>UN</v>
          </cell>
          <cell r="G1491">
            <v>591</v>
          </cell>
          <cell r="H1491" t="str">
            <v>FS00</v>
          </cell>
          <cell r="I1491" t="str">
            <v>UN</v>
          </cell>
          <cell r="J1491" t="b">
            <v>1</v>
          </cell>
          <cell r="K1491">
            <v>140</v>
          </cell>
          <cell r="L1491">
            <v>1</v>
          </cell>
          <cell r="M1491">
            <v>140</v>
          </cell>
          <cell r="N1491">
            <v>82740</v>
          </cell>
        </row>
        <row r="1492">
          <cell r="C1492" t="str">
            <v>104528730FS00</v>
          </cell>
          <cell r="D1492">
            <v>104528730</v>
          </cell>
          <cell r="E1492" t="str">
            <v>C04</v>
          </cell>
          <cell r="F1492" t="str">
            <v>UN</v>
          </cell>
          <cell r="G1492">
            <v>2138</v>
          </cell>
          <cell r="H1492" t="str">
            <v>FS00</v>
          </cell>
          <cell r="I1492" t="str">
            <v>UN</v>
          </cell>
          <cell r="J1492" t="b">
            <v>1</v>
          </cell>
          <cell r="K1492">
            <v>4</v>
          </cell>
          <cell r="L1492">
            <v>1</v>
          </cell>
          <cell r="M1492">
            <v>4</v>
          </cell>
          <cell r="N1492">
            <v>8552</v>
          </cell>
        </row>
        <row r="1493">
          <cell r="C1493" t="str">
            <v>104549140FS00</v>
          </cell>
          <cell r="D1493">
            <v>104549140</v>
          </cell>
          <cell r="E1493" t="str">
            <v>C10</v>
          </cell>
          <cell r="F1493" t="str">
            <v>UN</v>
          </cell>
          <cell r="G1493">
            <v>4200</v>
          </cell>
          <cell r="H1493" t="str">
            <v>FS00</v>
          </cell>
          <cell r="I1493" t="str">
            <v>UN</v>
          </cell>
          <cell r="J1493" t="b">
            <v>1</v>
          </cell>
          <cell r="K1493">
            <v>10</v>
          </cell>
          <cell r="L1493">
            <v>1</v>
          </cell>
          <cell r="M1493">
            <v>10</v>
          </cell>
          <cell r="N1493">
            <v>42000</v>
          </cell>
        </row>
        <row r="1494">
          <cell r="C1494" t="str">
            <v>104543900FS00</v>
          </cell>
          <cell r="D1494">
            <v>104543900</v>
          </cell>
          <cell r="E1494" t="str">
            <v>C09</v>
          </cell>
          <cell r="F1494" t="str">
            <v>UN</v>
          </cell>
          <cell r="G1494">
            <v>1680</v>
          </cell>
          <cell r="H1494" t="str">
            <v>FS00</v>
          </cell>
          <cell r="I1494" t="str">
            <v>UN</v>
          </cell>
          <cell r="J1494" t="b">
            <v>1</v>
          </cell>
          <cell r="K1494">
            <v>9</v>
          </cell>
          <cell r="L1494">
            <v>1</v>
          </cell>
          <cell r="M1494">
            <v>9</v>
          </cell>
          <cell r="N1494">
            <v>15120</v>
          </cell>
        </row>
        <row r="1495">
          <cell r="C1495" t="str">
            <v>104523880FS00</v>
          </cell>
          <cell r="D1495">
            <v>104523880</v>
          </cell>
          <cell r="E1495" t="str">
            <v>C05</v>
          </cell>
          <cell r="F1495" t="str">
            <v>UN</v>
          </cell>
          <cell r="G1495">
            <v>2286</v>
          </cell>
          <cell r="H1495" t="str">
            <v>FS00</v>
          </cell>
          <cell r="I1495" t="str">
            <v>UN</v>
          </cell>
          <cell r="J1495" t="b">
            <v>1</v>
          </cell>
          <cell r="K1495">
            <v>5</v>
          </cell>
          <cell r="L1495">
            <v>1</v>
          </cell>
          <cell r="M1495">
            <v>5</v>
          </cell>
          <cell r="N1495">
            <v>11430</v>
          </cell>
        </row>
        <row r="1496">
          <cell r="C1496" t="str">
            <v>104549130FS00</v>
          </cell>
          <cell r="D1496">
            <v>104549130</v>
          </cell>
          <cell r="E1496" t="str">
            <v>C10</v>
          </cell>
          <cell r="F1496" t="str">
            <v>UN</v>
          </cell>
          <cell r="G1496">
            <v>4350</v>
          </cell>
          <cell r="H1496" t="str">
            <v>FS00</v>
          </cell>
          <cell r="I1496" t="str">
            <v>UN</v>
          </cell>
          <cell r="J1496" t="b">
            <v>1</v>
          </cell>
          <cell r="K1496">
            <v>10</v>
          </cell>
          <cell r="L1496">
            <v>1</v>
          </cell>
          <cell r="M1496">
            <v>10</v>
          </cell>
          <cell r="N1496">
            <v>43500</v>
          </cell>
        </row>
        <row r="1497">
          <cell r="C1497" t="str">
            <v>104549150FS00</v>
          </cell>
          <cell r="D1497">
            <v>104549150</v>
          </cell>
          <cell r="E1497" t="str">
            <v>C10</v>
          </cell>
          <cell r="F1497" t="str">
            <v>UN</v>
          </cell>
          <cell r="G1497">
            <v>4500</v>
          </cell>
          <cell r="H1497" t="str">
            <v>FS00</v>
          </cell>
          <cell r="I1497" t="str">
            <v>UN</v>
          </cell>
          <cell r="J1497" t="b">
            <v>1</v>
          </cell>
          <cell r="K1497">
            <v>10</v>
          </cell>
          <cell r="L1497">
            <v>1</v>
          </cell>
          <cell r="M1497">
            <v>10</v>
          </cell>
          <cell r="N1497">
            <v>45000</v>
          </cell>
        </row>
        <row r="1498">
          <cell r="C1498" t="str">
            <v>104544310FS00</v>
          </cell>
          <cell r="D1498">
            <v>104544310</v>
          </cell>
          <cell r="E1498" t="str">
            <v>C09</v>
          </cell>
          <cell r="F1498" t="str">
            <v>UN</v>
          </cell>
          <cell r="G1498">
            <v>1680</v>
          </cell>
          <cell r="H1498" t="str">
            <v>FS00</v>
          </cell>
          <cell r="I1498" t="str">
            <v>UN</v>
          </cell>
          <cell r="J1498" t="b">
            <v>1</v>
          </cell>
          <cell r="K1498">
            <v>9</v>
          </cell>
          <cell r="L1498">
            <v>1</v>
          </cell>
          <cell r="M1498">
            <v>9</v>
          </cell>
          <cell r="N1498">
            <v>15120</v>
          </cell>
        </row>
        <row r="1499">
          <cell r="C1499" t="str">
            <v>104523890FS00</v>
          </cell>
          <cell r="D1499">
            <v>104523890</v>
          </cell>
          <cell r="E1499" t="str">
            <v>C05</v>
          </cell>
          <cell r="F1499" t="str">
            <v>UN</v>
          </cell>
          <cell r="G1499">
            <v>2302.27</v>
          </cell>
          <cell r="H1499" t="str">
            <v>FS00</v>
          </cell>
          <cell r="I1499" t="str">
            <v>UN</v>
          </cell>
          <cell r="J1499" t="b">
            <v>1</v>
          </cell>
          <cell r="K1499">
            <v>5</v>
          </cell>
          <cell r="L1499">
            <v>1</v>
          </cell>
          <cell r="M1499">
            <v>5</v>
          </cell>
          <cell r="N1499">
            <v>11511.35</v>
          </cell>
        </row>
        <row r="1500">
          <cell r="C1500" t="str">
            <v>150001020FS00</v>
          </cell>
          <cell r="D1500">
            <v>150001020</v>
          </cell>
          <cell r="E1500" t="str">
            <v>D16</v>
          </cell>
          <cell r="F1500" t="str">
            <v>CJ</v>
          </cell>
          <cell r="G1500">
            <v>5375.97</v>
          </cell>
          <cell r="H1500" t="str">
            <v>FS00</v>
          </cell>
          <cell r="I1500" t="str">
            <v>CJ</v>
          </cell>
          <cell r="J1500" t="b">
            <v>1</v>
          </cell>
          <cell r="K1500">
            <v>1</v>
          </cell>
          <cell r="L1500">
            <v>1</v>
          </cell>
          <cell r="M1500">
            <v>1</v>
          </cell>
          <cell r="N1500">
            <v>5375.97</v>
          </cell>
        </row>
        <row r="1501">
          <cell r="C1501" t="str">
            <v>104534500FS00</v>
          </cell>
          <cell r="D1501">
            <v>104534500</v>
          </cell>
          <cell r="E1501" t="str">
            <v>C06</v>
          </cell>
          <cell r="F1501" t="str">
            <v>UN</v>
          </cell>
          <cell r="G1501">
            <v>7376</v>
          </cell>
          <cell r="H1501" t="str">
            <v>FS00</v>
          </cell>
          <cell r="I1501" t="str">
            <v>UN</v>
          </cell>
          <cell r="J1501" t="b">
            <v>1</v>
          </cell>
          <cell r="K1501">
            <v>6</v>
          </cell>
          <cell r="L1501">
            <v>1</v>
          </cell>
          <cell r="M1501">
            <v>6</v>
          </cell>
          <cell r="N1501">
            <v>44256</v>
          </cell>
        </row>
        <row r="1502">
          <cell r="C1502" t="str">
            <v>103001080FS00</v>
          </cell>
          <cell r="D1502">
            <v>103001080</v>
          </cell>
          <cell r="E1502" t="str">
            <v>C02</v>
          </cell>
          <cell r="F1502" t="str">
            <v>C02</v>
          </cell>
          <cell r="G1502">
            <v>71372.11</v>
          </cell>
          <cell r="H1502" t="str">
            <v>FS00</v>
          </cell>
          <cell r="I1502" t="str">
            <v>C02</v>
          </cell>
          <cell r="J1502" t="b">
            <v>1</v>
          </cell>
          <cell r="K1502">
            <v>1</v>
          </cell>
          <cell r="L1502">
            <v>1</v>
          </cell>
          <cell r="M1502">
            <v>1</v>
          </cell>
          <cell r="N1502">
            <v>71372.11</v>
          </cell>
        </row>
        <row r="1503">
          <cell r="C1503" t="str">
            <v>104532370FS00</v>
          </cell>
          <cell r="D1503">
            <v>104532370</v>
          </cell>
          <cell r="E1503" t="str">
            <v>UN</v>
          </cell>
          <cell r="F1503" t="str">
            <v>UN</v>
          </cell>
          <cell r="G1503">
            <v>2943</v>
          </cell>
          <cell r="H1503" t="str">
            <v>FS00</v>
          </cell>
          <cell r="I1503" t="str">
            <v>UN</v>
          </cell>
          <cell r="J1503" t="b">
            <v>1</v>
          </cell>
          <cell r="K1503">
            <v>1</v>
          </cell>
          <cell r="L1503">
            <v>1</v>
          </cell>
          <cell r="M1503">
            <v>1</v>
          </cell>
          <cell r="N1503">
            <v>2943</v>
          </cell>
        </row>
        <row r="1504">
          <cell r="C1504" t="str">
            <v>104549160FS00</v>
          </cell>
          <cell r="D1504">
            <v>104549160</v>
          </cell>
          <cell r="E1504" t="str">
            <v>C08</v>
          </cell>
          <cell r="F1504" t="str">
            <v>UN</v>
          </cell>
          <cell r="G1504">
            <v>3750</v>
          </cell>
          <cell r="H1504" t="str">
            <v>FS00</v>
          </cell>
          <cell r="I1504" t="str">
            <v>UN</v>
          </cell>
          <cell r="J1504" t="b">
            <v>1</v>
          </cell>
          <cell r="K1504">
            <v>8</v>
          </cell>
          <cell r="L1504">
            <v>1</v>
          </cell>
          <cell r="M1504">
            <v>8</v>
          </cell>
          <cell r="N1504">
            <v>30000</v>
          </cell>
        </row>
        <row r="1505">
          <cell r="C1505" t="str">
            <v>104528740FS00</v>
          </cell>
          <cell r="D1505">
            <v>104528740</v>
          </cell>
          <cell r="E1505" t="str">
            <v>UN</v>
          </cell>
          <cell r="F1505" t="str">
            <v>UN</v>
          </cell>
          <cell r="G1505">
            <v>11286</v>
          </cell>
          <cell r="H1505" t="str">
            <v>FS00</v>
          </cell>
          <cell r="I1505" t="str">
            <v>UN</v>
          </cell>
          <cell r="J1505" t="b">
            <v>1</v>
          </cell>
          <cell r="K1505">
            <v>1</v>
          </cell>
          <cell r="L1505">
            <v>1</v>
          </cell>
          <cell r="M1505">
            <v>1</v>
          </cell>
          <cell r="N1505">
            <v>11286</v>
          </cell>
        </row>
        <row r="1506">
          <cell r="C1506" t="str">
            <v>104529670FS00</v>
          </cell>
          <cell r="D1506">
            <v>104529670</v>
          </cell>
          <cell r="E1506" t="str">
            <v>C06</v>
          </cell>
          <cell r="F1506" t="str">
            <v>UN</v>
          </cell>
          <cell r="G1506">
            <v>2090</v>
          </cell>
          <cell r="H1506" t="str">
            <v>FS00</v>
          </cell>
          <cell r="I1506" t="str">
            <v>UN</v>
          </cell>
          <cell r="J1506" t="b">
            <v>1</v>
          </cell>
          <cell r="K1506">
            <v>6</v>
          </cell>
          <cell r="L1506">
            <v>1</v>
          </cell>
          <cell r="M1506">
            <v>6</v>
          </cell>
          <cell r="N1506">
            <v>12540</v>
          </cell>
        </row>
        <row r="1507">
          <cell r="C1507" t="str">
            <v>104547670FS00</v>
          </cell>
          <cell r="D1507">
            <v>104547670</v>
          </cell>
          <cell r="E1507" t="str">
            <v>KG</v>
          </cell>
          <cell r="F1507" t="str">
            <v>KG</v>
          </cell>
          <cell r="G1507">
            <v>6799</v>
          </cell>
          <cell r="H1507" t="str">
            <v>FS00</v>
          </cell>
          <cell r="I1507" t="str">
            <v>KG</v>
          </cell>
          <cell r="J1507" t="b">
            <v>1</v>
          </cell>
          <cell r="K1507">
            <v>1</v>
          </cell>
          <cell r="L1507">
            <v>1</v>
          </cell>
          <cell r="M1507">
            <v>1</v>
          </cell>
          <cell r="N1507">
            <v>6799</v>
          </cell>
        </row>
        <row r="1508">
          <cell r="C1508" t="str">
            <v>104527640FS00</v>
          </cell>
          <cell r="D1508">
            <v>104527640</v>
          </cell>
          <cell r="E1508" t="str">
            <v>C04</v>
          </cell>
          <cell r="F1508" t="str">
            <v>UN</v>
          </cell>
          <cell r="G1508">
            <v>4490</v>
          </cell>
          <cell r="H1508" t="str">
            <v>FS00</v>
          </cell>
          <cell r="I1508" t="str">
            <v>UN</v>
          </cell>
          <cell r="J1508" t="b">
            <v>1</v>
          </cell>
          <cell r="K1508">
            <v>4</v>
          </cell>
          <cell r="L1508">
            <v>1</v>
          </cell>
          <cell r="M1508">
            <v>4</v>
          </cell>
          <cell r="N1508">
            <v>17960</v>
          </cell>
        </row>
        <row r="1509">
          <cell r="C1509" t="str">
            <v>104527650FS00</v>
          </cell>
          <cell r="D1509">
            <v>104527650</v>
          </cell>
          <cell r="E1509" t="str">
            <v>C04</v>
          </cell>
          <cell r="F1509" t="str">
            <v>UN</v>
          </cell>
          <cell r="G1509">
            <v>2917</v>
          </cell>
          <cell r="H1509" t="str">
            <v>FS00</v>
          </cell>
          <cell r="I1509" t="str">
            <v>UN</v>
          </cell>
          <cell r="J1509" t="b">
            <v>1</v>
          </cell>
          <cell r="K1509">
            <v>4</v>
          </cell>
          <cell r="L1509">
            <v>1</v>
          </cell>
          <cell r="M1509">
            <v>4</v>
          </cell>
          <cell r="N1509">
            <v>11668</v>
          </cell>
        </row>
        <row r="1510">
          <cell r="C1510" t="str">
            <v>104527900FS00</v>
          </cell>
          <cell r="D1510">
            <v>104527900</v>
          </cell>
          <cell r="E1510" t="str">
            <v>C04</v>
          </cell>
          <cell r="F1510" t="str">
            <v>UN</v>
          </cell>
          <cell r="G1510">
            <v>2438</v>
          </cell>
          <cell r="H1510" t="str">
            <v>FS00</v>
          </cell>
          <cell r="I1510" t="str">
            <v>UN</v>
          </cell>
          <cell r="J1510" t="b">
            <v>1</v>
          </cell>
          <cell r="K1510">
            <v>4</v>
          </cell>
          <cell r="L1510">
            <v>1</v>
          </cell>
          <cell r="M1510">
            <v>4</v>
          </cell>
          <cell r="N1510">
            <v>9752</v>
          </cell>
        </row>
        <row r="1511">
          <cell r="C1511" t="str">
            <v>150002013FS00</v>
          </cell>
          <cell r="D1511">
            <v>150002013</v>
          </cell>
          <cell r="E1511" t="str">
            <v>C04</v>
          </cell>
          <cell r="F1511" t="str">
            <v>UN</v>
          </cell>
          <cell r="G1511">
            <v>1944.88</v>
          </cell>
          <cell r="H1511" t="str">
            <v>FS00</v>
          </cell>
          <cell r="I1511" t="str">
            <v>UN</v>
          </cell>
          <cell r="J1511" t="b">
            <v>1</v>
          </cell>
          <cell r="K1511">
            <v>4</v>
          </cell>
          <cell r="L1511">
            <v>1</v>
          </cell>
          <cell r="M1511">
            <v>4</v>
          </cell>
          <cell r="N1511">
            <v>7779.52</v>
          </cell>
        </row>
        <row r="1512">
          <cell r="C1512" t="str">
            <v>104527570FS00</v>
          </cell>
          <cell r="D1512">
            <v>104527570</v>
          </cell>
          <cell r="E1512" t="str">
            <v>C04</v>
          </cell>
          <cell r="F1512" t="str">
            <v>UN</v>
          </cell>
          <cell r="G1512">
            <v>1635</v>
          </cell>
          <cell r="H1512" t="str">
            <v>FS00</v>
          </cell>
          <cell r="I1512" t="str">
            <v>UN</v>
          </cell>
          <cell r="J1512" t="b">
            <v>1</v>
          </cell>
          <cell r="K1512">
            <v>4</v>
          </cell>
          <cell r="L1512">
            <v>1</v>
          </cell>
          <cell r="M1512">
            <v>4</v>
          </cell>
          <cell r="N1512">
            <v>6540</v>
          </cell>
        </row>
        <row r="1513">
          <cell r="C1513" t="str">
            <v>104538540FS00</v>
          </cell>
          <cell r="D1513">
            <v>104538540</v>
          </cell>
          <cell r="E1513" t="str">
            <v>KG</v>
          </cell>
          <cell r="F1513" t="str">
            <v>KG</v>
          </cell>
          <cell r="G1513">
            <v>14423</v>
          </cell>
          <cell r="H1513" t="str">
            <v>FS00</v>
          </cell>
          <cell r="I1513" t="str">
            <v>KG</v>
          </cell>
          <cell r="J1513" t="b">
            <v>1</v>
          </cell>
          <cell r="K1513">
            <v>1</v>
          </cell>
          <cell r="L1513">
            <v>1</v>
          </cell>
          <cell r="M1513">
            <v>1</v>
          </cell>
          <cell r="N1513">
            <v>14423</v>
          </cell>
        </row>
        <row r="1514">
          <cell r="C1514" t="str">
            <v>104534220FS00</v>
          </cell>
          <cell r="D1514">
            <v>104534220</v>
          </cell>
          <cell r="E1514" t="str">
            <v>C08</v>
          </cell>
          <cell r="F1514" t="str">
            <v>UN</v>
          </cell>
          <cell r="G1514">
            <v>7545</v>
          </cell>
          <cell r="H1514" t="str">
            <v>FS00</v>
          </cell>
          <cell r="I1514" t="str">
            <v>UN</v>
          </cell>
          <cell r="J1514" t="b">
            <v>1</v>
          </cell>
          <cell r="K1514">
            <v>8</v>
          </cell>
          <cell r="L1514">
            <v>1</v>
          </cell>
          <cell r="M1514">
            <v>8</v>
          </cell>
          <cell r="N1514">
            <v>60360</v>
          </cell>
        </row>
        <row r="1515">
          <cell r="C1515" t="str">
            <v>104538550FS00</v>
          </cell>
          <cell r="D1515">
            <v>104538550</v>
          </cell>
          <cell r="E1515" t="str">
            <v>KG</v>
          </cell>
          <cell r="F1515" t="str">
            <v>KG</v>
          </cell>
          <cell r="G1515">
            <v>6615</v>
          </cell>
          <cell r="H1515" t="str">
            <v>FS00</v>
          </cell>
          <cell r="I1515" t="str">
            <v>KG</v>
          </cell>
          <cell r="J1515" t="b">
            <v>1</v>
          </cell>
          <cell r="K1515">
            <v>1</v>
          </cell>
          <cell r="L1515">
            <v>1</v>
          </cell>
          <cell r="M1515">
            <v>1</v>
          </cell>
          <cell r="N1515">
            <v>6615</v>
          </cell>
        </row>
        <row r="1516">
          <cell r="C1516" t="str">
            <v>104543550FS00</v>
          </cell>
          <cell r="D1516">
            <v>104543550</v>
          </cell>
          <cell r="E1516" t="str">
            <v>C04</v>
          </cell>
          <cell r="F1516" t="str">
            <v>UN</v>
          </cell>
          <cell r="G1516">
            <v>9040</v>
          </cell>
          <cell r="H1516" t="str">
            <v>FS00</v>
          </cell>
          <cell r="I1516" t="str">
            <v>UN</v>
          </cell>
          <cell r="J1516" t="b">
            <v>1</v>
          </cell>
          <cell r="K1516">
            <v>4</v>
          </cell>
          <cell r="L1516">
            <v>1</v>
          </cell>
          <cell r="M1516">
            <v>4</v>
          </cell>
          <cell r="N1516">
            <v>36160</v>
          </cell>
        </row>
        <row r="1517">
          <cell r="C1517" t="str">
            <v>104538560FS00</v>
          </cell>
          <cell r="D1517">
            <v>104538560</v>
          </cell>
          <cell r="E1517" t="str">
            <v>KG</v>
          </cell>
          <cell r="F1517" t="str">
            <v>KG</v>
          </cell>
          <cell r="G1517">
            <v>13900</v>
          </cell>
          <cell r="H1517" t="str">
            <v>FS00</v>
          </cell>
          <cell r="I1517" t="str">
            <v>KG</v>
          </cell>
          <cell r="J1517" t="b">
            <v>1</v>
          </cell>
          <cell r="K1517">
            <v>1</v>
          </cell>
          <cell r="L1517">
            <v>1</v>
          </cell>
          <cell r="M1517">
            <v>1</v>
          </cell>
          <cell r="N1517">
            <v>13900</v>
          </cell>
        </row>
        <row r="1518">
          <cell r="C1518" t="str">
            <v>104525830FS00</v>
          </cell>
          <cell r="D1518">
            <v>104525830</v>
          </cell>
          <cell r="E1518" t="str">
            <v>C04</v>
          </cell>
          <cell r="F1518" t="str">
            <v>UN</v>
          </cell>
          <cell r="G1518">
            <v>3694</v>
          </cell>
          <cell r="H1518" t="str">
            <v>FS00</v>
          </cell>
          <cell r="I1518" t="str">
            <v>UN</v>
          </cell>
          <cell r="J1518" t="b">
            <v>1</v>
          </cell>
          <cell r="K1518">
            <v>4</v>
          </cell>
          <cell r="L1518">
            <v>1</v>
          </cell>
          <cell r="M1518">
            <v>4</v>
          </cell>
          <cell r="N1518">
            <v>14776</v>
          </cell>
        </row>
        <row r="1519">
          <cell r="C1519" t="str">
            <v>105045500FS00</v>
          </cell>
          <cell r="D1519">
            <v>105045500</v>
          </cell>
          <cell r="E1519" t="str">
            <v>C06</v>
          </cell>
          <cell r="F1519" t="str">
            <v>UN</v>
          </cell>
          <cell r="G1519">
            <v>6216.041666666667</v>
          </cell>
          <cell r="H1519" t="str">
            <v>FS00</v>
          </cell>
          <cell r="I1519" t="str">
            <v>UN</v>
          </cell>
          <cell r="J1519" t="b">
            <v>1</v>
          </cell>
          <cell r="K1519">
            <v>6</v>
          </cell>
          <cell r="L1519">
            <v>1</v>
          </cell>
          <cell r="M1519">
            <v>6</v>
          </cell>
          <cell r="N1519">
            <v>37296.25</v>
          </cell>
        </row>
        <row r="1520">
          <cell r="C1520" t="str">
            <v>104534620FS00</v>
          </cell>
          <cell r="D1520">
            <v>104534620</v>
          </cell>
          <cell r="E1520" t="str">
            <v>C05</v>
          </cell>
          <cell r="F1520" t="str">
            <v>UN</v>
          </cell>
          <cell r="G1520">
            <v>7723</v>
          </cell>
          <cell r="H1520" t="str">
            <v>FS00</v>
          </cell>
          <cell r="I1520" t="str">
            <v>UN</v>
          </cell>
          <cell r="J1520" t="b">
            <v>1</v>
          </cell>
          <cell r="K1520">
            <v>5</v>
          </cell>
          <cell r="L1520">
            <v>1</v>
          </cell>
          <cell r="M1520">
            <v>5</v>
          </cell>
          <cell r="N1520">
            <v>38615</v>
          </cell>
        </row>
        <row r="1521">
          <cell r="C1521" t="str">
            <v>104521840FS00</v>
          </cell>
          <cell r="D1521">
            <v>104521840</v>
          </cell>
          <cell r="E1521" t="str">
            <v>C01</v>
          </cell>
          <cell r="F1521" t="str">
            <v>C01</v>
          </cell>
          <cell r="G1521">
            <v>44218</v>
          </cell>
          <cell r="H1521" t="str">
            <v>FS00</v>
          </cell>
          <cell r="I1521" t="str">
            <v>C01</v>
          </cell>
          <cell r="J1521" t="b">
            <v>1</v>
          </cell>
          <cell r="K1521">
            <v>1</v>
          </cell>
          <cell r="L1521">
            <v>1</v>
          </cell>
          <cell r="M1521">
            <v>1</v>
          </cell>
          <cell r="N1521">
            <v>44218</v>
          </cell>
        </row>
        <row r="1522">
          <cell r="C1522" t="str">
            <v>104542790FS00</v>
          </cell>
          <cell r="D1522">
            <v>104542790</v>
          </cell>
          <cell r="E1522" t="str">
            <v>C02</v>
          </cell>
          <cell r="F1522" t="str">
            <v>UN</v>
          </cell>
          <cell r="G1522">
            <v>24453</v>
          </cell>
          <cell r="H1522" t="str">
            <v>FS00</v>
          </cell>
          <cell r="I1522" t="str">
            <v>UN</v>
          </cell>
          <cell r="J1522" t="b">
            <v>1</v>
          </cell>
          <cell r="K1522">
            <v>2</v>
          </cell>
          <cell r="L1522">
            <v>1</v>
          </cell>
          <cell r="M1522">
            <v>2</v>
          </cell>
          <cell r="N1522">
            <v>48906</v>
          </cell>
        </row>
        <row r="1523">
          <cell r="C1523" t="str">
            <v>104519800FS00</v>
          </cell>
          <cell r="D1523">
            <v>104519800</v>
          </cell>
          <cell r="E1523" t="str">
            <v>C12</v>
          </cell>
          <cell r="F1523" t="str">
            <v>UN</v>
          </cell>
          <cell r="G1523">
            <v>859.22</v>
          </cell>
          <cell r="H1523" t="str">
            <v>FS00</v>
          </cell>
          <cell r="I1523" t="str">
            <v>UN</v>
          </cell>
          <cell r="J1523" t="b">
            <v>1</v>
          </cell>
          <cell r="K1523">
            <v>12</v>
          </cell>
          <cell r="L1523">
            <v>1</v>
          </cell>
          <cell r="M1523">
            <v>12</v>
          </cell>
          <cell r="N1523">
            <v>10310.64</v>
          </cell>
        </row>
        <row r="1524">
          <cell r="C1524" t="str">
            <v>150001070FS00</v>
          </cell>
          <cell r="D1524">
            <v>150001070</v>
          </cell>
          <cell r="E1524" t="str">
            <v>C24</v>
          </cell>
          <cell r="F1524" t="str">
            <v>UN</v>
          </cell>
          <cell r="G1524">
            <v>337.79</v>
          </cell>
          <cell r="H1524" t="str">
            <v>FS00</v>
          </cell>
          <cell r="I1524" t="str">
            <v>UN</v>
          </cell>
          <cell r="J1524" t="b">
            <v>1</v>
          </cell>
          <cell r="K1524">
            <v>24</v>
          </cell>
          <cell r="L1524">
            <v>1</v>
          </cell>
          <cell r="M1524">
            <v>24</v>
          </cell>
          <cell r="N1524">
            <v>8106.9600000000009</v>
          </cell>
        </row>
        <row r="1525">
          <cell r="C1525" t="str">
            <v>150000702FS00</v>
          </cell>
          <cell r="D1525">
            <v>150000702</v>
          </cell>
          <cell r="E1525" t="str">
            <v>C12</v>
          </cell>
          <cell r="F1525" t="str">
            <v>UN</v>
          </cell>
          <cell r="G1525">
            <v>958.83</v>
          </cell>
          <cell r="H1525" t="str">
            <v>FS00</v>
          </cell>
          <cell r="I1525" t="str">
            <v>UN</v>
          </cell>
          <cell r="J1525" t="b">
            <v>1</v>
          </cell>
          <cell r="K1525">
            <v>12</v>
          </cell>
          <cell r="L1525">
            <v>1</v>
          </cell>
          <cell r="M1525">
            <v>12</v>
          </cell>
          <cell r="N1525">
            <v>11505.960000000001</v>
          </cell>
        </row>
        <row r="1526">
          <cell r="C1526" t="str">
            <v>104534370FS00</v>
          </cell>
          <cell r="D1526">
            <v>104534370</v>
          </cell>
          <cell r="E1526" t="str">
            <v>C06</v>
          </cell>
          <cell r="F1526" t="str">
            <v>UN</v>
          </cell>
          <cell r="G1526">
            <v>901</v>
          </cell>
          <cell r="H1526" t="str">
            <v>FS00</v>
          </cell>
          <cell r="I1526" t="str">
            <v>UN</v>
          </cell>
          <cell r="J1526" t="b">
            <v>1</v>
          </cell>
          <cell r="K1526">
            <v>6</v>
          </cell>
          <cell r="L1526">
            <v>1</v>
          </cell>
          <cell r="M1526">
            <v>6</v>
          </cell>
          <cell r="N1526">
            <v>5406</v>
          </cell>
        </row>
        <row r="1527">
          <cell r="C1527" t="str">
            <v>104523390FS00</v>
          </cell>
          <cell r="D1527">
            <v>104523390</v>
          </cell>
          <cell r="E1527" t="str">
            <v>C12</v>
          </cell>
          <cell r="F1527" t="str">
            <v>UN</v>
          </cell>
          <cell r="G1527">
            <v>872</v>
          </cell>
          <cell r="H1527" t="str">
            <v>FS00</v>
          </cell>
          <cell r="I1527" t="str">
            <v>UN</v>
          </cell>
          <cell r="J1527" t="b">
            <v>1</v>
          </cell>
          <cell r="K1527">
            <v>12</v>
          </cell>
          <cell r="L1527">
            <v>1</v>
          </cell>
          <cell r="M1527">
            <v>12</v>
          </cell>
          <cell r="N1527">
            <v>10464</v>
          </cell>
        </row>
        <row r="1528">
          <cell r="C1528" t="str">
            <v>150000005FS00</v>
          </cell>
          <cell r="D1528">
            <v>150000005</v>
          </cell>
          <cell r="E1528" t="str">
            <v>C12</v>
          </cell>
          <cell r="F1528" t="str">
            <v>UN</v>
          </cell>
          <cell r="G1528">
            <v>885.67</v>
          </cell>
          <cell r="H1528" t="str">
            <v>FS00</v>
          </cell>
          <cell r="I1528" t="str">
            <v>UN</v>
          </cell>
          <cell r="J1528" t="b">
            <v>1</v>
          </cell>
          <cell r="K1528">
            <v>12</v>
          </cell>
          <cell r="L1528">
            <v>1</v>
          </cell>
          <cell r="M1528">
            <v>12</v>
          </cell>
          <cell r="N1528">
            <v>10628.039999999999</v>
          </cell>
        </row>
        <row r="1529">
          <cell r="C1529" t="str">
            <v>104523380FS00</v>
          </cell>
          <cell r="D1529">
            <v>104523380</v>
          </cell>
          <cell r="E1529" t="str">
            <v>C12</v>
          </cell>
          <cell r="F1529" t="str">
            <v>UN</v>
          </cell>
          <cell r="G1529">
            <v>872</v>
          </cell>
          <cell r="H1529" t="str">
            <v>FS00</v>
          </cell>
          <cell r="I1529" t="str">
            <v>UN</v>
          </cell>
          <cell r="J1529" t="b">
            <v>1</v>
          </cell>
          <cell r="K1529">
            <v>12</v>
          </cell>
          <cell r="L1529">
            <v>1</v>
          </cell>
          <cell r="M1529">
            <v>12</v>
          </cell>
          <cell r="N1529">
            <v>10464</v>
          </cell>
        </row>
        <row r="1530">
          <cell r="C1530" t="str">
            <v>104533540FS00</v>
          </cell>
          <cell r="D1530">
            <v>104533540</v>
          </cell>
          <cell r="E1530" t="str">
            <v>C12</v>
          </cell>
          <cell r="F1530" t="str">
            <v>UN</v>
          </cell>
          <cell r="G1530">
            <v>852</v>
          </cell>
          <cell r="H1530" t="str">
            <v>FS00</v>
          </cell>
          <cell r="I1530" t="str">
            <v>UN</v>
          </cell>
          <cell r="J1530" t="b">
            <v>1</v>
          </cell>
          <cell r="K1530">
            <v>12</v>
          </cell>
          <cell r="L1530">
            <v>1</v>
          </cell>
          <cell r="M1530">
            <v>12</v>
          </cell>
          <cell r="N1530">
            <v>10224</v>
          </cell>
        </row>
        <row r="1531">
          <cell r="C1531" t="str">
            <v>150000006FS00</v>
          </cell>
          <cell r="D1531">
            <v>150000006</v>
          </cell>
          <cell r="E1531" t="str">
            <v>C20</v>
          </cell>
          <cell r="F1531" t="str">
            <v>UN</v>
          </cell>
          <cell r="G1531">
            <v>5209</v>
          </cell>
          <cell r="H1531" t="str">
            <v>FS00</v>
          </cell>
          <cell r="I1531" t="str">
            <v>UN</v>
          </cell>
          <cell r="J1531" t="b">
            <v>1</v>
          </cell>
          <cell r="K1531">
            <v>20</v>
          </cell>
          <cell r="L1531">
            <v>1</v>
          </cell>
          <cell r="M1531">
            <v>20</v>
          </cell>
          <cell r="N1531">
            <v>104180</v>
          </cell>
        </row>
        <row r="1532">
          <cell r="C1532" t="str">
            <v>150001437FS00</v>
          </cell>
          <cell r="D1532">
            <v>150001437</v>
          </cell>
          <cell r="E1532" t="str">
            <v>C24</v>
          </cell>
          <cell r="F1532" t="str">
            <v>UN</v>
          </cell>
          <cell r="G1532">
            <v>321</v>
          </cell>
          <cell r="H1532" t="str">
            <v>FS00</v>
          </cell>
          <cell r="I1532" t="str">
            <v>UN</v>
          </cell>
          <cell r="J1532" t="b">
            <v>1</v>
          </cell>
          <cell r="K1532">
            <v>24</v>
          </cell>
          <cell r="L1532">
            <v>1</v>
          </cell>
          <cell r="M1532">
            <v>24</v>
          </cell>
          <cell r="N1532">
            <v>7704</v>
          </cell>
        </row>
        <row r="1533">
          <cell r="C1533" t="str">
            <v>104532120FS00</v>
          </cell>
          <cell r="D1533">
            <v>104532120</v>
          </cell>
          <cell r="E1533" t="str">
            <v>C30</v>
          </cell>
          <cell r="F1533" t="str">
            <v>UN</v>
          </cell>
          <cell r="G1533">
            <v>306</v>
          </cell>
          <cell r="H1533" t="str">
            <v>FS00</v>
          </cell>
          <cell r="I1533" t="str">
            <v>UN</v>
          </cell>
          <cell r="J1533" t="b">
            <v>1</v>
          </cell>
          <cell r="K1533">
            <v>30</v>
          </cell>
          <cell r="L1533">
            <v>1</v>
          </cell>
          <cell r="M1533">
            <v>30</v>
          </cell>
          <cell r="N1533">
            <v>9180</v>
          </cell>
        </row>
        <row r="1534">
          <cell r="C1534" t="str">
            <v>150001593FS00</v>
          </cell>
          <cell r="D1534">
            <v>150001593</v>
          </cell>
          <cell r="E1534" t="str">
            <v>C12</v>
          </cell>
          <cell r="F1534" t="str">
            <v>UN</v>
          </cell>
          <cell r="G1534">
            <v>1045.97</v>
          </cell>
          <cell r="H1534" t="str">
            <v>FS00</v>
          </cell>
          <cell r="I1534" t="str">
            <v>UN</v>
          </cell>
          <cell r="J1534" t="b">
            <v>1</v>
          </cell>
          <cell r="K1534">
            <v>12</v>
          </cell>
          <cell r="L1534">
            <v>1</v>
          </cell>
          <cell r="M1534">
            <v>12</v>
          </cell>
          <cell r="N1534">
            <v>12551.64</v>
          </cell>
        </row>
        <row r="1535">
          <cell r="C1535" t="str">
            <v>150000704FS00</v>
          </cell>
          <cell r="D1535">
            <v>150000704</v>
          </cell>
          <cell r="E1535" t="str">
            <v>C12</v>
          </cell>
          <cell r="F1535" t="str">
            <v>UN</v>
          </cell>
          <cell r="G1535">
            <v>894.84</v>
          </cell>
          <cell r="H1535" t="str">
            <v>FS00</v>
          </cell>
          <cell r="I1535" t="str">
            <v>UN</v>
          </cell>
          <cell r="J1535" t="b">
            <v>1</v>
          </cell>
          <cell r="K1535">
            <v>12</v>
          </cell>
          <cell r="L1535">
            <v>1</v>
          </cell>
          <cell r="M1535">
            <v>12</v>
          </cell>
          <cell r="N1535">
            <v>10738.08</v>
          </cell>
        </row>
        <row r="1536">
          <cell r="C1536" t="str">
            <v>104532110FS00</v>
          </cell>
          <cell r="D1536">
            <v>104532110</v>
          </cell>
          <cell r="E1536" t="str">
            <v>C30</v>
          </cell>
          <cell r="F1536" t="str">
            <v>UN</v>
          </cell>
          <cell r="G1536">
            <v>305</v>
          </cell>
          <cell r="H1536" t="str">
            <v>FS00</v>
          </cell>
          <cell r="I1536" t="str">
            <v>UN</v>
          </cell>
          <cell r="J1536" t="b">
            <v>1</v>
          </cell>
          <cell r="K1536">
            <v>30</v>
          </cell>
          <cell r="L1536">
            <v>1</v>
          </cell>
          <cell r="M1536">
            <v>30</v>
          </cell>
          <cell r="N1536">
            <v>9150</v>
          </cell>
        </row>
        <row r="1537">
          <cell r="C1537" t="str">
            <v>150001436FS00</v>
          </cell>
          <cell r="D1537">
            <v>150001436</v>
          </cell>
          <cell r="E1537" t="str">
            <v>C24</v>
          </cell>
          <cell r="F1537" t="str">
            <v>UN</v>
          </cell>
          <cell r="G1537">
            <v>332</v>
          </cell>
          <cell r="H1537" t="str">
            <v>FS00</v>
          </cell>
          <cell r="I1537" t="str">
            <v>UN</v>
          </cell>
          <cell r="J1537" t="b">
            <v>1</v>
          </cell>
          <cell r="K1537">
            <v>24</v>
          </cell>
          <cell r="L1537">
            <v>1</v>
          </cell>
          <cell r="M1537">
            <v>24</v>
          </cell>
          <cell r="N1537">
            <v>7968</v>
          </cell>
        </row>
        <row r="1538">
          <cell r="C1538" t="str">
            <v>104523400FS00</v>
          </cell>
          <cell r="D1538">
            <v>104523400</v>
          </cell>
          <cell r="E1538" t="str">
            <v>C12</v>
          </cell>
          <cell r="F1538" t="str">
            <v>UN</v>
          </cell>
          <cell r="G1538">
            <v>870</v>
          </cell>
          <cell r="H1538" t="str">
            <v>FS00</v>
          </cell>
          <cell r="I1538" t="str">
            <v>UN</v>
          </cell>
          <cell r="J1538" t="b">
            <v>1</v>
          </cell>
          <cell r="K1538">
            <v>12</v>
          </cell>
          <cell r="L1538">
            <v>1</v>
          </cell>
          <cell r="M1538">
            <v>12</v>
          </cell>
          <cell r="N1538">
            <v>10440</v>
          </cell>
        </row>
        <row r="1539">
          <cell r="C1539" t="str">
            <v>104533550FS00</v>
          </cell>
          <cell r="D1539">
            <v>104533550</v>
          </cell>
          <cell r="E1539" t="str">
            <v>C12</v>
          </cell>
          <cell r="F1539" t="str">
            <v>UN</v>
          </cell>
          <cell r="G1539">
            <v>845</v>
          </cell>
          <cell r="H1539" t="str">
            <v>FS00</v>
          </cell>
          <cell r="I1539" t="str">
            <v>UN</v>
          </cell>
          <cell r="J1539" t="b">
            <v>1</v>
          </cell>
          <cell r="K1539">
            <v>12</v>
          </cell>
          <cell r="L1539">
            <v>1</v>
          </cell>
          <cell r="M1539">
            <v>12</v>
          </cell>
          <cell r="N1539">
            <v>10140</v>
          </cell>
        </row>
        <row r="1540">
          <cell r="C1540" t="str">
            <v>104538480FS00</v>
          </cell>
          <cell r="D1540">
            <v>104538480</v>
          </cell>
          <cell r="E1540" t="str">
            <v>C48</v>
          </cell>
          <cell r="F1540" t="str">
            <v>UN</v>
          </cell>
          <cell r="G1540">
            <v>186</v>
          </cell>
          <cell r="H1540" t="str">
            <v>FS00</v>
          </cell>
          <cell r="I1540" t="str">
            <v>UN</v>
          </cell>
          <cell r="J1540" t="b">
            <v>1</v>
          </cell>
          <cell r="K1540">
            <v>48</v>
          </cell>
          <cell r="L1540">
            <v>1</v>
          </cell>
          <cell r="M1540">
            <v>48</v>
          </cell>
          <cell r="N1540">
            <v>8928</v>
          </cell>
        </row>
        <row r="1541">
          <cell r="C1541" t="str">
            <v>104541810FS00</v>
          </cell>
          <cell r="D1541">
            <v>104541810</v>
          </cell>
          <cell r="E1541" t="str">
            <v>C48</v>
          </cell>
          <cell r="F1541" t="str">
            <v>UN</v>
          </cell>
          <cell r="G1541">
            <v>145</v>
          </cell>
          <cell r="H1541" t="str">
            <v>FS00</v>
          </cell>
          <cell r="I1541" t="str">
            <v>UN</v>
          </cell>
          <cell r="J1541" t="b">
            <v>1</v>
          </cell>
          <cell r="K1541">
            <v>48</v>
          </cell>
          <cell r="L1541">
            <v>1</v>
          </cell>
          <cell r="M1541">
            <v>48</v>
          </cell>
          <cell r="N1541">
            <v>6960</v>
          </cell>
        </row>
        <row r="1542">
          <cell r="C1542" t="str">
            <v>150001143FS00</v>
          </cell>
          <cell r="D1542">
            <v>150001143</v>
          </cell>
          <cell r="E1542" t="str">
            <v>C48</v>
          </cell>
          <cell r="F1542" t="str">
            <v>UN</v>
          </cell>
          <cell r="G1542">
            <v>180</v>
          </cell>
          <cell r="H1542" t="str">
            <v>FS00</v>
          </cell>
          <cell r="I1542" t="str">
            <v>UN</v>
          </cell>
          <cell r="J1542" t="b">
            <v>1</v>
          </cell>
          <cell r="K1542">
            <v>48</v>
          </cell>
          <cell r="L1542">
            <v>1</v>
          </cell>
          <cell r="M1542">
            <v>48</v>
          </cell>
          <cell r="N1542">
            <v>8640</v>
          </cell>
        </row>
        <row r="1543">
          <cell r="C1543" t="str">
            <v>104541800FS00</v>
          </cell>
          <cell r="D1543">
            <v>104541800</v>
          </cell>
          <cell r="E1543" t="str">
            <v>C48</v>
          </cell>
          <cell r="F1543" t="str">
            <v>UN</v>
          </cell>
          <cell r="G1543">
            <v>144</v>
          </cell>
          <cell r="H1543" t="str">
            <v>FS00</v>
          </cell>
          <cell r="I1543" t="str">
            <v>UN</v>
          </cell>
          <cell r="J1543" t="b">
            <v>1</v>
          </cell>
          <cell r="K1543">
            <v>48</v>
          </cell>
          <cell r="L1543">
            <v>1</v>
          </cell>
          <cell r="M1543">
            <v>48</v>
          </cell>
          <cell r="N1543">
            <v>6912</v>
          </cell>
        </row>
        <row r="1544">
          <cell r="C1544" t="str">
            <v>150001144FS00</v>
          </cell>
          <cell r="D1544">
            <v>150001144</v>
          </cell>
          <cell r="E1544" t="str">
            <v>C48</v>
          </cell>
          <cell r="F1544" t="str">
            <v>UN</v>
          </cell>
          <cell r="G1544">
            <v>177.14</v>
          </cell>
          <cell r="H1544" t="str">
            <v>FS00</v>
          </cell>
          <cell r="I1544" t="str">
            <v>UN</v>
          </cell>
          <cell r="J1544" t="b">
            <v>1</v>
          </cell>
          <cell r="K1544">
            <v>48</v>
          </cell>
          <cell r="L1544">
            <v>1</v>
          </cell>
          <cell r="M1544">
            <v>48</v>
          </cell>
          <cell r="N1544">
            <v>8502.7199999999993</v>
          </cell>
        </row>
        <row r="1545">
          <cell r="C1545" t="str">
            <v>104541790FS00</v>
          </cell>
          <cell r="D1545">
            <v>104541790</v>
          </cell>
          <cell r="E1545" t="str">
            <v>C48</v>
          </cell>
          <cell r="F1545" t="str">
            <v>UN</v>
          </cell>
          <cell r="G1545">
            <v>145</v>
          </cell>
          <cell r="H1545" t="str">
            <v>FS00</v>
          </cell>
          <cell r="I1545" t="str">
            <v>UN</v>
          </cell>
          <cell r="J1545" t="b">
            <v>1</v>
          </cell>
          <cell r="K1545">
            <v>48</v>
          </cell>
          <cell r="L1545">
            <v>1</v>
          </cell>
          <cell r="M1545">
            <v>48</v>
          </cell>
          <cell r="N1545">
            <v>6960</v>
          </cell>
        </row>
        <row r="1546">
          <cell r="C1546" t="str">
            <v>150001146FS00</v>
          </cell>
          <cell r="D1546">
            <v>150001146</v>
          </cell>
          <cell r="E1546" t="str">
            <v>C48</v>
          </cell>
          <cell r="F1546" t="str">
            <v>UN</v>
          </cell>
          <cell r="G1546">
            <v>179.93</v>
          </cell>
          <cell r="H1546" t="str">
            <v>FS00</v>
          </cell>
          <cell r="I1546" t="str">
            <v>UN</v>
          </cell>
          <cell r="J1546" t="b">
            <v>1</v>
          </cell>
          <cell r="K1546">
            <v>48</v>
          </cell>
          <cell r="L1546">
            <v>1</v>
          </cell>
          <cell r="M1546">
            <v>48</v>
          </cell>
          <cell r="N1546">
            <v>8636.64</v>
          </cell>
        </row>
        <row r="1547">
          <cell r="C1547" t="str">
            <v>104534340FS00</v>
          </cell>
          <cell r="D1547">
            <v>104534340</v>
          </cell>
          <cell r="E1547" t="str">
            <v>C18</v>
          </cell>
          <cell r="F1547" t="str">
            <v>UN</v>
          </cell>
          <cell r="G1547">
            <v>958</v>
          </cell>
          <cell r="H1547" t="str">
            <v>FS00</v>
          </cell>
          <cell r="I1547" t="str">
            <v>UN</v>
          </cell>
          <cell r="J1547" t="b">
            <v>1</v>
          </cell>
          <cell r="K1547">
            <v>18</v>
          </cell>
          <cell r="L1547">
            <v>1</v>
          </cell>
          <cell r="M1547">
            <v>18</v>
          </cell>
          <cell r="N1547">
            <v>17244</v>
          </cell>
        </row>
        <row r="1548">
          <cell r="C1548" t="str">
            <v>104534350FS00</v>
          </cell>
          <cell r="D1548">
            <v>104534350</v>
          </cell>
          <cell r="E1548" t="str">
            <v>C18</v>
          </cell>
          <cell r="F1548" t="str">
            <v>UN</v>
          </cell>
          <cell r="G1548">
            <v>963</v>
          </cell>
          <cell r="H1548" t="str">
            <v>FS00</v>
          </cell>
          <cell r="I1548" t="str">
            <v>UN</v>
          </cell>
          <cell r="J1548" t="b">
            <v>1</v>
          </cell>
          <cell r="K1548">
            <v>18</v>
          </cell>
          <cell r="L1548">
            <v>1</v>
          </cell>
          <cell r="M1548">
            <v>18</v>
          </cell>
          <cell r="N1548">
            <v>17334</v>
          </cell>
        </row>
        <row r="1549">
          <cell r="C1549" t="str">
            <v>104538490FS00</v>
          </cell>
          <cell r="D1549">
            <v>104538490</v>
          </cell>
          <cell r="E1549" t="str">
            <v>C48</v>
          </cell>
          <cell r="F1549" t="str">
            <v>UN</v>
          </cell>
          <cell r="G1549">
            <v>186</v>
          </cell>
          <cell r="H1549" t="str">
            <v>FS00</v>
          </cell>
          <cell r="I1549" t="str">
            <v>UN</v>
          </cell>
          <cell r="J1549" t="b">
            <v>1</v>
          </cell>
          <cell r="K1549">
            <v>48</v>
          </cell>
          <cell r="L1549">
            <v>1</v>
          </cell>
          <cell r="M1549">
            <v>48</v>
          </cell>
          <cell r="N1549">
            <v>8928</v>
          </cell>
        </row>
        <row r="1550">
          <cell r="C1550" t="str">
            <v>104537920FS00</v>
          </cell>
          <cell r="D1550">
            <v>104537920</v>
          </cell>
          <cell r="E1550" t="str">
            <v>C18</v>
          </cell>
          <cell r="F1550" t="str">
            <v>UN</v>
          </cell>
          <cell r="G1550">
            <v>1095</v>
          </cell>
          <cell r="H1550" t="str">
            <v>FS00</v>
          </cell>
          <cell r="I1550" t="str">
            <v>UN</v>
          </cell>
          <cell r="J1550" t="b">
            <v>1</v>
          </cell>
          <cell r="K1550">
            <v>18</v>
          </cell>
          <cell r="L1550">
            <v>1</v>
          </cell>
          <cell r="M1550">
            <v>18</v>
          </cell>
          <cell r="N1550">
            <v>19710</v>
          </cell>
        </row>
        <row r="1551">
          <cell r="C1551" t="str">
            <v>104538510FS00</v>
          </cell>
          <cell r="D1551">
            <v>104538510</v>
          </cell>
          <cell r="E1551" t="str">
            <v>C48</v>
          </cell>
          <cell r="F1551" t="str">
            <v>UN</v>
          </cell>
          <cell r="G1551">
            <v>186</v>
          </cell>
          <cell r="H1551" t="str">
            <v>FS00</v>
          </cell>
          <cell r="I1551" t="str">
            <v>UN</v>
          </cell>
          <cell r="J1551" t="b">
            <v>1</v>
          </cell>
          <cell r="K1551">
            <v>48</v>
          </cell>
          <cell r="L1551">
            <v>1</v>
          </cell>
          <cell r="M1551">
            <v>48</v>
          </cell>
          <cell r="N1551">
            <v>8928</v>
          </cell>
        </row>
        <row r="1552">
          <cell r="C1552" t="str">
            <v>104538500FS00</v>
          </cell>
          <cell r="D1552">
            <v>104538500</v>
          </cell>
          <cell r="E1552" t="str">
            <v>C48</v>
          </cell>
          <cell r="F1552" t="str">
            <v>UN</v>
          </cell>
          <cell r="G1552">
            <v>186</v>
          </cell>
          <cell r="H1552" t="str">
            <v>FS00</v>
          </cell>
          <cell r="I1552" t="str">
            <v>UN</v>
          </cell>
          <cell r="J1552" t="b">
            <v>1</v>
          </cell>
          <cell r="K1552">
            <v>48</v>
          </cell>
          <cell r="L1552">
            <v>1</v>
          </cell>
          <cell r="M1552">
            <v>48</v>
          </cell>
          <cell r="N1552">
            <v>8928</v>
          </cell>
        </row>
        <row r="1553">
          <cell r="C1553" t="str">
            <v>104537890FS00</v>
          </cell>
          <cell r="D1553">
            <v>104537890</v>
          </cell>
          <cell r="E1553" t="str">
            <v>C18</v>
          </cell>
          <cell r="F1553" t="str">
            <v>UN</v>
          </cell>
          <cell r="G1553">
            <v>1087</v>
          </cell>
          <cell r="H1553" t="str">
            <v>FS00</v>
          </cell>
          <cell r="I1553" t="str">
            <v>UN</v>
          </cell>
          <cell r="J1553" t="b">
            <v>1</v>
          </cell>
          <cell r="K1553">
            <v>18</v>
          </cell>
          <cell r="L1553">
            <v>1</v>
          </cell>
          <cell r="M1553">
            <v>18</v>
          </cell>
          <cell r="N1553">
            <v>19566</v>
          </cell>
        </row>
        <row r="1554">
          <cell r="C1554" t="str">
            <v>104538470FS00</v>
          </cell>
          <cell r="D1554">
            <v>104538470</v>
          </cell>
          <cell r="E1554" t="str">
            <v>C48</v>
          </cell>
          <cell r="F1554" t="str">
            <v>UN</v>
          </cell>
          <cell r="G1554">
            <v>186</v>
          </cell>
          <cell r="H1554" t="str">
            <v>FS00</v>
          </cell>
          <cell r="I1554" t="str">
            <v>UN</v>
          </cell>
          <cell r="J1554" t="b">
            <v>1</v>
          </cell>
          <cell r="K1554">
            <v>48</v>
          </cell>
          <cell r="L1554">
            <v>1</v>
          </cell>
          <cell r="M1554">
            <v>48</v>
          </cell>
          <cell r="N1554">
            <v>8928</v>
          </cell>
        </row>
        <row r="1555">
          <cell r="C1555" t="str">
            <v>104537880FS00</v>
          </cell>
          <cell r="D1555">
            <v>104537880</v>
          </cell>
          <cell r="E1555" t="str">
            <v>C18</v>
          </cell>
          <cell r="F1555" t="str">
            <v>UN</v>
          </cell>
          <cell r="G1555">
            <v>1095</v>
          </cell>
          <cell r="H1555" t="str">
            <v>FS00</v>
          </cell>
          <cell r="I1555" t="str">
            <v>UN</v>
          </cell>
          <cell r="J1555" t="b">
            <v>1</v>
          </cell>
          <cell r="K1555">
            <v>18</v>
          </cell>
          <cell r="L1555">
            <v>1</v>
          </cell>
          <cell r="M1555">
            <v>18</v>
          </cell>
          <cell r="N1555">
            <v>19710</v>
          </cell>
        </row>
        <row r="1556">
          <cell r="C1556" t="str">
            <v>150000718FS00</v>
          </cell>
          <cell r="D1556">
            <v>150000718</v>
          </cell>
          <cell r="E1556" t="str">
            <v>C18</v>
          </cell>
          <cell r="F1556" t="str">
            <v>UN</v>
          </cell>
          <cell r="G1556">
            <v>1136</v>
          </cell>
          <cell r="H1556" t="str">
            <v>FS00</v>
          </cell>
          <cell r="I1556" t="str">
            <v>UN</v>
          </cell>
          <cell r="J1556" t="b">
            <v>1</v>
          </cell>
          <cell r="K1556">
            <v>18</v>
          </cell>
          <cell r="L1556">
            <v>1</v>
          </cell>
          <cell r="M1556">
            <v>18</v>
          </cell>
          <cell r="N1556">
            <v>20448</v>
          </cell>
        </row>
        <row r="1557">
          <cell r="C1557" t="str">
            <v>150000729FS00</v>
          </cell>
          <cell r="D1557">
            <v>150000729</v>
          </cell>
          <cell r="E1557" t="str">
            <v>C48</v>
          </cell>
          <cell r="F1557" t="str">
            <v>UN</v>
          </cell>
          <cell r="G1557">
            <v>211</v>
          </cell>
          <cell r="H1557" t="str">
            <v>FS00</v>
          </cell>
          <cell r="I1557" t="str">
            <v>UN</v>
          </cell>
          <cell r="J1557" t="b">
            <v>1</v>
          </cell>
          <cell r="K1557">
            <v>48</v>
          </cell>
          <cell r="L1557">
            <v>1</v>
          </cell>
          <cell r="M1557">
            <v>48</v>
          </cell>
          <cell r="N1557">
            <v>10128</v>
          </cell>
        </row>
        <row r="1558">
          <cell r="C1558" t="str">
            <v>150000720FS00</v>
          </cell>
          <cell r="D1558">
            <v>150000720</v>
          </cell>
          <cell r="E1558" t="str">
            <v>C18</v>
          </cell>
          <cell r="F1558" t="str">
            <v>UN</v>
          </cell>
          <cell r="G1558">
            <v>1174.51</v>
          </cell>
          <cell r="H1558" t="str">
            <v>FS00</v>
          </cell>
          <cell r="I1558" t="str">
            <v>UN</v>
          </cell>
          <cell r="J1558" t="b">
            <v>1</v>
          </cell>
          <cell r="K1558">
            <v>18</v>
          </cell>
          <cell r="L1558">
            <v>1</v>
          </cell>
          <cell r="M1558">
            <v>18</v>
          </cell>
          <cell r="N1558">
            <v>21141.18</v>
          </cell>
        </row>
        <row r="1559">
          <cell r="C1559" t="str">
            <v>104534360FS00</v>
          </cell>
          <cell r="D1559">
            <v>104534360</v>
          </cell>
          <cell r="E1559" t="str">
            <v>C18</v>
          </cell>
          <cell r="F1559" t="str">
            <v>UN</v>
          </cell>
          <cell r="G1559">
            <v>963</v>
          </cell>
          <cell r="H1559" t="str">
            <v>FS00</v>
          </cell>
          <cell r="I1559" t="str">
            <v>UN</v>
          </cell>
          <cell r="J1559" t="b">
            <v>1</v>
          </cell>
          <cell r="K1559">
            <v>18</v>
          </cell>
          <cell r="L1559">
            <v>1</v>
          </cell>
          <cell r="M1559">
            <v>18</v>
          </cell>
          <cell r="N1559">
            <v>17334</v>
          </cell>
        </row>
        <row r="1560">
          <cell r="C1560" t="str">
            <v>104534530FS00</v>
          </cell>
          <cell r="D1560">
            <v>104534530</v>
          </cell>
          <cell r="E1560" t="str">
            <v>CJ</v>
          </cell>
          <cell r="F1560" t="str">
            <v>KG</v>
          </cell>
          <cell r="G1560">
            <v>5268</v>
          </cell>
          <cell r="H1560" t="str">
            <v>FS00</v>
          </cell>
          <cell r="I1560" t="str">
            <v>KG</v>
          </cell>
          <cell r="J1560" t="b">
            <v>1</v>
          </cell>
          <cell r="K1560">
            <v>15</v>
          </cell>
          <cell r="L1560">
            <v>1</v>
          </cell>
          <cell r="M1560">
            <v>15</v>
          </cell>
          <cell r="N1560">
            <v>79020</v>
          </cell>
        </row>
        <row r="1561">
          <cell r="C1561" t="str">
            <v>104538390FS00</v>
          </cell>
          <cell r="D1561">
            <v>104538390</v>
          </cell>
          <cell r="E1561" t="str">
            <v>C60</v>
          </cell>
          <cell r="F1561" t="str">
            <v>UN</v>
          </cell>
          <cell r="G1561">
            <v>430</v>
          </cell>
          <cell r="H1561" t="str">
            <v>FS00</v>
          </cell>
          <cell r="I1561" t="str">
            <v>UN</v>
          </cell>
          <cell r="J1561" t="b">
            <v>1</v>
          </cell>
          <cell r="K1561">
            <v>60</v>
          </cell>
          <cell r="L1561">
            <v>1</v>
          </cell>
          <cell r="M1561">
            <v>60</v>
          </cell>
          <cell r="N1561">
            <v>25800</v>
          </cell>
        </row>
        <row r="1562">
          <cell r="C1562" t="str">
            <v>104540040FS00</v>
          </cell>
          <cell r="D1562">
            <v>104540040</v>
          </cell>
          <cell r="E1562" t="str">
            <v>C04</v>
          </cell>
          <cell r="F1562" t="str">
            <v>UN</v>
          </cell>
          <cell r="G1562">
            <v>9500</v>
          </cell>
          <cell r="H1562" t="str">
            <v>FS00</v>
          </cell>
          <cell r="I1562" t="str">
            <v>UN</v>
          </cell>
          <cell r="J1562" t="b">
            <v>1</v>
          </cell>
          <cell r="K1562">
            <v>4</v>
          </cell>
          <cell r="L1562">
            <v>1</v>
          </cell>
          <cell r="M1562">
            <v>4</v>
          </cell>
          <cell r="N1562">
            <v>38000</v>
          </cell>
        </row>
        <row r="1563">
          <cell r="C1563" t="str">
            <v>104538380FS00</v>
          </cell>
          <cell r="D1563">
            <v>104538380</v>
          </cell>
          <cell r="E1563" t="str">
            <v>C60</v>
          </cell>
          <cell r="F1563" t="str">
            <v>UN</v>
          </cell>
          <cell r="G1563">
            <v>490</v>
          </cell>
          <cell r="H1563" t="str">
            <v>FS00</v>
          </cell>
          <cell r="I1563" t="str">
            <v>UN</v>
          </cell>
          <cell r="J1563" t="b">
            <v>1</v>
          </cell>
          <cell r="K1563">
            <v>60</v>
          </cell>
          <cell r="L1563">
            <v>1</v>
          </cell>
          <cell r="M1563">
            <v>60</v>
          </cell>
          <cell r="N1563">
            <v>29400</v>
          </cell>
        </row>
        <row r="1564">
          <cell r="C1564" t="str">
            <v>104538370FS00</v>
          </cell>
          <cell r="D1564">
            <v>104538370</v>
          </cell>
          <cell r="E1564" t="str">
            <v>C14</v>
          </cell>
          <cell r="F1564" t="str">
            <v>UN</v>
          </cell>
          <cell r="G1564">
            <v>1400</v>
          </cell>
          <cell r="H1564" t="str">
            <v>FS00</v>
          </cell>
          <cell r="I1564" t="str">
            <v>UN</v>
          </cell>
          <cell r="J1564" t="b">
            <v>1</v>
          </cell>
          <cell r="K1564">
            <v>14</v>
          </cell>
          <cell r="L1564">
            <v>1</v>
          </cell>
          <cell r="M1564">
            <v>14</v>
          </cell>
          <cell r="N1564">
            <v>19600</v>
          </cell>
        </row>
        <row r="1565">
          <cell r="C1565" t="str">
            <v>104538360FS00</v>
          </cell>
          <cell r="D1565">
            <v>104538360</v>
          </cell>
          <cell r="E1565" t="str">
            <v>C60</v>
          </cell>
          <cell r="F1565" t="str">
            <v>UN</v>
          </cell>
          <cell r="G1565">
            <v>470</v>
          </cell>
          <cell r="H1565" t="str">
            <v>FS00</v>
          </cell>
          <cell r="I1565" t="str">
            <v>UN</v>
          </cell>
          <cell r="J1565" t="b">
            <v>1</v>
          </cell>
          <cell r="K1565">
            <v>60</v>
          </cell>
          <cell r="L1565">
            <v>1</v>
          </cell>
          <cell r="M1565">
            <v>60</v>
          </cell>
          <cell r="N1565">
            <v>28200</v>
          </cell>
        </row>
        <row r="1566">
          <cell r="C1566" t="str">
            <v>104340780FS00</v>
          </cell>
          <cell r="D1566">
            <v>104340780</v>
          </cell>
          <cell r="E1566" t="str">
            <v>C05</v>
          </cell>
          <cell r="F1566" t="str">
            <v>KG</v>
          </cell>
          <cell r="G1566">
            <v>3922.83</v>
          </cell>
          <cell r="H1566" t="str">
            <v>FS00</v>
          </cell>
          <cell r="I1566" t="str">
            <v>KG</v>
          </cell>
          <cell r="J1566" t="b">
            <v>1</v>
          </cell>
          <cell r="K1566">
            <v>5</v>
          </cell>
          <cell r="L1566">
            <v>1</v>
          </cell>
          <cell r="M1566">
            <v>5</v>
          </cell>
          <cell r="N1566">
            <v>19614.150000000001</v>
          </cell>
        </row>
        <row r="1567">
          <cell r="C1567" t="str">
            <v>104547830FS00</v>
          </cell>
          <cell r="D1567">
            <v>104547830</v>
          </cell>
          <cell r="E1567" t="str">
            <v>C10</v>
          </cell>
          <cell r="F1567" t="str">
            <v>UN</v>
          </cell>
          <cell r="G1567">
            <v>3435</v>
          </cell>
          <cell r="H1567" t="str">
            <v>FS00</v>
          </cell>
          <cell r="I1567" t="str">
            <v>UN</v>
          </cell>
          <cell r="J1567" t="b">
            <v>1</v>
          </cell>
          <cell r="K1567">
            <v>10</v>
          </cell>
          <cell r="L1567">
            <v>1</v>
          </cell>
          <cell r="M1567">
            <v>10</v>
          </cell>
          <cell r="N1567">
            <v>34350</v>
          </cell>
        </row>
        <row r="1568">
          <cell r="C1568" t="str">
            <v>104340790FS00</v>
          </cell>
          <cell r="D1568">
            <v>104340790</v>
          </cell>
          <cell r="E1568" t="str">
            <v>C05</v>
          </cell>
          <cell r="F1568" t="str">
            <v>KG</v>
          </cell>
          <cell r="G1568">
            <v>4073.44</v>
          </cell>
          <cell r="H1568" t="str">
            <v>FS00</v>
          </cell>
          <cell r="I1568" t="str">
            <v>KG</v>
          </cell>
          <cell r="J1568" t="b">
            <v>1</v>
          </cell>
          <cell r="K1568">
            <v>5</v>
          </cell>
          <cell r="L1568">
            <v>1</v>
          </cell>
          <cell r="M1568">
            <v>5</v>
          </cell>
          <cell r="N1568">
            <v>20367.2</v>
          </cell>
        </row>
        <row r="1569">
          <cell r="C1569" t="str">
            <v>104519290FS00</v>
          </cell>
          <cell r="D1569">
            <v>104519290</v>
          </cell>
          <cell r="E1569" t="str">
            <v>C05</v>
          </cell>
          <cell r="F1569" t="str">
            <v>KG</v>
          </cell>
          <cell r="G1569">
            <v>5622</v>
          </cell>
          <cell r="H1569" t="str">
            <v>FS00</v>
          </cell>
          <cell r="I1569" t="str">
            <v>KG</v>
          </cell>
          <cell r="J1569" t="b">
            <v>1</v>
          </cell>
          <cell r="K1569">
            <v>5</v>
          </cell>
          <cell r="L1569">
            <v>1</v>
          </cell>
          <cell r="M1569">
            <v>5</v>
          </cell>
          <cell r="N1569">
            <v>28110</v>
          </cell>
        </row>
        <row r="1570">
          <cell r="C1570" t="str">
            <v>104547810FS00</v>
          </cell>
          <cell r="D1570">
            <v>104547810</v>
          </cell>
          <cell r="E1570" t="str">
            <v>C10</v>
          </cell>
          <cell r="F1570" t="str">
            <v>UN</v>
          </cell>
          <cell r="G1570">
            <v>3581</v>
          </cell>
          <cell r="H1570" t="str">
            <v>FS00</v>
          </cell>
          <cell r="I1570" t="str">
            <v>UN</v>
          </cell>
          <cell r="J1570" t="b">
            <v>1</v>
          </cell>
          <cell r="K1570">
            <v>10</v>
          </cell>
          <cell r="L1570">
            <v>1</v>
          </cell>
          <cell r="M1570">
            <v>10</v>
          </cell>
          <cell r="N1570">
            <v>35810</v>
          </cell>
        </row>
        <row r="1571">
          <cell r="C1571" t="str">
            <v>104529170FS00</v>
          </cell>
          <cell r="D1571">
            <v>104529170</v>
          </cell>
          <cell r="E1571" t="str">
            <v>C05</v>
          </cell>
          <cell r="F1571" t="str">
            <v>UN</v>
          </cell>
          <cell r="G1571">
            <v>4740</v>
          </cell>
          <cell r="H1571" t="str">
            <v>FS00</v>
          </cell>
          <cell r="I1571" t="str">
            <v>UN</v>
          </cell>
          <cell r="J1571" t="b">
            <v>1</v>
          </cell>
          <cell r="K1571">
            <v>5</v>
          </cell>
          <cell r="L1571">
            <v>1</v>
          </cell>
          <cell r="M1571">
            <v>5</v>
          </cell>
          <cell r="N1571">
            <v>23700</v>
          </cell>
        </row>
        <row r="1572">
          <cell r="C1572" t="str">
            <v>104340050FS00</v>
          </cell>
          <cell r="D1572">
            <v>104340050</v>
          </cell>
          <cell r="E1572" t="str">
            <v>C10</v>
          </cell>
          <cell r="F1572" t="str">
            <v>KG</v>
          </cell>
          <cell r="G1572">
            <v>5675.4</v>
          </cell>
          <cell r="H1572" t="str">
            <v>FS00</v>
          </cell>
          <cell r="I1572" t="str">
            <v>KG</v>
          </cell>
          <cell r="J1572" t="b">
            <v>1</v>
          </cell>
          <cell r="K1572">
            <v>10</v>
          </cell>
          <cell r="L1572">
            <v>1</v>
          </cell>
          <cell r="M1572">
            <v>10</v>
          </cell>
          <cell r="N1572">
            <v>56754</v>
          </cell>
        </row>
        <row r="1573">
          <cell r="C1573" t="str">
            <v>104524720FS00</v>
          </cell>
          <cell r="D1573">
            <v>104524720</v>
          </cell>
          <cell r="E1573" t="str">
            <v>C10</v>
          </cell>
          <cell r="F1573" t="str">
            <v>UN</v>
          </cell>
          <cell r="G1573">
            <v>7025.54</v>
          </cell>
          <cell r="H1573" t="str">
            <v>FS00</v>
          </cell>
          <cell r="I1573" t="str">
            <v>UN</v>
          </cell>
          <cell r="J1573" t="b">
            <v>1</v>
          </cell>
          <cell r="K1573">
            <v>10</v>
          </cell>
          <cell r="L1573">
            <v>1</v>
          </cell>
          <cell r="M1573">
            <v>10</v>
          </cell>
          <cell r="N1573">
            <v>70255.399999999994</v>
          </cell>
        </row>
        <row r="1574">
          <cell r="C1574" t="str">
            <v>104544770FS00</v>
          </cell>
          <cell r="D1574">
            <v>104544770</v>
          </cell>
          <cell r="E1574" t="str">
            <v>C04</v>
          </cell>
          <cell r="F1574" t="str">
            <v>UN</v>
          </cell>
          <cell r="G1574">
            <v>8259</v>
          </cell>
          <cell r="H1574" t="str">
            <v>FS00</v>
          </cell>
          <cell r="I1574" t="str">
            <v>UN</v>
          </cell>
          <cell r="J1574" t="b">
            <v>1</v>
          </cell>
          <cell r="K1574">
            <v>4</v>
          </cell>
          <cell r="L1574">
            <v>1</v>
          </cell>
          <cell r="M1574">
            <v>4</v>
          </cell>
          <cell r="N1574">
            <v>33036</v>
          </cell>
        </row>
        <row r="1575">
          <cell r="C1575" t="str">
            <v>104547580FS00</v>
          </cell>
          <cell r="D1575">
            <v>104547580</v>
          </cell>
          <cell r="E1575" t="str">
            <v>C10</v>
          </cell>
          <cell r="F1575" t="str">
            <v>UN</v>
          </cell>
          <cell r="G1575">
            <v>4600</v>
          </cell>
          <cell r="H1575" t="str">
            <v>FS00</v>
          </cell>
          <cell r="I1575" t="str">
            <v>UN</v>
          </cell>
          <cell r="J1575" t="b">
            <v>1</v>
          </cell>
          <cell r="K1575">
            <v>10</v>
          </cell>
          <cell r="L1575">
            <v>1</v>
          </cell>
          <cell r="M1575">
            <v>10</v>
          </cell>
          <cell r="N1575">
            <v>46000</v>
          </cell>
        </row>
        <row r="1576">
          <cell r="C1576" t="str">
            <v>104545150FS00</v>
          </cell>
          <cell r="D1576">
            <v>104545150</v>
          </cell>
          <cell r="E1576" t="str">
            <v>C10</v>
          </cell>
          <cell r="F1576" t="str">
            <v>UN</v>
          </cell>
          <cell r="G1576">
            <v>10000</v>
          </cell>
          <cell r="H1576" t="str">
            <v>FS00</v>
          </cell>
          <cell r="I1576" t="str">
            <v>UN</v>
          </cell>
          <cell r="J1576" t="b">
            <v>1</v>
          </cell>
          <cell r="K1576">
            <v>10</v>
          </cell>
          <cell r="L1576">
            <v>1</v>
          </cell>
          <cell r="M1576">
            <v>10</v>
          </cell>
          <cell r="N1576">
            <v>100000</v>
          </cell>
        </row>
        <row r="1577">
          <cell r="C1577" t="str">
            <v>104545140FS00</v>
          </cell>
          <cell r="D1577">
            <v>104545140</v>
          </cell>
          <cell r="E1577" t="str">
            <v>C10</v>
          </cell>
          <cell r="F1577" t="str">
            <v>UN</v>
          </cell>
          <cell r="G1577">
            <v>16000</v>
          </cell>
          <cell r="H1577" t="str">
            <v>FS00</v>
          </cell>
          <cell r="I1577" t="str">
            <v>UN</v>
          </cell>
          <cell r="J1577" t="b">
            <v>1</v>
          </cell>
          <cell r="K1577">
            <v>10</v>
          </cell>
          <cell r="L1577">
            <v>1</v>
          </cell>
          <cell r="M1577">
            <v>10</v>
          </cell>
          <cell r="N1577">
            <v>160000</v>
          </cell>
        </row>
        <row r="1578">
          <cell r="C1578" t="str">
            <v>150001936FS00</v>
          </cell>
          <cell r="D1578">
            <v>150001936</v>
          </cell>
          <cell r="E1578" t="str">
            <v>C10</v>
          </cell>
          <cell r="F1578" t="str">
            <v>UN</v>
          </cell>
          <cell r="G1578">
            <v>4750</v>
          </cell>
          <cell r="H1578" t="str">
            <v>FS00</v>
          </cell>
          <cell r="I1578" t="str">
            <v>UN</v>
          </cell>
          <cell r="J1578" t="b">
            <v>1</v>
          </cell>
          <cell r="K1578">
            <v>10</v>
          </cell>
          <cell r="L1578">
            <v>1</v>
          </cell>
          <cell r="M1578">
            <v>10</v>
          </cell>
          <cell r="N1578">
            <v>47500</v>
          </cell>
        </row>
        <row r="1579">
          <cell r="C1579" t="str">
            <v>104518990FS00</v>
          </cell>
          <cell r="D1579">
            <v>104518990</v>
          </cell>
          <cell r="E1579" t="str">
            <v>C05</v>
          </cell>
          <cell r="F1579" t="str">
            <v>UN</v>
          </cell>
          <cell r="G1579">
            <v>3971.36</v>
          </cell>
          <cell r="H1579" t="str">
            <v>FS00</v>
          </cell>
          <cell r="I1579" t="str">
            <v>UN</v>
          </cell>
          <cell r="J1579" t="b">
            <v>1</v>
          </cell>
          <cell r="K1579">
            <v>5</v>
          </cell>
          <cell r="L1579">
            <v>1</v>
          </cell>
          <cell r="M1579">
            <v>5</v>
          </cell>
          <cell r="N1579">
            <v>19856.8</v>
          </cell>
        </row>
        <row r="1580">
          <cell r="C1580" t="str">
            <v>104519480FS00</v>
          </cell>
          <cell r="D1580">
            <v>104519480</v>
          </cell>
          <cell r="E1580" t="str">
            <v>C05</v>
          </cell>
          <cell r="F1580" t="str">
            <v>KG</v>
          </cell>
          <cell r="G1580">
            <v>4989.9399999999996</v>
          </cell>
          <cell r="H1580" t="str">
            <v>FS00</v>
          </cell>
          <cell r="I1580" t="str">
            <v>KG</v>
          </cell>
          <cell r="J1580" t="b">
            <v>1</v>
          </cell>
          <cell r="K1580">
            <v>5</v>
          </cell>
          <cell r="L1580">
            <v>1</v>
          </cell>
          <cell r="M1580">
            <v>5</v>
          </cell>
          <cell r="N1580">
            <v>24949.699999999997</v>
          </cell>
        </row>
        <row r="1581">
          <cell r="C1581" t="str">
            <v>104537550FS00</v>
          </cell>
          <cell r="D1581">
            <v>104537550</v>
          </cell>
          <cell r="E1581" t="str">
            <v>C10</v>
          </cell>
          <cell r="F1581" t="str">
            <v>UN</v>
          </cell>
          <cell r="G1581">
            <v>4677</v>
          </cell>
          <cell r="H1581" t="str">
            <v>FS00</v>
          </cell>
          <cell r="I1581" t="str">
            <v>UN</v>
          </cell>
          <cell r="J1581" t="b">
            <v>1</v>
          </cell>
          <cell r="K1581">
            <v>10</v>
          </cell>
          <cell r="L1581">
            <v>1</v>
          </cell>
          <cell r="M1581">
            <v>10</v>
          </cell>
          <cell r="N1581">
            <v>46770</v>
          </cell>
        </row>
        <row r="1582">
          <cell r="C1582" t="str">
            <v>104544730FS00</v>
          </cell>
          <cell r="D1582">
            <v>104544730</v>
          </cell>
          <cell r="E1582" t="str">
            <v>C20</v>
          </cell>
          <cell r="F1582" t="str">
            <v>UN</v>
          </cell>
          <cell r="G1582">
            <v>945</v>
          </cell>
          <cell r="H1582" t="str">
            <v>FS00</v>
          </cell>
          <cell r="I1582" t="str">
            <v>UN</v>
          </cell>
          <cell r="J1582" t="b">
            <v>1</v>
          </cell>
          <cell r="K1582">
            <v>20</v>
          </cell>
          <cell r="L1582">
            <v>1</v>
          </cell>
          <cell r="M1582">
            <v>20</v>
          </cell>
          <cell r="N1582">
            <v>18900</v>
          </cell>
        </row>
        <row r="1583">
          <cell r="C1583" t="str">
            <v>104547620FS00</v>
          </cell>
          <cell r="D1583">
            <v>104547620</v>
          </cell>
          <cell r="E1583" t="str">
            <v>C10</v>
          </cell>
          <cell r="F1583" t="str">
            <v>UN</v>
          </cell>
          <cell r="G1583">
            <v>16000</v>
          </cell>
          <cell r="H1583" t="str">
            <v>FS00</v>
          </cell>
          <cell r="I1583" t="str">
            <v>UN</v>
          </cell>
          <cell r="J1583" t="b">
            <v>1</v>
          </cell>
          <cell r="K1583">
            <v>10</v>
          </cell>
          <cell r="L1583">
            <v>1</v>
          </cell>
          <cell r="M1583">
            <v>10</v>
          </cell>
          <cell r="N1583">
            <v>160000</v>
          </cell>
        </row>
        <row r="1584">
          <cell r="C1584" t="str">
            <v>104543660FS00</v>
          </cell>
          <cell r="D1584">
            <v>104543660</v>
          </cell>
          <cell r="E1584" t="str">
            <v>C12</v>
          </cell>
          <cell r="F1584" t="str">
            <v>UN</v>
          </cell>
          <cell r="G1584">
            <v>19498</v>
          </cell>
          <cell r="H1584" t="str">
            <v>FS00</v>
          </cell>
          <cell r="I1584" t="str">
            <v>UN</v>
          </cell>
          <cell r="J1584" t="b">
            <v>1</v>
          </cell>
          <cell r="K1584">
            <v>12</v>
          </cell>
          <cell r="L1584">
            <v>1</v>
          </cell>
          <cell r="M1584">
            <v>12</v>
          </cell>
          <cell r="N1584">
            <v>233976</v>
          </cell>
        </row>
        <row r="1585">
          <cell r="C1585" t="str">
            <v>104547300FS00</v>
          </cell>
          <cell r="D1585">
            <v>104547300</v>
          </cell>
          <cell r="E1585" t="str">
            <v>C12</v>
          </cell>
          <cell r="F1585" t="str">
            <v>UN</v>
          </cell>
          <cell r="G1585">
            <v>19500</v>
          </cell>
          <cell r="H1585" t="str">
            <v>FS00</v>
          </cell>
          <cell r="I1585" t="str">
            <v>UN</v>
          </cell>
          <cell r="J1585" t="b">
            <v>1</v>
          </cell>
          <cell r="K1585">
            <v>12</v>
          </cell>
          <cell r="L1585">
            <v>1</v>
          </cell>
          <cell r="M1585">
            <v>12</v>
          </cell>
          <cell r="N1585">
            <v>234000</v>
          </cell>
        </row>
        <row r="1586">
          <cell r="C1586" t="str">
            <v>104545280FS00</v>
          </cell>
          <cell r="D1586">
            <v>104545280</v>
          </cell>
          <cell r="E1586" t="str">
            <v>C12</v>
          </cell>
          <cell r="F1586" t="str">
            <v>UN</v>
          </cell>
          <cell r="G1586">
            <v>18000</v>
          </cell>
          <cell r="H1586" t="str">
            <v>FS00</v>
          </cell>
          <cell r="I1586" t="str">
            <v>UN</v>
          </cell>
          <cell r="J1586" t="b">
            <v>1</v>
          </cell>
          <cell r="K1586">
            <v>12</v>
          </cell>
          <cell r="L1586">
            <v>1</v>
          </cell>
          <cell r="M1586">
            <v>12</v>
          </cell>
          <cell r="N1586">
            <v>216000</v>
          </cell>
        </row>
        <row r="1587">
          <cell r="C1587" t="str">
            <v>104544810FS00</v>
          </cell>
          <cell r="D1587">
            <v>104544810</v>
          </cell>
          <cell r="E1587" t="str">
            <v>C08</v>
          </cell>
          <cell r="F1587" t="str">
            <v>UN</v>
          </cell>
          <cell r="G1587">
            <v>11300</v>
          </cell>
          <cell r="H1587" t="str">
            <v>FS00</v>
          </cell>
          <cell r="I1587" t="str">
            <v>UN</v>
          </cell>
          <cell r="J1587" t="b">
            <v>1</v>
          </cell>
          <cell r="K1587">
            <v>8</v>
          </cell>
          <cell r="L1587">
            <v>1</v>
          </cell>
          <cell r="M1587">
            <v>8</v>
          </cell>
          <cell r="N1587">
            <v>90400</v>
          </cell>
        </row>
        <row r="1588">
          <cell r="C1588" t="str">
            <v>104544800FS00</v>
          </cell>
          <cell r="D1588">
            <v>104544800</v>
          </cell>
          <cell r="E1588" t="str">
            <v>C10</v>
          </cell>
          <cell r="F1588" t="str">
            <v>UN</v>
          </cell>
          <cell r="G1588">
            <v>16998</v>
          </cell>
          <cell r="H1588" t="str">
            <v>FS00</v>
          </cell>
          <cell r="I1588" t="str">
            <v>UN</v>
          </cell>
          <cell r="J1588" t="b">
            <v>1</v>
          </cell>
          <cell r="K1588">
            <v>10</v>
          </cell>
          <cell r="L1588">
            <v>1</v>
          </cell>
          <cell r="M1588">
            <v>10</v>
          </cell>
          <cell r="N1588">
            <v>169980</v>
          </cell>
        </row>
        <row r="1589">
          <cell r="C1589" t="str">
            <v>104546980FS00</v>
          </cell>
          <cell r="D1589">
            <v>104546980</v>
          </cell>
          <cell r="E1589" t="str">
            <v>C10</v>
          </cell>
          <cell r="F1589" t="str">
            <v>UN</v>
          </cell>
          <cell r="G1589">
            <v>16000</v>
          </cell>
          <cell r="H1589" t="str">
            <v>FS00</v>
          </cell>
          <cell r="I1589" t="str">
            <v>UN</v>
          </cell>
          <cell r="J1589" t="b">
            <v>1</v>
          </cell>
          <cell r="K1589">
            <v>10</v>
          </cell>
          <cell r="L1589">
            <v>1</v>
          </cell>
          <cell r="M1589">
            <v>10</v>
          </cell>
          <cell r="N1589">
            <v>160000</v>
          </cell>
        </row>
        <row r="1590">
          <cell r="C1590" t="str">
            <v>104544820FS00</v>
          </cell>
          <cell r="D1590">
            <v>104544820</v>
          </cell>
          <cell r="E1590" t="str">
            <v>C10</v>
          </cell>
          <cell r="F1590" t="str">
            <v>UN</v>
          </cell>
          <cell r="G1590">
            <v>12502</v>
          </cell>
          <cell r="H1590" t="str">
            <v>FS00</v>
          </cell>
          <cell r="I1590" t="str">
            <v>UN</v>
          </cell>
          <cell r="J1590" t="b">
            <v>1</v>
          </cell>
          <cell r="K1590">
            <v>10</v>
          </cell>
          <cell r="L1590">
            <v>1</v>
          </cell>
          <cell r="M1590">
            <v>10</v>
          </cell>
          <cell r="N1590">
            <v>125020</v>
          </cell>
        </row>
        <row r="1591">
          <cell r="C1591" t="str">
            <v>104549020FS00</v>
          </cell>
          <cell r="D1591">
            <v>104549020</v>
          </cell>
          <cell r="E1591" t="str">
            <v>C10</v>
          </cell>
          <cell r="F1591" t="str">
            <v>UN</v>
          </cell>
          <cell r="G1591">
            <v>2128</v>
          </cell>
          <cell r="H1591" t="str">
            <v>FS00</v>
          </cell>
          <cell r="I1591" t="str">
            <v>UN</v>
          </cell>
          <cell r="J1591" t="b">
            <v>1</v>
          </cell>
          <cell r="K1591">
            <v>10</v>
          </cell>
          <cell r="L1591">
            <v>1</v>
          </cell>
          <cell r="M1591">
            <v>10</v>
          </cell>
          <cell r="N1591">
            <v>21280</v>
          </cell>
        </row>
        <row r="1592">
          <cell r="C1592" t="str">
            <v>104518980FS00</v>
          </cell>
          <cell r="D1592">
            <v>104518980</v>
          </cell>
          <cell r="E1592" t="str">
            <v>C05</v>
          </cell>
          <cell r="F1592" t="str">
            <v>UN</v>
          </cell>
          <cell r="G1592">
            <v>2428.86</v>
          </cell>
          <cell r="H1592" t="str">
            <v>FS00</v>
          </cell>
          <cell r="I1592" t="str">
            <v>UN</v>
          </cell>
          <cell r="J1592" t="b">
            <v>1</v>
          </cell>
          <cell r="K1592">
            <v>5</v>
          </cell>
          <cell r="L1592">
            <v>1</v>
          </cell>
          <cell r="M1592">
            <v>5</v>
          </cell>
          <cell r="N1592">
            <v>12144.300000000001</v>
          </cell>
        </row>
        <row r="1593">
          <cell r="C1593" t="str">
            <v>104548970FS00</v>
          </cell>
          <cell r="D1593">
            <v>104548970</v>
          </cell>
          <cell r="E1593" t="str">
            <v>C10</v>
          </cell>
          <cell r="F1593" t="str">
            <v>UN</v>
          </cell>
          <cell r="G1593">
            <v>1824</v>
          </cell>
          <cell r="H1593" t="str">
            <v>FS00</v>
          </cell>
          <cell r="I1593" t="str">
            <v>UN</v>
          </cell>
          <cell r="J1593" t="b">
            <v>1</v>
          </cell>
          <cell r="K1593">
            <v>10</v>
          </cell>
          <cell r="L1593">
            <v>1</v>
          </cell>
          <cell r="M1593">
            <v>10</v>
          </cell>
          <cell r="N1593">
            <v>18240</v>
          </cell>
        </row>
        <row r="1594">
          <cell r="C1594" t="str">
            <v>104518890FS00</v>
          </cell>
          <cell r="D1594">
            <v>104518890</v>
          </cell>
          <cell r="E1594" t="str">
            <v>C05</v>
          </cell>
          <cell r="F1594" t="str">
            <v>UN</v>
          </cell>
          <cell r="G1594">
            <v>2157.4499999999998</v>
          </cell>
          <cell r="H1594" t="str">
            <v>FS00</v>
          </cell>
          <cell r="I1594" t="str">
            <v>UN</v>
          </cell>
          <cell r="J1594" t="b">
            <v>1</v>
          </cell>
          <cell r="K1594">
            <v>5</v>
          </cell>
          <cell r="L1594">
            <v>1</v>
          </cell>
          <cell r="M1594">
            <v>5</v>
          </cell>
          <cell r="N1594">
            <v>10787.25</v>
          </cell>
        </row>
        <row r="1595">
          <cell r="C1595" t="str">
            <v>105045260FS00</v>
          </cell>
          <cell r="D1595">
            <v>105045260</v>
          </cell>
          <cell r="E1595" t="str">
            <v>KG</v>
          </cell>
          <cell r="F1595" t="str">
            <v>KG</v>
          </cell>
          <cell r="G1595">
            <v>6642.56</v>
          </cell>
          <cell r="H1595" t="str">
            <v>FS00</v>
          </cell>
          <cell r="I1595" t="str">
            <v>KG</v>
          </cell>
          <cell r="J1595" t="b">
            <v>1</v>
          </cell>
          <cell r="K1595">
            <v>1</v>
          </cell>
          <cell r="L1595">
            <v>1</v>
          </cell>
          <cell r="M1595">
            <v>1</v>
          </cell>
          <cell r="N1595">
            <v>6642.56</v>
          </cell>
        </row>
        <row r="1596">
          <cell r="C1596" t="str">
            <v>104521670FS00</v>
          </cell>
          <cell r="D1596">
            <v>104521670</v>
          </cell>
          <cell r="E1596" t="str">
            <v>CJ</v>
          </cell>
          <cell r="F1596" t="str">
            <v>KG</v>
          </cell>
          <cell r="G1596">
            <v>7315.93</v>
          </cell>
          <cell r="H1596" t="str">
            <v>FS00</v>
          </cell>
          <cell r="I1596" t="str">
            <v>KG</v>
          </cell>
          <cell r="J1596" t="b">
            <v>1</v>
          </cell>
          <cell r="K1596">
            <v>5</v>
          </cell>
          <cell r="L1596">
            <v>1</v>
          </cell>
          <cell r="M1596">
            <v>5</v>
          </cell>
          <cell r="N1596">
            <v>36579.65</v>
          </cell>
        </row>
        <row r="1597">
          <cell r="C1597" t="str">
            <v>104545100FS00</v>
          </cell>
          <cell r="D1597">
            <v>104545100</v>
          </cell>
          <cell r="E1597" t="str">
            <v>C05</v>
          </cell>
          <cell r="F1597" t="str">
            <v>KG</v>
          </cell>
          <cell r="G1597">
            <v>7400</v>
          </cell>
          <cell r="H1597" t="str">
            <v>FS00</v>
          </cell>
          <cell r="I1597" t="str">
            <v>KG</v>
          </cell>
          <cell r="J1597" t="b">
            <v>1</v>
          </cell>
          <cell r="K1597">
            <v>5</v>
          </cell>
          <cell r="L1597">
            <v>1</v>
          </cell>
          <cell r="M1597">
            <v>5</v>
          </cell>
          <cell r="N1597">
            <v>37000</v>
          </cell>
        </row>
        <row r="1598">
          <cell r="C1598" t="str">
            <v>104535410FS00</v>
          </cell>
          <cell r="D1598">
            <v>104535410</v>
          </cell>
          <cell r="E1598" t="str">
            <v>KG</v>
          </cell>
          <cell r="F1598" t="str">
            <v>KG</v>
          </cell>
          <cell r="G1598">
            <v>7823</v>
          </cell>
          <cell r="H1598" t="str">
            <v>FS00</v>
          </cell>
          <cell r="I1598" t="str">
            <v>KG</v>
          </cell>
          <cell r="J1598" t="b">
            <v>1</v>
          </cell>
          <cell r="K1598">
            <v>1</v>
          </cell>
          <cell r="L1598">
            <v>1</v>
          </cell>
          <cell r="M1598">
            <v>1</v>
          </cell>
          <cell r="N1598">
            <v>7823</v>
          </cell>
        </row>
        <row r="1599">
          <cell r="C1599" t="str">
            <v>104547020FS00</v>
          </cell>
          <cell r="D1599">
            <v>104547020</v>
          </cell>
          <cell r="E1599" t="str">
            <v>KG</v>
          </cell>
          <cell r="F1599" t="str">
            <v>KG</v>
          </cell>
          <cell r="G1599">
            <v>8500</v>
          </cell>
          <cell r="H1599" t="str">
            <v>FS00</v>
          </cell>
          <cell r="I1599" t="str">
            <v>KG</v>
          </cell>
          <cell r="J1599" t="b">
            <v>1</v>
          </cell>
          <cell r="K1599">
            <v>1</v>
          </cell>
          <cell r="L1599">
            <v>1</v>
          </cell>
          <cell r="M1599">
            <v>1</v>
          </cell>
          <cell r="N1599">
            <v>8500</v>
          </cell>
        </row>
        <row r="1600">
          <cell r="C1600" t="str">
            <v>104528030FS00</v>
          </cell>
          <cell r="D1600">
            <v>104528030</v>
          </cell>
          <cell r="E1600" t="str">
            <v>C10</v>
          </cell>
          <cell r="F1600" t="str">
            <v>UN</v>
          </cell>
          <cell r="G1600">
            <v>2999</v>
          </cell>
          <cell r="H1600" t="str">
            <v>FS00</v>
          </cell>
          <cell r="I1600" t="str">
            <v>UN</v>
          </cell>
          <cell r="J1600" t="b">
            <v>1</v>
          </cell>
          <cell r="K1600">
            <v>10</v>
          </cell>
          <cell r="L1600">
            <v>1</v>
          </cell>
          <cell r="M1600">
            <v>10</v>
          </cell>
          <cell r="N1600">
            <v>29990</v>
          </cell>
        </row>
        <row r="1601">
          <cell r="C1601" t="str">
            <v>150001938FS00</v>
          </cell>
          <cell r="D1601">
            <v>150001938</v>
          </cell>
          <cell r="E1601" t="str">
            <v>C05</v>
          </cell>
          <cell r="F1601" t="str">
            <v>UN</v>
          </cell>
          <cell r="G1601">
            <v>3063</v>
          </cell>
          <cell r="H1601" t="str">
            <v>FS00</v>
          </cell>
          <cell r="I1601" t="str">
            <v>UN</v>
          </cell>
          <cell r="J1601" t="b">
            <v>1</v>
          </cell>
          <cell r="K1601">
            <v>5</v>
          </cell>
          <cell r="L1601">
            <v>1</v>
          </cell>
          <cell r="M1601">
            <v>5</v>
          </cell>
          <cell r="N1601">
            <v>15315</v>
          </cell>
        </row>
        <row r="1602">
          <cell r="C1602" t="str">
            <v>104518920FS00</v>
          </cell>
          <cell r="D1602">
            <v>104518920</v>
          </cell>
          <cell r="E1602" t="str">
            <v>C05</v>
          </cell>
          <cell r="F1602" t="str">
            <v>UN</v>
          </cell>
          <cell r="G1602">
            <v>3078</v>
          </cell>
          <cell r="H1602" t="str">
            <v>FS00</v>
          </cell>
          <cell r="I1602" t="str">
            <v>UN</v>
          </cell>
          <cell r="J1602" t="b">
            <v>1</v>
          </cell>
          <cell r="K1602">
            <v>5</v>
          </cell>
          <cell r="L1602">
            <v>1</v>
          </cell>
          <cell r="M1602">
            <v>5</v>
          </cell>
          <cell r="N1602">
            <v>15390</v>
          </cell>
        </row>
        <row r="1603">
          <cell r="C1603" t="str">
            <v>104523240FS00</v>
          </cell>
          <cell r="D1603">
            <v>104523240</v>
          </cell>
          <cell r="E1603" t="str">
            <v>C10</v>
          </cell>
          <cell r="F1603" t="str">
            <v>UN</v>
          </cell>
          <cell r="G1603">
            <v>2990</v>
          </cell>
          <cell r="H1603" t="str">
            <v>FS00</v>
          </cell>
          <cell r="I1603" t="str">
            <v>UN</v>
          </cell>
          <cell r="J1603" t="b">
            <v>1</v>
          </cell>
          <cell r="K1603">
            <v>10</v>
          </cell>
          <cell r="L1603">
            <v>1</v>
          </cell>
          <cell r="M1603">
            <v>10</v>
          </cell>
          <cell r="N1603">
            <v>29900</v>
          </cell>
        </row>
        <row r="1604">
          <cell r="C1604" t="str">
            <v>104547800FS00</v>
          </cell>
          <cell r="D1604">
            <v>104547800</v>
          </cell>
          <cell r="E1604" t="str">
            <v>C10</v>
          </cell>
          <cell r="F1604" t="str">
            <v>UN</v>
          </cell>
          <cell r="G1604">
            <v>2683</v>
          </cell>
          <cell r="H1604" t="str">
            <v>FS00</v>
          </cell>
          <cell r="I1604" t="str">
            <v>UN</v>
          </cell>
          <cell r="J1604" t="b">
            <v>1</v>
          </cell>
          <cell r="K1604">
            <v>10</v>
          </cell>
          <cell r="L1604">
            <v>1</v>
          </cell>
          <cell r="M1604">
            <v>10</v>
          </cell>
          <cell r="N1604">
            <v>26830</v>
          </cell>
        </row>
        <row r="1605">
          <cell r="C1605" t="str">
            <v>104547820FS00</v>
          </cell>
          <cell r="D1605">
            <v>104547820</v>
          </cell>
          <cell r="E1605" t="str">
            <v>C10</v>
          </cell>
          <cell r="F1605" t="str">
            <v>UN</v>
          </cell>
          <cell r="G1605">
            <v>2679</v>
          </cell>
          <cell r="H1605" t="str">
            <v>FS00</v>
          </cell>
          <cell r="I1605" t="str">
            <v>UN</v>
          </cell>
          <cell r="J1605" t="b">
            <v>1</v>
          </cell>
          <cell r="K1605">
            <v>10</v>
          </cell>
          <cell r="L1605">
            <v>1</v>
          </cell>
          <cell r="M1605">
            <v>10</v>
          </cell>
          <cell r="N1605">
            <v>26790</v>
          </cell>
        </row>
        <row r="1606">
          <cell r="C1606" t="str">
            <v>150001939FS00</v>
          </cell>
          <cell r="D1606">
            <v>150001939</v>
          </cell>
          <cell r="E1606" t="str">
            <v>C05</v>
          </cell>
          <cell r="F1606" t="str">
            <v>UN</v>
          </cell>
          <cell r="G1606">
            <v>1856.74</v>
          </cell>
          <cell r="H1606" t="str">
            <v>FS00</v>
          </cell>
          <cell r="I1606" t="str">
            <v>UN</v>
          </cell>
          <cell r="J1606" t="b">
            <v>1</v>
          </cell>
          <cell r="K1606">
            <v>5</v>
          </cell>
          <cell r="L1606">
            <v>1</v>
          </cell>
          <cell r="M1606">
            <v>5</v>
          </cell>
          <cell r="N1606">
            <v>9283.7000000000007</v>
          </cell>
        </row>
        <row r="1607">
          <cell r="C1607" t="str">
            <v>104518880FS00</v>
          </cell>
          <cell r="D1607">
            <v>104518880</v>
          </cell>
          <cell r="E1607" t="str">
            <v>C05</v>
          </cell>
          <cell r="F1607" t="str">
            <v>UN</v>
          </cell>
          <cell r="G1607">
            <v>2121.52</v>
          </cell>
          <cell r="H1607" t="str">
            <v>FS00</v>
          </cell>
          <cell r="I1607" t="str">
            <v>UN</v>
          </cell>
          <cell r="J1607" t="b">
            <v>1</v>
          </cell>
          <cell r="K1607">
            <v>5</v>
          </cell>
          <cell r="L1607">
            <v>1</v>
          </cell>
          <cell r="M1607">
            <v>5</v>
          </cell>
          <cell r="N1607">
            <v>10607.6</v>
          </cell>
        </row>
        <row r="1608">
          <cell r="C1608" t="str">
            <v>104528010FS00</v>
          </cell>
          <cell r="D1608">
            <v>104528010</v>
          </cell>
          <cell r="E1608" t="str">
            <v>C10</v>
          </cell>
          <cell r="F1608" t="str">
            <v>KG</v>
          </cell>
          <cell r="G1608">
            <v>2350</v>
          </cell>
          <cell r="H1608" t="str">
            <v>FS00</v>
          </cell>
          <cell r="I1608" t="str">
            <v>KG</v>
          </cell>
          <cell r="J1608" t="b">
            <v>1</v>
          </cell>
          <cell r="K1608">
            <v>10</v>
          </cell>
          <cell r="L1608">
            <v>1</v>
          </cell>
          <cell r="M1608">
            <v>10</v>
          </cell>
          <cell r="N1608">
            <v>23500</v>
          </cell>
        </row>
        <row r="1609">
          <cell r="C1609" t="str">
            <v>104534300FS00</v>
          </cell>
          <cell r="D1609">
            <v>104534300</v>
          </cell>
          <cell r="E1609" t="str">
            <v>C10</v>
          </cell>
          <cell r="F1609" t="str">
            <v>UN</v>
          </cell>
          <cell r="G1609">
            <v>6494</v>
          </cell>
          <cell r="H1609" t="str">
            <v>FS00</v>
          </cell>
          <cell r="I1609" t="str">
            <v>UN</v>
          </cell>
          <cell r="J1609" t="b">
            <v>1</v>
          </cell>
          <cell r="K1609">
            <v>10</v>
          </cell>
          <cell r="L1609">
            <v>1</v>
          </cell>
          <cell r="M1609">
            <v>10</v>
          </cell>
          <cell r="N1609">
            <v>64940</v>
          </cell>
        </row>
        <row r="1610">
          <cell r="C1610" t="str">
            <v>104518900FS00</v>
          </cell>
          <cell r="D1610">
            <v>104518900</v>
          </cell>
          <cell r="E1610" t="str">
            <v>C05</v>
          </cell>
          <cell r="F1610" t="str">
            <v>UN</v>
          </cell>
          <cell r="G1610">
            <v>4995.1000000000004</v>
          </cell>
          <cell r="H1610" t="str">
            <v>FS00</v>
          </cell>
          <cell r="I1610" t="str">
            <v>UN</v>
          </cell>
          <cell r="J1610" t="b">
            <v>1</v>
          </cell>
          <cell r="K1610">
            <v>5</v>
          </cell>
          <cell r="L1610">
            <v>1</v>
          </cell>
          <cell r="M1610">
            <v>5</v>
          </cell>
          <cell r="N1610">
            <v>24975.5</v>
          </cell>
        </row>
        <row r="1611">
          <cell r="C1611" t="str">
            <v>104518870FS00</v>
          </cell>
          <cell r="D1611">
            <v>104518870</v>
          </cell>
          <cell r="E1611" t="str">
            <v>C05</v>
          </cell>
          <cell r="F1611" t="str">
            <v>UN</v>
          </cell>
          <cell r="G1611">
            <v>4357.24</v>
          </cell>
          <cell r="H1611" t="str">
            <v>FS00</v>
          </cell>
          <cell r="I1611" t="str">
            <v>UN</v>
          </cell>
          <cell r="J1611" t="b">
            <v>1</v>
          </cell>
          <cell r="K1611">
            <v>5</v>
          </cell>
          <cell r="L1611">
            <v>1</v>
          </cell>
          <cell r="M1611">
            <v>5</v>
          </cell>
          <cell r="N1611">
            <v>21786.199999999997</v>
          </cell>
        </row>
        <row r="1612">
          <cell r="C1612" t="str">
            <v>104519860FS00</v>
          </cell>
          <cell r="D1612">
            <v>104519860</v>
          </cell>
          <cell r="E1612" t="str">
            <v>C10</v>
          </cell>
          <cell r="F1612" t="str">
            <v>UN</v>
          </cell>
          <cell r="G1612">
            <v>7864.55</v>
          </cell>
          <cell r="H1612" t="str">
            <v>FS00</v>
          </cell>
          <cell r="I1612" t="str">
            <v>UN</v>
          </cell>
          <cell r="J1612" t="b">
            <v>1</v>
          </cell>
          <cell r="K1612">
            <v>10</v>
          </cell>
          <cell r="L1612">
            <v>1</v>
          </cell>
          <cell r="M1612">
            <v>10</v>
          </cell>
          <cell r="N1612">
            <v>78645.5</v>
          </cell>
        </row>
        <row r="1613">
          <cell r="C1613" t="str">
            <v>104528170FS00</v>
          </cell>
          <cell r="D1613">
            <v>104528170</v>
          </cell>
          <cell r="E1613" t="str">
            <v>C10</v>
          </cell>
          <cell r="F1613" t="str">
            <v>UN</v>
          </cell>
          <cell r="G1613">
            <v>5586</v>
          </cell>
          <cell r="H1613" t="str">
            <v>FS00</v>
          </cell>
          <cell r="I1613" t="str">
            <v>UN</v>
          </cell>
          <cell r="J1613" t="b">
            <v>1</v>
          </cell>
          <cell r="K1613">
            <v>10</v>
          </cell>
          <cell r="L1613">
            <v>1</v>
          </cell>
          <cell r="M1613">
            <v>10</v>
          </cell>
          <cell r="N1613">
            <v>55860</v>
          </cell>
        </row>
        <row r="1614">
          <cell r="C1614" t="str">
            <v>104548090FS00</v>
          </cell>
          <cell r="D1614">
            <v>104548090</v>
          </cell>
          <cell r="E1614" t="str">
            <v>KG</v>
          </cell>
          <cell r="F1614" t="str">
            <v>KG</v>
          </cell>
          <cell r="G1614">
            <v>8411</v>
          </cell>
          <cell r="H1614" t="str">
            <v>FS00</v>
          </cell>
          <cell r="I1614" t="str">
            <v>KG</v>
          </cell>
          <cell r="J1614" t="b">
            <v>1</v>
          </cell>
          <cell r="K1614">
            <v>1</v>
          </cell>
          <cell r="L1614">
            <v>1</v>
          </cell>
          <cell r="M1614">
            <v>1</v>
          </cell>
          <cell r="N1614">
            <v>8411</v>
          </cell>
        </row>
        <row r="1615">
          <cell r="C1615" t="str">
            <v>104548100FS00</v>
          </cell>
          <cell r="D1615">
            <v>104548100</v>
          </cell>
          <cell r="E1615" t="str">
            <v>KG</v>
          </cell>
          <cell r="F1615" t="str">
            <v>KG</v>
          </cell>
          <cell r="G1615">
            <v>8412</v>
          </cell>
          <cell r="H1615" t="str">
            <v>FS00</v>
          </cell>
          <cell r="I1615" t="str">
            <v>KG</v>
          </cell>
          <cell r="J1615" t="b">
            <v>1</v>
          </cell>
          <cell r="K1615">
            <v>1</v>
          </cell>
          <cell r="L1615">
            <v>1</v>
          </cell>
          <cell r="M1615">
            <v>1</v>
          </cell>
          <cell r="N1615">
            <v>8412</v>
          </cell>
        </row>
        <row r="1616">
          <cell r="C1616" t="str">
            <v>104544910FS00</v>
          </cell>
          <cell r="D1616">
            <v>104544910</v>
          </cell>
          <cell r="E1616" t="str">
            <v>KG</v>
          </cell>
          <cell r="F1616" t="str">
            <v>KG</v>
          </cell>
          <cell r="G1616">
            <v>11391</v>
          </cell>
          <cell r="H1616" t="str">
            <v>FS00</v>
          </cell>
          <cell r="I1616" t="str">
            <v>KG</v>
          </cell>
          <cell r="J1616" t="b">
            <v>1</v>
          </cell>
          <cell r="K1616">
            <v>1</v>
          </cell>
          <cell r="L1616">
            <v>1</v>
          </cell>
          <cell r="M1616">
            <v>1</v>
          </cell>
          <cell r="N1616">
            <v>11391</v>
          </cell>
        </row>
        <row r="1617">
          <cell r="C1617" t="str">
            <v>104548010FS00</v>
          </cell>
          <cell r="D1617">
            <v>104548010</v>
          </cell>
          <cell r="E1617" t="str">
            <v>KG</v>
          </cell>
          <cell r="F1617" t="str">
            <v>KG</v>
          </cell>
          <cell r="G1617">
            <v>9953</v>
          </cell>
          <cell r="H1617" t="str">
            <v>FS00</v>
          </cell>
          <cell r="I1617" t="str">
            <v>KG</v>
          </cell>
          <cell r="J1617" t="b">
            <v>1</v>
          </cell>
          <cell r="K1617">
            <v>1</v>
          </cell>
          <cell r="L1617">
            <v>1</v>
          </cell>
          <cell r="M1617">
            <v>1</v>
          </cell>
          <cell r="N1617">
            <v>9953</v>
          </cell>
        </row>
        <row r="1618">
          <cell r="C1618" t="str">
            <v>104543060FS00</v>
          </cell>
          <cell r="D1618">
            <v>104543060</v>
          </cell>
          <cell r="E1618" t="str">
            <v>KG</v>
          </cell>
          <cell r="F1618" t="str">
            <v>KG</v>
          </cell>
          <cell r="G1618">
            <v>12253</v>
          </cell>
          <cell r="H1618" t="str">
            <v>FS00</v>
          </cell>
          <cell r="I1618" t="str">
            <v>KG</v>
          </cell>
          <cell r="J1618" t="b">
            <v>1</v>
          </cell>
          <cell r="K1618">
            <v>1</v>
          </cell>
          <cell r="L1618">
            <v>1</v>
          </cell>
          <cell r="M1618">
            <v>1</v>
          </cell>
          <cell r="N1618">
            <v>12253</v>
          </cell>
        </row>
        <row r="1619">
          <cell r="C1619" t="str">
            <v>104543510FS00</v>
          </cell>
          <cell r="D1619">
            <v>104543510</v>
          </cell>
          <cell r="E1619" t="str">
            <v>KG</v>
          </cell>
          <cell r="F1619" t="str">
            <v>KG</v>
          </cell>
          <cell r="G1619">
            <v>9822</v>
          </cell>
          <cell r="H1619" t="str">
            <v>FS00</v>
          </cell>
          <cell r="I1619" t="str">
            <v>KG</v>
          </cell>
          <cell r="J1619" t="b">
            <v>1</v>
          </cell>
          <cell r="K1619">
            <v>1</v>
          </cell>
          <cell r="L1619">
            <v>1</v>
          </cell>
          <cell r="M1619">
            <v>1</v>
          </cell>
          <cell r="N1619">
            <v>9822</v>
          </cell>
        </row>
        <row r="1620">
          <cell r="C1620" t="str">
            <v>104543520FS00</v>
          </cell>
          <cell r="D1620">
            <v>104543520</v>
          </cell>
          <cell r="E1620" t="str">
            <v>KG</v>
          </cell>
          <cell r="F1620" t="str">
            <v>KG</v>
          </cell>
          <cell r="G1620">
            <v>11885</v>
          </cell>
          <cell r="H1620" t="str">
            <v>FS00</v>
          </cell>
          <cell r="I1620" t="str">
            <v>KG</v>
          </cell>
          <cell r="J1620" t="b">
            <v>1</v>
          </cell>
          <cell r="K1620">
            <v>1</v>
          </cell>
          <cell r="L1620">
            <v>1</v>
          </cell>
          <cell r="M1620">
            <v>1</v>
          </cell>
          <cell r="N1620">
            <v>11885</v>
          </cell>
        </row>
        <row r="1621">
          <cell r="C1621" t="str">
            <v>104343100FS00</v>
          </cell>
          <cell r="D1621">
            <v>104343100</v>
          </cell>
          <cell r="E1621" t="str">
            <v>C10</v>
          </cell>
          <cell r="F1621" t="str">
            <v>KG</v>
          </cell>
          <cell r="G1621">
            <v>2043.37</v>
          </cell>
          <cell r="H1621" t="str">
            <v>FS00</v>
          </cell>
          <cell r="I1621" t="str">
            <v>KG</v>
          </cell>
          <cell r="J1621" t="b">
            <v>1</v>
          </cell>
          <cell r="K1621">
            <v>18</v>
          </cell>
          <cell r="L1621">
            <v>1</v>
          </cell>
          <cell r="M1621">
            <v>18</v>
          </cell>
          <cell r="N1621">
            <v>36780.659999999996</v>
          </cell>
        </row>
        <row r="1622">
          <cell r="C1622" t="str">
            <v>150001930FS00</v>
          </cell>
          <cell r="D1622">
            <v>150001930</v>
          </cell>
          <cell r="E1622" t="str">
            <v>C10</v>
          </cell>
          <cell r="F1622" t="str">
            <v>KG</v>
          </cell>
          <cell r="G1622">
            <v>1934.14</v>
          </cell>
          <cell r="H1622" t="str">
            <v>FS00</v>
          </cell>
          <cell r="I1622" t="str">
            <v>KG</v>
          </cell>
          <cell r="J1622" t="b">
            <v>1</v>
          </cell>
          <cell r="K1622">
            <v>19</v>
          </cell>
          <cell r="L1622">
            <v>1</v>
          </cell>
          <cell r="M1622">
            <v>19</v>
          </cell>
          <cell r="N1622">
            <v>36748.660000000003</v>
          </cell>
        </row>
        <row r="1623">
          <cell r="C1623" t="str">
            <v>104547180FS00</v>
          </cell>
          <cell r="D1623">
            <v>104547180</v>
          </cell>
          <cell r="E1623" t="str">
            <v>C10</v>
          </cell>
          <cell r="F1623" t="str">
            <v>UN</v>
          </cell>
          <cell r="G1623">
            <v>5702</v>
          </cell>
          <cell r="H1623" t="str">
            <v>FS00</v>
          </cell>
          <cell r="I1623" t="str">
            <v>UN</v>
          </cell>
          <cell r="J1623" t="b">
            <v>1</v>
          </cell>
          <cell r="K1623">
            <v>10</v>
          </cell>
          <cell r="L1623">
            <v>1</v>
          </cell>
          <cell r="M1623">
            <v>10</v>
          </cell>
          <cell r="N1623">
            <v>57020</v>
          </cell>
        </row>
        <row r="1624">
          <cell r="C1624" t="str">
            <v>150001931FS00</v>
          </cell>
          <cell r="D1624">
            <v>150001931</v>
          </cell>
          <cell r="E1624" t="str">
            <v>C06</v>
          </cell>
          <cell r="F1624" t="str">
            <v>UN</v>
          </cell>
          <cell r="G1624">
            <v>6127.91</v>
          </cell>
          <cell r="H1624" t="str">
            <v>FS00</v>
          </cell>
          <cell r="I1624" t="str">
            <v>UN</v>
          </cell>
          <cell r="J1624" t="b">
            <v>1</v>
          </cell>
          <cell r="K1624">
            <v>6</v>
          </cell>
          <cell r="L1624">
            <v>1</v>
          </cell>
          <cell r="M1624">
            <v>6</v>
          </cell>
          <cell r="N1624">
            <v>36767.46</v>
          </cell>
        </row>
        <row r="1625">
          <cell r="C1625" t="str">
            <v>104524540FS00</v>
          </cell>
          <cell r="D1625">
            <v>104524540</v>
          </cell>
          <cell r="E1625" t="str">
            <v>C12</v>
          </cell>
          <cell r="F1625" t="str">
            <v>KG</v>
          </cell>
          <cell r="G1625">
            <v>3091.73</v>
          </cell>
          <cell r="H1625" t="str">
            <v>FS00</v>
          </cell>
          <cell r="I1625" t="str">
            <v>KG</v>
          </cell>
          <cell r="J1625" t="b">
            <v>1</v>
          </cell>
          <cell r="K1625">
            <v>12</v>
          </cell>
          <cell r="L1625">
            <v>1</v>
          </cell>
          <cell r="M1625">
            <v>12</v>
          </cell>
          <cell r="N1625">
            <v>37100.76</v>
          </cell>
        </row>
        <row r="1626">
          <cell r="C1626" t="str">
            <v>104526760FS00</v>
          </cell>
          <cell r="D1626">
            <v>104526760</v>
          </cell>
          <cell r="E1626" t="str">
            <v>C12</v>
          </cell>
          <cell r="F1626" t="str">
            <v>UN</v>
          </cell>
          <cell r="G1626">
            <v>3189</v>
          </cell>
          <cell r="H1626" t="str">
            <v>FS00</v>
          </cell>
          <cell r="I1626" t="str">
            <v>UN</v>
          </cell>
          <cell r="J1626" t="b">
            <v>1</v>
          </cell>
          <cell r="K1626">
            <v>12</v>
          </cell>
          <cell r="L1626">
            <v>1</v>
          </cell>
          <cell r="M1626">
            <v>12</v>
          </cell>
          <cell r="N1626">
            <v>38268</v>
          </cell>
        </row>
        <row r="1627">
          <cell r="C1627" t="str">
            <v>104539500FS00</v>
          </cell>
          <cell r="D1627">
            <v>104539500</v>
          </cell>
          <cell r="E1627" t="str">
            <v>C06</v>
          </cell>
          <cell r="F1627" t="str">
            <v>UN</v>
          </cell>
          <cell r="G1627">
            <v>5987</v>
          </cell>
          <cell r="H1627" t="str">
            <v>FS00</v>
          </cell>
          <cell r="I1627" t="str">
            <v>UN</v>
          </cell>
          <cell r="J1627" t="b">
            <v>1</v>
          </cell>
          <cell r="K1627">
            <v>6</v>
          </cell>
          <cell r="L1627">
            <v>1</v>
          </cell>
          <cell r="M1627">
            <v>6</v>
          </cell>
          <cell r="N1627">
            <v>35922</v>
          </cell>
        </row>
        <row r="1628">
          <cell r="C1628" t="str">
            <v>104547170FS00</v>
          </cell>
          <cell r="D1628">
            <v>104547170</v>
          </cell>
          <cell r="E1628" t="str">
            <v>C10</v>
          </cell>
          <cell r="F1628" t="str">
            <v>UN</v>
          </cell>
          <cell r="G1628">
            <v>6197</v>
          </cell>
          <cell r="H1628" t="str">
            <v>FS00</v>
          </cell>
          <cell r="I1628" t="str">
            <v>UN</v>
          </cell>
          <cell r="J1628" t="b">
            <v>1</v>
          </cell>
          <cell r="K1628">
            <v>10</v>
          </cell>
          <cell r="L1628">
            <v>1</v>
          </cell>
          <cell r="M1628">
            <v>10</v>
          </cell>
          <cell r="N1628">
            <v>61970</v>
          </cell>
        </row>
        <row r="1629">
          <cell r="C1629" t="str">
            <v>104524310FS00</v>
          </cell>
          <cell r="D1629">
            <v>104524310</v>
          </cell>
          <cell r="E1629" t="str">
            <v>C12</v>
          </cell>
          <cell r="F1629" t="str">
            <v>UN</v>
          </cell>
          <cell r="G1629">
            <v>3033.66</v>
          </cell>
          <cell r="H1629" t="str">
            <v>FS00</v>
          </cell>
          <cell r="I1629" t="str">
            <v>UN</v>
          </cell>
          <cell r="J1629" t="b">
            <v>1</v>
          </cell>
          <cell r="K1629">
            <v>12</v>
          </cell>
          <cell r="L1629">
            <v>1</v>
          </cell>
          <cell r="M1629">
            <v>12</v>
          </cell>
          <cell r="N1629">
            <v>36403.919999999998</v>
          </cell>
        </row>
        <row r="1630">
          <cell r="C1630" t="str">
            <v>104524330FS00</v>
          </cell>
          <cell r="D1630">
            <v>104524330</v>
          </cell>
          <cell r="E1630" t="str">
            <v>C06</v>
          </cell>
          <cell r="F1630" t="str">
            <v>UN</v>
          </cell>
          <cell r="G1630">
            <v>5866.14</v>
          </cell>
          <cell r="H1630" t="str">
            <v>FS00</v>
          </cell>
          <cell r="I1630" t="str">
            <v>UN</v>
          </cell>
          <cell r="J1630" t="b">
            <v>1</v>
          </cell>
          <cell r="K1630">
            <v>6</v>
          </cell>
          <cell r="L1630">
            <v>1</v>
          </cell>
          <cell r="M1630">
            <v>6</v>
          </cell>
          <cell r="N1630">
            <v>35196.840000000004</v>
          </cell>
        </row>
        <row r="1631">
          <cell r="C1631" t="str">
            <v>104547140FS00</v>
          </cell>
          <cell r="D1631">
            <v>104547140</v>
          </cell>
          <cell r="E1631" t="str">
            <v>C10</v>
          </cell>
          <cell r="F1631" t="str">
            <v>UN</v>
          </cell>
          <cell r="G1631">
            <v>6114</v>
          </cell>
          <cell r="H1631" t="str">
            <v>FS00</v>
          </cell>
          <cell r="I1631" t="str">
            <v>UN</v>
          </cell>
          <cell r="J1631" t="b">
            <v>1</v>
          </cell>
          <cell r="K1631">
            <v>10</v>
          </cell>
          <cell r="L1631">
            <v>1</v>
          </cell>
          <cell r="M1631">
            <v>10</v>
          </cell>
          <cell r="N1631">
            <v>61140</v>
          </cell>
        </row>
        <row r="1632">
          <cell r="C1632" t="str">
            <v>150001921FS00</v>
          </cell>
          <cell r="D1632">
            <v>150001921</v>
          </cell>
          <cell r="E1632" t="str">
            <v>KG</v>
          </cell>
          <cell r="F1632" t="str">
            <v>KG</v>
          </cell>
          <cell r="G1632">
            <v>3550</v>
          </cell>
          <cell r="H1632" t="str">
            <v>FS00</v>
          </cell>
          <cell r="I1632" t="str">
            <v>KG</v>
          </cell>
          <cell r="J1632" t="b">
            <v>1</v>
          </cell>
          <cell r="K1632">
            <v>1</v>
          </cell>
          <cell r="L1632">
            <v>1</v>
          </cell>
          <cell r="M1632">
            <v>1</v>
          </cell>
          <cell r="N1632">
            <v>3550</v>
          </cell>
        </row>
        <row r="1633">
          <cell r="C1633" t="str">
            <v>104520850FS00</v>
          </cell>
          <cell r="D1633">
            <v>104520850</v>
          </cell>
          <cell r="E1633" t="str">
            <v>KG</v>
          </cell>
          <cell r="F1633" t="str">
            <v>KG</v>
          </cell>
          <cell r="G1633">
            <v>4685.28</v>
          </cell>
          <cell r="H1633" t="str">
            <v>FS00</v>
          </cell>
          <cell r="I1633" t="str">
            <v>KG</v>
          </cell>
          <cell r="J1633" t="b">
            <v>1</v>
          </cell>
          <cell r="K1633">
            <v>1</v>
          </cell>
          <cell r="L1633">
            <v>1</v>
          </cell>
          <cell r="M1633">
            <v>1</v>
          </cell>
          <cell r="N1633">
            <v>4685.28</v>
          </cell>
        </row>
        <row r="1634">
          <cell r="C1634" t="str">
            <v>104520890FS00</v>
          </cell>
          <cell r="D1634">
            <v>104520890</v>
          </cell>
          <cell r="E1634" t="str">
            <v>CJ</v>
          </cell>
          <cell r="F1634" t="str">
            <v>KG</v>
          </cell>
          <cell r="G1634">
            <v>2829</v>
          </cell>
          <cell r="H1634" t="str">
            <v>FS00</v>
          </cell>
          <cell r="I1634" t="str">
            <v>KG</v>
          </cell>
          <cell r="J1634" t="b">
            <v>1</v>
          </cell>
          <cell r="K1634">
            <v>15</v>
          </cell>
          <cell r="L1634">
            <v>1</v>
          </cell>
          <cell r="M1634">
            <v>15</v>
          </cell>
          <cell r="N1634">
            <v>42435</v>
          </cell>
        </row>
        <row r="1635">
          <cell r="C1635" t="str">
            <v>104524530FS00</v>
          </cell>
          <cell r="D1635">
            <v>104524530</v>
          </cell>
          <cell r="E1635" t="str">
            <v>C12</v>
          </cell>
          <cell r="F1635" t="str">
            <v>KG</v>
          </cell>
          <cell r="G1635">
            <v>2083</v>
          </cell>
          <cell r="H1635" t="str">
            <v>FS00</v>
          </cell>
          <cell r="I1635" t="str">
            <v>KG</v>
          </cell>
          <cell r="J1635" t="b">
            <v>1</v>
          </cell>
          <cell r="K1635">
            <v>12</v>
          </cell>
          <cell r="L1635">
            <v>1</v>
          </cell>
          <cell r="M1635">
            <v>12</v>
          </cell>
          <cell r="N1635">
            <v>24996</v>
          </cell>
        </row>
        <row r="1636">
          <cell r="C1636" t="str">
            <v>104522620FS00</v>
          </cell>
          <cell r="D1636">
            <v>104522620</v>
          </cell>
          <cell r="E1636" t="str">
            <v>CJ</v>
          </cell>
          <cell r="F1636" t="str">
            <v>KG</v>
          </cell>
          <cell r="G1636">
            <v>2084</v>
          </cell>
          <cell r="H1636" t="str">
            <v>FS00</v>
          </cell>
          <cell r="I1636" t="str">
            <v>KG</v>
          </cell>
          <cell r="J1636" t="b">
            <v>1</v>
          </cell>
          <cell r="K1636">
            <v>15</v>
          </cell>
          <cell r="L1636">
            <v>1</v>
          </cell>
          <cell r="M1636">
            <v>15</v>
          </cell>
          <cell r="N1636">
            <v>31260</v>
          </cell>
        </row>
        <row r="1637">
          <cell r="C1637" t="str">
            <v>104522910FS00</v>
          </cell>
          <cell r="D1637">
            <v>104522910</v>
          </cell>
          <cell r="E1637" t="str">
            <v>C12</v>
          </cell>
          <cell r="F1637" t="str">
            <v>UN</v>
          </cell>
          <cell r="G1637">
            <v>1885</v>
          </cell>
          <cell r="H1637" t="str">
            <v>FS00</v>
          </cell>
          <cell r="I1637" t="str">
            <v>UN</v>
          </cell>
          <cell r="J1637" t="b">
            <v>1</v>
          </cell>
          <cell r="K1637">
            <v>12</v>
          </cell>
          <cell r="L1637">
            <v>1</v>
          </cell>
          <cell r="M1637">
            <v>12</v>
          </cell>
          <cell r="N1637">
            <v>22620</v>
          </cell>
        </row>
        <row r="1638">
          <cell r="C1638" t="str">
            <v>104533780FS00</v>
          </cell>
          <cell r="D1638">
            <v>104533780</v>
          </cell>
          <cell r="E1638" t="str">
            <v>CJ</v>
          </cell>
          <cell r="F1638" t="str">
            <v>CJ</v>
          </cell>
          <cell r="G1638">
            <v>29370</v>
          </cell>
          <cell r="H1638" t="str">
            <v>FS00</v>
          </cell>
          <cell r="I1638" t="str">
            <v>CJ</v>
          </cell>
          <cell r="J1638" t="b">
            <v>1</v>
          </cell>
          <cell r="K1638">
            <v>1</v>
          </cell>
          <cell r="L1638">
            <v>1</v>
          </cell>
          <cell r="M1638">
            <v>1</v>
          </cell>
          <cell r="N1638">
            <v>29370</v>
          </cell>
        </row>
        <row r="1639">
          <cell r="C1639" t="str">
            <v>104547150FS00</v>
          </cell>
          <cell r="D1639">
            <v>104547150</v>
          </cell>
          <cell r="E1639" t="str">
            <v>C10</v>
          </cell>
          <cell r="F1639" t="str">
            <v>UN</v>
          </cell>
          <cell r="G1639">
            <v>3087</v>
          </cell>
          <cell r="H1639" t="str">
            <v>FS00</v>
          </cell>
          <cell r="I1639" t="str">
            <v>UN</v>
          </cell>
          <cell r="J1639" t="b">
            <v>1</v>
          </cell>
          <cell r="K1639">
            <v>10</v>
          </cell>
          <cell r="L1639">
            <v>1</v>
          </cell>
          <cell r="M1639">
            <v>10</v>
          </cell>
          <cell r="N1639">
            <v>30870</v>
          </cell>
        </row>
        <row r="1640">
          <cell r="C1640" t="str">
            <v>104519180FS00</v>
          </cell>
          <cell r="D1640">
            <v>104519180</v>
          </cell>
          <cell r="E1640" t="str">
            <v>C15</v>
          </cell>
          <cell r="F1640" t="str">
            <v>KG</v>
          </cell>
          <cell r="G1640">
            <v>1486.38</v>
          </cell>
          <cell r="H1640" t="str">
            <v>FS00</v>
          </cell>
          <cell r="I1640" t="str">
            <v>KG</v>
          </cell>
          <cell r="J1640" t="b">
            <v>1</v>
          </cell>
          <cell r="K1640">
            <v>15</v>
          </cell>
          <cell r="L1640">
            <v>1</v>
          </cell>
          <cell r="M1640">
            <v>15</v>
          </cell>
          <cell r="N1640">
            <v>22295.7</v>
          </cell>
        </row>
        <row r="1641">
          <cell r="C1641" t="str">
            <v>150000282FS00</v>
          </cell>
          <cell r="D1641">
            <v>150000282</v>
          </cell>
          <cell r="E1641" t="str">
            <v>C20</v>
          </cell>
          <cell r="F1641" t="str">
            <v>UN</v>
          </cell>
          <cell r="G1641">
            <v>3227.79</v>
          </cell>
          <cell r="H1641" t="str">
            <v>FS00</v>
          </cell>
          <cell r="I1641" t="str">
            <v>UN</v>
          </cell>
          <cell r="J1641" t="b">
            <v>1</v>
          </cell>
          <cell r="K1641">
            <v>20</v>
          </cell>
          <cell r="L1641">
            <v>1</v>
          </cell>
          <cell r="M1641">
            <v>20</v>
          </cell>
          <cell r="N1641">
            <v>64555.8</v>
          </cell>
        </row>
        <row r="1642">
          <cell r="C1642" t="str">
            <v>104543020FS00</v>
          </cell>
          <cell r="D1642">
            <v>104543020</v>
          </cell>
          <cell r="E1642" t="str">
            <v>CJ</v>
          </cell>
          <cell r="F1642" t="str">
            <v>CJ</v>
          </cell>
          <cell r="G1642">
            <v>28750</v>
          </cell>
          <cell r="H1642" t="str">
            <v>FS00</v>
          </cell>
          <cell r="I1642" t="str">
            <v>CJ</v>
          </cell>
          <cell r="J1642" t="b">
            <v>1</v>
          </cell>
          <cell r="K1642">
            <v>1</v>
          </cell>
          <cell r="L1642">
            <v>1</v>
          </cell>
          <cell r="M1642">
            <v>1</v>
          </cell>
          <cell r="N1642">
            <v>28750</v>
          </cell>
        </row>
        <row r="1643">
          <cell r="C1643" t="str">
            <v>104543010FS00</v>
          </cell>
          <cell r="D1643">
            <v>104543010</v>
          </cell>
          <cell r="E1643" t="str">
            <v>CJ</v>
          </cell>
          <cell r="F1643" t="str">
            <v>CJ</v>
          </cell>
          <cell r="G1643">
            <v>28503</v>
          </cell>
          <cell r="H1643" t="str">
            <v>FS00</v>
          </cell>
          <cell r="I1643" t="str">
            <v>CJ</v>
          </cell>
          <cell r="J1643" t="b">
            <v>1</v>
          </cell>
          <cell r="K1643">
            <v>1</v>
          </cell>
          <cell r="L1643">
            <v>1</v>
          </cell>
          <cell r="M1643">
            <v>1</v>
          </cell>
          <cell r="N1643">
            <v>28503</v>
          </cell>
        </row>
        <row r="1644">
          <cell r="C1644" t="str">
            <v>150000711FS00</v>
          </cell>
          <cell r="D1644">
            <v>150000711</v>
          </cell>
          <cell r="E1644" t="str">
            <v>C40</v>
          </cell>
          <cell r="F1644" t="str">
            <v>UN</v>
          </cell>
          <cell r="G1644">
            <v>1923.5</v>
          </cell>
          <cell r="H1644" t="str">
            <v>FS00</v>
          </cell>
          <cell r="I1644" t="str">
            <v>UN</v>
          </cell>
          <cell r="J1644" t="b">
            <v>1</v>
          </cell>
          <cell r="K1644">
            <v>40</v>
          </cell>
          <cell r="L1644">
            <v>1</v>
          </cell>
          <cell r="M1644">
            <v>40</v>
          </cell>
          <cell r="N1644">
            <v>76940</v>
          </cell>
        </row>
        <row r="1645">
          <cell r="C1645" t="str">
            <v>150000457FS00</v>
          </cell>
          <cell r="D1645">
            <v>150000457</v>
          </cell>
          <cell r="E1645" t="str">
            <v>C40</v>
          </cell>
          <cell r="F1645" t="str">
            <v>UN</v>
          </cell>
          <cell r="G1645">
            <v>1789.1</v>
          </cell>
          <cell r="H1645" t="str">
            <v>FS00</v>
          </cell>
          <cell r="I1645" t="str">
            <v>UN</v>
          </cell>
          <cell r="J1645" t="b">
            <v>1</v>
          </cell>
          <cell r="K1645">
            <v>40</v>
          </cell>
          <cell r="L1645">
            <v>1</v>
          </cell>
          <cell r="M1645">
            <v>40</v>
          </cell>
          <cell r="N1645">
            <v>71564</v>
          </cell>
        </row>
        <row r="1646">
          <cell r="C1646" t="str">
            <v>104547690FS00</v>
          </cell>
          <cell r="D1646">
            <v>104547690</v>
          </cell>
          <cell r="E1646" t="str">
            <v>C10</v>
          </cell>
          <cell r="F1646" t="str">
            <v>UN</v>
          </cell>
          <cell r="G1646">
            <v>1496</v>
          </cell>
          <cell r="H1646" t="str">
            <v>FS00</v>
          </cell>
          <cell r="I1646" t="str">
            <v>UN</v>
          </cell>
          <cell r="J1646" t="b">
            <v>1</v>
          </cell>
          <cell r="K1646">
            <v>10</v>
          </cell>
          <cell r="L1646">
            <v>1</v>
          </cell>
          <cell r="M1646">
            <v>10</v>
          </cell>
          <cell r="N1646">
            <v>14960</v>
          </cell>
        </row>
        <row r="1647">
          <cell r="C1647" t="str">
            <v>104543040FS00</v>
          </cell>
          <cell r="D1647">
            <v>104543040</v>
          </cell>
          <cell r="E1647" t="str">
            <v>C03</v>
          </cell>
          <cell r="F1647" t="str">
            <v>UN</v>
          </cell>
          <cell r="G1647">
            <v>6819</v>
          </cell>
          <cell r="H1647" t="str">
            <v>FS00</v>
          </cell>
          <cell r="I1647" t="str">
            <v>UN</v>
          </cell>
          <cell r="J1647" t="b">
            <v>1</v>
          </cell>
          <cell r="K1647">
            <v>3</v>
          </cell>
          <cell r="L1647">
            <v>1</v>
          </cell>
          <cell r="M1647">
            <v>3</v>
          </cell>
          <cell r="N1647">
            <v>20457</v>
          </cell>
        </row>
        <row r="1648">
          <cell r="C1648" t="str">
            <v>104533910FS00</v>
          </cell>
          <cell r="D1648">
            <v>104533910</v>
          </cell>
          <cell r="E1648" t="str">
            <v>Z44</v>
          </cell>
          <cell r="F1648" t="str">
            <v>Z44</v>
          </cell>
          <cell r="G1648">
            <v>12562</v>
          </cell>
          <cell r="H1648" t="str">
            <v>FS00</v>
          </cell>
          <cell r="I1648" t="str">
            <v>Z44</v>
          </cell>
          <cell r="J1648" t="b">
            <v>1</v>
          </cell>
          <cell r="K1648">
            <v>1</v>
          </cell>
          <cell r="L1648">
            <v>1</v>
          </cell>
          <cell r="M1648">
            <v>1</v>
          </cell>
          <cell r="N1648">
            <v>12562</v>
          </cell>
        </row>
        <row r="1649">
          <cell r="C1649" t="str">
            <v>150000458FS00</v>
          </cell>
          <cell r="D1649">
            <v>150000458</v>
          </cell>
          <cell r="E1649" t="str">
            <v>C40</v>
          </cell>
          <cell r="F1649" t="str">
            <v>UN</v>
          </cell>
          <cell r="G1649">
            <v>1917.56</v>
          </cell>
          <cell r="H1649" t="str">
            <v>FS00</v>
          </cell>
          <cell r="I1649" t="str">
            <v>UN</v>
          </cell>
          <cell r="J1649" t="b">
            <v>1</v>
          </cell>
          <cell r="K1649">
            <v>40</v>
          </cell>
          <cell r="L1649">
            <v>1</v>
          </cell>
          <cell r="M1649">
            <v>40</v>
          </cell>
          <cell r="N1649">
            <v>76702.399999999994</v>
          </cell>
        </row>
        <row r="1650">
          <cell r="C1650" t="str">
            <v>104529660FS00</v>
          </cell>
          <cell r="D1650">
            <v>104529660</v>
          </cell>
          <cell r="E1650" t="str">
            <v>C12</v>
          </cell>
          <cell r="F1650" t="str">
            <v>UN</v>
          </cell>
          <cell r="G1650">
            <v>1262</v>
          </cell>
          <cell r="H1650" t="str">
            <v>FS00</v>
          </cell>
          <cell r="I1650" t="str">
            <v>UN</v>
          </cell>
          <cell r="J1650" t="b">
            <v>1</v>
          </cell>
          <cell r="K1650">
            <v>12</v>
          </cell>
          <cell r="L1650">
            <v>1</v>
          </cell>
          <cell r="M1650">
            <v>12</v>
          </cell>
          <cell r="N1650">
            <v>15144</v>
          </cell>
        </row>
        <row r="1651">
          <cell r="C1651" t="str">
            <v>150000932FS00</v>
          </cell>
          <cell r="D1651">
            <v>150000932</v>
          </cell>
          <cell r="E1651" t="str">
            <v>C12</v>
          </cell>
          <cell r="F1651" t="str">
            <v>UN</v>
          </cell>
          <cell r="G1651">
            <v>1987.61</v>
          </cell>
          <cell r="H1651" t="str">
            <v>FS00</v>
          </cell>
          <cell r="I1651" t="str">
            <v>UN</v>
          </cell>
          <cell r="J1651" t="b">
            <v>1</v>
          </cell>
          <cell r="K1651">
            <v>12</v>
          </cell>
          <cell r="L1651">
            <v>1</v>
          </cell>
          <cell r="M1651">
            <v>12</v>
          </cell>
          <cell r="N1651">
            <v>23851.32</v>
          </cell>
        </row>
        <row r="1652">
          <cell r="C1652" t="str">
            <v>150001874FS00</v>
          </cell>
          <cell r="D1652">
            <v>150001874</v>
          </cell>
          <cell r="E1652" t="str">
            <v>C40</v>
          </cell>
          <cell r="F1652" t="str">
            <v>UN</v>
          </cell>
          <cell r="G1652">
            <v>762.89</v>
          </cell>
          <cell r="H1652" t="str">
            <v>FS00</v>
          </cell>
          <cell r="I1652" t="str">
            <v>UN</v>
          </cell>
          <cell r="J1652" t="b">
            <v>1</v>
          </cell>
          <cell r="K1652">
            <v>40</v>
          </cell>
          <cell r="L1652">
            <v>1</v>
          </cell>
          <cell r="M1652">
            <v>40</v>
          </cell>
          <cell r="N1652">
            <v>30515.599999999999</v>
          </cell>
        </row>
        <row r="1653">
          <cell r="C1653" t="str">
            <v>104539220FS00</v>
          </cell>
          <cell r="D1653">
            <v>104539220</v>
          </cell>
          <cell r="E1653" t="str">
            <v>C06</v>
          </cell>
          <cell r="F1653" t="str">
            <v>UN</v>
          </cell>
          <cell r="G1653">
            <v>2348</v>
          </cell>
          <cell r="H1653" t="str">
            <v>FS00</v>
          </cell>
          <cell r="I1653" t="str">
            <v>UN</v>
          </cell>
          <cell r="J1653" t="b">
            <v>1</v>
          </cell>
          <cell r="K1653">
            <v>6</v>
          </cell>
          <cell r="L1653">
            <v>1</v>
          </cell>
          <cell r="M1653">
            <v>6</v>
          </cell>
          <cell r="N1653">
            <v>14088</v>
          </cell>
        </row>
        <row r="1654">
          <cell r="C1654" t="str">
            <v>150000008FS00</v>
          </cell>
          <cell r="D1654">
            <v>150000008</v>
          </cell>
          <cell r="E1654" t="str">
            <v>C18</v>
          </cell>
          <cell r="F1654" t="str">
            <v>UN</v>
          </cell>
          <cell r="G1654">
            <v>1320.15</v>
          </cell>
          <cell r="H1654" t="str">
            <v>FS00</v>
          </cell>
          <cell r="I1654" t="str">
            <v>UN</v>
          </cell>
          <cell r="J1654" t="b">
            <v>1</v>
          </cell>
          <cell r="K1654">
            <v>18</v>
          </cell>
          <cell r="L1654">
            <v>1</v>
          </cell>
          <cell r="M1654">
            <v>18</v>
          </cell>
          <cell r="N1654">
            <v>23762.7</v>
          </cell>
        </row>
        <row r="1655">
          <cell r="C1655" t="str">
            <v>150000714FS00</v>
          </cell>
          <cell r="D1655">
            <v>150000714</v>
          </cell>
          <cell r="E1655" t="str">
            <v>C18</v>
          </cell>
          <cell r="F1655" t="str">
            <v>UN</v>
          </cell>
          <cell r="G1655">
            <v>1489.64</v>
          </cell>
          <cell r="H1655" t="str">
            <v>FS00</v>
          </cell>
          <cell r="I1655" t="str">
            <v>UN</v>
          </cell>
          <cell r="J1655" t="b">
            <v>1</v>
          </cell>
          <cell r="K1655">
            <v>18</v>
          </cell>
          <cell r="L1655">
            <v>1</v>
          </cell>
          <cell r="M1655">
            <v>18</v>
          </cell>
          <cell r="N1655">
            <v>26813.52</v>
          </cell>
        </row>
        <row r="1656">
          <cell r="C1656" t="str">
            <v>104534980FS00</v>
          </cell>
          <cell r="D1656">
            <v>104534980</v>
          </cell>
          <cell r="E1656" t="str">
            <v>C10</v>
          </cell>
          <cell r="F1656" t="str">
            <v>UN</v>
          </cell>
          <cell r="G1656">
            <v>4139</v>
          </cell>
          <cell r="H1656" t="str">
            <v>FS00</v>
          </cell>
          <cell r="I1656" t="str">
            <v>UN</v>
          </cell>
          <cell r="J1656" t="b">
            <v>1</v>
          </cell>
          <cell r="K1656">
            <v>10</v>
          </cell>
          <cell r="L1656">
            <v>1</v>
          </cell>
          <cell r="M1656">
            <v>10</v>
          </cell>
          <cell r="N1656">
            <v>41390</v>
          </cell>
        </row>
        <row r="1657">
          <cell r="C1657" t="str">
            <v>104534790FS00</v>
          </cell>
          <cell r="D1657">
            <v>104534790</v>
          </cell>
          <cell r="E1657" t="str">
            <v>C10</v>
          </cell>
          <cell r="F1657" t="str">
            <v>UN</v>
          </cell>
          <cell r="G1657">
            <v>7154</v>
          </cell>
          <cell r="H1657" t="str">
            <v>FS00</v>
          </cell>
          <cell r="I1657" t="str">
            <v>UN</v>
          </cell>
          <cell r="J1657" t="b">
            <v>1</v>
          </cell>
          <cell r="K1657">
            <v>10</v>
          </cell>
          <cell r="L1657">
            <v>1</v>
          </cell>
          <cell r="M1657">
            <v>10</v>
          </cell>
          <cell r="N1657">
            <v>71540</v>
          </cell>
        </row>
        <row r="1658">
          <cell r="C1658" t="str">
            <v>104547160FS00</v>
          </cell>
          <cell r="D1658">
            <v>104547160</v>
          </cell>
          <cell r="E1658" t="str">
            <v>C10</v>
          </cell>
          <cell r="F1658" t="str">
            <v>UN</v>
          </cell>
          <cell r="G1658">
            <v>6938</v>
          </cell>
          <cell r="H1658" t="str">
            <v>FS00</v>
          </cell>
          <cell r="I1658" t="str">
            <v>UN</v>
          </cell>
          <cell r="J1658" t="b">
            <v>1</v>
          </cell>
          <cell r="K1658">
            <v>10</v>
          </cell>
          <cell r="L1658">
            <v>1</v>
          </cell>
          <cell r="M1658">
            <v>10</v>
          </cell>
          <cell r="N1658">
            <v>69380</v>
          </cell>
        </row>
        <row r="1659">
          <cell r="C1659" t="str">
            <v>104547660FS00</v>
          </cell>
          <cell r="D1659">
            <v>104547660</v>
          </cell>
          <cell r="E1659" t="str">
            <v>C04</v>
          </cell>
          <cell r="F1659" t="str">
            <v>UN</v>
          </cell>
          <cell r="G1659">
            <v>15100</v>
          </cell>
          <cell r="H1659" t="str">
            <v>FS00</v>
          </cell>
          <cell r="I1659" t="str">
            <v>UN</v>
          </cell>
          <cell r="J1659" t="b">
            <v>1</v>
          </cell>
          <cell r="K1659">
            <v>4</v>
          </cell>
          <cell r="L1659">
            <v>1</v>
          </cell>
          <cell r="M1659">
            <v>4</v>
          </cell>
          <cell r="N1659">
            <v>60400</v>
          </cell>
        </row>
        <row r="1660">
          <cell r="C1660" t="str">
            <v>104534990FS00</v>
          </cell>
          <cell r="D1660">
            <v>104534990</v>
          </cell>
          <cell r="E1660" t="str">
            <v>C12</v>
          </cell>
          <cell r="F1660" t="str">
            <v>UN</v>
          </cell>
          <cell r="G1660">
            <v>3267</v>
          </cell>
          <cell r="H1660" t="str">
            <v>FS00</v>
          </cell>
          <cell r="I1660" t="str">
            <v>UN</v>
          </cell>
          <cell r="J1660" t="b">
            <v>1</v>
          </cell>
          <cell r="K1660">
            <v>12</v>
          </cell>
          <cell r="L1660">
            <v>1</v>
          </cell>
          <cell r="M1660">
            <v>12</v>
          </cell>
          <cell r="N1660">
            <v>39204</v>
          </cell>
        </row>
        <row r="1661">
          <cell r="C1661" t="str">
            <v>104535010FS00</v>
          </cell>
          <cell r="D1661">
            <v>104535010</v>
          </cell>
          <cell r="E1661" t="str">
            <v>C08</v>
          </cell>
          <cell r="F1661" t="str">
            <v>UN</v>
          </cell>
          <cell r="G1661">
            <v>2095</v>
          </cell>
          <cell r="H1661" t="str">
            <v>FS00</v>
          </cell>
          <cell r="I1661" t="str">
            <v>UN</v>
          </cell>
          <cell r="J1661" t="b">
            <v>1</v>
          </cell>
          <cell r="K1661">
            <v>8</v>
          </cell>
          <cell r="L1661">
            <v>1</v>
          </cell>
          <cell r="M1661">
            <v>8</v>
          </cell>
          <cell r="N1661">
            <v>16760</v>
          </cell>
        </row>
        <row r="1662">
          <cell r="C1662" t="str">
            <v>104535020FS00</v>
          </cell>
          <cell r="D1662">
            <v>104535020</v>
          </cell>
          <cell r="E1662" t="str">
            <v>C12</v>
          </cell>
          <cell r="F1662" t="str">
            <v>UN</v>
          </cell>
          <cell r="G1662">
            <v>4714</v>
          </cell>
          <cell r="H1662" t="str">
            <v>FS00</v>
          </cell>
          <cell r="I1662" t="str">
            <v>UN</v>
          </cell>
          <cell r="J1662" t="b">
            <v>1</v>
          </cell>
          <cell r="K1662">
            <v>12</v>
          </cell>
          <cell r="L1662">
            <v>1</v>
          </cell>
          <cell r="M1662">
            <v>12</v>
          </cell>
          <cell r="N1662">
            <v>56568</v>
          </cell>
        </row>
        <row r="1663">
          <cell r="C1663" t="str">
            <v>104535030FS00</v>
          </cell>
          <cell r="D1663">
            <v>104535030</v>
          </cell>
          <cell r="E1663" t="str">
            <v>C05</v>
          </cell>
          <cell r="F1663" t="str">
            <v>UN</v>
          </cell>
          <cell r="G1663">
            <v>16289</v>
          </cell>
          <cell r="H1663" t="str">
            <v>FS00</v>
          </cell>
          <cell r="I1663" t="str">
            <v>UN</v>
          </cell>
          <cell r="J1663" t="b">
            <v>1</v>
          </cell>
          <cell r="K1663">
            <v>5</v>
          </cell>
          <cell r="L1663">
            <v>1</v>
          </cell>
          <cell r="M1663">
            <v>5</v>
          </cell>
          <cell r="N1663">
            <v>81445</v>
          </cell>
        </row>
        <row r="1664">
          <cell r="C1664" t="str">
            <v>104535040FS00</v>
          </cell>
          <cell r="D1664">
            <v>104535040</v>
          </cell>
          <cell r="E1664" t="str">
            <v>C16</v>
          </cell>
          <cell r="F1664" t="str">
            <v>UN</v>
          </cell>
          <cell r="G1664">
            <v>1750</v>
          </cell>
          <cell r="H1664" t="str">
            <v>FS00</v>
          </cell>
          <cell r="I1664" t="str">
            <v>UN</v>
          </cell>
          <cell r="J1664" t="b">
            <v>1</v>
          </cell>
          <cell r="K1664">
            <v>16</v>
          </cell>
          <cell r="L1664">
            <v>1</v>
          </cell>
          <cell r="M1664">
            <v>16</v>
          </cell>
          <cell r="N1664">
            <v>28000</v>
          </cell>
        </row>
        <row r="1665">
          <cell r="C1665" t="str">
            <v>104535050FS00</v>
          </cell>
          <cell r="D1665">
            <v>104535050</v>
          </cell>
          <cell r="E1665" t="str">
            <v>C12</v>
          </cell>
          <cell r="F1665" t="str">
            <v>UN</v>
          </cell>
          <cell r="G1665">
            <v>1832</v>
          </cell>
          <cell r="H1665" t="str">
            <v>FS00</v>
          </cell>
          <cell r="I1665" t="str">
            <v>UN</v>
          </cell>
          <cell r="J1665" t="b">
            <v>1</v>
          </cell>
          <cell r="K1665">
            <v>12</v>
          </cell>
          <cell r="L1665">
            <v>1</v>
          </cell>
          <cell r="M1665">
            <v>12</v>
          </cell>
          <cell r="N1665">
            <v>21984</v>
          </cell>
        </row>
        <row r="1666">
          <cell r="C1666" t="str">
            <v>104535060FS00</v>
          </cell>
          <cell r="D1666">
            <v>104535060</v>
          </cell>
          <cell r="E1666" t="str">
            <v>C06</v>
          </cell>
          <cell r="F1666" t="str">
            <v>UN</v>
          </cell>
          <cell r="G1666">
            <v>18592</v>
          </cell>
          <cell r="H1666" t="str">
            <v>FS00</v>
          </cell>
          <cell r="I1666" t="str">
            <v>UN</v>
          </cell>
          <cell r="J1666" t="b">
            <v>1</v>
          </cell>
          <cell r="K1666">
            <v>6</v>
          </cell>
          <cell r="L1666">
            <v>1</v>
          </cell>
          <cell r="M1666">
            <v>6</v>
          </cell>
          <cell r="N1666">
            <v>111552</v>
          </cell>
        </row>
        <row r="1667">
          <cell r="C1667" t="str">
            <v>104535070FS00</v>
          </cell>
          <cell r="D1667">
            <v>104535070</v>
          </cell>
          <cell r="E1667" t="str">
            <v>C20</v>
          </cell>
          <cell r="F1667" t="str">
            <v>UN</v>
          </cell>
          <cell r="G1667">
            <v>1312</v>
          </cell>
          <cell r="H1667" t="str">
            <v>FS00</v>
          </cell>
          <cell r="I1667" t="str">
            <v>UN</v>
          </cell>
          <cell r="J1667" t="b">
            <v>1</v>
          </cell>
          <cell r="K1667">
            <v>20</v>
          </cell>
          <cell r="L1667">
            <v>1</v>
          </cell>
          <cell r="M1667">
            <v>20</v>
          </cell>
          <cell r="N1667">
            <v>26240</v>
          </cell>
        </row>
        <row r="1668">
          <cell r="C1668" t="str">
            <v>104535110FS00</v>
          </cell>
          <cell r="D1668">
            <v>104535110</v>
          </cell>
          <cell r="E1668" t="str">
            <v>C06</v>
          </cell>
          <cell r="F1668" t="str">
            <v>UN</v>
          </cell>
          <cell r="G1668">
            <v>11512</v>
          </cell>
          <cell r="H1668" t="str">
            <v>FS00</v>
          </cell>
          <cell r="I1668" t="str">
            <v>UN</v>
          </cell>
          <cell r="J1668" t="b">
            <v>1</v>
          </cell>
          <cell r="K1668">
            <v>6</v>
          </cell>
          <cell r="L1668">
            <v>1</v>
          </cell>
          <cell r="M1668">
            <v>6</v>
          </cell>
          <cell r="N1668">
            <v>69072</v>
          </cell>
        </row>
        <row r="1669">
          <cell r="C1669" t="str">
            <v>104537910FS00</v>
          </cell>
          <cell r="D1669">
            <v>104537910</v>
          </cell>
          <cell r="E1669" t="str">
            <v>C08</v>
          </cell>
          <cell r="F1669" t="str">
            <v>UN</v>
          </cell>
          <cell r="G1669">
            <v>3912</v>
          </cell>
          <cell r="H1669" t="str">
            <v>FS00</v>
          </cell>
          <cell r="I1669" t="str">
            <v>UN</v>
          </cell>
          <cell r="J1669" t="b">
            <v>1</v>
          </cell>
          <cell r="K1669">
            <v>8</v>
          </cell>
          <cell r="L1669">
            <v>1</v>
          </cell>
          <cell r="M1669">
            <v>8</v>
          </cell>
          <cell r="N1669">
            <v>31296</v>
          </cell>
        </row>
        <row r="1670">
          <cell r="C1670" t="str">
            <v>104535300FS00</v>
          </cell>
          <cell r="D1670">
            <v>104535300</v>
          </cell>
          <cell r="E1670" t="str">
            <v>KG</v>
          </cell>
          <cell r="F1670" t="str">
            <v>KG</v>
          </cell>
          <cell r="G1670">
            <v>18009</v>
          </cell>
          <cell r="H1670" t="str">
            <v>FS00</v>
          </cell>
          <cell r="I1670" t="str">
            <v>KG</v>
          </cell>
          <cell r="J1670" t="b">
            <v>1</v>
          </cell>
          <cell r="K1670">
            <v>1</v>
          </cell>
          <cell r="L1670">
            <v>1</v>
          </cell>
          <cell r="M1670">
            <v>1</v>
          </cell>
          <cell r="N1670">
            <v>18009</v>
          </cell>
        </row>
        <row r="1671">
          <cell r="C1671" t="str">
            <v>104535390FS00</v>
          </cell>
          <cell r="D1671">
            <v>104535390</v>
          </cell>
          <cell r="E1671" t="str">
            <v>KG</v>
          </cell>
          <cell r="F1671" t="str">
            <v>KG</v>
          </cell>
          <cell r="G1671">
            <v>17217</v>
          </cell>
          <cell r="H1671" t="str">
            <v>FS00</v>
          </cell>
          <cell r="I1671" t="str">
            <v>KG</v>
          </cell>
          <cell r="J1671" t="b">
            <v>1</v>
          </cell>
          <cell r="K1671">
            <v>1</v>
          </cell>
          <cell r="L1671">
            <v>1</v>
          </cell>
          <cell r="M1671">
            <v>1</v>
          </cell>
          <cell r="N1671">
            <v>17217</v>
          </cell>
        </row>
        <row r="1672">
          <cell r="C1672" t="str">
            <v>104529560FS00</v>
          </cell>
          <cell r="D1672">
            <v>104529560</v>
          </cell>
          <cell r="E1672" t="str">
            <v>KG</v>
          </cell>
          <cell r="F1672" t="str">
            <v>KG</v>
          </cell>
          <cell r="G1672">
            <v>6612</v>
          </cell>
          <cell r="H1672" t="str">
            <v>FS00</v>
          </cell>
          <cell r="I1672" t="str">
            <v>KG</v>
          </cell>
          <cell r="J1672" t="b">
            <v>1</v>
          </cell>
          <cell r="K1672">
            <v>1</v>
          </cell>
          <cell r="L1672">
            <v>1</v>
          </cell>
          <cell r="M1672">
            <v>1</v>
          </cell>
          <cell r="N1672">
            <v>6612</v>
          </cell>
        </row>
        <row r="1673">
          <cell r="C1673" t="str">
            <v>104540420FS00</v>
          </cell>
          <cell r="D1673">
            <v>104540420</v>
          </cell>
          <cell r="E1673" t="str">
            <v>C12</v>
          </cell>
          <cell r="F1673" t="str">
            <v>UN</v>
          </cell>
          <cell r="G1673">
            <v>5039</v>
          </cell>
          <cell r="H1673" t="str">
            <v>FS00</v>
          </cell>
          <cell r="I1673" t="str">
            <v>UN</v>
          </cell>
          <cell r="J1673" t="b">
            <v>1</v>
          </cell>
          <cell r="K1673">
            <v>12</v>
          </cell>
          <cell r="L1673">
            <v>1</v>
          </cell>
          <cell r="M1673">
            <v>12</v>
          </cell>
          <cell r="N1673">
            <v>60468</v>
          </cell>
        </row>
        <row r="1674">
          <cell r="C1674" t="str">
            <v>104537900FS00</v>
          </cell>
          <cell r="D1674">
            <v>104537900</v>
          </cell>
          <cell r="E1674" t="str">
            <v>C08</v>
          </cell>
          <cell r="F1674" t="str">
            <v>UN</v>
          </cell>
          <cell r="G1674">
            <v>4349</v>
          </cell>
          <cell r="H1674" t="str">
            <v>FS00</v>
          </cell>
          <cell r="I1674" t="str">
            <v>UN</v>
          </cell>
          <cell r="J1674" t="b">
            <v>1</v>
          </cell>
          <cell r="K1674">
            <v>8</v>
          </cell>
          <cell r="L1674">
            <v>1</v>
          </cell>
          <cell r="M1674">
            <v>8</v>
          </cell>
          <cell r="N1674">
            <v>34792</v>
          </cell>
        </row>
        <row r="1675">
          <cell r="C1675" t="str">
            <v>104535080FS00</v>
          </cell>
          <cell r="D1675">
            <v>104535080</v>
          </cell>
          <cell r="E1675" t="str">
            <v>C12</v>
          </cell>
          <cell r="F1675" t="str">
            <v>UN</v>
          </cell>
          <cell r="G1675">
            <v>3299</v>
          </cell>
          <cell r="H1675" t="str">
            <v>FS00</v>
          </cell>
          <cell r="I1675" t="str">
            <v>UN</v>
          </cell>
          <cell r="J1675" t="b">
            <v>1</v>
          </cell>
          <cell r="K1675">
            <v>12</v>
          </cell>
          <cell r="L1675">
            <v>1</v>
          </cell>
          <cell r="M1675">
            <v>12</v>
          </cell>
          <cell r="N1675">
            <v>39588</v>
          </cell>
        </row>
        <row r="1676">
          <cell r="C1676" t="str">
            <v>104535100FS00</v>
          </cell>
          <cell r="D1676">
            <v>104535100</v>
          </cell>
          <cell r="E1676" t="str">
            <v>KG</v>
          </cell>
          <cell r="F1676" t="str">
            <v>KG</v>
          </cell>
          <cell r="G1676">
            <v>14843</v>
          </cell>
          <cell r="H1676" t="str">
            <v>FS00</v>
          </cell>
          <cell r="I1676" t="str">
            <v>KG</v>
          </cell>
          <cell r="J1676" t="b">
            <v>1</v>
          </cell>
          <cell r="K1676">
            <v>1</v>
          </cell>
          <cell r="L1676">
            <v>1</v>
          </cell>
          <cell r="M1676">
            <v>1</v>
          </cell>
          <cell r="N1676">
            <v>14843</v>
          </cell>
        </row>
        <row r="1677">
          <cell r="C1677" t="str">
            <v>104535400FS00</v>
          </cell>
          <cell r="D1677">
            <v>104535400</v>
          </cell>
          <cell r="E1677" t="str">
            <v>KG</v>
          </cell>
          <cell r="F1677" t="str">
            <v>KG</v>
          </cell>
          <cell r="G1677">
            <v>13308</v>
          </cell>
          <cell r="H1677" t="str">
            <v>FS00</v>
          </cell>
          <cell r="I1677" t="str">
            <v>KG</v>
          </cell>
          <cell r="J1677" t="b">
            <v>1</v>
          </cell>
          <cell r="K1677">
            <v>1</v>
          </cell>
          <cell r="L1677">
            <v>1</v>
          </cell>
          <cell r="M1677">
            <v>1</v>
          </cell>
          <cell r="N1677">
            <v>13308</v>
          </cell>
        </row>
        <row r="1678">
          <cell r="C1678" t="str">
            <v>150000792FS00</v>
          </cell>
          <cell r="D1678">
            <v>150000792</v>
          </cell>
          <cell r="E1678" t="str">
            <v>C08</v>
          </cell>
          <cell r="F1678" t="str">
            <v>UN</v>
          </cell>
          <cell r="G1678">
            <v>6454.03</v>
          </cell>
          <cell r="H1678" t="str">
            <v>FS00</v>
          </cell>
          <cell r="I1678" t="str">
            <v>UN</v>
          </cell>
          <cell r="J1678" t="b">
            <v>1</v>
          </cell>
          <cell r="K1678">
            <v>8</v>
          </cell>
          <cell r="L1678">
            <v>1</v>
          </cell>
          <cell r="M1678">
            <v>8</v>
          </cell>
          <cell r="N1678">
            <v>51632.24</v>
          </cell>
        </row>
        <row r="1679">
          <cell r="C1679" t="str">
            <v>104547710FS00</v>
          </cell>
          <cell r="D1679">
            <v>104547710</v>
          </cell>
          <cell r="E1679" t="str">
            <v>C12</v>
          </cell>
          <cell r="F1679" t="str">
            <v>UN</v>
          </cell>
          <cell r="G1679">
            <v>3755</v>
          </cell>
          <cell r="H1679" t="str">
            <v>FS00</v>
          </cell>
          <cell r="I1679" t="str">
            <v>UN</v>
          </cell>
          <cell r="J1679" t="b">
            <v>1</v>
          </cell>
          <cell r="K1679">
            <v>12</v>
          </cell>
          <cell r="L1679">
            <v>1</v>
          </cell>
          <cell r="M1679">
            <v>12</v>
          </cell>
          <cell r="N1679">
            <v>45060</v>
          </cell>
        </row>
        <row r="1680">
          <cell r="C1680" t="str">
            <v>150000793FS00</v>
          </cell>
          <cell r="D1680">
            <v>150000793</v>
          </cell>
          <cell r="E1680" t="str">
            <v>C08</v>
          </cell>
          <cell r="F1680" t="str">
            <v>UN</v>
          </cell>
          <cell r="G1680">
            <v>6453.97</v>
          </cell>
          <cell r="H1680" t="str">
            <v>FS00</v>
          </cell>
          <cell r="I1680" t="str">
            <v>UN</v>
          </cell>
          <cell r="J1680" t="b">
            <v>1</v>
          </cell>
          <cell r="K1680">
            <v>8</v>
          </cell>
          <cell r="L1680">
            <v>1</v>
          </cell>
          <cell r="M1680">
            <v>8</v>
          </cell>
          <cell r="N1680">
            <v>51631.76</v>
          </cell>
        </row>
        <row r="1681">
          <cell r="C1681" t="str">
            <v>104519090FS00</v>
          </cell>
          <cell r="D1681">
            <v>104519090</v>
          </cell>
          <cell r="E1681" t="str">
            <v>KG</v>
          </cell>
          <cell r="F1681" t="str">
            <v>KG</v>
          </cell>
          <cell r="G1681">
            <v>6608.05</v>
          </cell>
          <cell r="H1681" t="str">
            <v>FS00</v>
          </cell>
          <cell r="I1681" t="str">
            <v>KG</v>
          </cell>
          <cell r="J1681" t="b">
            <v>1</v>
          </cell>
          <cell r="K1681">
            <v>1</v>
          </cell>
          <cell r="L1681">
            <v>1</v>
          </cell>
          <cell r="M1681">
            <v>1</v>
          </cell>
          <cell r="N1681">
            <v>6608.05</v>
          </cell>
        </row>
        <row r="1682">
          <cell r="C1682" t="str">
            <v>150002000FS00</v>
          </cell>
          <cell r="D1682">
            <v>150002000</v>
          </cell>
          <cell r="E1682" t="str">
            <v>KG</v>
          </cell>
          <cell r="F1682" t="str">
            <v>KG</v>
          </cell>
          <cell r="G1682">
            <v>3502.44</v>
          </cell>
          <cell r="H1682" t="str">
            <v>FS00</v>
          </cell>
          <cell r="I1682" t="str">
            <v>KG</v>
          </cell>
          <cell r="J1682" t="b">
            <v>1</v>
          </cell>
          <cell r="K1682">
            <v>1</v>
          </cell>
          <cell r="L1682">
            <v>1</v>
          </cell>
          <cell r="M1682">
            <v>1</v>
          </cell>
          <cell r="N1682">
            <v>3502.44</v>
          </cell>
        </row>
        <row r="1683">
          <cell r="C1683" t="str">
            <v>150002001FS00</v>
          </cell>
          <cell r="D1683">
            <v>150002001</v>
          </cell>
          <cell r="E1683" t="str">
            <v>KG</v>
          </cell>
          <cell r="F1683" t="str">
            <v>KG</v>
          </cell>
          <cell r="G1683">
            <v>3500</v>
          </cell>
          <cell r="H1683" t="str">
            <v>FS00</v>
          </cell>
          <cell r="I1683" t="str">
            <v>KG</v>
          </cell>
          <cell r="J1683" t="b">
            <v>1</v>
          </cell>
          <cell r="K1683">
            <v>1</v>
          </cell>
          <cell r="L1683">
            <v>1</v>
          </cell>
          <cell r="M1683">
            <v>1</v>
          </cell>
          <cell r="N1683">
            <v>3500</v>
          </cell>
        </row>
        <row r="1684">
          <cell r="C1684" t="str">
            <v>103000900FS00</v>
          </cell>
          <cell r="D1684">
            <v>103000900</v>
          </cell>
          <cell r="E1684" t="str">
            <v>KG</v>
          </cell>
          <cell r="F1684" t="str">
            <v>KG</v>
          </cell>
          <cell r="G1684">
            <v>7785.38</v>
          </cell>
          <cell r="H1684" t="str">
            <v>FS00</v>
          </cell>
          <cell r="I1684" t="str">
            <v>KG</v>
          </cell>
          <cell r="J1684" t="b">
            <v>1</v>
          </cell>
          <cell r="K1684">
            <v>1</v>
          </cell>
          <cell r="L1684">
            <v>1</v>
          </cell>
          <cell r="M1684">
            <v>1</v>
          </cell>
          <cell r="N1684">
            <v>7785.38</v>
          </cell>
        </row>
        <row r="1685">
          <cell r="C1685" t="str">
            <v>104543200FS00</v>
          </cell>
          <cell r="D1685">
            <v>104543200</v>
          </cell>
          <cell r="E1685" t="str">
            <v>C12</v>
          </cell>
          <cell r="F1685" t="str">
            <v>UN</v>
          </cell>
          <cell r="G1685">
            <v>1681</v>
          </cell>
          <cell r="H1685" t="str">
            <v>FS00</v>
          </cell>
          <cell r="I1685" t="str">
            <v>UN</v>
          </cell>
          <cell r="J1685" t="b">
            <v>1</v>
          </cell>
          <cell r="K1685">
            <v>12</v>
          </cell>
          <cell r="L1685">
            <v>1</v>
          </cell>
          <cell r="M1685">
            <v>12</v>
          </cell>
          <cell r="N1685">
            <v>20172</v>
          </cell>
        </row>
        <row r="1686">
          <cell r="C1686" t="str">
            <v>104540000FS00</v>
          </cell>
          <cell r="D1686">
            <v>104540000</v>
          </cell>
          <cell r="E1686" t="str">
            <v>C02</v>
          </cell>
          <cell r="F1686" t="str">
            <v>UN</v>
          </cell>
          <cell r="G1686">
            <v>9405</v>
          </cell>
          <cell r="H1686" t="str">
            <v>FS00</v>
          </cell>
          <cell r="I1686" t="str">
            <v>UN</v>
          </cell>
          <cell r="J1686" t="b">
            <v>1</v>
          </cell>
          <cell r="K1686">
            <v>2</v>
          </cell>
          <cell r="L1686">
            <v>1</v>
          </cell>
          <cell r="M1686">
            <v>2</v>
          </cell>
          <cell r="N1686">
            <v>18810</v>
          </cell>
        </row>
        <row r="1687">
          <cell r="C1687" t="str">
            <v>104529870FS00</v>
          </cell>
          <cell r="D1687">
            <v>104529870</v>
          </cell>
          <cell r="E1687" t="str">
            <v>C04</v>
          </cell>
          <cell r="F1687" t="str">
            <v>UN</v>
          </cell>
          <cell r="G1687">
            <v>11681</v>
          </cell>
          <cell r="H1687" t="str">
            <v>FS00</v>
          </cell>
          <cell r="I1687" t="str">
            <v>UN</v>
          </cell>
          <cell r="J1687" t="b">
            <v>1</v>
          </cell>
          <cell r="K1687">
            <v>4</v>
          </cell>
          <cell r="L1687">
            <v>1</v>
          </cell>
          <cell r="M1687">
            <v>4</v>
          </cell>
          <cell r="N1687">
            <v>46724</v>
          </cell>
        </row>
        <row r="1688">
          <cell r="C1688" t="str">
            <v>104540400FS00</v>
          </cell>
          <cell r="D1688">
            <v>104540400</v>
          </cell>
          <cell r="E1688" t="str">
            <v>C02</v>
          </cell>
          <cell r="F1688" t="str">
            <v>UN</v>
          </cell>
          <cell r="G1688">
            <v>22007</v>
          </cell>
          <cell r="H1688" t="str">
            <v>FS00</v>
          </cell>
          <cell r="I1688" t="str">
            <v>UN</v>
          </cell>
          <cell r="J1688" t="b">
            <v>1</v>
          </cell>
          <cell r="K1688">
            <v>2</v>
          </cell>
          <cell r="L1688">
            <v>1</v>
          </cell>
          <cell r="M1688">
            <v>2</v>
          </cell>
          <cell r="N1688">
            <v>44014</v>
          </cell>
        </row>
        <row r="1689">
          <cell r="C1689" t="str">
            <v>104547910FS00</v>
          </cell>
          <cell r="D1689">
            <v>104547910</v>
          </cell>
          <cell r="E1689" t="str">
            <v>KG</v>
          </cell>
          <cell r="F1689" t="str">
            <v>KG</v>
          </cell>
          <cell r="G1689">
            <v>8000</v>
          </cell>
          <cell r="H1689" t="str">
            <v>FS00</v>
          </cell>
          <cell r="I1689" t="str">
            <v>KG</v>
          </cell>
          <cell r="J1689" t="b">
            <v>1</v>
          </cell>
          <cell r="K1689">
            <v>1</v>
          </cell>
          <cell r="L1689">
            <v>1</v>
          </cell>
          <cell r="M1689">
            <v>1</v>
          </cell>
          <cell r="N1689">
            <v>8000</v>
          </cell>
        </row>
        <row r="1690">
          <cell r="C1690" t="str">
            <v>104547860FS00</v>
          </cell>
          <cell r="D1690">
            <v>104547860</v>
          </cell>
          <cell r="E1690" t="str">
            <v>C12</v>
          </cell>
          <cell r="F1690" t="str">
            <v>UN</v>
          </cell>
          <cell r="G1690">
            <v>4626</v>
          </cell>
          <cell r="H1690" t="str">
            <v>FS00</v>
          </cell>
          <cell r="I1690" t="str">
            <v>UN</v>
          </cell>
          <cell r="J1690" t="b">
            <v>1</v>
          </cell>
          <cell r="K1690">
            <v>12</v>
          </cell>
          <cell r="L1690">
            <v>1</v>
          </cell>
          <cell r="M1690">
            <v>12</v>
          </cell>
          <cell r="N1690">
            <v>55512</v>
          </cell>
        </row>
        <row r="1691">
          <cell r="C1691" t="str">
            <v>104547650FS00</v>
          </cell>
          <cell r="D1691">
            <v>104547650</v>
          </cell>
          <cell r="E1691" t="str">
            <v>KG</v>
          </cell>
          <cell r="F1691" t="str">
            <v>KG</v>
          </cell>
          <cell r="G1691">
            <v>11493</v>
          </cell>
          <cell r="H1691" t="str">
            <v>FS00</v>
          </cell>
          <cell r="I1691" t="str">
            <v>KG</v>
          </cell>
          <cell r="J1691" t="b">
            <v>1</v>
          </cell>
          <cell r="K1691">
            <v>1</v>
          </cell>
          <cell r="L1691">
            <v>1</v>
          </cell>
          <cell r="M1691">
            <v>1</v>
          </cell>
          <cell r="N1691">
            <v>11493</v>
          </cell>
        </row>
        <row r="1692">
          <cell r="C1692" t="str">
            <v>104543610FS00</v>
          </cell>
          <cell r="D1692">
            <v>104543610</v>
          </cell>
          <cell r="E1692" t="str">
            <v>C08</v>
          </cell>
          <cell r="F1692" t="str">
            <v>UN</v>
          </cell>
          <cell r="G1692">
            <v>13600</v>
          </cell>
          <cell r="H1692" t="str">
            <v>FS00</v>
          </cell>
          <cell r="I1692" t="str">
            <v>UN</v>
          </cell>
          <cell r="J1692" t="b">
            <v>1</v>
          </cell>
          <cell r="K1692">
            <v>8</v>
          </cell>
          <cell r="L1692">
            <v>1</v>
          </cell>
          <cell r="M1692">
            <v>8</v>
          </cell>
          <cell r="N1692">
            <v>108800</v>
          </cell>
        </row>
        <row r="1693">
          <cell r="C1693" t="str">
            <v>104547220FS00</v>
          </cell>
          <cell r="D1693">
            <v>104547220</v>
          </cell>
          <cell r="E1693" t="str">
            <v>KG</v>
          </cell>
          <cell r="F1693" t="str">
            <v>KG</v>
          </cell>
          <cell r="G1693">
            <v>10900</v>
          </cell>
          <cell r="H1693" t="str">
            <v>FS00</v>
          </cell>
          <cell r="I1693" t="str">
            <v>KG</v>
          </cell>
          <cell r="J1693" t="b">
            <v>1</v>
          </cell>
          <cell r="K1693">
            <v>1</v>
          </cell>
          <cell r="L1693">
            <v>1</v>
          </cell>
          <cell r="M1693">
            <v>1</v>
          </cell>
          <cell r="N1693">
            <v>10900</v>
          </cell>
        </row>
        <row r="1694">
          <cell r="C1694" t="str">
            <v>104543620FS00</v>
          </cell>
          <cell r="D1694">
            <v>104543620</v>
          </cell>
          <cell r="E1694" t="str">
            <v>C08</v>
          </cell>
          <cell r="F1694" t="str">
            <v>UN</v>
          </cell>
          <cell r="G1694">
            <v>6800</v>
          </cell>
          <cell r="H1694" t="str">
            <v>FS00</v>
          </cell>
          <cell r="I1694" t="str">
            <v>UN</v>
          </cell>
          <cell r="J1694" t="b">
            <v>1</v>
          </cell>
          <cell r="K1694">
            <v>8</v>
          </cell>
          <cell r="L1694">
            <v>1</v>
          </cell>
          <cell r="M1694">
            <v>8</v>
          </cell>
          <cell r="N1694">
            <v>54400</v>
          </cell>
        </row>
        <row r="1695">
          <cell r="C1695" t="str">
            <v>104518450FS00</v>
          </cell>
          <cell r="D1695">
            <v>104518450</v>
          </cell>
          <cell r="E1695" t="str">
            <v>CJ</v>
          </cell>
          <cell r="F1695" t="str">
            <v>KG</v>
          </cell>
          <cell r="G1695">
            <v>3829.64</v>
          </cell>
          <cell r="H1695" t="str">
            <v>FS00</v>
          </cell>
          <cell r="I1695" t="str">
            <v>KG</v>
          </cell>
          <cell r="J1695" t="b">
            <v>1</v>
          </cell>
          <cell r="K1695">
            <v>3</v>
          </cell>
          <cell r="L1695">
            <v>1</v>
          </cell>
          <cell r="M1695">
            <v>3</v>
          </cell>
          <cell r="N1695">
            <v>11488.92</v>
          </cell>
        </row>
        <row r="1696">
          <cell r="C1696" t="str">
            <v>104533930FS00</v>
          </cell>
          <cell r="D1696">
            <v>104533930</v>
          </cell>
          <cell r="E1696" t="str">
            <v>C08</v>
          </cell>
          <cell r="F1696" t="str">
            <v>UN</v>
          </cell>
          <cell r="G1696">
            <v>4990</v>
          </cell>
          <cell r="H1696" t="str">
            <v>FS00</v>
          </cell>
          <cell r="I1696" t="str">
            <v>UN</v>
          </cell>
          <cell r="J1696" t="b">
            <v>1</v>
          </cell>
          <cell r="K1696">
            <v>8</v>
          </cell>
          <cell r="L1696">
            <v>1</v>
          </cell>
          <cell r="M1696">
            <v>8</v>
          </cell>
          <cell r="N1696">
            <v>39920</v>
          </cell>
        </row>
        <row r="1697">
          <cell r="C1697" t="str">
            <v>104538530FS00</v>
          </cell>
          <cell r="D1697">
            <v>104538530</v>
          </cell>
          <cell r="E1697" t="str">
            <v>C12</v>
          </cell>
          <cell r="F1697" t="str">
            <v>UN</v>
          </cell>
          <cell r="G1697">
            <v>2932</v>
          </cell>
          <cell r="H1697" t="str">
            <v>FS00</v>
          </cell>
          <cell r="I1697" t="str">
            <v>UN</v>
          </cell>
          <cell r="J1697" t="b">
            <v>1</v>
          </cell>
          <cell r="K1697">
            <v>12</v>
          </cell>
          <cell r="L1697">
            <v>1</v>
          </cell>
          <cell r="M1697">
            <v>12</v>
          </cell>
          <cell r="N1697">
            <v>35184</v>
          </cell>
        </row>
        <row r="1698">
          <cell r="C1698" t="str">
            <v>104534920FS00</v>
          </cell>
          <cell r="D1698">
            <v>104534920</v>
          </cell>
          <cell r="E1698" t="str">
            <v>C06</v>
          </cell>
          <cell r="F1698" t="str">
            <v>UN</v>
          </cell>
          <cell r="G1698">
            <v>4765</v>
          </cell>
          <cell r="H1698" t="str">
            <v>FS00</v>
          </cell>
          <cell r="I1698" t="str">
            <v>UN</v>
          </cell>
          <cell r="J1698" t="b">
            <v>1</v>
          </cell>
          <cell r="K1698">
            <v>6</v>
          </cell>
          <cell r="L1698">
            <v>1</v>
          </cell>
          <cell r="M1698">
            <v>6</v>
          </cell>
          <cell r="N1698">
            <v>28590</v>
          </cell>
        </row>
        <row r="1699">
          <cell r="C1699" t="str">
            <v>104519930FS00</v>
          </cell>
          <cell r="D1699">
            <v>104519930</v>
          </cell>
          <cell r="E1699" t="str">
            <v>KG</v>
          </cell>
          <cell r="F1699" t="str">
            <v>KG</v>
          </cell>
          <cell r="G1699">
            <v>4651.21</v>
          </cell>
          <cell r="H1699" t="str">
            <v>FS00</v>
          </cell>
          <cell r="I1699" t="str">
            <v>KG</v>
          </cell>
          <cell r="J1699" t="b">
            <v>1</v>
          </cell>
          <cell r="K1699">
            <v>1</v>
          </cell>
          <cell r="L1699">
            <v>1</v>
          </cell>
          <cell r="M1699">
            <v>1</v>
          </cell>
          <cell r="N1699">
            <v>4651.21</v>
          </cell>
        </row>
        <row r="1700">
          <cell r="C1700" t="str">
            <v>104543170FS00</v>
          </cell>
          <cell r="D1700">
            <v>104543170</v>
          </cell>
          <cell r="E1700" t="str">
            <v>C12</v>
          </cell>
          <cell r="F1700" t="str">
            <v>UN</v>
          </cell>
          <cell r="G1700">
            <v>4097</v>
          </cell>
          <cell r="H1700" t="str">
            <v>FS00</v>
          </cell>
          <cell r="I1700" t="str">
            <v>UN</v>
          </cell>
          <cell r="J1700" t="b">
            <v>1</v>
          </cell>
          <cell r="K1700">
            <v>12</v>
          </cell>
          <cell r="L1700">
            <v>1</v>
          </cell>
          <cell r="M1700">
            <v>12</v>
          </cell>
          <cell r="N1700">
            <v>49164</v>
          </cell>
        </row>
        <row r="1701">
          <cell r="C1701" t="str">
            <v>104543180FS00</v>
          </cell>
          <cell r="D1701">
            <v>104543180</v>
          </cell>
          <cell r="E1701" t="str">
            <v>C12</v>
          </cell>
          <cell r="F1701" t="str">
            <v>UN</v>
          </cell>
          <cell r="G1701">
            <v>4070</v>
          </cell>
          <cell r="H1701" t="str">
            <v>FS00</v>
          </cell>
          <cell r="I1701" t="str">
            <v>UN</v>
          </cell>
          <cell r="J1701" t="b">
            <v>1</v>
          </cell>
          <cell r="K1701">
            <v>12</v>
          </cell>
          <cell r="L1701">
            <v>1</v>
          </cell>
          <cell r="M1701">
            <v>12</v>
          </cell>
          <cell r="N1701">
            <v>48840</v>
          </cell>
        </row>
        <row r="1702">
          <cell r="C1702" t="str">
            <v>104543160FS00</v>
          </cell>
          <cell r="D1702">
            <v>104543160</v>
          </cell>
          <cell r="E1702" t="str">
            <v>C12</v>
          </cell>
          <cell r="F1702" t="str">
            <v>UN</v>
          </cell>
          <cell r="G1702">
            <v>4062</v>
          </cell>
          <cell r="H1702" t="str">
            <v>FS00</v>
          </cell>
          <cell r="I1702" t="str">
            <v>UN</v>
          </cell>
          <cell r="J1702" t="b">
            <v>1</v>
          </cell>
          <cell r="K1702">
            <v>12</v>
          </cell>
          <cell r="L1702">
            <v>1</v>
          </cell>
          <cell r="M1702">
            <v>12</v>
          </cell>
          <cell r="N1702">
            <v>48744</v>
          </cell>
        </row>
        <row r="1703">
          <cell r="C1703" t="str">
            <v>104538820FS00</v>
          </cell>
          <cell r="D1703">
            <v>104538820</v>
          </cell>
          <cell r="E1703" t="str">
            <v>KG</v>
          </cell>
          <cell r="F1703" t="str">
            <v>KG</v>
          </cell>
          <cell r="G1703">
            <v>5748</v>
          </cell>
          <cell r="H1703" t="str">
            <v>FS00</v>
          </cell>
          <cell r="I1703" t="str">
            <v>KG</v>
          </cell>
          <cell r="J1703" t="b">
            <v>1</v>
          </cell>
          <cell r="K1703">
            <v>1</v>
          </cell>
          <cell r="L1703">
            <v>1</v>
          </cell>
          <cell r="M1703">
            <v>1</v>
          </cell>
          <cell r="N1703">
            <v>5748</v>
          </cell>
        </row>
        <row r="1704">
          <cell r="C1704" t="str">
            <v>104533900FS00</v>
          </cell>
          <cell r="D1704">
            <v>104533900</v>
          </cell>
          <cell r="E1704" t="str">
            <v>C08</v>
          </cell>
          <cell r="F1704" t="str">
            <v>UN</v>
          </cell>
          <cell r="G1704">
            <v>5787</v>
          </cell>
          <cell r="H1704" t="str">
            <v>FS00</v>
          </cell>
          <cell r="I1704" t="str">
            <v>UN</v>
          </cell>
          <cell r="J1704" t="b">
            <v>1</v>
          </cell>
          <cell r="K1704">
            <v>8</v>
          </cell>
          <cell r="L1704">
            <v>1</v>
          </cell>
          <cell r="M1704">
            <v>8</v>
          </cell>
          <cell r="N1704">
            <v>46296</v>
          </cell>
        </row>
        <row r="1705">
          <cell r="C1705" t="str">
            <v>104520790FS00</v>
          </cell>
          <cell r="D1705">
            <v>104520790</v>
          </cell>
          <cell r="E1705" t="str">
            <v>C01</v>
          </cell>
          <cell r="F1705" t="str">
            <v>KG</v>
          </cell>
          <cell r="G1705">
            <v>4912.04</v>
          </cell>
          <cell r="H1705" t="str">
            <v>FS00</v>
          </cell>
          <cell r="I1705" t="str">
            <v>KG</v>
          </cell>
          <cell r="J1705" t="b">
            <v>1</v>
          </cell>
          <cell r="K1705">
            <v>68</v>
          </cell>
          <cell r="L1705">
            <v>10</v>
          </cell>
          <cell r="M1705">
            <v>6.8</v>
          </cell>
          <cell r="N1705">
            <v>33401.871999999996</v>
          </cell>
        </row>
        <row r="1706">
          <cell r="C1706" t="str">
            <v>104543050FS00</v>
          </cell>
          <cell r="D1706">
            <v>104543050</v>
          </cell>
          <cell r="E1706" t="str">
            <v>KG</v>
          </cell>
          <cell r="F1706" t="str">
            <v>KG</v>
          </cell>
          <cell r="G1706">
            <v>4659</v>
          </cell>
          <cell r="H1706" t="str">
            <v>FS00</v>
          </cell>
          <cell r="I1706" t="str">
            <v>KG</v>
          </cell>
          <cell r="J1706" t="b">
            <v>1</v>
          </cell>
          <cell r="K1706">
            <v>1</v>
          </cell>
          <cell r="L1706">
            <v>1</v>
          </cell>
          <cell r="M1706">
            <v>1</v>
          </cell>
          <cell r="N1706">
            <v>4659</v>
          </cell>
        </row>
        <row r="1707">
          <cell r="C1707" t="str">
            <v>104542850FS00</v>
          </cell>
          <cell r="D1707">
            <v>104542850</v>
          </cell>
          <cell r="E1707" t="str">
            <v>C12</v>
          </cell>
          <cell r="F1707" t="str">
            <v>UN</v>
          </cell>
          <cell r="G1707">
            <v>2790</v>
          </cell>
          <cell r="H1707" t="str">
            <v>FS00</v>
          </cell>
          <cell r="I1707" t="str">
            <v>UN</v>
          </cell>
          <cell r="J1707" t="b">
            <v>1</v>
          </cell>
          <cell r="K1707">
            <v>12</v>
          </cell>
          <cell r="L1707">
            <v>1</v>
          </cell>
          <cell r="M1707">
            <v>12</v>
          </cell>
          <cell r="N1707">
            <v>33480</v>
          </cell>
        </row>
        <row r="1708">
          <cell r="C1708" t="str">
            <v>104500500FS00</v>
          </cell>
          <cell r="D1708">
            <v>104500500</v>
          </cell>
          <cell r="E1708" t="str">
            <v>KG</v>
          </cell>
          <cell r="F1708" t="str">
            <v>KG</v>
          </cell>
          <cell r="G1708">
            <v>4444.62</v>
          </cell>
          <cell r="H1708" t="str">
            <v>FS00</v>
          </cell>
          <cell r="I1708" t="str">
            <v>KG</v>
          </cell>
          <cell r="J1708" t="b">
            <v>1</v>
          </cell>
          <cell r="K1708">
            <v>1</v>
          </cell>
          <cell r="L1708">
            <v>1</v>
          </cell>
          <cell r="M1708">
            <v>1</v>
          </cell>
          <cell r="N1708">
            <v>4444.62</v>
          </cell>
        </row>
        <row r="1709">
          <cell r="C1709" t="str">
            <v>104524090FS00</v>
          </cell>
          <cell r="D1709">
            <v>104524090</v>
          </cell>
          <cell r="E1709" t="str">
            <v>KG</v>
          </cell>
          <cell r="F1709" t="str">
            <v>KG</v>
          </cell>
          <cell r="G1709">
            <v>4719.7299999999996</v>
          </cell>
          <cell r="H1709" t="str">
            <v>FS00</v>
          </cell>
          <cell r="I1709" t="str">
            <v>KG</v>
          </cell>
          <cell r="J1709" t="b">
            <v>1</v>
          </cell>
          <cell r="K1709">
            <v>1</v>
          </cell>
          <cell r="L1709">
            <v>1</v>
          </cell>
          <cell r="M1709">
            <v>1</v>
          </cell>
          <cell r="N1709">
            <v>4719.7299999999996</v>
          </cell>
        </row>
        <row r="1710">
          <cell r="C1710" t="str">
            <v>104545290FS00</v>
          </cell>
          <cell r="D1710">
            <v>104545290</v>
          </cell>
          <cell r="E1710" t="str">
            <v>C10</v>
          </cell>
          <cell r="F1710" t="str">
            <v>UN</v>
          </cell>
          <cell r="G1710">
            <v>5450</v>
          </cell>
          <cell r="H1710" t="str">
            <v>FS00</v>
          </cell>
          <cell r="I1710" t="str">
            <v>UN</v>
          </cell>
          <cell r="J1710" t="b">
            <v>1</v>
          </cell>
          <cell r="K1710">
            <v>10</v>
          </cell>
          <cell r="L1710">
            <v>1</v>
          </cell>
          <cell r="M1710">
            <v>10</v>
          </cell>
          <cell r="N1710">
            <v>54500</v>
          </cell>
        </row>
        <row r="1711">
          <cell r="C1711" t="str">
            <v>104545300FS00</v>
          </cell>
          <cell r="D1711">
            <v>104545300</v>
          </cell>
          <cell r="E1711" t="str">
            <v>C10</v>
          </cell>
          <cell r="F1711" t="str">
            <v>UN</v>
          </cell>
          <cell r="G1711">
            <v>5450</v>
          </cell>
          <cell r="H1711" t="str">
            <v>FS00</v>
          </cell>
          <cell r="I1711" t="str">
            <v>UN</v>
          </cell>
          <cell r="J1711" t="b">
            <v>1</v>
          </cell>
          <cell r="K1711">
            <v>10</v>
          </cell>
          <cell r="L1711">
            <v>1</v>
          </cell>
          <cell r="M1711">
            <v>10</v>
          </cell>
          <cell r="N1711">
            <v>54500</v>
          </cell>
        </row>
        <row r="1712">
          <cell r="C1712" t="str">
            <v>104540390FS00</v>
          </cell>
          <cell r="D1712">
            <v>104540390</v>
          </cell>
          <cell r="E1712" t="str">
            <v>C02</v>
          </cell>
          <cell r="F1712" t="str">
            <v>UN</v>
          </cell>
          <cell r="G1712">
            <v>15281</v>
          </cell>
          <cell r="H1712" t="str">
            <v>FS00</v>
          </cell>
          <cell r="I1712" t="str">
            <v>UN</v>
          </cell>
          <cell r="J1712" t="b">
            <v>1</v>
          </cell>
          <cell r="K1712">
            <v>2</v>
          </cell>
          <cell r="L1712">
            <v>1</v>
          </cell>
          <cell r="M1712">
            <v>2</v>
          </cell>
          <cell r="N1712">
            <v>30562</v>
          </cell>
        </row>
        <row r="1713">
          <cell r="C1713" t="str">
            <v>104547920FS00</v>
          </cell>
          <cell r="D1713">
            <v>104547920</v>
          </cell>
          <cell r="E1713" t="str">
            <v>KG</v>
          </cell>
          <cell r="F1713" t="str">
            <v>KG</v>
          </cell>
          <cell r="G1713">
            <v>8500</v>
          </cell>
          <cell r="H1713" t="str">
            <v>FS00</v>
          </cell>
          <cell r="I1713" t="str">
            <v>KG</v>
          </cell>
          <cell r="J1713" t="b">
            <v>1</v>
          </cell>
          <cell r="K1713">
            <v>1</v>
          </cell>
          <cell r="L1713">
            <v>1</v>
          </cell>
          <cell r="M1713">
            <v>1</v>
          </cell>
          <cell r="N1713">
            <v>8500</v>
          </cell>
        </row>
        <row r="1714">
          <cell r="C1714" t="str">
            <v>104547850FS00</v>
          </cell>
          <cell r="D1714">
            <v>104547850</v>
          </cell>
          <cell r="E1714" t="str">
            <v>C12</v>
          </cell>
          <cell r="F1714" t="str">
            <v>UN</v>
          </cell>
          <cell r="G1714">
            <v>5244</v>
          </cell>
          <cell r="H1714" t="str">
            <v>FS00</v>
          </cell>
          <cell r="I1714" t="str">
            <v>UN</v>
          </cell>
          <cell r="J1714" t="b">
            <v>1</v>
          </cell>
          <cell r="K1714">
            <v>12</v>
          </cell>
          <cell r="L1714">
            <v>1</v>
          </cell>
          <cell r="M1714">
            <v>12</v>
          </cell>
          <cell r="N1714">
            <v>62928</v>
          </cell>
        </row>
        <row r="1715">
          <cell r="C1715" t="str">
            <v>104535090FS00</v>
          </cell>
          <cell r="D1715">
            <v>104535090</v>
          </cell>
          <cell r="E1715" t="str">
            <v>KG</v>
          </cell>
          <cell r="F1715" t="str">
            <v>KG</v>
          </cell>
          <cell r="G1715">
            <v>11281</v>
          </cell>
          <cell r="H1715" t="str">
            <v>FS00</v>
          </cell>
          <cell r="I1715" t="str">
            <v>KG</v>
          </cell>
          <cell r="J1715" t="b">
            <v>1</v>
          </cell>
          <cell r="K1715">
            <v>1</v>
          </cell>
          <cell r="L1715">
            <v>1</v>
          </cell>
          <cell r="M1715">
            <v>1</v>
          </cell>
          <cell r="N1715">
            <v>11281</v>
          </cell>
        </row>
        <row r="1716">
          <cell r="C1716" t="str">
            <v>104539750FS00</v>
          </cell>
          <cell r="D1716">
            <v>104539750</v>
          </cell>
          <cell r="E1716" t="str">
            <v>KG</v>
          </cell>
          <cell r="F1716" t="str">
            <v>KG</v>
          </cell>
          <cell r="G1716">
            <v>9053</v>
          </cell>
          <cell r="H1716" t="str">
            <v>FS00</v>
          </cell>
          <cell r="I1716" t="str">
            <v>KG</v>
          </cell>
          <cell r="J1716" t="b">
            <v>1</v>
          </cell>
          <cell r="K1716">
            <v>1</v>
          </cell>
          <cell r="L1716">
            <v>1</v>
          </cell>
          <cell r="M1716">
            <v>1</v>
          </cell>
          <cell r="N1716">
            <v>9053</v>
          </cell>
        </row>
        <row r="1717">
          <cell r="C1717" t="str">
            <v>104539840FS00</v>
          </cell>
          <cell r="D1717">
            <v>104539840</v>
          </cell>
          <cell r="E1717" t="str">
            <v>KG</v>
          </cell>
          <cell r="F1717" t="str">
            <v>KG</v>
          </cell>
          <cell r="G1717">
            <v>9500</v>
          </cell>
          <cell r="H1717" t="str">
            <v>FS00</v>
          </cell>
          <cell r="I1717" t="str">
            <v>KG</v>
          </cell>
          <cell r="J1717" t="b">
            <v>1</v>
          </cell>
          <cell r="K1717">
            <v>1</v>
          </cell>
          <cell r="L1717">
            <v>1</v>
          </cell>
          <cell r="M1717">
            <v>1</v>
          </cell>
          <cell r="N1717">
            <v>9500</v>
          </cell>
        </row>
        <row r="1718">
          <cell r="C1718" t="str">
            <v>104523480FS00</v>
          </cell>
          <cell r="D1718">
            <v>104523480</v>
          </cell>
          <cell r="E1718" t="str">
            <v>KG</v>
          </cell>
          <cell r="F1718" t="str">
            <v>KG</v>
          </cell>
          <cell r="G1718">
            <v>15786</v>
          </cell>
          <cell r="H1718" t="str">
            <v>FS00</v>
          </cell>
          <cell r="I1718" t="str">
            <v>KG</v>
          </cell>
          <cell r="J1718" t="b">
            <v>1</v>
          </cell>
          <cell r="K1718">
            <v>1</v>
          </cell>
          <cell r="L1718">
            <v>1</v>
          </cell>
          <cell r="M1718">
            <v>1</v>
          </cell>
          <cell r="N1718">
            <v>15786</v>
          </cell>
        </row>
        <row r="1719">
          <cell r="C1719" t="str">
            <v>104539850FS00</v>
          </cell>
          <cell r="D1719">
            <v>104539850</v>
          </cell>
          <cell r="E1719" t="str">
            <v>KG</v>
          </cell>
          <cell r="F1719" t="str">
            <v>KG</v>
          </cell>
          <cell r="G1719">
            <v>12500</v>
          </cell>
          <cell r="H1719" t="str">
            <v>FS00</v>
          </cell>
          <cell r="I1719" t="str">
            <v>KG</v>
          </cell>
          <cell r="J1719" t="b">
            <v>1</v>
          </cell>
          <cell r="K1719">
            <v>1</v>
          </cell>
          <cell r="L1719">
            <v>1</v>
          </cell>
          <cell r="M1719">
            <v>1</v>
          </cell>
          <cell r="N1719">
            <v>12500</v>
          </cell>
        </row>
        <row r="1720">
          <cell r="C1720" t="str">
            <v>104500670FS00</v>
          </cell>
          <cell r="D1720">
            <v>104500670</v>
          </cell>
          <cell r="E1720" t="str">
            <v>KG</v>
          </cell>
          <cell r="F1720" t="str">
            <v>KG</v>
          </cell>
          <cell r="G1720">
            <v>10823.44</v>
          </cell>
          <cell r="H1720" t="str">
            <v>FS00</v>
          </cell>
          <cell r="I1720" t="str">
            <v>KG</v>
          </cell>
          <cell r="J1720" t="b">
            <v>1</v>
          </cell>
          <cell r="K1720">
            <v>1</v>
          </cell>
          <cell r="L1720">
            <v>1</v>
          </cell>
          <cell r="M1720">
            <v>1</v>
          </cell>
          <cell r="N1720">
            <v>10823.44</v>
          </cell>
        </row>
        <row r="1721">
          <cell r="C1721" t="str">
            <v>104500760FS00</v>
          </cell>
          <cell r="D1721">
            <v>104500760</v>
          </cell>
          <cell r="E1721" t="str">
            <v>KG</v>
          </cell>
          <cell r="F1721" t="str">
            <v>KG</v>
          </cell>
          <cell r="G1721">
            <v>19452.68</v>
          </cell>
          <cell r="H1721" t="str">
            <v>FS00</v>
          </cell>
          <cell r="I1721" t="str">
            <v>KG</v>
          </cell>
          <cell r="J1721" t="b">
            <v>1</v>
          </cell>
          <cell r="K1721">
            <v>1</v>
          </cell>
          <cell r="L1721">
            <v>1</v>
          </cell>
          <cell r="M1721">
            <v>1</v>
          </cell>
          <cell r="N1721">
            <v>19452.68</v>
          </cell>
        </row>
        <row r="1722">
          <cell r="C1722" t="str">
            <v>104520580FS00</v>
          </cell>
          <cell r="D1722">
            <v>104520580</v>
          </cell>
          <cell r="E1722" t="str">
            <v>KG</v>
          </cell>
          <cell r="F1722" t="str">
            <v>KG</v>
          </cell>
          <cell r="G1722">
            <v>18406</v>
          </cell>
          <cell r="H1722" t="str">
            <v>FS00</v>
          </cell>
          <cell r="I1722" t="str">
            <v>KG</v>
          </cell>
          <cell r="J1722" t="b">
            <v>1</v>
          </cell>
          <cell r="K1722">
            <v>1</v>
          </cell>
          <cell r="L1722">
            <v>1</v>
          </cell>
          <cell r="M1722">
            <v>1</v>
          </cell>
          <cell r="N1722">
            <v>18406</v>
          </cell>
        </row>
        <row r="1723">
          <cell r="C1723" t="str">
            <v>104521750FS00</v>
          </cell>
          <cell r="D1723">
            <v>104521750</v>
          </cell>
          <cell r="E1723" t="str">
            <v>KG</v>
          </cell>
          <cell r="F1723" t="str">
            <v>KG</v>
          </cell>
          <cell r="G1723">
            <v>31063</v>
          </cell>
          <cell r="H1723" t="str">
            <v>FS00</v>
          </cell>
          <cell r="I1723" t="str">
            <v>KG</v>
          </cell>
          <cell r="J1723" t="b">
            <v>1</v>
          </cell>
          <cell r="K1723">
            <v>1</v>
          </cell>
          <cell r="L1723">
            <v>1</v>
          </cell>
          <cell r="M1723">
            <v>1</v>
          </cell>
          <cell r="N1723">
            <v>31063</v>
          </cell>
        </row>
        <row r="1724">
          <cell r="C1724" t="str">
            <v>104539780FS00</v>
          </cell>
          <cell r="D1724">
            <v>104539780</v>
          </cell>
          <cell r="E1724" t="str">
            <v>KG</v>
          </cell>
          <cell r="F1724" t="str">
            <v>KG</v>
          </cell>
          <cell r="G1724">
            <v>23500</v>
          </cell>
          <cell r="H1724" t="str">
            <v>FS00</v>
          </cell>
          <cell r="I1724" t="str">
            <v>KG</v>
          </cell>
          <cell r="J1724" t="b">
            <v>1</v>
          </cell>
          <cell r="K1724">
            <v>1</v>
          </cell>
          <cell r="L1724">
            <v>1</v>
          </cell>
          <cell r="M1724">
            <v>1</v>
          </cell>
          <cell r="N1724">
            <v>23500</v>
          </cell>
        </row>
        <row r="1725">
          <cell r="C1725" t="str">
            <v>104539770FS00</v>
          </cell>
          <cell r="D1725">
            <v>104539770</v>
          </cell>
          <cell r="E1725" t="str">
            <v>KG</v>
          </cell>
          <cell r="F1725" t="str">
            <v>KG</v>
          </cell>
          <cell r="G1725">
            <v>10795</v>
          </cell>
          <cell r="H1725" t="str">
            <v>FS00</v>
          </cell>
          <cell r="I1725" t="str">
            <v>KG</v>
          </cell>
          <cell r="J1725" t="b">
            <v>1</v>
          </cell>
          <cell r="K1725">
            <v>1</v>
          </cell>
          <cell r="L1725">
            <v>1</v>
          </cell>
          <cell r="M1725">
            <v>1</v>
          </cell>
          <cell r="N1725">
            <v>10795</v>
          </cell>
        </row>
        <row r="1726">
          <cell r="C1726" t="str">
            <v>104500710FS00</v>
          </cell>
          <cell r="D1726">
            <v>104500710</v>
          </cell>
          <cell r="E1726" t="str">
            <v>KG</v>
          </cell>
          <cell r="F1726" t="str">
            <v>KG</v>
          </cell>
          <cell r="G1726">
            <v>18339.12</v>
          </cell>
          <cell r="H1726" t="str">
            <v>FS00</v>
          </cell>
          <cell r="I1726" t="str">
            <v>KG</v>
          </cell>
          <cell r="J1726" t="b">
            <v>1</v>
          </cell>
          <cell r="K1726">
            <v>1</v>
          </cell>
          <cell r="L1726">
            <v>1</v>
          </cell>
          <cell r="M1726">
            <v>1</v>
          </cell>
          <cell r="N1726">
            <v>18339.12</v>
          </cell>
        </row>
        <row r="1727">
          <cell r="C1727" t="str">
            <v>104539760FS00</v>
          </cell>
          <cell r="D1727">
            <v>104539760</v>
          </cell>
          <cell r="E1727" t="str">
            <v>KG</v>
          </cell>
          <cell r="F1727" t="str">
            <v>KG</v>
          </cell>
          <cell r="G1727">
            <v>10639</v>
          </cell>
          <cell r="H1727" t="str">
            <v>FS00</v>
          </cell>
          <cell r="I1727" t="str">
            <v>KG</v>
          </cell>
          <cell r="J1727" t="b">
            <v>1</v>
          </cell>
          <cell r="K1727">
            <v>1</v>
          </cell>
          <cell r="L1727">
            <v>1</v>
          </cell>
          <cell r="M1727">
            <v>1</v>
          </cell>
          <cell r="N1727">
            <v>10639</v>
          </cell>
        </row>
        <row r="1728">
          <cell r="C1728" t="str">
            <v>104500560FS00</v>
          </cell>
          <cell r="D1728">
            <v>104500560</v>
          </cell>
          <cell r="E1728" t="str">
            <v>KG</v>
          </cell>
          <cell r="F1728" t="str">
            <v>KG</v>
          </cell>
          <cell r="G1728">
            <v>24688.67</v>
          </cell>
          <cell r="H1728" t="str">
            <v>FS00</v>
          </cell>
          <cell r="I1728" t="str">
            <v>KG</v>
          </cell>
          <cell r="J1728" t="b">
            <v>1</v>
          </cell>
          <cell r="K1728">
            <v>1</v>
          </cell>
          <cell r="L1728">
            <v>1</v>
          </cell>
          <cell r="M1728">
            <v>1</v>
          </cell>
          <cell r="N1728">
            <v>24688.67</v>
          </cell>
        </row>
        <row r="1729">
          <cell r="C1729" t="str">
            <v>104539800FS00</v>
          </cell>
          <cell r="D1729">
            <v>104539800</v>
          </cell>
          <cell r="E1729" t="str">
            <v>KG</v>
          </cell>
          <cell r="F1729" t="str">
            <v>KG</v>
          </cell>
          <cell r="G1729">
            <v>15508</v>
          </cell>
          <cell r="H1729" t="str">
            <v>FS00</v>
          </cell>
          <cell r="I1729" t="str">
            <v>KG</v>
          </cell>
          <cell r="J1729" t="b">
            <v>1</v>
          </cell>
          <cell r="K1729">
            <v>1</v>
          </cell>
          <cell r="L1729">
            <v>1</v>
          </cell>
          <cell r="M1729">
            <v>1</v>
          </cell>
          <cell r="N1729">
            <v>15508</v>
          </cell>
        </row>
        <row r="1730">
          <cell r="C1730" t="str">
            <v>104500740FS00</v>
          </cell>
          <cell r="D1730">
            <v>104500740</v>
          </cell>
          <cell r="E1730" t="str">
            <v>KG</v>
          </cell>
          <cell r="F1730" t="str">
            <v>KG</v>
          </cell>
          <cell r="G1730">
            <v>22780.2</v>
          </cell>
          <cell r="H1730" t="str">
            <v>FS00</v>
          </cell>
          <cell r="I1730" t="str">
            <v>KG</v>
          </cell>
          <cell r="J1730" t="b">
            <v>1</v>
          </cell>
          <cell r="K1730">
            <v>1</v>
          </cell>
          <cell r="L1730">
            <v>1</v>
          </cell>
          <cell r="M1730">
            <v>1</v>
          </cell>
          <cell r="N1730">
            <v>22780.2</v>
          </cell>
        </row>
        <row r="1731">
          <cell r="C1731" t="str">
            <v>104500730FS00</v>
          </cell>
          <cell r="D1731">
            <v>104500730</v>
          </cell>
          <cell r="E1731" t="str">
            <v>KG</v>
          </cell>
          <cell r="F1731" t="str">
            <v>KG</v>
          </cell>
          <cell r="G1731">
            <v>25754.69</v>
          </cell>
          <cell r="H1731" t="str">
            <v>FS00</v>
          </cell>
          <cell r="I1731" t="str">
            <v>KG</v>
          </cell>
          <cell r="J1731" t="b">
            <v>1</v>
          </cell>
          <cell r="K1731">
            <v>1</v>
          </cell>
          <cell r="L1731">
            <v>1</v>
          </cell>
          <cell r="M1731">
            <v>1</v>
          </cell>
          <cell r="N1731">
            <v>25754.69</v>
          </cell>
        </row>
        <row r="1732">
          <cell r="C1732" t="str">
            <v>104539810FS00</v>
          </cell>
          <cell r="D1732">
            <v>104539810</v>
          </cell>
          <cell r="E1732" t="str">
            <v>KG</v>
          </cell>
          <cell r="F1732" t="str">
            <v>KG</v>
          </cell>
          <cell r="G1732">
            <v>10531</v>
          </cell>
          <cell r="H1732" t="str">
            <v>FS00</v>
          </cell>
          <cell r="I1732" t="str">
            <v>KG</v>
          </cell>
          <cell r="J1732" t="b">
            <v>1</v>
          </cell>
          <cell r="K1732">
            <v>1</v>
          </cell>
          <cell r="L1732">
            <v>1</v>
          </cell>
          <cell r="M1732">
            <v>1</v>
          </cell>
          <cell r="N1732">
            <v>10531</v>
          </cell>
        </row>
        <row r="1733">
          <cell r="C1733" t="str">
            <v>104523770FS00</v>
          </cell>
          <cell r="D1733">
            <v>104523770</v>
          </cell>
          <cell r="E1733" t="str">
            <v>KG</v>
          </cell>
          <cell r="F1733" t="str">
            <v>KG</v>
          </cell>
          <cell r="G1733">
            <v>14131.04</v>
          </cell>
          <cell r="H1733" t="str">
            <v>FS00</v>
          </cell>
          <cell r="I1733" t="str">
            <v>KG</v>
          </cell>
          <cell r="J1733" t="b">
            <v>1</v>
          </cell>
          <cell r="K1733">
            <v>1</v>
          </cell>
          <cell r="L1733">
            <v>1</v>
          </cell>
          <cell r="M1733">
            <v>1</v>
          </cell>
          <cell r="N1733">
            <v>14131.04</v>
          </cell>
        </row>
        <row r="1734">
          <cell r="C1734" t="str">
            <v>104518690FS00</v>
          </cell>
          <cell r="D1734">
            <v>104518690</v>
          </cell>
          <cell r="E1734" t="str">
            <v>KG</v>
          </cell>
          <cell r="F1734" t="str">
            <v>KG</v>
          </cell>
          <cell r="G1734">
            <v>11985.78</v>
          </cell>
          <cell r="H1734" t="str">
            <v>FS00</v>
          </cell>
          <cell r="I1734" t="str">
            <v>KG</v>
          </cell>
          <cell r="J1734" t="b">
            <v>1</v>
          </cell>
          <cell r="K1734">
            <v>1</v>
          </cell>
          <cell r="L1734">
            <v>1</v>
          </cell>
          <cell r="M1734">
            <v>1</v>
          </cell>
          <cell r="N1734">
            <v>11985.78</v>
          </cell>
        </row>
        <row r="1735">
          <cell r="C1735" t="str">
            <v>104541850FS00</v>
          </cell>
          <cell r="D1735">
            <v>104541850</v>
          </cell>
          <cell r="E1735" t="str">
            <v>KG</v>
          </cell>
          <cell r="F1735" t="str">
            <v>KG</v>
          </cell>
          <cell r="G1735">
            <v>10326</v>
          </cell>
          <cell r="H1735" t="str">
            <v>FS00</v>
          </cell>
          <cell r="I1735" t="str">
            <v>KG</v>
          </cell>
          <cell r="J1735" t="b">
            <v>1</v>
          </cell>
          <cell r="K1735">
            <v>1</v>
          </cell>
          <cell r="L1735">
            <v>1</v>
          </cell>
          <cell r="M1735">
            <v>1</v>
          </cell>
          <cell r="N1735">
            <v>10326</v>
          </cell>
        </row>
        <row r="1736">
          <cell r="C1736" t="str">
            <v>104542590FS00</v>
          </cell>
          <cell r="D1736">
            <v>104542590</v>
          </cell>
          <cell r="E1736" t="str">
            <v>KG</v>
          </cell>
          <cell r="F1736" t="str">
            <v>KG</v>
          </cell>
          <cell r="G1736">
            <v>14938</v>
          </cell>
          <cell r="H1736" t="str">
            <v>FS00</v>
          </cell>
          <cell r="I1736" t="str">
            <v>KG</v>
          </cell>
          <cell r="J1736" t="b">
            <v>1</v>
          </cell>
          <cell r="K1736">
            <v>1</v>
          </cell>
          <cell r="L1736">
            <v>1</v>
          </cell>
          <cell r="M1736">
            <v>1</v>
          </cell>
          <cell r="N1736">
            <v>14938</v>
          </cell>
        </row>
        <row r="1737">
          <cell r="C1737" t="str">
            <v>104542660FS00</v>
          </cell>
          <cell r="D1737">
            <v>104542660</v>
          </cell>
          <cell r="E1737" t="str">
            <v>KG</v>
          </cell>
          <cell r="F1737" t="str">
            <v>KG</v>
          </cell>
          <cell r="G1737">
            <v>5400</v>
          </cell>
          <cell r="H1737" t="str">
            <v>FS00</v>
          </cell>
          <cell r="I1737" t="str">
            <v>KG</v>
          </cell>
          <cell r="J1737" t="b">
            <v>1</v>
          </cell>
          <cell r="K1737">
            <v>1</v>
          </cell>
          <cell r="L1737">
            <v>1</v>
          </cell>
          <cell r="M1737">
            <v>1</v>
          </cell>
          <cell r="N1737">
            <v>5400</v>
          </cell>
        </row>
        <row r="1738">
          <cell r="C1738" t="str">
            <v>104500580FS00</v>
          </cell>
          <cell r="D1738">
            <v>104500580</v>
          </cell>
          <cell r="E1738" t="str">
            <v>KG</v>
          </cell>
          <cell r="F1738" t="str">
            <v>KG</v>
          </cell>
          <cell r="G1738">
            <v>10158.81</v>
          </cell>
          <cell r="H1738" t="str">
            <v>FS00</v>
          </cell>
          <cell r="I1738" t="str">
            <v>KG</v>
          </cell>
          <cell r="J1738" t="b">
            <v>1</v>
          </cell>
          <cell r="K1738">
            <v>1</v>
          </cell>
          <cell r="L1738">
            <v>1</v>
          </cell>
          <cell r="M1738">
            <v>1</v>
          </cell>
          <cell r="N1738">
            <v>10158.81</v>
          </cell>
        </row>
        <row r="1739">
          <cell r="C1739" t="str">
            <v>104539830FS00</v>
          </cell>
          <cell r="D1739">
            <v>104539830</v>
          </cell>
          <cell r="E1739" t="str">
            <v>KG</v>
          </cell>
          <cell r="F1739" t="str">
            <v>KG</v>
          </cell>
          <cell r="G1739">
            <v>16415</v>
          </cell>
          <cell r="H1739" t="str">
            <v>FS00</v>
          </cell>
          <cell r="I1739" t="str">
            <v>KG</v>
          </cell>
          <cell r="J1739" t="b">
            <v>1</v>
          </cell>
          <cell r="K1739">
            <v>1</v>
          </cell>
          <cell r="L1739">
            <v>1</v>
          </cell>
          <cell r="M1739">
            <v>1</v>
          </cell>
          <cell r="N1739">
            <v>16415</v>
          </cell>
        </row>
        <row r="1740">
          <cell r="C1740" t="str">
            <v>104518830FS00</v>
          </cell>
          <cell r="D1740">
            <v>104518830</v>
          </cell>
          <cell r="E1740" t="str">
            <v>KG</v>
          </cell>
          <cell r="F1740" t="str">
            <v>KG</v>
          </cell>
          <cell r="G1740">
            <v>30196.49</v>
          </cell>
          <cell r="H1740" t="str">
            <v>FS00</v>
          </cell>
          <cell r="I1740" t="str">
            <v>KG</v>
          </cell>
          <cell r="J1740" t="b">
            <v>1</v>
          </cell>
          <cell r="K1740">
            <v>1</v>
          </cell>
          <cell r="L1740">
            <v>1</v>
          </cell>
          <cell r="M1740">
            <v>1</v>
          </cell>
          <cell r="N1740">
            <v>30196.49</v>
          </cell>
        </row>
        <row r="1741">
          <cell r="C1741" t="str">
            <v>104547840FS00</v>
          </cell>
          <cell r="D1741">
            <v>104547840</v>
          </cell>
          <cell r="E1741" t="str">
            <v>KG</v>
          </cell>
          <cell r="F1741" t="str">
            <v>KG</v>
          </cell>
          <cell r="G1741">
            <v>4013</v>
          </cell>
          <cell r="H1741" t="str">
            <v>FS00</v>
          </cell>
          <cell r="I1741" t="str">
            <v>KG</v>
          </cell>
          <cell r="J1741" t="b">
            <v>1</v>
          </cell>
          <cell r="K1741">
            <v>1</v>
          </cell>
          <cell r="L1741">
            <v>1</v>
          </cell>
          <cell r="M1741">
            <v>1</v>
          </cell>
          <cell r="N1741">
            <v>4013</v>
          </cell>
        </row>
        <row r="1742">
          <cell r="C1742" t="str">
            <v>104547640FS00</v>
          </cell>
          <cell r="D1742">
            <v>104547640</v>
          </cell>
          <cell r="E1742" t="str">
            <v>KG</v>
          </cell>
          <cell r="F1742" t="str">
            <v>KG</v>
          </cell>
          <cell r="G1742">
            <v>8680</v>
          </cell>
          <cell r="H1742" t="str">
            <v>FS00</v>
          </cell>
          <cell r="I1742" t="str">
            <v>KG</v>
          </cell>
          <cell r="J1742" t="b">
            <v>1</v>
          </cell>
          <cell r="K1742">
            <v>1</v>
          </cell>
          <cell r="L1742">
            <v>1</v>
          </cell>
          <cell r="M1742">
            <v>1</v>
          </cell>
          <cell r="N1742">
            <v>8680</v>
          </cell>
        </row>
        <row r="1743">
          <cell r="C1743" t="str">
            <v>104547630FS00</v>
          </cell>
          <cell r="D1743">
            <v>104547630</v>
          </cell>
          <cell r="E1743" t="str">
            <v>KG</v>
          </cell>
          <cell r="F1743" t="str">
            <v>KG</v>
          </cell>
          <cell r="G1743">
            <v>11749</v>
          </cell>
          <cell r="H1743" t="str">
            <v>FS00</v>
          </cell>
          <cell r="I1743" t="str">
            <v>KG</v>
          </cell>
          <cell r="J1743" t="b">
            <v>1</v>
          </cell>
          <cell r="K1743">
            <v>1</v>
          </cell>
          <cell r="L1743">
            <v>1</v>
          </cell>
          <cell r="M1743">
            <v>1</v>
          </cell>
          <cell r="N1743">
            <v>11749</v>
          </cell>
        </row>
        <row r="1744">
          <cell r="C1744" t="str">
            <v>150001945FS00</v>
          </cell>
          <cell r="D1744">
            <v>150001945</v>
          </cell>
          <cell r="E1744" t="str">
            <v>KG</v>
          </cell>
          <cell r="F1744" t="str">
            <v>KG</v>
          </cell>
          <cell r="G1744">
            <v>4778.12</v>
          </cell>
          <cell r="H1744" t="str">
            <v>FS00</v>
          </cell>
          <cell r="I1744" t="str">
            <v>KG</v>
          </cell>
          <cell r="J1744" t="b">
            <v>1</v>
          </cell>
          <cell r="K1744">
            <v>1</v>
          </cell>
          <cell r="L1744">
            <v>1</v>
          </cell>
          <cell r="M1744">
            <v>1</v>
          </cell>
          <cell r="N1744">
            <v>4778.12</v>
          </cell>
        </row>
        <row r="1745">
          <cell r="C1745" t="str">
            <v>104524940FS00</v>
          </cell>
          <cell r="D1745">
            <v>104524940</v>
          </cell>
          <cell r="E1745" t="str">
            <v>KG</v>
          </cell>
          <cell r="F1745" t="str">
            <v>KG</v>
          </cell>
          <cell r="G1745">
            <v>2539</v>
          </cell>
          <cell r="H1745" t="str">
            <v>FS00</v>
          </cell>
          <cell r="I1745" t="str">
            <v>KG</v>
          </cell>
          <cell r="J1745" t="b">
            <v>1</v>
          </cell>
          <cell r="K1745">
            <v>1</v>
          </cell>
          <cell r="L1745">
            <v>1</v>
          </cell>
          <cell r="M1745">
            <v>1</v>
          </cell>
          <cell r="N1745">
            <v>2539</v>
          </cell>
        </row>
        <row r="1746">
          <cell r="C1746" t="str">
            <v>150001947FS00</v>
          </cell>
          <cell r="D1746">
            <v>150001947</v>
          </cell>
          <cell r="E1746" t="str">
            <v>KG</v>
          </cell>
          <cell r="F1746" t="str">
            <v>KG</v>
          </cell>
          <cell r="G1746">
            <v>1775.21</v>
          </cell>
          <cell r="H1746" t="str">
            <v>FS00</v>
          </cell>
          <cell r="I1746" t="str">
            <v>KG</v>
          </cell>
          <cell r="J1746" t="b">
            <v>1</v>
          </cell>
          <cell r="K1746">
            <v>1</v>
          </cell>
          <cell r="L1746">
            <v>1</v>
          </cell>
          <cell r="M1746">
            <v>1</v>
          </cell>
          <cell r="N1746">
            <v>1775.21</v>
          </cell>
        </row>
      </sheetData>
      <sheetData sheetId="1"/>
      <sheetData sheetId="2">
        <row r="1">
          <cell r="D1" t="str">
            <v>PEGAR BASE MAESTA AF</v>
          </cell>
          <cell r="F1" t="str">
            <v>S_P99.. (SKU)</v>
          </cell>
          <cell r="I1" t="str">
            <v>ZCLMM905 (CONCATENADO)</v>
          </cell>
          <cell r="N1" t="str">
            <v>ME2M si no encuentro costo</v>
          </cell>
        </row>
        <row r="2">
          <cell r="C2" t="str">
            <v>CRUCE  CENTRO</v>
          </cell>
          <cell r="D2" t="str">
            <v>CÓDIGO</v>
          </cell>
          <cell r="E2" t="str">
            <v>UMV</v>
          </cell>
          <cell r="F2" t="str">
            <v>UMB</v>
          </cell>
          <cell r="G2" t="str">
            <v>Costo Inter</v>
          </cell>
          <cell r="H2" t="str">
            <v>Centro</v>
          </cell>
          <cell r="I2" t="str">
            <v>Unidad (UMB)</v>
          </cell>
          <cell r="J2" t="str">
            <v>UMB OK?</v>
          </cell>
          <cell r="K2" t="str">
            <v>Contador</v>
          </cell>
          <cell r="L2" t="str">
            <v>Denominador</v>
          </cell>
          <cell r="M2" t="str">
            <v>Factor</v>
          </cell>
          <cell r="N2" t="str">
            <v>Costo Interperiodo UMV</v>
          </cell>
        </row>
        <row r="3">
          <cell r="C3" t="str">
            <v>104518450AF01</v>
          </cell>
          <cell r="D3">
            <v>104518450</v>
          </cell>
          <cell r="E3" t="str">
            <v>KG</v>
          </cell>
          <cell r="F3" t="str">
            <v>KG</v>
          </cell>
          <cell r="G3">
            <v>4959</v>
          </cell>
          <cell r="H3" t="str">
            <v>AF01</v>
          </cell>
          <cell r="I3" t="str">
            <v>KG</v>
          </cell>
          <cell r="J3" t="b">
            <v>1</v>
          </cell>
          <cell r="K3">
            <v>1</v>
          </cell>
          <cell r="L3">
            <v>1</v>
          </cell>
          <cell r="M3">
            <v>1</v>
          </cell>
          <cell r="N3">
            <v>4959</v>
          </cell>
        </row>
        <row r="4">
          <cell r="C4" t="str">
            <v>104519930AF01</v>
          </cell>
          <cell r="D4">
            <v>104519930</v>
          </cell>
          <cell r="E4" t="str">
            <v>KG</v>
          </cell>
          <cell r="F4" t="str">
            <v>KG</v>
          </cell>
          <cell r="G4">
            <v>4639.29</v>
          </cell>
          <cell r="H4" t="str">
            <v>AF01</v>
          </cell>
          <cell r="I4" t="str">
            <v>KG</v>
          </cell>
          <cell r="J4" t="b">
            <v>1</v>
          </cell>
          <cell r="K4">
            <v>1</v>
          </cell>
          <cell r="L4">
            <v>1</v>
          </cell>
          <cell r="M4">
            <v>1</v>
          </cell>
          <cell r="N4">
            <v>4639.29</v>
          </cell>
        </row>
        <row r="5">
          <cell r="C5" t="str">
            <v>104522620AF01</v>
          </cell>
          <cell r="D5">
            <v>104522620</v>
          </cell>
          <cell r="E5" t="str">
            <v>CJ</v>
          </cell>
          <cell r="F5" t="str">
            <v>KG</v>
          </cell>
          <cell r="G5">
            <v>2215</v>
          </cell>
          <cell r="H5" t="str">
            <v>AF01</v>
          </cell>
          <cell r="I5" t="str">
            <v>KG</v>
          </cell>
          <cell r="J5" t="b">
            <v>1</v>
          </cell>
          <cell r="K5">
            <v>15</v>
          </cell>
          <cell r="L5">
            <v>1</v>
          </cell>
          <cell r="M5">
            <v>15</v>
          </cell>
          <cell r="N5">
            <v>33225</v>
          </cell>
        </row>
        <row r="6">
          <cell r="C6" t="str">
            <v>104524330AF01</v>
          </cell>
          <cell r="D6">
            <v>104524330</v>
          </cell>
          <cell r="E6" t="str">
            <v>C06</v>
          </cell>
          <cell r="F6" t="str">
            <v>UN</v>
          </cell>
          <cell r="G6">
            <v>5857.92</v>
          </cell>
          <cell r="H6" t="str">
            <v>AF01</v>
          </cell>
          <cell r="I6" t="str">
            <v>UN</v>
          </cell>
          <cell r="J6" t="b">
            <v>1</v>
          </cell>
          <cell r="K6">
            <v>6</v>
          </cell>
          <cell r="L6">
            <v>1</v>
          </cell>
          <cell r="M6">
            <v>6</v>
          </cell>
          <cell r="N6">
            <v>35147.520000000004</v>
          </cell>
        </row>
        <row r="7">
          <cell r="C7" t="str">
            <v>104524530AF01</v>
          </cell>
          <cell r="D7">
            <v>104524530</v>
          </cell>
          <cell r="E7" t="str">
            <v>C12</v>
          </cell>
          <cell r="F7" t="str">
            <v>KG</v>
          </cell>
          <cell r="G7">
            <v>2010</v>
          </cell>
          <cell r="H7" t="str">
            <v>AF01</v>
          </cell>
          <cell r="I7" t="str">
            <v>KG</v>
          </cell>
          <cell r="J7" t="b">
            <v>1</v>
          </cell>
          <cell r="K7">
            <v>12</v>
          </cell>
          <cell r="L7">
            <v>1</v>
          </cell>
          <cell r="M7">
            <v>12</v>
          </cell>
          <cell r="N7">
            <v>24120</v>
          </cell>
        </row>
        <row r="8">
          <cell r="C8" t="str">
            <v>104524940AF01</v>
          </cell>
          <cell r="D8">
            <v>104524940</v>
          </cell>
          <cell r="E8" t="str">
            <v>KG</v>
          </cell>
          <cell r="F8" t="str">
            <v>KG</v>
          </cell>
          <cell r="G8">
            <v>2419</v>
          </cell>
          <cell r="H8" t="str">
            <v>AF01</v>
          </cell>
          <cell r="I8" t="str">
            <v>KG</v>
          </cell>
          <cell r="J8" t="b">
            <v>1</v>
          </cell>
          <cell r="K8">
            <v>1</v>
          </cell>
          <cell r="L8">
            <v>1</v>
          </cell>
          <cell r="M8">
            <v>1</v>
          </cell>
          <cell r="N8">
            <v>2419</v>
          </cell>
        </row>
        <row r="9">
          <cell r="C9" t="str">
            <v>104524980AF01</v>
          </cell>
          <cell r="D9">
            <v>104524980</v>
          </cell>
          <cell r="E9" t="str">
            <v>KG</v>
          </cell>
          <cell r="F9" t="str">
            <v>KG</v>
          </cell>
          <cell r="G9">
            <v>5807</v>
          </cell>
          <cell r="H9" t="str">
            <v>AF01</v>
          </cell>
          <cell r="I9" t="str">
            <v>KG</v>
          </cell>
          <cell r="J9" t="b">
            <v>1</v>
          </cell>
          <cell r="K9">
            <v>1</v>
          </cell>
          <cell r="L9">
            <v>1</v>
          </cell>
          <cell r="M9">
            <v>1</v>
          </cell>
          <cell r="N9">
            <v>5807</v>
          </cell>
        </row>
        <row r="10">
          <cell r="C10" t="str">
            <v>104524990AF01</v>
          </cell>
          <cell r="D10">
            <v>104524990</v>
          </cell>
          <cell r="E10" t="str">
            <v>KG</v>
          </cell>
          <cell r="F10" t="str">
            <v>KG</v>
          </cell>
          <cell r="G10">
            <v>5760</v>
          </cell>
          <cell r="H10" t="str">
            <v>AF01</v>
          </cell>
          <cell r="I10" t="str">
            <v>KG</v>
          </cell>
          <cell r="J10" t="b">
            <v>1</v>
          </cell>
          <cell r="K10">
            <v>1</v>
          </cell>
          <cell r="L10">
            <v>1</v>
          </cell>
          <cell r="M10">
            <v>1</v>
          </cell>
          <cell r="N10">
            <v>5760</v>
          </cell>
        </row>
        <row r="11">
          <cell r="C11" t="str">
            <v>104525000AF01</v>
          </cell>
          <cell r="D11">
            <v>104525000</v>
          </cell>
          <cell r="E11" t="str">
            <v>KG</v>
          </cell>
          <cell r="F11" t="str">
            <v>KG</v>
          </cell>
          <cell r="G11">
            <v>5494</v>
          </cell>
          <cell r="H11" t="str">
            <v>AF01</v>
          </cell>
          <cell r="I11" t="str">
            <v>KG</v>
          </cell>
          <cell r="J11" t="b">
            <v>1</v>
          </cell>
          <cell r="K11">
            <v>1</v>
          </cell>
          <cell r="L11">
            <v>1</v>
          </cell>
          <cell r="M11">
            <v>1</v>
          </cell>
          <cell r="N11">
            <v>5494</v>
          </cell>
        </row>
        <row r="12">
          <cell r="C12" t="str">
            <v>104526890AF01</v>
          </cell>
          <cell r="D12">
            <v>104526890</v>
          </cell>
          <cell r="E12" t="str">
            <v>KG</v>
          </cell>
          <cell r="F12" t="str">
            <v>KG</v>
          </cell>
          <cell r="G12">
            <v>6019</v>
          </cell>
          <cell r="H12" t="str">
            <v>AF01</v>
          </cell>
          <cell r="I12" t="str">
            <v>KG</v>
          </cell>
          <cell r="J12" t="b">
            <v>1</v>
          </cell>
          <cell r="K12">
            <v>1</v>
          </cell>
          <cell r="L12">
            <v>1</v>
          </cell>
          <cell r="M12">
            <v>1</v>
          </cell>
          <cell r="N12">
            <v>6019</v>
          </cell>
        </row>
        <row r="13">
          <cell r="C13" t="str">
            <v>104539990AF01</v>
          </cell>
          <cell r="D13">
            <v>104539990</v>
          </cell>
          <cell r="E13" t="str">
            <v>C06</v>
          </cell>
          <cell r="F13" t="str">
            <v>UN</v>
          </cell>
          <cell r="G13">
            <v>5917</v>
          </cell>
          <cell r="H13" t="str">
            <v>AF01</v>
          </cell>
          <cell r="I13" t="str">
            <v>UN</v>
          </cell>
          <cell r="J13" t="b">
            <v>1</v>
          </cell>
          <cell r="K13">
            <v>6</v>
          </cell>
          <cell r="L13">
            <v>1</v>
          </cell>
          <cell r="M13">
            <v>6</v>
          </cell>
          <cell r="N13">
            <v>35502</v>
          </cell>
        </row>
        <row r="14">
          <cell r="C14" t="str">
            <v>150001947AF01</v>
          </cell>
          <cell r="D14">
            <v>150001947</v>
          </cell>
          <cell r="E14" t="str">
            <v>KG</v>
          </cell>
          <cell r="F14" t="str">
            <v>KG</v>
          </cell>
          <cell r="G14">
            <v>2000</v>
          </cell>
          <cell r="H14" t="str">
            <v>AF01</v>
          </cell>
          <cell r="I14" t="str">
            <v>KG</v>
          </cell>
          <cell r="J14" t="b">
            <v>1</v>
          </cell>
          <cell r="K14">
            <v>1</v>
          </cell>
          <cell r="L14">
            <v>1</v>
          </cell>
          <cell r="M14">
            <v>1</v>
          </cell>
          <cell r="N14">
            <v>2000</v>
          </cell>
        </row>
        <row r="15">
          <cell r="C15" t="str">
            <v>150001952AF01</v>
          </cell>
          <cell r="D15">
            <v>150001952</v>
          </cell>
          <cell r="E15" t="str">
            <v>KG</v>
          </cell>
          <cell r="F15" t="str">
            <v>KG</v>
          </cell>
          <cell r="G15">
            <v>5802</v>
          </cell>
          <cell r="H15" t="str">
            <v>AF01</v>
          </cell>
          <cell r="I15" t="str">
            <v>KG</v>
          </cell>
          <cell r="J15" t="b">
            <v>1</v>
          </cell>
          <cell r="K15">
            <v>1</v>
          </cell>
          <cell r="L15">
            <v>1</v>
          </cell>
          <cell r="M15">
            <v>1</v>
          </cell>
          <cell r="N15">
            <v>5802</v>
          </cell>
        </row>
        <row r="16">
          <cell r="C16" t="str">
            <v>150001986AF01</v>
          </cell>
          <cell r="D16">
            <v>150001986</v>
          </cell>
          <cell r="E16" t="str">
            <v>KG</v>
          </cell>
          <cell r="F16" t="str">
            <v>KG</v>
          </cell>
          <cell r="G16">
            <v>2364</v>
          </cell>
          <cell r="H16" t="str">
            <v>AF01</v>
          </cell>
          <cell r="I16" t="str">
            <v>KG</v>
          </cell>
          <cell r="J16" t="b">
            <v>1</v>
          </cell>
          <cell r="K16">
            <v>1</v>
          </cell>
          <cell r="L16">
            <v>1</v>
          </cell>
          <cell r="M16">
            <v>1</v>
          </cell>
          <cell r="N16">
            <v>2364</v>
          </cell>
        </row>
        <row r="17">
          <cell r="C17" t="str">
            <v>150001987AF01</v>
          </cell>
          <cell r="D17">
            <v>150001987</v>
          </cell>
          <cell r="E17" t="str">
            <v>KG</v>
          </cell>
          <cell r="F17" t="str">
            <v>KG</v>
          </cell>
          <cell r="G17">
            <v>2489</v>
          </cell>
          <cell r="H17" t="str">
            <v>AF01</v>
          </cell>
          <cell r="I17" t="str">
            <v>KG</v>
          </cell>
          <cell r="J17" t="b">
            <v>1</v>
          </cell>
          <cell r="K17">
            <v>1</v>
          </cell>
          <cell r="L17">
            <v>1</v>
          </cell>
          <cell r="M17">
            <v>1</v>
          </cell>
          <cell r="N17">
            <v>2489</v>
          </cell>
        </row>
        <row r="18">
          <cell r="C18" t="str">
            <v>150001995AF01</v>
          </cell>
          <cell r="D18">
            <v>150001995</v>
          </cell>
          <cell r="E18" t="str">
            <v>KG</v>
          </cell>
          <cell r="F18" t="str">
            <v>KG</v>
          </cell>
          <cell r="G18">
            <v>2926</v>
          </cell>
          <cell r="H18" t="str">
            <v>AF01</v>
          </cell>
          <cell r="I18" t="str">
            <v>KG</v>
          </cell>
          <cell r="J18" t="b">
            <v>1</v>
          </cell>
          <cell r="K18">
            <v>1</v>
          </cell>
          <cell r="L18">
            <v>1</v>
          </cell>
          <cell r="M18">
            <v>1</v>
          </cell>
          <cell r="N18">
            <v>2926</v>
          </cell>
        </row>
      </sheetData>
      <sheetData sheetId="3"/>
      <sheetData sheetId="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lorencia Antonia Rubio Saavedra" id="{947FEE9A-2215-4DC0-AAAA-958832A95D5D}" userId="S::frubio@icbfs.cl::789d86db-00cc-4f20-9cc3-ac92c2c021d3" providerId="AD"/>
</personList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20240902_LP%20OCTUBR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nacio Saez Ravanal" refreshedDate="45397.774256365738" createdVersion="5" refreshedVersion="5" minRefreshableVersion="3" recordCount="1453" xr:uid="{346681C0-D01E-47D7-9C31-F37C90A73254}">
  <cacheSource type="worksheet">
    <worksheetSource ref="A1:AE1183" sheet="NACIONAL" r:id="rId2"/>
  </cacheSource>
  <cacheFields count="29">
    <cacheField name="CÓDIGO" numFmtId="0">
      <sharedItems containsSemiMixedTypes="0" containsString="0" containsNumber="1" containsInteger="1" minValue="40002118" maxValue="968200390"/>
    </cacheField>
    <cacheField name="FS00" numFmtId="0">
      <sharedItems/>
    </cacheField>
    <cacheField name="-" numFmtId="0">
      <sharedItems/>
    </cacheField>
    <cacheField name="ENCARGADO CATEGORÍA" numFmtId="0">
      <sharedItems count="4">
        <s v="MARÍA DE LOS ÁNGELES QUIRÓZ"/>
        <s v="MARLENE SCHWANER"/>
        <s v="MYRIAM GARIN"/>
        <s v="RODRIGO GUAJARDO"/>
      </sharedItems>
    </cacheField>
    <cacheField name="CATEGORÍA" numFmtId="0">
      <sharedItems/>
    </cacheField>
    <cacheField name="FAMILIA" numFmtId="0">
      <sharedItems/>
    </cacheField>
    <cacheField name="DESCRIPCIÓN" numFmtId="0">
      <sharedItems/>
    </cacheField>
    <cacheField name="UMB" numFmtId="0">
      <sharedItems/>
    </cacheField>
    <cacheField name="UMV" numFmtId="0">
      <sharedItems/>
    </cacheField>
    <cacheField name="DESCRIPCION UMV" numFmtId="0">
      <sharedItems/>
    </cacheField>
    <cacheField name="T°" numFmtId="0">
      <sharedItems/>
    </cacheField>
    <cacheField name="ORIGEN" numFmtId="0">
      <sharedItems/>
    </cacheField>
    <cacheField name="COSTO ABRIL" numFmtId="42">
      <sharedItems containsSemiMixedTypes="0" containsString="0" containsNumber="1" minValue="114.81" maxValue="2970108"/>
    </cacheField>
    <cacheField name="ESTADO ABRIL" numFmtId="0">
      <sharedItems count="5">
        <s v="ALZA"/>
        <s v="MANTIENE"/>
        <s v="HASTA AGOTAR STOCK"/>
        <s v="INCORPORACIÓN"/>
        <s v="BAJA"/>
      </sharedItems>
    </cacheField>
    <cacheField name="PRECIO ABRIL" numFmtId="42">
      <sharedItems containsSemiMixedTypes="0" containsString="0" containsNumber="1" minValue="320" maxValue="4900000"/>
    </cacheField>
    <cacheField name="Diferencia" numFmtId="9">
      <sharedItems containsSemiMixedTypes="0" containsString="0" containsNumber="1" containsInteger="1" minValue="-1" maxValue="-1"/>
    </cacheField>
    <cacheField name="CAT. MANUAL AL 15/04" numFmtId="9">
      <sharedItems/>
    </cacheField>
    <cacheField name="S. PROPUESTO LP MAYO" numFmtId="0">
      <sharedItems containsBlank="1"/>
    </cacheField>
    <cacheField name="COSTO MAYO" numFmtId="42">
      <sharedItems containsNonDate="0" containsString="0" containsBlank="1"/>
    </cacheField>
    <cacheField name="ESTADO MAYO" numFmtId="42">
      <sharedItems/>
    </cacheField>
    <cacheField name="PRECIO MAYO" numFmtId="42">
      <sharedItems containsNonDate="0" containsString="0" containsBlank="1"/>
    </cacheField>
    <cacheField name="DIFERENCIA2" numFmtId="42">
      <sharedItems/>
    </cacheField>
    <cacheField name="%MG" numFmtId="9">
      <sharedItems/>
    </cacheField>
    <cacheField name="Margen Unitario" numFmtId="42">
      <sharedItems/>
    </cacheField>
    <cacheField name="Peso Neto UMV (KG)" numFmtId="164">
      <sharedItems containsSemiMixedTypes="0" containsString="0" containsNumber="1" minValue="1E-3" maxValue="82"/>
    </cacheField>
    <cacheField name="Contribución x KG" numFmtId="42">
      <sharedItems/>
    </cacheField>
    <cacheField name="VENTA X UNIDAD" numFmtId="0">
      <sharedItems/>
    </cacheField>
    <cacheField name="DESCUENTO AUTÓNOMO" numFmtId="9">
      <sharedItems containsSemiMixedTypes="0" containsString="0" containsNumber="1" minValue="0" maxValue="0.3"/>
    </cacheField>
    <cacheField name="RECARGO PRECI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3">
  <r>
    <n v="104517680"/>
    <s v="104517680FS00"/>
    <s v="104517680-C04"/>
    <x v="0"/>
    <s v="PAPAS"/>
    <s v="PAPAS ESPECIALES"/>
    <s v="SPICY JACKET WEDGES AVIKO 2,5 KG "/>
    <s v="UN"/>
    <s v="C04"/>
    <s v="Caja 4 Unidades"/>
    <s v="CONGELADOS"/>
    <s v="IFS"/>
    <n v="15102.64"/>
    <x v="0"/>
    <n v="27600"/>
    <n v="-1"/>
    <s v="ACTIVO"/>
    <m/>
    <m/>
    <s v=""/>
    <m/>
    <s v="INDICAR PRECIO VTA"/>
    <s v="-"/>
    <e v="#VALUE!"/>
    <n v="10"/>
    <e v="#VALUE!"/>
    <s v="SI"/>
    <n v="0.05"/>
    <s v="NO"/>
  </r>
  <r>
    <n v="104330400"/>
    <s v="104330400FS00"/>
    <s v="104330400-C04"/>
    <x v="0"/>
    <s v="PAPAS"/>
    <s v="PAPAS ESPECIALES"/>
    <s v="PAPAS NOISETTES AVIKO 2,5 KG 7 G "/>
    <s v="UN"/>
    <s v="C04"/>
    <s v="Caja 4 Unidades"/>
    <s v="CONGELADOS"/>
    <s v="IFS"/>
    <n v="17599.84"/>
    <x v="1"/>
    <n v="24300"/>
    <n v="-1"/>
    <s v="ACTIVO"/>
    <m/>
    <m/>
    <s v=""/>
    <m/>
    <s v="INDICAR PRECIO VTA"/>
    <s v="-"/>
    <e v="#VALUE!"/>
    <n v="10"/>
    <e v="#VALUE!"/>
    <s v="SI"/>
    <n v="0.05"/>
    <s v="NO"/>
  </r>
  <r>
    <n v="104528810"/>
    <s v="104528810FS00"/>
    <s v="104528810-C05"/>
    <x v="0"/>
    <s v="PAPAS"/>
    <s v="OTROS APERITIVOS"/>
    <s v="PAPA WAFFLE AVIKO 1,5 KG "/>
    <s v="UN"/>
    <s v="C05"/>
    <s v="Caja 5 Unidades"/>
    <s v="CONGELADOS"/>
    <s v="IFS"/>
    <n v="10945"/>
    <x v="1"/>
    <n v="17000"/>
    <n v="-1"/>
    <s v="ACTIVO (AS)"/>
    <s v="ACTIVO (AS)"/>
    <m/>
    <s v=""/>
    <m/>
    <s v="INDICAR PRECIO VTA"/>
    <s v="-"/>
    <e v="#VALUE!"/>
    <n v="7.5"/>
    <e v="#VALUE!"/>
    <s v="SI"/>
    <n v="0.2"/>
    <s v="NO"/>
  </r>
  <r>
    <n v="104330690"/>
    <s v="104330690FS00"/>
    <s v="104330690-C04"/>
    <x v="0"/>
    <s v="PAPAS"/>
    <s v="PAPAS ESPECIALES"/>
    <s v="PAPA STEAKHOUSE 8/18 MM AVIKO 2,5 KG "/>
    <s v="UN"/>
    <s v="C04"/>
    <s v="Caja 4 Unidades"/>
    <s v="CONGELADOS"/>
    <s v="IFS"/>
    <n v="13329.16"/>
    <x v="1"/>
    <n v="20700"/>
    <n v="-1"/>
    <s v="ACTIVO"/>
    <m/>
    <m/>
    <s v=""/>
    <m/>
    <s v="INDICAR PRECIO VTA"/>
    <s v="-"/>
    <e v="#VALUE!"/>
    <n v="10"/>
    <e v="#VALUE!"/>
    <s v="SI"/>
    <n v="0.1"/>
    <s v="NO"/>
  </r>
  <r>
    <n v="104522520"/>
    <s v="104522520FS00"/>
    <s v="104522520-C04"/>
    <x v="0"/>
    <s v="BOLLERIA Y REPOSTERIA"/>
    <s v="BOLLERIA Y MASAS DULCES"/>
    <s v="CHURROS BUCLE AVIKO 1 KG "/>
    <s v="UN"/>
    <s v="C04"/>
    <s v="Caja 4 Unidades"/>
    <s v="CONGELADOS"/>
    <s v="IFS"/>
    <n v="9152"/>
    <x v="1"/>
    <n v="18200"/>
    <n v="-1"/>
    <s v="ACTIVO"/>
    <m/>
    <m/>
    <s v=""/>
    <m/>
    <s v="INDICAR PRECIO VTA"/>
    <s v="-"/>
    <e v="#VALUE!"/>
    <n v="4"/>
    <e v="#VALUE!"/>
    <s v="SI"/>
    <n v="0.1"/>
    <s v="NO"/>
  </r>
  <r>
    <n v="104524040"/>
    <s v="104524040FS00"/>
    <s v="104524040-C06"/>
    <x v="0"/>
    <s v="BOLLERIA Y REPOSTERIA"/>
    <s v="BOLLERIA Y MASAS DULCES"/>
    <s v="CHURROS AVIKO 1 KG "/>
    <s v="UN"/>
    <s v="C06"/>
    <s v="Caja 6 Unidades"/>
    <s v="CONGELADOS"/>
    <s v="IFS"/>
    <n v="15608.22"/>
    <x v="1"/>
    <n v="28700"/>
    <n v="-1"/>
    <s v="ACTIVO"/>
    <m/>
    <m/>
    <s v=""/>
    <m/>
    <s v="INDICAR PRECIO VTA"/>
    <s v="-"/>
    <e v="#VALUE!"/>
    <n v="6"/>
    <e v="#VALUE!"/>
    <s v="NO"/>
    <n v="0.11"/>
    <s v="NO"/>
  </r>
  <r>
    <n v="104500450"/>
    <s v="104500450FS00"/>
    <s v="104500450-C04"/>
    <x v="0"/>
    <s v="PAPAS"/>
    <s v="GUARNICIONES LISTAS"/>
    <s v="PURE DE PAPA CONGELADO AVIKO 2,5 KG "/>
    <s v="UN"/>
    <s v="C04"/>
    <s v="Caja 4 Unidades"/>
    <s v="CONGELADOS"/>
    <s v="IFS"/>
    <n v="16067.82"/>
    <x v="1"/>
    <n v="27300"/>
    <n v="-1"/>
    <s v="ACTIVO"/>
    <m/>
    <m/>
    <s v=""/>
    <m/>
    <s v="INDICAR PRECIO VTA"/>
    <s v="-"/>
    <e v="#VALUE!"/>
    <n v="10"/>
    <e v="#VALUE!"/>
    <s v="SI"/>
    <n v="0.11"/>
    <s v="NO"/>
  </r>
  <r>
    <n v="104538620"/>
    <s v="104538620FS00"/>
    <s v="104538620-C05"/>
    <x v="0"/>
    <s v="APERITIVOS"/>
    <s v="OTROS APERITIVOS"/>
    <s v="JALAPEÑO SNACKS AVIKO 1 KG 25 G (C05)"/>
    <s v="UN"/>
    <s v="C05"/>
    <s v="Caja 5 Unidades"/>
    <s v="CONGELADOS"/>
    <s v="IFS"/>
    <n v="36720"/>
    <x v="1"/>
    <n v="53000"/>
    <n v="-1"/>
    <s v="NPI (R)"/>
    <m/>
    <m/>
    <s v=""/>
    <m/>
    <s v="INDICAR PRECIO VTA"/>
    <s v="-"/>
    <e v="#VALUE!"/>
    <n v="5"/>
    <e v="#VALUE!"/>
    <s v="SI"/>
    <n v="0.11"/>
    <s v="NO"/>
  </r>
  <r>
    <n v="104524350"/>
    <s v="104524350FS00"/>
    <s v="104524350-C05"/>
    <x v="0"/>
    <s v="APERITIVOS"/>
    <s v="OTROS APERITIVOS"/>
    <s v="GAUDA STICKS AVIKO 1 KG "/>
    <s v="UN"/>
    <s v="C05"/>
    <s v="Caja 5 Unidades"/>
    <s v="CONGELADOS"/>
    <s v="IFS"/>
    <n v="29896.350000000002"/>
    <x v="1"/>
    <n v="49000"/>
    <n v="-1"/>
    <s v="ACTIVO (AS)"/>
    <s v="ACTIVO (AS)"/>
    <m/>
    <s v=""/>
    <m/>
    <s v="INDICAR PRECIO VTA"/>
    <s v="-"/>
    <e v="#VALUE!"/>
    <n v="5"/>
    <e v="#VALUE!"/>
    <s v="NO"/>
    <n v="0.15"/>
    <s v="NO"/>
  </r>
  <r>
    <n v="104520530"/>
    <s v="104520530FS00"/>
    <s v="104520530-C05"/>
    <x v="0"/>
    <s v="PAPAS"/>
    <s v="CAMOTES BASTON"/>
    <s v="SWEET POTATO CAMOTE AVIKO 2,27 KG "/>
    <s v="UN"/>
    <s v="C05"/>
    <s v="Caja 5 Unidades"/>
    <s v="CONGELADOS"/>
    <s v="IFS"/>
    <n v="45685"/>
    <x v="1"/>
    <n v="68000"/>
    <n v="-1"/>
    <s v="ACTIVO"/>
    <m/>
    <m/>
    <s v=""/>
    <m/>
    <s v="INDICAR PRECIO VTA"/>
    <s v="-"/>
    <e v="#VALUE!"/>
    <n v="11.35"/>
    <e v="#VALUE!"/>
    <s v="SI"/>
    <n v="0.12"/>
    <s v="NO"/>
  </r>
  <r>
    <n v="104516720"/>
    <s v="104516720FS00"/>
    <s v="104516720-C04"/>
    <x v="0"/>
    <s v="PAPAS"/>
    <s v="PAPAS BASTON"/>
    <s v="PAPA SUPERLONG C/PIEL 10 MM AVIKO 2,5 KG "/>
    <s v="UN"/>
    <s v="C04"/>
    <s v="Caja 4 Unidades"/>
    <s v="CONGELADOS"/>
    <s v="IFS"/>
    <n v="16085.4"/>
    <x v="1"/>
    <n v="22900"/>
    <n v="-1"/>
    <s v="ACTIVO"/>
    <m/>
    <m/>
    <s v=""/>
    <m/>
    <s v="INDICAR PRECIO VTA"/>
    <s v="-"/>
    <e v="#VALUE!"/>
    <n v="10"/>
    <e v="#VALUE!"/>
    <s v="SI"/>
    <n v="0.05"/>
    <s v="NO"/>
  </r>
  <r>
    <n v="104330870"/>
    <s v="104330870FS00"/>
    <s v="104330870-C04"/>
    <x v="0"/>
    <s v="PAPAS"/>
    <s v="PAPAS ESPECIALES"/>
    <s v="PAPA TIPO ESPAÑOLA AVIKO 2,5 KG "/>
    <s v="UN"/>
    <s v="C04"/>
    <s v="Caja 4 Unidades"/>
    <s v="CONGELADOS"/>
    <s v="IFS"/>
    <n v="17930.03"/>
    <x v="1"/>
    <n v="25700"/>
    <n v="-1"/>
    <s v="ACTIVO"/>
    <m/>
    <m/>
    <s v=""/>
    <m/>
    <s v="INDICAR PRECIO VTA"/>
    <s v="-"/>
    <e v="#VALUE!"/>
    <n v="10"/>
    <e v="#VALUE!"/>
    <s v="SI"/>
    <n v="0.12"/>
    <s v="NO"/>
  </r>
  <r>
    <n v="104512230"/>
    <s v="104512230FS00"/>
    <s v="104512230-UN"/>
    <x v="0"/>
    <s v="ACEITES Y VINAGRES"/>
    <s v="ACEITES DE OLIVA"/>
    <s v="ACEITE OLIVA E/VIRGEN OLITALIA 5 L "/>
    <s v="UN"/>
    <s v="UN"/>
    <s v="Unidad"/>
    <s v="SECO"/>
    <s v="IFS"/>
    <n v="36188.78"/>
    <x v="1"/>
    <n v="45000"/>
    <n v="-1"/>
    <s v="ACTIVO (AS)"/>
    <s v="ACTIVO (AS)"/>
    <m/>
    <s v=""/>
    <m/>
    <s v="INDICAR PRECIO VTA"/>
    <s v="-"/>
    <e v="#VALUE!"/>
    <n v="5"/>
    <e v="#VALUE!"/>
    <s v="SI"/>
    <n v="0.1"/>
    <s v="NO"/>
  </r>
  <r>
    <n v="104538200"/>
    <s v="104538200FS00"/>
    <s v="104538200-C06"/>
    <x v="0"/>
    <s v="APERITIVOS"/>
    <s v="OTROS APERITIVOS"/>
    <s v="MOZZARELLA FINGERS AVIKO 1 KG 25 G (C06)   "/>
    <s v="UN"/>
    <s v="C06"/>
    <s v="Caja 6 Unidades"/>
    <s v="CONGELADOS"/>
    <s v="IFS"/>
    <n v="39312"/>
    <x v="1"/>
    <n v="75000"/>
    <n v="-1"/>
    <s v="NPI"/>
    <m/>
    <m/>
    <s v=""/>
    <m/>
    <s v="INDICAR PRECIO VTA"/>
    <s v="-"/>
    <e v="#VALUE!"/>
    <n v="6"/>
    <e v="#VALUE!"/>
    <s v="SI"/>
    <n v="0.13"/>
    <s v="NO"/>
  </r>
  <r>
    <n v="104527520"/>
    <s v="104527520FS00"/>
    <s v="104527520-C04"/>
    <x v="0"/>
    <s v="PAPAS"/>
    <s v="PAPAS BASTON"/>
    <s v="PAPA 10 MM AVIKO 2,5 KG "/>
    <s v="UN"/>
    <s v="C04"/>
    <s v="Caja 4 Unidades"/>
    <s v="CONGELADOS"/>
    <s v="IFS"/>
    <n v="13636"/>
    <x v="0"/>
    <n v="23000"/>
    <n v="-1"/>
    <s v="ACTIVO (R)"/>
    <m/>
    <m/>
    <s v=""/>
    <m/>
    <s v="INDICAR PRECIO VTA"/>
    <s v="-"/>
    <e v="#VALUE!"/>
    <n v="10"/>
    <e v="#VALUE!"/>
    <s v="SI"/>
    <n v="0.14000000000000001"/>
    <s v="NO"/>
  </r>
  <r>
    <n v="104533730"/>
    <s v="104533730FS00"/>
    <s v="104533730-C12"/>
    <x v="0"/>
    <s v="BOLLERIA Y REPOSTERIA"/>
    <s v="CREMAS"/>
    <s v="CREMA DE LECHE NESTLE 12X1L "/>
    <s v="UN"/>
    <s v="C12"/>
    <s v="Caja 12 Unidades"/>
    <s v="SECO"/>
    <s v="NFS"/>
    <n v="32964"/>
    <x v="1"/>
    <n v="59000"/>
    <n v="-1"/>
    <s v="ACTIVO (R)"/>
    <m/>
    <m/>
    <s v=""/>
    <m/>
    <s v="INDICAR PRECIO VTA"/>
    <s v="-"/>
    <e v="#VALUE!"/>
    <n v="12.36"/>
    <e v="#VALUE!"/>
    <s v="SI"/>
    <n v="0.1"/>
    <s v="NO"/>
  </r>
  <r>
    <n v="104330930"/>
    <s v="104330930FS00"/>
    <s v="104330930-C04"/>
    <x v="0"/>
    <s v="PAPAS"/>
    <s v="PAPAS ESPECIALES"/>
    <s v="ROSTIK TRIANGULO AVIKO 2,5 KG 63 G "/>
    <s v="UN"/>
    <s v="C04"/>
    <s v="Caja 4 Unidades"/>
    <s v="CONGELADOS"/>
    <s v="IFS"/>
    <n v="16589.29"/>
    <x v="1"/>
    <n v="29000"/>
    <n v="-1"/>
    <s v="ACTIVO"/>
    <m/>
    <m/>
    <s v=""/>
    <m/>
    <s v="INDICAR PRECIO VTA"/>
    <s v="-"/>
    <e v="#VALUE!"/>
    <n v="10"/>
    <e v="#VALUE!"/>
    <s v="SI"/>
    <n v="0.15"/>
    <s v="NO"/>
  </r>
  <r>
    <n v="104517930"/>
    <s v="104517930FS00"/>
    <s v="104517930-C04"/>
    <x v="0"/>
    <s v="PAPAS"/>
    <s v="PAPAS BASTON"/>
    <s v="PAPA CRINKLE 12 MM AVIKO 2,5 KG "/>
    <s v="UN"/>
    <s v="C04"/>
    <s v="Caja 4 Unidades"/>
    <s v="CONGELADOS"/>
    <s v="IFS"/>
    <n v="13992.08"/>
    <x v="1"/>
    <n v="22000"/>
    <n v="-1"/>
    <s v="ACTIVO"/>
    <m/>
    <m/>
    <s v=""/>
    <m/>
    <s v="INDICAR PRECIO VTA"/>
    <s v="-"/>
    <e v="#VALUE!"/>
    <n v="10"/>
    <e v="#VALUE!"/>
    <s v="SI"/>
    <n v="0.15"/>
    <s v="NO"/>
  </r>
  <r>
    <n v="104514840"/>
    <s v="104514840FS00"/>
    <s v="104514840-UN"/>
    <x v="0"/>
    <s v="ACEITES Y VINAGRES"/>
    <s v="ACEITES DE OLIVA"/>
    <s v="ACEITE OLIVA OLITALIA 5 L "/>
    <s v="UN"/>
    <s v="UN"/>
    <s v="Unidad"/>
    <s v="SECO"/>
    <s v="IFS"/>
    <n v="28019.74"/>
    <x v="1"/>
    <n v="44000"/>
    <n v="-1"/>
    <s v="ACTIVO (AS)"/>
    <s v="ACTIVO (AS)"/>
    <m/>
    <s v=""/>
    <m/>
    <s v="INDICAR PRECIO VTA"/>
    <s v="-"/>
    <e v="#VALUE!"/>
    <n v="5"/>
    <e v="#VALUE!"/>
    <s v="SI"/>
    <n v="0.1"/>
    <s v="NO"/>
  </r>
  <r>
    <n v="104330230"/>
    <s v="104330230FS00"/>
    <s v="104330230-C04"/>
    <x v="0"/>
    <s v="PAPAS"/>
    <s v="PAPAS BASTON"/>
    <s v="PAPA 7 MM AVIKO 2,5 KG "/>
    <s v="UN"/>
    <s v="C04"/>
    <s v="Caja 4 Unidades"/>
    <s v="CONGELADOS"/>
    <s v="IFS"/>
    <n v="15158.88"/>
    <x v="1"/>
    <n v="24400"/>
    <n v="-1"/>
    <s v="ACTIVO"/>
    <m/>
    <m/>
    <s v=""/>
    <m/>
    <s v="INDICAR PRECIO VTA"/>
    <s v="-"/>
    <e v="#VALUE!"/>
    <n v="10"/>
    <e v="#VALUE!"/>
    <s v="SI"/>
    <n v="0.15"/>
    <s v="NO"/>
  </r>
  <r>
    <n v="104330920"/>
    <s v="104330920FS00"/>
    <s v="104330920-C04"/>
    <x v="0"/>
    <s v="PAPAS"/>
    <s v="GUARNICIONES LISTAS"/>
    <s v="CROQUETA DE PAPA AVIKO 2,5 KG 22 G "/>
    <s v="UN"/>
    <s v="C04"/>
    <s v="Caja 4 Unidades"/>
    <s v="CONGELADOS"/>
    <s v="IFS"/>
    <n v="15572.02"/>
    <x v="1"/>
    <n v="26700"/>
    <n v="-1"/>
    <s v="ACTIVO"/>
    <m/>
    <m/>
    <s v=""/>
    <m/>
    <s v="INDICAR PRECIO VTA"/>
    <s v="-"/>
    <e v="#VALUE!"/>
    <n v="10"/>
    <e v="#VALUE!"/>
    <s v="SI"/>
    <n v="0.15"/>
    <s v="NO"/>
  </r>
  <r>
    <n v="104527420"/>
    <s v="104527420FS00"/>
    <s v="104527420-C04"/>
    <x v="0"/>
    <s v="PAPAS"/>
    <s v="PAPAS ESPECIALES"/>
    <s v="PAPA SKIN ON WEDGE C/PIEL AVIKO 2,5 KG "/>
    <s v="UN"/>
    <s v="C04"/>
    <s v="Caja 4 Unidades"/>
    <s v="CONGELADOS"/>
    <s v="IFS"/>
    <n v="13392"/>
    <x v="1"/>
    <n v="25600"/>
    <n v="-1"/>
    <s v="ACTIVO (AS)"/>
    <s v="ACTIVO (AS)"/>
    <m/>
    <s v=""/>
    <m/>
    <s v="INDICAR PRECIO VTA"/>
    <s v="-"/>
    <e v="#VALUE!"/>
    <n v="10"/>
    <e v="#VALUE!"/>
    <s v="SI"/>
    <n v="0.16"/>
    <s v="NO"/>
  </r>
  <r>
    <n v="104303010"/>
    <s v="104303010FS00"/>
    <s v="104303010-C04"/>
    <x v="0"/>
    <s v="PAPAS"/>
    <s v="PAPAS BASTON"/>
    <s v="PAPA 14 MM AVIKO 2,5 KG "/>
    <s v="UN"/>
    <s v="C04"/>
    <s v="Caja 4 Unidades"/>
    <s v="CONGELADOS"/>
    <s v="IFS"/>
    <n v="13086.08"/>
    <x v="1"/>
    <n v="23300"/>
    <n v="-1"/>
    <s v="ACTIVO"/>
    <m/>
    <m/>
    <s v=""/>
    <m/>
    <s v="INDICAR PRECIO VTA"/>
    <s v="-"/>
    <e v="#VALUE!"/>
    <n v="10"/>
    <e v="#VALUE!"/>
    <s v="SI"/>
    <n v="0.16"/>
    <s v="NO"/>
  </r>
  <r>
    <n v="104330880"/>
    <s v="104330880FS00"/>
    <s v="104330880-C06"/>
    <x v="0"/>
    <s v="PAPAS"/>
    <s v="GUARNICIONES LISTAS"/>
    <s v="GRATIN PAPA QUESO AVIKO 1,5 KG 100 G "/>
    <s v="UN"/>
    <s v="C06"/>
    <s v="Caja 6 Unidades"/>
    <s v="CONGELADOS"/>
    <s v="IFS"/>
    <n v="33877.89"/>
    <x v="1"/>
    <n v="69500"/>
    <n v="-1"/>
    <s v="ACTIVO"/>
    <m/>
    <m/>
    <s v=""/>
    <m/>
    <s v="INDICAR PRECIO VTA"/>
    <s v="-"/>
    <e v="#VALUE!"/>
    <n v="9"/>
    <e v="#VALUE!"/>
    <s v="SI"/>
    <n v="0.17"/>
    <s v="NO"/>
  </r>
  <r>
    <n v="104330270"/>
    <s v="104330270FS00"/>
    <s v="104330270-C04"/>
    <x v="0"/>
    <s v="PAPAS"/>
    <s v="PAPAS BASTON"/>
    <s v="PAPA CRUNCH 10 MM AVIKO 2,5 KG "/>
    <s v="UN"/>
    <s v="C04"/>
    <s v="Caja 4 Unidades"/>
    <s v="CONGELADOS"/>
    <s v="IFS"/>
    <n v="17864.79"/>
    <x v="1"/>
    <n v="29900"/>
    <n v="-1"/>
    <s v="ACTIVO"/>
    <m/>
    <m/>
    <s v=""/>
    <m/>
    <s v="INDICAR PRECIO VTA"/>
    <s v="-"/>
    <e v="#VALUE!"/>
    <n v="10"/>
    <e v="#VALUE!"/>
    <s v="SI"/>
    <n v="0.18"/>
    <s v="NO"/>
  </r>
  <r>
    <n v="104517170"/>
    <s v="104517170FS00"/>
    <s v="104517170-UN"/>
    <x v="0"/>
    <s v="BOLLERIA Y REPOSTERIA"/>
    <s v="INGREDIENTES REPOSTERIA"/>
    <s v="NUTELLA BALDE 3 KG "/>
    <s v="UN"/>
    <s v="UN"/>
    <s v="Unidad"/>
    <s v="SECO"/>
    <s v="IFS"/>
    <n v="17916.939999999999"/>
    <x v="0"/>
    <n v="30900"/>
    <n v="-1"/>
    <s v="ACTIVO"/>
    <m/>
    <m/>
    <s v=""/>
    <m/>
    <s v="INDICAR PRECIO VTA"/>
    <s v="-"/>
    <e v="#VALUE!"/>
    <n v="3"/>
    <e v="#VALUE!"/>
    <s v="SI"/>
    <n v="0.17"/>
    <s v="NO"/>
  </r>
  <r>
    <n v="104529210"/>
    <s v="104529210FS00"/>
    <s v="104529210-C04"/>
    <x v="0"/>
    <s v="PAPAS"/>
    <s v="PAPAS BASTON"/>
    <s v="PAPA PREMIUM CRUNCH 10 MM AVIKO 2,27 KG "/>
    <s v="UN"/>
    <s v="C04"/>
    <s v="Caja 4 Unidades"/>
    <s v="CONGELADOS"/>
    <s v="IFS"/>
    <n v="14772"/>
    <x v="1"/>
    <n v="25500"/>
    <n v="-1"/>
    <s v="ACTIVO"/>
    <m/>
    <m/>
    <s v=""/>
    <m/>
    <s v="INDICAR PRECIO VTA"/>
    <s v="-"/>
    <e v="#VALUE!"/>
    <n v="9.08"/>
    <e v="#VALUE!"/>
    <s v="SI"/>
    <n v="0.18"/>
    <s v="NO"/>
  </r>
  <r>
    <n v="104527430"/>
    <s v="104527430FS00"/>
    <s v="104527430-C04"/>
    <x v="0"/>
    <s v="PAPAS"/>
    <s v="PAPAS BASTON"/>
    <s v="PAPA 12 MM AVIKO 2,5 KG "/>
    <s v="UN"/>
    <s v="C04"/>
    <s v="Caja 4 Unidades"/>
    <s v="CONGELADOS"/>
    <s v="IFS"/>
    <n v="12640"/>
    <x v="0"/>
    <n v="22700"/>
    <n v="-1"/>
    <s v="ACTIVO (R)"/>
    <m/>
    <m/>
    <s v=""/>
    <m/>
    <s v="INDICAR PRECIO VTA"/>
    <s v="-"/>
    <e v="#VALUE!"/>
    <n v="10"/>
    <e v="#VALUE!"/>
    <s v="SI"/>
    <n v="0.1"/>
    <s v="NO"/>
  </r>
  <r>
    <n v="102140230"/>
    <s v="102140230FS00"/>
    <s v="102140230-C16"/>
    <x v="0"/>
    <s v="CONSERVAS"/>
    <s v="PESCADOS"/>
    <s v="ATUN ACEITE VAN CAMPS 3 UDS. 80 G IMP "/>
    <s v="UN"/>
    <s v="C16"/>
    <s v="Caja 48 Unidades"/>
    <s v="SECO"/>
    <s v="FIB"/>
    <n v="19023"/>
    <x v="0"/>
    <n v="65500"/>
    <n v="-1"/>
    <s v="ACTIVO"/>
    <m/>
    <m/>
    <s v=""/>
    <m/>
    <s v="INDICAR PRECIO VTA"/>
    <s v="-"/>
    <e v="#VALUE!"/>
    <n v="3.84"/>
    <e v="#VALUE!"/>
    <s v="SI"/>
    <n v="0.2"/>
    <s v="NO"/>
  </r>
  <r>
    <n v="102140240"/>
    <s v="102140240FS00"/>
    <s v="102140240-C16"/>
    <x v="0"/>
    <s v="CONSERVAS"/>
    <s v="PESCADOS"/>
    <s v="ATUN AGUA VAN CAMPS 3 UDS. 80 G IMP "/>
    <s v="UN"/>
    <s v="C16"/>
    <s v="Caja 48 Unidades"/>
    <s v="SECO"/>
    <s v="FIB"/>
    <n v="18318"/>
    <x v="0"/>
    <n v="64300"/>
    <n v="-1"/>
    <s v="ACTIVO"/>
    <m/>
    <m/>
    <s v=""/>
    <m/>
    <s v="INDICAR PRECIO VTA"/>
    <s v="-"/>
    <e v="#VALUE!"/>
    <n v="3.84"/>
    <e v="#VALUE!"/>
    <s v="SI"/>
    <n v="0.2"/>
    <s v="NO"/>
  </r>
  <r>
    <n v="104537630"/>
    <s v="104537630FS00"/>
    <s v="104537630-C20"/>
    <x v="0"/>
    <s v="ACEITES Y VINAGRES"/>
    <s v="ACEITES DE OLIVA"/>
    <s v="ACEITE OLIVA NUTRICAMPO 500 ML "/>
    <s v="UN"/>
    <s v="C20"/>
    <s v="Caja 20 Unidades"/>
    <s v="SECO"/>
    <s v="NFS"/>
    <n v="45560"/>
    <x v="1"/>
    <n v="66000"/>
    <n v="-1"/>
    <s v="NPI (R)"/>
    <m/>
    <m/>
    <s v=""/>
    <m/>
    <s v="INDICAR PRECIO VTA"/>
    <s v="-"/>
    <e v="#VALUE!"/>
    <n v="7.2"/>
    <e v="#VALUE!"/>
    <s v="SI"/>
    <n v="0.1"/>
    <s v="NO"/>
  </r>
  <r>
    <n v="104537620"/>
    <s v="104537620FS00"/>
    <s v="104537620-X00"/>
    <x v="0"/>
    <s v="ACEITES Y VINAGRES"/>
    <s v="MINI PORCIONES"/>
    <s v="ACEITE OLIVA ORO VERDE 8 ML "/>
    <s v="X00"/>
    <s v="X00"/>
    <s v="Caja 300 Unidades"/>
    <s v="SECO"/>
    <s v="NFS"/>
    <n v="14700"/>
    <x v="1"/>
    <n v="27000"/>
    <n v="-1"/>
    <s v="NPI (R)"/>
    <m/>
    <m/>
    <s v=""/>
    <m/>
    <s v="INDICAR PRECIO VTA"/>
    <s v="-"/>
    <e v="#VALUE!"/>
    <n v="3"/>
    <e v="#VALUE!"/>
    <s v="NO"/>
    <n v="0.1"/>
    <s v="NO"/>
  </r>
  <r>
    <n v="104537640"/>
    <s v="104537640FS00"/>
    <s v="104537640-C10"/>
    <x v="0"/>
    <s v="OTROS ABARROTES"/>
    <s v="ARROZ"/>
    <s v="ARROZ G2 BLUE BONNET TUCAPEL 1 KG "/>
    <s v="UN"/>
    <s v="C10"/>
    <s v="Caja 10 Unidades"/>
    <s v="SECO"/>
    <s v="NFS"/>
    <n v="7300"/>
    <x v="0"/>
    <n v="16600"/>
    <n v="-1"/>
    <s v="NPI (R)"/>
    <m/>
    <m/>
    <s v=""/>
    <m/>
    <s v="INDICAR PRECIO VTA"/>
    <s v="-"/>
    <e v="#VALUE!"/>
    <n v="10"/>
    <e v="#VALUE!"/>
    <s v="SI"/>
    <n v="0.03"/>
    <s v="NO"/>
  </r>
  <r>
    <n v="104531070"/>
    <s v="104531070FS00"/>
    <s v="104531070-C12"/>
    <x v="0"/>
    <s v="ACEITES Y VINAGRES"/>
    <s v="ACEITES DE OLIVA"/>
    <s v="ACEITE OLIVA E/VIRGEN OLITALIA 250 ML "/>
    <s v="UN"/>
    <s v="C12"/>
    <s v="Caja 12 Unidades"/>
    <s v="SECO"/>
    <s v="IFS"/>
    <n v="23679.72"/>
    <x v="1"/>
    <n v="52000"/>
    <n v="-1"/>
    <s v="ACTIVO (AS)"/>
    <s v="ACTIVO (AS)"/>
    <m/>
    <s v=""/>
    <m/>
    <s v="INDICAR PRECIO VTA"/>
    <s v="-"/>
    <e v="#VALUE!"/>
    <n v="3"/>
    <e v="#VALUE!"/>
    <s v="SI"/>
    <n v="0.1"/>
    <s v="NO"/>
  </r>
  <r>
    <n v="104539200"/>
    <s v="104539200FS00"/>
    <s v="104539200-C12"/>
    <x v="0"/>
    <s v="PLATOS PREPARADOS"/>
    <s v="PLATOS PREPARADOS"/>
    <s v="LASAGNA BOLOGNESA SADIA 350 GR CONG"/>
    <s v="UN"/>
    <s v="C12"/>
    <s v="Caja 12 Unidades"/>
    <s v="CONGELADOS"/>
    <s v="NFS"/>
    <n v="14244"/>
    <x v="1"/>
    <n v="23880"/>
    <n v="-1"/>
    <s v="NPI"/>
    <m/>
    <m/>
    <s v=""/>
    <m/>
    <s v="INDICAR PRECIO VTA"/>
    <s v="-"/>
    <e v="#VALUE!"/>
    <n v="4.2"/>
    <e v="#VALUE!"/>
    <s v="SI"/>
    <n v="0.15"/>
    <s v="NO"/>
  </r>
  <r>
    <n v="104537680"/>
    <s v="104537680FS00"/>
    <s v="104537680-UN"/>
    <x v="0"/>
    <s v="SUMINISTROS"/>
    <s v="DESECHABLES"/>
    <s v="GUANTES NITRILO NEGRO TALLA L 100 UDS "/>
    <s v="UN"/>
    <s v="UN"/>
    <s v="Unidad"/>
    <s v="SECO"/>
    <s v="NFS"/>
    <n v="3994"/>
    <x v="1"/>
    <n v="4800"/>
    <n v="-1"/>
    <s v="ACTIVO"/>
    <m/>
    <m/>
    <s v=""/>
    <m/>
    <s v="INDICAR PRECIO VTA"/>
    <s v="-"/>
    <e v="#VALUE!"/>
    <n v="0.43"/>
    <e v="#VALUE!"/>
    <s v="SI"/>
    <n v="0.1"/>
    <s v="NO"/>
  </r>
  <r>
    <n v="104537670"/>
    <s v="104537670FS00"/>
    <s v="104537670-UN"/>
    <x v="0"/>
    <s v="SUMINISTROS"/>
    <s v="DESECHABLES"/>
    <s v="GUANTES NITRILO NEGRO TALLA M 100 UDS "/>
    <s v="UN"/>
    <s v="UN"/>
    <s v="Unidad"/>
    <s v="SECO"/>
    <s v="NFS"/>
    <n v="3990"/>
    <x v="1"/>
    <n v="4800"/>
    <n v="-1"/>
    <s v="ACTIVO"/>
    <m/>
    <m/>
    <s v=""/>
    <m/>
    <s v="INDICAR PRECIO VTA"/>
    <s v="-"/>
    <e v="#VALUE!"/>
    <n v="0.41"/>
    <e v="#VALUE!"/>
    <s v="SI"/>
    <n v="0.1"/>
    <s v="NO"/>
  </r>
  <r>
    <n v="104537660"/>
    <s v="104537660FS00"/>
    <s v="104537660-UN"/>
    <x v="0"/>
    <s v="SUMINISTROS"/>
    <s v="DESECHABLES"/>
    <s v="GUANTES NITRILO NEGRO TALLA S 100 UDS "/>
    <s v="UN"/>
    <s v="UN"/>
    <s v="Unidad"/>
    <s v="SECO"/>
    <s v="NFS"/>
    <n v="3990"/>
    <x v="1"/>
    <n v="4800"/>
    <n v="-1"/>
    <s v="ACTIVO"/>
    <m/>
    <m/>
    <s v=""/>
    <m/>
    <s v="INDICAR PRECIO VTA"/>
    <s v="-"/>
    <e v="#VALUE!"/>
    <n v="0.38"/>
    <e v="#VALUE!"/>
    <s v="SI"/>
    <n v="0.1"/>
    <s v="NO"/>
  </r>
  <r>
    <n v="104537740"/>
    <s v="104537740FS00"/>
    <s v="104537740-V00"/>
    <x v="0"/>
    <s v="SALSAS Y ADEREZOS"/>
    <s v="MINI PORCIONES"/>
    <s v="MAYONESA MINI DELI KRAFT 7 G "/>
    <s v="UN"/>
    <s v="V00"/>
    <s v="Caja 500 Unidades"/>
    <s v="SECO"/>
    <s v="NFS"/>
    <n v="13500"/>
    <x v="1"/>
    <n v="20000"/>
    <n v="-1"/>
    <s v="NPI (R)"/>
    <m/>
    <m/>
    <s v=""/>
    <m/>
    <s v="INDICAR PRECIO VTA"/>
    <s v="-"/>
    <e v="#VALUE!"/>
    <n v="5"/>
    <e v="#VALUE!"/>
    <s v="NO"/>
    <n v="7.0000000000000007E-2"/>
    <s v="NO"/>
  </r>
  <r>
    <n v="104514870"/>
    <s v="104514870FS00"/>
    <s v="104514870-UN"/>
    <x v="0"/>
    <s v="ACEITES Y VINAGRES"/>
    <s v="ACETOS BALSAMICOS"/>
    <s v="ACETO BALSAMICO OLITALIA 5 L "/>
    <s v="UN"/>
    <s v="UN"/>
    <s v="Unidad"/>
    <s v="SECO"/>
    <s v="IFS"/>
    <n v="8116.53"/>
    <x v="1"/>
    <n v="21078"/>
    <n v="-1"/>
    <s v="ACTIVO (AS)"/>
    <s v="ACTIVO (AS)"/>
    <m/>
    <s v=""/>
    <m/>
    <s v="INDICAR PRECIO VTA"/>
    <s v="-"/>
    <e v="#VALUE!"/>
    <n v="5"/>
    <e v="#VALUE!"/>
    <s v="SI"/>
    <n v="0.1"/>
    <s v="NO"/>
  </r>
  <r>
    <n v="201200082"/>
    <s v="201200082FS00"/>
    <s v="201200082-C04"/>
    <x v="0"/>
    <s v="ACEITUNAS Y ENCURTIDOS"/>
    <s v="ENCURTIDOS"/>
    <s v="PEPINO RODAJAS CORTE LISO 4X1,5 KG NAC. "/>
    <s v="UN"/>
    <s v="C04"/>
    <s v="Caja 4 Unidades"/>
    <s v="SECO"/>
    <s v="IJB"/>
    <n v="7881.1"/>
    <x v="1"/>
    <n v="15000"/>
    <n v="-1"/>
    <s v="NPI (R)"/>
    <m/>
    <m/>
    <s v=""/>
    <m/>
    <s v="INDICAR PRECIO VTA"/>
    <s v="-"/>
    <e v="#VALUE!"/>
    <n v="9.1999999999999993"/>
    <e v="#VALUE!"/>
    <s v="SI"/>
    <n v="0.03"/>
    <s v="NO"/>
  </r>
  <r>
    <n v="104539210"/>
    <s v="104539210FS00"/>
    <s v="104539210-C12"/>
    <x v="0"/>
    <s v="PLATOS PREPARADOS"/>
    <s v="PLATOS PREPARADOS"/>
    <s v="LASAGNA MIX DE QUESOS SADIA 350 GR CONG"/>
    <s v="UN"/>
    <s v="C12"/>
    <s v="Caja 12 Unidades"/>
    <s v="CONGELADOS"/>
    <s v="NFS"/>
    <n v="14244"/>
    <x v="1"/>
    <n v="23880"/>
    <n v="-1"/>
    <s v="NPI"/>
    <m/>
    <m/>
    <s v=""/>
    <m/>
    <s v="INDICAR PRECIO VTA"/>
    <s v="-"/>
    <e v="#VALUE!"/>
    <n v="4.2"/>
    <e v="#VALUE!"/>
    <s v="SI"/>
    <n v="0.15"/>
    <s v="NO"/>
  </r>
  <r>
    <n v="104531100"/>
    <s v="104531100FS00"/>
    <s v="104531100-C12"/>
    <x v="0"/>
    <s v="ACEITES Y VINAGRES"/>
    <s v="ACETOS BALSAMICOS"/>
    <s v="ACETO BALSAMICO MODENA OLITALIA 250 ML "/>
    <s v="UN"/>
    <s v="C12"/>
    <s v="Caja 12 Unidades"/>
    <s v="SECO"/>
    <s v="IFS"/>
    <n v="12148.8"/>
    <x v="1"/>
    <n v="17600"/>
    <n v="-1"/>
    <s v="ACTIVO (AS)"/>
    <s v="ACTIVO (AS)"/>
    <m/>
    <s v=""/>
    <m/>
    <s v="INDICAR PRECIO VTA"/>
    <s v="-"/>
    <e v="#VALUE!"/>
    <n v="3"/>
    <e v="#VALUE!"/>
    <s v="SI"/>
    <n v="0.1"/>
    <s v="NO"/>
  </r>
  <r>
    <n v="104533240"/>
    <s v="104533240FS00"/>
    <s v="104533240-UN"/>
    <x v="0"/>
    <s v="BOLLERIA Y REPOSTERIA"/>
    <s v="INGREDIENTES REPOSTERIA"/>
    <s v="GLASEADO CHOCOLATE 5 KG CSM "/>
    <s v="UN"/>
    <s v="UN"/>
    <s v="Unidad"/>
    <s v="SECO"/>
    <s v="IFS"/>
    <n v="11945"/>
    <x v="1"/>
    <n v="20000"/>
    <n v="-1"/>
    <s v="ACTIVO (AS)"/>
    <s v="ACTIVO (AS)"/>
    <m/>
    <s v=""/>
    <m/>
    <s v="INDICAR PRECIO VTA"/>
    <s v="-"/>
    <e v="#VALUE!"/>
    <n v="5"/>
    <e v="#VALUE!"/>
    <s v="SI"/>
    <n v="0.1"/>
    <s v="NO"/>
  </r>
  <r>
    <n v="104533260"/>
    <s v="104533260FS00"/>
    <s v="104533260-AJ"/>
    <x v="0"/>
    <s v="BOLLERIA Y REPOSTERIA"/>
    <s v="PREMEZCLAS"/>
    <s v="MEJORADOR PANES CROCANTES 25 KG CSM "/>
    <s v="AJ"/>
    <s v="AJ"/>
    <s v="Saco"/>
    <s v="SECO"/>
    <s v="IFS"/>
    <n v="71374"/>
    <x v="1"/>
    <n v="122500"/>
    <n v="-1"/>
    <s v="ACTIVO (AS)"/>
    <s v="ACTIVO (AS)"/>
    <m/>
    <s v=""/>
    <m/>
    <s v="INDICAR PRECIO VTA"/>
    <s v="-"/>
    <e v="#VALUE!"/>
    <n v="25"/>
    <e v="#VALUE!"/>
    <s v="SI"/>
    <n v="0.1"/>
    <s v="NO"/>
  </r>
  <r>
    <n v="104360460"/>
    <s v="104360460FS00"/>
    <s v="104360460-C20"/>
    <x v="0"/>
    <s v="SUMINISTROS"/>
    <s v="DESECHABLES"/>
    <s v="PALITOS SUSHI BAMBOO 100 PARES "/>
    <s v="UN"/>
    <s v="C20"/>
    <s v="Caja 20 Unidades"/>
    <s v="SECO"/>
    <s v="IFS"/>
    <n v="46805.4"/>
    <x v="1"/>
    <n v="65000"/>
    <n v="-1"/>
    <s v="ACTIVO (AS)"/>
    <s v="ACTIVO (AS)"/>
    <m/>
    <s v=""/>
    <m/>
    <s v="INDICAR PRECIO VTA"/>
    <s v="-"/>
    <e v="#VALUE!"/>
    <n v="9.6"/>
    <e v="#VALUE!"/>
    <s v="NO"/>
    <n v="0.1"/>
    <s v="NO"/>
  </r>
  <r>
    <n v="104533370"/>
    <s v="104533370FS00"/>
    <s v="104533370-AJ"/>
    <x v="0"/>
    <s v="BOLLERIA Y REPOSTERIA"/>
    <s v="PREMEZCLAS"/>
    <s v="MEJORADOR PANES SOFT CL 25 KG CSM "/>
    <s v="AJ"/>
    <s v="AJ"/>
    <s v="Saco"/>
    <s v="SECO"/>
    <s v="IFS"/>
    <n v="100064"/>
    <x v="1"/>
    <n v="147500"/>
    <n v="-1"/>
    <s v="ACTIVO (AS)"/>
    <s v="ACTIVO (AS)"/>
    <m/>
    <s v=""/>
    <m/>
    <s v="INDICAR PRECIO VTA"/>
    <s v="-"/>
    <e v="#VALUE!"/>
    <n v="25"/>
    <e v="#VALUE!"/>
    <s v="SI"/>
    <n v="0.1"/>
    <s v="NO"/>
  </r>
  <r>
    <n v="104533440"/>
    <s v="104533440FS00"/>
    <s v="104533440-AJ"/>
    <x v="0"/>
    <s v="BOLLERIA Y REPOSTERIA"/>
    <s v="PREMEZCLAS"/>
    <s v="PRE-MIX PANES RUSTICOS 25 KG CSM "/>
    <s v="AJ"/>
    <s v="AJ"/>
    <s v="Saco"/>
    <s v="SECO"/>
    <s v="IFS"/>
    <n v="90345"/>
    <x v="1"/>
    <n v="145000"/>
    <n v="-1"/>
    <s v="ACTIVO (AS)"/>
    <s v="ACTIVO (AS)"/>
    <m/>
    <s v=""/>
    <m/>
    <s v="INDICAR PRECIO VTA"/>
    <s v="-"/>
    <e v="#VALUE!"/>
    <n v="25"/>
    <e v="#VALUE!"/>
    <s v="SI"/>
    <n v="0.1"/>
    <s v="NO"/>
  </r>
  <r>
    <n v="104533460"/>
    <s v="104533460FS00"/>
    <s v="104533460-AJ"/>
    <x v="0"/>
    <s v="BOLLERIA Y REPOSTERIA"/>
    <s v="PREMEZCLAS"/>
    <s v="QUEQUE ARENA 25 KG CSM "/>
    <s v="AJ"/>
    <s v="AJ"/>
    <s v="Saco"/>
    <s v="SECO"/>
    <s v="IFS"/>
    <n v="127777"/>
    <x v="1"/>
    <n v="150000"/>
    <n v="-1"/>
    <s v="ACTIVO (AS)"/>
    <s v="ACTIVO (AS)"/>
    <m/>
    <s v=""/>
    <m/>
    <s v="INDICAR PRECIO VTA"/>
    <s v="-"/>
    <e v="#VALUE!"/>
    <n v="25"/>
    <e v="#VALUE!"/>
    <s v="SI"/>
    <n v="0.1"/>
    <s v="NO"/>
  </r>
  <r>
    <n v="104537500"/>
    <s v="104537500FS00"/>
    <s v="104537500-C04"/>
    <x v="0"/>
    <s v="BOLLERIA Y REPOSTERIA"/>
    <s v="INGREDIENTES REPOSTERIA"/>
    <s v="GLASEADO CHOCOLATE 4 X 2,5KG CSM"/>
    <s v="UN"/>
    <s v="C04"/>
    <s v="Caja 4 Unidades"/>
    <s v="SECO"/>
    <s v="IFS"/>
    <n v="23340"/>
    <x v="1"/>
    <n v="40000"/>
    <n v="-1"/>
    <s v="ACTIVO (AS)"/>
    <s v="ACTIVO (AS)"/>
    <m/>
    <s v=""/>
    <m/>
    <s v="INDICAR PRECIO VTA"/>
    <s v="-"/>
    <e v="#VALUE!"/>
    <n v="10"/>
    <e v="#VALUE!"/>
    <s v="SI"/>
    <n v="0.1"/>
    <s v="NO"/>
  </r>
  <r>
    <n v="104533360"/>
    <s v="104533360FS00"/>
    <s v="104533360-UN"/>
    <x v="0"/>
    <s v="BOLLERIA Y REPOSTERIA"/>
    <s v="PREMEZCLAS"/>
    <s v="PRALINE CROCANTE CARAMELO SALADO CSM "/>
    <s v="UN"/>
    <s v="UN"/>
    <s v="Unidad"/>
    <s v="SECO"/>
    <s v="IFS"/>
    <n v="47796"/>
    <x v="2"/>
    <n v="87000"/>
    <n v="-1"/>
    <s v="DESCONTINUADO"/>
    <s v="DESCONTINUADO"/>
    <m/>
    <s v="HASTA AGOTAR STOCK"/>
    <m/>
    <s v="INDICAR PRECIO VTA"/>
    <s v="-"/>
    <e v="#VALUE!"/>
    <n v="4"/>
    <e v="#VALUE!"/>
    <s v="SI"/>
    <n v="0.2"/>
    <s v="NO"/>
  </r>
  <r>
    <n v="101310243"/>
    <s v="101310243FS00"/>
    <s v="101310243-C12"/>
    <x v="0"/>
    <s v="ACEITES Y VINAGRES"/>
    <s v="ACETOS BALSAMICOS"/>
    <s v="ACETO BALSAMICO EDRA 500 CC "/>
    <s v="UN"/>
    <s v="C12"/>
    <s v="Caja 12 Unidades"/>
    <s v="SECO"/>
    <s v="FIB"/>
    <n v="15844"/>
    <x v="0"/>
    <n v="28800"/>
    <n v="-1"/>
    <s v="NPI (R)"/>
    <m/>
    <m/>
    <s v=""/>
    <m/>
    <s v="INDICAR PRECIO VTA"/>
    <s v="-"/>
    <e v="#VALUE!"/>
    <n v="6"/>
    <e v="#VALUE!"/>
    <s v="SI"/>
    <n v="0.1"/>
    <s v="NO"/>
  </r>
  <r>
    <n v="102320100"/>
    <s v="102320100FS00"/>
    <s v="102320100-D12"/>
    <x v="0"/>
    <s v="OTROS ABARROTES"/>
    <s v="DULCES Y CHOCOLATES"/>
    <s v="TIC TAC NARANJA 16 G "/>
    <s v="UN"/>
    <s v="D12"/>
    <s v="Display 12 Unidades"/>
    <s v="SECO"/>
    <s v="FIB"/>
    <n v="2228.66"/>
    <x v="1"/>
    <n v="3771"/>
    <n v="-1"/>
    <s v="ACTIVO"/>
    <m/>
    <m/>
    <s v=""/>
    <m/>
    <s v="INDICAR PRECIO VTA"/>
    <s v="-"/>
    <e v="#VALUE!"/>
    <n v="0.192"/>
    <e v="#VALUE!"/>
    <s v="SI"/>
    <n v="0.1"/>
    <s v="NO"/>
  </r>
  <r>
    <n v="102320050"/>
    <s v="102320050FS00"/>
    <s v="102320050-D12"/>
    <x v="0"/>
    <s v="OTROS ABARROTES"/>
    <s v="DULCES Y CHOCOLATES"/>
    <s v="TIC TAC MENTA 16 G "/>
    <s v="UN"/>
    <s v="D12"/>
    <s v="Display 12 Unidades"/>
    <s v="SECO"/>
    <s v="FIB"/>
    <n v="2293.11"/>
    <x v="1"/>
    <n v="3771"/>
    <n v="-1"/>
    <s v="ACTIVO"/>
    <m/>
    <m/>
    <s v=""/>
    <m/>
    <s v="INDICAR PRECIO VTA"/>
    <s v="-"/>
    <e v="#VALUE!"/>
    <n v="0.192"/>
    <e v="#VALUE!"/>
    <s v="SI"/>
    <n v="0.1"/>
    <s v="NO"/>
  </r>
  <r>
    <n v="101500000"/>
    <s v="101500000FS00"/>
    <s v="101500000-C48"/>
    <x v="0"/>
    <s v="CONSERVAS"/>
    <s v="PESCADOS"/>
    <s v="ATUN AGUA ESMERALDA 160 G IMPORTADO "/>
    <s v="UN"/>
    <s v="C48"/>
    <s v="Caja 48 Unidades"/>
    <s v="SECO"/>
    <s v="FIB"/>
    <n v="16324.26"/>
    <x v="1"/>
    <n v="27000"/>
    <n v="-1"/>
    <s v="ACTIVO (R)"/>
    <m/>
    <m/>
    <s v=""/>
    <m/>
    <s v="INDICAR PRECIO VTA"/>
    <s v="-"/>
    <e v="#VALUE!"/>
    <n v="7.68"/>
    <e v="#VALUE!"/>
    <s v="SI"/>
    <n v="0.03"/>
    <s v="NO"/>
  </r>
  <r>
    <n v="104517010"/>
    <s v="104517010FS00"/>
    <s v="104517010-C06"/>
    <x v="0"/>
    <s v="APERITIVOS"/>
    <s v="OTROS APERITIVOS"/>
    <s v="AROS CEBOLLA AVIKO 1,1 KG 16,5 G "/>
    <s v="UN"/>
    <s v="C06"/>
    <s v="Caja 6 Unidades"/>
    <s v="CONGELADOS"/>
    <s v="IFS"/>
    <n v="18171.48"/>
    <x v="1"/>
    <n v="30000"/>
    <n v="-1"/>
    <s v="ACTIVO"/>
    <m/>
    <m/>
    <s v=""/>
    <m/>
    <s v="INDICAR PRECIO VTA"/>
    <s v="-"/>
    <e v="#VALUE!"/>
    <n v="6.6"/>
    <e v="#VALUE!"/>
    <s v="SI"/>
    <n v="0.14000000000000001"/>
    <s v="NO"/>
  </r>
  <r>
    <n v="104519410"/>
    <s v="104519410FS00"/>
    <s v="104519410-UN"/>
    <x v="0"/>
    <s v="ACEITES Y VINAGRES"/>
    <s v="ACEITES VEGETALES"/>
    <s v="ACEITE MARAVILLA 5 L "/>
    <s v="UN"/>
    <s v="UN"/>
    <s v="Unidad"/>
    <s v="SECO"/>
    <s v="NFS"/>
    <n v="6498"/>
    <x v="1"/>
    <n v="10000"/>
    <n v="-1"/>
    <s v="ACTIVO"/>
    <m/>
    <m/>
    <s v=""/>
    <m/>
    <s v="INDICAR PRECIO VTA"/>
    <s v="-"/>
    <e v="#VALUE!"/>
    <n v="5"/>
    <e v="#VALUE!"/>
    <s v="SI"/>
    <n v="0.15"/>
    <s v="NO"/>
  </r>
  <r>
    <n v="201113010"/>
    <s v="201113010FS00"/>
    <s v="201113010-C32"/>
    <x v="0"/>
    <s v="SNACKS Y FRUTOS SECOS"/>
    <s v="FRUTOS SECOS"/>
    <s v="FRUITS &amp; NUTS MORADO RRP 32X80G "/>
    <s v="UN"/>
    <s v="C32"/>
    <s v="Caja 32 Unidades"/>
    <s v="SECO"/>
    <s v="FIB"/>
    <n v="11080.32"/>
    <x v="1"/>
    <n v="22990"/>
    <n v="-1"/>
    <s v="ACTIVO (R)"/>
    <m/>
    <m/>
    <s v=""/>
    <m/>
    <s v="INDICAR PRECIO VTA"/>
    <s v="-"/>
    <e v="#VALUE!"/>
    <n v="2.56"/>
    <e v="#VALUE!"/>
    <s v="NO"/>
    <n v="0.2"/>
    <s v="NO"/>
  </r>
  <r>
    <n v="102500042"/>
    <s v="102500042FS00"/>
    <s v="102500042-C12"/>
    <x v="0"/>
    <s v="OTROS ABARROTES"/>
    <s v="PASTAS"/>
    <s v="PENNE RIGATE BARILLA 500G "/>
    <s v="UN"/>
    <s v="C12"/>
    <s v="Caja 12 Unidades"/>
    <s v="SECO"/>
    <s v="FIB"/>
    <n v="15473"/>
    <x v="1"/>
    <n v="20500"/>
    <n v="-1"/>
    <s v="ACTIVO"/>
    <m/>
    <m/>
    <s v=""/>
    <m/>
    <s v="INDICAR PRECIO VTA"/>
    <s v="-"/>
    <e v="#VALUE!"/>
    <n v="6"/>
    <e v="#VALUE!"/>
    <s v="SI"/>
    <n v="0.03"/>
    <s v="NO"/>
  </r>
  <r>
    <n v="104533630"/>
    <s v="104533630FS00"/>
    <s v="104533630-D04"/>
    <x v="0"/>
    <s v="SUMINISTROS"/>
    <s v="PRODUCTOS TISSUE"/>
    <s v="52093 HIGIENICO CLASSIC JUMBO 1H 500 M "/>
    <s v="UN"/>
    <s v="D04"/>
    <s v="Display 4 Unidades"/>
    <s v="SECO"/>
    <s v="NFS"/>
    <n v="6636"/>
    <x v="1"/>
    <n v="13200"/>
    <n v="-1"/>
    <s v="ACTIVO (R)"/>
    <m/>
    <m/>
    <s v=""/>
    <m/>
    <s v="INDICAR PRECIO VTA"/>
    <s v="-"/>
    <e v="#VALUE!"/>
    <n v="2.68"/>
    <e v="#VALUE!"/>
    <s v="NO"/>
    <n v="0.05"/>
    <s v="NO"/>
  </r>
  <r>
    <n v="104320510"/>
    <s v="104320510FS00"/>
    <s v="104320510-C24"/>
    <x v="0"/>
    <s v="CONSERVAS"/>
    <s v="VERDURAS"/>
    <s v="ESPARRAGOS VERDES ESMERALDA 425 G "/>
    <s v="UN"/>
    <s v="C24"/>
    <s v="Caja 24 Unidades"/>
    <s v="SECO"/>
    <s v="FIB"/>
    <n v="24185.440000000002"/>
    <x v="1"/>
    <n v="42990"/>
    <n v="-1"/>
    <s v="ACTIVO"/>
    <m/>
    <m/>
    <s v=""/>
    <m/>
    <s v="INDICAR PRECIO VTA"/>
    <s v="-"/>
    <e v="#VALUE!"/>
    <n v="10.199999999999999"/>
    <e v="#VALUE!"/>
    <s v="SI"/>
    <n v="0.1"/>
    <s v="NO"/>
  </r>
  <r>
    <n v="104524260"/>
    <s v="104524260FS00"/>
    <s v="104524260-Z00"/>
    <x v="0"/>
    <s v="SUMINISTROS"/>
    <s v="DESECHABLES"/>
    <s v="GUANTES LATEX TALLA L 100 UDS. "/>
    <s v="UN"/>
    <s v="Z00"/>
    <s v="Caja 100 Unidades"/>
    <s v="SECO"/>
    <s v="NFS"/>
    <n v="2720"/>
    <x v="1"/>
    <n v="5000"/>
    <n v="-1"/>
    <s v="ACTIVO"/>
    <m/>
    <m/>
    <s v=""/>
    <m/>
    <s v="INDICAR PRECIO VTA"/>
    <s v="-"/>
    <e v="#VALUE!"/>
    <n v="0.2"/>
    <e v="#VALUE!"/>
    <s v="NO"/>
    <n v="0.1"/>
    <s v="NO"/>
  </r>
  <r>
    <n v="104534820"/>
    <s v="104534820FS00"/>
    <s v="104534820-C06"/>
    <x v="0"/>
    <s v="SALSAS Y ADEREZOS"/>
    <s v="KETCHUP"/>
    <s v="KETCHUP BOLSA HEINZ 3 KG "/>
    <s v="UN"/>
    <s v="C06"/>
    <s v="Caja 6 Unidades"/>
    <s v="SECO"/>
    <s v="NFS"/>
    <n v="28596"/>
    <x v="1"/>
    <n v="45900"/>
    <n v="-1"/>
    <s v="ACTIVO (R)"/>
    <m/>
    <m/>
    <s v=""/>
    <m/>
    <s v="INDICAR PRECIO VTA"/>
    <s v="-"/>
    <e v="#VALUE!"/>
    <n v="18"/>
    <e v="#VALUE!"/>
    <s v="SI"/>
    <n v="0.05"/>
    <s v="NO"/>
  </r>
  <r>
    <n v="201700346"/>
    <s v="201700346FS00"/>
    <s v="201700346-C12"/>
    <x v="0"/>
    <s v="SNACKS Y FRUTOS SECOS"/>
    <s v="PAPAS FRITAS"/>
    <s v="PAPAS FRITAS CASERAS MARCO POLO 230G "/>
    <s v="UN"/>
    <s v="C12"/>
    <s v="Caja 12 Unidades"/>
    <s v="SECO"/>
    <s v="FIB"/>
    <n v="5326"/>
    <x v="1"/>
    <n v="20990"/>
    <n v="-1"/>
    <s v="ACTIVO (R)"/>
    <m/>
    <m/>
    <s v=""/>
    <m/>
    <s v="INDICAR PRECIO VTA"/>
    <s v="-"/>
    <e v="#VALUE!"/>
    <n v="2.76"/>
    <e v="#VALUE!"/>
    <s v="SI"/>
    <n v="0.1"/>
    <s v="NO"/>
  </r>
  <r>
    <n v="104534150"/>
    <s v="104534150FS00"/>
    <s v="104534150-C10"/>
    <x v="0"/>
    <s v="OTROS ABARROTES"/>
    <s v="OTROS"/>
    <s v="JENGIBRE ROSADO MAYAMOTO 1 KG "/>
    <s v="UN"/>
    <s v="C10"/>
    <s v="Caja 10 Unidades"/>
    <s v="SECO"/>
    <s v="NFS"/>
    <n v="19920"/>
    <x v="1"/>
    <n v="31600"/>
    <n v="-1"/>
    <s v="ACTIVO"/>
    <m/>
    <m/>
    <s v=""/>
    <m/>
    <s v="INDICAR PRECIO VTA"/>
    <s v="-"/>
    <e v="#VALUE!"/>
    <n v="15"/>
    <e v="#VALUE!"/>
    <s v="SI"/>
    <n v="0.05"/>
    <s v="NO"/>
  </r>
  <r>
    <n v="104526710"/>
    <s v="104526710FS00"/>
    <s v="104526710-D03"/>
    <x v="0"/>
    <s v="SUMINISTROS"/>
    <s v="PRODUCTOS TISSUE"/>
    <s v="52084 HIGIENICO EXCELLENC 2H 20 M 16 UDS "/>
    <s v="UN"/>
    <s v="D03"/>
    <s v="Display 3 Unidades"/>
    <s v="SECO"/>
    <s v="NFS"/>
    <n v="8151"/>
    <x v="1"/>
    <n v="19000"/>
    <n v="-1"/>
    <s v="ACTIVO (R)"/>
    <m/>
    <m/>
    <s v=""/>
    <m/>
    <s v="INDICAR PRECIO VTA"/>
    <s v="-"/>
    <e v="#VALUE!"/>
    <n v="3.9990000000000001"/>
    <e v="#VALUE!"/>
    <s v="SI"/>
    <n v="0.03"/>
    <s v="NO"/>
  </r>
  <r>
    <n v="150000270"/>
    <s v="150000270FS00"/>
    <s v="150000270-C24"/>
    <x v="0"/>
    <s v="CONSERVAS"/>
    <s v="FRUTAS"/>
    <s v="DURAZNO MITADES REGIMEL 560 G "/>
    <s v="UN"/>
    <s v="C24"/>
    <s v="Caja 24 Unidades"/>
    <s v="SECO"/>
    <s v="NFS"/>
    <n v="27592.080000000002"/>
    <x v="1"/>
    <n v="48000"/>
    <n v="-1"/>
    <s v="ACTIVO"/>
    <m/>
    <m/>
    <s v=""/>
    <m/>
    <s v="INDICAR PRECIO VTA"/>
    <s v="-"/>
    <e v="#VALUE!"/>
    <n v="15.12"/>
    <e v="#VALUE!"/>
    <s v="SI"/>
    <n v="0.05"/>
    <s v="NO"/>
  </r>
  <r>
    <n v="104512690"/>
    <s v="104512690FS00"/>
    <s v="104512690-UN"/>
    <x v="0"/>
    <s v="ACEITES Y VINAGRES"/>
    <s v="ACEITES VEGETALES"/>
    <s v="ACEITE SOYA MULTIPROPOSITO 17,25 L "/>
    <s v="UN"/>
    <s v="UN"/>
    <s v="Unidad"/>
    <s v="SECO"/>
    <s v="IFS"/>
    <n v="34137.620000000003"/>
    <x v="1"/>
    <n v="43900"/>
    <n v="-1"/>
    <s v="ACTIVO"/>
    <m/>
    <m/>
    <s v=""/>
    <m/>
    <s v="INDICAR PRECIO VTA"/>
    <s v="-"/>
    <e v="#VALUE!"/>
    <n v="15.88"/>
    <e v="#VALUE!"/>
    <s v="SI"/>
    <n v="7.0000000000000007E-2"/>
    <s v="NO"/>
  </r>
  <r>
    <n v="101200051"/>
    <s v="101200051FS00"/>
    <s v="101200051-C12"/>
    <x v="0"/>
    <s v="SALSAS Y ADEREZOS"/>
    <s v="SALSAS DE SOYA"/>
    <s v="SALSA SOYA EDRA 500 CC "/>
    <s v="UN"/>
    <s v="C12"/>
    <s v="Caja 12 Unidades"/>
    <s v="SECO"/>
    <s v="FIB"/>
    <n v="6547"/>
    <x v="0"/>
    <n v="22000"/>
    <n v="-1"/>
    <s v="NPI (R)"/>
    <m/>
    <m/>
    <s v=""/>
    <m/>
    <s v="INDICAR PRECIO VTA"/>
    <s v="-"/>
    <e v="#VALUE!"/>
    <n v="6"/>
    <e v="#VALUE!"/>
    <s v="SI"/>
    <n v="0.05"/>
    <s v="NO"/>
  </r>
  <r>
    <n v="104527690"/>
    <s v="104527690FS00"/>
    <s v="104527690-X00"/>
    <x v="0"/>
    <s v="SALSAS Y ADEREZOS"/>
    <s v="MINI PORCIONES"/>
    <s v="SUCEDANEO DE LIMON MINI RELKON 10 ML "/>
    <s v="UN"/>
    <s v="X00"/>
    <s v="Caja 300 Unidades"/>
    <s v="SECO"/>
    <s v="NFS"/>
    <n v="3900"/>
    <x v="1"/>
    <n v="7300"/>
    <n v="-1"/>
    <s v="ACTIVO"/>
    <m/>
    <m/>
    <s v=""/>
    <m/>
    <s v="INDICAR PRECIO VTA"/>
    <s v="-"/>
    <e v="#VALUE!"/>
    <n v="3"/>
    <e v="#VALUE!"/>
    <s v="NO"/>
    <n v="0.05"/>
    <s v="NO"/>
  </r>
  <r>
    <n v="101500200"/>
    <s v="101500200FS00"/>
    <s v="101500200-C24"/>
    <x v="0"/>
    <s v="CONSERVAS"/>
    <s v="VERDURAS"/>
    <s v="CHAMPIÑONES ENTEROS ESMERALDA 184 G "/>
    <s v="UN"/>
    <s v="C24"/>
    <s v="Caja 24 Unidades"/>
    <s v="SECO"/>
    <s v="FIB"/>
    <n v="7475.7099999999991"/>
    <x v="1"/>
    <n v="13800"/>
    <n v="-1"/>
    <s v="ACTIVO"/>
    <m/>
    <m/>
    <s v=""/>
    <m/>
    <s v="INDICAR PRECIO VTA"/>
    <s v="-"/>
    <e v="#VALUE!"/>
    <n v="4.4160000000000004"/>
    <e v="#VALUE!"/>
    <s v="SI"/>
    <n v="7.0000000000000007E-2"/>
    <s v="NO"/>
  </r>
  <r>
    <n v="201210650"/>
    <s v="201210650FS00"/>
    <s v="201210650-C06"/>
    <x v="0"/>
    <s v="ACEITUNAS Y ENCURTIDOS"/>
    <s v="ENCURTIDOS"/>
    <s v="CHUCRUT DON JUAN 1 KG "/>
    <s v="UN"/>
    <s v="C06"/>
    <s v="Caja 6 Unidades"/>
    <s v="SECO"/>
    <s v="IJB"/>
    <n v="5643.87"/>
    <x v="0"/>
    <n v="13900"/>
    <n v="-1"/>
    <s v="ACTIVO"/>
    <m/>
    <m/>
    <s v=""/>
    <m/>
    <s v="INDICAR PRECIO VTA"/>
    <s v="-"/>
    <e v="#VALUE!"/>
    <n v="6"/>
    <e v="#VALUE!"/>
    <s v="SI"/>
    <n v="0.1"/>
    <s v="NO"/>
  </r>
  <r>
    <n v="201700039"/>
    <s v="201700039FS00"/>
    <s v="201700039-C12"/>
    <x v="0"/>
    <s v="SNACKS Y FRUTOS SECOS"/>
    <s v="OTROS SNACKS"/>
    <s v="TERRA TORTILLA QUESO 12X180G "/>
    <s v="UN"/>
    <s v="C12"/>
    <s v="Caja 12 Unidades"/>
    <s v="SECO"/>
    <s v="FIB"/>
    <n v="5316.4000000000005"/>
    <x v="0"/>
    <n v="11900"/>
    <n v="-1"/>
    <s v="ACTIVO"/>
    <m/>
    <m/>
    <s v=""/>
    <m/>
    <s v="INDICAR PRECIO VTA"/>
    <s v="-"/>
    <e v="#VALUE!"/>
    <n v="2.16"/>
    <e v="#VALUE!"/>
    <s v="SI"/>
    <n v="0.1"/>
    <s v="NO"/>
  </r>
  <r>
    <n v="102200085"/>
    <s v="102200085FS00"/>
    <s v="102200085-C12"/>
    <x v="0"/>
    <s v="OTROS ABARROTES"/>
    <s v="PASTAS"/>
    <s v="RIGATONE DON VITTORIO 400 G NV "/>
    <s v="UN"/>
    <s v="C12"/>
    <s v="Caja 12 Unidades"/>
    <s v="SECO"/>
    <s v="IFS"/>
    <n v="4162.6000000000004"/>
    <x v="1"/>
    <n v="8200"/>
    <n v="-1"/>
    <s v="ACTIVO"/>
    <m/>
    <m/>
    <s v=""/>
    <m/>
    <s v="INDICAR PRECIO VTA"/>
    <s v="-"/>
    <e v="#VALUE!"/>
    <n v="4.8"/>
    <e v="#VALUE!"/>
    <s v="SI"/>
    <n v="0.1"/>
    <s v="NO"/>
  </r>
  <r>
    <n v="104521960"/>
    <s v="104521960FS00"/>
    <s v="104521960-X00"/>
    <x v="0"/>
    <s v="ACEITES Y VINAGRES"/>
    <s v="MINI PORCIONES"/>
    <s v="ACEITE MARAVILLA MINI RELKON 8 ML "/>
    <s v="UN"/>
    <s v="X00"/>
    <s v="Caja 300 Unidades"/>
    <s v="SECO"/>
    <s v="NFS"/>
    <n v="6093"/>
    <x v="1"/>
    <n v="11300"/>
    <n v="-1"/>
    <s v="ACTIVO"/>
    <m/>
    <m/>
    <s v=""/>
    <m/>
    <s v="INDICAR PRECIO VTA"/>
    <s v="-"/>
    <e v="#VALUE!"/>
    <n v="2.4"/>
    <e v="#VALUE!"/>
    <s v="NO"/>
    <n v="0.1"/>
    <s v="NO"/>
  </r>
  <r>
    <n v="104534970"/>
    <s v="104534970FS00"/>
    <s v="104534970-C06"/>
    <x v="0"/>
    <s v="SUMINISTROS"/>
    <s v="JABONES"/>
    <s v="98140 JABON MULTIFLEX ESPUMA ELITE 1 L "/>
    <s v="UN"/>
    <s v="C06"/>
    <s v="Caja 6 Unidades"/>
    <s v="SECO"/>
    <s v="NFS"/>
    <n v="38526"/>
    <x v="1"/>
    <n v="51900"/>
    <n v="-1"/>
    <s v="NPI (R)"/>
    <m/>
    <m/>
    <s v=""/>
    <m/>
    <s v="INDICAR PRECIO VTA"/>
    <s v="-"/>
    <e v="#VALUE!"/>
    <n v="6"/>
    <e v="#VALUE!"/>
    <s v="SI"/>
    <n v="0.03"/>
    <s v="NO"/>
  </r>
  <r>
    <n v="104524500"/>
    <s v="104524500FS00"/>
    <s v="104524500-UN"/>
    <x v="0"/>
    <s v="SUMINISTROS"/>
    <s v="DESECHABLES"/>
    <s v="GUANTES VINILO TALLA S 100 UDS. "/>
    <s v="UN"/>
    <s v="UN"/>
    <s v="Unidad"/>
    <s v="SECO"/>
    <s v="NFS"/>
    <n v="3535.87"/>
    <x v="1"/>
    <n v="5000"/>
    <n v="-1"/>
    <s v="ACTIVO"/>
    <m/>
    <m/>
    <s v=""/>
    <m/>
    <s v="INDICAR PRECIO VTA"/>
    <s v="-"/>
    <e v="#VALUE!"/>
    <n v="0.52"/>
    <e v="#VALUE!"/>
    <s v="SI"/>
    <n v="0.03"/>
    <s v="NO"/>
  </r>
  <r>
    <n v="104531760"/>
    <s v="104531760FS00"/>
    <s v="104531760-C24"/>
    <x v="0"/>
    <s v="LICORES"/>
    <s v="COCTELES"/>
    <s v="COCTEL SPIRIT VODKA APPLE 5.5° 275CC "/>
    <s v="UN"/>
    <s v="C24"/>
    <s v="Caja 24 Unidades"/>
    <s v="SECO"/>
    <s v="NFS"/>
    <n v="17160"/>
    <x v="0"/>
    <n v="27600"/>
    <n v="-1"/>
    <s v="ACTIVO"/>
    <m/>
    <m/>
    <s v=""/>
    <m/>
    <s v="INDICAR PRECIO VTA"/>
    <s v="-"/>
    <e v="#VALUE!"/>
    <n v="12.72"/>
    <e v="#VALUE!"/>
    <s v="SI"/>
    <n v="0.05"/>
    <s v="NO"/>
  </r>
  <r>
    <n v="150000273"/>
    <s v="150000273FS00"/>
    <s v="150000273-UN"/>
    <x v="0"/>
    <s v="ACEITES Y VINAGRES"/>
    <s v="ACEITES VEGETALES"/>
    <s v="ACEITE FRITO MASTER 10 L "/>
    <s v="UN"/>
    <s v="UN"/>
    <s v="Unidad"/>
    <s v="SECO"/>
    <s v="NFS"/>
    <n v="25299.97"/>
    <x v="1"/>
    <n v="34000"/>
    <n v="-1"/>
    <s v="ACTIVO"/>
    <m/>
    <m/>
    <s v=""/>
    <m/>
    <s v="INDICAR PRECIO VTA"/>
    <s v="-"/>
    <e v="#VALUE!"/>
    <n v="9.1999999999999993"/>
    <e v="#VALUE!"/>
    <s v="SI"/>
    <n v="0.05"/>
    <s v="NO"/>
  </r>
  <r>
    <n v="104522080"/>
    <s v="104522080FS00"/>
    <s v="104522080-X00"/>
    <x v="0"/>
    <s v="SALSAS Y ADEREZOS"/>
    <s v="MINI PORCIONES"/>
    <s v="LIMONETA MINI RELKON 10 ML "/>
    <s v="UN"/>
    <s v="X00"/>
    <s v="Caja 300 Unidades"/>
    <s v="SECO"/>
    <s v="NFS"/>
    <n v="3978"/>
    <x v="1"/>
    <n v="7900"/>
    <n v="-1"/>
    <s v="ACTIVO"/>
    <m/>
    <m/>
    <s v=""/>
    <m/>
    <s v="INDICAR PRECIO VTA"/>
    <s v="-"/>
    <e v="#VALUE!"/>
    <n v="3"/>
    <e v="#VALUE!"/>
    <s v="NO"/>
    <n v="0.1"/>
    <s v="NO"/>
  </r>
  <r>
    <n v="201700352"/>
    <s v="201700352FS00"/>
    <s v="201700352-C54"/>
    <x v="0"/>
    <s v="SNACKS Y FRUTOS SECOS"/>
    <s v="PAPAS FRITAS"/>
    <s v="PAPAS FRITAS CASERAS MARCO POLO 42G "/>
    <s v="UN"/>
    <s v="C54"/>
    <s v="Caja 54 Unidades"/>
    <s v="SECO"/>
    <s v="FIB"/>
    <n v="6143"/>
    <x v="0"/>
    <n v="20000"/>
    <n v="-1"/>
    <s v="ACTIVO (R)"/>
    <m/>
    <m/>
    <s v=""/>
    <m/>
    <s v="INDICAR PRECIO VTA"/>
    <s v="-"/>
    <e v="#VALUE!"/>
    <n v="2.2679999999999998"/>
    <e v="#VALUE!"/>
    <s v="NO"/>
    <n v="0.1"/>
    <s v="NO"/>
  </r>
  <r>
    <n v="150001861"/>
    <s v="150001861FS00"/>
    <s v="150001861-C12"/>
    <x v="0"/>
    <s v="ACEITES Y VINAGRES"/>
    <s v="ACEITES VEGETALES"/>
    <s v="ACEITE MARAVILLA BONANZA 900 ML "/>
    <s v="UN"/>
    <s v="C12"/>
    <s v="Caja 12 Unidades"/>
    <s v="SECO"/>
    <s v="NFS"/>
    <n v="13941.96"/>
    <x v="1"/>
    <n v="25000"/>
    <n v="-1"/>
    <s v="ACTIVO"/>
    <m/>
    <m/>
    <s v=""/>
    <m/>
    <s v="INDICAR PRECIO VTA"/>
    <s v="-"/>
    <e v="#VALUE!"/>
    <n v="10.8"/>
    <e v="#VALUE!"/>
    <s v="SI"/>
    <n v="0.15"/>
    <s v="NO"/>
  </r>
  <r>
    <n v="150000127"/>
    <s v="150000127FS00"/>
    <s v="150000127-C10"/>
    <x v="0"/>
    <s v="SALSAS Y ADEREZOS"/>
    <s v="KETCHUP"/>
    <s v="KETCHUP HELLMANNS 1 KG "/>
    <s v="UN"/>
    <s v="C10"/>
    <s v="Caja 10 Unidades"/>
    <s v="SECO"/>
    <s v="NFS"/>
    <n v="25509.8"/>
    <x v="1"/>
    <n v="31500"/>
    <n v="-1"/>
    <s v="ACTIVO"/>
    <m/>
    <m/>
    <s v=""/>
    <m/>
    <s v="INDICAR PRECIO VTA"/>
    <s v="-"/>
    <e v="#VALUE!"/>
    <n v="10"/>
    <e v="#VALUE!"/>
    <s v="SI"/>
    <n v="0.05"/>
    <s v="NO"/>
  </r>
  <r>
    <n v="201211650"/>
    <s v="201211650FS00"/>
    <s v="201211650-C06"/>
    <x v="0"/>
    <s v="ACEITUNAS Y ENCURTIDOS"/>
    <s v="ENCURTIDOS"/>
    <s v="PICKLE SURTIDO DON JUAN 1 KG "/>
    <s v="UN"/>
    <s v="C06"/>
    <s v="Caja 6 Unidades"/>
    <s v="SECO"/>
    <s v="IJB"/>
    <n v="8339.09"/>
    <x v="1"/>
    <n v="13500"/>
    <n v="-1"/>
    <s v="ACTIVO"/>
    <m/>
    <m/>
    <s v=""/>
    <m/>
    <s v="INDICAR PRECIO VTA"/>
    <s v="-"/>
    <e v="#VALUE!"/>
    <n v="6"/>
    <e v="#VALUE!"/>
    <s v="SI"/>
    <n v="0.03"/>
    <s v="NO"/>
  </r>
  <r>
    <n v="201200010"/>
    <s v="201200010FS00"/>
    <s v="201200010-C15"/>
    <x v="0"/>
    <s v="SALSAS Y ADEREZOS"/>
    <s v="SALSAS DE AJI"/>
    <s v="AJI EN CREMA DON JUAN 900 G RRP "/>
    <s v="UN"/>
    <s v="C15"/>
    <s v="Caja 15 Unidades"/>
    <s v="SECO"/>
    <s v="IJB"/>
    <n v="7670"/>
    <x v="1"/>
    <n v="17500"/>
    <n v="-1"/>
    <s v="ACTIVO (R)"/>
    <m/>
    <m/>
    <s v=""/>
    <m/>
    <s v="INDICAR PRECIO VTA"/>
    <s v="-"/>
    <e v="#VALUE!"/>
    <n v="13.5"/>
    <e v="#VALUE!"/>
    <s v="SI"/>
    <n v="0.12"/>
    <s v="NO"/>
  </r>
  <r>
    <n v="104532210"/>
    <s v="104532210FS00"/>
    <s v="104532210-C60"/>
    <x v="0"/>
    <s v="SUMINISTROS"/>
    <s v="PRODUCTOS TISSUE"/>
    <s v="85280 SERV RESTAURANT 1H 22X23CM 160 UDS "/>
    <s v="UN"/>
    <s v="C60"/>
    <s v="Caja 60 Unidades"/>
    <s v="SECO"/>
    <s v="NFS"/>
    <n v="41700"/>
    <x v="1"/>
    <n v="46900"/>
    <n v="-1"/>
    <s v="ACTIVO (R)"/>
    <m/>
    <m/>
    <s v=""/>
    <m/>
    <s v="INDICAR PRECIO VTA"/>
    <s v="-"/>
    <e v="#VALUE!"/>
    <n v="8.4"/>
    <e v="#VALUE!"/>
    <s v="SI"/>
    <n v="7.0000000000000007E-2"/>
    <s v="NO"/>
  </r>
  <r>
    <n v="104522210"/>
    <s v="104522210FS00"/>
    <s v="104522210-1Q"/>
    <x v="0"/>
    <s v="OTROS ABARROTES"/>
    <s v="MINI PORCIONES"/>
    <s v="SUCRALOSA MINI RELKON 0,5 G "/>
    <s v="UN"/>
    <s v="1Q"/>
    <s v="Caja 1000 Unidades"/>
    <s v="SECO"/>
    <s v="NFS"/>
    <n v="5000"/>
    <x v="1"/>
    <n v="8600"/>
    <n v="-1"/>
    <s v="REEMPLAZO"/>
    <m/>
    <m/>
    <s v=""/>
    <m/>
    <s v="INDICAR PRECIO VTA"/>
    <s v="-"/>
    <e v="#VALUE!"/>
    <n v="0.5"/>
    <e v="#VALUE!"/>
    <s v="NO"/>
    <n v="0.15"/>
    <s v="NO"/>
  </r>
  <r>
    <n v="201700345"/>
    <s v="201700345FS00"/>
    <s v="201700345-C12"/>
    <x v="0"/>
    <s v="SNACKS Y FRUTOS SECOS"/>
    <s v="PAPAS FRITAS"/>
    <s v="PAPAS FRITAS C/AMERICANO. MARCO POLO 230 "/>
    <s v="UN"/>
    <s v="C12"/>
    <s v="Caja 12 Unidades"/>
    <s v="SECO"/>
    <s v="FIB"/>
    <n v="7693"/>
    <x v="1"/>
    <n v="20990"/>
    <n v="-1"/>
    <s v="ACTIVO (R)"/>
    <m/>
    <m/>
    <s v=""/>
    <m/>
    <s v="INDICAR PRECIO VTA"/>
    <s v="-"/>
    <e v="#VALUE!"/>
    <n v="2.76"/>
    <e v="#VALUE!"/>
    <s v="SI"/>
    <n v="0.1"/>
    <s v="NO"/>
  </r>
  <r>
    <n v="104524250"/>
    <s v="104524250FS00"/>
    <s v="104524250-Z00"/>
    <x v="0"/>
    <s v="SUMINISTROS"/>
    <s v="DESECHABLES"/>
    <s v="GUANTES LATEX TALLA M 100 UDS. "/>
    <s v="UN"/>
    <s v="Z00"/>
    <s v="Caja 100 Unidades"/>
    <s v="SECO"/>
    <s v="NFS"/>
    <n v="2710"/>
    <x v="1"/>
    <n v="5000"/>
    <n v="-1"/>
    <s v="ACTIVO"/>
    <m/>
    <m/>
    <s v=""/>
    <m/>
    <s v="INDICAR PRECIO VTA"/>
    <s v="-"/>
    <e v="#VALUE!"/>
    <n v="0.2"/>
    <e v="#VALUE!"/>
    <s v="NO"/>
    <n v="0.1"/>
    <s v="NO"/>
  </r>
  <r>
    <n v="104524240"/>
    <s v="104524240FS00"/>
    <s v="104524240-Z00"/>
    <x v="0"/>
    <s v="SUMINISTROS"/>
    <s v="DESECHABLES"/>
    <s v="GUANTES LATEX TALLA S 100 UDS. "/>
    <s v="UN"/>
    <s v="Z00"/>
    <s v="Caja 100 Unidades"/>
    <s v="SECO"/>
    <s v="NFS"/>
    <n v="2889"/>
    <x v="1"/>
    <n v="5000"/>
    <n v="-1"/>
    <s v="ACTIVO"/>
    <m/>
    <m/>
    <s v=""/>
    <m/>
    <s v="INDICAR PRECIO VTA"/>
    <s v="-"/>
    <e v="#VALUE!"/>
    <n v="0.2"/>
    <e v="#VALUE!"/>
    <s v="NO"/>
    <n v="0.1"/>
    <s v="NO"/>
  </r>
  <r>
    <n v="150000128"/>
    <s v="150000128FS00"/>
    <s v="150000128-C06"/>
    <x v="0"/>
    <s v="SALSAS Y ADEREZOS"/>
    <s v="KETCHUP"/>
    <s v="KETCHUP HELLMANNS 2 KG "/>
    <s v="UN"/>
    <s v="C06"/>
    <s v="Caja 6 Unidades"/>
    <s v="SECO"/>
    <s v="NFS"/>
    <n v="28148.94"/>
    <x v="1"/>
    <n v="36500"/>
    <n v="-1"/>
    <s v="ACTIVO"/>
    <m/>
    <m/>
    <s v=""/>
    <m/>
    <s v="INDICAR PRECIO VTA"/>
    <s v="-"/>
    <e v="#VALUE!"/>
    <n v="12"/>
    <e v="#VALUE!"/>
    <s v="SI"/>
    <n v="0.05"/>
    <s v="NO"/>
  </r>
  <r>
    <n v="201700295"/>
    <s v="201700295FS00"/>
    <s v="201700295-C14"/>
    <x v="0"/>
    <s v="SNACKS Y FRUTOS SECOS"/>
    <s v="OTROS SNACKS"/>
    <s v="POP CORN CARAMELO MARCO POLO 14X250 G "/>
    <s v="UN"/>
    <s v="C14"/>
    <s v="Caja 14 Unidades"/>
    <s v="SECO"/>
    <s v="FIB"/>
    <n v="6392.54"/>
    <x v="0"/>
    <n v="19900"/>
    <n v="-1"/>
    <s v="ACTIVO"/>
    <m/>
    <m/>
    <s v=""/>
    <m/>
    <s v="INDICAR PRECIO VTA"/>
    <s v="-"/>
    <e v="#VALUE!"/>
    <n v="3.5"/>
    <e v="#VALUE!"/>
    <s v="SI"/>
    <n v="0.1"/>
    <s v="NO"/>
  </r>
  <r>
    <n v="102500021"/>
    <s v="102500021FS00"/>
    <s v="102500021-C24"/>
    <x v="0"/>
    <s v="OTROS ABARROTES"/>
    <s v="PASTAS"/>
    <s v="SPAGHETTI N°5 BARILLA 500G "/>
    <s v="UN"/>
    <s v="C24"/>
    <s v="Caja 24 Unidades"/>
    <s v="SECO"/>
    <s v="FIB"/>
    <n v="25221"/>
    <x v="1"/>
    <n v="33990"/>
    <n v="-1"/>
    <s v="ACTIVO"/>
    <m/>
    <m/>
    <s v=""/>
    <m/>
    <s v="INDICAR PRECIO VTA"/>
    <s v="-"/>
    <e v="#VALUE!"/>
    <n v="12"/>
    <e v="#VALUE!"/>
    <s v="SI"/>
    <n v="0.03"/>
    <s v="NO"/>
  </r>
  <r>
    <n v="104522060"/>
    <s v="104522060FS00"/>
    <s v="104522060-V28"/>
    <x v="0"/>
    <s v="SALSAS Y ADEREZOS"/>
    <s v="MINI PORCIONES"/>
    <s v="KETCHUP MINI HELLMANNS 8 G "/>
    <s v="UN"/>
    <s v="V28"/>
    <s v="Caja 528 Unidades"/>
    <s v="SECO"/>
    <s v="NFS"/>
    <n v="12767.039999999999"/>
    <x v="1"/>
    <n v="19200"/>
    <n v="-1"/>
    <s v="ACTIVO"/>
    <m/>
    <m/>
    <s v=""/>
    <m/>
    <s v="INDICAR PRECIO VTA"/>
    <s v="-"/>
    <e v="#VALUE!"/>
    <n v="4.2240000000000002"/>
    <e v="#VALUE!"/>
    <s v="NO"/>
    <n v="7.0000000000000007E-2"/>
    <s v="NO"/>
  </r>
  <r>
    <n v="201230450"/>
    <s v="201230450FS00"/>
    <s v="201230450-UN"/>
    <x v="0"/>
    <s v="ACEITES Y VINAGRES"/>
    <s v="VINAGRES"/>
    <s v="VINAGRE ALCOHOL INCOLORO DON JUAN 5 L "/>
    <s v="UN"/>
    <s v="UN"/>
    <s v="Unidad"/>
    <s v="SECO"/>
    <s v="IJB"/>
    <n v="1005.52"/>
    <x v="1"/>
    <n v="5600"/>
    <n v="-1"/>
    <s v="VIAS DESCONTINUACION"/>
    <m/>
    <m/>
    <s v=""/>
    <m/>
    <s v="INDICAR PRECIO VTA"/>
    <s v="-"/>
    <e v="#VALUE!"/>
    <n v="5"/>
    <e v="#VALUE!"/>
    <s v="SI"/>
    <n v="0.15"/>
    <s v="NO"/>
  </r>
  <r>
    <n v="102200080"/>
    <s v="102200080FS00"/>
    <s v="102200080-C24"/>
    <x v="0"/>
    <s v="OTROS ABARROTES"/>
    <s v="PASTAS"/>
    <s v="CABELLOS DE ANGEL DON VITTORIO 400 G NV "/>
    <s v="UN"/>
    <s v="C24"/>
    <s v="Caja 24 Unidades"/>
    <s v="SECO"/>
    <s v="IFS"/>
    <n v="8185.3099999999995"/>
    <x v="1"/>
    <n v="17000"/>
    <n v="-1"/>
    <s v="ACTIVO"/>
    <m/>
    <m/>
    <s v=""/>
    <m/>
    <s v="INDICAR PRECIO VTA"/>
    <s v="-"/>
    <e v="#VALUE!"/>
    <n v="9.6"/>
    <e v="#VALUE!"/>
    <s v="SI"/>
    <n v="0.1"/>
    <s v="NO"/>
  </r>
  <r>
    <n v="104528490"/>
    <s v="104528490FS00"/>
    <s v="104528490-X00"/>
    <x v="0"/>
    <s v="SALSAS Y ADEREZOS"/>
    <s v="MINI PORCIONES"/>
    <s v="VINAGRETA MINI RELKON 10 ML "/>
    <s v="UN"/>
    <s v="X00"/>
    <s v="Caja 300 Unidades"/>
    <s v="SECO"/>
    <s v="NFS"/>
    <n v="3900"/>
    <x v="1"/>
    <n v="7300"/>
    <n v="-1"/>
    <s v="ACTIVO"/>
    <m/>
    <m/>
    <s v=""/>
    <m/>
    <s v="INDICAR PRECIO VTA"/>
    <s v="-"/>
    <e v="#VALUE!"/>
    <n v="3.3"/>
    <e v="#VALUE!"/>
    <s v="NO"/>
    <n v="0.03"/>
    <s v="NO"/>
  </r>
  <r>
    <n v="104527320"/>
    <s v="104527320FS00"/>
    <s v="104527320-D10"/>
    <x v="0"/>
    <s v="OTROS ABARROTES"/>
    <s v="ARROZ"/>
    <s v="ARROZ G2 MIRAFLORES IMPORTADO 1 KG "/>
    <s v="UN"/>
    <s v="D10"/>
    <s v="Display 10 Unidades"/>
    <s v="SECO"/>
    <s v="NFS"/>
    <n v="8970"/>
    <x v="0"/>
    <n v="15900"/>
    <n v="-1"/>
    <s v="ACTIVO"/>
    <m/>
    <m/>
    <s v=""/>
    <m/>
    <s v="INDICAR PRECIO VTA"/>
    <s v="-"/>
    <e v="#VALUE!"/>
    <n v="10"/>
    <e v="#VALUE!"/>
    <s v="SI"/>
    <n v="0.03"/>
    <s v="NO"/>
  </r>
  <r>
    <n v="104533160"/>
    <s v="104533160FS00"/>
    <s v="104533160-UN"/>
    <x v="0"/>
    <s v="BOLLERIA Y REPOSTERIA"/>
    <s v="INGREDIENTES REPOSTERIA"/>
    <s v="BRILLO PLUS 5 KG CSM "/>
    <s v="UN"/>
    <s v="UN"/>
    <s v="Unidad"/>
    <s v="SECO"/>
    <s v="IFS"/>
    <n v="23229"/>
    <x v="1"/>
    <n v="33000"/>
    <n v="-1"/>
    <s v="ACTIVO"/>
    <m/>
    <m/>
    <s v=""/>
    <m/>
    <s v="INDICAR PRECIO VTA"/>
    <s v="-"/>
    <e v="#VALUE!"/>
    <n v="5"/>
    <e v="#VALUE!"/>
    <s v="SI"/>
    <n v="0.1"/>
    <s v="NO"/>
  </r>
  <r>
    <n v="201700195"/>
    <s v="201700195FS00"/>
    <s v="201700195-C66"/>
    <x v="0"/>
    <s v="SNACKS Y FRUTOS SECOS"/>
    <s v="PAPAS FRITAS"/>
    <s v="PAPAS FRITAS RUSTICAS SAL DE MAR MP 38 G "/>
    <s v="UN"/>
    <s v="C66"/>
    <s v="Caja 66 Unidades"/>
    <s v="SECO"/>
    <s v="FIB"/>
    <n v="1702.35"/>
    <x v="0"/>
    <n v="33300"/>
    <n v="-1"/>
    <s v="ACTIVO"/>
    <m/>
    <m/>
    <s v=""/>
    <m/>
    <s v="INDICAR PRECIO VTA"/>
    <s v="-"/>
    <e v="#VALUE!"/>
    <n v="2.508"/>
    <e v="#VALUE!"/>
    <s v="NO"/>
    <n v="0.2"/>
    <s v="NO"/>
  </r>
  <r>
    <n v="104532730"/>
    <s v="104532730FS00"/>
    <s v="104532730-C09"/>
    <x v="0"/>
    <s v="SUMINISTROS"/>
    <s v="PRODUCTOS TISSUE"/>
    <s v="28651 SERV MESA 1H EXCELLENCE 500 UDS. "/>
    <s v="UN"/>
    <s v="C09"/>
    <s v="Caja 9 Unidades"/>
    <s v="SECO"/>
    <s v="NFS"/>
    <n v="41418"/>
    <x v="1"/>
    <n v="62000"/>
    <n v="-1"/>
    <s v="ACTIVO (R)"/>
    <m/>
    <m/>
    <s v=""/>
    <m/>
    <s v="INDICAR PRECIO VTA"/>
    <s v="-"/>
    <e v="#VALUE!"/>
    <n v="8.4600000000000009"/>
    <e v="#VALUE!"/>
    <s v="NO"/>
    <n v="0.1"/>
    <s v="NO"/>
  </r>
  <r>
    <n v="201700223"/>
    <s v="201700223FS00"/>
    <s v="201700223-C12"/>
    <x v="0"/>
    <s v="SNACKS Y FRUTOS SECOS"/>
    <s v="PAPAS FRITAS"/>
    <s v="TERRA CAMOTES RÚSTICOS 170G DP "/>
    <s v="UN"/>
    <s v="C12"/>
    <s v="Caja 12 Unidades"/>
    <s v="SECO"/>
    <s v="FIB"/>
    <n v="8266.7999999999993"/>
    <x v="0"/>
    <n v="33200"/>
    <n v="-1"/>
    <s v="ACTIVO (R)"/>
    <m/>
    <m/>
    <s v=""/>
    <m/>
    <s v="INDICAR PRECIO VTA"/>
    <s v="-"/>
    <e v="#VALUE!"/>
    <n v="2.04"/>
    <e v="#VALUE!"/>
    <s v="SI"/>
    <n v="0.2"/>
    <s v="NO"/>
  </r>
  <r>
    <n v="102200081"/>
    <s v="102200081FS00"/>
    <s v="102200081-C12"/>
    <x v="0"/>
    <s v="OTROS ABARROTES"/>
    <s v="PASTAS"/>
    <s v="CORBATA GRANDE DON VITTORIO 400 G NV "/>
    <s v="UN"/>
    <s v="C12"/>
    <s v="Caja 12 Unidades"/>
    <s v="SECO"/>
    <s v="IFS"/>
    <n v="4168.2700000000004"/>
    <x v="1"/>
    <n v="8200"/>
    <n v="-1"/>
    <s v="ACTIVO"/>
    <m/>
    <m/>
    <s v=""/>
    <m/>
    <s v="INDICAR PRECIO VTA"/>
    <s v="-"/>
    <e v="#VALUE!"/>
    <n v="4.8"/>
    <e v="#VALUE!"/>
    <s v="SI"/>
    <n v="0.1"/>
    <s v="NO"/>
  </r>
  <r>
    <n v="104530190"/>
    <s v="104530190FS00"/>
    <s v="104530190-C10"/>
    <x v="0"/>
    <s v="SALSAS Y ADEREZOS"/>
    <s v="KETCHUP"/>
    <s v="KETCHUP TRAVERSO 1 KG "/>
    <s v="UN"/>
    <s v="C10"/>
    <s v="Caja 10 Unidades"/>
    <s v="SECO"/>
    <s v="NFS"/>
    <n v="11430"/>
    <x v="0"/>
    <n v="18900"/>
    <n v="-1"/>
    <s v="ACTIVO (R)"/>
    <m/>
    <m/>
    <s v=""/>
    <m/>
    <s v="INDICAR PRECIO VTA"/>
    <s v="-"/>
    <e v="#VALUE!"/>
    <n v="10"/>
    <e v="#VALUE!"/>
    <s v="SI"/>
    <n v="0.05"/>
    <s v="NO"/>
  </r>
  <r>
    <n v="201700198"/>
    <s v="201700198FS00"/>
    <s v="201700198-C15"/>
    <x v="0"/>
    <s v="SNACKS Y FRUTOS SECOS"/>
    <s v="OTROS SNACKS"/>
    <s v="RAMITAS SAL MARCO POLO 250G "/>
    <s v="UN"/>
    <s v="C15"/>
    <s v="Caja 15 Unidades"/>
    <s v="SECO"/>
    <s v="FIB"/>
    <n v="4274.8500000000004"/>
    <x v="0"/>
    <n v="16700"/>
    <n v="-1"/>
    <s v="ACTIVO"/>
    <m/>
    <m/>
    <s v=""/>
    <m/>
    <s v="INDICAR PRECIO VTA"/>
    <s v="-"/>
    <e v="#VALUE!"/>
    <n v="3.75"/>
    <e v="#VALUE!"/>
    <s v="SI"/>
    <n v="0.1"/>
    <s v="NO"/>
  </r>
  <r>
    <n v="150001128"/>
    <s v="150001128FS00"/>
    <s v="150001128-C24"/>
    <x v="0"/>
    <s v="OTROS ABARROTES"/>
    <s v="MERMELADAS Y DULCES"/>
    <s v="MERMELADA DAMASCO REGIMEL 200 G "/>
    <s v="UN"/>
    <s v="C24"/>
    <s v="Caja 24 Unidades"/>
    <s v="SECO"/>
    <s v="NFS"/>
    <n v="20590.32"/>
    <x v="1"/>
    <n v="25900"/>
    <n v="-1"/>
    <s v="ACTIVO"/>
    <m/>
    <m/>
    <s v=""/>
    <m/>
    <s v="INDICAR PRECIO VTA"/>
    <s v="-"/>
    <e v="#VALUE!"/>
    <n v="5.9039999999999999"/>
    <e v="#VALUE!"/>
    <s v="SI"/>
    <n v="0.05"/>
    <s v="NO"/>
  </r>
  <r>
    <n v="104526100"/>
    <s v="104526100FS00"/>
    <s v="104526100-C24"/>
    <x v="0"/>
    <s v="CONSERVAS"/>
    <s v="PESCADOS"/>
    <s v="JUREL AL NATURAL CONSERVA 425G "/>
    <s v="UN"/>
    <s v="C24"/>
    <s v="Caja 24 Unidades"/>
    <s v="SECO"/>
    <s v="NFS"/>
    <n v="17837.760000000002"/>
    <x v="1"/>
    <n v="30200"/>
    <n v="-1"/>
    <s v="ACTIVO"/>
    <m/>
    <m/>
    <s v=""/>
    <m/>
    <s v="INDICAR PRECIO VTA"/>
    <s v="-"/>
    <e v="#VALUE!"/>
    <n v="10.199999999999999"/>
    <e v="#VALUE!"/>
    <s v="SI"/>
    <n v="0.05"/>
    <s v="NO"/>
  </r>
  <r>
    <n v="150001129"/>
    <s v="150001129FS00"/>
    <s v="150001129-C24"/>
    <x v="0"/>
    <s v="OTROS ABARROTES"/>
    <s v="MERMELADAS Y DULCES"/>
    <s v="MERMELADA DURAZNO REGIMEL 200 G "/>
    <s v="UN"/>
    <s v="C24"/>
    <s v="Caja 24 Unidades"/>
    <s v="SECO"/>
    <s v="NFS"/>
    <n v="19981.920000000002"/>
    <x v="1"/>
    <n v="25900"/>
    <n v="-1"/>
    <s v="ACTIVO"/>
    <m/>
    <m/>
    <s v=""/>
    <m/>
    <s v="INDICAR PRECIO VTA"/>
    <s v="-"/>
    <e v="#VALUE!"/>
    <n v="4.8"/>
    <e v="#VALUE!"/>
    <s v="SI"/>
    <n v="0.05"/>
    <s v="NO"/>
  </r>
  <r>
    <n v="104526620"/>
    <s v="104526620FS00"/>
    <s v="104526620-UN"/>
    <x v="0"/>
    <s v="SUMINISTROS"/>
    <s v="PRODUCTOS DE LIMPIEZA"/>
    <s v="TOALLAS DESINFECTANTES VIRUTEX 50 UDS. "/>
    <s v="UN"/>
    <s v="UN"/>
    <s v="Unidad"/>
    <s v="SECO"/>
    <s v="NFS"/>
    <n v="1706"/>
    <x v="1"/>
    <n v="2300"/>
    <n v="-1"/>
    <s v="ACTIVO"/>
    <m/>
    <m/>
    <s v=""/>
    <m/>
    <s v="INDICAR PRECIO VTA"/>
    <s v="-"/>
    <e v="#VALUE!"/>
    <n v="0.30599999999999999"/>
    <e v="#VALUE!"/>
    <s v="SI"/>
    <n v="0.05"/>
    <s v="NO"/>
  </r>
  <r>
    <n v="101310103"/>
    <s v="101310103FS00"/>
    <s v="101310103-C12"/>
    <x v="0"/>
    <s v="SNACKS Y FRUTOS SECOS"/>
    <s v="PAPAS FRITAS"/>
    <s v="PAPAS FRITAS INFERNO SPICY CHEDDAR 175G "/>
    <s v="UN"/>
    <s v="C12"/>
    <s v="Caja 12 Unidades"/>
    <s v="SECO"/>
    <s v="FIB"/>
    <n v="5553.18"/>
    <x v="0"/>
    <n v="16800"/>
    <n v="-1"/>
    <s v="ACTIVO"/>
    <m/>
    <m/>
    <s v=""/>
    <m/>
    <s v="INDICAR PRECIO VTA"/>
    <s v="-"/>
    <e v="#VALUE!"/>
    <n v="2.1"/>
    <e v="#VALUE!"/>
    <s v="SI"/>
    <n v="0.2"/>
    <s v="NO"/>
  </r>
  <r>
    <n v="108004050"/>
    <s v="108004050FS00"/>
    <s v="108004050-C06"/>
    <x v="0"/>
    <s v="CONSERVAS"/>
    <s v="VERDURAS"/>
    <s v="TOMATE ITALIANO ENTERO PEL GALON 2,55 KG "/>
    <s v="UN"/>
    <s v="C06"/>
    <s v="Caja 6 Unidades"/>
    <s v="SECO"/>
    <s v="IFS"/>
    <n v="21803.88"/>
    <x v="1"/>
    <n v="36000"/>
    <n v="-1"/>
    <s v="ACTIVO"/>
    <m/>
    <m/>
    <s v=""/>
    <m/>
    <s v="INDICAR PRECIO VTA"/>
    <s v="-"/>
    <e v="#VALUE!"/>
    <n v="15.3"/>
    <e v="#VALUE!"/>
    <s v="SI"/>
    <n v="0.05"/>
    <s v="NO"/>
  </r>
  <r>
    <n v="104533300"/>
    <s v="104533300FS00"/>
    <s v="104533300-AJ"/>
    <x v="0"/>
    <s v="BOLLERIA Y REPOSTERIA"/>
    <s v="PREMEZCLAS"/>
    <s v="MIX GALLETA AMERICANA 10 KG CSM "/>
    <s v="AJ"/>
    <s v="AJ"/>
    <s v="Saco"/>
    <s v="SECO"/>
    <s v="IFS"/>
    <n v="17158"/>
    <x v="1"/>
    <n v="35000"/>
    <n v="-1"/>
    <s v="ACTIVO"/>
    <m/>
    <m/>
    <s v=""/>
    <m/>
    <s v="INDICAR PRECIO VTA"/>
    <s v="-"/>
    <e v="#VALUE!"/>
    <n v="10"/>
    <e v="#VALUE!"/>
    <s v="SI"/>
    <n v="0.1"/>
    <s v="NO"/>
  </r>
  <r>
    <n v="104534250"/>
    <s v="104534250FS00"/>
    <s v="104534250-C02"/>
    <x v="0"/>
    <s v="SUMINISTROS"/>
    <s v="PRODUCTOS TISSUE"/>
    <s v="40862 TOALLA CLASSIC 1H 250 M "/>
    <s v="UN"/>
    <s v="C02"/>
    <s v="Caja 2 Unidades"/>
    <s v="SECO"/>
    <s v="NFS"/>
    <n v="5970"/>
    <x v="1"/>
    <n v="10900"/>
    <n v="-1"/>
    <s v="ACTIVO (R)"/>
    <m/>
    <m/>
    <s v=""/>
    <m/>
    <s v="INDICAR PRECIO VTA"/>
    <s v="-"/>
    <e v="#VALUE!"/>
    <n v="1.7"/>
    <e v="#VALUE!"/>
    <s v="NO"/>
    <n v="0.05"/>
    <s v="NO"/>
  </r>
  <r>
    <n v="104524510"/>
    <s v="104524510FS00"/>
    <s v="104524510-UN"/>
    <x v="0"/>
    <s v="SUMINISTROS"/>
    <s v="DESECHABLES"/>
    <s v="GUANTES VINILO TALLA M 100 UDS. "/>
    <s v="UN"/>
    <s v="UN"/>
    <s v="Unidad"/>
    <s v="SECO"/>
    <s v="NFS"/>
    <n v="2893.84"/>
    <x v="1"/>
    <n v="5000"/>
    <n v="-1"/>
    <s v="ACTIVO"/>
    <m/>
    <m/>
    <s v=""/>
    <m/>
    <s v="INDICAR PRECIO VTA"/>
    <s v="-"/>
    <e v="#VALUE!"/>
    <n v="0.52"/>
    <e v="#VALUE!"/>
    <s v="SI"/>
    <n v="0.03"/>
    <s v="NO"/>
  </r>
  <r>
    <n v="104522040"/>
    <s v="104522040FS00"/>
    <s v="104522040-Z80"/>
    <x v="0"/>
    <s v="OTROS ABARROTES"/>
    <s v="HUEVOS"/>
    <s v="HUEVO EXTRA BLANCO "/>
    <s v="UN"/>
    <s v="Z80"/>
    <s v="Caja 180 Unidades"/>
    <s v="FRIO"/>
    <s v="NFS"/>
    <n v="26235"/>
    <x v="0"/>
    <n v="37000"/>
    <n v="-1"/>
    <s v="ACTIVO"/>
    <m/>
    <m/>
    <s v=""/>
    <m/>
    <s v="INDICAR PRECIO VTA"/>
    <s v="-"/>
    <e v="#VALUE!"/>
    <n v="11.16"/>
    <e v="#VALUE!"/>
    <s v="NO"/>
    <n v="0.05"/>
    <s v="NO"/>
  </r>
  <r>
    <n v="104501110"/>
    <s v="104501110FS00"/>
    <s v="104501110-Z80"/>
    <x v="0"/>
    <s v="OTROS ABARROTES"/>
    <s v="HUEVOS"/>
    <s v="HUEVO GRANDE BLANCO "/>
    <s v="Z80"/>
    <s v="Z80"/>
    <s v="Caja 180 Unidades"/>
    <s v="FRIO"/>
    <s v="NFS"/>
    <n v="23680.31"/>
    <x v="0"/>
    <n v="34500"/>
    <n v="-1"/>
    <s v="ACTIVO"/>
    <m/>
    <m/>
    <s v=""/>
    <m/>
    <s v="INDICAR PRECIO VTA"/>
    <s v="-"/>
    <e v="#VALUE!"/>
    <n v="7.2"/>
    <e v="#VALUE!"/>
    <s v="NO"/>
    <n v="0.05"/>
    <s v="NO"/>
  </r>
  <r>
    <n v="201700224"/>
    <s v="201700224FS00"/>
    <s v="201700224-C12"/>
    <x v="0"/>
    <s v="SNACKS Y FRUTOS SECOS"/>
    <s v="OTROS SNACKS"/>
    <s v="TERRA VEGGIE STICKS 130G DP "/>
    <s v="UN"/>
    <s v="C12"/>
    <s v="Caja 12 Unidades"/>
    <s v="SECO"/>
    <s v="FIB"/>
    <n v="8426.48"/>
    <x v="1"/>
    <n v="22990"/>
    <n v="-1"/>
    <s v="ACTIVO (R)"/>
    <m/>
    <m/>
    <s v=""/>
    <m/>
    <s v="INDICAR PRECIO VTA"/>
    <s v="-"/>
    <e v="#VALUE!"/>
    <n v="1.56"/>
    <e v="#VALUE!"/>
    <s v="SI"/>
    <n v="0.2"/>
    <s v="NO"/>
  </r>
  <r>
    <n v="104533690"/>
    <s v="104533690FS00"/>
    <s v="104533690-C12"/>
    <x v="0"/>
    <s v="SUMINISTROS"/>
    <s v="DESECHABLES"/>
    <s v="GUANTES BAÑO/LAVANDERIA TALLA M CREATIVA "/>
    <s v="UN"/>
    <s v="C12"/>
    <s v="Caja 12 Unidades"/>
    <s v="SECO"/>
    <s v="NFS"/>
    <n v="27348"/>
    <x v="1"/>
    <n v="46990"/>
    <n v="-1"/>
    <s v="ACTIVO (R)"/>
    <m/>
    <m/>
    <s v=""/>
    <m/>
    <s v="INDICAR PRECIO VTA"/>
    <s v="-"/>
    <e v="#VALUE!"/>
    <n v="1.44"/>
    <e v="#VALUE!"/>
    <s v="SI"/>
    <n v="7.0000000000000007E-2"/>
    <s v="NO"/>
  </r>
  <r>
    <n v="104527920"/>
    <s v="104527920FS00"/>
    <s v="104527920-C40"/>
    <x v="0"/>
    <s v="CONDIMENTOS"/>
    <s v="ESPECIAS"/>
    <s v="AJO EN POLVO 250 G "/>
    <s v="UN"/>
    <s v="C40"/>
    <s v="Caja 40 Unidades"/>
    <s v="SECO"/>
    <s v="NFS"/>
    <n v="36640"/>
    <x v="1"/>
    <n v="55899"/>
    <n v="-1"/>
    <s v="ACTIVO (R)"/>
    <m/>
    <m/>
    <s v=""/>
    <m/>
    <s v="INDICAR PRECIO VTA"/>
    <s v="-"/>
    <e v="#VALUE!"/>
    <n v="10"/>
    <e v="#VALUE!"/>
    <s v="SI"/>
    <n v="0.04"/>
    <s v="NO"/>
  </r>
  <r>
    <n v="201700222"/>
    <s v="201700222FS00"/>
    <s v="201700222-C12"/>
    <x v="0"/>
    <s v="SNACKS Y FRUTOS SECOS"/>
    <s v="PAPAS FRITAS"/>
    <s v="TERRA VEGETALES RÚSTICOS 180G DP "/>
    <s v="UN"/>
    <s v="C12"/>
    <s v="Caja 12 Unidades"/>
    <s v="SECO"/>
    <s v="FIB"/>
    <n v="7531.2000000000007"/>
    <x v="0"/>
    <n v="33000"/>
    <n v="-1"/>
    <s v="ACTIVO (R)"/>
    <m/>
    <m/>
    <s v=""/>
    <m/>
    <s v="INDICAR PRECIO VTA"/>
    <s v="-"/>
    <e v="#VALUE!"/>
    <n v="2.16"/>
    <e v="#VALUE!"/>
    <s v="SI"/>
    <n v="0.2"/>
    <s v="NO"/>
  </r>
  <r>
    <n v="201700040"/>
    <s v="201700040FS00"/>
    <s v="201700040-C12"/>
    <x v="0"/>
    <s v="SNACKS Y FRUTOS SECOS"/>
    <s v="OTROS SNACKS"/>
    <s v="TERRA TORTILLA SAL DE MAR 12X180G "/>
    <s v="UN"/>
    <s v="C12"/>
    <s v="Caja 12 Unidades"/>
    <s v="SECO"/>
    <s v="FIB"/>
    <n v="3702.13"/>
    <x v="0"/>
    <n v="11900"/>
    <n v="-1"/>
    <s v="ACTIVO"/>
    <m/>
    <m/>
    <s v=""/>
    <m/>
    <s v="INDICAR PRECIO VTA"/>
    <s v="-"/>
    <e v="#VALUE!"/>
    <n v="2.16"/>
    <e v="#VALUE!"/>
    <s v="SI"/>
    <n v="0.1"/>
    <s v="NO"/>
  </r>
  <r>
    <n v="104527910"/>
    <s v="104527910FS00"/>
    <s v="104527910-C40"/>
    <x v="0"/>
    <s v="CONDIMENTOS"/>
    <s v="ESPECIAS"/>
    <s v="AJI COLOR 250 G "/>
    <s v="UN"/>
    <s v="C40"/>
    <s v="Caja 40 Unidades"/>
    <s v="SECO"/>
    <s v="NFS"/>
    <n v="28040"/>
    <x v="1"/>
    <n v="43900"/>
    <n v="-1"/>
    <s v="ACTIVO (R)"/>
    <m/>
    <m/>
    <s v=""/>
    <m/>
    <s v="INDICAR PRECIO VTA"/>
    <s v="-"/>
    <e v="#VALUE!"/>
    <n v="10"/>
    <e v="#VALUE!"/>
    <s v="SI"/>
    <n v="0.03"/>
    <s v="NO"/>
  </r>
  <r>
    <n v="201700238"/>
    <s v="201700238FS00"/>
    <s v="201700238-C12"/>
    <x v="0"/>
    <s v="SNACKS Y FRUTOS SECOS"/>
    <s v="PAPAS FRITAS"/>
    <s v="PF RUSTICAS MERKEN MARCO POLO 185 G "/>
    <s v="UN"/>
    <s v="C12"/>
    <s v="Caja 12 Unidades"/>
    <s v="SECO"/>
    <s v="FIB"/>
    <n v="6180.6399999999994"/>
    <x v="0"/>
    <n v="26000"/>
    <n v="-1"/>
    <s v="ACTIVO (R)"/>
    <m/>
    <m/>
    <s v=""/>
    <m/>
    <s v="INDICAR PRECIO VTA"/>
    <s v="-"/>
    <e v="#VALUE!"/>
    <n v="2.2200000000000002"/>
    <e v="#VALUE!"/>
    <s v="SI"/>
    <n v="0.1"/>
    <s v="NO"/>
  </r>
  <r>
    <n v="201700239"/>
    <s v="201700239FS00"/>
    <s v="201700239-C12"/>
    <x v="0"/>
    <s v="SNACKS Y FRUTOS SECOS"/>
    <s v="PAPAS FRITAS"/>
    <s v="PF RUSTICAS QUESO MARCO POLO 185 G "/>
    <s v="UN"/>
    <s v="C12"/>
    <s v="Caja 12 Unidades"/>
    <s v="SECO"/>
    <s v="FIB"/>
    <n v="5229.68"/>
    <x v="0"/>
    <n v="26000"/>
    <n v="-1"/>
    <s v="ACTIVO (R)"/>
    <m/>
    <m/>
    <s v=""/>
    <m/>
    <s v="INDICAR PRECIO VTA"/>
    <s v="-"/>
    <e v="#VALUE!"/>
    <n v="2.2200000000000002"/>
    <e v="#VALUE!"/>
    <s v="SI"/>
    <n v="0.1"/>
    <s v="NO"/>
  </r>
  <r>
    <n v="201700306"/>
    <s v="201700306FS00"/>
    <s v="201700306-C10"/>
    <x v="0"/>
    <s v="CONDIMENTOS"/>
    <s v="ESPECIAS"/>
    <s v="COMINO MOLIDO BOLSA 1KG EDRA "/>
    <s v="KG"/>
    <s v="C10"/>
    <s v="Caja 10 Unidades"/>
    <s v="SECO"/>
    <s v="FIB"/>
    <n v="30708"/>
    <x v="1"/>
    <n v="64990"/>
    <n v="-1"/>
    <s v="ACTIVO (R)"/>
    <m/>
    <m/>
    <s v=""/>
    <m/>
    <s v="INDICAR PRECIO VTA"/>
    <s v="-"/>
    <e v="#VALUE!"/>
    <n v="10"/>
    <e v="#VALUE!"/>
    <s v="SI"/>
    <n v="0.1"/>
    <s v="NO"/>
  </r>
  <r>
    <n v="104527940"/>
    <s v="104527940FS00"/>
    <s v="104527940-C40"/>
    <x v="0"/>
    <s v="CONDIMENTOS"/>
    <s v="ESPECIAS"/>
    <s v="CANELA MOLIDA 250 G "/>
    <s v="UN"/>
    <s v="C40"/>
    <s v="Caja 40 Unidades"/>
    <s v="SECO"/>
    <s v="NFS"/>
    <n v="79880"/>
    <x v="1"/>
    <n v="114990"/>
    <n v="-1"/>
    <s v="ACTIVO (R)"/>
    <m/>
    <m/>
    <s v=""/>
    <m/>
    <s v="INDICAR PRECIO VTA"/>
    <s v="-"/>
    <e v="#VALUE!"/>
    <n v="10"/>
    <e v="#VALUE!"/>
    <s v="SI"/>
    <n v="0.03"/>
    <s v="NO"/>
  </r>
  <r>
    <n v="102400050"/>
    <s v="102400050FS00"/>
    <s v="102400050-C14"/>
    <x v="0"/>
    <s v="SNACKS Y FRUTOS SECOS"/>
    <s v="PAPAS FRITAS"/>
    <s v="PRINGLES US ORIGINAL 124 G NV "/>
    <s v="UN"/>
    <s v="C14"/>
    <s v="Caja 14 Unidades"/>
    <s v="SECO"/>
    <s v="FIB"/>
    <n v="16982"/>
    <x v="2"/>
    <n v="23000"/>
    <n v="-1"/>
    <s v="VIAS DESCONTINUACION"/>
    <s v="VIAS DESCONTINUACION"/>
    <m/>
    <s v="HASTA AGOTAR STOCK"/>
    <m/>
    <s v="INDICAR PRECIO VTA"/>
    <s v="-"/>
    <e v="#VALUE!"/>
    <n v="1.736"/>
    <e v="#VALUE!"/>
    <s v="SI"/>
    <n v="7.0000000000000007E-2"/>
    <s v="NO"/>
  </r>
  <r>
    <n v="201700361"/>
    <s v="201700361FS00"/>
    <s v="201700361-C10"/>
    <x v="0"/>
    <s v="SNACKS Y FRUTOS SECOS"/>
    <s v="OTROS SNACKS"/>
    <s v="SNACK MIX MARCO POLO 290G "/>
    <s v="UN"/>
    <s v="C10"/>
    <s v="Caja 10 Unidades"/>
    <s v="SECO"/>
    <s v="FIB"/>
    <n v="5229.6400000000003"/>
    <x v="0"/>
    <n v="18200"/>
    <n v="-1"/>
    <s v="ACTIVO (R)"/>
    <m/>
    <m/>
    <s v=""/>
    <m/>
    <s v="INDICAR PRECIO VTA"/>
    <s v="-"/>
    <e v="#VALUE!"/>
    <n v="2.9"/>
    <e v="#VALUE!"/>
    <s v="SI"/>
    <n v="0.1"/>
    <s v="NO"/>
  </r>
  <r>
    <n v="102100001"/>
    <s v="102100001FS00"/>
    <s v="102100001-C24"/>
    <x v="0"/>
    <s v="CONSERVAS"/>
    <s v="PESCADOS"/>
    <s v="ATUN AGUA VAN CAMPS  320 G IMPORTADO "/>
    <s v="UN"/>
    <s v="C24"/>
    <s v="Caja 24 Unidades"/>
    <s v="SECO"/>
    <s v="FIB"/>
    <n v="33585.870000000003"/>
    <x v="0"/>
    <n v="83300"/>
    <n v="-1"/>
    <s v="ACTIVO (R)"/>
    <m/>
    <m/>
    <s v=""/>
    <m/>
    <s v="INDICAR PRECIO VTA"/>
    <s v="-"/>
    <e v="#VALUE!"/>
    <n v="7.68"/>
    <e v="#VALUE!"/>
    <s v="SI"/>
    <n v="0.2"/>
    <s v="NO"/>
  </r>
  <r>
    <n v="104524100"/>
    <s v="104524100FS00"/>
    <s v="104524100-W00"/>
    <x v="0"/>
    <s v="SUMINISTROS"/>
    <s v="DESECHABLES"/>
    <s v="BOMBILLA ENVASADA NEGRA 6 MM "/>
    <s v="UN"/>
    <s v="W00"/>
    <s v="Caja 400 Unidades"/>
    <s v="SECO"/>
    <s v="NFS"/>
    <n v="3908"/>
    <x v="1"/>
    <n v="7700"/>
    <n v="-1"/>
    <s v="ACTIVO"/>
    <m/>
    <m/>
    <s v=""/>
    <m/>
    <s v="INDICAR PRECIO VTA"/>
    <s v="-"/>
    <e v="#VALUE!"/>
    <n v="0.4"/>
    <e v="#VALUE!"/>
    <s v="NO"/>
    <n v="0.15"/>
    <s v="NO"/>
  </r>
  <r>
    <n v="104539350"/>
    <s v="104539350FS00"/>
    <s v="104539350-C48"/>
    <x v="0"/>
    <s v="BOLLERIA Y REPOSTERIA"/>
    <s v="INGREDIENTES REPOSTERIA"/>
    <s v="LECHE EVAPORADA IDEAL 390 G"/>
    <s v="UN"/>
    <s v="C48"/>
    <s v="Caja 48 Unidades"/>
    <s v="SECO"/>
    <s v="NFS"/>
    <n v="48480"/>
    <x v="1"/>
    <n v="74000"/>
    <n v="-1"/>
    <s v="NPI (R)"/>
    <m/>
    <m/>
    <s v=""/>
    <m/>
    <s v="INDICAR PRECIO VTA"/>
    <s v="-"/>
    <e v="#VALUE!"/>
    <n v="18.72"/>
    <e v="#VALUE!"/>
    <s v="SI"/>
    <n v="0.1"/>
    <s v="NO"/>
  </r>
  <r>
    <n v="201700037"/>
    <s v="201700037FS00"/>
    <s v="201700037-C12"/>
    <x v="0"/>
    <s v="SNACKS Y FRUTOS SECOS"/>
    <s v="OTROS SNACKS"/>
    <s v="TERRA TORTILLA MAIZ MORADO 12X180G "/>
    <s v="UN"/>
    <s v="C12"/>
    <s v="Caja 12 Unidades"/>
    <s v="SECO"/>
    <s v="FIB"/>
    <n v="5079.4000000000005"/>
    <x v="0"/>
    <n v="11900"/>
    <n v="-1"/>
    <s v="ACTIVO"/>
    <m/>
    <m/>
    <s v=""/>
    <m/>
    <s v="INDICAR PRECIO VTA"/>
    <s v="-"/>
    <e v="#VALUE!"/>
    <n v="2.16"/>
    <e v="#VALUE!"/>
    <s v="SI"/>
    <n v="0.1"/>
    <s v="NO"/>
  </r>
  <r>
    <n v="201700199"/>
    <s v="201700199FS00"/>
    <s v="201700199-C15"/>
    <x v="0"/>
    <s v="SNACKS Y FRUTOS SECOS"/>
    <s v="OTROS SNACKS"/>
    <s v="RAMITAS QUESO MARCO POLO 250G "/>
    <s v="UN"/>
    <s v="C15"/>
    <s v="Caja 15 Unidades"/>
    <s v="SECO"/>
    <s v="FIB"/>
    <n v="5949.76"/>
    <x v="0"/>
    <n v="15800"/>
    <n v="-1"/>
    <s v="ACTIVO"/>
    <m/>
    <m/>
    <s v=""/>
    <m/>
    <s v="INDICAR PRECIO VTA"/>
    <s v="-"/>
    <e v="#VALUE!"/>
    <n v="3.75"/>
    <e v="#VALUE!"/>
    <s v="SI"/>
    <n v="0.1"/>
    <s v="NO"/>
  </r>
  <r>
    <n v="102500018"/>
    <s v="102500018FS00"/>
    <s v="102500018-C24"/>
    <x v="0"/>
    <s v="OTROS ABARROTES"/>
    <s v="PASTAS"/>
    <s v="SPAGHETTI N°5 INTEGRAL BARILLA 500G "/>
    <s v="UN"/>
    <s v="C24"/>
    <s v="Caja 24 Unidades"/>
    <s v="SECO"/>
    <s v="FIB"/>
    <n v="31194.769999999997"/>
    <x v="1"/>
    <n v="40900"/>
    <n v="-1"/>
    <s v="ACTIVO"/>
    <m/>
    <m/>
    <s v=""/>
    <m/>
    <s v="INDICAR PRECIO VTA"/>
    <s v="-"/>
    <e v="#VALUE!"/>
    <n v="12"/>
    <e v="#VALUE!"/>
    <s v="SI"/>
    <n v="0.03"/>
    <s v="NO"/>
  </r>
  <r>
    <n v="201700347"/>
    <s v="201700347FS00"/>
    <s v="201700347-C07"/>
    <x v="0"/>
    <s v="SNACKS Y FRUTOS SECOS"/>
    <s v="PAPAS FRITAS"/>
    <s v="PAPAS FRITAS C/AMERICANO MARCO POLO 380G "/>
    <s v="UN"/>
    <s v="C07"/>
    <s v="Caja 7 Unidades"/>
    <s v="SECO"/>
    <s v="FIB"/>
    <n v="5689"/>
    <x v="0"/>
    <n v="17000"/>
    <n v="-1"/>
    <s v="ACTIVO (R)"/>
    <m/>
    <m/>
    <s v=""/>
    <m/>
    <s v="INDICAR PRECIO VTA"/>
    <s v="-"/>
    <e v="#VALUE!"/>
    <n v="2.66"/>
    <e v="#VALUE!"/>
    <s v="SI"/>
    <n v="0.1"/>
    <s v="NO"/>
  </r>
  <r>
    <n v="102500016"/>
    <s v="102500016FS00"/>
    <s v="102500016-C12"/>
    <x v="0"/>
    <s v="OTROS ABARROTES"/>
    <s v="PASTAS"/>
    <s v="SPAGHETTI N°5 S/GLUTEN BARILLA 400G "/>
    <s v="UN"/>
    <s v="C12"/>
    <s v="Caja 12 Unidades"/>
    <s v="SECO"/>
    <s v="FIB"/>
    <n v="20860"/>
    <x v="1"/>
    <n v="27000"/>
    <n v="-1"/>
    <s v="ACTIVO"/>
    <m/>
    <m/>
    <s v=""/>
    <m/>
    <s v="INDICAR PRECIO VTA"/>
    <s v="-"/>
    <e v="#VALUE!"/>
    <n v="4.8"/>
    <e v="#VALUE!"/>
    <s v="SI"/>
    <n v="7.0000000000000007E-2"/>
    <s v="NO"/>
  </r>
  <r>
    <n v="104533410"/>
    <s v="104533410FS00"/>
    <s v="104533410-AJ"/>
    <x v="0"/>
    <s v="BOLLERIA Y REPOSTERIA"/>
    <s v="PREMEZCLAS"/>
    <s v="PRE-MIX MUFFIN AMERICANO 25 KG CSM "/>
    <s v="AJ"/>
    <s v="AJ"/>
    <s v="Saco"/>
    <s v="SECO"/>
    <s v="IFS"/>
    <n v="111812"/>
    <x v="1"/>
    <n v="174750"/>
    <n v="-1"/>
    <s v="ACTIVO"/>
    <m/>
    <m/>
    <s v=""/>
    <m/>
    <s v="INDICAR PRECIO VTA"/>
    <s v="-"/>
    <e v="#VALUE!"/>
    <n v="25"/>
    <e v="#VALUE!"/>
    <s v="SI"/>
    <n v="0.1"/>
    <s v="NO"/>
  </r>
  <r>
    <n v="201700245"/>
    <s v="201700245FS00"/>
    <s v="201700245-C12"/>
    <x v="0"/>
    <s v="SNACKS Y FRUTOS SECOS"/>
    <s v="PAPAS FRITAS"/>
    <s v="PAPAS FRITAS C.A LIMON MARCO POLO 200 G "/>
    <s v="UN"/>
    <s v="C12"/>
    <s v="Caja 12 Unidades"/>
    <s v="SECO"/>
    <s v="FIB"/>
    <n v="5717.8600000000006"/>
    <x v="0"/>
    <n v="18400"/>
    <n v="-1"/>
    <s v="ACTIVO"/>
    <m/>
    <m/>
    <s v=""/>
    <m/>
    <s v="INDICAR PRECIO VTA"/>
    <s v="-"/>
    <e v="#VALUE!"/>
    <n v="2.4"/>
    <e v="#VALUE!"/>
    <s v="SI"/>
    <n v="0.1"/>
    <s v="NO"/>
  </r>
  <r>
    <n v="201200013"/>
    <s v="201200013FS00"/>
    <s v="201200013-C12"/>
    <x v="0"/>
    <s v="SALSAS Y ADEREZOS"/>
    <s v="MAYONESAS"/>
    <s v="MAYONESA DON JUAN CASERA 900 G "/>
    <s v="UN"/>
    <s v="C12"/>
    <s v="Caja 12 Unidades"/>
    <s v="SECO"/>
    <s v="IJB"/>
    <n v="8593"/>
    <x v="1"/>
    <n v="21000"/>
    <n v="-1"/>
    <s v="ACTIVO"/>
    <m/>
    <m/>
    <s v=""/>
    <m/>
    <s v="INDICAR PRECIO VTA"/>
    <s v="-"/>
    <e v="#VALUE!"/>
    <n v="10.8"/>
    <e v="#VALUE!"/>
    <s v="SI"/>
    <n v="0.2"/>
    <s v="NO"/>
  </r>
  <r>
    <n v="201230120"/>
    <s v="201230120FS00"/>
    <s v="201230120-C12"/>
    <x v="0"/>
    <s v="SALSAS Y ADEREZOS"/>
    <s v="SUCEDANEOS DE LIMON"/>
    <s v="SUCEDANEO JUGO LIMON 500 ML "/>
    <s v="UN"/>
    <s v="C12"/>
    <s v="Caja 12 Unidades"/>
    <s v="SECO"/>
    <s v="IJB"/>
    <n v="2964"/>
    <x v="1"/>
    <n v="6900"/>
    <n v="-1"/>
    <s v="ACTIVO"/>
    <m/>
    <m/>
    <s v=""/>
    <m/>
    <s v="INDICAR PRECIO VTA"/>
    <s v="-"/>
    <e v="#VALUE!"/>
    <n v="6"/>
    <e v="#VALUE!"/>
    <s v="SI"/>
    <n v="0.15"/>
    <s v="NO"/>
  </r>
  <r>
    <n v="104519250"/>
    <s v="104519250FS00"/>
    <s v="104519250-C12"/>
    <x v="0"/>
    <s v="ACEITES Y VINAGRES"/>
    <s v="ACEITES VEGETALES"/>
    <s v="ACEITE VEGETAL LOS SILOS 900 ML "/>
    <s v="UN"/>
    <s v="C12"/>
    <s v="Caja 12 Unidades"/>
    <s v="SECO"/>
    <s v="NFS"/>
    <n v="12288"/>
    <x v="1"/>
    <n v="19900"/>
    <n v="-1"/>
    <s v="ACTIVO"/>
    <m/>
    <m/>
    <s v=""/>
    <m/>
    <s v="INDICAR PRECIO VTA"/>
    <s v="-"/>
    <e v="#VALUE!"/>
    <n v="10.8"/>
    <e v="#VALUE!"/>
    <s v="SI"/>
    <n v="7.0000000000000007E-2"/>
    <s v="NO"/>
  </r>
  <r>
    <n v="104510130"/>
    <s v="104510130FS00"/>
    <s v="104510130-C48"/>
    <x v="0"/>
    <s v="CONSERVAS"/>
    <s v="FRUTAS"/>
    <s v="FRUTA LISTA DURAZNO C/SUCRALOSA 113 G "/>
    <s v="UN"/>
    <s v="C48"/>
    <s v="Caja 48 Unidades"/>
    <s v="SECO"/>
    <s v="NFS"/>
    <n v="11715.36"/>
    <x v="1"/>
    <n v="17000"/>
    <n v="-1"/>
    <s v="ACTIVO"/>
    <m/>
    <m/>
    <s v=""/>
    <m/>
    <s v="INDICAR PRECIO VTA"/>
    <s v="-"/>
    <e v="#VALUE!"/>
    <n v="5.4240000000000004"/>
    <e v="#VALUE!"/>
    <s v="NO"/>
    <n v="7.0000000000000007E-2"/>
    <s v="NO"/>
  </r>
  <r>
    <n v="104521640"/>
    <s v="104521640FS00"/>
    <s v="104521640-UN"/>
    <x v="0"/>
    <s v="ACEITES Y VINAGRES"/>
    <s v="ACEITES DE OLIVA"/>
    <s v="ACEITE OLIVA NUTRICAMPO 5 L "/>
    <s v="UN"/>
    <s v="UN"/>
    <s v="Unidad"/>
    <s v="SECO"/>
    <s v="NFS"/>
    <n v="16078.38"/>
    <x v="1"/>
    <n v="21000"/>
    <n v="-1"/>
    <s v="ACTIVO"/>
    <m/>
    <m/>
    <s v=""/>
    <m/>
    <s v="INDICAR PRECIO VTA"/>
    <s v="-"/>
    <e v="#VALUE!"/>
    <n v="4.5"/>
    <e v="#VALUE!"/>
    <s v="SI"/>
    <n v="0.1"/>
    <s v="NO"/>
  </r>
  <r>
    <n v="101310045"/>
    <s v="101310045FS00"/>
    <s v="101310045-C25"/>
    <x v="0"/>
    <s v="CONDIMENTOS"/>
    <s v="ESPECIAS"/>
    <s v="CANELA ENTERA EDRA 15 G RRP "/>
    <s v="UN"/>
    <s v="C25"/>
    <s v="Caja 25 Unidades"/>
    <s v="SECO"/>
    <s v="FIB"/>
    <n v="7900.35"/>
    <x v="0"/>
    <n v="12800"/>
    <n v="-1"/>
    <s v="ACTIVO (R)"/>
    <m/>
    <m/>
    <s v=""/>
    <m/>
    <s v="INDICAR PRECIO VTA"/>
    <s v="-"/>
    <e v="#VALUE!"/>
    <n v="0.375"/>
    <e v="#VALUE!"/>
    <s v="NO"/>
    <n v="0.1"/>
    <s v="NO"/>
  </r>
  <r>
    <n v="104530200"/>
    <s v="104530200FS00"/>
    <s v="104530200-S00"/>
    <x v="0"/>
    <s v="OTROS ABARROTES"/>
    <s v="MINI PORCIONES"/>
    <s v="AZUCAR MINI 5 G "/>
    <s v="S00"/>
    <s v="S00"/>
    <s v="Caja 800 Unidades"/>
    <s v="SECO"/>
    <s v="NFS"/>
    <n v="4990.43"/>
    <x v="1"/>
    <n v="9235.2941176470595"/>
    <n v="-1"/>
    <s v="REEMPLAZO"/>
    <m/>
    <m/>
    <s v=""/>
    <m/>
    <s v="INDICAR PRECIO VTA"/>
    <s v="-"/>
    <e v="#VALUE!"/>
    <n v="4"/>
    <e v="#VALUE!"/>
    <s v="NO"/>
    <n v="0.15"/>
    <s v="NO"/>
  </r>
  <r>
    <n v="104500860"/>
    <s v="104500860FS00"/>
    <s v="104500860-UN"/>
    <x v="0"/>
    <s v="ACEITES Y VINAGRES"/>
    <s v="ACEITES VEGETALES"/>
    <s v="ACEITE VEGETAL 5 L "/>
    <s v="UN"/>
    <s v="UN"/>
    <s v="Unidad"/>
    <s v="SECO"/>
    <s v="NFS"/>
    <n v="5688.16"/>
    <x v="1"/>
    <n v="8900"/>
    <n v="-1"/>
    <s v="ACTIVO"/>
    <m/>
    <m/>
    <s v=""/>
    <m/>
    <s v="INDICAR PRECIO VTA"/>
    <s v="-"/>
    <e v="#VALUE!"/>
    <n v="5"/>
    <e v="#VALUE!"/>
    <s v="SI"/>
    <n v="7.0000000000000007E-2"/>
    <s v="NO"/>
  </r>
  <r>
    <n v="150000772"/>
    <s v="150000772FS00"/>
    <s v="150000772-UN"/>
    <x v="0"/>
    <s v="CONDIMENTOS"/>
    <s v="ESPECIAS"/>
    <s v="PIMIENTA NEGRA ENTERA 1 KG "/>
    <s v="UN"/>
    <s v="UN"/>
    <s v="Unidad"/>
    <s v="SECO"/>
    <s v="NFS"/>
    <n v="8448.9599999999991"/>
    <x v="1"/>
    <n v="12000"/>
    <n v="-1"/>
    <s v="ACTIVO"/>
    <m/>
    <m/>
    <s v=""/>
    <m/>
    <s v="INDICAR PRECIO VTA"/>
    <s v="-"/>
    <e v="#VALUE!"/>
    <n v="1"/>
    <e v="#VALUE!"/>
    <s v="SI"/>
    <n v="0.03"/>
    <s v="NO"/>
  </r>
  <r>
    <n v="102140420"/>
    <s v="102140420FS00"/>
    <s v="102140420-C48"/>
    <x v="0"/>
    <s v="CONSERVAS"/>
    <s v="PESCADOS"/>
    <s v="ATUN AGUA VAN CAMPS 160 G IMPORTADO "/>
    <s v="UN"/>
    <s v="C48"/>
    <s v="Caja 48 Unidades"/>
    <s v="SECO"/>
    <s v="FIB"/>
    <n v="34553.760000000002"/>
    <x v="0"/>
    <n v="77700"/>
    <n v="-1"/>
    <s v="ACTIVO (R)"/>
    <m/>
    <m/>
    <s v=""/>
    <m/>
    <s v="INDICAR PRECIO VTA"/>
    <s v="-"/>
    <e v="#VALUE!"/>
    <n v="7.68"/>
    <e v="#VALUE!"/>
    <s v="SI"/>
    <n v="0.2"/>
    <s v="NO"/>
  </r>
  <r>
    <n v="105200930"/>
    <s v="105200930FS00"/>
    <s v="105200930-C18"/>
    <x v="0"/>
    <s v="SUMINISTROS"/>
    <s v="PRODUCTOS TISSUE"/>
    <s v="40844 TOALLA 2H EXCELLENCE DOBLADA 200 U "/>
    <s v="UN"/>
    <s v="C18"/>
    <s v="Caja 18 Unidades"/>
    <s v="SECO"/>
    <s v="NFS"/>
    <n v="18710.09"/>
    <x v="1"/>
    <n v="31084.033613445379"/>
    <n v="-1"/>
    <s v="ACTIVO"/>
    <m/>
    <m/>
    <s v=""/>
    <m/>
    <s v="INDICAR PRECIO VTA"/>
    <s v="-"/>
    <e v="#VALUE!"/>
    <n v="6.4980000000000002"/>
    <e v="#VALUE!"/>
    <s v="SI"/>
    <n v="0.03"/>
    <s v="NO"/>
  </r>
  <r>
    <n v="104531480"/>
    <s v="104531480FS00"/>
    <s v="104531480-C48"/>
    <x v="0"/>
    <s v="SNACKS Y FRUTOS SECOS"/>
    <s v="PAPAS FRITAS"/>
    <s v="PAPAS QUESO KRYZPO 37 G "/>
    <s v="UN"/>
    <s v="C48"/>
    <s v="Caja 48 Unidades"/>
    <s v="SECO"/>
    <s v="NFS"/>
    <n v="18816"/>
    <x v="1"/>
    <n v="24990"/>
    <n v="-1"/>
    <s v="ACTIVO"/>
    <m/>
    <m/>
    <s v=""/>
    <m/>
    <s v="INDICAR PRECIO VTA"/>
    <s v="-"/>
    <e v="#VALUE!"/>
    <n v="1.92"/>
    <e v="#VALUE!"/>
    <s v="NO"/>
    <n v="0.03"/>
    <s v="NO"/>
  </r>
  <r>
    <n v="102500040"/>
    <s v="102500040FS00"/>
    <s v="102500040-C12"/>
    <x v="0"/>
    <s v="OTROS ABARROTES"/>
    <s v="PASTAS"/>
    <s v="FARFALLE BARILLA 500 G CORBATA "/>
    <s v="UN"/>
    <s v="C12"/>
    <s v="Caja 12 Unidades"/>
    <s v="SECO"/>
    <s v="FIB"/>
    <n v="15586.650000000001"/>
    <x v="1"/>
    <n v="23000"/>
    <n v="-1"/>
    <s v="ACTIVO"/>
    <m/>
    <m/>
    <s v=""/>
    <m/>
    <s v="INDICAR PRECIO VTA"/>
    <s v="-"/>
    <e v="#VALUE!"/>
    <n v="6"/>
    <e v="#VALUE!"/>
    <s v="SI"/>
    <n v="0.1"/>
    <s v="NO"/>
  </r>
  <r>
    <n v="102140410"/>
    <s v="102140410FS00"/>
    <s v="102140410-C48"/>
    <x v="0"/>
    <s v="CONSERVAS"/>
    <s v="PESCADOS"/>
    <s v="ATUN ACEITE VAN CAMPS 160 G IMPORTADO "/>
    <s v="UN"/>
    <s v="C48"/>
    <s v="Caja 48 Unidades"/>
    <s v="SECO"/>
    <s v="FIB"/>
    <n v="38819.040000000001"/>
    <x v="0"/>
    <n v="79000"/>
    <n v="-1"/>
    <s v="ACTIVO (R)"/>
    <m/>
    <m/>
    <s v=""/>
    <m/>
    <s v="INDICAR PRECIO VTA"/>
    <s v="-"/>
    <e v="#VALUE!"/>
    <n v="7.68"/>
    <e v="#VALUE!"/>
    <s v="SI"/>
    <n v="0.2"/>
    <s v="NO"/>
  </r>
  <r>
    <n v="201200014"/>
    <s v="201200014FS00"/>
    <s v="201200014-C15"/>
    <x v="0"/>
    <s v="SALSAS Y ADEREZOS"/>
    <s v="MOSTAZAS"/>
    <s v="MOSTAZA DON JUAN 900 G RRP "/>
    <s v="UN"/>
    <s v="C15"/>
    <s v="Caja 15 Unidades"/>
    <s v="SECO"/>
    <s v="IJB"/>
    <n v="7221.86"/>
    <x v="1"/>
    <n v="17900"/>
    <n v="-1"/>
    <s v="ACTIVO"/>
    <m/>
    <m/>
    <s v=""/>
    <m/>
    <s v="INDICAR PRECIO VTA"/>
    <s v="-"/>
    <e v="#VALUE!"/>
    <n v="13.5"/>
    <e v="#VALUE!"/>
    <s v="SI"/>
    <n v="0.15"/>
    <s v="NO"/>
  </r>
  <r>
    <n v="102500001"/>
    <s v="102500001FS00"/>
    <s v="102500001-C12"/>
    <x v="0"/>
    <s v="SALSAS Y ADEREZOS"/>
    <s v="SALSAS ESPECIALES"/>
    <s v="PESTO ALLA GENOVESE BARILLA 190G "/>
    <s v="UN"/>
    <s v="C12"/>
    <s v="Caja 12 Unidades"/>
    <s v="SECO"/>
    <s v="FIB"/>
    <n v="27869"/>
    <x v="1"/>
    <n v="34500"/>
    <n v="-1"/>
    <s v="ACTIVO"/>
    <m/>
    <m/>
    <s v=""/>
    <m/>
    <s v="INDICAR PRECIO VTA"/>
    <s v="-"/>
    <e v="#VALUE!"/>
    <n v="2.2799999999999998"/>
    <e v="#VALUE!"/>
    <s v="SI"/>
    <n v="7.0000000000000007E-2"/>
    <s v="NO"/>
  </r>
  <r>
    <n v="201700212"/>
    <s v="201700212FS00"/>
    <s v="201700212-C12"/>
    <x v="0"/>
    <s v="SNACKS Y FRUTOS SECOS"/>
    <s v="PAPAS FRITAS"/>
    <s v="PF RUSTICAS SAL MARCO POLO 185G X 12 UN "/>
    <s v="UN"/>
    <s v="C12"/>
    <s v="Caja 12 Unidades"/>
    <s v="SECO"/>
    <s v="FIB"/>
    <n v="4700.26"/>
    <x v="0"/>
    <n v="26000"/>
    <n v="-1"/>
    <s v="ACTIVO (R)"/>
    <m/>
    <m/>
    <s v=""/>
    <m/>
    <s v="INDICAR PRECIO VTA"/>
    <s v="-"/>
    <e v="#VALUE!"/>
    <n v="2.2200000000000002"/>
    <e v="#VALUE!"/>
    <s v="SI"/>
    <n v="0.1"/>
    <s v="NO"/>
  </r>
  <r>
    <n v="101520200"/>
    <s v="101520200FS00"/>
    <s v="101520200-C24"/>
    <x v="0"/>
    <s v="CONSERVAS"/>
    <s v="VERDURAS"/>
    <s v="PALMITOS RODAJAS ESMERALDA 400 G "/>
    <s v="UN"/>
    <s v="C24"/>
    <s v="Caja 24 Unidades"/>
    <s v="SECO"/>
    <s v="IFS"/>
    <n v="23756.97"/>
    <x v="1"/>
    <n v="37000"/>
    <n v="-1"/>
    <s v="ACTIVO"/>
    <m/>
    <m/>
    <s v=""/>
    <m/>
    <s v="INDICAR PRECIO VTA"/>
    <s v="-"/>
    <e v="#VALUE!"/>
    <n v="9.6"/>
    <e v="#VALUE!"/>
    <s v="SI"/>
    <n v="0.1"/>
    <s v="NO"/>
  </r>
  <r>
    <n v="201700342"/>
    <s v="201700342FS00"/>
    <s v="201700342-C12"/>
    <x v="0"/>
    <s v="SNACKS Y FRUTOS SECOS"/>
    <s v="FRUTOS SECOS"/>
    <s v="MANI SALADO MARCO POLO 400 G RRP "/>
    <s v="UN"/>
    <s v="C12"/>
    <s v="Caja 12 Unidades"/>
    <s v="SECO"/>
    <s v="FIB"/>
    <n v="9214"/>
    <x v="0"/>
    <n v="23600"/>
    <n v="-1"/>
    <s v="ACTIVO (R)"/>
    <m/>
    <m/>
    <s v=""/>
    <m/>
    <s v="INDICAR PRECIO VTA"/>
    <s v="-"/>
    <e v="#VALUE!"/>
    <n v="4.8"/>
    <e v="#VALUE!"/>
    <s v="SI"/>
    <n v="0.1"/>
    <s v="NO"/>
  </r>
  <r>
    <n v="101520250"/>
    <s v="101520250FS00"/>
    <s v="101520250-C12"/>
    <x v="0"/>
    <s v="CONSERVAS"/>
    <s v="VERDURAS"/>
    <s v="PALMITOS RODAJAS ESMERALDA 810 G "/>
    <s v="UN"/>
    <s v="C12"/>
    <s v="Caja 12 Unidades"/>
    <s v="SECO"/>
    <s v="IFS"/>
    <n v="23796.66"/>
    <x v="1"/>
    <n v="31200"/>
    <n v="-1"/>
    <s v="ACTIVO"/>
    <m/>
    <m/>
    <s v=""/>
    <m/>
    <s v="INDICAR PRECIO VTA"/>
    <s v="-"/>
    <e v="#VALUE!"/>
    <n v="9.7200000000000006"/>
    <e v="#VALUE!"/>
    <s v="SI"/>
    <n v="0.03"/>
    <s v="NO"/>
  </r>
  <r>
    <n v="104527020"/>
    <s v="104527020FS00"/>
    <s v="104527020-D30"/>
    <x v="0"/>
    <s v="OTROS ABARROTES"/>
    <s v="PASTAS"/>
    <s v="ESPIRALES LUCCHETTI 400 G "/>
    <s v="UN"/>
    <s v="D30"/>
    <s v="Display 30 Unidades"/>
    <s v="SECO"/>
    <s v="NFS"/>
    <n v="15540"/>
    <x v="1"/>
    <n v="21600"/>
    <n v="-1"/>
    <s v="ACTIVO (AS)"/>
    <s v="ACTIVO (AS)"/>
    <m/>
    <s v=""/>
    <m/>
    <s v="INDICAR PRECIO VTA"/>
    <s v="-"/>
    <e v="#VALUE!"/>
    <n v="12"/>
    <e v="#VALUE!"/>
    <s v="SI"/>
    <n v="0.05"/>
    <s v="NO"/>
  </r>
  <r>
    <n v="101520140"/>
    <s v="101520140FS00"/>
    <s v="101520140-C12"/>
    <x v="0"/>
    <s v="CONSERVAS"/>
    <s v="VERDURAS"/>
    <s v="PALMITOS ESMERALDA 810 G "/>
    <s v="UN"/>
    <s v="C12"/>
    <s v="Caja 12 Unidades"/>
    <s v="SECO"/>
    <s v="IFS"/>
    <n v="30218.19"/>
    <x v="1"/>
    <n v="39600"/>
    <n v="-1"/>
    <s v="ACTIVO"/>
    <m/>
    <m/>
    <s v=""/>
    <m/>
    <s v="INDICAR PRECIO VTA"/>
    <s v="-"/>
    <e v="#VALUE!"/>
    <n v="9.7200000000000006"/>
    <e v="#VALUE!"/>
    <s v="SI"/>
    <n v="0.05"/>
    <s v="NO"/>
  </r>
  <r>
    <n v="102200082"/>
    <s v="102200082FS00"/>
    <s v="102200082-C12"/>
    <x v="0"/>
    <s v="OTROS ABARROTES"/>
    <s v="PASTAS"/>
    <s v="ESPIRALES DON VITTORIO 400 G NV "/>
    <s v="UN"/>
    <s v="C12"/>
    <s v="Caja 12 Unidades"/>
    <s v="SECO"/>
    <s v="IFS"/>
    <n v="4129.2300000000005"/>
    <x v="1"/>
    <n v="8200"/>
    <n v="-1"/>
    <s v="ACTIVO"/>
    <m/>
    <m/>
    <s v=""/>
    <m/>
    <s v="INDICAR PRECIO VTA"/>
    <s v="-"/>
    <e v="#VALUE!"/>
    <n v="4.8"/>
    <e v="#VALUE!"/>
    <s v="SI"/>
    <n v="0.1"/>
    <s v="NO"/>
  </r>
  <r>
    <n v="102500011"/>
    <s v="102500011FS00"/>
    <s v="102500011-C12"/>
    <x v="0"/>
    <s v="OTROS ABARROTES"/>
    <s v="PASTAS"/>
    <s v="TAGLIATELLE COLLEZIONE BARILLA 500G "/>
    <s v="UN"/>
    <s v="C12"/>
    <s v="Caja 12 Unidades"/>
    <s v="SECO"/>
    <s v="FIB"/>
    <n v="27561"/>
    <x v="1"/>
    <n v="34500"/>
    <n v="-1"/>
    <s v="ACTIVO"/>
    <m/>
    <m/>
    <s v=""/>
    <m/>
    <s v="INDICAR PRECIO VTA"/>
    <s v="-"/>
    <e v="#VALUE!"/>
    <n v="6"/>
    <e v="#VALUE!"/>
    <s v="SI"/>
    <n v="7.0000000000000007E-2"/>
    <s v="NO"/>
  </r>
  <r>
    <n v="104530220"/>
    <s v="104530220FS00"/>
    <s v="104530220-C10"/>
    <x v="0"/>
    <s v="SALSAS Y ADEREZOS"/>
    <s v="MOSTAZAS"/>
    <s v="MOSTAZA TRAVERSO 1 KG "/>
    <s v="UN"/>
    <s v="C10"/>
    <s v="Caja 10 Unidades"/>
    <s v="SECO"/>
    <s v="NFS"/>
    <n v="7930"/>
    <x v="0"/>
    <n v="14600"/>
    <n v="-1"/>
    <s v="ACTIVO (R)"/>
    <m/>
    <m/>
    <s v=""/>
    <m/>
    <s v="INDICAR PRECIO VTA"/>
    <s v="-"/>
    <e v="#VALUE!"/>
    <n v="10"/>
    <e v="#VALUE!"/>
    <s v="SI"/>
    <n v="0.05"/>
    <s v="NO"/>
  </r>
  <r>
    <n v="201700287"/>
    <s v="201700287FS00"/>
    <s v="201700287-C75"/>
    <x v="0"/>
    <s v="SNACKS Y FRUTOS SECOS"/>
    <s v="OTROS SNACKS"/>
    <s v="RAMITAS SALADAS MARCO POLO 75X42G "/>
    <s v="UN"/>
    <s v="C75"/>
    <s v="Caja 75 Unidades"/>
    <s v="SECO"/>
    <s v="FIB"/>
    <n v="4852.72"/>
    <x v="0"/>
    <n v="16600"/>
    <n v="-1"/>
    <s v="ACTIVO"/>
    <m/>
    <m/>
    <s v=""/>
    <m/>
    <s v="INDICAR PRECIO VTA"/>
    <s v="-"/>
    <e v="#VALUE!"/>
    <n v="3.15"/>
    <e v="#VALUE!"/>
    <s v="NO"/>
    <n v="0.1"/>
    <s v="NO"/>
  </r>
  <r>
    <n v="150000698"/>
    <s v="150000698FS00"/>
    <s v="150000698-UN"/>
    <x v="0"/>
    <s v="SUMINISTROS"/>
    <s v="DESECHABLES"/>
    <s v="ROLLO FILM 38 CM X 1400 M "/>
    <s v="UN"/>
    <s v="UN"/>
    <s v="Unidad"/>
    <s v="SECO"/>
    <s v="NFS"/>
    <n v="23144.959999999999"/>
    <x v="1"/>
    <n v="37990"/>
    <n v="-1"/>
    <s v="ACTIVO"/>
    <m/>
    <m/>
    <s v=""/>
    <m/>
    <s v="INDICAR PRECIO VTA"/>
    <s v="-"/>
    <e v="#VALUE!"/>
    <n v="5.99"/>
    <e v="#VALUE!"/>
    <s v="SI"/>
    <n v="0.03"/>
    <s v="NO"/>
  </r>
  <r>
    <n v="104533170"/>
    <s v="104533170FS00"/>
    <s v="104533170-AJ"/>
    <x v="0"/>
    <s v="BOLLERIA Y REPOSTERIA"/>
    <s v="PREMEZCLAS"/>
    <s v="MIX CREMA PASTELERA 10 KG CSM "/>
    <s v="AJ"/>
    <s v="AJ"/>
    <s v="Saco"/>
    <s v="SECO"/>
    <s v="IFS"/>
    <n v="23876"/>
    <x v="1"/>
    <n v="40000"/>
    <n v="-1"/>
    <s v="ACTIVO"/>
    <m/>
    <m/>
    <s v=""/>
    <m/>
    <s v="INDICAR PRECIO VTA"/>
    <s v="-"/>
    <e v="#VALUE!"/>
    <n v="10"/>
    <e v="#VALUE!"/>
    <s v="SI"/>
    <n v="0.1"/>
    <s v="NO"/>
  </r>
  <r>
    <n v="150000761"/>
    <s v="150000761FS00"/>
    <s v="150000761-UN"/>
    <x v="0"/>
    <s v="SNACKS Y FRUTOS SECOS"/>
    <s v="FRUTOS SECOS"/>
    <s v="CIRUELA CON CAROZO 1 KG "/>
    <s v="UN"/>
    <s v="UN"/>
    <s v="Unidad"/>
    <s v="SECO"/>
    <s v="NFS"/>
    <n v="4350.22"/>
    <x v="1"/>
    <n v="7990"/>
    <n v="-1"/>
    <s v="ACTIVO"/>
    <m/>
    <m/>
    <s v=""/>
    <m/>
    <s v="INDICAR PRECIO VTA"/>
    <s v="-"/>
    <e v="#VALUE!"/>
    <n v="1"/>
    <e v="#VALUE!"/>
    <s v="SI"/>
    <n v="0.03"/>
    <s v="NO"/>
  </r>
  <r>
    <n v="102500019"/>
    <s v="102500019FS00"/>
    <s v="102500019-C24"/>
    <x v="0"/>
    <s v="OTROS ABARROTES"/>
    <s v="PASTAS"/>
    <s v="SPAGHETTONI N°7 BARILLA 500G "/>
    <s v="UN"/>
    <s v="C24"/>
    <s v="Caja 24 Unidades"/>
    <s v="SECO"/>
    <s v="FIB"/>
    <n v="24077.350000000002"/>
    <x v="1"/>
    <n v="34000"/>
    <n v="-1"/>
    <s v="ACTIVO"/>
    <m/>
    <m/>
    <s v=""/>
    <m/>
    <s v="INDICAR PRECIO VTA"/>
    <s v="-"/>
    <e v="#VALUE!"/>
    <n v="12"/>
    <e v="#VALUE!"/>
    <s v="SI"/>
    <n v="0.03"/>
    <s v="NO"/>
  </r>
  <r>
    <n v="104533280"/>
    <s v="104533280FS00"/>
    <s v="104533280-AJ"/>
    <x v="0"/>
    <s v="BOLLERIA Y REPOSTERIA"/>
    <s v="PREMEZCLAS"/>
    <s v="MIX BROWNIE AMERICANO 10 KG CSM "/>
    <s v="AJ"/>
    <s v="AJ"/>
    <s v="Saco"/>
    <s v="SECO"/>
    <s v="IFS"/>
    <n v="29778"/>
    <x v="1"/>
    <n v="49000"/>
    <n v="-1"/>
    <s v="ACTIVO"/>
    <m/>
    <m/>
    <s v=""/>
    <m/>
    <s v="INDICAR PRECIO VTA"/>
    <s v="-"/>
    <e v="#VALUE!"/>
    <n v="10"/>
    <e v="#VALUE!"/>
    <s v="SI"/>
    <n v="0.1"/>
    <s v="NO"/>
  </r>
  <r>
    <n v="150000767"/>
    <s v="150000767FS00"/>
    <s v="150000767-UN"/>
    <x v="0"/>
    <s v="SNACKS Y FRUTOS SECOS"/>
    <s v="FRUTOS SECOS"/>
    <s v="NUEZ MARIPOSA 1 KG "/>
    <s v="UN"/>
    <s v="UN"/>
    <s v="Unidad"/>
    <s v="SECO"/>
    <s v="NFS"/>
    <n v="7500.05"/>
    <x v="1"/>
    <n v="10900"/>
    <n v="-1"/>
    <s v="ACTIVO"/>
    <m/>
    <m/>
    <s v=""/>
    <m/>
    <s v="INDICAR PRECIO VTA"/>
    <s v="-"/>
    <e v="#VALUE!"/>
    <n v="1"/>
    <e v="#VALUE!"/>
    <s v="SI"/>
    <n v="0.03"/>
    <s v="NO"/>
  </r>
  <r>
    <n v="104534030"/>
    <s v="104534030FS00"/>
    <s v="104534030-UN"/>
    <x v="0"/>
    <s v="SUMINISTROS"/>
    <s v="DESECHABLES"/>
    <s v="PAPEL ANTIGRASA B/R 30X40 CM 500 UDS. "/>
    <s v="UN"/>
    <s v="UN"/>
    <s v="Unidad"/>
    <s v="SECO"/>
    <s v="NFS"/>
    <n v="14165"/>
    <x v="1"/>
    <n v="20900"/>
    <n v="-1"/>
    <s v="ACTIVO"/>
    <m/>
    <m/>
    <s v=""/>
    <m/>
    <s v="INDICAR PRECIO VTA"/>
    <s v="-"/>
    <e v="#VALUE!"/>
    <n v="3.7"/>
    <e v="#VALUE!"/>
    <s v="SI"/>
    <n v="7.0000000000000007E-2"/>
    <s v="NO"/>
  </r>
  <r>
    <n v="150000862"/>
    <s v="150000862FS00"/>
    <s v="150000862-UN"/>
    <x v="0"/>
    <s v="SNACKS Y FRUTOS SECOS"/>
    <s v="FRUTOS SECOS"/>
    <s v="NUEZ CUARTILLO 1 KG "/>
    <s v="UN"/>
    <s v="UN"/>
    <s v="Unidad"/>
    <s v="SECO"/>
    <s v="NFS"/>
    <n v="6500.23"/>
    <x v="1"/>
    <n v="8800"/>
    <n v="-1"/>
    <s v="ACTIVO"/>
    <m/>
    <m/>
    <s v=""/>
    <m/>
    <s v="INDICAR PRECIO VTA"/>
    <s v="-"/>
    <e v="#VALUE!"/>
    <n v="1"/>
    <e v="#VALUE!"/>
    <s v="SI"/>
    <n v="0.03"/>
    <s v="NO"/>
  </r>
  <r>
    <n v="150001548"/>
    <s v="150001548FS00"/>
    <s v="150001548-D20"/>
    <x v="0"/>
    <s v="OTROS ABARROTES"/>
    <s v="CEREALES"/>
    <s v="BARRA FRUTOS ROJOS Y YOGURT COSTA 21 G "/>
    <s v="UN"/>
    <s v="D20"/>
    <s v="Display 20 Unidades"/>
    <s v="SECO"/>
    <s v="NFS"/>
    <n v="2087.6"/>
    <x v="1"/>
    <n v="2512.6050420168067"/>
    <n v="-1"/>
    <s v="ACTIVO"/>
    <m/>
    <m/>
    <s v=""/>
    <m/>
    <s v="INDICAR PRECIO VTA"/>
    <s v="-"/>
    <e v="#VALUE!"/>
    <n v="0.42"/>
    <e v="#VALUE!"/>
    <s v="NO"/>
    <n v="0.03"/>
    <s v="NO"/>
  </r>
  <r>
    <n v="104522470"/>
    <s v="104522470FS00"/>
    <s v="104522470-UN"/>
    <x v="0"/>
    <s v="CONDIMENTOS"/>
    <s v="ESPECIAS"/>
    <s v="PIMIENTA NEGRA MOLIDA 1 KG "/>
    <s v="UN"/>
    <s v="UN"/>
    <s v="Unidad"/>
    <s v="SECO"/>
    <s v="NFS"/>
    <n v="5149"/>
    <x v="1"/>
    <n v="9300"/>
    <n v="-1"/>
    <s v="ACTIVO"/>
    <m/>
    <m/>
    <s v=""/>
    <m/>
    <s v="INDICAR PRECIO VTA"/>
    <s v="-"/>
    <e v="#VALUE!"/>
    <n v="1"/>
    <e v="#VALUE!"/>
    <s v="SI"/>
    <n v="0.15"/>
    <s v="NO"/>
  </r>
  <r>
    <n v="102200084"/>
    <s v="102200084FS00"/>
    <s v="102200084-C12"/>
    <x v="0"/>
    <s v="OTROS ABARROTES"/>
    <s v="PASTAS"/>
    <s v="QUIFAROS DON VITTORIO 400 G NV "/>
    <s v="UN"/>
    <s v="C12"/>
    <s v="Caja 12 Unidades"/>
    <s v="SECO"/>
    <s v="IFS"/>
    <n v="4068.4100000000003"/>
    <x v="1"/>
    <n v="8200"/>
    <n v="-1"/>
    <s v="ACTIVO"/>
    <m/>
    <m/>
    <s v=""/>
    <m/>
    <s v="INDICAR PRECIO VTA"/>
    <s v="-"/>
    <e v="#VALUE!"/>
    <n v="4.8"/>
    <e v="#VALUE!"/>
    <s v="SI"/>
    <n v="0.1"/>
    <s v="NO"/>
  </r>
  <r>
    <n v="201703050"/>
    <s v="201703050FS00"/>
    <s v="201703050-C10"/>
    <x v="0"/>
    <s v="SNACKS Y FRUTOS SECOS"/>
    <s v="FRUTOS SECOS"/>
    <s v="MANÍ SALADO BOLSA 1K "/>
    <s v="UN"/>
    <s v="C10"/>
    <s v="Caja 10 Unidades"/>
    <s v="SECO"/>
    <s v="FIB"/>
    <n v="13114.7"/>
    <x v="0"/>
    <n v="40200"/>
    <n v="-1"/>
    <s v="ACTIVO"/>
    <m/>
    <m/>
    <s v=""/>
    <m/>
    <s v="INDICAR PRECIO VTA"/>
    <s v="-"/>
    <e v="#VALUE!"/>
    <n v="10"/>
    <e v="#VALUE!"/>
    <s v="SI"/>
    <n v="0.1"/>
    <s v="NO"/>
  </r>
  <r>
    <n v="150001092"/>
    <s v="150001092FS00"/>
    <s v="150001092-C10"/>
    <x v="0"/>
    <s v="OTROS ABARROTES"/>
    <s v="ARROZ"/>
    <s v="ARROZ RISOTTO ITALIANO TUCAPEL 1 KG "/>
    <s v="UN"/>
    <s v="C10"/>
    <s v="Caja 10 Unidades"/>
    <s v="SECO"/>
    <s v="NFS"/>
    <n v="23721.100000000002"/>
    <x v="1"/>
    <n v="32000"/>
    <n v="-1"/>
    <s v="ACTIVO"/>
    <m/>
    <m/>
    <s v=""/>
    <m/>
    <s v="INDICAR PRECIO VTA"/>
    <s v="-"/>
    <e v="#VALUE!"/>
    <n v="10.75"/>
    <e v="#VALUE!"/>
    <s v="SI"/>
    <n v="0.03"/>
    <s v="NO"/>
  </r>
  <r>
    <n v="104534040"/>
    <s v="104534040FS00"/>
    <s v="104534040-UN"/>
    <x v="0"/>
    <s v="SUMINISTROS"/>
    <s v="DESECHABLES"/>
    <s v="PAPEL ANTIGRASA LONDON 25X20 CM 500 UDS. "/>
    <s v="UN"/>
    <s v="UN"/>
    <s v="Unidad"/>
    <s v="SECO"/>
    <s v="NFS"/>
    <n v="8005"/>
    <x v="1"/>
    <n v="13500"/>
    <n v="-1"/>
    <s v="ACTIVO (R)"/>
    <m/>
    <m/>
    <s v=""/>
    <m/>
    <s v="INDICAR PRECIO VTA"/>
    <s v="-"/>
    <e v="#VALUE!"/>
    <n v="1.08"/>
    <e v="#VALUE!"/>
    <s v="SI"/>
    <n v="7.0000000000000007E-2"/>
    <s v="NO"/>
  </r>
  <r>
    <n v="104527500"/>
    <s v="104527500FS00"/>
    <s v="104527500-UN"/>
    <x v="0"/>
    <s v="SUMINISTROS"/>
    <s v="PRODUCTOS TISSUE"/>
    <s v="50971 HIGIENICO EXCELLEN 2H 250 M 6 UDS. "/>
    <s v="UN"/>
    <s v="UN"/>
    <s v="Unidad"/>
    <s v="SECO"/>
    <s v="NFS"/>
    <n v="10458"/>
    <x v="1"/>
    <n v="22480"/>
    <n v="-1"/>
    <s v="ACTIVO (R)"/>
    <m/>
    <m/>
    <s v=""/>
    <m/>
    <s v="INDICAR PRECIO VTA"/>
    <s v="-"/>
    <e v="#VALUE!"/>
    <n v="4"/>
    <e v="#VALUE!"/>
    <s v="SI"/>
    <n v="0.03"/>
    <s v="NO"/>
  </r>
  <r>
    <n v="102500017"/>
    <s v="102500017FS00"/>
    <s v="102500017-C14"/>
    <x v="0"/>
    <s v="OTROS ABARROTES"/>
    <s v="PASTAS"/>
    <s v="PENNE RIGATE INTEGRAL BARILLA 500G "/>
    <s v="UN"/>
    <s v="C14"/>
    <s v="Caja 14 Unidades"/>
    <s v="SECO"/>
    <s v="FIB"/>
    <n v="18736.649999999998"/>
    <x v="1"/>
    <n v="24000"/>
    <n v="-1"/>
    <s v="ACTIVO"/>
    <m/>
    <m/>
    <s v=""/>
    <m/>
    <s v="INDICAR PRECIO VTA"/>
    <s v="-"/>
    <e v="#VALUE!"/>
    <n v="7"/>
    <e v="#VALUE!"/>
    <s v="SI"/>
    <n v="0.03"/>
    <s v="NO"/>
  </r>
  <r>
    <n v="102500022"/>
    <s v="102500022FS00"/>
    <s v="102500022-C24"/>
    <x v="0"/>
    <s v="OTROS ABARROTES"/>
    <s v="PASTAS"/>
    <s v="LINGUINE N°13 BARILLA 500G BAVETTE "/>
    <s v="UN"/>
    <s v="C24"/>
    <s v="Caja 24 Unidades"/>
    <s v="SECO"/>
    <s v="FIB"/>
    <n v="25244.86"/>
    <x v="1"/>
    <n v="37200"/>
    <n v="-1"/>
    <s v="ACTIVO"/>
    <m/>
    <m/>
    <s v=""/>
    <m/>
    <s v="INDICAR PRECIO VTA"/>
    <s v="-"/>
    <e v="#VALUE!"/>
    <n v="12"/>
    <e v="#VALUE!"/>
    <s v="SI"/>
    <n v="0.03"/>
    <s v="NO"/>
  </r>
  <r>
    <n v="150000298"/>
    <s v="150000298FS00"/>
    <s v="150000298-C48"/>
    <x v="0"/>
    <s v="SUMINISTROS"/>
    <s v="PRODUCTOS DE LIMPIEZA"/>
    <s v="ESPONJA LAVALOZA VIRUTEX 4 UDS. "/>
    <s v="UN"/>
    <s v="C48"/>
    <s v="Caja 48 Unidades"/>
    <s v="SECO"/>
    <s v="NFS"/>
    <n v="19469.760000000002"/>
    <x v="1"/>
    <n v="34400"/>
    <n v="-1"/>
    <s v="ACTIVO"/>
    <m/>
    <m/>
    <s v=""/>
    <m/>
    <s v="INDICAR PRECIO VTA"/>
    <s v="-"/>
    <e v="#VALUE!"/>
    <n v="2.4"/>
    <e v="#VALUE!"/>
    <s v="SI"/>
    <n v="0.15"/>
    <s v="NO"/>
  </r>
  <r>
    <n v="104500940"/>
    <s v="104500940FS00"/>
    <s v="104500940-UN"/>
    <x v="0"/>
    <s v="ACEITES Y VINAGRES"/>
    <s v="ACEITES VEGETALES"/>
    <s v="ACEITE MARAVILLA NATURA 3 L "/>
    <s v="UN"/>
    <s v="UN"/>
    <s v="Unidad"/>
    <s v="SECO"/>
    <s v="NFS"/>
    <n v="7082.02"/>
    <x v="1"/>
    <n v="10000"/>
    <n v="-1"/>
    <s v="ACTIVO"/>
    <m/>
    <m/>
    <s v=""/>
    <m/>
    <s v="INDICAR PRECIO VTA"/>
    <s v="-"/>
    <e v="#VALUE!"/>
    <n v="3"/>
    <e v="#VALUE!"/>
    <s v="SI"/>
    <n v="0.1"/>
    <s v="NO"/>
  </r>
  <r>
    <n v="150000368"/>
    <s v="150000368FS00"/>
    <s v="150000368-C10"/>
    <x v="0"/>
    <s v="OTROS ABARROTES"/>
    <s v="SOPAS Y CREMAS"/>
    <s v="CREMA CHAMPIÑON MACROFOOD 1 KG "/>
    <s v="UN"/>
    <s v="C10"/>
    <s v="Caja 10 Unidades"/>
    <s v="SECO"/>
    <s v="NFS"/>
    <n v="15500.2"/>
    <x v="1"/>
    <n v="22500"/>
    <n v="-1"/>
    <s v="ACTIVO"/>
    <m/>
    <m/>
    <s v=""/>
    <m/>
    <s v="INDICAR PRECIO VTA"/>
    <s v="-"/>
    <e v="#VALUE!"/>
    <n v="10"/>
    <e v="#VALUE!"/>
    <s v="SI"/>
    <n v="0.03"/>
    <s v="NO"/>
  </r>
  <r>
    <n v="105200920"/>
    <s v="105200920FS00"/>
    <s v="105200920-UN"/>
    <x v="0"/>
    <s v="SUMINISTROS"/>
    <s v="DESECHABLES"/>
    <s v="ROLLO FILM 30 CM X 1400 M "/>
    <s v="UN"/>
    <s v="UN"/>
    <s v="Unidad"/>
    <s v="SECO"/>
    <s v="NFS"/>
    <n v="22100.12"/>
    <x v="1"/>
    <n v="29990"/>
    <n v="-1"/>
    <s v="ACTIVO"/>
    <m/>
    <m/>
    <s v=""/>
    <m/>
    <s v="INDICAR PRECIO VTA"/>
    <s v="-"/>
    <e v="#VALUE!"/>
    <n v="4.84"/>
    <e v="#VALUE!"/>
    <s v="SI"/>
    <n v="0.03"/>
    <s v="NO"/>
  </r>
  <r>
    <n v="150000790"/>
    <s v="150000790FS00"/>
    <s v="150000790-C12"/>
    <x v="0"/>
    <s v="SALSAS Y ADEREZOS"/>
    <s v="SUCEDANEOS DE LIMON"/>
    <s v="SUCEDANEO JUGO LIMON HERNANDEZ PLAZA 1 L "/>
    <s v="UN"/>
    <s v="C12"/>
    <s v="Caja 12 Unidades"/>
    <s v="SECO"/>
    <s v="NFS"/>
    <n v="8762.4000000000015"/>
    <x v="1"/>
    <n v="13000"/>
    <n v="-1"/>
    <s v="ACTIVO"/>
    <m/>
    <m/>
    <s v=""/>
    <m/>
    <s v="INDICAR PRECIO VTA"/>
    <s v="-"/>
    <e v="#VALUE!"/>
    <n v="12.96"/>
    <e v="#VALUE!"/>
    <s v="SI"/>
    <n v="0.02"/>
    <s v="NO"/>
  </r>
  <r>
    <n v="104511950"/>
    <s v="104511950FS00"/>
    <s v="104511950-C06"/>
    <x v="0"/>
    <s v="ACEITES Y VINAGRES"/>
    <s v="ACEITES ESPECIALES"/>
    <s v="ACEITE SPRAY 481 G "/>
    <s v="UN"/>
    <s v="C06"/>
    <s v="Caja 6 Unidades"/>
    <s v="SECO"/>
    <s v="IFS"/>
    <n v="14335.45"/>
    <x v="1"/>
    <n v="30243.697478991598"/>
    <n v="-1"/>
    <s v="ACTIVO"/>
    <m/>
    <m/>
    <s v=""/>
    <m/>
    <s v="INDICAR PRECIO VTA"/>
    <s v="-"/>
    <e v="#VALUE!"/>
    <n v="3.57"/>
    <e v="#VALUE!"/>
    <s v="SI"/>
    <n v="0.1"/>
    <s v="NO"/>
  </r>
  <r>
    <n v="150001843"/>
    <s v="150001843FS00"/>
    <s v="150001843-C12"/>
    <x v="0"/>
    <s v="SALSAS Y ADEREZOS"/>
    <s v="SALSAS DE SOYA"/>
    <s v="SALSA SOYA NARCISUS 750 ML "/>
    <s v="UN"/>
    <s v="C12"/>
    <s v="Caja 12 Unidades"/>
    <s v="SECO"/>
    <s v="NFS"/>
    <n v="21084.48"/>
    <x v="1"/>
    <n v="29990"/>
    <n v="-1"/>
    <s v="ACTIVO"/>
    <m/>
    <m/>
    <s v=""/>
    <m/>
    <s v="INDICAR PRECIO VTA"/>
    <s v="-"/>
    <e v="#VALUE!"/>
    <n v="9"/>
    <e v="#VALUE!"/>
    <s v="SI"/>
    <n v="7.0000000000000007E-2"/>
    <s v="NO"/>
  </r>
  <r>
    <n v="150001835"/>
    <s v="150001835FS00"/>
    <s v="150001835-C06"/>
    <x v="0"/>
    <s v="CONDIMENTOS"/>
    <s v="ESPECIAS"/>
    <s v="LAUREL 100 G "/>
    <s v="UN"/>
    <s v="C06"/>
    <s v="Caja 6 Unidades"/>
    <s v="SECO"/>
    <s v="NFS"/>
    <n v="16563.12"/>
    <x v="1"/>
    <n v="24100"/>
    <n v="-1"/>
    <s v="ACTIVO"/>
    <m/>
    <m/>
    <s v=""/>
    <m/>
    <s v="INDICAR PRECIO VTA"/>
    <s v="-"/>
    <e v="#VALUE!"/>
    <n v="1.5"/>
    <e v="#VALUE!"/>
    <s v="SI"/>
    <n v="7.0000000000000007E-2"/>
    <s v="NO"/>
  </r>
  <r>
    <n v="201230620"/>
    <s v="201230620FS00"/>
    <s v="201230620-C12"/>
    <x v="0"/>
    <s v="ACEITES Y VINAGRES"/>
    <s v="VINAGRES"/>
    <s v="VINAGRE BLANCO DON JUAN 500 ML "/>
    <s v="UN"/>
    <s v="C12"/>
    <s v="Caja 12 Unidades"/>
    <s v="SECO"/>
    <s v="IJB"/>
    <n v="4094.94"/>
    <x v="1"/>
    <n v="7100"/>
    <n v="-1"/>
    <s v="ACTIVO"/>
    <m/>
    <m/>
    <s v=""/>
    <m/>
    <s v="INDICAR PRECIO VTA"/>
    <s v="-"/>
    <e v="#VALUE!"/>
    <n v="6"/>
    <e v="#VALUE!"/>
    <s v="SI"/>
    <n v="0.03"/>
    <s v="NO"/>
  </r>
  <r>
    <n v="150000578"/>
    <s v="150000578FS00"/>
    <s v="150000578-C12"/>
    <x v="0"/>
    <s v="OTROS ABARROTES"/>
    <s v="SAL"/>
    <s v="SAL DE MAR GOURMET LOBOS 800 G "/>
    <s v="UN"/>
    <s v="C12"/>
    <s v="Caja 12 Unidades"/>
    <s v="SECO"/>
    <s v="NFS"/>
    <n v="12683.16"/>
    <x v="1"/>
    <n v="17790"/>
    <n v="-1"/>
    <s v="ACTIVO"/>
    <m/>
    <m/>
    <s v=""/>
    <m/>
    <s v="INDICAR PRECIO VTA"/>
    <s v="-"/>
    <e v="#VALUE!"/>
    <n v="10.5"/>
    <e v="#VALUE!"/>
    <s v="SI"/>
    <n v="0.03"/>
    <s v="NO"/>
  </r>
  <r>
    <n v="104501190"/>
    <s v="104501190FS00"/>
    <s v="104501190-2Q"/>
    <x v="0"/>
    <s v="OTROS ABARROTES"/>
    <s v="MINI PORCIONES"/>
    <s v="SUCRALOSA MINI LAVAZZA 0,5 G "/>
    <s v="2Q"/>
    <s v="2Q"/>
    <s v="Caja 2000 Unidades"/>
    <s v="SECO"/>
    <s v="NFS"/>
    <n v="13749.74"/>
    <x v="1"/>
    <n v="18990"/>
    <n v="-1"/>
    <s v="ACTIVO"/>
    <m/>
    <m/>
    <s v=""/>
    <m/>
    <s v="INDICAR PRECIO VTA"/>
    <s v="-"/>
    <e v="#VALUE!"/>
    <n v="1"/>
    <e v="#VALUE!"/>
    <s v="NO"/>
    <n v="0.15"/>
    <s v="NO"/>
  </r>
  <r>
    <n v="104522050"/>
    <s v="104522050FS00"/>
    <s v="104522050-Z80"/>
    <x v="0"/>
    <s v="OTROS ABARROTES"/>
    <s v="HUEVOS"/>
    <s v="HUEVO MEDIANO "/>
    <s v="UN"/>
    <s v="Z80"/>
    <s v="Caja 180 Unidades"/>
    <s v="FRIO"/>
    <s v="NFS"/>
    <n v="20817"/>
    <x v="0"/>
    <n v="32000"/>
    <n v="-1"/>
    <s v="ACTIVO"/>
    <m/>
    <m/>
    <s v=""/>
    <m/>
    <s v="INDICAR PRECIO VTA"/>
    <s v="-"/>
    <e v="#VALUE!"/>
    <n v="9.9"/>
    <e v="#VALUE!"/>
    <s v="NO"/>
    <n v="0.05"/>
    <s v="NO"/>
  </r>
  <r>
    <n v="104539030"/>
    <s v="104539030FS00"/>
    <s v="104539030-UN"/>
    <x v="0"/>
    <s v="BOLLERIA Y REPOSTERIA"/>
    <s v="INGREDIENTES REPOSTERIA"/>
    <s v="RELLENO CHOC SCHOKATA 5 KG "/>
    <s v="UN"/>
    <s v="UN"/>
    <s v="Unidad"/>
    <s v="SECO"/>
    <s v="IFS"/>
    <n v="19394"/>
    <x v="1"/>
    <n v="31130"/>
    <n v="-1"/>
    <s v="NPI"/>
    <m/>
    <m/>
    <s v=""/>
    <m/>
    <s v="INDICAR PRECIO VTA"/>
    <s v="-"/>
    <e v="#VALUE!"/>
    <n v="5"/>
    <e v="#VALUE!"/>
    <s v="NO"/>
    <n v="0.1"/>
    <s v="NO"/>
  </r>
  <r>
    <n v="104501150"/>
    <s v="104501150FS00"/>
    <s v="104501150-S00"/>
    <x v="0"/>
    <s v="OTROS ABARROTES"/>
    <s v="MINI PORCIONES"/>
    <s v="AZUCAR RUBIA MINI ICB 5 G "/>
    <s v="S00"/>
    <s v="S00"/>
    <s v="Caja 800 Unidades"/>
    <s v="SECO"/>
    <s v="NFS"/>
    <n v="8075.67"/>
    <x v="1"/>
    <n v="10990"/>
    <n v="-1"/>
    <s v="ACTIVO"/>
    <m/>
    <m/>
    <s v=""/>
    <m/>
    <s v="INDICAR PRECIO VTA"/>
    <s v="-"/>
    <e v="#VALUE!"/>
    <n v="4"/>
    <e v="#VALUE!"/>
    <s v="NO"/>
    <n v="0.1"/>
    <s v="NO"/>
  </r>
  <r>
    <n v="102500004"/>
    <s v="102500004FS00"/>
    <s v="102500004-C06"/>
    <x v="0"/>
    <s v="SALSAS Y ADEREZOS"/>
    <s v="SALSAS DE TOMATE"/>
    <s v="SALSA ARRABBIATA BARILLA 400G "/>
    <s v="UN"/>
    <s v="C06"/>
    <s v="Caja 6 Unidades"/>
    <s v="SECO"/>
    <s v="FIB"/>
    <n v="9467.44"/>
    <x v="1"/>
    <n v="11400"/>
    <n v="-1"/>
    <s v="ACTIVO"/>
    <m/>
    <m/>
    <s v=""/>
    <m/>
    <s v="INDICAR PRECIO VTA"/>
    <s v="-"/>
    <e v="#VALUE!"/>
    <n v="2.4"/>
    <e v="#VALUE!"/>
    <s v="SI"/>
    <n v="0.03"/>
    <s v="NO"/>
  </r>
  <r>
    <n v="102500010"/>
    <s v="102500010FS00"/>
    <s v="102500010-C15"/>
    <x v="0"/>
    <s v="OTROS ABARROTES"/>
    <s v="PASTAS"/>
    <s v="LASAGNE COLLEZIONE BARILLA 500G "/>
    <s v="UN"/>
    <s v="C15"/>
    <s v="Caja 15 Unidades"/>
    <s v="SECO"/>
    <s v="FIB"/>
    <n v="33158.5"/>
    <x v="1"/>
    <n v="48000"/>
    <n v="-1"/>
    <s v="ACTIVO"/>
    <m/>
    <m/>
    <s v=""/>
    <m/>
    <s v="INDICAR PRECIO VTA"/>
    <s v="-"/>
    <e v="#VALUE!"/>
    <n v="7.5"/>
    <e v="#VALUE!"/>
    <s v="SI"/>
    <n v="0.2"/>
    <s v="NO"/>
  </r>
  <r>
    <n v="104534170"/>
    <s v="104534170FS00"/>
    <s v="104534170-C60"/>
    <x v="0"/>
    <s v="CONDIMENTOS"/>
    <s v="ESPECIAS"/>
    <s v="SHICHIMI TOGARASHI MAYAMOTO 300 GR "/>
    <s v="UN"/>
    <s v="C60"/>
    <s v="Caja 60 Unidades"/>
    <s v="SECO"/>
    <s v="NFS"/>
    <n v="160620"/>
    <x v="1"/>
    <n v="200000"/>
    <n v="-1"/>
    <s v="NPI"/>
    <m/>
    <m/>
    <s v=""/>
    <m/>
    <s v="INDICAR PRECIO VTA"/>
    <s v="-"/>
    <e v="#VALUE!"/>
    <n v="18"/>
    <e v="#VALUE!"/>
    <s v="SI"/>
    <n v="0.05"/>
    <s v="NO"/>
  </r>
  <r>
    <n v="150000699"/>
    <s v="150000699FS00"/>
    <s v="150000699-UN"/>
    <x v="0"/>
    <s v="SUMINISTROS"/>
    <s v="DESECHABLES"/>
    <s v="ROLLO FILM 45 CM X 1400 M "/>
    <s v="UN"/>
    <s v="UN"/>
    <s v="Unidad"/>
    <s v="SECO"/>
    <s v="NFS"/>
    <n v="29600.639999999999"/>
    <x v="1"/>
    <n v="44990"/>
    <n v="-1"/>
    <s v="ACTIVO"/>
    <m/>
    <m/>
    <s v=""/>
    <m/>
    <s v="INDICAR PRECIO VTA"/>
    <s v="-"/>
    <e v="#VALUE!"/>
    <n v="7"/>
    <e v="#VALUE!"/>
    <s v="SI"/>
    <n v="0.03"/>
    <s v="NO"/>
  </r>
  <r>
    <n v="104530570"/>
    <s v="104530570FS00"/>
    <s v="104530570-C04"/>
    <x v="0"/>
    <s v="SALSAS Y ADEREZOS"/>
    <s v="SALSAS ESPECIALES"/>
    <s v="SALSA PICANTE BUFFALO WING 3,79 L "/>
    <s v="UN"/>
    <s v="C04"/>
    <s v="Caja 4 Unidades"/>
    <s v="SECO"/>
    <s v="IFS"/>
    <n v="65985.11"/>
    <x v="1"/>
    <n v="85000"/>
    <n v="-1"/>
    <s v="ACTIVO"/>
    <m/>
    <m/>
    <s v=""/>
    <m/>
    <s v="INDICAR PRECIO VTA"/>
    <s v="-"/>
    <e v="#VALUE!"/>
    <n v="15.2"/>
    <e v="#VALUE!"/>
    <s v="SI"/>
    <n v="0.03"/>
    <s v="NO"/>
  </r>
  <r>
    <n v="101530600"/>
    <s v="101530600FS00"/>
    <s v="101530600-C06"/>
    <x v="0"/>
    <s v="CONSERVAS"/>
    <s v="FRUTAS"/>
    <s v="PIÑA EN TROCITOS ZANAFOODS 3 KG "/>
    <s v="UN"/>
    <s v="C06"/>
    <s v="Caja 6 Unidades"/>
    <s v="SECO"/>
    <s v="IFS"/>
    <n v="18467.18"/>
    <x v="1"/>
    <n v="48000"/>
    <n v="-1"/>
    <s v="ACTIVO"/>
    <m/>
    <m/>
    <s v=""/>
    <m/>
    <s v="INDICAR PRECIO VTA"/>
    <s v="-"/>
    <e v="#VALUE!"/>
    <n v="18.3"/>
    <e v="#VALUE!"/>
    <s v="SI"/>
    <n v="0.15"/>
    <s v="NO"/>
  </r>
  <r>
    <n v="150001530"/>
    <s v="150001530FS00"/>
    <s v="150001530-C12"/>
    <x v="0"/>
    <s v="OTROS ABARROTES"/>
    <s v="MERMELADAS Y DULCES"/>
    <s v="MIEL DE PALMA COCALAN 700 G "/>
    <s v="UN"/>
    <s v="C12"/>
    <s v="Caja 12 Unidades"/>
    <s v="SECO"/>
    <s v="NFS"/>
    <n v="104241.12"/>
    <x v="1"/>
    <n v="127000"/>
    <n v="-1"/>
    <s v="ACTIVO"/>
    <m/>
    <m/>
    <s v=""/>
    <m/>
    <s v="INDICAR PRECIO VTA"/>
    <s v="-"/>
    <e v="#VALUE!"/>
    <n v="8.4"/>
    <e v="#VALUE!"/>
    <s v="SI"/>
    <n v="0.1"/>
    <s v="NO"/>
  </r>
  <r>
    <n v="104537510"/>
    <s v="104537510FS00"/>
    <s v="104537510-C10"/>
    <x v="0"/>
    <s v="BOLLERIA Y REPOSTERIA"/>
    <s v="PREMEZCLAS"/>
    <s v="MASA MADRE GENUIT START 10X1KG CSM"/>
    <s v="UN"/>
    <s v="C10"/>
    <s v="Caja 10 Unidades"/>
    <s v="SECO"/>
    <s v="IFS"/>
    <n v="74130"/>
    <x v="1"/>
    <n v="119900"/>
    <n v="-1"/>
    <s v="ACTIVO"/>
    <m/>
    <m/>
    <s v=""/>
    <m/>
    <s v="INDICAR PRECIO VTA"/>
    <s v="-"/>
    <e v="#VALUE!"/>
    <n v="10"/>
    <e v="#VALUE!"/>
    <s v="SI"/>
    <n v="0.1"/>
    <s v="NO"/>
  </r>
  <r>
    <n v="104501230"/>
    <s v="104501230FS00"/>
    <s v="104501230-S00"/>
    <x v="0"/>
    <s v="OTROS ABARROTES"/>
    <s v="MINI PORCIONES"/>
    <s v="AZUCAR MINI ICB 5 G "/>
    <s v="S00"/>
    <s v="S00"/>
    <s v="Caja 800 Unidades"/>
    <s v="SECO"/>
    <s v="NFS"/>
    <n v="8121.67"/>
    <x v="1"/>
    <n v="11200"/>
    <n v="-1"/>
    <s v="ACTIVO"/>
    <m/>
    <m/>
    <s v=""/>
    <m/>
    <s v="INDICAR PRECIO VTA"/>
    <s v="-"/>
    <e v="#VALUE!"/>
    <n v="4"/>
    <e v="#VALUE!"/>
    <s v="NO"/>
    <n v="0.1"/>
    <s v="NO"/>
  </r>
  <r>
    <n v="104537950"/>
    <s v="104537950FS00"/>
    <s v="104537950-UN"/>
    <x v="0"/>
    <s v="BOLLERIA Y REPOSTERIA"/>
    <s v="INGREDIENTES REPOSTERIA"/>
    <s v="GLASEADO CHOCOLATE 16 KG (CSM) "/>
    <s v="UN"/>
    <s v="UN"/>
    <s v="Unidad"/>
    <s v="SECO"/>
    <s v="IFS"/>
    <n v="41893"/>
    <x v="1"/>
    <n v="64000"/>
    <n v="-1"/>
    <s v="ACTIVO"/>
    <m/>
    <m/>
    <s v=""/>
    <m/>
    <s v="INDICAR PRECIO VTA"/>
    <s v="-"/>
    <e v="#VALUE!"/>
    <n v="16"/>
    <e v="#VALUE!"/>
    <s v="SI"/>
    <n v="0.1"/>
    <s v="NO"/>
  </r>
  <r>
    <n v="232000920"/>
    <s v="232000920FS00"/>
    <s v="232000920-C12"/>
    <x v="0"/>
    <s v="SALSAS Y ADEREZOS"/>
    <s v="MAYONESAS"/>
    <s v="ADEREZO EN BASE A HUEVO FS 12X1KG "/>
    <s v="UN"/>
    <s v="C12"/>
    <s v="Caja 12 Unidades"/>
    <s v="SECO"/>
    <s v="IJB"/>
    <n v="10882.78"/>
    <x v="1"/>
    <n v="19900"/>
    <n v="-1"/>
    <s v="ACTIVO"/>
    <m/>
    <m/>
    <s v=""/>
    <m/>
    <s v="INDICAR PRECIO VTA"/>
    <s v="-"/>
    <e v="#VALUE!"/>
    <n v="12"/>
    <e v="#VALUE!"/>
    <s v="SI"/>
    <n v="0.15"/>
    <s v="NO"/>
  </r>
  <r>
    <n v="104518960"/>
    <s v="104518960FS00"/>
    <s v="104518960-C10"/>
    <x v="0"/>
    <s v="FRUTAS Y VERDURAS CONGELADAS"/>
    <s v="JUGOS Y PULPAS"/>
    <s v="PULPA JUGO MELON C/AZUCAR 1 KG "/>
    <s v="UN"/>
    <s v="C10"/>
    <s v="Caja 10 Unidades"/>
    <s v="CONGELADOS"/>
    <s v="NFS"/>
    <n v="20152.3"/>
    <x v="1"/>
    <n v="35500"/>
    <n v="-1"/>
    <s v="ACTIVO (AS)"/>
    <s v="ACTIVO (AS)"/>
    <m/>
    <s v=""/>
    <m/>
    <s v="INDICAR PRECIO VTA"/>
    <s v="-"/>
    <e v="#VALUE!"/>
    <n v="10"/>
    <e v="#VALUE!"/>
    <s v="SI"/>
    <n v="0.05"/>
    <s v="NO"/>
  </r>
  <r>
    <n v="102100002"/>
    <s v="102100002FS00"/>
    <s v="102100002-C24"/>
    <x v="0"/>
    <s v="CONSERVAS"/>
    <s v="PESCADOS"/>
    <s v="ATUN ACEITE VAN CAMPS  320 G IMPORTADO "/>
    <s v="UN"/>
    <s v="C24"/>
    <s v="Caja 24 Unidades"/>
    <s v="SECO"/>
    <s v="FIB"/>
    <n v="36947.159999999996"/>
    <x v="0"/>
    <n v="85000"/>
    <n v="-1"/>
    <s v="ACTIVO (R)"/>
    <m/>
    <m/>
    <s v=""/>
    <m/>
    <s v="INDICAR PRECIO VTA"/>
    <s v="-"/>
    <e v="#VALUE!"/>
    <n v="7.68"/>
    <e v="#VALUE!"/>
    <s v="SI"/>
    <n v="0.2"/>
    <s v="NO"/>
  </r>
  <r>
    <n v="105001050"/>
    <s v="105001050FS00"/>
    <s v="105001050-C60"/>
    <x v="0"/>
    <s v="SALSAS Y ADEREZOS"/>
    <s v="KETCHUP"/>
    <s v="KETCHUP MINI HEINZ VIDRIO 64 G "/>
    <s v="UN"/>
    <s v="C60"/>
    <s v="Caja 60 Unidades"/>
    <s v="SECO"/>
    <s v="NFS"/>
    <n v="22880.989999999998"/>
    <x v="1"/>
    <n v="33600"/>
    <n v="-1"/>
    <s v="ACTIVO"/>
    <m/>
    <m/>
    <s v=""/>
    <m/>
    <s v="INDICAR PRECIO VTA"/>
    <s v="-"/>
    <e v="#VALUE!"/>
    <n v="3.84"/>
    <e v="#VALUE!"/>
    <s v="NO"/>
    <n v="7.0000000000000007E-2"/>
    <s v="NO"/>
  </r>
  <r>
    <n v="105200730"/>
    <s v="105200730FS00"/>
    <s v="105200730-C06"/>
    <x v="0"/>
    <s v="SUMINISTROS"/>
    <s v="JABONES"/>
    <s v="98135 ALCOHOL GEL MULTIFLEX ELITE 1 L "/>
    <s v="UN"/>
    <s v="C06"/>
    <s v="Caja 6 Unidades"/>
    <s v="SECO"/>
    <s v="NFS"/>
    <n v="30678.69"/>
    <x v="1"/>
    <n v="44990"/>
    <n v="-1"/>
    <s v="ACTIVO"/>
    <m/>
    <m/>
    <s v=""/>
    <m/>
    <s v="INDICAR PRECIO VTA"/>
    <s v="-"/>
    <e v="#VALUE!"/>
    <n v="5.7"/>
    <e v="#VALUE!"/>
    <s v="SI"/>
    <n v="7.0000000000000007E-2"/>
    <s v="NO"/>
  </r>
  <r>
    <n v="105000360"/>
    <s v="105000360FS00"/>
    <s v="105000360-UN"/>
    <x v="0"/>
    <s v="SALSAS Y ADEREZOS"/>
    <s v="SALSAS DE SOYA"/>
    <s v="SALSA SOYA KIKKOMAN 18,9 L "/>
    <s v="UN"/>
    <s v="UN"/>
    <s v="Unidad"/>
    <s v="SECO"/>
    <s v="IFS"/>
    <n v="41780.15"/>
    <x v="0"/>
    <n v="55900"/>
    <n v="-1"/>
    <s v="ACTIVO"/>
    <m/>
    <m/>
    <s v=""/>
    <m/>
    <s v="INDICAR PRECIO VTA"/>
    <s v="-"/>
    <e v="#VALUE!"/>
    <n v="18.899999999999999"/>
    <e v="#VALUE!"/>
    <s v="SI"/>
    <n v="0.03"/>
    <s v="NO"/>
  </r>
  <r>
    <n v="108005380"/>
    <s v="108005380FS00"/>
    <s v="108005380-C21"/>
    <x v="0"/>
    <s v="OTROS ABARROTES"/>
    <s v="CEREALES"/>
    <s v="CEREAL CHOCO KRISPIS KELLOGS 490 G "/>
    <s v="UN"/>
    <s v="C21"/>
    <s v="Caja 21 Unidades"/>
    <s v="SECO"/>
    <s v="FIB"/>
    <n v="43077.36"/>
    <x v="2"/>
    <n v="57900"/>
    <n v="-1"/>
    <s v="VIAS DESCONTINUACION"/>
    <s v="VIAS DESCONTINUACION"/>
    <m/>
    <s v="HASTA AGOTAR STOCK"/>
    <m/>
    <s v="INDICAR PRECIO VTA"/>
    <s v="-"/>
    <e v="#VALUE!"/>
    <n v="10.29"/>
    <e v="#VALUE!"/>
    <s v="SI"/>
    <n v="0.03"/>
    <s v="NO"/>
  </r>
  <r>
    <n v="104519920"/>
    <s v="104519920FS00"/>
    <s v="104519920-D10"/>
    <x v="0"/>
    <s v="OTROS ABARROTES"/>
    <s v="ARROZ"/>
    <s v="ARROZ G1 MIRAFLORES 1 KG "/>
    <s v="UN"/>
    <s v="D10"/>
    <s v="Display 10 Unidades"/>
    <s v="SECO"/>
    <s v="NFS"/>
    <n v="11212.3"/>
    <x v="0"/>
    <n v="17990"/>
    <n v="-1"/>
    <s v="ACTIVO"/>
    <m/>
    <m/>
    <s v=""/>
    <m/>
    <s v="INDICAR PRECIO VTA"/>
    <s v="-"/>
    <e v="#VALUE!"/>
    <n v="10"/>
    <e v="#VALUE!"/>
    <s v="SI"/>
    <n v="0.03"/>
    <s v="NO"/>
  </r>
  <r>
    <n v="104538890"/>
    <s v="104538890FS00"/>
    <s v="104538890-AJ"/>
    <x v="0"/>
    <s v="BOLLERIA Y REPOSTERIA"/>
    <s v="PREMEZCLAS"/>
    <s v="PRE-MIX MUFFIN AMERICANO CHOCOLATE 25KG "/>
    <s v="AJ"/>
    <s v="AJ"/>
    <s v="Saco"/>
    <s v="SECO"/>
    <s v="IFS"/>
    <n v="150351"/>
    <x v="1"/>
    <n v="187500"/>
    <n v="-1"/>
    <s v="NPI"/>
    <m/>
    <m/>
    <s v=""/>
    <m/>
    <s v="INDICAR PRECIO VTA"/>
    <s v="-"/>
    <e v="#VALUE!"/>
    <n v="25"/>
    <e v="#VALUE!"/>
    <s v="SI"/>
    <n v="0.1"/>
    <s v="NO"/>
  </r>
  <r>
    <n v="150000016"/>
    <s v="150000016FS00"/>
    <s v="150000016-UN"/>
    <x v="0"/>
    <s v="OTROS ABARROTES"/>
    <s v="CEREALES"/>
    <s v="CEREAL ZUCOSOS NESTLE 9 KG "/>
    <s v="UN"/>
    <s v="UN"/>
    <s v="Unidad"/>
    <s v="SECO"/>
    <s v="NFS"/>
    <n v="17246.25"/>
    <x v="1"/>
    <n v="35000"/>
    <n v="-1"/>
    <s v="ACTIVO"/>
    <m/>
    <m/>
    <s v=""/>
    <m/>
    <s v="INDICAR PRECIO VTA"/>
    <s v="-"/>
    <e v="#VALUE!"/>
    <n v="9"/>
    <e v="#VALUE!"/>
    <s v="SI"/>
    <n v="0.1"/>
    <s v="NO"/>
  </r>
  <r>
    <n v="104531870"/>
    <s v="104531870FS00"/>
    <s v="104531870-C12"/>
    <x v="0"/>
    <s v="LICORES"/>
    <s v="PISCO"/>
    <s v="PISCO TRANSPARENTE CAPISCO 42° 700CC "/>
    <s v="UN"/>
    <s v="C12"/>
    <s v="Caja 12 Unidades"/>
    <s v="SECO"/>
    <s v="NFS"/>
    <n v="31776"/>
    <x v="1"/>
    <n v="42418.604651162794"/>
    <n v="-1"/>
    <s v="ACTIVO (AS)"/>
    <s v="ACTIVO (AS)"/>
    <m/>
    <s v=""/>
    <m/>
    <s v="INDICAR PRECIO VTA"/>
    <s v="-"/>
    <e v="#VALUE!"/>
    <n v="13.32"/>
    <e v="#VALUE!"/>
    <s v="SI"/>
    <n v="0.05"/>
    <s v="NO"/>
  </r>
  <r>
    <n v="101510040"/>
    <s v="101510040FS00"/>
    <s v="101510040-C06"/>
    <x v="0"/>
    <s v="CONSERVAS"/>
    <s v="VERDURAS"/>
    <s v="PIMENTON TIRAS ROJAS ZANAFOODS 2,9 KG "/>
    <s v="UN"/>
    <s v="C06"/>
    <s v="Caja 6 Unidades"/>
    <s v="SECO"/>
    <s v="IFS"/>
    <n v="26430.25"/>
    <x v="1"/>
    <n v="34025.210084033613"/>
    <n v="-1"/>
    <s v="ACTIVO"/>
    <m/>
    <m/>
    <s v=""/>
    <m/>
    <s v="INDICAR PRECIO VTA"/>
    <s v="-"/>
    <e v="#VALUE!"/>
    <n v="17.399999999999999"/>
    <e v="#VALUE!"/>
    <s v="SI"/>
    <n v="0.03"/>
    <s v="NO"/>
  </r>
  <r>
    <n v="104523960"/>
    <s v="104523960FS00"/>
    <s v="104523960-C12"/>
    <x v="0"/>
    <s v="SUMINISTROS"/>
    <s v="PRODUCTOS TISSUE"/>
    <s v="81292 SERV GOURMET 1H 40X40CM 50 UDS. "/>
    <s v="UN"/>
    <s v="C12"/>
    <s v="Caja 12 Unidades"/>
    <s v="SECO"/>
    <s v="NFS"/>
    <n v="59569.680000000008"/>
    <x v="1"/>
    <n v="78000"/>
    <n v="-1"/>
    <s v="ACTIVO"/>
    <m/>
    <m/>
    <s v=""/>
    <m/>
    <s v="INDICAR PRECIO VTA"/>
    <s v="-"/>
    <e v="#VALUE!"/>
    <n v="5.28"/>
    <e v="#VALUE!"/>
    <s v="NO"/>
    <n v="0.03"/>
    <s v="NO"/>
  </r>
  <r>
    <n v="201112230"/>
    <s v="201112230FS00"/>
    <s v="201112230-C50"/>
    <x v="0"/>
    <s v="SNACKS Y FRUTOS SECOS"/>
    <s v="FRUTOS SECOS"/>
    <s v="MANI CONFITADO MARCO POLO 80 G "/>
    <s v="UN"/>
    <s v="C50"/>
    <s v="Caja 50 Unidades"/>
    <s v="SECO"/>
    <s v="FIB"/>
    <n v="14128.039999999999"/>
    <x v="0"/>
    <n v="28500"/>
    <n v="-1"/>
    <s v="ACTIVO"/>
    <m/>
    <m/>
    <s v=""/>
    <m/>
    <s v="INDICAR PRECIO VTA"/>
    <s v="-"/>
    <e v="#VALUE!"/>
    <n v="4"/>
    <e v="#VALUE!"/>
    <s v="NO"/>
    <n v="0.1"/>
    <s v="NO"/>
  </r>
  <r>
    <n v="102500008"/>
    <s v="102500008FS00"/>
    <s v="102500008-C06"/>
    <x v="0"/>
    <s v="SALSAS Y ADEREZOS"/>
    <s v="SALSAS DE TOMATE"/>
    <s v="SALSA OLIVE BARILLA 400G "/>
    <s v="UN"/>
    <s v="C06"/>
    <s v="Caja 6 Unidades"/>
    <s v="SECO"/>
    <s v="FIB"/>
    <n v="9301"/>
    <x v="1"/>
    <n v="12500"/>
    <n v="-1"/>
    <s v="ACTIVO"/>
    <m/>
    <m/>
    <s v=""/>
    <m/>
    <s v="INDICAR PRECIO VTA"/>
    <s v="-"/>
    <e v="#VALUE!"/>
    <n v="2.4"/>
    <e v="#VALUE!"/>
    <s v="SI"/>
    <n v="0.03"/>
    <s v="NO"/>
  </r>
  <r>
    <n v="104531430"/>
    <s v="104531430FS00"/>
    <s v="104531430-C16"/>
    <x v="0"/>
    <s v="SALSAS Y ADEREZOS"/>
    <s v="KETCHUP"/>
    <s v="KETCHUP PET HEINZ FS 397 G "/>
    <s v="UN"/>
    <s v="C16"/>
    <s v="Caja 16 Unidades"/>
    <s v="SECO"/>
    <s v="NFS"/>
    <n v="20448"/>
    <x v="1"/>
    <n v="28000"/>
    <n v="-1"/>
    <s v="ACTIVO (R)"/>
    <m/>
    <m/>
    <s v=""/>
    <m/>
    <s v="INDICAR PRECIO VTA"/>
    <s v="-"/>
    <e v="#VALUE!"/>
    <n v="6.4"/>
    <e v="#VALUE!"/>
    <s v="SI"/>
    <n v="0.05"/>
    <s v="NO"/>
  </r>
  <r>
    <n v="104530290"/>
    <s v="104530290FS00"/>
    <s v="104530290-C04"/>
    <x v="0"/>
    <s v="SALSAS Y ADEREZOS"/>
    <s v="MAYONESAS"/>
    <s v="MAYONESA KRAFT REAL MAYO 3,63 KG "/>
    <s v="UN"/>
    <s v="C04"/>
    <s v="Caja 4 Unidades"/>
    <s v="SECO"/>
    <s v="NFS"/>
    <n v="43936"/>
    <x v="1"/>
    <n v="58000"/>
    <n v="-1"/>
    <s v="ACTIVO (R)"/>
    <m/>
    <m/>
    <s v=""/>
    <m/>
    <s v="INDICAR PRECIO VTA"/>
    <s v="-"/>
    <e v="#VALUE!"/>
    <n v="14.52"/>
    <e v="#VALUE!"/>
    <s v="SI"/>
    <n v="0.03"/>
    <s v="NO"/>
  </r>
  <r>
    <n v="150001765"/>
    <s v="150001765FS00"/>
    <s v="150001765-C20"/>
    <x v="0"/>
    <s v="OTROS ABARROTES"/>
    <s v="OTROS"/>
    <s v="CARNE VEGETAL 500 G "/>
    <s v="UN"/>
    <s v="C20"/>
    <s v="Caja 20 Unidades"/>
    <s v="SECO"/>
    <s v="NFS"/>
    <n v="24999.8"/>
    <x v="1"/>
    <n v="33000"/>
    <n v="-1"/>
    <s v="ACTIVO"/>
    <m/>
    <m/>
    <s v=""/>
    <m/>
    <s v="INDICAR PRECIO VTA"/>
    <s v="-"/>
    <e v="#VALUE!"/>
    <n v="10.32"/>
    <e v="#VALUE!"/>
    <s v="SI"/>
    <n v="0.03"/>
    <s v="NO"/>
  </r>
  <r>
    <n v="104300720"/>
    <s v="104300720FS00"/>
    <s v="104300720-C04"/>
    <x v="0"/>
    <s v="FRUTAS Y VERDURAS CONGELADAS"/>
    <s v="FRUTAS"/>
    <s v="MELON TUNA IQF 2,5 KG "/>
    <s v="UN"/>
    <s v="C04"/>
    <s v="Caja 4 Unidades"/>
    <s v="CONGELADOS"/>
    <s v="NFS"/>
    <n v="20759.89"/>
    <x v="1"/>
    <n v="31700"/>
    <n v="-1"/>
    <s v="ACTIVO (AS)"/>
    <s v="ACTIVO (AS)"/>
    <m/>
    <s v=""/>
    <m/>
    <s v="INDICAR PRECIO VTA"/>
    <s v="-"/>
    <e v="#VALUE!"/>
    <n v="10"/>
    <e v="#VALUE!"/>
    <s v="SI"/>
    <n v="0.05"/>
    <s v="NO"/>
  </r>
  <r>
    <n v="150000370"/>
    <s v="150000370FS00"/>
    <s v="150000370-C10"/>
    <x v="0"/>
    <s v="OTROS ABARROTES"/>
    <s v="SOPAS Y CREMAS"/>
    <s v="CREMA TOMATE MACROFOOD 1 KG "/>
    <s v="UN"/>
    <s v="C10"/>
    <s v="Caja 10 Unidades"/>
    <s v="SECO"/>
    <s v="NFS"/>
    <n v="15500"/>
    <x v="1"/>
    <n v="22500"/>
    <n v="-1"/>
    <s v="ACTIVO"/>
    <m/>
    <m/>
    <s v=""/>
    <m/>
    <s v="INDICAR PRECIO VTA"/>
    <s v="-"/>
    <e v="#VALUE!"/>
    <n v="10"/>
    <e v="#VALUE!"/>
    <s v="SI"/>
    <n v="0.03"/>
    <s v="NO"/>
  </r>
  <r>
    <n v="201221830"/>
    <s v="201221830FS00"/>
    <s v="201221830-C24"/>
    <x v="0"/>
    <s v="SALSAS Y ADEREZOS"/>
    <s v="KETCHUP"/>
    <s v="KETCHUP DON JUAN PET 240 G "/>
    <s v="UN"/>
    <s v="C24"/>
    <s v="Caja 24 Unidades"/>
    <s v="SECO"/>
    <s v="FIB"/>
    <n v="10146.43"/>
    <x v="1"/>
    <n v="17000"/>
    <n v="-1"/>
    <s v="ACTIVO"/>
    <m/>
    <m/>
    <s v=""/>
    <m/>
    <s v="INDICAR PRECIO VTA"/>
    <s v="-"/>
    <e v="#VALUE!"/>
    <n v="5.76"/>
    <e v="#VALUE!"/>
    <s v="SI"/>
    <n v="0.1"/>
    <s v="NO"/>
  </r>
  <r>
    <n v="101520120"/>
    <s v="101520120FS00"/>
    <s v="101520120-C24"/>
    <x v="0"/>
    <s v="CONSERVAS"/>
    <s v="VERDURAS"/>
    <s v="PALMITOS ESMERALDA 400 G "/>
    <s v="UN"/>
    <s v="C24"/>
    <s v="Caja 24 Unidades"/>
    <s v="SECO"/>
    <s v="IFS"/>
    <n v="28476.93"/>
    <x v="1"/>
    <n v="48000"/>
    <n v="-1"/>
    <s v="ACTIVO"/>
    <m/>
    <m/>
    <s v=""/>
    <m/>
    <s v="INDICAR PRECIO VTA"/>
    <s v="-"/>
    <e v="#VALUE!"/>
    <n v="9.6"/>
    <e v="#VALUE!"/>
    <s v="SI"/>
    <n v="0.1"/>
    <s v="NO"/>
  </r>
  <r>
    <n v="104533760"/>
    <s v="104533760FS00"/>
    <s v="104533760-C10"/>
    <x v="0"/>
    <s v="OTROS ABARROTES"/>
    <s v="SAL"/>
    <s v="SAL ROSADA HIMALAYA GRUESA LOBOS 400 G "/>
    <s v="UN"/>
    <s v="C10"/>
    <s v="Caja 10 Unidades"/>
    <s v="SECO"/>
    <s v="NFS"/>
    <n v="12030"/>
    <x v="1"/>
    <n v="24000"/>
    <n v="-1"/>
    <s v="ACTIVO"/>
    <m/>
    <m/>
    <s v=""/>
    <m/>
    <s v="INDICAR PRECIO VTA"/>
    <s v="-"/>
    <e v="#VALUE!"/>
    <n v="4"/>
    <e v="#VALUE!"/>
    <s v="SI"/>
    <n v="0.2"/>
    <s v="NO"/>
  </r>
  <r>
    <n v="150000003"/>
    <s v="150000003FS00"/>
    <s v="150000003-C10"/>
    <x v="0"/>
    <s v="OTROS ABARROTES"/>
    <s v="OTROS"/>
    <s v="PURE DE PAPAS MACROFOOD 1 KG "/>
    <s v="UN"/>
    <s v="C10"/>
    <s v="Caja 10 Unidades"/>
    <s v="SECO"/>
    <s v="NFS"/>
    <n v="31441.399999999998"/>
    <x v="1"/>
    <n v="40990"/>
    <n v="-1"/>
    <s v="ACTIVO"/>
    <m/>
    <m/>
    <s v=""/>
    <m/>
    <s v="INDICAR PRECIO VTA"/>
    <s v="-"/>
    <e v="#VALUE!"/>
    <n v="10"/>
    <e v="#VALUE!"/>
    <s v="SI"/>
    <n v="0.03"/>
    <s v="NO"/>
  </r>
  <r>
    <n v="104533660"/>
    <s v="104533660FS00"/>
    <s v="104533660-D02"/>
    <x v="0"/>
    <s v="SUMINISTROS"/>
    <s v="PRODUCTOS TISSUE"/>
    <s v="40724 TOALLA 2H EXCELLENCE 200 M "/>
    <s v="UN"/>
    <s v="D02"/>
    <s v="Display 2 Unidades"/>
    <s v="SECO"/>
    <s v="NFS"/>
    <n v="7132"/>
    <x v="1"/>
    <n v="16990"/>
    <n v="-1"/>
    <s v="ACTIVO (R)"/>
    <m/>
    <m/>
    <s v=""/>
    <m/>
    <s v="INDICAR PRECIO VTA"/>
    <s v="-"/>
    <e v="#VALUE!"/>
    <n v="2.94"/>
    <e v="#VALUE!"/>
    <s v="NO"/>
    <n v="0.03"/>
    <s v="NO"/>
  </r>
  <r>
    <n v="104527010"/>
    <s v="104527010FS00"/>
    <s v="104527010-D30"/>
    <x v="0"/>
    <s v="OTROS ABARROTES"/>
    <s v="PASTAS"/>
    <s v="RIGATTI LUCCHETTI 400 G "/>
    <s v="UN"/>
    <s v="D30"/>
    <s v="Display 30 Unidades"/>
    <s v="SECO"/>
    <s v="NFS"/>
    <n v="15660"/>
    <x v="1"/>
    <n v="21600"/>
    <n v="-1"/>
    <s v="ACTIVO (AS)"/>
    <s v="ACTIVO (AS)"/>
    <m/>
    <s v=""/>
    <m/>
    <s v="INDICAR PRECIO VTA"/>
    <s v="-"/>
    <e v="#VALUE!"/>
    <n v="12"/>
    <e v="#VALUE!"/>
    <s v="SI"/>
    <n v="0.05"/>
    <s v="NO"/>
  </r>
  <r>
    <n v="104527950"/>
    <s v="104527950FS00"/>
    <s v="104527950-C40"/>
    <x v="0"/>
    <s v="CONDIMENTOS"/>
    <s v="ESPECIAS"/>
    <s v="COMINO MOLIDO 250 G "/>
    <s v="UN"/>
    <s v="C40"/>
    <s v="Caja 40 Unidades"/>
    <s v="SECO"/>
    <s v="NFS"/>
    <n v="58200"/>
    <x v="1"/>
    <n v="73300"/>
    <n v="-1"/>
    <s v="ACTIVO (R)"/>
    <m/>
    <m/>
    <s v=""/>
    <m/>
    <s v="INDICAR PRECIO VTA"/>
    <s v="-"/>
    <e v="#VALUE!"/>
    <n v="10"/>
    <e v="#VALUE!"/>
    <s v="SI"/>
    <n v="0.03"/>
    <s v="NO"/>
  </r>
  <r>
    <n v="150001822"/>
    <s v="150001822FS00"/>
    <s v="150001822-C44"/>
    <x v="0"/>
    <s v="BOLLERIA Y REPOSTERIA"/>
    <s v="HELADOS"/>
    <s v="HELADO PALETA COLUMBIA TRENDY 77 ML "/>
    <s v="UN"/>
    <s v="C44"/>
    <s v="Caja 44 Unidades"/>
    <s v="CONGELADOS"/>
    <s v="NFS"/>
    <n v="10714.880000000001"/>
    <x v="2"/>
    <n v="15400"/>
    <n v="-1"/>
    <s v="DESCONTINUADO"/>
    <s v="DESCONTINUADO"/>
    <m/>
    <s v="HASTA AGOTAR STOCK"/>
    <m/>
    <s v="INDICAR PRECIO VTA"/>
    <s v="-"/>
    <e v="#VALUE!"/>
    <n v="2.64"/>
    <e v="#VALUE!"/>
    <s v="NO"/>
    <n v="0.1"/>
    <s v="NO"/>
  </r>
  <r>
    <n v="104527030"/>
    <s v="104527030FS00"/>
    <s v="104527030-D30"/>
    <x v="0"/>
    <s v="OTROS ABARROTES"/>
    <s v="PASTAS"/>
    <s v="CORBATITAS LUCCHETTI 400 G "/>
    <s v="UN"/>
    <s v="D30"/>
    <s v="Display 30 Unidades"/>
    <s v="SECO"/>
    <s v="NFS"/>
    <n v="15150"/>
    <x v="1"/>
    <n v="21600"/>
    <n v="-1"/>
    <s v="ACTIVO (AS)"/>
    <s v="ACTIVO (AS)"/>
    <m/>
    <s v=""/>
    <m/>
    <s v="INDICAR PRECIO VTA"/>
    <s v="-"/>
    <e v="#VALUE!"/>
    <n v="12"/>
    <e v="#VALUE!"/>
    <s v="SI"/>
    <n v="0.05"/>
    <s v="NO"/>
  </r>
  <r>
    <n v="104528420"/>
    <s v="104528420FS00"/>
    <s v="104528420-D30"/>
    <x v="0"/>
    <s v="OTROS ABARROTES"/>
    <s v="PASTAS"/>
    <s v="CABELLOS DE ANGEL CORTO LUCCHETTI 400 G "/>
    <s v="UN"/>
    <s v="D30"/>
    <s v="Display 30 Unidades"/>
    <s v="SECO"/>
    <s v="NFS"/>
    <n v="15540"/>
    <x v="1"/>
    <n v="21600"/>
    <n v="-1"/>
    <s v="ACTIVO (AS)"/>
    <s v="ACTIVO (AS)"/>
    <m/>
    <s v=""/>
    <m/>
    <s v="INDICAR PRECIO VTA"/>
    <s v="-"/>
    <e v="#VALUE!"/>
    <n v="12"/>
    <e v="#VALUE!"/>
    <s v="SI"/>
    <n v="0.05"/>
    <s v="NO"/>
  </r>
  <r>
    <n v="201600810"/>
    <s v="201600810FS00"/>
    <s v="201600810-C80"/>
    <x v="0"/>
    <s v="SNACKS Y FRUTOS SECOS"/>
    <s v="PAPAS FRITAS"/>
    <s v="PF CASERAS "/>
    <s v="UN"/>
    <s v="C80"/>
    <s v="Caja 80 Unidades"/>
    <s v="SECO"/>
    <s v="FIB"/>
    <n v="4906"/>
    <x v="1"/>
    <n v="9400"/>
    <n v="-1"/>
    <s v="REEMPLAZO"/>
    <m/>
    <m/>
    <s v=""/>
    <m/>
    <s v="INDICAR PRECIO VTA"/>
    <s v="-"/>
    <e v="#VALUE!"/>
    <n v="1.44"/>
    <e v="#VALUE!"/>
    <s v="NO"/>
    <n v="0.15"/>
    <s v="NO"/>
  </r>
  <r>
    <n v="104534570"/>
    <s v="104534570FS00"/>
    <s v="104534570-C24"/>
    <x v="0"/>
    <s v="SUMINISTROS"/>
    <s v="DESECHABLES"/>
    <s v="BOLSA BASURA BIO 70X90 VIRUTEX 10 UDS. "/>
    <s v="UN"/>
    <s v="C24"/>
    <s v="Caja 24 Unidades"/>
    <s v="SECO"/>
    <s v="NFS"/>
    <n v="13440"/>
    <x v="1"/>
    <n v="18830"/>
    <n v="-1"/>
    <s v="ACTIVO (R)"/>
    <m/>
    <m/>
    <s v=""/>
    <m/>
    <s v="INDICAR PRECIO VTA"/>
    <s v="-"/>
    <e v="#VALUE!"/>
    <n v="6.72"/>
    <e v="#VALUE!"/>
    <s v="SI"/>
    <n v="0.05"/>
    <s v="NO"/>
  </r>
  <r>
    <n v="104516990"/>
    <s v="104516990FS00"/>
    <s v="104516990-C05"/>
    <x v="0"/>
    <s v="APERITIVOS"/>
    <s v="OTROS APERITIVOS"/>
    <s v="JALAPEÑO SNACKS AVIKO 1 KG 25 G "/>
    <s v="UN"/>
    <s v="C05"/>
    <s v="Caja 5 Unidades"/>
    <s v="CONGELADOS"/>
    <s v="IFS"/>
    <n v="39976"/>
    <x v="2"/>
    <n v="53000"/>
    <n v="-1"/>
    <s v="VIAS DESCONTINUACION"/>
    <s v="VIAS DESCONTINUACION"/>
    <m/>
    <s v="HASTA AGOTAR STOCK"/>
    <m/>
    <s v="INDICAR PRECIO VTA"/>
    <s v="-"/>
    <e v="#VALUE!"/>
    <n v="5"/>
    <e v="#VALUE!"/>
    <s v="SI"/>
    <n v="0.08"/>
    <s v="NO"/>
  </r>
  <r>
    <n v="201700286"/>
    <s v="201700286FS00"/>
    <s v="201700286-C80"/>
    <x v="0"/>
    <s v="SNACKS Y FRUTOS SECOS"/>
    <s v="OTROS SNACKS"/>
    <s v="RAMITAS QUESO 10X8X42G "/>
    <s v="UN"/>
    <s v="C80"/>
    <s v="Caja 80 Unidades"/>
    <s v="SECO"/>
    <s v="FIB"/>
    <n v="6837.3333333333339"/>
    <x v="1"/>
    <n v="18100"/>
    <n v="-1"/>
    <s v="REEMPLAZO"/>
    <m/>
    <m/>
    <s v=""/>
    <m/>
    <s v="INDICAR PRECIO VTA"/>
    <s v="-"/>
    <e v="#VALUE!"/>
    <n v="3.36"/>
    <e v="#VALUE!"/>
    <s v="NO"/>
    <n v="0.15"/>
    <s v="NO"/>
  </r>
  <r>
    <n v="104528870"/>
    <s v="104528870FS00"/>
    <s v="104528870-C02"/>
    <x v="0"/>
    <s v="SALSAS Y ADEREZOS"/>
    <s v="SALSAS ESPECIALES"/>
    <s v="SALSA BARBACOA HEINZ 5,44 KG "/>
    <s v="UN"/>
    <s v="C02"/>
    <s v="Caja 2 Unidades"/>
    <s v="SECO"/>
    <s v="NFS"/>
    <n v="30552"/>
    <x v="1"/>
    <n v="45000"/>
    <n v="-1"/>
    <s v="ACTIVO"/>
    <m/>
    <m/>
    <s v=""/>
    <m/>
    <s v="INDICAR PRECIO VTA"/>
    <s v="-"/>
    <e v="#VALUE!"/>
    <n v="10.88"/>
    <e v="#VALUE!"/>
    <s v="SI"/>
    <n v="0.05"/>
    <s v="NO"/>
  </r>
  <r>
    <n v="104523060"/>
    <s v="104523060FS00"/>
    <s v="104523060-V00"/>
    <x v="0"/>
    <s v="SALSAS Y ADEREZOS"/>
    <s v="MINI PORCIONES"/>
    <s v="KETCHUP MINI CAROZZI 8 G "/>
    <s v="UN"/>
    <s v="V00"/>
    <s v="Caja 500 Unidades"/>
    <s v="SECO"/>
    <s v="NFS"/>
    <n v="8500"/>
    <x v="1"/>
    <n v="11900"/>
    <n v="-1"/>
    <s v="ACTIVO"/>
    <m/>
    <m/>
    <s v=""/>
    <m/>
    <s v="INDICAR PRECIO VTA"/>
    <s v="-"/>
    <e v="#VALUE!"/>
    <n v="4"/>
    <e v="#VALUE!"/>
    <s v="NO"/>
    <n v="7.0000000000000007E-2"/>
    <s v="NO"/>
  </r>
  <r>
    <n v="104526990"/>
    <s v="104526990FS00"/>
    <s v="104526990-D30"/>
    <x v="0"/>
    <s v="OTROS ABARROTES"/>
    <s v="PASTAS"/>
    <s v="CARACOLES LUCCHETTI 400 G "/>
    <s v="UN"/>
    <s v="D30"/>
    <s v="Display 30 Unidades"/>
    <s v="SECO"/>
    <s v="NFS"/>
    <n v="15360"/>
    <x v="1"/>
    <n v="21600"/>
    <n v="-1"/>
    <s v="ACTIVO (AS)"/>
    <s v="ACTIVO (AS)"/>
    <m/>
    <s v=""/>
    <m/>
    <s v="INDICAR PRECIO VTA"/>
    <s v="-"/>
    <e v="#VALUE!"/>
    <n v="12"/>
    <e v="#VALUE!"/>
    <s v="SI"/>
    <n v="0.05"/>
    <s v="NO"/>
  </r>
  <r>
    <n v="104537570"/>
    <s v="104537570FS00"/>
    <s v="104537570-C10"/>
    <x v="0"/>
    <s v="OTROS ABARROTES"/>
    <s v="AZUCAR Y ENDULZANTES"/>
    <s v="AZUCAR G2 DE REYES 1 KG "/>
    <s v="UN"/>
    <s v="C10"/>
    <s v="Caja 10 Unidades"/>
    <s v="SECO"/>
    <s v="NFS"/>
    <n v="8810"/>
    <x v="2"/>
    <n v="13000"/>
    <n v="-1"/>
    <s v="VIAS DESCONTINUACION"/>
    <s v="VIAS DESCONTINUACION"/>
    <m/>
    <s v="HASTA AGOTAR STOCK"/>
    <m/>
    <s v="INDICAR PRECIO VTA"/>
    <s v="-"/>
    <e v="#VALUE!"/>
    <n v="10"/>
    <e v="#VALUE!"/>
    <s v="SI"/>
    <n v="0.05"/>
    <s v="NO"/>
  </r>
  <r>
    <n v="201200060"/>
    <s v="201200060FS00"/>
    <s v="201200060-C04"/>
    <x v="0"/>
    <s v="ACEITUNAS Y ENCURTIDOS"/>
    <s v="ENCURTIDOS"/>
    <s v="PEPINO DILL 1,5 KG DON JUAN "/>
    <s v="UN"/>
    <s v="C04"/>
    <s v="Caja 4 Unidades"/>
    <s v="SECO"/>
    <s v="IJB"/>
    <n v="16593"/>
    <x v="2"/>
    <n v="20000"/>
    <n v="-1"/>
    <s v="VIAS DESCONTINUACION"/>
    <s v="VIAS DESCONTINUACION"/>
    <m/>
    <s v="HASTA AGOTAR STOCK"/>
    <m/>
    <s v="INDICAR PRECIO VTA"/>
    <s v="-"/>
    <e v="#VALUE!"/>
    <n v="9.1999999999999993"/>
    <e v="#VALUE!"/>
    <s v="SI"/>
    <n v="0.03"/>
    <s v="NO"/>
  </r>
  <r>
    <n v="104534690"/>
    <s v="104534690FS00"/>
    <s v="104534690-C24"/>
    <x v="0"/>
    <s v="CONSERVAS"/>
    <s v="VERDURAS"/>
    <s v="CHAMPIÑON LAMINADO ZANAFOODS 400 G "/>
    <s v="UN"/>
    <s v="C24"/>
    <s v="Caja 24 Unidades"/>
    <s v="SECO"/>
    <s v="IFS"/>
    <n v="15552"/>
    <x v="1"/>
    <n v="21000"/>
    <n v="-1"/>
    <s v="ACTIVO (R)"/>
    <m/>
    <m/>
    <s v=""/>
    <m/>
    <s v="INDICAR PRECIO VTA"/>
    <s v="-"/>
    <e v="#VALUE!"/>
    <n v="9.6"/>
    <e v="#VALUE!"/>
    <s v="SI"/>
    <n v="0.1"/>
    <s v="NO"/>
  </r>
  <r>
    <n v="104527040"/>
    <s v="104527040FS00"/>
    <s v="104527040-D25"/>
    <x v="0"/>
    <s v="OTROS ABARROTES"/>
    <s v="PASTAS"/>
    <s v="TALLARIN N°78 LUCCHETTI 400 G "/>
    <s v="UN"/>
    <s v="D25"/>
    <s v="Display 25 Unidades"/>
    <s v="SECO"/>
    <s v="NFS"/>
    <n v="12925"/>
    <x v="1"/>
    <n v="19000"/>
    <n v="-1"/>
    <s v="ACTIVO (AS)"/>
    <s v="ACTIVO (AS)"/>
    <m/>
    <s v=""/>
    <m/>
    <s v="INDICAR PRECIO VTA"/>
    <s v="-"/>
    <e v="#VALUE!"/>
    <n v="10"/>
    <e v="#VALUE!"/>
    <s v="SI"/>
    <n v="0.05"/>
    <s v="NO"/>
  </r>
  <r>
    <n v="104534680"/>
    <s v="104534680FS00"/>
    <s v="104534680-W00"/>
    <x v="0"/>
    <s v="APERITIVOS"/>
    <s v="EMPANADAS"/>
    <s v="EMPANADA DE QUESO INTERBAKE 21 G "/>
    <s v="UN"/>
    <s v="W00"/>
    <s v="Caja 400 Unidades"/>
    <s v="CONGELADOS"/>
    <s v="NFS"/>
    <n v="34000"/>
    <x v="2"/>
    <n v="42500"/>
    <n v="-1"/>
    <s v="VIAS DESCONTINUACION"/>
    <s v="VIAS DESCONTINUACION"/>
    <m/>
    <s v="HASTA AGOTAR STOCK"/>
    <m/>
    <s v="INDICAR PRECIO VTA"/>
    <s v="-"/>
    <e v="#VALUE!"/>
    <n v="8.4"/>
    <e v="#VALUE!"/>
    <s v="NO"/>
    <n v="0.05"/>
    <s v="NO"/>
  </r>
  <r>
    <n v="104534020"/>
    <s v="104534020FS00"/>
    <s v="104534020-UN"/>
    <x v="0"/>
    <s v="SUMINISTROS"/>
    <s v="DESECHABLES"/>
    <s v="PAPEL ANTIGRASA B/N 30X40 CM 500 UDS. "/>
    <s v="UN"/>
    <s v="UN"/>
    <s v="Unidad"/>
    <s v="SECO"/>
    <s v="NFS"/>
    <n v="13400"/>
    <x v="1"/>
    <n v="20900"/>
    <n v="-1"/>
    <s v="ACTIVO (R)"/>
    <m/>
    <m/>
    <s v=""/>
    <m/>
    <s v="INDICAR PRECIO VTA"/>
    <s v="-"/>
    <e v="#VALUE!"/>
    <n v="3.7"/>
    <e v="#VALUE!"/>
    <s v="SI"/>
    <n v="7.0000000000000007E-2"/>
    <s v="NO"/>
  </r>
  <r>
    <n v="104526240"/>
    <s v="104526240FS00"/>
    <s v="104526240-C30"/>
    <x v="0"/>
    <s v="OTROS ABARROTES"/>
    <s v="SAL"/>
    <s v="SAL FINA 125 G "/>
    <s v="UN"/>
    <s v="C30"/>
    <s v="Caja 30 Unidades"/>
    <s v="SECO"/>
    <s v="NFS"/>
    <n v="7290"/>
    <x v="2"/>
    <n v="8394.957983193277"/>
    <n v="-1"/>
    <s v="VIAS DESCONTINUACION"/>
    <s v="VIAS DESCONTINUACION"/>
    <m/>
    <s v="HASTA AGOTAR STOCK"/>
    <m/>
    <s v="INDICAR PRECIO VTA"/>
    <s v="-"/>
    <e v="#VALUE!"/>
    <n v="3.75"/>
    <e v="#VALUE!"/>
    <s v="SI"/>
    <n v="0.03"/>
    <s v="NO"/>
  </r>
  <r>
    <n v="104534060"/>
    <s v="104534060FS00"/>
    <s v="104534060-UN"/>
    <x v="0"/>
    <s v="SUMINISTROS"/>
    <s v="DESECHABLES"/>
    <s v="PAPEL ANTIGRASA PASTELERIA 25X20CM500UDS "/>
    <s v="UN"/>
    <s v="UN"/>
    <s v="Unidad"/>
    <s v="SECO"/>
    <s v="NFS"/>
    <n v="8562"/>
    <x v="1"/>
    <n v="13500"/>
    <n v="-1"/>
    <s v="ACTIVO"/>
    <m/>
    <m/>
    <s v=""/>
    <m/>
    <s v="INDICAR PRECIO VTA"/>
    <s v="-"/>
    <e v="#VALUE!"/>
    <n v="1.08"/>
    <e v="#VALUE!"/>
    <s v="SI"/>
    <n v="7.0000000000000007E-2"/>
    <s v="NO"/>
  </r>
  <r>
    <n v="104534120"/>
    <s v="104534120FS00"/>
    <s v="104534120-C10"/>
    <x v="0"/>
    <s v="CONDIMENTOS"/>
    <s v="SEMILLAS"/>
    <s v="SESAMO NEGRO ALMIFRUT 1 KG "/>
    <s v="UN"/>
    <s v="C10"/>
    <s v="Caja 10 Unidades"/>
    <s v="SECO"/>
    <s v="NFS"/>
    <n v="46500"/>
    <x v="1"/>
    <n v="60000"/>
    <n v="-1"/>
    <s v="ACTIVO"/>
    <m/>
    <m/>
    <s v=""/>
    <m/>
    <s v="INDICAR PRECIO VTA"/>
    <s v="-"/>
    <e v="#VALUE!"/>
    <n v="10"/>
    <e v="#VALUE!"/>
    <s v="SI"/>
    <n v="0.05"/>
    <s v="NO"/>
  </r>
  <r>
    <n v="104530260"/>
    <s v="104530260FS00"/>
    <s v="104530260-C12"/>
    <x v="0"/>
    <s v="SALSAS Y ADEREZOS"/>
    <s v="SALSAS DE SOYA"/>
    <s v="SALSA SOYA TRAVERSO 500 CC "/>
    <s v="UN"/>
    <s v="C12"/>
    <s v="Caja 12 Unidades"/>
    <s v="SECO"/>
    <s v="NFS"/>
    <n v="17844"/>
    <x v="1"/>
    <n v="22000"/>
    <n v="-1"/>
    <s v="ACTIVO (R)"/>
    <m/>
    <m/>
    <s v=""/>
    <m/>
    <s v="INDICAR PRECIO VTA"/>
    <s v="-"/>
    <e v="#VALUE!"/>
    <n v="6"/>
    <e v="#VALUE!"/>
    <s v="SI"/>
    <n v="0.05"/>
    <s v="NO"/>
  </r>
  <r>
    <n v="150000880"/>
    <s v="150000880FS00"/>
    <s v="150000880-C12"/>
    <x v="0"/>
    <s v="CONSERVAS"/>
    <s v="FRUTAS"/>
    <s v="PAPAYA AL JUGO FRASCO QUIMEY 1 KG "/>
    <s v="UN"/>
    <s v="C12"/>
    <s v="Caja 12 Unidades"/>
    <s v="SECO"/>
    <s v="NFS"/>
    <n v="44006.64"/>
    <x v="2"/>
    <n v="65000"/>
    <n v="-1"/>
    <s v="VIAS DESCONTINUACION"/>
    <s v="VIAS DESCONTINUACION"/>
    <m/>
    <s v="HASTA AGOTAR STOCK"/>
    <m/>
    <s v="INDICAR PRECIO VTA"/>
    <s v="-"/>
    <e v="#VALUE!"/>
    <n v="13.8"/>
    <e v="#VALUE!"/>
    <s v="SI"/>
    <n v="0.2"/>
    <s v="NO"/>
  </r>
  <r>
    <n v="104522170"/>
    <s v="104522170FS00"/>
    <s v="104522170-Z00"/>
    <x v="0"/>
    <s v="OTROS ABARROTES"/>
    <s v="MINI PORCIONES"/>
    <s v="MIEL MINI RELKON 25 G "/>
    <s v="UN"/>
    <s v="Z00"/>
    <s v="Caja 100 Unidades"/>
    <s v="SECO"/>
    <s v="NFS"/>
    <n v="14497"/>
    <x v="2"/>
    <n v="18900"/>
    <n v="-1"/>
    <s v="VIAS DESCONTINUACION"/>
    <s v="VIAS DESCONTINUACION"/>
    <m/>
    <s v="HASTA AGOTAR STOCK"/>
    <m/>
    <s v="INDICAR PRECIO VTA"/>
    <s v="-"/>
    <e v="#VALUE!"/>
    <n v="2.5"/>
    <e v="#VALUE!"/>
    <s v="NO"/>
    <n v="0.18"/>
    <s v="NO"/>
  </r>
  <r>
    <n v="104534090"/>
    <s v="104534090FS00"/>
    <s v="104534090-C02"/>
    <x v="0"/>
    <s v="ACEITES Y VINAGRES"/>
    <s v="VINAGRES"/>
    <s v="VINAGRE DE MANZANA HERNANDEZ PLAZA 5 L "/>
    <s v="UN"/>
    <s v="C02"/>
    <s v="Caja 2 Unidades"/>
    <s v="SECO"/>
    <s v="NFS"/>
    <n v="8526"/>
    <x v="1"/>
    <n v="11900"/>
    <n v="-1"/>
    <s v="ACTIVO"/>
    <m/>
    <m/>
    <s v=""/>
    <m/>
    <s v="INDICAR PRECIO VTA"/>
    <s v="-"/>
    <e v="#VALUE!"/>
    <n v="10"/>
    <e v="#VALUE!"/>
    <s v="SI"/>
    <n v="0.03"/>
    <s v="NO"/>
  </r>
  <r>
    <n v="105000300"/>
    <s v="105000300FS00"/>
    <s v="105000300-C12"/>
    <x v="0"/>
    <s v="SALSAS Y ADEREZOS"/>
    <s v="SALSAS DE SOYA"/>
    <s v="SALSA SOYA KIKKOMAN 148 ML "/>
    <s v="UN"/>
    <s v="C12"/>
    <s v="Caja 12 Unidades"/>
    <s v="SECO"/>
    <s v="NFS"/>
    <n v="19896"/>
    <x v="1"/>
    <n v="30400"/>
    <n v="-1"/>
    <s v="ACTIVO"/>
    <m/>
    <m/>
    <s v=""/>
    <m/>
    <s v="INDICAR PRECIO VTA"/>
    <s v="-"/>
    <e v="#VALUE!"/>
    <n v="2.1960000000000002"/>
    <e v="#VALUE!"/>
    <s v="SI"/>
    <n v="0.15"/>
    <s v="NO"/>
  </r>
  <r>
    <n v="104530320"/>
    <s v="104530320FS00"/>
    <s v="104530320-C05"/>
    <x v="0"/>
    <s v="OTROS ABARROTES"/>
    <s v="OTROS"/>
    <s v="HARINA TEMPURA 1 KG "/>
    <s v="UN"/>
    <s v="C05"/>
    <s v="Caja 5 Unidades"/>
    <s v="SECO"/>
    <s v="NFS"/>
    <n v="12450"/>
    <x v="1"/>
    <n v="16000"/>
    <n v="-1"/>
    <s v="ACTIVO"/>
    <m/>
    <m/>
    <s v=""/>
    <m/>
    <s v="INDICAR PRECIO VTA"/>
    <s v="-"/>
    <e v="#VALUE!"/>
    <n v="5"/>
    <e v="#VALUE!"/>
    <s v="SI"/>
    <n v="0.05"/>
    <s v="NO"/>
  </r>
  <r>
    <n v="104525430"/>
    <s v="104525430FS00"/>
    <s v="104525430-UN"/>
    <x v="0"/>
    <s v="ACEITES Y VINAGRES"/>
    <s v="ACEITES DE OLIVA"/>
    <s v="ACEITE OLIVA E/VIRGEN BLEND C/VALVUL 5 L "/>
    <s v="UN"/>
    <s v="UN"/>
    <s v="Unidad"/>
    <s v="SECO"/>
    <s v="NFS"/>
    <n v="34855"/>
    <x v="1"/>
    <n v="40000"/>
    <n v="-1"/>
    <s v="ACTIVO"/>
    <m/>
    <m/>
    <s v=""/>
    <m/>
    <s v="INDICAR PRECIO VTA"/>
    <s v="-"/>
    <e v="#VALUE!"/>
    <n v="4.58"/>
    <e v="#VALUE!"/>
    <s v="SI"/>
    <n v="0.1"/>
    <s v="NO"/>
  </r>
  <r>
    <n v="104534050"/>
    <s v="104534050FS00"/>
    <s v="104534050-UN"/>
    <x v="0"/>
    <s v="SUMINISTROS"/>
    <s v="DESECHABLES"/>
    <s v="PAPEL ANTIGRASA LONDON 30X40 CM 500 UDS. "/>
    <s v="UN"/>
    <s v="UN"/>
    <s v="Unidad"/>
    <s v="SECO"/>
    <s v="NFS"/>
    <n v="13752"/>
    <x v="1"/>
    <n v="20900"/>
    <n v="-1"/>
    <s v="ACTIVO (R)"/>
    <m/>
    <m/>
    <s v=""/>
    <m/>
    <s v="INDICAR PRECIO VTA"/>
    <s v="-"/>
    <e v="#VALUE!"/>
    <n v="3.7"/>
    <e v="#VALUE!"/>
    <s v="SI"/>
    <n v="7.0000000000000007E-2"/>
    <s v="NO"/>
  </r>
  <r>
    <n v="150001498"/>
    <s v="150001498FS00"/>
    <s v="150001498-D10"/>
    <x v="0"/>
    <s v="OTROS ABARROTES"/>
    <s v="LEGUMBRES"/>
    <s v="POROTOS HALLADOS 1 KG "/>
    <s v="UN"/>
    <s v="D10"/>
    <s v="Display 10 Unidades"/>
    <s v="SECO"/>
    <s v="NFS"/>
    <n v="15726.7"/>
    <x v="2"/>
    <n v="22400"/>
    <n v="-1"/>
    <s v="VIAS DESCONTINUACION"/>
    <s v="VIAS DESCONTINUACION"/>
    <m/>
    <s v="HASTA AGOTAR STOCK"/>
    <m/>
    <s v="INDICAR PRECIO VTA"/>
    <s v="-"/>
    <e v="#VALUE!"/>
    <n v="10"/>
    <e v="#VALUE!"/>
    <s v="SI"/>
    <n v="0.1"/>
    <s v="NO"/>
  </r>
  <r>
    <n v="104528710"/>
    <s v="104528710FS00"/>
    <s v="104528710-C16"/>
    <x v="0"/>
    <s v="OTROS ABARROTES"/>
    <s v="AZUCAR Y ENDULZANTES"/>
    <s v="STEVIA LIQUIDA CERO K IANSA 250 ML "/>
    <s v="UN"/>
    <s v="C16"/>
    <s v="Caja 16 Unidades"/>
    <s v="SECO"/>
    <s v="NFS"/>
    <n v="36592"/>
    <x v="1"/>
    <n v="49990"/>
    <n v="-1"/>
    <s v="ACTIVO (R)"/>
    <m/>
    <m/>
    <s v=""/>
    <m/>
    <s v="INDICAR PRECIO VTA"/>
    <s v="-"/>
    <e v="#VALUE!"/>
    <n v="4"/>
    <e v="#VALUE!"/>
    <s v="SI"/>
    <n v="0.03"/>
    <s v="NO"/>
  </r>
  <r>
    <n v="104534280"/>
    <s v="104534280FS00"/>
    <s v="104534280-UN"/>
    <x v="0"/>
    <s v="ACEITES Y VINAGRES"/>
    <s v="ACETOS BALSAMICOS"/>
    <s v="ACETO BALSAMICO C/VALVULA 5 L "/>
    <s v="UN"/>
    <s v="UN"/>
    <s v="Unidad"/>
    <s v="SECO"/>
    <s v="NFS"/>
    <n v="14099"/>
    <x v="1"/>
    <n v="19400"/>
    <n v="-1"/>
    <s v="ACTIVO"/>
    <m/>
    <m/>
    <s v=""/>
    <m/>
    <s v="INDICAR PRECIO VTA"/>
    <s v="-"/>
    <e v="#VALUE!"/>
    <n v="5.2"/>
    <e v="#VALUE!"/>
    <s v="SI"/>
    <n v="0.1"/>
    <s v="NO"/>
  </r>
  <r>
    <n v="104526980"/>
    <s v="104526980FS00"/>
    <s v="104526980-D30"/>
    <x v="0"/>
    <s v="OTROS ABARROTES"/>
    <s v="PASTAS"/>
    <s v="CORBATAS LUCCHETTI 400 G "/>
    <s v="UN"/>
    <s v="D30"/>
    <s v="Display 30 Unidades"/>
    <s v="SECO"/>
    <s v="NFS"/>
    <n v="15480"/>
    <x v="1"/>
    <n v="21600"/>
    <n v="-1"/>
    <s v="ACTIVO (AS)"/>
    <s v="ACTIVO (AS)"/>
    <m/>
    <s v=""/>
    <m/>
    <s v="INDICAR PRECIO VTA"/>
    <s v="-"/>
    <e v="#VALUE!"/>
    <n v="12"/>
    <e v="#VALUE!"/>
    <s v="SI"/>
    <n v="0.05"/>
    <s v="NO"/>
  </r>
  <r>
    <n v="104532130"/>
    <s v="104532130FS00"/>
    <s v="104532130-C10"/>
    <x v="0"/>
    <s v="OTROS ABARROTES"/>
    <s v="CEREALES"/>
    <s v="QUINOA BLANCA ZANAFOODS 1 KG "/>
    <s v="UN"/>
    <s v="C10"/>
    <s v="Caja 10 Unidades"/>
    <s v="SECO"/>
    <s v="NFS"/>
    <n v="33460"/>
    <x v="1"/>
    <n v="39300"/>
    <n v="-1"/>
    <s v="ACTIVO (R)"/>
    <m/>
    <m/>
    <s v=""/>
    <m/>
    <s v="INDICAR PRECIO VTA"/>
    <s v="-"/>
    <e v="#VALUE!"/>
    <n v="10"/>
    <e v="#VALUE!"/>
    <s v="SI"/>
    <n v="0.05"/>
    <s v="NO"/>
  </r>
  <r>
    <n v="150000388"/>
    <s v="150000388FS00"/>
    <s v="150000388-C10"/>
    <x v="0"/>
    <s v="SALSAS Y ADEREZOS"/>
    <s v="SALSAS ESPECIALES"/>
    <s v="SALSA ESPAÑOLA MACROFOOD 1 KG "/>
    <s v="UN"/>
    <s v="C10"/>
    <s v="Caja 10 Unidades"/>
    <s v="SECO"/>
    <s v="NFS"/>
    <n v="30088.400000000001"/>
    <x v="1"/>
    <n v="43016.806722689078"/>
    <n v="-1"/>
    <s v="ACTIVO"/>
    <m/>
    <m/>
    <s v=""/>
    <m/>
    <s v="INDICAR PRECIO VTA"/>
    <s v="-"/>
    <e v="#VALUE!"/>
    <n v="10"/>
    <e v="#VALUE!"/>
    <s v="SI"/>
    <n v="0.03"/>
    <s v="NO"/>
  </r>
  <r>
    <n v="104534870"/>
    <s v="104534870FS00"/>
    <s v="104534870-C24"/>
    <x v="0"/>
    <s v="OTROS ABARROTES"/>
    <s v="OTROS"/>
    <s v="COLORANTES ROJO AMARILLO AZUL 75 CC "/>
    <s v="UN"/>
    <s v="C24"/>
    <s v="Caja 24 Unidades"/>
    <s v="SECO"/>
    <s v="NFS"/>
    <n v="33288"/>
    <x v="1"/>
    <n v="50400"/>
    <n v="-1"/>
    <s v="ACTIVO"/>
    <m/>
    <m/>
    <s v=""/>
    <m/>
    <s v="INDICAR PRECIO VTA"/>
    <s v="-"/>
    <e v="#VALUE!"/>
    <n v="2.4"/>
    <e v="#VALUE!"/>
    <s v="SI"/>
    <n v="0.15"/>
    <s v="NO"/>
  </r>
  <r>
    <n v="104534130"/>
    <s v="104534130FS00"/>
    <s v="104534130-C12"/>
    <x v="0"/>
    <s v="ACEITES Y VINAGRES"/>
    <s v="ACEITES ESPECIALES"/>
    <s v="ACEITE SESAMO MAYAMOTO 500 ML "/>
    <s v="UN"/>
    <s v="C12"/>
    <s v="Caja 12 Unidades"/>
    <s v="SECO"/>
    <s v="NFS"/>
    <n v="36828"/>
    <x v="0"/>
    <n v="46900"/>
    <n v="-1"/>
    <s v="ACTIVO"/>
    <m/>
    <m/>
    <s v=""/>
    <m/>
    <s v="INDICAR PRECIO VTA"/>
    <s v="-"/>
    <e v="#VALUE!"/>
    <n v="6"/>
    <e v="#VALUE!"/>
    <s v="SI"/>
    <n v="0.05"/>
    <s v="NO"/>
  </r>
  <r>
    <n v="104534180"/>
    <s v="104534180FS00"/>
    <s v="104534180-C10"/>
    <x v="0"/>
    <s v="OTROS ABARROTES"/>
    <s v="OTROS"/>
    <s v="WASABI EN POLVO MAYAMOTO 1 KG "/>
    <s v="UN"/>
    <s v="C10"/>
    <s v="Caja 10 Unidades"/>
    <s v="SECO"/>
    <s v="NFS"/>
    <n v="53710"/>
    <x v="2"/>
    <n v="70000"/>
    <n v="-1"/>
    <s v="VIAS DESCONTINUACION"/>
    <s v="VIAS DESCONTINUACION"/>
    <m/>
    <s v="HASTA AGOTAR STOCK"/>
    <m/>
    <s v="INDICAR PRECIO VTA"/>
    <s v="-"/>
    <e v="#VALUE!"/>
    <n v="10"/>
    <e v="#VALUE!"/>
    <s v="SI"/>
    <n v="0.1"/>
    <s v="NO"/>
  </r>
  <r>
    <n v="104534720"/>
    <s v="104534720FS00"/>
    <s v="104534720-C02"/>
    <x v="0"/>
    <s v="SALSAS Y ADEREZOS"/>
    <s v="SUCEDANEOS DE LIMON"/>
    <s v="SUCEDANEO JUGO LIMON HERNANDEZ PLAZA 5 L "/>
    <s v="UN"/>
    <s v="C02"/>
    <s v="Caja 2 Unidades"/>
    <s v="SECO"/>
    <s v="NFS"/>
    <n v="5114"/>
    <x v="1"/>
    <n v="8790"/>
    <n v="-1"/>
    <s v="ACTIVO (R)"/>
    <m/>
    <m/>
    <s v=""/>
    <m/>
    <s v="INDICAR PRECIO VTA"/>
    <s v="-"/>
    <e v="#VALUE!"/>
    <n v="10"/>
    <e v="#VALUE!"/>
    <s v="SI"/>
    <n v="0.03"/>
    <s v="NO"/>
  </r>
  <r>
    <n v="104533700"/>
    <s v="104533700FS00"/>
    <s v="104533700-C06"/>
    <x v="0"/>
    <s v="CONSERVAS"/>
    <s v="VERDURAS"/>
    <s v="FONDOS DE ALCACHOFAS EXCELENCIA 907 G "/>
    <s v="UN"/>
    <s v="C06"/>
    <s v="Caja 6 Unidades"/>
    <s v="SECO"/>
    <s v="NFS"/>
    <n v="16500"/>
    <x v="1"/>
    <n v="26000"/>
    <n v="-1"/>
    <s v="ACTIVO (R)"/>
    <m/>
    <m/>
    <s v=""/>
    <m/>
    <s v="INDICAR PRECIO VTA"/>
    <s v="-"/>
    <e v="#VALUE!"/>
    <n v="5.46"/>
    <e v="#VALUE!"/>
    <s v="SI"/>
    <n v="0.1"/>
    <s v="NO"/>
  </r>
  <r>
    <n v="150001690"/>
    <s v="150001690FS00"/>
    <s v="150001690-C60"/>
    <x v="0"/>
    <s v="OTROS ABARROTES"/>
    <s v="CEREALES"/>
    <s v="CEREAL ZUCOSOS NESTLE 30 G "/>
    <s v="UN"/>
    <s v="C60"/>
    <s v="Caja 60 Unidades"/>
    <s v="SECO"/>
    <s v="NFS"/>
    <n v="20340"/>
    <x v="1"/>
    <n v="26900"/>
    <n v="-1"/>
    <s v="ACTIVO"/>
    <m/>
    <m/>
    <s v=""/>
    <m/>
    <s v="INDICAR PRECIO VTA"/>
    <s v="-"/>
    <e v="#VALUE!"/>
    <n v="1.8"/>
    <e v="#VALUE!"/>
    <s v="NO"/>
    <n v="0.1"/>
    <s v="NO"/>
  </r>
  <r>
    <n v="150001689"/>
    <s v="150001689FS00"/>
    <s v="150001689-C60"/>
    <x v="0"/>
    <s v="OTROS ABARROTES"/>
    <s v="CEREALES"/>
    <s v="CEREAL CHOCAPIC NESTLE 30 G "/>
    <s v="UN"/>
    <s v="C60"/>
    <s v="Caja 60 Unidades"/>
    <s v="SECO"/>
    <s v="NFS"/>
    <n v="20340"/>
    <x v="1"/>
    <n v="26900"/>
    <n v="-1"/>
    <s v="ACTIVO"/>
    <m/>
    <m/>
    <s v=""/>
    <m/>
    <s v="INDICAR PRECIO VTA"/>
    <s v="-"/>
    <e v="#VALUE!"/>
    <n v="1.8"/>
    <e v="#VALUE!"/>
    <s v="NO"/>
    <n v="0.1"/>
    <s v="NO"/>
  </r>
  <r>
    <n v="104514850"/>
    <s v="104514850FS00"/>
    <s v="104514850-UN"/>
    <x v="0"/>
    <s v="ACEITES Y VINAGRES"/>
    <s v="ACEITES DE OLIVA"/>
    <s v="ACEITE ORUJO DE OLIVA OLITALIA 5 L "/>
    <s v="UN"/>
    <s v="UN"/>
    <s v="Unidad"/>
    <s v="SECO"/>
    <s v="IFS"/>
    <n v="13087.44"/>
    <x v="2"/>
    <n v="20000"/>
    <n v="-1"/>
    <s v="VIAS DESCONTINUACION"/>
    <s v="VIAS DESCONTINUACION"/>
    <m/>
    <s v="HASTA AGOTAR STOCK"/>
    <m/>
    <s v="INDICAR PRECIO VTA"/>
    <s v="-"/>
    <e v="#VALUE!"/>
    <n v="5"/>
    <e v="#VALUE!"/>
    <s v="SI"/>
    <n v="0.1"/>
    <s v="NO"/>
  </r>
  <r>
    <n v="102200060"/>
    <s v="102200060FS00"/>
    <s v="102200060-C06"/>
    <x v="0"/>
    <s v="SALSAS Y ADEREZOS"/>
    <s v="MAYONESAS"/>
    <s v="MAYONESA ALACENA 950 G "/>
    <s v="UN"/>
    <s v="C06"/>
    <s v="Caja 6 Unidades"/>
    <s v="SECO"/>
    <s v="IFS"/>
    <n v="8812"/>
    <x v="2"/>
    <n v="21000"/>
    <n v="-1"/>
    <s v="VIAS DESCONTINUACION"/>
    <s v="VIAS DESCONTINUACION"/>
    <m/>
    <s v="HASTA AGOTAR STOCK"/>
    <m/>
    <s v="INDICAR PRECIO VTA"/>
    <s v="-"/>
    <e v="#VALUE!"/>
    <n v="5.7"/>
    <e v="#VALUE!"/>
    <s v="SI"/>
    <n v="0.15"/>
    <s v="NO"/>
  </r>
  <r>
    <n v="104534640"/>
    <s v="104534640FS00"/>
    <s v="104534640-C10"/>
    <x v="0"/>
    <s v="OTROS ABARROTES"/>
    <s v="OTROS"/>
    <s v="ABLANDADOR DE CARNE 1,01 KG "/>
    <s v="UN"/>
    <s v="C10"/>
    <s v="Caja 10 Unidades"/>
    <s v="SECO"/>
    <s v="NFS"/>
    <n v="35870"/>
    <x v="1"/>
    <n v="52000"/>
    <n v="-1"/>
    <s v="ACTIVO"/>
    <m/>
    <m/>
    <s v=""/>
    <m/>
    <s v="INDICAR PRECIO VTA"/>
    <s v="-"/>
    <e v="#VALUE!"/>
    <n v="10.1"/>
    <e v="#VALUE!"/>
    <s v="SI"/>
    <n v="0.1"/>
    <s v="NO"/>
  </r>
  <r>
    <n v="104531630"/>
    <s v="104531630FS00"/>
    <s v="104531630-C06"/>
    <x v="0"/>
    <s v="ACEITUNAS Y ENCURTIDOS"/>
    <s v="ENCURTIDOS"/>
    <s v="PEPINILLO DILL RODAJAS HEINZ 2,9 KG "/>
    <s v="UN"/>
    <s v="C06"/>
    <s v="Caja 6 Unidades"/>
    <s v="SECO"/>
    <s v="NFS"/>
    <n v="43560"/>
    <x v="1"/>
    <n v="58900"/>
    <n v="-1"/>
    <s v="ACTIVO"/>
    <m/>
    <m/>
    <s v=""/>
    <m/>
    <s v="INDICAR PRECIO VTA"/>
    <s v="-"/>
    <e v="#VALUE!"/>
    <n v="17.940000000000001"/>
    <e v="#VALUE!"/>
    <s v="SI"/>
    <n v="0.03"/>
    <s v="NO"/>
  </r>
  <r>
    <n v="104532140"/>
    <s v="104532140FS00"/>
    <s v="104532140-C10"/>
    <x v="0"/>
    <s v="OTROS ABARROTES"/>
    <s v="CEREALES"/>
    <s v="QUINOA TRICOLOR ZANAFOODS 1 KG "/>
    <s v="UN"/>
    <s v="C10"/>
    <s v="Caja 10 Unidades"/>
    <s v="SECO"/>
    <s v="NFS"/>
    <n v="34770"/>
    <x v="1"/>
    <n v="41500"/>
    <n v="-1"/>
    <s v="ACTIVO"/>
    <m/>
    <m/>
    <s v=""/>
    <m/>
    <s v="INDICAR PRECIO VTA"/>
    <s v="-"/>
    <e v="#VALUE!"/>
    <n v="10"/>
    <e v="#VALUE!"/>
    <s v="SI"/>
    <n v="0.05"/>
    <s v="NO"/>
  </r>
  <r>
    <n v="104527700"/>
    <s v="104527700FS00"/>
    <s v="104527700-C24"/>
    <x v="0"/>
    <s v="OTROS ABARROTES"/>
    <s v="GALLETAS"/>
    <s v="GALLETA OBSESION COSTA 85 G "/>
    <s v="UN"/>
    <s v="C24"/>
    <s v="Caja 24 Unidades"/>
    <s v="SECO"/>
    <s v="NFS"/>
    <n v="14088"/>
    <x v="1"/>
    <n v="17990"/>
    <n v="-1"/>
    <s v="ACTIVO"/>
    <m/>
    <m/>
    <s v=""/>
    <m/>
    <s v="INDICAR PRECIO VTA"/>
    <s v="-"/>
    <e v="#VALUE!"/>
    <n v="2.16"/>
    <e v="#VALUE!"/>
    <s v="SI"/>
    <n v="0.03"/>
    <s v="NO"/>
  </r>
  <r>
    <n v="104527560"/>
    <s v="104527560FS00"/>
    <s v="104527560-C16"/>
    <x v="0"/>
    <s v="OTROS ABARROTES"/>
    <s v="CEREALES"/>
    <s v="AVENA INSTANTANEA PURA AVENA 500 G "/>
    <s v="UN"/>
    <s v="C16"/>
    <s v="Caja 16 Unidades"/>
    <s v="SECO"/>
    <s v="NFS"/>
    <n v="8640"/>
    <x v="1"/>
    <n v="12300"/>
    <n v="-1"/>
    <s v="ACTIVO"/>
    <m/>
    <m/>
    <s v=""/>
    <m/>
    <s v="INDICAR PRECIO VTA"/>
    <s v="-"/>
    <e v="#VALUE!"/>
    <n v="8"/>
    <e v="#VALUE!"/>
    <s v="SI"/>
    <n v="0.03"/>
    <s v="NO"/>
  </r>
  <r>
    <n v="104534810"/>
    <s v="104534810FS00"/>
    <s v="104534810-C25"/>
    <x v="0"/>
    <s v="OTROS ABARROTES"/>
    <s v="GALLETAS"/>
    <s v="GALLETA AGUA COSTA 175 G "/>
    <s v="UN"/>
    <s v="C25"/>
    <s v="Caja 25 Unidades"/>
    <s v="SECO"/>
    <s v="NFS"/>
    <n v="14750"/>
    <x v="1"/>
    <n v="20990"/>
    <n v="-1"/>
    <s v="ACTIVO (R)"/>
    <m/>
    <m/>
    <s v=""/>
    <m/>
    <s v="INDICAR PRECIO VTA"/>
    <s v="-"/>
    <e v="#VALUE!"/>
    <n v="4.5"/>
    <e v="#VALUE!"/>
    <s v="SI"/>
    <n v="0.05"/>
    <s v="NO"/>
  </r>
  <r>
    <n v="104525180"/>
    <s v="104525180FS00"/>
    <s v="104525180-UN"/>
    <x v="0"/>
    <s v="SUMINISTROS"/>
    <s v="PRODUCTOS DE LIMPIEZA"/>
    <s v="TOALLAS DESINFECTANTES VIRUTEX 35 UDS. "/>
    <s v="UN"/>
    <s v="UN"/>
    <s v="Unidad"/>
    <s v="SECO"/>
    <s v="NFS"/>
    <n v="1327"/>
    <x v="1"/>
    <n v="2100"/>
    <n v="-1"/>
    <s v="ACTIVO"/>
    <m/>
    <m/>
    <s v=""/>
    <m/>
    <s v="INDICAR PRECIO VTA"/>
    <s v="-"/>
    <e v="#VALUE!"/>
    <n v="0.15"/>
    <e v="#VALUE!"/>
    <s v="SI"/>
    <n v="0.05"/>
    <s v="NO"/>
  </r>
  <r>
    <n v="104528750"/>
    <s v="104528750FS00"/>
    <s v="104528750-C12"/>
    <x v="0"/>
    <s v="SALSAS Y ADEREZOS"/>
    <s v="SALSAS ESPECIALES"/>
    <s v="SALSA WORCESTERSHIRE LEA&amp;PERRINS 296 ML "/>
    <s v="UN"/>
    <s v="C12"/>
    <s v="Caja 12 Unidades"/>
    <s v="SECO"/>
    <s v="NFS"/>
    <n v="28632"/>
    <x v="1"/>
    <n v="39000"/>
    <n v="-1"/>
    <s v="ACTIVO"/>
    <m/>
    <m/>
    <s v=""/>
    <m/>
    <s v="INDICAR PRECIO VTA"/>
    <s v="-"/>
    <e v="#VALUE!"/>
    <n v="10.32"/>
    <e v="#VALUE!"/>
    <s v="SI"/>
    <n v="0.03"/>
    <s v="NO"/>
  </r>
  <r>
    <n v="104523590"/>
    <s v="104523590FS00"/>
    <s v="104523590-D10"/>
    <x v="0"/>
    <s v="OTROS ABARROTES"/>
    <s v="LEGUMBRES"/>
    <s v="POROTOS TORTOLA 1 KG "/>
    <s v="UN"/>
    <s v="D10"/>
    <s v="Display 10 Unidades"/>
    <s v="SECO"/>
    <s v="NFS"/>
    <n v="20330"/>
    <x v="2"/>
    <n v="32200"/>
    <n v="-1"/>
    <s v="VIAS DESCONTINUACION"/>
    <s v="VIAS DESCONTINUACION"/>
    <m/>
    <s v="HASTA AGOTAR STOCK"/>
    <m/>
    <s v="INDICAR PRECIO VTA"/>
    <s v="-"/>
    <e v="#VALUE!"/>
    <n v="10"/>
    <e v="#VALUE!"/>
    <s v="SI"/>
    <n v="0.2"/>
    <s v="NO"/>
  </r>
  <r>
    <n v="104522480"/>
    <s v="104522480FS00"/>
    <s v="104522480-UN"/>
    <x v="0"/>
    <s v="CONDIMENTOS"/>
    <s v="ESPECIAS"/>
    <s v="COMINO MOLIDO 1 KG "/>
    <s v="UN"/>
    <s v="UN"/>
    <s v="Unidad"/>
    <s v="SECO"/>
    <s v="NFS"/>
    <n v="4451"/>
    <x v="2"/>
    <n v="8500"/>
    <n v="-1"/>
    <s v="VIAS DESCONTINUACION"/>
    <s v="VIAS DESCONTINUACION"/>
    <m/>
    <s v="HASTA AGOTAR STOCK"/>
    <m/>
    <s v="INDICAR PRECIO VTA"/>
    <s v="-"/>
    <e v="#VALUE!"/>
    <n v="1"/>
    <e v="#VALUE!"/>
    <s v="SI"/>
    <n v="0.25"/>
    <s v="NO"/>
  </r>
  <r>
    <n v="104531600"/>
    <s v="104531600FS00"/>
    <s v="104531600-C10"/>
    <x v="0"/>
    <s v="SALSAS Y ADEREZOS"/>
    <s v="SALSAS ESPECIALES"/>
    <s v="SALSA BARBACOA CAROZZI 1 KG "/>
    <s v="UN"/>
    <s v="C10"/>
    <s v="Caja 10 Unidades"/>
    <s v="SECO"/>
    <s v="NFS"/>
    <n v="14120"/>
    <x v="1"/>
    <n v="22000"/>
    <n v="-1"/>
    <s v="ACTIVO"/>
    <m/>
    <m/>
    <s v=""/>
    <m/>
    <s v="INDICAR PRECIO VTA"/>
    <s v="-"/>
    <e v="#VALUE!"/>
    <n v="10"/>
    <e v="#VALUE!"/>
    <s v="SI"/>
    <n v="0.03"/>
    <s v="NO"/>
  </r>
  <r>
    <n v="104534580"/>
    <s v="104534580FS00"/>
    <s v="104534580-C12"/>
    <x v="0"/>
    <s v="SUMINISTROS"/>
    <s v="DESECHABLES"/>
    <s v="BOLSA BASURA BIO 80X120 VIRUTEX 10 UDS. "/>
    <s v="UN"/>
    <s v="C12"/>
    <s v="Caja 12 Unidades"/>
    <s v="SECO"/>
    <s v="NFS"/>
    <n v="16164"/>
    <x v="1"/>
    <n v="21900"/>
    <n v="-1"/>
    <s v="ACTIVO (R)"/>
    <m/>
    <m/>
    <s v=""/>
    <m/>
    <s v="INDICAR PRECIO VTA"/>
    <s v="-"/>
    <e v="#VALUE!"/>
    <n v="8.76"/>
    <e v="#VALUE!"/>
    <s v="SI"/>
    <n v="0.03"/>
    <s v="NO"/>
  </r>
  <r>
    <n v="104526560"/>
    <s v="104526560FS00"/>
    <s v="104526560-D10"/>
    <x v="0"/>
    <s v="OTROS ABARROTES"/>
    <s v="ARROZ"/>
    <s v="ARROZ PREGRANEADO TUCAPEL 1 KG "/>
    <s v="UN"/>
    <s v="D10"/>
    <s v="Display 10 Unidades"/>
    <s v="SECO"/>
    <s v="NFS"/>
    <n v="9940"/>
    <x v="0"/>
    <n v="17500"/>
    <n v="-1"/>
    <s v="ACTIVO"/>
    <m/>
    <m/>
    <s v=""/>
    <m/>
    <s v="INDICAR PRECIO VTA"/>
    <s v="-"/>
    <e v="#VALUE!"/>
    <n v="10"/>
    <e v="#VALUE!"/>
    <s v="SI"/>
    <n v="0.03"/>
    <s v="NO"/>
  </r>
  <r>
    <n v="104534100"/>
    <s v="104534100FS00"/>
    <s v="104534100-C18"/>
    <x v="0"/>
    <s v="OTROS ABARROTES"/>
    <s v="AZUCAR Y ENDULZANTES"/>
    <s v="AZUCAR RUBIA IANSA 500 G "/>
    <s v="UN"/>
    <s v="C18"/>
    <s v="Caja 18 Unidades"/>
    <s v="SECO"/>
    <s v="NFS"/>
    <n v="17244"/>
    <x v="1"/>
    <n v="21500"/>
    <n v="-1"/>
    <s v="ACTIVO (R)"/>
    <m/>
    <m/>
    <s v=""/>
    <m/>
    <s v="INDICAR PRECIO VTA"/>
    <s v="-"/>
    <e v="#VALUE!"/>
    <n v="9"/>
    <e v="#VALUE!"/>
    <s v="SI"/>
    <n v="0.03"/>
    <s v="NO"/>
  </r>
  <r>
    <n v="104526960"/>
    <s v="104526960FS00"/>
    <s v="104526960-D30"/>
    <x v="0"/>
    <s v="OTROS ABARROTES"/>
    <s v="PASTAS"/>
    <s v="MOSTACHOLI LUCCHETTI 400 G "/>
    <s v="UN"/>
    <s v="D30"/>
    <s v="Display 30 Unidades"/>
    <s v="SECO"/>
    <s v="NFS"/>
    <n v="15450"/>
    <x v="1"/>
    <n v="21600"/>
    <n v="-1"/>
    <s v="ACTIVO (AS)"/>
    <s v="ACTIVO (AS)"/>
    <m/>
    <s v=""/>
    <m/>
    <s v="INDICAR PRECIO VTA"/>
    <s v="-"/>
    <e v="#VALUE!"/>
    <n v="12"/>
    <e v="#VALUE!"/>
    <s v="SI"/>
    <n v="0.05"/>
    <s v="NO"/>
  </r>
  <r>
    <n v="104527060"/>
    <s v="104527060FS00"/>
    <s v="104527060-D25"/>
    <x v="0"/>
    <s v="OTROS ABARROTES"/>
    <s v="PASTAS"/>
    <s v="TALLARIN N°77 LUCCHETTI 400 G "/>
    <s v="UN"/>
    <s v="D25"/>
    <s v="Display 25 Unidades"/>
    <s v="SECO"/>
    <s v="NFS"/>
    <n v="12975"/>
    <x v="1"/>
    <n v="19000"/>
    <n v="-1"/>
    <s v="ACTIVO (AS)"/>
    <s v="ACTIVO (AS)"/>
    <m/>
    <s v=""/>
    <m/>
    <s v="INDICAR PRECIO VTA"/>
    <s v="-"/>
    <e v="#VALUE!"/>
    <n v="10"/>
    <e v="#VALUE!"/>
    <s v="SI"/>
    <n v="0.05"/>
    <s v="NO"/>
  </r>
  <r>
    <n v="201230210"/>
    <s v="201230210FS00"/>
    <s v="201230210-C12"/>
    <x v="0"/>
    <s v="ACEITES Y VINAGRES"/>
    <s v="VINAGRES"/>
    <s v="VINAGRE VINO TINTO DON JUAN 500 ML "/>
    <s v="UN"/>
    <s v="C12"/>
    <s v="Caja 12 Unidades"/>
    <s v="SECO"/>
    <s v="IJB"/>
    <n v="3098"/>
    <x v="1"/>
    <n v="6600"/>
    <n v="-1"/>
    <s v="ACTIVO"/>
    <m/>
    <m/>
    <s v=""/>
    <m/>
    <s v="INDICAR PRECIO VTA"/>
    <s v="-"/>
    <e v="#VALUE!"/>
    <n v="6"/>
    <e v="#VALUE!"/>
    <s v="SI"/>
    <n v="0.1"/>
    <s v="NO"/>
  </r>
  <r>
    <n v="104528900"/>
    <s v="104528900FS00"/>
    <s v="104528900-C10"/>
    <x v="0"/>
    <s v="SALSAS Y ADEREZOS"/>
    <s v="MAYONESAS"/>
    <s v="MAYONESA DELI KRAFT 1 KG "/>
    <s v="UN"/>
    <s v="C10"/>
    <s v="Caja 10 Unidades"/>
    <s v="SECO"/>
    <s v="NFS"/>
    <n v="20690"/>
    <x v="1"/>
    <n v="28000"/>
    <n v="-1"/>
    <s v="ACTIVO"/>
    <m/>
    <m/>
    <s v=""/>
    <m/>
    <s v="INDICAR PRECIO VTA"/>
    <s v="-"/>
    <e v="#VALUE!"/>
    <n v="10"/>
    <e v="#VALUE!"/>
    <s v="SI"/>
    <n v="0.03"/>
    <s v="NO"/>
  </r>
  <r>
    <n v="104518500"/>
    <s v="104518500FS00"/>
    <s v="104518500-C10"/>
    <x v="0"/>
    <s v="ACEITUNAS Y ENCURTIDOS"/>
    <s v="ACEITUNAS"/>
    <s v="ACEITUNA RELLENA PIMENTON 950 G "/>
    <s v="UN"/>
    <s v="C10"/>
    <s v="Caja 10 Unidades"/>
    <s v="SECO"/>
    <s v="IFS"/>
    <n v="30340"/>
    <x v="2"/>
    <n v="38900"/>
    <n v="-1"/>
    <s v="VIAS DESCONTINUACION"/>
    <s v="VIAS DESCONTINUACION"/>
    <m/>
    <s v="HASTA AGOTAR STOCK"/>
    <m/>
    <s v="INDICAR PRECIO VTA"/>
    <s v="-"/>
    <e v="#VALUE!"/>
    <n v="9.5"/>
    <e v="#VALUE!"/>
    <s v="SI"/>
    <n v="0.1"/>
    <s v="NO"/>
  </r>
  <r>
    <n v="104534260"/>
    <s v="104534260FS00"/>
    <s v="104534260-C02"/>
    <x v="0"/>
    <s v="SUMINISTROS"/>
    <s v="PRODUCTOS TISSUE"/>
    <s v="40702 TOALLA 1H PLUS 300 M "/>
    <s v="UN"/>
    <s v="C02"/>
    <s v="Caja 2 Unidades"/>
    <s v="SECO"/>
    <s v="NFS"/>
    <n v="16550"/>
    <x v="2"/>
    <n v="23400"/>
    <n v="-1"/>
    <s v="VIAS DESCONTINUACION"/>
    <s v="VIAS DESCONTINUACION"/>
    <m/>
    <s v="HASTA AGOTAR STOCK"/>
    <m/>
    <s v="INDICAR PRECIO VTA"/>
    <s v="-"/>
    <e v="#VALUE!"/>
    <n v="3"/>
    <e v="#VALUE!"/>
    <s v="NO"/>
    <n v="0.2"/>
    <s v="NO"/>
  </r>
  <r>
    <n v="104526600"/>
    <s v="104526600FS00"/>
    <s v="104526600-UN"/>
    <x v="0"/>
    <s v="SUMINISTROS"/>
    <s v="DESECHABLES"/>
    <s v="MASCARILLA TRIPLE PLIEGUE 50 UDS. "/>
    <s v="UN"/>
    <s v="UN"/>
    <s v="Unidad"/>
    <s v="SECO"/>
    <s v="NFS"/>
    <n v="2114"/>
    <x v="1"/>
    <n v="2700"/>
    <n v="-1"/>
    <s v="ACTIVO"/>
    <m/>
    <m/>
    <s v=""/>
    <m/>
    <s v="INDICAR PRECIO VTA"/>
    <s v="-"/>
    <e v="#VALUE!"/>
    <n v="0.02"/>
    <e v="#VALUE!"/>
    <s v="SI"/>
    <n v="0.1"/>
    <s v="NO"/>
  </r>
  <r>
    <n v="105200870"/>
    <s v="105200870FS00"/>
    <s v="105200870-C48"/>
    <x v="0"/>
    <s v="SUMINISTROS"/>
    <s v="PRODUCTOS TISSUE"/>
    <s v="81005 SERV COCTEL AZUL HOLIDAY INN "/>
    <s v="UN"/>
    <s v="C48"/>
    <s v="Caja 48 Unidades"/>
    <s v="SECO"/>
    <s v="NFS"/>
    <n v="34944"/>
    <x v="2"/>
    <n v="44500"/>
    <n v="-1"/>
    <s v="VIAS DESCONTINUACION"/>
    <s v="VIAS DESCONTINUACION"/>
    <m/>
    <s v="HASTA AGOTAR STOCK"/>
    <m/>
    <s v="INDICAR PRECIO VTA"/>
    <s v="-"/>
    <e v="#VALUE!"/>
    <n v="4.8"/>
    <e v="#VALUE!"/>
    <s v="NO"/>
    <n v="0.18"/>
    <s v="NO"/>
  </r>
  <r>
    <n v="106000820"/>
    <s v="106000820FS00"/>
    <s v="106000820-Y00"/>
    <x v="0"/>
    <s v="SUMINISTROS"/>
    <s v="DESECHABLES"/>
    <s v="BLISTERS "/>
    <s v="Y00"/>
    <s v="Y00"/>
    <s v="Caja 200 Unidades"/>
    <s v="SECO"/>
    <s v="NFS"/>
    <n v="30253"/>
    <x v="2"/>
    <n v="38990"/>
    <n v="-1"/>
    <s v="VIAS DESCONTINUACION"/>
    <s v="VIAS DESCONTINUACION"/>
    <m/>
    <s v="HASTA AGOTAR STOCK"/>
    <m/>
    <s v="INDICAR PRECIO VTA"/>
    <s v="-"/>
    <e v="#VALUE!"/>
    <n v="1"/>
    <e v="#VALUE!"/>
    <s v="NO"/>
    <n v="0.21"/>
    <s v="NO"/>
  </r>
  <r>
    <n v="104524750"/>
    <s v="104524750FS00"/>
    <s v="104524750-C12"/>
    <x v="0"/>
    <s v="CONSERVAS"/>
    <s v="VERDURAS"/>
    <s v="PIMENTON ENTERO ZANAFOODS 780 G "/>
    <s v="UN"/>
    <s v="C12"/>
    <s v="Caja 12 Unidades"/>
    <s v="SECO"/>
    <s v="IFS"/>
    <n v="17915.400000000001"/>
    <x v="1"/>
    <n v="25990"/>
    <n v="-1"/>
    <s v="ACTIVO"/>
    <m/>
    <m/>
    <s v=""/>
    <m/>
    <s v="INDICAR PRECIO VTA"/>
    <s v="-"/>
    <e v="#VALUE!"/>
    <n v="9.36"/>
    <e v="#VALUE!"/>
    <s v="SI"/>
    <n v="0.1"/>
    <s v="NO"/>
  </r>
  <r>
    <n v="101500120"/>
    <s v="101500120FS00"/>
    <s v="101500120-C06"/>
    <x v="0"/>
    <s v="CONSERVAS"/>
    <s v="VERDURAS"/>
    <s v="CHAMPIÑON LAMINADO ZANAFOODS 2,84 KG "/>
    <s v="UN"/>
    <s v="C06"/>
    <s v="Caja 6 Unidades"/>
    <s v="SECO"/>
    <s v="IFS"/>
    <n v="21747.420000000002"/>
    <x v="1"/>
    <n v="45500"/>
    <n v="-1"/>
    <s v="ACTIVO"/>
    <m/>
    <m/>
    <s v=""/>
    <m/>
    <s v="INDICAR PRECIO VTA"/>
    <s v="-"/>
    <e v="#VALUE!"/>
    <n v="17.04"/>
    <e v="#VALUE!"/>
    <s v="SI"/>
    <n v="0.2"/>
    <s v="NO"/>
  </r>
  <r>
    <n v="104533820"/>
    <s v="104533820FS00"/>
    <s v="104533820-V00"/>
    <x v="0"/>
    <s v="SUMINISTROS"/>
    <s v="DESECHABLES"/>
    <s v="SET CUBIERTOS 4 PIEZAS "/>
    <s v="UN"/>
    <s v="V00"/>
    <s v="Caja 500 Unidades"/>
    <s v="SECO"/>
    <s v="NFS"/>
    <n v="34000"/>
    <x v="1"/>
    <n v="62500"/>
    <n v="-1"/>
    <s v="ACTIVO (R)"/>
    <m/>
    <m/>
    <s v=""/>
    <m/>
    <s v="INDICAR PRECIO VTA"/>
    <s v="-"/>
    <e v="#VALUE!"/>
    <n v="5"/>
    <e v="#VALUE!"/>
    <s v="NO"/>
    <n v="0.1"/>
    <s v="NO"/>
  </r>
  <r>
    <n v="104529180"/>
    <s v="104529180FS00"/>
    <s v="104529180-V00"/>
    <x v="0"/>
    <s v="SALSAS Y ADEREZOS"/>
    <s v="MINI PORCIONES"/>
    <s v="MOSTAZA MINI HEINZ 6 G "/>
    <s v="UN"/>
    <s v="V00"/>
    <s v="Caja 500 Unidades"/>
    <s v="SECO"/>
    <s v="NFS"/>
    <n v="8500"/>
    <x v="1"/>
    <n v="14200"/>
    <n v="-1"/>
    <s v="ACTIVO (R)"/>
    <m/>
    <m/>
    <s v=""/>
    <m/>
    <s v="INDICAR PRECIO VTA"/>
    <s v="-"/>
    <e v="#VALUE!"/>
    <n v="3"/>
    <e v="#VALUE!"/>
    <s v="NO"/>
    <n v="7.0000000000000007E-2"/>
    <s v="NO"/>
  </r>
  <r>
    <n v="104531350"/>
    <s v="104531350FS00"/>
    <s v="104531350-C02"/>
    <x v="0"/>
    <s v="SUMINISTROS"/>
    <s v="PRODUCTOS TISSUE"/>
    <s v="62117 BOBINA MULTIUSO PLUS 2H 400 M "/>
    <s v="UN"/>
    <s v="C02"/>
    <s v="Caja 2 Unidades"/>
    <s v="SECO"/>
    <s v="NFS"/>
    <n v="14000"/>
    <x v="2"/>
    <n v="20000"/>
    <n v="-1"/>
    <s v="VIAS DESCONTINUACION"/>
    <s v="VIAS DESCONTINUACION"/>
    <m/>
    <s v="HASTA AGOTAR STOCK"/>
    <m/>
    <s v="INDICAR PRECIO VTA"/>
    <s v="-"/>
    <e v="#VALUE!"/>
    <n v="5"/>
    <e v="#VALUE!"/>
    <s v="NO"/>
    <n v="0.2"/>
    <s v="NO"/>
  </r>
  <r>
    <n v="104523050"/>
    <s v="104523050FS00"/>
    <s v="104523050-V00"/>
    <x v="0"/>
    <s v="SALSAS Y ADEREZOS"/>
    <s v="MINI PORCIONES"/>
    <s v="MOSTAZA MINI CAROZZI 8 G "/>
    <s v="UN"/>
    <s v="V00"/>
    <s v="Caja 500 Unidades"/>
    <s v="SECO"/>
    <s v="NFS"/>
    <n v="8000"/>
    <x v="1"/>
    <n v="10900"/>
    <n v="-1"/>
    <s v="ACTIVO"/>
    <m/>
    <m/>
    <s v=""/>
    <m/>
    <s v="INDICAR PRECIO VTA"/>
    <s v="-"/>
    <e v="#VALUE!"/>
    <n v="4"/>
    <e v="#VALUE!"/>
    <s v="NO"/>
    <n v="7.0000000000000007E-2"/>
    <s v="NO"/>
  </r>
  <r>
    <n v="104523040"/>
    <s v="104523040FS00"/>
    <s v="104523040-V00"/>
    <x v="0"/>
    <s v="SALSAS Y ADEREZOS"/>
    <s v="MINI PORCIONES"/>
    <s v="MAYONESA MINI CAROZZI 8 G "/>
    <s v="UN"/>
    <s v="V00"/>
    <s v="Caja 500 Unidades"/>
    <s v="SECO"/>
    <s v="NFS"/>
    <n v="11000"/>
    <x v="1"/>
    <n v="14800"/>
    <n v="-1"/>
    <s v="ACTIVO"/>
    <m/>
    <m/>
    <s v=""/>
    <m/>
    <s v="INDICAR PRECIO VTA"/>
    <s v="-"/>
    <e v="#VALUE!"/>
    <n v="4"/>
    <e v="#VALUE!"/>
    <s v="NO"/>
    <n v="7.0000000000000007E-2"/>
    <s v="NO"/>
  </r>
  <r>
    <n v="104524930"/>
    <s v="104524930FS00"/>
    <s v="104524930-Y00"/>
    <x v="0"/>
    <s v="SUMINISTROS"/>
    <s v="DESECHABLES"/>
    <s v="BOMBILLA BICOLOR 8 MM "/>
    <s v="UN"/>
    <s v="Y00"/>
    <s v="Caja 200 Unidades"/>
    <s v="SECO"/>
    <s v="NFS"/>
    <n v="2800"/>
    <x v="1"/>
    <n v="6500"/>
    <n v="-1"/>
    <s v="ACTIVO"/>
    <m/>
    <m/>
    <s v=""/>
    <m/>
    <s v="INDICAR PRECIO VTA"/>
    <s v="-"/>
    <e v="#VALUE!"/>
    <n v="0.4"/>
    <e v="#VALUE!"/>
    <s v="NO"/>
    <n v="0.15"/>
    <s v="NO"/>
  </r>
  <r>
    <n v="105200800"/>
    <s v="105200800FS00"/>
    <s v="105200800-C06"/>
    <x v="0"/>
    <s v="SUMINISTROS"/>
    <s v="JABONES"/>
    <s v="98136 JABON MULTIFLEX ESPUMA ELITE 1 L "/>
    <s v="UN"/>
    <s v="C06"/>
    <s v="Caja 6 Unidades"/>
    <s v="SECO"/>
    <s v="NFS"/>
    <n v="31364"/>
    <x v="2"/>
    <n v="45900"/>
    <n v="-1"/>
    <s v="VIAS DESCONTINUACION"/>
    <s v="VIAS DESCONTINUACION"/>
    <m/>
    <s v="HASTA AGOTAR STOCK"/>
    <m/>
    <s v="INDICAR PRECIO VTA"/>
    <s v="-"/>
    <e v="#VALUE!"/>
    <n v="6"/>
    <e v="#VALUE!"/>
    <s v="NO"/>
    <n v="0.25"/>
    <s v="NO"/>
  </r>
  <r>
    <n v="104527830"/>
    <s v="104527830FS00"/>
    <s v="104527830-C10"/>
    <x v="0"/>
    <s v="CONSERVAS"/>
    <s v="PESCADOS"/>
    <s v="POUCH ATUN LOMITO AGUA ZANAFOODS 1 KG "/>
    <s v="UN"/>
    <s v="C10"/>
    <s v="Caja 10 Unidades"/>
    <s v="SECO"/>
    <s v="IFS"/>
    <n v="45180"/>
    <x v="1"/>
    <n v="68000"/>
    <n v="-1"/>
    <s v="ACTIVO"/>
    <m/>
    <m/>
    <s v=""/>
    <m/>
    <s v="INDICAR PRECIO VTA"/>
    <s v="-"/>
    <e v="#VALUE!"/>
    <n v="10"/>
    <e v="#VALUE!"/>
    <s v="SI"/>
    <n v="0.03"/>
    <s v="NO"/>
  </r>
  <r>
    <n v="104528220"/>
    <s v="104528220FS00"/>
    <s v="104528220-1Q"/>
    <x v="0"/>
    <s v="SALSAS Y ADEREZOS"/>
    <s v="MINI PORCIONES"/>
    <s v="KETCHUP MINI HEINZ 9 G "/>
    <s v="UN"/>
    <s v="1Q"/>
    <s v="Caja 1000 Unidades"/>
    <s v="SECO"/>
    <s v="NFS"/>
    <n v="26000"/>
    <x v="1"/>
    <n v="37900"/>
    <n v="-1"/>
    <s v="ACTIVO"/>
    <m/>
    <m/>
    <s v=""/>
    <m/>
    <s v="INDICAR PRECIO VTA"/>
    <s v="-"/>
    <e v="#VALUE!"/>
    <n v="9"/>
    <e v="#VALUE!"/>
    <s v="NO"/>
    <n v="7.0000000000000007E-2"/>
    <s v="NO"/>
  </r>
  <r>
    <n v="104535190"/>
    <s v="104535190FS00"/>
    <s v="104535190-D10"/>
    <x v="0"/>
    <s v="OTROS ABARROTES"/>
    <s v="LEGUMBRES"/>
    <s v="POROTOS TORTOLA LOS GRANOS 1 KG "/>
    <s v="UN"/>
    <s v="D10"/>
    <s v="Display 10 Unidades"/>
    <s v="SECO"/>
    <s v="NFS"/>
    <n v="17600"/>
    <x v="1"/>
    <n v="32200"/>
    <n v="-1"/>
    <s v="NPI (R)"/>
    <m/>
    <m/>
    <s v=""/>
    <m/>
    <s v="INDICAR PRECIO VTA"/>
    <s v="-"/>
    <e v="#VALUE!"/>
    <n v="10"/>
    <e v="#VALUE!"/>
    <s v="SI"/>
    <n v="0.15"/>
    <s v="NO"/>
  </r>
  <r>
    <n v="104535170"/>
    <s v="104535170FS00"/>
    <s v="104535170-D10"/>
    <x v="0"/>
    <s v="OTROS ABARROTES"/>
    <s v="LEGUMBRES"/>
    <s v="POROTOS BLANCOS LOS GRANOS 1 KG "/>
    <s v="UN"/>
    <s v="D10"/>
    <s v="Display 10 Unidades"/>
    <s v="SECO"/>
    <s v="NFS"/>
    <n v="14730"/>
    <x v="1"/>
    <n v="20990"/>
    <n v="-1"/>
    <s v="NPI (R)"/>
    <m/>
    <m/>
    <s v=""/>
    <m/>
    <s v="INDICAR PRECIO VTA"/>
    <s v="-"/>
    <e v="#VALUE!"/>
    <n v="10"/>
    <e v="#VALUE!"/>
    <s v="SI"/>
    <n v="0.1"/>
    <s v="NO"/>
  </r>
  <r>
    <n v="104535150"/>
    <s v="104535150FS00"/>
    <s v="104535150-D10"/>
    <x v="0"/>
    <s v="OTROS ABARROTES"/>
    <s v="LEGUMBRES"/>
    <s v="LENTEJAS 6 MM LOS GRANOS 1 KG "/>
    <s v="UN"/>
    <s v="D10"/>
    <s v="Display 10 Unidades"/>
    <s v="SECO"/>
    <s v="NFS"/>
    <n v="14680"/>
    <x v="1"/>
    <n v="18900"/>
    <n v="-1"/>
    <s v="NPI (R)"/>
    <m/>
    <m/>
    <s v=""/>
    <m/>
    <s v="INDICAR PRECIO VTA"/>
    <s v="-"/>
    <e v="#VALUE!"/>
    <n v="10"/>
    <e v="#VALUE!"/>
    <s v="SI"/>
    <n v="0.03"/>
    <s v="NO"/>
  </r>
  <r>
    <n v="104535140"/>
    <s v="104535140FS00"/>
    <s v="104535140-D10"/>
    <x v="0"/>
    <s v="OTROS ABARROTES"/>
    <s v="LEGUMBRES"/>
    <s v="GARBANZO ENTERO S/PIEL LOS GRANOS 1 KG "/>
    <s v="UN"/>
    <s v="D10"/>
    <s v="Display 10 Unidades"/>
    <s v="SECO"/>
    <s v="NFS"/>
    <n v="13770"/>
    <x v="1"/>
    <n v="18000"/>
    <n v="-1"/>
    <s v="NPI (R)"/>
    <m/>
    <m/>
    <s v=""/>
    <m/>
    <s v="INDICAR PRECIO VTA"/>
    <s v="-"/>
    <e v="#VALUE!"/>
    <n v="10"/>
    <e v="#VALUE!"/>
    <s v="SI"/>
    <n v="0.03"/>
    <s v="NO"/>
  </r>
  <r>
    <n v="104535180"/>
    <s v="104535180FS00"/>
    <s v="104535180-D10"/>
    <x v="0"/>
    <s v="OTROS ABARROTES"/>
    <s v="LEGUMBRES"/>
    <s v="POROTOS NEGROS LOS GRANOS 1 KG "/>
    <s v="UN"/>
    <s v="D10"/>
    <s v="Display 10 Unidades"/>
    <s v="SECO"/>
    <s v="NFS"/>
    <n v="11200"/>
    <x v="1"/>
    <n v="16600"/>
    <n v="-1"/>
    <s v="NPI (R)"/>
    <m/>
    <m/>
    <s v=""/>
    <m/>
    <s v="INDICAR PRECIO VTA"/>
    <s v="-"/>
    <e v="#VALUE!"/>
    <n v="10"/>
    <e v="#VALUE!"/>
    <s v="SI"/>
    <n v="0.03"/>
    <s v="NO"/>
  </r>
  <r>
    <n v="104535130"/>
    <s v="104535130FS00"/>
    <s v="104535130-D10"/>
    <x v="0"/>
    <s v="OTROS ABARROTES"/>
    <s v="LEGUMBRES"/>
    <s v="ARVEJAS PARTIDAS LOS GRANOS 1KG "/>
    <s v="UN"/>
    <s v="D10"/>
    <s v="Display 10 Unidades"/>
    <s v="SECO"/>
    <s v="NFS"/>
    <n v="9390"/>
    <x v="1"/>
    <n v="14000"/>
    <n v="-1"/>
    <s v="NPI (R)"/>
    <m/>
    <m/>
    <s v=""/>
    <m/>
    <s v="INDICAR PRECIO VTA"/>
    <s v="-"/>
    <e v="#VALUE!"/>
    <n v="10"/>
    <e v="#VALUE!"/>
    <s v="SI"/>
    <n v="0.03"/>
    <s v="NO"/>
  </r>
  <r>
    <n v="104522160"/>
    <s v="104522160FS00"/>
    <s v="104522160-Z00"/>
    <x v="0"/>
    <s v="OTROS ABARROTES"/>
    <s v="MINI PORCIONES"/>
    <s v="MERMELADA MINI MORA RELKON 25 G "/>
    <s v="UN"/>
    <s v="Z00"/>
    <s v="Caja 100 Unidades"/>
    <s v="SECO"/>
    <s v="NFS"/>
    <n v="6500"/>
    <x v="1"/>
    <n v="9756"/>
    <n v="-1"/>
    <s v="REACTIVADO"/>
    <m/>
    <m/>
    <s v=""/>
    <m/>
    <s v="INDICAR PRECIO VTA"/>
    <s v="-"/>
    <e v="#VALUE!"/>
    <n v="2.5"/>
    <e v="#VALUE!"/>
    <s v="NO"/>
    <n v="0.03"/>
    <s v="NO"/>
  </r>
  <r>
    <n v="150000397"/>
    <s v="150000397FS00"/>
    <s v="150000397-UN"/>
    <x v="0"/>
    <s v="OTROS ABARROTES"/>
    <s v="CEREALES"/>
    <s v="CEREAL CHOCAPIC NESTLE 8 KG "/>
    <s v="UN"/>
    <s v="UN"/>
    <s v="Unidad"/>
    <s v="SECO"/>
    <s v="NFS"/>
    <n v="21193.919999999998"/>
    <x v="1"/>
    <n v="35000"/>
    <n v="-1"/>
    <s v="ACTIVO"/>
    <m/>
    <m/>
    <s v=""/>
    <m/>
    <s v="INDICAR PRECIO VTA"/>
    <s v="-"/>
    <e v="#VALUE!"/>
    <n v="8"/>
    <e v="#VALUE!"/>
    <s v="SI"/>
    <n v="0.1"/>
    <s v="NO"/>
  </r>
  <r>
    <n v="104530270"/>
    <s v="104530270FS00"/>
    <s v="104530270-C06"/>
    <x v="0"/>
    <s v="SALSAS Y ADEREZOS"/>
    <s v="KETCHUP"/>
    <s v="KETCHUP JARRA HEINZ 3,23 KG "/>
    <s v="UN"/>
    <s v="C06"/>
    <s v="Caja 6 Unidades"/>
    <s v="SECO"/>
    <s v="NFS"/>
    <n v="47100"/>
    <x v="2"/>
    <n v="59000"/>
    <n v="-1"/>
    <s v="VIAS DESCONTINUACION"/>
    <s v="VIAS DESCONTINUACION"/>
    <m/>
    <s v="HASTA AGOTAR STOCK"/>
    <m/>
    <s v="INDICAR PRECIO VTA"/>
    <s v="-"/>
    <e v="#VALUE!"/>
    <n v="19.38"/>
    <e v="#VALUE!"/>
    <s v="SI"/>
    <n v="0.03"/>
    <s v="NO"/>
  </r>
  <r>
    <n v="102400051"/>
    <s v="102400051FS00"/>
    <s v="102400051-C14"/>
    <x v="0"/>
    <s v="SNACKS Y FRUTOS SECOS"/>
    <s v="PAPAS FRITAS"/>
    <s v="PRINGLES CHEESE 124G USA "/>
    <s v="UN"/>
    <s v="C14"/>
    <s v="Caja 14 Unidades"/>
    <s v="SECO"/>
    <s v="FIB"/>
    <n v="16842"/>
    <x v="2"/>
    <n v="25000"/>
    <n v="-1"/>
    <s v="VIAS DESCONTINUACION"/>
    <s v="VIAS DESCONTINUACION"/>
    <m/>
    <s v="HASTA AGOTAR STOCK"/>
    <m/>
    <s v="INDICAR PRECIO VTA"/>
    <s v="-"/>
    <e v="#VALUE!"/>
    <n v="1.736"/>
    <e v="#VALUE!"/>
    <s v="SI"/>
    <n v="0.1"/>
    <s v="NO"/>
  </r>
  <r>
    <n v="104537860"/>
    <s v="104537860FS00"/>
    <s v="104537860-Y00"/>
    <x v="0"/>
    <s v="SUMINISTROS"/>
    <s v="DESECHABLES"/>
    <s v="CLAMSHELL 15,2 X 22,8 CM CAÑA DE AZUCAR "/>
    <s v="UN"/>
    <s v="Y00"/>
    <s v="Caja 200 Unidades"/>
    <s v="SECO"/>
    <s v="NFS"/>
    <n v="31400"/>
    <x v="2"/>
    <n v="49990"/>
    <n v="-1"/>
    <s v="VIAS DESCONTINUACION"/>
    <s v="VIAS DESCONTINUACION"/>
    <m/>
    <s v="HASTA AGOTAR STOCK"/>
    <m/>
    <s v="INDICAR PRECIO VTA"/>
    <s v="-"/>
    <e v="#VALUE!"/>
    <n v="4"/>
    <e v="#VALUE!"/>
    <s v="NO"/>
    <n v="0.1"/>
    <s v="NO"/>
  </r>
  <r>
    <n v="101530700"/>
    <s v="101530700FS00"/>
    <s v="101530700-C24"/>
    <x v="0"/>
    <s v="CONSERVAS"/>
    <s v="FRUTAS"/>
    <s v="PIÑA EN TROCITOS ESMERALDA 565 G "/>
    <s v="UN"/>
    <s v="C24"/>
    <s v="Caja 24 Unidades"/>
    <s v="SECO"/>
    <s v="IFS"/>
    <n v="18172.79"/>
    <x v="1"/>
    <n v="36900"/>
    <n v="-1"/>
    <s v="ACTIVO"/>
    <m/>
    <m/>
    <s v=""/>
    <m/>
    <s v="INDICAR PRECIO VTA"/>
    <s v="-"/>
    <e v="#VALUE!"/>
    <n v="13.56"/>
    <e v="#VALUE!"/>
    <s v="SI"/>
    <n v="0.15"/>
    <s v="NO"/>
  </r>
  <r>
    <n v="150000332"/>
    <s v="150000332FS00"/>
    <s v="150000332-D10"/>
    <x v="0"/>
    <s v="OTROS ABARROTES"/>
    <s v="LEGUMBRES"/>
    <s v="LENTEJAS BANQUETE 4 MM 1 KG "/>
    <s v="UN"/>
    <s v="D10"/>
    <s v="Display 10 Unidades"/>
    <s v="SECO"/>
    <s v="NFS"/>
    <n v="16794"/>
    <x v="1"/>
    <n v="22000"/>
    <n v="-1"/>
    <s v="ACTIVO"/>
    <m/>
    <m/>
    <s v=""/>
    <m/>
    <s v="INDICAR PRECIO VTA"/>
    <s v="-"/>
    <e v="#VALUE!"/>
    <n v="10"/>
    <e v="#VALUE!"/>
    <s v="SI"/>
    <n v="0.03"/>
    <s v="NO"/>
  </r>
  <r>
    <n v="104528880"/>
    <s v="104528880FS00"/>
    <s v="104528880-C14"/>
    <x v="0"/>
    <s v="OTROS ABARROTES"/>
    <s v="PASTAS"/>
    <s v="LASAÑA PRECOCIDA LUCCHETTI 360 G "/>
    <s v="UN"/>
    <s v="C14"/>
    <s v="Caja 14 Unidades"/>
    <s v="SECO"/>
    <s v="NFS"/>
    <n v="14182"/>
    <x v="1"/>
    <n v="17800"/>
    <n v="-1"/>
    <s v="ACTIVO (AS)"/>
    <s v="ACTIVO (AS)"/>
    <m/>
    <s v=""/>
    <m/>
    <s v="INDICAR PRECIO VTA"/>
    <s v="-"/>
    <e v="#VALUE!"/>
    <n v="5.04"/>
    <e v="#VALUE!"/>
    <s v="SI"/>
    <n v="0.03"/>
    <s v="NO"/>
  </r>
  <r>
    <n v="104535210"/>
    <s v="104535210FS00"/>
    <s v="104535210-Z92"/>
    <x v="0"/>
    <s v="OTROS ABARROTES"/>
    <s v="MINI PORCIONES"/>
    <s v="MERMELADA MINI DAMASCO RELKON 20 G "/>
    <s v="UN"/>
    <s v="Z92"/>
    <s v="Caja 192 Unidades"/>
    <s v="SECO"/>
    <s v="NFS"/>
    <n v="7680"/>
    <x v="1"/>
    <n v="10686"/>
    <n v="-1"/>
    <s v="NPI (R)"/>
    <m/>
    <m/>
    <s v=""/>
    <m/>
    <s v="INDICAR PRECIO VTA"/>
    <s v="-"/>
    <e v="#VALUE!"/>
    <n v="3.84"/>
    <e v="#VALUE!"/>
    <s v="NO"/>
    <n v="0.03"/>
    <s v="NO"/>
  </r>
  <r>
    <n v="104535220"/>
    <s v="104535220FS00"/>
    <s v="104535220-Z92"/>
    <x v="0"/>
    <s v="OTROS ABARROTES"/>
    <s v="MINI PORCIONES"/>
    <s v="MERMELADA MINI DURAZNO RELKON 20 G "/>
    <s v="UN"/>
    <s v="Z92"/>
    <s v="Caja 192 Unidades"/>
    <s v="SECO"/>
    <s v="NFS"/>
    <n v="7680"/>
    <x v="1"/>
    <n v="10686"/>
    <n v="-1"/>
    <s v="NPI (R)"/>
    <m/>
    <m/>
    <s v=""/>
    <m/>
    <s v="INDICAR PRECIO VTA"/>
    <s v="-"/>
    <e v="#VALUE!"/>
    <n v="3.84"/>
    <e v="#VALUE!"/>
    <s v="NO"/>
    <n v="0.03"/>
    <s v="NO"/>
  </r>
  <r>
    <n v="104535230"/>
    <s v="104535230FS00"/>
    <s v="104535230-Z92"/>
    <x v="0"/>
    <s v="OTROS ABARROTES"/>
    <s v="MINI PORCIONES"/>
    <s v="MERMELADA MINI FRUTILLA LIGHT RELKON 20G "/>
    <s v="UN"/>
    <s v="Z92"/>
    <s v="Caja 192 Unidades"/>
    <s v="SECO"/>
    <s v="NFS"/>
    <n v="11520"/>
    <x v="1"/>
    <n v="15890"/>
    <n v="-1"/>
    <s v="NPI (R)"/>
    <m/>
    <m/>
    <s v=""/>
    <m/>
    <s v="INDICAR PRECIO VTA"/>
    <s v="-"/>
    <e v="#VALUE!"/>
    <n v="3.84"/>
    <e v="#VALUE!"/>
    <s v="NO"/>
    <n v="0.03"/>
    <s v="NO"/>
  </r>
  <r>
    <n v="104535240"/>
    <s v="104535240FS00"/>
    <s v="104535240-Z92"/>
    <x v="0"/>
    <s v="OTROS ABARROTES"/>
    <s v="MINI PORCIONES"/>
    <s v="MERMELADA MINI FRUTILLA RELKON 20 G "/>
    <s v="UN"/>
    <s v="Z92"/>
    <s v="Caja 192 Unidades"/>
    <s v="SECO"/>
    <s v="NFS"/>
    <n v="7680"/>
    <x v="1"/>
    <n v="10686"/>
    <n v="-1"/>
    <s v="NPI (R)"/>
    <m/>
    <m/>
    <s v=""/>
    <m/>
    <s v="INDICAR PRECIO VTA"/>
    <s v="-"/>
    <e v="#VALUE!"/>
    <n v="3.84"/>
    <e v="#VALUE!"/>
    <s v="NO"/>
    <n v="0.03"/>
    <s v="NO"/>
  </r>
  <r>
    <n v="104535250"/>
    <s v="104535250FS00"/>
    <s v="104535250-Z92"/>
    <x v="0"/>
    <s v="OTROS ABARROTES"/>
    <s v="MINI PORCIONES"/>
    <s v="MERMELADA MINI MORA RELKON 20 G "/>
    <s v="UN"/>
    <s v="Z92"/>
    <s v="Caja 192 Unidades"/>
    <s v="SECO"/>
    <s v="NFS"/>
    <n v="7680"/>
    <x v="1"/>
    <n v="10686"/>
    <n v="-1"/>
    <s v="NPI (R)"/>
    <m/>
    <m/>
    <s v=""/>
    <m/>
    <s v="INDICAR PRECIO VTA"/>
    <s v="-"/>
    <e v="#VALUE!"/>
    <n v="3.84"/>
    <e v="#VALUE!"/>
    <s v="NO"/>
    <n v="0.03"/>
    <s v="NO"/>
  </r>
  <r>
    <n v="104535200"/>
    <s v="104535200FS00"/>
    <s v="104535200-C24"/>
    <x v="0"/>
    <s v="CONSERVAS"/>
    <s v="VERDURAS"/>
    <s v="CHOCLITOS COCKTAIL ZANAFOODS 425 G "/>
    <s v="UN"/>
    <s v="C24"/>
    <s v="Caja 24 Unidades"/>
    <s v="SECO"/>
    <s v="IFS"/>
    <n v="19440"/>
    <x v="1"/>
    <n v="29579"/>
    <n v="-1"/>
    <s v="NPI (R)"/>
    <m/>
    <m/>
    <s v=""/>
    <m/>
    <s v="INDICAR PRECIO VTA"/>
    <s v="-"/>
    <e v="#VALUE!"/>
    <n v="10.32"/>
    <e v="#VALUE!"/>
    <s v="SI"/>
    <n v="0.2"/>
    <s v="NO"/>
  </r>
  <r>
    <n v="104527050"/>
    <s v="104527050FS00"/>
    <s v="104527050-D25"/>
    <x v="0"/>
    <s v="OTROS ABARROTES"/>
    <s v="PASTAS"/>
    <s v="SPAGHETTI N°5 LUCCHETTI 400 G "/>
    <s v="UN"/>
    <s v="D25"/>
    <s v="Display 25 Unidades"/>
    <s v="SECO"/>
    <s v="NFS"/>
    <n v="12975"/>
    <x v="1"/>
    <n v="19000"/>
    <n v="-1"/>
    <s v="ACTIVO (AS)"/>
    <s v="ACTIVO (AS)"/>
    <m/>
    <s v=""/>
    <m/>
    <s v="INDICAR PRECIO VTA"/>
    <s v="-"/>
    <e v="#VALUE!"/>
    <n v="10"/>
    <e v="#VALUE!"/>
    <s v="SI"/>
    <n v="0.05"/>
    <s v="NO"/>
  </r>
  <r>
    <n v="104528280"/>
    <s v="104528280FS00"/>
    <s v="104528280-V28"/>
    <x v="0"/>
    <s v="SALSAS Y ADEREZOS"/>
    <s v="MINI PORCIONES"/>
    <s v="AJI MINI JB 8 G "/>
    <s v="UN"/>
    <s v="V28"/>
    <s v="Caja 528 Unidades"/>
    <s v="SECO"/>
    <s v="NFS"/>
    <n v="10560"/>
    <x v="1"/>
    <n v="17000"/>
    <n v="-1"/>
    <s v="ACTIVO"/>
    <m/>
    <m/>
    <s v=""/>
    <m/>
    <s v="INDICAR PRECIO VTA"/>
    <s v="-"/>
    <e v="#VALUE!"/>
    <n v="4.2240000000000002"/>
    <e v="#VALUE!"/>
    <s v="NO"/>
    <n v="7.0000000000000007E-2"/>
    <s v="NO"/>
  </r>
  <r>
    <n v="104531640"/>
    <s v="104531640FS00"/>
    <s v="104531640-C08"/>
    <x v="0"/>
    <s v="SUMINISTROS"/>
    <s v="PRODUCTOS TISSUE"/>
    <s v="40782 TOALLA 2H EXCELLENCE 24 M 2 UDS. "/>
    <s v="UN"/>
    <s v="C08"/>
    <s v="Caja 8 Unidades"/>
    <s v="SECO"/>
    <s v="NFS"/>
    <n v="9184"/>
    <x v="1"/>
    <n v="14500"/>
    <n v="-1"/>
    <s v="ACTIVO (R)"/>
    <m/>
    <m/>
    <s v=""/>
    <m/>
    <s v="INDICAR PRECIO VTA"/>
    <s v="-"/>
    <e v="#VALUE!"/>
    <n v="3.2"/>
    <e v="#VALUE!"/>
    <s v="SI"/>
    <n v="0.05"/>
    <s v="NO"/>
  </r>
  <r>
    <n v="104535420"/>
    <s v="104535420FS00"/>
    <s v="104535420-C04"/>
    <x v="0"/>
    <s v="ACEITES Y VINAGRES"/>
    <s v="ACEITES VEGETALES"/>
    <s v="ACEITE MARAVILLA CASALIVA 5 L "/>
    <s v="UN"/>
    <s v="C04"/>
    <s v="Caja 4 Unidades"/>
    <s v="SECO"/>
    <s v="IFS"/>
    <n v="28772"/>
    <x v="1"/>
    <n v="39000"/>
    <n v="-1"/>
    <s v="NPI"/>
    <m/>
    <m/>
    <s v=""/>
    <m/>
    <s v="INDICAR PRECIO VTA"/>
    <s v="-"/>
    <e v="#VALUE!"/>
    <n v="18.8"/>
    <e v="#VALUE!"/>
    <s v="SI"/>
    <n v="0.1"/>
    <s v="NO"/>
  </r>
  <r>
    <n v="104535460"/>
    <s v="104535460FS00"/>
    <s v="104535460-C02"/>
    <x v="0"/>
    <s v="ACEITES Y VINAGRES"/>
    <s v="ACEITES VEGETALES"/>
    <s v="ACEITE PARA FREIR CASALIVA 10 L "/>
    <s v="UN"/>
    <s v="C02"/>
    <s v="Caja 2 Unidades"/>
    <s v="SECO"/>
    <s v="IFS"/>
    <n v="25262"/>
    <x v="1"/>
    <n v="38000"/>
    <n v="-1"/>
    <s v="NPI"/>
    <m/>
    <m/>
    <s v=""/>
    <m/>
    <s v="INDICAR PRECIO VTA"/>
    <s v="-"/>
    <e v="#VALUE!"/>
    <n v="18.84"/>
    <e v="#VALUE!"/>
    <s v="SI"/>
    <n v="7.0000000000000007E-2"/>
    <s v="NO"/>
  </r>
  <r>
    <n v="104535470"/>
    <s v="104535470FS00"/>
    <s v="104535470-UN"/>
    <x v="0"/>
    <s v="ACEITES Y VINAGRES"/>
    <s v="ACEITES VEGETALES"/>
    <s v="ACEITE PARA FREIR CASALIVA 17,25 L "/>
    <s v="UN"/>
    <s v="UN"/>
    <s v="Unidad"/>
    <s v="SECO"/>
    <s v="IFS"/>
    <n v="24178"/>
    <x v="1"/>
    <n v="32000"/>
    <n v="-1"/>
    <s v="NPI"/>
    <m/>
    <m/>
    <s v=""/>
    <m/>
    <s v="INDICAR PRECIO VTA"/>
    <s v="-"/>
    <e v="#VALUE!"/>
    <n v="16.489999999999998"/>
    <e v="#VALUE!"/>
    <s v="SI"/>
    <n v="7.0000000000000007E-2"/>
    <s v="NO"/>
  </r>
  <r>
    <n v="104535430"/>
    <s v="104535430FS00"/>
    <s v="104535430-C12"/>
    <x v="0"/>
    <s v="ACEITES Y VINAGRES"/>
    <s v="ACEITES VEGETALES"/>
    <s v="ACEITE MARAVILLA CASALIVA 900 CC "/>
    <s v="UN"/>
    <s v="C12"/>
    <s v="Caja 12 Unidades"/>
    <s v="SECO"/>
    <s v="IFS"/>
    <n v="15432"/>
    <x v="1"/>
    <n v="22000"/>
    <n v="-1"/>
    <s v="NPI"/>
    <m/>
    <m/>
    <s v=""/>
    <m/>
    <s v="INDICAR PRECIO VTA"/>
    <s v="-"/>
    <e v="#VALUE!"/>
    <n v="10.199999999999999"/>
    <e v="#VALUE!"/>
    <s v="SI"/>
    <n v="0.1"/>
    <s v="NO"/>
  </r>
  <r>
    <n v="102200083"/>
    <s v="102200083FS00"/>
    <s v="102200083-C24"/>
    <x v="0"/>
    <s v="OTROS ABARROTES"/>
    <s v="PASTAS"/>
    <s v="LINGUINI DON VITTORIO 400 G NV "/>
    <s v="UN"/>
    <s v="C24"/>
    <s v="Caja 24 Unidades"/>
    <s v="SECO"/>
    <s v="IFS"/>
    <n v="8150.0199999999995"/>
    <x v="1"/>
    <n v="17000"/>
    <n v="-1"/>
    <s v="ACTIVO"/>
    <m/>
    <m/>
    <s v=""/>
    <m/>
    <s v="INDICAR PRECIO VTA"/>
    <s v="-"/>
    <e v="#VALUE!"/>
    <n v="9.6"/>
    <e v="#VALUE!"/>
    <s v="SI"/>
    <n v="0.1"/>
    <s v="NO"/>
  </r>
  <r>
    <n v="150000648"/>
    <s v="150000648FS00"/>
    <s v="150000648-UN"/>
    <x v="0"/>
    <s v="SUMINISTROS"/>
    <s v="DESECHABLES"/>
    <s v="ROLLO ALUMINIO 30 CM X 100 M "/>
    <s v="UN"/>
    <s v="UN"/>
    <s v="Unidad"/>
    <s v="SECO"/>
    <s v="NFS"/>
    <n v="5350.55"/>
    <x v="1"/>
    <n v="8990"/>
    <n v="-1"/>
    <s v="ACTIVO"/>
    <m/>
    <m/>
    <s v=""/>
    <m/>
    <s v="INDICAR PRECIO VTA"/>
    <s v="-"/>
    <e v="#VALUE!"/>
    <n v="1.36"/>
    <e v="#VALUE!"/>
    <s v="SI"/>
    <n v="0.05"/>
    <s v="NO"/>
  </r>
  <r>
    <n v="104533750"/>
    <s v="104533750FS00"/>
    <s v="104533750-C15"/>
    <x v="0"/>
    <s v="OTROS ABARROTES"/>
    <s v="SAL"/>
    <s v="MOLINILLO SAL ROSADA HIMALAYA LOBOS 88 G "/>
    <s v="UN"/>
    <s v="C15"/>
    <s v="Caja 15 Unidades"/>
    <s v="SECO"/>
    <s v="NFS"/>
    <n v="30660"/>
    <x v="1"/>
    <n v="40000"/>
    <n v="-1"/>
    <s v="ACTIVO"/>
    <m/>
    <m/>
    <s v=""/>
    <m/>
    <s v="INDICAR PRECIO VTA"/>
    <s v="-"/>
    <e v="#VALUE!"/>
    <n v="1.35"/>
    <e v="#VALUE!"/>
    <s v="SI"/>
    <n v="7.0000000000000007E-2"/>
    <s v="NO"/>
  </r>
  <r>
    <n v="104533740"/>
    <s v="104533740FS00"/>
    <s v="104533740-C10"/>
    <x v="0"/>
    <s v="OTROS ABARROTES"/>
    <s v="SAL"/>
    <s v="SAL DE MAR PIRAMIDAL LOBOS 250 G "/>
    <s v="UN"/>
    <s v="C10"/>
    <s v="Caja 10 Unidades"/>
    <s v="SECO"/>
    <s v="NFS"/>
    <n v="35060"/>
    <x v="1"/>
    <n v="50000"/>
    <n v="-1"/>
    <s v="ACTIVO"/>
    <m/>
    <m/>
    <s v=""/>
    <m/>
    <s v="INDICAR PRECIO VTA"/>
    <s v="-"/>
    <e v="#VALUE!"/>
    <n v="2.5"/>
    <e v="#VALUE!"/>
    <s v="SI"/>
    <n v="7.0000000000000007E-2"/>
    <s v="NO"/>
  </r>
  <r>
    <n v="104535520"/>
    <s v="104535520FS00"/>
    <s v="104535520-C06"/>
    <x v="0"/>
    <s v="ACEITUNAS Y ENCURTIDOS"/>
    <s v="ENCURTIDOS"/>
    <s v="KIMCHI LA FERMENTISTA 950 G "/>
    <s v="UN"/>
    <s v="C06"/>
    <s v="Caja 6 Unidades"/>
    <s v="SECO"/>
    <s v="NFS"/>
    <n v="30720"/>
    <x v="1"/>
    <n v="40000"/>
    <n v="-1"/>
    <s v="ACTIVO"/>
    <m/>
    <m/>
    <s v=""/>
    <m/>
    <s v="INDICAR PRECIO VTA"/>
    <s v="-"/>
    <e v="#VALUE!"/>
    <n v="5.7"/>
    <e v="#VALUE!"/>
    <s v="SI"/>
    <n v="0.1"/>
    <s v="NO"/>
  </r>
  <r>
    <n v="104535530"/>
    <s v="104535530FS00"/>
    <s v="104535530-C06"/>
    <x v="0"/>
    <s v="ACEITUNAS Y ENCURTIDOS"/>
    <s v="ENCURTIDOS"/>
    <s v="SAUERKRAUT ORIGINAL LA FERMENTISTA 950 G "/>
    <s v="UN"/>
    <s v="C06"/>
    <s v="Caja 6 Unidades"/>
    <s v="SECO"/>
    <s v="NFS"/>
    <n v="26400"/>
    <x v="1"/>
    <n v="34000"/>
    <n v="-1"/>
    <s v="ACTIVO"/>
    <m/>
    <m/>
    <s v=""/>
    <m/>
    <s v="INDICAR PRECIO VTA"/>
    <s v="-"/>
    <e v="#VALUE!"/>
    <n v="5.7"/>
    <e v="#VALUE!"/>
    <s v="SI"/>
    <n v="0.1"/>
    <s v="NO"/>
  </r>
  <r>
    <n v="104535540"/>
    <s v="104535540FS00"/>
    <s v="104535540-C06"/>
    <x v="0"/>
    <s v="ACEITUNAS Y ENCURTIDOS"/>
    <s v="ENCURTIDOS"/>
    <s v="SAUERKRAUT PURPURA LA FERMENTISTA 950 G "/>
    <s v="UN"/>
    <s v="C06"/>
    <s v="Caja 6 Unidades"/>
    <s v="SECO"/>
    <s v="NFS"/>
    <n v="29310"/>
    <x v="1"/>
    <n v="38200"/>
    <n v="-1"/>
    <s v="ACTIVO"/>
    <m/>
    <m/>
    <s v=""/>
    <m/>
    <s v="INDICAR PRECIO VTA"/>
    <s v="-"/>
    <e v="#VALUE!"/>
    <n v="5.7"/>
    <e v="#VALUE!"/>
    <s v="SI"/>
    <n v="0.1"/>
    <s v="NO"/>
  </r>
  <r>
    <n v="104529260"/>
    <s v="104529260FS00"/>
    <s v="104529260-C12"/>
    <x v="0"/>
    <s v="SUMINISTROS"/>
    <s v="PRODUCTOS DE LIMPIEZA"/>
    <s v="ALCOHOL HIGIENIZANTE 1 L "/>
    <s v="UN"/>
    <s v="C12"/>
    <s v="Caja 12 Unidades"/>
    <s v="SECO"/>
    <s v="NFS"/>
    <n v="17712"/>
    <x v="2"/>
    <n v="23990"/>
    <n v="-1"/>
    <s v="VIAS DESCONTINUACION"/>
    <s v="VIAS DESCONTINUACION"/>
    <m/>
    <s v="HASTA AGOTAR STOCK"/>
    <m/>
    <s v="INDICAR PRECIO VTA"/>
    <s v="-"/>
    <e v="#VALUE!"/>
    <n v="11.448"/>
    <e v="#VALUE!"/>
    <s v="SI"/>
    <n v="0.1"/>
    <s v="NO"/>
  </r>
  <r>
    <n v="150000893"/>
    <s v="150000893FS00"/>
    <s v="150000893-C20"/>
    <x v="0"/>
    <s v="OTROS ABARROTES"/>
    <s v="AZUCAR Y ENDULZANTES"/>
    <s v="AZUCAR G2 IANSA 1 KG "/>
    <s v="UN"/>
    <s v="C20"/>
    <s v="Caja 20 Unidades"/>
    <s v="SECO"/>
    <s v="NFS"/>
    <n v="24311.599999999999"/>
    <x v="1"/>
    <n v="33000"/>
    <n v="-1"/>
    <s v="ACTIVO"/>
    <m/>
    <m/>
    <s v=""/>
    <m/>
    <s v="INDICAR PRECIO VTA"/>
    <s v="-"/>
    <e v="#VALUE!"/>
    <n v="20"/>
    <e v="#VALUE!"/>
    <s v="SI"/>
    <n v="0.03"/>
    <s v="NO"/>
  </r>
  <r>
    <n v="150001046"/>
    <s v="150001046FS00"/>
    <s v="150001046-C24"/>
    <x v="0"/>
    <s v="OTROS ABARROTES"/>
    <s v="GALLETAS"/>
    <s v="GALLETA DONUTS BLANCA COSTA 100 G "/>
    <s v="UN"/>
    <s v="C24"/>
    <s v="Caja 24 Unidades"/>
    <s v="SECO"/>
    <s v="NFS"/>
    <n v="15024.03"/>
    <x v="1"/>
    <n v="18990"/>
    <n v="-1"/>
    <s v="ACTIVO"/>
    <m/>
    <m/>
    <s v=""/>
    <m/>
    <s v="INDICAR PRECIO VTA"/>
    <s v="-"/>
    <e v="#VALUE!"/>
    <n v="2.6"/>
    <e v="#VALUE!"/>
    <s v="SI"/>
    <n v="0.03"/>
    <s v="NO"/>
  </r>
  <r>
    <n v="104533920"/>
    <s v="104533920FS00"/>
    <s v="104533920-C12"/>
    <x v="0"/>
    <s v="SALSAS Y ADEREZOS"/>
    <s v="SALSAS ESPECIALES"/>
    <s v="SWEET RELISH HEINZ 396 G "/>
    <s v="UN"/>
    <s v="C12"/>
    <s v="Caja 12 Unidades"/>
    <s v="SECO"/>
    <s v="NFS"/>
    <n v="29112"/>
    <x v="1"/>
    <n v="42000"/>
    <n v="-1"/>
    <s v="ACTIVO"/>
    <m/>
    <m/>
    <s v=""/>
    <m/>
    <s v="INDICAR PRECIO VTA"/>
    <s v="-"/>
    <e v="#VALUE!"/>
    <n v="4.8"/>
    <e v="#VALUE!"/>
    <s v="SI"/>
    <n v="0.1"/>
    <s v="NO"/>
  </r>
  <r>
    <n v="150001766"/>
    <s v="150001766FS00"/>
    <s v="150001766-C15"/>
    <x v="0"/>
    <s v="ACEITES Y VINAGRES"/>
    <s v="ACEITES VEGETALES"/>
    <s v="ACEITE MARAVILLA NATURA 900 ML "/>
    <s v="UN"/>
    <s v="C15"/>
    <s v="Caja 15 Unidades"/>
    <s v="SECO"/>
    <s v="NFS"/>
    <n v="34530"/>
    <x v="2"/>
    <n v="53500"/>
    <n v="-1"/>
    <s v="VIAS DESCONTINUACION"/>
    <s v="VIAS DESCONTINUACION"/>
    <m/>
    <s v="HASTA AGOTAR STOCK"/>
    <m/>
    <s v="INDICAR PRECIO VTA"/>
    <s v="-"/>
    <e v="#VALUE!"/>
    <n v="13.5"/>
    <e v="#VALUE!"/>
    <s v="SI"/>
    <n v="0.25"/>
    <s v="NO"/>
  </r>
  <r>
    <n v="104535260"/>
    <s v="104535260FS00"/>
    <s v="104535260-Z92"/>
    <x v="0"/>
    <s v="OTROS ABARROTES"/>
    <s v="MINI PORCIONES"/>
    <s v="MIEL MINI RELKON 20 G "/>
    <s v="UN"/>
    <s v="Z92"/>
    <s v="Caja 192 Unidades"/>
    <s v="SECO"/>
    <s v="NFS"/>
    <n v="21120"/>
    <x v="1"/>
    <n v="27419"/>
    <n v="-1"/>
    <s v="NPI (R)"/>
    <m/>
    <m/>
    <s v=""/>
    <m/>
    <s v="INDICAR PRECIO VTA"/>
    <s v="-"/>
    <e v="#VALUE!"/>
    <n v="3.84"/>
    <e v="#VALUE!"/>
    <s v="NO"/>
    <n v="0.05"/>
    <s v="NO"/>
  </r>
  <r>
    <n v="150001924"/>
    <s v="150001924FS00"/>
    <s v="150001924-C20"/>
    <x v="0"/>
    <s v="SUMINISTROS"/>
    <s v="PRODUCTOS TISSUE"/>
    <s v="40011 COBERTOR DE WC 125 UDS. "/>
    <s v="UN"/>
    <s v="C20"/>
    <s v="Caja 20 Unidades"/>
    <s v="SECO"/>
    <s v="NFS"/>
    <n v="40996.199999999997"/>
    <x v="2"/>
    <n v="72990"/>
    <n v="-1"/>
    <s v="VIAS DESCONTINUACION"/>
    <s v="VIAS DESCONTINUACION"/>
    <m/>
    <s v="HASTA AGOTAR STOCK"/>
    <m/>
    <s v="INDICAR PRECIO VTA"/>
    <s v="-"/>
    <e v="#VALUE!"/>
    <n v="6.4"/>
    <e v="#VALUE!"/>
    <s v="SI"/>
    <n v="0.25"/>
    <s v="NO"/>
  </r>
  <r>
    <n v="105010800"/>
    <s v="105010800FS00"/>
    <s v="105010800-V00"/>
    <x v="0"/>
    <s v="SUMINISTROS"/>
    <s v="DESECHABLES"/>
    <s v="BOWL BLANCO 1000 ML 500 UNID "/>
    <s v="V00"/>
    <s v="V00"/>
    <s v="Caja 500 Unidades"/>
    <s v="SECO"/>
    <s v="NFS"/>
    <n v="10716.08"/>
    <x v="2"/>
    <n v="13436.974789915967"/>
    <n v="-1"/>
    <s v="VIAS DESCONTINUACION"/>
    <s v="VIAS DESCONTINUACION"/>
    <m/>
    <s v="HASTA AGOTAR STOCK"/>
    <m/>
    <s v="INDICAR PRECIO VTA"/>
    <s v="-"/>
    <e v="#VALUE!"/>
    <n v="1"/>
    <e v="#VALUE!"/>
    <s v="NO"/>
    <n v="0.18"/>
    <s v="NO"/>
  </r>
  <r>
    <n v="104531450"/>
    <s v="104531450FS00"/>
    <s v="104531450-UN"/>
    <x v="0"/>
    <s v="SUMINISTROS"/>
    <s v="DESECHABLES"/>
    <s v="MASCARILLA KN95 NEGRA 10 UDS "/>
    <s v="UN"/>
    <s v="UN"/>
    <s v="Unidad"/>
    <s v="SECO"/>
    <s v="NFS"/>
    <n v="1700"/>
    <x v="2"/>
    <n v="1700"/>
    <n v="-1"/>
    <s v="VIAS DESCONTINUACION"/>
    <s v="VIAS DESCONTINUACION"/>
    <m/>
    <s v="HASTA AGOTAR STOCK"/>
    <m/>
    <s v="INDICAR PRECIO VTA"/>
    <s v="-"/>
    <e v="#VALUE!"/>
    <n v="0.08"/>
    <e v="#VALUE!"/>
    <s v="SI"/>
    <n v="0"/>
    <s v="NO"/>
  </r>
  <r>
    <n v="103800460"/>
    <s v="103800460FS00"/>
    <s v="103800460-C10"/>
    <x v="0"/>
    <s v="ACEITUNAS Y ENCURTIDOS"/>
    <s v="ACEITUNAS"/>
    <s v="ACEITUNA SEVILLANA DESHUESADA 850 G "/>
    <s v="UN"/>
    <s v="C10"/>
    <s v="Caja 10 Unidades"/>
    <s v="SECO"/>
    <s v="IFS"/>
    <n v="31021.69"/>
    <x v="1"/>
    <n v="42900"/>
    <n v="-1"/>
    <s v="ACTIVO"/>
    <m/>
    <m/>
    <s v=""/>
    <m/>
    <s v="INDICAR PRECIO VTA"/>
    <s v="-"/>
    <e v="#VALUE!"/>
    <n v="8.08"/>
    <e v="#VALUE!"/>
    <s v="SI"/>
    <n v="0.03"/>
    <s v="NO"/>
  </r>
  <r>
    <n v="101510000"/>
    <s v="101510000FS00"/>
    <s v="101510000-C06"/>
    <x v="0"/>
    <s v="CONSERVAS"/>
    <s v="VERDURAS"/>
    <s v="PIMENTON ENTERO ZANAFOODS 2,9 KG "/>
    <s v="UN"/>
    <s v="C06"/>
    <s v="Caja 6 Unidades"/>
    <s v="SECO"/>
    <s v="IFS"/>
    <n v="25291.42"/>
    <x v="1"/>
    <n v="36600"/>
    <n v="-1"/>
    <s v="ACTIVO"/>
    <m/>
    <m/>
    <s v=""/>
    <m/>
    <s v="INDICAR PRECIO VTA"/>
    <s v="-"/>
    <e v="#VALUE!"/>
    <n v="17.399999999999999"/>
    <e v="#VALUE!"/>
    <s v="SI"/>
    <n v="0.03"/>
    <s v="NO"/>
  </r>
  <r>
    <n v="101530550"/>
    <s v="101530550FS00"/>
    <s v="101530550-C06"/>
    <x v="0"/>
    <s v="CONSERVAS"/>
    <s v="FRUTAS"/>
    <s v="PIÑA EN RODAJAS ZANAFOODS 3 KG "/>
    <s v="UN"/>
    <s v="C06"/>
    <s v="Caja 6 Unidades"/>
    <s v="SECO"/>
    <s v="IFS"/>
    <n v="20106.91"/>
    <x v="1"/>
    <n v="49900"/>
    <n v="-1"/>
    <s v="ACTIVO"/>
    <m/>
    <m/>
    <s v=""/>
    <m/>
    <s v="INDICAR PRECIO VTA"/>
    <s v="-"/>
    <e v="#VALUE!"/>
    <n v="18.3"/>
    <e v="#VALUE!"/>
    <s v="SI"/>
    <n v="0.2"/>
    <s v="NO"/>
  </r>
  <r>
    <n v="104529810"/>
    <s v="104529810FS00"/>
    <s v="104529810-UN"/>
    <x v="0"/>
    <s v="SUMINISTROS"/>
    <s v="DESECHABLES"/>
    <s v="MASCARILLA KN95 BLANCA 10 UDS "/>
    <s v="UN"/>
    <s v="UN"/>
    <s v="Unidad"/>
    <s v="SECO"/>
    <s v="NFS"/>
    <n v="1659"/>
    <x v="2"/>
    <n v="1700"/>
    <n v="-1"/>
    <s v="VIAS DESCONTINUACION"/>
    <s v="VIAS DESCONTINUACION"/>
    <m/>
    <s v="HASTA AGOTAR STOCK"/>
    <m/>
    <s v="INDICAR PRECIO VTA"/>
    <s v="-"/>
    <e v="#VALUE!"/>
    <n v="0.08"/>
    <e v="#VALUE!"/>
    <s v="SI"/>
    <n v="0"/>
    <s v="NO"/>
  </r>
  <r>
    <n v="102500020"/>
    <s v="102500020FS00"/>
    <s v="102500020-C24"/>
    <x v="0"/>
    <s v="OTROS ABARROTES"/>
    <s v="PASTAS"/>
    <s v="SPAGHETTINI N°3 BARILLA 500G "/>
    <s v="UN"/>
    <s v="C24"/>
    <s v="Caja 24 Unidades"/>
    <s v="SECO"/>
    <s v="FIB"/>
    <n v="26338.5"/>
    <x v="1"/>
    <n v="34200"/>
    <n v="-1"/>
    <s v="ACTIVO"/>
    <m/>
    <m/>
    <s v=""/>
    <m/>
    <s v="INDICAR PRECIO VTA"/>
    <s v="-"/>
    <e v="#VALUE!"/>
    <n v="12"/>
    <e v="#VALUE!"/>
    <s v="SI"/>
    <n v="0.03"/>
    <s v="NO"/>
  </r>
  <r>
    <n v="104530430"/>
    <s v="104530430FS00"/>
    <s v="104530430-C06"/>
    <x v="0"/>
    <s v="SALSAS Y ADEREZOS"/>
    <s v="SALSAS ESPECIALES"/>
    <s v="SALSA AGRIDULCE THAI ESPECIES AJI 2 L "/>
    <s v="UN"/>
    <s v="C06"/>
    <s v="Caja 6 Unidades"/>
    <s v="SECO"/>
    <s v="IFS"/>
    <n v="75148.009999999995"/>
    <x v="0"/>
    <n v="95000"/>
    <n v="-1"/>
    <s v="ACTIVO"/>
    <m/>
    <m/>
    <s v=""/>
    <m/>
    <s v="INDICAR PRECIO VTA"/>
    <s v="-"/>
    <e v="#VALUE!"/>
    <n v="12"/>
    <e v="#VALUE!"/>
    <s v="SI"/>
    <n v="0.03"/>
    <s v="NO"/>
  </r>
  <r>
    <n v="201221050"/>
    <s v="201221050FS00"/>
    <s v="201221050-C24"/>
    <x v="0"/>
    <s v="SALSAS Y ADEREZOS"/>
    <s v="SALSAS DE AJI"/>
    <s v="EXTRACTO AJI JALAPENO DON JUAN 100 G "/>
    <s v="UN"/>
    <s v="C24"/>
    <s v="Caja 24 Unidades"/>
    <s v="SECO"/>
    <s v="FIB"/>
    <n v="10826.45"/>
    <x v="1"/>
    <n v="18339"/>
    <n v="-1"/>
    <s v="ACTIVO"/>
    <m/>
    <m/>
    <s v=""/>
    <m/>
    <s v="INDICAR PRECIO VTA"/>
    <s v="-"/>
    <e v="#VALUE!"/>
    <n v="2.4"/>
    <e v="#VALUE!"/>
    <s v="SI"/>
    <n v="0.2"/>
    <s v="NO"/>
  </r>
  <r>
    <n v="150000855"/>
    <s v="150000855FS00"/>
    <s v="150000855-UN"/>
    <x v="0"/>
    <s v="ACEITES Y VINAGRES"/>
    <s v="ACEITES DE OLIVA"/>
    <s v="ACEITE OLIVA E/VIRGEN ZAYTA 5 L "/>
    <s v="UN"/>
    <s v="UN"/>
    <s v="Unidad"/>
    <s v="SECO"/>
    <s v="NFS"/>
    <n v="16937.400000000001"/>
    <x v="1"/>
    <n v="33000"/>
    <n v="-1"/>
    <s v="ACTIVO"/>
    <m/>
    <m/>
    <s v=""/>
    <m/>
    <s v="INDICAR PRECIO VTA"/>
    <s v="-"/>
    <e v="#VALUE!"/>
    <n v="5.125"/>
    <e v="#VALUE!"/>
    <s v="SI"/>
    <n v="0.1"/>
    <s v="NO"/>
  </r>
  <r>
    <n v="150000881"/>
    <s v="150000881FS00"/>
    <s v="150000881-C12"/>
    <x v="0"/>
    <s v="CONSERVAS"/>
    <s v="PESCADOS"/>
    <s v="ANCHOAS EN ACEITE MARBELLA 90 G "/>
    <s v="UN"/>
    <s v="C12"/>
    <s v="Caja 12 Unidades"/>
    <s v="SECO"/>
    <s v="NFS"/>
    <n v="33834.36"/>
    <x v="1"/>
    <n v="50411.764705882357"/>
    <n v="-1"/>
    <s v="ACTIVO"/>
    <m/>
    <m/>
    <s v=""/>
    <m/>
    <s v="INDICAR PRECIO VTA"/>
    <s v="-"/>
    <e v="#VALUE!"/>
    <n v="1.2"/>
    <e v="#VALUE!"/>
    <s v="SI"/>
    <n v="0.15"/>
    <s v="NO"/>
  </r>
  <r>
    <n v="104521980"/>
    <s v="104521980FS00"/>
    <s v="104521980-AJ"/>
    <x v="0"/>
    <s v="OTROS ABARROTES"/>
    <s v="AZUCAR Y ENDULZANTES"/>
    <s v="AZUCAR G2 IANSA 5 KG "/>
    <s v="KG"/>
    <s v="AJ"/>
    <s v="Saco"/>
    <s v="SECO"/>
    <s v="NFS"/>
    <n v="6047.55"/>
    <x v="1"/>
    <n v="8000"/>
    <n v="-1"/>
    <s v="ACTIVO"/>
    <m/>
    <m/>
    <s v=""/>
    <m/>
    <s v="INDICAR PRECIO VTA"/>
    <s v="-"/>
    <e v="#VALUE!"/>
    <n v="5"/>
    <e v="#VALUE!"/>
    <s v="NO"/>
    <n v="0.03"/>
    <s v="NO"/>
  </r>
  <r>
    <n v="150001186"/>
    <s v="150001186FS00"/>
    <s v="150001186-C10"/>
    <x v="0"/>
    <s v="OTROS ABARROTES"/>
    <s v="SOPAS Y CREMAS"/>
    <s v="CREMA CHOCLO MACROFOOD 1 KG "/>
    <s v="UN"/>
    <s v="C10"/>
    <s v="Caja 10 Unidades"/>
    <s v="SECO"/>
    <s v="NFS"/>
    <n v="13027.3"/>
    <x v="1"/>
    <n v="18150"/>
    <n v="-1"/>
    <s v="ACTIVO"/>
    <m/>
    <m/>
    <s v=""/>
    <m/>
    <s v="INDICAR PRECIO VTA"/>
    <s v="-"/>
    <e v="#VALUE!"/>
    <n v="10"/>
    <e v="#VALUE!"/>
    <s v="SI"/>
    <n v="0.03"/>
    <s v="NO"/>
  </r>
  <r>
    <n v="201700036"/>
    <s v="201700036FS00"/>
    <s v="201700036-C12"/>
    <x v="0"/>
    <s v="SNACKS Y FRUTOS SECOS"/>
    <s v="OTROS SNACKS"/>
    <s v="TERRA TORTILLA JALAPEÑO LIMON 12X180G "/>
    <s v="UN"/>
    <s v="C12"/>
    <s v="Caja 12 Unidades"/>
    <s v="SECO"/>
    <s v="FIB"/>
    <n v="5111"/>
    <x v="0"/>
    <n v="11900"/>
    <n v="-1"/>
    <s v="ACTIVO"/>
    <m/>
    <m/>
    <s v=""/>
    <m/>
    <s v="INDICAR PRECIO VTA"/>
    <s v="-"/>
    <e v="#VALUE!"/>
    <n v="2.16"/>
    <e v="#VALUE!"/>
    <s v="SI"/>
    <n v="0.1"/>
    <s v="NO"/>
  </r>
  <r>
    <n v="104511850"/>
    <s v="104511850FS00"/>
    <s v="104511850-UN"/>
    <x v="0"/>
    <s v="CONDIMENTOS"/>
    <s v="ESPECIAS"/>
    <s v="OREGANO 1 KG "/>
    <s v="UN"/>
    <s v="UN"/>
    <s v="Unidad"/>
    <s v="SECO"/>
    <s v="NFS"/>
    <n v="4980.34"/>
    <x v="1"/>
    <n v="7500"/>
    <n v="-1"/>
    <s v="ACTIVO"/>
    <m/>
    <m/>
    <s v=""/>
    <m/>
    <s v="INDICAR PRECIO VTA"/>
    <s v="-"/>
    <e v="#VALUE!"/>
    <n v="1"/>
    <e v="#VALUE!"/>
    <s v="SI"/>
    <n v="0.1"/>
    <s v="NO"/>
  </r>
  <r>
    <n v="104512950"/>
    <s v="104512950FS00"/>
    <s v="104512950-C04"/>
    <x v="0"/>
    <s v="SALSAS Y ADEREZOS"/>
    <s v="SALSAS ESPECIALES"/>
    <s v="SALSA QUESO CHEDDAR BOLSA C/DISPEN 4 KG "/>
    <s v="UN"/>
    <s v="C04"/>
    <s v="Caja 4 Unidades"/>
    <s v="SECO"/>
    <s v="NFS"/>
    <n v="54305.57"/>
    <x v="1"/>
    <n v="73120"/>
    <n v="-1"/>
    <s v="ACTIVO"/>
    <m/>
    <m/>
    <s v=""/>
    <m/>
    <s v="INDICAR PRECIO VTA"/>
    <s v="-"/>
    <e v="#VALUE!"/>
    <n v="16"/>
    <e v="#VALUE!"/>
    <s v="SI"/>
    <n v="7.0000000000000007E-2"/>
    <s v="NO"/>
  </r>
  <r>
    <n v="150001832"/>
    <s v="150001832FS00"/>
    <s v="150001832-C35"/>
    <x v="0"/>
    <s v="OTROS ABARROTES"/>
    <s v="GALLETAS"/>
    <s v="GALLETA DIN DON 115 G "/>
    <s v="UN"/>
    <s v="C35"/>
    <s v="Caja 35 Unidades"/>
    <s v="SECO"/>
    <s v="NFS"/>
    <n v="11141.9"/>
    <x v="1"/>
    <n v="15000"/>
    <n v="-1"/>
    <s v="ACTIVO"/>
    <m/>
    <m/>
    <s v=""/>
    <m/>
    <s v="INDICAR PRECIO VTA"/>
    <s v="-"/>
    <e v="#VALUE!"/>
    <n v="4.0250000000000004"/>
    <e v="#VALUE!"/>
    <s v="SI"/>
    <n v="0.03"/>
    <s v="NO"/>
  </r>
  <r>
    <n v="150000369"/>
    <s v="150000369FS00"/>
    <s v="150000369-C10"/>
    <x v="0"/>
    <s v="OTROS ABARROTES"/>
    <s v="SOPAS Y CREMAS"/>
    <s v="CREMA ESPARRAGOS MACROFOOD 1 KG "/>
    <s v="UN"/>
    <s v="C10"/>
    <s v="Caja 10 Unidades"/>
    <s v="SECO"/>
    <s v="NFS"/>
    <n v="13729.9"/>
    <x v="1"/>
    <n v="18478.991596638658"/>
    <n v="-1"/>
    <s v="ACTIVO"/>
    <m/>
    <m/>
    <s v=""/>
    <m/>
    <s v="INDICAR PRECIO VTA"/>
    <s v="-"/>
    <e v="#VALUE!"/>
    <n v="10"/>
    <e v="#VALUE!"/>
    <s v="SI"/>
    <n v="0.03"/>
    <s v="NO"/>
  </r>
  <r>
    <n v="150001770"/>
    <s v="150001770FS00"/>
    <s v="150001770-C12"/>
    <x v="0"/>
    <s v="OTROS ABARROTES"/>
    <s v="PASTAS"/>
    <s v="RAVIOLES DE CARNE CAROZZI 400 G "/>
    <s v="UN"/>
    <s v="C12"/>
    <s v="Caja 12 Unidades"/>
    <s v="SECO"/>
    <s v="NFS"/>
    <n v="16358.76"/>
    <x v="1"/>
    <n v="20280"/>
    <n v="-1"/>
    <s v="ACTIVO"/>
    <m/>
    <m/>
    <s v=""/>
    <m/>
    <s v="INDICAR PRECIO VTA"/>
    <s v="-"/>
    <e v="#VALUE!"/>
    <n v="4.8"/>
    <e v="#VALUE!"/>
    <s v="SI"/>
    <n v="0.05"/>
    <s v="NO"/>
  </r>
  <r>
    <n v="150000776"/>
    <s v="150000776FS00"/>
    <s v="150000776-UN"/>
    <x v="0"/>
    <s v="OTROS ABARROTES"/>
    <s v="LEGUMBRES"/>
    <s v="TRIGO MOTE 1 KG "/>
    <s v="UN"/>
    <s v="UN"/>
    <s v="Unidad"/>
    <s v="SECO"/>
    <s v="NFS"/>
    <n v="1649.99"/>
    <x v="1"/>
    <n v="2500"/>
    <n v="-1"/>
    <s v="ACTIVO"/>
    <m/>
    <m/>
    <s v=""/>
    <m/>
    <s v="INDICAR PRECIO VTA"/>
    <s v="-"/>
    <e v="#VALUE!"/>
    <n v="1"/>
    <e v="#VALUE!"/>
    <s v="SI"/>
    <n v="7.0000000000000007E-2"/>
    <s v="NO"/>
  </r>
  <r>
    <n v="150001112"/>
    <s v="150001112FS00"/>
    <s v="150001112-C12"/>
    <x v="0"/>
    <s v="OTROS ABARROTES"/>
    <s v="OTROS"/>
    <s v="COUS COUS DIVELLA 500 G "/>
    <s v="UN"/>
    <s v="C12"/>
    <s v="Caja 12 Unidades"/>
    <s v="SECO"/>
    <s v="NFS"/>
    <n v="15792"/>
    <x v="1"/>
    <n v="21800"/>
    <n v="-1"/>
    <s v="ACTIVO"/>
    <m/>
    <m/>
    <s v=""/>
    <m/>
    <s v="INDICAR PRECIO VTA"/>
    <s v="-"/>
    <e v="#VALUE!"/>
    <n v="6"/>
    <e v="#VALUE!"/>
    <s v="SI"/>
    <n v="0.03"/>
    <s v="NO"/>
  </r>
  <r>
    <n v="201700302"/>
    <s v="201700302FS00"/>
    <s v="201700302-C10"/>
    <x v="0"/>
    <s v="CONDIMENTOS"/>
    <s v="ESPECIAS"/>
    <s v="AJO EN POLVO BOLSA 1KG EDRA "/>
    <s v="KG"/>
    <s v="C10"/>
    <s v="Caja 10 Unidades"/>
    <s v="SECO"/>
    <s v="FIB"/>
    <n v="28328"/>
    <x v="0"/>
    <n v="48600"/>
    <n v="-1"/>
    <s v="ACTIVO (R)"/>
    <m/>
    <m/>
    <s v=""/>
    <m/>
    <s v="INDICAR PRECIO VTA"/>
    <s v="-"/>
    <e v="#VALUE!"/>
    <n v="10"/>
    <e v="#VALUE!"/>
    <s v="SI"/>
    <n v="0.1"/>
    <s v="NO"/>
  </r>
  <r>
    <n v="150001407"/>
    <s v="150001407FS00"/>
    <s v="150001407-C05"/>
    <x v="0"/>
    <s v="SUMINISTROS"/>
    <s v="DESECHABLES"/>
    <s v="BOLSA BASURA TRAN 90X110 VIRUTEX 10 UDS. "/>
    <s v="UN"/>
    <s v="C05"/>
    <s v="Caja 5 Unidades"/>
    <s v="SECO"/>
    <s v="NFS"/>
    <n v="14725.8"/>
    <x v="1"/>
    <n v="20000"/>
    <n v="-1"/>
    <s v="ACTIVO"/>
    <m/>
    <m/>
    <s v=""/>
    <m/>
    <s v="INDICAR PRECIO VTA"/>
    <s v="-"/>
    <e v="#VALUE!"/>
    <n v="5.7"/>
    <e v="#VALUE!"/>
    <s v="SI"/>
    <n v="0.03"/>
    <s v="NO"/>
  </r>
  <r>
    <n v="150000769"/>
    <s v="150000769FS00"/>
    <s v="150000769-UN"/>
    <x v="0"/>
    <s v="SNACKS Y FRUTOS SECOS"/>
    <s v="FRUTOS SECOS"/>
    <s v="PASAS MORENAS 1 KG "/>
    <s v="UN"/>
    <s v="UN"/>
    <s v="Unidad"/>
    <s v="SECO"/>
    <s v="NFS"/>
    <n v="2399.98"/>
    <x v="1"/>
    <n v="5900"/>
    <n v="-1"/>
    <s v="ACTIVO"/>
    <m/>
    <m/>
    <s v=""/>
    <m/>
    <s v="INDICAR PRECIO VTA"/>
    <s v="-"/>
    <e v="#VALUE!"/>
    <n v="1"/>
    <e v="#VALUE!"/>
    <s v="SI"/>
    <n v="0.15"/>
    <s v="NO"/>
  </r>
  <r>
    <n v="102500007"/>
    <s v="102500007FS00"/>
    <s v="102500007-C06"/>
    <x v="0"/>
    <s v="SALSAS Y ADEREZOS"/>
    <s v="SALSAS DE TOMATE"/>
    <s v="SALSA BOLOGNESE BARILLA 400G "/>
    <s v="UN"/>
    <s v="C06"/>
    <s v="Caja 6 Unidades"/>
    <s v="SECO"/>
    <s v="FIB"/>
    <n v="11679"/>
    <x v="1"/>
    <n v="19000"/>
    <n v="-1"/>
    <s v="ACTIVO"/>
    <m/>
    <m/>
    <s v=""/>
    <m/>
    <s v="INDICAR PRECIO VTA"/>
    <s v="-"/>
    <e v="#VALUE!"/>
    <n v="2.4"/>
    <e v="#VALUE!"/>
    <s v="SI"/>
    <n v="7.0000000000000007E-2"/>
    <s v="NO"/>
  </r>
  <r>
    <n v="104537810"/>
    <s v="104537810FS00"/>
    <s v="104537810-X00"/>
    <x v="0"/>
    <s v="SUMINISTROS"/>
    <s v="DESECHABLES"/>
    <s v="BOLSA KRAFT C/MANILLA 26X20X30 CM 300 UN "/>
    <s v="UN"/>
    <s v="X00"/>
    <s v="Caja 300 Unidades"/>
    <s v="SECO"/>
    <s v="NFS"/>
    <n v="39300"/>
    <x v="1"/>
    <n v="49990"/>
    <n v="-1"/>
    <s v="ACTIVO"/>
    <m/>
    <m/>
    <s v=""/>
    <m/>
    <s v="INDICAR PRECIO VTA"/>
    <s v="-"/>
    <e v="#VALUE!"/>
    <n v="9"/>
    <e v="#VALUE!"/>
    <s v="NO"/>
    <n v="0.1"/>
    <s v="NO"/>
  </r>
  <r>
    <n v="201112050"/>
    <s v="201112050FS00"/>
    <s v="201112050-C25"/>
    <x v="0"/>
    <s v="SNACKS Y FRUTOS SECOS"/>
    <s v="FRUTOS SECOS"/>
    <s v="MANI,PASAS,ALMEND ALUM, 25X80G "/>
    <s v="UN"/>
    <s v="C25"/>
    <s v="Caja 25 Unidades"/>
    <s v="SECO"/>
    <s v="FIB"/>
    <n v="6237.9800000000005"/>
    <x v="0"/>
    <n v="31500"/>
    <n v="-1"/>
    <s v="ACTIVO"/>
    <m/>
    <m/>
    <s v=""/>
    <m/>
    <s v="INDICAR PRECIO VTA"/>
    <s v="-"/>
    <e v="#VALUE!"/>
    <n v="2"/>
    <e v="#VALUE!"/>
    <s v="NO"/>
    <n v="0.2"/>
    <s v="NO"/>
  </r>
  <r>
    <n v="104528600"/>
    <s v="104528600FS00"/>
    <s v="104528600-C10"/>
    <x v="0"/>
    <s v="SNACKS Y FRUTOS SECOS"/>
    <s v="FRUTOS SECOS"/>
    <s v="CALLAMPAS SECAS 500 G "/>
    <s v="UN"/>
    <s v="C10"/>
    <s v="Caja 10 Unidades"/>
    <s v="SECO"/>
    <s v="NFS"/>
    <n v="89000"/>
    <x v="1"/>
    <n v="170990"/>
    <n v="-1"/>
    <s v="ACTIVO (R)"/>
    <m/>
    <m/>
    <s v=""/>
    <m/>
    <s v="INDICAR PRECIO VTA"/>
    <s v="-"/>
    <e v="#VALUE!"/>
    <n v="5"/>
    <e v="#VALUE!"/>
    <s v="SI"/>
    <n v="0.15"/>
    <s v="NO"/>
  </r>
  <r>
    <n v="150000000"/>
    <s v="150000000FS00"/>
    <s v="150000000-C10"/>
    <x v="0"/>
    <s v="CONDIMENTOS"/>
    <s v="CALDOS Y BASES"/>
    <s v="CALDO CARNE MACROFOOD 1 KG "/>
    <s v="UN"/>
    <s v="C10"/>
    <s v="Caja 10 Unidades"/>
    <s v="SECO"/>
    <s v="NFS"/>
    <n v="12160.599999999999"/>
    <x v="1"/>
    <n v="16990"/>
    <n v="-1"/>
    <s v="ACTIVO"/>
    <m/>
    <m/>
    <s v=""/>
    <m/>
    <s v="INDICAR PRECIO VTA"/>
    <s v="-"/>
    <e v="#VALUE!"/>
    <n v="10"/>
    <e v="#VALUE!"/>
    <s v="SI"/>
    <n v="0.03"/>
    <s v="NO"/>
  </r>
  <r>
    <n v="104513000"/>
    <s v="104513000FS00"/>
    <s v="104513000-D10"/>
    <x v="0"/>
    <s v="OTROS ABARROTES"/>
    <s v="ARROZ"/>
    <s v="ARROZ G2 MIRAFLORES NACIONAL 1 KG "/>
    <s v="UN"/>
    <s v="D10"/>
    <s v="Display 10 Unidades"/>
    <s v="SECO"/>
    <s v="NFS"/>
    <n v="10824.73"/>
    <x v="0"/>
    <n v="15900"/>
    <n v="-1"/>
    <s v="ACTIVO"/>
    <m/>
    <m/>
    <s v=""/>
    <m/>
    <s v="INDICAR PRECIO VTA"/>
    <s v="-"/>
    <e v="#VALUE!"/>
    <n v="10"/>
    <e v="#VALUE!"/>
    <s v="SI"/>
    <n v="0.03"/>
    <s v="NO"/>
  </r>
  <r>
    <n v="104525140"/>
    <s v="104525140FS00"/>
    <s v="104525140-UN"/>
    <x v="0"/>
    <s v="SUMINISTROS"/>
    <s v="DESECHABLES"/>
    <s v="BROCHETA BAMBU 25 CM 200 UDS "/>
    <s v="UN"/>
    <s v="UN"/>
    <s v="Unidad"/>
    <s v="SECO"/>
    <s v="NFS"/>
    <n v="386"/>
    <x v="2"/>
    <n v="490"/>
    <n v="-1"/>
    <s v="VIAS DESCONTINUACION"/>
    <s v="VIAS DESCONTINUACION"/>
    <m/>
    <s v="HASTA AGOTAR STOCK"/>
    <m/>
    <s v="INDICAR PRECIO VTA"/>
    <s v="-"/>
    <e v="#VALUE!"/>
    <n v="0.1"/>
    <e v="#VALUE!"/>
    <s v="NO"/>
    <n v="0.15"/>
    <s v="NO"/>
  </r>
  <r>
    <n v="150001764"/>
    <s v="150001764FS00"/>
    <s v="150001764-UN"/>
    <x v="0"/>
    <s v="SNACKS Y FRUTOS SECOS"/>
    <s v="FRUTOS SECOS"/>
    <s v="PASAS RUBIAS 1 KG "/>
    <s v="UN"/>
    <s v="UN"/>
    <s v="Unidad"/>
    <s v="SECO"/>
    <s v="NFS"/>
    <n v="3449.97"/>
    <x v="1"/>
    <n v="6700"/>
    <n v="-1"/>
    <s v="ACTIVO"/>
    <m/>
    <m/>
    <s v=""/>
    <m/>
    <s v="INDICAR PRECIO VTA"/>
    <s v="-"/>
    <e v="#VALUE!"/>
    <n v="1"/>
    <e v="#VALUE!"/>
    <s v="SI"/>
    <n v="0.15"/>
    <s v="NO"/>
  </r>
  <r>
    <n v="150000304"/>
    <s v="150000304FS00"/>
    <s v="150000304-C50"/>
    <x v="0"/>
    <s v="SUMINISTROS"/>
    <s v="PRODUCTOS DE LIMPIEZA"/>
    <s v="PAÑO ESPONJA ABSORBENTE VIRUTEX 3 UDS. "/>
    <s v="UN"/>
    <s v="C50"/>
    <s v="Caja 50 Unidades"/>
    <s v="SECO"/>
    <s v="NFS"/>
    <n v="62716.5"/>
    <x v="2"/>
    <n v="82800"/>
    <n v="-1"/>
    <s v="VIAS DESCONTINUACION"/>
    <s v="VIAS DESCONTINUACION"/>
    <m/>
    <s v="HASTA AGOTAR STOCK"/>
    <m/>
    <s v="INDICAR PRECIO VTA"/>
    <s v="-"/>
    <e v="#VALUE!"/>
    <n v="4.5"/>
    <e v="#VALUE!"/>
    <s v="SI"/>
    <n v="0.03"/>
    <s v="NO"/>
  </r>
  <r>
    <n v="150001445"/>
    <s v="150001445FS00"/>
    <s v="150001445-UN"/>
    <x v="0"/>
    <s v="ACEITES Y VINAGRES"/>
    <s v="ACETOS BALSAMICOS"/>
    <s v="VINAGRE BALSAMICO HERNANDEZ PLAZA 5 L "/>
    <s v="UN"/>
    <s v="UN"/>
    <s v="Unidad"/>
    <s v="SECO"/>
    <s v="NFS"/>
    <n v="8234.84"/>
    <x v="1"/>
    <n v="11200"/>
    <n v="-1"/>
    <s v="ACTIVO"/>
    <m/>
    <m/>
    <s v=""/>
    <m/>
    <s v="INDICAR PRECIO VTA"/>
    <s v="-"/>
    <e v="#VALUE!"/>
    <n v="5"/>
    <e v="#VALUE!"/>
    <s v="SI"/>
    <n v="7.0000000000000007E-2"/>
    <s v="NO"/>
  </r>
  <r>
    <n v="104500810"/>
    <s v="104500810FS00"/>
    <s v="104500810-2Q"/>
    <x v="0"/>
    <s v="OTROS ABARROTES"/>
    <s v="MINI PORCIONES"/>
    <s v="SUCRALOSA MINI ICB 0,5 G "/>
    <s v="2Q"/>
    <s v="2Q"/>
    <s v="Caja 2000 Unidades"/>
    <s v="SECO"/>
    <s v="NFS"/>
    <n v="13750"/>
    <x v="1"/>
    <n v="18990"/>
    <n v="-1"/>
    <s v="ACTIVO"/>
    <m/>
    <m/>
    <s v=""/>
    <m/>
    <s v="INDICAR PRECIO VTA"/>
    <s v="-"/>
    <e v="#VALUE!"/>
    <n v="1"/>
    <e v="#VALUE!"/>
    <s v="NO"/>
    <n v="0.15"/>
    <s v="NO"/>
  </r>
  <r>
    <n v="104527930"/>
    <s v="104527930FS00"/>
    <s v="104527930-C15"/>
    <x v="0"/>
    <s v="CONDIMENTOS"/>
    <s v="ESPECIAS"/>
    <s v="CANELA ENTERA 250 G "/>
    <s v="UN"/>
    <s v="C15"/>
    <s v="Caja 15 Unidades"/>
    <s v="SECO"/>
    <s v="NFS"/>
    <n v="97500"/>
    <x v="1"/>
    <n v="129990"/>
    <n v="-1"/>
    <s v="ACTIVO (R)"/>
    <m/>
    <m/>
    <s v=""/>
    <m/>
    <s v="INDICAR PRECIO VTA"/>
    <s v="-"/>
    <e v="#VALUE!"/>
    <n v="3.75"/>
    <e v="#VALUE!"/>
    <s v="SI"/>
    <n v="0.03"/>
    <s v="NO"/>
  </r>
  <r>
    <n v="104527680"/>
    <s v="104527680FS00"/>
    <s v="104527680-Y00"/>
    <x v="0"/>
    <s v="SUMINISTROS"/>
    <s v="DESECHABLES"/>
    <s v="SET CAFE 2 PIEZAS "/>
    <s v="UN"/>
    <s v="Y00"/>
    <s v="Caja 200 Unidades"/>
    <s v="SECO"/>
    <s v="NFS"/>
    <n v="6000"/>
    <x v="2"/>
    <n v="10000"/>
    <n v="-1"/>
    <s v="VIAS DESCONTINUACION"/>
    <s v="VIAS DESCONTINUACION"/>
    <m/>
    <s v="HASTA AGOTAR STOCK"/>
    <m/>
    <s v="INDICAR PRECIO VTA"/>
    <s v="-"/>
    <e v="#VALUE!"/>
    <n v="2"/>
    <e v="#VALUE!"/>
    <s v="NO"/>
    <n v="0.3"/>
    <s v="NO"/>
  </r>
  <r>
    <n v="201700308"/>
    <s v="201700308FS00"/>
    <s v="201700308-C10"/>
    <x v="0"/>
    <s v="CONDIMENTOS"/>
    <s v="ESPECIAS"/>
    <s v="OREGANO ENTERO 250G BOLSA EDRA "/>
    <s v="UN"/>
    <s v="C10"/>
    <s v="Caja 10 Unidades"/>
    <s v="SECO"/>
    <s v="FIB"/>
    <n v="12244"/>
    <x v="1"/>
    <n v="23990"/>
    <n v="-1"/>
    <s v="ACTIVO (R)"/>
    <m/>
    <m/>
    <s v=""/>
    <m/>
    <s v="INDICAR PRECIO VTA"/>
    <s v="-"/>
    <e v="#VALUE!"/>
    <n v="2.5"/>
    <e v="#VALUE!"/>
    <s v="SI"/>
    <n v="0.2"/>
    <s v="NO"/>
  </r>
  <r>
    <n v="102310110"/>
    <s v="102310110FS00"/>
    <s v="102310110-C24"/>
    <x v="0"/>
    <s v="OTROS ABARROTES"/>
    <s v="DULCES Y CHOCOLATES"/>
    <s v="NUTELLA &amp; GO 52 G "/>
    <s v="UN"/>
    <s v="C24"/>
    <s v="Caja 24 Unidades"/>
    <s v="SECO"/>
    <s v="FIB"/>
    <n v="17419.439999999999"/>
    <x v="1"/>
    <n v="30990"/>
    <n v="-1"/>
    <s v="ACTIVO"/>
    <m/>
    <m/>
    <s v=""/>
    <m/>
    <s v="INDICAR PRECIO VTA"/>
    <s v="-"/>
    <e v="#VALUE!"/>
    <n v="1.248"/>
    <e v="#VALUE!"/>
    <s v="NO"/>
    <n v="0.17"/>
    <s v="NO"/>
  </r>
  <r>
    <n v="150000989"/>
    <s v="150000989FS00"/>
    <s v="150000989-C06"/>
    <x v="0"/>
    <s v="SALSAS Y ADEREZOS"/>
    <s v="SALSAS ESPECIALES"/>
    <s v="SALSA INGLESA GOURMET 1 L "/>
    <s v="UN"/>
    <s v="C06"/>
    <s v="Caja 6 Unidades"/>
    <s v="SECO"/>
    <s v="NFS"/>
    <n v="16725.96"/>
    <x v="1"/>
    <n v="24900"/>
    <n v="-1"/>
    <s v="ACTIVO"/>
    <m/>
    <m/>
    <s v=""/>
    <m/>
    <s v="INDICAR PRECIO VTA"/>
    <s v="-"/>
    <e v="#VALUE!"/>
    <n v="8.67"/>
    <e v="#VALUE!"/>
    <s v="SI"/>
    <n v="7.0000000000000007E-2"/>
    <s v="NO"/>
  </r>
  <r>
    <n v="104528370"/>
    <s v="104528370FS00"/>
    <s v="104528370-UN"/>
    <x v="0"/>
    <s v="OTROS ABARROTES"/>
    <s v="PASTAS"/>
    <s v="QUIFARO ITALIANISSIMO 5 KG "/>
    <s v="UN"/>
    <s v="UN"/>
    <s v="Unidad"/>
    <s v="SECO"/>
    <s v="NFS"/>
    <n v="5410"/>
    <x v="1"/>
    <n v="7800"/>
    <n v="-1"/>
    <s v="ACTIVO (AS)"/>
    <s v="ACTIVO (AS)"/>
    <m/>
    <s v=""/>
    <m/>
    <s v="INDICAR PRECIO VTA"/>
    <s v="-"/>
    <e v="#VALUE!"/>
    <n v="5"/>
    <e v="#VALUE!"/>
    <s v="SI"/>
    <n v="0.05"/>
    <s v="NO"/>
  </r>
  <r>
    <n v="150000367"/>
    <s v="150000367FS00"/>
    <s v="150000367-C10"/>
    <x v="0"/>
    <s v="CONDIMENTOS"/>
    <s v="CALDOS Y BASES"/>
    <s v="CALDO GALLINA MACROFOOD 1 KG "/>
    <s v="UN"/>
    <s v="C10"/>
    <s v="Caja 10 Unidades"/>
    <s v="SECO"/>
    <s v="NFS"/>
    <n v="11956.199999999999"/>
    <x v="1"/>
    <n v="16990"/>
    <n v="-1"/>
    <s v="ACTIVO"/>
    <m/>
    <m/>
    <s v=""/>
    <m/>
    <s v="INDICAR PRECIO VTA"/>
    <s v="-"/>
    <e v="#VALUE!"/>
    <n v="10"/>
    <e v="#VALUE!"/>
    <s v="SI"/>
    <n v="0.03"/>
    <s v="NO"/>
  </r>
  <r>
    <n v="150000425"/>
    <s v="150000425FS00"/>
    <s v="150000425-C30"/>
    <x v="0"/>
    <s v="OTROS ABARROTES"/>
    <s v="GALLETAS"/>
    <s v="GALLETA TRITON 126 G "/>
    <s v="UN"/>
    <s v="C30"/>
    <s v="Caja 30 Unidades"/>
    <s v="SECO"/>
    <s v="NFS"/>
    <n v="14520"/>
    <x v="1"/>
    <n v="19000"/>
    <n v="-1"/>
    <s v="ACTIVO"/>
    <m/>
    <m/>
    <s v=""/>
    <m/>
    <s v="INDICAR PRECIO VTA"/>
    <s v="-"/>
    <e v="#VALUE!"/>
    <n v="3.78"/>
    <e v="#VALUE!"/>
    <s v="SI"/>
    <n v="0.03"/>
    <s v="NO"/>
  </r>
  <r>
    <n v="104512290"/>
    <s v="104512290FS00"/>
    <s v="104512290-C12"/>
    <x v="0"/>
    <s v="OTROS ABARROTES"/>
    <s v="GALLETAS"/>
    <s v="GALLETA CHAMPAÑA COSTA 140 G "/>
    <s v="UN"/>
    <s v="C12"/>
    <s v="Caja 12 Unidades"/>
    <s v="SECO"/>
    <s v="NFS"/>
    <n v="10505.02"/>
    <x v="1"/>
    <n v="14000"/>
    <n v="-1"/>
    <s v="ACTIVO"/>
    <m/>
    <m/>
    <s v=""/>
    <m/>
    <s v="INDICAR PRECIO VTA"/>
    <s v="-"/>
    <e v="#VALUE!"/>
    <n v="1.68"/>
    <e v="#VALUE!"/>
    <s v="SI"/>
    <n v="0.03"/>
    <s v="NO"/>
  </r>
  <r>
    <n v="150000053"/>
    <s v="150000053FS00"/>
    <s v="150000053-C06"/>
    <x v="0"/>
    <s v="OTROS ABARROTES"/>
    <s v="DULCES Y CHOCOLATES"/>
    <s v="CARAMELO ARBOLITO 860 G "/>
    <s v="UN"/>
    <s v="C06"/>
    <s v="Caja 6 Unidades"/>
    <s v="SECO"/>
    <s v="NFS"/>
    <n v="13918.380000000001"/>
    <x v="1"/>
    <n v="17990"/>
    <n v="-1"/>
    <s v="ACTIVO"/>
    <m/>
    <m/>
    <s v=""/>
    <m/>
    <s v="INDICAR PRECIO VTA"/>
    <s v="-"/>
    <e v="#VALUE!"/>
    <n v="5.16"/>
    <e v="#VALUE!"/>
    <s v="SI"/>
    <n v="0.05"/>
    <s v="NO"/>
  </r>
  <r>
    <n v="104529930"/>
    <s v="104529930FS00"/>
    <s v="104529930-C02"/>
    <x v="0"/>
    <s v="SALSAS Y ADEREZOS"/>
    <s v="SALSAS DE SOYA"/>
    <s v="SALSA SOYA HERNANDEZ PLAZA 5 L "/>
    <s v="UN"/>
    <s v="C02"/>
    <s v="Caja 2 Unidades"/>
    <s v="SECO"/>
    <s v="NFS"/>
    <n v="6620"/>
    <x v="1"/>
    <n v="10990"/>
    <n v="-1"/>
    <s v="ACTIVO (R)"/>
    <m/>
    <m/>
    <s v=""/>
    <m/>
    <s v="INDICAR PRECIO VTA"/>
    <s v="-"/>
    <e v="#VALUE!"/>
    <n v="10"/>
    <e v="#VALUE!"/>
    <s v="SI"/>
    <n v="0.03"/>
    <s v="NO"/>
  </r>
  <r>
    <n v="102310250"/>
    <s v="102310250FS00"/>
    <s v="102310250-D16"/>
    <x v="0"/>
    <s v="OTROS ABARROTES"/>
    <s v="DULCES Y CHOCOLATES"/>
    <s v="ROCHER T-3 37,5 G "/>
    <s v="UN"/>
    <s v="D16"/>
    <s v="Display 16 Unidades"/>
    <s v="SECO"/>
    <s v="FIB"/>
    <n v="14828.8"/>
    <x v="1"/>
    <n v="20235"/>
    <n v="-1"/>
    <s v="ACTIVO"/>
    <m/>
    <m/>
    <s v=""/>
    <m/>
    <s v="INDICAR PRECIO VTA"/>
    <s v="-"/>
    <e v="#VALUE!"/>
    <n v="0.60799999999999998"/>
    <e v="#VALUE!"/>
    <s v="NO"/>
    <n v="0.2"/>
    <s v="NO"/>
  </r>
  <r>
    <n v="150001768"/>
    <s v="150001768FS00"/>
    <s v="150001768-C14"/>
    <x v="0"/>
    <s v="OTROS ABARROTES"/>
    <s v="OTROS"/>
    <s v="COUS COUS CAROZZI 250 G "/>
    <s v="UN"/>
    <s v="C14"/>
    <s v="Caja 14 Unidades"/>
    <s v="SECO"/>
    <s v="NFS"/>
    <n v="15345.539999999999"/>
    <x v="1"/>
    <n v="19319.327731092439"/>
    <n v="-1"/>
    <s v="ACTIVO"/>
    <m/>
    <m/>
    <s v=""/>
    <m/>
    <s v="INDICAR PRECIO VTA"/>
    <s v="-"/>
    <e v="#VALUE!"/>
    <n v="3.5"/>
    <e v="#VALUE!"/>
    <s v="SI"/>
    <n v="0.05"/>
    <s v="NO"/>
  </r>
  <r>
    <n v="150001692"/>
    <s v="150001692FS00"/>
    <s v="150001692-UN"/>
    <x v="0"/>
    <s v="ACEITES Y VINAGRES"/>
    <s v="VINAGRES"/>
    <s v="VINAGRE BLANCO HERNANDEZ PLAZA 5 L "/>
    <s v="UN"/>
    <s v="UN"/>
    <s v="Unidad"/>
    <s v="SECO"/>
    <s v="NFS"/>
    <n v="1876.36"/>
    <x v="1"/>
    <n v="3900"/>
    <n v="-1"/>
    <s v="ACTIVO (R)"/>
    <m/>
    <m/>
    <s v=""/>
    <m/>
    <s v="INDICAR PRECIO VTA"/>
    <s v="-"/>
    <e v="#VALUE!"/>
    <n v="5"/>
    <e v="#VALUE!"/>
    <s v="SI"/>
    <n v="0.03"/>
    <s v="NO"/>
  </r>
  <r>
    <n v="104530550"/>
    <s v="104530550FS00"/>
    <s v="104530550-C14"/>
    <x v="0"/>
    <s v="OTROS ABARROTES"/>
    <s v="CEREALES"/>
    <s v="CEREAL ZUCOSOS NESTLE 500 G "/>
    <s v="UN"/>
    <s v="C14"/>
    <s v="Caja 14 Unidades"/>
    <s v="SECO"/>
    <s v="NFS"/>
    <n v="36834"/>
    <x v="1"/>
    <n v="49000"/>
    <n v="-1"/>
    <s v="ACTIVO (R)"/>
    <m/>
    <m/>
    <s v=""/>
    <m/>
    <s v="INDICAR PRECIO VTA"/>
    <s v="-"/>
    <e v="#VALUE!"/>
    <n v="7"/>
    <e v="#VALUE!"/>
    <s v="SI"/>
    <n v="0.1"/>
    <s v="NO"/>
  </r>
  <r>
    <n v="150001309"/>
    <s v="150001309FS00"/>
    <s v="150001309-D25"/>
    <x v="0"/>
    <s v="OTROS ABARROTES"/>
    <s v="PASTAS"/>
    <s v="FETUCCINI 88 CAROZZI 400 G "/>
    <s v="UN"/>
    <s v="D25"/>
    <s v="Display 25 Unidades"/>
    <s v="SECO"/>
    <s v="NFS"/>
    <n v="18265.5"/>
    <x v="1"/>
    <n v="24300"/>
    <n v="-1"/>
    <s v="ACTIVO"/>
    <m/>
    <m/>
    <s v=""/>
    <m/>
    <s v="INDICAR PRECIO VTA"/>
    <s v="-"/>
    <e v="#VALUE!"/>
    <n v="10"/>
    <e v="#VALUE!"/>
    <s v="SI"/>
    <n v="0.03"/>
    <s v="NO"/>
  </r>
  <r>
    <n v="104527870"/>
    <s v="104527870FS00"/>
    <s v="104527870-X00"/>
    <x v="0"/>
    <s v="ACEITES Y VINAGRES"/>
    <s v="MINI PORCIONES"/>
    <s v="ACEITE OLIVA EXTRA VIRGEN RELKON 8 ML "/>
    <s v="UN"/>
    <s v="X00"/>
    <s v="Caja 300 Unidades"/>
    <s v="SECO"/>
    <s v="NFS"/>
    <n v="12600"/>
    <x v="2"/>
    <n v="22600"/>
    <n v="-1"/>
    <s v="VIAS DESCONTINUACION"/>
    <s v="VIAS DESCONTINUACION"/>
    <m/>
    <s v="HASTA AGOTAR STOCK"/>
    <m/>
    <s v="INDICAR PRECIO VTA"/>
    <s v="-"/>
    <e v="#VALUE!"/>
    <n v="2.4"/>
    <e v="#VALUE!"/>
    <s v="NO"/>
    <n v="0.25"/>
    <s v="NO"/>
  </r>
  <r>
    <n v="150001624"/>
    <s v="150001624FS00"/>
    <s v="150001624-UN"/>
    <x v="0"/>
    <s v="CONDIMENTOS"/>
    <s v="ESPECIAS"/>
    <s v="GLUTAMATO MONOSODICO AJINOMOTO 1 KG "/>
    <s v="UN"/>
    <s v="UN"/>
    <s v="Unidad"/>
    <s v="SECO"/>
    <s v="NFS"/>
    <n v="3350.01"/>
    <x v="1"/>
    <n v="4500"/>
    <n v="-1"/>
    <s v="ACTIVO"/>
    <m/>
    <m/>
    <s v=""/>
    <m/>
    <s v="INDICAR PRECIO VTA"/>
    <s v="-"/>
    <e v="#VALUE!"/>
    <n v="1"/>
    <e v="#VALUE!"/>
    <s v="SI"/>
    <n v="0.03"/>
    <s v="NO"/>
  </r>
  <r>
    <n v="101530450"/>
    <s v="101530450FS00"/>
    <s v="101530450-C24"/>
    <x v="0"/>
    <s v="CONSERVAS"/>
    <s v="FRUTAS"/>
    <s v="PIÑA EN RODAJAS ESMERALDA 567 G "/>
    <s v="UN"/>
    <s v="C24"/>
    <s v="Caja 24 Unidades"/>
    <s v="SECO"/>
    <s v="IFS"/>
    <n v="21783.91"/>
    <x v="1"/>
    <n v="39000"/>
    <n v="-1"/>
    <s v="ACTIVO"/>
    <m/>
    <m/>
    <s v=""/>
    <m/>
    <s v="INDICAR PRECIO VTA"/>
    <s v="-"/>
    <e v="#VALUE!"/>
    <n v="13.608000000000001"/>
    <e v="#VALUE!"/>
    <s v="SI"/>
    <n v="0.15"/>
    <s v="NO"/>
  </r>
  <r>
    <n v="105000600"/>
    <s v="105000600FS00"/>
    <s v="105000600-UN"/>
    <x v="0"/>
    <s v="SUMINISTROS"/>
    <s v="DESECHABLES"/>
    <s v="ROLLO FILM 45 CM X 600 M "/>
    <s v="UN"/>
    <s v="UN"/>
    <s v="Unidad"/>
    <s v="SECO"/>
    <s v="IFS"/>
    <n v="15160.49"/>
    <x v="1"/>
    <n v="27000"/>
    <n v="-1"/>
    <s v="ACTIVO"/>
    <m/>
    <m/>
    <s v=""/>
    <m/>
    <s v="INDICAR PRECIO VTA"/>
    <s v="-"/>
    <e v="#VALUE!"/>
    <n v="5"/>
    <e v="#VALUE!"/>
    <s v="SI"/>
    <n v="0.03"/>
    <s v="NO"/>
  </r>
  <r>
    <n v="104516390"/>
    <s v="104516390FS00"/>
    <s v="104516390-C24"/>
    <x v="0"/>
    <s v="SUMINISTROS"/>
    <s v="PRODUCTOS TISSUE"/>
    <s v="81420 SERV ECOLOGICA 1H 23X22CM 150 UDS. "/>
    <s v="UN"/>
    <s v="C24"/>
    <s v="Caja 24 Unidades"/>
    <s v="SECO"/>
    <s v="NFS"/>
    <n v="18290.64"/>
    <x v="1"/>
    <n v="25990"/>
    <n v="-1"/>
    <s v="ACTIVO"/>
    <m/>
    <m/>
    <s v=""/>
    <m/>
    <s v="INDICAR PRECIO VTA"/>
    <s v="-"/>
    <e v="#VALUE!"/>
    <n v="4.4880000000000004"/>
    <e v="#VALUE!"/>
    <s v="NO"/>
    <n v="0.05"/>
    <s v="NO"/>
  </r>
  <r>
    <n v="104534540"/>
    <s v="104534540FS00"/>
    <s v="104534540-C10"/>
    <x v="0"/>
    <s v="SALSAS Y ADEREZOS"/>
    <s v="MAYONESAS"/>
    <s v="MAYONESA CAROZZI 1 KG "/>
    <s v="UN"/>
    <s v="C10"/>
    <s v="Caja 10 Unidades"/>
    <s v="SECO"/>
    <s v="NFS"/>
    <n v="16170"/>
    <x v="1"/>
    <n v="22000"/>
    <n v="-1"/>
    <s v="ACTIVO (R)"/>
    <m/>
    <m/>
    <s v=""/>
    <m/>
    <s v="INDICAR PRECIO VTA"/>
    <s v="-"/>
    <e v="#VALUE!"/>
    <n v="10"/>
    <e v="#VALUE!"/>
    <s v="SI"/>
    <n v="0.03"/>
    <s v="NO"/>
  </r>
  <r>
    <n v="104524230"/>
    <s v="104524230FS00"/>
    <s v="104524230-Z00"/>
    <x v="0"/>
    <s v="SUMINISTROS"/>
    <s v="DESECHABLES"/>
    <s v="GORRO NEGRO REDECILLA "/>
    <s v="UN"/>
    <s v="Z00"/>
    <s v="Caja 100 Unidades"/>
    <s v="SECO"/>
    <s v="NFS"/>
    <n v="3200"/>
    <x v="1"/>
    <n v="5000"/>
    <n v="-1"/>
    <s v="ACTIVO"/>
    <m/>
    <m/>
    <s v=""/>
    <m/>
    <s v="INDICAR PRECIO VTA"/>
    <s v="-"/>
    <e v="#VALUE!"/>
    <n v="0.2"/>
    <e v="#VALUE!"/>
    <s v="NO"/>
    <n v="0.1"/>
    <s v="NO"/>
  </r>
  <r>
    <n v="150001031"/>
    <s v="150001031FS00"/>
    <s v="150001031-C06"/>
    <x v="0"/>
    <s v="CONSERVAS"/>
    <s v="FRUTAS"/>
    <s v="MARRASQUINO ROJO 1,1 KG "/>
    <s v="UN"/>
    <s v="C06"/>
    <s v="Caja 6 Unidades"/>
    <s v="SECO"/>
    <s v="NFS"/>
    <n v="26874"/>
    <x v="1"/>
    <n v="37000"/>
    <n v="-1"/>
    <s v="ACTIVO"/>
    <m/>
    <m/>
    <s v=""/>
    <m/>
    <s v="INDICAR PRECIO VTA"/>
    <s v="-"/>
    <e v="#VALUE!"/>
    <n v="10.5"/>
    <e v="#VALUE!"/>
    <s v="SI"/>
    <n v="7.0000000000000007E-2"/>
    <s v="NO"/>
  </r>
  <r>
    <n v="150000400"/>
    <s v="150000400FS00"/>
    <s v="150000400-C16"/>
    <x v="0"/>
    <s v="OTROS ABARROTES"/>
    <s v="CEREALES"/>
    <s v="CEREAL FITNESS NESTLE 600 G "/>
    <s v="UN"/>
    <s v="C16"/>
    <s v="Caja 16 Unidades"/>
    <s v="SECO"/>
    <s v="NFS"/>
    <n v="54462.879999999997"/>
    <x v="1"/>
    <n v="70800"/>
    <n v="-1"/>
    <s v="ACTIVO"/>
    <m/>
    <m/>
    <s v=""/>
    <m/>
    <s v="INDICAR PRECIO VTA"/>
    <s v="-"/>
    <e v="#VALUE!"/>
    <n v="9.6"/>
    <e v="#VALUE!"/>
    <s v="SI"/>
    <n v="0.1"/>
    <s v="NO"/>
  </r>
  <r>
    <n v="150000908"/>
    <s v="150000908FS00"/>
    <s v="150000908-UN"/>
    <x v="0"/>
    <s v="SUMINISTROS"/>
    <s v="PRODUCTOS DE LIMPIEZA"/>
    <s v="VIRUTILLA ACERO GALVANIZADA N2 "/>
    <s v="UN"/>
    <s v="UN"/>
    <s v="Unidad"/>
    <s v="SECO"/>
    <s v="NFS"/>
    <n v="114.81"/>
    <x v="1"/>
    <n v="320"/>
    <n v="-1"/>
    <s v="ACTIVO"/>
    <m/>
    <m/>
    <s v=""/>
    <m/>
    <s v="INDICAR PRECIO VTA"/>
    <s v="-"/>
    <e v="#VALUE!"/>
    <n v="0.57999999999999996"/>
    <e v="#VALUE!"/>
    <s v="SI"/>
    <n v="0.02"/>
    <s v="NO"/>
  </r>
  <r>
    <n v="104524830"/>
    <s v="104524830FS00"/>
    <s v="104524830-C14"/>
    <x v="0"/>
    <s v="OTROS ABARROTES"/>
    <s v="OTROS"/>
    <s v="POLENTA 250 G "/>
    <s v="UN"/>
    <s v="C14"/>
    <s v="Caja 14 Unidades"/>
    <s v="SECO"/>
    <s v="NFS"/>
    <n v="6586.16"/>
    <x v="1"/>
    <n v="8990"/>
    <n v="-1"/>
    <s v="ACTIVO"/>
    <m/>
    <m/>
    <s v=""/>
    <m/>
    <s v="INDICAR PRECIO VTA"/>
    <s v="-"/>
    <e v="#VALUE!"/>
    <n v="3.5"/>
    <e v="#VALUE!"/>
    <s v="SI"/>
    <n v="0.05"/>
    <s v="NO"/>
  </r>
  <r>
    <n v="104528380"/>
    <s v="104528380FS00"/>
    <s v="104528380-UN"/>
    <x v="0"/>
    <s v="OTROS ABARROTES"/>
    <s v="PASTAS"/>
    <s v="CORBATAS ITALIANISSIMO 5 KG "/>
    <s v="UN"/>
    <s v="UN"/>
    <s v="Unidad"/>
    <s v="SECO"/>
    <s v="NFS"/>
    <n v="5420"/>
    <x v="1"/>
    <n v="7800"/>
    <n v="-1"/>
    <s v="ACTIVO (AS)"/>
    <s v="ACTIVO (AS)"/>
    <m/>
    <s v=""/>
    <m/>
    <s v="INDICAR PRECIO VTA"/>
    <s v="-"/>
    <e v="#VALUE!"/>
    <n v="5"/>
    <e v="#VALUE!"/>
    <s v="SI"/>
    <n v="0.05"/>
    <s v="NO"/>
  </r>
  <r>
    <n v="104528360"/>
    <s v="104528360FS00"/>
    <s v="104528360-UN"/>
    <x v="0"/>
    <s v="OTROS ABARROTES"/>
    <s v="PASTAS"/>
    <s v="MOSTACHOLI ITALIANISSIMO 5 KG "/>
    <s v="UN"/>
    <s v="UN"/>
    <s v="Unidad"/>
    <s v="SECO"/>
    <s v="NFS"/>
    <n v="5425"/>
    <x v="1"/>
    <n v="7800"/>
    <n v="-1"/>
    <s v="ACTIVO (AS)"/>
    <s v="ACTIVO (AS)"/>
    <m/>
    <s v=""/>
    <m/>
    <s v="INDICAR PRECIO VTA"/>
    <s v="-"/>
    <e v="#VALUE!"/>
    <n v="5"/>
    <e v="#VALUE!"/>
    <s v="SI"/>
    <n v="0.05"/>
    <s v="NO"/>
  </r>
  <r>
    <n v="101310038"/>
    <s v="101310038FS00"/>
    <s v="101310038-C50"/>
    <x v="0"/>
    <s v="CONDIMENTOS"/>
    <s v="ESPECIAS"/>
    <s v="CURRY EDRA 15 G RRP "/>
    <s v="UN"/>
    <s v="C50"/>
    <s v="Caja 50 Unidades"/>
    <s v="SECO"/>
    <s v="FIB"/>
    <n v="4501.38"/>
    <x v="0"/>
    <n v="9400"/>
    <n v="-1"/>
    <s v="ACTIVO (R)"/>
    <m/>
    <m/>
    <s v=""/>
    <m/>
    <s v="INDICAR PRECIO VTA"/>
    <s v="-"/>
    <e v="#VALUE!"/>
    <n v="0.75"/>
    <e v="#VALUE!"/>
    <s v="NO"/>
    <n v="0.1"/>
    <s v="NO"/>
  </r>
  <r>
    <n v="102200086"/>
    <s v="102200086FS00"/>
    <s v="102200086-C24"/>
    <x v="0"/>
    <s v="OTROS ABARROTES"/>
    <s v="PASTAS"/>
    <s v="SPAGHETTI N°5 DON VITTORIO 400 G NV "/>
    <s v="UN"/>
    <s v="C24"/>
    <s v="Caja 24 Unidades"/>
    <s v="SECO"/>
    <s v="IFS"/>
    <n v="8493.17"/>
    <x v="1"/>
    <n v="17000"/>
    <n v="-1"/>
    <s v="ACTIVO (R)"/>
    <m/>
    <m/>
    <s v=""/>
    <m/>
    <s v="INDICAR PRECIO VTA"/>
    <s v="-"/>
    <e v="#VALUE!"/>
    <n v="9.6"/>
    <e v="#VALUE!"/>
    <s v="SI"/>
    <n v="0.1"/>
    <s v="NO"/>
  </r>
  <r>
    <n v="150000080"/>
    <s v="150000080FS00"/>
    <s v="150000080-C24"/>
    <x v="0"/>
    <s v="OTROS ABARROTES"/>
    <s v="GALLETAS"/>
    <s v="GALLETA GRETEL CHOCOLATE COSTA 85 G "/>
    <s v="UN"/>
    <s v="C24"/>
    <s v="Caja 24 Unidades"/>
    <s v="SECO"/>
    <s v="NFS"/>
    <n v="14790"/>
    <x v="1"/>
    <n v="19000"/>
    <n v="-1"/>
    <s v="ACTIVO"/>
    <m/>
    <m/>
    <s v=""/>
    <m/>
    <s v="INDICAR PRECIO VTA"/>
    <s v="-"/>
    <e v="#VALUE!"/>
    <n v="2.04"/>
    <e v="#VALUE!"/>
    <s v="SI"/>
    <n v="0.03"/>
    <s v="NO"/>
  </r>
  <r>
    <n v="104534590"/>
    <s v="104534590FS00"/>
    <s v="104534590-C09"/>
    <x v="0"/>
    <s v="SUMINISTROS"/>
    <s v="DESECHABLES"/>
    <s v="BOLSA BASURA BIO 100X120 VIRUTEX 5 UDS. "/>
    <s v="UN"/>
    <s v="C09"/>
    <s v="Caja 9 Unidades"/>
    <s v="SECO"/>
    <s v="NFS"/>
    <n v="11349"/>
    <x v="1"/>
    <n v="15300"/>
    <n v="-1"/>
    <s v="ACTIVO (R)"/>
    <m/>
    <m/>
    <s v=""/>
    <m/>
    <s v="INDICAR PRECIO VTA"/>
    <s v="-"/>
    <e v="#VALUE!"/>
    <n v="5.76"/>
    <e v="#VALUE!"/>
    <s v="SI"/>
    <n v="0.05"/>
    <s v="NO"/>
  </r>
  <r>
    <n v="104525460"/>
    <s v="104525460FS00"/>
    <s v="104525460-C06"/>
    <x v="0"/>
    <s v="OTROS ABARROTES"/>
    <s v="OTROS"/>
    <s v="PURE DE PAPA INSTANTANEO 1 KG "/>
    <s v="UN"/>
    <s v="C06"/>
    <s v="Caja 6 Unidades"/>
    <s v="SECO"/>
    <s v="NFS"/>
    <n v="19794"/>
    <x v="1"/>
    <n v="25900"/>
    <n v="-1"/>
    <s v="ACTIVO"/>
    <m/>
    <m/>
    <s v=""/>
    <m/>
    <s v="INDICAR PRECIO VTA"/>
    <s v="-"/>
    <e v="#VALUE!"/>
    <n v="6"/>
    <e v="#VALUE!"/>
    <s v="SI"/>
    <n v="0.03"/>
    <s v="NO"/>
  </r>
  <r>
    <n v="104524420"/>
    <s v="104524420FS00"/>
    <s v="104524420-C12"/>
    <x v="0"/>
    <s v="ACEITES Y VINAGRES"/>
    <s v="ACEITES DE OLIVA"/>
    <s v="ACEITE OLIVA E/VIRGEN ZAYTA 500 ML "/>
    <s v="UN"/>
    <s v="C12"/>
    <s v="Caja 12 Unidades"/>
    <s v="SECO"/>
    <s v="NFS"/>
    <n v="36655.919999999998"/>
    <x v="2"/>
    <n v="44800"/>
    <n v="-1"/>
    <s v="VIAS DESCONTINUACION"/>
    <s v="VIAS DESCONTINUACION"/>
    <m/>
    <s v="HASTA AGOTAR STOCK"/>
    <m/>
    <s v="INDICAR PRECIO VTA"/>
    <s v="-"/>
    <e v="#VALUE!"/>
    <n v="10.199999999999999"/>
    <e v="#VALUE!"/>
    <s v="SI"/>
    <n v="0.13"/>
    <s v="NO"/>
  </r>
  <r>
    <n v="150000409"/>
    <s v="150000409FS00"/>
    <s v="150000409-C30"/>
    <x v="0"/>
    <s v="OTROS ABARROTES"/>
    <s v="GALLETAS"/>
    <s v="GALLETA KUKY CLASICA 120 G "/>
    <s v="UN"/>
    <s v="C30"/>
    <s v="Caja 30 Unidades"/>
    <s v="SECO"/>
    <s v="NFS"/>
    <n v="19984.8"/>
    <x v="1"/>
    <n v="26000"/>
    <n v="-1"/>
    <s v="ACTIVO"/>
    <m/>
    <m/>
    <s v=""/>
    <m/>
    <s v="INDICAR PRECIO VTA"/>
    <s v="-"/>
    <e v="#VALUE!"/>
    <n v="3.6"/>
    <e v="#VALUE!"/>
    <s v="SI"/>
    <n v="0.03"/>
    <s v="NO"/>
  </r>
  <r>
    <n v="104521200"/>
    <s v="104521200FS00"/>
    <s v="104521200-S00"/>
    <x v="0"/>
    <s v="OTROS ABARROTES"/>
    <s v="MINI PORCIONES"/>
    <s v="AZUCAR MINI IANSA 5 G "/>
    <s v="UN"/>
    <s v="S00"/>
    <s v="Caja 800 Unidades"/>
    <s v="SECO"/>
    <s v="NFS"/>
    <n v="8568"/>
    <x v="1"/>
    <n v="11200"/>
    <n v="-1"/>
    <s v="ACTIVO"/>
    <m/>
    <m/>
    <s v=""/>
    <m/>
    <s v="INDICAR PRECIO VTA"/>
    <s v="-"/>
    <e v="#VALUE!"/>
    <n v="4.8"/>
    <e v="#VALUE!"/>
    <s v="NO"/>
    <n v="0.05"/>
    <s v="NO"/>
  </r>
  <r>
    <n v="104528700"/>
    <s v="104528700FS00"/>
    <s v="104528700-C16"/>
    <x v="0"/>
    <s v="OTROS ABARROTES"/>
    <s v="AZUCAR Y ENDULZANTES"/>
    <s v="SUCRALOSA LIQUIDA IANSA CERO K 250 ML "/>
    <s v="UN"/>
    <s v="C16"/>
    <s v="Caja 16 Unidades"/>
    <s v="SECO"/>
    <s v="NFS"/>
    <n v="30352"/>
    <x v="1"/>
    <n v="41990"/>
    <n v="-1"/>
    <s v="ACTIVO (R)"/>
    <m/>
    <m/>
    <s v=""/>
    <m/>
    <s v="INDICAR PRECIO VTA"/>
    <s v="-"/>
    <e v="#VALUE!"/>
    <n v="4"/>
    <e v="#VALUE!"/>
    <s v="SI"/>
    <n v="0.03"/>
    <s v="NO"/>
  </r>
  <r>
    <n v="150001897"/>
    <s v="150001897FS00"/>
    <s v="150001897-C30"/>
    <x v="0"/>
    <s v="CONDIMENTOS"/>
    <s v="ESPECIAS"/>
    <s v="CANELA ENTERA 125 G "/>
    <s v="UN"/>
    <s v="C30"/>
    <s v="Caja 30 Unidades"/>
    <s v="SECO"/>
    <s v="NFS"/>
    <n v="100490.1"/>
    <x v="1"/>
    <n v="132900"/>
    <n v="-1"/>
    <s v="ACTIVO"/>
    <m/>
    <m/>
    <s v=""/>
    <m/>
    <s v="INDICAR PRECIO VTA"/>
    <s v="-"/>
    <e v="#VALUE!"/>
    <n v="3.75"/>
    <e v="#VALUE!"/>
    <s v="SI"/>
    <n v="7.0000000000000007E-2"/>
    <s v="NO"/>
  </r>
  <r>
    <n v="104512300"/>
    <s v="104512300FS00"/>
    <s v="104512300-C35"/>
    <x v="0"/>
    <s v="OTROS ABARROTES"/>
    <s v="GALLETAS"/>
    <s v="GALLETA CRACKELET COSTA 85 G "/>
    <s v="UN"/>
    <s v="C35"/>
    <s v="Caja 35 Unidades"/>
    <s v="SECO"/>
    <s v="NFS"/>
    <n v="11409.859999999999"/>
    <x v="1"/>
    <n v="15600"/>
    <n v="-1"/>
    <s v="ACTIVO"/>
    <m/>
    <m/>
    <s v=""/>
    <m/>
    <s v="INDICAR PRECIO VTA"/>
    <s v="-"/>
    <e v="#VALUE!"/>
    <n v="2.9750000000000001"/>
    <e v="#VALUE!"/>
    <s v="SI"/>
    <n v="0.03"/>
    <s v="NO"/>
  </r>
  <r>
    <n v="104533710"/>
    <s v="104533710FS00"/>
    <s v="104533710-C06"/>
    <x v="0"/>
    <s v="ACEITUNAS Y ENCURTIDOS"/>
    <s v="ENCURTIDOS"/>
    <s v="AJI JALAPEÑO VERDE RODAJAS TOUCHE 2,9 KG "/>
    <s v="UN"/>
    <s v="C06"/>
    <s v="Caja 6 Unidades"/>
    <s v="SECO"/>
    <s v="IFS"/>
    <n v="21606"/>
    <x v="1"/>
    <n v="29900"/>
    <n v="-1"/>
    <s v="ACTIVO (R)"/>
    <m/>
    <m/>
    <s v=""/>
    <m/>
    <s v="INDICAR PRECIO VTA"/>
    <s v="-"/>
    <e v="#VALUE!"/>
    <n v="17.399999999999999"/>
    <e v="#VALUE!"/>
    <s v="SI"/>
    <n v="0.03"/>
    <s v="NO"/>
  </r>
  <r>
    <n v="150000140"/>
    <s v="150000140FS00"/>
    <s v="150000140-C06"/>
    <x v="0"/>
    <s v="SALSAS Y ADEREZOS"/>
    <s v="MAYONESAS"/>
    <s v="MAYONESA DELI HELLMANNS 1,94 KG "/>
    <s v="UN"/>
    <s v="C06"/>
    <s v="Caja 6 Unidades"/>
    <s v="SECO"/>
    <s v="NFS"/>
    <n v="28920"/>
    <x v="1"/>
    <n v="45000"/>
    <n v="-1"/>
    <s v="ACTIVO"/>
    <m/>
    <m/>
    <s v=""/>
    <m/>
    <s v="INDICAR PRECIO VTA"/>
    <s v="-"/>
    <e v="#VALUE!"/>
    <n v="12"/>
    <e v="#VALUE!"/>
    <s v="SI"/>
    <n v="0.03"/>
    <s v="NO"/>
  </r>
  <r>
    <n v="102202050"/>
    <s v="102202050FS00"/>
    <s v="102202050-C24"/>
    <x v="0"/>
    <s v="OTROS ABARROTES"/>
    <s v="PASTAS"/>
    <s v="CABELLOS DE ANGEL DON VITTORIO 400 G "/>
    <s v="UN"/>
    <s v="C24"/>
    <s v="Caja 24 Unidades"/>
    <s v="SECO"/>
    <s v="IFS"/>
    <n v="9132.1"/>
    <x v="2"/>
    <n v="17000"/>
    <n v="-1"/>
    <s v="VIAS DESCONTINUACION"/>
    <s v="VIAS DESCONTINUACION"/>
    <m/>
    <s v="HASTA AGOTAR STOCK"/>
    <m/>
    <s v="INDICAR PRECIO VTA"/>
    <s v="-"/>
    <e v="#VALUE!"/>
    <n v="9.6"/>
    <e v="#VALUE!"/>
    <s v="SI"/>
    <n v="0.2"/>
    <s v="NO"/>
  </r>
  <r>
    <n v="104534160"/>
    <s v="104534160FS00"/>
    <s v="104534160-C12"/>
    <x v="0"/>
    <s v="SALSAS Y ADEREZOS"/>
    <s v="SALSAS ESPECIALES"/>
    <s v="SALSA SRIRACHA CHILI HEN'S BOTELLA 793GR "/>
    <s v="UN"/>
    <s v="C12"/>
    <s v="Caja 12 Unidades"/>
    <s v="SECO"/>
    <s v="NFS"/>
    <n v="29640"/>
    <x v="0"/>
    <n v="39900"/>
    <n v="-1"/>
    <s v="ACTIVO"/>
    <m/>
    <m/>
    <s v=""/>
    <m/>
    <s v="INDICAR PRECIO VTA"/>
    <s v="-"/>
    <e v="#VALUE!"/>
    <n v="9.48"/>
    <e v="#VALUE!"/>
    <s v="SI"/>
    <n v="0.05"/>
    <s v="NO"/>
  </r>
  <r>
    <n v="104522020"/>
    <s v="104522020FS00"/>
    <s v="104522020-C24"/>
    <x v="0"/>
    <s v="OTROS ABARROTES"/>
    <s v="GALLETAS"/>
    <s v="GALLETA DONUTS LECHE COSTA 100 G "/>
    <s v="UN"/>
    <s v="C24"/>
    <s v="Caja 24 Unidades"/>
    <s v="SECO"/>
    <s v="NFS"/>
    <n v="14994"/>
    <x v="1"/>
    <n v="19500"/>
    <n v="-1"/>
    <s v="ACTIVO"/>
    <m/>
    <m/>
    <s v=""/>
    <m/>
    <s v="INDICAR PRECIO VTA"/>
    <s v="-"/>
    <e v="#VALUE!"/>
    <n v="2.4"/>
    <e v="#VALUE!"/>
    <s v="SI"/>
    <n v="0.03"/>
    <s v="NO"/>
  </r>
  <r>
    <n v="104528350"/>
    <s v="104528350FS00"/>
    <s v="104528350-UN"/>
    <x v="0"/>
    <s v="OTROS ABARROTES"/>
    <s v="PASTAS"/>
    <s v="ESPIRALES ITALIANISSIMO 5 KG "/>
    <s v="UN"/>
    <s v="UN"/>
    <s v="Unidad"/>
    <s v="SECO"/>
    <s v="NFS"/>
    <n v="5422"/>
    <x v="1"/>
    <n v="7800"/>
    <n v="-1"/>
    <s v="ACTIVO (AS)"/>
    <s v="ACTIVO (AS)"/>
    <m/>
    <s v=""/>
    <m/>
    <s v="INDICAR PRECIO VTA"/>
    <s v="-"/>
    <e v="#VALUE!"/>
    <n v="5"/>
    <e v="#VALUE!"/>
    <s v="SI"/>
    <n v="0.05"/>
    <s v="NO"/>
  </r>
  <r>
    <n v="201200012"/>
    <s v="201200012FS00"/>
    <s v="201200012-C15"/>
    <x v="0"/>
    <s v="SALSAS Y ADEREZOS"/>
    <s v="KETCHUP"/>
    <s v="KETCHUP DON JUAN 900 G RRP "/>
    <s v="UN"/>
    <s v="C15"/>
    <s v="Caja 15 Unidades"/>
    <s v="SECO"/>
    <s v="IJB"/>
    <n v="15251"/>
    <x v="1"/>
    <n v="28800"/>
    <n v="-1"/>
    <s v="ACTIVO (R)"/>
    <m/>
    <m/>
    <s v=""/>
    <m/>
    <s v="INDICAR PRECIO VTA"/>
    <s v="-"/>
    <e v="#VALUE!"/>
    <n v="13.5"/>
    <e v="#VALUE!"/>
    <s v="SI"/>
    <n v="0.2"/>
    <s v="NO"/>
  </r>
  <r>
    <n v="150000303"/>
    <s v="150000303FS00"/>
    <s v="150000303-C50"/>
    <x v="0"/>
    <s v="SUMINISTROS"/>
    <s v="PRODUCTOS DE LIMPIEZA"/>
    <s v="PAÑO LIMPIEZA MULTIUSO VIRUTEX 3 UDS. "/>
    <s v="UN"/>
    <s v="C50"/>
    <s v="Caja 50 Unidades"/>
    <s v="SECO"/>
    <s v="NFS"/>
    <n v="60778"/>
    <x v="1"/>
    <n v="77990"/>
    <n v="-1"/>
    <s v="ACTIVO"/>
    <m/>
    <m/>
    <s v=""/>
    <m/>
    <s v="INDICAR PRECIO VTA"/>
    <s v="-"/>
    <e v="#VALUE!"/>
    <n v="2"/>
    <e v="#VALUE!"/>
    <s v="SI"/>
    <n v="7.0000000000000007E-2"/>
    <s v="NO"/>
  </r>
  <r>
    <n v="150001831"/>
    <s v="150001831FS00"/>
    <s v="150001831-C48"/>
    <x v="0"/>
    <s v="OTROS ABARROTES"/>
    <s v="PASTAS"/>
    <s v="FIDEOS GRANIZO CAROZZI 250 G "/>
    <s v="UN"/>
    <s v="C48"/>
    <s v="Caja 48 Unidades"/>
    <s v="SECO"/>
    <s v="NFS"/>
    <n v="23872.32"/>
    <x v="1"/>
    <n v="33600"/>
    <n v="-1"/>
    <s v="ACTIVO"/>
    <m/>
    <m/>
    <s v=""/>
    <m/>
    <s v="INDICAR PRECIO VTA"/>
    <s v="-"/>
    <e v="#VALUE!"/>
    <n v="12"/>
    <e v="#VALUE!"/>
    <s v="SI"/>
    <n v="0.05"/>
    <s v="NO"/>
  </r>
  <r>
    <n v="104522090"/>
    <s v="104522090FS00"/>
    <s v="104522090-Z20"/>
    <x v="0"/>
    <s v="OTROS ABARROTES"/>
    <s v="MINI PORCIONES"/>
    <s v="MANJAR MINI COLUN 20 G "/>
    <s v="UN"/>
    <s v="Z20"/>
    <s v="Caja 120 Unidades"/>
    <s v="SECO"/>
    <s v="NFS"/>
    <n v="8880"/>
    <x v="1"/>
    <n v="11800"/>
    <n v="-1"/>
    <s v="ACTIVO"/>
    <m/>
    <m/>
    <s v=""/>
    <m/>
    <s v="INDICAR PRECIO VTA"/>
    <s v="-"/>
    <e v="#VALUE!"/>
    <n v="2.4"/>
    <e v="#VALUE!"/>
    <s v="NO"/>
    <n v="0.05"/>
    <s v="NO"/>
  </r>
  <r>
    <n v="150000076"/>
    <s v="150000076FS00"/>
    <s v="150000076-C28"/>
    <x v="0"/>
    <s v="OTROS ABARROTES"/>
    <s v="GALLETAS"/>
    <s v="GALLETA COCO COSTA 125 G "/>
    <s v="UN"/>
    <s v="C28"/>
    <s v="Caja 28 Unidades"/>
    <s v="SECO"/>
    <s v="NFS"/>
    <n v="13411.44"/>
    <x v="1"/>
    <n v="19000"/>
    <n v="-1"/>
    <s v="ACTIVO"/>
    <m/>
    <m/>
    <s v=""/>
    <m/>
    <s v="INDICAR PRECIO VTA"/>
    <s v="-"/>
    <e v="#VALUE!"/>
    <n v="3.5"/>
    <e v="#VALUE!"/>
    <s v="SI"/>
    <n v="0.05"/>
    <s v="NO"/>
  </r>
  <r>
    <n v="104516010"/>
    <s v="104516010FS00"/>
    <s v="104516010-C10"/>
    <x v="0"/>
    <s v="ACEITUNAS Y ENCURTIDOS"/>
    <s v="ACEITUNAS"/>
    <s v="ACEITUNA NEGRA RODAJA 936 G "/>
    <s v="UN"/>
    <s v="C10"/>
    <s v="Caja 10 Unidades"/>
    <s v="SECO"/>
    <s v="IFS"/>
    <n v="26217"/>
    <x v="1"/>
    <n v="39700"/>
    <n v="-1"/>
    <s v="ACTIVO"/>
    <m/>
    <m/>
    <s v=""/>
    <m/>
    <s v="INDICAR PRECIO VTA"/>
    <s v="-"/>
    <e v="#VALUE!"/>
    <n v="9.4"/>
    <e v="#VALUE!"/>
    <s v="SI"/>
    <n v="0.03"/>
    <s v="NO"/>
  </r>
  <r>
    <n v="104526970"/>
    <s v="104526970FS00"/>
    <s v="104526970-D30"/>
    <x v="0"/>
    <s v="OTROS ABARROTES"/>
    <s v="PASTAS"/>
    <s v="QUIFAROS LUCCHETTI 400 G "/>
    <s v="UN"/>
    <s v="D30"/>
    <s v="Display 30 Unidades"/>
    <s v="SECO"/>
    <s v="NFS"/>
    <n v="15090"/>
    <x v="1"/>
    <n v="21600"/>
    <n v="-1"/>
    <s v="ACTIVO (AS)"/>
    <s v="ACTIVO (AS)"/>
    <m/>
    <s v=""/>
    <m/>
    <s v="INDICAR PRECIO VTA"/>
    <s v="-"/>
    <e v="#VALUE!"/>
    <n v="12"/>
    <e v="#VALUE!"/>
    <s v="SI"/>
    <n v="0.05"/>
    <s v="NO"/>
  </r>
  <r>
    <n v="150000883"/>
    <s v="150000883FS00"/>
    <s v="150000883-C16"/>
    <x v="0"/>
    <s v="OTROS ABARROTES"/>
    <s v="OTROS"/>
    <s v="POLENTA DIVELLA 500 G "/>
    <s v="UN"/>
    <s v="C16"/>
    <s v="Caja 16 Unidades"/>
    <s v="SECO"/>
    <s v="NFS"/>
    <n v="21652.799999999999"/>
    <x v="1"/>
    <n v="30700"/>
    <n v="-1"/>
    <s v="ACTIVO"/>
    <m/>
    <m/>
    <s v=""/>
    <m/>
    <s v="INDICAR PRECIO VTA"/>
    <s v="-"/>
    <e v="#VALUE!"/>
    <n v="8"/>
    <e v="#VALUE!"/>
    <s v="SI"/>
    <n v="7.0000000000000007E-2"/>
    <s v="NO"/>
  </r>
  <r>
    <n v="104535160"/>
    <s v="104535160FS00"/>
    <s v="104535160-D10"/>
    <x v="0"/>
    <s v="OTROS ABARROTES"/>
    <s v="LEGUMBRES"/>
    <s v="POROTOS HALLADOS LOS GRANOS 1 KG "/>
    <s v="UN"/>
    <s v="D10"/>
    <s v="Display 10 Unidades"/>
    <s v="SECO"/>
    <s v="NFS"/>
    <n v="13980"/>
    <x v="1"/>
    <n v="22400"/>
    <n v="-1"/>
    <s v="NPI (R)"/>
    <m/>
    <m/>
    <s v=""/>
    <m/>
    <s v="INDICAR PRECIO VTA"/>
    <s v="-"/>
    <e v="#VALUE!"/>
    <n v="10"/>
    <e v="#VALUE!"/>
    <s v="SI"/>
    <n v="0.03"/>
    <s v="NO"/>
  </r>
  <r>
    <n v="150001883"/>
    <s v="150001883FS00"/>
    <s v="150001883-UN"/>
    <x v="0"/>
    <s v="ACEITES Y VINAGRES"/>
    <s v="VINAGRES"/>
    <s v="VINAGRE TINTO HERNANDEZ PLAZA 5 L "/>
    <s v="UN"/>
    <s v="UN"/>
    <s v="Unidad"/>
    <s v="SECO"/>
    <s v="NFS"/>
    <n v="1863.21"/>
    <x v="1"/>
    <n v="4500"/>
    <n v="-1"/>
    <s v="ACTIVO"/>
    <m/>
    <m/>
    <s v=""/>
    <m/>
    <s v="INDICAR PRECIO VTA"/>
    <s v="-"/>
    <e v="#VALUE!"/>
    <n v="5"/>
    <e v="#VALUE!"/>
    <s v="SI"/>
    <n v="0.03"/>
    <s v="NO"/>
  </r>
  <r>
    <n v="104532560"/>
    <s v="104532560FS00"/>
    <s v="104532560-C12"/>
    <x v="0"/>
    <s v="SUMINISTROS"/>
    <s v="PRODUCTOS TISSUE"/>
    <s v="85261 SERV RESTAURANT 1H 30X33CM 200 UDS "/>
    <s v="UN"/>
    <s v="C12"/>
    <s v="Caja 12 Unidades"/>
    <s v="SECO"/>
    <s v="NFS"/>
    <n v="21060"/>
    <x v="1"/>
    <n v="28000"/>
    <n v="-1"/>
    <s v="ACTIVO (R)"/>
    <m/>
    <m/>
    <s v=""/>
    <m/>
    <s v="INDICAR PRECIO VTA"/>
    <s v="-"/>
    <e v="#VALUE!"/>
    <n v="4.2"/>
    <e v="#VALUE!"/>
    <s v="SI"/>
    <n v="7.0000000000000007E-2"/>
    <s v="NO"/>
  </r>
  <r>
    <n v="150000141"/>
    <s v="150000141FS00"/>
    <s v="150000141-C10"/>
    <x v="0"/>
    <s v="SALSAS Y ADEREZOS"/>
    <s v="MAYONESAS"/>
    <s v="MAYONESA DELI HELLMANNS 970 G "/>
    <s v="UN"/>
    <s v="C10"/>
    <s v="Caja 10 Unidades"/>
    <s v="SECO"/>
    <s v="NFS"/>
    <n v="33174.699999999997"/>
    <x v="1"/>
    <n v="41900"/>
    <n v="-1"/>
    <s v="ACTIVO"/>
    <m/>
    <m/>
    <s v=""/>
    <m/>
    <s v="INDICAR PRECIO VTA"/>
    <s v="-"/>
    <e v="#VALUE!"/>
    <n v="10"/>
    <e v="#VALUE!"/>
    <s v="SI"/>
    <n v="0.03"/>
    <s v="NO"/>
  </r>
  <r>
    <n v="150000983"/>
    <s v="150000983FS00"/>
    <s v="150000983-C06"/>
    <x v="0"/>
    <s v="CONDIMENTOS"/>
    <s v="SEMILLAS"/>
    <s v="ALCAPARRA FRASCO GOURMET 965 G "/>
    <s v="UN"/>
    <s v="C06"/>
    <s v="Caja 6 Unidades"/>
    <s v="SECO"/>
    <s v="NFS"/>
    <n v="32961.300000000003"/>
    <x v="1"/>
    <n v="45000"/>
    <n v="-1"/>
    <s v="ACTIVO"/>
    <m/>
    <m/>
    <s v=""/>
    <m/>
    <s v="INDICAR PRECIO VTA"/>
    <s v="-"/>
    <e v="#VALUE!"/>
    <n v="8.94"/>
    <e v="#VALUE!"/>
    <s v="SI"/>
    <n v="7.0000000000000007E-2"/>
    <s v="NO"/>
  </r>
  <r>
    <n v="104528400"/>
    <s v="104528400FS00"/>
    <s v="104528400-UN"/>
    <x v="0"/>
    <s v="OTROS ABARROTES"/>
    <s v="PASTAS"/>
    <s v="TALLARIN N°77 ITALIANISSIMO 5 KG "/>
    <s v="UN"/>
    <s v="UN"/>
    <s v="Unidad"/>
    <s v="SECO"/>
    <s v="NFS"/>
    <n v="5484"/>
    <x v="1"/>
    <n v="7800"/>
    <n v="-1"/>
    <s v="ACTIVO (AS)"/>
    <s v="ACTIVO (AS)"/>
    <m/>
    <s v=""/>
    <m/>
    <s v="INDICAR PRECIO VTA"/>
    <s v="-"/>
    <e v="#VALUE!"/>
    <n v="5"/>
    <e v="#VALUE!"/>
    <s v="SI"/>
    <n v="0.05"/>
    <s v="NO"/>
  </r>
  <r>
    <n v="150000305"/>
    <s v="150000305FS00"/>
    <s v="150000305-C48"/>
    <x v="0"/>
    <s v="SUMINISTROS"/>
    <s v="PRODUCTOS DE LIMPIEZA"/>
    <s v="TRAPERO DOBLE C/OJAL 50X50 VIRUTEX "/>
    <s v="UN"/>
    <s v="C48"/>
    <s v="Caja 48 Unidades"/>
    <s v="SECO"/>
    <s v="NFS"/>
    <n v="47959.199999999997"/>
    <x v="1"/>
    <n v="66200"/>
    <n v="-1"/>
    <s v="ACTIVO"/>
    <m/>
    <m/>
    <s v=""/>
    <m/>
    <s v="INDICAR PRECIO VTA"/>
    <s v="-"/>
    <e v="#VALUE!"/>
    <n v="6.72"/>
    <e v="#VALUE!"/>
    <s v="SI"/>
    <n v="0.03"/>
    <s v="NO"/>
  </r>
  <r>
    <n v="201200011"/>
    <s v="201200011FS00"/>
    <s v="201200011-C15"/>
    <x v="0"/>
    <s v="SALSAS Y ADEREZOS"/>
    <s v="SALSAS DE AJI"/>
    <s v="SALSA AJI DON JUAN 900 G RRP "/>
    <s v="UN"/>
    <s v="C15"/>
    <s v="Caja 15 Unidades"/>
    <s v="SECO"/>
    <s v="IJB"/>
    <n v="8003"/>
    <x v="1"/>
    <n v="16600"/>
    <n v="-1"/>
    <s v="ACTIVO (R)"/>
    <m/>
    <m/>
    <s v=""/>
    <m/>
    <s v="INDICAR PRECIO VTA"/>
    <s v="-"/>
    <e v="#VALUE!"/>
    <n v="13.5"/>
    <e v="#VALUE!"/>
    <s v="SI"/>
    <n v="0.05"/>
    <s v="NO"/>
  </r>
  <r>
    <n v="104529990"/>
    <s v="104529990FS00"/>
    <s v="104529990-D05"/>
    <x v="0"/>
    <s v="OTROS ABARROTES"/>
    <s v="ARROZ"/>
    <s v="ARROZ SUSHI TUCAPEL 2 KG "/>
    <s v="UN"/>
    <s v="D05"/>
    <s v="Display 5 Unidades"/>
    <s v="SECO"/>
    <s v="NFS"/>
    <n v="10600"/>
    <x v="0"/>
    <n v="17000"/>
    <n v="-1"/>
    <s v="ACTIVO"/>
    <m/>
    <m/>
    <s v=""/>
    <m/>
    <s v="INDICAR PRECIO VTA"/>
    <s v="-"/>
    <e v="#VALUE!"/>
    <n v="10"/>
    <e v="#VALUE!"/>
    <s v="SI"/>
    <n v="0.03"/>
    <s v="NO"/>
  </r>
  <r>
    <n v="104526090"/>
    <s v="104526090FS00"/>
    <s v="104526090-C10"/>
    <x v="0"/>
    <s v="OTROS ABARROTES"/>
    <s v="SAL"/>
    <s v="SAL FINA 1 KG "/>
    <s v="UN"/>
    <s v="C10"/>
    <s v="Caja 10 Unidades"/>
    <s v="SECO"/>
    <s v="NFS"/>
    <n v="1835.2"/>
    <x v="1"/>
    <n v="4900"/>
    <n v="-1"/>
    <s v="ACTIVO"/>
    <m/>
    <m/>
    <s v=""/>
    <m/>
    <s v="INDICAR PRECIO VTA"/>
    <s v="-"/>
    <e v="#VALUE!"/>
    <n v="10"/>
    <e v="#VALUE!"/>
    <s v="SI"/>
    <n v="0.02"/>
    <s v="NO"/>
  </r>
  <r>
    <n v="104534560"/>
    <s v="104534560FS00"/>
    <s v="104534560-C24"/>
    <x v="0"/>
    <s v="SUMINISTROS"/>
    <s v="DESECHABLES"/>
    <s v="BOLSA BASURA BIO 50X70 VIRUTEX 10 UDS. "/>
    <s v="UN"/>
    <s v="C24"/>
    <s v="Caja 24 Unidades"/>
    <s v="SECO"/>
    <s v="NFS"/>
    <n v="7944"/>
    <x v="1"/>
    <n v="11680"/>
    <n v="-1"/>
    <s v="ACTIVO (R)"/>
    <m/>
    <m/>
    <s v=""/>
    <m/>
    <s v="INDICAR PRECIO VTA"/>
    <s v="-"/>
    <e v="#VALUE!"/>
    <n v="3.36"/>
    <e v="#VALUE!"/>
    <s v="SI"/>
    <n v="0.05"/>
    <s v="NO"/>
  </r>
  <r>
    <n v="104528390"/>
    <s v="104528390FS00"/>
    <s v="104528390-UN"/>
    <x v="0"/>
    <s v="OTROS ABARROTES"/>
    <s v="PASTAS"/>
    <s v="SPAGHETTI N°5 ITALIANISSIMO 5 KG "/>
    <s v="UN"/>
    <s v="UN"/>
    <s v="Unidad"/>
    <s v="SECO"/>
    <s v="NFS"/>
    <n v="5429"/>
    <x v="1"/>
    <n v="7800"/>
    <n v="-1"/>
    <s v="ACTIVO (AS)"/>
    <s v="ACTIVO (AS)"/>
    <m/>
    <s v=""/>
    <m/>
    <s v="INDICAR PRECIO VTA"/>
    <s v="-"/>
    <e v="#VALUE!"/>
    <n v="5"/>
    <e v="#VALUE!"/>
    <s v="SI"/>
    <n v="0.05"/>
    <s v="NO"/>
  </r>
  <r>
    <n v="150000297"/>
    <s v="150000297FS00"/>
    <s v="150000297-Z00"/>
    <x v="0"/>
    <s v="SUMINISTROS"/>
    <s v="PRODUCTOS DE LIMPIEZA"/>
    <s v="ESPONJA FIBRA VERDE VIRUTEX "/>
    <s v="UN"/>
    <s v="Z00"/>
    <s v="Caja 100 Unidades"/>
    <s v="SECO"/>
    <s v="NFS"/>
    <n v="18227"/>
    <x v="1"/>
    <n v="26000"/>
    <n v="-1"/>
    <s v="ACTIVO"/>
    <m/>
    <m/>
    <s v=""/>
    <m/>
    <s v="INDICAR PRECIO VTA"/>
    <s v="-"/>
    <e v="#VALUE!"/>
    <n v="2"/>
    <e v="#VALUE!"/>
    <s v="NO"/>
    <n v="0.03"/>
    <s v="NO"/>
  </r>
  <r>
    <n v="104527960"/>
    <s v="104527960FS00"/>
    <s v="104527960-C40"/>
    <x v="0"/>
    <s v="CONDIMENTOS"/>
    <s v="ESPECIAS"/>
    <s v="ALIÑO COMPLETO 250 G "/>
    <s v="UN"/>
    <s v="C40"/>
    <s v="Caja 40 Unidades"/>
    <s v="SECO"/>
    <s v="NFS"/>
    <n v="33480"/>
    <x v="1"/>
    <n v="45000"/>
    <n v="-1"/>
    <s v="ACTIVO"/>
    <m/>
    <m/>
    <s v=""/>
    <m/>
    <s v="INDICAR PRECIO VTA"/>
    <s v="-"/>
    <e v="#VALUE!"/>
    <n v="10"/>
    <e v="#VALUE!"/>
    <s v="SI"/>
    <n v="0.03"/>
    <s v="NO"/>
  </r>
  <r>
    <n v="150000158"/>
    <s v="150000158FS00"/>
    <s v="150000158-C05"/>
    <x v="0"/>
    <s v="OTROS ABARROTES"/>
    <s v="OTROS"/>
    <s v="PURE DE PAPAS EN ESCAMAS KNORR 2 KG "/>
    <s v="UN"/>
    <s v="C05"/>
    <s v="Caja 5 Unidades"/>
    <s v="SECO"/>
    <s v="NFS"/>
    <n v="49726.6"/>
    <x v="1"/>
    <n v="74000"/>
    <n v="-1"/>
    <s v="ACTIVO"/>
    <m/>
    <m/>
    <s v=""/>
    <m/>
    <s v="INDICAR PRECIO VTA"/>
    <s v="-"/>
    <e v="#VALUE!"/>
    <n v="10"/>
    <e v="#VALUE!"/>
    <s v="SI"/>
    <n v="7.0000000000000007E-2"/>
    <s v="NO"/>
  </r>
  <r>
    <n v="104523990"/>
    <s v="104523990FS00"/>
    <s v="104523990-C48"/>
    <x v="0"/>
    <s v="CONSERVAS"/>
    <s v="FRUTAS"/>
    <s v="FRUTA LISTA DURAZNO C/JUGO DE UVA 113 G "/>
    <s v="UN"/>
    <s v="C48"/>
    <s v="Caja 48 Unidades"/>
    <s v="SECO"/>
    <s v="NFS"/>
    <n v="13034.880000000001"/>
    <x v="1"/>
    <n v="17000"/>
    <n v="-1"/>
    <s v="ACTIVO"/>
    <m/>
    <m/>
    <s v=""/>
    <m/>
    <s v="INDICAR PRECIO VTA"/>
    <s v="-"/>
    <e v="#VALUE!"/>
    <n v="5.4240000000000004"/>
    <e v="#VALUE!"/>
    <s v="NO"/>
    <n v="7.0000000000000007E-2"/>
    <s v="NO"/>
  </r>
  <r>
    <n v="102500009"/>
    <s v="102500009FS00"/>
    <s v="102500009-C14"/>
    <x v="0"/>
    <s v="OTROS ABARROTES"/>
    <s v="PASTAS"/>
    <s v="PENNE RIGATE S/GLUTEN BARILLA 400G "/>
    <s v="UN"/>
    <s v="C14"/>
    <s v="Caja 14 Unidades"/>
    <s v="SECO"/>
    <s v="FIB"/>
    <n v="25259"/>
    <x v="1"/>
    <n v="28900"/>
    <n v="-1"/>
    <s v="ACTIVO"/>
    <m/>
    <m/>
    <s v=""/>
    <m/>
    <s v="INDICAR PRECIO VTA"/>
    <s v="-"/>
    <e v="#VALUE!"/>
    <n v="5.6"/>
    <e v="#VALUE!"/>
    <s v="SI"/>
    <n v="0.03"/>
    <s v="NO"/>
  </r>
  <r>
    <n v="201220930"/>
    <s v="201220930FS00"/>
    <s v="201220930-C24"/>
    <x v="0"/>
    <s v="SALSAS Y ADEREZOS"/>
    <s v="SALSAS DE AJI"/>
    <s v="AJI EN CREMA PET DON JUAN 240 G EN RRP "/>
    <s v="UN"/>
    <s v="C24"/>
    <s v="Caja 24 Unidades"/>
    <s v="SECO"/>
    <s v="FIB"/>
    <n v="7672.5300000000007"/>
    <x v="1"/>
    <n v="15000"/>
    <n v="-1"/>
    <s v="ACTIVO"/>
    <m/>
    <m/>
    <s v=""/>
    <m/>
    <s v="INDICAR PRECIO VTA"/>
    <s v="-"/>
    <e v="#VALUE!"/>
    <n v="5.76"/>
    <e v="#VALUE!"/>
    <s v="SI"/>
    <n v="0.2"/>
    <s v="NO"/>
  </r>
  <r>
    <n v="150000306"/>
    <s v="150000306FS00"/>
    <s v="150000306-Z00"/>
    <x v="0"/>
    <s v="SUMINISTROS"/>
    <s v="PRODUCTOS DE LIMPIEZA"/>
    <s v="TRAPERO SIMPLE C/OJAL 50X50 VIRUTEX "/>
    <s v="UN"/>
    <s v="Z00"/>
    <s v="Caja 100 Unidades"/>
    <s v="SECO"/>
    <s v="NFS"/>
    <n v="66523"/>
    <x v="1"/>
    <n v="84990"/>
    <n v="-1"/>
    <s v="ACTIVO"/>
    <m/>
    <m/>
    <s v=""/>
    <m/>
    <s v="INDICAR PRECIO VTA"/>
    <s v="-"/>
    <e v="#VALUE!"/>
    <n v="7"/>
    <e v="#VALUE!"/>
    <s v="SI"/>
    <n v="0.05"/>
    <s v="NO"/>
  </r>
  <r>
    <n v="150001807"/>
    <s v="150001807FS00"/>
    <s v="150001807-D05"/>
    <x v="0"/>
    <s v="OTROS ABARROTES"/>
    <s v="ARROZ"/>
    <s v="ARROZ G1 NACIONAL TUCAPEL 2 KG "/>
    <s v="UN"/>
    <s v="D05"/>
    <s v="Display 5 Unidades"/>
    <s v="SECO"/>
    <s v="NFS"/>
    <n v="9489.1999999999989"/>
    <x v="0"/>
    <n v="16600"/>
    <n v="-1"/>
    <s v="ACTIVO"/>
    <m/>
    <m/>
    <s v=""/>
    <m/>
    <s v="INDICAR PRECIO VTA"/>
    <s v="-"/>
    <e v="#VALUE!"/>
    <n v="10"/>
    <e v="#VALUE!"/>
    <s v="SI"/>
    <n v="0.03"/>
    <s v="NO"/>
  </r>
  <r>
    <n v="104529150"/>
    <s v="104529150FS00"/>
    <s v="104529150-C10"/>
    <x v="0"/>
    <s v="SALSAS Y ADEREZOS"/>
    <s v="MOSTAZAS"/>
    <s v="MOSTAZA HEINZ 1 KG "/>
    <s v="UN"/>
    <s v="C10"/>
    <s v="Caja 10 Unidades"/>
    <s v="SECO"/>
    <s v="NFS"/>
    <n v="10670"/>
    <x v="1"/>
    <n v="19000"/>
    <n v="-1"/>
    <s v="ACTIVO"/>
    <m/>
    <m/>
    <s v=""/>
    <m/>
    <s v="INDICAR PRECIO VTA"/>
    <s v="-"/>
    <e v="#VALUE!"/>
    <n v="10"/>
    <e v="#VALUE!"/>
    <s v="SI"/>
    <n v="0.05"/>
    <s v="NO"/>
  </r>
  <r>
    <n v="104520060"/>
    <s v="104520060FS00"/>
    <s v="104520060-C06"/>
    <x v="0"/>
    <s v="CONSERVAS"/>
    <s v="FRUTAS"/>
    <s v="DURAZNO MITADES ZANAFOODS 3 KG "/>
    <s v="UN"/>
    <s v="C06"/>
    <s v="Caja 6 Unidades"/>
    <s v="SECO"/>
    <s v="IFS"/>
    <n v="22396.720000000001"/>
    <x v="1"/>
    <n v="53000"/>
    <n v="-1"/>
    <s v="ACTIVO"/>
    <m/>
    <m/>
    <s v=""/>
    <m/>
    <s v="INDICAR PRECIO VTA"/>
    <s v="-"/>
    <e v="#VALUE!"/>
    <n v="18"/>
    <e v="#VALUE!"/>
    <s v="SI"/>
    <n v="0.1"/>
    <s v="NO"/>
  </r>
  <r>
    <n v="102500041"/>
    <s v="102500041FS00"/>
    <s v="102500041-C12"/>
    <x v="0"/>
    <s v="OTROS ABARROTES"/>
    <s v="PASTAS"/>
    <s v="FUSILLI BARILLA 500G ESPIRAL "/>
    <s v="UN"/>
    <s v="C12"/>
    <s v="Caja 12 Unidades"/>
    <s v="SECO"/>
    <s v="FIB"/>
    <n v="14977"/>
    <x v="1"/>
    <n v="19900"/>
    <n v="-1"/>
    <s v="ACTIVO"/>
    <m/>
    <m/>
    <s v=""/>
    <m/>
    <s v="INDICAR PRECIO VTA"/>
    <s v="-"/>
    <e v="#VALUE!"/>
    <n v="6"/>
    <e v="#VALUE!"/>
    <s v="SI"/>
    <n v="0.03"/>
    <s v="NO"/>
  </r>
  <r>
    <n v="201230700"/>
    <s v="201230700FS00"/>
    <s v="201230700-UN"/>
    <x v="0"/>
    <s v="ACEITES Y VINAGRES"/>
    <s v="VINAGRES"/>
    <s v="VINAGRE VINO BLANCO DON JUAN 5 L "/>
    <s v="UN"/>
    <s v="UN"/>
    <s v="Unidad"/>
    <s v="SECO"/>
    <s v="IJB"/>
    <n v="2810.82"/>
    <x v="1"/>
    <n v="6900"/>
    <n v="-1"/>
    <s v="ACTIVO"/>
    <m/>
    <m/>
    <s v=""/>
    <m/>
    <s v="INDICAR PRECIO VTA"/>
    <s v="-"/>
    <e v="#VALUE!"/>
    <n v="5"/>
    <e v="#VALUE!"/>
    <s v="SI"/>
    <n v="0.1"/>
    <s v="NO"/>
  </r>
  <r>
    <n v="104520080"/>
    <s v="104520080FS00"/>
    <s v="104520080-C06"/>
    <x v="0"/>
    <s v="CONSERVAS"/>
    <s v="FRUTAS"/>
    <s v="COCTEL DE FRUTA 3 KG "/>
    <s v="UN"/>
    <s v="C06"/>
    <s v="Caja 6 Unidades"/>
    <s v="SECO"/>
    <s v="NFS"/>
    <n v="32582.21"/>
    <x v="1"/>
    <n v="54000"/>
    <n v="-1"/>
    <s v="ACTIVO"/>
    <m/>
    <m/>
    <s v=""/>
    <m/>
    <s v="INDICAR PRECIO VTA"/>
    <s v="-"/>
    <e v="#VALUE!"/>
    <n v="18"/>
    <e v="#VALUE!"/>
    <s v="SI"/>
    <n v="7.0000000000000007E-2"/>
    <s v="NO"/>
  </r>
  <r>
    <n v="150000582"/>
    <s v="150000582FS00"/>
    <s v="150000582-C15"/>
    <x v="0"/>
    <s v="OTROS ABARROTES"/>
    <s v="SAL"/>
    <s v="SALERO PARRILLERO LOBOS 750 G "/>
    <s v="UN"/>
    <s v="C15"/>
    <s v="Caja 15 Unidades"/>
    <s v="SECO"/>
    <s v="NFS"/>
    <n v="14641.8"/>
    <x v="1"/>
    <n v="19000"/>
    <n v="-1"/>
    <s v="ACTIVO"/>
    <m/>
    <m/>
    <s v=""/>
    <m/>
    <s v="INDICAR PRECIO VTA"/>
    <s v="-"/>
    <e v="#VALUE!"/>
    <n v="12.78"/>
    <e v="#VALUE!"/>
    <s v="SI"/>
    <n v="0.02"/>
    <s v="NO"/>
  </r>
  <r>
    <n v="150000408"/>
    <s v="150000408FS00"/>
    <s v="150000408-C24"/>
    <x v="0"/>
    <s v="OTROS ABARROTES"/>
    <s v="GALLETAS"/>
    <s v="GALLETA CRIOLLITA 100 G "/>
    <s v="UN"/>
    <s v="C24"/>
    <s v="Caja 24 Unidades"/>
    <s v="SECO"/>
    <s v="NFS"/>
    <n v="22846.800000000003"/>
    <x v="1"/>
    <n v="31100"/>
    <n v="-1"/>
    <s v="ACTIVO"/>
    <m/>
    <m/>
    <s v=""/>
    <m/>
    <s v="INDICAR PRECIO VTA"/>
    <s v="-"/>
    <e v="#VALUE!"/>
    <n v="2.4"/>
    <e v="#VALUE!"/>
    <s v="SI"/>
    <n v="0.03"/>
    <s v="NO"/>
  </r>
  <r>
    <n v="101541090"/>
    <s v="101541090FS00"/>
    <s v="101541090-C24"/>
    <x v="0"/>
    <s v="CONSERVAS"/>
    <s v="VERDURAS"/>
    <s v="CORAZONES DE ALCACHOFA ESMERALDA 400 G "/>
    <s v="UN"/>
    <s v="C24"/>
    <s v="Caja 24 Unidades"/>
    <s v="SECO"/>
    <s v="FIB"/>
    <n v="28031"/>
    <x v="1"/>
    <n v="47050.420168067227"/>
    <n v="-1"/>
    <s v="ACTIVO"/>
    <m/>
    <m/>
    <s v=""/>
    <m/>
    <s v="INDICAR PRECIO VTA"/>
    <s v="-"/>
    <e v="#VALUE!"/>
    <n v="9.6"/>
    <e v="#VALUE!"/>
    <s v="SI"/>
    <n v="0.2"/>
    <s v="NO"/>
  </r>
  <r>
    <n v="104520070"/>
    <s v="104520070FS00"/>
    <s v="104520070-C06"/>
    <x v="0"/>
    <s v="CONSERVAS"/>
    <s v="FRUTAS"/>
    <s v="DURAZNO TROCITOS ZANAFOODS 3 KG "/>
    <s v="UN"/>
    <s v="C06"/>
    <s v="Caja 6 Unidades"/>
    <s v="SECO"/>
    <s v="IFS"/>
    <n v="22603.690000000002"/>
    <x v="1"/>
    <n v="52000"/>
    <n v="-1"/>
    <s v="ACTIVO"/>
    <m/>
    <m/>
    <s v=""/>
    <m/>
    <s v="INDICAR PRECIO VTA"/>
    <s v="-"/>
    <e v="#VALUE!"/>
    <n v="18"/>
    <e v="#VALUE!"/>
    <s v="SI"/>
    <n v="0.1"/>
    <s v="NO"/>
  </r>
  <r>
    <n v="201222770"/>
    <s v="201222770FS00"/>
    <s v="201222770-C24"/>
    <x v="0"/>
    <s v="SALSAS Y ADEREZOS"/>
    <s v="MOSTAZAS"/>
    <s v="MOSTAZA PET DON JUAN 240 G EN RRP "/>
    <s v="UN"/>
    <s v="C24"/>
    <s v="Caja 24 Unidades"/>
    <s v="SECO"/>
    <s v="FIB"/>
    <n v="7471.7999999999993"/>
    <x v="1"/>
    <n v="15700"/>
    <n v="-1"/>
    <s v="ACTIVO"/>
    <m/>
    <m/>
    <s v=""/>
    <m/>
    <s v="INDICAR PRECIO VTA"/>
    <s v="-"/>
    <e v="#VALUE!"/>
    <n v="5.76"/>
    <e v="#VALUE!"/>
    <s v="SI"/>
    <n v="0.2"/>
    <s v="NO"/>
  </r>
  <r>
    <n v="150000138"/>
    <s v="150000138FS00"/>
    <s v="150000138-C06"/>
    <x v="0"/>
    <s v="SALSAS Y ADEREZOS"/>
    <s v="MAYONESAS"/>
    <s v="MAYONESA HELLMANNS 1,88 KG "/>
    <s v="UN"/>
    <s v="C06"/>
    <s v="Caja 6 Unidades"/>
    <s v="SECO"/>
    <s v="NFS"/>
    <n v="33463.26"/>
    <x v="1"/>
    <n v="38890"/>
    <n v="-1"/>
    <s v="ACTIVO"/>
    <m/>
    <m/>
    <s v=""/>
    <m/>
    <s v="INDICAR PRECIO VTA"/>
    <s v="-"/>
    <e v="#VALUE!"/>
    <n v="12"/>
    <e v="#VALUE!"/>
    <s v="SI"/>
    <n v="0.03"/>
    <s v="NO"/>
  </r>
  <r>
    <n v="104535120"/>
    <s v="104535120FS00"/>
    <s v="104535120-D10"/>
    <x v="0"/>
    <s v="OTROS ABARROTES"/>
    <s v="ARROZ"/>
    <s v="ARROZ G2 LOS GRANOS 1 KG "/>
    <s v="UN"/>
    <s v="D10"/>
    <s v="Display 10 Unidades"/>
    <s v="SECO"/>
    <s v="NFS"/>
    <n v="7490"/>
    <x v="0"/>
    <n v="13000"/>
    <n v="-1"/>
    <s v="NPI (R)"/>
    <m/>
    <m/>
    <s v=""/>
    <m/>
    <s v="INDICAR PRECIO VTA"/>
    <s v="-"/>
    <e v="#VALUE!"/>
    <n v="10"/>
    <e v="#VALUE!"/>
    <s v="SI"/>
    <n v="0.03"/>
    <s v="NO"/>
  </r>
  <r>
    <n v="150001743"/>
    <s v="150001743FS00"/>
    <s v="150001743-C36"/>
    <x v="0"/>
    <s v="OTROS ABARROTES"/>
    <s v="GALLETAS"/>
    <s v="GALLETA NIK BOCADO COSTA 71 G "/>
    <s v="UN"/>
    <s v="C36"/>
    <s v="Caja 36 Unidades"/>
    <s v="SECO"/>
    <s v="NFS"/>
    <n v="9983.8799999999992"/>
    <x v="1"/>
    <n v="12600"/>
    <n v="-1"/>
    <s v="ACTIVO"/>
    <m/>
    <m/>
    <s v=""/>
    <m/>
    <s v="INDICAR PRECIO VTA"/>
    <s v="-"/>
    <e v="#VALUE!"/>
    <n v="2.556"/>
    <e v="#VALUE!"/>
    <s v="SI"/>
    <n v="0.03"/>
    <s v="NO"/>
  </r>
  <r>
    <n v="150000579"/>
    <s v="150000579FS00"/>
    <s v="150000579-C10"/>
    <x v="0"/>
    <s v="OTROS ABARROTES"/>
    <s v="SAL"/>
    <s v="SAL FINA LOBOS 1 KG "/>
    <s v="UN"/>
    <s v="C10"/>
    <s v="Caja 10 Unidades"/>
    <s v="SECO"/>
    <s v="NFS"/>
    <n v="3316.2"/>
    <x v="1"/>
    <n v="6360"/>
    <n v="-1"/>
    <s v="ACTIVO"/>
    <m/>
    <m/>
    <s v=""/>
    <m/>
    <s v="INDICAR PRECIO VTA"/>
    <s v="-"/>
    <e v="#VALUE!"/>
    <n v="10"/>
    <e v="#VALUE!"/>
    <s v="SI"/>
    <n v="0.02"/>
    <s v="NO"/>
  </r>
  <r>
    <n v="104526280"/>
    <s v="104526280FS00"/>
    <s v="104526280-C48"/>
    <x v="0"/>
    <s v="CONSERVAS"/>
    <s v="FRUTAS"/>
    <s v="FRUTA LISTA TUTTI FRUTI C/JUGO UVA 113 G "/>
    <s v="UN"/>
    <s v="C48"/>
    <s v="Caja 48 Unidades"/>
    <s v="SECO"/>
    <s v="NFS"/>
    <n v="13824"/>
    <x v="1"/>
    <n v="17000"/>
    <n v="-1"/>
    <s v="ACTIVO"/>
    <m/>
    <m/>
    <s v=""/>
    <m/>
    <s v="INDICAR PRECIO VTA"/>
    <s v="-"/>
    <e v="#VALUE!"/>
    <n v="5.4240000000000004"/>
    <e v="#VALUE!"/>
    <s v="NO"/>
    <n v="0.03"/>
    <s v="NO"/>
  </r>
  <r>
    <n v="201700062"/>
    <s v="201700062FS00"/>
    <s v="201700062-C20"/>
    <x v="0"/>
    <s v="SNACKS Y FRUTOS SECOS"/>
    <s v="FRUTOS SECOS"/>
    <s v="MANI SALADO MARCO POLO 100 G RRP "/>
    <s v="UN"/>
    <s v="C20"/>
    <s v="Caja 20 Unidades"/>
    <s v="SECO"/>
    <s v="FIB"/>
    <n v="1787.5"/>
    <x v="2"/>
    <n v="5873.9495798319331"/>
    <n v="-1"/>
    <s v="VIAS DESCONTINUACION"/>
    <s v="VIAS DESCONTINUACION"/>
    <m/>
    <s v="HASTA AGOTAR STOCK"/>
    <m/>
    <s v="INDICAR PRECIO VTA"/>
    <s v="-"/>
    <e v="#VALUE!"/>
    <n v="2"/>
    <e v="#VALUE!"/>
    <s v="NO"/>
    <n v="0.1"/>
    <s v="NO"/>
  </r>
  <r>
    <n v="150000581"/>
    <s v="150000581FS00"/>
    <s v="150000581-C15"/>
    <x v="0"/>
    <s v="OTROS ABARROTES"/>
    <s v="SAL"/>
    <s v="SALERO LOBOS 500 G "/>
    <s v="UN"/>
    <s v="C15"/>
    <s v="Caja 15 Unidades"/>
    <s v="SECO"/>
    <s v="NFS"/>
    <n v="10932.15"/>
    <x v="1"/>
    <n v="14000"/>
    <n v="-1"/>
    <s v="ACTIVO"/>
    <m/>
    <m/>
    <s v=""/>
    <m/>
    <s v="INDICAR PRECIO VTA"/>
    <s v="-"/>
    <e v="#VALUE!"/>
    <n v="8.34"/>
    <e v="#VALUE!"/>
    <s v="SI"/>
    <n v="0.02"/>
    <s v="NO"/>
  </r>
  <r>
    <n v="104530240"/>
    <s v="104530240FS00"/>
    <s v="104530240-C06"/>
    <x v="0"/>
    <s v="ACEITUNAS Y ENCURTIDOS"/>
    <s v="ENCURTIDOS"/>
    <s v="PEPINILLO MEDIANO TRAVERSO 1 KG "/>
    <s v="UN"/>
    <s v="C06"/>
    <s v="Caja 6 Unidades"/>
    <s v="SECO"/>
    <s v="NFS"/>
    <n v="14046"/>
    <x v="1"/>
    <n v="18990"/>
    <n v="-1"/>
    <s v="ACTIVO (R)"/>
    <m/>
    <m/>
    <s v=""/>
    <m/>
    <s v="INDICAR PRECIO VTA"/>
    <s v="-"/>
    <e v="#VALUE!"/>
    <n v="7.8"/>
    <e v="#VALUE!"/>
    <s v="SI"/>
    <n v="0.05"/>
    <s v="NO"/>
  </r>
  <r>
    <n v="150000324"/>
    <s v="150000324FS00"/>
    <s v="150000324-D10"/>
    <x v="0"/>
    <s v="OTROS ABARROTES"/>
    <s v="ARROZ"/>
    <s v="ARROZ G1 INTEGRAL TUCAPEL 1 KG "/>
    <s v="UN"/>
    <s v="D10"/>
    <s v="Display 10 Unidades"/>
    <s v="SECO"/>
    <s v="NFS"/>
    <n v="9541.2999999999993"/>
    <x v="0"/>
    <n v="17600"/>
    <n v="-1"/>
    <s v="ACTIVO"/>
    <m/>
    <m/>
    <s v=""/>
    <m/>
    <s v="INDICAR PRECIO VTA"/>
    <s v="-"/>
    <e v="#VALUE!"/>
    <n v="10.1"/>
    <e v="#VALUE!"/>
    <s v="SI"/>
    <n v="0.03"/>
    <s v="NO"/>
  </r>
  <r>
    <n v="104525120"/>
    <s v="104525120FS00"/>
    <s v="104525120-C10"/>
    <x v="0"/>
    <s v="SALSAS Y ADEREZOS"/>
    <s v="SALSAS DE TOMATE"/>
    <s v="TRIPLE CONCENTRADO TOMATE CAROZZI 1 KG "/>
    <s v="UN"/>
    <s v="C10"/>
    <s v="Caja 10 Unidades"/>
    <s v="SECO"/>
    <s v="NFS"/>
    <n v="24644.699999999997"/>
    <x v="1"/>
    <n v="31000"/>
    <n v="-1"/>
    <s v="ACTIVO"/>
    <m/>
    <m/>
    <s v=""/>
    <m/>
    <s v="INDICAR PRECIO VTA"/>
    <s v="-"/>
    <e v="#VALUE!"/>
    <n v="10"/>
    <e v="#VALUE!"/>
    <s v="SI"/>
    <n v="0.03"/>
    <s v="NO"/>
  </r>
  <r>
    <n v="101200010"/>
    <s v="101200010FS00"/>
    <s v="101200010-C24"/>
    <x v="0"/>
    <s v="CONDIMENTOS"/>
    <s v="SEMILLAS"/>
    <s v="ALCAPARRA EDRA 110 G "/>
    <s v="UN"/>
    <s v="C24"/>
    <s v="Caja 24 Unidades"/>
    <s v="SECO"/>
    <s v="FIB"/>
    <n v="12652"/>
    <x v="1"/>
    <n v="26882.352941176472"/>
    <n v="-1"/>
    <s v="ACTIVO"/>
    <m/>
    <m/>
    <s v=""/>
    <m/>
    <s v="INDICAR PRECIO VTA"/>
    <s v="-"/>
    <e v="#VALUE!"/>
    <n v="2.64"/>
    <e v="#VALUE!"/>
    <s v="SI"/>
    <n v="0.2"/>
    <s v="NO"/>
  </r>
  <r>
    <n v="150000142"/>
    <s v="150000142FS00"/>
    <s v="150000142-C10"/>
    <x v="0"/>
    <s v="SALSAS Y ADEREZOS"/>
    <s v="MAYONESAS"/>
    <s v="MAYONESA HELLMANNS 940 G "/>
    <s v="UN"/>
    <s v="C10"/>
    <s v="Caja 10 Unidades"/>
    <s v="SECO"/>
    <s v="NFS"/>
    <n v="29272.800000000003"/>
    <x v="1"/>
    <n v="38600"/>
    <n v="-1"/>
    <s v="ACTIVO"/>
    <m/>
    <m/>
    <s v=""/>
    <m/>
    <s v="INDICAR PRECIO VTA"/>
    <s v="-"/>
    <e v="#VALUE!"/>
    <n v="9.4"/>
    <e v="#VALUE!"/>
    <s v="SI"/>
    <n v="0.03"/>
    <s v="NO"/>
  </r>
  <r>
    <n v="104528290"/>
    <s v="104528290FS00"/>
    <s v="104528290-V28"/>
    <x v="0"/>
    <s v="SALSAS Y ADEREZOS"/>
    <s v="MINI PORCIONES"/>
    <s v="MAYONESA MINI DELI HELLMANNS 7 G "/>
    <s v="UN"/>
    <s v="V28"/>
    <s v="Caja 528 Unidades"/>
    <s v="SECO"/>
    <s v="NFS"/>
    <n v="19536"/>
    <x v="1"/>
    <n v="29000"/>
    <n v="-1"/>
    <s v="ACTIVO"/>
    <m/>
    <m/>
    <s v=""/>
    <m/>
    <s v="INDICAR PRECIO VTA"/>
    <s v="-"/>
    <e v="#VALUE!"/>
    <n v="3.6960000000000002"/>
    <e v="#VALUE!"/>
    <s v="NO"/>
    <n v="7.0000000000000007E-2"/>
    <s v="NO"/>
  </r>
  <r>
    <n v="150002051"/>
    <s v="150002051FS00"/>
    <s v="150002051-C18"/>
    <x v="0"/>
    <s v="SUMINISTROS"/>
    <s v="PRODUCTOS TISSUE"/>
    <s v="85116 SERV INTERFOLIADA 2H 400 UDS. "/>
    <s v="UN"/>
    <s v="C18"/>
    <s v="Caja 18 Unidades"/>
    <s v="SECO"/>
    <s v="NFS"/>
    <n v="21021.48"/>
    <x v="1"/>
    <n v="28000"/>
    <n v="-1"/>
    <s v="ACTIVO"/>
    <m/>
    <m/>
    <s v=""/>
    <m/>
    <s v="INDICAR PRECIO VTA"/>
    <s v="-"/>
    <e v="#VALUE!"/>
    <n v="2.7"/>
    <e v="#VALUE!"/>
    <s v="SI"/>
    <n v="0.03"/>
    <s v="NO"/>
  </r>
  <r>
    <n v="104530120"/>
    <s v="104530120FS00"/>
    <s v="104530120-C12"/>
    <x v="0"/>
    <s v="ACEITES Y VINAGRES"/>
    <s v="ACETOS BALSAMICOS"/>
    <s v="ACETO BALSAMICO IMPERATORE 500 CC "/>
    <s v="UN"/>
    <s v="C12"/>
    <s v="Caja 12 Unidades"/>
    <s v="SECO"/>
    <s v="NFS"/>
    <n v="15696"/>
    <x v="1"/>
    <n v="21588"/>
    <n v="-1"/>
    <s v="ACTIVO (R)"/>
    <m/>
    <m/>
    <s v=""/>
    <m/>
    <s v="INDICAR PRECIO VTA"/>
    <s v="-"/>
    <e v="#VALUE!"/>
    <n v="6"/>
    <e v="#VALUE!"/>
    <s v="SI"/>
    <n v="0.05"/>
    <s v="NO"/>
  </r>
  <r>
    <n v="104526080"/>
    <s v="104526080FS00"/>
    <s v="104526080-C10"/>
    <x v="0"/>
    <s v="OTROS ABARROTES"/>
    <s v="AZUCAR Y ENDULZANTES"/>
    <s v="AZUCAR G2 BONANZA 1 KG "/>
    <s v="UN"/>
    <s v="C10"/>
    <s v="Caja 10 Unidades"/>
    <s v="SECO"/>
    <s v="NFS"/>
    <n v="9200"/>
    <x v="1"/>
    <n v="14450"/>
    <n v="-1"/>
    <s v="ACTIVO"/>
    <m/>
    <m/>
    <s v=""/>
    <m/>
    <s v="INDICAR PRECIO VTA"/>
    <s v="-"/>
    <e v="#VALUE!"/>
    <n v="10"/>
    <e v="#VALUE!"/>
    <s v="SI"/>
    <n v="7.0000000000000007E-2"/>
    <s v="NO"/>
  </r>
  <r>
    <n v="104530140"/>
    <s v="104530140FS00"/>
    <s v="104530140-C06"/>
    <x v="0"/>
    <s v="ACEITUNAS Y ENCURTIDOS"/>
    <s v="ENCURTIDOS"/>
    <s v="CHUCRUT TRAVERSO 1 KG "/>
    <s v="UN"/>
    <s v="C06"/>
    <s v="Caja 6 Unidades"/>
    <s v="SECO"/>
    <s v="NFS"/>
    <n v="9156"/>
    <x v="0"/>
    <n v="15000"/>
    <n v="-1"/>
    <s v="ACTIVO (R)"/>
    <m/>
    <m/>
    <s v=""/>
    <m/>
    <s v="INDICAR PRECIO VTA"/>
    <s v="-"/>
    <e v="#VALUE!"/>
    <n v="7.8"/>
    <e v="#VALUE!"/>
    <s v="SI"/>
    <n v="0.05"/>
    <s v="NO"/>
  </r>
  <r>
    <n v="201222940"/>
    <s v="201222940FS00"/>
    <s v="201222940-C12"/>
    <x v="0"/>
    <s v="SALSAS Y ADEREZOS"/>
    <s v="SALSAS ESPECIALES"/>
    <s v="SALSA BARBACOA 1 KG "/>
    <s v="UN"/>
    <s v="C12"/>
    <s v="Caja 12 Unidades"/>
    <s v="SECO"/>
    <s v="IJB"/>
    <n v="10776.32"/>
    <x v="1"/>
    <n v="26400"/>
    <n v="-1"/>
    <s v="ACTIVO"/>
    <m/>
    <m/>
    <s v=""/>
    <m/>
    <s v="INDICAR PRECIO VTA"/>
    <s v="-"/>
    <e v="#VALUE!"/>
    <n v="12"/>
    <e v="#VALUE!"/>
    <s v="SI"/>
    <n v="0.2"/>
    <s v="NO"/>
  </r>
  <r>
    <n v="104531750"/>
    <s v="104531750FS00"/>
    <s v="104531750-C24"/>
    <x v="0"/>
    <s v="LICORES"/>
    <s v="COCTELES"/>
    <s v="COCTEL SPIRIT VODKA BLUEBERRY 5.5° 275CC "/>
    <s v="UN"/>
    <s v="C24"/>
    <s v="Caja 24 Unidades"/>
    <s v="SECO"/>
    <s v="NFS"/>
    <n v="21840"/>
    <x v="0"/>
    <n v="27600"/>
    <n v="-1"/>
    <s v="ACTIVO"/>
    <m/>
    <m/>
    <s v=""/>
    <m/>
    <s v="INDICAR PRECIO VTA"/>
    <s v="-"/>
    <e v="#VALUE!"/>
    <n v="12.72"/>
    <e v="#VALUE!"/>
    <s v="SI"/>
    <n v="0.03"/>
    <s v="NO"/>
  </r>
  <r>
    <n v="104520490"/>
    <s v="104520490FS00"/>
    <s v="104520490-C10"/>
    <x v="0"/>
    <s v="ACEITUNAS Y ENCURTIDOS"/>
    <s v="ACEITUNAS"/>
    <s v="ACEITUNA SEVILLANA RODAJA 936 G "/>
    <s v="UN"/>
    <s v="C10"/>
    <s v="Caja 10 Unidades"/>
    <s v="SECO"/>
    <s v="IFS"/>
    <n v="27757.46"/>
    <x v="1"/>
    <n v="44200"/>
    <n v="-1"/>
    <s v="ACTIVO"/>
    <m/>
    <m/>
    <s v=""/>
    <m/>
    <s v="INDICAR PRECIO VTA"/>
    <s v="-"/>
    <e v="#VALUE!"/>
    <n v="9.36"/>
    <e v="#VALUE!"/>
    <s v="SI"/>
    <n v="0.03"/>
    <s v="NO"/>
  </r>
  <r>
    <n v="104501080"/>
    <s v="104501080FS00"/>
    <s v="104501080-C06"/>
    <x v="0"/>
    <s v="SALSAS Y ADEREZOS"/>
    <s v="SALSAS DE TOMATE"/>
    <s v="SALSA PIZZA POMAROLA 3 KG "/>
    <s v="UN"/>
    <s v="C06"/>
    <s v="Caja 6 Unidades"/>
    <s v="SECO"/>
    <s v="NFS"/>
    <n v="20251.560000000001"/>
    <x v="1"/>
    <n v="28000"/>
    <n v="-1"/>
    <s v="ACTIVO"/>
    <m/>
    <m/>
    <s v=""/>
    <m/>
    <s v="INDICAR PRECIO VTA"/>
    <s v="-"/>
    <e v="#VALUE!"/>
    <n v="18"/>
    <e v="#VALUE!"/>
    <s v="SI"/>
    <n v="0.03"/>
    <s v="NO"/>
  </r>
  <r>
    <n v="104525110"/>
    <s v="104525110FS00"/>
    <s v="104525110-C10"/>
    <x v="0"/>
    <s v="SALSAS Y ADEREZOS"/>
    <s v="SALSAS DE TOMATE"/>
    <s v="CONCENTRADO TOMATE POMAROLA 1 KG "/>
    <s v="UN"/>
    <s v="C10"/>
    <s v="Caja 10 Unidades"/>
    <s v="SECO"/>
    <s v="NFS"/>
    <n v="21430"/>
    <x v="1"/>
    <n v="29900"/>
    <n v="-1"/>
    <s v="ACTIVO"/>
    <m/>
    <m/>
    <s v=""/>
    <m/>
    <s v="INDICAR PRECIO VTA"/>
    <s v="-"/>
    <e v="#VALUE!"/>
    <n v="10"/>
    <e v="#VALUE!"/>
    <s v="SI"/>
    <n v="0.03"/>
    <s v="NO"/>
  </r>
  <r>
    <n v="104532090"/>
    <s v="104532090FS00"/>
    <s v="104532090-C24"/>
    <x v="0"/>
    <s v="LICORES"/>
    <s v="COCTELES"/>
    <s v="COCTEL SPIRIT VODKA MOJITO 5.5° 275CC "/>
    <s v="UN"/>
    <s v="C24"/>
    <s v="Caja 24 Unidades"/>
    <s v="SECO"/>
    <s v="NFS"/>
    <n v="17064"/>
    <x v="0"/>
    <n v="27600"/>
    <n v="-1"/>
    <s v="ACTIVO"/>
    <m/>
    <m/>
    <s v=""/>
    <m/>
    <s v="INDICAR PRECIO VTA"/>
    <s v="-"/>
    <e v="#VALUE!"/>
    <n v="12.72"/>
    <e v="#VALUE!"/>
    <s v="SI"/>
    <n v="0.05"/>
    <s v="NO"/>
  </r>
  <r>
    <n v="104527550"/>
    <s v="104527550FS00"/>
    <s v="104527550-C10"/>
    <x v="0"/>
    <s v="OTROS ABARROTES"/>
    <s v="CEREALES"/>
    <s v="AVENA INSTANTANEA PURA AVENA 900 G "/>
    <s v="UN"/>
    <s v="C10"/>
    <s v="Caja 10 Unidades"/>
    <s v="SECO"/>
    <s v="NFS"/>
    <n v="9200"/>
    <x v="1"/>
    <n v="13200"/>
    <n v="-1"/>
    <s v="ACTIVO"/>
    <m/>
    <m/>
    <s v=""/>
    <m/>
    <s v="INDICAR PRECIO VTA"/>
    <s v="-"/>
    <e v="#VALUE!"/>
    <n v="9"/>
    <e v="#VALUE!"/>
    <s v="SI"/>
    <n v="0.03"/>
    <s v="NO"/>
  </r>
  <r>
    <n v="104520620"/>
    <s v="104520620FS00"/>
    <s v="104520620-D05"/>
    <x v="0"/>
    <s v="OTROS ABARROTES"/>
    <s v="ARROZ"/>
    <s v="ARROZ G2 TUCAPEL NACIONAL 2 KG "/>
    <s v="UN"/>
    <s v="D05"/>
    <s v="Display 5 Unidades"/>
    <s v="SECO"/>
    <s v="NFS"/>
    <n v="8650"/>
    <x v="0"/>
    <n v="15990"/>
    <n v="-1"/>
    <s v="ACTIVO"/>
    <m/>
    <m/>
    <s v=""/>
    <m/>
    <s v="INDICAR PRECIO VTA"/>
    <s v="-"/>
    <e v="#VALUE!"/>
    <n v="10"/>
    <e v="#VALUE!"/>
    <s v="SI"/>
    <n v="0.03"/>
    <s v="NO"/>
  </r>
  <r>
    <n v="104524270"/>
    <s v="104524270FS00"/>
    <s v="104524270-V28"/>
    <x v="0"/>
    <s v="SALSAS Y ADEREZOS"/>
    <s v="MINI PORCIONES"/>
    <s v="MOSTAZA MINI HELLMANNS 8 G "/>
    <s v="UN"/>
    <s v="V28"/>
    <s v="Caja 528 Unidades"/>
    <s v="SECO"/>
    <s v="NFS"/>
    <n v="12455.52"/>
    <x v="1"/>
    <n v="18500"/>
    <n v="-1"/>
    <s v="ACTIVO"/>
    <m/>
    <m/>
    <s v=""/>
    <m/>
    <s v="INDICAR PRECIO VTA"/>
    <s v="-"/>
    <e v="#VALUE!"/>
    <n v="4.2240000000000002"/>
    <e v="#VALUE!"/>
    <s v="NO"/>
    <n v="7.0000000000000007E-2"/>
    <s v="NO"/>
  </r>
  <r>
    <n v="104523100"/>
    <s v="104523100FS00"/>
    <s v="104523100-C42"/>
    <x v="0"/>
    <s v="SUMINISTROS"/>
    <s v="PRODUCTOS TISSUE"/>
    <s v="16509 FACIAL 2H 21X14CM ELITE 50 UDS. "/>
    <s v="UN"/>
    <s v="C42"/>
    <s v="Caja 42 Unidades"/>
    <s v="SECO"/>
    <s v="NFS"/>
    <n v="17388"/>
    <x v="1"/>
    <n v="23990"/>
    <n v="-1"/>
    <s v="ACTIVO"/>
    <m/>
    <m/>
    <s v=""/>
    <m/>
    <s v="INDICAR PRECIO VTA"/>
    <s v="-"/>
    <e v="#VALUE!"/>
    <n v="9.9960000000000004"/>
    <e v="#VALUE!"/>
    <s v="NO"/>
    <n v="0.03"/>
    <s v="NO"/>
  </r>
  <r>
    <n v="150000286"/>
    <s v="150000286FS00"/>
    <s v="150000286-C24"/>
    <x v="0"/>
    <s v="OTROS ABARROTES"/>
    <s v="MERMELADAS Y DULCES"/>
    <s v="MERMELADA BERRIES REGIMEL 200 G "/>
    <s v="UN"/>
    <s v="C24"/>
    <s v="Caja 24 Unidades"/>
    <s v="SECO"/>
    <s v="NFS"/>
    <n v="20289.12"/>
    <x v="1"/>
    <n v="25900"/>
    <n v="-1"/>
    <s v="ACTIVO"/>
    <m/>
    <m/>
    <s v=""/>
    <m/>
    <s v="INDICAR PRECIO VTA"/>
    <s v="-"/>
    <e v="#VALUE!"/>
    <n v="4.8"/>
    <e v="#VALUE!"/>
    <s v="SI"/>
    <n v="0.05"/>
    <s v="NO"/>
  </r>
  <r>
    <n v="101310075"/>
    <s v="101310075FS00"/>
    <s v="101310075-C12"/>
    <x v="0"/>
    <s v="SALSAS Y ADEREZOS"/>
    <s v="SALSAS DE AJI"/>
    <s v="AJI SMOKED INFERNO 250G "/>
    <s v="UN"/>
    <s v="C12"/>
    <s v="Caja 12 Unidades"/>
    <s v="SECO"/>
    <s v="FIB"/>
    <n v="5664"/>
    <x v="0"/>
    <n v="20500"/>
    <n v="-1"/>
    <s v="ACTIVO"/>
    <m/>
    <m/>
    <s v=""/>
    <m/>
    <s v="INDICAR PRECIO VTA"/>
    <s v="-"/>
    <e v="#VALUE!"/>
    <n v="3"/>
    <e v="#VALUE!"/>
    <s v="SI"/>
    <n v="0.2"/>
    <s v="NO"/>
  </r>
  <r>
    <n v="104512170"/>
    <s v="104512170FS00"/>
    <s v="104512170-C08"/>
    <x v="0"/>
    <s v="SNACKS Y FRUTOS SECOS"/>
    <s v="OTROS SNACKS"/>
    <s v="PANCHITOS PANCHO VILLA 500 G "/>
    <s v="UN"/>
    <s v="C08"/>
    <s v="Caja 8 Unidades"/>
    <s v="SECO"/>
    <s v="NFS"/>
    <n v="14615.35"/>
    <x v="1"/>
    <n v="20000"/>
    <n v="-1"/>
    <s v="ACTIVO"/>
    <m/>
    <m/>
    <s v=""/>
    <m/>
    <s v="INDICAR PRECIO VTA"/>
    <s v="-"/>
    <e v="#VALUE!"/>
    <n v="4"/>
    <e v="#VALUE!"/>
    <s v="SI"/>
    <n v="0.05"/>
    <s v="NO"/>
  </r>
  <r>
    <n v="104532830"/>
    <s v="104532830FS00"/>
    <s v="104532830-C06"/>
    <x v="0"/>
    <s v="SALSAS Y ADEREZOS"/>
    <s v="SALSAS DE TOMATE"/>
    <s v="TRIPLE CONCENTRADO DE TOMATE 3 KG "/>
    <s v="UN"/>
    <s v="C06"/>
    <s v="Caja 6 Unidades"/>
    <s v="SECO"/>
    <s v="NFS"/>
    <n v="35574"/>
    <x v="1"/>
    <n v="43190"/>
    <n v="-1"/>
    <s v="ACTIVO (R)"/>
    <m/>
    <m/>
    <s v=""/>
    <m/>
    <s v="INDICAR PRECIO VTA"/>
    <s v="-"/>
    <e v="#VALUE!"/>
    <n v="18"/>
    <e v="#VALUE!"/>
    <s v="SI"/>
    <n v="0.03"/>
    <s v="NO"/>
  </r>
  <r>
    <n v="104501170"/>
    <s v="104501170FS00"/>
    <s v="104501170-S00"/>
    <x v="0"/>
    <s v="OTROS ABARROTES"/>
    <s v="MINI PORCIONES"/>
    <s v="AZUCAR MINI LAVAZZA 5 G "/>
    <s v="S00"/>
    <s v="S00"/>
    <s v="Caja 800 Unidades"/>
    <s v="SECO"/>
    <s v="NFS"/>
    <n v="8081.55"/>
    <x v="1"/>
    <n v="11200"/>
    <n v="-1"/>
    <s v="ACTIVO"/>
    <m/>
    <m/>
    <s v=""/>
    <m/>
    <s v="INDICAR PRECIO VTA"/>
    <s v="-"/>
    <e v="#VALUE!"/>
    <n v="4"/>
    <e v="#VALUE!"/>
    <s v="NO"/>
    <n v="0.1"/>
    <s v="NO"/>
  </r>
  <r>
    <n v="104532720"/>
    <s v="104532720FS00"/>
    <s v="104532720-C24"/>
    <x v="0"/>
    <s v="SUMINISTROS"/>
    <s v="DESECHABLES"/>
    <s v="BOLSA BASURA BIO 80X110 VIRUTEX 10 UDS. "/>
    <s v="UN"/>
    <s v="C24"/>
    <s v="Caja 24 Unidades"/>
    <s v="SECO"/>
    <s v="NFS"/>
    <n v="22512"/>
    <x v="1"/>
    <n v="33900"/>
    <n v="-1"/>
    <s v="ACTIVO (R)"/>
    <m/>
    <m/>
    <s v=""/>
    <m/>
    <s v="INDICAR PRECIO VTA"/>
    <s v="-"/>
    <e v="#VALUE!"/>
    <n v="9.36"/>
    <e v="#VALUE!"/>
    <s v="SI"/>
    <n v="0.05"/>
    <s v="NO"/>
  </r>
  <r>
    <n v="150001863"/>
    <s v="150001863FS00"/>
    <s v="150001863-UN"/>
    <x v="0"/>
    <s v="OTROS ABARROTES"/>
    <s v="OTROS"/>
    <s v="CHUCHOCA 1 KG "/>
    <s v="UN"/>
    <s v="UN"/>
    <s v="Unidad"/>
    <s v="SECO"/>
    <s v="NFS"/>
    <n v="1449.84"/>
    <x v="1"/>
    <n v="2000"/>
    <n v="-1"/>
    <s v="ACTIVO"/>
    <m/>
    <m/>
    <s v=""/>
    <m/>
    <s v="INDICAR PRECIO VTA"/>
    <s v="-"/>
    <e v="#VALUE!"/>
    <n v="1"/>
    <e v="#VALUE!"/>
    <s v="SI"/>
    <n v="0.03"/>
    <s v="NO"/>
  </r>
  <r>
    <n v="102500005"/>
    <s v="102500005FS00"/>
    <s v="102500005-C06"/>
    <x v="0"/>
    <s v="SALSAS Y ADEREZOS"/>
    <s v="SALSAS DE TOMATE"/>
    <s v="SALSA NAPOLETANA BARILLA 400G "/>
    <s v="UN"/>
    <s v="C06"/>
    <s v="Caja 6 Unidades"/>
    <s v="SECO"/>
    <s v="FIB"/>
    <n v="9560"/>
    <x v="1"/>
    <n v="12000"/>
    <n v="-1"/>
    <s v="ACTIVO"/>
    <m/>
    <m/>
    <s v=""/>
    <m/>
    <s v="INDICAR PRECIO VTA"/>
    <s v="-"/>
    <e v="#VALUE!"/>
    <n v="2.4"/>
    <e v="#VALUE!"/>
    <s v="SI"/>
    <n v="0.03"/>
    <s v="NO"/>
  </r>
  <r>
    <n v="104530720"/>
    <s v="104530720FS00"/>
    <s v="104530720-C24"/>
    <x v="0"/>
    <s v="SUMINISTROS"/>
    <s v="PRODUCTOS TISSUE"/>
    <s v="52602 SERV MANTEL 2H 40X40CM 100 UDS. "/>
    <s v="UN"/>
    <s v="C24"/>
    <s v="Caja 24 Unidades"/>
    <s v="SECO"/>
    <s v="NFS"/>
    <n v="73337.709999999992"/>
    <x v="1"/>
    <n v="89000"/>
    <n v="-1"/>
    <s v="ACTIVO"/>
    <m/>
    <m/>
    <s v=""/>
    <m/>
    <s v="INDICAR PRECIO VTA"/>
    <s v="-"/>
    <e v="#VALUE!"/>
    <n v="2.4"/>
    <e v="#VALUE!"/>
    <s v="NO"/>
    <n v="7.0000000000000007E-2"/>
    <s v="NO"/>
  </r>
  <r>
    <n v="201700243"/>
    <s v="201700243FS00"/>
    <s v="201700243-C12"/>
    <x v="0"/>
    <s v="SNACKS Y FRUTOS SECOS"/>
    <s v="PAPAS FRITAS"/>
    <s v="PAPAS FRITAS MARCO POLO SERRANO 200 G "/>
    <s v="UN"/>
    <s v="C12"/>
    <s v="Caja 12 Unidades"/>
    <s v="SECO"/>
    <s v="FIB"/>
    <n v="5604.4800000000005"/>
    <x v="0"/>
    <n v="18400"/>
    <n v="-1"/>
    <s v="ACTIVO"/>
    <m/>
    <m/>
    <s v=""/>
    <m/>
    <s v="INDICAR PRECIO VTA"/>
    <s v="-"/>
    <e v="#VALUE!"/>
    <n v="2.4"/>
    <e v="#VALUE!"/>
    <s v="SI"/>
    <n v="0.1"/>
    <s v="NO"/>
  </r>
  <r>
    <n v="150000079"/>
    <s v="150000079FS00"/>
    <s v="150000079-C36"/>
    <x v="0"/>
    <s v="OTROS ABARROTES"/>
    <s v="GALLETAS"/>
    <s v="GALLETA FRAC CLASICA COSTA 130 G "/>
    <s v="UN"/>
    <s v="C36"/>
    <s v="Caja 36 Unidades"/>
    <s v="SECO"/>
    <s v="NFS"/>
    <n v="14840.28"/>
    <x v="1"/>
    <n v="18000"/>
    <n v="-1"/>
    <s v="ACTIVO"/>
    <m/>
    <m/>
    <s v=""/>
    <m/>
    <s v="INDICAR PRECIO VTA"/>
    <s v="-"/>
    <e v="#VALUE!"/>
    <n v="4.8600000000000003"/>
    <e v="#VALUE!"/>
    <s v="SI"/>
    <n v="0.03"/>
    <s v="NO"/>
  </r>
  <r>
    <n v="104531770"/>
    <s v="104531770FS00"/>
    <s v="104531770-C24"/>
    <x v="0"/>
    <s v="LICORES"/>
    <s v="COCTELES"/>
    <s v="COCTEL SPIRIT VODKA PINEAPPLE 5.5° 275CC "/>
    <s v="UN"/>
    <s v="C24"/>
    <s v="Caja 24 Unidades"/>
    <s v="SECO"/>
    <s v="NFS"/>
    <n v="19440"/>
    <x v="0"/>
    <n v="27600"/>
    <n v="-1"/>
    <s v="ACTIVO"/>
    <m/>
    <m/>
    <s v=""/>
    <m/>
    <s v="INDICAR PRECIO VTA"/>
    <s v="-"/>
    <e v="#VALUE!"/>
    <n v="12.72"/>
    <e v="#VALUE!"/>
    <s v="SI"/>
    <n v="0.05"/>
    <s v="NO"/>
  </r>
  <r>
    <n v="104530130"/>
    <s v="104530130FS00"/>
    <s v="104530130-C06"/>
    <x v="0"/>
    <s v="ACEITUNAS Y ENCURTIDOS"/>
    <s v="ENCURTIDOS"/>
    <s v="AMERICANA TRAVERSO 1 KG "/>
    <s v="UN"/>
    <s v="C06"/>
    <s v="Caja 6 Unidades"/>
    <s v="SECO"/>
    <s v="NFS"/>
    <n v="8994"/>
    <x v="0"/>
    <n v="16900"/>
    <n v="-1"/>
    <s v="ACTIVO (R)"/>
    <m/>
    <m/>
    <s v=""/>
    <m/>
    <s v="INDICAR PRECIO VTA"/>
    <s v="-"/>
    <e v="#VALUE!"/>
    <n v="7.8"/>
    <e v="#VALUE!"/>
    <s v="SI"/>
    <n v="0.05"/>
    <s v="NO"/>
  </r>
  <r>
    <n v="104527000"/>
    <s v="104527000FS00"/>
    <s v="104527000-D30"/>
    <x v="0"/>
    <s v="OTROS ABARROTES"/>
    <s v="PASTAS"/>
    <s v="CANUTO LUCCHETTI 400 G "/>
    <s v="UN"/>
    <s v="D30"/>
    <s v="Display 30 Unidades"/>
    <s v="SECO"/>
    <s v="NFS"/>
    <n v="15630"/>
    <x v="1"/>
    <n v="21600"/>
    <n v="-1"/>
    <s v="ACTIVO (AS)"/>
    <s v="ACTIVO (AS)"/>
    <m/>
    <s v=""/>
    <m/>
    <s v="INDICAR PRECIO VTA"/>
    <s v="-"/>
    <e v="#VALUE!"/>
    <n v="12"/>
    <e v="#VALUE!"/>
    <s v="SI"/>
    <n v="0.05"/>
    <s v="NO"/>
  </r>
  <r>
    <n v="104533640"/>
    <s v="104533640FS00"/>
    <s v="104533640-D02"/>
    <x v="0"/>
    <s v="SUMINISTROS"/>
    <s v="PRODUCTOS TISSUE"/>
    <s v="40254 TOALLA 1H PLUS EVOLUTION 250 M "/>
    <s v="UN"/>
    <s v="D02"/>
    <s v="Display 2 Unidades"/>
    <s v="SECO"/>
    <s v="NFS"/>
    <n v="11072"/>
    <x v="1"/>
    <n v="16798"/>
    <n v="-1"/>
    <s v="ACTIVO (R)"/>
    <m/>
    <m/>
    <s v=""/>
    <m/>
    <s v="INDICAR PRECIO VTA"/>
    <s v="-"/>
    <e v="#VALUE!"/>
    <n v="3.2"/>
    <e v="#VALUE!"/>
    <s v="NO"/>
    <n v="0.03"/>
    <s v="NO"/>
  </r>
  <r>
    <n v="104534490"/>
    <s v="104534490FS00"/>
    <s v="104534490-C30"/>
    <x v="0"/>
    <s v="OTROS ABARROTES"/>
    <s v="GALLETAS"/>
    <s v="GALLETA MINI DULCITAS COSTA 35 G "/>
    <s v="UN"/>
    <s v="C30"/>
    <s v="Caja 30 Unidades"/>
    <s v="SECO"/>
    <s v="NFS"/>
    <n v="4020"/>
    <x v="1"/>
    <n v="5500"/>
    <n v="-1"/>
    <s v="ACTIVO (R)"/>
    <m/>
    <m/>
    <s v=""/>
    <m/>
    <s v="INDICAR PRECIO VTA"/>
    <s v="-"/>
    <e v="#VALUE!"/>
    <n v="1.05"/>
    <e v="#VALUE!"/>
    <s v="NO"/>
    <n v="0.05"/>
    <s v="NO"/>
  </r>
  <r>
    <n v="104531470"/>
    <s v="104531470FS00"/>
    <s v="104531470-C48"/>
    <x v="0"/>
    <s v="SNACKS Y FRUTOS SECOS"/>
    <s v="PAPAS FRITAS"/>
    <s v="PAPAS ORIGINAL KRYZPO 37 G "/>
    <s v="UN"/>
    <s v="C48"/>
    <s v="Caja 48 Unidades"/>
    <s v="SECO"/>
    <s v="NFS"/>
    <n v="18864"/>
    <x v="1"/>
    <n v="24990"/>
    <n v="-1"/>
    <s v="ACTIVO"/>
    <m/>
    <m/>
    <s v=""/>
    <m/>
    <s v="INDICAR PRECIO VTA"/>
    <s v="-"/>
    <e v="#VALUE!"/>
    <n v="1.92"/>
    <e v="#VALUE!"/>
    <s v="NO"/>
    <n v="0.03"/>
    <s v="NO"/>
  </r>
  <r>
    <n v="150000988"/>
    <s v="150000988FS00"/>
    <s v="150000988-C24"/>
    <x v="0"/>
    <s v="SALSAS Y ADEREZOS"/>
    <s v="SALSAS ESPECIALES"/>
    <s v="SALSA HUMO LIQUIDO GOURMET 165 G "/>
    <s v="UN"/>
    <s v="C24"/>
    <s v="Caja 24 Unidades"/>
    <s v="SECO"/>
    <s v="NFS"/>
    <n v="30961.68"/>
    <x v="1"/>
    <n v="46000"/>
    <n v="-1"/>
    <s v="ACTIVO"/>
    <m/>
    <m/>
    <s v=""/>
    <m/>
    <s v="INDICAR PRECIO VTA"/>
    <s v="-"/>
    <e v="#VALUE!"/>
    <n v="7.44"/>
    <e v="#VALUE!"/>
    <s v="SI"/>
    <n v="7.0000000000000007E-2"/>
    <s v="NO"/>
  </r>
  <r>
    <n v="104522200"/>
    <s v="104522200FS00"/>
    <s v="104522200-2Q"/>
    <x v="0"/>
    <s v="OTROS ABARROTES"/>
    <s v="MINI PORCIONES"/>
    <s v="SUCRALOSA MINI IANSA 0,5 G "/>
    <s v="UN"/>
    <s v="2Q"/>
    <s v="Caja 2000 Unidades"/>
    <s v="SECO"/>
    <s v="NFS"/>
    <n v="13740"/>
    <x v="1"/>
    <n v="18990"/>
    <n v="-1"/>
    <s v="ACTIVO"/>
    <m/>
    <m/>
    <s v=""/>
    <m/>
    <s v="INDICAR PRECIO VTA"/>
    <s v="-"/>
    <e v="#VALUE!"/>
    <n v="2"/>
    <e v="#VALUE!"/>
    <s v="NO"/>
    <n v="0.15"/>
    <s v="NO"/>
  </r>
  <r>
    <n v="150000159"/>
    <s v="150000159FS00"/>
    <s v="150000159-C08"/>
    <x v="0"/>
    <s v="SALSAS Y ADEREZOS"/>
    <s v="SALSAS ESPECIALES"/>
    <s v="SALSA BARBACOA HELLMANNS 1 KG "/>
    <s v="UN"/>
    <s v="C08"/>
    <s v="Caja 8 Unidades"/>
    <s v="SECO"/>
    <s v="NFS"/>
    <n v="27458"/>
    <x v="1"/>
    <n v="34800"/>
    <n v="-1"/>
    <s v="ACTIVO"/>
    <m/>
    <m/>
    <s v=""/>
    <m/>
    <s v="INDICAR PRECIO VTA"/>
    <s v="-"/>
    <e v="#VALUE!"/>
    <n v="8"/>
    <e v="#VALUE!"/>
    <s v="SI"/>
    <n v="0.03"/>
    <s v="NO"/>
  </r>
  <r>
    <n v="101500001"/>
    <s v="101500001FS00"/>
    <s v="101500001-C48"/>
    <x v="0"/>
    <s v="CONSERVAS"/>
    <s v="PESCADOS"/>
    <s v="ATUN ACEITE ESMERALDA 160 G IMPORTADO "/>
    <s v="UN"/>
    <s v="C48"/>
    <s v="Caja 48 Unidades"/>
    <s v="SECO"/>
    <s v="FIB"/>
    <n v="18007.29"/>
    <x v="1"/>
    <n v="24399"/>
    <n v="-1"/>
    <s v="ACTIVO (R)"/>
    <m/>
    <m/>
    <s v=""/>
    <m/>
    <s v="INDICAR PRECIO VTA"/>
    <s v="-"/>
    <e v="#VALUE!"/>
    <n v="7.68"/>
    <e v="#VALUE!"/>
    <s v="SI"/>
    <n v="0.03"/>
    <s v="NO"/>
  </r>
  <r>
    <n v="104531440"/>
    <s v="104531440FS00"/>
    <s v="104531440-C30"/>
    <x v="0"/>
    <s v="SUMINISTROS"/>
    <s v="PRODUCTOS TISSUE"/>
    <s v="85374 SERV INTERFOLIADA 15X9 CM 300 UDS. "/>
    <s v="UN"/>
    <s v="C30"/>
    <s v="Caja 30 Unidades"/>
    <s v="SECO"/>
    <s v="NFS"/>
    <n v="25860"/>
    <x v="1"/>
    <n v="33990"/>
    <n v="-1"/>
    <s v="ACTIVO (R)"/>
    <m/>
    <m/>
    <s v=""/>
    <m/>
    <s v="INDICAR PRECIO VTA"/>
    <s v="-"/>
    <e v="#VALUE!"/>
    <n v="6"/>
    <e v="#VALUE!"/>
    <s v="SI"/>
    <n v="0.03"/>
    <s v="NO"/>
  </r>
  <r>
    <n v="150001537"/>
    <s v="150001537FS00"/>
    <s v="150001537-UN"/>
    <x v="0"/>
    <s v="SUMINISTROS"/>
    <s v="PRODUCTOS DE LIMPIEZA"/>
    <s v="LAVALOZA EXCELL 5 L "/>
    <s v="UN"/>
    <s v="UN"/>
    <s v="Unidad"/>
    <s v="SECO"/>
    <s v="NFS"/>
    <n v="5702.77"/>
    <x v="2"/>
    <n v="9900"/>
    <n v="-1"/>
    <s v="VIAS DESCONTINUACION"/>
    <s v="VIAS DESCONTINUACION"/>
    <m/>
    <s v="HASTA AGOTAR STOCK"/>
    <m/>
    <s v="INDICAR PRECIO VTA"/>
    <s v="-"/>
    <e v="#VALUE!"/>
    <n v="5.1349999999999998"/>
    <e v="#VALUE!"/>
    <s v="SI"/>
    <n v="0.03"/>
    <s v="NO"/>
  </r>
  <r>
    <n v="150000074"/>
    <s v="150000074FS00"/>
    <s v="150000074-C28"/>
    <x v="0"/>
    <s v="OTROS ABARROTES"/>
    <s v="GALLETAS"/>
    <s v="GALLETA CHOCOCHIPS COSTA 125 G "/>
    <s v="UN"/>
    <s v="C28"/>
    <s v="Caja 28 Unidades"/>
    <s v="SECO"/>
    <s v="NFS"/>
    <n v="14672"/>
    <x v="1"/>
    <n v="17400"/>
    <n v="-1"/>
    <s v="ACTIVO"/>
    <m/>
    <m/>
    <s v=""/>
    <m/>
    <s v="INDICAR PRECIO VTA"/>
    <s v="-"/>
    <e v="#VALUE!"/>
    <n v="3.5"/>
    <e v="#VALUE!"/>
    <s v="SI"/>
    <n v="0.05"/>
    <s v="NO"/>
  </r>
  <r>
    <n v="150000060"/>
    <s v="150000060FS00"/>
    <s v="150000060-C06"/>
    <x v="0"/>
    <s v="SALSAS Y ADEREZOS"/>
    <s v="SALSAS DE TOMATE"/>
    <s v="CONCENTRADO TOMATE POMAROLA 3 KG "/>
    <s v="UN"/>
    <s v="C06"/>
    <s v="Caja 6 Unidades"/>
    <s v="SECO"/>
    <s v="NFS"/>
    <n v="29749.56"/>
    <x v="1"/>
    <n v="44900"/>
    <n v="-1"/>
    <s v="ACTIVO"/>
    <m/>
    <m/>
    <s v=""/>
    <m/>
    <s v="INDICAR PRECIO VTA"/>
    <s v="-"/>
    <e v="#VALUE!"/>
    <n v="18"/>
    <e v="#VALUE!"/>
    <s v="SI"/>
    <n v="0.03"/>
    <s v="NO"/>
  </r>
  <r>
    <n v="201230300"/>
    <s v="201230300FS00"/>
    <s v="201230300-UN"/>
    <x v="0"/>
    <s v="ACEITES Y VINAGRES"/>
    <s v="VINAGRES"/>
    <s v="VINAGRE VINO TINTO DON JUAN 5 L "/>
    <s v="UN"/>
    <s v="UN"/>
    <s v="Unidad"/>
    <s v="SECO"/>
    <s v="IJB"/>
    <n v="2156.3200000000002"/>
    <x v="1"/>
    <n v="6300"/>
    <n v="-1"/>
    <s v="ACTIVO"/>
    <m/>
    <m/>
    <s v=""/>
    <m/>
    <s v="INDICAR PRECIO VTA"/>
    <s v="-"/>
    <e v="#VALUE!"/>
    <n v="5"/>
    <e v="#VALUE!"/>
    <s v="SI"/>
    <n v="0.05"/>
    <s v="NO"/>
  </r>
  <r>
    <n v="201700292"/>
    <s v="201700292FS00"/>
    <s v="201700292-C60"/>
    <x v="0"/>
    <s v="SNACKS Y FRUTOS SECOS"/>
    <s v="OTROS SNACKS"/>
    <s v="SNACK MIX MARCO POLO 60X45G "/>
    <s v="UN"/>
    <s v="C60"/>
    <s v="Caja 60 Unidades"/>
    <s v="SECO"/>
    <s v="FIB"/>
    <n v="4673.8599999999997"/>
    <x v="0"/>
    <n v="22300"/>
    <n v="-1"/>
    <s v="ACTIVO"/>
    <m/>
    <m/>
    <s v=""/>
    <m/>
    <s v="INDICAR PRECIO VTA"/>
    <s v="-"/>
    <e v="#VALUE!"/>
    <n v="2.7"/>
    <e v="#VALUE!"/>
    <s v="NO"/>
    <n v="0.1"/>
    <s v="NO"/>
  </r>
  <r>
    <n v="150002022"/>
    <s v="150002022FS00"/>
    <s v="150002022-C12"/>
    <x v="0"/>
    <s v="OTROS ABARROTES"/>
    <s v="DULCES Y CHOCOLATES"/>
    <s v="BOM BOM VIZZIO 432 G "/>
    <s v="UN"/>
    <s v="C12"/>
    <s v="Caja 12 Unidades"/>
    <s v="SECO"/>
    <s v="NFS"/>
    <n v="34809.72"/>
    <x v="1"/>
    <n v="43000"/>
    <n v="-1"/>
    <s v="ACTIVO"/>
    <m/>
    <m/>
    <s v=""/>
    <m/>
    <s v="INDICAR PRECIO VTA"/>
    <s v="-"/>
    <e v="#VALUE!"/>
    <n v="5.1840000000000002"/>
    <e v="#VALUE!"/>
    <s v="SI"/>
    <n v="0.03"/>
    <s v="NO"/>
  </r>
  <r>
    <n v="104529580"/>
    <s v="104529580FS00"/>
    <s v="104529580-C02"/>
    <x v="0"/>
    <s v="SUMINISTROS"/>
    <s v="PRODUCTOS DE LIMPIEZA"/>
    <s v="DESENGRASANTE PRO EXCELL 5 L "/>
    <s v="UN"/>
    <s v="C02"/>
    <s v="Caja 2 Unidades"/>
    <s v="SECO"/>
    <s v="NFS"/>
    <n v="13186"/>
    <x v="2"/>
    <n v="23990"/>
    <n v="-1"/>
    <s v="VIAS DESCONTINUACION"/>
    <s v="VIAS DESCONTINUACION"/>
    <m/>
    <s v="HASTA AGOTAR STOCK"/>
    <m/>
    <s v="INDICAR PRECIO VTA"/>
    <s v="-"/>
    <e v="#VALUE!"/>
    <n v="10.4"/>
    <e v="#VALUE!"/>
    <s v="SI"/>
    <n v="0.1"/>
    <s v="NO"/>
  </r>
  <r>
    <n v="150000089"/>
    <s v="150000089FS00"/>
    <s v="150000089-C32"/>
    <x v="0"/>
    <s v="OTROS ABARROTES"/>
    <s v="GALLETAS"/>
    <s v="GALLETA VINO COSTA 160 G "/>
    <s v="UN"/>
    <s v="C32"/>
    <s v="Caja 32 Unidades"/>
    <s v="SECO"/>
    <s v="NFS"/>
    <n v="15889.28"/>
    <x v="1"/>
    <n v="19900"/>
    <n v="-1"/>
    <s v="ACTIVO"/>
    <m/>
    <m/>
    <s v=""/>
    <m/>
    <s v="INDICAR PRECIO VTA"/>
    <s v="-"/>
    <e v="#VALUE!"/>
    <n v="5.12"/>
    <e v="#VALUE!"/>
    <s v="SI"/>
    <n v="0.03"/>
    <s v="NO"/>
  </r>
  <r>
    <n v="150001898"/>
    <s v="150001898FS00"/>
    <s v="150001898-C24"/>
    <x v="0"/>
    <s v="CONSERVAS"/>
    <s v="FRUTAS"/>
    <s v="CEREZAS AL JUGO CON CAROZO 580 G "/>
    <s v="UN"/>
    <s v="C24"/>
    <s v="Caja 24 Unidades"/>
    <s v="SECO"/>
    <s v="NFS"/>
    <n v="34095.840000000004"/>
    <x v="1"/>
    <n v="46000"/>
    <n v="-1"/>
    <s v="ACTIVO"/>
    <m/>
    <m/>
    <s v=""/>
    <m/>
    <s v="INDICAR PRECIO VTA"/>
    <s v="-"/>
    <e v="#VALUE!"/>
    <n v="13.92"/>
    <e v="#VALUE!"/>
    <s v="SI"/>
    <n v="7.0000000000000007E-2"/>
    <s v="NO"/>
  </r>
  <r>
    <n v="104540080"/>
    <s v="104540080FS00"/>
    <s v="104540080-D10"/>
    <x v="0"/>
    <s v="OTROS ABARROTES"/>
    <s v="ARROZ"/>
    <s v="ARROZ PREGRANEADO IMPORTADO 1 KG "/>
    <s v="UN"/>
    <s v="D10"/>
    <s v="Display 10 Unidades"/>
    <s v="SECO"/>
    <s v="NFS"/>
    <n v="9127.69"/>
    <x v="0"/>
    <n v="16000"/>
    <n v="-1"/>
    <s v="ACTIVO"/>
    <m/>
    <m/>
    <s v=""/>
    <m/>
    <s v="INDICAR PRECIO VTA"/>
    <s v="-"/>
    <e v="#VALUE!"/>
    <n v="10"/>
    <e v="#VALUE!"/>
    <s v="SI"/>
    <n v="0.03"/>
    <s v="NO"/>
  </r>
  <r>
    <n v="104534140"/>
    <s v="104534140FS00"/>
    <s v="104534140-UN"/>
    <x v="0"/>
    <s v="OTROS ABARROTES"/>
    <s v="OTROS"/>
    <s v="ALGA MARINA NORI BLUE MAYAMO 100U 280 GR "/>
    <s v="UN"/>
    <s v="UN"/>
    <s v="Unidad"/>
    <s v="SECO"/>
    <s v="NFS"/>
    <n v="5972"/>
    <x v="0"/>
    <n v="6700"/>
    <n v="-1"/>
    <s v="ACTIVO"/>
    <m/>
    <m/>
    <s v=""/>
    <m/>
    <s v="INDICAR PRECIO VTA"/>
    <s v="-"/>
    <e v="#VALUE!"/>
    <n v="0.28000000000000003"/>
    <e v="#VALUE!"/>
    <s v="SI"/>
    <n v="0.03"/>
    <s v="NO"/>
  </r>
  <r>
    <n v="104530760"/>
    <s v="104530760FS00"/>
    <s v="104530760-C24"/>
    <x v="0"/>
    <s v="SALSAS Y ADEREZOS"/>
    <s v="SALSAS DE AJI"/>
    <s v="SALSA TABASCO HOT 60 ML "/>
    <s v="UN"/>
    <s v="C24"/>
    <s v="Caja 24 Unidades"/>
    <s v="SECO"/>
    <s v="IFS"/>
    <n v="36537.01"/>
    <x v="1"/>
    <n v="55000"/>
    <n v="-1"/>
    <s v="ACTIVO"/>
    <m/>
    <m/>
    <s v=""/>
    <m/>
    <s v="INDICAR PRECIO VTA"/>
    <s v="-"/>
    <e v="#VALUE!"/>
    <n v="1.4159999999999999"/>
    <e v="#VALUE!"/>
    <s v="SI"/>
    <n v="0.1"/>
    <s v="NO"/>
  </r>
  <r>
    <n v="150001763"/>
    <s v="150001763FS00"/>
    <s v="150001763-UN"/>
    <x v="0"/>
    <s v="SNACKS Y FRUTOS SECOS"/>
    <s v="FRUTOS SECOS"/>
    <s v="ALMENDRAS 1 KG "/>
    <s v="UN"/>
    <s v="UN"/>
    <s v="Unidad"/>
    <s v="SECO"/>
    <s v="NFS"/>
    <n v="7979.77"/>
    <x v="1"/>
    <n v="11200"/>
    <n v="-1"/>
    <s v="ACTIVO"/>
    <m/>
    <m/>
    <s v=""/>
    <m/>
    <s v="INDICAR PRECIO VTA"/>
    <s v="-"/>
    <e v="#VALUE!"/>
    <n v="1"/>
    <e v="#VALUE!"/>
    <s v="SI"/>
    <n v="0.03"/>
    <s v="NO"/>
  </r>
  <r>
    <n v="150000078"/>
    <s v="150000078FS00"/>
    <s v="150000078-C36"/>
    <x v="0"/>
    <s v="OTROS ABARROTES"/>
    <s v="GALLETAS"/>
    <s v="GALLETA FRAC CHOCOLATE COSTA 130 G "/>
    <s v="UN"/>
    <s v="C36"/>
    <s v="Caja 36 Unidades"/>
    <s v="SECO"/>
    <s v="NFS"/>
    <n v="14814"/>
    <x v="1"/>
    <n v="20000"/>
    <n v="-1"/>
    <s v="ACTIVO"/>
    <m/>
    <m/>
    <s v=""/>
    <m/>
    <s v="INDICAR PRECIO VTA"/>
    <s v="-"/>
    <e v="#VALUE!"/>
    <n v="4.68"/>
    <e v="#VALUE!"/>
    <s v="SI"/>
    <n v="0.1"/>
    <s v="NO"/>
  </r>
  <r>
    <n v="150001785"/>
    <s v="150001785FS00"/>
    <s v="150001785-C24"/>
    <x v="0"/>
    <s v="OTROS ABARROTES"/>
    <s v="MERMELADAS Y DULCES"/>
    <s v="MERMELADA FRAMBUESA PERELLO 250 G "/>
    <s v="UN"/>
    <s v="C24"/>
    <s v="Caja 24 Unidades"/>
    <s v="SECO"/>
    <s v="NFS"/>
    <n v="10723.2"/>
    <x v="1"/>
    <n v="14600"/>
    <n v="-1"/>
    <s v="ACTIVO"/>
    <m/>
    <m/>
    <s v=""/>
    <m/>
    <s v="INDICAR PRECIO VTA"/>
    <s v="-"/>
    <e v="#VALUE!"/>
    <n v="6.1440000000000001"/>
    <e v="#VALUE!"/>
    <s v="SI"/>
    <n v="0.05"/>
    <s v="NO"/>
  </r>
  <r>
    <n v="150000082"/>
    <s v="150000082FS00"/>
    <s v="150000082-C24"/>
    <x v="0"/>
    <s v="OTROS ABARROTES"/>
    <s v="GALLETAS"/>
    <s v="GALLETA LIMON COSTA 140 G "/>
    <s v="UN"/>
    <s v="C24"/>
    <s v="Caja 24 Unidades"/>
    <s v="SECO"/>
    <s v="NFS"/>
    <n v="11915.28"/>
    <x v="1"/>
    <n v="16700"/>
    <n v="-1"/>
    <s v="ACTIVO"/>
    <m/>
    <m/>
    <s v=""/>
    <m/>
    <s v="INDICAR PRECIO VTA"/>
    <s v="-"/>
    <e v="#VALUE!"/>
    <n v="3.36"/>
    <e v="#VALUE!"/>
    <s v="SI"/>
    <n v="0.1"/>
    <s v="NO"/>
  </r>
  <r>
    <n v="150000048"/>
    <s v="150000048FS00"/>
    <s v="150000048-D20"/>
    <x v="0"/>
    <s v="OTROS ABARROTES"/>
    <s v="CEREALES"/>
    <s v="BARRA CHOCOCEREAL COSTA 18 G "/>
    <s v="D20"/>
    <s v="D20"/>
    <s v="Display 20 Unidades"/>
    <s v="SECO"/>
    <s v="NFS"/>
    <n v="2083"/>
    <x v="1"/>
    <n v="2512.6050420168067"/>
    <n v="-1"/>
    <s v="ACTIVO"/>
    <m/>
    <m/>
    <s v=""/>
    <m/>
    <s v="INDICAR PRECIO VTA"/>
    <s v="-"/>
    <e v="#VALUE!"/>
    <n v="0.4"/>
    <e v="#VALUE!"/>
    <s v="NO"/>
    <n v="0.03"/>
    <s v="NO"/>
  </r>
  <r>
    <n v="150001784"/>
    <s v="150001784FS00"/>
    <s v="150001784-C24"/>
    <x v="0"/>
    <s v="OTROS ABARROTES"/>
    <s v="MERMELADAS Y DULCES"/>
    <s v="MERMELADA MORA PERELLO 250 G "/>
    <s v="UN"/>
    <s v="C24"/>
    <s v="Caja 24 Unidades"/>
    <s v="SECO"/>
    <s v="NFS"/>
    <n v="10670.880000000001"/>
    <x v="1"/>
    <n v="14600"/>
    <n v="-1"/>
    <s v="ACTIVO"/>
    <m/>
    <m/>
    <s v=""/>
    <m/>
    <s v="INDICAR PRECIO VTA"/>
    <s v="-"/>
    <e v="#VALUE!"/>
    <n v="6.1440000000000001"/>
    <e v="#VALUE!"/>
    <s v="SI"/>
    <n v="0.05"/>
    <s v="NO"/>
  </r>
  <r>
    <n v="150001710"/>
    <s v="150001710FS00"/>
    <s v="150001710-C15"/>
    <x v="0"/>
    <s v="SUMINISTROS"/>
    <s v="DESECHABLES"/>
    <s v="BOLSA BASURA PRO 80X120 VIRUTEX 10 UDS. "/>
    <s v="UN"/>
    <s v="C15"/>
    <s v="Caja 15 Unidades"/>
    <s v="SECO"/>
    <s v="NFS"/>
    <n v="18801.300000000003"/>
    <x v="2"/>
    <n v="26300"/>
    <n v="-1"/>
    <s v="VIAS DESCONTINUACION"/>
    <s v="VIAS DESCONTINUACION"/>
    <m/>
    <s v="HASTA AGOTAR STOCK"/>
    <m/>
    <s v="INDICAR PRECIO VTA"/>
    <s v="-"/>
    <e v="#VALUE!"/>
    <n v="6.36"/>
    <e v="#VALUE!"/>
    <s v="SI"/>
    <n v="0.2"/>
    <s v="NO"/>
  </r>
  <r>
    <n v="150000131"/>
    <s v="150000131FS00"/>
    <s v="150000131-C10"/>
    <x v="0"/>
    <s v="SALSAS Y ADEREZOS"/>
    <s v="KETCHUP"/>
    <s v="KETCHUP JB 1 KG "/>
    <s v="UN"/>
    <s v="C10"/>
    <s v="Caja 10 Unidades"/>
    <s v="SECO"/>
    <s v="NFS"/>
    <n v="20950.100000000002"/>
    <x v="0"/>
    <n v="27700"/>
    <n v="-1"/>
    <s v="ACTIVO"/>
    <m/>
    <m/>
    <s v=""/>
    <m/>
    <s v="INDICAR PRECIO VTA"/>
    <s v="-"/>
    <e v="#VALUE!"/>
    <n v="10"/>
    <e v="#VALUE!"/>
    <s v="SI"/>
    <n v="0.03"/>
    <s v="NO"/>
  </r>
  <r>
    <n v="201230200"/>
    <s v="201230200FS00"/>
    <s v="201230200-UN"/>
    <x v="0"/>
    <s v="SALSAS Y ADEREZOS"/>
    <s v="SUCEDANEOS DE LIMON"/>
    <s v="SUCEDANEO JUGO LIMON 5 L "/>
    <s v="UN"/>
    <s v="UN"/>
    <s v="Unidad"/>
    <s v="SECO"/>
    <s v="IJB"/>
    <n v="1782.53"/>
    <x v="1"/>
    <n v="4600"/>
    <n v="-1"/>
    <s v="ACTIVO"/>
    <m/>
    <m/>
    <s v=""/>
    <m/>
    <s v="INDICAR PRECIO VTA"/>
    <s v="-"/>
    <e v="#VALUE!"/>
    <n v="5"/>
    <e v="#VALUE!"/>
    <s v="SI"/>
    <n v="0.03"/>
    <s v="NO"/>
  </r>
  <r>
    <n v="108005510"/>
    <s v="108005510FS00"/>
    <s v="108005510-C18"/>
    <x v="0"/>
    <s v="OTROS ABARROTES"/>
    <s v="CEREALES"/>
    <s v="ZUCARITAS 730 G "/>
    <s v="UN"/>
    <s v="C18"/>
    <s v="Caja 18 Unidades"/>
    <s v="SECO"/>
    <s v="FIB"/>
    <n v="52124.53"/>
    <x v="2"/>
    <n v="73600"/>
    <n v="-1"/>
    <s v="VIAS DESCONTINUACION"/>
    <s v="VIAS DESCONTINUACION"/>
    <m/>
    <s v="HASTA AGOTAR STOCK"/>
    <m/>
    <s v="INDICAR PRECIO VTA"/>
    <s v="-"/>
    <e v="#VALUE!"/>
    <n v="13.14"/>
    <e v="#VALUE!"/>
    <s v="SI"/>
    <n v="0.2"/>
    <s v="NO"/>
  </r>
  <r>
    <n v="150000075"/>
    <s v="150000075FS00"/>
    <s v="150000075-C24"/>
    <x v="0"/>
    <s v="OTROS ABARROTES"/>
    <s v="GALLETAS"/>
    <s v="GALLETA CHOCOLATE COSTA 140 G "/>
    <s v="UN"/>
    <s v="C24"/>
    <s v="Caja 24 Unidades"/>
    <s v="SECO"/>
    <s v="NFS"/>
    <n v="11916.960000000001"/>
    <x v="1"/>
    <n v="16000"/>
    <n v="-1"/>
    <s v="ACTIVO"/>
    <m/>
    <m/>
    <s v=""/>
    <m/>
    <s v="INDICAR PRECIO VTA"/>
    <s v="-"/>
    <e v="#VALUE!"/>
    <n v="3.36"/>
    <e v="#VALUE!"/>
    <s v="SI"/>
    <n v="0.03"/>
    <s v="NO"/>
  </r>
  <r>
    <n v="104512250"/>
    <s v="104512250FS00"/>
    <s v="104512250-C10"/>
    <x v="0"/>
    <s v="SNACKS Y FRUTOS SECOS"/>
    <s v="OTROS SNACKS"/>
    <s v="PANCHITOS PANCHO VILLA 320 G "/>
    <s v="UN"/>
    <s v="C10"/>
    <s v="Caja 10 Unidades"/>
    <s v="SECO"/>
    <s v="NFS"/>
    <n v="10273.469999999999"/>
    <x v="1"/>
    <n v="14300"/>
    <n v="-1"/>
    <s v="ACTIVO"/>
    <m/>
    <m/>
    <s v=""/>
    <m/>
    <s v="INDICAR PRECIO VTA"/>
    <s v="-"/>
    <e v="#VALUE!"/>
    <n v="3.2"/>
    <e v="#VALUE!"/>
    <s v="SI"/>
    <n v="0.05"/>
    <s v="NO"/>
  </r>
  <r>
    <n v="102320340"/>
    <s v="102320340FS00"/>
    <s v="102320340-C09"/>
    <x v="0"/>
    <s v="OTROS ABARROTES"/>
    <s v="DULCES Y CHOCOLATES"/>
    <s v="FERRERO ROCHER T12 150 G "/>
    <s v="UN"/>
    <s v="C09"/>
    <s v="Caja 9 Unidades"/>
    <s v="SECO"/>
    <s v="FIB"/>
    <n v="35748"/>
    <x v="1"/>
    <n v="57000"/>
    <n v="-1"/>
    <s v="ACTIVO"/>
    <m/>
    <m/>
    <s v=""/>
    <m/>
    <s v="INDICAR PRECIO VTA"/>
    <s v="-"/>
    <e v="#VALUE!"/>
    <n v="1.35"/>
    <e v="#VALUE!"/>
    <s v="SI"/>
    <n v="0.2"/>
    <s v="NO"/>
  </r>
  <r>
    <n v="101310076"/>
    <s v="101310076FS00"/>
    <s v="101310076-C12"/>
    <x v="0"/>
    <s v="SALSAS Y ADEREZOS"/>
    <s v="SALSAS DE AJI"/>
    <s v="AJI RED CREMA INFERNO 250G "/>
    <s v="UN"/>
    <s v="C12"/>
    <s v="Caja 12 Unidades"/>
    <s v="SECO"/>
    <s v="FIB"/>
    <n v="5604"/>
    <x v="0"/>
    <n v="20500"/>
    <n v="-1"/>
    <s v="ACTIVO"/>
    <m/>
    <m/>
    <s v=""/>
    <m/>
    <s v="INDICAR PRECIO VTA"/>
    <s v="-"/>
    <e v="#VALUE!"/>
    <n v="3"/>
    <e v="#VALUE!"/>
    <s v="SI"/>
    <n v="0.2"/>
    <s v="NO"/>
  </r>
  <r>
    <n v="104533870"/>
    <s v="104533870FS00"/>
    <s v="104533870-C30"/>
    <x v="0"/>
    <s v="OTROS ABARROTES"/>
    <s v="GALLETAS"/>
    <s v="GALLETA MINI VINO COSTA 35 G "/>
    <s v="UN"/>
    <s v="C30"/>
    <s v="Caja 30 Unidades"/>
    <s v="SECO"/>
    <s v="NFS"/>
    <n v="3990"/>
    <x v="1"/>
    <n v="5500"/>
    <n v="-1"/>
    <s v="ACTIVO (R)"/>
    <m/>
    <m/>
    <s v=""/>
    <m/>
    <s v="INDICAR PRECIO VTA"/>
    <s v="-"/>
    <e v="#VALUE!"/>
    <n v="1.2"/>
    <e v="#VALUE!"/>
    <s v="NO"/>
    <n v="0.05"/>
    <s v="NO"/>
  </r>
  <r>
    <n v="150000083"/>
    <s v="150000083FS00"/>
    <s v="150000083-C24"/>
    <x v="0"/>
    <s v="OTROS ABARROTES"/>
    <s v="GALLETAS"/>
    <s v="GALLETA MANTEQUILLA COSTA 140 G "/>
    <s v="UN"/>
    <s v="C24"/>
    <s v="Caja 24 Unidades"/>
    <s v="SECO"/>
    <s v="NFS"/>
    <n v="11914.08"/>
    <x v="1"/>
    <n v="16700"/>
    <n v="-1"/>
    <s v="ACTIVO"/>
    <m/>
    <m/>
    <s v=""/>
    <m/>
    <s v="INDICAR PRECIO VTA"/>
    <s v="-"/>
    <e v="#VALUE!"/>
    <n v="3.36"/>
    <e v="#VALUE!"/>
    <s v="SI"/>
    <n v="0.03"/>
    <s v="NO"/>
  </r>
  <r>
    <n v="104525130"/>
    <s v="104525130FS00"/>
    <s v="104525130-C10"/>
    <x v="0"/>
    <s v="SALSAS Y ADEREZOS"/>
    <s v="SALSAS DE TOMATE"/>
    <s v="SALSA PIZZA POMAROLA 1 KG "/>
    <s v="UN"/>
    <s v="C10"/>
    <s v="Caja 10 Unidades"/>
    <s v="SECO"/>
    <s v="NFS"/>
    <n v="14357.7"/>
    <x v="1"/>
    <n v="19000"/>
    <n v="-1"/>
    <s v="ACTIVO"/>
    <m/>
    <m/>
    <s v=""/>
    <m/>
    <s v="INDICAR PRECIO VTA"/>
    <s v="-"/>
    <e v="#VALUE!"/>
    <n v="10"/>
    <e v="#VALUE!"/>
    <s v="SI"/>
    <n v="0.02"/>
    <s v="NO"/>
  </r>
  <r>
    <n v="104527240"/>
    <s v="104527240FS00"/>
    <s v="104527240-D10"/>
    <x v="0"/>
    <s v="OTROS ABARROTES"/>
    <s v="LEGUMBRES"/>
    <s v="LENTEJAS BANQUETE 6 MM 1 KG "/>
    <s v="UN"/>
    <s v="D10"/>
    <s v="Display 10 Unidades"/>
    <s v="SECO"/>
    <s v="NFS"/>
    <n v="18280"/>
    <x v="1"/>
    <n v="23000"/>
    <n v="-1"/>
    <s v="ACTIVO"/>
    <m/>
    <m/>
    <s v=""/>
    <m/>
    <s v="INDICAR PRECIO VTA"/>
    <s v="-"/>
    <e v="#VALUE!"/>
    <n v="10"/>
    <e v="#VALUE!"/>
    <s v="SI"/>
    <n v="0.03"/>
    <s v="NO"/>
  </r>
  <r>
    <n v="102500003"/>
    <s v="102500003FS00"/>
    <s v="102500003-C06"/>
    <x v="0"/>
    <s v="SALSAS Y ADEREZOS"/>
    <s v="SALSAS DE TOMATE"/>
    <s v="SALSA BASILICO BARILLA ALBAHACA 400G "/>
    <s v="UN"/>
    <s v="C06"/>
    <s v="Caja 6 Unidades"/>
    <s v="SECO"/>
    <s v="FIB"/>
    <n v="9335"/>
    <x v="1"/>
    <n v="15000"/>
    <n v="-1"/>
    <s v="ACTIVO"/>
    <m/>
    <m/>
    <s v=""/>
    <m/>
    <s v="INDICAR PRECIO VTA"/>
    <s v="-"/>
    <e v="#VALUE!"/>
    <n v="2.4"/>
    <e v="#VALUE!"/>
    <s v="SI"/>
    <n v="0.1"/>
    <s v="NO"/>
  </r>
  <r>
    <n v="108004000"/>
    <s v="108004000FS00"/>
    <s v="108004000-C06"/>
    <x v="0"/>
    <s v="CONSERVAS"/>
    <s v="VERDURAS"/>
    <s v="TOMATE ITALIANO CUBO GALON 2,50 KG "/>
    <s v="UN"/>
    <s v="C06"/>
    <s v="Caja 6 Unidades"/>
    <s v="SECO"/>
    <s v="IFS"/>
    <n v="21150.06"/>
    <x v="1"/>
    <n v="34900"/>
    <n v="-1"/>
    <s v="ACTIVO"/>
    <m/>
    <m/>
    <s v=""/>
    <m/>
    <s v="INDICAR PRECIO VTA"/>
    <s v="-"/>
    <e v="#VALUE!"/>
    <n v="15"/>
    <e v="#VALUE!"/>
    <s v="SI"/>
    <n v="0.05"/>
    <s v="NO"/>
  </r>
  <r>
    <n v="150001782"/>
    <s v="150001782FS00"/>
    <s v="150001782-C24"/>
    <x v="0"/>
    <s v="OTROS ABARROTES"/>
    <s v="MERMELADAS Y DULCES"/>
    <s v="MERMELADA DAMASCO PERELLO 250 G "/>
    <s v="UN"/>
    <s v="C24"/>
    <s v="Caja 24 Unidades"/>
    <s v="SECO"/>
    <s v="NFS"/>
    <n v="9336.7199999999993"/>
    <x v="1"/>
    <n v="14600"/>
    <n v="-1"/>
    <s v="ACTIVO"/>
    <m/>
    <m/>
    <s v=""/>
    <m/>
    <s v="INDICAR PRECIO VTA"/>
    <s v="-"/>
    <e v="#VALUE!"/>
    <n v="6.1440000000000001"/>
    <e v="#VALUE!"/>
    <s v="SI"/>
    <n v="0.05"/>
    <s v="NO"/>
  </r>
  <r>
    <n v="150001549"/>
    <s v="150001549FS00"/>
    <s v="150001549-D20"/>
    <x v="0"/>
    <s v="OTROS ABARROTES"/>
    <s v="CEREALES"/>
    <s v="BARRA FRUTAS Y YOGURT COSTA 21 G "/>
    <s v="UN"/>
    <s v="D20"/>
    <s v="Display 20 Unidades"/>
    <s v="SECO"/>
    <s v="NFS"/>
    <n v="2074.1999999999998"/>
    <x v="1"/>
    <n v="2513"/>
    <n v="-1"/>
    <s v="ACTIVO"/>
    <m/>
    <m/>
    <s v=""/>
    <m/>
    <s v="INDICAR PRECIO VTA"/>
    <s v="-"/>
    <e v="#VALUE!"/>
    <n v="0.42"/>
    <e v="#VALUE!"/>
    <s v="NO"/>
    <n v="0.03"/>
    <s v="NO"/>
  </r>
  <r>
    <n v="104524900"/>
    <s v="104524900FS00"/>
    <s v="104524900-UN"/>
    <x v="0"/>
    <s v="SALSAS Y ADEREZOS"/>
    <s v="KETCHUP"/>
    <s v="KETCHUP HEINZ C/DISPENSADOR 12,92 KG "/>
    <s v="UN"/>
    <s v="UN"/>
    <s v="Unidad"/>
    <s v="SECO"/>
    <s v="NFS"/>
    <n v="20502.830000000002"/>
    <x v="2"/>
    <n v="28000"/>
    <n v="-1"/>
    <s v="VIAS DESCONTINUACION"/>
    <s v="VIAS DESCONTINUACION"/>
    <m/>
    <s v="HASTA AGOTAR STOCK"/>
    <m/>
    <s v="INDICAR PRECIO VTA"/>
    <s v="-"/>
    <e v="#VALUE!"/>
    <n v="12.92"/>
    <e v="#VALUE!"/>
    <s v="SI"/>
    <n v="0.1"/>
    <s v="NO"/>
  </r>
  <r>
    <n v="103800430"/>
    <s v="103800430FS00"/>
    <s v="103800430-C10"/>
    <x v="0"/>
    <s v="ACEITUNAS Y ENCURTIDOS"/>
    <s v="ACEITUNAS"/>
    <s v="ACEITUNA NEGRA DESHUESADA 850 G "/>
    <s v="UN"/>
    <s v="C10"/>
    <s v="Caja 10 Unidades"/>
    <s v="SECO"/>
    <s v="IFS"/>
    <n v="29385.11"/>
    <x v="1"/>
    <n v="38900"/>
    <n v="-1"/>
    <s v="ACTIVO"/>
    <m/>
    <m/>
    <s v=""/>
    <m/>
    <s v="INDICAR PRECIO VTA"/>
    <s v="-"/>
    <e v="#VALUE!"/>
    <n v="8.5"/>
    <e v="#VALUE!"/>
    <s v="SI"/>
    <n v="0.03"/>
    <s v="NO"/>
  </r>
  <r>
    <n v="150001130"/>
    <s v="150001130FS00"/>
    <s v="150001130-C24"/>
    <x v="0"/>
    <s v="OTROS ABARROTES"/>
    <s v="MERMELADAS Y DULCES"/>
    <s v="MERMELADA FRUTILLA REGIMEL 200 G "/>
    <s v="UN"/>
    <s v="C24"/>
    <s v="Caja 24 Unidades"/>
    <s v="SECO"/>
    <s v="NFS"/>
    <n v="19839.12"/>
    <x v="1"/>
    <n v="25900"/>
    <n v="-1"/>
    <s v="ACTIVO"/>
    <m/>
    <m/>
    <s v=""/>
    <m/>
    <s v="INDICAR PRECIO VTA"/>
    <s v="-"/>
    <e v="#VALUE!"/>
    <n v="4.8"/>
    <e v="#VALUE!"/>
    <s v="SI"/>
    <n v="0.05"/>
    <s v="NO"/>
  </r>
  <r>
    <n v="150001747"/>
    <s v="150001747FS00"/>
    <s v="150001747-C35"/>
    <x v="0"/>
    <s v="OTROS ABARROTES"/>
    <s v="GALLETAS"/>
    <s v="GALLETA TUAREG COSTA 120 G "/>
    <s v="UN"/>
    <s v="C35"/>
    <s v="Caja 35 Unidades"/>
    <s v="SECO"/>
    <s v="NFS"/>
    <n v="11485.25"/>
    <x v="1"/>
    <n v="15000"/>
    <n v="-1"/>
    <s v="ACTIVO"/>
    <m/>
    <m/>
    <s v=""/>
    <m/>
    <s v="INDICAR PRECIO VTA"/>
    <s v="-"/>
    <e v="#VALUE!"/>
    <n v="2.9750000000000001"/>
    <e v="#VALUE!"/>
    <s v="SI"/>
    <n v="0.03"/>
    <s v="NO"/>
  </r>
  <r>
    <n v="150000764"/>
    <s v="150000764FS00"/>
    <s v="150000764-UN"/>
    <x v="0"/>
    <s v="SNACKS Y FRUTOS SECOS"/>
    <s v="FRUTOS SECOS"/>
    <s v="HUESILLOS MEDIANOS 1 KG "/>
    <s v="UN"/>
    <s v="UN"/>
    <s v="Unidad"/>
    <s v="SECO"/>
    <s v="NFS"/>
    <n v="6250"/>
    <x v="1"/>
    <n v="8000"/>
    <n v="-1"/>
    <s v="ACTIVO"/>
    <m/>
    <m/>
    <s v=""/>
    <m/>
    <s v="INDICAR PRECIO VTA"/>
    <s v="-"/>
    <e v="#VALUE!"/>
    <n v="1"/>
    <e v="#VALUE!"/>
    <s v="SI"/>
    <n v="0.03"/>
    <s v="NO"/>
  </r>
  <r>
    <n v="201703150"/>
    <s v="201703150FS00"/>
    <s v="201703150-C10"/>
    <x v="0"/>
    <s v="SNACKS Y FRUTOS SECOS"/>
    <s v="FRUTOS SECOS"/>
    <s v="MANÍ SIN SAL BOLSA 1K "/>
    <s v="UN"/>
    <s v="C10"/>
    <s v="Caja 10 Unidades"/>
    <s v="SECO"/>
    <s v="FIB"/>
    <n v="21713.3"/>
    <x v="0"/>
    <n v="39000"/>
    <n v="-1"/>
    <s v="ACTIVO"/>
    <m/>
    <m/>
    <s v=""/>
    <m/>
    <s v="INDICAR PRECIO VTA"/>
    <s v="-"/>
    <e v="#VALUE!"/>
    <n v="10"/>
    <e v="#VALUE!"/>
    <s v="SI"/>
    <n v="0.1"/>
    <s v="NO"/>
  </r>
  <r>
    <n v="104524370"/>
    <s v="104524370FS00"/>
    <s v="104524370-C24"/>
    <x v="0"/>
    <s v="OTROS ABARROTES"/>
    <s v="MERMELADAS Y DULCES"/>
    <s v="MERMELADA FRUTILLA PERELLO 250 G "/>
    <s v="UN"/>
    <s v="C24"/>
    <s v="Caja 24 Unidades"/>
    <s v="SECO"/>
    <s v="NFS"/>
    <n v="10665.84"/>
    <x v="1"/>
    <n v="14600"/>
    <n v="-1"/>
    <s v="ACTIVO"/>
    <m/>
    <m/>
    <s v=""/>
    <m/>
    <s v="INDICAR PRECIO VTA"/>
    <s v="-"/>
    <e v="#VALUE!"/>
    <n v="6"/>
    <e v="#VALUE!"/>
    <s v="SI"/>
    <n v="0.05"/>
    <s v="NO"/>
  </r>
  <r>
    <n v="150001739"/>
    <s v="150001739FS00"/>
    <s v="150001739-D20"/>
    <x v="0"/>
    <s v="OTROS ABARROTES"/>
    <s v="DULCES Y CHOCOLATES"/>
    <s v="CHOCOLATE COSTANUSS 30 G "/>
    <s v="UN"/>
    <s v="D20"/>
    <s v="Display 20 Unidades"/>
    <s v="SECO"/>
    <s v="NFS"/>
    <n v="5209"/>
    <x v="1"/>
    <n v="6990"/>
    <n v="-1"/>
    <s v="ACTIVO"/>
    <m/>
    <m/>
    <s v=""/>
    <m/>
    <s v="INDICAR PRECIO VTA"/>
    <s v="-"/>
    <e v="#VALUE!"/>
    <n v="0.6"/>
    <e v="#VALUE!"/>
    <s v="NO"/>
    <n v="0.03"/>
    <s v="NO"/>
  </r>
  <r>
    <n v="104534480"/>
    <s v="104534480FS00"/>
    <s v="104534480-C30"/>
    <x v="0"/>
    <s v="OTROS ABARROTES"/>
    <s v="GALLETAS"/>
    <s v="GALLETA MINI COCADITA COSTA 35 G "/>
    <s v="UN"/>
    <s v="C30"/>
    <s v="Caja 30 Unidades"/>
    <s v="SECO"/>
    <s v="NFS"/>
    <n v="3990"/>
    <x v="1"/>
    <n v="5500"/>
    <n v="-1"/>
    <s v="ACTIVO (R)"/>
    <m/>
    <m/>
    <s v=""/>
    <m/>
    <s v="INDICAR PRECIO VTA"/>
    <s v="-"/>
    <e v="#VALUE!"/>
    <n v="1.05"/>
    <e v="#VALUE!"/>
    <s v="NO"/>
    <n v="0.05"/>
    <s v="NO"/>
  </r>
  <r>
    <n v="104522460"/>
    <s v="104522460FS00"/>
    <s v="104522460-UN"/>
    <x v="0"/>
    <s v="CONDIMENTOS"/>
    <s v="ESPECIAS"/>
    <s v="PIMENTON/AJI COLOR 1 KG "/>
    <s v="UN"/>
    <s v="UN"/>
    <s v="Unidad"/>
    <s v="SECO"/>
    <s v="NFS"/>
    <n v="2749"/>
    <x v="1"/>
    <n v="5800"/>
    <n v="-1"/>
    <s v="ACTIVO"/>
    <m/>
    <m/>
    <s v=""/>
    <m/>
    <s v="INDICAR PRECIO VTA"/>
    <s v="-"/>
    <e v="#VALUE!"/>
    <n v="1"/>
    <e v="#VALUE!"/>
    <s v="SI"/>
    <n v="0.15"/>
    <s v="NO"/>
  </r>
  <r>
    <n v="150001837"/>
    <s v="150001837FS00"/>
    <s v="150001837-C27"/>
    <x v="0"/>
    <s v="OTROS ABARROTES"/>
    <s v="GALLETAS"/>
    <s v="GALLETA SODA CUBO 54 G "/>
    <s v="UN"/>
    <s v="C27"/>
    <s v="Caja 27 Unidades"/>
    <s v="SECO"/>
    <s v="NFS"/>
    <n v="5365.9800000000005"/>
    <x v="1"/>
    <n v="6500"/>
    <n v="-1"/>
    <s v="ACTIVO"/>
    <m/>
    <m/>
    <s v=""/>
    <m/>
    <s v="INDICAR PRECIO VTA"/>
    <s v="-"/>
    <e v="#VALUE!"/>
    <n v="1.458"/>
    <e v="#VALUE!"/>
    <s v="SI"/>
    <n v="0.05"/>
    <s v="NO"/>
  </r>
  <r>
    <n v="104516040"/>
    <s v="104516040FS00"/>
    <s v="104516040-C05"/>
    <x v="0"/>
    <s v="OTROS ABARROTES"/>
    <s v="HUEVOS"/>
    <s v="HUEVO EN POLVO 1 KG "/>
    <s v="UN"/>
    <s v="C05"/>
    <s v="Caja 5 Unidades"/>
    <s v="SECO"/>
    <s v="NFS"/>
    <n v="35843.1"/>
    <x v="1"/>
    <n v="46000"/>
    <n v="-1"/>
    <s v="ACTIVO"/>
    <m/>
    <m/>
    <s v=""/>
    <m/>
    <s v="INDICAR PRECIO VTA"/>
    <s v="-"/>
    <e v="#VALUE!"/>
    <n v="5"/>
    <e v="#VALUE!"/>
    <s v="SI"/>
    <n v="7.0000000000000007E-2"/>
    <s v="NO"/>
  </r>
  <r>
    <n v="104534210"/>
    <s v="104534210FS00"/>
    <s v="104534210-C30"/>
    <x v="0"/>
    <s v="OTROS ABARROTES"/>
    <s v="GALLETAS"/>
    <s v="GALLETA MINI MANTEQUILLA COSTA 35G "/>
    <s v="UN"/>
    <s v="C30"/>
    <s v="Caja 30 Unidades"/>
    <s v="SECO"/>
    <s v="NFS"/>
    <n v="3990"/>
    <x v="1"/>
    <n v="5500"/>
    <n v="-1"/>
    <s v="ACTIVO (R)"/>
    <m/>
    <m/>
    <s v=""/>
    <m/>
    <s v="INDICAR PRECIO VTA"/>
    <s v="-"/>
    <e v="#VALUE!"/>
    <n v="1.2"/>
    <e v="#VALUE!"/>
    <s v="NO"/>
    <n v="0.05"/>
    <s v="NO"/>
  </r>
  <r>
    <n v="150001250"/>
    <s v="150001250FS00"/>
    <s v="150001250-C30"/>
    <x v="0"/>
    <s v="OTROS ABARROTES"/>
    <s v="GALLETAS"/>
    <s v="GALLETA MINI CHOCOCHIPS COSTA 35 G "/>
    <s v="UN"/>
    <s v="C30"/>
    <s v="Caja 30 Unidades"/>
    <s v="SECO"/>
    <s v="NFS"/>
    <n v="4004.1"/>
    <x v="1"/>
    <n v="5500"/>
    <n v="-1"/>
    <s v="ACTIVO"/>
    <m/>
    <m/>
    <s v=""/>
    <m/>
    <s v="INDICAR PRECIO VTA"/>
    <s v="-"/>
    <e v="#VALUE!"/>
    <n v="1.05"/>
    <e v="#VALUE!"/>
    <s v="NO"/>
    <n v="0.05"/>
    <s v="NO"/>
  </r>
  <r>
    <n v="102500002"/>
    <s v="102500002FS00"/>
    <s v="102500002-C12"/>
    <x v="0"/>
    <s v="SALSAS Y ADEREZOS"/>
    <s v="SALSAS ESPECIALES"/>
    <s v="PESTO POMODORI SECCHI BARILLA 200G "/>
    <s v="UN"/>
    <s v="C12"/>
    <s v="Caja 12 Unidades"/>
    <s v="SECO"/>
    <s v="FIB"/>
    <n v="16827.66"/>
    <x v="1"/>
    <n v="39000"/>
    <n v="-1"/>
    <s v="ACTIVO"/>
    <m/>
    <m/>
    <s v=""/>
    <m/>
    <s v="INDICAR PRECIO VTA"/>
    <s v="-"/>
    <e v="#VALUE!"/>
    <n v="2.4"/>
    <e v="#VALUE!"/>
    <s v="SI"/>
    <n v="7.0000000000000007E-2"/>
    <s v="NO"/>
  </r>
  <r>
    <n v="150001829"/>
    <s v="150001829FS00"/>
    <s v="150001829-C32"/>
    <x v="0"/>
    <s v="OTROS ABARROTES"/>
    <s v="DULCES Y CHOCOLATES"/>
    <s v="CHOCMAN 33 G "/>
    <s v="UN"/>
    <s v="C32"/>
    <s v="Caja 32 Unidades"/>
    <s v="SECO"/>
    <s v="NFS"/>
    <n v="3747.52"/>
    <x v="1"/>
    <n v="4900"/>
    <n v="-1"/>
    <s v="ACTIVO"/>
    <m/>
    <m/>
    <s v=""/>
    <m/>
    <s v="INDICAR PRECIO VTA"/>
    <s v="-"/>
    <e v="#VALUE!"/>
    <n v="1.056"/>
    <e v="#VALUE!"/>
    <s v="NO"/>
    <n v="7.0000000000000007E-2"/>
    <s v="NO"/>
  </r>
  <r>
    <n v="150001828"/>
    <s v="150001828FS00"/>
    <s v="150001828-UN"/>
    <x v="0"/>
    <s v="CONDIMENTOS"/>
    <s v="ESPECIAS"/>
    <s v="MERKEN 1 KG "/>
    <s v="UN"/>
    <s v="UN"/>
    <s v="Unidad"/>
    <s v="SECO"/>
    <s v="NFS"/>
    <n v="3315.64"/>
    <x v="1"/>
    <n v="6300"/>
    <n v="-1"/>
    <s v="ACTIVO"/>
    <m/>
    <m/>
    <s v=""/>
    <m/>
    <s v="INDICAR PRECIO VTA"/>
    <s v="-"/>
    <e v="#VALUE!"/>
    <n v="1"/>
    <e v="#VALUE!"/>
    <s v="SI"/>
    <n v="0.15"/>
    <s v="NO"/>
  </r>
  <r>
    <n v="150001787"/>
    <s v="150001787FS00"/>
    <s v="150001787-D20"/>
    <x v="0"/>
    <s v="OTROS ABARROTES"/>
    <s v="CEREALES"/>
    <s v="BARRA GOLDEN CEREAL COSTA 18 G "/>
    <s v="UN"/>
    <s v="D20"/>
    <s v="Display 20 Unidades"/>
    <s v="SECO"/>
    <s v="NFS"/>
    <n v="2082.6"/>
    <x v="1"/>
    <n v="2512.6050420168067"/>
    <n v="-1"/>
    <s v="ACTIVO"/>
    <m/>
    <m/>
    <s v=""/>
    <m/>
    <s v="INDICAR PRECIO VTA"/>
    <s v="-"/>
    <e v="#VALUE!"/>
    <n v="0.36"/>
    <e v="#VALUE!"/>
    <s v="NO"/>
    <n v="0.03"/>
    <s v="NO"/>
  </r>
  <r>
    <n v="104530250"/>
    <s v="104530250FS00"/>
    <s v="104530250-2Q"/>
    <x v="0"/>
    <s v="OTROS ABARROTES"/>
    <s v="MINI PORCIONES"/>
    <s v="SAL MINI 1 G "/>
    <s v="2Q"/>
    <s v="2Q"/>
    <s v="Caja 2000 Unidades"/>
    <s v="SECO"/>
    <s v="NFS"/>
    <n v="5005"/>
    <x v="2"/>
    <n v="7000"/>
    <n v="-1"/>
    <s v="VIAS DESCONTINUACION"/>
    <s v="VIAS DESCONTINUACION"/>
    <m/>
    <s v="HASTA AGOTAR STOCK"/>
    <m/>
    <s v="INDICAR PRECIO VTA"/>
    <s v="-"/>
    <e v="#VALUE!"/>
    <n v="2"/>
    <e v="#VALUE!"/>
    <s v="NO"/>
    <n v="0.17"/>
    <s v="NO"/>
  </r>
  <r>
    <n v="102500012"/>
    <s v="102500012FS00"/>
    <s v="102500012-C12"/>
    <x v="0"/>
    <s v="OTROS ABARROTES"/>
    <s v="PASTAS"/>
    <s v="CANNELLONI COLLEZIONE BARILLA 250G "/>
    <s v="UN"/>
    <s v="C12"/>
    <s v="Caja 12 Unidades"/>
    <s v="SECO"/>
    <s v="FIB"/>
    <n v="15408"/>
    <x v="1"/>
    <n v="29000"/>
    <n v="-1"/>
    <s v="ACTIVO"/>
    <m/>
    <m/>
    <s v=""/>
    <m/>
    <s v="INDICAR PRECIO VTA"/>
    <s v="-"/>
    <e v="#VALUE!"/>
    <n v="3"/>
    <e v="#VALUE!"/>
    <s v="SI"/>
    <n v="0.2"/>
    <s v="NO"/>
  </r>
  <r>
    <n v="150000152"/>
    <s v="150000152FS00"/>
    <s v="150000152-C10"/>
    <x v="0"/>
    <s v="SALSAS Y ADEREZOS"/>
    <s v="MOSTAZAS"/>
    <s v="MOSTAZA HELLMANNS 1 KG "/>
    <s v="UN"/>
    <s v="C10"/>
    <s v="Caja 10 Unidades"/>
    <s v="SECO"/>
    <s v="NFS"/>
    <n v="25317.5"/>
    <x v="0"/>
    <n v="32300"/>
    <n v="-1"/>
    <s v="ACTIVO"/>
    <m/>
    <m/>
    <s v=""/>
    <m/>
    <s v="INDICAR PRECIO VTA"/>
    <s v="-"/>
    <e v="#VALUE!"/>
    <n v="10"/>
    <e v="#VALUE!"/>
    <s v="SI"/>
    <n v="0.03"/>
    <s v="NO"/>
  </r>
  <r>
    <n v="104519850"/>
    <s v="104519850FS00"/>
    <s v="104519850-C10"/>
    <x v="0"/>
    <s v="ACEITUNAS Y ENCURTIDOS"/>
    <s v="ACEITUNAS"/>
    <s v="ACEITUNA NEGRA DESH BAJA EN SODIO 850 G "/>
    <s v="UN"/>
    <s v="C10"/>
    <s v="Caja 10 Unidades"/>
    <s v="SECO"/>
    <s v="IFS"/>
    <n v="29454.6"/>
    <x v="1"/>
    <n v="39000"/>
    <n v="-1"/>
    <s v="ACTIVO"/>
    <m/>
    <m/>
    <s v=""/>
    <m/>
    <s v="INDICAR PRECIO VTA"/>
    <s v="-"/>
    <e v="#VALUE!"/>
    <n v="8.5"/>
    <e v="#VALUE!"/>
    <s v="SI"/>
    <n v="0.03"/>
    <s v="NO"/>
  </r>
  <r>
    <n v="201700343"/>
    <s v="201700343FS00"/>
    <s v="201700343-C12"/>
    <x v="0"/>
    <s v="SNACKS Y FRUTOS SECOS"/>
    <s v="FRUTOS SECOS"/>
    <s v="MANI SIN SAL MARCO POLO 400 G RRP "/>
    <s v="UN"/>
    <s v="C12"/>
    <s v="Caja 12 Unidades"/>
    <s v="SECO"/>
    <s v="FIB"/>
    <n v="9502"/>
    <x v="0"/>
    <n v="23300"/>
    <n v="-1"/>
    <s v="ACTIVO (R)"/>
    <m/>
    <m/>
    <s v=""/>
    <m/>
    <s v="INDICAR PRECIO VTA"/>
    <s v="-"/>
    <e v="#VALUE!"/>
    <n v="4.8"/>
    <e v="#VALUE!"/>
    <s v="SI"/>
    <n v="0.1"/>
    <s v="NO"/>
  </r>
  <r>
    <n v="150000155"/>
    <s v="150000155FS00"/>
    <s v="150000155-C10"/>
    <x v="0"/>
    <s v="SALSAS Y ADEREZOS"/>
    <s v="MOSTAZAS"/>
    <s v="MOSTAZA JB 1 KG "/>
    <s v="UN"/>
    <s v="C10"/>
    <s v="Caja 10 Unidades"/>
    <s v="SECO"/>
    <s v="NFS"/>
    <n v="19550.8"/>
    <x v="0"/>
    <n v="25300"/>
    <n v="-1"/>
    <s v="ACTIVO"/>
    <m/>
    <m/>
    <s v=""/>
    <m/>
    <s v="INDICAR PRECIO VTA"/>
    <s v="-"/>
    <e v="#VALUE!"/>
    <n v="10"/>
    <e v="#VALUE!"/>
    <s v="SI"/>
    <n v="0.03"/>
    <s v="NO"/>
  </r>
  <r>
    <n v="104530280"/>
    <s v="104530280FS00"/>
    <s v="104530280-C12"/>
    <x v="0"/>
    <s v="SALSAS Y ADEREZOS"/>
    <s v="MAYONESAS"/>
    <s v="MAYONESA KRAFT REAL MAYO 315G "/>
    <s v="UN"/>
    <s v="C12"/>
    <s v="Caja 12 Unidades"/>
    <s v="SECO"/>
    <s v="NFS"/>
    <n v="23364"/>
    <x v="1"/>
    <n v="31000"/>
    <n v="-1"/>
    <s v="ACTIVO"/>
    <m/>
    <m/>
    <s v=""/>
    <m/>
    <s v="INDICAR PRECIO VTA"/>
    <s v="-"/>
    <e v="#VALUE!"/>
    <n v="3.84"/>
    <e v="#VALUE!"/>
    <s v="SI"/>
    <n v="0.03"/>
    <s v="NO"/>
  </r>
  <r>
    <n v="104524520"/>
    <s v="104524520FS00"/>
    <s v="104524520-UN"/>
    <x v="0"/>
    <s v="SUMINISTROS"/>
    <s v="DESECHABLES"/>
    <s v="GUANTES VINILO TALLA L 100 UDS. "/>
    <s v="UN"/>
    <s v="UN"/>
    <s v="Unidad"/>
    <s v="SECO"/>
    <s v="NFS"/>
    <n v="2996.75"/>
    <x v="1"/>
    <n v="5000"/>
    <n v="-1"/>
    <s v="ACTIVO"/>
    <m/>
    <m/>
    <s v=""/>
    <m/>
    <s v="INDICAR PRECIO VTA"/>
    <s v="-"/>
    <e v="#VALUE!"/>
    <n v="0.52"/>
    <e v="#VALUE!"/>
    <s v="SI"/>
    <n v="0.03"/>
    <s v="NO"/>
  </r>
  <r>
    <n v="150001685"/>
    <s v="150001685FS00"/>
    <s v="150001685-C20"/>
    <x v="0"/>
    <s v="SUMINISTROS"/>
    <s v="DESECHABLES"/>
    <s v="BOLSA BASURA PRO 80X110 VIRUTEX 10 UDS. "/>
    <s v="UN"/>
    <s v="C20"/>
    <s v="Caja 20 Unidades"/>
    <s v="SECO"/>
    <s v="NFS"/>
    <n v="15914.6"/>
    <x v="2"/>
    <n v="22200"/>
    <n v="-1"/>
    <s v="VIAS DESCONTINUACION"/>
    <s v="VIAS DESCONTINUACION"/>
    <m/>
    <s v="HASTA AGOTAR STOCK"/>
    <m/>
    <s v="INDICAR PRECIO VTA"/>
    <s v="-"/>
    <e v="#VALUE!"/>
    <n v="8.48"/>
    <e v="#VALUE!"/>
    <s v="SI"/>
    <n v="0.15"/>
    <s v="NO"/>
  </r>
  <r>
    <n v="150001783"/>
    <s v="150001783FS00"/>
    <s v="150001783-C24"/>
    <x v="0"/>
    <s v="OTROS ABARROTES"/>
    <s v="MERMELADAS Y DULCES"/>
    <s v="MERMELADA DURAZNO PERELLO 250 G "/>
    <s v="UN"/>
    <s v="C24"/>
    <s v="Caja 24 Unidades"/>
    <s v="SECO"/>
    <s v="NFS"/>
    <n v="9359.2800000000007"/>
    <x v="1"/>
    <n v="14600"/>
    <n v="-1"/>
    <s v="ACTIVO"/>
    <m/>
    <m/>
    <s v=""/>
    <m/>
    <s v="INDICAR PRECIO VTA"/>
    <s v="-"/>
    <e v="#VALUE!"/>
    <n v="6.1440000000000001"/>
    <e v="#VALUE!"/>
    <s v="SI"/>
    <n v="0.05"/>
    <s v="NO"/>
  </r>
  <r>
    <n v="104525490"/>
    <s v="104525490FS00"/>
    <s v="104525490-C36"/>
    <x v="0"/>
    <s v="SALSAS Y ADEREZOS"/>
    <s v="SALSAS DE TOMATE"/>
    <s v="SALSA TOMATE 200 G "/>
    <s v="UN"/>
    <s v="C36"/>
    <s v="Caja 36 Unidades"/>
    <s v="SECO"/>
    <s v="NFS"/>
    <n v="14508"/>
    <x v="1"/>
    <n v="20990"/>
    <n v="-1"/>
    <s v="ACTIVO"/>
    <m/>
    <m/>
    <s v=""/>
    <m/>
    <s v="INDICAR PRECIO VTA"/>
    <s v="-"/>
    <e v="#VALUE!"/>
    <n v="7.2"/>
    <e v="#VALUE!"/>
    <s v="SI"/>
    <n v="0.03"/>
    <s v="NO"/>
  </r>
  <r>
    <n v="104535450"/>
    <s v="104535450FS00"/>
    <s v="104535450-C12"/>
    <x v="0"/>
    <s v="ACEITES Y VINAGRES"/>
    <s v="ACEITES VEGETALES"/>
    <s v="ACEITE VEGETAL CASALIVA 900 CC "/>
    <s v="UN"/>
    <s v="C12"/>
    <s v="Caja 12 Unidades"/>
    <s v="SECO"/>
    <s v="IFS"/>
    <n v="13572"/>
    <x v="1"/>
    <n v="17900"/>
    <n v="-1"/>
    <s v="NPI"/>
    <m/>
    <m/>
    <s v=""/>
    <m/>
    <s v="INDICAR PRECIO VTA"/>
    <s v="-"/>
    <e v="#VALUE!"/>
    <n v="10.199999999999999"/>
    <e v="#VALUE!"/>
    <s v="SI"/>
    <n v="0.03"/>
    <s v="NO"/>
  </r>
  <r>
    <n v="150001793"/>
    <s v="150001793FS00"/>
    <s v="150001793-C20"/>
    <x v="0"/>
    <s v="OTROS ABARROTES"/>
    <s v="OTROS"/>
    <s v="COCHAYUYO NATURAL SECO 250 G "/>
    <s v="UN"/>
    <s v="C20"/>
    <s v="Caja 20 Unidades"/>
    <s v="SECO"/>
    <s v="NFS"/>
    <n v="31079"/>
    <x v="1"/>
    <n v="40000"/>
    <n v="-1"/>
    <s v="ACTIVO"/>
    <m/>
    <m/>
    <s v=""/>
    <m/>
    <s v="INDICAR PRECIO VTA"/>
    <s v="-"/>
    <e v="#VALUE!"/>
    <n v="5"/>
    <e v="#VALUE!"/>
    <s v="SI"/>
    <n v="0.05"/>
    <s v="NO"/>
  </r>
  <r>
    <n v="150000163"/>
    <s v="150000163FS00"/>
    <s v="150000163-C12"/>
    <x v="0"/>
    <s v="SALSAS Y ADEREZOS"/>
    <s v="SALSAS ESPECIALES"/>
    <s v="SALSA QUESO CHEDDAR HELLMANNS 1 KG "/>
    <s v="UN"/>
    <s v="C12"/>
    <s v="Caja 12 Unidades"/>
    <s v="SECO"/>
    <s v="NFS"/>
    <n v="53219.28"/>
    <x v="1"/>
    <n v="78000"/>
    <n v="-1"/>
    <s v="ACTIVO"/>
    <m/>
    <m/>
    <s v=""/>
    <m/>
    <s v="INDICAR PRECIO VTA"/>
    <s v="-"/>
    <e v="#VALUE!"/>
    <n v="12"/>
    <e v="#VALUE!"/>
    <s v="SI"/>
    <n v="7.0000000000000007E-2"/>
    <s v="NO"/>
  </r>
  <r>
    <n v="104535440"/>
    <s v="104535440FS00"/>
    <s v="104535440-C04"/>
    <x v="0"/>
    <s v="ACEITES Y VINAGRES"/>
    <s v="ACEITES VEGETALES"/>
    <s v="ACEITE VEGETAL CASALIVA 5 L "/>
    <s v="UN"/>
    <s v="C04"/>
    <s v="Caja 4 Unidades"/>
    <s v="SECO"/>
    <s v="IFS"/>
    <n v="24908"/>
    <x v="1"/>
    <n v="33000"/>
    <n v="-1"/>
    <s v="NPI"/>
    <m/>
    <m/>
    <s v=""/>
    <m/>
    <s v="INDICAR PRECIO VTA"/>
    <s v="-"/>
    <e v="#VALUE!"/>
    <n v="18.8"/>
    <e v="#VALUE!"/>
    <s v="SI"/>
    <n v="0.03"/>
    <s v="NO"/>
  </r>
  <r>
    <n v="104533650"/>
    <s v="104533650FS00"/>
    <s v="104533650-D03"/>
    <x v="0"/>
    <s v="SUMINISTROS"/>
    <s v="PRODUCTOS TISSUE"/>
    <s v="40138 TOALLA 1H PLUS EVOLUTION 135 M "/>
    <s v="UN"/>
    <s v="D03"/>
    <s v="Display 3 Unidades"/>
    <s v="SECO"/>
    <s v="NFS"/>
    <n v="11610"/>
    <x v="1"/>
    <n v="15958"/>
    <n v="-1"/>
    <s v="ACTIVO (R)"/>
    <m/>
    <m/>
    <s v=""/>
    <m/>
    <s v="INDICAR PRECIO VTA"/>
    <s v="-"/>
    <e v="#VALUE!"/>
    <n v="2.64"/>
    <e v="#VALUE!"/>
    <s v="NO"/>
    <n v="7.0000000000000007E-2"/>
    <s v="NO"/>
  </r>
  <r>
    <n v="104533720"/>
    <s v="104533720FS00"/>
    <s v="104533720-C12"/>
    <x v="0"/>
    <s v="SALSAS Y ADEREZOS"/>
    <s v="MAYONESAS"/>
    <s v="MAYONESA KRAFT REAL MAYO 794 G "/>
    <s v="UN"/>
    <s v="C12"/>
    <s v="Caja 12 Unidades"/>
    <s v="SECO"/>
    <s v="NFS"/>
    <n v="40680"/>
    <x v="1"/>
    <n v="49600"/>
    <n v="-1"/>
    <s v="ACTIVO"/>
    <m/>
    <m/>
    <s v=""/>
    <m/>
    <s v="INDICAR PRECIO VTA"/>
    <s v="-"/>
    <e v="#VALUE!"/>
    <n v="9.48"/>
    <e v="#VALUE!"/>
    <s v="SI"/>
    <n v="0.05"/>
    <s v="NO"/>
  </r>
  <r>
    <n v="104534660"/>
    <s v="104534660FS00"/>
    <s v="104534660-D20"/>
    <x v="0"/>
    <s v="OTROS ABARROTES"/>
    <s v="AZUCAR Y ENDULZANTES"/>
    <s v="AZUCAR G2 DAMA BLANCA 1 KG "/>
    <s v="UN"/>
    <s v="D20"/>
    <s v="Display 20 Unidades"/>
    <s v="SECO"/>
    <s v="NFS"/>
    <n v="21740"/>
    <x v="1"/>
    <n v="28900"/>
    <n v="-1"/>
    <s v="ACTIVO (R)"/>
    <m/>
    <m/>
    <s v=""/>
    <m/>
    <s v="INDICAR PRECIO VTA"/>
    <s v="-"/>
    <e v="#VALUE!"/>
    <n v="20"/>
    <e v="#VALUE!"/>
    <s v="SI"/>
    <n v="0.03"/>
    <s v="NO"/>
  </r>
  <r>
    <n v="101310077"/>
    <s v="101310077FS00"/>
    <s v="101310077-C12"/>
    <x v="0"/>
    <s v="SALSAS Y ADEREZOS"/>
    <s v="SALSAS DE AJI"/>
    <s v="AJI JALAPENO INFERNO 250 G "/>
    <s v="UN"/>
    <s v="C12"/>
    <s v="Caja 12 Unidades"/>
    <s v="SECO"/>
    <s v="FIB"/>
    <n v="7848"/>
    <x v="0"/>
    <n v="20500"/>
    <n v="-1"/>
    <s v="ACTIVO"/>
    <m/>
    <m/>
    <s v=""/>
    <m/>
    <s v="INDICAR PRECIO VTA"/>
    <s v="-"/>
    <e v="#VALUE!"/>
    <n v="3"/>
    <e v="#VALUE!"/>
    <s v="SI"/>
    <n v="0.2"/>
    <s v="NO"/>
  </r>
  <r>
    <n v="201221650"/>
    <s v="201221650FS00"/>
    <s v="201221650-C06"/>
    <x v="0"/>
    <s v="ACEITUNAS Y ENCURTIDOS"/>
    <s v="ENCURTIDOS"/>
    <s v="AMERICANA DON JUAN 1 KG "/>
    <s v="UN"/>
    <s v="C06"/>
    <s v="Caja 6 Unidades"/>
    <s v="SECO"/>
    <s v="IJB"/>
    <n v="8855.57"/>
    <x v="1"/>
    <n v="19000"/>
    <n v="-1"/>
    <s v="ACTIVO"/>
    <m/>
    <m/>
    <s v=""/>
    <m/>
    <s v="INDICAR PRECIO VTA"/>
    <s v="-"/>
    <e v="#VALUE!"/>
    <n v="6"/>
    <e v="#VALUE!"/>
    <s v="SI"/>
    <n v="0.05"/>
    <s v="NO"/>
  </r>
  <r>
    <n v="104534270"/>
    <s v="104534270FS00"/>
    <s v="104534270-C06"/>
    <x v="0"/>
    <s v="SALSAS Y ADEREZOS"/>
    <s v="MAYONESAS"/>
    <s v="MAYONESA KRAFT REAL MAYO 1,26 KG "/>
    <s v="UN"/>
    <s v="C06"/>
    <s v="Caja 6 Unidades"/>
    <s v="SECO"/>
    <s v="NFS"/>
    <n v="30108"/>
    <x v="1"/>
    <n v="38000"/>
    <n v="-1"/>
    <s v="ACTIVO (R)"/>
    <m/>
    <m/>
    <s v=""/>
    <m/>
    <s v="INDICAR PRECIO VTA"/>
    <s v="-"/>
    <e v="#VALUE!"/>
    <n v="8.16"/>
    <e v="#VALUE!"/>
    <s v="SI"/>
    <n v="7.0000000000000007E-2"/>
    <s v="NO"/>
  </r>
  <r>
    <n v="104538060"/>
    <s v="104538060FS00"/>
    <s v="104538060-C10"/>
    <x v="0"/>
    <s v="OTROS ABARROTES"/>
    <s v="OTROS"/>
    <s v="PANKO BLANCO MAYAMOTO 1 KG "/>
    <s v="UN"/>
    <s v="C10"/>
    <s v="Caja 10 Unidades"/>
    <s v="SECO"/>
    <s v="NFS"/>
    <n v="16780"/>
    <x v="1"/>
    <n v="26000"/>
    <n v="-1"/>
    <s v="NPI (R)"/>
    <m/>
    <m/>
    <s v=""/>
    <m/>
    <s v="INDICAR PRECIO VTA"/>
    <s v="-"/>
    <e v="#VALUE!"/>
    <n v="10"/>
    <e v="#VALUE!"/>
    <s v="SI"/>
    <n v="0.05"/>
    <s v="NO"/>
  </r>
  <r>
    <n v="104537960"/>
    <s v="104537960FS00"/>
    <s v="104537960-C22"/>
    <x v="0"/>
    <s v="CONSERVAS"/>
    <s v="FRUTAS"/>
    <s v="PAPAYA AL JUGO FRASCO SAN AMBROSIO 1 KG "/>
    <s v="UN"/>
    <s v="C22"/>
    <s v="Caja 22 Unidades"/>
    <s v="SECO"/>
    <s v="NFS"/>
    <n v="84700"/>
    <x v="1"/>
    <n v="119167"/>
    <n v="-1"/>
    <s v="NPI (R)"/>
    <m/>
    <m/>
    <s v=""/>
    <m/>
    <s v="INDICAR PRECIO VTA"/>
    <s v="-"/>
    <e v="#VALUE!"/>
    <n v="22"/>
    <e v="#VALUE!"/>
    <s v="SI"/>
    <n v="0.05"/>
    <s v="NO"/>
  </r>
  <r>
    <n v="104538080"/>
    <s v="104538080FS00"/>
    <s v="104538080-C02"/>
    <x v="0"/>
    <s v="SUMINISTROS"/>
    <s v="PRODUCTOS TISSUE"/>
    <s v="40712 TOALLA 1H PLUS 200 M "/>
    <s v="UN"/>
    <s v="C02"/>
    <s v="Caja 2 Unidades"/>
    <s v="SECO"/>
    <s v="NFS"/>
    <n v="11130"/>
    <x v="1"/>
    <n v="16000"/>
    <n v="-1"/>
    <s v="NPI (R)"/>
    <m/>
    <m/>
    <s v=""/>
    <m/>
    <s v="INDICAR PRECIO VTA"/>
    <s v="-"/>
    <e v="#VALUE!"/>
    <n v="1.98"/>
    <e v="#VALUE!"/>
    <s v="NO"/>
    <n v="0.03"/>
    <s v="NO"/>
  </r>
  <r>
    <n v="104538090"/>
    <s v="104538090FS00"/>
    <s v="104538090-D04"/>
    <x v="0"/>
    <s v="SUMINISTROS"/>
    <s v="PRODUCTOS TISSUE"/>
    <s v="51003 HIGIENICO PLUS 1H 400 M "/>
    <s v="UN"/>
    <s v="D04"/>
    <s v="Display 4 Unidades"/>
    <s v="SECO"/>
    <s v="NFS"/>
    <n v="8672"/>
    <x v="1"/>
    <n v="13700"/>
    <n v="-1"/>
    <s v="NPI (R)"/>
    <m/>
    <m/>
    <s v=""/>
    <m/>
    <s v="INDICAR PRECIO VTA"/>
    <s v="-"/>
    <e v="#VALUE!"/>
    <n v="2.64"/>
    <e v="#VALUE!"/>
    <s v="NO"/>
    <n v="0.03"/>
    <s v="NO"/>
  </r>
  <r>
    <n v="104538320"/>
    <s v="104538320FS00"/>
    <s v="104538320-C12"/>
    <x v="0"/>
    <s v="OTROS ABARROTES"/>
    <s v="CEREALES"/>
    <s v="GRANOLA MIEL Y ALMENDRAS VIVO 330 G "/>
    <s v="UN"/>
    <s v="C12"/>
    <s v="Caja 12 Unidades"/>
    <s v="SECO"/>
    <s v="NFS"/>
    <n v="18912"/>
    <x v="1"/>
    <n v="26000"/>
    <n v="-1"/>
    <s v="NPI (R)"/>
    <m/>
    <m/>
    <s v=""/>
    <m/>
    <s v="INDICAR PRECIO VTA"/>
    <s v="-"/>
    <e v="#VALUE!"/>
    <n v="3.96"/>
    <e v="#VALUE!"/>
    <s v="SI"/>
    <n v="0.05"/>
    <s v="NO"/>
  </r>
  <r>
    <n v="108000140"/>
    <s v="108000140FS00"/>
    <s v="108000140-C08"/>
    <x v="0"/>
    <s v="OTROS ABARROTES"/>
    <s v="CEREALES"/>
    <s v="CORNFLAKES 450 G "/>
    <s v="UN"/>
    <s v="C08"/>
    <s v="Caja 8 Unidades"/>
    <s v="SECO"/>
    <s v="FIB"/>
    <n v="14056"/>
    <x v="1"/>
    <n v="21329"/>
    <n v="-1"/>
    <s v="NPI (R)"/>
    <m/>
    <m/>
    <s v=""/>
    <m/>
    <s v="INDICAR PRECIO VTA"/>
    <s v="-"/>
    <e v="#VALUE!"/>
    <n v="3.6"/>
    <e v="#VALUE!"/>
    <s v="SI"/>
    <n v="0.03"/>
    <s v="NO"/>
  </r>
  <r>
    <n v="108000144"/>
    <s v="108000144FS00"/>
    <s v="108000144-C10"/>
    <x v="0"/>
    <s v="OTROS ABARROTES"/>
    <s v="CEREALES"/>
    <s v="ZUCARITAS 680 G "/>
    <s v="UN"/>
    <s v="C10"/>
    <s v="Caja 10 Unidades"/>
    <s v="SECO"/>
    <s v="FIB"/>
    <n v="25430"/>
    <x v="1"/>
    <n v="40889"/>
    <n v="-1"/>
    <s v="NPI (R)"/>
    <m/>
    <m/>
    <s v=""/>
    <m/>
    <s v="INDICAR PRECIO VTA"/>
    <s v="-"/>
    <e v="#VALUE!"/>
    <n v="6.8"/>
    <e v="#VALUE!"/>
    <s v="SI"/>
    <n v="0.03"/>
    <s v="NO"/>
  </r>
  <r>
    <n v="104538520"/>
    <s v="104538520FS00"/>
    <s v="104538520-C12"/>
    <x v="0"/>
    <s v="OTROS ABARROTES"/>
    <s v="SAL"/>
    <s v="SAL DE MAR FINA LOBOS 900 G "/>
    <s v="UN"/>
    <s v="C12"/>
    <s v="Caja 12 Unidades"/>
    <s v="SECO"/>
    <s v="NFS"/>
    <n v="7752"/>
    <x v="1"/>
    <n v="11000"/>
    <n v="-1"/>
    <s v="NPI"/>
    <m/>
    <m/>
    <s v=""/>
    <m/>
    <s v="INDICAR PRECIO VTA"/>
    <s v="-"/>
    <e v="#VALUE!"/>
    <n v="10.8"/>
    <e v="#VALUE!"/>
    <s v="SI"/>
    <n v="0.03"/>
    <s v="NO"/>
  </r>
  <r>
    <n v="104538830"/>
    <s v="104538830FS00"/>
    <s v="104538830-C04"/>
    <x v="0"/>
    <s v="SUMINISTROS"/>
    <s v="PRODUCTOS DE LIMPIEZA"/>
    <s v="LAVALOZAS LPU AD CLEAN 5 lts"/>
    <s v="UN"/>
    <s v="C04"/>
    <s v="Caja 4 Unidades"/>
    <s v="SECO"/>
    <s v="NFS"/>
    <n v="14960"/>
    <x v="1"/>
    <n v="32800"/>
    <n v="-1"/>
    <s v="NPI (R)"/>
    <m/>
    <m/>
    <s v=""/>
    <m/>
    <s v="INDICAR PRECIO VTA"/>
    <s v="-"/>
    <e v="#VALUE!"/>
    <n v="20"/>
    <e v="#VALUE!"/>
    <s v="SI"/>
    <n v="0.03"/>
    <s v="NO"/>
  </r>
  <r>
    <n v="150001408"/>
    <s v="150001408FS00"/>
    <s v="150001408-C30"/>
    <x v="0"/>
    <s v="SUMINISTROS"/>
    <s v="DESECHABLES"/>
    <s v="BOLSA BASURA PRO 70X90 VIRUTEX 10 UDS. "/>
    <s v="UN"/>
    <s v="C30"/>
    <s v="Caja 30 Unidades"/>
    <s v="SECO"/>
    <s v="NFS"/>
    <n v="15592.5"/>
    <x v="2"/>
    <n v="23538"/>
    <n v="-1"/>
    <s v="VIAS DESCONTINUACION"/>
    <s v="VIAS DESCONTINUACION"/>
    <m/>
    <s v="HASTA AGOTAR STOCK"/>
    <m/>
    <s v="INDICAR PRECIO VTA"/>
    <s v="-"/>
    <e v="#VALUE!"/>
    <n v="8.4"/>
    <e v="#VALUE!"/>
    <s v="SI"/>
    <n v="0.15"/>
    <s v="NO"/>
  </r>
  <r>
    <n v="104538850"/>
    <s v="104538850FS00"/>
    <s v="104538850-C04"/>
    <x v="0"/>
    <s v="SUMINISTROS"/>
    <s v="PRODUCTOS DE LIMPIEZA"/>
    <s v="DESENGRASANTE LPU AD CLEAN 5 lts"/>
    <s v="UN"/>
    <s v="C04"/>
    <s v="Caja 4 Unidades"/>
    <s v="SECO"/>
    <s v="NFS"/>
    <n v="16932"/>
    <x v="1"/>
    <n v="44000"/>
    <n v="-1"/>
    <s v="NPI (R)"/>
    <m/>
    <m/>
    <s v=""/>
    <m/>
    <s v="INDICAR PRECIO VTA"/>
    <s v="-"/>
    <e v="#VALUE!"/>
    <n v="20"/>
    <e v="#VALUE!"/>
    <s v="SI"/>
    <n v="0.1"/>
    <s v="NO"/>
  </r>
  <r>
    <n v="104538860"/>
    <s v="104538860FS00"/>
    <s v="104538860-C04"/>
    <x v="0"/>
    <s v="SUMINISTROS"/>
    <s v="PRODUCTOS DE LIMPIEZA"/>
    <s v="AD ULTRA LPU 5 lts"/>
    <s v="UN"/>
    <s v="C04"/>
    <s v="Caja 4 Unidades"/>
    <s v="SECO"/>
    <s v="NFS"/>
    <n v="36000"/>
    <x v="1"/>
    <n v="62000"/>
    <n v="-1"/>
    <s v="NPI (R)"/>
    <m/>
    <m/>
    <s v=""/>
    <m/>
    <s v="INDICAR PRECIO VTA"/>
    <s v="-"/>
    <e v="#VALUE!"/>
    <n v="20"/>
    <e v="#VALUE!"/>
    <s v="SI"/>
    <n v="0.1"/>
    <s v="NO"/>
  </r>
  <r>
    <n v="104538870"/>
    <s v="104538870FS00"/>
    <s v="104538870-C06"/>
    <x v="0"/>
    <s v="SUMINISTROS"/>
    <s v="PRODUCTOS DE LIMPIEZA"/>
    <s v="SPRAY FOODS AD CLEAN 500 ml"/>
    <s v="UN"/>
    <s v="C06"/>
    <s v="Caja 6 Unidades"/>
    <s v="SECO"/>
    <s v="NFS"/>
    <n v="8940"/>
    <x v="1"/>
    <n v="24000"/>
    <n v="-1"/>
    <s v="NPI"/>
    <m/>
    <m/>
    <s v=""/>
    <m/>
    <s v="INDICAR PRECIO VTA"/>
    <s v="-"/>
    <e v="#VALUE!"/>
    <n v="3"/>
    <e v="#VALUE!"/>
    <s v="SI"/>
    <n v="0.05"/>
    <s v="NO"/>
  </r>
  <r>
    <n v="104538580"/>
    <s v="104538580FS00"/>
    <s v="104538580-C24"/>
    <x v="0"/>
    <s v="OTROS ABARROTES"/>
    <s v="GALLETAS"/>
    <s v="GALLETA SODA COSTA 160 G "/>
    <s v="UN"/>
    <s v="C24"/>
    <s v="Caja 24 Unidades"/>
    <s v="SECO"/>
    <s v="NFS"/>
    <n v="14736"/>
    <x v="1"/>
    <n v="19000"/>
    <n v="-1"/>
    <s v="NPI (R)"/>
    <m/>
    <m/>
    <s v=""/>
    <m/>
    <s v="INDICAR PRECIO VTA"/>
    <s v="-"/>
    <e v="#VALUE!"/>
    <n v="3.84"/>
    <e v="#VALUE!"/>
    <s v="SI"/>
    <n v="0.03"/>
    <s v="NO"/>
  </r>
  <r>
    <n v="104538590"/>
    <s v="104538590FS00"/>
    <s v="104538590-C36"/>
    <x v="0"/>
    <s v="OTROS ABARROTES"/>
    <s v="MINI PORCIONES"/>
    <s v="COMPOTA PERA VIVO 90 GRS"/>
    <s v="UN"/>
    <s v="C36"/>
    <s v="Caja 36 Unidades"/>
    <s v="SECO"/>
    <s v="NFS"/>
    <n v="9936"/>
    <x v="1"/>
    <n v="15480"/>
    <n v="-1"/>
    <s v="NPI"/>
    <m/>
    <m/>
    <s v=""/>
    <m/>
    <s v="INDICAR PRECIO VTA"/>
    <s v="-"/>
    <e v="#VALUE!"/>
    <n v="3.24"/>
    <e v="#VALUE!"/>
    <s v="SI"/>
    <n v="0.05"/>
    <s v="NO"/>
  </r>
  <r>
    <n v="104538600"/>
    <s v="104538600FS00"/>
    <s v="104538600-C36"/>
    <x v="0"/>
    <s v="OTROS ABARROTES"/>
    <s v="MINI PORCIONES"/>
    <s v="COMPOTA MANZANA VIVO 90 GRS"/>
    <s v="UN"/>
    <s v="C36"/>
    <s v="Caja 36 Unidades"/>
    <s v="SECO"/>
    <s v="NFS"/>
    <n v="9936"/>
    <x v="1"/>
    <n v="15480"/>
    <n v="-1"/>
    <s v="NPI"/>
    <m/>
    <m/>
    <s v=""/>
    <m/>
    <s v="INDICAR PRECIO VTA"/>
    <s v="-"/>
    <e v="#VALUE!"/>
    <n v="3.24"/>
    <e v="#VALUE!"/>
    <s v="SI"/>
    <n v="0.05"/>
    <s v="NO"/>
  </r>
  <r>
    <n v="104538610"/>
    <s v="104538610FS00"/>
    <s v="104538610-C36"/>
    <x v="0"/>
    <s v="OTROS ABARROTES"/>
    <s v="MINI PORCIONES"/>
    <s v="COMPOTA DURAZNO VIVO 90 GRS"/>
    <s v="UN"/>
    <s v="C36"/>
    <s v="Caja 36 Unidades"/>
    <s v="SECO"/>
    <s v="NFS"/>
    <n v="9936"/>
    <x v="1"/>
    <n v="15480"/>
    <n v="-1"/>
    <s v="NPI"/>
    <m/>
    <m/>
    <s v=""/>
    <m/>
    <s v="INDICAR PRECIO VTA"/>
    <s v="-"/>
    <e v="#VALUE!"/>
    <n v="3.24"/>
    <e v="#VALUE!"/>
    <s v="SI"/>
    <n v="0.05"/>
    <s v="NO"/>
  </r>
  <r>
    <n v="104538900"/>
    <s v="104538900FS00"/>
    <s v="104538900-C10"/>
    <x v="0"/>
    <s v="OTROS ABARROTES"/>
    <s v="PASTAS"/>
    <s v="RAVIOLI CARNE CAROZZI 1 KG "/>
    <s v="UN"/>
    <s v="C10"/>
    <s v="Caja 10 Unidades"/>
    <s v="SECO"/>
    <s v="NFS"/>
    <n v="25020"/>
    <x v="1"/>
    <n v="42000"/>
    <n v="-1"/>
    <s v="NPI"/>
    <m/>
    <m/>
    <s v=""/>
    <m/>
    <s v="INDICAR PRECIO VTA"/>
    <s v="-"/>
    <e v="#VALUE!"/>
    <n v="10"/>
    <e v="#VALUE!"/>
    <s v="SI"/>
    <n v="0.05"/>
    <s v="NO"/>
  </r>
  <r>
    <n v="104538110"/>
    <s v="104538110FS00"/>
    <s v="104538110-C02"/>
    <x v="0"/>
    <s v="SALSAS Y ADEREZOS"/>
    <s v="MAYONESAS"/>
    <s v="MAYONESA ALACENA 1,9 KG "/>
    <s v="UN"/>
    <s v="C02"/>
    <s v="Caja 2 Unidades"/>
    <s v="SECO"/>
    <s v="IFS"/>
    <n v="9440"/>
    <x v="1"/>
    <n v="13900"/>
    <n v="-1"/>
    <s v="NPI (R)"/>
    <m/>
    <m/>
    <s v=""/>
    <m/>
    <s v="INDICAR PRECIO VTA"/>
    <s v="-"/>
    <e v="#VALUE!"/>
    <n v="3.8"/>
    <e v="#VALUE!"/>
    <s v="NO"/>
    <n v="0.03"/>
    <s v="NO"/>
  </r>
  <r>
    <n v="150001682"/>
    <s v="150001682FS00"/>
    <s v="150001682-C30"/>
    <x v="0"/>
    <s v="SUMINISTROS"/>
    <s v="DESECHABLES"/>
    <s v="BOLSA BASURA PRO 50X70 VIRUTEX 10 UDS. "/>
    <s v="UN"/>
    <s v="C30"/>
    <s v="Caja 30 Unidades"/>
    <s v="SECO"/>
    <s v="NFS"/>
    <n v="9786.2999999999993"/>
    <x v="2"/>
    <n v="14600"/>
    <n v="-1"/>
    <s v="VIAS DESCONTINUACION"/>
    <s v="VIAS DESCONTINUACION"/>
    <m/>
    <s v="HASTA AGOTAR STOCK"/>
    <m/>
    <s v="INDICAR PRECIO VTA"/>
    <s v="-"/>
    <e v="#VALUE!"/>
    <n v="5.01"/>
    <e v="#VALUE!"/>
    <s v="SI"/>
    <n v="0.15"/>
    <s v="NO"/>
  </r>
  <r>
    <n v="102300021"/>
    <s v="102300021FS00"/>
    <s v="102300021-C04"/>
    <x v="0"/>
    <s v="OTROS ABARROTES"/>
    <s v="DULCES Y CHOCOLATES"/>
    <s v="ROCHER T-24 300G "/>
    <s v="UN"/>
    <s v="C04"/>
    <s v="Caja 4 Unidades"/>
    <s v="SECO"/>
    <s v="FIB"/>
    <n v="33826"/>
    <x v="1"/>
    <n v="54000"/>
    <n v="-1"/>
    <s v="ACTIVO"/>
    <m/>
    <m/>
    <s v=""/>
    <m/>
    <s v="INDICAR PRECIO VTA"/>
    <s v="-"/>
    <e v="#VALUE!"/>
    <n v="1.2"/>
    <e v="#VALUE!"/>
    <s v="SI"/>
    <n v="0.2"/>
    <s v="NO"/>
  </r>
  <r>
    <n v="101800144"/>
    <s v="101800144FS00"/>
    <s v="101800144-C72"/>
    <x v="0"/>
    <s v="OTROS ABARROTES"/>
    <s v="DULCES Y CHOCOLATES"/>
    <s v="BARRA CHOCOLATE LECHE 4X18X82GR"/>
    <s v="UN"/>
    <s v="C72"/>
    <s v="Caja 72 Unidades"/>
    <s v="SECO"/>
    <s v="FIB"/>
    <n v="39672"/>
    <x v="1"/>
    <n v="46822"/>
    <n v="-1"/>
    <s v="NPI"/>
    <m/>
    <m/>
    <s v=""/>
    <m/>
    <s v="INDICAR PRECIO VTA"/>
    <s v="-"/>
    <e v="#VALUE!"/>
    <n v="5.9039999999999999"/>
    <e v="#VALUE!"/>
    <s v="NO"/>
    <n v="0.03"/>
    <s v="NO"/>
  </r>
  <r>
    <n v="104538840"/>
    <s v="104538840FS00"/>
    <s v="104538840-C04"/>
    <x v="0"/>
    <s v="SUMINISTROS"/>
    <s v="PRODUCTOS DE LIMPIEZA"/>
    <s v="FOODS AD CLEAN 5 lts"/>
    <s v="UN"/>
    <s v="C04"/>
    <s v="Caja 4 Unidades"/>
    <s v="SECO"/>
    <s v="NFS"/>
    <n v="21960"/>
    <x v="1"/>
    <n v="64000"/>
    <n v="-1"/>
    <s v="NPI"/>
    <m/>
    <m/>
    <s v=""/>
    <m/>
    <s v="INDICAR PRECIO VTA"/>
    <s v="-"/>
    <e v="#VALUE!"/>
    <n v="20"/>
    <e v="#VALUE!"/>
    <s v="SI"/>
    <n v="0.05"/>
    <s v="NO"/>
  </r>
  <r>
    <n v="150001229"/>
    <s v="150001229FS00"/>
    <s v="150001229-C04"/>
    <x v="0"/>
    <s v="BEBIDAS"/>
    <s v="BEBIDAS GASEOSAS"/>
    <s v="SPRITE ZERO LATA 6 UDS. 350 CC "/>
    <s v="UN"/>
    <s v="C04"/>
    <s v="Caja 24 Unidades"/>
    <s v="SECO"/>
    <s v="NFS"/>
    <n v="12325.68"/>
    <x v="1"/>
    <n v="17500"/>
    <n v="-1"/>
    <s v="ACTIVO"/>
    <m/>
    <m/>
    <s v=""/>
    <m/>
    <s v="INDICAR PRECIO VTA"/>
    <s v="-"/>
    <e v="#VALUE!"/>
    <n v="8.4"/>
    <e v="#VALUE!"/>
    <s v="NO"/>
    <n v="0.05"/>
    <s v="NO"/>
  </r>
  <r>
    <n v="150001224"/>
    <s v="150001224FS00"/>
    <s v="150001224-C04"/>
    <x v="0"/>
    <s v="BEBIDAS"/>
    <s v="BEBIDAS GASEOSAS"/>
    <s v="COCA COLA LIGHT LATA 6 UDS. 350 CC "/>
    <s v="UN"/>
    <s v="C04"/>
    <s v="Caja 24 Unidades"/>
    <s v="SECO"/>
    <s v="NFS"/>
    <n v="12394.560000000001"/>
    <x v="1"/>
    <n v="16700"/>
    <n v="-1"/>
    <s v="ACTIVO"/>
    <m/>
    <m/>
    <s v=""/>
    <m/>
    <s v="INDICAR PRECIO VTA"/>
    <s v="-"/>
    <e v="#VALUE!"/>
    <n v="8.4"/>
    <e v="#VALUE!"/>
    <s v="NO"/>
    <n v="0.05"/>
    <s v="NO"/>
  </r>
  <r>
    <n v="150001225"/>
    <s v="150001225FS00"/>
    <s v="150001225-C04"/>
    <x v="0"/>
    <s v="BEBIDAS"/>
    <s v="BEBIDAS GASEOSAS"/>
    <s v="COCA COLA LATA 6 UDS. 350 CC "/>
    <s v="UN"/>
    <s v="C04"/>
    <s v="Caja 24 Unidades"/>
    <s v="SECO"/>
    <s v="NFS"/>
    <n v="11675.76"/>
    <x v="1"/>
    <n v="15400"/>
    <n v="-1"/>
    <s v="ACTIVO"/>
    <m/>
    <m/>
    <s v=""/>
    <m/>
    <s v="INDICAR PRECIO VTA"/>
    <s v="-"/>
    <e v="#VALUE!"/>
    <n v="8.4"/>
    <e v="#VALUE!"/>
    <s v="NO"/>
    <n v="0.03"/>
    <s v="NO"/>
  </r>
  <r>
    <n v="150001223"/>
    <s v="150001223FS00"/>
    <s v="150001223-C04"/>
    <x v="0"/>
    <s v="BEBIDAS"/>
    <s v="BEBIDAS GASEOSAS"/>
    <s v="COCA COLA ZERO LATA 6 UDS. 350 CC "/>
    <s v="UN"/>
    <s v="C04"/>
    <s v="Caja 24 Unidades"/>
    <s v="SECO"/>
    <s v="NFS"/>
    <n v="12315.119999999999"/>
    <x v="1"/>
    <n v="15900"/>
    <n v="-1"/>
    <s v="ACTIVO"/>
    <m/>
    <m/>
    <s v=""/>
    <m/>
    <s v="INDICAR PRECIO VTA"/>
    <s v="-"/>
    <e v="#VALUE!"/>
    <n v="8.4"/>
    <e v="#VALUE!"/>
    <s v="NO"/>
    <n v="0.03"/>
    <s v="NO"/>
  </r>
  <r>
    <n v="150001227"/>
    <s v="150001227FS00"/>
    <s v="150001227-C04"/>
    <x v="0"/>
    <s v="BEBIDAS"/>
    <s v="BEBIDAS GASEOSAS"/>
    <s v="SPRITE LATA 6 UDS. 350 CC "/>
    <s v="UN"/>
    <s v="C04"/>
    <s v="Caja 24 Unidades"/>
    <s v="SECO"/>
    <s v="NFS"/>
    <n v="12384"/>
    <x v="1"/>
    <n v="17300"/>
    <n v="-1"/>
    <s v="ACTIVO"/>
    <m/>
    <m/>
    <s v=""/>
    <m/>
    <s v="INDICAR PRECIO VTA"/>
    <s v="-"/>
    <e v="#VALUE!"/>
    <n v="8.4"/>
    <e v="#VALUE!"/>
    <s v="NO"/>
    <n v="0.05"/>
    <s v="NO"/>
  </r>
  <r>
    <n v="150001228"/>
    <s v="150001228FS00"/>
    <s v="150001228-C04"/>
    <x v="0"/>
    <s v="BEBIDAS"/>
    <s v="BEBIDAS GASEOSAS"/>
    <s v="FANTA LATA 6 UDS. 350 CC "/>
    <s v="UN"/>
    <s v="C04"/>
    <s v="Caja 24 Unidades"/>
    <s v="SECO"/>
    <s v="NFS"/>
    <n v="12405.84"/>
    <x v="1"/>
    <n v="16300"/>
    <n v="-1"/>
    <s v="ACTIVO"/>
    <m/>
    <m/>
    <s v=""/>
    <m/>
    <s v="INDICAR PRECIO VTA"/>
    <s v="-"/>
    <e v="#VALUE!"/>
    <n v="8.4"/>
    <e v="#VALUE!"/>
    <s v="NO"/>
    <n v="0.03"/>
    <s v="NO"/>
  </r>
  <r>
    <n v="104512090"/>
    <s v="104512090FS00"/>
    <s v="104512090-D12"/>
    <x v="0"/>
    <s v="BOLLERIA Y REPOSTERIA"/>
    <s v="HARINAS Y SEMOLAS"/>
    <s v="HARINA S/POLVO MONT BLANC CAROZZI 1 KG "/>
    <s v="UN"/>
    <s v="D12"/>
    <s v="Display 12 Unidades"/>
    <s v="SECO"/>
    <s v="NFS"/>
    <n v="10570.01"/>
    <x v="1"/>
    <n v="15400"/>
    <n v="-1"/>
    <s v="ACTIVO"/>
    <m/>
    <m/>
    <s v=""/>
    <m/>
    <s v="INDICAR PRECIO VTA"/>
    <s v="-"/>
    <e v="#VALUE!"/>
    <n v="12"/>
    <e v="#VALUE!"/>
    <s v="SI"/>
    <n v="0.03"/>
    <s v="NO"/>
  </r>
  <r>
    <n v="104535350"/>
    <s v="104535350FS00"/>
    <s v="104535350-C30"/>
    <x v="0"/>
    <s v="BOLLERIA Y REPOSTERIA"/>
    <s v="BOLLERÍA LISTA PARA COMER"/>
    <s v="MUFFIN RELLENO CHOCOLATE 115 GR PAVESI "/>
    <s v="UN"/>
    <s v="C30"/>
    <s v="Caja 30 Unidades"/>
    <s v="CONGELADOS"/>
    <s v="NFS"/>
    <n v="17400"/>
    <x v="1"/>
    <n v="27000"/>
    <n v="-1"/>
    <s v="ACTIVO"/>
    <m/>
    <m/>
    <s v=""/>
    <m/>
    <s v="INDICAR PRECIO VTA"/>
    <s v="-"/>
    <e v="#VALUE!"/>
    <n v="3.6"/>
    <e v="#VALUE!"/>
    <s v="NO"/>
    <n v="0.1"/>
    <s v="NO"/>
  </r>
  <r>
    <n v="104535360"/>
    <s v="104535360FS00"/>
    <s v="104535360-C30"/>
    <x v="0"/>
    <s v="BOLLERIA Y REPOSTERIA"/>
    <s v="BOLLERÍA LISTA PARA COMER"/>
    <s v="MUFFIN RELLENO MANJAR 115 GR PAVESI "/>
    <s v="UN"/>
    <s v="C30"/>
    <s v="Caja 30 Unidades"/>
    <s v="CONGELADOS"/>
    <s v="NFS"/>
    <n v="17400"/>
    <x v="1"/>
    <n v="27000"/>
    <n v="-1"/>
    <s v="ACTIVO"/>
    <m/>
    <m/>
    <s v=""/>
    <m/>
    <s v="INDICAR PRECIO VTA"/>
    <s v="-"/>
    <e v="#VALUE!"/>
    <n v="3.6"/>
    <e v="#VALUE!"/>
    <s v="NO"/>
    <n v="0.1"/>
    <s v="NO"/>
  </r>
  <r>
    <n v="104535480"/>
    <s v="104535480FS00"/>
    <s v="104535480-C24"/>
    <x v="0"/>
    <s v="PLANT BASED"/>
    <s v="QUESOS SEMI DUROS"/>
    <s v="NOT CHEESE CHEDDAR LAMINADO 200 GR "/>
    <s v="UN"/>
    <s v="C24"/>
    <s v="Caja 24 Unidades"/>
    <s v="FRIO"/>
    <s v="NFS"/>
    <n v="49584"/>
    <x v="1"/>
    <n v="59000"/>
    <n v="-1"/>
    <s v="NPI (R)"/>
    <m/>
    <m/>
    <s v=""/>
    <m/>
    <s v="INDICAR PRECIO VTA"/>
    <s v="-"/>
    <e v="#VALUE!"/>
    <n v="4.8"/>
    <e v="#VALUE!"/>
    <s v="SI"/>
    <n v="0.05"/>
    <s v="NO"/>
  </r>
  <r>
    <n v="104535490"/>
    <s v="104535490FS00"/>
    <s v="104535490-C24"/>
    <x v="0"/>
    <s v="PLANT BASED"/>
    <s v="QUESOS SEMI DUROS"/>
    <s v="NOT CHEESE MANTECOSO LAMINADO 200 GR "/>
    <s v="UN"/>
    <s v="C24"/>
    <s v="Caja 24 Unidades"/>
    <s v="FRIO"/>
    <s v="NFS"/>
    <n v="49584"/>
    <x v="1"/>
    <n v="59000"/>
    <n v="-1"/>
    <s v="NPI (R)"/>
    <m/>
    <m/>
    <s v=""/>
    <m/>
    <s v="INDICAR PRECIO VTA"/>
    <s v="-"/>
    <e v="#VALUE!"/>
    <n v="4.8"/>
    <e v="#VALUE!"/>
    <s v="SI"/>
    <n v="0.05"/>
    <s v="NO"/>
  </r>
  <r>
    <n v="104535500"/>
    <s v="104535500FS00"/>
    <s v="104535500-X60"/>
    <x v="0"/>
    <s v="APERITIVOS"/>
    <s v="EMPANADAS"/>
    <s v="EMPANADA DE QUESO INTERBAKE 24 G "/>
    <s v="UN"/>
    <s v="X60"/>
    <s v="Caja 360 Unidades"/>
    <s v="CONGELADOS"/>
    <s v="NFS"/>
    <n v="38520"/>
    <x v="1"/>
    <n v="49000"/>
    <n v="-1"/>
    <s v="NPI (R)"/>
    <m/>
    <m/>
    <s v=""/>
    <m/>
    <s v="INDICAR PRECIO VTA"/>
    <s v="-"/>
    <e v="#VALUE!"/>
    <n v="7.2"/>
    <e v="#VALUE!"/>
    <s v="NO"/>
    <n v="7.0000000000000007E-2"/>
    <s v="NO"/>
  </r>
  <r>
    <n v="104533200"/>
    <s v="104533200FS00"/>
    <s v="104533200-C12"/>
    <x v="0"/>
    <s v="BOLLERIA Y REPOSTERIA"/>
    <s v="CREMAS"/>
    <s v="CREMA VEGANA S/GLUTEN 1L CSM "/>
    <s v="UN"/>
    <s v="C12"/>
    <s v="Caja 12 Unidades"/>
    <s v="FRIO"/>
    <s v="IFS"/>
    <n v="25200"/>
    <x v="1"/>
    <n v="46800"/>
    <n v="-1"/>
    <s v="ACTIVO"/>
    <m/>
    <m/>
    <s v=""/>
    <m/>
    <s v="INDICAR PRECIO VTA"/>
    <s v="-"/>
    <e v="#VALUE!"/>
    <n v="12.96"/>
    <e v="#VALUE!"/>
    <s v="SI"/>
    <n v="0.1"/>
    <s v="NO"/>
  </r>
  <r>
    <n v="104519590"/>
    <s v="104519590FS00"/>
    <s v="104519590-C04"/>
    <x v="0"/>
    <s v="FRUTAS Y VERDURAS CONGELADAS"/>
    <s v="GUARNICIONES LISTAS"/>
    <s v="ESPINACA A LA CREMA IQF ARDO 2,5 KG "/>
    <s v="UN"/>
    <s v="C04"/>
    <s v="Caja 4 Unidades"/>
    <s v="CONGELADOS"/>
    <s v="IFS"/>
    <n v="14652"/>
    <x v="0"/>
    <n v="22700"/>
    <n v="-1"/>
    <s v="ACTIVO"/>
    <m/>
    <m/>
    <s v=""/>
    <m/>
    <s v="INDICAR PRECIO VTA"/>
    <s v="-"/>
    <e v="#VALUE!"/>
    <n v="10"/>
    <e v="#VALUE!"/>
    <s v="SI"/>
    <n v="0.05"/>
    <s v="NO"/>
  </r>
  <r>
    <n v="104520730"/>
    <s v="104520730FS00"/>
    <s v="104520730-C06"/>
    <x v="0"/>
    <s v="FRUTAS Y VERDURAS CONGELADAS"/>
    <s v="GUARNICIONES LISTAS"/>
    <s v="HAMBURGUESA VEGETARIANA ARDO 1,2 KG 75 G "/>
    <s v="UN"/>
    <s v="C06"/>
    <s v="Caja 6 Unidades"/>
    <s v="CONGELADOS"/>
    <s v="IFS"/>
    <n v="35586"/>
    <x v="1"/>
    <n v="49000"/>
    <n v="-1"/>
    <s v="ACTIVO"/>
    <m/>
    <m/>
    <s v=""/>
    <m/>
    <s v="INDICAR PRECIO VTA"/>
    <s v="-"/>
    <e v="#VALUE!"/>
    <n v="7.2"/>
    <e v="#VALUE!"/>
    <s v="SI"/>
    <n v="0.1"/>
    <s v="NO"/>
  </r>
  <r>
    <n v="104520700"/>
    <s v="104520700FS00"/>
    <s v="104520700-C10"/>
    <x v="0"/>
    <s v="FRUTAS Y VERDURAS CONGELADAS"/>
    <s v="VERDURAS"/>
    <s v="POROTO VERDE CORTE FRANCES ARDO 1 KG "/>
    <s v="UN"/>
    <s v="C10"/>
    <s v="Caja 10 Unidades"/>
    <s v="CONGELADOS"/>
    <s v="IFS"/>
    <n v="13840"/>
    <x v="1"/>
    <n v="28000"/>
    <n v="-1"/>
    <s v="ACTIVO"/>
    <m/>
    <m/>
    <s v=""/>
    <m/>
    <s v="INDICAR PRECIO VTA"/>
    <s v="-"/>
    <e v="#VALUE!"/>
    <n v="10"/>
    <e v="#VALUE!"/>
    <s v="SI"/>
    <n v="0.1"/>
    <s v="NO"/>
  </r>
  <r>
    <n v="104531620"/>
    <s v="104531620FS00"/>
    <s v="104531620-C16"/>
    <x v="0"/>
    <s v="SALSAS Y ADEREZOS"/>
    <s v="MOSTAZAS"/>
    <s v="MOSTAZA PET HEINZ 361 G"/>
    <s v="UN"/>
    <s v="C16"/>
    <s v="Caja 16 Unidades"/>
    <s v="SECO"/>
    <s v="NFS"/>
    <n v="21824"/>
    <x v="1"/>
    <n v="39000"/>
    <n v="-1"/>
    <s v="ACTIVO"/>
    <m/>
    <m/>
    <s v=""/>
    <m/>
    <s v="INDICAR PRECIO VTA"/>
    <s v="-"/>
    <e v="#VALUE!"/>
    <n v="5.76"/>
    <e v="#VALUE!"/>
    <s v="SI"/>
    <n v="0.03"/>
    <s v="NO"/>
  </r>
  <r>
    <n v="104532020"/>
    <s v="104532020FS00"/>
    <s v="104532020-C12"/>
    <x v="0"/>
    <s v="LICORES"/>
    <s v="VINO"/>
    <s v="VINO VAR. MERLOT BAKUS 13° 750CC "/>
    <s v="UN"/>
    <s v="C12"/>
    <s v="Caja 12 Unidades"/>
    <s v="SECO"/>
    <s v="NFS"/>
    <n v="19548"/>
    <x v="1"/>
    <n v="27600"/>
    <n v="-1"/>
    <s v="ACTIVO"/>
    <m/>
    <m/>
    <s v=""/>
    <m/>
    <s v="INDICAR PRECIO VTA"/>
    <s v="-"/>
    <e v="#VALUE!"/>
    <n v="13.44"/>
    <e v="#VALUE!"/>
    <s v="NO"/>
    <n v="0.05"/>
    <s v="NO"/>
  </r>
  <r>
    <n v="104321040"/>
    <s v="104321040FS00"/>
    <s v="104321040-C10"/>
    <x v="0"/>
    <s v="FRUTAS Y VERDURAS CONGELADAS"/>
    <s v="MEZCLAS ESPECIALES"/>
    <s v="PRIMAVERA PREMIUM IQF ARDO 1 KG "/>
    <s v="UN"/>
    <s v="C10"/>
    <s v="Caja 10 Unidades"/>
    <s v="CONGELADOS"/>
    <s v="IFS"/>
    <n v="12501.06"/>
    <x v="1"/>
    <n v="21100"/>
    <n v="-1"/>
    <s v="ACTIVO"/>
    <m/>
    <m/>
    <s v=""/>
    <m/>
    <s v="INDICAR PRECIO VTA"/>
    <s v="-"/>
    <e v="#VALUE!"/>
    <n v="10"/>
    <e v="#VALUE!"/>
    <s v="SI"/>
    <n v="0.1"/>
    <s v="NO"/>
  </r>
  <r>
    <n v="104254030"/>
    <s v="104254030FS00"/>
    <s v="104254030-Y14"/>
    <x v="0"/>
    <s v="BOLLERIA Y REPOSTERIA"/>
    <s v="PANES PRE HORNEADOS"/>
    <s v="PAN MESA REDONDO PAGNIFIQUE 28 G "/>
    <s v="Y14"/>
    <s v="Y14"/>
    <s v="Caja 214 Unidades"/>
    <s v="CONGELADOS"/>
    <s v="IFS"/>
    <n v="10977.91"/>
    <x v="1"/>
    <n v="16000"/>
    <n v="-1"/>
    <s v="ACTIVO"/>
    <m/>
    <m/>
    <s v=""/>
    <m/>
    <s v="INDICAR PRECIO VTA"/>
    <s v="-"/>
    <e v="#VALUE!"/>
    <n v="5.99"/>
    <e v="#VALUE!"/>
    <s v="NO"/>
    <n v="0.05"/>
    <s v="NO"/>
  </r>
  <r>
    <n v="104529000"/>
    <s v="104529000FS00"/>
    <s v="104529000-Z20"/>
    <x v="0"/>
    <s v="BOLLERIA Y REPOSTERIA"/>
    <s v="BOLLERIA Y MASAS DULCES"/>
    <s v="REJILLA DE MEMBRILLO PAGNIFIQUE 48 G "/>
    <s v="UN"/>
    <s v="Z20"/>
    <s v="Caja 120 Unidades"/>
    <s v="CONGELADOS"/>
    <s v="IFS"/>
    <n v="12240"/>
    <x v="1"/>
    <n v="17400"/>
    <n v="-1"/>
    <s v="ACTIVO"/>
    <m/>
    <m/>
    <s v=""/>
    <m/>
    <s v="INDICAR PRECIO VTA"/>
    <s v="-"/>
    <e v="#VALUE!"/>
    <n v="5.76"/>
    <e v="#VALUE!"/>
    <s v="NO"/>
    <n v="0.05"/>
    <s v="NO"/>
  </r>
  <r>
    <n v="104532410"/>
    <s v="104532410FS00"/>
    <s v="104532410-C60"/>
    <x v="0"/>
    <s v="BOLLERIA Y REPOSTERIA"/>
    <s v="PANES PRE HORNEADOS"/>
    <s v="90302454 AMASADO SANDWICH SOFT CJ X 60UN "/>
    <s v="C60"/>
    <s v="C60"/>
    <s v="Caja 60 Unidades"/>
    <s v="CONGELADOS"/>
    <s v="NFS"/>
    <n v="17252"/>
    <x v="1"/>
    <n v="28000"/>
    <n v="-1"/>
    <s v="ACTIVO"/>
    <m/>
    <m/>
    <s v=""/>
    <m/>
    <s v="INDICAR PRECIO VTA"/>
    <s v="-"/>
    <e v="#VALUE!"/>
    <n v="6.9"/>
    <e v="#VALUE!"/>
    <s v="NO"/>
    <n v="7.0000000000000007E-2"/>
    <s v="NO"/>
  </r>
  <r>
    <n v="104300500"/>
    <s v="104300500FS00"/>
    <s v="104300500-C04"/>
    <x v="0"/>
    <s v="FRUTAS Y VERDURAS CONGELADAS"/>
    <s v="VERDURAS"/>
    <s v="COLIFLOR IQF ARDO 2,5 KG "/>
    <s v="UN"/>
    <s v="C04"/>
    <s v="Caja 4 Unidades"/>
    <s v="CONGELADOS"/>
    <s v="IFS"/>
    <n v="15611.6"/>
    <x v="0"/>
    <n v="24500"/>
    <n v="-1"/>
    <s v="ACTIVO"/>
    <m/>
    <m/>
    <s v=""/>
    <m/>
    <s v="INDICAR PRECIO VTA"/>
    <s v="-"/>
    <e v="#VALUE!"/>
    <n v="10"/>
    <e v="#VALUE!"/>
    <s v="SI"/>
    <n v="0.1"/>
    <s v="NO"/>
  </r>
  <r>
    <n v="104519700"/>
    <s v="104519700FS00"/>
    <s v="104519700-C10"/>
    <x v="0"/>
    <s v="FRUTAS Y VERDURAS CONGELADAS"/>
    <s v="VERDURAS"/>
    <s v="HABAS FINAS IQF ARDO 1 KG "/>
    <s v="UN"/>
    <s v="C10"/>
    <s v="Caja 10 Unidades"/>
    <s v="CONGELADOS"/>
    <s v="IFS"/>
    <n v="23337.600000000002"/>
    <x v="0"/>
    <n v="33800"/>
    <n v="-1"/>
    <s v="ACTIVO"/>
    <m/>
    <m/>
    <s v=""/>
    <m/>
    <s v="INDICAR PRECIO VTA"/>
    <s v="-"/>
    <e v="#VALUE!"/>
    <n v="10"/>
    <e v="#VALUE!"/>
    <s v="SI"/>
    <n v="0.1"/>
    <s v="NO"/>
  </r>
  <r>
    <n v="104529290"/>
    <s v="104529290FS00"/>
    <s v="104529290-Z20"/>
    <x v="0"/>
    <s v="BOLLERIA Y REPOSTERIA"/>
    <s v="BOLLERIA Y MASAS DULCES"/>
    <s v="CROISSANT RELLENO MANJAR PAGNIFIQUE 41G "/>
    <s v="UN"/>
    <s v="Z20"/>
    <s v="Caja 120 Unidades"/>
    <s v="CONGELADOS"/>
    <s v="IFS"/>
    <n v="9600"/>
    <x v="1"/>
    <n v="15600"/>
    <n v="-1"/>
    <s v="ACTIVO"/>
    <m/>
    <m/>
    <s v=""/>
    <m/>
    <s v="INDICAR PRECIO VTA"/>
    <s v="-"/>
    <e v="#VALUE!"/>
    <n v="4.8"/>
    <e v="#VALUE!"/>
    <s v="NO"/>
    <n v="0.1"/>
    <s v="NO"/>
  </r>
  <r>
    <n v="104535380"/>
    <s v="104535380FS00"/>
    <s v="104535380-C18"/>
    <x v="0"/>
    <s v="PLANT BASED"/>
    <s v="CARNES VEGETALES"/>
    <s v="NOT MEAT MOLIDA CONGELADA 250GR "/>
    <s v="UN"/>
    <s v="C18"/>
    <s v="Caja 18 Unidades"/>
    <s v="CONGELADOS"/>
    <s v="NFS"/>
    <n v="42822"/>
    <x v="1"/>
    <n v="52900"/>
    <n v="-1"/>
    <s v="NPI (R)"/>
    <m/>
    <m/>
    <s v=""/>
    <m/>
    <s v="INDICAR PRECIO VTA"/>
    <s v="-"/>
    <e v="#VALUE!"/>
    <n v="4.5"/>
    <e v="#VALUE!"/>
    <s v="SI"/>
    <n v="0.1"/>
    <s v="NO"/>
  </r>
  <r>
    <n v="104531970"/>
    <s v="104531970FS00"/>
    <s v="104531970-C06"/>
    <x v="0"/>
    <s v="LICORES"/>
    <s v="VINO"/>
    <s v="VINO RVA CARMENERE BAKUS 13° 750CC "/>
    <s v="UN"/>
    <s v="C06"/>
    <s v="Caja 6 Unidades"/>
    <s v="SECO"/>
    <s v="NFS"/>
    <n v="12114"/>
    <x v="1"/>
    <n v="17200"/>
    <n v="-1"/>
    <s v="ACTIVO"/>
    <m/>
    <m/>
    <s v=""/>
    <m/>
    <s v="INDICAR PRECIO VTA"/>
    <s v="-"/>
    <e v="#VALUE!"/>
    <n v="6.72"/>
    <e v="#VALUE!"/>
    <s v="NO"/>
    <n v="0.05"/>
    <s v="NO"/>
  </r>
  <r>
    <n v="104519580"/>
    <s v="104519580FS00"/>
    <s v="104519580-C04"/>
    <x v="0"/>
    <s v="FRUTAS Y VERDURAS CONGELADAS"/>
    <s v="VERDURAS"/>
    <s v="ESPINACA IQF ARDO 2,5 KG "/>
    <s v="UN"/>
    <s v="C04"/>
    <s v="Caja 4 Unidades"/>
    <s v="CONGELADOS"/>
    <s v="IFS"/>
    <n v="16902.04"/>
    <x v="1"/>
    <n v="29000"/>
    <n v="-1"/>
    <s v="ACTIVO"/>
    <m/>
    <m/>
    <s v=""/>
    <m/>
    <s v="INDICAR PRECIO VTA"/>
    <s v="-"/>
    <e v="#VALUE!"/>
    <n v="10"/>
    <e v="#VALUE!"/>
    <s v="SI"/>
    <n v="0.1"/>
    <s v="NO"/>
  </r>
  <r>
    <n v="104520710"/>
    <s v="104520710FS00"/>
    <s v="104520710-C06"/>
    <x v="0"/>
    <s v="FRUTAS Y VERDURAS CONGELADAS"/>
    <s v="VERDURAS"/>
    <s v="BROCOLI ARDO 1 KG "/>
    <s v="UN"/>
    <s v="C06"/>
    <s v="Caja 6 Unidades"/>
    <s v="CONGELADOS"/>
    <s v="IFS"/>
    <n v="13146"/>
    <x v="1"/>
    <n v="17900"/>
    <n v="-1"/>
    <s v="ACTIVO"/>
    <m/>
    <m/>
    <s v=""/>
    <m/>
    <s v="INDICAR PRECIO VTA"/>
    <s v="-"/>
    <e v="#VALUE!"/>
    <n v="6"/>
    <e v="#VALUE!"/>
    <s v="SI"/>
    <n v="0.05"/>
    <s v="NO"/>
  </r>
  <r>
    <n v="104519510"/>
    <s v="104519510FS00"/>
    <s v="104519510-C10"/>
    <x v="0"/>
    <s v="FRUTAS Y VERDURAS CONGELADAS"/>
    <s v="JUGOS Y PULPAS"/>
    <s v="PULPA JUGO LIMON S/AZUCAR 1 KG "/>
    <s v="UN"/>
    <s v="C10"/>
    <s v="Caja 10 Unidades"/>
    <s v="CONGELADOS"/>
    <s v="NFS"/>
    <n v="23588.800000000003"/>
    <x v="1"/>
    <n v="39200"/>
    <n v="-1"/>
    <s v="ACTIVO"/>
    <m/>
    <m/>
    <s v=""/>
    <m/>
    <s v="INDICAR PRECIO VTA"/>
    <s v="-"/>
    <e v="#VALUE!"/>
    <n v="10"/>
    <e v="#VALUE!"/>
    <s v="SI"/>
    <n v="0.05"/>
    <s v="NO"/>
  </r>
  <r>
    <n v="104537560"/>
    <s v="104537560FS00"/>
    <s v="104537560-AJ"/>
    <x v="0"/>
    <s v="OTROS ABARROTES"/>
    <s v="AZUCAR Y ENDULZANTES"/>
    <s v="AZUCAR G2 DE REYES 25 KG "/>
    <s v="AJ"/>
    <s v="AJ"/>
    <s v="Saco"/>
    <s v="SECO"/>
    <s v="NFS"/>
    <n v="19951"/>
    <x v="2"/>
    <n v="30000"/>
    <n v="-1"/>
    <s v="VIAS DESCONTINUACION"/>
    <s v="VIAS DESCONTINUACION"/>
    <m/>
    <s v="HASTA AGOTAR STOCK"/>
    <m/>
    <s v="INDICAR PRECIO VTA"/>
    <s v="-"/>
    <e v="#VALUE!"/>
    <n v="25"/>
    <e v="#VALUE!"/>
    <s v="SI"/>
    <n v="0.05"/>
    <s v="NO"/>
  </r>
  <r>
    <n v="104519650"/>
    <s v="104519650FS00"/>
    <s v="104519650-C10"/>
    <x v="0"/>
    <s v="FRUTAS Y VERDURAS CONGELADAS"/>
    <s v="VERDURAS"/>
    <s v="CHOCLO GRANO IQF ARDO 1 KG "/>
    <s v="UN"/>
    <s v="C10"/>
    <s v="Caja 10 Unidades"/>
    <s v="CONGELADOS"/>
    <s v="IFS"/>
    <n v="19019.3"/>
    <x v="1"/>
    <n v="28000"/>
    <n v="-1"/>
    <s v="ACTIVO"/>
    <m/>
    <m/>
    <s v=""/>
    <m/>
    <s v="INDICAR PRECIO VTA"/>
    <s v="-"/>
    <e v="#VALUE!"/>
    <n v="10"/>
    <e v="#VALUE!"/>
    <s v="SI"/>
    <n v="0.1"/>
    <s v="NO"/>
  </r>
  <r>
    <n v="104512990"/>
    <s v="104512990FS00"/>
    <s v="104512990-C10"/>
    <x v="0"/>
    <s v="BOLLERIA Y REPOSTERIA"/>
    <s v="INGREDIENTES REPOSTERIA"/>
    <s v="AZUCAR FLOR CAMSA 1 KG "/>
    <s v="UN"/>
    <s v="C10"/>
    <s v="Caja 10 Unidades"/>
    <s v="SECO"/>
    <s v="NFS"/>
    <n v="11638.22"/>
    <x v="1"/>
    <n v="17000"/>
    <n v="-1"/>
    <s v="ACTIVO"/>
    <m/>
    <m/>
    <s v=""/>
    <m/>
    <s v="INDICAR PRECIO VTA"/>
    <s v="-"/>
    <e v="#VALUE!"/>
    <n v="10"/>
    <e v="#VALUE!"/>
    <s v="SI"/>
    <n v="0.05"/>
    <s v="NO"/>
  </r>
  <r>
    <n v="150000775"/>
    <s v="150000775FS00"/>
    <s v="150000775-C10"/>
    <x v="0"/>
    <s v="CONDIMENTOS"/>
    <s v="SEMILLAS"/>
    <s v="SEMILLA DE SESAMO BLANCA ALMIFRUT 1 KG"/>
    <s v="UN"/>
    <s v="C10"/>
    <s v="Caja 10 Unidades"/>
    <s v="SECO"/>
    <s v="NFS"/>
    <n v="40500.300000000003"/>
    <x v="1"/>
    <n v="55000"/>
    <n v="-1"/>
    <s v="ACTIVO"/>
    <m/>
    <m/>
    <s v=""/>
    <m/>
    <s v="INDICAR PRECIO VTA"/>
    <s v="-"/>
    <e v="#VALUE!"/>
    <n v="10"/>
    <e v="#VALUE!"/>
    <s v="SI"/>
    <n v="0.05"/>
    <s v="NO"/>
  </r>
  <r>
    <n v="104524160"/>
    <s v="104524160FS00"/>
    <s v="104524160-C12"/>
    <x v="0"/>
    <s v="BEBIDAS"/>
    <s v="JUGOS"/>
    <s v="JUGO ORGANICO MANZANA PERA AMA 300 ML "/>
    <s v="UN"/>
    <s v="C12"/>
    <s v="Caja 12 Unidades"/>
    <s v="SECO"/>
    <s v="NFS"/>
    <n v="8484.36"/>
    <x v="1"/>
    <n v="11900"/>
    <n v="-1"/>
    <s v="ACTIVO"/>
    <m/>
    <m/>
    <s v=""/>
    <m/>
    <s v="INDICAR PRECIO VTA"/>
    <s v="-"/>
    <e v="#VALUE!"/>
    <n v="3.6"/>
    <e v="#VALUE!"/>
    <s v="NO"/>
    <n v="7.0000000000000007E-2"/>
    <s v="NO"/>
  </r>
  <r>
    <n v="104518950"/>
    <s v="104518950FS00"/>
    <s v="104518950-C10"/>
    <x v="0"/>
    <s v="FRUTAS Y VERDURAS CONGELADAS"/>
    <s v="JUGOS Y PULPAS"/>
    <s v="PULPA JUGO CHIRIMOYA C/AZUCAR 1 KG "/>
    <s v="UN"/>
    <s v="C10"/>
    <s v="Caja 10 Unidades"/>
    <s v="CONGELADOS"/>
    <s v="NFS"/>
    <n v="41419.5"/>
    <x v="1"/>
    <n v="54000"/>
    <n v="-1"/>
    <s v="ACTIVO"/>
    <m/>
    <m/>
    <s v=""/>
    <m/>
    <s v="INDICAR PRECIO VTA"/>
    <s v="-"/>
    <e v="#VALUE!"/>
    <n v="10"/>
    <e v="#VALUE!"/>
    <s v="SI"/>
    <n v="0.05"/>
    <s v="NO"/>
  </r>
  <r>
    <n v="104531860"/>
    <s v="104531860FS00"/>
    <s v="104531860-C12"/>
    <x v="0"/>
    <s v="LICORES"/>
    <s v="PISCO"/>
    <s v="PISCO ENVEJECIDO CAPISCO 42° 700CC "/>
    <s v="UN"/>
    <s v="C12"/>
    <s v="Caja 12 Unidades"/>
    <s v="SECO"/>
    <s v="NFS"/>
    <n v="31836"/>
    <x v="1"/>
    <n v="42418.604651162794"/>
    <n v="-1"/>
    <s v="ACTIVO"/>
    <m/>
    <m/>
    <s v=""/>
    <m/>
    <s v="INDICAR PRECIO VTA"/>
    <s v="-"/>
    <e v="#VALUE!"/>
    <n v="13.32"/>
    <e v="#VALUE!"/>
    <s v="SI"/>
    <n v="0.05"/>
    <s v="NO"/>
  </r>
  <r>
    <n v="104532160"/>
    <s v="104532160FS00"/>
    <s v="104532160-C02"/>
    <x v="0"/>
    <s v="BOLLERIA Y REPOSTERIA"/>
    <s v="POSTRES LISTOS"/>
    <s v="TORTA MERENGUE FRAMBUESA CONG CJ 2 UN "/>
    <s v="UN"/>
    <s v="C02"/>
    <s v="Caja 2 Unidades"/>
    <s v="CONGELADOS"/>
    <s v="NFS"/>
    <n v="16514"/>
    <x v="1"/>
    <n v="30400"/>
    <n v="-1"/>
    <s v="ACTIVO"/>
    <m/>
    <m/>
    <s v=""/>
    <m/>
    <s v="INDICAR PRECIO VTA"/>
    <s v="-"/>
    <e v="#VALUE!"/>
    <n v="1.4"/>
    <e v="#VALUE!"/>
    <s v="SI"/>
    <n v="0.2"/>
    <s v="NO"/>
  </r>
  <r>
    <n v="104531810"/>
    <s v="104531810FS00"/>
    <s v="104531810-C06"/>
    <x v="0"/>
    <s v="LICORES"/>
    <s v="GIN"/>
    <s v="GIN MASTER'S LONDON DRY 40° 700CC "/>
    <s v="UN"/>
    <s v="C06"/>
    <s v="Caja 6 Unidades"/>
    <s v="SECO"/>
    <s v="NFS"/>
    <n v="39804"/>
    <x v="1"/>
    <n v="53023.255813953496"/>
    <n v="-1"/>
    <s v="ACTIVO"/>
    <m/>
    <m/>
    <s v=""/>
    <m/>
    <s v="INDICAR PRECIO VTA"/>
    <s v="-"/>
    <e v="#VALUE!"/>
    <n v="8.52"/>
    <e v="#VALUE!"/>
    <s v="SI"/>
    <n v="7.0000000000000007E-2"/>
    <s v="NO"/>
  </r>
  <r>
    <n v="201700351"/>
    <s v="201700351FS00"/>
    <s v="201700351-C54"/>
    <x v="0"/>
    <s v="SNACKS Y FRUTOS SECOS"/>
    <s v="PAPAS FRITAS"/>
    <s v="PAPAS FRITAS AMERICANAS MARCO POLO 42G"/>
    <s v="UN"/>
    <s v="C54"/>
    <s v="Caja 54 Unidades"/>
    <s v="SECO"/>
    <s v="FIB"/>
    <n v="6737.46"/>
    <x v="0"/>
    <n v="20000"/>
    <n v="-1"/>
    <s v="NPI"/>
    <m/>
    <m/>
    <s v=""/>
    <m/>
    <s v="INDICAR PRECIO VTA"/>
    <s v="-"/>
    <e v="#VALUE!"/>
    <n v="2.2679999999999998"/>
    <e v="#VALUE!"/>
    <s v="NO"/>
    <n v="0.1"/>
    <s v="NO"/>
  </r>
  <r>
    <n v="104518070"/>
    <s v="104518070FS00"/>
    <s v="104518070-Z00"/>
    <x v="0"/>
    <s v="BOLLERIA Y REPOSTERIA"/>
    <s v="BOLLERIA Y MASAS DULCES"/>
    <s v="STRUDEL MANZANA PAGNIFIQUE 56 G "/>
    <s v="UN"/>
    <s v="Z00"/>
    <s v="Caja 100 Unidades"/>
    <s v="CONGELADOS"/>
    <s v="IFS"/>
    <n v="19259"/>
    <x v="1"/>
    <n v="27300"/>
    <n v="-1"/>
    <s v="ACTIVO"/>
    <m/>
    <m/>
    <s v=""/>
    <m/>
    <s v="INDICAR PRECIO VTA"/>
    <s v="-"/>
    <e v="#VALUE!"/>
    <n v="5.6"/>
    <e v="#VALUE!"/>
    <s v="NO"/>
    <n v="0.1"/>
    <s v="NO"/>
  </r>
  <r>
    <n v="101310214"/>
    <s v="101310214FS00"/>
    <s v="101310214-C10"/>
    <x v="0"/>
    <s v="BOLLERIA Y REPOSTERIA"/>
    <s v="INGREDIENTES REPOSTERIA"/>
    <s v="CACAO DULCE EDRA 1 KG "/>
    <s v="UN"/>
    <s v="C10"/>
    <s v="Caja 10 Unidades"/>
    <s v="SECO"/>
    <s v="FIB"/>
    <n v="15198.73"/>
    <x v="0"/>
    <n v="30900"/>
    <n v="-1"/>
    <s v="ACTIVO"/>
    <m/>
    <m/>
    <s v=""/>
    <m/>
    <s v="INDICAR PRECIO VTA"/>
    <s v="-"/>
    <e v="#VALUE!"/>
    <n v="10"/>
    <e v="#VALUE!"/>
    <s v="SI"/>
    <n v="0.05"/>
    <s v="NO"/>
  </r>
  <r>
    <n v="104531400"/>
    <s v="104531400FS00"/>
    <s v="104531400-C10"/>
    <x v="0"/>
    <s v="ACEITUNAS Y ENCURTIDOS"/>
    <s v="ACEITUNAS"/>
    <s v="ACEITUNA NEGRA RODAJA OLICOOP 936 G "/>
    <s v="UN"/>
    <s v="C10"/>
    <s v="Caja 10 Unidades"/>
    <s v="SECO"/>
    <s v="IFS"/>
    <n v="27770"/>
    <x v="2"/>
    <n v="35190"/>
    <n v="-1"/>
    <s v="VIAS DESCONTINUACION"/>
    <s v="VIAS DESCONTINUACION"/>
    <m/>
    <s v="HASTA AGOTAR STOCK"/>
    <m/>
    <s v="INDICAR PRECIO VTA"/>
    <s v="-"/>
    <e v="#VALUE!"/>
    <n v="16"/>
    <e v="#VALUE!"/>
    <s v="SI"/>
    <n v="0.05"/>
    <s v="NO"/>
  </r>
  <r>
    <n v="150000990"/>
    <s v="150000990FS00"/>
    <s v="150000990-C06"/>
    <x v="0"/>
    <s v="BOLLERIA Y REPOSTERIA"/>
    <s v="INGREDIENTES REPOSTERIA"/>
    <s v="ESENCIA DE VAINILLA LA PRIMERA 1 L "/>
    <s v="UN"/>
    <s v="C06"/>
    <s v="Caja 6 Unidades"/>
    <s v="SECO"/>
    <s v="NFS"/>
    <n v="4763.3999999999996"/>
    <x v="1"/>
    <n v="6900"/>
    <n v="-1"/>
    <s v="ACTIVO"/>
    <m/>
    <m/>
    <s v=""/>
    <m/>
    <s v="INDICAR PRECIO VTA"/>
    <s v="-"/>
    <e v="#VALUE!"/>
    <n v="6.36"/>
    <e v="#VALUE!"/>
    <s v="SI"/>
    <n v="0.03"/>
    <s v="NO"/>
  </r>
  <r>
    <n v="104518910"/>
    <s v="104518910FS00"/>
    <s v="104518910-C10"/>
    <x v="0"/>
    <s v="FRUTAS Y VERDURAS CONGELADAS"/>
    <s v="JUGOS Y PULPAS"/>
    <s v="PULPA JUGO FRUTILLA C/AZUCAR 1 KG "/>
    <s v="UN"/>
    <s v="C10"/>
    <s v="Caja 10 Unidades"/>
    <s v="CONGELADOS"/>
    <s v="NFS"/>
    <n v="19015.8"/>
    <x v="1"/>
    <n v="33000"/>
    <n v="-1"/>
    <s v="ACTIVO"/>
    <m/>
    <m/>
    <s v=""/>
    <m/>
    <s v="INDICAR PRECIO VTA"/>
    <s v="-"/>
    <e v="#VALUE!"/>
    <n v="10"/>
    <e v="#VALUE!"/>
    <s v="SI"/>
    <n v="7.0000000000000007E-2"/>
    <s v="NO"/>
  </r>
  <r>
    <n v="104519120"/>
    <s v="104519120FS00"/>
    <s v="104519120-C10"/>
    <x v="0"/>
    <s v="FRUTAS Y VERDURAS CONGELADAS"/>
    <s v="JUGOS Y PULPAS"/>
    <s v="PULPA JUGO MANGO S/AZUCAR 1 KG "/>
    <s v="UN"/>
    <s v="C10"/>
    <s v="Caja 10 Unidades"/>
    <s v="CONGELADOS"/>
    <s v="NFS"/>
    <n v="26910"/>
    <x v="1"/>
    <n v="44000"/>
    <n v="-1"/>
    <s v="ACTIVO"/>
    <m/>
    <m/>
    <s v=""/>
    <m/>
    <s v="INDICAR PRECIO VTA"/>
    <s v="-"/>
    <e v="#VALUE!"/>
    <n v="10"/>
    <e v="#VALUE!"/>
    <s v="SI"/>
    <n v="0.05"/>
    <s v="NO"/>
  </r>
  <r>
    <n v="104532180"/>
    <s v="104532180FS00"/>
    <s v="104532180-C02"/>
    <x v="0"/>
    <s v="BOLLERIA Y REPOSTERIA"/>
    <s v="POSTRES LISTOS"/>
    <s v="TORTA SACHER 15 PORC CONG CJ 2 UN "/>
    <s v="UN"/>
    <s v="C02"/>
    <s v="Caja 2 Unidades"/>
    <s v="CONGELADOS"/>
    <s v="NFS"/>
    <n v="12480"/>
    <x v="1"/>
    <n v="23000"/>
    <n v="-1"/>
    <s v="ACTIVO"/>
    <m/>
    <m/>
    <s v=""/>
    <m/>
    <s v="INDICAR PRECIO VTA"/>
    <s v="-"/>
    <e v="#VALUE!"/>
    <n v="2"/>
    <e v="#VALUE!"/>
    <s v="SI"/>
    <n v="0.2"/>
    <s v="NO"/>
  </r>
  <r>
    <n v="104532080"/>
    <s v="104532080FS00"/>
    <s v="104532080-C12"/>
    <x v="0"/>
    <s v="LICORES"/>
    <s v="WHISKY"/>
    <s v="WHISKY PEACH EVAN WILLIAMS 35° 750CC "/>
    <s v="UN"/>
    <s v="C12"/>
    <s v="Caja 12 Unidades"/>
    <s v="SECO"/>
    <s v="NFS"/>
    <n v="95448"/>
    <x v="1"/>
    <n v="111627.90697674418"/>
    <n v="-1"/>
    <s v="ACTIVO"/>
    <m/>
    <m/>
    <s v=""/>
    <m/>
    <s v="INDICAR PRECIO VTA"/>
    <s v="-"/>
    <e v="#VALUE!"/>
    <n v="14.52"/>
    <e v="#VALUE!"/>
    <s v="SI"/>
    <n v="0.03"/>
    <s v="NO"/>
  </r>
  <r>
    <n v="104532050"/>
    <s v="104532050FS00"/>
    <s v="104532050-C12"/>
    <x v="0"/>
    <s v="LICORES"/>
    <s v="WHISKY"/>
    <s v="WHISKY BLACK EVAN WILLIAMS 43° 750CC "/>
    <s v="UN"/>
    <s v="C12"/>
    <s v="Caja 12 Unidades"/>
    <s v="SECO"/>
    <s v="NFS"/>
    <n v="93036"/>
    <x v="1"/>
    <n v="111627.90697674418"/>
    <n v="-1"/>
    <s v="ACTIVO"/>
    <m/>
    <m/>
    <s v=""/>
    <m/>
    <s v="INDICAR PRECIO VTA"/>
    <s v="-"/>
    <e v="#VALUE!"/>
    <n v="13.44"/>
    <e v="#VALUE!"/>
    <s v="SI"/>
    <n v="0.03"/>
    <s v="NO"/>
  </r>
  <r>
    <n v="104532200"/>
    <s v="104532200FS00"/>
    <s v="104532200-C02"/>
    <x v="0"/>
    <s v="BOLLERIA Y REPOSTERIA"/>
    <s v="POSTRES LISTOS"/>
    <s v="TORTA TENTACION MANJAR NUEZ CONG CJ 2 UN "/>
    <s v="UN"/>
    <s v="C02"/>
    <s v="Caja 2 Unidades"/>
    <s v="CONGELADOS"/>
    <s v="NFS"/>
    <n v="15172"/>
    <x v="1"/>
    <n v="27500"/>
    <n v="-1"/>
    <s v="ACTIVO"/>
    <m/>
    <m/>
    <s v=""/>
    <m/>
    <s v="INDICAR PRECIO VTA"/>
    <s v="-"/>
    <e v="#VALUE!"/>
    <n v="2"/>
    <e v="#VALUE!"/>
    <s v="SI"/>
    <n v="0.2"/>
    <s v="NO"/>
  </r>
  <r>
    <n v="104517130"/>
    <s v="104517130FS00"/>
    <s v="104517130-UN"/>
    <x v="0"/>
    <s v="BOLLERIA Y REPOSTERIA"/>
    <s v="HELADOS"/>
    <s v="HELADO MARACUYA COPPELIA 4,5 L "/>
    <s v="UN"/>
    <s v="UN"/>
    <s v="Unidad"/>
    <s v="CONGELADOS"/>
    <s v="NFS"/>
    <n v="11060.07"/>
    <x v="1"/>
    <n v="14900"/>
    <n v="-1"/>
    <s v="ACTIVO"/>
    <m/>
    <m/>
    <s v=""/>
    <m/>
    <s v="INDICAR PRECIO VTA"/>
    <s v="-"/>
    <e v="#VALUE!"/>
    <n v="2.9"/>
    <e v="#VALUE!"/>
    <s v="NO"/>
    <n v="7.0000000000000007E-2"/>
    <s v="NO"/>
  </r>
  <r>
    <n v="107600040"/>
    <s v="107600040FS00"/>
    <s v="107600040-C12"/>
    <x v="0"/>
    <s v="BEBIDAS"/>
    <s v="AGUAS"/>
    <s v="AGUA MIN S/GAS PET PUYEHUE 500 CC "/>
    <s v="UN"/>
    <s v="C12"/>
    <s v="Caja 12 Unidades"/>
    <s v="SECO"/>
    <s v="NFS"/>
    <n v="3624"/>
    <x v="1"/>
    <n v="6400"/>
    <n v="-1"/>
    <s v="ACTIVO"/>
    <m/>
    <m/>
    <s v=""/>
    <m/>
    <s v="INDICAR PRECIO VTA"/>
    <s v="-"/>
    <e v="#VALUE!"/>
    <n v="6"/>
    <e v="#VALUE!"/>
    <s v="NO"/>
    <n v="0.05"/>
    <s v="NO"/>
  </r>
  <r>
    <n v="201701100"/>
    <s v="201701100FS00"/>
    <s v="201701100-UN"/>
    <x v="0"/>
    <s v="BOLLERIA Y REPOSTERIA"/>
    <s v="INGREDIENTES REPOSTERIA"/>
    <s v="COCO RALLADO BOLSA 1K "/>
    <s v="UN"/>
    <s v="UN"/>
    <s v="Unidad"/>
    <s v="SECO"/>
    <s v="FIB"/>
    <n v="2399.94"/>
    <x v="1"/>
    <n v="4300"/>
    <n v="-1"/>
    <s v="ACTIVO"/>
    <m/>
    <m/>
    <s v=""/>
    <m/>
    <s v="INDICAR PRECIO VTA"/>
    <s v="-"/>
    <e v="#VALUE!"/>
    <n v="1"/>
    <e v="#VALUE!"/>
    <s v="NO"/>
    <n v="7.0000000000000007E-2"/>
    <s v="NO"/>
  </r>
  <r>
    <n v="104300530"/>
    <s v="104300530FS00"/>
    <s v="104300530-C04"/>
    <x v="0"/>
    <s v="FRUTAS Y VERDURAS CONGELADAS"/>
    <s v="MEZCLAS ESPECIALES"/>
    <s v="PRIMAVERA VERDURAS IQF ARDO 2,5 KG "/>
    <s v="UN"/>
    <s v="C04"/>
    <s v="Caja 4 Unidades"/>
    <s v="CONGELADOS"/>
    <s v="IFS"/>
    <n v="11904.4"/>
    <x v="0"/>
    <n v="21000"/>
    <n v="-1"/>
    <s v="ACTIVO"/>
    <m/>
    <m/>
    <s v=""/>
    <m/>
    <s v="INDICAR PRECIO VTA"/>
    <s v="-"/>
    <e v="#VALUE!"/>
    <n v="10"/>
    <e v="#VALUE!"/>
    <s v="SI"/>
    <n v="0.1"/>
    <s v="NO"/>
  </r>
  <r>
    <n v="150002076"/>
    <s v="150002076FS00"/>
    <s v="150002076-D30"/>
    <x v="0"/>
    <s v="PLATOS PREPARADOS"/>
    <s v="PLATOS PREPARADOS"/>
    <s v="HUMITA ENTERA FRUTOS DEL MAIPO 150 G "/>
    <s v="UN"/>
    <s v="D30"/>
    <s v="Display 30 Unidades"/>
    <s v="CONGELADOS"/>
    <s v="NFS"/>
    <n v="21330"/>
    <x v="1"/>
    <n v="39000"/>
    <n v="-1"/>
    <s v="ACTIVO"/>
    <m/>
    <m/>
    <s v=""/>
    <m/>
    <s v="INDICAR PRECIO VTA"/>
    <s v="-"/>
    <e v="#VALUE!"/>
    <n v="4.5"/>
    <e v="#VALUE!"/>
    <s v="NO"/>
    <n v="0.15"/>
    <s v="NO"/>
  </r>
  <r>
    <n v="150000002"/>
    <s v="150000002FS00"/>
    <s v="150000002-C10"/>
    <x v="0"/>
    <s v="BOLLERIA Y REPOSTERIA"/>
    <s v="POSTRES EN POLVO"/>
    <s v="JALEA FRAMBUESA MACROFOOD 1 KG "/>
    <s v="UN"/>
    <s v="C10"/>
    <s v="Caja 10 Unidades"/>
    <s v="SECO"/>
    <s v="NFS"/>
    <n v="26340.9"/>
    <x v="1"/>
    <n v="35000"/>
    <n v="-1"/>
    <s v="ACTIVO"/>
    <m/>
    <m/>
    <s v=""/>
    <m/>
    <s v="INDICAR PRECIO VTA"/>
    <s v="-"/>
    <e v="#VALUE!"/>
    <n v="10"/>
    <e v="#VALUE!"/>
    <s v="SI"/>
    <n v="0.05"/>
    <s v="NO"/>
  </r>
  <r>
    <n v="104519710"/>
    <s v="104519710FS00"/>
    <s v="104519710-C04"/>
    <x v="0"/>
    <s v="FRUTAS Y VERDURAS CONGELADAS"/>
    <s v="VERDURAS"/>
    <s v="FONDOS DE ALCACHOFAS IQF ARDO 2,5 KG "/>
    <s v="UN"/>
    <s v="C04"/>
    <s v="Caja 4 Unidades"/>
    <s v="CONGELADOS"/>
    <s v="IFS"/>
    <n v="34988.080000000002"/>
    <x v="1"/>
    <n v="54000"/>
    <n v="-1"/>
    <s v="ACTIVO"/>
    <m/>
    <m/>
    <s v=""/>
    <m/>
    <s v="INDICAR PRECIO VTA"/>
    <s v="-"/>
    <e v="#VALUE!"/>
    <n v="10"/>
    <e v="#VALUE!"/>
    <s v="SI"/>
    <n v="0.1"/>
    <s v="NO"/>
  </r>
  <r>
    <n v="104321070"/>
    <s v="104321070FS00"/>
    <s v="104321070-C04"/>
    <x v="0"/>
    <s v="FRUTAS Y VERDURAS CONGELADAS"/>
    <s v="VERDURAS"/>
    <s v="CHAMPIÑON LAMINADO IQF ARDO 2,5 KG "/>
    <s v="UN"/>
    <s v="C04"/>
    <s v="Caja 4 Unidades"/>
    <s v="CONGELADOS"/>
    <s v="IFS"/>
    <n v="14187.92"/>
    <x v="1"/>
    <n v="26400"/>
    <n v="-1"/>
    <s v="ACTIVO"/>
    <m/>
    <m/>
    <s v=""/>
    <m/>
    <s v="INDICAR PRECIO VTA"/>
    <s v="-"/>
    <e v="#VALUE!"/>
    <n v="10"/>
    <e v="#VALUE!"/>
    <s v="SI"/>
    <n v="0.1"/>
    <s v="NO"/>
  </r>
  <r>
    <n v="104524690"/>
    <s v="104524690FS00"/>
    <s v="104524690-C10"/>
    <x v="0"/>
    <s v="FRUTAS Y VERDURAS CONGELADAS"/>
    <s v="JUGOS Y PULPAS"/>
    <s v="PULPA MARACUYA S/SEMILLAS S/AZUCAR 1 KG "/>
    <s v="UN"/>
    <s v="C10"/>
    <s v="Caja 10 Unidades"/>
    <s v="CONGELADOS"/>
    <s v="NFS"/>
    <n v="44906.899999999994"/>
    <x v="1"/>
    <n v="57500"/>
    <n v="-1"/>
    <s v="ACTIVO"/>
    <m/>
    <m/>
    <s v=""/>
    <m/>
    <s v="INDICAR PRECIO VTA"/>
    <s v="-"/>
    <e v="#VALUE!"/>
    <n v="10"/>
    <e v="#VALUE!"/>
    <s v="SI"/>
    <n v="0.05"/>
    <s v="NO"/>
  </r>
  <r>
    <n v="150001049"/>
    <s v="150001049FS00"/>
    <s v="150001049-C24"/>
    <x v="0"/>
    <s v="BEBIDAS"/>
    <s v="JUGOS"/>
    <s v="JUGO DURAZNO C/STEVIA VIVO 190 ML "/>
    <s v="UN"/>
    <s v="C24"/>
    <s v="Caja 24 Unidades"/>
    <s v="SECO"/>
    <s v="NFS"/>
    <n v="4113.84"/>
    <x v="1"/>
    <n v="5900"/>
    <n v="-1"/>
    <s v="ACTIVO"/>
    <m/>
    <m/>
    <s v=""/>
    <m/>
    <s v="INDICAR PRECIO VTA"/>
    <s v="-"/>
    <e v="#VALUE!"/>
    <n v="4.5599999999999996"/>
    <e v="#VALUE!"/>
    <s v="NO"/>
    <n v="0.03"/>
    <s v="NO"/>
  </r>
  <r>
    <n v="104519740"/>
    <s v="104519740FS00"/>
    <s v="104519740-C04"/>
    <x v="0"/>
    <s v="FRUTAS Y VERDURAS CONGELADAS"/>
    <s v="VERDURAS"/>
    <s v="CEBOLLA RODAJAS IQF ARDO 2,5 KG "/>
    <s v="UN"/>
    <s v="C04"/>
    <s v="Caja 4 Unidades"/>
    <s v="CONGELADOS"/>
    <s v="IFS"/>
    <n v="18052"/>
    <x v="1"/>
    <n v="28600"/>
    <n v="-1"/>
    <s v="ACTIVO"/>
    <m/>
    <m/>
    <s v=""/>
    <m/>
    <s v="INDICAR PRECIO VTA"/>
    <s v="-"/>
    <e v="#VALUE!"/>
    <n v="10"/>
    <e v="#VALUE!"/>
    <s v="SI"/>
    <n v="0.1"/>
    <s v="NO"/>
  </r>
  <r>
    <n v="150000592"/>
    <s v="150000592FS00"/>
    <s v="150000592-C12"/>
    <x v="0"/>
    <s v="SUMINISTROS"/>
    <s v="PRODUCTOS DE LIMPIEZA"/>
    <s v="ALCOHOL DESINFECTANTE 1 L "/>
    <s v="UN"/>
    <s v="C12"/>
    <s v="Caja 12 Unidades"/>
    <s v="SECO"/>
    <s v="NFS"/>
    <n v="28503.600000000002"/>
    <x v="2"/>
    <n v="39000"/>
    <n v="-1"/>
    <s v="VIAS DESCONTINUACION"/>
    <s v="VIAS DESCONTINUACION"/>
    <m/>
    <s v="HASTA AGOTAR STOCK"/>
    <m/>
    <s v="INDICAR PRECIO VTA"/>
    <s v="-"/>
    <e v="#VALUE!"/>
    <n v="12"/>
    <e v="#VALUE!"/>
    <s v="SI"/>
    <n v="0.1"/>
    <s v="NO"/>
  </r>
  <r>
    <n v="150000009"/>
    <s v="150000009FS00"/>
    <s v="150000009-C12"/>
    <x v="0"/>
    <s v="BOLLERIA Y REPOSTERIA"/>
    <s v="CREMAS"/>
    <s v="CREMA BATIR UHT NACIONAL 1 L "/>
    <s v="UN"/>
    <s v="C12"/>
    <s v="Caja 12 Unidades"/>
    <s v="SECO"/>
    <s v="NFS"/>
    <n v="33000"/>
    <x v="1"/>
    <n v="59000"/>
    <n v="-1"/>
    <s v="ACTIVO"/>
    <m/>
    <m/>
    <s v=""/>
    <m/>
    <s v="INDICAR PRECIO VTA"/>
    <s v="-"/>
    <e v="#VALUE!"/>
    <n v="12.492000000000001"/>
    <e v="#VALUE!"/>
    <s v="SI"/>
    <n v="0.1"/>
    <s v="NO"/>
  </r>
  <r>
    <n v="104531410"/>
    <s v="104531410FS00"/>
    <s v="104531410-C10"/>
    <x v="0"/>
    <s v="ACEITUNAS Y ENCURTIDOS"/>
    <s v="ACEITUNAS"/>
    <s v="ACEITUNA SEVILLANA DESHUESA OLICOOP 868G "/>
    <s v="UN"/>
    <s v="C10"/>
    <s v="Caja 10 Unidades"/>
    <s v="SECO"/>
    <s v="IFS"/>
    <n v="32280"/>
    <x v="2"/>
    <n v="37990"/>
    <n v="-1"/>
    <s v="VIAS DESCONTINUACION"/>
    <s v="VIAS DESCONTINUACION"/>
    <m/>
    <s v="HASTA AGOTAR STOCK"/>
    <m/>
    <s v="INDICAR PRECIO VTA"/>
    <s v="-"/>
    <e v="#VALUE!"/>
    <n v="18"/>
    <e v="#VALUE!"/>
    <s v="SI"/>
    <n v="0.03"/>
    <s v="NO"/>
  </r>
  <r>
    <n v="104531420"/>
    <s v="104531420FS00"/>
    <s v="104531420-C10"/>
    <x v="0"/>
    <s v="ACEITUNAS Y ENCURTIDOS"/>
    <s v="ACEITUNAS"/>
    <s v="ACEITUNA SEVILLANA RODAJA OLICOOP 936 G "/>
    <s v="UN"/>
    <s v="C10"/>
    <s v="Caja 10 Unidades"/>
    <s v="SECO"/>
    <s v="IFS"/>
    <n v="29080"/>
    <x v="2"/>
    <n v="39500"/>
    <n v="-1"/>
    <s v="VIAS DESCONTINUACION"/>
    <s v="VIAS DESCONTINUACION"/>
    <m/>
    <s v="HASTA AGOTAR STOCK"/>
    <m/>
    <s v="INDICAR PRECIO VTA"/>
    <s v="-"/>
    <e v="#VALUE!"/>
    <n v="16"/>
    <e v="#VALUE!"/>
    <s v="SI"/>
    <n v="0.1"/>
    <s v="NO"/>
  </r>
  <r>
    <n v="150000899"/>
    <s v="150000899FS00"/>
    <s v="150000899-C40"/>
    <x v="0"/>
    <s v="BOLLERIA Y REPOSTERIA"/>
    <s v="INGREDIENTES REPOSTERIA"/>
    <s v="CHANCACA IANSA 450 G "/>
    <s v="UN"/>
    <s v="C40"/>
    <s v="Caja 40 Unidades"/>
    <s v="SECO"/>
    <s v="NFS"/>
    <n v="57142.399999999994"/>
    <x v="1"/>
    <n v="66000"/>
    <n v="-1"/>
    <s v="VIAS DESCONTINUACION"/>
    <m/>
    <m/>
    <s v=""/>
    <m/>
    <s v="INDICAR PRECIO VTA"/>
    <s v="-"/>
    <e v="#VALUE!"/>
    <n v="18"/>
    <e v="#VALUE!"/>
    <s v="SI"/>
    <n v="0.03"/>
    <s v="NO"/>
  </r>
  <r>
    <n v="104529640"/>
    <s v="104529640FS00"/>
    <s v="104529640-C40"/>
    <x v="0"/>
    <s v="PLANT BASED"/>
    <s v="CARNES VEGETALES"/>
    <s v="NOT CHICKEN BURGER NOTCO 95 G "/>
    <s v="UN"/>
    <s v="C40"/>
    <s v="Caja 40 Unidades"/>
    <s v="CONGELADOS"/>
    <s v="NFS"/>
    <n v="28920"/>
    <x v="1"/>
    <n v="43000"/>
    <n v="-1"/>
    <s v="ACTIVO"/>
    <m/>
    <m/>
    <s v=""/>
    <m/>
    <s v="INDICAR PRECIO VTA"/>
    <s v="-"/>
    <e v="#VALUE!"/>
    <n v="3.8"/>
    <e v="#VALUE!"/>
    <s v="NO"/>
    <n v="0.1"/>
    <s v="NO"/>
  </r>
  <r>
    <n v="104528720"/>
    <s v="104528720FS00"/>
    <s v="104528720-C12"/>
    <x v="0"/>
    <s v="PLANT BASED"/>
    <s v="BEBIDAS VEGETALES"/>
    <s v="NOT MILK ORIGINAL 1 L "/>
    <s v="UN"/>
    <s v="C12"/>
    <s v="Caja 12 Unidades"/>
    <s v="SECO"/>
    <s v="NFS"/>
    <n v="18132"/>
    <x v="1"/>
    <n v="28500"/>
    <n v="-1"/>
    <s v="ACTIVO"/>
    <m/>
    <m/>
    <s v=""/>
    <m/>
    <s v="INDICAR PRECIO VTA"/>
    <s v="-"/>
    <e v="#VALUE!"/>
    <n v="12.24"/>
    <e v="#VALUE!"/>
    <s v="SI"/>
    <n v="0.05"/>
    <s v="NO"/>
  </r>
  <r>
    <n v="100095080"/>
    <s v="100095080FS00"/>
    <s v="100095080-C10"/>
    <x v="0"/>
    <s v="BOLLERIA Y REPOSTERIA"/>
    <s v="POSTRES EN POLVO"/>
    <s v="FLAN EN POLVO CHOCOLATE CARICIA 1 KG "/>
    <s v="UN"/>
    <s v="C10"/>
    <s v="Caja 10 Unidades"/>
    <s v="SECO"/>
    <s v="NFS"/>
    <n v="24613.3"/>
    <x v="1"/>
    <n v="34100"/>
    <n v="-1"/>
    <s v="ACTIVO"/>
    <m/>
    <m/>
    <s v=""/>
    <m/>
    <s v="INDICAR PRECIO VTA"/>
    <s v="-"/>
    <e v="#VALUE!"/>
    <n v="10"/>
    <e v="#VALUE!"/>
    <s v="SI"/>
    <n v="0.05"/>
    <s v="NO"/>
  </r>
  <r>
    <n v="104528570"/>
    <s v="104528570FS00"/>
    <s v="104528570-C06"/>
    <x v="0"/>
    <s v="BOLLERIA Y REPOSTERIA"/>
    <s v="HELADOS"/>
    <s v="HELADO TRISABOR FRUGELE 1 L "/>
    <s v="UN"/>
    <s v="C06"/>
    <s v="Caja 6 Unidades"/>
    <s v="CONGELADOS"/>
    <s v="NFS"/>
    <n v="10092"/>
    <x v="1"/>
    <n v="14500"/>
    <n v="-1"/>
    <s v="ACTIVO"/>
    <m/>
    <m/>
    <s v=""/>
    <m/>
    <s v="INDICAR PRECIO VTA"/>
    <s v="-"/>
    <e v="#VALUE!"/>
    <n v="3.9"/>
    <e v="#VALUE!"/>
    <s v="SI"/>
    <n v="0.1"/>
    <s v="NO"/>
  </r>
  <r>
    <n v="104360380"/>
    <s v="104360380FS00"/>
    <s v="104360380-C12"/>
    <x v="0"/>
    <s v="BOLLERIA Y REPOSTERIA"/>
    <s v="CREMAS"/>
    <s v="CREMA SPRAY 50%ANI 50%VEG HOPLA 250 ML "/>
    <s v="UN"/>
    <s v="C12"/>
    <s v="Caja 12 Unidades"/>
    <s v="SECO"/>
    <s v="IFS"/>
    <n v="13393.67"/>
    <x v="1"/>
    <n v="25900"/>
    <n v="-1"/>
    <s v="ACTIVO"/>
    <m/>
    <m/>
    <s v=""/>
    <m/>
    <s v="INDICAR PRECIO VTA"/>
    <s v="-"/>
    <e v="#VALUE!"/>
    <n v="3"/>
    <e v="#VALUE!"/>
    <s v="SI"/>
    <n v="0.2"/>
    <s v="NO"/>
  </r>
  <r>
    <n v="104534900"/>
    <s v="104534900FS00"/>
    <s v="104534900-C10"/>
    <x v="0"/>
    <s v="BOLLERIA Y REPOSTERIA"/>
    <s v="SALSAS Y TOPPINGS"/>
    <s v="SALSA FRAMBUESA S/SEMILLAS MACROFOOD 1LT "/>
    <s v="UN"/>
    <s v="C10"/>
    <s v="Caja 10 Unidades"/>
    <s v="SECO"/>
    <s v="NFS"/>
    <n v="20360"/>
    <x v="1"/>
    <n v="28500"/>
    <n v="-1"/>
    <s v="ACTIVO"/>
    <m/>
    <m/>
    <s v=""/>
    <m/>
    <s v="INDICAR PRECIO VTA"/>
    <s v="-"/>
    <e v="#VALUE!"/>
    <n v="10"/>
    <e v="#VALUE!"/>
    <s v="SI"/>
    <n v="0.1"/>
    <s v="NO"/>
  </r>
  <r>
    <n v="104531730"/>
    <s v="104531730FS00"/>
    <s v="104531730-C04"/>
    <x v="0"/>
    <s v="LICORES"/>
    <s v="PISCO"/>
    <s v="AGUARDIENTE MARQUEZ DE PAZ SOLDAN 40° 4L "/>
    <s v="UN"/>
    <s v="C04"/>
    <s v="Caja 4 Unidades"/>
    <s v="SECO"/>
    <s v="NFS"/>
    <n v="78924"/>
    <x v="1"/>
    <n v="99900"/>
    <n v="-1"/>
    <s v="ACTIVO"/>
    <m/>
    <m/>
    <s v=""/>
    <m/>
    <s v="INDICAR PRECIO VTA"/>
    <s v="-"/>
    <e v="#VALUE!"/>
    <n v="16"/>
    <e v="#VALUE!"/>
    <s v="SI"/>
    <n v="0.1"/>
    <s v="NO"/>
  </r>
  <r>
    <n v="104524190"/>
    <s v="104524190FS00"/>
    <s v="104524190-C12"/>
    <x v="0"/>
    <s v="BEBIDAS"/>
    <s v="JUGOS"/>
    <s v="JUGO ORGANICO MANZANA AMA 300 ML "/>
    <s v="UN"/>
    <s v="C12"/>
    <s v="Caja 12 Unidades"/>
    <s v="SECO"/>
    <s v="NFS"/>
    <n v="8534.64"/>
    <x v="1"/>
    <n v="11900"/>
    <n v="-1"/>
    <s v="ACTIVO"/>
    <m/>
    <m/>
    <s v=""/>
    <m/>
    <s v="INDICAR PRECIO VTA"/>
    <s v="-"/>
    <e v="#VALUE!"/>
    <n v="3.6"/>
    <e v="#VALUE!"/>
    <s v="NO"/>
    <n v="7.0000000000000007E-2"/>
    <s v="NO"/>
  </r>
  <r>
    <n v="104532490"/>
    <s v="104532490FS00"/>
    <s v="104532490-C04"/>
    <x v="0"/>
    <s v="BOLLERIA Y REPOSTERIA"/>
    <s v="POSTRES LISTOS"/>
    <s v="TORTA MOUSSE CHOCOLATE CONGELADA "/>
    <s v="UN"/>
    <s v="C04"/>
    <s v="Caja 4 Unidades"/>
    <s v="CONGELADOS"/>
    <s v="NFS"/>
    <n v="22404"/>
    <x v="1"/>
    <n v="36000"/>
    <n v="-1"/>
    <s v="ACTIVO"/>
    <m/>
    <m/>
    <s v=""/>
    <m/>
    <s v="INDICAR PRECIO VTA"/>
    <s v="-"/>
    <e v="#VALUE!"/>
    <n v="3.76"/>
    <e v="#VALUE!"/>
    <s v="SI"/>
    <n v="0.12"/>
    <s v="NO"/>
  </r>
  <r>
    <n v="150000092"/>
    <s v="150000092FS00"/>
    <s v="150000092-C24"/>
    <x v="0"/>
    <s v="BEBIDAS"/>
    <s v="JUGOS"/>
    <s v="JUGO MANZANA C/STEVIA VIVO 190 ML "/>
    <s v="UN"/>
    <s v="C24"/>
    <s v="Caja 24 Unidades"/>
    <s v="SECO"/>
    <s v="NFS"/>
    <n v="4113.84"/>
    <x v="1"/>
    <n v="5900"/>
    <n v="-1"/>
    <s v="ACTIVO"/>
    <m/>
    <m/>
    <s v=""/>
    <m/>
    <s v="INDICAR PRECIO VTA"/>
    <s v="-"/>
    <e v="#VALUE!"/>
    <n v="4.5599999999999996"/>
    <e v="#VALUE!"/>
    <s v="NO"/>
    <n v="0.03"/>
    <s v="NO"/>
  </r>
  <r>
    <n v="104519110"/>
    <s v="104519110FS00"/>
    <s v="104519110-C10"/>
    <x v="0"/>
    <s v="FRUTAS Y VERDURAS CONGELADAS"/>
    <s v="JUGOS Y PULPAS"/>
    <s v="PULPA JUGO FRAMBUESA S/AZUCAR 1 KG "/>
    <s v="UN"/>
    <s v="C10"/>
    <s v="Caja 10 Unidades"/>
    <s v="CONGELADOS"/>
    <s v="NFS"/>
    <n v="41070.299999999996"/>
    <x v="1"/>
    <n v="62000"/>
    <n v="-1"/>
    <s v="ACTIVO"/>
    <m/>
    <m/>
    <s v=""/>
    <m/>
    <s v="INDICAR PRECIO VTA"/>
    <s v="-"/>
    <e v="#VALUE!"/>
    <n v="10"/>
    <e v="#VALUE!"/>
    <s v="SI"/>
    <n v="0.05"/>
    <s v="NO"/>
  </r>
  <r>
    <n v="104528590"/>
    <s v="104528590FS00"/>
    <s v="104528590-C06"/>
    <x v="0"/>
    <s v="BOLLERIA Y REPOSTERIA"/>
    <s v="HELADOS"/>
    <s v="HELADO FRUTOS ROJOS FRUGELE 1 L "/>
    <s v="UN"/>
    <s v="C06"/>
    <s v="Caja 6 Unidades"/>
    <s v="CONGELADOS"/>
    <s v="NFS"/>
    <n v="10158"/>
    <x v="2"/>
    <n v="14500"/>
    <n v="-1"/>
    <s v="VIAS DESCONTINUACION"/>
    <s v="VIAS DESCONTINUACION"/>
    <m/>
    <s v="HASTA AGOTAR STOCK"/>
    <m/>
    <s v="INDICAR PRECIO VTA"/>
    <s v="-"/>
    <e v="#VALUE!"/>
    <n v="3.9"/>
    <e v="#VALUE!"/>
    <s v="SI"/>
    <n v="0.1"/>
    <s v="NO"/>
  </r>
  <r>
    <n v="104303640"/>
    <s v="104303640FS00"/>
    <s v="104303640-C07"/>
    <x v="0"/>
    <s v="FRUTAS Y VERDURAS CONGELADAS"/>
    <s v="GUARNICIONES LISTAS"/>
    <s v="PASTA CHOCLO MINUTO VERDE 1 KG "/>
    <s v="UN"/>
    <s v="C07"/>
    <s v="Caja 7 Unidades"/>
    <s v="CONGELADOS"/>
    <s v="NFS"/>
    <n v="12250"/>
    <x v="1"/>
    <n v="18000"/>
    <n v="-1"/>
    <s v="ACTIVO"/>
    <m/>
    <m/>
    <s v=""/>
    <m/>
    <s v="INDICAR PRECIO VTA"/>
    <s v="-"/>
    <e v="#VALUE!"/>
    <n v="7"/>
    <e v="#VALUE!"/>
    <s v="SI"/>
    <n v="0.05"/>
    <s v="NO"/>
  </r>
  <r>
    <n v="104532070"/>
    <s v="104532070FS00"/>
    <s v="104532070-C12"/>
    <x v="0"/>
    <s v="LICORES"/>
    <s v="WHISKY"/>
    <s v="WHISKY HONEY EVAN WILLIAMS 35° 750CC "/>
    <s v="UN"/>
    <s v="C12"/>
    <s v="Caja 12 Unidades"/>
    <s v="SECO"/>
    <s v="NFS"/>
    <n v="94284"/>
    <x v="1"/>
    <n v="111627.90697674418"/>
    <n v="-1"/>
    <s v="ACTIVO"/>
    <m/>
    <m/>
    <s v=""/>
    <m/>
    <s v="INDICAR PRECIO VTA"/>
    <s v="-"/>
    <e v="#VALUE!"/>
    <n v="14.52"/>
    <e v="#VALUE!"/>
    <s v="SI"/>
    <n v="0.03"/>
    <s v="NO"/>
  </r>
  <r>
    <n v="104534800"/>
    <s v="104534800FS00"/>
    <s v="104534800-C48"/>
    <x v="0"/>
    <s v="BOLLERIA Y REPOSTERIA"/>
    <s v="INGREDIENTES REPOSTERIA"/>
    <s v="LECHE CONDENSADA LECHE SUR 397 G "/>
    <s v="UN"/>
    <s v="C48"/>
    <s v="Caja 48 Unidades"/>
    <s v="SECO"/>
    <s v="NFS"/>
    <n v="46944"/>
    <x v="1"/>
    <n v="69600"/>
    <n v="-1"/>
    <s v="NPI (R)"/>
    <m/>
    <m/>
    <s v=""/>
    <m/>
    <s v="INDICAR PRECIO VTA"/>
    <s v="-"/>
    <e v="#VALUE!"/>
    <n v="19.2"/>
    <e v="#VALUE!"/>
    <s v="SI"/>
    <n v="0.05"/>
    <s v="NO"/>
  </r>
  <r>
    <n v="104520830"/>
    <s v="104520830FS00"/>
    <s v="104520830-C61"/>
    <x v="0"/>
    <s v="BOLLERIA Y REPOSTERIA"/>
    <s v="PANES PRE HORNEADOS"/>
    <s v="PAN BAGUETTE SANDWICH PAGNIFIQUE 133 G "/>
    <s v="UN"/>
    <s v="C61"/>
    <s v="Caja 61 Unidades"/>
    <s v="CONGELADOS"/>
    <s v="IFS"/>
    <n v="16773.780000000002"/>
    <x v="0"/>
    <n v="22900"/>
    <n v="-1"/>
    <s v="ACTIVO"/>
    <m/>
    <m/>
    <s v=""/>
    <m/>
    <s v="INDICAR PRECIO VTA"/>
    <s v="-"/>
    <e v="#VALUE!"/>
    <n v="8.9670000000000005"/>
    <e v="#VALUE!"/>
    <s v="NO"/>
    <n v="0.05"/>
    <s v="NO"/>
  </r>
  <r>
    <n v="104531920"/>
    <s v="104531920FS00"/>
    <s v="104531920-C06"/>
    <x v="0"/>
    <s v="LICORES"/>
    <s v="VINO"/>
    <s v="VINO GRAN RVA CABERNET S BAKUS 14° 750CC "/>
    <s v="UN"/>
    <s v="C06"/>
    <s v="Caja 6 Unidades"/>
    <s v="SECO"/>
    <s v="NFS"/>
    <n v="19314"/>
    <x v="1"/>
    <n v="25720.430107526881"/>
    <n v="-1"/>
    <s v="ACTIVO"/>
    <m/>
    <m/>
    <s v=""/>
    <m/>
    <s v="INDICAR PRECIO VTA"/>
    <s v="-"/>
    <e v="#VALUE!"/>
    <n v="9.1199999999999992"/>
    <e v="#VALUE!"/>
    <s v="NO"/>
    <n v="0.05"/>
    <s v="NO"/>
  </r>
  <r>
    <n v="104528500"/>
    <s v="104528500FS00"/>
    <s v="104528500-C10"/>
    <x v="0"/>
    <s v="BOLLERIA Y REPOSTERIA"/>
    <s v="MERMELADAS Y DULCES"/>
    <s v="MERMELADA DE FRAMBUESA AMBROSOLI 1 KG "/>
    <s v="UN"/>
    <s v="C10"/>
    <s v="Caja 10 Unidades"/>
    <s v="SECO"/>
    <s v="NFS"/>
    <n v="32790"/>
    <x v="1"/>
    <n v="43000"/>
    <n v="-1"/>
    <s v="ACTIVO"/>
    <m/>
    <m/>
    <s v=""/>
    <m/>
    <s v="INDICAR PRECIO VTA"/>
    <s v="-"/>
    <e v="#VALUE!"/>
    <n v="10"/>
    <e v="#VALUE!"/>
    <s v="SI"/>
    <n v="0.05"/>
    <s v="NO"/>
  </r>
  <r>
    <n v="104524850"/>
    <s v="104524850FS00"/>
    <s v="104524850-C16"/>
    <x v="0"/>
    <s v="SALSAS Y ADEREZOS"/>
    <s v="MOSTAZAS"/>
    <s v="MOSTAZA PET HEINZ FS 397 G "/>
    <s v="UN"/>
    <s v="C16"/>
    <s v="Caja 16 Unidades"/>
    <s v="SECO"/>
    <s v="NFS"/>
    <n v="29360.32"/>
    <x v="2"/>
    <n v="39000"/>
    <n v="-1"/>
    <s v="VIAS DESCONTINUACION"/>
    <s v="VIAS DESCONTINUACION"/>
    <m/>
    <s v="HASTA AGOTAR STOCK"/>
    <m/>
    <s v="INDICAR PRECIO VTA"/>
    <s v="-"/>
    <e v="#VALUE!"/>
    <n v="6.3520000000000003"/>
    <e v="#VALUE!"/>
    <s v="SI"/>
    <n v="0.15"/>
    <s v="NO"/>
  </r>
  <r>
    <n v="104534700"/>
    <s v="104534700FS00"/>
    <s v="104534700-C08"/>
    <x v="0"/>
    <s v="PLANT BASED"/>
    <s v="MANJAR Y DULCE DE LECHE"/>
    <s v="NOT MANJAR FS 1 KG "/>
    <s v="UN"/>
    <s v="C08"/>
    <s v="Caja 8 Unidades"/>
    <s v="CONGELADOS"/>
    <s v="NFS"/>
    <n v="33128"/>
    <x v="1"/>
    <n v="54000"/>
    <n v="-1"/>
    <s v="ACTIVO"/>
    <m/>
    <m/>
    <s v=""/>
    <m/>
    <s v="INDICAR PRECIO VTA"/>
    <s v="-"/>
    <e v="#VALUE!"/>
    <n v="8"/>
    <e v="#VALUE!"/>
    <s v="NO"/>
    <n v="0.1"/>
    <s v="NO"/>
  </r>
  <r>
    <n v="104532580"/>
    <s v="104532580FS00"/>
    <s v="104532580-C06"/>
    <x v="0"/>
    <s v="LICORES"/>
    <s v="ESPUMANTE"/>
    <s v="VINO 750CC R NEGRA G RVA CARMENERE 13.5° "/>
    <s v="UN"/>
    <s v="C06"/>
    <s v="Caja 6 Unidades"/>
    <s v="SECO"/>
    <s v="NFS"/>
    <n v="19314"/>
    <x v="1"/>
    <n v="25758"/>
    <n v="-1"/>
    <s v="ACTIVO"/>
    <m/>
    <m/>
    <s v=""/>
    <m/>
    <s v="INDICAR PRECIO VTA"/>
    <s v="-"/>
    <e v="#VALUE!"/>
    <n v="9.1199999999999992"/>
    <e v="#VALUE!"/>
    <s v="NO"/>
    <n v="0.05"/>
    <s v="NO"/>
  </r>
  <r>
    <n v="104532590"/>
    <s v="104532590FS00"/>
    <s v="104532590-C06"/>
    <x v="0"/>
    <s v="LICORES"/>
    <s v="ESPUMANTE"/>
    <s v="VINO 750CC R NEGRA G RVA CHARDONNAY 13° "/>
    <s v="UN"/>
    <s v="C06"/>
    <s v="Caja 6 Unidades"/>
    <s v="SECO"/>
    <s v="NFS"/>
    <n v="19314"/>
    <x v="1"/>
    <n v="27000"/>
    <n v="-1"/>
    <s v="ACTIVO"/>
    <m/>
    <m/>
    <s v=""/>
    <m/>
    <s v="INDICAR PRECIO VTA"/>
    <s v="-"/>
    <e v="#VALUE!"/>
    <n v="7.98"/>
    <e v="#VALUE!"/>
    <s v="NO"/>
    <n v="0.05"/>
    <s v="NO"/>
  </r>
  <r>
    <n v="104531930"/>
    <s v="104531930FS00"/>
    <s v="104531930-C06"/>
    <x v="0"/>
    <s v="LICORES"/>
    <s v="VINO"/>
    <s v="VINO GRAN RVA CARMENERE BAKUS 14° 750CC "/>
    <s v="UN"/>
    <s v="C06"/>
    <s v="Caja 6 Unidades"/>
    <s v="SECO"/>
    <s v="NFS"/>
    <n v="19314"/>
    <x v="1"/>
    <n v="25720.430107526881"/>
    <n v="-1"/>
    <s v="ACTIVO"/>
    <m/>
    <m/>
    <s v=""/>
    <m/>
    <s v="INDICAR PRECIO VTA"/>
    <s v="-"/>
    <e v="#VALUE!"/>
    <n v="9.1199999999999992"/>
    <e v="#VALUE!"/>
    <s v="NO"/>
    <n v="0.05"/>
    <s v="NO"/>
  </r>
  <r>
    <n v="104532030"/>
    <s v="104532030FS00"/>
    <s v="104532030-C12"/>
    <x v="0"/>
    <s v="LICORES"/>
    <s v="VINO"/>
    <s v="VINO VAR. SAUVIGNON B. BAKUS 12,5° 750CC "/>
    <s v="UN"/>
    <s v="C12"/>
    <s v="Caja 12 Unidades"/>
    <s v="SECO"/>
    <s v="NFS"/>
    <n v="20640"/>
    <x v="1"/>
    <n v="27600"/>
    <n v="-1"/>
    <s v="ACTIVO"/>
    <m/>
    <m/>
    <s v=""/>
    <m/>
    <s v="INDICAR PRECIO VTA"/>
    <s v="-"/>
    <e v="#VALUE!"/>
    <n v="13.44"/>
    <e v="#VALUE!"/>
    <s v="NO"/>
    <n v="0.05"/>
    <s v="NO"/>
  </r>
  <r>
    <n v="104531820"/>
    <s v="104531820FS00"/>
    <s v="104531820-C06"/>
    <x v="0"/>
    <s v="LICORES"/>
    <s v="GIN"/>
    <s v="GIN MASTER'S LONDON DRY PINK 40° 700CC "/>
    <s v="UN"/>
    <s v="C06"/>
    <s v="Caja 6 Unidades"/>
    <s v="SECO"/>
    <s v="NFS"/>
    <n v="45234"/>
    <x v="1"/>
    <n v="60279.069767441862"/>
    <n v="-1"/>
    <s v="ACTIVO"/>
    <m/>
    <m/>
    <s v=""/>
    <m/>
    <s v="INDICAR PRECIO VTA"/>
    <s v="-"/>
    <e v="#VALUE!"/>
    <n v="8.52"/>
    <e v="#VALUE!"/>
    <s v="SI"/>
    <n v="0.1"/>
    <s v="NO"/>
  </r>
  <r>
    <n v="104537590"/>
    <s v="104537590FS00"/>
    <s v="104537590-C32"/>
    <x v="0"/>
    <s v="BOLLERIA Y REPOSTERIA"/>
    <s v="BOLLERÍA LISTA PARA COMER"/>
    <s v="CRANBERRY COOKIE POPPIES "/>
    <s v="UN"/>
    <s v="C32"/>
    <s v="Caja 32 Unidades"/>
    <s v="CONGELADOS"/>
    <s v="IFS"/>
    <n v="18240"/>
    <x v="1"/>
    <n v="22000"/>
    <n v="-1"/>
    <s v="NPI"/>
    <m/>
    <m/>
    <s v=""/>
    <m/>
    <s v="INDICAR PRECIO VTA"/>
    <s v="-"/>
    <e v="#VALUE!"/>
    <n v="2.56"/>
    <e v="#VALUE!"/>
    <s v="SI"/>
    <n v="7.0000000000000007E-2"/>
    <s v="NO"/>
  </r>
  <r>
    <n v="104531940"/>
    <s v="104531940FS00"/>
    <s v="104531940-C06"/>
    <x v="0"/>
    <s v="LICORES"/>
    <s v="VINO"/>
    <s v="VINO GRAN RVA MERLOT BAKUS 14° 750CC "/>
    <s v="UN"/>
    <s v="C06"/>
    <s v="Caja 6 Unidades"/>
    <s v="SECO"/>
    <s v="NFS"/>
    <n v="19350"/>
    <x v="1"/>
    <n v="25720.430107526881"/>
    <n v="-1"/>
    <s v="ACTIVO"/>
    <m/>
    <m/>
    <s v=""/>
    <m/>
    <s v="INDICAR PRECIO VTA"/>
    <s v="-"/>
    <e v="#VALUE!"/>
    <n v="9.1199999999999992"/>
    <e v="#VALUE!"/>
    <s v="NO"/>
    <n v="0.05"/>
    <s v="NO"/>
  </r>
  <r>
    <n v="104532600"/>
    <s v="104532600FS00"/>
    <s v="104532600-C06"/>
    <x v="0"/>
    <s v="LICORES"/>
    <s v="ESPUMANTE"/>
    <s v="VINO 750CC R NEGRA G RVA MERLOT 13.5° "/>
    <s v="UN"/>
    <s v="C06"/>
    <s v="Caja 6 Unidades"/>
    <s v="SECO"/>
    <s v="NFS"/>
    <n v="19314"/>
    <x v="1"/>
    <n v="25758"/>
    <n v="-1"/>
    <s v="ACTIVO"/>
    <m/>
    <m/>
    <s v=""/>
    <m/>
    <s v="INDICAR PRECIO VTA"/>
    <s v="-"/>
    <e v="#VALUE!"/>
    <n v="9.1199999999999992"/>
    <e v="#VALUE!"/>
    <s v="NO"/>
    <n v="0.05"/>
    <s v="NO"/>
  </r>
  <r>
    <n v="104531840"/>
    <s v="104531840FS00"/>
    <s v="104531840-C06"/>
    <x v="0"/>
    <s v="LICORES"/>
    <s v="RON"/>
    <s v="LICOR CREAM BARCELO 17° 700CC "/>
    <s v="UN"/>
    <s v="C06"/>
    <s v="Caja 6 Unidades"/>
    <s v="SECO"/>
    <s v="NFS"/>
    <n v="35856"/>
    <x v="1"/>
    <n v="47801"/>
    <n v="-1"/>
    <s v="ACTIVO"/>
    <m/>
    <m/>
    <s v=""/>
    <m/>
    <s v="INDICAR PRECIO VTA"/>
    <s v="-"/>
    <e v="#VALUE!"/>
    <n v="8.64"/>
    <e v="#VALUE!"/>
    <s v="SI"/>
    <n v="7.0000000000000007E-2"/>
    <s v="NO"/>
  </r>
  <r>
    <n v="104512160"/>
    <s v="104512160FS00"/>
    <s v="104512160-C10"/>
    <x v="0"/>
    <s v="OTROS ABARROTES"/>
    <s v="TORTILLAS DE MAIZ"/>
    <s v="TORTILLAS PANCHO VILLA 28 CM 12 UDS. "/>
    <s v="UN"/>
    <s v="C10"/>
    <s v="Caja 10 Unidades"/>
    <s v="SECO"/>
    <s v="NFS"/>
    <n v="20300.22"/>
    <x v="0"/>
    <n v="27990"/>
    <n v="-1"/>
    <s v="ACTIVO"/>
    <m/>
    <m/>
    <s v=""/>
    <m/>
    <s v="INDICAR PRECIO VTA"/>
    <s v="-"/>
    <e v="#VALUE!"/>
    <n v="8.1"/>
    <e v="#VALUE!"/>
    <s v="SI"/>
    <n v="0.03"/>
    <s v="NO"/>
  </r>
  <r>
    <n v="104532060"/>
    <s v="104532060FS00"/>
    <s v="104532060-C12"/>
    <x v="0"/>
    <s v="LICORES"/>
    <s v="WHISKY"/>
    <s v="WHISKY FIRE EVAN WILLIAMS 35° 750CC "/>
    <s v="UN"/>
    <s v="C12"/>
    <s v="Caja 12 Unidades"/>
    <s v="SECO"/>
    <s v="NFS"/>
    <n v="83856"/>
    <x v="1"/>
    <n v="111627.90697674418"/>
    <n v="-1"/>
    <s v="ACTIVO"/>
    <m/>
    <m/>
    <s v=""/>
    <m/>
    <s v="INDICAR PRECIO VTA"/>
    <s v="-"/>
    <e v="#VALUE!"/>
    <n v="14.4"/>
    <e v="#VALUE!"/>
    <s v="SI"/>
    <n v="0.03"/>
    <s v="NO"/>
  </r>
  <r>
    <n v="104532430"/>
    <s v="104532430FS00"/>
    <s v="104532430-C90"/>
    <x v="0"/>
    <s v="BOLLERIA Y REPOSTERIA"/>
    <s v="BOLLERÍA LISTA PARA COMER"/>
    <s v="MEDIALUNA HORNEADA CONGELADA 40 GR "/>
    <s v="C90"/>
    <s v="C90"/>
    <s v="Caja 90 Unidades"/>
    <s v="CONGELADOS"/>
    <s v="NFS"/>
    <n v="17100"/>
    <x v="1"/>
    <n v="26100"/>
    <n v="-1"/>
    <s v="ACTIVO"/>
    <m/>
    <m/>
    <s v=""/>
    <m/>
    <s v="INDICAR PRECIO VTA"/>
    <s v="-"/>
    <e v="#VALUE!"/>
    <n v="3.6"/>
    <e v="#VALUE!"/>
    <s v="NO"/>
    <n v="0.1"/>
    <s v="NO"/>
  </r>
  <r>
    <n v="104532040"/>
    <s v="104532040FS00"/>
    <s v="104532040-C12"/>
    <x v="0"/>
    <s v="LICORES"/>
    <s v="WHISKY"/>
    <s v="WHISKY APPLE EVAN WILLIAMS 35° 750CC "/>
    <s v="UN"/>
    <s v="C12"/>
    <s v="Caja 12 Unidades"/>
    <s v="SECO"/>
    <s v="NFS"/>
    <n v="101064"/>
    <x v="1"/>
    <n v="111627.90697674418"/>
    <n v="-1"/>
    <s v="ACTIVO"/>
    <m/>
    <m/>
    <s v=""/>
    <m/>
    <s v="INDICAR PRECIO VTA"/>
    <s v="-"/>
    <e v="#VALUE!"/>
    <n v="14.28"/>
    <e v="#VALUE!"/>
    <s v="SI"/>
    <n v="0.03"/>
    <s v="NO"/>
  </r>
  <r>
    <n v="104531980"/>
    <s v="104531980FS00"/>
    <s v="104531980-C06"/>
    <x v="0"/>
    <s v="LICORES"/>
    <s v="VINO"/>
    <s v="VINO RVA MERLOT BAKUS 13° 750CC "/>
    <s v="UN"/>
    <s v="C06"/>
    <s v="Caja 6 Unidades"/>
    <s v="SECO"/>
    <s v="NFS"/>
    <n v="12900"/>
    <x v="1"/>
    <n v="17200"/>
    <n v="-1"/>
    <s v="ACTIVO"/>
    <m/>
    <m/>
    <s v=""/>
    <m/>
    <s v="INDICAR PRECIO VTA"/>
    <s v="-"/>
    <e v="#VALUE!"/>
    <n v="6.72"/>
    <e v="#VALUE!"/>
    <s v="NO"/>
    <n v="0.05"/>
    <s v="NO"/>
  </r>
  <r>
    <n v="104531830"/>
    <s v="104531830FS00"/>
    <s v="104531830-C06"/>
    <x v="0"/>
    <s v="LICORES"/>
    <s v="GIN"/>
    <s v="GIN MG EXTRA SECO 40° 700CC "/>
    <s v="UN"/>
    <s v="C06"/>
    <s v="Caja 6 Unidades"/>
    <s v="SECO"/>
    <s v="NFS"/>
    <n v="23844"/>
    <x v="1"/>
    <n v="31813.953488372095"/>
    <n v="-1"/>
    <s v="ACTIVO"/>
    <m/>
    <m/>
    <s v=""/>
    <m/>
    <s v="INDICAR PRECIO VTA"/>
    <s v="-"/>
    <e v="#VALUE!"/>
    <n v="7.68"/>
    <e v="#VALUE!"/>
    <s v="SI"/>
    <n v="0.05"/>
    <s v="NO"/>
  </r>
  <r>
    <n v="104528550"/>
    <s v="104528550FS00"/>
    <s v="104528550-C04"/>
    <x v="0"/>
    <s v="BOLLERIA Y REPOSTERIA"/>
    <s v="HELADOS"/>
    <s v="HELADO TRISABOR BRESLER 2,4 L "/>
    <s v="UN"/>
    <s v="C04"/>
    <s v="Caja 4 Unidades"/>
    <s v="CONGELADOS"/>
    <s v="NFS"/>
    <n v="13820"/>
    <x v="1"/>
    <n v="20000"/>
    <n v="-1"/>
    <s v="ACTIVO"/>
    <m/>
    <m/>
    <s v=""/>
    <m/>
    <s v="INDICAR PRECIO VTA"/>
    <s v="-"/>
    <e v="#VALUE!"/>
    <n v="4.72"/>
    <e v="#VALUE!"/>
    <s v="SI"/>
    <n v="0.1"/>
    <s v="NO"/>
  </r>
  <r>
    <n v="104533680"/>
    <s v="104533680FS00"/>
    <s v="104533680-C18"/>
    <x v="0"/>
    <s v="PLANT BASED"/>
    <s v="CARNES VEGETALES"/>
    <s v="NOT CHICKEN NUGGETS 300 GR "/>
    <s v="C18"/>
    <s v="C18"/>
    <s v="Caja 18 Unidades"/>
    <s v="CONGELADOS"/>
    <s v="NFS"/>
    <n v="37999"/>
    <x v="1"/>
    <n v="54000"/>
    <n v="-1"/>
    <s v="ACTIVO (R)"/>
    <m/>
    <m/>
    <s v=""/>
    <m/>
    <s v="INDICAR PRECIO VTA"/>
    <s v="-"/>
    <e v="#VALUE!"/>
    <n v="5.4"/>
    <e v="#VALUE!"/>
    <s v="NO"/>
    <n v="0.1"/>
    <s v="NO"/>
  </r>
  <r>
    <n v="104531900"/>
    <s v="104531900FS00"/>
    <s v="104531900-C12"/>
    <x v="0"/>
    <s v="LICORES"/>
    <s v="RON"/>
    <s v="RON AÑEJO BARCELO 37.5° 1000CC "/>
    <s v="UN"/>
    <s v="C12"/>
    <s v="Caja 12 Unidades"/>
    <s v="SECO"/>
    <s v="NFS"/>
    <n v="39864"/>
    <x v="1"/>
    <n v="58500"/>
    <n v="-1"/>
    <s v="ACTIVO"/>
    <m/>
    <m/>
    <s v=""/>
    <m/>
    <s v="INDICAR PRECIO VTA"/>
    <s v="-"/>
    <e v="#VALUE!"/>
    <n v="21.12"/>
    <e v="#VALUE!"/>
    <s v="SI"/>
    <n v="0.05"/>
    <s v="NO"/>
  </r>
  <r>
    <n v="104531990"/>
    <s v="104531990FS00"/>
    <s v="104531990-C06"/>
    <x v="0"/>
    <s v="LICORES"/>
    <s v="VINO"/>
    <s v="VINO RVA SAUVIGNON B. BAKUS 12,5° 750CC "/>
    <s v="UN"/>
    <s v="C06"/>
    <s v="Caja 6 Unidades"/>
    <s v="SECO"/>
    <s v="NFS"/>
    <n v="12300"/>
    <x v="1"/>
    <n v="16129.032258064515"/>
    <n v="-1"/>
    <s v="ACTIVO"/>
    <m/>
    <m/>
    <s v=""/>
    <m/>
    <s v="INDICAR PRECIO VTA"/>
    <s v="-"/>
    <e v="#VALUE!"/>
    <n v="6.72"/>
    <e v="#VALUE!"/>
    <s v="NO"/>
    <n v="0.05"/>
    <s v="NO"/>
  </r>
  <r>
    <n v="104532570"/>
    <s v="104532570FS00"/>
    <s v="104532570-C06"/>
    <x v="0"/>
    <s v="LICORES"/>
    <s v="VINO"/>
    <s v="VINO 750CC RAMA NEGRA G RVA CAB S. 13.5° "/>
    <s v="UN"/>
    <s v="C06"/>
    <s v="Caja 6 Unidades"/>
    <s v="SECO"/>
    <s v="NFS"/>
    <n v="19314"/>
    <x v="1"/>
    <n v="25758"/>
    <n v="-1"/>
    <s v="ACTIVO"/>
    <m/>
    <m/>
    <s v=""/>
    <m/>
    <s v="INDICAR PRECIO VTA"/>
    <s v="-"/>
    <e v="#VALUE!"/>
    <n v="9.1199999999999992"/>
    <e v="#VALUE!"/>
    <s v="NO"/>
    <n v="0.05"/>
    <s v="NO"/>
  </r>
  <r>
    <n v="104531950"/>
    <s v="104531950FS00"/>
    <s v="104531950-C06"/>
    <x v="0"/>
    <s v="LICORES"/>
    <s v="VINO"/>
    <s v="VINO GRAN RVA SAUVIGNONB BAKUS 13° 750CC "/>
    <s v="UN"/>
    <s v="C06"/>
    <s v="Caja 6 Unidades"/>
    <s v="SECO"/>
    <s v="NFS"/>
    <n v="19326"/>
    <x v="1"/>
    <n v="25720.430107526881"/>
    <n v="-1"/>
    <s v="ACTIVO"/>
    <m/>
    <m/>
    <s v=""/>
    <m/>
    <s v="INDICAR PRECIO VTA"/>
    <s v="-"/>
    <e v="#VALUE!"/>
    <n v="7.98"/>
    <e v="#VALUE!"/>
    <s v="NO"/>
    <n v="0.05"/>
    <s v="NO"/>
  </r>
  <r>
    <n v="104529100"/>
    <s v="104529100FS00"/>
    <s v="104529100-C13"/>
    <x v="0"/>
    <s v="OTROS ABARROTES"/>
    <s v="TORTILLAS DE MAIZ"/>
    <s v="TORTILLAS ZANAFOODS 18 CM 12 UDS. "/>
    <s v="UN"/>
    <s v="C13"/>
    <s v="Caja 13 Unidades"/>
    <s v="SECO"/>
    <s v="IFS"/>
    <n v="11869"/>
    <x v="0"/>
    <n v="16500"/>
    <n v="-1"/>
    <s v="ACTIVO"/>
    <m/>
    <m/>
    <s v=""/>
    <m/>
    <s v="INDICAR PRECIO VTA"/>
    <s v="-"/>
    <e v="#VALUE!"/>
    <n v="5.59"/>
    <e v="#VALUE!"/>
    <s v="SI"/>
    <n v="7.0000000000000007E-2"/>
    <s v="NO"/>
  </r>
  <r>
    <n v="104532000"/>
    <s v="104532000FS00"/>
    <s v="104532000-C12"/>
    <x v="0"/>
    <s v="LICORES"/>
    <s v="VINO"/>
    <s v="VINO VAR. CABERNET S. BAKUS 13° 750CC "/>
    <s v="UN"/>
    <s v="C12"/>
    <s v="Caja 12 Unidades"/>
    <s v="SECO"/>
    <s v="NFS"/>
    <n v="20604"/>
    <x v="1"/>
    <n v="27600"/>
    <n v="-1"/>
    <s v="ACTIVO"/>
    <m/>
    <m/>
    <s v=""/>
    <m/>
    <s v="INDICAR PRECIO VTA"/>
    <s v="-"/>
    <e v="#VALUE!"/>
    <n v="13.56"/>
    <e v="#VALUE!"/>
    <s v="NO"/>
    <n v="0.05"/>
    <s v="NO"/>
  </r>
  <r>
    <n v="104528580"/>
    <s v="104528580FS00"/>
    <s v="104528580-C06"/>
    <x v="0"/>
    <s v="BOLLERIA Y REPOSTERIA"/>
    <s v="HELADOS"/>
    <s v="HELADO CHIRIMOYA ALEGRE FRUGELE 1 L "/>
    <s v="UN"/>
    <s v="C06"/>
    <s v="Caja 6 Unidades"/>
    <s v="CONGELADOS"/>
    <s v="NFS"/>
    <n v="9690"/>
    <x v="1"/>
    <n v="15300"/>
    <n v="-1"/>
    <s v="ACTIVO"/>
    <m/>
    <m/>
    <s v=""/>
    <m/>
    <s v="INDICAR PRECIO VTA"/>
    <s v="-"/>
    <e v="#VALUE!"/>
    <n v="3.9"/>
    <e v="#VALUE!"/>
    <s v="SI"/>
    <n v="0.1"/>
    <s v="NO"/>
  </r>
  <r>
    <n v="104531880"/>
    <s v="104531880FS00"/>
    <s v="104531880-C12"/>
    <x v="0"/>
    <s v="LICORES"/>
    <s v="PISCO"/>
    <s v="PISCO LOS NICHOS 35° 750CC "/>
    <s v="UN"/>
    <s v="C12"/>
    <s v="Caja 12 Unidades"/>
    <s v="SECO"/>
    <s v="NFS"/>
    <n v="50076"/>
    <x v="0"/>
    <n v="59000"/>
    <n v="-1"/>
    <s v="ACTIVO"/>
    <m/>
    <m/>
    <s v=""/>
    <m/>
    <s v="INDICAR PRECIO VTA"/>
    <s v="-"/>
    <e v="#VALUE!"/>
    <n v="15.6"/>
    <e v="#VALUE!"/>
    <s v="SI"/>
    <n v="0.05"/>
    <s v="NO"/>
  </r>
  <r>
    <n v="104529110"/>
    <s v="104529110FS00"/>
    <s v="104529110-C09"/>
    <x v="0"/>
    <s v="OTROS ABARROTES"/>
    <s v="TORTILLAS DE MAIZ"/>
    <s v="TORTILLAS ZANAFOODS 23 CM 12 UDS. "/>
    <s v="UN"/>
    <s v="C09"/>
    <s v="Caja 9 Unidades"/>
    <s v="SECO"/>
    <s v="IFS"/>
    <n v="14040"/>
    <x v="0"/>
    <n v="19700"/>
    <n v="-1"/>
    <s v="ACTIVO"/>
    <m/>
    <m/>
    <s v=""/>
    <m/>
    <s v="INDICAR PRECIO VTA"/>
    <s v="-"/>
    <e v="#VALUE!"/>
    <n v="6.48"/>
    <e v="#VALUE!"/>
    <s v="SI"/>
    <n v="7.0000000000000007E-2"/>
    <s v="NO"/>
  </r>
  <r>
    <n v="104532010"/>
    <s v="104532010FS00"/>
    <s v="104532010-C12"/>
    <x v="0"/>
    <s v="LICORES"/>
    <s v="VINO"/>
    <s v="VINO VAR. CARMENERE BAKUS 13° 750CC "/>
    <s v="UN"/>
    <s v="C12"/>
    <s v="Caja 12 Unidades"/>
    <s v="SECO"/>
    <s v="NFS"/>
    <n v="22020"/>
    <x v="1"/>
    <n v="27600"/>
    <n v="-1"/>
    <s v="ACTIVO"/>
    <m/>
    <m/>
    <s v=""/>
    <m/>
    <s v="INDICAR PRECIO VTA"/>
    <s v="-"/>
    <e v="#VALUE!"/>
    <n v="13.44"/>
    <e v="#VALUE!"/>
    <s v="NO"/>
    <n v="0.03"/>
    <s v="NO"/>
  </r>
  <r>
    <n v="104531800"/>
    <s v="104531800FS00"/>
    <s v="104531800-C12"/>
    <x v="0"/>
    <s v="LICORES"/>
    <s v="ESPUMANTE"/>
    <s v="ESPUMANTE FIESTA MOSCATO 12° 750CC "/>
    <s v="UN"/>
    <s v="C12"/>
    <s v="Caja 12 Unidades"/>
    <s v="SECO"/>
    <s v="NFS"/>
    <n v="20988"/>
    <x v="1"/>
    <n v="28500"/>
    <n v="-1"/>
    <s v="ACTIVO"/>
    <m/>
    <m/>
    <s v=""/>
    <m/>
    <s v="INDICAR PRECIO VTA"/>
    <s v="-"/>
    <e v="#VALUE!"/>
    <n v="17.28"/>
    <e v="#VALUE!"/>
    <s v="NO"/>
    <n v="0.05"/>
    <s v="NO"/>
  </r>
  <r>
    <n v="104531890"/>
    <s v="104531890FS00"/>
    <s v="104531890-C12"/>
    <x v="0"/>
    <s v="LICORES"/>
    <s v="PISCO"/>
    <s v="PISCO LOS NICHOS 40° 750CC "/>
    <s v="UN"/>
    <s v="C12"/>
    <s v="Caja 12 Unidades"/>
    <s v="SECO"/>
    <s v="NFS"/>
    <n v="48492"/>
    <x v="1"/>
    <n v="64584.717607973427"/>
    <n v="-1"/>
    <s v="ACTIVO"/>
    <m/>
    <m/>
    <s v=""/>
    <m/>
    <s v="INDICAR PRECIO VTA"/>
    <s v="-"/>
    <e v="#VALUE!"/>
    <n v="15.6"/>
    <e v="#VALUE!"/>
    <s v="SI"/>
    <n v="0.05"/>
    <s v="NO"/>
  </r>
  <r>
    <n v="104530060"/>
    <s v="104530060FS00"/>
    <s v="104530060-C12"/>
    <x v="0"/>
    <s v="BEBIDAS"/>
    <s v="JUGOS"/>
    <s v="NECTAR DURAZNO SOPROLE 1 L "/>
    <s v="UN"/>
    <s v="C12"/>
    <s v="Caja 12 Unidades"/>
    <s v="SECO"/>
    <s v="NFS"/>
    <n v="6036"/>
    <x v="1"/>
    <n v="10900"/>
    <n v="-1"/>
    <s v="ACTIVO"/>
    <m/>
    <m/>
    <s v=""/>
    <m/>
    <s v="INDICAR PRECIO VTA"/>
    <s v="-"/>
    <e v="#VALUE!"/>
    <n v="12"/>
    <e v="#VALUE!"/>
    <s v="SI"/>
    <n v="7.0000000000000007E-2"/>
    <s v="NO"/>
  </r>
  <r>
    <n v="150000555"/>
    <s v="150000555FS00"/>
    <s v="150000555-C04"/>
    <x v="0"/>
    <s v="SUMINISTROS"/>
    <s v="PRODUCTOS TISSUE"/>
    <s v="40781 TOALLA 2H EXCELLENCE 24 M 3 UDS. "/>
    <s v="UN"/>
    <s v="C04"/>
    <s v="Caja 4 Unidades"/>
    <s v="SECO"/>
    <s v="NFS"/>
    <n v="7046.8"/>
    <x v="2"/>
    <n v="12000"/>
    <n v="-1"/>
    <s v="VIAS DESCONTINUACION"/>
    <s v="VIAS DESCONTINUACION"/>
    <m/>
    <s v="HASTA AGOTAR STOCK"/>
    <m/>
    <s v="INDICAR PRECIO VTA"/>
    <s v="-"/>
    <e v="#VALUE!"/>
    <n v="2.6"/>
    <e v="#VALUE!"/>
    <s v="SI"/>
    <n v="0.3"/>
    <s v="NO"/>
  </r>
  <r>
    <n v="104530330"/>
    <s v="104530330FS00"/>
    <s v="104530330-C06"/>
    <x v="0"/>
    <s v="APERITIVOS"/>
    <s v="OTROS APERITIVOS"/>
    <s v="AROS DE CEBOLLA NATURALES REBOZADOS 1 KG "/>
    <s v="UN"/>
    <s v="C06"/>
    <s v="Caja 6 Unidades"/>
    <s v="CONGELADOS"/>
    <s v="NFS"/>
    <n v="24096"/>
    <x v="1"/>
    <n v="33000"/>
    <n v="-1"/>
    <s v="ACTIVO (R)"/>
    <m/>
    <m/>
    <s v=""/>
    <m/>
    <s v="INDICAR PRECIO VTA"/>
    <s v="-"/>
    <e v="#VALUE!"/>
    <n v="6"/>
    <e v="#VALUE!"/>
    <s v="SI"/>
    <n v="0.1"/>
    <s v="NO"/>
  </r>
  <r>
    <n v="104531790"/>
    <s v="104531790FS00"/>
    <s v="104531790-C12"/>
    <x v="0"/>
    <s v="LICORES"/>
    <s v="ESPUMANTE"/>
    <s v="ESPUMANTE FIESTA DEMI SEC 12° 750CC "/>
    <s v="UN"/>
    <s v="C12"/>
    <s v="Caja 12 Unidades"/>
    <s v="SECO"/>
    <s v="NFS"/>
    <n v="21012"/>
    <x v="1"/>
    <n v="28500"/>
    <n v="-1"/>
    <s v="ACTIVO"/>
    <m/>
    <m/>
    <s v=""/>
    <m/>
    <s v="INDICAR PRECIO VTA"/>
    <s v="-"/>
    <e v="#VALUE!"/>
    <n v="17.28"/>
    <e v="#VALUE!"/>
    <s v="NO"/>
    <n v="0.05"/>
    <s v="NO"/>
  </r>
  <r>
    <n v="104531850"/>
    <s v="104531850FS00"/>
    <s v="104531850-C12"/>
    <x v="0"/>
    <s v="LICORES"/>
    <s v="PISCO"/>
    <s v="PISCO CAPISCO 35° 700CC "/>
    <s v="UN"/>
    <s v="C12"/>
    <s v="Caja 12 Unidades"/>
    <s v="SECO"/>
    <s v="NFS"/>
    <n v="27924"/>
    <x v="1"/>
    <n v="37235.880398671099"/>
    <n v="-1"/>
    <s v="ACTIVO"/>
    <m/>
    <m/>
    <s v=""/>
    <m/>
    <s v="INDICAR PRECIO VTA"/>
    <s v="-"/>
    <e v="#VALUE!"/>
    <n v="13.32"/>
    <e v="#VALUE!"/>
    <s v="SI"/>
    <n v="0.05"/>
    <s v="NO"/>
  </r>
  <r>
    <n v="104528510"/>
    <s v="104528510FS00"/>
    <s v="104528510-C10"/>
    <x v="0"/>
    <s v="BOLLERIA Y REPOSTERIA"/>
    <s v="MERMELADAS Y DULCES"/>
    <s v="MERMELADA DE DAMASCO AMBROSOLI 1 KG "/>
    <s v="UN"/>
    <s v="C10"/>
    <s v="Caja 10 Unidades"/>
    <s v="SECO"/>
    <s v="NFS"/>
    <n v="22760"/>
    <x v="1"/>
    <n v="30900"/>
    <n v="-1"/>
    <s v="ACTIVO (R)"/>
    <m/>
    <m/>
    <s v=""/>
    <m/>
    <s v="INDICAR PRECIO VTA"/>
    <s v="-"/>
    <e v="#VALUE!"/>
    <n v="10"/>
    <e v="#VALUE!"/>
    <s v="SI"/>
    <n v="0.05"/>
    <s v="NO"/>
  </r>
  <r>
    <n v="104528660"/>
    <s v="104528660FS00"/>
    <s v="104528660-C08"/>
    <x v="0"/>
    <s v="PLANT BASED"/>
    <s v="HELADOS"/>
    <s v="NOT ICE CREAM COOKIES &amp; DREAMS 284 G "/>
    <s v="UN"/>
    <s v="C08"/>
    <s v="Caja 8 Unidades"/>
    <s v="CONGELADOS"/>
    <s v="NFS"/>
    <n v="14760"/>
    <x v="2"/>
    <n v="21600"/>
    <n v="-1"/>
    <s v="VIAS DESCONTINUACION"/>
    <s v="VIAS DESCONTINUACION"/>
    <m/>
    <s v="HASTA AGOTAR STOCK"/>
    <m/>
    <s v="INDICAR PRECIO VTA"/>
    <s v="-"/>
    <e v="#VALUE!"/>
    <n v="2.2719999999999998"/>
    <e v="#VALUE!"/>
    <s v="NO"/>
    <n v="0.1"/>
    <s v="NO"/>
  </r>
  <r>
    <n v="104530050"/>
    <s v="104530050FS00"/>
    <s v="104530050-C12"/>
    <x v="0"/>
    <s v="BEBIDAS"/>
    <s v="JUGOS"/>
    <s v="NECTAR NARANJA SOPROLE 1 L "/>
    <s v="UN"/>
    <s v="C12"/>
    <s v="Caja 12 Unidades"/>
    <s v="SECO"/>
    <s v="NFS"/>
    <n v="6036"/>
    <x v="1"/>
    <n v="10900"/>
    <n v="-1"/>
    <s v="ACTIVO"/>
    <m/>
    <m/>
    <s v=""/>
    <m/>
    <s v="INDICAR PRECIO VTA"/>
    <s v="-"/>
    <e v="#VALUE!"/>
    <n v="12"/>
    <e v="#VALUE!"/>
    <s v="SI"/>
    <n v="7.0000000000000007E-2"/>
    <s v="NO"/>
  </r>
  <r>
    <n v="104527750"/>
    <s v="104527750FS00"/>
    <s v="104527750-C12"/>
    <x v="0"/>
    <s v="PLANT BASED"/>
    <s v="HELADOS"/>
    <s v="NOT ICE CREAM COOKIES &amp; DREAMS 92 G "/>
    <s v="UN"/>
    <s v="C12"/>
    <s v="Caja 12 Unidades"/>
    <s v="CONGELADOS"/>
    <s v="NFS"/>
    <n v="7620"/>
    <x v="2"/>
    <n v="13000"/>
    <n v="-1"/>
    <s v="VIAS DESCONTINUACION"/>
    <s v="VIAS DESCONTINUACION"/>
    <m/>
    <s v="HASTA AGOTAR STOCK"/>
    <m/>
    <s v="INDICAR PRECIO VTA"/>
    <s v="-"/>
    <e v="#VALUE!"/>
    <n v="1.1040000000000001"/>
    <e v="#VALUE!"/>
    <s v="NO"/>
    <n v="0.1"/>
    <s v="NO"/>
  </r>
  <r>
    <n v="104532390"/>
    <s v="104532390FS00"/>
    <s v="104532390-C12"/>
    <x v="0"/>
    <s v="LICORES"/>
    <s v="SYRUPS"/>
    <s v="LICOR BOT 700CC GRANADINA DON VITO "/>
    <s v="UN"/>
    <s v="C12"/>
    <s v="Caja 12 Unidades"/>
    <s v="SECO"/>
    <s v="NFS"/>
    <n v="21636"/>
    <x v="2"/>
    <n v="28680"/>
    <n v="-1"/>
    <s v="VIAS DESCONTINUACION"/>
    <s v="VIAS DESCONTINUACION"/>
    <m/>
    <s v="HASTA AGOTAR STOCK"/>
    <m/>
    <s v="INDICAR PRECIO VTA"/>
    <s v="-"/>
    <e v="#VALUE!"/>
    <n v="15.36"/>
    <e v="#VALUE!"/>
    <s v="NO"/>
    <n v="0.05"/>
    <s v="NO"/>
  </r>
  <r>
    <n v="104521820"/>
    <s v="104521820FS00"/>
    <s v="104521820-C02"/>
    <x v="0"/>
    <s v="APERITIVOS"/>
    <s v="ARROLLADOS"/>
    <s v="ARROLLADO PRIMAVERA 2 KG "/>
    <s v="UN"/>
    <s v="C02"/>
    <s v="Caja 2 Unidades"/>
    <s v="CONGELADOS"/>
    <s v="NFS"/>
    <n v="15000"/>
    <x v="1"/>
    <n v="30300"/>
    <n v="-1"/>
    <s v="ACTIVO"/>
    <m/>
    <m/>
    <s v=""/>
    <m/>
    <s v="INDICAR PRECIO VTA"/>
    <s v="-"/>
    <e v="#VALUE!"/>
    <n v="4"/>
    <e v="#VALUE!"/>
    <s v="NO"/>
    <n v="0.1"/>
    <s v="NO"/>
  </r>
  <r>
    <n v="104528690"/>
    <s v="104528690FS00"/>
    <s v="104528690-C12"/>
    <x v="0"/>
    <s v="BEBIDAS"/>
    <s v="JUGOS"/>
    <s v="JUGO ORGANICO MANZANA MANGO AMA 300 ML "/>
    <s v="UN"/>
    <s v="C12"/>
    <s v="Caja 12 Unidades"/>
    <s v="SECO"/>
    <s v="NFS"/>
    <n v="8556"/>
    <x v="1"/>
    <n v="11900"/>
    <n v="-1"/>
    <s v="ACTIVO"/>
    <m/>
    <m/>
    <s v=""/>
    <m/>
    <s v="INDICAR PRECIO VTA"/>
    <s v="-"/>
    <e v="#VALUE!"/>
    <n v="3.6"/>
    <e v="#VALUE!"/>
    <s v="NO"/>
    <n v="7.0000000000000007E-2"/>
    <s v="NO"/>
  </r>
  <r>
    <n v="104531780"/>
    <s v="104531780FS00"/>
    <s v="104531780-C12"/>
    <x v="0"/>
    <s v="LICORES"/>
    <s v="ESPUMANTE"/>
    <s v="ESPUMANTE FIESTA BRUT 12° 750CC "/>
    <s v="UN"/>
    <s v="C12"/>
    <s v="Caja 12 Unidades"/>
    <s v="SECO"/>
    <s v="NFS"/>
    <n v="24288"/>
    <x v="1"/>
    <n v="32000"/>
    <n v="-1"/>
    <s v="ACTIVO"/>
    <m/>
    <m/>
    <s v=""/>
    <m/>
    <s v="INDICAR PRECIO VTA"/>
    <s v="-"/>
    <e v="#VALUE!"/>
    <n v="17.28"/>
    <e v="#VALUE!"/>
    <s v="NO"/>
    <n v="0.05"/>
    <s v="NO"/>
  </r>
  <r>
    <n v="104534110"/>
    <s v="104534110FS00"/>
    <s v="104534110-C12"/>
    <x v="0"/>
    <s v="PLANT BASED"/>
    <s v="BEBIDAS VEGETALES"/>
    <s v="NOT MILK ZERO 1 LT "/>
    <s v="UN"/>
    <s v="C12"/>
    <s v="Caja 12 Unidades"/>
    <s v="SECO"/>
    <s v="NFS"/>
    <n v="18132"/>
    <x v="1"/>
    <n v="28500"/>
    <n v="-1"/>
    <s v="ACTIVO"/>
    <m/>
    <m/>
    <s v=""/>
    <m/>
    <s v="INDICAR PRECIO VTA"/>
    <s v="-"/>
    <e v="#VALUE!"/>
    <n v="12.12"/>
    <e v="#VALUE!"/>
    <s v="SI"/>
    <n v="0.05"/>
    <s v="NO"/>
  </r>
  <r>
    <n v="104525040"/>
    <s v="104525040FS00"/>
    <s v="104525040-C15"/>
    <x v="0"/>
    <s v="FRUTAS Y VERDURAS CONGELADAS"/>
    <s v="FRUTAS"/>
    <s v="MIX BERRIES 1 KG "/>
    <s v="UN"/>
    <s v="C15"/>
    <s v="Caja 15 Unidades"/>
    <s v="CONGELADOS"/>
    <s v="NFS"/>
    <n v="58500"/>
    <x v="1"/>
    <n v="99000"/>
    <n v="-1"/>
    <s v="ACTIVO"/>
    <m/>
    <m/>
    <s v=""/>
    <m/>
    <s v="INDICAR PRECIO VTA"/>
    <s v="-"/>
    <e v="#VALUE!"/>
    <n v="15"/>
    <e v="#VALUE!"/>
    <s v="SI"/>
    <n v="0.15"/>
    <s v="NO"/>
  </r>
  <r>
    <n v="104531650"/>
    <s v="104531650FS00"/>
    <s v="104531650-C12"/>
    <x v="0"/>
    <s v="BEBIDAS"/>
    <s v="JUGOS"/>
    <s v="JUGO ORGANICO MANZANA ARANDANO AMA 300ML "/>
    <s v="UN"/>
    <s v="C12"/>
    <s v="Caja 12 Unidades"/>
    <s v="SECO"/>
    <s v="NFS"/>
    <n v="8508"/>
    <x v="1"/>
    <n v="11900"/>
    <n v="-1"/>
    <s v="ACTIVO"/>
    <m/>
    <m/>
    <s v=""/>
    <m/>
    <s v="INDICAR PRECIO VTA"/>
    <s v="-"/>
    <e v="#VALUE!"/>
    <n v="3.6"/>
    <e v="#VALUE!"/>
    <s v="NO"/>
    <n v="7.0000000000000007E-2"/>
    <s v="NO"/>
  </r>
  <r>
    <n v="104521580"/>
    <s v="104521580FS00"/>
    <s v="104521580-C10"/>
    <x v="0"/>
    <s v="BOLLERIA Y REPOSTERIA"/>
    <s v="SALSAS Y TOPPINGS"/>
    <s v="SALSA CHOCOLATE 1 L "/>
    <s v="UN"/>
    <s v="C10"/>
    <s v="Caja 10 Unidades"/>
    <s v="SECO"/>
    <s v="NFS"/>
    <n v="20630"/>
    <x v="1"/>
    <n v="35000"/>
    <n v="-1"/>
    <s v="ACTIVO"/>
    <m/>
    <m/>
    <s v=""/>
    <m/>
    <s v="INDICAR PRECIO VTA"/>
    <s v="-"/>
    <e v="#VALUE!"/>
    <n v="10"/>
    <e v="#VALUE!"/>
    <s v="SI"/>
    <n v="0.1"/>
    <s v="NO"/>
  </r>
  <r>
    <n v="209100028"/>
    <s v="209100028FS00"/>
    <s v="209100028-C20"/>
    <x v="0"/>
    <s v="PLANT BASED"/>
    <s v="HELADOS"/>
    <s v="NOTICECREAM CREMA FRAMBUESA PALETA 68G "/>
    <s v="UN"/>
    <s v="C20"/>
    <s v="Caja 20 Unidades"/>
    <s v="CONGELADOS"/>
    <s v="NFS"/>
    <n v="12318"/>
    <x v="2"/>
    <n v="16900"/>
    <n v="-1"/>
    <s v="VIAS DESCONTINUACION"/>
    <s v="VIAS DESCONTINUACION"/>
    <m/>
    <s v="HASTA AGOTAR STOCK"/>
    <m/>
    <s v="INDICAR PRECIO VTA"/>
    <s v="-"/>
    <e v="#VALUE!"/>
    <n v="1.36"/>
    <e v="#VALUE!"/>
    <s v="NO"/>
    <n v="0.1"/>
    <s v="NO"/>
  </r>
  <r>
    <n v="104534440"/>
    <s v="104534440FS00"/>
    <s v="104534440-Z80"/>
    <x v="0"/>
    <s v="APERITIVOS"/>
    <s v="OTROS APERITIVOS"/>
    <s v="GYOZAS CAMARON 28 GR 180 UDS SAMOSA "/>
    <s v="UN"/>
    <s v="Z80"/>
    <s v="Caja 180 Unidades"/>
    <s v="CONGELADOS"/>
    <s v="NFS"/>
    <n v="24840"/>
    <x v="1"/>
    <n v="34200"/>
    <n v="-1"/>
    <s v="ACTIVO"/>
    <m/>
    <m/>
    <s v=""/>
    <m/>
    <s v="INDICAR PRECIO VTA"/>
    <s v="-"/>
    <e v="#VALUE!"/>
    <n v="5.04"/>
    <e v="#VALUE!"/>
    <s v="NO"/>
    <n v="0.1"/>
    <s v="NO"/>
  </r>
  <r>
    <n v="104534430"/>
    <s v="104534430FS00"/>
    <s v="104534430-Z00"/>
    <x v="0"/>
    <s v="APERITIVOS"/>
    <s v="EMPANADAS"/>
    <s v="EMPANADA MECH/QUESO 35 GR 100 UDS SAMOSA "/>
    <s v="UN"/>
    <s v="Z00"/>
    <s v="Caja 100 Unidades"/>
    <s v="CONGELADOS"/>
    <s v="NFS"/>
    <n v="33300"/>
    <x v="1"/>
    <n v="45000"/>
    <n v="-1"/>
    <s v="ACTIVO"/>
    <m/>
    <m/>
    <s v=""/>
    <m/>
    <s v="INDICAR PRECIO VTA"/>
    <s v="-"/>
    <e v="#VALUE!"/>
    <n v="3.5"/>
    <e v="#VALUE!"/>
    <s v="NO"/>
    <n v="0.1"/>
    <s v="NO"/>
  </r>
  <r>
    <n v="104534470"/>
    <s v="104534470FS00"/>
    <s v="104534470-Z80"/>
    <x v="0"/>
    <s v="APERITIVOS"/>
    <s v="OTROS APERITIVOS"/>
    <s v="GYOZAS VERDURAS  28 GR 180 UDS SAMOSA "/>
    <s v="UN"/>
    <s v="Z80"/>
    <s v="Caja 180 Unidades"/>
    <s v="CONGELADOS"/>
    <s v="NFS"/>
    <n v="19620"/>
    <x v="1"/>
    <n v="28080"/>
    <n v="-1"/>
    <s v="ACTIVO"/>
    <m/>
    <m/>
    <s v=""/>
    <m/>
    <s v="INDICAR PRECIO VTA"/>
    <s v="-"/>
    <e v="#VALUE!"/>
    <n v="5.04"/>
    <e v="#VALUE!"/>
    <s v="NO"/>
    <n v="0.1"/>
    <s v="NO"/>
  </r>
  <r>
    <n v="104534450"/>
    <s v="104534450FS00"/>
    <s v="104534450-Z80"/>
    <x v="0"/>
    <s v="APERITIVOS"/>
    <s v="OTROS APERITIVOS"/>
    <s v="GYOZAS CERDO 28 GR 180 UDS SAMOSA "/>
    <s v="UN"/>
    <s v="Z80"/>
    <s v="Caja 180 Unidades"/>
    <s v="CONGELADOS"/>
    <s v="NFS"/>
    <n v="19620"/>
    <x v="1"/>
    <n v="28080"/>
    <n v="-1"/>
    <s v="ACTIVO"/>
    <m/>
    <m/>
    <s v=""/>
    <m/>
    <s v="INDICAR PRECIO VTA"/>
    <s v="-"/>
    <e v="#VALUE!"/>
    <n v="5.04"/>
    <e v="#VALUE!"/>
    <s v="NO"/>
    <n v="0.1"/>
    <s v="NO"/>
  </r>
  <r>
    <n v="104519600"/>
    <s v="104519600FS00"/>
    <s v="104519600-C04"/>
    <x v="0"/>
    <s v="FRUTAS Y VERDURAS CONGELADAS"/>
    <s v="VERDURAS"/>
    <s v="PIMENTON ROJO JULIANAS IQF ARDO 2,5 KG "/>
    <s v="UN"/>
    <s v="C04"/>
    <s v="Caja 4 Unidades"/>
    <s v="CONGELADOS"/>
    <s v="IFS"/>
    <n v="22556"/>
    <x v="1"/>
    <n v="31000"/>
    <n v="-1"/>
    <s v="ACTIVO"/>
    <m/>
    <m/>
    <s v=""/>
    <m/>
    <s v="INDICAR PRECIO VTA"/>
    <s v="-"/>
    <e v="#VALUE!"/>
    <n v="10"/>
    <e v="#VALUE!"/>
    <s v="SI"/>
    <n v="0.05"/>
    <s v="NO"/>
  </r>
  <r>
    <n v="104534410"/>
    <s v="104534410FS00"/>
    <s v="104534410-Z00"/>
    <x v="0"/>
    <s v="APERITIVOS"/>
    <s v="EMPANADAS"/>
    <s v="EMPANADA CAM/QUESO 35 GR 100 UDS SAMOSA "/>
    <s v="UN"/>
    <s v="Z00"/>
    <s v="Caja 100 Unidades"/>
    <s v="CONGELADOS"/>
    <s v="NFS"/>
    <n v="30400"/>
    <x v="1"/>
    <n v="42000"/>
    <n v="-1"/>
    <s v="ACTIVO"/>
    <m/>
    <m/>
    <s v=""/>
    <m/>
    <s v="INDICAR PRECIO VTA"/>
    <s v="-"/>
    <e v="#VALUE!"/>
    <n v="3.5"/>
    <e v="#VALUE!"/>
    <s v="NO"/>
    <n v="0.1"/>
    <s v="NO"/>
  </r>
  <r>
    <n v="104534460"/>
    <s v="104534460FS00"/>
    <s v="104534460-Z80"/>
    <x v="0"/>
    <s v="APERITIVOS"/>
    <s v="OTROS APERITIVOS"/>
    <s v="GYOZAS POLLO 28 GR 180 UDS SAMOSA "/>
    <s v="UN"/>
    <s v="Z80"/>
    <s v="Caja 180 Unidades"/>
    <s v="CONGELADOS"/>
    <s v="NFS"/>
    <n v="19620"/>
    <x v="1"/>
    <n v="28080"/>
    <n v="-1"/>
    <s v="ACTIVO"/>
    <m/>
    <m/>
    <s v=""/>
    <m/>
    <s v="INDICAR PRECIO VTA"/>
    <s v="-"/>
    <e v="#VALUE!"/>
    <n v="5.04"/>
    <e v="#VALUE!"/>
    <s v="NO"/>
    <n v="0.1"/>
    <s v="NO"/>
  </r>
  <r>
    <n v="104534420"/>
    <s v="104534420FS00"/>
    <s v="104534420-Z00"/>
    <x v="0"/>
    <s v="APERITIVOS"/>
    <s v="EMPANADAS"/>
    <s v="EMPANADA CHAMP/QUESO 35 G 100 UDS SAMOSA "/>
    <s v="UN"/>
    <s v="Z00"/>
    <s v="Caja 100 Unidades"/>
    <s v="CONGELADOS"/>
    <s v="NFS"/>
    <n v="27600"/>
    <x v="1"/>
    <n v="42000"/>
    <n v="-1"/>
    <s v="ACTIVO"/>
    <m/>
    <m/>
    <s v=""/>
    <m/>
    <s v="INDICAR PRECIO VTA"/>
    <s v="-"/>
    <e v="#VALUE!"/>
    <n v="3.5"/>
    <e v="#VALUE!"/>
    <s v="NO"/>
    <n v="0.1"/>
    <s v="NO"/>
  </r>
  <r>
    <n v="104534400"/>
    <s v="104534400FS00"/>
    <s v="104534400-Z00"/>
    <x v="0"/>
    <s v="APERITIVOS"/>
    <s v="ARROLLADOS"/>
    <s v="ARROLLADO PRIMAVERA 50 GR 100 UDS SAMOSA "/>
    <s v="UN"/>
    <s v="Z00"/>
    <s v="Caja 100 Unidades"/>
    <s v="CONGELADOS"/>
    <s v="NFS"/>
    <n v="12900"/>
    <x v="1"/>
    <n v="19000"/>
    <n v="-1"/>
    <s v="ACTIVO"/>
    <m/>
    <m/>
    <s v=""/>
    <m/>
    <s v="INDICAR PRECIO VTA"/>
    <s v="-"/>
    <e v="#VALUE!"/>
    <n v="5"/>
    <e v="#VALUE!"/>
    <s v="NO"/>
    <n v="0.05"/>
    <s v="NO"/>
  </r>
  <r>
    <n v="104525770"/>
    <s v="104525770FS00"/>
    <s v="104525770-D10"/>
    <x v="0"/>
    <s v="BOLLERIA Y REPOSTERIA"/>
    <s v="HARINAS Y SEMOLAS"/>
    <s v="HARINA S/POLVO 1 KG "/>
    <s v="UN"/>
    <s v="D10"/>
    <s v="Display 10 Unidades"/>
    <s v="SECO"/>
    <s v="NFS"/>
    <n v="6270"/>
    <x v="1"/>
    <n v="11500"/>
    <n v="-1"/>
    <s v="ACTIVO"/>
    <m/>
    <m/>
    <s v=""/>
    <m/>
    <s v="INDICAR PRECIO VTA"/>
    <s v="-"/>
    <e v="#VALUE!"/>
    <n v="10"/>
    <e v="#VALUE!"/>
    <s v="SI"/>
    <n v="0.05"/>
    <s v="NO"/>
  </r>
  <r>
    <n v="104527760"/>
    <s v="104527760FS00"/>
    <s v="104527760-C40"/>
    <x v="0"/>
    <s v="PLANT BASED"/>
    <s v="HAMBURGUESAS"/>
    <s v="NOT BURGER FOOD SERVICE 115 G "/>
    <s v="UN"/>
    <s v="C40"/>
    <s v="Caja 40 Unidades"/>
    <s v="CONGELADOS"/>
    <s v="NFS"/>
    <n v="33520"/>
    <x v="1"/>
    <n v="50000"/>
    <n v="-1"/>
    <s v="ACTIVO"/>
    <m/>
    <m/>
    <s v=""/>
    <m/>
    <s v="INDICAR PRECIO VTA"/>
    <s v="-"/>
    <e v="#VALUE!"/>
    <n v="4.8"/>
    <e v="#VALUE!"/>
    <s v="NO"/>
    <n v="0.1"/>
    <s v="NO"/>
  </r>
  <r>
    <n v="104532400"/>
    <s v="104532400FS00"/>
    <s v="104532400-C12"/>
    <x v="0"/>
    <s v="LICORES"/>
    <s v="SYRUPS"/>
    <s v="LICOR BOT 700CC JARABE DE GOMA DON VITO "/>
    <s v="UN"/>
    <s v="C12"/>
    <s v="Caja 12 Unidades"/>
    <s v="SECO"/>
    <s v="NFS"/>
    <n v="21636"/>
    <x v="2"/>
    <n v="28680"/>
    <n v="-1"/>
    <s v="VIAS DESCONTINUACION"/>
    <s v="VIAS DESCONTINUACION"/>
    <m/>
    <s v="HASTA AGOTAR STOCK"/>
    <m/>
    <s v="INDICAR PRECIO VTA"/>
    <s v="-"/>
    <e v="#VALUE!"/>
    <n v="15.36"/>
    <e v="#VALUE!"/>
    <s v="SI"/>
    <n v="0.05"/>
    <s v="NO"/>
  </r>
  <r>
    <n v="104529270"/>
    <s v="104529270FS00"/>
    <s v="104529270-Z30"/>
    <x v="0"/>
    <s v="BOLLERIA Y REPOSTERIA"/>
    <s v="BOLLERIA Y MASAS DULCES"/>
    <s v="MARGARITA DE CREMA PAGNIFIQUE 36 G "/>
    <s v="UN"/>
    <s v="Z30"/>
    <s v="Caja 130 Unidades"/>
    <s v="CONGELADOS"/>
    <s v="IFS"/>
    <n v="10530"/>
    <x v="1"/>
    <n v="13900"/>
    <n v="-1"/>
    <s v="ACTIVO"/>
    <m/>
    <m/>
    <s v=""/>
    <m/>
    <s v="INDICAR PRECIO VTA"/>
    <s v="-"/>
    <e v="#VALUE!"/>
    <n v="5.2"/>
    <e v="#VALUE!"/>
    <s v="NO"/>
    <n v="0.05"/>
    <s v="NO"/>
  </r>
  <r>
    <n v="201130895"/>
    <s v="201130895FS00"/>
    <s v="201130895-C12"/>
    <x v="0"/>
    <s v="BOLLERIA Y REPOSTERIA"/>
    <s v="INGREDIENTES REPOSTERIA"/>
    <s v="*D*ESENCIA DE VAINILLA MP 500ML "/>
    <s v="UN"/>
    <s v="C12"/>
    <s v="Caja 12 Unidades"/>
    <s v="SECO"/>
    <s v="IJB"/>
    <n v="9311"/>
    <x v="2"/>
    <n v="15500"/>
    <n v="-1"/>
    <s v="VIAS DESCONTINUACION"/>
    <s v="VIAS DESCONTINUACION"/>
    <m/>
    <s v="HASTA AGOTAR STOCK"/>
    <m/>
    <s v="INDICAR PRECIO VTA"/>
    <s v="-"/>
    <e v="#VALUE!"/>
    <n v="6"/>
    <e v="#VALUE!"/>
    <s v="NO"/>
    <n v="0.05"/>
    <s v="NO"/>
  </r>
  <r>
    <n v="104534840"/>
    <s v="104534840FS00"/>
    <s v="104534840-Z40"/>
    <x v="0"/>
    <s v="BOLLERIA Y REPOSTERIA"/>
    <s v="PANES PRE HORNEADOS"/>
    <s v="PAN HAMBURGUESA DE PAPA 140 UN CONG "/>
    <s v="UN"/>
    <s v="Z40"/>
    <s v="Caja 140 Unidades"/>
    <s v="CONGELADOS"/>
    <s v="NFS"/>
    <n v="44240"/>
    <x v="1"/>
    <n v="69020"/>
    <n v="-1"/>
    <s v="VIAS DESCONTINUACION"/>
    <m/>
    <m/>
    <s v=""/>
    <m/>
    <s v="INDICAR PRECIO VTA"/>
    <s v="-"/>
    <e v="#VALUE!"/>
    <n v="11.2"/>
    <e v="#VALUE!"/>
    <s v="NO"/>
    <n v="0.15"/>
    <s v="NO"/>
  </r>
  <r>
    <n v="104534740"/>
    <s v="104534740FS00"/>
    <s v="104534740-C02"/>
    <x v="0"/>
    <s v="BOLLERIA Y REPOSTERIA"/>
    <s v="POSTRES LISTOS"/>
    <s v="TORTA CHOCOTELLA 15P CONGELADA "/>
    <s v="UN"/>
    <s v="C02"/>
    <s v="Caja 2 Unidades"/>
    <s v="CONGELADOS"/>
    <s v="NFS"/>
    <n v="17600"/>
    <x v="1"/>
    <n v="30000"/>
    <n v="-1"/>
    <s v="ACTIVO"/>
    <m/>
    <m/>
    <s v=""/>
    <m/>
    <s v="INDICAR PRECIO VTA"/>
    <s v="-"/>
    <e v="#VALUE!"/>
    <n v="2.2000000000000002"/>
    <e v="#VALUE!"/>
    <s v="SI"/>
    <n v="0.2"/>
    <s v="NO"/>
  </r>
  <r>
    <n v="104527820"/>
    <s v="104527820FS00"/>
    <s v="104527820-C12"/>
    <x v="0"/>
    <s v="PLANT BASED"/>
    <s v="MAYONESAS"/>
    <s v="NOT MAYO ORIGINAL BOLSA 1 KG "/>
    <s v="UN"/>
    <s v="C12"/>
    <s v="Caja 12 Unidades"/>
    <s v="SECO"/>
    <s v="NFS"/>
    <n v="31668"/>
    <x v="1"/>
    <n v="44000"/>
    <n v="-1"/>
    <s v="ACTIVO"/>
    <m/>
    <m/>
    <s v=""/>
    <m/>
    <s v="INDICAR PRECIO VTA"/>
    <s v="-"/>
    <e v="#VALUE!"/>
    <n v="12"/>
    <e v="#VALUE!"/>
    <s v="SI"/>
    <n v="0.05"/>
    <s v="NO"/>
  </r>
  <r>
    <n v="104528040"/>
    <s v="104528040FS00"/>
    <s v="104528040-C48"/>
    <x v="0"/>
    <s v="BOLLERIA Y REPOSTERIA"/>
    <s v="BOLLERÍA LISTA PARA COMER"/>
    <s v="DONUT MANZANA CANELA 63 G "/>
    <s v="UN"/>
    <s v="C48"/>
    <s v="Caja 48 Unidades"/>
    <s v="CONGELADOS"/>
    <s v="IFS"/>
    <n v="9504"/>
    <x v="2"/>
    <n v="21600"/>
    <n v="-1"/>
    <s v="VIAS DESCONTINUACION"/>
    <s v="VIAS DESCONTINUACION"/>
    <m/>
    <s v="HASTA AGOTAR STOCK"/>
    <m/>
    <s v="INDICAR PRECIO VTA"/>
    <s v="-"/>
    <e v="#VALUE!"/>
    <n v="3.024"/>
    <e v="#VALUE!"/>
    <s v="NO"/>
    <n v="0.15"/>
    <s v="NO"/>
  </r>
  <r>
    <n v="107600020"/>
    <s v="107600020FS00"/>
    <s v="107600020-C12"/>
    <x v="0"/>
    <s v="BEBIDAS"/>
    <s v="AGUAS"/>
    <s v="AGUA MIN S/GAS VIDRIO PUYEHUE 330 CC "/>
    <s v="UN"/>
    <s v="C12"/>
    <s v="Caja 12 Unidades"/>
    <s v="SECO"/>
    <s v="NFS"/>
    <n v="4740"/>
    <x v="1"/>
    <n v="6900"/>
    <n v="-1"/>
    <s v="ACTIVO"/>
    <m/>
    <m/>
    <s v=""/>
    <m/>
    <s v="INDICAR PRECIO VTA"/>
    <s v="-"/>
    <e v="#VALUE!"/>
    <n v="3.96"/>
    <e v="#VALUE!"/>
    <s v="NO"/>
    <n v="0.05"/>
    <s v="NO"/>
  </r>
  <r>
    <n v="104532190"/>
    <s v="104532190FS00"/>
    <s v="104532190-C02"/>
    <x v="0"/>
    <s v="BOLLERIA Y REPOSTERIA"/>
    <s v="POSTRES LISTOS"/>
    <s v="TORTA TENTACION CHOCOLATE CONG CJ 2 UN "/>
    <s v="UN"/>
    <s v="C02"/>
    <s v="Caja 2 Unidades"/>
    <s v="CONGELADOS"/>
    <s v="NFS"/>
    <n v="15164"/>
    <x v="1"/>
    <n v="27500"/>
    <n v="-1"/>
    <s v="ACTIVO"/>
    <m/>
    <m/>
    <s v=""/>
    <m/>
    <s v="INDICAR PRECIO VTA"/>
    <s v="-"/>
    <e v="#VALUE!"/>
    <n v="2"/>
    <e v="#VALUE!"/>
    <s v="SI"/>
    <n v="0.2"/>
    <s v="NO"/>
  </r>
  <r>
    <n v="104519690"/>
    <s v="104519690FS00"/>
    <s v="104519690-C10"/>
    <x v="0"/>
    <s v="FRUTAS Y VERDURAS CONGELADAS"/>
    <s v="VERDURAS"/>
    <s v="ARVEJAS IQF ARDO 1 KG "/>
    <s v="UN"/>
    <s v="C10"/>
    <s v="Caja 10 Unidades"/>
    <s v="CONGELADOS"/>
    <s v="IFS"/>
    <n v="15733"/>
    <x v="1"/>
    <n v="24600"/>
    <n v="-1"/>
    <s v="ACTIVO"/>
    <m/>
    <m/>
    <s v=""/>
    <m/>
    <s v="INDICAR PRECIO VTA"/>
    <s v="-"/>
    <e v="#VALUE!"/>
    <n v="10"/>
    <e v="#VALUE!"/>
    <s v="SI"/>
    <n v="0.1"/>
    <s v="NO"/>
  </r>
  <r>
    <n v="104532150"/>
    <s v="104532150FS00"/>
    <s v="104532150-C02"/>
    <x v="0"/>
    <s v="BOLLERIA Y REPOSTERIA"/>
    <s v="POSTRES LISTOS"/>
    <s v="TORTA CHOCO COCO 15 PORC CONG CJ 2 UN "/>
    <s v="UN"/>
    <s v="C02"/>
    <s v="Caja 2 Unidades"/>
    <s v="CONGELADOS"/>
    <s v="NFS"/>
    <n v="12482"/>
    <x v="1"/>
    <n v="22900"/>
    <n v="-1"/>
    <s v="ACTIVO"/>
    <m/>
    <m/>
    <s v=""/>
    <m/>
    <s v="INDICAR PRECIO VTA"/>
    <s v="-"/>
    <e v="#VALUE!"/>
    <n v="2"/>
    <e v="#VALUE!"/>
    <s v="SI"/>
    <n v="0.2"/>
    <s v="NO"/>
  </r>
  <r>
    <n v="104534600"/>
    <s v="104534600FS00"/>
    <s v="104534600-Z20"/>
    <x v="0"/>
    <s v="BOLLERIA Y REPOSTERIA"/>
    <s v="BOLLERIA Y MASAS DULCES"/>
    <s v="MEDIALUNA PLUS 40 GR PAGNIFIQUE 120 UDS. "/>
    <s v="UN"/>
    <s v="Z20"/>
    <s v="Caja 120 Unidades"/>
    <s v="CONGELADOS"/>
    <s v="IFS"/>
    <n v="11640"/>
    <x v="1"/>
    <n v="22900"/>
    <n v="-1"/>
    <s v="ACTIVO"/>
    <m/>
    <m/>
    <s v=""/>
    <m/>
    <s v="INDICAR PRECIO VTA"/>
    <s v="-"/>
    <e v="#VALUE!"/>
    <n v="4.8"/>
    <e v="#VALUE!"/>
    <s v="NO"/>
    <n v="0.2"/>
    <s v="NO"/>
  </r>
  <r>
    <n v="104532790"/>
    <s v="104532790FS00"/>
    <s v="104532790-Z20"/>
    <x v="0"/>
    <s v="BOLLERIA Y REPOSTERIA"/>
    <s v="BOLLERÍA LISTA PARA COMER"/>
    <s v="PASTEL DE LIMON POPPIES "/>
    <s v="UN"/>
    <s v="Z20"/>
    <s v="Caja 120 Unidades"/>
    <s v="CONGELADOS"/>
    <s v="IFS"/>
    <n v="16440"/>
    <x v="1"/>
    <n v="21000"/>
    <n v="-1"/>
    <s v="ACTIVO"/>
    <m/>
    <m/>
    <s v=""/>
    <m/>
    <s v="INDICAR PRECIO VTA"/>
    <s v="-"/>
    <e v="#VALUE!"/>
    <n v="2.16"/>
    <e v="#VALUE!"/>
    <s v="NO"/>
    <n v="0.1"/>
    <s v="NO"/>
  </r>
  <r>
    <n v="104519640"/>
    <s v="104519640FS00"/>
    <s v="104519640-C04"/>
    <x v="0"/>
    <s v="FRUTAS Y VERDURAS CONGELADAS"/>
    <s v="MEZCLAS ESPECIALES"/>
    <s v="MEZCLA ASIATICA VERDURAS IQF ARDO 2,5 KG "/>
    <s v="UN"/>
    <s v="C04"/>
    <s v="Caja 4 Unidades"/>
    <s v="CONGELADOS"/>
    <s v="IFS"/>
    <n v="17522.84"/>
    <x v="1"/>
    <n v="31300"/>
    <n v="-1"/>
    <s v="ACTIVO"/>
    <m/>
    <m/>
    <s v=""/>
    <m/>
    <s v="INDICAR PRECIO VTA"/>
    <s v="-"/>
    <e v="#VALUE!"/>
    <n v="10"/>
    <e v="#VALUE!"/>
    <s v="SI"/>
    <n v="0.1"/>
    <s v="NO"/>
  </r>
  <r>
    <n v="104533130"/>
    <s v="104533130FS00"/>
    <s v="104533130-C56"/>
    <x v="0"/>
    <s v="PLANT BASED"/>
    <s v="CARNES VEGETALES"/>
    <s v="NOT CHICKEN BURGER CRISPY 95 GR "/>
    <s v="C56"/>
    <s v="C56"/>
    <s v="Caja 56 Unidades"/>
    <s v="CONGELADOS"/>
    <s v="NFS"/>
    <n v="48990"/>
    <x v="1"/>
    <n v="74900"/>
    <n v="-1"/>
    <s v="ACTIVO"/>
    <m/>
    <m/>
    <s v=""/>
    <m/>
    <s v="INDICAR PRECIO VTA"/>
    <s v="-"/>
    <e v="#VALUE!"/>
    <n v="5.32"/>
    <e v="#VALUE!"/>
    <s v="NO"/>
    <n v="0.1"/>
    <s v="NO"/>
  </r>
  <r>
    <n v="107600010"/>
    <s v="107600010FS00"/>
    <s v="107600010-C12"/>
    <x v="0"/>
    <s v="BEBIDAS"/>
    <s v="AGUAS"/>
    <s v="AGUA MIN C/GAS VIDRIO PUYEHUE 330 CC "/>
    <s v="UN"/>
    <s v="C12"/>
    <s v="Caja 12 Unidades"/>
    <s v="SECO"/>
    <s v="NFS"/>
    <n v="4740"/>
    <x v="1"/>
    <n v="6900"/>
    <n v="-1"/>
    <s v="ACTIVO"/>
    <m/>
    <m/>
    <s v=""/>
    <m/>
    <s v="INDICAR PRECIO VTA"/>
    <s v="-"/>
    <e v="#VALUE!"/>
    <n v="3.96"/>
    <e v="#VALUE!"/>
    <s v="NO"/>
    <n v="0.1"/>
    <s v="NO"/>
  </r>
  <r>
    <n v="104529030"/>
    <s v="104529030FS00"/>
    <s v="104529030-C80"/>
    <x v="0"/>
    <s v="BOLLERIA Y REPOSTERIA"/>
    <s v="BOLLERIA Y MASAS DULCES"/>
    <s v="TOP DE FRAMBUESA 72 G "/>
    <s v="UN"/>
    <s v="C80"/>
    <s v="Caja 80 Unidades"/>
    <s v="CONGELADOS"/>
    <s v="NFS"/>
    <n v="18800"/>
    <x v="1"/>
    <n v="27000"/>
    <n v="-1"/>
    <s v="ACTIVO (R)"/>
    <m/>
    <m/>
    <s v=""/>
    <m/>
    <s v="INDICAR PRECIO VTA"/>
    <s v="-"/>
    <e v="#VALUE!"/>
    <n v="5.76"/>
    <e v="#VALUE!"/>
    <s v="NO"/>
    <n v="0.05"/>
    <s v="NO"/>
  </r>
  <r>
    <n v="104528990"/>
    <s v="104528990FS00"/>
    <s v="104528990-Z20"/>
    <x v="0"/>
    <s v="BOLLERIA Y REPOSTERIA"/>
    <s v="BOLLERIA Y MASAS DULCES"/>
    <s v="MEDIALUNA PAGNIFIQUE 45 G "/>
    <s v="UN"/>
    <s v="Z20"/>
    <s v="Caja 120 Unidades"/>
    <s v="CONGELADOS"/>
    <s v="IFS"/>
    <n v="14520"/>
    <x v="1"/>
    <n v="27700"/>
    <n v="-1"/>
    <s v="ACTIVO (R)"/>
    <m/>
    <m/>
    <s v=""/>
    <m/>
    <s v="INDICAR PRECIO VTA"/>
    <s v="-"/>
    <e v="#VALUE!"/>
    <n v="5.4"/>
    <e v="#VALUE!"/>
    <s v="NO"/>
    <n v="0.15"/>
    <s v="NO"/>
  </r>
  <r>
    <n v="104529280"/>
    <s v="104529280FS00"/>
    <s v="104529280-Z30"/>
    <x v="0"/>
    <s v="BOLLERIA Y REPOSTERIA"/>
    <s v="BOLLERIA Y MASAS DULCES"/>
    <s v="MARGARITA DE MEMBRILLO PAGNIFIQUE 36 G "/>
    <s v="UN"/>
    <s v="Z30"/>
    <s v="Caja 130 Unidades"/>
    <s v="CONGELADOS"/>
    <s v="IFS"/>
    <n v="11700"/>
    <x v="1"/>
    <n v="14900"/>
    <n v="-1"/>
    <s v="ACTIVO"/>
    <m/>
    <m/>
    <s v=""/>
    <m/>
    <s v="INDICAR PRECIO VTA"/>
    <s v="-"/>
    <e v="#VALUE!"/>
    <n v="5.2"/>
    <e v="#VALUE!"/>
    <s v="NO"/>
    <n v="0.05"/>
    <s v="NO"/>
  </r>
  <r>
    <n v="107600030"/>
    <s v="107600030FS00"/>
    <s v="107600030-C12"/>
    <x v="0"/>
    <s v="BEBIDAS"/>
    <s v="AGUAS"/>
    <s v="AGUA MIN C/GAS PET PUYEHUE 500 CC "/>
    <s v="UN"/>
    <s v="C12"/>
    <s v="Caja 12 Unidades"/>
    <s v="SECO"/>
    <s v="NFS"/>
    <n v="3624"/>
    <x v="1"/>
    <n v="6400"/>
    <n v="-1"/>
    <s v="ACTIVO"/>
    <m/>
    <m/>
    <s v=""/>
    <m/>
    <s v="INDICAR PRECIO VTA"/>
    <s v="-"/>
    <e v="#VALUE!"/>
    <n v="6"/>
    <e v="#VALUE!"/>
    <s v="NO"/>
    <n v="0.05"/>
    <s v="NO"/>
  </r>
  <r>
    <n v="104532170"/>
    <s v="104532170FS00"/>
    <s v="104532170-C02"/>
    <x v="0"/>
    <s v="BOLLERIA Y REPOSTERIA"/>
    <s v="POSTRES LISTOS"/>
    <s v="TORTA MOKA 15 PORC CONG CJ 2 UN "/>
    <s v="UN"/>
    <s v="C02"/>
    <s v="Caja 2 Unidades"/>
    <s v="CONGELADOS"/>
    <s v="NFS"/>
    <n v="12540"/>
    <x v="1"/>
    <n v="23000"/>
    <n v="-1"/>
    <s v="ACTIVO"/>
    <m/>
    <m/>
    <s v=""/>
    <m/>
    <s v="INDICAR PRECIO VTA"/>
    <s v="-"/>
    <e v="#VALUE!"/>
    <n v="2"/>
    <e v="#VALUE!"/>
    <s v="SI"/>
    <n v="0.2"/>
    <s v="NO"/>
  </r>
  <r>
    <n v="105154370"/>
    <s v="105154370FS00"/>
    <s v="105154370-C02"/>
    <x v="0"/>
    <s v="BOLLERIA Y REPOSTERIA"/>
    <s v="POSTRES LISTOS"/>
    <s v="CHEESECAKE ORIGINAL CHF 14 TROZOS "/>
    <s v="UN"/>
    <s v="C02"/>
    <s v="Caja 2 Unidades"/>
    <s v="CONGELADOS"/>
    <s v="IFS"/>
    <n v="54775.73"/>
    <x v="1"/>
    <n v="69000"/>
    <n v="-1"/>
    <s v="VIAS DESCONTINUACION"/>
    <m/>
    <m/>
    <s v=""/>
    <m/>
    <s v="INDICAR PRECIO VTA"/>
    <s v="-"/>
    <e v="#VALUE!"/>
    <n v="5.55"/>
    <e v="#VALUE!"/>
    <s v="NO"/>
    <n v="0.1"/>
    <s v="NO"/>
  </r>
  <r>
    <n v="104517140"/>
    <s v="104517140FS00"/>
    <s v="104517140-UN"/>
    <x v="0"/>
    <s v="BOLLERIA Y REPOSTERIA"/>
    <s v="HELADOS"/>
    <s v="HELADO FRUTILLA COPPELIA 4,5 L "/>
    <s v="UN"/>
    <s v="UN"/>
    <s v="Unidad"/>
    <s v="CONGELADOS"/>
    <s v="NFS"/>
    <n v="11059.96"/>
    <x v="1"/>
    <n v="14900"/>
    <n v="-1"/>
    <s v="ACTIVO"/>
    <m/>
    <m/>
    <s v=""/>
    <m/>
    <s v="INDICAR PRECIO VTA"/>
    <s v="-"/>
    <e v="#VALUE!"/>
    <n v="2.9"/>
    <e v="#VALUE!"/>
    <s v="NO"/>
    <n v="7.0000000000000007E-2"/>
    <s v="NO"/>
  </r>
  <r>
    <n v="150002096"/>
    <s v="150002096FS00"/>
    <s v="150002096-C08"/>
    <x v="0"/>
    <s v="FRUTAS Y VERDURAS CONGELADAS"/>
    <s v="VERDURAS"/>
    <s v="POROTO GRANADO 2 KG "/>
    <s v="UN"/>
    <s v="C08"/>
    <s v="Caja 8 Unidades"/>
    <s v="CONGELADOS"/>
    <s v="NFS"/>
    <n v="54664.24"/>
    <x v="1"/>
    <n v="72000"/>
    <n v="-1"/>
    <s v="ACTIVO"/>
    <m/>
    <m/>
    <s v=""/>
    <m/>
    <s v="INDICAR PRECIO VTA"/>
    <s v="-"/>
    <e v="#VALUE!"/>
    <n v="16"/>
    <e v="#VALUE!"/>
    <s v="SI"/>
    <n v="0.05"/>
    <s v="NO"/>
  </r>
  <r>
    <n v="209100058"/>
    <s v="209100058FS00"/>
    <s v="209100058-C27"/>
    <x v="0"/>
    <s v="PLANT BASED"/>
    <s v="BEBIDAS VEGETALES"/>
    <s v="NOTMILK CHOCO 27X200ML "/>
    <s v="UN"/>
    <s v="C27"/>
    <s v="Caja 27 Unidades"/>
    <s v="SECO"/>
    <s v="NFS"/>
    <n v="14678.529999999999"/>
    <x v="1"/>
    <n v="21500"/>
    <n v="-1"/>
    <s v="ACTIVO"/>
    <m/>
    <m/>
    <s v=""/>
    <m/>
    <s v="INDICAR PRECIO VTA"/>
    <s v="-"/>
    <e v="#VALUE!"/>
    <n v="5.56"/>
    <e v="#VALUE!"/>
    <s v="NO"/>
    <n v="0.1"/>
    <s v="NO"/>
  </r>
  <r>
    <n v="104517970"/>
    <s v="104517970FS00"/>
    <s v="104517970-UN"/>
    <x v="0"/>
    <s v="BOLLERIA Y REPOSTERIA"/>
    <s v="HELADOS"/>
    <s v="HELADO FRAMBUESA AGUA COPPELIA 4,5 L "/>
    <s v="UN"/>
    <s v="UN"/>
    <s v="Unidad"/>
    <s v="CONGELADOS"/>
    <s v="NFS"/>
    <n v="8176.94"/>
    <x v="1"/>
    <n v="14900"/>
    <n v="-1"/>
    <s v="ACTIVO"/>
    <m/>
    <m/>
    <s v=""/>
    <m/>
    <s v="INDICAR PRECIO VTA"/>
    <s v="-"/>
    <e v="#VALUE!"/>
    <n v="3.02"/>
    <e v="#VALUE!"/>
    <s v="NO"/>
    <n v="0.1"/>
    <s v="NO"/>
  </r>
  <r>
    <n v="104517000"/>
    <s v="104517000FS00"/>
    <s v="104517000-UN"/>
    <x v="0"/>
    <s v="BOLLERIA Y REPOSTERIA"/>
    <s v="HELADOS"/>
    <s v="HELADO VAINILLA COPPELIA 4,5 L "/>
    <s v="UN"/>
    <s v="UN"/>
    <s v="Unidad"/>
    <s v="CONGELADOS"/>
    <s v="NFS"/>
    <n v="11060.01"/>
    <x v="1"/>
    <n v="14900"/>
    <n v="-1"/>
    <s v="ACTIVO"/>
    <m/>
    <m/>
    <s v=""/>
    <m/>
    <s v="INDICAR PRECIO VTA"/>
    <s v="-"/>
    <e v="#VALUE!"/>
    <n v="4.5"/>
    <e v="#VALUE!"/>
    <s v="NO"/>
    <n v="0.05"/>
    <s v="NO"/>
  </r>
  <r>
    <n v="100093790"/>
    <s v="100093790FS00"/>
    <s v="100093790-C10"/>
    <x v="0"/>
    <s v="BOLLERIA Y REPOSTERIA"/>
    <s v="POSTRES EN POLVO"/>
    <s v="JALEA EN POLVO PIÑA CARICIA 1 KG "/>
    <s v="UN"/>
    <s v="C10"/>
    <s v="Caja 10 Unidades"/>
    <s v="SECO"/>
    <s v="NFS"/>
    <n v="37441.699999999997"/>
    <x v="1"/>
    <n v="47000"/>
    <n v="-1"/>
    <s v="ACTIVO"/>
    <m/>
    <m/>
    <s v=""/>
    <m/>
    <s v="INDICAR PRECIO VTA"/>
    <s v="-"/>
    <e v="#VALUE!"/>
    <n v="10"/>
    <e v="#VALUE!"/>
    <s v="SI"/>
    <n v="0.05"/>
    <s v="NO"/>
  </r>
  <r>
    <n v="104300050"/>
    <s v="104300050FS00"/>
    <s v="104300050-C05"/>
    <x v="0"/>
    <s v="FRUTAS Y VERDURAS CONGELADAS"/>
    <s v="FRUTAS"/>
    <s v="ARANDANOS IQF 2 KG "/>
    <s v="C05"/>
    <s v="C05"/>
    <s v="Caja 5 Unidades"/>
    <s v="CONGELADOS"/>
    <s v="NFS"/>
    <n v="33009.120000000003"/>
    <x v="1"/>
    <n v="50000"/>
    <n v="-1"/>
    <s v="ACTIVO"/>
    <m/>
    <m/>
    <s v=""/>
    <m/>
    <s v="INDICAR PRECIO VTA"/>
    <s v="-"/>
    <e v="#VALUE!"/>
    <n v="10"/>
    <e v="#VALUE!"/>
    <s v="NO"/>
    <n v="0.05"/>
    <s v="NO"/>
  </r>
  <r>
    <n v="150000378"/>
    <s v="150000378FS00"/>
    <s v="150000378-C10"/>
    <x v="0"/>
    <s v="BOLLERIA Y REPOSTERIA"/>
    <s v="POSTRES EN POLVO"/>
    <s v="JALEA NARANJA MACROFOOD 1 KG "/>
    <s v="UN"/>
    <s v="C10"/>
    <s v="Caja 10 Unidades"/>
    <s v="SECO"/>
    <s v="NFS"/>
    <n v="27367.7"/>
    <x v="1"/>
    <n v="34800"/>
    <n v="-1"/>
    <s v="ACTIVO"/>
    <m/>
    <m/>
    <s v=""/>
    <m/>
    <s v="INDICAR PRECIO VTA"/>
    <s v="-"/>
    <e v="#VALUE!"/>
    <n v="10"/>
    <e v="#VALUE!"/>
    <s v="SI"/>
    <n v="0.05"/>
    <s v="NO"/>
  </r>
  <r>
    <n v="104517190"/>
    <s v="104517190FS00"/>
    <s v="104517190-Z00"/>
    <x v="0"/>
    <s v="BOLLERIA Y REPOSTERIA"/>
    <s v="BOLLERIA Y MASAS DULCES"/>
    <s v="MEDIALUNA VAINILLA 40 G "/>
    <s v="UN"/>
    <s v="Z00"/>
    <s v="Caja 100 Unidades"/>
    <s v="CONGELADOS"/>
    <s v="NFS"/>
    <n v="12400"/>
    <x v="2"/>
    <n v="16500"/>
    <n v="-1"/>
    <s v="VIAS DESCONTINUACION"/>
    <s v="VIAS DESCONTINUACION"/>
    <m/>
    <s v="HASTA AGOTAR STOCK"/>
    <m/>
    <s v="INDICAR PRECIO VTA"/>
    <s v="-"/>
    <e v="#VALUE!"/>
    <n v="4"/>
    <e v="#VALUE!"/>
    <s v="NO"/>
    <n v="0.05"/>
    <s v="NO"/>
  </r>
  <r>
    <n v="104517100"/>
    <s v="104517100FS00"/>
    <s v="104517100-UN"/>
    <x v="0"/>
    <s v="BOLLERIA Y REPOSTERIA"/>
    <s v="HELADOS"/>
    <s v="HELADO CHOCOLATE COPPELIA 4,5 L "/>
    <s v="UN"/>
    <s v="UN"/>
    <s v="Unidad"/>
    <s v="CONGELADOS"/>
    <s v="NFS"/>
    <n v="11059.38"/>
    <x v="1"/>
    <n v="14900"/>
    <n v="-1"/>
    <s v="ACTIVO"/>
    <m/>
    <m/>
    <s v=""/>
    <m/>
    <s v="INDICAR PRECIO VTA"/>
    <s v="-"/>
    <e v="#VALUE!"/>
    <n v="2.9"/>
    <e v="#VALUE!"/>
    <s v="NO"/>
    <n v="0.05"/>
    <s v="NO"/>
  </r>
  <r>
    <n v="104524200"/>
    <s v="104524200FS00"/>
    <s v="104524200-C12"/>
    <x v="0"/>
    <s v="BEBIDAS"/>
    <s v="JUGOS"/>
    <s v="JUGO ORGANICO MANZANA KIWI AMA 300 ML "/>
    <s v="UN"/>
    <s v="C12"/>
    <s v="Caja 12 Unidades"/>
    <s v="SECO"/>
    <s v="NFS"/>
    <n v="8504.64"/>
    <x v="1"/>
    <n v="11900"/>
    <n v="-1"/>
    <s v="ACTIVO"/>
    <m/>
    <m/>
    <s v=""/>
    <m/>
    <s v="INDICAR PRECIO VTA"/>
    <s v="-"/>
    <e v="#VALUE!"/>
    <n v="3.6"/>
    <e v="#VALUE!"/>
    <s v="NO"/>
    <n v="7.0000000000000007E-2"/>
    <s v="NO"/>
  </r>
  <r>
    <n v="104517300"/>
    <s v="104517300FS00"/>
    <s v="104517300-UN"/>
    <x v="0"/>
    <s v="BOLLERIA Y REPOSTERIA"/>
    <s v="HELADOS"/>
    <s v="HELADO DULCE DE LECHE COPPELIA 4,5 L "/>
    <s v="UN"/>
    <s v="UN"/>
    <s v="Unidad"/>
    <s v="CONGELADOS"/>
    <s v="NFS"/>
    <n v="11060.1"/>
    <x v="1"/>
    <n v="14900"/>
    <n v="-1"/>
    <s v="ACTIVO"/>
    <m/>
    <m/>
    <s v=""/>
    <m/>
    <s v="INDICAR PRECIO VTA"/>
    <s v="-"/>
    <e v="#VALUE!"/>
    <n v="2.9"/>
    <e v="#VALUE!"/>
    <s v="NO"/>
    <n v="7.0000000000000007E-2"/>
    <s v="NO"/>
  </r>
  <r>
    <n v="150000892"/>
    <s v="150000892FS00"/>
    <s v="150000892-C20"/>
    <x v="0"/>
    <s v="BOLLERIA Y REPOSTERIA"/>
    <s v="INGREDIENTES REPOSTERIA"/>
    <s v="AZUCAR FLOR IANSA 500 G "/>
    <s v="UN"/>
    <s v="C20"/>
    <s v="Caja 20 Unidades"/>
    <s v="SECO"/>
    <s v="NFS"/>
    <n v="17599"/>
    <x v="1"/>
    <n v="25800"/>
    <n v="-1"/>
    <s v="ACTIVO"/>
    <m/>
    <m/>
    <s v=""/>
    <m/>
    <s v="INDICAR PRECIO VTA"/>
    <s v="-"/>
    <e v="#VALUE!"/>
    <n v="10.4"/>
    <e v="#VALUE!"/>
    <s v="SI"/>
    <n v="0.05"/>
    <s v="NO"/>
  </r>
  <r>
    <n v="150000276"/>
    <s v="150000276FS00"/>
    <s v="150000276-C12"/>
    <x v="0"/>
    <s v="BOLLERIA Y REPOSTERIA"/>
    <s v="MERMELADAS Y DULCES"/>
    <s v="DULCE MEMBRILLO WATT´S 1 KG "/>
    <s v="UN"/>
    <s v="C12"/>
    <s v="Caja 12 Unidades"/>
    <s v="SECO"/>
    <s v="NFS"/>
    <n v="25179.600000000002"/>
    <x v="1"/>
    <n v="34500"/>
    <n v="-1"/>
    <s v="ACTIVO"/>
    <m/>
    <m/>
    <s v=""/>
    <m/>
    <s v="INDICAR PRECIO VTA"/>
    <s v="-"/>
    <e v="#VALUE!"/>
    <n v="12"/>
    <e v="#VALUE!"/>
    <s v="SI"/>
    <n v="0.05"/>
    <s v="NO"/>
  </r>
  <r>
    <n v="150000095"/>
    <s v="150000095FS00"/>
    <s v="150000095-C06"/>
    <x v="0"/>
    <s v="BOLLERIA Y REPOSTERIA"/>
    <s v="MERMELADAS Y DULCES"/>
    <s v="MIEL DE ABEJA AMBROSOLI 1 KG "/>
    <s v="UN"/>
    <s v="C06"/>
    <s v="Caja 6 Unidades"/>
    <s v="SECO"/>
    <s v="NFS"/>
    <n v="49614.899999999994"/>
    <x v="1"/>
    <n v="59000"/>
    <n v="-1"/>
    <s v="ACTIVO"/>
    <m/>
    <m/>
    <s v=""/>
    <m/>
    <s v="INDICAR PRECIO VTA"/>
    <s v="-"/>
    <e v="#VALUE!"/>
    <n v="6"/>
    <e v="#VALUE!"/>
    <s v="SI"/>
    <n v="0.05"/>
    <s v="NO"/>
  </r>
  <r>
    <n v="104524180"/>
    <s v="104524180FS00"/>
    <s v="104524180-C12"/>
    <x v="0"/>
    <s v="BEBIDAS"/>
    <s v="JUGOS"/>
    <s v="JUGO ORGANICO MANZANA CIRUELA AMA 300 ML "/>
    <s v="UN"/>
    <s v="C12"/>
    <s v="Caja 12 Unidades"/>
    <s v="SECO"/>
    <s v="NFS"/>
    <n v="8560.68"/>
    <x v="1"/>
    <n v="11900"/>
    <n v="-1"/>
    <s v="ACTIVO"/>
    <m/>
    <m/>
    <s v=""/>
    <m/>
    <s v="INDICAR PRECIO VTA"/>
    <s v="-"/>
    <e v="#VALUE!"/>
    <n v="3.6"/>
    <e v="#VALUE!"/>
    <s v="NO"/>
    <n v="7.0000000000000007E-2"/>
    <s v="NO"/>
  </r>
  <r>
    <n v="150000374"/>
    <s v="150000374FS00"/>
    <s v="150000374-C10"/>
    <x v="0"/>
    <s v="BOLLERIA Y REPOSTERIA"/>
    <s v="POSTRES EN POLVO"/>
    <s v="FLAN C/LECHE VAINILLA MACROFOOD 1 KG "/>
    <s v="UN"/>
    <s v="C10"/>
    <s v="Caja 10 Unidades"/>
    <s v="SECO"/>
    <s v="NFS"/>
    <n v="16918.599999999999"/>
    <x v="1"/>
    <n v="27100"/>
    <n v="-1"/>
    <s v="ACTIVO"/>
    <m/>
    <m/>
    <s v=""/>
    <m/>
    <s v="INDICAR PRECIO VTA"/>
    <s v="-"/>
    <e v="#VALUE!"/>
    <n v="10"/>
    <e v="#VALUE!"/>
    <s v="SI"/>
    <n v="0.05"/>
    <s v="NO"/>
  </r>
  <r>
    <n v="105154030"/>
    <s v="105154030FS00"/>
    <s v="105154030-C80"/>
    <x v="0"/>
    <s v="BOLLERIA Y REPOSTERIA"/>
    <s v="BOLLERÍA LISTA PARA COMER"/>
    <s v="MINI DONUT AZUCAR POPPIES 24 G "/>
    <s v="C80"/>
    <s v="C80"/>
    <s v="Caja 80 Unidades"/>
    <s v="CONGELADOS"/>
    <s v="IFS"/>
    <n v="10538.87"/>
    <x v="1"/>
    <n v="19400"/>
    <n v="-1"/>
    <s v="ACTIVO"/>
    <m/>
    <m/>
    <s v=""/>
    <m/>
    <s v="INDICAR PRECIO VTA"/>
    <s v="-"/>
    <e v="#VALUE!"/>
    <n v="2.4"/>
    <e v="#VALUE!"/>
    <s v="NO"/>
    <n v="0.2"/>
    <s v="NO"/>
  </r>
  <r>
    <n v="150000379"/>
    <s v="150000379FS00"/>
    <s v="150000379-C10"/>
    <x v="0"/>
    <s v="BOLLERIA Y REPOSTERIA"/>
    <s v="POSTRES EN POLVO"/>
    <s v="JALEA PIÑA MACROFOOD 1 KG "/>
    <s v="UN"/>
    <s v="C10"/>
    <s v="Caja 10 Unidades"/>
    <s v="SECO"/>
    <s v="NFS"/>
    <n v="27512.5"/>
    <x v="1"/>
    <n v="38400"/>
    <n v="-1"/>
    <s v="ACTIVO"/>
    <m/>
    <m/>
    <s v=""/>
    <m/>
    <s v="INDICAR PRECIO VTA"/>
    <s v="-"/>
    <e v="#VALUE!"/>
    <n v="10"/>
    <e v="#VALUE!"/>
    <s v="SI"/>
    <n v="0.05"/>
    <s v="NO"/>
  </r>
  <r>
    <n v="150000094"/>
    <s v="150000094FS00"/>
    <s v="150000094-C24"/>
    <x v="0"/>
    <s v="BEBIDAS"/>
    <s v="JUGOS"/>
    <s v="JUGO PIÑA C/STEVIA VIVO 190 ML "/>
    <s v="UN"/>
    <s v="C24"/>
    <s v="Caja 24 Unidades"/>
    <s v="SECO"/>
    <s v="NFS"/>
    <n v="4113.84"/>
    <x v="1"/>
    <n v="5900"/>
    <n v="-1"/>
    <s v="ACTIVO"/>
    <m/>
    <m/>
    <s v=""/>
    <m/>
    <s v="INDICAR PRECIO VTA"/>
    <s v="-"/>
    <e v="#VALUE!"/>
    <n v="4.5599999999999996"/>
    <e v="#VALUE!"/>
    <s v="NO"/>
    <n v="0.03"/>
    <s v="NO"/>
  </r>
  <r>
    <n v="104532750"/>
    <s v="104532750FS00"/>
    <s v="104532750-C27"/>
    <x v="0"/>
    <s v="BOLLERIA Y REPOSTERIA"/>
    <s v="BOLLERÍA LISTA PARA COMER"/>
    <s v="CHOUX VAINILLA POPPIES "/>
    <s v="UN"/>
    <s v="C27"/>
    <s v="Caja 27 Unidades"/>
    <s v="CONGELADOS"/>
    <s v="IFS"/>
    <n v="4482"/>
    <x v="2"/>
    <n v="8400"/>
    <n v="-1"/>
    <s v="VIAS DESCONTINUACION"/>
    <s v="VIAS DESCONTINUACION"/>
    <m/>
    <s v="HASTA AGOTAR STOCK"/>
    <m/>
    <s v="INDICAR PRECIO VTA"/>
    <s v="-"/>
    <e v="#VALUE!"/>
    <n v="1.08"/>
    <e v="#VALUE!"/>
    <s v="NO"/>
    <n v="0.2"/>
    <s v="NO"/>
  </r>
  <r>
    <n v="104517960"/>
    <s v="104517960FS00"/>
    <s v="104517960-UN"/>
    <x v="0"/>
    <s v="BOLLERIA Y REPOSTERIA"/>
    <s v="HELADOS"/>
    <s v="HELADO PIÑA AGUA COPPELIA 4,5 L "/>
    <s v="UN"/>
    <s v="UN"/>
    <s v="Unidad"/>
    <s v="CONGELADOS"/>
    <s v="NFS"/>
    <n v="8176.95"/>
    <x v="1"/>
    <n v="14900"/>
    <n v="-1"/>
    <s v="ACTIVO"/>
    <m/>
    <m/>
    <s v=""/>
    <m/>
    <s v="INDICAR PRECIO VTA"/>
    <s v="-"/>
    <e v="#VALUE!"/>
    <n v="4.5"/>
    <e v="#VALUE!"/>
    <s v="NO"/>
    <n v="0.1"/>
    <s v="NO"/>
  </r>
  <r>
    <n v="104519610"/>
    <s v="104519610FS00"/>
    <s v="104519610-C04"/>
    <x v="0"/>
    <s v="FRUTAS Y VERDURAS CONGELADAS"/>
    <s v="VERDURAS"/>
    <s v="PIMENTON VERDE JULIANAS IQF ARDO 2,5 KG "/>
    <s v="UN"/>
    <s v="C04"/>
    <s v="Caja 4 Unidades"/>
    <s v="CONGELADOS"/>
    <s v="IFS"/>
    <n v="18410.759999999998"/>
    <x v="1"/>
    <n v="28000"/>
    <n v="-1"/>
    <s v="ACTIVO"/>
    <m/>
    <m/>
    <s v=""/>
    <m/>
    <s v="INDICAR PRECIO VTA"/>
    <s v="-"/>
    <e v="#VALUE!"/>
    <n v="10"/>
    <e v="#VALUE!"/>
    <s v="SI"/>
    <n v="0.1"/>
    <s v="NO"/>
  </r>
  <r>
    <n v="104521730"/>
    <s v="104521730FS00"/>
    <s v="104521730-C02"/>
    <x v="0"/>
    <s v="APERITIVOS"/>
    <s v="ARROLLADOS"/>
    <s v="ARROLLADO JAMON QUESO 2 KG "/>
    <s v="UN"/>
    <s v="C02"/>
    <s v="Caja 2 Unidades"/>
    <s v="CONGELADOS"/>
    <s v="NFS"/>
    <n v="20000"/>
    <x v="1"/>
    <n v="40700"/>
    <n v="-1"/>
    <s v="ACTIVO"/>
    <m/>
    <m/>
    <s v=""/>
    <m/>
    <s v="INDICAR PRECIO VTA"/>
    <s v="-"/>
    <e v="#VALUE!"/>
    <n v="4"/>
    <e v="#VALUE!"/>
    <s v="NO"/>
    <n v="0.1"/>
    <s v="NO"/>
  </r>
  <r>
    <n v="104524460"/>
    <s v="104524460FS00"/>
    <s v="104524460-C30"/>
    <x v="0"/>
    <s v="BOLLERIA Y REPOSTERIA"/>
    <s v="BOLLERÍA LISTA PARA COMER"/>
    <s v="MUFFIN ARANDANO FRAMBUESA 115 G "/>
    <s v="UN"/>
    <s v="C30"/>
    <s v="Caja 30 Unidades"/>
    <s v="CONGELADOS"/>
    <s v="NFS"/>
    <n v="16560.3"/>
    <x v="0"/>
    <n v="25700"/>
    <n v="-1"/>
    <s v="ACTIVO"/>
    <m/>
    <m/>
    <s v=""/>
    <m/>
    <s v="INDICAR PRECIO VTA"/>
    <s v="-"/>
    <e v="#VALUE!"/>
    <n v="3.45"/>
    <e v="#VALUE!"/>
    <s v="NO"/>
    <n v="7.0000000000000007E-2"/>
    <s v="NO"/>
  </r>
  <r>
    <n v="150000093"/>
    <s v="150000093FS00"/>
    <s v="150000093-C24"/>
    <x v="0"/>
    <s v="BEBIDAS"/>
    <s v="JUGOS"/>
    <s v="JUGO NARANJA C/STEVIA VIVO 190 ML "/>
    <s v="UN"/>
    <s v="C24"/>
    <s v="Caja 24 Unidades"/>
    <s v="SECO"/>
    <s v="NFS"/>
    <n v="4114.32"/>
    <x v="1"/>
    <n v="5900"/>
    <n v="-1"/>
    <s v="ACTIVO"/>
    <m/>
    <m/>
    <s v=""/>
    <m/>
    <s v="INDICAR PRECIO VTA"/>
    <s v="-"/>
    <e v="#VALUE!"/>
    <n v="4.5599999999999996"/>
    <e v="#VALUE!"/>
    <s v="NO"/>
    <n v="0.03"/>
    <s v="NO"/>
  </r>
  <r>
    <n v="104517950"/>
    <s v="104517950FS00"/>
    <s v="104517950-UN"/>
    <x v="0"/>
    <s v="BOLLERIA Y REPOSTERIA"/>
    <s v="HELADOS"/>
    <s v="HELADO CHOCOLATE SUIZO COPPELIA 4,5 L "/>
    <s v="UN"/>
    <s v="UN"/>
    <s v="Unidad"/>
    <s v="CONGELADOS"/>
    <s v="NFS"/>
    <n v="11060.07"/>
    <x v="1"/>
    <n v="14900"/>
    <n v="-1"/>
    <s v="ACTIVO"/>
    <m/>
    <m/>
    <s v=""/>
    <m/>
    <s v="INDICAR PRECIO VTA"/>
    <s v="-"/>
    <e v="#VALUE!"/>
    <n v="4.5"/>
    <e v="#VALUE!"/>
    <s v="NO"/>
    <n v="0.05"/>
    <s v="NO"/>
  </r>
  <r>
    <n v="100093620"/>
    <s v="100093620FS00"/>
    <s v="100093620-C10"/>
    <x v="0"/>
    <s v="BOLLERIA Y REPOSTERIA"/>
    <s v="POSTRES EN POLVO"/>
    <s v="JALEA EN POLVO FRAMBUESA CARICIA 1 KG "/>
    <s v="UN"/>
    <s v="C10"/>
    <s v="Caja 10 Unidades"/>
    <s v="SECO"/>
    <s v="NFS"/>
    <n v="37371"/>
    <x v="1"/>
    <n v="47000"/>
    <n v="-1"/>
    <s v="ACTIVO"/>
    <m/>
    <m/>
    <s v=""/>
    <m/>
    <s v="INDICAR PRECIO VTA"/>
    <s v="-"/>
    <e v="#VALUE!"/>
    <n v="10"/>
    <e v="#VALUE!"/>
    <s v="SI"/>
    <n v="0.05"/>
    <s v="NO"/>
  </r>
  <r>
    <n v="104532520"/>
    <s v="104532520FS00"/>
    <s v="104532520-C04"/>
    <x v="0"/>
    <s v="BOLLERIA Y REPOSTERIA"/>
    <s v="POSTRES LISTOS"/>
    <s v="TORTA PIÑA CONGELADA "/>
    <s v="UN"/>
    <s v="C04"/>
    <s v="Caja 4 Unidades"/>
    <s v="CONGELADOS"/>
    <s v="NFS"/>
    <n v="22000"/>
    <x v="1"/>
    <n v="38000"/>
    <n v="-1"/>
    <s v="ACTIVO"/>
    <m/>
    <m/>
    <s v=""/>
    <m/>
    <s v="INDICAR PRECIO VTA"/>
    <s v="-"/>
    <e v="#VALUE!"/>
    <n v="4"/>
    <e v="#VALUE!"/>
    <s v="SI"/>
    <n v="0.2"/>
    <s v="NO"/>
  </r>
  <r>
    <n v="104528070"/>
    <s v="104528070FS00"/>
    <s v="104528070-C30"/>
    <x v="0"/>
    <s v="BOLLERIA Y REPOSTERIA"/>
    <s v="BOLLERÍA LISTA PARA COMER"/>
    <s v="MUFFIN ZANAHORIA NUEZ 115 G "/>
    <s v="C30"/>
    <s v="C30"/>
    <s v="Caja 30 Unidades"/>
    <s v="CONGELADOS"/>
    <s v="NFS"/>
    <n v="16559"/>
    <x v="0"/>
    <n v="25700"/>
    <n v="-1"/>
    <s v="ACTIVO"/>
    <m/>
    <m/>
    <s v=""/>
    <m/>
    <s v="INDICAR PRECIO VTA"/>
    <s v="-"/>
    <e v="#VALUE!"/>
    <n v="3.45"/>
    <e v="#VALUE!"/>
    <s v="NO"/>
    <n v="7.0000000000000007E-2"/>
    <s v="NO"/>
  </r>
  <r>
    <n v="104524440"/>
    <s v="104524440FS00"/>
    <s v="104524440-C30"/>
    <x v="0"/>
    <s v="BOLLERIA Y REPOSTERIA"/>
    <s v="BOLLERÍA LISTA PARA COMER"/>
    <s v="MUFFIN CHOCOLATE CHIPS 115 G "/>
    <s v="UN"/>
    <s v="C30"/>
    <s v="Caja 30 Unidades"/>
    <s v="CONGELADOS"/>
    <s v="NFS"/>
    <n v="16560"/>
    <x v="0"/>
    <n v="25700"/>
    <n v="-1"/>
    <s v="ACTIVO"/>
    <m/>
    <m/>
    <s v=""/>
    <m/>
    <s v="INDICAR PRECIO VTA"/>
    <s v="-"/>
    <e v="#VALUE!"/>
    <n v="3.45"/>
    <e v="#VALUE!"/>
    <s v="NO"/>
    <n v="7.0000000000000007E-2"/>
    <s v="NO"/>
  </r>
  <r>
    <n v="104521210"/>
    <s v="104521210FS00"/>
    <s v="104521210-CJ"/>
    <x v="0"/>
    <s v="BOLLERIA Y REPOSTERIA"/>
    <s v="INGREDIENTES REPOSTERIA"/>
    <s v="ALMENDRA GRAJEADA VIZZIO 10 KG "/>
    <s v="KG"/>
    <s v="CJ"/>
    <s v="Caja"/>
    <s v="SECO"/>
    <s v="NFS"/>
    <n v="64304.6"/>
    <x v="1"/>
    <n v="94000"/>
    <n v="-1"/>
    <s v="ACTIVO"/>
    <m/>
    <m/>
    <s v=""/>
    <m/>
    <s v="INDICAR PRECIO VTA"/>
    <s v="-"/>
    <e v="#VALUE!"/>
    <n v="10"/>
    <e v="#VALUE!"/>
    <s v="NO"/>
    <n v="0.15"/>
    <s v="NO"/>
  </r>
  <r>
    <n v="100095030"/>
    <s v="100095030FS00"/>
    <s v="100095030-C10"/>
    <x v="0"/>
    <s v="BOLLERIA Y REPOSTERIA"/>
    <s v="POSTRES EN POLVO"/>
    <s v="FLAN EN POLVO VAINILLA CARICIA 1 KG "/>
    <s v="UN"/>
    <s v="C10"/>
    <s v="Caja 10 Unidades"/>
    <s v="SECO"/>
    <s v="NFS"/>
    <n v="24612.399999999998"/>
    <x v="1"/>
    <n v="32800"/>
    <n v="-1"/>
    <s v="ACTIVO"/>
    <m/>
    <m/>
    <s v=""/>
    <m/>
    <s v="INDICAR PRECIO VTA"/>
    <s v="-"/>
    <e v="#VALUE!"/>
    <n v="10"/>
    <e v="#VALUE!"/>
    <s v="SI"/>
    <n v="0.05"/>
    <s v="NO"/>
  </r>
  <r>
    <n v="104528080"/>
    <s v="104528080FS00"/>
    <s v="104528080-C30"/>
    <x v="0"/>
    <s v="BOLLERIA Y REPOSTERIA"/>
    <s v="BOLLERÍA LISTA PARA COMER"/>
    <s v="MUFFIN MANZANA CANELA 115 G "/>
    <s v="C30"/>
    <s v="C30"/>
    <s v="Caja 30 Unidades"/>
    <s v="CONGELADOS"/>
    <s v="NFS"/>
    <n v="16560"/>
    <x v="0"/>
    <n v="25700"/>
    <n v="-1"/>
    <s v="ACTIVO"/>
    <m/>
    <m/>
    <s v=""/>
    <m/>
    <s v="INDICAR PRECIO VTA"/>
    <s v="-"/>
    <e v="#VALUE!"/>
    <n v="3.45"/>
    <e v="#VALUE!"/>
    <s v="NO"/>
    <n v="7.0000000000000007E-2"/>
    <s v="NO"/>
  </r>
  <r>
    <n v="104512020"/>
    <s v="104512020FS00"/>
    <s v="104512020-D12"/>
    <x v="0"/>
    <s v="BOLLERIA Y REPOSTERIA"/>
    <s v="HARINAS Y SEMOLAS"/>
    <s v="SEMOLA CAROZZI 1 KG "/>
    <s v="UN"/>
    <s v="D12"/>
    <s v="Display 12 Unidades"/>
    <s v="SECO"/>
    <s v="NFS"/>
    <n v="19627.920000000002"/>
    <x v="1"/>
    <n v="26000"/>
    <n v="-1"/>
    <s v="ACTIVO"/>
    <m/>
    <m/>
    <s v=""/>
    <m/>
    <s v="INDICAR PRECIO VTA"/>
    <s v="-"/>
    <e v="#VALUE!"/>
    <n v="12"/>
    <e v="#VALUE!"/>
    <s v="SI"/>
    <n v="0.05"/>
    <s v="NO"/>
  </r>
  <r>
    <n v="104301050"/>
    <s v="104301050FS00"/>
    <s v="104301050-C04"/>
    <x v="0"/>
    <s v="FRUTAS Y VERDURAS CONGELADAS"/>
    <s v="VERDURAS"/>
    <s v="ARVEJAS IQF ARDO  2,5 KG "/>
    <s v="UN"/>
    <s v="C04"/>
    <s v="Caja 4 Unidades"/>
    <s v="CONGELADOS"/>
    <s v="IFS"/>
    <n v="15223.12"/>
    <x v="1"/>
    <n v="23300"/>
    <n v="-1"/>
    <s v="ACTIVO"/>
    <m/>
    <m/>
    <s v=""/>
    <m/>
    <s v="INDICAR PRECIO VTA"/>
    <s v="-"/>
    <e v="#VALUE!"/>
    <n v="10"/>
    <e v="#VALUE!"/>
    <s v="SI"/>
    <n v="0.05"/>
    <s v="NO"/>
  </r>
  <r>
    <n v="104532420"/>
    <s v="104532420FS00"/>
    <s v="104532420-CJ"/>
    <x v="0"/>
    <s v="BOLLERIA Y REPOSTERIA"/>
    <s v="PANES PRE HORNEADOS"/>
    <s v="90302296 PAN DE LENGUA CJ X 55 UN "/>
    <s v="CJ"/>
    <s v="CJ"/>
    <s v="Caja"/>
    <s v="CONGELADOS"/>
    <s v="NFS"/>
    <n v="11806"/>
    <x v="1"/>
    <n v="14700"/>
    <n v="-1"/>
    <s v="ACTIVO"/>
    <m/>
    <m/>
    <s v=""/>
    <m/>
    <s v="INDICAR PRECIO VTA"/>
    <s v="-"/>
    <e v="#VALUE!"/>
    <n v="4.5999999999999996"/>
    <e v="#VALUE!"/>
    <s v="NO"/>
    <n v="0.05"/>
    <s v="NO"/>
  </r>
  <r>
    <n v="104528520"/>
    <s v="104528520FS00"/>
    <s v="104528520-C10"/>
    <x v="0"/>
    <s v="BOLLERIA Y REPOSTERIA"/>
    <s v="MERMELADAS Y DULCES"/>
    <s v="MERMELADA DE DURAZNO AMBROSOLI 1 KG "/>
    <s v="UN"/>
    <s v="C10"/>
    <s v="Caja 10 Unidades"/>
    <s v="SECO"/>
    <s v="NFS"/>
    <n v="27100"/>
    <x v="1"/>
    <n v="36000"/>
    <n v="-1"/>
    <s v="ACTIVO"/>
    <m/>
    <m/>
    <s v=""/>
    <m/>
    <s v="INDICAR PRECIO VTA"/>
    <s v="-"/>
    <e v="#VALUE!"/>
    <n v="10"/>
    <e v="#VALUE!"/>
    <s v="SI"/>
    <n v="0.05"/>
    <s v="NO"/>
  </r>
  <r>
    <n v="100093780"/>
    <s v="100093780FS00"/>
    <s v="100093780-C10"/>
    <x v="0"/>
    <s v="BOLLERIA Y REPOSTERIA"/>
    <s v="POSTRES EN POLVO"/>
    <s v="JALEA EN POLVO NARANJA CARICIA 1 KG "/>
    <s v="UN"/>
    <s v="C10"/>
    <s v="Caja 10 Unidades"/>
    <s v="SECO"/>
    <s v="NFS"/>
    <n v="37370.300000000003"/>
    <x v="1"/>
    <n v="47000"/>
    <n v="-1"/>
    <s v="ACTIVO"/>
    <m/>
    <m/>
    <s v=""/>
    <m/>
    <s v="INDICAR PRECIO VTA"/>
    <s v="-"/>
    <e v="#VALUE!"/>
    <n v="10"/>
    <e v="#VALUE!"/>
    <s v="SI"/>
    <n v="0.05"/>
    <s v="NO"/>
  </r>
  <r>
    <n v="209100029"/>
    <s v="209100029FS00"/>
    <s v="209100029-C20"/>
    <x v="0"/>
    <s v="PLANT BASED"/>
    <s v="HELADOS"/>
    <s v="NOT ICE CREAM CREMA VAINILLA PALETA 65G "/>
    <s v="UN"/>
    <s v="C20"/>
    <s v="Caja 20 Unidades"/>
    <s v="CONGELADOS"/>
    <s v="NFS"/>
    <n v="9895.6200000000008"/>
    <x v="2"/>
    <n v="14800"/>
    <n v="-1"/>
    <s v="VIAS DESCONTINUACION"/>
    <s v="VIAS DESCONTINUACION"/>
    <m/>
    <s v="HASTA AGOTAR STOCK"/>
    <m/>
    <s v="INDICAR PRECIO VTA"/>
    <s v="-"/>
    <e v="#VALUE!"/>
    <n v="1.3"/>
    <e v="#VALUE!"/>
    <s v="NO"/>
    <n v="0.1"/>
    <s v="NO"/>
  </r>
  <r>
    <n v="104521600"/>
    <s v="104521600FS00"/>
    <s v="104521600-C10"/>
    <x v="0"/>
    <s v="BOLLERIA Y REPOSTERIA"/>
    <s v="SALSAS Y TOPPINGS"/>
    <s v="SALSA FRAMBUESA 1 L "/>
    <s v="UN"/>
    <s v="C10"/>
    <s v="Caja 10 Unidades"/>
    <s v="SECO"/>
    <s v="NFS"/>
    <n v="20390"/>
    <x v="1"/>
    <n v="28500"/>
    <n v="-1"/>
    <s v="ACTIVO"/>
    <m/>
    <m/>
    <s v=""/>
    <m/>
    <s v="INDICAR PRECIO VTA"/>
    <s v="-"/>
    <e v="#VALUE!"/>
    <n v="10"/>
    <e v="#VALUE!"/>
    <s v="SI"/>
    <n v="0.1"/>
    <s v="NO"/>
  </r>
  <r>
    <n v="104512360"/>
    <s v="104512360FS00"/>
    <s v="104512360-C10"/>
    <x v="0"/>
    <s v="BOLLERIA Y REPOSTERIA"/>
    <s v="INGREDIENTES REPOSTERIA"/>
    <s v="COBERTURA MOLDER CHOCOLATE CAROZZI 1 KG "/>
    <s v="UN"/>
    <s v="C10"/>
    <s v="Caja 10 Unidades"/>
    <s v="SECO"/>
    <s v="NFS"/>
    <n v="37002.910000000003"/>
    <x v="1"/>
    <n v="55800"/>
    <n v="-1"/>
    <s v="ACTIVO"/>
    <m/>
    <m/>
    <s v=""/>
    <m/>
    <s v="INDICAR PRECIO VTA"/>
    <s v="-"/>
    <e v="#VALUE!"/>
    <n v="10"/>
    <e v="#VALUE!"/>
    <s v="SI"/>
    <n v="0.1"/>
    <s v="NO"/>
  </r>
  <r>
    <n v="150000765"/>
    <s v="150000765FS00"/>
    <s v="150000765-C10"/>
    <x v="0"/>
    <s v="BOLLERIA Y REPOSTERIA"/>
    <s v="HARINAS Y SEMOLAS"/>
    <s v="ALMIDON DE MAIZ ALTO LA CRUZ 1 KG "/>
    <s v="UN"/>
    <s v="C10"/>
    <s v="Caja 10 Unidades"/>
    <s v="SECO"/>
    <s v="NFS"/>
    <n v="13500"/>
    <x v="2"/>
    <n v="18400"/>
    <n v="-1"/>
    <s v="VIAS DESCONTINUACION"/>
    <s v="VIAS DESCONTINUACION"/>
    <m/>
    <s v="HASTA AGOTAR STOCK"/>
    <m/>
    <s v="INDICAR PRECIO VTA"/>
    <s v="-"/>
    <e v="#VALUE!"/>
    <n v="10"/>
    <e v="#VALUE!"/>
    <s v="SI"/>
    <n v="0.05"/>
    <s v="NO"/>
  </r>
  <r>
    <n v="150000372"/>
    <s v="150000372FS00"/>
    <s v="150000372-C10"/>
    <x v="0"/>
    <s v="BOLLERIA Y REPOSTERIA"/>
    <s v="POSTRES EN POLVO"/>
    <s v="FLAN C/LECHE FRUTILLA MACROFOOD 1 KG "/>
    <s v="UN"/>
    <s v="C10"/>
    <s v="Caja 10 Unidades"/>
    <s v="SECO"/>
    <s v="NFS"/>
    <n v="16907.5"/>
    <x v="1"/>
    <n v="27700"/>
    <n v="-1"/>
    <s v="ACTIVO"/>
    <m/>
    <m/>
    <s v=""/>
    <m/>
    <s v="INDICAR PRECIO VTA"/>
    <s v="-"/>
    <e v="#VALUE!"/>
    <n v="10"/>
    <e v="#VALUE!"/>
    <s v="SI"/>
    <n v="0.05"/>
    <s v="NO"/>
  </r>
  <r>
    <n v="104527720"/>
    <s v="104527720FS00"/>
    <s v="104527720-C12"/>
    <x v="0"/>
    <s v="PLANT BASED"/>
    <s v="BEBIDAS VEGETALES"/>
    <s v="NOT MILK 1 L LOW FAT "/>
    <s v="UN"/>
    <s v="C12"/>
    <s v="Caja 12 Unidades"/>
    <s v="SECO"/>
    <s v="NFS"/>
    <n v="18132"/>
    <x v="1"/>
    <n v="28500"/>
    <n v="-1"/>
    <s v="ACTIVO"/>
    <m/>
    <m/>
    <s v=""/>
    <m/>
    <s v="INDICAR PRECIO VTA"/>
    <s v="-"/>
    <e v="#VALUE!"/>
    <n v="12"/>
    <e v="#VALUE!"/>
    <s v="SI"/>
    <n v="0.05"/>
    <s v="NO"/>
  </r>
  <r>
    <n v="150000429"/>
    <s v="150000429FS00"/>
    <s v="150000429-C04"/>
    <x v="0"/>
    <s v="BOLLERIA Y REPOSTERIA"/>
    <s v="INGREDIENTES REPOSTERIA"/>
    <s v="LECHE CONDENSADA NESTLE 4,5 KG "/>
    <s v="UN"/>
    <s v="C04"/>
    <s v="Caja 4 Unidades"/>
    <s v="SECO"/>
    <s v="NFS"/>
    <n v="47664"/>
    <x v="1"/>
    <n v="77000"/>
    <n v="-1"/>
    <s v="ACTIVO"/>
    <m/>
    <m/>
    <s v=""/>
    <m/>
    <s v="INDICAR PRECIO VTA"/>
    <s v="-"/>
    <e v="#VALUE!"/>
    <n v="18"/>
    <e v="#VALUE!"/>
    <s v="SI"/>
    <n v="0.1"/>
    <s v="NO"/>
  </r>
  <r>
    <n v="104516850"/>
    <s v="104516850FS00"/>
    <s v="104516850-C24"/>
    <x v="0"/>
    <s v="BEBIDAS"/>
    <s v="AGUAS"/>
    <s v="AGUA MIN S/GAS VIDRIO ACQUA PANNA 505 ML "/>
    <s v="UN"/>
    <s v="C24"/>
    <s v="Caja 24 Unidades"/>
    <s v="SECO"/>
    <s v="NFS"/>
    <n v="25799.040000000001"/>
    <x v="2"/>
    <n v="34900"/>
    <n v="-1"/>
    <s v="VIAS DESCONTINUACION"/>
    <s v="VIAS DESCONTINUACION"/>
    <m/>
    <s v="HASTA AGOTAR STOCK"/>
    <m/>
    <s v="INDICAR PRECIO VTA"/>
    <s v="-"/>
    <e v="#VALUE!"/>
    <n v="12.12"/>
    <e v="#VALUE!"/>
    <s v="NO"/>
    <n v="0.1"/>
    <s v="NO"/>
  </r>
  <r>
    <n v="209100057"/>
    <s v="209100057FS00"/>
    <s v="209100057-C40"/>
    <x v="0"/>
    <s v="PLANT BASED"/>
    <s v="HAMBURGUESAS"/>
    <s v="NOT BURGER XL 40X150G "/>
    <s v="UN"/>
    <s v="C40"/>
    <s v="Caja 40 Unidades"/>
    <s v="CONGELADOS"/>
    <s v="NFS"/>
    <n v="44751.38"/>
    <x v="1"/>
    <n v="67000"/>
    <n v="-1"/>
    <s v="ACTIVO"/>
    <m/>
    <m/>
    <s v=""/>
    <m/>
    <s v="INDICAR PRECIO VTA"/>
    <s v="-"/>
    <e v="#VALUE!"/>
    <n v="6"/>
    <e v="#VALUE!"/>
    <s v="NO"/>
    <n v="0.1"/>
    <s v="NO"/>
  </r>
  <r>
    <n v="150000760"/>
    <s v="150000760FS00"/>
    <s v="150000760-C10"/>
    <x v="0"/>
    <s v="BOLLERIA Y REPOSTERIA"/>
    <s v="HARINAS Y SEMOLAS"/>
    <s v="CHUÑO 1 KG "/>
    <s v="UN"/>
    <s v="C10"/>
    <s v="Caja 10 Unidades"/>
    <s v="SECO"/>
    <s v="NFS"/>
    <n v="18900.2"/>
    <x v="1"/>
    <n v="23600"/>
    <n v="-1"/>
    <s v="ACTIVO"/>
    <m/>
    <m/>
    <s v=""/>
    <m/>
    <s v="INDICAR PRECIO VTA"/>
    <s v="-"/>
    <e v="#VALUE!"/>
    <n v="10"/>
    <e v="#VALUE!"/>
    <s v="SI"/>
    <n v="0.05"/>
    <s v="NO"/>
  </r>
  <r>
    <n v="105154020"/>
    <s v="105154020FS00"/>
    <s v="105154020-C48"/>
    <x v="0"/>
    <s v="BOLLERIA Y REPOSTERIA"/>
    <s v="BOLLERÍA LISTA PARA COMER"/>
    <s v="DONUT AZUCAR POPPIES 49 G "/>
    <s v="C48"/>
    <s v="C48"/>
    <s v="Caja 48 Unidades"/>
    <s v="CONGELADOS"/>
    <s v="IFS"/>
    <n v="8207.74"/>
    <x v="1"/>
    <n v="14900"/>
    <n v="-1"/>
    <s v="ACTIVO"/>
    <m/>
    <m/>
    <s v=""/>
    <m/>
    <s v="INDICAR PRECIO VTA"/>
    <s v="-"/>
    <e v="#VALUE!"/>
    <n v="2.544"/>
    <e v="#VALUE!"/>
    <s v="NO"/>
    <n v="0.2"/>
    <s v="NO"/>
  </r>
  <r>
    <n v="104528540"/>
    <s v="104528540FS00"/>
    <s v="104528540-C04"/>
    <x v="0"/>
    <s v="BOLLERIA Y REPOSTERIA"/>
    <s v="HELADOS"/>
    <s v="HELADO VAINILLA BRESLER 2,4 L "/>
    <s v="UN"/>
    <s v="C04"/>
    <s v="Caja 4 Unidades"/>
    <s v="CONGELADOS"/>
    <s v="NFS"/>
    <n v="13776"/>
    <x v="1"/>
    <n v="18900"/>
    <n v="-1"/>
    <s v="ACTIVO"/>
    <m/>
    <m/>
    <s v=""/>
    <m/>
    <s v="INDICAR PRECIO VTA"/>
    <s v="-"/>
    <e v="#VALUE!"/>
    <n v="4.72"/>
    <e v="#VALUE!"/>
    <s v="SI"/>
    <n v="0.05"/>
    <s v="NO"/>
  </r>
  <r>
    <n v="104513640"/>
    <s v="104513640FS00"/>
    <s v="104513640-C10"/>
    <x v="0"/>
    <s v="BOLLERIA Y REPOSTERIA"/>
    <s v="INGREDIENTES REPOSTERIA"/>
    <s v="COBERTURA CHOCOLATE BLANCO CAROZZI 1 KG "/>
    <s v="UN"/>
    <s v="C10"/>
    <s v="Caja 10 Unidades"/>
    <s v="SECO"/>
    <s v="NFS"/>
    <n v="39528.11"/>
    <x v="1"/>
    <n v="56000"/>
    <n v="-1"/>
    <s v="ACTIVO"/>
    <m/>
    <m/>
    <s v=""/>
    <m/>
    <s v="INDICAR PRECIO VTA"/>
    <s v="-"/>
    <e v="#VALUE!"/>
    <n v="10"/>
    <e v="#VALUE!"/>
    <s v="SI"/>
    <n v="0.1"/>
    <s v="NO"/>
  </r>
  <r>
    <n v="104512030"/>
    <s v="104512030FS00"/>
    <s v="104512030-D12"/>
    <x v="0"/>
    <s v="BOLLERIA Y REPOSTERIA"/>
    <s v="HARINAS Y SEMOLAS"/>
    <s v="HARINA C/POLVO MONT BLANC CAROZZI 1 KG "/>
    <s v="UN"/>
    <s v="D12"/>
    <s v="Display 12 Unidades"/>
    <s v="SECO"/>
    <s v="NFS"/>
    <n v="10589.54"/>
    <x v="1"/>
    <n v="16000"/>
    <n v="-1"/>
    <s v="ACTIVO"/>
    <m/>
    <m/>
    <s v=""/>
    <m/>
    <s v="INDICAR PRECIO VTA"/>
    <s v="-"/>
    <e v="#VALUE!"/>
    <n v="12"/>
    <e v="#VALUE!"/>
    <s v="SI"/>
    <n v="0.05"/>
    <s v="NO"/>
  </r>
  <r>
    <n v="104529220"/>
    <s v="104529220FS00"/>
    <s v="104529220-C06"/>
    <x v="0"/>
    <s v="FRUTAS Y VERDURAS CONGELADAS"/>
    <s v="VERDURAS"/>
    <s v="CHOCLO EN TROZOS FDM 2 KG "/>
    <s v="UN"/>
    <s v="C06"/>
    <s v="Caja 6 Unidades"/>
    <s v="CONGELADOS"/>
    <s v="NFS"/>
    <n v="31704"/>
    <x v="1"/>
    <n v="44000"/>
    <n v="-1"/>
    <s v="ACTIVO (R)"/>
    <m/>
    <m/>
    <s v=""/>
    <m/>
    <s v="INDICAR PRECIO VTA"/>
    <s v="-"/>
    <e v="#VALUE!"/>
    <n v="12"/>
    <e v="#VALUE!"/>
    <s v="SI"/>
    <n v="0.05"/>
    <s v="NO"/>
  </r>
  <r>
    <n v="104521590"/>
    <s v="104521590FS00"/>
    <s v="104521590-C10"/>
    <x v="0"/>
    <s v="BOLLERIA Y REPOSTERIA"/>
    <s v="SALSAS Y TOPPINGS"/>
    <s v="SALSA CARAMELO 1 L "/>
    <s v="UN"/>
    <s v="C10"/>
    <s v="Caja 10 Unidades"/>
    <s v="SECO"/>
    <s v="NFS"/>
    <n v="20360"/>
    <x v="1"/>
    <n v="34400"/>
    <n v="-1"/>
    <s v="ACTIVO"/>
    <m/>
    <m/>
    <s v=""/>
    <m/>
    <s v="INDICAR PRECIO VTA"/>
    <s v="-"/>
    <e v="#VALUE!"/>
    <n v="10"/>
    <e v="#VALUE!"/>
    <s v="SI"/>
    <n v="0.1"/>
    <s v="NO"/>
  </r>
  <r>
    <n v="104527460"/>
    <s v="104527460FS00"/>
    <s v="104527460-C24"/>
    <x v="0"/>
    <s v="PLATOS PREPARADOS"/>
    <s v="PLATOS PREPARADOS"/>
    <s v="PIZZA JAMON QUESO INDIVIDUAL 160 G "/>
    <s v="UN"/>
    <s v="C24"/>
    <s v="Caja 24 Unidades"/>
    <s v="CONGELADOS"/>
    <s v="NFS"/>
    <n v="23376"/>
    <x v="1"/>
    <n v="32500"/>
    <n v="-1"/>
    <s v="ACTIVO (R)"/>
    <m/>
    <m/>
    <s v=""/>
    <m/>
    <s v="INDICAR PRECIO VTA"/>
    <s v="-"/>
    <e v="#VALUE!"/>
    <n v="3.84"/>
    <e v="#VALUE!"/>
    <s v="NO"/>
    <n v="0.15"/>
    <s v="NO"/>
  </r>
  <r>
    <n v="104533320"/>
    <s v="104533320FS00"/>
    <s v="104533320-C05"/>
    <x v="0"/>
    <s v="BOLLERIA Y REPOSTERIA"/>
    <s v="GRASAS CULINARIAS"/>
    <s v="MARGARINA LAMINACION PLUS 5X2 KG CSM"/>
    <s v="UN"/>
    <s v="C05"/>
    <s v="Caja 5 Unidades"/>
    <s v="FRIO"/>
    <s v="IFS"/>
    <n v="32115"/>
    <x v="1"/>
    <n v="57000"/>
    <n v="-1"/>
    <s v="ACTIVO"/>
    <m/>
    <m/>
    <s v=""/>
    <m/>
    <s v="INDICAR PRECIO VTA"/>
    <s v="-"/>
    <e v="#VALUE!"/>
    <n v="10"/>
    <e v="#VALUE!"/>
    <s v="SI"/>
    <n v="0.1"/>
    <s v="NO"/>
  </r>
  <r>
    <n v="150000007"/>
    <s v="150000007FS00"/>
    <s v="150000007-C09"/>
    <x v="0"/>
    <s v="BOLLERIA Y REPOSTERIA"/>
    <s v="MANJAR Y DULCE DE LECHE"/>
    <s v="MANJAR COLUN 1 KG "/>
    <s v="UN"/>
    <s v="C09"/>
    <s v="Caja 9 Unidades"/>
    <s v="SECO"/>
    <s v="NFS"/>
    <n v="23823"/>
    <x v="0"/>
    <n v="31600"/>
    <n v="-1"/>
    <s v="ACTIVO"/>
    <m/>
    <m/>
    <s v=""/>
    <m/>
    <s v="INDICAR PRECIO VTA"/>
    <s v="-"/>
    <e v="#VALUE!"/>
    <n v="9.1440000000000001"/>
    <e v="#VALUE!"/>
    <s v="SI"/>
    <n v="0.05"/>
    <s v="NO"/>
  </r>
  <r>
    <n v="150000017"/>
    <s v="150000017FS00"/>
    <s v="150000017-C48"/>
    <x v="0"/>
    <s v="BOLLERIA Y REPOSTERIA"/>
    <s v="INGREDIENTES REPOSTERIA"/>
    <s v="LECHE CONDENSADA NESTLE 397 G "/>
    <s v="UN"/>
    <s v="C48"/>
    <s v="Caja 48 Unidades"/>
    <s v="SECO"/>
    <s v="NFS"/>
    <n v="61222.559999999998"/>
    <x v="1"/>
    <n v="94000"/>
    <n v="-1"/>
    <s v="ACTIVO"/>
    <m/>
    <m/>
    <s v=""/>
    <m/>
    <s v="INDICAR PRECIO VTA"/>
    <s v="-"/>
    <e v="#VALUE!"/>
    <n v="19.056000000000001"/>
    <e v="#VALUE!"/>
    <s v="SI"/>
    <n v="0.1"/>
    <s v="NO"/>
  </r>
  <r>
    <n v="150000373"/>
    <s v="150000373FS00"/>
    <s v="150000373-C10"/>
    <x v="0"/>
    <s v="BOLLERIA Y REPOSTERIA"/>
    <s v="POSTRES EN POLVO"/>
    <s v="FLAN C/LECHE CARAMELO MACROFOOD 1 KG "/>
    <s v="UN"/>
    <s v="C10"/>
    <s v="Caja 10 Unidades"/>
    <s v="SECO"/>
    <s v="NFS"/>
    <n v="17073.399999999998"/>
    <x v="1"/>
    <n v="25900"/>
    <n v="-1"/>
    <s v="ACTIVO"/>
    <m/>
    <m/>
    <s v=""/>
    <m/>
    <s v="INDICAR PRECIO VTA"/>
    <s v="-"/>
    <e v="#VALUE!"/>
    <n v="10"/>
    <e v="#VALUE!"/>
    <s v="SI"/>
    <n v="0.05"/>
    <s v="NO"/>
  </r>
  <r>
    <n v="104519750"/>
    <s v="104519750FS00"/>
    <s v="104519750-C04"/>
    <x v="0"/>
    <s v="FRUTAS Y VERDURAS CONGELADAS"/>
    <s v="VERDURAS"/>
    <s v="CEBOLLA CUBOS IQF ARDO 2,5 KG "/>
    <s v="UN"/>
    <s v="C04"/>
    <s v="Caja 4 Unidades"/>
    <s v="CONGELADOS"/>
    <s v="IFS"/>
    <n v="22515.4"/>
    <x v="0"/>
    <n v="31500"/>
    <n v="-1"/>
    <s v="ACTIVO"/>
    <m/>
    <m/>
    <s v=""/>
    <m/>
    <s v="INDICAR PRECIO VTA"/>
    <s v="-"/>
    <e v="#VALUE!"/>
    <n v="10"/>
    <e v="#VALUE!"/>
    <s v="SI"/>
    <n v="0.05"/>
    <s v="NO"/>
  </r>
  <r>
    <n v="104528530"/>
    <s v="104528530FS00"/>
    <s v="104528530-C04"/>
    <x v="0"/>
    <s v="BOLLERIA Y REPOSTERIA"/>
    <s v="HELADOS"/>
    <s v="HELADO CHOCOLATE BRESLER 2,4 L "/>
    <s v="UN"/>
    <s v="C04"/>
    <s v="Caja 4 Unidades"/>
    <s v="CONGELADOS"/>
    <s v="NFS"/>
    <n v="13768"/>
    <x v="1"/>
    <n v="18500"/>
    <n v="-1"/>
    <s v="ACTIVO"/>
    <m/>
    <m/>
    <s v=""/>
    <m/>
    <s v="INDICAR PRECIO VTA"/>
    <s v="-"/>
    <e v="#VALUE!"/>
    <n v="4.72"/>
    <e v="#VALUE!"/>
    <s v="SI"/>
    <n v="0.05"/>
    <s v="NO"/>
  </r>
  <r>
    <n v="150000311"/>
    <s v="150000311FS00"/>
    <s v="150000311-UN"/>
    <x v="0"/>
    <s v="BOLLERIA Y REPOSTERIA"/>
    <s v="INGREDIENTES REPOSTERIA"/>
    <s v="GELATINA COLAPES HOJA 1 KG "/>
    <s v="UN"/>
    <s v="UN"/>
    <s v="Unidad"/>
    <s v="SECO"/>
    <s v="NFS"/>
    <n v="30296.799999999999"/>
    <x v="1"/>
    <n v="48000"/>
    <n v="-1"/>
    <s v="ACTIVO"/>
    <m/>
    <m/>
    <s v=""/>
    <m/>
    <s v="INDICAR PRECIO VTA"/>
    <s v="-"/>
    <e v="#VALUE!"/>
    <n v="1"/>
    <e v="#VALUE!"/>
    <s v="NO"/>
    <n v="0.15"/>
    <s v="NO"/>
  </r>
  <r>
    <n v="104521770"/>
    <s v="104521770FS00"/>
    <s v="104521770-C04"/>
    <x v="0"/>
    <s v="FRUTAS Y VERDURAS CONGELADAS"/>
    <s v="VERDURAS"/>
    <s v="CHOCLO GRANO IQF ARDO 2,5 KG "/>
    <s v="UN"/>
    <s v="C04"/>
    <s v="Caja 4 Unidades"/>
    <s v="CONGELADOS"/>
    <s v="IFS"/>
    <n v="18536"/>
    <x v="1"/>
    <n v="27700"/>
    <n v="-1"/>
    <s v="ACTIVO"/>
    <m/>
    <m/>
    <s v=""/>
    <m/>
    <s v="INDICAR PRECIO VTA"/>
    <s v="-"/>
    <e v="#VALUE!"/>
    <n v="10"/>
    <e v="#VALUE!"/>
    <s v="SI"/>
    <n v="0.1"/>
    <s v="NO"/>
  </r>
  <r>
    <n v="104303300"/>
    <s v="104303300FS00"/>
    <s v="104303300-C10"/>
    <x v="0"/>
    <s v="FRUTAS Y VERDURAS CONGELADAS"/>
    <s v="JUGOS Y PULPAS"/>
    <s v="PULPA JUGO FRAMBUESA 1 KG "/>
    <s v="UN"/>
    <s v="C10"/>
    <s v="Caja 10 Unidades"/>
    <s v="CONGELADOS"/>
    <s v="NFS"/>
    <n v="36169.269999999997"/>
    <x v="1"/>
    <n v="60000"/>
    <n v="-1"/>
    <s v="ACTIVO"/>
    <m/>
    <m/>
    <s v=""/>
    <m/>
    <s v="INDICAR PRECIO VTA"/>
    <s v="-"/>
    <e v="#VALUE!"/>
    <n v="10"/>
    <e v="#VALUE!"/>
    <s v="SI"/>
    <n v="0.05"/>
    <s v="NO"/>
  </r>
  <r>
    <n v="104528560"/>
    <s v="104528560FS00"/>
    <s v="104528560-C04"/>
    <x v="0"/>
    <s v="BOLLERIA Y REPOSTERIA"/>
    <s v="HELADOS"/>
    <s v="HELADO PIÑA BRESLER 2,4 L "/>
    <s v="UN"/>
    <s v="C04"/>
    <s v="Caja 4 Unidades"/>
    <s v="CONGELADOS"/>
    <s v="NFS"/>
    <n v="13776"/>
    <x v="1"/>
    <n v="18500"/>
    <n v="-1"/>
    <s v="ACTIVO"/>
    <m/>
    <m/>
    <s v=""/>
    <m/>
    <s v="INDICAR PRECIO VTA"/>
    <s v="-"/>
    <e v="#VALUE!"/>
    <n v="4.72"/>
    <e v="#VALUE!"/>
    <s v="SI"/>
    <n v="0.05"/>
    <s v="NO"/>
  </r>
  <r>
    <n v="104531910"/>
    <s v="104531910FS00"/>
    <s v="104531910-C12"/>
    <x v="0"/>
    <s v="LICORES"/>
    <s v="RON"/>
    <s v="RON BLANCO BARCELO 37.5° 1000CC "/>
    <s v="UN"/>
    <s v="C12"/>
    <s v="Caja 12 Unidades"/>
    <s v="SECO"/>
    <s v="NFS"/>
    <n v="44304"/>
    <x v="1"/>
    <n v="47400"/>
    <n v="-1"/>
    <s v="ACTIVO"/>
    <m/>
    <m/>
    <s v=""/>
    <m/>
    <s v="INDICAR PRECIO VTA"/>
    <s v="-"/>
    <e v="#VALUE!"/>
    <n v="17.16"/>
    <e v="#VALUE!"/>
    <s v="SI"/>
    <n v="0.03"/>
    <s v="NO"/>
  </r>
  <r>
    <n v="104351690"/>
    <s v="104351690FS00"/>
    <s v="104351690-Z92"/>
    <x v="0"/>
    <s v="APERITIVOS"/>
    <s v="EMPANADAS"/>
    <s v="EMPANADA QUESO RAVIOLERA 21 G "/>
    <s v="UN"/>
    <s v="Z92"/>
    <s v="Caja 192 Unidades"/>
    <s v="CONGELADOS"/>
    <s v="NFS"/>
    <n v="7747.89"/>
    <x v="1"/>
    <n v="9900"/>
    <n v="-1"/>
    <s v="ACTIVO"/>
    <m/>
    <m/>
    <s v=""/>
    <m/>
    <s v="INDICAR PRECIO VTA"/>
    <s v="-"/>
    <e v="#VALUE!"/>
    <n v="4.032"/>
    <e v="#VALUE!"/>
    <s v="NO"/>
    <n v="0.05"/>
    <s v="NO"/>
  </r>
  <r>
    <n v="150000001"/>
    <s v="150000001FS00"/>
    <s v="150000001-C10"/>
    <x v="0"/>
    <s v="BOLLERIA Y REPOSTERIA"/>
    <s v="POSTRES EN POLVO"/>
    <s v="FLAN C/LECHE CHOCOLATE MACROFOOD 1 KG "/>
    <s v="UN"/>
    <s v="C10"/>
    <s v="Caja 10 Unidades"/>
    <s v="SECO"/>
    <s v="NFS"/>
    <n v="16874.5"/>
    <x v="1"/>
    <n v="28900"/>
    <n v="-1"/>
    <s v="ACTIVO"/>
    <m/>
    <m/>
    <s v=""/>
    <m/>
    <s v="INDICAR PRECIO VTA"/>
    <s v="-"/>
    <e v="#VALUE!"/>
    <n v="10"/>
    <e v="#VALUE!"/>
    <s v="SI"/>
    <n v="7.0000000000000007E-2"/>
    <s v="NO"/>
  </r>
  <r>
    <n v="104518970"/>
    <s v="104518970FS00"/>
    <s v="104518970-C10"/>
    <x v="0"/>
    <s v="FRUTAS Y VERDURAS CONGELADAS"/>
    <s v="JUGOS Y PULPAS"/>
    <s v="PULPA JUGO MANGO C/AZUCAR 1 KG "/>
    <s v="UN"/>
    <s v="C10"/>
    <s v="Caja 10 Unidades"/>
    <s v="CONGELADOS"/>
    <s v="NFS"/>
    <n v="24081"/>
    <x v="1"/>
    <n v="41000"/>
    <n v="-1"/>
    <s v="ACTIVO"/>
    <m/>
    <m/>
    <s v=""/>
    <m/>
    <s v="INDICAR PRECIO VTA"/>
    <s v="-"/>
    <e v="#VALUE!"/>
    <n v="10"/>
    <e v="#VALUE!"/>
    <s v="SI"/>
    <n v="0.05"/>
    <s v="NO"/>
  </r>
  <r>
    <n v="104533180"/>
    <s v="104533180FS00"/>
    <s v="104533180-C12"/>
    <x v="0"/>
    <s v="BOLLERIA Y REPOSTERIA"/>
    <s v="CREMAS"/>
    <s v="CREMA LACTOFIL MULTIPROPOSITO 35% 1L CSM "/>
    <s v="UN"/>
    <s v="C12"/>
    <s v="Caja 12 Unidades"/>
    <s v="FRIO"/>
    <s v="IFS"/>
    <n v="27816"/>
    <x v="1"/>
    <n v="50400"/>
    <n v="-1"/>
    <s v="ACTIVO"/>
    <m/>
    <m/>
    <s v=""/>
    <m/>
    <s v="INDICAR PRECIO VTA"/>
    <s v="-"/>
    <e v="#VALUE!"/>
    <n v="12.12"/>
    <e v="#VALUE!"/>
    <s v="SI"/>
    <n v="0.1"/>
    <s v="NO"/>
  </r>
  <r>
    <n v="104515110"/>
    <s v="104515110FS00"/>
    <s v="104515110-C04"/>
    <x v="0"/>
    <s v="FRUTAS Y VERDURAS CONGELADAS"/>
    <s v="VERDURAS"/>
    <s v="POROTO VERDE C/FRANC IQF ARDO 2,5 KG "/>
    <s v="UN"/>
    <s v="C04"/>
    <s v="Caja 4 Unidades"/>
    <s v="CONGELADOS"/>
    <s v="IFS"/>
    <n v="12873.52"/>
    <x v="1"/>
    <n v="27000"/>
    <n v="-1"/>
    <s v="ACTIVO"/>
    <m/>
    <m/>
    <s v=""/>
    <m/>
    <s v="INDICAR PRECIO VTA"/>
    <s v="-"/>
    <e v="#VALUE!"/>
    <n v="10"/>
    <e v="#VALUE!"/>
    <s v="SI"/>
    <n v="0.1"/>
    <s v="NO"/>
  </r>
  <r>
    <n v="104532510"/>
    <s v="104532510FS00"/>
    <s v="104532510-UN"/>
    <x v="0"/>
    <s v="BOLLERIA Y REPOSTERIA"/>
    <s v="POSTRES LISTOS"/>
    <s v="TORTA PANQUEQUE NARANJA CONGELADA "/>
    <s v="UN"/>
    <s v="UN"/>
    <s v="Unidad"/>
    <s v="CONGELADOS"/>
    <s v="NFS"/>
    <n v="7600"/>
    <x v="1"/>
    <n v="12800"/>
    <n v="-1"/>
    <s v="ACTIVO"/>
    <m/>
    <m/>
    <s v=""/>
    <m/>
    <s v="INDICAR PRECIO VTA"/>
    <s v="-"/>
    <e v="#VALUE!"/>
    <n v="1.2"/>
    <e v="#VALUE!"/>
    <s v="SI"/>
    <n v="0.2"/>
    <s v="NO"/>
  </r>
  <r>
    <n v="150000392"/>
    <s v="150000392FS00"/>
    <s v="150000392-C12"/>
    <x v="0"/>
    <s v="BOLLERIA Y REPOSTERIA"/>
    <s v="INGREDIENTES REPOSTERIA"/>
    <s v="POLVO HORNEAR IMPERIAL TARRO 750 G "/>
    <s v="UN"/>
    <s v="C12"/>
    <s v="Caja 12 Unidades"/>
    <s v="SECO"/>
    <s v="NFS"/>
    <n v="49061.04"/>
    <x v="1"/>
    <n v="56000"/>
    <n v="-1"/>
    <s v="ACTIVO"/>
    <m/>
    <m/>
    <s v=""/>
    <m/>
    <s v="INDICAR PRECIO VTA"/>
    <s v="-"/>
    <e v="#VALUE!"/>
    <n v="9"/>
    <e v="#VALUE!"/>
    <s v="SI"/>
    <n v="0.05"/>
    <s v="NO"/>
  </r>
  <r>
    <n v="104310440"/>
    <s v="104310440FS00"/>
    <s v="104310440-C10"/>
    <x v="0"/>
    <s v="FRUTAS Y VERDURAS CONGELADAS"/>
    <s v="JUGOS Y PULPAS"/>
    <s v="PULPA JUGO PIÑA 1 KG "/>
    <s v="UN"/>
    <s v="C10"/>
    <s v="Caja 10 Unidades"/>
    <s v="CONGELADOS"/>
    <s v="NFS"/>
    <n v="24045.84"/>
    <x v="1"/>
    <n v="41000"/>
    <n v="-1"/>
    <s v="ACTIVO"/>
    <m/>
    <m/>
    <s v=""/>
    <m/>
    <s v="INDICAR PRECIO VTA"/>
    <s v="-"/>
    <e v="#VALUE!"/>
    <n v="10"/>
    <e v="#VALUE!"/>
    <s v="SI"/>
    <n v="0.05"/>
    <s v="NO"/>
  </r>
  <r>
    <n v="104521710"/>
    <s v="104521710FS00"/>
    <s v="104521710-C48"/>
    <x v="0"/>
    <s v="BOLLERIA Y REPOSTERIA"/>
    <s v="BOLLERÍA LISTA PARA COMER"/>
    <s v="DONUT RELLENA DULCE LECHE POPPIES 66 G "/>
    <s v="UN"/>
    <s v="C48"/>
    <s v="Caja 48 Unidades"/>
    <s v="CONGELADOS"/>
    <s v="IFS"/>
    <n v="15456"/>
    <x v="1"/>
    <n v="29900"/>
    <n v="-1"/>
    <s v="ACTIVO"/>
    <m/>
    <m/>
    <s v=""/>
    <m/>
    <s v="INDICAR PRECIO VTA"/>
    <s v="-"/>
    <e v="#VALUE!"/>
    <n v="3.1680000000000001"/>
    <e v="#VALUE!"/>
    <s v="NO"/>
    <n v="0.2"/>
    <s v="NO"/>
  </r>
  <r>
    <n v="104528980"/>
    <s v="104528980FS00"/>
    <s v="104528980-Z20"/>
    <x v="0"/>
    <s v="BOLLERIA Y REPOSTERIA"/>
    <s v="BOLLERIA Y MASAS DULCES"/>
    <s v="MEDIALUNA PAGNIFIQUE 40 G "/>
    <s v="UN"/>
    <s v="Z20"/>
    <s v="Caja 120 Unidades"/>
    <s v="CONGELADOS"/>
    <s v="IFS"/>
    <n v="13080"/>
    <x v="1"/>
    <n v="24900"/>
    <n v="-1"/>
    <s v="ACTIVO (R)"/>
    <m/>
    <m/>
    <s v=""/>
    <m/>
    <s v="INDICAR PRECIO VTA"/>
    <s v="-"/>
    <e v="#VALUE!"/>
    <n v="4.2"/>
    <e v="#VALUE!"/>
    <s v="NO"/>
    <n v="0.15"/>
    <s v="NO"/>
  </r>
  <r>
    <n v="104531960"/>
    <s v="104531960FS00"/>
    <s v="104531960-C06"/>
    <x v="0"/>
    <s v="LICORES"/>
    <s v="VINO"/>
    <s v="VINO RVA CABERNET S. BAKUS 13° 750CC "/>
    <s v="UN"/>
    <s v="C06"/>
    <s v="Caja 6 Unidades"/>
    <s v="SECO"/>
    <s v="NFS"/>
    <n v="12732"/>
    <x v="1"/>
    <n v="17200"/>
    <n v="-1"/>
    <s v="ACTIVO"/>
    <m/>
    <m/>
    <s v=""/>
    <m/>
    <s v="INDICAR PRECIO VTA"/>
    <s v="-"/>
    <e v="#VALUE!"/>
    <n v="6.78"/>
    <e v="#VALUE!"/>
    <s v="NO"/>
    <n v="0.05"/>
    <s v="NO"/>
  </r>
  <r>
    <n v="104527450"/>
    <s v="104527450FS00"/>
    <s v="104527450-C24"/>
    <x v="0"/>
    <s v="PLATOS PREPARADOS"/>
    <s v="PLATOS PREPARADOS"/>
    <s v="PIZZA PEPPERONI INDIVIDUAL 160 G "/>
    <s v="UN"/>
    <s v="C24"/>
    <s v="Caja 24 Unidades"/>
    <s v="CONGELADOS"/>
    <s v="NFS"/>
    <n v="23352"/>
    <x v="1"/>
    <n v="32500"/>
    <n v="-1"/>
    <s v="ACTIVO (R)"/>
    <m/>
    <m/>
    <s v=""/>
    <m/>
    <s v="INDICAR PRECIO VTA"/>
    <s v="-"/>
    <e v="#VALUE!"/>
    <n v="3.84"/>
    <e v="#VALUE!"/>
    <s v="NO"/>
    <n v="0.15"/>
    <s v="NO"/>
  </r>
  <r>
    <n v="104532460"/>
    <s v="104532460FS00"/>
    <s v="104532460-C04"/>
    <x v="0"/>
    <s v="BOLLERIA Y REPOSTERIA"/>
    <s v="POSTRES LISTOS"/>
    <s v="TORTA DE FRAMBUESA CONGELADA "/>
    <s v="UN"/>
    <s v="C04"/>
    <s v="Caja 4 Unidades"/>
    <s v="CONGELADOS"/>
    <s v="NFS"/>
    <n v="22788"/>
    <x v="1"/>
    <n v="38000"/>
    <n v="-1"/>
    <s v="ACTIVO"/>
    <m/>
    <m/>
    <s v=""/>
    <m/>
    <s v="INDICAR PRECIO VTA"/>
    <s v="-"/>
    <e v="#VALUE!"/>
    <n v="3.92"/>
    <e v="#VALUE!"/>
    <s v="SI"/>
    <n v="0.2"/>
    <s v="NO"/>
  </r>
  <r>
    <n v="209100038"/>
    <s v="209100038FS00"/>
    <s v="209100038-C20"/>
    <x v="0"/>
    <s v="PLANT BASED"/>
    <s v="HELADOS"/>
    <s v="NOT ICE CREAM CROCANTE CHOC PALETA 70 G "/>
    <s v="UN"/>
    <s v="C20"/>
    <s v="Caja 20 Unidades"/>
    <s v="CONGELADOS"/>
    <s v="NFS"/>
    <n v="8771.11"/>
    <x v="2"/>
    <n v="14800"/>
    <n v="-1"/>
    <s v="VIAS DESCONTINUACION"/>
    <s v="VIAS DESCONTINUACION"/>
    <m/>
    <s v="HASTA AGOTAR STOCK"/>
    <m/>
    <s v="INDICAR PRECIO VTA"/>
    <s v="-"/>
    <e v="#VALUE!"/>
    <n v="1.4"/>
    <e v="#VALUE!"/>
    <s v="NO"/>
    <n v="0.1"/>
    <s v="NO"/>
  </r>
  <r>
    <n v="104532540"/>
    <s v="104532540FS00"/>
    <s v="104532540-C04"/>
    <x v="0"/>
    <s v="BOLLERIA Y REPOSTERIA"/>
    <s v="POSTRES LISTOS"/>
    <s v="TORTA TRES LECHES CONGELADA "/>
    <s v="UN"/>
    <s v="C04"/>
    <s v="Caja 4 Unidades"/>
    <s v="CONGELADOS"/>
    <s v="NFS"/>
    <n v="20988"/>
    <x v="1"/>
    <n v="34500"/>
    <n v="-1"/>
    <s v="ACTIVO"/>
    <m/>
    <m/>
    <s v=""/>
    <m/>
    <s v="INDICAR PRECIO VTA"/>
    <s v="-"/>
    <e v="#VALUE!"/>
    <n v="3.6"/>
    <e v="#VALUE!"/>
    <s v="SI"/>
    <n v="0.2"/>
    <s v="NO"/>
  </r>
  <r>
    <n v="104512560"/>
    <s v="104512560FS00"/>
    <s v="104512560-UN"/>
    <x v="0"/>
    <s v="BOLLERIA Y REPOSTERIA"/>
    <s v="INGREDIENTES REPOSTERIA"/>
    <s v="COBERTURA HELADO CHOCOLATE CAROZZI 4 KG "/>
    <s v="UN"/>
    <s v="UN"/>
    <s v="Unidad"/>
    <s v="SECO"/>
    <s v="NFS"/>
    <n v="13894.4"/>
    <x v="1"/>
    <n v="21600"/>
    <n v="-1"/>
    <s v="ACTIVO"/>
    <m/>
    <m/>
    <s v=""/>
    <m/>
    <s v="INDICAR PRECIO VTA"/>
    <s v="-"/>
    <e v="#VALUE!"/>
    <n v="4"/>
    <e v="#VALUE!"/>
    <s v="NO"/>
    <n v="0.05"/>
    <s v="NO"/>
  </r>
  <r>
    <n v="104254040"/>
    <s v="104254040FS00"/>
    <s v="104254040-C35"/>
    <x v="0"/>
    <s v="BOLLERIA Y REPOSTERIA"/>
    <s v="PANES PRE HORNEADOS"/>
    <s v="PAN CIABATTA PAGNIFIQUE 129 G "/>
    <s v="C35"/>
    <s v="C35"/>
    <s v="Caja 35 Unidades"/>
    <s v="CONGELADOS"/>
    <s v="IFS"/>
    <n v="14591.98"/>
    <x v="1"/>
    <n v="22900"/>
    <n v="-1"/>
    <s v="ACTIVO"/>
    <m/>
    <m/>
    <s v=""/>
    <m/>
    <s v="INDICAR PRECIO VTA"/>
    <s v="-"/>
    <e v="#VALUE!"/>
    <n v="4.5149999999999997"/>
    <e v="#VALUE!"/>
    <s v="NO"/>
    <n v="0.1"/>
    <s v="NO"/>
  </r>
  <r>
    <n v="104520970"/>
    <s v="104520970FS00"/>
    <s v="104520970-C48"/>
    <x v="0"/>
    <s v="BOLLERIA Y REPOSTERIA"/>
    <s v="PANES LISTOS PARA COMER"/>
    <s v="PAN HAMBURGUESA AMERICANO 10 CM "/>
    <s v="UN"/>
    <s v="C48"/>
    <s v="Caja 48 Unidades"/>
    <s v="CONGELADOS"/>
    <s v="IFS"/>
    <n v="20519.52"/>
    <x v="1"/>
    <n v="28800"/>
    <n v="-1"/>
    <s v="ACTIVO"/>
    <m/>
    <m/>
    <s v=""/>
    <m/>
    <s v="INDICAR PRECIO VTA"/>
    <s v="-"/>
    <e v="#VALUE!"/>
    <n v="3.6960000000000002"/>
    <e v="#VALUE!"/>
    <s v="NO"/>
    <n v="0.15"/>
    <s v="NO"/>
  </r>
  <r>
    <n v="104527850"/>
    <s v="104527850FS00"/>
    <s v="104527850-C48"/>
    <x v="0"/>
    <s v="BOLLERIA Y REPOSTERIA"/>
    <s v="BOLLERÍA LISTA PARA COMER"/>
    <s v="DONUT RELLENA VAINILLA CON GALLETAS 68 G "/>
    <s v="UN"/>
    <s v="C48"/>
    <s v="Caja 48 Unidades"/>
    <s v="CONGELADOS"/>
    <s v="IFS"/>
    <n v="17664"/>
    <x v="1"/>
    <n v="27900"/>
    <n v="-1"/>
    <s v="ACTIVO"/>
    <m/>
    <m/>
    <s v=""/>
    <m/>
    <s v="INDICAR PRECIO VTA"/>
    <s v="-"/>
    <e v="#VALUE!"/>
    <n v="3.36"/>
    <e v="#VALUE!"/>
    <s v="NO"/>
    <n v="0.15"/>
    <s v="NO"/>
  </r>
  <r>
    <n v="104532470"/>
    <s v="104532470FS00"/>
    <s v="104532470-C04"/>
    <x v="0"/>
    <s v="BOLLERIA Y REPOSTERIA"/>
    <s v="POSTRES LISTOS"/>
    <s v="TORTA DURAZNO Y MANJAR CONGELADA "/>
    <s v="UN"/>
    <s v="C04"/>
    <s v="Caja 4 Unidades"/>
    <s v="CONGELADOS"/>
    <s v="NFS"/>
    <n v="22000"/>
    <x v="1"/>
    <n v="36000"/>
    <n v="-1"/>
    <s v="ACTIVO"/>
    <m/>
    <m/>
    <s v=""/>
    <m/>
    <s v="INDICAR PRECIO VTA"/>
    <s v="-"/>
    <e v="#VALUE!"/>
    <n v="4.08"/>
    <e v="#VALUE!"/>
    <s v="SI"/>
    <n v="0.2"/>
    <s v="NO"/>
  </r>
  <r>
    <n v="104528840"/>
    <s v="104528840FS00"/>
    <s v="104528840-C10"/>
    <x v="0"/>
    <s v="APERITIVOS"/>
    <s v="OTROS APERITIVOS"/>
    <s v="FALAFEL ARDO 1 KG "/>
    <s v="UN"/>
    <s v="C10"/>
    <s v="Caja 10 Unidades"/>
    <s v="CONGELADOS"/>
    <s v="IFS"/>
    <n v="46410"/>
    <x v="1"/>
    <n v="65000"/>
    <n v="-1"/>
    <s v="ACTIVO"/>
    <m/>
    <m/>
    <s v=""/>
    <m/>
    <s v="INDICAR PRECIO VTA"/>
    <s v="-"/>
    <e v="#VALUE!"/>
    <n v="10"/>
    <e v="#VALUE!"/>
    <s v="SI"/>
    <n v="0.1"/>
    <s v="NO"/>
  </r>
  <r>
    <n v="104521100"/>
    <s v="104521100FS00"/>
    <s v="104521100-C80"/>
    <x v="0"/>
    <s v="BOLLERIA Y REPOSTERIA"/>
    <s v="BOLLERÍA LISTA PARA COMER"/>
    <s v="MINI DONUT MOSTACILLA POPPIES 31 G "/>
    <s v="UN"/>
    <s v="C80"/>
    <s v="Caja 80 Unidades"/>
    <s v="CONGELADOS"/>
    <s v="IFS"/>
    <n v="13800.8"/>
    <x v="1"/>
    <n v="20500"/>
    <n v="-1"/>
    <s v="ACTIVO"/>
    <m/>
    <m/>
    <s v=""/>
    <m/>
    <s v="INDICAR PRECIO VTA"/>
    <s v="-"/>
    <e v="#VALUE!"/>
    <n v="2.88"/>
    <e v="#VALUE!"/>
    <s v="NO"/>
    <n v="0.15"/>
    <s v="NO"/>
  </r>
  <r>
    <n v="104529530"/>
    <s v="104529530FS00"/>
    <s v="104529530-C48"/>
    <x v="0"/>
    <s v="BOLLERIA Y REPOSTERIA"/>
    <s v="BOLLERÍA LISTA PARA COMER"/>
    <s v="COCADA CON CHOCOLATE POPPIES 70 G "/>
    <s v="UN"/>
    <s v="C48"/>
    <s v="Caja 48 Unidades"/>
    <s v="CONGELADOS"/>
    <s v="IFS"/>
    <n v="14592"/>
    <x v="1"/>
    <n v="27900"/>
    <n v="-1"/>
    <s v="ACTIVO"/>
    <m/>
    <m/>
    <s v=""/>
    <m/>
    <s v="INDICAR PRECIO VTA"/>
    <s v="-"/>
    <e v="#VALUE!"/>
    <n v="3.36"/>
    <e v="#VALUE!"/>
    <s v="NO"/>
    <n v="0.2"/>
    <s v="NO"/>
  </r>
  <r>
    <n v="104254150"/>
    <s v="104254150FS00"/>
    <s v="104254150-C48"/>
    <x v="0"/>
    <s v="BOLLERIA Y REPOSTERIA"/>
    <s v="BOLLERÍA LISTA PARA COMER"/>
    <s v="DONUT RELLENA CHOCOLATE POPPIES 71 G "/>
    <s v="C48"/>
    <s v="C48"/>
    <s v="Caja 48 Unidades"/>
    <s v="CONGELADOS"/>
    <s v="IFS"/>
    <n v="15439.11"/>
    <x v="1"/>
    <n v="24700"/>
    <n v="-1"/>
    <s v="ACTIVO"/>
    <m/>
    <m/>
    <s v=""/>
    <m/>
    <s v="INDICAR PRECIO VTA"/>
    <s v="-"/>
    <e v="#VALUE!"/>
    <n v="3.4"/>
    <e v="#VALUE!"/>
    <s v="NO"/>
    <n v="0.2"/>
    <s v="NO"/>
  </r>
  <r>
    <n v="104524570"/>
    <s v="104524570FS00"/>
    <s v="104524570-AJ"/>
    <x v="0"/>
    <s v="BOLLERIA Y REPOSTERIA"/>
    <s v="INGREDIENTES REPOSTERIA"/>
    <s v="AZUCAR FLOR IANSA 25 KG "/>
    <s v="AJ"/>
    <s v="AJ"/>
    <s v="Saco"/>
    <s v="SECO"/>
    <s v="NFS"/>
    <n v="27340"/>
    <x v="1"/>
    <n v="37500"/>
    <n v="-1"/>
    <s v="ACTIVO"/>
    <m/>
    <m/>
    <s v=""/>
    <m/>
    <s v="INDICAR PRECIO VTA"/>
    <s v="-"/>
    <e v="#VALUE!"/>
    <n v="25"/>
    <e v="#VALUE!"/>
    <s v="NO"/>
    <n v="0.03"/>
    <s v="NO"/>
  </r>
  <r>
    <n v="102300260"/>
    <s v="102300260FS00"/>
    <s v="102300260-C12"/>
    <x v="0"/>
    <s v="BOLLERIA Y REPOSTERIA"/>
    <s v="INGREDIENTES REPOSTERIA"/>
    <s v="NUTELLA 350 G "/>
    <s v="UN"/>
    <s v="C12"/>
    <s v="Caja 12 Unidades"/>
    <s v="SECO"/>
    <s v="FIB"/>
    <n v="34769.399999999994"/>
    <x v="0"/>
    <n v="65000"/>
    <n v="-1"/>
    <s v="ACTIVO"/>
    <m/>
    <m/>
    <s v=""/>
    <m/>
    <s v="INDICAR PRECIO VTA"/>
    <s v="-"/>
    <e v="#VALUE!"/>
    <n v="4.2"/>
    <e v="#VALUE!"/>
    <s v="SI"/>
    <n v="0.17"/>
    <s v="NO"/>
  </r>
  <r>
    <n v="105154770"/>
    <s v="105154770FS00"/>
    <s v="105154770-C48"/>
    <x v="0"/>
    <s v="BOLLERIA Y REPOSTERIA"/>
    <s v="BOLLERÍA LISTA PARA COMER"/>
    <s v="DONUT RELLENA FRAMBUESA POPPIES 68 G "/>
    <s v="UN"/>
    <s v="C48"/>
    <s v="Caja 48 Unidades"/>
    <s v="CONGELADOS"/>
    <s v="IFS"/>
    <n v="16384.800000000003"/>
    <x v="1"/>
    <n v="25600"/>
    <n v="-1"/>
    <s v="ACTIVO"/>
    <m/>
    <m/>
    <s v=""/>
    <m/>
    <s v="INDICAR PRECIO VTA"/>
    <s v="-"/>
    <e v="#VALUE!"/>
    <n v="3.4079999999999999"/>
    <e v="#VALUE!"/>
    <s v="NO"/>
    <n v="0.2"/>
    <s v="NO"/>
  </r>
  <r>
    <n v="105154610"/>
    <s v="105154610FS00"/>
    <s v="105154610-C30"/>
    <x v="0"/>
    <s v="BOLLERIA Y REPOSTERIA"/>
    <s v="BOLLERÍA LISTA PARA COMER"/>
    <s v="VOLCAN CHOCOLATE BERLYS 80 G "/>
    <s v="UN"/>
    <s v="C30"/>
    <s v="Caja 30 Unidades"/>
    <s v="CONGELADOS"/>
    <s v="IFS"/>
    <n v="18528"/>
    <x v="1"/>
    <n v="25800"/>
    <n v="-1"/>
    <s v="ACTIVO"/>
    <m/>
    <m/>
    <s v=""/>
    <m/>
    <s v="INDICAR PRECIO VTA"/>
    <s v="-"/>
    <e v="#VALUE!"/>
    <n v="2.4"/>
    <e v="#VALUE!"/>
    <s v="NO"/>
    <n v="0.15"/>
    <s v="NO"/>
  </r>
  <r>
    <n v="104521090"/>
    <s v="104521090FS00"/>
    <s v="104521090-Z60"/>
    <x v="0"/>
    <s v="BOLLERIA Y REPOSTERIA"/>
    <s v="BOLLERÍA LISTA PARA COMER"/>
    <s v="PROFITEROL CREMA POPPIES 12,5 G "/>
    <s v="UN"/>
    <s v="Z60"/>
    <s v="Caja 160 Unidades"/>
    <s v="CONGELADOS"/>
    <s v="IFS"/>
    <n v="7515.2"/>
    <x v="1"/>
    <n v="11500"/>
    <n v="-1"/>
    <s v="ACTIVO"/>
    <m/>
    <m/>
    <s v=""/>
    <m/>
    <s v="INDICAR PRECIO VTA"/>
    <s v="-"/>
    <e v="#VALUE!"/>
    <n v="2.2400000000000002"/>
    <e v="#VALUE!"/>
    <s v="NO"/>
    <n v="0.15"/>
    <s v="NO"/>
  </r>
  <r>
    <n v="104523160"/>
    <s v="104523160FS00"/>
    <s v="104523160-C36"/>
    <x v="0"/>
    <s v="BOLLERIA Y REPOSTERIA"/>
    <s v="BOLLERÍA LISTA PARA COMER"/>
    <s v="MIX DE DONUT RELLENAS POPPIES 68 G "/>
    <s v="UN"/>
    <s v="C36"/>
    <s v="Caja 36 Unidades"/>
    <s v="CONGELADOS"/>
    <s v="IFS"/>
    <n v="13968"/>
    <x v="1"/>
    <n v="21500"/>
    <n v="-1"/>
    <s v="ACTIVO"/>
    <m/>
    <m/>
    <s v=""/>
    <m/>
    <s v="INDICAR PRECIO VTA"/>
    <s v="-"/>
    <e v="#VALUE!"/>
    <n v="2.448"/>
    <e v="#VALUE!"/>
    <s v="NO"/>
    <n v="0.2"/>
    <s v="NO"/>
  </r>
  <r>
    <n v="104523150"/>
    <s v="104523150FS00"/>
    <s v="104523150-C72"/>
    <x v="0"/>
    <s v="BOLLERIA Y REPOSTERIA"/>
    <s v="BOLLERÍA LISTA PARA COMER"/>
    <s v="MACARONS POPPIES 11 G "/>
    <s v="UN"/>
    <s v="C72"/>
    <s v="Caja 72 Unidades"/>
    <s v="CONGELADOS"/>
    <s v="IFS"/>
    <n v="16920"/>
    <x v="1"/>
    <n v="28600"/>
    <n v="-1"/>
    <s v="ACTIVO"/>
    <m/>
    <m/>
    <s v=""/>
    <m/>
    <s v="INDICAR PRECIO VTA"/>
    <s v="-"/>
    <e v="#VALUE!"/>
    <n v="0.79200000000000004"/>
    <e v="#VALUE!"/>
    <s v="NO"/>
    <n v="0.2"/>
    <s v="NO"/>
  </r>
  <r>
    <n v="104351590"/>
    <s v="104351590FS00"/>
    <s v="104351590-Z00"/>
    <x v="0"/>
    <s v="BOLLERIA Y REPOSTERIA"/>
    <s v="BOLLERIA Y MASAS DULCES"/>
    <s v="MINI TOP HOJALDRE CHOCOLATE BERLYS 55 G "/>
    <s v="Z00"/>
    <s v="Z00"/>
    <s v="Caja 100 Unidades"/>
    <s v="CONGELADOS"/>
    <s v="IFS"/>
    <n v="17314.38"/>
    <x v="1"/>
    <n v="26400"/>
    <n v="-1"/>
    <s v="ACTIVO"/>
    <m/>
    <m/>
    <s v=""/>
    <m/>
    <s v="INDICAR PRECIO VTA"/>
    <s v="-"/>
    <e v="#VALUE!"/>
    <n v="5.4"/>
    <e v="#VALUE!"/>
    <s v="NO"/>
    <n v="0.15"/>
    <s v="NO"/>
  </r>
  <r>
    <n v="104510640"/>
    <s v="104510640FS00"/>
    <s v="104510640-UN"/>
    <x v="0"/>
    <s v="BOLLERIA Y REPOSTERIA"/>
    <s v="MANJAR Y DULCE DE LECHE"/>
    <s v="DULCE DE LECHE REPOST SANTA FE 10 KG "/>
    <s v="UN"/>
    <s v="UN"/>
    <s v="Unidad"/>
    <s v="SECO"/>
    <s v="IFS"/>
    <n v="18652.919999999998"/>
    <x v="1"/>
    <n v="28600"/>
    <n v="-1"/>
    <s v="ACTIVO"/>
    <m/>
    <m/>
    <s v=""/>
    <m/>
    <s v="INDICAR PRECIO VTA"/>
    <s v="-"/>
    <e v="#VALUE!"/>
    <n v="10"/>
    <e v="#VALUE!"/>
    <s v="NO"/>
    <n v="0.05"/>
    <s v="NO"/>
  </r>
  <r>
    <n v="201350000"/>
    <s v="201350000FS00"/>
    <s v="201350000-C16"/>
    <x v="0"/>
    <s v="BOLLERIA Y REPOSTERIA"/>
    <s v="INGREDIENTES REPOSTERIA"/>
    <s v="CACAO AMARGO COPACABANA 150 G BOLSA "/>
    <s v="UN"/>
    <s v="C16"/>
    <s v="Caja 16 Unidades"/>
    <s v="SECO"/>
    <s v="FIB"/>
    <n v="10705"/>
    <x v="1"/>
    <n v="18000"/>
    <n v="-1"/>
    <s v="ACTIVO"/>
    <m/>
    <m/>
    <s v=""/>
    <m/>
    <s v="INDICAR PRECIO VTA"/>
    <s v="-"/>
    <e v="#VALUE!"/>
    <n v="2.4"/>
    <e v="#VALUE!"/>
    <s v="NO"/>
    <n v="0.05"/>
    <s v="NO"/>
  </r>
  <r>
    <n v="105154040"/>
    <s v="105154040FS00"/>
    <s v="105154040-C80"/>
    <x v="0"/>
    <s v="BOLLERIA Y REPOSTERIA"/>
    <s v="BOLLERÍA LISTA PARA COMER"/>
    <s v="MINI DONUT CHOCO PEPITAS POPPIES 31 G "/>
    <s v="C80"/>
    <s v="C80"/>
    <s v="Caja 80 Unidades"/>
    <s v="CONGELADOS"/>
    <s v="IFS"/>
    <n v="13156.35"/>
    <x v="1"/>
    <n v="25400"/>
    <n v="-1"/>
    <s v="ACTIVO"/>
    <m/>
    <m/>
    <s v=""/>
    <m/>
    <s v="INDICAR PRECIO VTA"/>
    <s v="-"/>
    <e v="#VALUE!"/>
    <n v="2.8"/>
    <e v="#VALUE!"/>
    <s v="NO"/>
    <n v="0.2"/>
    <s v="NO"/>
  </r>
  <r>
    <n v="104518330"/>
    <s v="104518330FS00"/>
    <s v="104518330-C30"/>
    <x v="0"/>
    <s v="BOLLERIA Y REPOSTERIA"/>
    <s v="BOLLERÍA LISTA PARA COMER"/>
    <s v="WAFFLE BERLYS 90 G "/>
    <s v="UN"/>
    <s v="C30"/>
    <s v="Caja 30 Unidades"/>
    <s v="CONGELADOS"/>
    <s v="IFS"/>
    <n v="18152.100000000002"/>
    <x v="1"/>
    <n v="26900"/>
    <n v="-1"/>
    <s v="ACTIVO"/>
    <m/>
    <m/>
    <s v=""/>
    <m/>
    <s v="INDICAR PRECIO VTA"/>
    <s v="-"/>
    <e v="#VALUE!"/>
    <n v="2.7"/>
    <e v="#VALUE!"/>
    <s v="NO"/>
    <n v="0.15"/>
    <s v="NO"/>
  </r>
  <r>
    <n v="104522660"/>
    <s v="104522660FS00"/>
    <s v="104522660-Y40"/>
    <x v="0"/>
    <s v="BOLLERIA Y REPOSTERIA"/>
    <s v="PANES LISTOS PARA COMER"/>
    <s v="PAN HAMBURGUESA 10 CM BRIOCHE "/>
    <s v="UN"/>
    <s v="Y40"/>
    <s v="Caja 240 Unidades"/>
    <s v="CONGELADOS"/>
    <s v="IFS"/>
    <n v="32640"/>
    <x v="1"/>
    <n v="49000"/>
    <n v="-1"/>
    <s v="ACTIVO"/>
    <m/>
    <m/>
    <s v=""/>
    <m/>
    <s v="INDICAR PRECIO VTA"/>
    <s v="-"/>
    <e v="#VALUE!"/>
    <n v="17.760000000000002"/>
    <e v="#VALUE!"/>
    <s v="NO"/>
    <n v="0.05"/>
    <s v="NO"/>
  </r>
  <r>
    <n v="104521720"/>
    <s v="104521720FS00"/>
    <s v="104521720-Z80"/>
    <x v="0"/>
    <s v="BOLLERIA Y REPOSTERIA"/>
    <s v="PANES LISTOS PARA COMER"/>
    <s v="PAN HAMBURGUESA 12 CM BRIOCHE "/>
    <s v="UN"/>
    <s v="Z80"/>
    <s v="Caja 180 Unidades"/>
    <s v="CONGELADOS"/>
    <s v="IFS"/>
    <n v="30060"/>
    <x v="1"/>
    <n v="44500"/>
    <n v="-1"/>
    <s v="ACTIVO"/>
    <m/>
    <m/>
    <s v=""/>
    <m/>
    <s v="INDICAR PRECIO VTA"/>
    <s v="-"/>
    <e v="#VALUE!"/>
    <n v="14.76"/>
    <e v="#VALUE!"/>
    <s v="NO"/>
    <n v="0.1"/>
    <s v="NO"/>
  </r>
  <r>
    <n v="104523170"/>
    <s v="104523170FS00"/>
    <s v="104523170-Z12"/>
    <x v="0"/>
    <s v="BOLLERIA Y REPOSTERIA"/>
    <s v="BOLLERÍA LISTA PARA COMER"/>
    <s v="MIX DE MINI DONUT POPPIES 18 G "/>
    <s v="UN"/>
    <s v="Z12"/>
    <s v="Caja 112 Unidades"/>
    <s v="CONGELADOS"/>
    <s v="IFS"/>
    <n v="17472"/>
    <x v="1"/>
    <n v="27800"/>
    <n v="-1"/>
    <s v="ACTIVO"/>
    <m/>
    <m/>
    <s v=""/>
    <m/>
    <s v="INDICAR PRECIO VTA"/>
    <s v="-"/>
    <e v="#VALUE!"/>
    <n v="2.016"/>
    <e v="#VALUE!"/>
    <s v="NO"/>
    <n v="0.2"/>
    <s v="NO"/>
  </r>
  <r>
    <n v="104532500"/>
    <s v="104532500FS00"/>
    <s v="104532500-C04"/>
    <x v="0"/>
    <s v="BOLLERIA Y REPOSTERIA"/>
    <s v="POSTRES LISTOS"/>
    <s v="TORTA MOUSSE MANJAR CONGELADA "/>
    <s v="UN"/>
    <s v="C04"/>
    <s v="Caja 4 Unidades"/>
    <s v="CONGELADOS"/>
    <s v="NFS"/>
    <n v="19388"/>
    <x v="1"/>
    <n v="32000"/>
    <n v="-1"/>
    <s v="ACTIVO"/>
    <m/>
    <m/>
    <s v=""/>
    <m/>
    <s v="INDICAR PRECIO VTA"/>
    <s v="-"/>
    <e v="#VALUE!"/>
    <n v="3.4"/>
    <e v="#VALUE!"/>
    <s v="SI"/>
    <n v="0.2"/>
    <s v="NO"/>
  </r>
  <r>
    <n v="105154330"/>
    <s v="105154330FS00"/>
    <s v="105154330-C60"/>
    <x v="0"/>
    <s v="BOLLERIA Y REPOSTERIA"/>
    <s v="BOLLERÍA LISTA PARA COMER"/>
    <s v="BROWNIE POPPIES 60 G "/>
    <s v="C60"/>
    <s v="C60"/>
    <s v="Caja 60 Unidades"/>
    <s v="CONGELADOS"/>
    <s v="IFS"/>
    <n v="17396.11"/>
    <x v="1"/>
    <n v="34200"/>
    <n v="-1"/>
    <s v="ACTIVO"/>
    <m/>
    <m/>
    <s v=""/>
    <m/>
    <s v="INDICAR PRECIO VTA"/>
    <s v="-"/>
    <e v="#VALUE!"/>
    <n v="3.6"/>
    <e v="#VALUE!"/>
    <s v="NO"/>
    <n v="0.2"/>
    <s v="NO"/>
  </r>
  <r>
    <n v="104532530"/>
    <s v="104532530FS00"/>
    <s v="104532530-C04"/>
    <x v="0"/>
    <s v="BOLLERIA Y REPOSTERIA"/>
    <s v="POSTRES LISTOS"/>
    <s v="TORTA SELVA NEGRA CONGELADA "/>
    <s v="UN"/>
    <s v="C04"/>
    <s v="Caja 4 Unidades"/>
    <s v="CONGELADOS"/>
    <s v="NFS"/>
    <n v="22388"/>
    <x v="1"/>
    <n v="37500"/>
    <n v="-1"/>
    <s v="ACTIVO"/>
    <m/>
    <m/>
    <s v=""/>
    <m/>
    <s v="INDICAR PRECIO VTA"/>
    <s v="-"/>
    <e v="#VALUE!"/>
    <n v="3.6"/>
    <e v="#VALUE!"/>
    <s v="SI"/>
    <n v="0.2"/>
    <s v="NO"/>
  </r>
  <r>
    <n v="104516860"/>
    <s v="104516860FS00"/>
    <s v="104516860-C24"/>
    <x v="0"/>
    <s v="BEBIDAS"/>
    <s v="AGUAS"/>
    <s v="AGUA MIN C/GAS VIDRIO SPELLEGRINO 505 ML "/>
    <s v="UN"/>
    <s v="C24"/>
    <s v="Caja 24 Unidades"/>
    <s v="SECO"/>
    <s v="NFS"/>
    <n v="26637.840000000004"/>
    <x v="0"/>
    <n v="38500"/>
    <n v="-1"/>
    <s v="ACTIVO"/>
    <m/>
    <m/>
    <s v=""/>
    <m/>
    <s v="INDICAR PRECIO VTA"/>
    <s v="-"/>
    <e v="#VALUE!"/>
    <n v="12.12"/>
    <e v="#VALUE!"/>
    <s v="NO"/>
    <n v="0.05"/>
    <s v="NO"/>
  </r>
  <r>
    <n v="104515580"/>
    <s v="104515580FS00"/>
    <s v="104515580-C42"/>
    <x v="0"/>
    <s v="BOLLERIA Y REPOSTERIA"/>
    <s v="PANES PRE HORNEADOS"/>
    <s v="CROISSANT PLUS 100 G "/>
    <s v="UN"/>
    <s v="C42"/>
    <s v="Caja 42 Unidades"/>
    <s v="CONGELADOS"/>
    <s v="IFS"/>
    <n v="14740.32"/>
    <x v="1"/>
    <n v="22400"/>
    <n v="-1"/>
    <s v="ACTIVO"/>
    <m/>
    <m/>
    <s v=""/>
    <m/>
    <s v="INDICAR PRECIO VTA"/>
    <s v="-"/>
    <e v="#VALUE!"/>
    <n v="4.2"/>
    <e v="#VALUE!"/>
    <s v="NO"/>
    <n v="0.15"/>
    <s v="NO"/>
  </r>
  <r>
    <n v="104527970"/>
    <s v="104527970FS00"/>
    <s v="104527970-C12"/>
    <x v="0"/>
    <s v="PLANT BASED"/>
    <s v="BEBIDAS VEGETALES"/>
    <s v="NOT MILK CHOCOLATE 1 L "/>
    <s v="UN"/>
    <s v="C12"/>
    <s v="Caja 12 Unidades"/>
    <s v="SECO"/>
    <s v="NFS"/>
    <n v="21432"/>
    <x v="1"/>
    <n v="31000"/>
    <n v="-1"/>
    <s v="ACTIVO"/>
    <m/>
    <m/>
    <s v=""/>
    <m/>
    <s v="INDICAR PRECIO VTA"/>
    <s v="-"/>
    <e v="#VALUE!"/>
    <n v="12"/>
    <e v="#VALUE!"/>
    <s v="SI"/>
    <n v="0.05"/>
    <s v="NO"/>
  </r>
  <r>
    <n v="104529120"/>
    <s v="104529120FS00"/>
    <s v="104529120-C10"/>
    <x v="0"/>
    <s v="OTROS ABARROTES"/>
    <s v="TORTILLAS DE MAIZ"/>
    <s v="TORTILLAS ZANAFOODS 28 CM 12 UDS. "/>
    <s v="UN"/>
    <s v="C10"/>
    <s v="Caja 10 Unidades"/>
    <s v="SECO"/>
    <s v="IFS"/>
    <n v="18670"/>
    <x v="0"/>
    <n v="27990"/>
    <n v="-1"/>
    <s v="ACTIVO"/>
    <m/>
    <m/>
    <s v=""/>
    <m/>
    <s v="INDICAR PRECIO VTA"/>
    <s v="-"/>
    <e v="#VALUE!"/>
    <n v="9.4"/>
    <e v="#VALUE!"/>
    <s v="SI"/>
    <n v="7.0000000000000007E-2"/>
    <s v="NO"/>
  </r>
  <r>
    <n v="104532550"/>
    <s v="104532550FS00"/>
    <s v="104532550-UN"/>
    <x v="0"/>
    <s v="BOLLERIA Y REPOSTERIA"/>
    <s v="BOLLERÍA LISTA PARA COMER"/>
    <s v="TORTA DE TRUFA CONGELADA "/>
    <s v="UN"/>
    <s v="UN"/>
    <s v="Unidad"/>
    <s v="CONGELADOS"/>
    <s v="NFS"/>
    <n v="10844"/>
    <x v="2"/>
    <n v="18000"/>
    <n v="-1"/>
    <s v="VIAS DESCONTINUACION"/>
    <s v="VIAS DESCONTINUACION"/>
    <m/>
    <s v="HASTA AGOTAR STOCK"/>
    <m/>
    <s v="INDICAR PRECIO VTA"/>
    <s v="-"/>
    <e v="#VALUE!"/>
    <n v="1.89"/>
    <e v="#VALUE!"/>
    <s v="SI"/>
    <n v="0.2"/>
    <s v="NO"/>
  </r>
  <r>
    <n v="104510620"/>
    <s v="104510620FS00"/>
    <s v="104510620-UN"/>
    <x v="0"/>
    <s v="BOLLERIA Y REPOSTERIA"/>
    <s v="MANJAR Y DULCE DE LECHE"/>
    <s v="DULCE DE LECHE HELAD SANTA FE 10 KG "/>
    <s v="UN"/>
    <s v="UN"/>
    <s v="Unidad"/>
    <s v="SECO"/>
    <s v="IFS"/>
    <n v="22472.080000000002"/>
    <x v="1"/>
    <n v="32000"/>
    <n v="-1"/>
    <s v="ACTIVO"/>
    <m/>
    <m/>
    <s v=""/>
    <m/>
    <s v="INDICAR PRECIO VTA"/>
    <s v="-"/>
    <e v="#VALUE!"/>
    <n v="10"/>
    <e v="#VALUE!"/>
    <s v="NO"/>
    <n v="0.05"/>
    <s v="NO"/>
  </r>
  <r>
    <n v="104300450"/>
    <s v="104300450FS00"/>
    <s v="104300450-C04"/>
    <x v="0"/>
    <s v="FRUTAS Y VERDURAS CONGELADAS"/>
    <s v="FRUTAS"/>
    <s v="FRUTILLA IQF 2,5 KG "/>
    <s v="UN"/>
    <s v="C04"/>
    <s v="Caja 4 Unidades"/>
    <s v="CONGELADOS"/>
    <s v="NFS"/>
    <n v="28162.98"/>
    <x v="1"/>
    <n v="40000"/>
    <n v="-1"/>
    <s v="ACTIVO"/>
    <m/>
    <m/>
    <s v=""/>
    <m/>
    <s v="INDICAR PRECIO VTA"/>
    <s v="-"/>
    <e v="#VALUE!"/>
    <n v="10"/>
    <e v="#VALUE!"/>
    <s v="SI"/>
    <n v="0.05"/>
    <s v="NO"/>
  </r>
  <r>
    <n v="150001771"/>
    <s v="150001771FS00"/>
    <s v="150001771-C05"/>
    <x v="0"/>
    <s v="BOLLERIA Y REPOSTERIA"/>
    <s v="MERMELADAS Y DULCES"/>
    <s v="DULCE MEMBRILLO PERELLO 1 KG "/>
    <s v="UN"/>
    <s v="C05"/>
    <s v="Caja 5 Unidades"/>
    <s v="SECO"/>
    <s v="NFS"/>
    <n v="9187.4"/>
    <x v="1"/>
    <n v="12900"/>
    <n v="-1"/>
    <s v="ACTIVO"/>
    <m/>
    <m/>
    <s v=""/>
    <m/>
    <s v="INDICAR PRECIO VTA"/>
    <s v="-"/>
    <e v="#VALUE!"/>
    <n v="5"/>
    <e v="#VALUE!"/>
    <s v="SI"/>
    <n v="0.05"/>
    <s v="NO"/>
  </r>
  <r>
    <n v="104254140"/>
    <s v="104254140FS00"/>
    <s v="104254140-C72"/>
    <x v="0"/>
    <s v="BOLLERIA Y REPOSTERIA"/>
    <s v="BOLLERÍA LISTA PARA COMER"/>
    <s v="PROFITEROL BAÑADO CHOC POPPIES 17,5 G "/>
    <s v="C72"/>
    <s v="C72"/>
    <s v="Caja 72 Unidades"/>
    <s v="CONGELADOS"/>
    <s v="IFS"/>
    <n v="9508.24"/>
    <x v="1"/>
    <n v="14400"/>
    <n v="-1"/>
    <s v="ACTIVO"/>
    <m/>
    <m/>
    <s v=""/>
    <m/>
    <s v="INDICAR PRECIO VTA"/>
    <s v="-"/>
    <e v="#VALUE!"/>
    <n v="1.25"/>
    <e v="#VALUE!"/>
    <s v="NO"/>
    <n v="0.2"/>
    <s v="NO"/>
  </r>
  <r>
    <n v="104529460"/>
    <s v="104529460FS00"/>
    <s v="104529460-Z10"/>
    <x v="0"/>
    <s v="BOLLERIA Y REPOSTERIA"/>
    <s v="BOLLERÍA LISTA PARA COMER"/>
    <s v="BARQUILLO CON CHOCOLATE POPPIES "/>
    <s v="UN"/>
    <s v="Z10"/>
    <s v="Caja 110 Unidades"/>
    <s v="CONGELADOS"/>
    <s v="IFS"/>
    <n v="6270"/>
    <x v="1"/>
    <n v="12500"/>
    <n v="-1"/>
    <s v="ACTIVO"/>
    <m/>
    <m/>
    <s v=""/>
    <m/>
    <s v="INDICAR PRECIO VTA"/>
    <s v="-"/>
    <e v="#VALUE!"/>
    <n v="0.99"/>
    <e v="#VALUE!"/>
    <s v="NO"/>
    <n v="0.2"/>
    <s v="NO"/>
  </r>
  <r>
    <n v="104518710"/>
    <s v="104518710FS00"/>
    <s v="104518710-C48"/>
    <x v="0"/>
    <s v="BOLLERIA Y REPOSTERIA"/>
    <s v="BOLLERÍA LISTA PARA COMER"/>
    <s v="DONUT RELLENA CREMA POPPIES 71 G "/>
    <s v="UN"/>
    <s v="C48"/>
    <s v="Caja 48 Unidades"/>
    <s v="CONGELADOS"/>
    <s v="IFS"/>
    <n v="16816.800000000003"/>
    <x v="1"/>
    <n v="25600"/>
    <n v="-1"/>
    <s v="ACTIVO"/>
    <m/>
    <m/>
    <s v=""/>
    <m/>
    <s v="INDICAR PRECIO VTA"/>
    <s v="-"/>
    <e v="#VALUE!"/>
    <n v="3.4079999999999999"/>
    <e v="#VALUE!"/>
    <s v="NO"/>
    <n v="0.2"/>
    <s v="NO"/>
  </r>
  <r>
    <n v="104533190"/>
    <s v="104533190FS00"/>
    <s v="104533190-C12"/>
    <x v="0"/>
    <s v="BOLLERIA Y REPOSTERIA"/>
    <s v="CREMAS"/>
    <s v="CREMA LACTOFIL BKI 1 LT CSM "/>
    <s v="UN"/>
    <s v="C12"/>
    <s v="Caja 12 Unidades"/>
    <s v="FRIO"/>
    <s v="IFS"/>
    <n v="26004"/>
    <x v="1"/>
    <n v="42000"/>
    <n v="-1"/>
    <s v="ACTIVO"/>
    <m/>
    <m/>
    <s v=""/>
    <m/>
    <s v="INDICAR PRECIO VTA"/>
    <s v="-"/>
    <e v="#VALUE!"/>
    <n v="12.96"/>
    <e v="#VALUE!"/>
    <s v="SI"/>
    <n v="0.1"/>
    <s v="NO"/>
  </r>
  <r>
    <n v="104532450"/>
    <s v="104532450FS00"/>
    <s v="104532450-UN"/>
    <x v="0"/>
    <s v="BOLLERIA Y REPOSTERIA"/>
    <s v="BOLLERÍA LISTA PARA COMER"/>
    <s v="PIE DE LIMON CONGELADO "/>
    <s v="UN"/>
    <s v="UN"/>
    <s v="Unidad"/>
    <s v="CONGELADOS"/>
    <s v="NFS"/>
    <n v="7071"/>
    <x v="2"/>
    <n v="10900"/>
    <n v="-1"/>
    <s v="VIAS DESCONTINUACION"/>
    <s v="VIAS DESCONTINUACION"/>
    <m/>
    <s v="HASTA AGOTAR STOCK"/>
    <m/>
    <s v="INDICAR PRECIO VTA"/>
    <s v="-"/>
    <e v="#VALUE!"/>
    <n v="1.1299999999999999"/>
    <e v="#VALUE!"/>
    <s v="SI"/>
    <n v="0.2"/>
    <s v="NO"/>
  </r>
  <r>
    <n v="104537580"/>
    <s v="104537580FS00"/>
    <s v="104537580-C32"/>
    <x v="0"/>
    <s v="BOLLERIA Y REPOSTERIA"/>
    <s v="BOLLERÍA LISTA PARA COMER"/>
    <s v="CHOC CHIP COOKIE POPPIES "/>
    <s v="UN"/>
    <s v="C32"/>
    <s v="Caja 32 Unidades"/>
    <s v="CONGELADOS"/>
    <s v="IFS"/>
    <n v="15712"/>
    <x v="1"/>
    <n v="22000"/>
    <n v="-1"/>
    <s v="NPI"/>
    <m/>
    <m/>
    <s v=""/>
    <m/>
    <s v="INDICAR PRECIO VTA"/>
    <s v="-"/>
    <e v="#VALUE!"/>
    <n v="2.56"/>
    <e v="#VALUE!"/>
    <s v="SI"/>
    <n v="7.0000000000000007E-2"/>
    <s v="NO"/>
  </r>
  <r>
    <n v="104537600"/>
    <s v="104537600FS00"/>
    <s v="104537600-C32"/>
    <x v="0"/>
    <s v="BOLLERIA Y REPOSTERIA"/>
    <s v="BOLLERÍA LISTA PARA COMER"/>
    <s v="DOBLE CHOC COOKIE POPPIES "/>
    <s v="UN"/>
    <s v="C32"/>
    <s v="Caja 32 Unidades"/>
    <s v="CONGELADOS"/>
    <s v="IFS"/>
    <n v="17664"/>
    <x v="1"/>
    <n v="23000"/>
    <n v="-1"/>
    <s v="NPI"/>
    <m/>
    <m/>
    <s v=""/>
    <m/>
    <s v="INDICAR PRECIO VTA"/>
    <s v="-"/>
    <e v="#VALUE!"/>
    <n v="2.56"/>
    <e v="#VALUE!"/>
    <s v="SI"/>
    <n v="7.0000000000000007E-2"/>
    <s v="NO"/>
  </r>
  <r>
    <n v="104529470"/>
    <s v="104529470FS00"/>
    <s v="104529470-X75"/>
    <x v="0"/>
    <s v="BOLLERIA Y REPOSTERIA"/>
    <s v="BOLLERÍA LISTA PARA COMER"/>
    <s v="MINI PALMERA DE AZUCAR  POPPIES "/>
    <s v="UN"/>
    <s v="X75"/>
    <s v="Caja 375 Unidades"/>
    <s v="CONGELADOS"/>
    <s v="IFS"/>
    <n v="12375"/>
    <x v="1"/>
    <n v="20700"/>
    <n v="-1"/>
    <s v="ACTIVO"/>
    <m/>
    <m/>
    <s v=""/>
    <m/>
    <s v="INDICAR PRECIO VTA"/>
    <s v="-"/>
    <e v="#VALUE!"/>
    <n v="1.875"/>
    <e v="#VALUE!"/>
    <s v="NO"/>
    <n v="0.2"/>
    <s v="NO"/>
  </r>
  <r>
    <n v="101310213"/>
    <s v="101310213FS00"/>
    <s v="101310213-C10"/>
    <x v="0"/>
    <s v="BOLLERIA Y REPOSTERIA"/>
    <s v="INGREDIENTES REPOSTERIA"/>
    <s v="CACAO AMARGO EDRA 1 KG "/>
    <s v="UN"/>
    <s v="C10"/>
    <s v="Caja 10 Unidades"/>
    <s v="SECO"/>
    <s v="FIB"/>
    <n v="27741.010000000002"/>
    <x v="1"/>
    <n v="49000"/>
    <n v="-1"/>
    <s v="ACTIVO"/>
    <m/>
    <m/>
    <s v=""/>
    <m/>
    <s v="INDICAR PRECIO VTA"/>
    <s v="-"/>
    <e v="#VALUE!"/>
    <n v="10"/>
    <e v="#VALUE!"/>
    <s v="SI"/>
    <n v="0.1"/>
    <s v="NO"/>
  </r>
  <r>
    <n v="104524450"/>
    <s v="104524450FS00"/>
    <s v="104524450-C30"/>
    <x v="0"/>
    <s v="BOLLERIA Y REPOSTERIA"/>
    <s v="BOLLERÍA LISTA PARA COMER"/>
    <s v="MUFFIN CHOCOLATE CHIPS 60 G "/>
    <s v="UN"/>
    <s v="C30"/>
    <s v="Caja 30 Unidades"/>
    <s v="CONGELADOS"/>
    <s v="NFS"/>
    <n v="9914.7000000000007"/>
    <x v="0"/>
    <n v="14400"/>
    <n v="-1"/>
    <s v="ACTIVO"/>
    <m/>
    <m/>
    <s v=""/>
    <m/>
    <s v="INDICAR PRECIO VTA"/>
    <s v="-"/>
    <e v="#VALUE!"/>
    <n v="1.8"/>
    <e v="#VALUE!"/>
    <s v="NO"/>
    <n v="7.0000000000000007E-2"/>
    <s v="NO"/>
  </r>
  <r>
    <n v="104524470"/>
    <s v="104524470FS00"/>
    <s v="104524470-C30"/>
    <x v="0"/>
    <s v="BOLLERIA Y REPOSTERIA"/>
    <s v="BOLLERÍA LISTA PARA COMER"/>
    <s v="MUFFIN ARANDANO FRAMBUESA 60 G "/>
    <s v="UN"/>
    <s v="C30"/>
    <s v="Caja 30 Unidades"/>
    <s v="CONGELADOS"/>
    <s v="NFS"/>
    <n v="9906"/>
    <x v="0"/>
    <n v="14400"/>
    <n v="-1"/>
    <s v="ACTIVO"/>
    <m/>
    <m/>
    <s v=""/>
    <m/>
    <s v="INDICAR PRECIO VTA"/>
    <s v="-"/>
    <e v="#VALUE!"/>
    <n v="1.8"/>
    <e v="#VALUE!"/>
    <s v="NO"/>
    <n v="7.0000000000000007E-2"/>
    <s v="NO"/>
  </r>
  <r>
    <n v="101820108"/>
    <s v="101820108FS00"/>
    <s v="101820108-C24"/>
    <x v="0"/>
    <s v="BOLLERIA Y REPOSTERIA"/>
    <s v="SALSAS Y TOPPINGS"/>
    <s v="SALSA CHOCOLATE HERSHEY'S 680 G "/>
    <s v="UN"/>
    <s v="C24"/>
    <s v="Caja 24 Unidades"/>
    <s v="SECO"/>
    <s v="FIB"/>
    <n v="48204.959999999999"/>
    <x v="1"/>
    <n v="67000"/>
    <n v="-1"/>
    <s v="ACTIVO"/>
    <m/>
    <m/>
    <s v=""/>
    <m/>
    <s v="INDICAR PRECIO VTA"/>
    <s v="-"/>
    <e v="#VALUE!"/>
    <n v="16.32"/>
    <e v="#VALUE!"/>
    <s v="SI"/>
    <n v="0.05"/>
    <s v="NO"/>
  </r>
  <r>
    <n v="104517120"/>
    <s v="104517120FS00"/>
    <s v="104517120-UN"/>
    <x v="0"/>
    <s v="BOLLERIA Y REPOSTERIA"/>
    <s v="HELADOS"/>
    <s v="HELADO VAINILLA DIET COPPELIA 4,5 L "/>
    <s v="UN"/>
    <s v="UN"/>
    <s v="Unidad"/>
    <s v="CONGELADOS"/>
    <s v="NFS"/>
    <n v="11047.48"/>
    <x v="1"/>
    <n v="15900"/>
    <n v="-1"/>
    <s v="ACTIVO"/>
    <m/>
    <m/>
    <s v=""/>
    <m/>
    <s v="INDICAR PRECIO VTA"/>
    <s v="-"/>
    <e v="#VALUE!"/>
    <n v="2.9"/>
    <e v="#VALUE!"/>
    <s v="NO"/>
    <n v="0.1"/>
    <s v="NO"/>
  </r>
  <r>
    <n v="104537940"/>
    <s v="104537940FS00"/>
    <s v="104537940-C63"/>
    <x v="0"/>
    <s v="BOLLERIA Y REPOSTERIA"/>
    <s v="BOLLERÍA LISTA PARA COMER"/>
    <s v="ROLLO DE CANELA GLASEADO 114 G"/>
    <s v="UN"/>
    <s v="C63"/>
    <s v="Caja 63 Unidades"/>
    <s v="CONGELADOS"/>
    <s v="NFS"/>
    <n v="34020"/>
    <x v="1"/>
    <n v="47250"/>
    <n v="-1"/>
    <s v="NPI"/>
    <m/>
    <m/>
    <s v=""/>
    <m/>
    <s v="INDICAR PRECIO VTA"/>
    <s v="-"/>
    <e v="#VALUE!"/>
    <n v="6.93"/>
    <e v="#VALUE!"/>
    <s v="SI"/>
    <n v="0.1"/>
    <s v="NO"/>
  </r>
  <r>
    <n v="209100160"/>
    <s v="209100160FS00"/>
    <s v="209100160-C12"/>
    <x v="0"/>
    <s v="PLATOS PREPARADOS"/>
    <s v="PLATOS PREPARADOS"/>
    <s v="PIZZA CONGELADA MARGARITA 12X410G"/>
    <s v="UN"/>
    <s v="C12"/>
    <s v="Caja 12 Unidades"/>
    <s v="CONGELADOS"/>
    <s v="FIB"/>
    <n v="25143"/>
    <x v="1"/>
    <n v="50400"/>
    <n v="-1"/>
    <s v="ACTIVO"/>
    <m/>
    <m/>
    <s v=""/>
    <m/>
    <s v="INDICAR PRECIO VTA"/>
    <s v="-"/>
    <e v="#VALUE!"/>
    <n v="4.92"/>
    <e v="#VALUE!"/>
    <s v="SI"/>
    <n v="0.1"/>
    <s v="NO"/>
  </r>
  <r>
    <n v="209100161"/>
    <s v="209100161FS00"/>
    <s v="209100161-C12"/>
    <x v="0"/>
    <s v="PLATOS PREPARADOS"/>
    <s v="PLATOS PREPARADOS"/>
    <s v="PIZZA CONGELADA JAMON CHAMPIÑONES 12X440"/>
    <s v="UN"/>
    <s v="C12"/>
    <s v="Caja 12 Unidades"/>
    <s v="CONGELADOS"/>
    <s v="FIB"/>
    <n v="28805.18"/>
    <x v="1"/>
    <n v="50400"/>
    <n v="-1"/>
    <s v="ACTIVO"/>
    <m/>
    <m/>
    <s v=""/>
    <m/>
    <s v="INDICAR PRECIO VTA"/>
    <s v="-"/>
    <e v="#VALUE!"/>
    <n v="5.28"/>
    <e v="#VALUE!"/>
    <s v="SI"/>
    <n v="0.1"/>
    <s v="NO"/>
  </r>
  <r>
    <n v="209100162"/>
    <s v="209100162FS00"/>
    <s v="209100162-C12"/>
    <x v="0"/>
    <s v="PLATOS PREPARADOS"/>
    <s v="PLATOS PREPARADOS"/>
    <s v="PIZZA CONGELADA 5 QUESOS 12X410G"/>
    <s v="UN"/>
    <s v="C12"/>
    <s v="Caja 12 Unidades"/>
    <s v="CONGELADOS"/>
    <s v="FIB"/>
    <n v="26297.89"/>
    <x v="2"/>
    <n v="50400"/>
    <n v="-1"/>
    <s v="VIAS DESCONTINUACION"/>
    <s v="VIAS DESCONTINUACION"/>
    <m/>
    <s v="HASTA AGOTAR STOCK"/>
    <m/>
    <s v="INDICAR PRECIO VTA"/>
    <s v="-"/>
    <e v="#VALUE!"/>
    <n v="4.92"/>
    <e v="#VALUE!"/>
    <s v="SI"/>
    <n v="0.1"/>
    <s v="NO"/>
  </r>
  <r>
    <n v="209100163"/>
    <s v="209100163FS00"/>
    <s v="209100163-C12"/>
    <x v="0"/>
    <s v="PLATOS PREPARADOS"/>
    <s v="PLATOS PREPARADOS"/>
    <s v="PIZZA CONGELADA SALAMI 12X410G"/>
    <s v="UN"/>
    <s v="C12"/>
    <s v="Caja 12 Unidades"/>
    <s v="CONGELADOS"/>
    <s v="FIB"/>
    <n v="28812.48"/>
    <x v="1"/>
    <n v="50400"/>
    <n v="-1"/>
    <s v="ACTIVO"/>
    <m/>
    <m/>
    <s v=""/>
    <m/>
    <s v="INDICAR PRECIO VTA"/>
    <s v="-"/>
    <e v="#VALUE!"/>
    <n v="4.92"/>
    <e v="#VALUE!"/>
    <s v="SI"/>
    <n v="0.1"/>
    <s v="NO"/>
  </r>
  <r>
    <n v="104538630"/>
    <s v="104538630FS00"/>
    <s v="104538630-C30"/>
    <x v="0"/>
    <s v="APERITIVOS"/>
    <s v="EMPANADAS"/>
    <s v="EMPANADA PINO CARNE MOLIDA 180 G ARTEMASA (C30)"/>
    <s v="UN"/>
    <s v="C30"/>
    <s v="Caja 30 Unidades"/>
    <s v="CONGELADOS"/>
    <s v="NFS"/>
    <n v="26400"/>
    <x v="1"/>
    <n v="33000"/>
    <n v="-1"/>
    <s v="NPI"/>
    <m/>
    <m/>
    <s v=""/>
    <m/>
    <s v="INDICAR PRECIO VTA"/>
    <s v="-"/>
    <e v="#VALUE!"/>
    <n v="5.4"/>
    <e v="#VALUE!"/>
    <s v="NO"/>
    <n v="0.05"/>
    <s v="NO"/>
  </r>
  <r>
    <n v="104538640"/>
    <s v="104538640FS00"/>
    <s v="104538640-C30"/>
    <x v="0"/>
    <s v="APERITIVOS"/>
    <s v="EMPANADAS"/>
    <s v="EMPANADA QUESO HOJA 160 G ARTEMASA (C30)"/>
    <s v="UN"/>
    <s v="C30"/>
    <s v="Caja 30 Unidades"/>
    <s v="CONGELADOS"/>
    <s v="NFS"/>
    <n v="35130"/>
    <x v="1"/>
    <n v="42000"/>
    <n v="-1"/>
    <s v="NPI"/>
    <m/>
    <m/>
    <s v=""/>
    <m/>
    <s v="INDICAR PRECIO VTA"/>
    <s v="-"/>
    <e v="#VALUE!"/>
    <n v="4.8"/>
    <e v="#VALUE!"/>
    <s v="NO"/>
    <n v="0.05"/>
    <s v="NO"/>
  </r>
  <r>
    <n v="104538650"/>
    <s v="104538650FS00"/>
    <s v="104538650-C15"/>
    <x v="0"/>
    <s v="APERITIVOS"/>
    <s v="EMPANADAS"/>
    <s v="CHAPARRITA HOJA CRUDA 160 G ARTEMASA (C15)"/>
    <s v="UN"/>
    <s v="C15"/>
    <s v="Caja 15 Unidades"/>
    <s v="CONGELADOS"/>
    <s v="NFS"/>
    <n v="14745"/>
    <x v="1"/>
    <n v="18000"/>
    <n v="-1"/>
    <s v="NPI"/>
    <m/>
    <m/>
    <s v=""/>
    <m/>
    <s v="INDICAR PRECIO VTA"/>
    <s v="-"/>
    <e v="#VALUE!"/>
    <n v="2.4"/>
    <e v="#VALUE!"/>
    <s v="NO"/>
    <n v="0.05"/>
    <s v="NO"/>
  </r>
  <r>
    <n v="104538780"/>
    <s v="104538780FS00"/>
    <s v="104538780-C02"/>
    <x v="0"/>
    <s v="BOLLERIA Y REPOSTERIA"/>
    <s v="POSTRES LISTOS"/>
    <s v="TORTA HOJARASCA CONGELADA (C02)          "/>
    <s v="UN"/>
    <s v="C02"/>
    <s v="Caja 2 Unidades"/>
    <s v="CONGELADOS"/>
    <s v="NFS"/>
    <n v="22976"/>
    <x v="1"/>
    <n v="38000"/>
    <n v="-1"/>
    <s v="NPI"/>
    <m/>
    <m/>
    <s v=""/>
    <m/>
    <s v="INDICAR PRECIO VTA"/>
    <s v="-"/>
    <e v="#VALUE!"/>
    <n v="3.24"/>
    <e v="#VALUE!"/>
    <s v="SI"/>
    <n v="0.2"/>
    <s v="NO"/>
  </r>
  <r>
    <n v="104538790"/>
    <s v="104538790FS00"/>
    <s v="104538790-C02"/>
    <x v="0"/>
    <s v="BOLLERIA Y REPOSTERIA"/>
    <s v="POSTRES LISTOS"/>
    <s v="TORTA DE TRUFA CONGELADA (C02)               "/>
    <s v="UN"/>
    <s v="C02"/>
    <s v="Caja 2 Unidades"/>
    <s v="CONGELADOS"/>
    <s v="NFS"/>
    <n v="21694"/>
    <x v="1"/>
    <n v="36000"/>
    <n v="-1"/>
    <s v="NPI"/>
    <m/>
    <m/>
    <s v=""/>
    <m/>
    <s v="INDICAR PRECIO VTA"/>
    <s v="-"/>
    <e v="#VALUE!"/>
    <n v="3.78"/>
    <e v="#VALUE!"/>
    <s v="SI"/>
    <n v="0.2"/>
    <s v="NO"/>
  </r>
  <r>
    <n v="104538800"/>
    <s v="104538800FS00"/>
    <s v="104538800-C02"/>
    <x v="0"/>
    <s v="BOLLERIA Y REPOSTERIA"/>
    <s v="POSTRES LISTOS"/>
    <s v="PIE DE LIMON CONGELADO (C02)                      "/>
    <s v="UN"/>
    <s v="C02"/>
    <s v="Caja 2 Unidades"/>
    <s v="CONGELADOS"/>
    <s v="NFS"/>
    <n v="14146"/>
    <x v="1"/>
    <n v="21800"/>
    <n v="-1"/>
    <s v="NPI"/>
    <m/>
    <m/>
    <s v=""/>
    <m/>
    <s v="INDICAR PRECIO VTA"/>
    <s v="-"/>
    <e v="#VALUE!"/>
    <n v="2.2599999999999998"/>
    <e v="#VALUE!"/>
    <s v="SI"/>
    <n v="0.2"/>
    <s v="NO"/>
  </r>
  <r>
    <n v="104538810"/>
    <s v="104538810FS00"/>
    <s v="104538810-C02"/>
    <x v="0"/>
    <s v="BOLLERIA Y REPOSTERIA"/>
    <s v="POSTRES LISTOS"/>
    <s v="KUCHEN DE MANZANA CONGELADO (C02)   "/>
    <s v="UN"/>
    <s v="C02"/>
    <s v="Caja 2 Unidades"/>
    <s v="CONGELADOS"/>
    <s v="NFS"/>
    <n v="12150"/>
    <x v="1"/>
    <n v="19800"/>
    <n v="-1"/>
    <s v="NPI"/>
    <m/>
    <m/>
    <s v=""/>
    <m/>
    <s v="INDICAR PRECIO VTA"/>
    <s v="-"/>
    <e v="#VALUE!"/>
    <n v="3.2"/>
    <e v="#VALUE!"/>
    <s v="SI"/>
    <n v="0.15"/>
    <s v="NO"/>
  </r>
  <r>
    <n v="104539310"/>
    <s v="104539310FS00"/>
    <s v="104539310-C05"/>
    <x v="0"/>
    <s v="PLANT BASED"/>
    <s v="QUESOS SEMI DUROS"/>
    <s v="NOT CHEESE MOZZARELLA 1KG"/>
    <s v="UN"/>
    <s v="C05"/>
    <s v="Caja 5 Unidades"/>
    <s v="CONGELADOS"/>
    <s v="NFS"/>
    <n v="38000"/>
    <x v="1"/>
    <n v="53000"/>
    <n v="-1"/>
    <s v="NPI"/>
    <m/>
    <m/>
    <s v=""/>
    <m/>
    <s v="INDICAR PRECIO VTA"/>
    <s v="-"/>
    <e v="#VALUE!"/>
    <n v="5"/>
    <e v="#VALUE!"/>
    <s v="SI"/>
    <n v="0.1"/>
    <s v="NO"/>
  </r>
  <r>
    <n v="104532440"/>
    <s v="104532440FS00"/>
    <s v="104532440-UN"/>
    <x v="0"/>
    <s v="BOLLERIA Y REPOSTERIA"/>
    <s v="BOLLERÍA LISTA PARA COMER"/>
    <s v="KUCHEN DE MANZANA CONGELADO "/>
    <s v="UN"/>
    <s v="UN"/>
    <s v="Unidad"/>
    <s v="CONGELADOS"/>
    <s v="NFS"/>
    <n v="6075"/>
    <x v="2"/>
    <n v="9400"/>
    <n v="-1"/>
    <s v="VIAS DESCONTINUACION"/>
    <s v="VIAS DESCONTINUACION"/>
    <m/>
    <s v="HASTA AGOTAR STOCK"/>
    <m/>
    <s v="INDICAR PRECIO VTA"/>
    <s v="-"/>
    <e v="#VALUE!"/>
    <n v="1.6"/>
    <e v="#VALUE!"/>
    <s v="SI"/>
    <n v="0.2"/>
    <s v="NO"/>
  </r>
  <r>
    <n v="104539270"/>
    <s v="104539270FS00"/>
    <s v="104539270-C24"/>
    <x v="0"/>
    <s v="SALSAS Y ADEREZOS"/>
    <s v="SALSAS ESPECIALES"/>
    <s v="CREMA DE COCO COOK THAI 400 ml"/>
    <s v="UN"/>
    <s v="C24"/>
    <s v="Caja 24 Unidades"/>
    <s v="SECO"/>
    <s v="NFS"/>
    <n v="27600"/>
    <x v="1"/>
    <n v="33600"/>
    <n v="-1"/>
    <s v="NPI"/>
    <m/>
    <m/>
    <s v=""/>
    <m/>
    <s v="INDICAR PRECIO VTA"/>
    <s v="-"/>
    <e v="#VALUE!"/>
    <n v="9.6"/>
    <e v="#VALUE!"/>
    <s v="SI"/>
    <n v="0.03"/>
    <s v="NO"/>
  </r>
  <r>
    <n v="104539280"/>
    <s v="104539280FS00"/>
    <s v="104539280-C30"/>
    <x v="0"/>
    <s v="OTROS ABARROTES"/>
    <s v="PASTAS"/>
    <s v="FIDEOS DE ARROZ ANCHO 5MM SUREE"/>
    <s v="UN"/>
    <s v="C30"/>
    <s v="Caja 30 Unidades"/>
    <s v="SECO"/>
    <s v="NFS"/>
    <n v="41700"/>
    <x v="1"/>
    <n v="56700"/>
    <n v="-1"/>
    <s v="NPI"/>
    <m/>
    <m/>
    <s v=""/>
    <m/>
    <s v="INDICAR PRECIO VTA"/>
    <s v="-"/>
    <e v="#VALUE!"/>
    <n v="12"/>
    <e v="#VALUE!"/>
    <s v="SI"/>
    <n v="0.05"/>
    <s v="NO"/>
  </r>
  <r>
    <n v="104539370"/>
    <s v="104539370FS00"/>
    <s v="104539370-C12"/>
    <x v="0"/>
    <s v="SALSAS Y ADEREZOS"/>
    <s v="SALSAS ESPECIALES"/>
    <s v="SALSA DE OSTRA SUREE 690 ml"/>
    <s v="UN"/>
    <s v="C12"/>
    <s v="Caja 12 Unidades"/>
    <s v="SECO"/>
    <s v="NFS"/>
    <n v="28680"/>
    <x v="1"/>
    <n v="44280"/>
    <n v="-1"/>
    <s v="NPI"/>
    <m/>
    <m/>
    <s v=""/>
    <m/>
    <s v="INDICAR PRECIO VTA"/>
    <s v="-"/>
    <e v="#VALUE!"/>
    <n v="8.2799999999999994"/>
    <e v="#VALUE!"/>
    <s v="SI"/>
    <n v="0.05"/>
    <s v="NO"/>
  </r>
  <r>
    <n v="104539300"/>
    <s v="104539300FS00"/>
    <s v="104539300-Z80"/>
    <x v="0"/>
    <s v="BOLLERIA Y REPOSTERIA"/>
    <s v="PANES LISTOS PARA COMER"/>
    <s v="PAN HAMBURGUESA 11 CM BRIOCHE"/>
    <s v="UN"/>
    <s v="Z80"/>
    <s v="Caja 180 Unidades"/>
    <s v="CONGELADOS"/>
    <s v="IFS"/>
    <n v="30240"/>
    <x v="2"/>
    <n v="36000"/>
    <n v="-1"/>
    <s v="VIAS DESCONTINUACION"/>
    <s v="VIAS DESCONTINUACION"/>
    <m/>
    <s v="HASTA AGOTAR STOCK"/>
    <m/>
    <s v="INDICAR PRECIO VTA"/>
    <s v="-"/>
    <e v="#VALUE!"/>
    <n v="14.76"/>
    <e v="#VALUE!"/>
    <s v="NO"/>
    <n v="0.03"/>
    <s v="NO"/>
  </r>
  <r>
    <n v="104538310"/>
    <s v="104538310FS00"/>
    <s v="104538310-C50"/>
    <x v="0"/>
    <s v="BOLLERIA Y REPOSTERIA"/>
    <s v="PANES PRE HORNEADOS"/>
    <s v="CHAPATA BOCATA 140 G"/>
    <s v="UN"/>
    <s v="C50"/>
    <s v="Caja 50 Unidades"/>
    <s v="CONGELADOS"/>
    <s v="NFS"/>
    <n v="13700"/>
    <x v="1"/>
    <n v="22000"/>
    <n v="-1"/>
    <s v="NPI"/>
    <m/>
    <m/>
    <s v=""/>
    <m/>
    <s v="INDICAR PRECIO VTA"/>
    <s v="-"/>
    <e v="#VALUE!"/>
    <n v="7"/>
    <e v="#VALUE!"/>
    <s v="NO"/>
    <n v="0.05"/>
    <s v="NO"/>
  </r>
  <r>
    <n v="104538220"/>
    <s v="104538220FS00"/>
    <s v="104538220-C76"/>
    <x v="0"/>
    <s v="BOLLERIA Y REPOSTERIA"/>
    <s v="PANES PRE HORNEADOS"/>
    <s v="MEDIA BAGUETTE 110 G"/>
    <s v="UN"/>
    <s v="C76"/>
    <s v="Caja 76 Unidades"/>
    <s v="CONGELADOS"/>
    <s v="NFS"/>
    <n v="15276"/>
    <x v="1"/>
    <n v="25000"/>
    <n v="-1"/>
    <s v="NPI"/>
    <m/>
    <m/>
    <s v=""/>
    <m/>
    <s v="INDICAR PRECIO VTA"/>
    <s v="-"/>
    <e v="#VALUE!"/>
    <n v="8.36"/>
    <e v="#VALUE!"/>
    <s v="NO"/>
    <n v="0.05"/>
    <s v="NO"/>
  </r>
  <r>
    <n v="104538230"/>
    <s v="104538230FS00"/>
    <s v="104538230-C05"/>
    <x v="0"/>
    <s v="BOLLERIA Y REPOSTERIA"/>
    <s v="BOLLERIA Y MASAS DULCES"/>
    <s v="CHURROS LISTOS 510 G"/>
    <s v="UN"/>
    <s v="C05"/>
    <s v="Caja 5 Unidades"/>
    <s v="CONGELADOS"/>
    <s v="NFS"/>
    <n v="13290"/>
    <x v="1"/>
    <n v="20000"/>
    <n v="-1"/>
    <s v="NPI"/>
    <m/>
    <m/>
    <s v=""/>
    <m/>
    <s v="INDICAR PRECIO VTA"/>
    <s v="-"/>
    <e v="#VALUE!"/>
    <n v="0.1"/>
    <e v="#VALUE!"/>
    <s v="NO"/>
    <n v="0.05"/>
    <s v="NO"/>
  </r>
  <r>
    <n v="104538270"/>
    <s v="104538270FS00"/>
    <s v="104538270-UN"/>
    <x v="0"/>
    <s v="BOLLERIA Y REPOSTERIA"/>
    <s v="POSTRES LISTOS"/>
    <s v="PLANCHA SABOR QUESO/FRESA 1,95 Kg"/>
    <s v="UN"/>
    <s v="UN"/>
    <s v="Unidad"/>
    <s v="CONGELADOS"/>
    <s v="NFS"/>
    <n v="9945"/>
    <x v="1"/>
    <n v="15000"/>
    <n v="-1"/>
    <s v="NPI"/>
    <m/>
    <m/>
    <s v=""/>
    <m/>
    <s v="INDICAR PRECIO VTA"/>
    <s v="-"/>
    <e v="#VALUE!"/>
    <n v="1.95"/>
    <e v="#VALUE!"/>
    <s v="SI"/>
    <n v="0.05"/>
    <s v="NO"/>
  </r>
  <r>
    <n v="104538260"/>
    <s v="104538260FS00"/>
    <s v="104538260-UN"/>
    <x v="0"/>
    <s v="BOLLERIA Y REPOSTERIA"/>
    <s v="POSTRES LISTOS"/>
    <s v="PLANCHA TRES CAPRICHOS  1,8 Kg"/>
    <s v="UN"/>
    <s v="UN"/>
    <s v="Unidad"/>
    <s v="CONGELADOS"/>
    <s v="NFS"/>
    <n v="9754"/>
    <x v="1"/>
    <n v="15000"/>
    <n v="-1"/>
    <s v="NPI"/>
    <m/>
    <m/>
    <s v=""/>
    <m/>
    <s v="INDICAR PRECIO VTA"/>
    <s v="-"/>
    <e v="#VALUE!"/>
    <n v="1.8"/>
    <e v="#VALUE!"/>
    <s v="SI"/>
    <n v="0.05"/>
    <s v="NO"/>
  </r>
  <r>
    <n v="104538280"/>
    <s v="104538280FS00"/>
    <s v="104538280-UN"/>
    <x v="0"/>
    <s v="BOLLERIA Y REPOSTERIA"/>
    <s v="POSTRES LISTOS"/>
    <s v="PLANCHA LIMÓN 2,21 Kg"/>
    <s v="UN"/>
    <s v="UN"/>
    <s v="Unidad"/>
    <s v="CONGELADOS"/>
    <s v="NFS"/>
    <n v="13962"/>
    <x v="1"/>
    <n v="21000"/>
    <n v="-1"/>
    <s v="NPI"/>
    <m/>
    <m/>
    <s v=""/>
    <m/>
    <s v="INDICAR PRECIO VTA"/>
    <s v="-"/>
    <e v="#VALUE!"/>
    <n v="2.21"/>
    <e v="#VALUE!"/>
    <s v="SI"/>
    <n v="0.05"/>
    <s v="NO"/>
  </r>
  <r>
    <n v="104538290"/>
    <s v="104538290FS00"/>
    <s v="104538290-Z00"/>
    <x v="0"/>
    <s v="BOLLERIA Y REPOSTERIA"/>
    <s v="PANES PRE HORNEADOS"/>
    <s v="PAN ROLL BLANCO 42 G"/>
    <s v="UN"/>
    <s v="Z00"/>
    <s v="Caja 100 Unidades"/>
    <s v="CONGELADOS"/>
    <s v="NFS"/>
    <n v="7500"/>
    <x v="1"/>
    <n v="13000"/>
    <n v="-1"/>
    <s v="NPI"/>
    <m/>
    <m/>
    <s v=""/>
    <m/>
    <s v="INDICAR PRECIO VTA"/>
    <s v="-"/>
    <e v="#VALUE!"/>
    <n v="4"/>
    <e v="#VALUE!"/>
    <s v="NO"/>
    <n v="0.05"/>
    <s v="NO"/>
  </r>
  <r>
    <n v="104538300"/>
    <s v="104538300FS00"/>
    <s v="104538300-Z00"/>
    <x v="0"/>
    <s v="BOLLERIA Y REPOSTERIA"/>
    <s v="PANES PRE HORNEADOS"/>
    <s v="MINIATURA CEREALES 44 G"/>
    <s v="UN"/>
    <s v="Z00"/>
    <s v="Caja 100 Unidades"/>
    <s v="CONGELADOS"/>
    <s v="NFS"/>
    <n v="9400"/>
    <x v="1"/>
    <n v="15000"/>
    <n v="-1"/>
    <s v="NPI"/>
    <m/>
    <m/>
    <s v=""/>
    <m/>
    <s v="INDICAR PRECIO VTA"/>
    <s v="-"/>
    <e v="#VALUE!"/>
    <n v="4"/>
    <e v="#VALUE!"/>
    <s v="NO"/>
    <n v="0.05"/>
    <s v="NO"/>
  </r>
  <r>
    <n v="104538240"/>
    <s v="104538240FS00"/>
    <s v="104538240-C80"/>
    <x v="0"/>
    <s v="BOLLERIA Y REPOSTERIA"/>
    <s v="PANES PRE HORNEADOS"/>
    <s v="CHAPATTA MINI 47 G"/>
    <s v="UN"/>
    <s v="C80"/>
    <s v="Caja 80 Unidades"/>
    <s v="CONGELADOS"/>
    <s v="NFS"/>
    <n v="8400"/>
    <x v="1"/>
    <n v="14000"/>
    <n v="-1"/>
    <s v="NPI"/>
    <m/>
    <m/>
    <s v=""/>
    <m/>
    <s v="INDICAR PRECIO VTA"/>
    <s v="-"/>
    <e v="#VALUE!"/>
    <n v="4"/>
    <e v="#VALUE!"/>
    <s v="NO"/>
    <n v="0.05"/>
    <s v="NO"/>
  </r>
  <r>
    <n v="104538210"/>
    <s v="104538210FS00"/>
    <s v="104538210-Z30"/>
    <x v="0"/>
    <s v="BOLLERIA Y REPOSTERIA"/>
    <s v="PANES PRE HORNEADOS"/>
    <s v="MINI PINTXO 17GR"/>
    <s v="UN"/>
    <s v="Z30"/>
    <s v="Caja 130 Unidades"/>
    <s v="CONGELADOS"/>
    <s v="NFS"/>
    <n v="6630"/>
    <x v="1"/>
    <n v="11000"/>
    <n v="-1"/>
    <s v="NPI"/>
    <m/>
    <m/>
    <s v=""/>
    <m/>
    <s v="INDICAR PRECIO VTA"/>
    <s v="-"/>
    <e v="#VALUE!"/>
    <n v="2.6"/>
    <e v="#VALUE!"/>
    <s v="NO"/>
    <n v="0.05"/>
    <s v="NO"/>
  </r>
  <r>
    <n v="104539160"/>
    <s v="104539160FS00"/>
    <s v="104539160-C06"/>
    <x v="0"/>
    <s v="APERITIVOS"/>
    <s v="OTROS APERITIVOS"/>
    <s v="AROS CEBOLLA AVIKO 1 KG 16,5 G"/>
    <s v="UN"/>
    <s v="C06"/>
    <s v="Caja 6 Unidades"/>
    <s v="CONGELADOS"/>
    <s v="IFS"/>
    <n v="18612"/>
    <x v="1"/>
    <n v="27273"/>
    <n v="-1"/>
    <s v="NPI (R)"/>
    <m/>
    <m/>
    <s v=""/>
    <m/>
    <s v="INDICAR PRECIO VTA"/>
    <s v="-"/>
    <e v="#VALUE!"/>
    <n v="6"/>
    <e v="#VALUE!"/>
    <s v="SI"/>
    <n v="0.1"/>
    <s v="NO"/>
  </r>
  <r>
    <n v="104539430"/>
    <s v="104539430FS00"/>
    <s v="104539430-UN"/>
    <x v="0"/>
    <s v="ACEITES Y VINAGRES"/>
    <s v="ACETOS BALSAMICOS"/>
    <s v="ACETO BALSAMICO SANTIAGO 5 L"/>
    <s v="UN"/>
    <s v="UN"/>
    <s v="Unidad"/>
    <s v="SECO"/>
    <s v="NFS"/>
    <n v="19990"/>
    <x v="1"/>
    <n v="25000"/>
    <n v="-1"/>
    <s v="NPI"/>
    <m/>
    <m/>
    <s v=""/>
    <m/>
    <s v="INDICAR PRECIO VTA"/>
    <s v="-"/>
    <e v="#VALUE!"/>
    <n v="5"/>
    <e v="#VALUE!"/>
    <s v="SI"/>
    <n v="0.05"/>
    <s v="NO"/>
  </r>
  <r>
    <n v="104539440"/>
    <s v="104539440FS00"/>
    <s v="104539440-C12"/>
    <x v="0"/>
    <s v="ACEITES Y VINAGRES"/>
    <s v="ACETOS BALSAMICOS"/>
    <s v="ACETO BALSAMICO SANTIAGO 250 ML"/>
    <s v="UN"/>
    <s v="C12"/>
    <s v="Caja 12 Unidades"/>
    <s v="SECO"/>
    <s v="NFS"/>
    <n v="22992"/>
    <x v="1"/>
    <n v="27000"/>
    <n v="-1"/>
    <s v="NPI"/>
    <m/>
    <m/>
    <s v=""/>
    <m/>
    <s v="INDICAR PRECIO VTA"/>
    <s v="-"/>
    <e v="#VALUE!"/>
    <n v="3"/>
    <e v="#VALUE!"/>
    <s v="SI"/>
    <n v="0.05"/>
    <s v="NO"/>
  </r>
  <r>
    <n v="104539470"/>
    <s v="104539470FS00"/>
    <s v="104539470-C12"/>
    <x v="0"/>
    <s v="ACEITES Y VINAGRES"/>
    <s v="ACEITES DE OLIVA"/>
    <s v="ACEITE OLIVA EVIRG SANTIAGO PREM 250 ML"/>
    <s v="UN"/>
    <s v="C12"/>
    <s v="Caja 12 Unidades"/>
    <s v="SECO"/>
    <s v="NFS"/>
    <n v="23484"/>
    <x v="1"/>
    <n v="51000"/>
    <n v="-1"/>
    <s v="NPI"/>
    <m/>
    <m/>
    <s v=""/>
    <m/>
    <s v="INDICAR PRECIO VTA"/>
    <s v="-"/>
    <e v="#VALUE!"/>
    <n v="5.52"/>
    <e v="#VALUE!"/>
    <s v="SI"/>
    <n v="0.05"/>
    <s v="NO"/>
  </r>
  <r>
    <n v="104539460"/>
    <s v="104539460FS00"/>
    <s v="104539460-UN"/>
    <x v="0"/>
    <s v="ACEITES Y VINAGRES"/>
    <s v="ACEITES DE OLIVA"/>
    <s v="ACEITE DE OLIVA E/VIRGEN OLIVE&amp;CO 4,85 L"/>
    <s v="UN"/>
    <s v="UN"/>
    <s v="Unidad"/>
    <s v="SECO"/>
    <s v="NFS"/>
    <n v="28490"/>
    <x v="1"/>
    <n v="45000"/>
    <n v="-1"/>
    <s v="NPI"/>
    <m/>
    <m/>
    <s v=""/>
    <m/>
    <s v="INDICAR PRECIO VTA"/>
    <s v="-"/>
    <e v="#VALUE!"/>
    <n v="4.8499999999999996"/>
    <e v="#VALUE!"/>
    <s v="SI"/>
    <n v="0.05"/>
    <s v="NO"/>
  </r>
  <r>
    <n v="104539450"/>
    <s v="104539450FS00"/>
    <s v="104539450-C12"/>
    <x v="0"/>
    <s v="ACEITES Y VINAGRES"/>
    <s v="ACEITES DE OLIVA"/>
    <s v="ACEITE DE OLIVA E/VIRGEN OLIVE&amp;CO 250 ML "/>
    <s v="UN"/>
    <s v="C12"/>
    <s v="Caja 12 Unidades"/>
    <s v="SECO"/>
    <s v="NFS"/>
    <n v="23484"/>
    <x v="1"/>
    <n v="50000"/>
    <n v="-1"/>
    <s v="NPI"/>
    <m/>
    <m/>
    <s v=""/>
    <m/>
    <s v="INDICAR PRECIO VTA"/>
    <s v="-"/>
    <e v="#VALUE!"/>
    <n v="2.76"/>
    <e v="#VALUE!"/>
    <s v="SI"/>
    <n v="0.05"/>
    <s v="NO"/>
  </r>
  <r>
    <n v="104539520"/>
    <s v="104539520FS00"/>
    <s v="104539520-C12"/>
    <x v="0"/>
    <s v="ACEITES Y VINAGRES"/>
    <s v="ACETOS BALSAMICOS"/>
    <s v="ACETO BALSAMICO OLIVE&amp;CO 250 ML "/>
    <s v="UN"/>
    <s v="C12"/>
    <s v="Caja 12 Unidades"/>
    <s v="SECO"/>
    <s v="NFS"/>
    <n v="22500"/>
    <x v="1"/>
    <n v="26000"/>
    <n v="-1"/>
    <s v="NPI"/>
    <m/>
    <m/>
    <s v=""/>
    <m/>
    <s v="INDICAR PRECIO VTA"/>
    <s v="-"/>
    <e v="#VALUE!"/>
    <n v="2.76"/>
    <e v="#VALUE!"/>
    <s v="SI"/>
    <n v="0.05"/>
    <s v="NO"/>
  </r>
  <r>
    <n v="104539410"/>
    <s v="104539410FS00"/>
    <s v="104539410-C22"/>
    <x v="0"/>
    <s v="BOLLERIA Y REPOSTERIA"/>
    <s v="HELADOS"/>
    <s v="HELADO PALETA FRUGELE PIÑA 22X60ML "/>
    <s v="UN"/>
    <s v="C22"/>
    <s v="Caja 22 Unidades"/>
    <s v="CONGELADOS"/>
    <s v="NFS"/>
    <n v="4906"/>
    <x v="1"/>
    <n v="6500"/>
    <n v="-1"/>
    <s v="NPI"/>
    <m/>
    <m/>
    <s v=""/>
    <m/>
    <s v="INDICAR PRECIO VTA"/>
    <s v="-"/>
    <e v="#VALUE!"/>
    <n v="1.54"/>
    <e v="#VALUE!"/>
    <s v="NO"/>
    <n v="0.05"/>
    <s v="NO"/>
  </r>
  <r>
    <n v="104539420"/>
    <s v="104539420FS00"/>
    <s v="104539420-C22"/>
    <x v="0"/>
    <s v="BOLLERIA Y REPOSTERIA"/>
    <s v="HELADOS"/>
    <s v="HELADO PALETA FRUGELE FRAMB 22X60ML"/>
    <s v="UN"/>
    <s v="C22"/>
    <s v="Caja 22 Unidades"/>
    <s v="CONGELADOS"/>
    <s v="NFS"/>
    <n v="4906"/>
    <x v="1"/>
    <n v="6500"/>
    <n v="-1"/>
    <s v="NPI"/>
    <m/>
    <m/>
    <s v=""/>
    <m/>
    <s v="INDICAR PRECIO VTA"/>
    <s v="-"/>
    <e v="#VALUE!"/>
    <n v="1.54"/>
    <e v="#VALUE!"/>
    <s v="NO"/>
    <n v="0.05"/>
    <s v="NO"/>
  </r>
  <r>
    <n v="104538930"/>
    <s v="104538930FS00"/>
    <s v="104538930-C48"/>
    <x v="0"/>
    <s v="BOLLERIA Y REPOSTERIA"/>
    <s v="BOLLERÍA LISTA PARA COMER"/>
    <s v="MIX DE MINI DONUT RELLENAS POPPIES 23 G "/>
    <s v="UN"/>
    <s v="C48"/>
    <s v="Caja 48 Unidades"/>
    <s v="CONGELADOS"/>
    <s v="IFS"/>
    <n v="10176"/>
    <x v="1"/>
    <n v="14400"/>
    <n v="-1"/>
    <s v="NPI"/>
    <m/>
    <m/>
    <s v=""/>
    <m/>
    <s v="INDICAR PRECIO VTA"/>
    <s v="-"/>
    <e v="#VALUE!"/>
    <n v="0.96"/>
    <e v="#VALUE!"/>
    <s v="NO"/>
    <n v="0.1"/>
    <s v="NO"/>
  </r>
  <r>
    <n v="104539170"/>
    <s v="104539170FS00"/>
    <s v="104539170-C10"/>
    <x v="0"/>
    <s v="BOLLERIA Y REPOSTERIA"/>
    <s v="MERMELADAS Y DULCES"/>
    <s v="MERMELADA DE FRUTILLA AMBROSOLI 1 KG "/>
    <s v="UN"/>
    <s v="C10"/>
    <s v="Caja 10 Unidades"/>
    <s v="SECO"/>
    <s v="NFS"/>
    <n v="29400"/>
    <x v="1"/>
    <n v="43000"/>
    <n v="-1"/>
    <s v="REEMPLAZO"/>
    <m/>
    <m/>
    <s v=""/>
    <m/>
    <s v="INDICAR PRECIO VTA"/>
    <s v="-"/>
    <e v="#VALUE!"/>
    <n v="10"/>
    <e v="#VALUE!"/>
    <s v="SI"/>
    <n v="0.05"/>
    <s v="NO"/>
  </r>
  <r>
    <n v="104539530"/>
    <s v="104539530FS00"/>
    <s v="104539530-C10"/>
    <x v="0"/>
    <s v="BOLLERIA Y REPOSTERIA"/>
    <s v="HARINAS Y SEMOLAS"/>
    <s v="ALMIDON DE MAIZ CAMSA 1 KG"/>
    <s v="UN"/>
    <s v="C10"/>
    <s v="Caja 10 Unidades"/>
    <s v="SECO"/>
    <s v="NFS"/>
    <n v="8230"/>
    <x v="1"/>
    <n v="18400"/>
    <n v="-1"/>
    <s v="NPI (R)"/>
    <m/>
    <m/>
    <s v=""/>
    <m/>
    <s v="INDICAR PRECIO VTA"/>
    <s v="-"/>
    <e v="#VALUE!"/>
    <n v="10"/>
    <e v="#VALUE!"/>
    <s v="SI"/>
    <n v="0.05"/>
    <s v="NO"/>
  </r>
  <r>
    <n v="104539580"/>
    <s v="104539580FS00"/>
    <s v="104539580-C04"/>
    <x v="0"/>
    <s v="FRUTAS Y VERDURAS CONGELADAS"/>
    <s v="VERDURAS"/>
    <s v="SWEET CORN RIBS 2,5kg"/>
    <s v="UN"/>
    <s v="C04"/>
    <s v="Caja 4 Unidades"/>
    <s v="CONGELADOS"/>
    <s v="IFS"/>
    <n v="37148"/>
    <x v="1"/>
    <n v="48000"/>
    <n v="-1"/>
    <s v="NPI"/>
    <m/>
    <m/>
    <s v=""/>
    <m/>
    <s v="INDICAR PRECIO VTA"/>
    <s v="-"/>
    <e v="#VALUE!"/>
    <n v="10"/>
    <e v="#VALUE!"/>
    <s v="NO"/>
    <n v="0.1"/>
    <s v="NO"/>
  </r>
  <r>
    <n v="150000018"/>
    <s v="150000018FS00"/>
    <s v="150000018-C48"/>
    <x v="0"/>
    <s v="BOLLERIA Y REPOSTERIA"/>
    <s v="INGREDIENTES REPOSTERIA"/>
    <s v="LECHE EVAPORADA IDEAL 400 G "/>
    <s v="UN"/>
    <s v="C48"/>
    <s v="Caja 48 Unidades"/>
    <s v="SECO"/>
    <s v="NFS"/>
    <n v="49583.520000000004"/>
    <x v="2"/>
    <n v="74000"/>
    <n v="-1"/>
    <s v="VIAS DESCONTINUACION"/>
    <s v="VIAS DESCONTINUACION"/>
    <m/>
    <s v="HASTA AGOTAR STOCK"/>
    <m/>
    <s v="INDICAR PRECIO VTA"/>
    <s v="-"/>
    <e v="#VALUE!"/>
    <n v="19.2"/>
    <e v="#VALUE!"/>
    <s v="SI"/>
    <n v="0.1"/>
    <s v="NO"/>
  </r>
  <r>
    <n v="104539570"/>
    <s v="104539570FS00"/>
    <s v="104539570-C10"/>
    <x v="0"/>
    <s v="FRUTAS Y VERDURAS CONGELADAS"/>
    <s v="VERDURAS"/>
    <s v="EDAMAME EN VAINAS 1kg"/>
    <s v="UN"/>
    <s v="C10"/>
    <s v="Caja 10 Unidades"/>
    <s v="CONGELADOS"/>
    <s v="IFS"/>
    <n v="39600"/>
    <x v="1"/>
    <n v="50000"/>
    <n v="-1"/>
    <s v="NPI"/>
    <m/>
    <m/>
    <s v=""/>
    <m/>
    <s v="INDICAR PRECIO VTA"/>
    <s v="-"/>
    <e v="#VALUE!"/>
    <n v="10"/>
    <e v="#VALUE!"/>
    <s v="NO"/>
    <n v="0.1"/>
    <s v="NO"/>
  </r>
  <r>
    <n v="104539320"/>
    <s v="104539320FS00"/>
    <s v="104539320-C04"/>
    <x v="0"/>
    <s v="PAPAS"/>
    <s v="PAPAS ESPECIALES"/>
    <s v="PAPA DUQUESA MINUTO VERDE 2,5KG"/>
    <s v="UN"/>
    <s v="C04"/>
    <s v="Caja 4 Unidades"/>
    <s v="CONGELADOS"/>
    <s v="NFS"/>
    <n v="17200"/>
    <x v="2"/>
    <n v="24300"/>
    <n v="-1"/>
    <s v="VIAS DESCONTINUACION"/>
    <s v="VIAS DESCONTINUACION"/>
    <m/>
    <s v="HASTA AGOTAR STOCK"/>
    <m/>
    <s v="INDICAR PRECIO VTA"/>
    <s v="-"/>
    <e v="#VALUE!"/>
    <n v="10"/>
    <e v="#VALUE!"/>
    <s v="SI"/>
    <n v="0.05"/>
    <s v="NO"/>
  </r>
  <r>
    <n v="201700348"/>
    <s v="201700348FS00"/>
    <s v="201700348-C07"/>
    <x v="0"/>
    <s v="SNACKS Y FRUTOS SECOS"/>
    <s v="PAPAS FRITAS"/>
    <s v="PAPAS FRITAS CASERAS MARCO POLO 380G "/>
    <s v="UN"/>
    <s v="C07"/>
    <s v="Caja 7 Unidades"/>
    <s v="SECO"/>
    <s v="FIB"/>
    <n v="4877"/>
    <x v="0"/>
    <n v="17000"/>
    <n v="-1"/>
    <s v="ACTIVO (R)"/>
    <m/>
    <m/>
    <s v=""/>
    <m/>
    <s v="INDICAR PRECIO VTA"/>
    <s v="-"/>
    <e v="#VALUE!"/>
    <n v="2.66"/>
    <e v="#VALUE!"/>
    <s v="SI"/>
    <n v="0.1"/>
    <s v="NO"/>
  </r>
  <r>
    <n v="104510140"/>
    <s v="104510140FS00"/>
    <s v="104510140-C06"/>
    <x v="0"/>
    <s v="BOLLERIA Y REPOSTERIA"/>
    <s v="INGREDIENTES REPOSTERIA"/>
    <s v="HUEVO LIQUIDO CONGELADO USA 2,27 KG "/>
    <s v="UN"/>
    <s v="C06"/>
    <s v="Caja 6 Unidades"/>
    <s v="CONGELADOS"/>
    <s v="IFS"/>
    <n v="50476.880000000005"/>
    <x v="1"/>
    <n v="78000"/>
    <n v="-1"/>
    <s v="ACTIVO"/>
    <m/>
    <m/>
    <s v=""/>
    <m/>
    <s v="INDICAR PRECIO VTA"/>
    <s v="-"/>
    <e v="#VALUE!"/>
    <n v="13.62"/>
    <e v="#VALUE!"/>
    <s v="SI"/>
    <n v="0.05"/>
    <s v="NO"/>
  </r>
  <r>
    <n v="104539260"/>
    <s v="104539260FS00"/>
    <s v="104539260-C05"/>
    <x v="0"/>
    <s v="PAPAS"/>
    <s v="PAPAS BASTON"/>
    <s v="PAPA 7 MM AVIKO 2,5 KG"/>
    <s v="UN"/>
    <s v="C05"/>
    <s v="Caja 5 Unidades"/>
    <s v="CONGELADOS"/>
    <s v="IFS"/>
    <n v="15635"/>
    <x v="1"/>
    <n v="30500"/>
    <n v="-1"/>
    <s v="NPI (R)"/>
    <m/>
    <m/>
    <s v=""/>
    <m/>
    <s v="INDICAR PRECIO VTA"/>
    <s v="-"/>
    <e v="#VALUE!"/>
    <n v="12.5"/>
    <e v="#VALUE!"/>
    <s v="SI"/>
    <n v="0.1"/>
    <s v="NO"/>
  </r>
  <r>
    <n v="201700288"/>
    <s v="201700288FS00"/>
    <s v="201700288-C75"/>
    <x v="0"/>
    <s v="SNACKS Y FRUTOS SECOS"/>
    <s v="OTROS SNACKS"/>
    <s v="RAMITAS QUESO MARCO POLO 75X42G "/>
    <s v="UN"/>
    <s v="C75"/>
    <s v="Caja 75 Unidades"/>
    <s v="SECO"/>
    <s v="FIB"/>
    <n v="6779.3200000000006"/>
    <x v="1"/>
    <n v="17000"/>
    <n v="-1"/>
    <s v="ACTIVO"/>
    <m/>
    <m/>
    <s v=""/>
    <m/>
    <s v="INDICAR PRECIO VTA"/>
    <s v="-"/>
    <e v="#VALUE!"/>
    <n v="3.15"/>
    <e v="#VALUE!"/>
    <s v="NO"/>
    <n v="0.1"/>
    <s v="NO"/>
  </r>
  <r>
    <n v="201700241"/>
    <s v="201700241FS00"/>
    <s v="201700241-C12"/>
    <x v="0"/>
    <s v="SNACKS Y FRUTOS SECOS"/>
    <s v="PAPAS FRITAS"/>
    <s v="PF RUSTICAS SAL PIMIENTA MARCO POLO 185G "/>
    <s v="UN"/>
    <s v="C12"/>
    <s v="Caja 12 Unidades"/>
    <s v="SECO"/>
    <s v="FIB"/>
    <n v="2405.7399999999998"/>
    <x v="0"/>
    <n v="26000"/>
    <n v="-1"/>
    <s v="ACTIVO (R)"/>
    <m/>
    <m/>
    <s v=""/>
    <m/>
    <s v="INDICAR PRECIO VTA"/>
    <s v="-"/>
    <e v="#VALUE!"/>
    <n v="2.2200000000000002"/>
    <e v="#VALUE!"/>
    <s v="SI"/>
    <n v="0.1"/>
    <s v="NO"/>
  </r>
  <r>
    <n v="104520990"/>
    <s v="104520990FS00"/>
    <s v="104520990-AJ"/>
    <x v="0"/>
    <s v="OTROS ABARROTES"/>
    <s v="AZUCAR Y ENDULZANTES"/>
    <s v="AZUCAR G2 IANSA 25 KG"/>
    <s v="KG"/>
    <s v="AJ"/>
    <s v="Saco"/>
    <s v="SECO"/>
    <s v="NFS"/>
    <n v="24408.5"/>
    <x v="1"/>
    <n v="35000"/>
    <n v="-1"/>
    <s v="REACTIVADO"/>
    <m/>
    <m/>
    <s v=""/>
    <m/>
    <s v="INDICAR PRECIO VTA"/>
    <s v="-"/>
    <e v="#VALUE!"/>
    <n v="25"/>
    <e v="#VALUE!"/>
    <s v="NO"/>
    <n v="0.03"/>
    <s v="NO"/>
  </r>
  <r>
    <n v="104539490"/>
    <s v="104539490FS00"/>
    <s v="104539490-C02"/>
    <x v="0"/>
    <s v="BOLLERIA Y REPOSTERIA"/>
    <s v="POSTRES LISTOS"/>
    <s v="CHEESECAKE NEW YORK FN 14 TROZOS "/>
    <s v="UN"/>
    <s v="C02"/>
    <s v="Caja 2 Unidades"/>
    <s v="CONGELADOS"/>
    <s v="NFS"/>
    <n v="33500"/>
    <x v="1"/>
    <n v="47000"/>
    <n v="-1"/>
    <s v="ACTIVO (AS)"/>
    <m/>
    <m/>
    <s v=""/>
    <m/>
    <s v="INDICAR PRECIO VTA"/>
    <s v="-"/>
    <e v="#VALUE!"/>
    <n v="4.5599999999999996"/>
    <e v="#VALUE!"/>
    <s v="SI"/>
    <n v="0.05"/>
    <s v="NO"/>
  </r>
  <r>
    <n v="104522190"/>
    <s v="104522190FS00"/>
    <s v="104522190-2Q"/>
    <x v="0"/>
    <s v="OTROS ABARROTES"/>
    <s v="MINI PORCIONES"/>
    <s v="SAL MINI PORCION RELKON 1 G "/>
    <s v="UN"/>
    <s v="2Q"/>
    <s v="Caja 2000 Unidades"/>
    <s v="SECO"/>
    <s v="NFS"/>
    <n v="3580"/>
    <x v="1"/>
    <n v="6100"/>
    <n v="-1"/>
    <s v="ACTIVO"/>
    <m/>
    <m/>
    <s v=""/>
    <m/>
    <s v="INDICAR PRECIO VTA"/>
    <s v="-"/>
    <e v="#VALUE!"/>
    <n v="2"/>
    <e v="#VALUE!"/>
    <s v="NO"/>
    <n v="0.05"/>
    <s v="NO"/>
  </r>
  <r>
    <n v="104522990"/>
    <s v="104522990FS00"/>
    <s v="104522990-V00"/>
    <x v="0"/>
    <s v="SUMINISTROS"/>
    <s v="DESECHABLES"/>
    <s v="VASO DOBLE PARED 9 OZ LAVAZZA "/>
    <s v="UN"/>
    <s v="V00"/>
    <s v="Caja 500 Unidades"/>
    <s v="SECO"/>
    <s v="NFS"/>
    <n v="40000"/>
    <x v="1"/>
    <n v="55000"/>
    <n v="-1"/>
    <s v="ACTIVO"/>
    <m/>
    <m/>
    <s v=""/>
    <m/>
    <s v="INDICAR PRECIO VTA"/>
    <s v="-"/>
    <e v="#VALUE!"/>
    <n v="7"/>
    <e v="#VALUE!"/>
    <s v="NO"/>
    <n v="0.1"/>
    <s v="NO"/>
  </r>
  <r>
    <n v="104522970"/>
    <s v="104522970FS00"/>
    <s v="104522970-V00"/>
    <x v="0"/>
    <s v="SUMINISTROS"/>
    <s v="DESECHABLES"/>
    <s v="VASO DOBLE PARED 14 OZ LAVAZZA "/>
    <s v="UN"/>
    <s v="V00"/>
    <s v="Caja 500 Unidades"/>
    <s v="SECO"/>
    <s v="NFS"/>
    <n v="46500"/>
    <x v="1"/>
    <n v="66000"/>
    <n v="-1"/>
    <s v="ACTIVO"/>
    <m/>
    <m/>
    <s v=""/>
    <m/>
    <s v="INDICAR PRECIO VTA"/>
    <s v="-"/>
    <e v="#VALUE!"/>
    <n v="9"/>
    <e v="#VALUE!"/>
    <s v="NO"/>
    <n v="0.1"/>
    <s v="NO"/>
  </r>
  <r>
    <n v="104537760"/>
    <s v="104537760FS00"/>
    <s v="104537760-1Q"/>
    <x v="0"/>
    <s v="SUMINISTROS"/>
    <s v="DESECHABLES"/>
    <s v="VASO 8 OZ RECUBIERTO EN PLA "/>
    <s v="UN"/>
    <s v="1Q"/>
    <s v="Caja 1000 Unidades"/>
    <s v="SECO"/>
    <s v="NFS"/>
    <n v="42000"/>
    <x v="1"/>
    <n v="65990"/>
    <n v="-1"/>
    <s v="NPI"/>
    <m/>
    <m/>
    <s v=""/>
    <m/>
    <s v="INDICAR PRECIO VTA"/>
    <s v="-"/>
    <e v="#VALUE!"/>
    <n v="10"/>
    <e v="#VALUE!"/>
    <s v="NO"/>
    <n v="0.1"/>
    <s v="NO"/>
  </r>
  <r>
    <n v="104516790"/>
    <s v="104516790FS00"/>
    <s v="104516790-2Q"/>
    <x v="0"/>
    <s v="SUMINISTROS"/>
    <s v="DESECHABLES"/>
    <s v="VASO 4 OZ LAVAZZA "/>
    <s v="UN"/>
    <s v="2Q"/>
    <s v="Caja 2000 Unidades"/>
    <s v="SECO"/>
    <s v="NFS"/>
    <n v="76740"/>
    <x v="1"/>
    <n v="85000"/>
    <n v="-1"/>
    <s v="ACTIVO"/>
    <m/>
    <m/>
    <s v=""/>
    <m/>
    <s v="INDICAR PRECIO VTA"/>
    <s v="-"/>
    <e v="#VALUE!"/>
    <n v="8"/>
    <e v="#VALUE!"/>
    <s v="NO"/>
    <n v="0.03"/>
    <s v="NO"/>
  </r>
  <r>
    <n v="104537750"/>
    <s v="104537750FS00"/>
    <s v="104537750-1Q"/>
    <x v="0"/>
    <s v="SUMINISTROS"/>
    <s v="DESECHABLES"/>
    <s v="VASO 12 OZ RECUBIERTO EN PLA "/>
    <s v="UN"/>
    <s v="1Q"/>
    <s v="Caja 1000 Unidades"/>
    <s v="SECO"/>
    <s v="NFS"/>
    <n v="64000"/>
    <x v="1"/>
    <n v="79990"/>
    <n v="-1"/>
    <s v="NPI"/>
    <m/>
    <m/>
    <s v=""/>
    <m/>
    <s v="INDICAR PRECIO VTA"/>
    <s v="-"/>
    <e v="#VALUE!"/>
    <n v="10"/>
    <e v="#VALUE!"/>
    <s v="NO"/>
    <n v="0.1"/>
    <s v="NO"/>
  </r>
  <r>
    <n v="104523000"/>
    <s v="104523000FS00"/>
    <s v="104523000-2Q"/>
    <x v="0"/>
    <s v="SUMINISTROS"/>
    <s v="DESECHABLES"/>
    <s v="TAPA VASO 9 OZ LAVAZZA "/>
    <s v="UN"/>
    <s v="2Q"/>
    <s v="Caja 2000 Unidades"/>
    <s v="SECO"/>
    <s v="NFS"/>
    <n v="62000"/>
    <x v="1"/>
    <n v="92428.571428571435"/>
    <n v="-1"/>
    <s v="ACTIVO (R)"/>
    <m/>
    <m/>
    <s v=""/>
    <m/>
    <s v="INDICAR PRECIO VTA"/>
    <s v="-"/>
    <e v="#VALUE!"/>
    <n v="6"/>
    <e v="#VALUE!"/>
    <s v="NO"/>
    <n v="0.1"/>
    <s v="NO"/>
  </r>
  <r>
    <n v="105201340"/>
    <s v="105201340FS00"/>
    <s v="105201340-1Q"/>
    <x v="0"/>
    <s v="SUMINISTROS"/>
    <s v="DESECHABLES"/>
    <s v="TAPA VASO 9 OZ LAVAZZA "/>
    <s v="1Q"/>
    <s v="1Q"/>
    <s v="Caja 1000 Unidades"/>
    <s v="SECO"/>
    <s v="NFS"/>
    <n v="32241.43"/>
    <x v="1"/>
    <n v="46215"/>
    <n v="-1"/>
    <s v="ACTIVO"/>
    <m/>
    <m/>
    <s v=""/>
    <m/>
    <s v="INDICAR PRECIO VTA"/>
    <s v="-"/>
    <e v="#VALUE!"/>
    <n v="1"/>
    <e v="#VALUE!"/>
    <s v="NO"/>
    <n v="0.1"/>
    <s v="NO"/>
  </r>
  <r>
    <n v="104537780"/>
    <s v="104537780FS00"/>
    <s v="104537780-1Q"/>
    <x v="0"/>
    <s v="SUMINISTROS"/>
    <s v="DESECHABLES"/>
    <s v="TAPA VASO 8 OZ CPLA BIODEGRADABLE "/>
    <s v="UN"/>
    <s v="1Q"/>
    <s v="Caja 1000 Unidades"/>
    <s v="SECO"/>
    <s v="NFS"/>
    <n v="36000"/>
    <x v="1"/>
    <n v="49990"/>
    <n v="-1"/>
    <s v="NPI"/>
    <m/>
    <m/>
    <s v=""/>
    <m/>
    <s v="INDICAR PRECIO VTA"/>
    <s v="-"/>
    <e v="#VALUE!"/>
    <n v="3"/>
    <e v="#VALUE!"/>
    <s v="NO"/>
    <n v="0.1"/>
    <s v="NO"/>
  </r>
  <r>
    <n v="104522980"/>
    <s v="104522980FS00"/>
    <s v="104522980-2Q"/>
    <x v="0"/>
    <s v="SUMINISTROS"/>
    <s v="DESECHABLES"/>
    <s v="TAPA VASO 14 OZ LAVAZZA "/>
    <s v="UN"/>
    <s v="2Q"/>
    <s v="Caja 2000 Unidades"/>
    <s v="SECO"/>
    <s v="NFS"/>
    <n v="70000"/>
    <x v="1"/>
    <n v="101672.26890756303"/>
    <n v="-1"/>
    <s v="ACTIVO"/>
    <m/>
    <m/>
    <s v=""/>
    <m/>
    <s v="INDICAR PRECIO VTA"/>
    <s v="-"/>
    <e v="#VALUE!"/>
    <n v="8"/>
    <e v="#VALUE!"/>
    <s v="NO"/>
    <n v="0.1"/>
    <s v="NO"/>
  </r>
  <r>
    <n v="104537770"/>
    <s v="104537770FS00"/>
    <s v="104537770-1Q"/>
    <x v="0"/>
    <s v="SUMINISTROS"/>
    <s v="DESECHABLES"/>
    <s v="TAPA VASO 12 OZ CPLA BIODEGRADABLE "/>
    <s v="UN"/>
    <s v="1Q"/>
    <s v="Caja 1000 Unidades"/>
    <s v="SECO"/>
    <s v="NFS"/>
    <n v="36000"/>
    <x v="1"/>
    <n v="49990"/>
    <n v="-1"/>
    <s v="NPI"/>
    <m/>
    <m/>
    <s v=""/>
    <m/>
    <s v="INDICAR PRECIO VTA"/>
    <s v="-"/>
    <e v="#VALUE!"/>
    <n v="4"/>
    <e v="#VALUE!"/>
    <s v="NO"/>
    <n v="0.1"/>
    <s v="NO"/>
  </r>
  <r>
    <n v="104537820"/>
    <s v="104537820FS00"/>
    <s v="104537820-2Q"/>
    <x v="0"/>
    <s v="SUMINISTROS"/>
    <s v="DESECHABLES"/>
    <s v="TAPA POCILLO SALSAS 2 OZ CAÑA DE AZUCAR "/>
    <s v="UN"/>
    <s v="2Q"/>
    <s v="Caja 2000 Unidades"/>
    <s v="SECO"/>
    <s v="NFS"/>
    <n v="20000"/>
    <x v="1"/>
    <n v="25990"/>
    <n v="-1"/>
    <s v="NPI"/>
    <m/>
    <m/>
    <s v=""/>
    <m/>
    <s v="INDICAR PRECIO VTA"/>
    <s v="-"/>
    <e v="#VALUE!"/>
    <n v="4"/>
    <e v="#VALUE!"/>
    <s v="NO"/>
    <n v="0.1"/>
    <s v="NO"/>
  </r>
  <r>
    <n v="104537800"/>
    <s v="104537800FS00"/>
    <s v="104537800-V00"/>
    <x v="0"/>
    <s v="SUMINISTROS"/>
    <s v="DESECHABLES"/>
    <s v="BOWL PAPEL KRAFT BLANCO 16 OZ PLA COMPOS "/>
    <s v="UN"/>
    <s v="V00"/>
    <s v="Caja 500 Unidades"/>
    <s v="SECO"/>
    <s v="NFS"/>
    <n v="74500"/>
    <x v="2"/>
    <n v="94974"/>
    <n v="-1"/>
    <s v="DESCONTINUADO"/>
    <s v="DESCONTINUADO"/>
    <m/>
    <s v="HASTA AGOTAR STOCK"/>
    <m/>
    <s v="INDICAR PRECIO VTA"/>
    <s v="-"/>
    <e v="#VALUE!"/>
    <n v="10"/>
    <e v="#VALUE!"/>
    <s v="NO"/>
    <n v="0.1"/>
    <s v="NO"/>
  </r>
  <r>
    <n v="104524490"/>
    <s v="104524490FS00"/>
    <s v="104524490-UN"/>
    <x v="0"/>
    <s v="SUMINISTROS"/>
    <s v="DESECHABLES"/>
    <s v="CUBRE CALZADO TELA 100 UDS. "/>
    <s v="UN"/>
    <s v="UN"/>
    <s v="Unidad"/>
    <s v="SECO"/>
    <s v="NFS"/>
    <n v="2796.81"/>
    <x v="1"/>
    <n v="4400"/>
    <n v="-1"/>
    <s v="ACTIVO"/>
    <m/>
    <m/>
    <s v=""/>
    <m/>
    <s v="INDICAR PRECIO VTA"/>
    <s v="-"/>
    <e v="#VALUE!"/>
    <n v="0.47"/>
    <e v="#VALUE!"/>
    <s v="SI"/>
    <n v="0.1"/>
    <s v="NO"/>
  </r>
  <r>
    <n v="104527670"/>
    <s v="104527670FS00"/>
    <s v="104527670-Y00"/>
    <x v="0"/>
    <s v="SUMINISTROS"/>
    <s v="DESECHABLES"/>
    <s v="SET CUBIERTOS PREMIUM 6 PIEZAS "/>
    <s v="UN"/>
    <s v="Y00"/>
    <s v="Caja 200 Unidades"/>
    <s v="SECO"/>
    <s v="NFS"/>
    <n v="15400"/>
    <x v="2"/>
    <n v="28000"/>
    <n v="-1"/>
    <s v="VIAS DESCONTINUACION"/>
    <s v="VIAS DESCONTINUACION"/>
    <m/>
    <s v="HASTA AGOTAR STOCK"/>
    <m/>
    <s v="INDICAR PRECIO VTA"/>
    <s v="-"/>
    <e v="#VALUE!"/>
    <n v="2"/>
    <e v="#VALUE!"/>
    <s v="NO"/>
    <n v="0.25"/>
    <s v="NO"/>
  </r>
  <r>
    <n v="104524220"/>
    <s v="104524220FS00"/>
    <s v="104524220-1Q"/>
    <x v="0"/>
    <s v="SUMINISTROS"/>
    <s v="DESECHABLES"/>
    <s v="REVOLVEDOR MADERA 14 CM 100 UDS "/>
    <s v="UN"/>
    <s v="1Q"/>
    <s v="Caja 1000 Unidades"/>
    <s v="SECO"/>
    <s v="NFS"/>
    <n v="1780"/>
    <x v="2"/>
    <n v="4500"/>
    <n v="-1"/>
    <s v="VIAS DESCONTINUACION"/>
    <s v="VIAS DESCONTINUACION"/>
    <m/>
    <s v="HASTA AGOTAR STOCK"/>
    <m/>
    <s v="INDICAR PRECIO VTA"/>
    <s v="-"/>
    <e v="#VALUE!"/>
    <n v="1"/>
    <e v="#VALUE!"/>
    <s v="NO"/>
    <n v="0.2"/>
    <s v="NO"/>
  </r>
  <r>
    <n v="104537830"/>
    <s v="104537830FS00"/>
    <s v="104537830-2Q"/>
    <x v="0"/>
    <s v="SUMINISTROS"/>
    <s v="DESECHABLES"/>
    <s v="POCILLO SALSAS 2 OZ CAÑA DE AZUCAR "/>
    <s v="UN"/>
    <s v="2Q"/>
    <s v="Caja 2000 Unidades"/>
    <s v="SECO"/>
    <s v="NFS"/>
    <n v="34000"/>
    <x v="1"/>
    <n v="49490"/>
    <n v="-1"/>
    <s v="NPI"/>
    <m/>
    <m/>
    <s v=""/>
    <m/>
    <s v="INDICAR PRECIO VTA"/>
    <s v="-"/>
    <e v="#VALUE!"/>
    <n v="6"/>
    <e v="#VALUE!"/>
    <s v="NO"/>
    <n v="0.1"/>
    <s v="NO"/>
  </r>
  <r>
    <n v="104524960"/>
    <s v="104524960FS00"/>
    <s v="104524960-W00"/>
    <x v="0"/>
    <s v="SUMINISTROS"/>
    <s v="DESECHABLES"/>
    <s v="BOMBILLA RECTA NEGRA 6 MM "/>
    <s v="UN"/>
    <s v="W00"/>
    <s v="Caja 400 Unidades"/>
    <s v="SECO"/>
    <s v="NFS"/>
    <n v="3028"/>
    <x v="2"/>
    <n v="3990"/>
    <n v="-1"/>
    <s v="VIAS DESCONTINUACION"/>
    <s v="VIAS DESCONTINUACION"/>
    <m/>
    <s v="HASTA AGOTAR STOCK"/>
    <m/>
    <s v="INDICAR PRECIO VTA"/>
    <s v="-"/>
    <e v="#VALUE!"/>
    <n v="0.4"/>
    <e v="#VALUE!"/>
    <s v="NO"/>
    <n v="0.2"/>
    <s v="NO"/>
  </r>
  <r>
    <n v="104520960"/>
    <s v="104520960FS00"/>
    <s v="104520960-1Q"/>
    <x v="0"/>
    <s v="SUMINISTROS"/>
    <s v="DESECHABLES"/>
    <s v="PAPEL ANTIGRASA LONDON 30,5 CM "/>
    <s v="UN"/>
    <s v="1Q"/>
    <s v="Caja 1000 Unidades"/>
    <s v="SECO"/>
    <s v="IFS"/>
    <n v="20660"/>
    <x v="2"/>
    <n v="26800"/>
    <n v="-1"/>
    <s v="VIAS DESCONTINUACION"/>
    <s v="VIAS DESCONTINUACION"/>
    <m/>
    <s v="HASTA AGOTAR STOCK"/>
    <m/>
    <s v="INDICAR PRECIO VTA"/>
    <s v="-"/>
    <e v="#VALUE!"/>
    <n v="3"/>
    <e v="#VALUE!"/>
    <s v="NO"/>
    <n v="0.2"/>
    <s v="NO"/>
  </r>
  <r>
    <n v="104537840"/>
    <s v="104537840FS00"/>
    <s v="104537840-V00"/>
    <x v="0"/>
    <s v="SUMINISTROS"/>
    <s v="DESECHABLES"/>
    <s v="BOWL PAPEL KRAFT BLANCO 8 OZ PLA COMPOST "/>
    <s v="UN"/>
    <s v="V00"/>
    <s v="Caja 500 Unidades"/>
    <s v="SECO"/>
    <s v="NFS"/>
    <n v="52000"/>
    <x v="1"/>
    <n v="79599"/>
    <n v="-1"/>
    <s v="NPI"/>
    <m/>
    <m/>
    <s v=""/>
    <m/>
    <s v="INDICAR PRECIO VTA"/>
    <s v="-"/>
    <e v="#VALUE!"/>
    <n v="10"/>
    <e v="#VALUE!"/>
    <s v="NO"/>
    <n v="0.1"/>
    <s v="NO"/>
  </r>
  <r>
    <n v="104537850"/>
    <s v="104537850FS00"/>
    <s v="104537850-1Q"/>
    <x v="0"/>
    <s v="SUMINISTROS"/>
    <s v="DESECHABLES"/>
    <s v="BOWL PAPEL KRAFT BLANCO 4 OZ PLA COMPOST "/>
    <s v="UN"/>
    <s v="1Q"/>
    <s v="Caja 1000 Unidades"/>
    <s v="SECO"/>
    <s v="NFS"/>
    <n v="46000"/>
    <x v="1"/>
    <n v="69000"/>
    <n v="-1"/>
    <s v="NPI"/>
    <m/>
    <m/>
    <s v=""/>
    <m/>
    <s v="INDICAR PRECIO VTA"/>
    <s v="-"/>
    <e v="#VALUE!"/>
    <n v="10"/>
    <e v="#VALUE!"/>
    <s v="NO"/>
    <n v="0.1"/>
    <s v="NO"/>
  </r>
  <r>
    <n v="104526580"/>
    <s v="104526580FS00"/>
    <s v="104526580-UN"/>
    <x v="0"/>
    <s v="SUMINISTROS"/>
    <s v="DESECHABLES"/>
    <s v="MASCARILLA TRIPLE PLIEGUE 3 UDS. "/>
    <s v="UN"/>
    <s v="UN"/>
    <s v="Unidad"/>
    <s v="SECO"/>
    <s v="NFS"/>
    <n v="831"/>
    <x v="2"/>
    <n v="1050"/>
    <n v="-1"/>
    <s v="VIAS DESCONTINUACION"/>
    <s v="VIAS DESCONTINUACION"/>
    <m/>
    <s v="HASTA AGOTAR STOCK"/>
    <m/>
    <s v="INDICAR PRECIO VTA"/>
    <s v="-"/>
    <e v="#VALUE!"/>
    <n v="3.0000000000000001E-3"/>
    <e v="#VALUE!"/>
    <s v="NO"/>
    <n v="0.2"/>
    <s v="NO"/>
  </r>
  <r>
    <n v="105010750"/>
    <s v="105010750FS00"/>
    <s v="105010750-1Q"/>
    <x v="0"/>
    <s v="SUMINISTROS"/>
    <s v="DESECHABLES"/>
    <s v="PLATO DESECHABLE BLANCO 3 DIV 20,5 CM "/>
    <s v="1Q"/>
    <s v="1Q"/>
    <s v="Caja 1000 Unidades"/>
    <s v="SECO"/>
    <s v="NFS"/>
    <n v="15121.6"/>
    <x v="2"/>
    <n v="18899.159663865546"/>
    <n v="-1"/>
    <s v="VIAS DESCONTINUACION"/>
    <s v="VIAS DESCONTINUACION"/>
    <m/>
    <s v="HASTA AGOTAR STOCK"/>
    <m/>
    <s v="INDICAR PRECIO VTA"/>
    <s v="-"/>
    <e v="#VALUE!"/>
    <n v="10"/>
    <e v="#VALUE!"/>
    <s v="NO"/>
    <n v="0.1"/>
    <s v="NO"/>
  </r>
  <r>
    <n v="104524110"/>
    <s v="104524110FS00"/>
    <s v="104524110-W00"/>
    <x v="0"/>
    <s v="SUMINISTROS"/>
    <s v="DESECHABLES"/>
    <s v="BOMBILLA ENVASADA KRAFT 6 MM "/>
    <s v="UN"/>
    <s v="W00"/>
    <s v="Caja 400 Unidades"/>
    <s v="SECO"/>
    <s v="NFS"/>
    <n v="4440"/>
    <x v="2"/>
    <n v="7700"/>
    <n v="-1"/>
    <s v="VIAS DESCONTINUACION"/>
    <s v="VIAS DESCONTINUACION"/>
    <m/>
    <s v="HASTA AGOTAR STOCK"/>
    <m/>
    <s v="INDICAR PRECIO VTA"/>
    <s v="-"/>
    <e v="#VALUE!"/>
    <n v="0.4"/>
    <e v="#VALUE!"/>
    <s v="NO"/>
    <n v="0.25"/>
    <s v="NO"/>
  </r>
  <r>
    <n v="104521130"/>
    <s v="104521130FS00"/>
    <s v="104521130-1Q"/>
    <x v="0"/>
    <s v="SUMINISTROS"/>
    <s v="DESECHABLES"/>
    <s v="PAPEL ANTIGRASA AJEDREZ 30,5 CM "/>
    <s v="UN"/>
    <s v="1Q"/>
    <s v="Caja 1000 Unidades"/>
    <s v="SECO"/>
    <s v="IFS"/>
    <n v="16110"/>
    <x v="2"/>
    <n v="26800"/>
    <n v="-1"/>
    <s v="VIAS DESCONTINUACION"/>
    <s v="VIAS DESCONTINUACION"/>
    <m/>
    <s v="HASTA AGOTAR STOCK"/>
    <m/>
    <s v="INDICAR PRECIO VTA"/>
    <s v="-"/>
    <e v="#VALUE!"/>
    <n v="3"/>
    <e v="#VALUE!"/>
    <s v="NO"/>
    <n v="0.2"/>
    <s v="NO"/>
  </r>
  <r>
    <n v="105201320"/>
    <s v="105201320FS00"/>
    <s v="105201320-1Q"/>
    <x v="0"/>
    <s v="SUMINISTROS"/>
    <s v="DESECHABLES"/>
    <s v="REVOLVEDOR MADERA 14 CM 1000 UDS. "/>
    <s v="1Q"/>
    <s v="1Q"/>
    <s v="Caja 1000 Unidades"/>
    <s v="SECO"/>
    <s v="NFS"/>
    <n v="2400"/>
    <x v="2"/>
    <n v="4500"/>
    <n v="-1"/>
    <s v="VIAS DESCONTINUACION"/>
    <s v="VIAS DESCONTINUACION"/>
    <m/>
    <s v="HASTA AGOTAR STOCK"/>
    <m/>
    <s v="INDICAR PRECIO VTA"/>
    <s v="-"/>
    <e v="#VALUE!"/>
    <n v="1"/>
    <e v="#VALUE!"/>
    <s v="NO"/>
    <n v="0.3"/>
    <s v="NO"/>
  </r>
  <r>
    <n v="104538880"/>
    <s v="104538880FS00"/>
    <s v="104538880-5Q"/>
    <x v="0"/>
    <s v="SUMINISTROS"/>
    <s v="DESECHABLES"/>
    <s v="REVOLVEDOR MADERA 14 CM 1000 UDS "/>
    <s v="1Q"/>
    <s v="5Q"/>
    <s v="Caja 5000 Unidades"/>
    <s v="SECO"/>
    <s v="NFS"/>
    <n v="10000"/>
    <x v="1"/>
    <n v="22500"/>
    <n v="-1"/>
    <s v="NPI (R)"/>
    <m/>
    <m/>
    <s v=""/>
    <m/>
    <s v="INDICAR PRECIO VTA"/>
    <s v="-"/>
    <e v="#VALUE!"/>
    <n v="2.75"/>
    <e v="#VALUE!"/>
    <s v="SI"/>
    <n v="0.03"/>
    <s v="NO"/>
  </r>
  <r>
    <n v="104521690"/>
    <s v="104521690FS00"/>
    <s v="104521690-1Q"/>
    <x v="0"/>
    <s v="SUMINISTROS"/>
    <s v="DESECHABLES"/>
    <s v="TAPA 8,25 OZ "/>
    <s v="UN"/>
    <s v="1Q"/>
    <s v="Caja 1000 Unidades"/>
    <s v="SECO"/>
    <s v="NFS"/>
    <n v="13970"/>
    <x v="2"/>
    <n v="17490"/>
    <n v="-1"/>
    <s v="VIAS DESCONTINUACION"/>
    <s v="VIAS DESCONTINUACION"/>
    <m/>
    <s v="HASTA AGOTAR STOCK"/>
    <m/>
    <s v="INDICAR PRECIO VTA"/>
    <s v="-"/>
    <e v="#VALUE!"/>
    <n v="2"/>
    <e v="#VALUE!"/>
    <s v="NO"/>
    <n v="0.15"/>
    <s v="NO"/>
  </r>
  <r>
    <n v="105010970"/>
    <s v="105010970FS00"/>
    <s v="105010970-QY"/>
    <x v="0"/>
    <s v="SUMINISTROS"/>
    <s v="DESECHABLES"/>
    <s v="VASO DE PAPEL 21OZ SUBWAY X 1.200 UN "/>
    <s v="QY"/>
    <s v="QY"/>
    <s v="Caja 1200 Unidades"/>
    <s v="SECO"/>
    <s v="IFS"/>
    <n v="33243.1"/>
    <x v="2"/>
    <n v="39990"/>
    <n v="-1"/>
    <s v="VIAS DESCONTINUACION"/>
    <s v="VIAS DESCONTINUACION"/>
    <m/>
    <s v="HASTA AGOTAR STOCK"/>
    <m/>
    <s v="INDICAR PRECIO VTA"/>
    <s v="-"/>
    <e v="#VALUE!"/>
    <n v="1"/>
    <e v="#VALUE!"/>
    <s v="NO"/>
    <n v="0.16"/>
    <s v="NO"/>
  </r>
  <r>
    <n v="104529710"/>
    <s v="104529710FS00"/>
    <s v="104529710-Y00"/>
    <x v="0"/>
    <s v="SUMINISTROS"/>
    <s v="DESECHABLES"/>
    <s v="BOMBILLA BICOLOR 10 MM "/>
    <s v="UN"/>
    <s v="Y00"/>
    <s v="Caja 200 Unidades"/>
    <s v="SECO"/>
    <s v="NFS"/>
    <n v="3600"/>
    <x v="2"/>
    <n v="5500"/>
    <n v="-1"/>
    <s v="VIAS DESCONTINUACION"/>
    <s v="VIAS DESCONTINUACION"/>
    <m/>
    <s v="HASTA AGOTAR STOCK"/>
    <m/>
    <s v="INDICAR PRECIO VTA"/>
    <s v="-"/>
    <e v="#VALUE!"/>
    <n v="0.4"/>
    <e v="#VALUE!"/>
    <s v="NO"/>
    <n v="0.25"/>
    <s v="NO"/>
  </r>
  <r>
    <n v="104521950"/>
    <s v="104521950FS00"/>
    <s v="104521950-C48"/>
    <x v="0"/>
    <s v="SUMINISTROS"/>
    <s v="PRODUCTOS TISSUE"/>
    <s v="85108 SERV DISPENSADOR 1H 25X14CM 150 UD "/>
    <s v="UN"/>
    <s v="C48"/>
    <s v="Caja 48 Unidades"/>
    <s v="SECO"/>
    <s v="NFS"/>
    <n v="16856.16"/>
    <x v="2"/>
    <n v="28990"/>
    <n v="-1"/>
    <s v="VIAS DESCONTINUACION"/>
    <s v="VIAS DESCONTINUACION"/>
    <m/>
    <s v="HASTA AGOTAR STOCK"/>
    <m/>
    <s v="INDICAR PRECIO VTA"/>
    <s v="-"/>
    <e v="#VALUE!"/>
    <n v="6"/>
    <e v="#VALUE!"/>
    <s v="NO"/>
    <n v="0.3"/>
    <s v="NO"/>
  </r>
  <r>
    <n v="104538330"/>
    <s v="104538330FS00"/>
    <s v="104538330-C04"/>
    <x v="0"/>
    <s v="PLANT BASED"/>
    <s v="CARNES VEGETALES"/>
    <s v="NOTHOTDOG FS 4X10X68GR"/>
    <s v="UN"/>
    <s v="C04"/>
    <s v="Caja 4 Unidades"/>
    <s v="CONGELADOS"/>
    <s v="NFS"/>
    <n v="20000"/>
    <x v="1"/>
    <n v="30000"/>
    <n v="-1"/>
    <s v="NPI"/>
    <m/>
    <m/>
    <s v=""/>
    <m/>
    <s v="INDICAR PRECIO VTA"/>
    <s v="-"/>
    <e v="#VALUE!"/>
    <n v="2.72"/>
    <e v="#VALUE!"/>
    <s v="NO"/>
    <n v="0.05"/>
    <s v="NO"/>
  </r>
  <r>
    <n v="102200000"/>
    <s v="102200000FS00"/>
    <s v="102200000-C12"/>
    <x v="0"/>
    <s v="SALSAS Y ADEREZOS"/>
    <s v="MAYONESAS"/>
    <s v="MAYONESA ALACENA 475 G"/>
    <s v="UN"/>
    <s v="C12"/>
    <s v="Caja 12 Unidades"/>
    <s v="SECO"/>
    <s v="FIB"/>
    <n v="11487.84"/>
    <x v="1"/>
    <n v="27000"/>
    <n v="-1"/>
    <s v="REACTIVADO"/>
    <m/>
    <m/>
    <s v=""/>
    <m/>
    <s v="INDICAR PRECIO VTA"/>
    <s v="-"/>
    <e v="#VALUE!"/>
    <n v="5.7"/>
    <e v="#VALUE!"/>
    <s v="SI"/>
    <n v="0.05"/>
    <s v="NO"/>
  </r>
  <r>
    <n v="104539340"/>
    <s v="104539340FS00"/>
    <s v="104539340-C04"/>
    <x v="0"/>
    <s v="PAPAS"/>
    <s v="PAPAS ESPECIALES"/>
    <s v="PAPA C/PIEL JACKET WEDGES AVIKO 2,5KG"/>
    <s v="UN"/>
    <s v="C04"/>
    <s v="Caja 4 Unidades"/>
    <s v="CONGELADOS"/>
    <s v="IFS"/>
    <n v="13764"/>
    <x v="3"/>
    <n v="25600"/>
    <n v="-1"/>
    <s v="NPI (R)"/>
    <m/>
    <m/>
    <s v=""/>
    <m/>
    <s v="INDICAR PRECIO VTA"/>
    <s v="-"/>
    <e v="#VALUE!"/>
    <n v="10"/>
    <e v="#VALUE!"/>
    <s v="SI"/>
    <n v="0.05"/>
    <s v="NO"/>
  </r>
  <r>
    <n v="104539730"/>
    <s v="104539730FS00"/>
    <s v="104539730-1Q"/>
    <x v="0"/>
    <s v="SUMINISTROS"/>
    <s v="DESECHABLES"/>
    <s v="BOWL PAPEL KRAFT BLANCO 16 OZ PLA COMPOS"/>
    <s v="UN"/>
    <s v="1Q"/>
    <s v="Caja 1000 Unidades"/>
    <s v="SECO"/>
    <s v="NFS"/>
    <n v="149000"/>
    <x v="3"/>
    <n v="189948"/>
    <n v="-1"/>
    <s v="NPI"/>
    <m/>
    <m/>
    <s v=""/>
    <m/>
    <s v="INDICAR PRECIO VTA"/>
    <s v="-"/>
    <e v="#VALUE!"/>
    <n v="13"/>
    <e v="#VALUE!"/>
    <s v="NO"/>
    <n v="0.05"/>
    <s v="NO"/>
  </r>
  <r>
    <n v="104539740"/>
    <s v="104539740FS00"/>
    <s v="104539740-V00"/>
    <x v="0"/>
    <s v="SUMINISTROS"/>
    <s v="DESECHABLES"/>
    <s v="TAPA PAPEL KRAFT BLANCO 8-16OZ PLA COMPO "/>
    <s v="UN"/>
    <s v="V00"/>
    <s v="Caja 500 Unidades"/>
    <s v="SECO"/>
    <s v="NFS"/>
    <n v="32000"/>
    <x v="3"/>
    <n v="44995"/>
    <n v="-1"/>
    <s v="NPI"/>
    <m/>
    <m/>
    <s v=""/>
    <m/>
    <s v="INDICAR PRECIO VTA"/>
    <s v="-"/>
    <e v="#VALUE!"/>
    <n v="5"/>
    <e v="#VALUE!"/>
    <s v="NO"/>
    <n v="0.05"/>
    <s v="NO"/>
  </r>
  <r>
    <n v="104539880"/>
    <s v="104539880FS00"/>
    <s v="104539880-C10"/>
    <x v="0"/>
    <s v="OTROS ABARROTES"/>
    <s v="SOPAS Y CREMAS"/>
    <s v="CREMA CHAMPIÑON CAROZZI 1 KG"/>
    <s v="UN"/>
    <s v="C10"/>
    <s v="Caja 10 Unidades"/>
    <s v="SECO"/>
    <s v="NFS"/>
    <n v="14750"/>
    <x v="3"/>
    <n v="22000"/>
    <n v="-1"/>
    <s v="NPI"/>
    <m/>
    <m/>
    <s v=""/>
    <m/>
    <s v="INDICAR PRECIO VTA"/>
    <s v="-"/>
    <e v="#VALUE!"/>
    <n v="10"/>
    <e v="#VALUE!"/>
    <s v="SI"/>
    <n v="0.05"/>
    <s v="NO"/>
  </r>
  <r>
    <n v="104539890"/>
    <s v="104539890FS00"/>
    <s v="104539890-C10"/>
    <x v="0"/>
    <s v="OTROS ABARROTES"/>
    <s v="SOPAS Y CREMAS"/>
    <s v="CREMA CHOCLO CAROZZI 1 KG"/>
    <s v="UN"/>
    <s v="C10"/>
    <s v="Caja 10 Unidades"/>
    <s v="SECO"/>
    <s v="NFS"/>
    <n v="14750"/>
    <x v="3"/>
    <n v="22000"/>
    <n v="-1"/>
    <s v="NPI"/>
    <m/>
    <m/>
    <s v=""/>
    <m/>
    <s v="INDICAR PRECIO VTA"/>
    <s v="-"/>
    <e v="#VALUE!"/>
    <n v="10"/>
    <e v="#VALUE!"/>
    <s v="SI"/>
    <n v="0.05"/>
    <s v="NO"/>
  </r>
  <r>
    <n v="104539900"/>
    <s v="104539900FS00"/>
    <s v="104539900-C10"/>
    <x v="0"/>
    <s v="OTROS ABARROTES"/>
    <s v="SOPAS Y CREMAS"/>
    <s v="CREMA ESPARRAGOS CAROZZI 1 KG"/>
    <s v="UN"/>
    <s v="C10"/>
    <s v="Caja 10 Unidades"/>
    <s v="SECO"/>
    <s v="NFS"/>
    <n v="14750"/>
    <x v="3"/>
    <n v="22000"/>
    <n v="-1"/>
    <s v="NPI"/>
    <m/>
    <m/>
    <s v=""/>
    <m/>
    <s v="INDICAR PRECIO VTA"/>
    <s v="-"/>
    <e v="#VALUE!"/>
    <n v="10"/>
    <e v="#VALUE!"/>
    <s v="SI"/>
    <n v="0.05"/>
    <s v="NO"/>
  </r>
  <r>
    <n v="104539910"/>
    <s v="104539910FS00"/>
    <s v="104539910-C10"/>
    <x v="0"/>
    <s v="OTROS ABARROTES"/>
    <s v="SOPAS Y CREMAS"/>
    <s v="CREMA SABOR VERDURAS CAROZZI 1 KG"/>
    <s v="UN"/>
    <s v="C10"/>
    <s v="Caja 10 Unidades"/>
    <s v="SECO"/>
    <s v="NFS"/>
    <n v="14750"/>
    <x v="3"/>
    <n v="22000"/>
    <n v="-1"/>
    <s v="NPI"/>
    <m/>
    <m/>
    <s v=""/>
    <m/>
    <s v="INDICAR PRECIO VTA"/>
    <s v="-"/>
    <e v="#VALUE!"/>
    <n v="10"/>
    <e v="#VALUE!"/>
    <s v="SI"/>
    <n v="0.05"/>
    <s v="NO"/>
  </r>
  <r>
    <n v="104539920"/>
    <s v="104539920FS00"/>
    <s v="104539920-C10"/>
    <x v="0"/>
    <s v="OTROS ABARROTES"/>
    <s v="SOPAS Y CREMAS"/>
    <s v="SOPA CARNE CON FIDEOS CAROZZI 1 KG"/>
    <s v="UN"/>
    <s v="C10"/>
    <s v="Caja 10 Unidades"/>
    <s v="SECO"/>
    <s v="NFS"/>
    <n v="14300"/>
    <x v="3"/>
    <n v="22200"/>
    <n v="-1"/>
    <s v="NPI"/>
    <m/>
    <m/>
    <s v=""/>
    <m/>
    <s v="INDICAR PRECIO VTA"/>
    <s v="-"/>
    <e v="#VALUE!"/>
    <n v="10"/>
    <e v="#VALUE!"/>
    <s v="SI"/>
    <n v="0.05"/>
    <s v="NO"/>
  </r>
  <r>
    <n v="104539930"/>
    <s v="104539930FS00"/>
    <s v="104539930-C10"/>
    <x v="0"/>
    <s v="OTROS ABARROTES"/>
    <s v="SOPAS Y CREMAS"/>
    <s v="SOPA CARNE CON SEMOLA CAROZZI 1 KG"/>
    <s v="UN"/>
    <s v="C10"/>
    <s v="Caja 10 Unidades"/>
    <s v="SECO"/>
    <s v="NFS"/>
    <n v="14300"/>
    <x v="3"/>
    <n v="22200"/>
    <n v="-1"/>
    <s v="NPI"/>
    <m/>
    <m/>
    <s v=""/>
    <m/>
    <s v="INDICAR PRECIO VTA"/>
    <s v="-"/>
    <e v="#VALUE!"/>
    <n v="10"/>
    <e v="#VALUE!"/>
    <s v="SI"/>
    <n v="0.05"/>
    <s v="NO"/>
  </r>
  <r>
    <n v="104539940"/>
    <s v="104539940FS00"/>
    <s v="104539940-C10"/>
    <x v="0"/>
    <s v="OTROS ABARROTES"/>
    <s v="SOPAS Y CREMAS"/>
    <s v="SOPA SABOR POLLO CON FIDEOS CAROZZI 1 KG"/>
    <s v="UN"/>
    <s v="C10"/>
    <s v="Caja 10 Unidades"/>
    <s v="SECO"/>
    <s v="NFS"/>
    <n v="14300"/>
    <x v="3"/>
    <n v="22200"/>
    <n v="-1"/>
    <s v="NPI"/>
    <m/>
    <m/>
    <s v=""/>
    <m/>
    <s v="INDICAR PRECIO VTA"/>
    <s v="-"/>
    <e v="#VALUE!"/>
    <n v="10"/>
    <e v="#VALUE!"/>
    <s v="SI"/>
    <n v="0.05"/>
    <s v="NO"/>
  </r>
  <r>
    <n v="104539950"/>
    <s v="104539950FS00"/>
    <s v="104539950-C06"/>
    <x v="0"/>
    <s v="OTROS ABARROTES"/>
    <s v="SOPAS Y CREMAS"/>
    <s v="TOMATE TRITURADO CONCENTRADO POMAROLA 3 "/>
    <s v="UN"/>
    <s v="C06"/>
    <s v="Caja 6 Unidades"/>
    <s v="SECO"/>
    <s v="NFS"/>
    <n v="27840"/>
    <x v="3"/>
    <n v="35900"/>
    <n v="-1"/>
    <s v="NPI"/>
    <m/>
    <m/>
    <s v=""/>
    <m/>
    <s v="INDICAR PRECIO VTA"/>
    <s v="-"/>
    <e v="#VALUE!"/>
    <n v="18"/>
    <e v="#VALUE!"/>
    <s v="SI"/>
    <n v="0.05"/>
    <s v="NO"/>
  </r>
  <r>
    <n v="102400070"/>
    <s v="102400070FS00"/>
    <s v="102400070-C18"/>
    <x v="0"/>
    <s v="SNACKS Y FRUTOS SECOS"/>
    <s v="PAPAS FRITAS"/>
    <s v="PRINGLES ORIGINAL 104G"/>
    <s v="UN"/>
    <s v="C18"/>
    <s v="Caja 18 Unidades"/>
    <s v="SECO"/>
    <s v="FIB"/>
    <n v="16830"/>
    <x v="3"/>
    <n v="29600"/>
    <n v="-1"/>
    <s v="NPI (R)"/>
    <m/>
    <m/>
    <s v=""/>
    <m/>
    <s v="INDICAR PRECIO VTA"/>
    <s v="-"/>
    <e v="#VALUE!"/>
    <n v="1.8719999999999999"/>
    <e v="#VALUE!"/>
    <s v="NO"/>
    <n v="0.05"/>
    <s v="NO"/>
  </r>
  <r>
    <n v="102400072"/>
    <s v="102400072FS00"/>
    <s v="102400072-C18"/>
    <x v="0"/>
    <s v="SNACKS Y FRUTOS SECOS"/>
    <s v="PAPAS FRITAS"/>
    <s v="PRINGLES QUESO 109G"/>
    <s v="UN"/>
    <s v="C18"/>
    <s v="Caja 18 Unidades"/>
    <s v="SECO"/>
    <s v="FIB"/>
    <n v="16920"/>
    <x v="3"/>
    <n v="32200"/>
    <n v="-1"/>
    <s v="NPI (R)"/>
    <m/>
    <m/>
    <s v=""/>
    <m/>
    <s v="INDICAR PRECIO VTA"/>
    <s v="-"/>
    <e v="#VALUE!"/>
    <n v="1.962"/>
    <e v="#VALUE!"/>
    <s v="NO"/>
    <n v="0.05"/>
    <s v="NO"/>
  </r>
  <r>
    <n v="104540010"/>
    <s v="104540010FS00"/>
    <s v="104540010-Y50"/>
    <x v="0"/>
    <s v="SUMINISTROS"/>
    <s v="DESECHABLES"/>
    <s v="CLAMSHELL 15,2 X 22,8 CM CAÑA DE AZUCAR"/>
    <s v="UN"/>
    <s v="Y50"/>
    <s v="Caja 250 Unidades"/>
    <s v="SECO"/>
    <s v="NFS"/>
    <n v="31500"/>
    <x v="3"/>
    <n v="49990"/>
    <n v="-1"/>
    <s v="NPI (R)"/>
    <m/>
    <m/>
    <s v=""/>
    <m/>
    <s v="INDICAR PRECIO VTA"/>
    <s v="-"/>
    <e v="#VALUE!"/>
    <n v="4"/>
    <e v="#VALUE!"/>
    <s v="NO"/>
    <n v="0.05"/>
    <s v="NO"/>
  </r>
  <r>
    <n v="108000162"/>
    <s v="108000162FS00"/>
    <s v="108000162-C24"/>
    <x v="0"/>
    <s v="OTROS ABARROTES"/>
    <s v="CEREALES"/>
    <s v="CHOCO KRISPIS 310GR"/>
    <s v="UN"/>
    <s v="C24"/>
    <s v="Caja 24 Unidades"/>
    <s v="SECO"/>
    <s v="FIB"/>
    <n v="37296"/>
    <x v="3"/>
    <n v="70000"/>
    <n v="-1"/>
    <s v="NPI (R)"/>
    <m/>
    <m/>
    <s v=""/>
    <m/>
    <s v="INDICAR PRECIO VTA"/>
    <s v="-"/>
    <e v="#VALUE!"/>
    <n v="7.4399999999999995"/>
    <e v="#VALUE!"/>
    <s v="SI"/>
    <n v="0.05"/>
    <s v="NO"/>
  </r>
  <r>
    <n v="201700142"/>
    <s v="201700142FS00"/>
    <s v="201700142-C16"/>
    <x v="0"/>
    <s v="SNACKS Y FRUTOS SECOS"/>
    <s v="FRUTOS SECOS"/>
    <s v="MANI SALADO MARCO POLO 160 G RRP"/>
    <s v="UN"/>
    <s v="C16"/>
    <s v="Caja 16 Unidades"/>
    <s v="SECO"/>
    <s v="FIB"/>
    <n v="5536"/>
    <x v="3"/>
    <n v="11900"/>
    <n v="-1"/>
    <s v="NPI (R)"/>
    <m/>
    <m/>
    <s v=""/>
    <m/>
    <s v="INDICAR PRECIO VTA"/>
    <s v="-"/>
    <e v="#VALUE!"/>
    <n v="2.56"/>
    <e v="#VALUE!"/>
    <s v="NO"/>
    <n v="0.05"/>
    <s v="NO"/>
  </r>
  <r>
    <n v="104540030"/>
    <s v="104540030FS00"/>
    <s v="104540030-C50"/>
    <x v="0"/>
    <s v="SUMINISTROS"/>
    <s v="PRODUCTOS DE LIMPIEZA"/>
    <s v="PAÑO ESPONJA NATURAL VIRUTEX 3 UDS"/>
    <s v="UN"/>
    <s v="C50"/>
    <s v="Caja 50 Unidades"/>
    <s v="SECO"/>
    <s v="NFS"/>
    <n v="58800"/>
    <x v="3"/>
    <n v="82800"/>
    <n v="-1"/>
    <s v="NPI"/>
    <m/>
    <m/>
    <s v=""/>
    <m/>
    <s v="INDICAR PRECIO VTA"/>
    <s v="-"/>
    <e v="#VALUE!"/>
    <n v="3.07"/>
    <e v="#VALUE!"/>
    <s v="SI"/>
    <n v="0.05"/>
    <s v="NO"/>
  </r>
  <r>
    <n v="101710110"/>
    <s v="101710110FS00"/>
    <s v="101710110-C50"/>
    <x v="1"/>
    <s v="CAFE Y DERIVADOS"/>
    <s v="TE Y OTRAS BEBIDAS CALIENTES"/>
    <s v="TE CLUB ORIGINAL 20BLS "/>
    <s v="UN"/>
    <s v="C50"/>
    <s v="Caja 50 Unidades"/>
    <s v="SECO"/>
    <s v="FIB"/>
    <n v="44870.239999999998"/>
    <x v="1"/>
    <n v="32800"/>
    <n v="-1"/>
    <s v="ACTIVO"/>
    <m/>
    <m/>
    <s v=""/>
    <m/>
    <s v="INDICAR PRECIO VTA"/>
    <s v="-"/>
    <e v="#VALUE!"/>
    <n v="2"/>
    <e v="#VALUE!"/>
    <s v="SI"/>
    <n v="0.03"/>
    <s v="NO"/>
  </r>
  <r>
    <n v="104531330"/>
    <s v="104531330FS00"/>
    <s v="104531330-C24"/>
    <x v="1"/>
    <s v="CAFE Y DERIVADOS"/>
    <s v="ACCESORIOS"/>
    <s v="TAZA  CAPUCCINO CORONA LAVAZZA "/>
    <s v="C24"/>
    <s v="C24"/>
    <s v="Caja 24 Unidades"/>
    <s v="SECO"/>
    <s v="NFS"/>
    <n v="30483"/>
    <x v="4"/>
    <n v="30483"/>
    <n v="-1"/>
    <s v="ACTIVO (R)"/>
    <m/>
    <m/>
    <s v=""/>
    <m/>
    <s v="INDICAR PRECIO VTA"/>
    <s v="-"/>
    <e v="#VALUE!"/>
    <n v="5.2"/>
    <e v="#VALUE!"/>
    <s v="NO"/>
    <n v="0.03"/>
    <s v="NO"/>
  </r>
  <r>
    <n v="104531290"/>
    <s v="104531290FS00"/>
    <s v="104531290-C24"/>
    <x v="1"/>
    <s v="CAFE Y DERIVADOS"/>
    <s v="ACCESORIOS"/>
    <s v="PLATO CAPUCCINO CORONA LAVAZZA "/>
    <s v="C24"/>
    <s v="C24"/>
    <s v="Caja 24 Unidades"/>
    <s v="SECO"/>
    <s v="NFS"/>
    <n v="30549"/>
    <x v="1"/>
    <n v="48996"/>
    <n v="-1"/>
    <s v="ACTIVO (R)"/>
    <m/>
    <m/>
    <s v=""/>
    <m/>
    <s v="INDICAR PRECIO VTA"/>
    <s v="-"/>
    <e v="#VALUE!"/>
    <n v="6.5"/>
    <e v="#VALUE!"/>
    <s v="NO"/>
    <n v="0.03"/>
    <s v="NO"/>
  </r>
  <r>
    <n v="104510270"/>
    <s v="104510270FS00"/>
    <s v="104510270-C12"/>
    <x v="1"/>
    <s v="CAFE Y DERIVADOS"/>
    <s v="ACCESORIOS"/>
    <s v="PLATO ESPRESSO LAVAZZA "/>
    <s v="UN"/>
    <s v="C12"/>
    <s v="Caja 12 Unidades"/>
    <s v="SECO"/>
    <s v="IFS"/>
    <n v="6861.2199999999993"/>
    <x v="1"/>
    <n v="12500"/>
    <n v="-1"/>
    <s v="ACTIVO"/>
    <m/>
    <m/>
    <s v=""/>
    <m/>
    <s v="INDICAR PRECIO VTA"/>
    <s v="-"/>
    <e v="#VALUE!"/>
    <n v="2.004"/>
    <e v="#VALUE!"/>
    <s v="NO"/>
    <n v="0.08"/>
    <s v="NO"/>
  </r>
  <r>
    <n v="104531340"/>
    <s v="104531340FS00"/>
    <s v="104531340-C24"/>
    <x v="1"/>
    <s v="CAFE Y DERIVADOS"/>
    <s v="ACCESORIOS"/>
    <s v="TAZA ESPRESSO CORONA LAVAZZA "/>
    <s v="C24"/>
    <s v="C24"/>
    <s v="Caja 24 Unidades"/>
    <s v="SECO"/>
    <s v="NFS"/>
    <n v="29760"/>
    <x v="1"/>
    <n v="42504"/>
    <n v="-1"/>
    <s v="ACTIVO (R)"/>
    <m/>
    <m/>
    <s v=""/>
    <m/>
    <s v="INDICAR PRECIO VTA"/>
    <s v="-"/>
    <e v="#VALUE!"/>
    <n v="3.2"/>
    <e v="#VALUE!"/>
    <s v="NO"/>
    <n v="0.03"/>
    <s v="NO"/>
  </r>
  <r>
    <n v="104534520"/>
    <s v="104534520FS00"/>
    <s v="104534520-UN"/>
    <x v="1"/>
    <s v="CAFE Y DERIVADOS"/>
    <s v="ACCESORIOS"/>
    <s v="KIT DE LIMPIEZA LA SPAZIALE "/>
    <s v="UN"/>
    <s v="UN"/>
    <s v="Unidad"/>
    <s v="SECO"/>
    <s v="IFS"/>
    <n v="40859"/>
    <x v="1"/>
    <n v="65000"/>
    <n v="-1"/>
    <s v="ACTIVO"/>
    <m/>
    <m/>
    <s v=""/>
    <m/>
    <s v="INDICAR PRECIO VTA"/>
    <s v="-"/>
    <e v="#VALUE!"/>
    <n v="1.32"/>
    <e v="#VALUE!"/>
    <s v="NO"/>
    <n v="0.03"/>
    <s v="NO"/>
  </r>
  <r>
    <n v="104523520"/>
    <s v="104523520FS00"/>
    <s v="104523520-C06"/>
    <x v="1"/>
    <s v="CAFE Y DERIVADOS"/>
    <s v="TE Y OTRAS BEBIDAS CALIENTES"/>
    <s v="TE YELLOW LABEL SIGNATURE LIPTON 25 UDS "/>
    <s v="UN"/>
    <s v="C06"/>
    <s v="Caja 6 Unidades"/>
    <s v="SECO"/>
    <s v="NFS"/>
    <n v="21264"/>
    <x v="1"/>
    <n v="30000"/>
    <n v="-1"/>
    <s v="DESCONTINUADO"/>
    <s v="ACTIVO (AS)"/>
    <m/>
    <s v=""/>
    <m/>
    <s v="INDICAR PRECIO VTA"/>
    <s v="-"/>
    <e v="#VALUE!"/>
    <n v="0.3"/>
    <e v="#VALUE!"/>
    <s v="NO"/>
    <n v="0.03"/>
    <s v="NO"/>
  </r>
  <r>
    <n v="104500320"/>
    <s v="104500320FS00"/>
    <s v="104500320-C06"/>
    <x v="1"/>
    <s v="CAFE Y DERIVADOS"/>
    <s v="CAFES DE GRANO ENTERO"/>
    <s v="CAFE ENTERO GRAN ESPRESSO LAVAZZA 1 KG "/>
    <s v="UN"/>
    <s v="C06"/>
    <s v="Caja 6 Unidades"/>
    <s v="SECO"/>
    <s v="IFS"/>
    <n v="71021.279999999999"/>
    <x v="1"/>
    <n v="115000"/>
    <n v="-1"/>
    <s v="ACTIVO (AS)"/>
    <s v="ACTIVO (AS)"/>
    <m/>
    <s v=""/>
    <m/>
    <s v="INDICAR PRECIO VTA"/>
    <s v="-"/>
    <e v="#VALUE!"/>
    <n v="6"/>
    <e v="#VALUE!"/>
    <s v="SI"/>
    <n v="7.0000000000000007E-2"/>
    <s v="NO"/>
  </r>
  <r>
    <n v="104518220"/>
    <s v="104518220FS00"/>
    <s v="104518220-C06"/>
    <x v="1"/>
    <s v="CAFE Y DERIVADOS"/>
    <s v="ACCESORIOS"/>
    <s v="MUG LAVAZZA "/>
    <s v="UN"/>
    <s v="C06"/>
    <s v="Caja 6 Unidades"/>
    <s v="SECO"/>
    <s v="IFS"/>
    <n v="9862.32"/>
    <x v="1"/>
    <n v="15000"/>
    <n v="-1"/>
    <s v="ACTIVO"/>
    <m/>
    <m/>
    <s v=""/>
    <m/>
    <s v="INDICAR PRECIO VTA"/>
    <s v="-"/>
    <e v="#VALUE!"/>
    <n v="2.1"/>
    <e v="#VALUE!"/>
    <s v="NO"/>
    <n v="0"/>
    <s v="NO"/>
  </r>
  <r>
    <n v="104520350"/>
    <s v="104520350FS00"/>
    <s v="104520350-UN"/>
    <x v="1"/>
    <s v="CAFE Y DERIVADOS"/>
    <s v="ACCESORIOS"/>
    <s v="PLACA 30X30 CM LAVAZZA "/>
    <s v="UN"/>
    <s v="UN"/>
    <s v="Unidad"/>
    <s v="SECO"/>
    <s v="IFS"/>
    <n v="260545"/>
    <x v="1"/>
    <n v="370000"/>
    <n v="-1"/>
    <s v="ACTIVO"/>
    <m/>
    <m/>
    <s v=""/>
    <m/>
    <s v="INDICAR PRECIO VTA"/>
    <s v="-"/>
    <e v="#VALUE!"/>
    <n v="1.6"/>
    <e v="#VALUE!"/>
    <s v="NO"/>
    <n v="0"/>
    <s v="NO"/>
  </r>
  <r>
    <n v="104519500"/>
    <s v="104519500FS00"/>
    <s v="104519500-C01"/>
    <x v="1"/>
    <s v="CAFE Y DERIVADOS"/>
    <s v="ACCESORIOS"/>
    <s v="PORTA CAPSULAS LAVAZZA "/>
    <s v="UN"/>
    <s v="C01"/>
    <s v="Caja 1 Unidad"/>
    <s v="SECO"/>
    <s v="IFS"/>
    <n v="26335"/>
    <x v="1"/>
    <n v="37000"/>
    <n v="-1"/>
    <s v="ACTIVO"/>
    <m/>
    <m/>
    <s v=""/>
    <m/>
    <s v="INDICAR PRECIO VTA"/>
    <s v="-"/>
    <e v="#VALUE!"/>
    <n v="1"/>
    <e v="#VALUE!"/>
    <s v="NO"/>
    <n v="0"/>
    <s v="NO"/>
  </r>
  <r>
    <n v="104531320"/>
    <s v="104531320FS00"/>
    <s v="104531320-C24"/>
    <x v="1"/>
    <s v="CAFE Y DERIVADOS"/>
    <s v="ACCESORIOS"/>
    <s v="TAZA AMERICANO CORONA LAVAZZA "/>
    <s v="C24"/>
    <s v="C24"/>
    <s v="Caja 24 Unidades"/>
    <s v="SECO"/>
    <s v="NFS"/>
    <n v="34210"/>
    <x v="1"/>
    <n v="50500"/>
    <n v="-1"/>
    <s v="ACTIVO (R)"/>
    <m/>
    <m/>
    <s v=""/>
    <m/>
    <s v="INDICAR PRECIO VTA"/>
    <s v="-"/>
    <e v="#VALUE!"/>
    <n v="6.7"/>
    <e v="#VALUE!"/>
    <s v="NO"/>
    <n v="0.03"/>
    <s v="NO"/>
  </r>
  <r>
    <n v="104511090"/>
    <s v="104511090FS00"/>
    <s v="104511090-C12"/>
    <x v="1"/>
    <s v="CAFE Y DERIVADOS"/>
    <s v="ACCESORIOS"/>
    <s v="CUCHARA LAVAZZA CON AGUJERO "/>
    <s v="C12"/>
    <s v="C12"/>
    <s v="Caja 12 Unidades"/>
    <s v="SECO"/>
    <s v="IFS"/>
    <n v="957.78"/>
    <x v="2"/>
    <n v="1322"/>
    <n v="-1"/>
    <s v="DESCONTINUADO"/>
    <s v="DESCONTINUADO"/>
    <m/>
    <s v="HASTA AGOTAR STOCK"/>
    <m/>
    <s v="INDICAR PRECIO VTA"/>
    <s v="-"/>
    <e v="#VALUE!"/>
    <n v="3.6"/>
    <e v="#VALUE!"/>
    <s v="NO"/>
    <n v="0"/>
    <s v="NO"/>
  </r>
  <r>
    <n v="104520520"/>
    <s v="104520520FS00"/>
    <s v="104520520-UN"/>
    <x v="1"/>
    <s v="CAFE Y DERIVADOS"/>
    <s v="ACCESORIOS"/>
    <s v="LETRERO DOBLE CARA 45X45 CM LAVAZZA "/>
    <s v="UN"/>
    <s v="UN"/>
    <s v="Unidad"/>
    <s v="SECO"/>
    <s v="IFS"/>
    <n v="222774"/>
    <x v="2"/>
    <n v="320000"/>
    <n v="-1"/>
    <s v="DESCONTINUADO"/>
    <s v="DESCONTINUADO"/>
    <m/>
    <s v="HASTA AGOTAR STOCK"/>
    <m/>
    <s v="INDICAR PRECIO VTA"/>
    <s v="-"/>
    <e v="#VALUE!"/>
    <n v="13.25"/>
    <e v="#VALUE!"/>
    <s v="NO"/>
    <n v="0.03"/>
    <s v="NO"/>
  </r>
  <r>
    <n v="104523870"/>
    <s v="104523870FS00"/>
    <s v="104523870-UN"/>
    <x v="1"/>
    <s v="MAQUINAS Y REPUESTOS"/>
    <s v="OTRAS MAQUINAS"/>
    <s v="MAQUINA CHOCOLATE ERACLEA "/>
    <s v="UN"/>
    <s v="UN"/>
    <s v="Unidad"/>
    <s v="SECO"/>
    <s v="IFS"/>
    <n v="243985.86"/>
    <x v="2"/>
    <n v="412154"/>
    <n v="-1"/>
    <s v="DESCONTINUADO"/>
    <s v="DESCONTINUADO"/>
    <m/>
    <s v="HASTA AGOTAR STOCK"/>
    <m/>
    <s v="INDICAR PRECIO VTA"/>
    <s v="-"/>
    <e v="#VALUE!"/>
    <n v="5"/>
    <e v="#VALUE!"/>
    <s v="NO"/>
    <n v="7.0000000000000007E-2"/>
    <s v="NO"/>
  </r>
  <r>
    <n v="201300200"/>
    <s v="201300200FS00"/>
    <s v="201300200-C20"/>
    <x v="1"/>
    <s v="CAFE Y DERIVADOS"/>
    <s v="CAFES DE GRANO MOLIDO"/>
    <s v="CAFE MOLIDO COPACABANA 250 G "/>
    <s v="UN"/>
    <s v="C20"/>
    <s v="Caja 20 Unidades"/>
    <s v="SECO"/>
    <s v="FIB"/>
    <n v="31487.25"/>
    <x v="2"/>
    <n v="69500"/>
    <n v="-1"/>
    <s v="DESCONTINUADO"/>
    <s v="DESCONTINUADO"/>
    <m/>
    <s v="HASTA AGOTAR STOCK"/>
    <m/>
    <s v="INDICAR PRECIO VTA"/>
    <s v="-"/>
    <e v="#VALUE!"/>
    <n v="5"/>
    <e v="#VALUE!"/>
    <s v="SI"/>
    <n v="0.1"/>
    <s v="NO"/>
  </r>
  <r>
    <n v="104518200"/>
    <s v="104518200FS00"/>
    <s v="104518200-C06"/>
    <x v="1"/>
    <s v="CAFE Y DERIVADOS"/>
    <s v="ACCESORIOS"/>
    <s v="TAZA Y PLATO CAPPUCCINO PREMIUM LAVAZZA "/>
    <s v="UN"/>
    <s v="C06"/>
    <s v="Caja 6 Unidades"/>
    <s v="SECO"/>
    <s v="IFS"/>
    <n v="18438.900000000001"/>
    <x v="1"/>
    <n v="27000"/>
    <n v="-1"/>
    <s v="ACTIVO"/>
    <m/>
    <m/>
    <s v=""/>
    <m/>
    <s v="INDICAR PRECIO VTA"/>
    <s v="-"/>
    <e v="#VALUE!"/>
    <n v="2.1"/>
    <e v="#VALUE!"/>
    <s v="NO"/>
    <n v="0.05"/>
    <s v="NO"/>
  </r>
  <r>
    <n v="104518190"/>
    <s v="104518190FS00"/>
    <s v="104518190-C06"/>
    <x v="1"/>
    <s v="CAFE Y DERIVADOS"/>
    <s v="ACCESORIOS"/>
    <s v="TAZA Y PLATO AMERICANO PREMIUM LAVAZZA "/>
    <s v="UN"/>
    <s v="C06"/>
    <s v="Caja 6 Unidades"/>
    <s v="SECO"/>
    <s v="IFS"/>
    <n v="19903.260000000002"/>
    <x v="1"/>
    <n v="28000"/>
    <n v="-1"/>
    <s v="ACTIVO"/>
    <m/>
    <m/>
    <s v=""/>
    <m/>
    <s v="INDICAR PRECIO VTA"/>
    <s v="-"/>
    <e v="#VALUE!"/>
    <n v="2.1"/>
    <e v="#VALUE!"/>
    <s v="NO"/>
    <n v="0.05"/>
    <s v="NO"/>
  </r>
  <r>
    <n v="104531280"/>
    <s v="104531280FS00"/>
    <s v="104531280-C24"/>
    <x v="1"/>
    <s v="CAFE Y DERIVADOS"/>
    <s v="ACCESORIOS"/>
    <s v="PLATO AMERICANO CORONA LAVAZZA "/>
    <s v="C24"/>
    <s v="C24"/>
    <s v="Caja 24 Unidades"/>
    <s v="SECO"/>
    <s v="NFS"/>
    <n v="34215"/>
    <x v="1"/>
    <n v="50500"/>
    <n v="-1"/>
    <s v="ACTIVO (R)"/>
    <m/>
    <m/>
    <s v=""/>
    <m/>
    <s v="INDICAR PRECIO VTA"/>
    <s v="-"/>
    <e v="#VALUE!"/>
    <n v="6.3"/>
    <e v="#VALUE!"/>
    <s v="NO"/>
    <n v="0.03"/>
    <s v="NO"/>
  </r>
  <r>
    <n v="105201580"/>
    <s v="105201580FS00"/>
    <s v="105201580-C06"/>
    <x v="1"/>
    <s v="CAFE Y DERIVADOS"/>
    <s v="ACCESORIOS"/>
    <s v="PLATO AMERICANO LAVAZZA "/>
    <s v="UN"/>
    <s v="C06"/>
    <s v="Caja 6 Unidades"/>
    <s v="SECO"/>
    <s v="IFS"/>
    <n v="6832.62"/>
    <x v="1"/>
    <n v="10500"/>
    <n v="-1"/>
    <s v="ACTIVO"/>
    <m/>
    <m/>
    <s v=""/>
    <m/>
    <s v="INDICAR PRECIO VTA"/>
    <s v="-"/>
    <e v="#VALUE!"/>
    <n v="1.5"/>
    <e v="#VALUE!"/>
    <s v="NO"/>
    <n v="0.08"/>
    <s v="NO"/>
  </r>
  <r>
    <n v="105201570"/>
    <s v="105201570FS00"/>
    <s v="105201570-C06"/>
    <x v="1"/>
    <s v="CAFE Y DERIVADOS"/>
    <s v="ACCESORIOS"/>
    <s v="TAZA AMERICANO LAVAZZA "/>
    <s v="UN"/>
    <s v="C06"/>
    <s v="Caja 6 Unidades"/>
    <s v="SECO"/>
    <s v="IFS"/>
    <n v="10830.36"/>
    <x v="1"/>
    <n v="17800"/>
    <n v="-1"/>
    <s v="ACTIVO"/>
    <m/>
    <m/>
    <s v=""/>
    <m/>
    <s v="INDICAR PRECIO VTA"/>
    <s v="-"/>
    <e v="#VALUE!"/>
    <n v="1.8"/>
    <e v="#VALUE!"/>
    <s v="NO"/>
    <n v="7.0000000000000007E-2"/>
    <s v="NO"/>
  </r>
  <r>
    <n v="104531310"/>
    <s v="104531310FS00"/>
    <s v="104531310-C24"/>
    <x v="1"/>
    <s v="CAFE Y DERIVADOS"/>
    <s v="ACCESORIOS"/>
    <s v="PLATO ESPRESSO CORONA LAVAZZA "/>
    <s v="C24"/>
    <s v="C24"/>
    <s v="Caja 24 Unidades"/>
    <s v="SECO"/>
    <s v="NFS"/>
    <n v="30323"/>
    <x v="1"/>
    <n v="42504"/>
    <n v="-1"/>
    <s v="ACTIVO (R)"/>
    <m/>
    <m/>
    <s v=""/>
    <m/>
    <s v="INDICAR PRECIO VTA"/>
    <s v="-"/>
    <e v="#VALUE!"/>
    <n v="4.3"/>
    <e v="#VALUE!"/>
    <s v="NO"/>
    <n v="0.03"/>
    <s v="NO"/>
  </r>
  <r>
    <n v="104521020"/>
    <s v="104521020FS00"/>
    <s v="104521020-Z00"/>
    <x v="1"/>
    <s v="CAFE Y DERIVADOS"/>
    <s v="CAPSULAS Y PODS"/>
    <s v="CAPSULA ESPR MEDIO AMABILE LAVAZZA 8 G "/>
    <s v="UN"/>
    <s v="Z00"/>
    <s v="Caja 100 Unidades"/>
    <s v="SECO"/>
    <s v="IFS"/>
    <n v="13313"/>
    <x v="2"/>
    <n v="37000"/>
    <n v="-1"/>
    <s v="DESCONTINUADO"/>
    <s v="DESCONTINUADO"/>
    <m/>
    <s v="HASTA AGOTAR STOCK"/>
    <m/>
    <s v="INDICAR PRECIO VTA"/>
    <s v="-"/>
    <e v="#VALUE!"/>
    <n v="1.1000000000000001"/>
    <e v="#VALUE!"/>
    <s v="NO"/>
    <n v="0.1"/>
    <s v="NO"/>
  </r>
  <r>
    <n v="104510260"/>
    <s v="104510260FS00"/>
    <s v="104510260-C12"/>
    <x v="1"/>
    <s v="CAFE Y DERIVADOS"/>
    <s v="ACCESORIOS"/>
    <s v="TAZA ESPRESSO LAVAZZA "/>
    <s v="UN"/>
    <s v="C12"/>
    <s v="Caja 12 Unidades"/>
    <s v="SECO"/>
    <s v="IFS"/>
    <n v="11328.800000000001"/>
    <x v="1"/>
    <n v="23500"/>
    <n v="-1"/>
    <s v="ACTIVO"/>
    <m/>
    <m/>
    <s v=""/>
    <m/>
    <s v="INDICAR PRECIO VTA"/>
    <s v="-"/>
    <e v="#VALUE!"/>
    <n v="1.5960000000000001"/>
    <e v="#VALUE!"/>
    <s v="NO"/>
    <n v="0.1"/>
    <s v="NO"/>
  </r>
  <r>
    <n v="104510290"/>
    <s v="104510290FS00"/>
    <s v="104510290-C06"/>
    <x v="1"/>
    <s v="CAFE Y DERIVADOS"/>
    <s v="ACCESORIOS"/>
    <s v="TAZA CAPPUCCINO LAVAZZA "/>
    <s v="UN"/>
    <s v="C06"/>
    <s v="Caja 6 Unidades"/>
    <s v="SECO"/>
    <s v="IFS"/>
    <n v="6095.36"/>
    <x v="1"/>
    <n v="15000"/>
    <n v="-1"/>
    <s v="ACTIVO"/>
    <m/>
    <m/>
    <s v=""/>
    <m/>
    <s v="INDICAR PRECIO VTA"/>
    <s v="-"/>
    <e v="#VALUE!"/>
    <n v="1.302"/>
    <e v="#VALUE!"/>
    <s v="NO"/>
    <n v="0.08"/>
    <s v="NO"/>
  </r>
  <r>
    <n v="104510310"/>
    <s v="104510310FS00"/>
    <s v="104510310-C06"/>
    <x v="1"/>
    <s v="CAFE Y DERIVADOS"/>
    <s v="ACCESORIOS"/>
    <s v="PLATO CAPPUCCINO LAVAZZA "/>
    <s v="UN"/>
    <s v="C06"/>
    <s v="Caja 6 Unidades"/>
    <s v="SECO"/>
    <s v="IFS"/>
    <n v="6714.65"/>
    <x v="1"/>
    <n v="8800"/>
    <n v="-1"/>
    <s v="ACTIVO"/>
    <m/>
    <m/>
    <s v=""/>
    <m/>
    <s v="INDICAR PRECIO VTA"/>
    <s v="-"/>
    <e v="#VALUE!"/>
    <n v="0.6"/>
    <e v="#VALUE!"/>
    <s v="NO"/>
    <n v="0.08"/>
    <s v="NO"/>
  </r>
  <r>
    <n v="201400100"/>
    <s v="201400100FS00"/>
    <s v="201400100-C40"/>
    <x v="1"/>
    <s v="CAFE Y DERIVADOS"/>
    <s v="TE Y OTRAS BEBIDAS CALIENTES"/>
    <s v="TE EXCELSIOR CEYLAN GRANEL 125G "/>
    <s v="UN"/>
    <s v="C40"/>
    <s v="Caja 40 Unidades"/>
    <s v="SECO"/>
    <s v="FIB"/>
    <n v="13906.42"/>
    <x v="2"/>
    <n v="28000"/>
    <n v="-1"/>
    <s v="DESCONTINUADO"/>
    <s v="DESCONTINUADO"/>
    <m/>
    <s v="HASTA AGOTAR STOCK"/>
    <m/>
    <s v="INDICAR PRECIO VTA"/>
    <s v="-"/>
    <e v="#VALUE!"/>
    <n v="5"/>
    <e v="#VALUE!"/>
    <s v="SI"/>
    <n v="0.09"/>
    <s v="NO"/>
  </r>
  <r>
    <n v="104518180"/>
    <s v="104518180FS00"/>
    <s v="104518180-C12"/>
    <x v="1"/>
    <s v="CAFE Y DERIVADOS"/>
    <s v="ACCESORIOS"/>
    <s v="TAZA Y PLATO ESPRESSO PREMIUM LAVAZZA "/>
    <s v="UN"/>
    <s v="C12"/>
    <s v="Caja 12 Unidades"/>
    <s v="SECO"/>
    <s v="IFS"/>
    <n v="27433.08"/>
    <x v="1"/>
    <n v="35000"/>
    <n v="-1"/>
    <s v="ACTIVO"/>
    <m/>
    <m/>
    <s v=""/>
    <m/>
    <s v="INDICAR PRECIO VTA"/>
    <s v="-"/>
    <e v="#VALUE!"/>
    <n v="2.4"/>
    <e v="#VALUE!"/>
    <s v="NO"/>
    <n v="0.02"/>
    <s v="NO"/>
  </r>
  <r>
    <n v="104520360"/>
    <s v="104520360FS00"/>
    <s v="104520360-UN"/>
    <x v="1"/>
    <s v="CAFE Y DERIVADOS"/>
    <s v="ACCESORIOS"/>
    <s v="LETRERO UNA CARA 45X45 CM LAVAZZA "/>
    <s v="UN"/>
    <s v="UN"/>
    <s v="Unidad"/>
    <s v="SECO"/>
    <s v="IFS"/>
    <n v="153001"/>
    <x v="2"/>
    <n v="230000"/>
    <n v="-1"/>
    <s v="VIAS DESCONTINUACION"/>
    <s v="VIAS DESCONTINUACION"/>
    <m/>
    <s v="HASTA AGOTAR STOCK"/>
    <m/>
    <s v="INDICAR PRECIO VTA"/>
    <s v="-"/>
    <e v="#VALUE!"/>
    <n v="10"/>
    <e v="#VALUE!"/>
    <s v="NO"/>
    <n v="0.03"/>
    <s v="NO"/>
  </r>
  <r>
    <n v="104518430"/>
    <s v="104518430FS00"/>
    <s v="104518430-C12"/>
    <x v="1"/>
    <s v="CAFE Y DERIVADOS"/>
    <s v="ACCESORIOS"/>
    <s v="MUG LAVAZZA "/>
    <s v="UN"/>
    <s v="C12"/>
    <s v="Caja 12 Unidades"/>
    <s v="SECO"/>
    <s v="IFS"/>
    <n v="15791.400000000001"/>
    <x v="2"/>
    <n v="21802"/>
    <n v="-1"/>
    <s v="VIAS DESCONTINUACION"/>
    <s v="VIAS DESCONTINUACION"/>
    <m/>
    <s v="HASTA AGOTAR STOCK"/>
    <m/>
    <s v="INDICAR PRECIO VTA"/>
    <s v="-"/>
    <e v="#VALUE!"/>
    <n v="0.6"/>
    <e v="#VALUE!"/>
    <s v="NO"/>
    <n v="0"/>
    <s v="NO"/>
  </r>
  <r>
    <n v="105020070"/>
    <s v="105020070FS00"/>
    <s v="105020070-UN"/>
    <x v="1"/>
    <s v="MAQUINAS Y REPUESTOS"/>
    <s v="ACCESORIOS"/>
    <s v="BATIDOR DE LECHE BLANCO LAVAZZA "/>
    <s v="UN"/>
    <s v="UN"/>
    <s v="Unidad"/>
    <s v="SECO"/>
    <s v="IFS"/>
    <n v="34673.17"/>
    <x v="1"/>
    <n v="62000"/>
    <n v="-1"/>
    <s v="ACTIVO"/>
    <m/>
    <m/>
    <s v=""/>
    <m/>
    <s v="INDICAR PRECIO VTA"/>
    <s v="-"/>
    <e v="#VALUE!"/>
    <n v="1.1000000000000001"/>
    <e v="#VALUE!"/>
    <s v="NO"/>
    <n v="7.0000000000000007E-2"/>
    <s v="NO"/>
  </r>
  <r>
    <n v="104534910"/>
    <s v="104534910FS00"/>
    <s v="104534910-UN"/>
    <x v="1"/>
    <s v="MAQUINAS Y REPUESTOS"/>
    <s v="MAQUINAS CAPSULAS"/>
    <s v="MAQUINA CAFE CAPS 4300 LAVAZZA "/>
    <s v="UN"/>
    <s v="UN"/>
    <s v="Unidad"/>
    <s v="SECO"/>
    <s v="IFS"/>
    <n v="1555072"/>
    <x v="1"/>
    <n v="2700000"/>
    <n v="-1"/>
    <s v="NPI (R)"/>
    <m/>
    <m/>
    <s v=""/>
    <m/>
    <s v="INDICAR PRECIO VTA"/>
    <s v="-"/>
    <e v="#VALUE!"/>
    <n v="47"/>
    <e v="#VALUE!"/>
    <s v="NO"/>
    <n v="0.05"/>
    <s v="NO"/>
  </r>
  <r>
    <n v="104539400"/>
    <s v="104539400FS00"/>
    <s v="104539400-UN"/>
    <x v="1"/>
    <s v="MAQUINAS Y REPUESTOS"/>
    <s v="ACCESORIOS"/>
    <s v="DEPURADOR LA SPAZIALE 12 LITROS"/>
    <s v="UN"/>
    <s v="UN"/>
    <s v="Unidad"/>
    <s v="SECO"/>
    <s v="IFS"/>
    <n v="74156"/>
    <x v="1"/>
    <n v="140000"/>
    <n v="-1"/>
    <s v="ACTIVO"/>
    <m/>
    <m/>
    <s v=""/>
    <m/>
    <s v="INDICAR PRECIO VTA"/>
    <s v="-"/>
    <e v="#VALUE!"/>
    <n v="9"/>
    <e v="#VALUE!"/>
    <s v="SI"/>
    <n v="0.03"/>
    <s v="NO"/>
  </r>
  <r>
    <n v="104539360"/>
    <s v="104539360FS00"/>
    <s v="104539360-UN"/>
    <x v="1"/>
    <s v="MAQUINAS Y REPUESTOS"/>
    <s v="ACCESORIOS"/>
    <s v="DETERGENTE ASSCOR LA SPAZIALE"/>
    <s v="UN"/>
    <s v="UN"/>
    <s v="Unidad"/>
    <s v="SECO"/>
    <s v="IFS"/>
    <n v="175"/>
    <x v="1"/>
    <n v="15000"/>
    <n v="-1"/>
    <s v="ACTIVO"/>
    <m/>
    <m/>
    <s v=""/>
    <m/>
    <s v="INDICAR PRECIO VTA"/>
    <s v="-"/>
    <e v="#VALUE!"/>
    <n v="1"/>
    <e v="#VALUE!"/>
    <s v="SI"/>
    <n v="0.03"/>
    <s v="NO"/>
  </r>
  <r>
    <n v="150001720"/>
    <s v="150001720FS00"/>
    <s v="150001720-D12"/>
    <x v="1"/>
    <s v="CAFE Y DERIVADOS"/>
    <s v="TE Y OTRAS BEBIDAS CALIENTES"/>
    <s v="TE TWINING PRINCE OF WALES 10 BOLSAS "/>
    <s v="UN"/>
    <s v="D12"/>
    <s v="Display 12 Unidades"/>
    <s v="SECO"/>
    <s v="NFS"/>
    <n v="17783.16"/>
    <x v="1"/>
    <n v="28000"/>
    <n v="-1"/>
    <s v="ACTIVO"/>
    <m/>
    <m/>
    <s v=""/>
    <m/>
    <s v="INDICAR PRECIO VTA"/>
    <s v="-"/>
    <e v="#VALUE!"/>
    <n v="0.14399999999999999"/>
    <e v="#VALUE!"/>
    <s v="SI"/>
    <n v="0.03"/>
    <s v="NO"/>
  </r>
  <r>
    <n v="150001718"/>
    <s v="150001718FS00"/>
    <s v="150001718-D12"/>
    <x v="1"/>
    <s v="CAFE Y DERIVADOS"/>
    <s v="TE Y OTRAS BEBIDAS CALIENTES"/>
    <s v="TE TWINING ENGLISH BREAKFAST 10 BOLSAS "/>
    <s v="UN"/>
    <s v="D12"/>
    <s v="Display 12 Unidades"/>
    <s v="SECO"/>
    <s v="NFS"/>
    <n v="18266.52"/>
    <x v="0"/>
    <n v="28601.591763470726"/>
    <n v="-1"/>
    <s v="ACTIVO"/>
    <m/>
    <m/>
    <s v=""/>
    <m/>
    <s v="INDICAR PRECIO VTA"/>
    <s v="-"/>
    <e v="#VALUE!"/>
    <n v="0.14399999999999999"/>
    <e v="#VALUE!"/>
    <s v="SI"/>
    <n v="0.03"/>
    <s v="NO"/>
  </r>
  <r>
    <n v="104538150"/>
    <s v="104538150FS00"/>
    <s v="104538150-D12"/>
    <x v="1"/>
    <s v="CAFÉ Y DERIVADOS"/>
    <s v="TE Y OTRAS BEBIDAS CALIENTES"/>
    <s v="TE TWINING EARL GREY 10 BOLSAS"/>
    <s v="UN"/>
    <s v="D12"/>
    <s v="Display 12 Unidades"/>
    <s v="SECO"/>
    <s v="NFS"/>
    <n v="17592"/>
    <x v="1"/>
    <n v="28000"/>
    <n v="-1"/>
    <s v="NPI"/>
    <m/>
    <m/>
    <s v=""/>
    <m/>
    <s v="INDICAR PRECIO VTA"/>
    <s v="-"/>
    <e v="#VALUE!"/>
    <n v="2.4"/>
    <e v="#VALUE!"/>
    <s v="SI"/>
    <n v="0.03"/>
    <s v="NO"/>
  </r>
  <r>
    <n v="104538140"/>
    <s v="104538140FS00"/>
    <s v="104538140-D12"/>
    <x v="1"/>
    <s v="CAFÉ Y DERIVADOS"/>
    <s v="TE Y OTRAS BEBIDAS CALIENTES"/>
    <s v="TE TWINING FRUTOS ROJOS 10 BOLSAS"/>
    <s v="UN"/>
    <s v="D12"/>
    <s v="Display 12 Unidades"/>
    <s v="SECO"/>
    <s v="NFS"/>
    <n v="17640"/>
    <x v="1"/>
    <n v="28000"/>
    <n v="-1"/>
    <s v="NPI"/>
    <m/>
    <m/>
    <s v=""/>
    <m/>
    <s v="INDICAR PRECIO VTA"/>
    <s v="-"/>
    <e v="#VALUE!"/>
    <n v="2.4"/>
    <e v="#VALUE!"/>
    <s v="SI"/>
    <n v="0.03"/>
    <s v="NO"/>
  </r>
  <r>
    <n v="104522600"/>
    <s v="104522600FS00"/>
    <s v="104522600-V00"/>
    <x v="1"/>
    <s v="MAQUINAS Y REPUESTOS"/>
    <s v="ACCESORIOS"/>
    <s v="FILTRO PAPEL TITAN BUNN "/>
    <s v="UN"/>
    <s v="V00"/>
    <s v="Caja 500 Unidades"/>
    <s v="SECO"/>
    <s v="IFS"/>
    <n v="25000"/>
    <x v="1"/>
    <n v="84000"/>
    <n v="-1"/>
    <s v="ACTIVO"/>
    <m/>
    <m/>
    <s v=""/>
    <m/>
    <s v="INDICAR PRECIO VTA"/>
    <s v="-"/>
    <e v="#VALUE!"/>
    <n v="0.5"/>
    <e v="#VALUE!"/>
    <s v="NO"/>
    <n v="0.09"/>
    <s v="NO"/>
  </r>
  <r>
    <n v="101710090"/>
    <s v="101710090FS00"/>
    <s v="101710090-C10"/>
    <x v="1"/>
    <s v="CAFE Y DERIVADOS"/>
    <s v="TE Y OTRAS BEBIDAS CALIENTES"/>
    <s v="TE EMBLEM CEYLAN 100BLS "/>
    <s v="UN"/>
    <s v="C10"/>
    <s v="Caja 10 Unidades"/>
    <s v="SECO"/>
    <s v="FIB"/>
    <n v="9034.5500000000011"/>
    <x v="4"/>
    <n v="26373.90190299883"/>
    <n v="-1"/>
    <s v="NPI"/>
    <m/>
    <m/>
    <s v=""/>
    <m/>
    <s v="INDICAR PRECIO VTA"/>
    <s v="-"/>
    <e v="#VALUE!"/>
    <n v="1.8"/>
    <e v="#VALUE!"/>
    <s v="SI"/>
    <n v="0.05"/>
    <s v="NO"/>
  </r>
  <r>
    <n v="201300003"/>
    <s v="201300003FS00"/>
    <s v="201300003-C10"/>
    <x v="1"/>
    <s v="CAFE Y DERIVADOS"/>
    <s v="CAFES DE GRANO MOLIDO"/>
    <s v="CAFE MOLIDO COPACABANA ROBUSTA 500 G "/>
    <s v="UN"/>
    <s v="C10"/>
    <s v="Caja 10 Unidades"/>
    <s v="SECO"/>
    <s v="FIB"/>
    <n v="27432"/>
    <x v="0"/>
    <n v="47636.079045196631"/>
    <n v="-1"/>
    <s v="ACTIVO (R)"/>
    <m/>
    <m/>
    <s v=""/>
    <m/>
    <s v="INDICAR PRECIO VTA"/>
    <s v="-"/>
    <e v="#VALUE!"/>
    <n v="5"/>
    <e v="#VALUE!"/>
    <s v="SI"/>
    <n v="0.03"/>
    <s v="NO"/>
  </r>
  <r>
    <n v="92009365"/>
    <s v="92009365FS00"/>
    <s v="92009365-UN"/>
    <x v="1"/>
    <s v="MAQUINAS Y REPUESTOS"/>
    <s v="ACCESORIOS"/>
    <s v="CAJA DEPOSITO BORRA CAFE "/>
    <s v="UN"/>
    <s v="UN"/>
    <s v="Unidad"/>
    <s v="SECO"/>
    <s v="IFS"/>
    <n v="72787"/>
    <x v="1"/>
    <n v="114500"/>
    <n v="-1"/>
    <s v="ACTIVO"/>
    <m/>
    <m/>
    <s v=""/>
    <m/>
    <s v="INDICAR PRECIO VTA"/>
    <s v="-"/>
    <e v="#VALUE!"/>
    <n v="10"/>
    <e v="#VALUE!"/>
    <s v="NO"/>
    <n v="7.0000000000000007E-2"/>
    <s v="NO"/>
  </r>
  <r>
    <n v="104525090"/>
    <s v="104525090FS00"/>
    <s v="104525090-C24"/>
    <x v="1"/>
    <s v="CAFE Y DERIVADOS"/>
    <s v="TE Y OTRAS BEBIDAS CALIENTES"/>
    <s v="TE INFUSION MANZANILLA LIPTON 20 UDS. "/>
    <s v="UN"/>
    <s v="C24"/>
    <s v="Caja 24 Unidades"/>
    <s v="SECO"/>
    <s v="NFS"/>
    <n v="20296.800000000003"/>
    <x v="4"/>
    <n v="36410.269947663211"/>
    <n v="-1"/>
    <s v="ACTIVO"/>
    <m/>
    <m/>
    <s v=""/>
    <m/>
    <s v="INDICAR PRECIO VTA"/>
    <s v="-"/>
    <e v="#VALUE!"/>
    <n v="0.48"/>
    <e v="#VALUE!"/>
    <s v="SI"/>
    <n v="0.03"/>
    <s v="NO"/>
  </r>
  <r>
    <n v="104523830"/>
    <s v="104523830FS00"/>
    <s v="104523830-Z00"/>
    <x v="1"/>
    <s v="CAFE Y DERIVADOS"/>
    <s v="CAPSULAS Y PODS"/>
    <s v="CAPSULA ESPRESSO TIERRA SEL LAVAZZA 8 G "/>
    <s v="UN"/>
    <s v="Z00"/>
    <s v="Caja 100 Unidades"/>
    <s v="SECO"/>
    <s v="IFS"/>
    <n v="16825"/>
    <x v="1"/>
    <n v="45885"/>
    <n v="-1"/>
    <s v="ACTIVO"/>
    <m/>
    <m/>
    <s v=""/>
    <m/>
    <s v="INDICAR PRECIO VTA"/>
    <s v="-"/>
    <e v="#VALUE!"/>
    <n v="0.8"/>
    <e v="#VALUE!"/>
    <s v="NO"/>
    <n v="0.15"/>
    <s v="NO"/>
  </r>
  <r>
    <n v="201300001"/>
    <s v="201300001FS00"/>
    <s v="201300001-C10"/>
    <x v="1"/>
    <s v="CAFE Y DERIVADOS"/>
    <s v="CAFES DE GRANO ENTERO"/>
    <s v="CAFE ENTERO COPACABANA ROBUSTA 500 G "/>
    <s v="UN"/>
    <s v="C10"/>
    <s v="Caja 10 Unidades"/>
    <s v="SECO"/>
    <s v="FIB"/>
    <n v="27540.560000000001"/>
    <x v="0"/>
    <n v="47435.312037461052"/>
    <n v="-1"/>
    <s v="ACTIVO (R)"/>
    <m/>
    <m/>
    <s v=""/>
    <m/>
    <s v="INDICAR PRECIO VTA"/>
    <s v="-"/>
    <e v="#VALUE!"/>
    <n v="5"/>
    <e v="#VALUE!"/>
    <s v="SI"/>
    <n v="7.0000000000000007E-2"/>
    <s v="NO"/>
  </r>
  <r>
    <n v="40009377"/>
    <s v="40009377FS00"/>
    <s v="40009377-UN"/>
    <x v="1"/>
    <s v="MAQUINAS Y REPUESTOS"/>
    <s v="ACCESORIOS"/>
    <s v="PITCHER DE LECHE 750 CC "/>
    <s v="UN"/>
    <s v="UN"/>
    <s v="Unidad"/>
    <s v="SECO"/>
    <s v="IFS"/>
    <n v="22790.85"/>
    <x v="1"/>
    <n v="39000"/>
    <n v="-1"/>
    <s v="ACTIVO"/>
    <m/>
    <m/>
    <s v=""/>
    <m/>
    <s v="INDICAR PRECIO VTA"/>
    <s v="-"/>
    <e v="#VALUE!"/>
    <n v="0.35"/>
    <e v="#VALUE!"/>
    <s v="NO"/>
    <n v="0.05"/>
    <s v="NO"/>
  </r>
  <r>
    <n v="104520910"/>
    <s v="104520910FS00"/>
    <s v="104520910-Z60"/>
    <x v="1"/>
    <s v="CAFE Y DERIVADOS"/>
    <s v="CAPSULAS Y PODS"/>
    <s v="CAFE MOL ESPRESSO DESCAF LAVAZZA POD 8 G "/>
    <s v="UN"/>
    <s v="Z60"/>
    <s v="Caja 160 Unidades"/>
    <s v="SECO"/>
    <s v="IFS"/>
    <n v="32259.200000000001"/>
    <x v="1"/>
    <n v="47250"/>
    <n v="-1"/>
    <s v="ACTIVO"/>
    <m/>
    <m/>
    <s v=""/>
    <m/>
    <s v="INDICAR PRECIO VTA"/>
    <s v="-"/>
    <e v="#VALUE!"/>
    <n v="1.92"/>
    <e v="#VALUE!"/>
    <s v="NO"/>
    <n v="0.04"/>
    <s v="NO"/>
  </r>
  <r>
    <n v="104523840"/>
    <s v="104523840FS00"/>
    <s v="104523840-Z00"/>
    <x v="1"/>
    <s v="CAFE Y DERIVADOS"/>
    <s v="CAPSULAS Y PODS"/>
    <s v="CAPSULA DOBLE ESP TOP CLASS LAVAZZA 16 G "/>
    <s v="UN"/>
    <s v="Z00"/>
    <s v="Caja 100 Unidades"/>
    <s v="SECO"/>
    <s v="IFS"/>
    <n v="26094"/>
    <x v="1"/>
    <n v="53025"/>
    <n v="-1"/>
    <s v="ACTIVO"/>
    <m/>
    <m/>
    <s v=""/>
    <m/>
    <s v="INDICAR PRECIO VTA"/>
    <s v="-"/>
    <e v="#VALUE!"/>
    <n v="1.4"/>
    <e v="#VALUE!"/>
    <s v="NO"/>
    <n v="0.1"/>
    <s v="NO"/>
  </r>
  <r>
    <n v="201400050"/>
    <s v="201400050FS00"/>
    <s v="201400050-C20"/>
    <x v="1"/>
    <s v="CAFE Y DERIVADOS"/>
    <s v="TE Y OTRAS BEBIDAS CALIENTES"/>
    <s v="TE EXCELSIOR CEYLAN GRANEL 250G "/>
    <s v="UN"/>
    <s v="C20"/>
    <s v="Caja 20 Unidades"/>
    <s v="SECO"/>
    <s v="FIB"/>
    <n v="12149.84"/>
    <x v="1"/>
    <n v="33500"/>
    <n v="-1"/>
    <s v="ACTIVO"/>
    <m/>
    <m/>
    <s v=""/>
    <m/>
    <s v="INDICAR PRECIO VTA"/>
    <s v="-"/>
    <e v="#VALUE!"/>
    <n v="5"/>
    <e v="#VALUE!"/>
    <s v="NO"/>
    <n v="0.03"/>
    <s v="NO"/>
  </r>
  <r>
    <n v="968200370"/>
    <s v="968200370FS00"/>
    <s v="968200370-C06"/>
    <x v="1"/>
    <s v="CAFE Y DERIVADOS"/>
    <s v="ACCESORIOS"/>
    <s v="TAZA Y PLATO CHOCOLATE ERACLEA "/>
    <s v="C06"/>
    <s v="C06"/>
    <s v="Caja 6 Unidades"/>
    <s v="SECO"/>
    <s v="IFS"/>
    <n v="26063.71"/>
    <x v="2"/>
    <n v="32580"/>
    <n v="-1"/>
    <s v="VIAS DESCONTINUACION"/>
    <s v="VIAS DESCONTINUACION"/>
    <m/>
    <s v="HASTA AGOTAR STOCK"/>
    <m/>
    <s v="INDICAR PRECIO VTA"/>
    <s v="-"/>
    <e v="#VALUE!"/>
    <n v="2.5"/>
    <e v="#VALUE!"/>
    <s v="NO"/>
    <n v="0"/>
    <s v="NO"/>
  </r>
  <r>
    <n v="104523790"/>
    <s v="104523790FS00"/>
    <s v="104523790-Z00"/>
    <x v="1"/>
    <s v="CAFE Y DERIVADOS"/>
    <s v="CAPSULAS Y PODS"/>
    <s v="CAPSULA DOBLE ESP GOLD SEL LAVAZZA 16 G "/>
    <s v="UN"/>
    <s v="Z00"/>
    <s v="Caja 100 Unidades"/>
    <s v="SECO"/>
    <s v="IFS"/>
    <n v="26781"/>
    <x v="1"/>
    <n v="53025"/>
    <n v="-1"/>
    <s v="ACTIVO"/>
    <m/>
    <m/>
    <s v=""/>
    <m/>
    <s v="INDICAR PRECIO VTA"/>
    <s v="-"/>
    <e v="#VALUE!"/>
    <n v="1.4"/>
    <e v="#VALUE!"/>
    <s v="NO"/>
    <n v="0.1"/>
    <s v="NO"/>
  </r>
  <r>
    <n v="104523850"/>
    <s v="104523850FS00"/>
    <s v="104523850-Z00"/>
    <x v="1"/>
    <s v="CAFE Y DERIVADOS"/>
    <s v="CAPSULAS Y PODS"/>
    <s v="CAPSULA ESPRESSO TOP CLASS LAVAZZA 8 G "/>
    <s v="UN"/>
    <s v="Z00"/>
    <s v="Caja 100 Unidades"/>
    <s v="SECO"/>
    <s v="IFS"/>
    <n v="16175"/>
    <x v="1"/>
    <n v="45885"/>
    <n v="-1"/>
    <s v="ACTIVO"/>
    <m/>
    <m/>
    <s v=""/>
    <m/>
    <s v="INDICAR PRECIO VTA"/>
    <s v="-"/>
    <e v="#VALUE!"/>
    <n v="0.8"/>
    <e v="#VALUE!"/>
    <s v="NO"/>
    <n v="0.15"/>
    <s v="NO"/>
  </r>
  <r>
    <n v="968200380"/>
    <s v="968200380FS00"/>
    <s v="968200380-C04"/>
    <x v="1"/>
    <s v="CAFE Y DERIVADOS"/>
    <s v="ACCESORIOS"/>
    <s v="TAZA Y PLATO TE WHITTINGTON "/>
    <s v="C04"/>
    <s v="C04"/>
    <s v="Caja 4 Unidades"/>
    <s v="SECO"/>
    <s v="IFS"/>
    <n v="17406.419999999998"/>
    <x v="2"/>
    <n v="28000"/>
    <n v="-1"/>
    <s v="VIAS DESCONTINUACION"/>
    <s v="VIAS DESCONTINUACION"/>
    <m/>
    <s v="HASTA AGOTAR STOCK"/>
    <m/>
    <s v="INDICAR PRECIO VTA"/>
    <s v="-"/>
    <e v="#VALUE!"/>
    <n v="2.5"/>
    <e v="#VALUE!"/>
    <s v="NO"/>
    <n v="0.05"/>
    <s v="NO"/>
  </r>
  <r>
    <n v="40002147"/>
    <s v="40002147FS00"/>
    <s v="40002147-UN"/>
    <x v="1"/>
    <s v="MAQUINAS Y REPUESTOS"/>
    <s v="ACCESORIOS"/>
    <s v="BASE TERMO 5,7 L BUNN "/>
    <s v="UN"/>
    <s v="UN"/>
    <s v="Unidad"/>
    <s v="SECO"/>
    <s v="IFS"/>
    <n v="40800.57"/>
    <x v="1"/>
    <n v="130000"/>
    <n v="-1"/>
    <s v="ACTIVO"/>
    <m/>
    <m/>
    <s v=""/>
    <m/>
    <s v="INDICAR PRECIO VTA"/>
    <s v="-"/>
    <e v="#VALUE!"/>
    <n v="2.6"/>
    <e v="#VALUE!"/>
    <s v="NO"/>
    <n v="7.0000000000000007E-2"/>
    <s v="NO"/>
  </r>
  <r>
    <n v="104517040"/>
    <s v="104517040FS00"/>
    <s v="104517040-C20"/>
    <x v="1"/>
    <s v="CAFE Y DERIVADOS"/>
    <s v="INSUMOS VENDING"/>
    <s v="LECHE EN POLVO VENDING RISTORA 500 G "/>
    <s v="UN"/>
    <s v="C20"/>
    <s v="Caja 20 Unidades"/>
    <s v="SECO"/>
    <s v="NFS"/>
    <n v="84551"/>
    <x v="1"/>
    <n v="130000"/>
    <n v="-1"/>
    <s v="ACTIVO (R)"/>
    <m/>
    <m/>
    <s v=""/>
    <m/>
    <s v="INDICAR PRECIO VTA"/>
    <s v="-"/>
    <e v="#VALUE!"/>
    <n v="10"/>
    <e v="#VALUE!"/>
    <s v="SI"/>
    <n v="0.03"/>
    <s v="NO"/>
  </r>
  <r>
    <n v="40002135"/>
    <s v="40002135FS00"/>
    <s v="40002135-UN"/>
    <x v="1"/>
    <s v="MAQUINAS Y REPUESTOS"/>
    <s v="MAQUINAS ESPRESSO"/>
    <s v="MAQUINA CAFE S2 EK 2G "/>
    <s v="UN"/>
    <s v="UN"/>
    <s v="Unidad"/>
    <s v="SECO"/>
    <s v="IFS"/>
    <n v="1867047.79"/>
    <x v="1"/>
    <n v="3000000"/>
    <n v="-1"/>
    <s v="ACTIVO"/>
    <m/>
    <m/>
    <s v=""/>
    <m/>
    <s v="INDICAR PRECIO VTA"/>
    <s v="-"/>
    <e v="#VALUE!"/>
    <n v="64.5"/>
    <e v="#VALUE!"/>
    <s v="NO"/>
    <n v="0.03"/>
    <s v="NO"/>
  </r>
  <r>
    <n v="104521030"/>
    <s v="104521030FS00"/>
    <s v="104521030-Z00"/>
    <x v="1"/>
    <s v="CAFE Y DERIVADOS"/>
    <s v="CAPSULAS Y PODS"/>
    <s v="CAPSULA DESCAFEINADO LAVAZZA 8 G "/>
    <s v="UN"/>
    <s v="Z00"/>
    <s v="Caja 100 Unidades"/>
    <s v="SECO"/>
    <s v="IFS"/>
    <n v="16709"/>
    <x v="1"/>
    <n v="45885"/>
    <n v="-1"/>
    <s v="ACTIVO"/>
    <m/>
    <m/>
    <s v=""/>
    <m/>
    <s v="INDICAR PRECIO VTA"/>
    <s v="-"/>
    <e v="#VALUE!"/>
    <n v="1.1000000000000001"/>
    <e v="#VALUE!"/>
    <s v="NO"/>
    <n v="0.15"/>
    <s v="NO"/>
  </r>
  <r>
    <n v="108004060"/>
    <s v="108004060FS00"/>
    <s v="108004060-C12"/>
    <x v="1"/>
    <s v="CAFE Y DERIVADOS"/>
    <s v="ACCESORIOS"/>
    <s v="TAZAS ESPRESSO 80 CC "/>
    <s v="UN"/>
    <s v="C12"/>
    <s v="Caja 12 Unidades"/>
    <s v="SECO"/>
    <s v="IFS"/>
    <n v="2414.6799999999998"/>
    <x v="2"/>
    <n v="3900"/>
    <n v="-1"/>
    <s v="VIAS DESCONTINUACION"/>
    <s v="VIAS DESCONTINUACION"/>
    <m/>
    <s v="HASTA AGOTAR STOCK"/>
    <m/>
    <s v="INDICAR PRECIO VTA"/>
    <s v="-"/>
    <e v="#VALUE!"/>
    <n v="24"/>
    <e v="#VALUE!"/>
    <s v="NO"/>
    <n v="0.05"/>
    <s v="NO"/>
  </r>
  <r>
    <n v="101720006"/>
    <s v="101720006FS00"/>
    <s v="101720006-C16"/>
    <x v="1"/>
    <s v="CAFE Y DERIVADOS"/>
    <s v="TE Y OTRAS BEBIDAS CALIENTES"/>
    <s v="TE EMBLEM PREMIUM GRANEL 225G "/>
    <s v="UN"/>
    <s v="C16"/>
    <s v="Caja 16 Unidades"/>
    <s v="SECO"/>
    <s v="FIB"/>
    <n v="12043.68"/>
    <x v="1"/>
    <n v="37000"/>
    <n v="-1"/>
    <s v="ACTIVO"/>
    <m/>
    <m/>
    <s v=""/>
    <m/>
    <s v="INDICAR PRECIO VTA"/>
    <s v="-"/>
    <e v="#VALUE!"/>
    <n v="3.6"/>
    <e v="#VALUE!"/>
    <s v="NO"/>
    <n v="0.03"/>
    <s v="NO"/>
  </r>
  <r>
    <n v="104515840"/>
    <s v="104515840FS00"/>
    <s v="104515840-C10"/>
    <x v="1"/>
    <s v="CAFE Y DERIVADOS"/>
    <s v="INSUMOS VENDING"/>
    <s v="LECHE EN POLVO VENDING FAS 500 G "/>
    <s v="UN"/>
    <s v="C10"/>
    <s v="Caja 10 Unidades"/>
    <s v="SECO"/>
    <s v="NFS"/>
    <n v="28467.3"/>
    <x v="1"/>
    <n v="60000"/>
    <n v="-1"/>
    <s v="REACTIVADO"/>
    <m/>
    <m/>
    <s v=""/>
    <m/>
    <s v="INDICAR PRECIO VTA"/>
    <s v="-"/>
    <e v="#VALUE!"/>
    <n v="5"/>
    <e v="#VALUE!"/>
    <s v="SI"/>
    <n v="7.0000000000000007E-2"/>
    <s v="NO"/>
  </r>
  <r>
    <n v="101710009"/>
    <s v="101710009FS00"/>
    <s v="101710009-C10"/>
    <x v="1"/>
    <s v="CAFE Y DERIVADOS"/>
    <s v="TE Y OTRAS BEBIDAS CALIENTES"/>
    <s v="TE CLUB PREMIUM SUSTENTABLE 100 BLS "/>
    <s v="UN"/>
    <s v="C10"/>
    <s v="Caja 10 Unidades"/>
    <s v="SECO"/>
    <s v="FIB"/>
    <n v="11191.108333333334"/>
    <x v="0"/>
    <n v="75513.552021388386"/>
    <n v="-1"/>
    <s v="ACTIVO (R)"/>
    <m/>
    <m/>
    <s v=""/>
    <m/>
    <s v="INDICAR PRECIO VTA"/>
    <s v="-"/>
    <e v="#VALUE!"/>
    <n v="2"/>
    <e v="#VALUE!"/>
    <s v="SI"/>
    <n v="0"/>
    <s v="NO"/>
  </r>
  <r>
    <n v="104511810"/>
    <s v="104511810FS00"/>
    <s v="104511810-Z00"/>
    <x v="1"/>
    <s v="CAFE Y DERIVADOS"/>
    <s v="CAPSULAS Y PODS"/>
    <s v="CAPSULA ESPRESSO ROTONDO LAVAZZA 8 G "/>
    <s v="Z00"/>
    <s v="Z00"/>
    <s v="Caja 100 Unidades"/>
    <s v="SECO"/>
    <s v="IFS"/>
    <n v="18023.330000000002"/>
    <x v="1"/>
    <n v="45885"/>
    <n v="-1"/>
    <s v="ACTIVO (C)"/>
    <m/>
    <m/>
    <s v=""/>
    <m/>
    <s v="INDICAR PRECIO VTA"/>
    <s v="-"/>
    <e v="#VALUE!"/>
    <n v="0.8"/>
    <e v="#VALUE!"/>
    <s v="NO"/>
    <n v="0.15"/>
    <s v="NO"/>
  </r>
  <r>
    <n v="40004996"/>
    <s v="40004996FS00"/>
    <s v="40004996-UN"/>
    <x v="1"/>
    <s v="MAQUINAS Y REPUESTOS"/>
    <s v="ACCESORIOS"/>
    <s v="BOMBA VOLUMETRICA 150 GPH "/>
    <s v="UN"/>
    <s v="UN"/>
    <s v="Unidad"/>
    <s v="SECO"/>
    <s v="NFS"/>
    <n v="158927.03"/>
    <x v="1"/>
    <n v="248000"/>
    <n v="-1"/>
    <s v="ACTIVO"/>
    <m/>
    <m/>
    <s v=""/>
    <m/>
    <s v="INDICAR PRECIO VTA"/>
    <s v="-"/>
    <e v="#VALUE!"/>
    <n v="0.91"/>
    <e v="#VALUE!"/>
    <s v="NO"/>
    <n v="0.09"/>
    <s v="NO"/>
  </r>
  <r>
    <n v="104518540"/>
    <s v="104518540FS00"/>
    <s v="104518540-UN"/>
    <x v="1"/>
    <s v="MAQUINAS Y REPUESTOS"/>
    <s v="ACCESORIOS"/>
    <s v="CARTUCHO DE AGUA BUNN 5,7 L/M "/>
    <s v="UN"/>
    <s v="UN"/>
    <s v="Unidad"/>
    <s v="SECO"/>
    <s v="IFS"/>
    <n v="45618.17"/>
    <x v="1"/>
    <n v="68200"/>
    <n v="-1"/>
    <s v="CALZADA"/>
    <m/>
    <m/>
    <s v=""/>
    <m/>
    <s v="INDICAR PRECIO VTA"/>
    <s v="-"/>
    <e v="#VALUE!"/>
    <n v="1"/>
    <e v="#VALUE!"/>
    <s v="NO"/>
    <n v="0.03"/>
    <s v="NO"/>
  </r>
  <r>
    <n v="96820032"/>
    <s v="96820032FS00"/>
    <s v="96820032-UN"/>
    <x v="1"/>
    <s v="MAQUINAS Y REPUESTOS"/>
    <s v="OTRAS MAQUINAS"/>
    <s v="CONSERVADORA TAPA SOLIDA 300 "/>
    <s v="UN"/>
    <s v="UN"/>
    <s v="Unidad"/>
    <s v="SECO"/>
    <s v="NFS"/>
    <n v="231455"/>
    <x v="1"/>
    <n v="350000"/>
    <n v="-1"/>
    <s v="CALZADA"/>
    <m/>
    <m/>
    <s v=""/>
    <m/>
    <s v="INDICAR PRECIO VTA"/>
    <s v="-"/>
    <e v="#VALUE!"/>
    <n v="58"/>
    <e v="#VALUE!"/>
    <s v="NO"/>
    <n v="0.03"/>
    <s v="NO"/>
  </r>
  <r>
    <n v="968200390"/>
    <s v="968200390FS00"/>
    <s v="968200390-UN"/>
    <x v="1"/>
    <s v="CAFE Y DERIVADOS"/>
    <s v="ACCESORIOS"/>
    <s v="TETERA WHITTINGTON "/>
    <s v="UN"/>
    <s v="UN"/>
    <s v="Unidad"/>
    <s v="SECO"/>
    <s v="IFS"/>
    <n v="8718.33"/>
    <x v="2"/>
    <n v="15000"/>
    <n v="-1"/>
    <s v="VIAS DESCONTINUACION"/>
    <s v="VIAS DESCONTINUACION"/>
    <m/>
    <s v="HASTA AGOTAR STOCK"/>
    <m/>
    <s v="INDICAR PRECIO VTA"/>
    <s v="-"/>
    <e v="#VALUE!"/>
    <n v="0.6"/>
    <e v="#VALUE!"/>
    <s v="NO"/>
    <n v="0.1"/>
    <s v="NO"/>
  </r>
  <r>
    <n v="104518210"/>
    <s v="104518210FS00"/>
    <s v="104518210-C06"/>
    <x v="1"/>
    <s v="CAFE Y DERIVADOS"/>
    <s v="ACCESORIOS"/>
    <s v="VASO DOBLE FONDO LAVAZZA 140 CC "/>
    <s v="UN"/>
    <s v="C06"/>
    <s v="Caja 6 Unidades"/>
    <s v="SECO"/>
    <s v="IFS"/>
    <n v="8175.36"/>
    <x v="2"/>
    <n v="11287"/>
    <n v="-1"/>
    <s v="VIAS DESCONTINUACION"/>
    <s v="VIAS DESCONTINUACION"/>
    <m/>
    <s v="HASTA AGOTAR STOCK"/>
    <m/>
    <s v="INDICAR PRECIO VTA"/>
    <s v="-"/>
    <e v="#VALUE!"/>
    <n v="1.2"/>
    <e v="#VALUE!"/>
    <s v="NO"/>
    <n v="0"/>
    <s v="NO"/>
  </r>
  <r>
    <n v="40002128"/>
    <s v="40002128FS00"/>
    <s v="40002128-UN"/>
    <x v="1"/>
    <s v="MAQUINAS Y REPUESTOS"/>
    <s v="OTRAS MAQUINAS"/>
    <s v="DISPENSADOR DE AGUA CALIENTE 3 H BUNN "/>
    <s v="UN"/>
    <s v="UN"/>
    <s v="Unidad"/>
    <s v="SECO"/>
    <s v="IFS"/>
    <n v="654969.43999999994"/>
    <x v="1"/>
    <n v="1010000"/>
    <n v="-1"/>
    <s v="ACTIVO"/>
    <m/>
    <m/>
    <s v=""/>
    <m/>
    <s v="INDICAR PRECIO VTA"/>
    <s v="-"/>
    <e v="#VALUE!"/>
    <n v="2.5"/>
    <e v="#VALUE!"/>
    <s v="NO"/>
    <n v="0.03"/>
    <s v="NO"/>
  </r>
  <r>
    <n v="104523030"/>
    <s v="104523030FS00"/>
    <s v="104523030-UN"/>
    <x v="1"/>
    <s v="MAQUINAS Y REPUESTOS"/>
    <s v="ACCESORIOS"/>
    <s v="DOSIFICADOR SYRUP 750 ML TORANI "/>
    <s v="UN"/>
    <s v="UN"/>
    <s v="Unidad"/>
    <s v="SECO"/>
    <s v="NFS"/>
    <n v="3642"/>
    <x v="1"/>
    <n v="5300"/>
    <n v="-1"/>
    <s v="ACTIVO"/>
    <m/>
    <m/>
    <s v=""/>
    <m/>
    <s v="INDICAR PRECIO VTA"/>
    <s v="-"/>
    <e v="#VALUE!"/>
    <n v="0.03"/>
    <e v="#VALUE!"/>
    <s v="NO"/>
    <n v="0.02"/>
    <s v="NO"/>
  </r>
  <r>
    <n v="40009381"/>
    <s v="40009381FS00"/>
    <s v="40009381-UN"/>
    <x v="1"/>
    <s v="MAQUINAS Y REPUESTOS"/>
    <s v="OTRAS MAQUINAS"/>
    <s v="FABRICA DE HIELO 220-240 V 50 HZ 370 W "/>
    <s v="UN"/>
    <s v="UN"/>
    <s v="Unidad"/>
    <s v="SECO"/>
    <s v="IFS"/>
    <n v="556114"/>
    <x v="2"/>
    <n v="800000"/>
    <n v="-1"/>
    <s v="VIAS DESCONTINUACION"/>
    <s v="VIAS DESCONTINUACION"/>
    <m/>
    <s v="HASTA AGOTAR STOCK"/>
    <m/>
    <s v="INDICAR PRECIO VTA"/>
    <s v="-"/>
    <e v="#VALUE!"/>
    <n v="48"/>
    <e v="#VALUE!"/>
    <s v="NO"/>
    <n v="0.05"/>
    <s v="NO"/>
  </r>
  <r>
    <n v="40522170"/>
    <s v="40522170FS00"/>
    <s v="40522170-UN"/>
    <x v="1"/>
    <s v="MAQUINAS Y REPUESTOS"/>
    <s v="OTRAS MAQUINAS"/>
    <s v="FERMENTADORA LEV43XV-2 "/>
    <s v="UN"/>
    <s v="UN"/>
    <s v="Unidad"/>
    <s v="SECO"/>
    <s v="IFS"/>
    <n v="447752"/>
    <x v="2"/>
    <n v="630000"/>
    <n v="-1"/>
    <s v="VIAS DESCONTINUACION"/>
    <s v="VIAS DESCONTINUACION"/>
    <m/>
    <s v="HASTA AGOTAR STOCK"/>
    <m/>
    <s v="INDICAR PRECIO VTA"/>
    <s v="-"/>
    <e v="#VALUE!"/>
    <n v="19"/>
    <e v="#VALUE!"/>
    <s v="NO"/>
    <n v="0.03"/>
    <s v="NO"/>
  </r>
  <r>
    <n v="104518560"/>
    <s v="104518560FS00"/>
    <s v="104518560-UN"/>
    <x v="1"/>
    <s v="MAQUINAS Y REPUESTOS"/>
    <s v="ACCESORIOS"/>
    <s v="FILTRO AGUA CON CARTUCHO 5,7 L/MIN BUNN "/>
    <s v="UN"/>
    <s v="UN"/>
    <s v="Unidad"/>
    <s v="SECO"/>
    <s v="IFS"/>
    <n v="128715.48"/>
    <x v="1"/>
    <n v="189000"/>
    <n v="-1"/>
    <s v="CALZADA"/>
    <m/>
    <m/>
    <s v=""/>
    <m/>
    <s v="INDICAR PRECIO VTA"/>
    <s v="-"/>
    <e v="#VALUE!"/>
    <n v="1.179"/>
    <e v="#VALUE!"/>
    <s v="NO"/>
    <n v="0.03"/>
    <s v="NO"/>
  </r>
  <r>
    <n v="104516290"/>
    <s v="104516290FS00"/>
    <s v="104516290-C10"/>
    <x v="1"/>
    <s v="CAFE Y DERIVADOS"/>
    <s v="INSUMOS VENDING"/>
    <s v="CHOCOLATE EN POLVO VENDING FAS 1 KG "/>
    <s v="UN"/>
    <s v="C10"/>
    <s v="Caja 10 Unidades"/>
    <s v="SECO"/>
    <s v="NFS"/>
    <n v="45900"/>
    <x v="2"/>
    <n v="85000"/>
    <n v="-1"/>
    <s v="REACTIVADO"/>
    <s v="VIAS DESCONTINUACION"/>
    <m/>
    <s v="HASTA AGOTAR STOCK"/>
    <m/>
    <s v="INDICAR PRECIO VTA"/>
    <s v="-"/>
    <e v="#VALUE!"/>
    <n v="10"/>
    <e v="#VALUE!"/>
    <s v="SI"/>
    <n v="0.05"/>
    <s v="NO"/>
  </r>
  <r>
    <n v="104522590"/>
    <s v="104522590FS00"/>
    <s v="104522590-Y50"/>
    <x v="1"/>
    <s v="MAQUINAS Y REPUESTOS"/>
    <s v="ACCESORIOS"/>
    <s v="FILTRO PAPEL ICBA BUNN "/>
    <s v="UN"/>
    <s v="Y50"/>
    <s v="Caja 250 Unidades"/>
    <s v="SECO"/>
    <s v="IFS"/>
    <n v="20750"/>
    <x v="4"/>
    <n v="45885"/>
    <n v="-1"/>
    <s v="ACTIVO"/>
    <m/>
    <m/>
    <s v=""/>
    <m/>
    <s v="INDICAR PRECIO VTA"/>
    <s v="-"/>
    <e v="#VALUE!"/>
    <n v="2.5"/>
    <e v="#VALUE!"/>
    <s v="NO"/>
    <n v="7.0000000000000007E-2"/>
    <s v="NO"/>
  </r>
  <r>
    <n v="104522390"/>
    <s v="104522390FS00"/>
    <s v="104522390-UN"/>
    <x v="1"/>
    <s v="CAFE Y DERIVADOS"/>
    <s v="SABORIZANTES"/>
    <s v="SALSA DE CARAMELO TORANI 1,89 L "/>
    <s v="UN"/>
    <s v="UN"/>
    <s v="Unidad"/>
    <s v="SECO"/>
    <s v="NFS"/>
    <n v="15023"/>
    <x v="0"/>
    <n v="23690"/>
    <n v="-1"/>
    <s v="ACTIVO"/>
    <m/>
    <m/>
    <s v=""/>
    <m/>
    <s v="INDICAR PRECIO VTA"/>
    <s v="-"/>
    <e v="#VALUE!"/>
    <n v="1.89"/>
    <e v="#VALUE!"/>
    <s v="NO"/>
    <n v="0.03"/>
    <s v="NO"/>
  </r>
  <r>
    <n v="150000186"/>
    <s v="150000186FS00"/>
    <s v="150000186-D16"/>
    <x v="1"/>
    <s v="CAFE Y DERIVADOS"/>
    <s v="TE Y OTRAS BEBIDAS CALIENTES"/>
    <s v="TE ROYAL CEYLAN LIPTON 100 UDS. "/>
    <s v="UN"/>
    <s v="D16"/>
    <s v="Display 16 Unidades"/>
    <s v="SECO"/>
    <s v="NFS"/>
    <n v="66601.119999999995"/>
    <x v="1"/>
    <n v="96000"/>
    <n v="-1"/>
    <s v="ACTIVO"/>
    <m/>
    <m/>
    <s v=""/>
    <m/>
    <s v="INDICAR PRECIO VTA"/>
    <s v="-"/>
    <e v="#VALUE!"/>
    <n v="5.2960000000000003"/>
    <e v="#VALUE!"/>
    <s v="SI"/>
    <n v="0.03"/>
    <s v="NO"/>
  </r>
  <r>
    <n v="40002120"/>
    <s v="40002120FS00"/>
    <s v="40002120-UN"/>
    <x v="1"/>
    <s v="MAQUINAS Y REPUESTOS"/>
    <s v="ACCESORIOS"/>
    <s v="FILTRO PAPEL TITAN BUNN "/>
    <s v="UN"/>
    <s v="UN"/>
    <s v="Unidad"/>
    <s v="SECO"/>
    <s v="IFS"/>
    <n v="10697"/>
    <x v="2"/>
    <n v="18000"/>
    <n v="-1"/>
    <s v="VIAS DESCONTINUACION"/>
    <s v="VIAS DESCONTINUACION"/>
    <m/>
    <s v="HASTA AGOTAR STOCK"/>
    <m/>
    <s v="INDICAR PRECIO VTA"/>
    <s v="-"/>
    <e v="#VALUE!"/>
    <n v="0.24"/>
    <e v="#VALUE!"/>
    <s v="NO"/>
    <n v="0.03"/>
    <s v="NO"/>
  </r>
  <r>
    <n v="92009363"/>
    <s v="92009363FS00"/>
    <s v="92009363-UN"/>
    <x v="1"/>
    <s v="MAQUINAS Y REPUESTOS"/>
    <s v="OTRAS MAQUINAS"/>
    <s v="HORNO 4 B SMEG "/>
    <s v="UN"/>
    <s v="UN"/>
    <s v="Unidad"/>
    <s v="SECO"/>
    <s v="IFS"/>
    <n v="274214.2"/>
    <x v="1"/>
    <n v="452441"/>
    <n v="-1"/>
    <s v="CALZADA"/>
    <m/>
    <m/>
    <s v=""/>
    <m/>
    <s v="INDICAR PRECIO VTA"/>
    <s v="-"/>
    <e v="#VALUE!"/>
    <n v="32"/>
    <e v="#VALUE!"/>
    <s v="NO"/>
    <n v="0.05"/>
    <s v="NO"/>
  </r>
  <r>
    <n v="40522160"/>
    <s v="40522160FS00"/>
    <s v="40522160-UN"/>
    <x v="1"/>
    <s v="MAQUINAS Y REPUESTOS"/>
    <s v="OTRAS MAQUINAS"/>
    <s v="HORNO CONVECCION 4 BANDEJAS ALFA43XEH "/>
    <s v="UN"/>
    <s v="UN"/>
    <s v="Unidad"/>
    <s v="SECO"/>
    <s v="IFS"/>
    <n v="2970108"/>
    <x v="2"/>
    <n v="3980000"/>
    <n v="-1"/>
    <s v="VIAS DESCONTINUACION"/>
    <s v="VIAS DESCONTINUACION"/>
    <m/>
    <s v="HASTA AGOTAR STOCK"/>
    <m/>
    <s v="INDICAR PRECIO VTA"/>
    <s v="-"/>
    <e v="#VALUE!"/>
    <n v="19"/>
    <e v="#VALUE!"/>
    <s v="NO"/>
    <n v="0.03"/>
    <s v="NO"/>
  </r>
  <r>
    <n v="40522152"/>
    <s v="40522152FS00"/>
    <s v="40522152-UN"/>
    <x v="1"/>
    <s v="MAQUINAS Y REPUESTOS"/>
    <s v="OTRAS MAQUINAS"/>
    <s v="HORNO ESPECIAL PARA PAELLAS "/>
    <s v="UN"/>
    <s v="UN"/>
    <s v="Unidad"/>
    <s v="SECO"/>
    <s v="NFS"/>
    <n v="179302.75"/>
    <x v="2"/>
    <n v="280000"/>
    <n v="-1"/>
    <s v="VIAS DESCONTINUACION"/>
    <s v="VIAS DESCONTINUACION"/>
    <m/>
    <s v="HASTA AGOTAR STOCK"/>
    <m/>
    <s v="INDICAR PRECIO VTA"/>
    <s v="-"/>
    <e v="#VALUE!"/>
    <n v="4"/>
    <e v="#VALUE!"/>
    <s v="NO"/>
    <n v="0.03"/>
    <s v="NO"/>
  </r>
  <r>
    <n v="92009233"/>
    <s v="92009233FS00"/>
    <s v="92009233-UN"/>
    <x v="1"/>
    <s v="MAQUINAS Y REPUESTOS"/>
    <s v="OTRAS MAQUINAS"/>
    <s v="MAQ, TE BUNN SINGLE "/>
    <s v="UN"/>
    <s v="UN"/>
    <s v="Unidad"/>
    <s v="SECO"/>
    <s v="IFS"/>
    <n v="541578"/>
    <x v="2"/>
    <n v="750000"/>
    <n v="-1"/>
    <s v="VIAS DESCONTINUACION"/>
    <s v="VIAS DESCONTINUACION"/>
    <m/>
    <s v="HASTA AGOTAR STOCK"/>
    <m/>
    <s v="INDICAR PRECIO VTA"/>
    <s v="-"/>
    <e v="#VALUE!"/>
    <n v="20"/>
    <e v="#VALUE!"/>
    <s v="NO"/>
    <n v="0.03"/>
    <s v="NO"/>
  </r>
  <r>
    <n v="40002150"/>
    <s v="40002150FS00"/>
    <s v="40002150-UN"/>
    <x v="1"/>
    <s v="MAQUINAS Y REPUESTOS"/>
    <s v="MAQUINAS CAPSULAS"/>
    <s v="MAQUINA CAFE CAPS LB 4200 LAVAZZA "/>
    <s v="UN"/>
    <s v="UN"/>
    <s v="Unidad"/>
    <s v="SECO"/>
    <s v="IFS"/>
    <n v="1270743.43"/>
    <x v="2"/>
    <n v="2338000"/>
    <n v="-1"/>
    <s v="VIAS DESCONTINUACION"/>
    <s v="VIAS DESCONTINUACION"/>
    <m/>
    <s v="HASTA AGOTAR STOCK"/>
    <m/>
    <s v="INDICAR PRECIO VTA"/>
    <s v="-"/>
    <e v="#VALUE!"/>
    <n v="57"/>
    <e v="#VALUE!"/>
    <s v="NO"/>
    <n v="7.0000000000000007E-2"/>
    <s v="NO"/>
  </r>
  <r>
    <n v="40002149"/>
    <s v="40002149FS00"/>
    <s v="40002149-UN"/>
    <x v="1"/>
    <s v="MAQUINAS Y REPUESTOS"/>
    <s v="MAQUINAS CAPSULAS"/>
    <s v="MAQUINA CAFE CAPS LB 910 LAVAZZA "/>
    <s v="UN"/>
    <s v="UN"/>
    <s v="Unidad"/>
    <s v="SECO"/>
    <s v="IFS"/>
    <n v="108979.45"/>
    <x v="2"/>
    <n v="210000"/>
    <n v="-1"/>
    <s v="VIAS DESCONTINUACION"/>
    <s v="VIAS DESCONTINUACION"/>
    <m/>
    <s v="HASTA AGOTAR STOCK"/>
    <m/>
    <s v="INDICAR PRECIO VTA"/>
    <s v="-"/>
    <e v="#VALUE!"/>
    <n v="3.6"/>
    <e v="#VALUE!"/>
    <s v="NO"/>
    <n v="0.05"/>
    <s v="NO"/>
  </r>
  <r>
    <n v="40002142"/>
    <s v="40002142FS00"/>
    <s v="40002142-UN"/>
    <x v="1"/>
    <s v="MAQUINAS Y REPUESTOS"/>
    <s v="MAQUINAS ESPRESSO"/>
    <s v="MAQUINA CAFE DREAM BLACK SPAZIALE "/>
    <s v="UN"/>
    <s v="UN"/>
    <s v="Unidad"/>
    <s v="SECO"/>
    <s v="IFS"/>
    <n v="791530"/>
    <x v="1"/>
    <n v="1605000"/>
    <n v="-1"/>
    <s v="ACTIVO"/>
    <m/>
    <m/>
    <s v=""/>
    <m/>
    <s v="INDICAR PRECIO VTA"/>
    <s v="-"/>
    <e v="#VALUE!"/>
    <n v="27.5"/>
    <e v="#VALUE!"/>
    <s v="NO"/>
    <n v="0.05"/>
    <s v="NO"/>
  </r>
  <r>
    <n v="40002134"/>
    <s v="40002134FS00"/>
    <s v="40002134-UN"/>
    <x v="1"/>
    <s v="MAQUINAS Y REPUESTOS"/>
    <s v="MAQUINAS CAFE FILTRADO"/>
    <s v="MAQUINA CAFE ICBA SINGLE BUNN "/>
    <s v="UN"/>
    <s v="UN"/>
    <s v="Unidad"/>
    <s v="SECO"/>
    <s v="IFS"/>
    <n v="843623.4"/>
    <x v="1"/>
    <n v="1440000"/>
    <n v="-1"/>
    <s v="ACTIVO"/>
    <m/>
    <m/>
    <s v=""/>
    <m/>
    <s v="INDICAR PRECIO VTA"/>
    <s v="-"/>
    <e v="#VALUE!"/>
    <n v="4.2"/>
    <e v="#VALUE!"/>
    <s v="NO"/>
    <n v="7.0000000000000007E-2"/>
    <s v="NO"/>
  </r>
  <r>
    <n v="101710005"/>
    <s v="101710005FS00"/>
    <s v="101710005-C10"/>
    <x v="1"/>
    <s v="CAFE Y DERIVADOS"/>
    <s v="TE Y OTRAS BEBIDAS CALIENTES"/>
    <s v="TE CLUB PREMIUM CEYLON 100BLS "/>
    <s v="UN"/>
    <s v="C10"/>
    <s v="Caja 10 Unidades"/>
    <s v="SECO"/>
    <s v="FIB"/>
    <n v="11764.9"/>
    <x v="2"/>
    <n v="17965"/>
    <n v="-1"/>
    <s v="VIAS DESCONTINUACION"/>
    <s v="VIAS DESCONTINUACION"/>
    <m/>
    <s v="HASTA AGOTAR STOCK"/>
    <m/>
    <s v="INDICAR PRECIO VTA"/>
    <s v="-"/>
    <e v="#VALUE!"/>
    <n v="1.7"/>
    <e v="#VALUE!"/>
    <s v="SI"/>
    <n v="0.03"/>
    <s v="NO"/>
  </r>
  <r>
    <n v="104522370"/>
    <s v="104522370FS00"/>
    <s v="104522370-UN"/>
    <x v="1"/>
    <s v="CAFE Y DERIVADOS"/>
    <s v="SYRUPS"/>
    <s v="SYRUP TE CHAI TORANI 750 ML "/>
    <s v="UN"/>
    <s v="UN"/>
    <s v="Unidad"/>
    <s v="SECO"/>
    <s v="NFS"/>
    <n v="4535"/>
    <x v="1"/>
    <n v="7100"/>
    <n v="-1"/>
    <s v="ACTIVO"/>
    <m/>
    <m/>
    <s v=""/>
    <m/>
    <s v="INDICAR PRECIO VTA"/>
    <s v="-"/>
    <e v="#VALUE!"/>
    <n v="0.75"/>
    <e v="#VALUE!"/>
    <s v="NO"/>
    <n v="0.05"/>
    <s v="NO"/>
  </r>
  <r>
    <n v="104522320"/>
    <s v="104522320FS00"/>
    <s v="104522320-UN"/>
    <x v="1"/>
    <s v="CAFE Y DERIVADOS"/>
    <s v="SABORIZANTES"/>
    <s v="SALSA DE CHOCOLATE TORANI 1,89 L "/>
    <s v="UN"/>
    <s v="UN"/>
    <s v="Unidad"/>
    <s v="SECO"/>
    <s v="NFS"/>
    <n v="12624"/>
    <x v="1"/>
    <n v="20000"/>
    <n v="-1"/>
    <s v="ACTIVO"/>
    <m/>
    <m/>
    <s v=""/>
    <m/>
    <s v="INDICAR PRECIO VTA"/>
    <s v="-"/>
    <e v="#VALUE!"/>
    <n v="1.89"/>
    <e v="#VALUE!"/>
    <s v="SI"/>
    <n v="0.05"/>
    <s v="NO"/>
  </r>
  <r>
    <n v="104522350"/>
    <s v="104522350FS00"/>
    <s v="104522350-UN"/>
    <x v="1"/>
    <s v="CAFE Y DERIVADOS"/>
    <s v="SYRUPS"/>
    <s v="SYRUP COCO TORANI 750 ML "/>
    <s v="UN"/>
    <s v="UN"/>
    <s v="Unidad"/>
    <s v="SECO"/>
    <s v="NFS"/>
    <n v="4597"/>
    <x v="1"/>
    <n v="7100"/>
    <n v="-1"/>
    <s v="ACTIVO"/>
    <m/>
    <m/>
    <s v=""/>
    <m/>
    <s v="INDICAR PRECIO VTA"/>
    <s v="-"/>
    <e v="#VALUE!"/>
    <n v="0.75"/>
    <e v="#VALUE!"/>
    <s v="NO"/>
    <n v="0.05"/>
    <s v="NO"/>
  </r>
  <r>
    <n v="104522380"/>
    <s v="104522380FS00"/>
    <s v="104522380-UN"/>
    <x v="1"/>
    <s v="CAFE Y DERIVADOS"/>
    <s v="SYRUPS"/>
    <s v="SYRUP VAINILLA TORANI 750 ML "/>
    <s v="UN"/>
    <s v="UN"/>
    <s v="Unidad"/>
    <s v="SECO"/>
    <s v="NFS"/>
    <n v="4588"/>
    <x v="1"/>
    <n v="7100"/>
    <n v="-1"/>
    <s v="ACTIVO"/>
    <m/>
    <m/>
    <s v=""/>
    <m/>
    <s v="INDICAR PRECIO VTA"/>
    <s v="-"/>
    <e v="#VALUE!"/>
    <n v="0.75"/>
    <e v="#VALUE!"/>
    <s v="NO"/>
    <n v="0.05"/>
    <s v="NO"/>
  </r>
  <r>
    <n v="104522330"/>
    <s v="104522330FS00"/>
    <s v="104522330-UN"/>
    <x v="1"/>
    <s v="CAFE Y DERIVADOS"/>
    <s v="SYRUPS"/>
    <s v="SYRUP CARAMELO TORANI 750 ML "/>
    <s v="UN"/>
    <s v="UN"/>
    <s v="Unidad"/>
    <s v="SECO"/>
    <s v="NFS"/>
    <n v="4547"/>
    <x v="1"/>
    <n v="7100"/>
    <n v="-1"/>
    <s v="ACTIVO"/>
    <m/>
    <m/>
    <s v=""/>
    <m/>
    <s v="INDICAR PRECIO VTA"/>
    <s v="-"/>
    <e v="#VALUE!"/>
    <n v="0.75"/>
    <e v="#VALUE!"/>
    <s v="NO"/>
    <n v="0.05"/>
    <s v="NO"/>
  </r>
  <r>
    <n v="40002131"/>
    <s v="40002131FS00"/>
    <s v="40002131-UN"/>
    <x v="1"/>
    <s v="MAQUINAS Y REPUESTOS"/>
    <s v="MAQUINAS CAFE FILTRADO"/>
    <s v="MAQUINA CAFE ICBA TWIN CE 220 BUNN "/>
    <s v="UN"/>
    <s v="UN"/>
    <s v="Unidad"/>
    <s v="SECO"/>
    <s v="IFS"/>
    <n v="1939728.73"/>
    <x v="1"/>
    <n v="3100000"/>
    <n v="-1"/>
    <s v="ACTIVO"/>
    <m/>
    <m/>
    <s v=""/>
    <m/>
    <s v="INDICAR PRECIO VTA"/>
    <s v="-"/>
    <e v="#VALUE!"/>
    <n v="1.3"/>
    <e v="#VALUE!"/>
    <s v="NO"/>
    <n v="0.03"/>
    <s v="NO"/>
  </r>
  <r>
    <n v="92009223"/>
    <s v="92009223FS00"/>
    <s v="92009223-UN"/>
    <x v="1"/>
    <s v="MAQUINAS Y REPUESTOS"/>
    <s v="MAQUINAS ESPRESSO"/>
    <s v="MAQUINA CAFE S2 COMPAC EK 2G "/>
    <s v="UN"/>
    <s v="UN"/>
    <s v="Unidad"/>
    <s v="SECO"/>
    <s v="IFS"/>
    <n v="1150400"/>
    <x v="1"/>
    <n v="1700000"/>
    <n v="-1"/>
    <s v="ACTIVO"/>
    <m/>
    <m/>
    <s v=""/>
    <m/>
    <s v="INDICAR PRECIO VTA"/>
    <s v="-"/>
    <e v="#VALUE!"/>
    <n v="10"/>
    <e v="#VALUE!"/>
    <s v="NO"/>
    <n v="0.03"/>
    <s v="NO"/>
  </r>
  <r>
    <n v="40002140"/>
    <s v="40002140FS00"/>
    <s v="40002140-UN"/>
    <x v="1"/>
    <s v="MAQUINAS Y REPUESTOS"/>
    <s v="MAQUINAS ESPRESSO"/>
    <s v="MAQUINA CAFE S2 EK 1G "/>
    <s v="UN"/>
    <s v="UN"/>
    <s v="Unidad"/>
    <s v="SECO"/>
    <s v="IFS"/>
    <n v="1221944.82"/>
    <x v="1"/>
    <n v="1960000"/>
    <n v="-1"/>
    <s v="ACTIVO"/>
    <m/>
    <m/>
    <s v=""/>
    <m/>
    <s v="INDICAR PRECIO VTA"/>
    <s v="-"/>
    <e v="#VALUE!"/>
    <n v="24.5"/>
    <e v="#VALUE!"/>
    <s v="NO"/>
    <n v="0.05"/>
    <s v="NO"/>
  </r>
  <r>
    <n v="105201810"/>
    <s v="105201810FS00"/>
    <s v="105201810-UN"/>
    <x v="1"/>
    <s v="MAQUINAS Y REPUESTOS"/>
    <s v="MAQUINAS ESPRESSO"/>
    <s v="MAQUINA CAFE S2 EK T.A. 2G "/>
    <s v="UN"/>
    <s v="UN"/>
    <s v="Unidad"/>
    <s v="SECO"/>
    <s v="IFS"/>
    <n v="2043967.13"/>
    <x v="1"/>
    <n v="3150000"/>
    <n v="-1"/>
    <s v="ACTIVO"/>
    <m/>
    <m/>
    <s v=""/>
    <m/>
    <s v="INDICAR PRECIO VTA"/>
    <s v="-"/>
    <e v="#VALUE!"/>
    <n v="65"/>
    <e v="#VALUE!"/>
    <s v="NO"/>
    <n v="0.05"/>
    <s v="NO"/>
  </r>
  <r>
    <n v="105201820"/>
    <s v="105201820FS00"/>
    <s v="105201820-UN"/>
    <x v="1"/>
    <s v="MAQUINAS Y REPUESTOS"/>
    <s v="MAQUINAS ESPRESSO"/>
    <s v="MAQUINA CAFE S2 EK T.A. 3G "/>
    <s v="UN"/>
    <s v="UN"/>
    <s v="Unidad"/>
    <s v="SECO"/>
    <s v="IFS"/>
    <n v="2184639"/>
    <x v="1"/>
    <n v="3880000"/>
    <n v="-1"/>
    <s v="ACTIVO"/>
    <m/>
    <m/>
    <s v=""/>
    <m/>
    <s v="INDICAR PRECIO VTA"/>
    <s v="-"/>
    <e v="#VALUE!"/>
    <n v="82"/>
    <e v="#VALUE!"/>
    <s v="NO"/>
    <n v="0.03"/>
    <s v="NO"/>
  </r>
  <r>
    <n v="104524660"/>
    <s v="104524660FS00"/>
    <s v="104524660-C06"/>
    <x v="1"/>
    <s v="CAFE Y DERIVADOS"/>
    <s v="CAFES DE GRANO ENTERO"/>
    <s v="CAFE ENTERO TIERRA SEL LAVAZZA 1 KG "/>
    <s v="UN"/>
    <s v="C06"/>
    <s v="Caja 6 Unidades"/>
    <s v="SECO"/>
    <s v="IFS"/>
    <n v="71790.720000000001"/>
    <x v="1"/>
    <n v="170835"/>
    <n v="-1"/>
    <s v="ACTIVO"/>
    <m/>
    <m/>
    <s v=""/>
    <m/>
    <s v="INDICAR PRECIO VTA"/>
    <s v="-"/>
    <e v="#VALUE!"/>
    <n v="6"/>
    <e v="#VALUE!"/>
    <s v="SI"/>
    <n v="7.0000000000000007E-2"/>
    <s v="NO"/>
  </r>
  <r>
    <n v="104502460"/>
    <s v="104502460FS00"/>
    <s v="104502460-C50"/>
    <x v="1"/>
    <s v="CAFE Y DERIVADOS"/>
    <s v="CAPSULAS Y PODS"/>
    <s v="CAPSULA BIANCA LAVAZZA "/>
    <s v="UN"/>
    <s v="C50"/>
    <s v="Caja 50 Unidades"/>
    <s v="SECO"/>
    <s v="IFS"/>
    <n v="7520.9999999999991"/>
    <x v="1"/>
    <n v="23100"/>
    <n v="-1"/>
    <s v="ACTIVO"/>
    <m/>
    <m/>
    <s v=""/>
    <m/>
    <s v="INDICAR PRECIO VTA"/>
    <s v="-"/>
    <e v="#VALUE!"/>
    <n v="0.8"/>
    <e v="#VALUE!"/>
    <s v="NO"/>
    <n v="0.03"/>
    <s v="NO"/>
  </r>
  <r>
    <n v="100093700"/>
    <s v="100093700FS00"/>
    <s v="100093700-UN"/>
    <x v="1"/>
    <s v="MAQUINAS Y REPUESTOS"/>
    <s v="MAQUINAS ESPRESSO"/>
    <s v="MAQUINA CAFE S8 COMPAC EK 2G "/>
    <s v="UN"/>
    <s v="UN"/>
    <s v="Unidad"/>
    <s v="SECO"/>
    <s v="IFS"/>
    <n v="1889764.4"/>
    <x v="1"/>
    <n v="2680000"/>
    <n v="-1"/>
    <s v="ACTIVO"/>
    <m/>
    <m/>
    <s v=""/>
    <m/>
    <s v="INDICAR PRECIO VTA"/>
    <s v="-"/>
    <e v="#VALUE!"/>
    <n v="54"/>
    <e v="#VALUE!"/>
    <s v="NO"/>
    <n v="0.05"/>
    <s v="NO"/>
  </r>
  <r>
    <n v="40002161"/>
    <s v="40002161FS00"/>
    <s v="40002161-UN"/>
    <x v="1"/>
    <s v="MAQUINAS Y REPUESTOS"/>
    <s v="MAQUINAS ESPRESSO"/>
    <s v="MAQUINA CAFE S9 EK 2G PLATEADA "/>
    <s v="UN"/>
    <s v="UN"/>
    <s v="Unidad"/>
    <s v="SECO"/>
    <s v="IFS"/>
    <n v="1610872"/>
    <x v="1"/>
    <n v="3110000"/>
    <n v="-1"/>
    <s v="ACTIVO"/>
    <m/>
    <m/>
    <s v=""/>
    <m/>
    <s v="INDICAR PRECIO VTA"/>
    <s v="-"/>
    <e v="#VALUE!"/>
    <n v="67"/>
    <e v="#VALUE!"/>
    <s v="NO"/>
    <n v="0.05"/>
    <s v="NO"/>
  </r>
  <r>
    <n v="40002122"/>
    <s v="40002122FS00"/>
    <s v="40002122-UN"/>
    <x v="1"/>
    <s v="MAQUINAS Y REPUESTOS"/>
    <s v="MAQUINAS CAFE FILTRADO"/>
    <s v="MAQUINA CAFE TITAN DUAL BUNN "/>
    <s v="UN"/>
    <s v="UN"/>
    <s v="Unidad"/>
    <s v="SECO"/>
    <s v="IFS"/>
    <n v="2524850.5"/>
    <x v="1"/>
    <n v="4900000"/>
    <n v="-1"/>
    <s v="ACTIVO"/>
    <m/>
    <m/>
    <s v=""/>
    <m/>
    <s v="INDICAR PRECIO VTA"/>
    <s v="-"/>
    <e v="#VALUE!"/>
    <n v="73.599999999999994"/>
    <e v="#VALUE!"/>
    <s v="NO"/>
    <n v="0.03"/>
    <s v="NO"/>
  </r>
  <r>
    <n v="40002121"/>
    <s v="40002121FS00"/>
    <s v="40002121-UN"/>
    <x v="1"/>
    <s v="MAQUINAS Y REPUESTOS"/>
    <s v="MAQUINAS CAFE FILTRADO"/>
    <s v="MAQUINA CAFE TITAN SINGLE BDC BUNN "/>
    <s v="UN"/>
    <s v="UN"/>
    <s v="Unidad"/>
    <s v="SECO"/>
    <s v="IFS"/>
    <n v="1525149.5"/>
    <x v="1"/>
    <n v="2542000"/>
    <n v="-1"/>
    <s v="ACTIVO"/>
    <m/>
    <m/>
    <s v=""/>
    <m/>
    <s v="INDICAR PRECIO VTA"/>
    <s v="-"/>
    <e v="#VALUE!"/>
    <n v="48.6"/>
    <e v="#VALUE!"/>
    <s v="NO"/>
    <n v="0.03"/>
    <s v="NO"/>
  </r>
  <r>
    <n v="105201940"/>
    <s v="105201940FS00"/>
    <s v="105201940-UN"/>
    <x v="1"/>
    <s v="MAQUINAS Y REPUESTOS"/>
    <s v="MAQUINAS CAPSULAS"/>
    <s v="MAQUINA CAFE CAPS LB 951 LAVAZZA "/>
    <s v="UN"/>
    <s v="UN"/>
    <s v="Unidad"/>
    <s v="SECO"/>
    <s v="IFS"/>
    <n v="105642.75"/>
    <x v="2"/>
    <n v="200500"/>
    <n v="-1"/>
    <s v="VIAS DESCONTINUACION"/>
    <s v="VIAS DESCONTINUACION"/>
    <m/>
    <s v="HASTA AGOTAR STOCK"/>
    <m/>
    <s v="INDICAR PRECIO VTA"/>
    <s v="-"/>
    <e v="#VALUE!"/>
    <n v="4.2"/>
    <e v="#VALUE!"/>
    <s v="NO"/>
    <n v="0.05"/>
    <s v="NO"/>
  </r>
  <r>
    <n v="40002153"/>
    <s v="40002153FS00"/>
    <s v="40002153-UN"/>
    <x v="1"/>
    <s v="MAQUINAS Y REPUESTOS"/>
    <s v="OTRAS MAQUINAS"/>
    <s v="MAQUINA GRANIADORA DOBLE ULTRA 2 BUNN "/>
    <s v="UN"/>
    <s v="UN"/>
    <s v="Unidad"/>
    <s v="SECO"/>
    <s v="IFS"/>
    <n v="1291968"/>
    <x v="2"/>
    <n v="1750000"/>
    <n v="-1"/>
    <s v="VIAS DESCONTINUACION"/>
    <s v="VIAS DESCONTINUACION"/>
    <m/>
    <s v="HASTA AGOTAR STOCK"/>
    <m/>
    <s v="INDICAR PRECIO VTA"/>
    <s v="-"/>
    <e v="#VALUE!"/>
    <n v="62.14"/>
    <e v="#VALUE!"/>
    <s v="NO"/>
    <n v="0.03"/>
    <s v="NO"/>
  </r>
  <r>
    <n v="104531500"/>
    <s v="104531500FS00"/>
    <s v="104531500-UN"/>
    <x v="1"/>
    <s v="MAQUINAS Y REPUESTOS"/>
    <s v="MAQUINAS SEMI AUTOMATICAS"/>
    <s v="MAQUINA KREA TOUCH "/>
    <s v="UN"/>
    <s v="UN"/>
    <s v="Unidad"/>
    <s v="SECO"/>
    <s v="NFS"/>
    <n v="2619434"/>
    <x v="1"/>
    <n v="3700000"/>
    <n v="-1"/>
    <s v="ACTIVO"/>
    <m/>
    <m/>
    <s v=""/>
    <m/>
    <s v="INDICAR PRECIO VTA"/>
    <s v="-"/>
    <e v="#VALUE!"/>
    <n v="41"/>
    <e v="#VALUE!"/>
    <s v="NO"/>
    <n v="0.03"/>
    <s v="NO"/>
  </r>
  <r>
    <n v="40002143"/>
    <s v="40002143FS00"/>
    <s v="40002143-UN"/>
    <x v="1"/>
    <s v="MAQUINAS Y REPUESTOS"/>
    <s v="MOLINILLOS"/>
    <s v="MOLINILLO MINI MANUAL "/>
    <s v="UN"/>
    <s v="UN"/>
    <s v="Unidad"/>
    <s v="SECO"/>
    <s v="IFS"/>
    <n v="126887.67"/>
    <x v="2"/>
    <n v="245280"/>
    <n v="-1"/>
    <s v="VIAS DESCONTINUACION"/>
    <s v="VIAS DESCONTINUACION"/>
    <m/>
    <s v="HASTA AGOTAR STOCK"/>
    <m/>
    <s v="INDICAR PRECIO VTA"/>
    <s v="-"/>
    <e v="#VALUE!"/>
    <n v="5"/>
    <e v="#VALUE!"/>
    <s v="NO"/>
    <n v="0.05"/>
    <s v="NO"/>
  </r>
  <r>
    <n v="92009271"/>
    <s v="92009271FS00"/>
    <s v="92009271-UN"/>
    <x v="1"/>
    <s v="MAQUINAS Y REPUESTOS"/>
    <s v="MOLINILLOS"/>
    <s v="MOLINILLO TOP INSTANTANEO LA SPAZIALE "/>
    <s v="UN"/>
    <s v="UN"/>
    <s v="Unidad"/>
    <s v="SECO"/>
    <s v="IFS"/>
    <n v="264538"/>
    <x v="1"/>
    <n v="505000"/>
    <n v="-1"/>
    <s v="ACTIVO"/>
    <m/>
    <m/>
    <s v=""/>
    <m/>
    <s v="INDICAR PRECIO VTA"/>
    <s v="-"/>
    <e v="#VALUE!"/>
    <n v="10"/>
    <e v="#VALUE!"/>
    <s v="NO"/>
    <n v="0.03"/>
    <s v="NO"/>
  </r>
  <r>
    <n v="104515930"/>
    <s v="104515930FS00"/>
    <s v="104515930-C20"/>
    <x v="1"/>
    <s v="CAFE Y DERIVADOS"/>
    <s v="CAFES DE GRANO MOLIDO"/>
    <s v="CAFE MOL FILTRO CLASSICO LAVAZZA 226 G "/>
    <s v="UN"/>
    <s v="C20"/>
    <s v="Caja 20 Unidades"/>
    <s v="SECO"/>
    <s v="IFS"/>
    <n v="37744"/>
    <x v="1"/>
    <n v="68250"/>
    <n v="-1"/>
    <s v="ACTIVO"/>
    <m/>
    <m/>
    <s v=""/>
    <m/>
    <s v="INDICAR PRECIO VTA"/>
    <s v="-"/>
    <e v="#VALUE!"/>
    <n v="4.5199999999999996"/>
    <e v="#VALUE!"/>
    <s v="SI"/>
    <n v="0.08"/>
    <s v="NO"/>
  </r>
  <r>
    <n v="92009062"/>
    <s v="92009062FS00"/>
    <s v="92009062-UN"/>
    <x v="1"/>
    <s v="MAQUINAS Y REPUESTOS"/>
    <s v="MOLINILLOS"/>
    <s v="MOLINILLO TOP LA SPAZIALE "/>
    <s v="UN"/>
    <s v="UN"/>
    <s v="Unidad"/>
    <s v="SECO"/>
    <s v="IFS"/>
    <n v="169821"/>
    <x v="2"/>
    <n v="310000"/>
    <n v="-1"/>
    <s v="VIAS DESCONTINUACION"/>
    <s v="VIAS DESCONTINUACION"/>
    <m/>
    <s v="HASTA AGOTAR STOCK"/>
    <m/>
    <s v="INDICAR PRECIO VTA"/>
    <s v="-"/>
    <e v="#VALUE!"/>
    <n v="10"/>
    <e v="#VALUE!"/>
    <s v="NO"/>
    <n v="0.03"/>
    <s v="NO"/>
  </r>
  <r>
    <n v="104517980"/>
    <s v="104517980FS00"/>
    <s v="104517980-C10"/>
    <x v="1"/>
    <s v="MAQUINAS Y REPUESTOS"/>
    <s v="ACCESORIOS"/>
    <s v="PAELLERAS 37 CM "/>
    <s v="UN"/>
    <s v="C10"/>
    <s v="Caja 10 Unidades"/>
    <s v="SECO"/>
    <s v="IFS"/>
    <n v="56522.1"/>
    <x v="1"/>
    <n v="92490"/>
    <n v="-1"/>
    <s v="CALZADA"/>
    <m/>
    <m/>
    <s v=""/>
    <m/>
    <s v="INDICAR PRECIO VTA"/>
    <s v="-"/>
    <e v="#VALUE!"/>
    <n v="40"/>
    <e v="#VALUE!"/>
    <s v="NO"/>
    <n v="0.03"/>
    <s v="NO"/>
  </r>
  <r>
    <n v="105201000"/>
    <s v="105201000FS00"/>
    <s v="105201000-UN"/>
    <x v="1"/>
    <s v="MAQUINAS Y REPUESTOS"/>
    <s v="MAQUINAS PERCOLADORAS"/>
    <s v="PERCOLADORA CAFE 16,3 L WB "/>
    <s v="UN"/>
    <s v="UN"/>
    <s v="Unidad"/>
    <s v="SECO"/>
    <s v="NFS"/>
    <n v="298753.42"/>
    <x v="1"/>
    <n v="450000"/>
    <n v="-1"/>
    <s v="CALZADA"/>
    <m/>
    <m/>
    <s v=""/>
    <m/>
    <s v="INDICAR PRECIO VTA"/>
    <s v="-"/>
    <e v="#VALUE!"/>
    <n v="10"/>
    <e v="#VALUE!"/>
    <s v="NO"/>
    <n v="0.05"/>
    <s v="NO"/>
  </r>
  <r>
    <n v="105200990"/>
    <s v="105200990FS00"/>
    <s v="105200990-UN"/>
    <x v="1"/>
    <s v="MAQUINAS Y REPUESTOS"/>
    <s v="MAQUINAS PERCOLADORAS"/>
    <s v="PERCOLADORA CAFE 9 L WB "/>
    <s v="UN"/>
    <s v="UN"/>
    <s v="Unidad"/>
    <s v="SECO"/>
    <s v="NFS"/>
    <n v="255000"/>
    <x v="1"/>
    <n v="380000"/>
    <n v="-1"/>
    <s v="CALZADA"/>
    <m/>
    <m/>
    <s v=""/>
    <m/>
    <s v="INDICAR PRECIO VTA"/>
    <s v="-"/>
    <e v="#VALUE!"/>
    <n v="12"/>
    <e v="#VALUE!"/>
    <s v="NO"/>
    <n v="0.03"/>
    <s v="NO"/>
  </r>
  <r>
    <n v="40009378"/>
    <s v="40009378FS00"/>
    <s v="40009378-UN"/>
    <x v="1"/>
    <s v="MAQUINAS Y REPUESTOS"/>
    <s v="ACCESORIOS"/>
    <s v="PITCHER DE LECHE 1 L "/>
    <s v="UN"/>
    <s v="UN"/>
    <s v="Unidad"/>
    <s v="SECO"/>
    <s v="IFS"/>
    <n v="25899.43"/>
    <x v="1"/>
    <n v="43000"/>
    <n v="-1"/>
    <s v="ACTIVO"/>
    <m/>
    <m/>
    <s v=""/>
    <m/>
    <s v="INDICAR PRECIO VTA"/>
    <s v="-"/>
    <e v="#VALUE!"/>
    <n v="2E-3"/>
    <e v="#VALUE!"/>
    <s v="NO"/>
    <n v="0.05"/>
    <s v="NO"/>
  </r>
  <r>
    <n v="40009375"/>
    <s v="40009375FS00"/>
    <s v="40009375-UN"/>
    <x v="1"/>
    <s v="MAQUINAS Y REPUESTOS"/>
    <s v="ACCESORIOS"/>
    <s v="PITCHER DE LECHE 250 CC "/>
    <s v="UN"/>
    <s v="UN"/>
    <s v="Unidad"/>
    <s v="SECO"/>
    <s v="IFS"/>
    <n v="17611.060000000001"/>
    <x v="1"/>
    <n v="29000"/>
    <n v="-1"/>
    <s v="ACTIVO"/>
    <m/>
    <m/>
    <s v=""/>
    <m/>
    <s v="INDICAR PRECIO VTA"/>
    <s v="-"/>
    <e v="#VALUE!"/>
    <n v="0.2"/>
    <e v="#VALUE!"/>
    <s v="NO"/>
    <n v="0.05"/>
    <s v="NO"/>
  </r>
  <r>
    <n v="100093740"/>
    <s v="100093740FS00"/>
    <s v="100093740-UN"/>
    <x v="1"/>
    <s v="MAQUINAS Y REPUESTOS"/>
    <s v="OTRAS MAQUINAS"/>
    <s v="PLANCHA GRILLADORA SIMPLE "/>
    <s v="UN"/>
    <s v="UN"/>
    <s v="Unidad"/>
    <s v="SECO"/>
    <s v="IFS"/>
    <n v="163242.5"/>
    <x v="2"/>
    <n v="260000"/>
    <n v="-1"/>
    <s v="VIAS DESCONTINUACION"/>
    <s v="VIAS DESCONTINUACION"/>
    <m/>
    <s v="HASTA AGOTAR STOCK"/>
    <m/>
    <s v="INDICAR PRECIO VTA"/>
    <s v="-"/>
    <e v="#VALUE!"/>
    <n v="20"/>
    <e v="#VALUE!"/>
    <s v="NO"/>
    <n v="0.03"/>
    <s v="NO"/>
  </r>
  <r>
    <n v="100093730"/>
    <s v="100093730FS00"/>
    <s v="100093730-UN"/>
    <x v="1"/>
    <s v="MAQUINAS Y REPUESTOS"/>
    <s v="ACCESORIOS"/>
    <s v="PRENSA CAFE DINAMOMETRICA 25 KG "/>
    <s v="UN"/>
    <s v="UN"/>
    <s v="Unidad"/>
    <s v="SECO"/>
    <s v="IFS"/>
    <n v="111742.46"/>
    <x v="1"/>
    <n v="181900"/>
    <n v="-1"/>
    <s v="ACTIVO"/>
    <m/>
    <m/>
    <s v=""/>
    <m/>
    <s v="INDICAR PRECIO VTA"/>
    <s v="-"/>
    <e v="#VALUE!"/>
    <n v="25"/>
    <e v="#VALUE!"/>
    <s v="NO"/>
    <n v="0.04"/>
    <s v="NO"/>
  </r>
  <r>
    <n v="40005008"/>
    <s v="40005008FS00"/>
    <s v="40005008-UN"/>
    <x v="1"/>
    <s v="MAQUINAS Y REPUESTOS"/>
    <s v="ACCESORIOS"/>
    <s v="PRENSADOR MANUAL DINAMOMETRICO "/>
    <s v="UN"/>
    <s v="UN"/>
    <s v="Unidad"/>
    <s v="SECO"/>
    <s v="IFS"/>
    <n v="37894.15"/>
    <x v="1"/>
    <n v="68000"/>
    <n v="-1"/>
    <s v="ACTIVO"/>
    <m/>
    <m/>
    <s v=""/>
    <m/>
    <s v="INDICAR PRECIO VTA"/>
    <s v="-"/>
    <e v="#VALUE!"/>
    <n v="1E-3"/>
    <e v="#VALUE!"/>
    <s v="NO"/>
    <n v="0.05"/>
    <s v="NO"/>
  </r>
  <r>
    <n v="104529480"/>
    <s v="104529480FS00"/>
    <s v="104529480-Z00"/>
    <x v="1"/>
    <s v="CAFE Y DERIVADOS"/>
    <s v="CAPSULAS Y PODS"/>
    <s v="CAPSULA BLUE GRAN ESPRESSO DARK ROAST 8G "/>
    <s v="UN"/>
    <s v="Z00"/>
    <s v="Caja 100 Unidades"/>
    <s v="SECO"/>
    <s v="IFS"/>
    <n v="17100"/>
    <x v="1"/>
    <n v="45885"/>
    <n v="-1"/>
    <s v="ACTIVO (R)"/>
    <m/>
    <m/>
    <s v=""/>
    <m/>
    <s v="INDICAR PRECIO VTA"/>
    <s v="-"/>
    <e v="#VALUE!"/>
    <n v="0.6"/>
    <e v="#VALUE!"/>
    <s v="NO"/>
    <n v="0.15"/>
    <s v="NO"/>
  </r>
  <r>
    <n v="104522610"/>
    <s v="104522610FS00"/>
    <s v="104522610-UN"/>
    <x v="1"/>
    <s v="MAQUINAS Y REPUESTOS"/>
    <s v="ACCESORIOS"/>
    <s v="REFRIGERADOR DE LECHE PARA LB 2317 "/>
    <s v="UN"/>
    <s v="UN"/>
    <s v="Unidad"/>
    <s v="SECO"/>
    <s v="IFS"/>
    <n v="377646"/>
    <x v="1"/>
    <n v="670000"/>
    <n v="-1"/>
    <s v="ACTIVO"/>
    <m/>
    <m/>
    <s v=""/>
    <m/>
    <s v="INDICAR PRECIO VTA"/>
    <s v="-"/>
    <e v="#VALUE!"/>
    <n v="12"/>
    <e v="#VALUE!"/>
    <s v="NO"/>
    <n v="0.05"/>
    <s v="NO"/>
  </r>
  <r>
    <n v="40642100"/>
    <s v="40642100FS00"/>
    <s v="40642100-C01"/>
    <x v="1"/>
    <s v="MAQUINAS Y REPUESTOS"/>
    <s v="REPUESTOS"/>
    <s v="REPUESTOS LA SPAZIALE "/>
    <s v="UN"/>
    <s v="C01"/>
    <s v="Caja 1 Unidad"/>
    <s v="SECO"/>
    <s v="IFS"/>
    <n v="4832.8"/>
    <x v="1"/>
    <n v="65000"/>
    <n v="-1"/>
    <s v="CALZADA"/>
    <m/>
    <m/>
    <s v=""/>
    <m/>
    <s v="INDICAR PRECIO VTA"/>
    <s v="-"/>
    <e v="#VALUE!"/>
    <n v="0.115"/>
    <e v="#VALUE!"/>
    <s v="NO"/>
    <n v="0.1"/>
    <s v="NO"/>
  </r>
  <r>
    <n v="104516230"/>
    <s v="104516230FS00"/>
    <s v="104516230-C01"/>
    <x v="1"/>
    <s v="MAQUINAS Y REPUESTOS"/>
    <s v="REPUESTOS"/>
    <s v="REPUESTOS LAVAZZA "/>
    <s v="UN"/>
    <s v="C01"/>
    <s v="Caja 1 Unidad"/>
    <s v="SECO"/>
    <s v="IFS"/>
    <n v="45359.7"/>
    <x v="1"/>
    <n v="280000"/>
    <n v="-1"/>
    <s v="CALZADA"/>
    <m/>
    <m/>
    <s v=""/>
    <m/>
    <s v="INDICAR PRECIO VTA"/>
    <s v="-"/>
    <e v="#VALUE!"/>
    <n v="0.115"/>
    <e v="#VALUE!"/>
    <s v="NO"/>
    <n v="0.05"/>
    <s v="NO"/>
  </r>
  <r>
    <n v="40002139"/>
    <s v="40002139FS00"/>
    <s v="40002139-UN"/>
    <x v="1"/>
    <s v="MAQUINAS Y REPUESTOS"/>
    <s v="ACCESORIOS"/>
    <s v="TAMPER MANUAL DE ALUMINIO "/>
    <s v="UN"/>
    <s v="UN"/>
    <s v="Unidad"/>
    <s v="SECO"/>
    <s v="IFS"/>
    <n v="25786.47"/>
    <x v="1"/>
    <n v="39000"/>
    <n v="-1"/>
    <s v="ACTIVO"/>
    <m/>
    <m/>
    <s v=""/>
    <m/>
    <s v="INDICAR PRECIO VTA"/>
    <s v="-"/>
    <e v="#VALUE!"/>
    <n v="4.5"/>
    <e v="#VALUE!"/>
    <s v="NO"/>
    <n v="0.09"/>
    <s v="NO"/>
  </r>
  <r>
    <n v="40642060"/>
    <s v="40642060FS00"/>
    <s v="40642060-UN"/>
    <x v="1"/>
    <s v="MAQUINAS Y REPUESTOS"/>
    <s v="ACCESORIOS"/>
    <s v="TERMO 3,8 L BUNN "/>
    <s v="UN"/>
    <s v="UN"/>
    <s v="Unidad"/>
    <s v="SECO"/>
    <s v="IFS"/>
    <n v="116138.24000000001"/>
    <x v="1"/>
    <n v="330000"/>
    <n v="-1"/>
    <s v="ACTIVO"/>
    <m/>
    <m/>
    <s v=""/>
    <m/>
    <s v="INDICAR PRECIO VTA"/>
    <s v="-"/>
    <e v="#VALUE!"/>
    <n v="4"/>
    <e v="#VALUE!"/>
    <s v="NO"/>
    <n v="0.03"/>
    <s v="NO"/>
  </r>
  <r>
    <n v="40002148"/>
    <s v="40002148FS00"/>
    <s v="40002148-UN"/>
    <x v="1"/>
    <s v="MAQUINAS Y REPUESTOS"/>
    <s v="ACCESORIOS"/>
    <s v="TERMO 5,7 L BUNN "/>
    <s v="UN"/>
    <s v="UN"/>
    <s v="Unidad"/>
    <s v="SECO"/>
    <s v="IFS"/>
    <n v="224231.5"/>
    <x v="1"/>
    <n v="490000"/>
    <n v="-1"/>
    <s v="ACTIVO"/>
    <m/>
    <m/>
    <s v=""/>
    <m/>
    <s v="INDICAR PRECIO VTA"/>
    <s v="-"/>
    <e v="#VALUE!"/>
    <n v="5.4"/>
    <e v="#VALUE!"/>
    <s v="NO"/>
    <n v="7.0000000000000007E-2"/>
    <s v="NO"/>
  </r>
  <r>
    <n v="104523810"/>
    <s v="104523810FS00"/>
    <s v="104523810-Z00"/>
    <x v="1"/>
    <s v="CAFE Y DERIVADOS"/>
    <s v="CAPSULAS Y PODS"/>
    <s v="CAPSULA DOBLE GRAN ESPRESSO LAVAZZA 16 G "/>
    <s v="UN"/>
    <s v="Z00"/>
    <s v="Caja 100 Unidades"/>
    <s v="SECO"/>
    <s v="IFS"/>
    <n v="23227"/>
    <x v="1"/>
    <n v="53025"/>
    <n v="-1"/>
    <s v="ACTIVO"/>
    <m/>
    <m/>
    <s v=""/>
    <m/>
    <s v="INDICAR PRECIO VTA"/>
    <s v="-"/>
    <e v="#VALUE!"/>
    <n v="1.4"/>
    <e v="#VALUE!"/>
    <s v="NO"/>
    <n v="0.1"/>
    <s v="NO"/>
  </r>
  <r>
    <n v="104521060"/>
    <s v="104521060FS00"/>
    <s v="104521060-C50"/>
    <x v="1"/>
    <s v="CAFE Y DERIVADOS"/>
    <s v="TE Y OTRAS BEBIDAS CALIENTES"/>
    <s v="CHOCOLATE EN POLVO LAVAZZA 20 G "/>
    <s v="UN"/>
    <s v="C50"/>
    <s v="Caja 50 Unidades"/>
    <s v="SECO"/>
    <s v="IFS"/>
    <n v="17509"/>
    <x v="1"/>
    <n v="30000"/>
    <n v="-1"/>
    <s v="ACTIVO"/>
    <m/>
    <m/>
    <s v=""/>
    <m/>
    <s v="INDICAR PRECIO VTA"/>
    <s v="-"/>
    <e v="#VALUE!"/>
    <n v="1.25"/>
    <e v="#VALUE!"/>
    <s v="SI"/>
    <n v="0.03"/>
    <s v="NO"/>
  </r>
  <r>
    <n v="40002118"/>
    <s v="40002118FS00"/>
    <s v="40002118-UN"/>
    <x v="1"/>
    <s v="MAQUINAS Y REPUESTOS"/>
    <s v="ACCESORIOS"/>
    <s v="TERMO AIRPOT 2,5 L SST LA SINGLE PK "/>
    <s v="UN"/>
    <s v="UN"/>
    <s v="Unidad"/>
    <s v="SECO"/>
    <s v="IFS"/>
    <n v="24028.17"/>
    <x v="1"/>
    <n v="38000"/>
    <n v="-1"/>
    <s v="ACTIVO"/>
    <m/>
    <m/>
    <s v=""/>
    <m/>
    <s v="INDICAR PRECIO VTA"/>
    <s v="-"/>
    <e v="#VALUE!"/>
    <n v="1.2"/>
    <e v="#VALUE!"/>
    <s v="NO"/>
    <n v="0.03"/>
    <s v="NO"/>
  </r>
  <r>
    <n v="40002119"/>
    <s v="40002119FS00"/>
    <s v="40002119-UN"/>
    <x v="1"/>
    <s v="MAQUINAS Y REPUESTOS"/>
    <s v="ACCESORIOS"/>
    <s v="TERMO TITAN 12 L BUNN "/>
    <s v="UN"/>
    <s v="UN"/>
    <s v="Unidad"/>
    <s v="SECO"/>
    <s v="IFS"/>
    <n v="201277.85"/>
    <x v="1"/>
    <n v="400000"/>
    <n v="-1"/>
    <s v="ACTIVO"/>
    <m/>
    <m/>
    <s v=""/>
    <m/>
    <s v="INDICAR PRECIO VTA"/>
    <s v="-"/>
    <e v="#VALUE!"/>
    <n v="0.9"/>
    <e v="#VALUE!"/>
    <s v="NO"/>
    <n v="0.08"/>
    <s v="NO"/>
  </r>
  <r>
    <n v="105201140"/>
    <s v="105201140FS00"/>
    <s v="105201140-UN"/>
    <x v="1"/>
    <s v="MAQUINAS Y REPUESTOS"/>
    <s v="OTRAS MAQUINAS"/>
    <s v="VITRINA REFRIGERADA SOBREMESA VENTUS "/>
    <s v="UN"/>
    <s v="UN"/>
    <s v="Unidad"/>
    <s v="SECO"/>
    <s v="NFS"/>
    <n v="289206"/>
    <x v="1"/>
    <n v="420000"/>
    <n v="-1"/>
    <s v="CALZADA"/>
    <m/>
    <m/>
    <s v=""/>
    <m/>
    <s v="INDICAR PRECIO VTA"/>
    <s v="-"/>
    <e v="#VALUE!"/>
    <n v="40"/>
    <e v="#VALUE!"/>
    <s v="NO"/>
    <n v="0.03"/>
    <s v="NO"/>
  </r>
  <r>
    <n v="92009256"/>
    <s v="92009256FS00"/>
    <s v="92009256-UN"/>
    <x v="1"/>
    <s v="MAQUINAS Y REPUESTOS"/>
    <s v="MOLINILLOS"/>
    <s v="MOLINILLO ASTRO 12 ON DEMAND "/>
    <s v="UN"/>
    <s v="UN"/>
    <s v="Unidad"/>
    <s v="SECO"/>
    <s v="IFS"/>
    <n v="521116.33"/>
    <x v="1"/>
    <n v="930000"/>
    <n v="-1"/>
    <s v="ACTIVO"/>
    <m/>
    <m/>
    <s v=""/>
    <m/>
    <s v="INDICAR PRECIO VTA"/>
    <s v="-"/>
    <e v="#VALUE!"/>
    <n v="10"/>
    <e v="#VALUE!"/>
    <s v="NO"/>
    <n v="0.05"/>
    <s v="NO"/>
  </r>
  <r>
    <n v="100093710"/>
    <s v="100093710FS00"/>
    <s v="100093710-UN"/>
    <x v="1"/>
    <s v="MAQUINAS Y REPUESTOS"/>
    <s v="MOLINILLOS"/>
    <s v="MOLINILLO ASTRO 12 AUTOMATICO "/>
    <s v="UN"/>
    <s v="UN"/>
    <s v="Unidad"/>
    <s v="SECO"/>
    <s v="IFS"/>
    <n v="353825.33"/>
    <x v="1"/>
    <n v="880000"/>
    <n v="-1"/>
    <s v="CALZADA"/>
    <m/>
    <m/>
    <s v=""/>
    <m/>
    <s v="INDICAR PRECIO VTA"/>
    <s v="-"/>
    <e v="#VALUE!"/>
    <n v="11.6"/>
    <e v="#VALUE!"/>
    <s v="NO"/>
    <n v="7.0000000000000007E-2"/>
    <s v="NO"/>
  </r>
  <r>
    <n v="40009385"/>
    <s v="40009385FS00"/>
    <s v="40009385-UN"/>
    <x v="1"/>
    <s v="MAQUINAS Y REPUESTOS"/>
    <s v="MAQUINAS SEMI AUTOMATICAS"/>
    <s v="MAQUINA PHEDRA "/>
    <s v="UN"/>
    <s v="UN"/>
    <s v="Unidad"/>
    <s v="SECO"/>
    <s v="NFS"/>
    <n v="1632393.9"/>
    <x v="2"/>
    <n v="2750000"/>
    <n v="-1"/>
    <s v="VIAS DESCONTINUACION"/>
    <s v="VIAS DESCONTINUACION"/>
    <m/>
    <s v="HASTA AGOTAR STOCK"/>
    <m/>
    <s v="INDICAR PRECIO VTA"/>
    <s v="-"/>
    <e v="#VALUE!"/>
    <n v="41"/>
    <e v="#VALUE!"/>
    <s v="NO"/>
    <n v="0.05"/>
    <s v="NO"/>
  </r>
  <r>
    <n v="40009376"/>
    <s v="40009376FS00"/>
    <s v="40009376-UN"/>
    <x v="1"/>
    <s v="MAQUINAS Y REPUESTOS"/>
    <s v="ACCESORIOS"/>
    <s v="PITCHER DE LECHE 500 CC "/>
    <s v="UN"/>
    <s v="UN"/>
    <s v="Unidad"/>
    <s v="SECO"/>
    <s v="IFS"/>
    <n v="19683.29"/>
    <x v="1"/>
    <n v="32000"/>
    <n v="-1"/>
    <s v="ACTIVO"/>
    <m/>
    <m/>
    <s v=""/>
    <m/>
    <s v="INDICAR PRECIO VTA"/>
    <s v="-"/>
    <e v="#VALUE!"/>
    <n v="0.28000000000000003"/>
    <e v="#VALUE!"/>
    <s v="NO"/>
    <n v="0.05"/>
    <s v="NO"/>
  </r>
  <r>
    <n v="104518550"/>
    <s v="104518550FS00"/>
    <s v="104518550-UN"/>
    <x v="1"/>
    <s v="MAQUINAS Y REPUESTOS"/>
    <s v="ACCESORIOS"/>
    <s v="FILTRO BEST PROTECT "/>
    <s v="UN"/>
    <s v="UN"/>
    <s v="Unidad"/>
    <s v="SECO"/>
    <s v="IFS"/>
    <n v="92218.4"/>
    <x v="1"/>
    <n v="165000"/>
    <n v="-1"/>
    <s v="ACTIVO"/>
    <m/>
    <m/>
    <s v=""/>
    <m/>
    <s v="INDICAR PRECIO VTA"/>
    <s v="-"/>
    <e v="#VALUE!"/>
    <n v="1"/>
    <e v="#VALUE!"/>
    <s v="NO"/>
    <n v="7.0000000000000007E-2"/>
    <s v="NO"/>
  </r>
  <r>
    <n v="104518530"/>
    <s v="104518530FS00"/>
    <s v="104518530-UN"/>
    <x v="1"/>
    <s v="MAQUINAS Y REPUESTOS"/>
    <s v="ACCESORIOS"/>
    <s v="KIT INSTALACION FILTRO SCALE PRO BUNN "/>
    <s v="UN"/>
    <s v="UN"/>
    <s v="Unidad"/>
    <s v="SECO"/>
    <s v="IFS"/>
    <n v="14759.19"/>
    <x v="1"/>
    <n v="41000"/>
    <n v="-1"/>
    <s v="CALZADA"/>
    <m/>
    <m/>
    <s v=""/>
    <m/>
    <s v="INDICAR PRECIO VTA"/>
    <s v="-"/>
    <e v="#VALUE!"/>
    <n v="1"/>
    <e v="#VALUE!"/>
    <s v="NO"/>
    <n v="0.09"/>
    <s v="NO"/>
  </r>
  <r>
    <n v="104523020"/>
    <s v="104523020FS00"/>
    <s v="104523020-UN"/>
    <x v="1"/>
    <s v="MAQUINAS Y REPUESTOS"/>
    <s v="ACCESORIOS"/>
    <s v="DOSIFICADOR SALSAS 1,89 L TORANI "/>
    <s v="UN"/>
    <s v="UN"/>
    <s v="Unidad"/>
    <s v="SECO"/>
    <s v="NFS"/>
    <n v="4493"/>
    <x v="1"/>
    <n v="6600"/>
    <n v="-1"/>
    <s v="ACTIVO"/>
    <m/>
    <m/>
    <s v=""/>
    <m/>
    <s v="INDICAR PRECIO VTA"/>
    <s v="-"/>
    <e v="#VALUE!"/>
    <n v="0.06"/>
    <e v="#VALUE!"/>
    <s v="NO"/>
    <n v="0.02"/>
    <s v="NO"/>
  </r>
  <r>
    <n v="40002156"/>
    <s v="40002156FS00"/>
    <s v="40002156-UN"/>
    <x v="1"/>
    <s v="MAQUINAS Y REPUESTOS"/>
    <s v="MAQUINAS CAPSULAS"/>
    <s v="MAQUINA CAFE CAPS LB 4724 LAVAZZA "/>
    <s v="UN"/>
    <s v="UN"/>
    <s v="Unidad"/>
    <s v="SECO"/>
    <s v="IFS"/>
    <n v="2352521"/>
    <x v="1"/>
    <n v="3500000"/>
    <n v="-1"/>
    <s v="ACTIVO"/>
    <m/>
    <m/>
    <s v=""/>
    <m/>
    <s v="INDICAR PRECIO VTA"/>
    <s v="-"/>
    <e v="#VALUE!"/>
    <n v="78"/>
    <e v="#VALUE!"/>
    <s v="NO"/>
    <n v="0.03"/>
    <s v="NO"/>
  </r>
  <r>
    <n v="104534380"/>
    <s v="104534380FS00"/>
    <s v="104534380-UN"/>
    <x v="1"/>
    <s v="MAQUINAS Y REPUESTOS"/>
    <s v="OTRAS MAQUINAS"/>
    <s v="CAFETERA MOKKA CARMENCITA LAVAZZA "/>
    <s v="UN"/>
    <s v="UN"/>
    <s v="Unidad"/>
    <s v="SECO"/>
    <s v="IFS"/>
    <n v="13230"/>
    <x v="1"/>
    <n v="25000"/>
    <n v="-1"/>
    <s v="ACTIVO"/>
    <m/>
    <m/>
    <s v=""/>
    <m/>
    <s v="INDICAR PRECIO VTA"/>
    <s v="-"/>
    <e v="#VALUE!"/>
    <n v="6.95"/>
    <e v="#VALUE!"/>
    <s v="NO"/>
    <n v="0.03"/>
    <s v="NO"/>
  </r>
  <r>
    <n v="40002157"/>
    <s v="40002157FS00"/>
    <s v="40002157-UN"/>
    <x v="1"/>
    <s v="MAQUINAS Y REPUESTOS"/>
    <s v="MAQUINAS CAPSULAS"/>
    <s v="MAQUINA CAFE CAPS LB 2317 LAVAZZA "/>
    <s v="UN"/>
    <s v="UN"/>
    <s v="Unidad"/>
    <s v="SECO"/>
    <s v="IFS"/>
    <n v="391760"/>
    <x v="1"/>
    <n v="930000"/>
    <n v="-1"/>
    <s v="ACTIVO"/>
    <m/>
    <m/>
    <s v=""/>
    <m/>
    <s v="INDICAR PRECIO VTA"/>
    <s v="-"/>
    <e v="#VALUE!"/>
    <n v="8"/>
    <e v="#VALUE!"/>
    <s v="NO"/>
    <n v="0.03"/>
    <s v="NO"/>
  </r>
  <r>
    <n v="40002155"/>
    <s v="40002155FS00"/>
    <s v="40002155-UN"/>
    <x v="1"/>
    <s v="MAQUINAS Y REPUESTOS"/>
    <s v="MAQUINAS CAPSULAS"/>
    <s v="MAQUINA CAPSULA LB 2600 LAVAZZA "/>
    <s v="UN"/>
    <s v="UN"/>
    <s v="Unidad"/>
    <s v="SECO"/>
    <s v="IFS"/>
    <n v="530820"/>
    <x v="1"/>
    <n v="1030000"/>
    <n v="-1"/>
    <s v="ACTIVO"/>
    <m/>
    <m/>
    <s v=""/>
    <m/>
    <s v="INDICAR PRECIO VTA"/>
    <s v="-"/>
    <e v="#VALUE!"/>
    <n v="19"/>
    <e v="#VALUE!"/>
    <s v="NO"/>
    <n v="7.0000000000000007E-2"/>
    <s v="NO"/>
  </r>
  <r>
    <n v="105201430"/>
    <s v="105201430FS00"/>
    <s v="105201430-UN"/>
    <x v="1"/>
    <s v="MAQUINAS Y REPUESTOS"/>
    <s v="ACCESORIOS"/>
    <s v="EXHIBIDOR MINI PORCIONES LAVAZZA "/>
    <s v="UN"/>
    <s v="UN"/>
    <s v="Unidad"/>
    <s v="SECO"/>
    <s v="IFS"/>
    <n v="15419.73"/>
    <x v="1"/>
    <n v="22000"/>
    <n v="-1"/>
    <s v="ACTIVO"/>
    <m/>
    <m/>
    <s v=""/>
    <m/>
    <s v="INDICAR PRECIO VTA"/>
    <s v="-"/>
    <e v="#VALUE!"/>
    <n v="1"/>
    <e v="#VALUE!"/>
    <s v="NO"/>
    <n v="0.05"/>
    <s v="NO"/>
  </r>
  <r>
    <n v="105200980"/>
    <s v="105200980FS00"/>
    <s v="105200980-UN"/>
    <x v="1"/>
    <s v="MAQUINAS Y REPUESTOS"/>
    <s v="MAQUINAS PERCOLADORAS"/>
    <s v="PERCOLADORA CAFE 5,9 L WB "/>
    <s v="UN"/>
    <s v="UN"/>
    <s v="Unidad"/>
    <s v="SECO"/>
    <s v="NFS"/>
    <n v="189792.42"/>
    <x v="1"/>
    <n v="380000"/>
    <n v="-1"/>
    <s v="CALZADA"/>
    <m/>
    <m/>
    <s v=""/>
    <m/>
    <s v="INDICAR PRECIO VTA"/>
    <s v="-"/>
    <e v="#VALUE!"/>
    <n v="10"/>
    <e v="#VALUE!"/>
    <s v="NO"/>
    <n v="0.03"/>
    <s v="NO"/>
  </r>
  <r>
    <n v="40002159"/>
    <s v="40002159FS00"/>
    <s v="40002159-UN"/>
    <x v="1"/>
    <s v="MAQUINAS Y REPUESTOS"/>
    <s v="MAQUINAS CAPSULAS"/>
    <s v="MAQUINA CAFE CAPS LB CLASSY MINI LAVAZZA "/>
    <s v="UN"/>
    <s v="UN"/>
    <s v="Unidad"/>
    <s v="SECO"/>
    <s v="IFS"/>
    <n v="103029"/>
    <x v="1"/>
    <n v="168000"/>
    <n v="-1"/>
    <s v="ACTIVO"/>
    <m/>
    <m/>
    <s v=""/>
    <m/>
    <s v="INDICAR PRECIO VTA"/>
    <s v="-"/>
    <e v="#VALUE!"/>
    <n v="3.8"/>
    <e v="#VALUE!"/>
    <s v="NO"/>
    <n v="0.1"/>
    <s v="NO"/>
  </r>
  <r>
    <n v="104516280"/>
    <s v="104516280FS00"/>
    <s v="104516280-C10"/>
    <x v="1"/>
    <s v="CAFE Y DERIVADOS"/>
    <s v="INSUMOS VENDING"/>
    <s v="VAINILLA EN POLVO VENDING FAS 1 KG "/>
    <s v="UN"/>
    <s v="C10"/>
    <s v="Caja 10 Unidades"/>
    <s v="SECO"/>
    <s v="NFS"/>
    <n v="69915.7"/>
    <x v="1"/>
    <n v="120000"/>
    <n v="-1"/>
    <s v="REACTIVADO"/>
    <m/>
    <m/>
    <s v=""/>
    <m/>
    <s v="INDICAR PRECIO VTA"/>
    <s v="-"/>
    <e v="#VALUE!"/>
    <n v="10"/>
    <e v="#VALUE!"/>
    <s v="SI"/>
    <n v="0.03"/>
    <s v="NO"/>
  </r>
  <r>
    <n v="101720005"/>
    <s v="101720005FS00"/>
    <s v="101720005-C32"/>
    <x v="1"/>
    <s v="CAFE Y DERIVADOS"/>
    <s v="TE Y OTRAS BEBIDAS CALIENTES"/>
    <s v="TE EMBLEM PREMIUM GRANEL 115G "/>
    <s v="UN"/>
    <s v="C32"/>
    <s v="Caja 32 Unidades"/>
    <s v="SECO"/>
    <s v="FIB"/>
    <n v="11794.56"/>
    <x v="2"/>
    <n v="35000"/>
    <n v="-1"/>
    <s v="VIAS DESCONTINUACION"/>
    <s v="VIAS DESCONTINUACION"/>
    <m/>
    <s v="HASTA AGOTAR STOCK"/>
    <m/>
    <s v="INDICAR PRECIO VTA"/>
    <s v="-"/>
    <e v="#VALUE!"/>
    <n v="3.68"/>
    <e v="#VALUE!"/>
    <s v="SI"/>
    <n v="0.03"/>
    <s v="NO"/>
  </r>
  <r>
    <n v="104519130"/>
    <s v="104519130FS00"/>
    <s v="104519130-C06"/>
    <x v="1"/>
    <s v="CAFE Y DERIVADOS"/>
    <s v="CAFES DE GRANO ENTERO"/>
    <s v="CAFE ORGANICO ALTECO LAVAZZA 1 KG "/>
    <s v="UN"/>
    <s v="C06"/>
    <s v="Caja 6 Unidades"/>
    <s v="SECO"/>
    <s v="IFS"/>
    <n v="79023"/>
    <x v="1"/>
    <n v="178500"/>
    <n v="-1"/>
    <s v="ACTIVO (C)"/>
    <m/>
    <m/>
    <s v=""/>
    <m/>
    <s v="INDICAR PRECIO VTA"/>
    <s v="-"/>
    <e v="#VALUE!"/>
    <n v="6"/>
    <e v="#VALUE!"/>
    <s v="SI"/>
    <n v="7.0000000000000007E-2"/>
    <s v="NO"/>
  </r>
  <r>
    <n v="150000829"/>
    <s v="150000829FS00"/>
    <s v="150000829-C06"/>
    <x v="1"/>
    <s v="CAFE Y DERIVADOS"/>
    <s v="CAFES SOLUBLES"/>
    <s v="CAFE TRADICIONAL CRUZEIRO 500 G "/>
    <s v="UN"/>
    <s v="C06"/>
    <s v="Caja 6 Unidades"/>
    <s v="SECO"/>
    <s v="NFS"/>
    <n v="32775.479999999996"/>
    <x v="1"/>
    <n v="46000"/>
    <n v="-1"/>
    <s v="ACTIVO"/>
    <m/>
    <m/>
    <s v=""/>
    <m/>
    <s v="INDICAR PRECIO VTA"/>
    <s v="-"/>
    <e v="#VALUE!"/>
    <n v="3.48"/>
    <e v="#VALUE!"/>
    <s v="SI"/>
    <n v="0.03"/>
    <s v="NO"/>
  </r>
  <r>
    <n v="104522360"/>
    <s v="104522360FS00"/>
    <s v="104522360-UN"/>
    <x v="1"/>
    <s v="CAFE Y DERIVADOS"/>
    <s v="SYRUPS"/>
    <s v="SYRUP MENTA TORANI 750 ML "/>
    <s v="UN"/>
    <s v="UN"/>
    <s v="Unidad"/>
    <s v="SECO"/>
    <s v="NFS"/>
    <n v="4592"/>
    <x v="1"/>
    <n v="7100"/>
    <n v="-1"/>
    <s v="ACTIVO"/>
    <m/>
    <m/>
    <s v=""/>
    <m/>
    <s v="INDICAR PRECIO VTA"/>
    <s v="-"/>
    <e v="#VALUE!"/>
    <n v="0.75"/>
    <e v="#VALUE!"/>
    <s v="NO"/>
    <n v="0.05"/>
    <s v="NO"/>
  </r>
  <r>
    <n v="150001266"/>
    <s v="150001266FS00"/>
    <s v="150001266-C12"/>
    <x v="1"/>
    <s v="CAFE Y DERIVADOS"/>
    <s v="CAFES SOLUBLES"/>
    <s v="CAFE TRADICION GRANULADO NESCAFE 420 G "/>
    <s v="UN"/>
    <s v="C12"/>
    <s v="Caja 12 Unidades"/>
    <s v="SECO"/>
    <s v="NFS"/>
    <n v="90711.959999999992"/>
    <x v="1"/>
    <n v="127000"/>
    <n v="-1"/>
    <s v="ACTIVO"/>
    <m/>
    <m/>
    <s v=""/>
    <m/>
    <s v="INDICAR PRECIO VTA"/>
    <s v="-"/>
    <e v="#VALUE!"/>
    <n v="5.04"/>
    <e v="#VALUE!"/>
    <s v="SI"/>
    <n v="0.04"/>
    <s v="NO"/>
  </r>
  <r>
    <n v="104521140"/>
    <s v="104521140FS00"/>
    <s v="104521140-Z80"/>
    <x v="1"/>
    <s v="CAFE Y DERIVADOS"/>
    <s v="CAFES SOLUBLES"/>
    <s v="CAFE STICK NESCAFE 1,8 G "/>
    <s v="UN"/>
    <s v="Z80"/>
    <s v="Caja 180 Unidades"/>
    <s v="SECO"/>
    <s v="NFS"/>
    <n v="12511.800000000001"/>
    <x v="1"/>
    <n v="17000"/>
    <n v="-1"/>
    <s v="ACTIVO"/>
    <m/>
    <m/>
    <s v=""/>
    <m/>
    <s v="INDICAR PRECIO VTA"/>
    <s v="-"/>
    <e v="#VALUE!"/>
    <n v="0.54"/>
    <e v="#VALUE!"/>
    <s v="NO"/>
    <n v="0.04"/>
    <s v="NO"/>
  </r>
  <r>
    <n v="104522340"/>
    <s v="104522340FS00"/>
    <s v="104522340-UN"/>
    <x v="1"/>
    <s v="CAFE Y DERIVADOS"/>
    <s v="SYRUPS"/>
    <s v="SYRUP AVELLANA TORANI 750 ML "/>
    <s v="UN"/>
    <s v="UN"/>
    <s v="Unidad"/>
    <s v="SECO"/>
    <s v="NFS"/>
    <n v="4549"/>
    <x v="1"/>
    <n v="7100"/>
    <n v="-1"/>
    <s v="ACTIVO"/>
    <m/>
    <m/>
    <s v=""/>
    <m/>
    <s v="INDICAR PRECIO VTA"/>
    <s v="-"/>
    <e v="#VALUE!"/>
    <n v="0.75"/>
    <e v="#VALUE!"/>
    <s v="NO"/>
    <n v="0.05"/>
    <s v="NO"/>
  </r>
  <r>
    <n v="104525080"/>
    <s v="104525080FS00"/>
    <s v="104525080-C24"/>
    <x v="1"/>
    <s v="CAFE Y DERIVADOS"/>
    <s v="TE Y OTRAS BEBIDAS CALIENTES"/>
    <s v="TE INFUSION MENTA LIPTON 20 UDS. "/>
    <s v="UN"/>
    <s v="C24"/>
    <s v="Caja 24 Unidades"/>
    <s v="SECO"/>
    <s v="NFS"/>
    <n v="22778.639999999999"/>
    <x v="4"/>
    <n v="34607.753831369679"/>
    <n v="-1"/>
    <s v="ACTIVO"/>
    <m/>
    <m/>
    <s v=""/>
    <m/>
    <s v="INDICAR PRECIO VTA"/>
    <s v="-"/>
    <e v="#VALUE!"/>
    <n v="0.48"/>
    <e v="#VALUE!"/>
    <s v="SI"/>
    <n v="0.05"/>
    <s v="NO"/>
  </r>
  <r>
    <n v="104528970"/>
    <s v="104528970FS00"/>
    <s v="104528970-C06"/>
    <x v="1"/>
    <s v="CAFE Y DERIVADOS"/>
    <s v="CAFES DE GRANO MOLIDO"/>
    <s v="CAFE MOLIDO FILTRO CLASICO LAVAZZA 1 KG "/>
    <s v="UN"/>
    <s v="C06"/>
    <s v="Caja 6 Unidades"/>
    <s v="SECO"/>
    <s v="IFS"/>
    <n v="40962"/>
    <x v="1"/>
    <n v="82950"/>
    <n v="-1"/>
    <s v="ACTIVO"/>
    <m/>
    <m/>
    <s v=""/>
    <m/>
    <s v="INDICAR PRECIO VTA"/>
    <s v="-"/>
    <e v="#VALUE!"/>
    <n v="6"/>
    <e v="#VALUE!"/>
    <s v="SI"/>
    <n v="0.09"/>
    <s v="NO"/>
  </r>
  <r>
    <n v="104523010"/>
    <s v="104523010FS00"/>
    <s v="104523010-UN"/>
    <x v="1"/>
    <s v="CAFE Y DERIVADOS"/>
    <s v="SYRUPS"/>
    <s v="SYRUP AGAVE TORANI 750 ML "/>
    <s v="UN"/>
    <s v="UN"/>
    <s v="Unidad"/>
    <s v="SECO"/>
    <s v="NFS"/>
    <n v="7104"/>
    <x v="1"/>
    <n v="13100"/>
    <n v="-1"/>
    <s v="ACTIVO"/>
    <m/>
    <m/>
    <s v=""/>
    <m/>
    <s v="INDICAR PRECIO VTA"/>
    <s v="-"/>
    <e v="#VALUE!"/>
    <n v="0.75"/>
    <e v="#VALUE!"/>
    <s v="NO"/>
    <n v="0.05"/>
    <s v="NO"/>
  </r>
  <r>
    <n v="104538160"/>
    <s v="104538160FS00"/>
    <s v="104538160-D12"/>
    <x v="1"/>
    <s v="CAFÉ Y DERIVADOS"/>
    <s v="TE Y OTRAS BEBIDAS CALIENTES"/>
    <s v="TE TWINING TE VERDE 10 BOLSAS"/>
    <s v="UN"/>
    <s v="D12"/>
    <s v="Display 12 Unidades"/>
    <s v="SECO"/>
    <s v="NFS"/>
    <n v="18144"/>
    <x v="0"/>
    <n v="28682.926829268294"/>
    <n v="-1"/>
    <s v="NPI"/>
    <m/>
    <m/>
    <s v=""/>
    <m/>
    <s v="INDICAR PRECIO VTA"/>
    <s v="-"/>
    <e v="#VALUE!"/>
    <n v="2.4"/>
    <e v="#VALUE!"/>
    <s v="SI"/>
    <n v="0.03"/>
    <s v="NO"/>
  </r>
  <r>
    <n v="104538180"/>
    <s v="104538180FS00"/>
    <s v="104538180-D12"/>
    <x v="1"/>
    <s v="CAFÉ Y DERIVADOS"/>
    <s v="TE Y OTRAS BEBIDAS CALIENTES"/>
    <s v="TE TWINING LIMON JENGIBRE 10 BOLSAS"/>
    <s v="UN"/>
    <s v="D12"/>
    <s v="Display 12 Unidades"/>
    <s v="SECO"/>
    <s v="NFS"/>
    <n v="17940"/>
    <x v="0"/>
    <n v="29354.838709677417"/>
    <n v="-1"/>
    <s v="NPI"/>
    <m/>
    <m/>
    <s v=""/>
    <m/>
    <s v="INDICAR PRECIO VTA"/>
    <s v="-"/>
    <e v="#VALUE!"/>
    <n v="2.4"/>
    <e v="#VALUE!"/>
    <s v="SI"/>
    <n v="0.03"/>
    <s v="NO"/>
  </r>
  <r>
    <n v="104529600"/>
    <s v="104529600FS00"/>
    <s v="104529600-C10"/>
    <x v="1"/>
    <s v="CAFE Y DERIVADOS"/>
    <s v="INSUMOS VENDING"/>
    <s v="CHOCOLATE EN POLVO VENDING RISTORA 1 KG "/>
    <s v="UN"/>
    <s v="C10"/>
    <s v="Caja 10 Unidades"/>
    <s v="SECO"/>
    <s v="NFS"/>
    <n v="42900"/>
    <x v="1"/>
    <n v="71000"/>
    <n v="-1"/>
    <s v="ACTIVO (R)"/>
    <m/>
    <m/>
    <s v=""/>
    <m/>
    <s v="INDICAR PRECIO VTA"/>
    <s v="-"/>
    <e v="#VALUE!"/>
    <n v="10"/>
    <e v="#VALUE!"/>
    <s v="SI"/>
    <n v="0.05"/>
    <s v="NO"/>
  </r>
  <r>
    <n v="104511800"/>
    <s v="104511800FS00"/>
    <s v="104511800-Z00"/>
    <x v="1"/>
    <s v="CAFE Y DERIVADOS"/>
    <s v="CAPSULAS Y PODS"/>
    <s v="CAPSULA ESPRESSO CAFFE CREMA LAVAZZA 8 G "/>
    <s v="Z00"/>
    <s v="Z00"/>
    <s v="Caja 100 Unidades"/>
    <s v="SECO"/>
    <s v="IFS"/>
    <n v="17226.43"/>
    <x v="1"/>
    <n v="45885"/>
    <n v="-1"/>
    <s v="ACTIVO"/>
    <m/>
    <m/>
    <s v=""/>
    <m/>
    <s v="INDICAR PRECIO VTA"/>
    <s v="-"/>
    <e v="#VALUE!"/>
    <n v="0.8"/>
    <e v="#VALUE!"/>
    <s v="NO"/>
    <n v="0.15"/>
    <s v="NO"/>
  </r>
  <r>
    <n v="104523800"/>
    <s v="104523800FS00"/>
    <s v="104523800-Z00"/>
    <x v="1"/>
    <s v="CAFE Y DERIVADOS"/>
    <s v="CAPSULAS Y PODS"/>
    <s v="CAPSULA ESPRESSO GOLD SELECT LAVAZZA 8 G "/>
    <s v="UN"/>
    <s v="Z00"/>
    <s v="Caja 100 Unidades"/>
    <s v="SECO"/>
    <s v="IFS"/>
    <n v="16235"/>
    <x v="1"/>
    <n v="45885"/>
    <n v="-1"/>
    <s v="ACTIVO"/>
    <m/>
    <m/>
    <s v=""/>
    <m/>
    <s v="INDICAR PRECIO VTA"/>
    <s v="-"/>
    <e v="#VALUE!"/>
    <n v="0.8"/>
    <e v="#VALUE!"/>
    <s v="NO"/>
    <n v="0.15"/>
    <s v="NO"/>
  </r>
  <r>
    <n v="101720004"/>
    <s v="101720004FS00"/>
    <s v="101720004-C10"/>
    <x v="1"/>
    <s v="CAFE Y DERIVADOS"/>
    <s v="TE Y OTRAS BEBIDAS CALIENTES"/>
    <s v="TE EMBLEM CEYLAN PREMIUM 100BLS "/>
    <s v="UN"/>
    <s v="C10"/>
    <s v="Caja 10 Unidades"/>
    <s v="SECO"/>
    <s v="FIB"/>
    <n v="11480.2"/>
    <x v="4"/>
    <n v="24612.082963830315"/>
    <n v="-1"/>
    <s v="VIAS DESCONTINUACION"/>
    <m/>
    <m/>
    <s v=""/>
    <m/>
    <s v="INDICAR PRECIO VTA"/>
    <s v="-"/>
    <e v="#VALUE!"/>
    <n v="1.7"/>
    <e v="#VALUE!"/>
    <s v="SI"/>
    <n v="0.05"/>
    <s v="NO"/>
  </r>
  <r>
    <n v="104560910"/>
    <s v="104560910FS00"/>
    <s v="104560910-C06"/>
    <x v="1"/>
    <s v="CAFE Y DERIVADOS"/>
    <s v="CAFES DE GRANO ENTERO"/>
    <s v="CAFE ENTERO CREMA Y AROMA LAVAZZA 1 KG "/>
    <s v="UN"/>
    <s v="C06"/>
    <s v="Caja 6 Unidades"/>
    <s v="SECO"/>
    <s v="IFS"/>
    <n v="41575.649999999994"/>
    <x v="1"/>
    <n v="159705"/>
    <n v="-1"/>
    <s v="ACTIVO"/>
    <m/>
    <m/>
    <s v=""/>
    <m/>
    <s v="INDICAR PRECIO VTA"/>
    <s v="-"/>
    <e v="#VALUE!"/>
    <n v="6"/>
    <e v="#VALUE!"/>
    <s v="SI"/>
    <n v="0.25"/>
    <s v="NO"/>
  </r>
  <r>
    <n v="101720003"/>
    <s v="101720003FS00"/>
    <s v="101720003-C50"/>
    <x v="1"/>
    <s v="CAFE Y DERIVADOS"/>
    <s v="TE Y OTRAS BEBIDAS CALIENTES"/>
    <s v="TE EMBLEM CEYLAN 20BLS "/>
    <s v="UN"/>
    <s v="C50"/>
    <s v="Caja 50 Unidades"/>
    <s v="SECO"/>
    <s v="FIB"/>
    <n v="13272.5"/>
    <x v="1"/>
    <n v="38000"/>
    <n v="-1"/>
    <s v="ACTIVO"/>
    <m/>
    <m/>
    <s v=""/>
    <m/>
    <s v="INDICAR PRECIO VTA"/>
    <s v="-"/>
    <e v="#VALUE!"/>
    <n v="1.8"/>
    <e v="#VALUE!"/>
    <s v="SI"/>
    <n v="0.03"/>
    <s v="NO"/>
  </r>
  <r>
    <n v="150000188"/>
    <s v="150000188FS00"/>
    <s v="150000188-D16"/>
    <x v="1"/>
    <s v="CAFE Y DERIVADOS"/>
    <s v="TE Y OTRAS BEBIDAS CALIENTES"/>
    <s v="TE YELLOW LABEL LIPTON 100 UDS. "/>
    <s v="UN"/>
    <s v="D16"/>
    <s v="Display 16 Unidades"/>
    <s v="SECO"/>
    <s v="NFS"/>
    <n v="57707.199999999997"/>
    <x v="1"/>
    <n v="83000"/>
    <n v="-1"/>
    <s v="ACTIVO"/>
    <m/>
    <m/>
    <s v=""/>
    <m/>
    <s v="INDICAR PRECIO VTA"/>
    <s v="-"/>
    <e v="#VALUE!"/>
    <n v="5.6159999999999997"/>
    <e v="#VALUE!"/>
    <s v="SI"/>
    <n v="0.03"/>
    <s v="NO"/>
  </r>
  <r>
    <n v="104500330"/>
    <s v="104500330FS00"/>
    <s v="104500330-C06"/>
    <x v="1"/>
    <s v="CAFE Y DERIVADOS"/>
    <s v="CAFES DE GRANO ENTERO"/>
    <s v="CAFE ENTERO FILTRO CLASICO LAVAZZA 1 KG "/>
    <s v="UN"/>
    <s v="C06"/>
    <s v="Caja 6 Unidades"/>
    <s v="SECO"/>
    <s v="IFS"/>
    <n v="48292.020000000004"/>
    <x v="1"/>
    <n v="110000"/>
    <n v="-1"/>
    <s v="ACTIVO"/>
    <m/>
    <m/>
    <s v=""/>
    <m/>
    <s v="INDICAR PRECIO VTA"/>
    <s v="-"/>
    <e v="#VALUE!"/>
    <n v="6"/>
    <e v="#VALUE!"/>
    <s v="SI"/>
    <n v="7.0000000000000007E-2"/>
    <s v="NO"/>
  </r>
  <r>
    <n v="104514810"/>
    <s v="104514810FS00"/>
    <s v="104514810-C06"/>
    <x v="1"/>
    <s v="CAFE Y DERIVADOS"/>
    <s v="CAFES DE GRANO ENTERO"/>
    <s v="CAFE ENTERO GUSTO FORTE LAVAZZA 1 KG "/>
    <s v="UN"/>
    <s v="C06"/>
    <s v="Caja 6 Unidades"/>
    <s v="SECO"/>
    <s v="IFS"/>
    <n v="36598.080000000002"/>
    <x v="1"/>
    <n v="114715"/>
    <n v="-1"/>
    <s v="ACTIVO"/>
    <m/>
    <m/>
    <s v=""/>
    <m/>
    <s v="INDICAR PRECIO VTA"/>
    <s v="-"/>
    <e v="#VALUE!"/>
    <n v="6"/>
    <e v="#VALUE!"/>
    <s v="SI"/>
    <n v="0.1"/>
    <s v="NO"/>
  </r>
  <r>
    <n v="104518410"/>
    <s v="104518410FS00"/>
    <s v="104518410-X00"/>
    <x v="1"/>
    <s v="CAFE Y DERIVADOS"/>
    <s v="CAFES SOLUBLES"/>
    <s v="CAFE INST LIOFILIZADO LAVAZZA STICK 2 G "/>
    <s v="UN"/>
    <s v="X00"/>
    <s v="Caja 300 Unidades"/>
    <s v="SECO"/>
    <s v="IFS"/>
    <n v="46578"/>
    <x v="1"/>
    <n v="63000"/>
    <n v="-1"/>
    <s v="ACTIVO"/>
    <m/>
    <m/>
    <s v=""/>
    <m/>
    <s v="INDICAR PRECIO VTA"/>
    <s v="-"/>
    <e v="#VALUE!"/>
    <n v="0.6"/>
    <e v="#VALUE!"/>
    <s v="NO"/>
    <n v="0.05"/>
    <s v="NO"/>
  </r>
  <r>
    <n v="101710001"/>
    <s v="101710001FS00"/>
    <s v="101710001-C10"/>
    <x v="1"/>
    <s v="CAFE Y DERIVADOS"/>
    <s v="TE Y OTRAS BEBIDAS CALIENTES"/>
    <s v="TE CLUB ORIGINAL 100BLS "/>
    <s v="UN"/>
    <s v="C10"/>
    <s v="Caja 10 Unidades"/>
    <s v="SECO"/>
    <s v="FIB"/>
    <n v="12630.8"/>
    <x v="4"/>
    <n v="25190.292096219928"/>
    <n v="-1"/>
    <s v="VIAS DESCONTINUACION"/>
    <m/>
    <m/>
    <s v=""/>
    <m/>
    <s v="INDICAR PRECIO VTA"/>
    <s v="-"/>
    <e v="#VALUE!"/>
    <n v="2"/>
    <e v="#VALUE!"/>
    <s v="SI"/>
    <n v="0.03"/>
    <s v="NO"/>
  </r>
  <r>
    <n v="101600080"/>
    <s v="101600080FS00"/>
    <s v="101600080-C06"/>
    <x v="1"/>
    <s v="CAFE Y DERIVADOS"/>
    <s v="CAFES SOLUBLES"/>
    <s v="CAFE PRONTISSIMO INTEN LATA LAVAZZA 95 G "/>
    <s v="UN"/>
    <s v="C06"/>
    <s v="Caja 6 Unidades"/>
    <s v="SECO"/>
    <s v="FIB"/>
    <n v="16424"/>
    <x v="0"/>
    <n v="26720.730867905637"/>
    <n v="-1"/>
    <s v="ACTIVO"/>
    <m/>
    <m/>
    <s v=""/>
    <m/>
    <s v="INDICAR PRECIO VTA"/>
    <s v="-"/>
    <e v="#VALUE!"/>
    <n v="0.56999999999999995"/>
    <e v="#VALUE!"/>
    <s v="SI"/>
    <n v="0.03"/>
    <s v="NO"/>
  </r>
  <r>
    <n v="104529610"/>
    <s v="104529610FS00"/>
    <s v="104529610-C10"/>
    <x v="1"/>
    <s v="CAFE Y DERIVADOS"/>
    <s v="INSUMOS VENDING"/>
    <s v="VAINILLA EN POLVO VENDING RISTORA 1 KG "/>
    <s v="UN"/>
    <s v="C10"/>
    <s v="Caja 10 Unidades"/>
    <s v="SECO"/>
    <s v="NFS"/>
    <n v="61360"/>
    <x v="1"/>
    <n v="120000"/>
    <n v="-1"/>
    <s v="ACTIVO (R)"/>
    <m/>
    <m/>
    <s v=""/>
    <m/>
    <s v="INDICAR PRECIO VTA"/>
    <s v="-"/>
    <e v="#VALUE!"/>
    <n v="10"/>
    <e v="#VALUE!"/>
    <s v="SI"/>
    <n v="0.09"/>
    <s v="NO"/>
  </r>
  <r>
    <n v="104538170"/>
    <s v="104538170FS00"/>
    <s v="104538170-D12"/>
    <x v="1"/>
    <s v="CAFÉ Y DERIVADOS"/>
    <s v="TE Y OTRAS BEBIDAS CALIENTES"/>
    <s v="TE TWININGS MANZANILLA 10 BOLSAS"/>
    <s v="UN"/>
    <s v="D12"/>
    <s v="Display 12 Unidades"/>
    <s v="SECO"/>
    <s v="NFS"/>
    <n v="17016"/>
    <x v="1"/>
    <n v="28000"/>
    <n v="-1"/>
    <s v="NPI"/>
    <m/>
    <m/>
    <s v=""/>
    <m/>
    <s v="INDICAR PRECIO VTA"/>
    <s v="-"/>
    <e v="#VALUE!"/>
    <n v="2.4"/>
    <e v="#VALUE!"/>
    <s v="SI"/>
    <n v="0.03"/>
    <s v="NO"/>
  </r>
  <r>
    <n v="104538190"/>
    <s v="104538190FS00"/>
    <s v="104538190-D12"/>
    <x v="1"/>
    <s v="CAFÉ Y DERIVADOS"/>
    <s v="TE Y OTRAS BEBIDAS CALIENTES"/>
    <s v="TE TWINING INDIAN CHAI 10 BOLSAS"/>
    <s v="UN"/>
    <s v="D12"/>
    <s v="Display 12 Unidades"/>
    <s v="SECO"/>
    <s v="NFS"/>
    <n v="17916"/>
    <x v="0"/>
    <n v="29480.95909732017"/>
    <n v="-1"/>
    <s v="NPI"/>
    <m/>
    <m/>
    <s v=""/>
    <m/>
    <s v="INDICAR PRECIO VTA"/>
    <s v="-"/>
    <e v="#VALUE!"/>
    <n v="2.4"/>
    <e v="#VALUE!"/>
    <s v="SI"/>
    <n v="0.03"/>
    <s v="NO"/>
  </r>
  <r>
    <n v="104523480"/>
    <s v="104523480FS00"/>
    <s v="104523480-KG"/>
    <x v="2"/>
    <s v="VACUNO CONGELADO"/>
    <s v="CARNES CERTIFICADAS"/>
    <s v="ASADO DE TIRA 3C CERTIFIED ANGUS BEEF "/>
    <s v="KG"/>
    <s v="KG"/>
    <s v="Kilogramo"/>
    <s v="CONGELADOS"/>
    <s v="IFS"/>
    <n v="13863"/>
    <x v="1"/>
    <n v="18000"/>
    <n v="-1"/>
    <s v="ACTIVO"/>
    <m/>
    <m/>
    <s v=""/>
    <m/>
    <s v="INDICAR PRECIO VTA"/>
    <s v="-"/>
    <e v="#VALUE!"/>
    <n v="1"/>
    <e v="#VALUE!"/>
    <s v="NO"/>
    <n v="0"/>
    <s v="NO"/>
  </r>
  <r>
    <n v="104500580"/>
    <s v="104500580FS00"/>
    <s v="104500580-KG"/>
    <x v="2"/>
    <s v="VACUNO CONGELADO"/>
    <s v="CARNES CERTIFICADAS"/>
    <s v="TAPAPECHO CERTIFIED ANGUS BEEF "/>
    <s v="KG"/>
    <s v="KG"/>
    <s v="Kilogramo"/>
    <s v="CONGELADOS"/>
    <s v="IFS"/>
    <n v="8838.75"/>
    <x v="1"/>
    <n v="12000"/>
    <n v="-1"/>
    <s v="ACTIVO"/>
    <m/>
    <m/>
    <s v=""/>
    <m/>
    <s v="INDICAR PRECIO VTA"/>
    <s v="-"/>
    <e v="#VALUE!"/>
    <n v="1"/>
    <e v="#VALUE!"/>
    <s v="NO"/>
    <n v="0"/>
    <s v="NO"/>
  </r>
  <r>
    <n v="104520580"/>
    <s v="104520580FS00"/>
    <s v="104520580-KG"/>
    <x v="2"/>
    <s v="VACUNO CONGELADO"/>
    <s v="CARNES CERTIFICADAS"/>
    <s v="ENTRAÑA CHOICE USA "/>
    <s v="KG"/>
    <s v="KG"/>
    <s v="Kilogramo"/>
    <s v="CONGELADOS"/>
    <s v="IFS"/>
    <n v="16875"/>
    <x v="0"/>
    <n v="23000"/>
    <n v="-1"/>
    <s v="ACTIVO"/>
    <m/>
    <m/>
    <s v=""/>
    <m/>
    <s v="INDICAR PRECIO VTA"/>
    <s v="-"/>
    <e v="#VALUE!"/>
    <n v="1"/>
    <e v="#VALUE!"/>
    <s v="NO"/>
    <n v="0"/>
    <s v="NO"/>
  </r>
  <r>
    <n v="104518690"/>
    <s v="104518690FS00"/>
    <s v="104518690-KG"/>
    <x v="2"/>
    <s v="VACUNO CONGELADO"/>
    <s v="CARNES CERTIFICADAS"/>
    <s v="PUNTA PALETA CERTIFIED ANGUS BEEF "/>
    <s v="KG"/>
    <s v="KG"/>
    <s v="Kilogramo"/>
    <s v="CONGELADOS"/>
    <s v="IFS"/>
    <n v="11824.83"/>
    <x v="1"/>
    <n v="15000"/>
    <n v="-1"/>
    <s v="ACTIVO"/>
    <m/>
    <m/>
    <s v=""/>
    <m/>
    <s v="INDICAR PRECIO VTA"/>
    <s v="-"/>
    <e v="#VALUE!"/>
    <n v="1"/>
    <e v="#VALUE!"/>
    <s v="NO"/>
    <n v="0"/>
    <s v="NO"/>
  </r>
  <r>
    <n v="104500710"/>
    <s v="104500710FS00"/>
    <s v="104500710-KG"/>
    <x v="2"/>
    <s v="VACUNO CONGELADO"/>
    <s v="CARNES CERTIFICADAS"/>
    <s v="LOMO LISO C/FIL C/H CERTIFIED ANGUS BEEF "/>
    <s v="KG"/>
    <s v="KG"/>
    <s v="Kilogramo"/>
    <s v="CONGELADOS"/>
    <s v="IFS"/>
    <n v="16032.3"/>
    <x v="0"/>
    <n v="22000"/>
    <n v="-1"/>
    <s v="ACTIVO"/>
    <m/>
    <m/>
    <s v=""/>
    <m/>
    <s v="INDICAR PRECIO VTA"/>
    <s v="-"/>
    <e v="#VALUE!"/>
    <n v="1"/>
    <e v="#VALUE!"/>
    <s v="NO"/>
    <n v="0"/>
    <s v="NO"/>
  </r>
  <r>
    <n v="104523770"/>
    <s v="104523770FS00"/>
    <s v="104523770-KG"/>
    <x v="2"/>
    <s v="VACUNO CONGELADO"/>
    <s v="CARNES CERTIFICADAS"/>
    <s v="PUNTA DE GANSO CERTIFIED ANGUS BEEF "/>
    <s v="KG"/>
    <s v="KG"/>
    <s v="Kilogramo"/>
    <s v="CONGELADOS"/>
    <s v="IFS"/>
    <n v="13132.14"/>
    <x v="1"/>
    <n v="17000"/>
    <n v="-1"/>
    <s v="ACTIVO"/>
    <m/>
    <m/>
    <s v=""/>
    <m/>
    <s v="INDICAR PRECIO VTA"/>
    <s v="-"/>
    <e v="#VALUE!"/>
    <n v="1"/>
    <e v="#VALUE!"/>
    <s v="NO"/>
    <n v="0"/>
    <s v="NO"/>
  </r>
  <r>
    <n v="104500560"/>
    <s v="104500560FS00"/>
    <s v="104500560-KG"/>
    <x v="2"/>
    <s v="VACUNO CONGELADO"/>
    <s v="CARNES CERTIFICADAS"/>
    <s v="LOMO LISO CERTIFIED ANGUS BEEF "/>
    <s v="KG"/>
    <s v="KG"/>
    <s v="Kilogramo"/>
    <s v="CONGELADOS"/>
    <s v="IFS"/>
    <n v="17072.3"/>
    <x v="0"/>
    <n v="23000"/>
    <n v="-1"/>
    <s v="ACTIVO"/>
    <m/>
    <m/>
    <s v=""/>
    <m/>
    <s v="INDICAR PRECIO VTA"/>
    <s v="-"/>
    <e v="#VALUE!"/>
    <n v="1"/>
    <e v="#VALUE!"/>
    <s v="NO"/>
    <n v="0"/>
    <s v="NO"/>
  </r>
  <r>
    <n v="104500730"/>
    <s v="104500730FS00"/>
    <s v="104500730-KG"/>
    <x v="2"/>
    <s v="VACUNO CONGELADO"/>
    <s v="CARNES CERTIFICADAS"/>
    <s v="LOMO VETADO CERTIFIED ANGUS BEEF "/>
    <s v="KG"/>
    <s v="KG"/>
    <s v="Kilogramo"/>
    <s v="CONGELADOS"/>
    <s v="IFS"/>
    <n v="24460.25"/>
    <x v="1"/>
    <n v="31490"/>
    <n v="-1"/>
    <s v="ACTIVO"/>
    <m/>
    <m/>
    <s v=""/>
    <m/>
    <s v="INDICAR PRECIO VTA"/>
    <s v="-"/>
    <e v="#VALUE!"/>
    <n v="1"/>
    <e v="#VALUE!"/>
    <s v="NO"/>
    <n v="0"/>
    <s v="NO"/>
  </r>
  <r>
    <n v="104518830"/>
    <s v="104518830FS00"/>
    <s v="104518830-KG"/>
    <x v="2"/>
    <s v="VACUNO CONGELADO"/>
    <s v="CARNES CERTIFICADAS"/>
    <s v="TOMAHAWK CERTIFIED ANGUS BEEF "/>
    <s v="KG"/>
    <s v="KG"/>
    <s v="Kilogramo"/>
    <s v="CONGELADOS"/>
    <s v="IFS"/>
    <n v="27890"/>
    <x v="1"/>
    <n v="34000"/>
    <n v="-1"/>
    <s v="ACTIVO"/>
    <m/>
    <m/>
    <s v=""/>
    <m/>
    <s v="INDICAR PRECIO VTA"/>
    <s v="-"/>
    <e v="#VALUE!"/>
    <n v="1"/>
    <e v="#VALUE!"/>
    <s v="NO"/>
    <n v="0"/>
    <s v="NO"/>
  </r>
  <r>
    <n v="104500740"/>
    <s v="104500740FS00"/>
    <s v="104500740-KG"/>
    <x v="2"/>
    <s v="VACUNO CONGELADO"/>
    <s v="CARNES CERTIFICADAS"/>
    <s v="LOMO VETADO C/H CERTIFIED ANGUS BEEF "/>
    <s v="KG"/>
    <s v="KG"/>
    <s v="Kilogramo"/>
    <s v="CONGELADOS"/>
    <s v="IFS"/>
    <n v="25514.47"/>
    <x v="1"/>
    <n v="30990"/>
    <n v="-1"/>
    <s v="ACTIVO"/>
    <m/>
    <m/>
    <s v=""/>
    <m/>
    <s v="INDICAR PRECIO VTA"/>
    <s v="-"/>
    <e v="#VALUE!"/>
    <n v="1"/>
    <e v="#VALUE!"/>
    <s v="NO"/>
    <n v="0"/>
    <s v="NO"/>
  </r>
  <r>
    <n v="104521750"/>
    <s v="104521750FS00"/>
    <s v="104521750-KG"/>
    <x v="2"/>
    <s v="VACUNO CONGELADO"/>
    <s v="CARNES CERTIFICADAS"/>
    <s v="ENTRAÑA S/PIEL CERTIFIED ANGUS BEEF "/>
    <s v="KG"/>
    <s v="KG"/>
    <s v="Kilogramo"/>
    <s v="CONGELADOS"/>
    <s v="IFS"/>
    <n v="28691"/>
    <x v="1"/>
    <n v="33000"/>
    <n v="-1"/>
    <s v="ACTIVO"/>
    <m/>
    <m/>
    <s v=""/>
    <m/>
    <s v="INDICAR PRECIO VTA"/>
    <s v="-"/>
    <e v="#VALUE!"/>
    <n v="1"/>
    <e v="#VALUE!"/>
    <s v="NO"/>
    <n v="0"/>
    <s v="NO"/>
  </r>
  <r>
    <n v="104500760"/>
    <s v="104500760FS00"/>
    <s v="104500760-KG"/>
    <x v="2"/>
    <s v="VACUNO CONGELADO"/>
    <s v="CARNES CERTIFICADAS"/>
    <s v="ENTRAÑA CERTIFIED ANGUS BEEF "/>
    <s v="KG"/>
    <s v="KG"/>
    <s v="Kilogramo"/>
    <s v="CONGELADOS"/>
    <s v="IFS"/>
    <n v="17261.439999999999"/>
    <x v="0"/>
    <n v="25000"/>
    <n v="-1"/>
    <s v="ACTIVO"/>
    <m/>
    <m/>
    <s v=""/>
    <m/>
    <s v="INDICAR PRECIO VTA"/>
    <s v="-"/>
    <e v="#VALUE!"/>
    <n v="1"/>
    <e v="#VALUE!"/>
    <s v="NO"/>
    <n v="0"/>
    <s v="NO"/>
  </r>
  <r>
    <n v="104532100"/>
    <s v="104532100FS00"/>
    <s v="104532100-C02"/>
    <x v="2"/>
    <s v="HAMBURGUESAS"/>
    <s v="CARNES CERTIFICADAS"/>
    <s v="MOLIDA VACUNO 80/20 CAB CJ CHICA 4,5 KG "/>
    <s v="UN"/>
    <s v="C02"/>
    <s v="Caja 2 Unidades"/>
    <s v="CONGELADOS"/>
    <s v="IFS"/>
    <n v="53224"/>
    <x v="2"/>
    <n v="80000"/>
    <n v="-1"/>
    <s v="DESCONTINUADO"/>
    <s v="DESCONTINUADO"/>
    <m/>
    <s v="HASTA AGOTAR STOCK"/>
    <m/>
    <s v="INDICAR PRECIO VTA"/>
    <s v="-"/>
    <e v="#VALUE!"/>
    <n v="9.08"/>
    <e v="#VALUE!"/>
    <s v="NO"/>
    <n v="0"/>
    <s v="NO"/>
  </r>
  <r>
    <n v="104500670"/>
    <s v="104500670FS00"/>
    <s v="104500670-KG"/>
    <x v="2"/>
    <s v="VACUNO CONGELADO"/>
    <s v="CARNES CERTIFICADAS"/>
    <s v="CHUCK ROLL CERTIFIED ANGUS BEEF "/>
    <s v="KG"/>
    <s v="KG"/>
    <s v="Kilogramo"/>
    <s v="CONGELADOS"/>
    <s v="IFS"/>
    <n v="9169.5499999999993"/>
    <x v="1"/>
    <n v="12000"/>
    <n v="-1"/>
    <s v="ACTIVO"/>
    <m/>
    <m/>
    <s v=""/>
    <m/>
    <s v="INDICAR PRECIO VTA"/>
    <s v="-"/>
    <e v="#VALUE!"/>
    <n v="1"/>
    <e v="#VALUE!"/>
    <s v="NO"/>
    <n v="0"/>
    <s v="NO"/>
  </r>
  <r>
    <n v="104519360"/>
    <s v="104519360FS00"/>
    <s v="104519360-C24"/>
    <x v="2"/>
    <s v="HAMBURGUESAS"/>
    <s v="HAMBURGUESAS CERTIFICADAS"/>
    <s v="HAMBURGUESA CERTIFIED ANGUS BEEF 225 G "/>
    <s v="UN"/>
    <s v="C24"/>
    <s v="Caja 24 Unidades"/>
    <s v="CONGELADOS"/>
    <s v="IFS"/>
    <n v="43638"/>
    <x v="1"/>
    <n v="57250"/>
    <n v="-1"/>
    <s v="ACTIVO"/>
    <m/>
    <m/>
    <s v=""/>
    <m/>
    <s v="INDICAR PRECIO VTA"/>
    <s v="-"/>
    <e v="#VALUE!"/>
    <n v="5.4"/>
    <e v="#VALUE!"/>
    <s v="NO"/>
    <n v="0.05"/>
    <s v="NO"/>
  </r>
  <r>
    <n v="104529190"/>
    <s v="104529190FS00"/>
    <s v="104529190-C24"/>
    <x v="2"/>
    <s v="HAMBURGUESAS"/>
    <s v="HAMBURGUESAS CERTIFICADAS"/>
    <s v="HAMBURGUESA CERTIFIED ANGUS BEEF 198 G "/>
    <s v="UN"/>
    <s v="C24"/>
    <s v="Caja 24 Unidades"/>
    <s v="CONGELADOS"/>
    <s v="IFS"/>
    <n v="36624"/>
    <x v="1"/>
    <n v="50300"/>
    <n v="-1"/>
    <s v="ACTIVO"/>
    <m/>
    <m/>
    <s v=""/>
    <m/>
    <s v="INDICAR PRECIO VTA"/>
    <s v="-"/>
    <e v="#VALUE!"/>
    <n v="4.7519999999999998"/>
    <e v="#VALUE!"/>
    <s v="NO"/>
    <n v="0.05"/>
    <s v="NO"/>
  </r>
  <r>
    <n v="104523510"/>
    <s v="104523510FS00"/>
    <s v="104523510-C30"/>
    <x v="2"/>
    <s v="HAMBURGUESAS"/>
    <s v="HAMBURGUESAS CERTIFICADAS"/>
    <s v="HAMBURGUESA CERTIFIED ANGUS BEEF 170 G "/>
    <s v="UN"/>
    <s v="C30"/>
    <s v="Caja 30 Unidades"/>
    <s v="CONGELADOS"/>
    <s v="IFS"/>
    <n v="40530"/>
    <x v="1"/>
    <n v="54000"/>
    <n v="-1"/>
    <s v="ACTIVO"/>
    <m/>
    <m/>
    <s v=""/>
    <m/>
    <s v="INDICAR PRECIO VTA"/>
    <s v="-"/>
    <e v="#VALUE!"/>
    <n v="5.0999999999999996"/>
    <e v="#VALUE!"/>
    <s v="NO"/>
    <n v="0.05"/>
    <s v="NO"/>
  </r>
  <r>
    <n v="104519330"/>
    <s v="104519330FS00"/>
    <s v="104519330-C48"/>
    <x v="2"/>
    <s v="HAMBURGUESAS"/>
    <s v="HAMBURGUESAS CERTIFICADAS"/>
    <s v="HAMBURGUESA CERTIFIED ANGUS BEEF 113 G "/>
    <s v="UN"/>
    <s v="C48"/>
    <s v="Caja 48 Unidades"/>
    <s v="CONGELADOS"/>
    <s v="IFS"/>
    <n v="43636.32"/>
    <x v="1"/>
    <n v="57500"/>
    <n v="-1"/>
    <s v="ACTIVO"/>
    <m/>
    <m/>
    <s v=""/>
    <m/>
    <s v="INDICAR PRECIO VTA"/>
    <s v="-"/>
    <e v="#VALUE!"/>
    <n v="5.4240000000000004"/>
    <e v="#VALUE!"/>
    <s v="NO"/>
    <n v="0.05"/>
    <s v="NO"/>
  </r>
  <r>
    <n v="104529590"/>
    <s v="104529590FS00"/>
    <s v="104529590-C06"/>
    <x v="2"/>
    <s v="HAMBURGUESAS"/>
    <s v="HAMBURGUESAS CERTIFICADAS"/>
    <s v="MOLIDA VACUNO 80/20 CAB 4,5 KG "/>
    <s v="UN"/>
    <s v="C06"/>
    <s v="Caja 6 Unidades"/>
    <s v="CONGELADOS"/>
    <s v="IFS"/>
    <n v="183132"/>
    <x v="1"/>
    <n v="240000"/>
    <n v="-1"/>
    <s v="ACTIVO"/>
    <m/>
    <m/>
    <s v=""/>
    <m/>
    <s v="INDICAR PRECIO VTA"/>
    <s v="-"/>
    <e v="#VALUE!"/>
    <n v="27.24"/>
    <e v="#VALUE!"/>
    <s v="NO"/>
    <n v="0.05"/>
    <s v="NO"/>
  </r>
  <r>
    <n v="104534190"/>
    <s v="104534190FS00"/>
    <s v="104534190-C27"/>
    <x v="2"/>
    <s v="HAMBURGUESAS"/>
    <s v="HAMBURGUESAS PREMIUM"/>
    <s v="HAMBURGUESA PREMIUM 110 GRS "/>
    <s v="UN"/>
    <s v="C27"/>
    <s v="Caja 27 Unidades"/>
    <s v="CONGELADOS"/>
    <s v="IFS"/>
    <n v="13716"/>
    <x v="1"/>
    <n v="19400"/>
    <n v="-1"/>
    <s v="ACTIVO"/>
    <m/>
    <m/>
    <s v=""/>
    <m/>
    <s v="INDICAR PRECIO VTA"/>
    <s v="-"/>
    <e v="#VALUE!"/>
    <n v="2.97"/>
    <e v="#VALUE!"/>
    <s v="NO"/>
    <n v="0.1"/>
    <s v="NO"/>
  </r>
  <r>
    <n v="104523750"/>
    <s v="104523750FS00"/>
    <s v="104523750-C27"/>
    <x v="2"/>
    <s v="HAMBURGUESAS"/>
    <s v="HAMBURGUESAS PREMIUM"/>
    <s v="HAMBURGUESA CLASICA 110 G "/>
    <s v="UN"/>
    <s v="C27"/>
    <s v="Caja 27 Unidades"/>
    <s v="CONGELADOS"/>
    <s v="IFS"/>
    <n v="11971.8"/>
    <x v="1"/>
    <n v="17550"/>
    <n v="-1"/>
    <s v="ACTIVO"/>
    <m/>
    <m/>
    <s v=""/>
    <m/>
    <s v="INDICAR PRECIO VTA"/>
    <s v="-"/>
    <e v="#VALUE!"/>
    <n v="2.97"/>
    <e v="#VALUE!"/>
    <s v="NO"/>
    <n v="0.15"/>
    <s v="NO"/>
  </r>
  <r>
    <n v="104524840"/>
    <s v="104524840FS00"/>
    <s v="104524840-C24"/>
    <x v="2"/>
    <s v="HAMBURGUESAS"/>
    <s v="HAMBURGUESAS PREMIUM"/>
    <s v="HAMBURGUESA PREMIUM 216 G "/>
    <s v="UN"/>
    <s v="C24"/>
    <s v="Caja 24 Unidades"/>
    <s v="CONGELADOS"/>
    <s v="IFS"/>
    <n v="24142.079999999998"/>
    <x v="1"/>
    <n v="33700"/>
    <n v="-1"/>
    <s v="ACTIVO"/>
    <m/>
    <m/>
    <s v=""/>
    <m/>
    <s v="INDICAR PRECIO VTA"/>
    <s v="-"/>
    <e v="#VALUE!"/>
    <n v="5.28"/>
    <e v="#VALUE!"/>
    <s v="NO"/>
    <n v="0.1"/>
    <s v="NO"/>
  </r>
  <r>
    <n v="150001947"/>
    <s v="150001947FS00"/>
    <s v="150001947-KG"/>
    <x v="2"/>
    <s v="VACUNO CONGELADO"/>
    <s v="SUBPRODUCTOS"/>
    <s v="HIGADO VACUNO USA 14 KG "/>
    <s v="KG"/>
    <s v="KG"/>
    <s v="Kilogramo"/>
    <s v="CONGELADOS"/>
    <s v="IFS"/>
    <n v="1028.6099999999999"/>
    <x v="1"/>
    <n v="1600"/>
    <n v="-1"/>
    <s v="ACTIVO"/>
    <m/>
    <m/>
    <s v=""/>
    <m/>
    <s v="INDICAR PRECIO VTA"/>
    <s v="-"/>
    <e v="#VALUE!"/>
    <n v="1"/>
    <e v="#VALUE!"/>
    <s v="NO"/>
    <n v="0.05"/>
    <s v="NO"/>
  </r>
  <r>
    <n v="150001945"/>
    <s v="150001945FS00"/>
    <s v="150001945-KG"/>
    <x v="2"/>
    <s v="VACUNO CONGELADO"/>
    <s v="SUBPRODUCTOS"/>
    <s v="COGOTE CONGELADO IMP "/>
    <s v="KG"/>
    <s v="KG"/>
    <s v="Kilogramo"/>
    <s v="CONGELADOS"/>
    <s v="IFS"/>
    <n v="3207.96"/>
    <x v="1"/>
    <n v="4290"/>
    <n v="-1"/>
    <s v="ACTIVO (MP)"/>
    <m/>
    <m/>
    <s v=""/>
    <m/>
    <s v="INDICAR PRECIO VTA"/>
    <s v="-"/>
    <e v="#VALUE!"/>
    <n v="1"/>
    <e v="#VALUE!"/>
    <s v="NO"/>
    <n v="0.05"/>
    <s v="NO"/>
  </r>
  <r>
    <n v="104524940"/>
    <s v="104524940FS00"/>
    <s v="104524940-KG"/>
    <x v="2"/>
    <s v="VACUNO CONGELADO"/>
    <s v="SUBPRODUCTOS"/>
    <s v="GUATA CALLO VACUNO PARAGUAY "/>
    <s v="KG"/>
    <s v="KG"/>
    <s v="Kilogramo"/>
    <s v="CONGELADOS"/>
    <s v="IFS"/>
    <n v="2343"/>
    <x v="0"/>
    <n v="3190"/>
    <n v="-1"/>
    <s v="ACTIVO"/>
    <m/>
    <m/>
    <s v=""/>
    <m/>
    <s v="INDICAR PRECIO VTA"/>
    <s v="-"/>
    <e v="#VALUE!"/>
    <n v="1"/>
    <e v="#VALUE!"/>
    <s v="NO"/>
    <n v="0.05"/>
    <s v="NO"/>
  </r>
  <r>
    <n v="104539330"/>
    <s v="104539330FS00"/>
    <s v="104539330-C40"/>
    <x v="2"/>
    <s v="HAMBURGUESAS"/>
    <s v="HAMBURGUESAS CERTIFICADAS"/>
    <s v="HAMBURGUESA CERTIFIED ANGUS BEEF 113 G (CAJA 40)"/>
    <s v="UN"/>
    <s v="C40"/>
    <s v="Caja 40 Unidades"/>
    <s v="CONGELADOS"/>
    <s v="IFS"/>
    <n v="35400"/>
    <x v="1"/>
    <n v="47900"/>
    <n v="-1"/>
    <s v="NPI"/>
    <m/>
    <m/>
    <s v=""/>
    <m/>
    <s v="INDICAR PRECIO VTA"/>
    <s v="-"/>
    <e v="#VALUE!"/>
    <n v="4.5199999999999996"/>
    <e v="#VALUE!"/>
    <s v="NO"/>
    <n v="0.05"/>
    <s v="NO"/>
  </r>
  <r>
    <n v="104539130"/>
    <s v="104539130FS00"/>
    <s v="104539130-C05"/>
    <x v="2"/>
    <s v="HAMBURGUESAS"/>
    <s v="HAMBURGUESAS CERTIFICADAS"/>
    <s v="MOLIDA VACUNO 80/20 CAB 4,5 KG "/>
    <s v="UN"/>
    <s v="C05"/>
    <s v="Caja 5 Unidades"/>
    <s v="CONGELADOS"/>
    <s v="NFS"/>
    <n v="149565"/>
    <x v="1"/>
    <n v="200000"/>
    <n v="-1"/>
    <s v="NPI"/>
    <m/>
    <m/>
    <s v=""/>
    <m/>
    <s v="INDICAR PRECIO VTA"/>
    <s v="-"/>
    <e v="#VALUE!"/>
    <n v="22.5"/>
    <e v="#VALUE!"/>
    <s v="NO"/>
    <n v="0.05"/>
    <s v="NO"/>
  </r>
  <r>
    <n v="104539290"/>
    <s v="104539290FS00"/>
    <s v="104539290-CJ"/>
    <x v="3"/>
    <s v="PESCADOS Y MARISCOS"/>
    <s v="PESCADOS"/>
    <s v="SALMON FILETE PRIUM T-D S/ESC 10 kg cong"/>
    <s v="KG"/>
    <s v="CJ"/>
    <s v="Caja"/>
    <s v="CONGELADOS"/>
    <s v="NFS"/>
    <n v="91420"/>
    <x v="1"/>
    <n v="139900"/>
    <n v="-1"/>
    <s v="NPI"/>
    <m/>
    <m/>
    <s v=""/>
    <m/>
    <s v="INDICAR PRECIO VTA"/>
    <s v="-"/>
    <e v="#VALUE!"/>
    <n v="10"/>
    <e v="#VALUE!"/>
    <s v="NO"/>
    <n v="0.1"/>
    <s v="NO"/>
  </r>
  <r>
    <n v="104538360"/>
    <s v="104538360FS00"/>
    <s v="104538360-C60"/>
    <x v="3"/>
    <s v="PESCADOS Y MARISCOS"/>
    <s v="PESCADOS"/>
    <s v="REINETA DE LOMITO APANADO 100 GR"/>
    <s v="UN"/>
    <s v="C60"/>
    <s v="Caja 60 Unidades"/>
    <s v="CONGELADOS"/>
    <s v="NFS"/>
    <n v="28200"/>
    <x v="1"/>
    <n v="40200"/>
    <n v="-1"/>
    <s v="NPI"/>
    <m/>
    <m/>
    <s v=""/>
    <m/>
    <s v="INDICAR PRECIO VTA"/>
    <s v="-"/>
    <e v="#VALUE!"/>
    <n v="6"/>
    <e v="#VALUE!"/>
    <s v="SI"/>
    <n v="0.1"/>
    <s v="NO"/>
  </r>
  <r>
    <n v="103000900"/>
    <s v="103000900FS00"/>
    <s v="103000900-KG"/>
    <x v="3"/>
    <s v="QUESOS Y MANTEQUILLA"/>
    <s v="QUESOS SEMI DUROS"/>
    <s v="QUESO AZUL SANTA FE 2 KG "/>
    <s v="KG"/>
    <s v="KG"/>
    <s v="Kilogramo"/>
    <s v="FRIO"/>
    <s v="IFS"/>
    <n v="7121.13"/>
    <x v="1"/>
    <n v="9390"/>
    <n v="-1"/>
    <s v="ACTIVO"/>
    <m/>
    <m/>
    <s v=""/>
    <m/>
    <s v="INDICAR PRECIO VTA"/>
    <s v="-"/>
    <e v="#VALUE!"/>
    <n v="1"/>
    <e v="#VALUE!"/>
    <s v="SI"/>
    <n v="0.15"/>
    <s v="NO"/>
  </r>
  <r>
    <n v="104532610"/>
    <s v="104532610FS00"/>
    <s v="104532610-C06"/>
    <x v="3"/>
    <s v="ACEITES Y VINAGRES"/>
    <s v="ACEITES DE OLIVA"/>
    <s v="ACEITE OLIVA EXTRA VIRGEN JLLORENS 500ML "/>
    <s v="UN"/>
    <s v="C06"/>
    <s v="Caja 6 Unidades"/>
    <s v="SECO"/>
    <s v="IFS"/>
    <n v="83142"/>
    <x v="2"/>
    <n v="100500"/>
    <n v="-1"/>
    <s v="DESCONTINUADO"/>
    <s v="VIAS DESCONTINUACION"/>
    <m/>
    <s v="HASTA AGOTAR STOCK"/>
    <m/>
    <s v="INDICAR PRECIO VTA"/>
    <s v="-"/>
    <e v="#VALUE!"/>
    <n v="2.7480000000000002"/>
    <e v="#VALUE!"/>
    <s v="SI"/>
    <n v="0.12"/>
    <s v="NO"/>
  </r>
  <r>
    <n v="104534530"/>
    <s v="104534530FS00"/>
    <s v="104534530-CJ"/>
    <x v="3"/>
    <s v="PAVO"/>
    <s v="PECHUGAS"/>
    <s v="PECHUGA PAVO DESHUESADO SADIA 15 KG "/>
    <s v="KG"/>
    <s v="CJ"/>
    <s v="Caja"/>
    <s v="CONGELADOS"/>
    <s v="NFS"/>
    <n v="66525"/>
    <x v="1"/>
    <n v="74850"/>
    <n v="-1"/>
    <s v="ACTIVO"/>
    <m/>
    <m/>
    <s v=""/>
    <m/>
    <s v="INDICAR PRECIO VTA"/>
    <s v="-"/>
    <e v="#VALUE!"/>
    <n v="15"/>
    <e v="#VALUE!"/>
    <s v="NO"/>
    <n v="0.1"/>
    <s v="NO"/>
  </r>
  <r>
    <n v="104533780"/>
    <s v="104533780FS00"/>
    <s v="104533780-CJ"/>
    <x v="3"/>
    <s v="POLLO"/>
    <s v="TRUTROS"/>
    <s v="TRUTRO CORTO LAYERPACK BRASIL 15KG "/>
    <s v="CJ"/>
    <s v="CJ"/>
    <s v="Caja"/>
    <s v="CONGELADOS"/>
    <s v="IFS"/>
    <n v="24110"/>
    <x v="1"/>
    <n v="43350"/>
    <n v="-1"/>
    <s v="ACTIVO"/>
    <m/>
    <m/>
    <s v=""/>
    <m/>
    <s v="INDICAR PRECIO VTA"/>
    <s v="-"/>
    <e v="#VALUE!"/>
    <n v="15"/>
    <e v="#VALUE!"/>
    <s v="NO"/>
    <n v="0.1"/>
    <s v="NO"/>
  </r>
  <r>
    <n v="150001931"/>
    <s v="150001931FS00"/>
    <s v="150001931-C06"/>
    <x v="3"/>
    <s v="POLLO"/>
    <s v="FILETILLOS"/>
    <s v="FILETILLO DE POLLO DESH BRASIL 2 KG"/>
    <s v="UN"/>
    <s v="C06"/>
    <s v="Caja 6 Unidades"/>
    <s v="CONGELADOS"/>
    <s v="IFS"/>
    <n v="32974.32"/>
    <x v="1"/>
    <n v="45480"/>
    <n v="-1"/>
    <s v="REACTIVADO"/>
    <m/>
    <m/>
    <s v=""/>
    <m/>
    <s v="INDICAR PRECIO VTA"/>
    <s v="-"/>
    <e v="#VALUE!"/>
    <n v="12"/>
    <e v="#VALUE!"/>
    <s v="NO"/>
    <n v="0"/>
    <s v="NO"/>
  </r>
  <r>
    <n v="104522910"/>
    <s v="104522910FS00"/>
    <s v="104522910-C12"/>
    <x v="3"/>
    <s v="POLLO"/>
    <s v="TRUTROS"/>
    <s v="TRUTRO CORTO IQF 1 KG "/>
    <s v="UN"/>
    <s v="C12"/>
    <s v="Caja 12 Unidades"/>
    <s v="CONGELADOS"/>
    <s v="IFS"/>
    <n v="22488"/>
    <x v="0"/>
    <n v="38400"/>
    <n v="-1"/>
    <s v="ACTIVO"/>
    <m/>
    <m/>
    <s v=""/>
    <m/>
    <s v="INDICAR PRECIO VTA"/>
    <s v="-"/>
    <e v="#VALUE!"/>
    <n v="12"/>
    <e v="#VALUE!"/>
    <s v="SI"/>
    <n v="0.1"/>
    <s v="NO"/>
  </r>
  <r>
    <n v="104528000"/>
    <s v="104528000FS00"/>
    <s v="104528000-CJ"/>
    <x v="3"/>
    <s v="POLLO"/>
    <s v="TRUTROS"/>
    <s v="TRUTRO ALA POLLO IQF BRASIL 10 KG "/>
    <s v="CJ"/>
    <s v="CJ"/>
    <s v="Caja"/>
    <s v="CONGELADOS"/>
    <s v="IFS"/>
    <n v="18788"/>
    <x v="1"/>
    <n v="29900"/>
    <n v="-1"/>
    <s v="ACTIVO (AS)"/>
    <m/>
    <m/>
    <s v=""/>
    <m/>
    <s v="INDICAR PRECIO VTA"/>
    <s v="-"/>
    <e v="#VALUE!"/>
    <n v="10"/>
    <e v="#VALUE!"/>
    <s v="NO"/>
    <n v="7.0000000000000007E-2"/>
    <s v="NO"/>
  </r>
  <r>
    <n v="104524530"/>
    <s v="104524530FS00"/>
    <s v="104524530-C12"/>
    <x v="3"/>
    <s v="POLLO"/>
    <s v="TRUTROS"/>
    <s v="TRUTRO ALA IQF BRASIL 1 KG "/>
    <s v="KG"/>
    <s v="C12"/>
    <s v="Caja 12 Unidades"/>
    <s v="CONGELADOS"/>
    <s v="IFS"/>
    <n v="22896"/>
    <x v="1"/>
    <n v="35880"/>
    <n v="-1"/>
    <s v="REACTIVADO"/>
    <m/>
    <m/>
    <s v=""/>
    <m/>
    <s v="INDICAR PRECIO VTA"/>
    <s v="-"/>
    <e v="#VALUE!"/>
    <n v="12"/>
    <e v="#VALUE!"/>
    <s v="NO"/>
    <n v="7.0000000000000007E-2"/>
    <s v="NO"/>
  </r>
  <r>
    <n v="104519060"/>
    <s v="104519060FS00"/>
    <s v="104519060-C06"/>
    <x v="3"/>
    <s v="POLLO"/>
    <s v="PECHUGAS"/>
    <s v="PECHUGA POLLO DESH IMP 2 KG "/>
    <s v="UN"/>
    <s v="C06"/>
    <s v="Caja 6 Unidades"/>
    <s v="CONGELADOS"/>
    <s v="IFS"/>
    <n v="31420.44"/>
    <x v="0"/>
    <n v="52680"/>
    <n v="-1"/>
    <s v="ACTIVO"/>
    <m/>
    <m/>
    <s v=""/>
    <m/>
    <s v="INDICAR PRECIO VTA"/>
    <s v="-"/>
    <e v="#VALUE!"/>
    <n v="12"/>
    <e v="#VALUE!"/>
    <s v="SI"/>
    <n v="0.12"/>
    <s v="NO"/>
  </r>
  <r>
    <n v="104526760"/>
    <s v="104526760FS00"/>
    <s v="104526760-C12"/>
    <x v="3"/>
    <s v="POLLO"/>
    <s v="PECHUGAS"/>
    <s v="PECHUGA POLLO DESH 1KG BRASIL "/>
    <s v="UN"/>
    <s v="C12"/>
    <s v="Caja 12 Unidades"/>
    <s v="CONGELADOS"/>
    <s v="IFS"/>
    <n v="34188"/>
    <x v="0"/>
    <n v="52680"/>
    <n v="-1"/>
    <s v="REACTIVADO"/>
    <m/>
    <m/>
    <s v=""/>
    <m/>
    <s v="INDICAR PRECIO VTA"/>
    <s v="-"/>
    <e v="#VALUE!"/>
    <n v="12"/>
    <e v="#VALUE!"/>
    <s v="SI"/>
    <n v="0.12"/>
    <s v="NO"/>
  </r>
  <r>
    <n v="104538380"/>
    <s v="104538380FS00"/>
    <s v="104538380-C60"/>
    <x v="3"/>
    <s v="PESCADOS Y MARISCOS"/>
    <s v="PESCADOS"/>
    <s v="MERLUZA LOMITO AUSTRAL APANADO 100 GR"/>
    <s v="UN"/>
    <s v="C60"/>
    <s v="Caja 60 Unidades"/>
    <s v="CONGELADOS"/>
    <s v="NFS"/>
    <n v="29400"/>
    <x v="1"/>
    <n v="41400"/>
    <n v="-1"/>
    <s v="NPI"/>
    <m/>
    <m/>
    <s v=""/>
    <m/>
    <s v="INDICAR PRECIO VTA"/>
    <s v="-"/>
    <e v="#VALUE!"/>
    <n v="6"/>
    <e v="#VALUE!"/>
    <s v="SI"/>
    <n v="0.1"/>
    <s v="NO"/>
  </r>
  <r>
    <n v="104524310"/>
    <s v="104524310FS00"/>
    <s v="104524310-C12"/>
    <x v="3"/>
    <s v="POLLO"/>
    <s v="PECHUGAS"/>
    <s v="PECHUGA POLLO MARINADA DESH 1KG BRASIL "/>
    <s v="UN"/>
    <s v="C12"/>
    <s v="Caja 12 Unidades"/>
    <s v="CONGELADOS"/>
    <s v="IFS"/>
    <n v="30135.360000000001"/>
    <x v="1"/>
    <n v="49080"/>
    <n v="-1"/>
    <s v="REACTIVADO"/>
    <m/>
    <m/>
    <s v=""/>
    <m/>
    <s v="INDICAR PRECIO VTA"/>
    <s v="-"/>
    <e v="#VALUE!"/>
    <n v="12"/>
    <e v="#VALUE!"/>
    <s v="SI"/>
    <n v="0.12"/>
    <s v="NO"/>
  </r>
  <r>
    <n v="104524330"/>
    <s v="104524330FS00"/>
    <s v="104524330-C06"/>
    <x v="3"/>
    <s v="POLLO"/>
    <s v="PECHUGAS"/>
    <s v="PECHUGA POLLO MARINADA DESH BRASIL 2 KG "/>
    <s v="UN"/>
    <s v="C06"/>
    <s v="Caja 6 Unidades"/>
    <s v="CONGELADOS"/>
    <s v="IFS"/>
    <n v="29877.300000000003"/>
    <x v="1"/>
    <n v="47880"/>
    <n v="-1"/>
    <s v="ACTIVO"/>
    <m/>
    <m/>
    <s v=""/>
    <m/>
    <s v="INDICAR PRECIO VTA"/>
    <s v="-"/>
    <e v="#VALUE!"/>
    <n v="12"/>
    <e v="#VALUE!"/>
    <s v="SI"/>
    <n v="0.12"/>
    <s v="NO"/>
  </r>
  <r>
    <n v="104538920"/>
    <s v="104538920FS00"/>
    <s v="104538920-C06"/>
    <x v="3"/>
    <s v="POLLO"/>
    <s v="PECHUGAS"/>
    <s v="PECHUGA POLLO MARINADA S/H SEARA IMP 2KG"/>
    <s v="UN"/>
    <s v="C06"/>
    <s v="Caja 6 Unidades"/>
    <s v="CONGELADOS"/>
    <s v="IFS"/>
    <n v="27120"/>
    <x v="1"/>
    <n v="47880"/>
    <n v="-1"/>
    <s v="NPI"/>
    <m/>
    <m/>
    <s v=""/>
    <m/>
    <s v="INDICAR PRECIO VTA"/>
    <s v="-"/>
    <e v="#VALUE!"/>
    <n v="12"/>
    <e v="#VALUE!"/>
    <s v="SI"/>
    <n v="0.12"/>
    <s v="NO"/>
  </r>
  <r>
    <n v="104519180"/>
    <s v="104519180FS00"/>
    <s v="104519180-C15"/>
    <x v="3"/>
    <s v="POLLO"/>
    <s v="TRUTROS"/>
    <s v="TRUTRO ENTERO INTERFOLIADO BRASIL 15 KG "/>
    <s v="KG"/>
    <s v="C15"/>
    <s v="Caja 15 Unidades"/>
    <s v="CONGELADOS"/>
    <s v="IFS"/>
    <n v="19713.599999999999"/>
    <x v="1"/>
    <n v="34350"/>
    <n v="-1"/>
    <s v="ACTIVO"/>
    <m/>
    <m/>
    <s v=""/>
    <m/>
    <s v="INDICAR PRECIO VTA"/>
    <s v="-"/>
    <e v="#VALUE!"/>
    <n v="15"/>
    <e v="#VALUE!"/>
    <s v="NO"/>
    <n v="0.14000000000000001"/>
    <s v="NO"/>
  </r>
  <r>
    <n v="104516650"/>
    <s v="104516650FS00"/>
    <s v="104516650-C04"/>
    <x v="3"/>
    <s v="PESCADOS Y MARISCOS"/>
    <s v="CAMARONES"/>
    <s v="CAMARON MARIP APANADO 1,36 KG IMPORTADO "/>
    <s v="KG"/>
    <s v="C04"/>
    <s v="Caja 544 Unidades"/>
    <s v="CONGELADOS"/>
    <s v="IFS"/>
    <n v="32260.396800000002"/>
    <x v="1"/>
    <n v="51960"/>
    <n v="-1"/>
    <s v="ACTIVO"/>
    <m/>
    <m/>
    <s v=""/>
    <m/>
    <s v="INDICAR PRECIO VTA"/>
    <s v="-"/>
    <e v="#VALUE!"/>
    <n v="5.44"/>
    <e v="#VALUE!"/>
    <s v="SI"/>
    <n v="0.08"/>
    <s v="NO"/>
  </r>
  <r>
    <n v="104521670"/>
    <s v="104521670FS00"/>
    <s v="104521670-CJ"/>
    <x v="3"/>
    <s v="PESCADOS Y MARISCOS"/>
    <s v="PESCADOS"/>
    <s v="ATUN STEAK 210-240G CJ 5 KG IMPORTADO "/>
    <s v="KG"/>
    <s v="CJ"/>
    <s v="Caja"/>
    <s v="CONGELADOS"/>
    <s v="IFS"/>
    <n v="35247.5"/>
    <x v="1"/>
    <n v="54950"/>
    <n v="-1"/>
    <s v="ACTIVO"/>
    <m/>
    <m/>
    <s v=""/>
    <m/>
    <s v="INDICAR PRECIO VTA"/>
    <s v="-"/>
    <e v="#VALUE!"/>
    <n v="5"/>
    <e v="#VALUE!"/>
    <s v="NO"/>
    <n v="0.1"/>
    <s v="NO"/>
  </r>
  <r>
    <n v="104537550"/>
    <s v="104537550FS00"/>
    <s v="104537550-C10"/>
    <x v="3"/>
    <s v="PESCADOS Y MARISCOS"/>
    <s v="PESCADOS"/>
    <s v="CARNE DE JAIBA COCIDA IVP 500 GR CONG "/>
    <s v="UN"/>
    <s v="C10"/>
    <s v="Caja 10 Unidades"/>
    <s v="CONGELADOS"/>
    <s v="NFS"/>
    <n v="52020"/>
    <x v="1"/>
    <n v="73900"/>
    <n v="-1"/>
    <s v="ACTIVO"/>
    <m/>
    <m/>
    <s v=""/>
    <m/>
    <s v="INDICAR PRECIO VTA"/>
    <s v="-"/>
    <e v="#VALUE!"/>
    <n v="5"/>
    <e v="#VALUE!"/>
    <s v="SI"/>
    <n v="7.0000000000000007E-2"/>
    <s v="NO"/>
  </r>
  <r>
    <n v="104537730"/>
    <s v="104537730FS00"/>
    <s v="104537730-KG"/>
    <x v="3"/>
    <s v="CORDERO"/>
    <s v="PORCIONADOS"/>
    <s v="CHULETA CORDERO SARATOGA KG "/>
    <s v="KG"/>
    <s v="KG"/>
    <s v="Kilogramo"/>
    <s v="CONGELADOS"/>
    <s v="NFS"/>
    <n v="14115"/>
    <x v="1"/>
    <n v="19900"/>
    <n v="-1"/>
    <s v="CALZADA"/>
    <m/>
    <m/>
    <s v=""/>
    <m/>
    <s v="INDICAR PRECIO VTA"/>
    <s v="-"/>
    <e v="#VALUE!"/>
    <n v="0.75"/>
    <e v="#VALUE!"/>
    <s v="NO"/>
    <n v="0.06"/>
    <s v="NO"/>
  </r>
  <r>
    <n v="104537710"/>
    <s v="104537710FS00"/>
    <s v="104537710-KG"/>
    <x v="3"/>
    <s v="CORDERO"/>
    <s v="ENTERO"/>
    <s v="CORDERO ENTERO CARCASA PIEZA 11-13 KG "/>
    <s v="KG"/>
    <s v="KG"/>
    <s v="Kilogramo"/>
    <s v="CONGELADOS"/>
    <s v="NFS"/>
    <n v="6179"/>
    <x v="1"/>
    <n v="7900"/>
    <n v="-1"/>
    <s v="CALZADA"/>
    <m/>
    <m/>
    <s v=""/>
    <m/>
    <s v="INDICAR PRECIO VTA"/>
    <s v="-"/>
    <e v="#VALUE!"/>
    <n v="10"/>
    <e v="#VALUE!"/>
    <s v="NO"/>
    <n v="0.06"/>
    <s v="NO"/>
  </r>
  <r>
    <n v="150001989"/>
    <s v="150001989FS00"/>
    <s v="150001989-KG"/>
    <x v="3"/>
    <s v="CERDO"/>
    <s v="PORCIONADOS"/>
    <s v="COSTILLAR CERDO USA UN IVP CJ 10 KG "/>
    <s v="KG"/>
    <s v="KG"/>
    <s v="Kilogramo"/>
    <s v="CONGELADOS"/>
    <s v="IFS"/>
    <n v="2700"/>
    <x v="1"/>
    <n v="4990"/>
    <n v="-1"/>
    <s v="ACTIVO"/>
    <m/>
    <m/>
    <s v=""/>
    <m/>
    <s v="INDICAR PRECIO VTA"/>
    <s v="-"/>
    <e v="#VALUE!"/>
    <n v="1"/>
    <e v="#VALUE!"/>
    <s v="NO"/>
    <n v="0.1"/>
    <s v="NO"/>
  </r>
  <r>
    <n v="104532800"/>
    <s v="104532800FS00"/>
    <s v="104532800-C05"/>
    <x v="3"/>
    <s v="ELABORADOS CARNICOS CRUDOS"/>
    <s v="ELABORADOS CERDO"/>
    <s v="CARNE MOLIDA PULPA DE CERDO 1 KG "/>
    <s v="UN"/>
    <s v="C05"/>
    <s v="Caja 5 Unidades"/>
    <s v="CONGELADOS"/>
    <s v="NFS"/>
    <n v="15130"/>
    <x v="2"/>
    <n v="21950"/>
    <n v="-1"/>
    <s v="VIAS DESCONTINUACION"/>
    <s v="VIAS DESCONTINUACION"/>
    <m/>
    <s v="HASTA AGOTAR STOCK"/>
    <m/>
    <s v="INDICAR PRECIO VTA"/>
    <s v="-"/>
    <e v="#VALUE!"/>
    <n v="5"/>
    <e v="#VALUE!"/>
    <s v="SI"/>
    <n v="0.1"/>
    <s v="NO"/>
  </r>
  <r>
    <n v="104535410"/>
    <s v="104535410FS00"/>
    <s v="104535410-KG"/>
    <x v="3"/>
    <s v="PESCADOS Y MARISCOS"/>
    <s v="PESCADOS"/>
    <s v="MERLUZA AUSTRAL 500G UP IVP CJ 10KG CONG "/>
    <s v="KG"/>
    <s v="KG"/>
    <s v="Kilogramo"/>
    <s v="CONGELADOS"/>
    <s v="NFS"/>
    <n v="6880"/>
    <x v="1"/>
    <n v="8490"/>
    <n v="-1"/>
    <s v="ACTIVO"/>
    <m/>
    <m/>
    <s v=""/>
    <m/>
    <s v="INDICAR PRECIO VTA"/>
    <s v="-"/>
    <e v="#VALUE!"/>
    <n v="1"/>
    <e v="#VALUE!"/>
    <s v="NO"/>
    <n v="0.11"/>
    <s v="NO"/>
  </r>
  <r>
    <n v="104524540"/>
    <s v="104524540FS00"/>
    <s v="104524540-C12"/>
    <x v="3"/>
    <s v="POLLO"/>
    <s v="FILETILLOS"/>
    <s v="FILETILLOS POLLO IQF IMP 1 KG "/>
    <s v="KG"/>
    <s v="C12"/>
    <s v="Caja 12 Unidades"/>
    <s v="CONGELADOS"/>
    <s v="IFS"/>
    <n v="33595.199999999997"/>
    <x v="1"/>
    <n v="46680"/>
    <n v="-1"/>
    <s v="ACTIVO (AS)"/>
    <m/>
    <m/>
    <s v=""/>
    <m/>
    <s v="INDICAR PRECIO VTA"/>
    <s v="-"/>
    <e v="#VALUE!"/>
    <n v="12"/>
    <e v="#VALUE!"/>
    <s v="SI"/>
    <n v="0"/>
    <s v="NO"/>
  </r>
  <r>
    <n v="104537720"/>
    <s v="104537720FS00"/>
    <s v="104537720-KG"/>
    <x v="3"/>
    <s v="CERDO"/>
    <s v="PULPAS"/>
    <s v="PULPA PIERNA CERDO MARINADA NAC 10 KG "/>
    <s v="KG"/>
    <s v="KG"/>
    <s v="Kilogramo"/>
    <s v="CONGELADOS"/>
    <s v="NFS"/>
    <n v="2665"/>
    <x v="1"/>
    <n v="3390"/>
    <n v="-1"/>
    <s v="ACTIVO (M)"/>
    <m/>
    <m/>
    <s v=""/>
    <m/>
    <s v="INDICAR PRECIO VTA"/>
    <s v="-"/>
    <e v="#VALUE!"/>
    <n v="1"/>
    <e v="#VALUE!"/>
    <s v="NO"/>
    <n v="0.1"/>
    <s v="NO"/>
  </r>
  <r>
    <n v="104537650"/>
    <s v="104537650FS00"/>
    <s v="104537650-KG"/>
    <x v="3"/>
    <s v="QUESOS Y MANTEQUILLA"/>
    <s v="QUESOS DUROS"/>
    <s v="QUESO GOYA LA PAULINA 5,6 KG "/>
    <s v="KG"/>
    <s v="KG"/>
    <s v="Kilogramo"/>
    <s v="FRIO"/>
    <s v="IFS"/>
    <n v="5882"/>
    <x v="1"/>
    <n v="8490"/>
    <n v="-1"/>
    <s v="NPI"/>
    <m/>
    <m/>
    <s v=""/>
    <m/>
    <s v="INDICAR PRECIO VTA"/>
    <s v="-"/>
    <e v="#VALUE!"/>
    <n v="1"/>
    <e v="#VALUE!"/>
    <s v="NO"/>
    <n v="0.12"/>
    <s v="NO"/>
  </r>
  <r>
    <n v="104537910"/>
    <s v="104537910FS00"/>
    <s v="104537910-C08"/>
    <x v="3"/>
    <s v="QUESOS Y MANTEQUILLA"/>
    <s v="QUESOS DUROS"/>
    <s v="QUESO GRANA PADANO DOP GRANAROLO 200G "/>
    <s v="UN"/>
    <s v="C08"/>
    <s v="Caja 8 Unidades"/>
    <s v="FRIO"/>
    <s v="NFS"/>
    <n v="24464"/>
    <x v="1"/>
    <n v="35120"/>
    <n v="-1"/>
    <s v="ACTIVO"/>
    <m/>
    <m/>
    <s v=""/>
    <m/>
    <s v="INDICAR PRECIO VTA"/>
    <s v="-"/>
    <e v="#VALUE!"/>
    <n v="1.6"/>
    <e v="#VALUE!"/>
    <s v="SI"/>
    <n v="0.12"/>
    <s v="NO"/>
  </r>
  <r>
    <n v="104537900"/>
    <s v="104537900FS00"/>
    <s v="104537900-C08"/>
    <x v="3"/>
    <s v="QUESOS Y MANTEQUILLA"/>
    <s v="QUESOS DUROS"/>
    <s v="QUESO PARMIGIANO REGGIANO GRANAROLO 200G "/>
    <s v="UN"/>
    <s v="C08"/>
    <s v="Caja 8 Unidades"/>
    <s v="FRIO"/>
    <s v="NFS"/>
    <n v="29600"/>
    <x v="1"/>
    <n v="39920"/>
    <n v="-1"/>
    <s v="ACTIVO"/>
    <m/>
    <m/>
    <s v=""/>
    <m/>
    <s v="INDICAR PRECIO VTA"/>
    <s v="-"/>
    <e v="#VALUE!"/>
    <n v="1.6"/>
    <e v="#VALUE!"/>
    <s v="SI"/>
    <n v="0.1"/>
    <s v="NO"/>
  </r>
  <r>
    <n v="104537880"/>
    <s v="104537880FS00"/>
    <s v="104537880-C18"/>
    <x v="3"/>
    <s v="LACTEOS"/>
    <s v="YOGHURT"/>
    <s v="YOGHURT COLUN LIGHT VAINILLA BOLSA 900GR "/>
    <s v="UN"/>
    <s v="C18"/>
    <s v="Caja 18 Unidades"/>
    <s v="FRIO"/>
    <s v="NFS"/>
    <n v="17334"/>
    <x v="1"/>
    <n v="29520"/>
    <n v="-1"/>
    <s v="NPI"/>
    <m/>
    <m/>
    <s v=""/>
    <m/>
    <s v="INDICAR PRECIO VTA"/>
    <s v="-"/>
    <e v="#VALUE!"/>
    <n v="16.2"/>
    <e v="#VALUE!"/>
    <s v="SI"/>
    <n v="0.1"/>
    <s v="NO"/>
  </r>
  <r>
    <n v="104537890"/>
    <s v="104537890FS00"/>
    <s v="104537890-C18"/>
    <x v="3"/>
    <s v="LACTEOS"/>
    <s v="YOGHURT"/>
    <s v="YOGHURT COLUN LIGHT FRUTILLA BOLSA 900GR "/>
    <s v="UN"/>
    <s v="C18"/>
    <s v="Caja 18 Unidades"/>
    <s v="FRIO"/>
    <s v="NFS"/>
    <n v="17334"/>
    <x v="1"/>
    <n v="29520"/>
    <n v="-1"/>
    <s v="NPI"/>
    <m/>
    <m/>
    <s v=""/>
    <m/>
    <s v="INDICAR PRECIO VTA"/>
    <s v="-"/>
    <e v="#VALUE!"/>
    <n v="16.2"/>
    <e v="#VALUE!"/>
    <s v="SI"/>
    <n v="0.1"/>
    <s v="NO"/>
  </r>
  <r>
    <n v="104530070"/>
    <s v="104530070FS00"/>
    <s v="104530070-UN"/>
    <x v="3"/>
    <s v="JAMONES Y CECINAS"/>
    <s v="ACCESORIOS"/>
    <s v="LIBRO DEGUSTACION JOSEP LLORENS "/>
    <s v="UN"/>
    <s v="UN"/>
    <s v="Unidad"/>
    <s v="SECO"/>
    <s v="IFS"/>
    <n v="37820"/>
    <x v="2"/>
    <n v="4120"/>
    <n v="-1"/>
    <s v="VIAS DESCONTINUACION"/>
    <s v="VIAS DESCONTINUACION"/>
    <m/>
    <s v="HASTA AGOTAR STOCK"/>
    <m/>
    <s v="INDICAR PRECIO VTA"/>
    <s v="-"/>
    <e v="#VALUE!"/>
    <n v="0.25"/>
    <e v="#VALUE!"/>
    <s v="SI"/>
    <n v="0"/>
    <s v="NO"/>
  </r>
  <r>
    <n v="104524340"/>
    <s v="104524340FS00"/>
    <s v="104524340-CJ"/>
    <x v="3"/>
    <s v="PESCADOS Y MARISCOS"/>
    <s v="PESCADOS"/>
    <s v="SALMON FILETE IND B IVP T-D 10 KG CONG "/>
    <s v="KG"/>
    <s v="CJ"/>
    <s v="Caja"/>
    <s v="CONGELADOS"/>
    <s v="NFS"/>
    <n v="77824.399999999994"/>
    <x v="1"/>
    <n v="119000"/>
    <n v="-1"/>
    <s v="ACTIVO"/>
    <m/>
    <m/>
    <s v=""/>
    <m/>
    <s v="INDICAR PRECIO VTA"/>
    <s v="-"/>
    <e v="#VALUE!"/>
    <n v="10"/>
    <e v="#VALUE!"/>
    <s v="NO"/>
    <n v="0.1"/>
    <s v="NO"/>
  </r>
  <r>
    <n v="150001921"/>
    <s v="150001921FS00"/>
    <s v="150001921-KG"/>
    <x v="3"/>
    <s v="POLLO"/>
    <s v="PECHUGAS"/>
    <s v="PECHUGA POLLO C/HUESO AGROSUPER 17 KG "/>
    <s v="KG"/>
    <s v="KG"/>
    <s v="Kilogramo"/>
    <s v="CONGELADOS"/>
    <s v="NFS"/>
    <n v="2511.4"/>
    <x v="1"/>
    <n v="3990"/>
    <n v="-1"/>
    <s v="ACTIVO"/>
    <m/>
    <m/>
    <s v=""/>
    <m/>
    <s v="INDICAR PRECIO VTA"/>
    <s v="-"/>
    <e v="#VALUE!"/>
    <n v="1"/>
    <e v="#VALUE!"/>
    <s v="NO"/>
    <n v="0.13"/>
    <s v="NO"/>
  </r>
  <r>
    <n v="104518450"/>
    <s v="104518450FS00"/>
    <s v="104518450-KG"/>
    <x v="3"/>
    <s v="QUESOS Y MANTEQUILLA"/>
    <s v="QUESOS SEMI DUROS"/>
    <s v="QUESO GAUDA AMMERLAND 3 KG "/>
    <s v="KG"/>
    <s v="KG"/>
    <s v="Kilogramo"/>
    <s v="FRIO"/>
    <s v="IFS"/>
    <n v="3829.53"/>
    <x v="1"/>
    <n v="6190"/>
    <n v="-1"/>
    <s v="ACTIVO (MP)"/>
    <m/>
    <m/>
    <s v=""/>
    <m/>
    <s v="INDICAR PRECIO VTA"/>
    <s v="-"/>
    <e v="#VALUE!"/>
    <n v="1"/>
    <e v="#VALUE!"/>
    <s v="SI"/>
    <n v="0.13"/>
    <s v="NO"/>
  </r>
  <r>
    <n v="104529080"/>
    <s v="104529080FS00"/>
    <s v="104529080-C08"/>
    <x v="3"/>
    <s v="ELABORADOS CARNICOS COCIDOS"/>
    <s v="ELABORADOS POLLO"/>
    <s v="TRUTRO ALA POLLO BBQ BL 1 KG "/>
    <s v="UN"/>
    <s v="C08"/>
    <s v="Caja 8 Unidades"/>
    <s v="CONGELADOS"/>
    <s v="NFS"/>
    <n v="33352"/>
    <x v="1"/>
    <n v="47120"/>
    <n v="-1"/>
    <s v="ACTIVO (M)"/>
    <m/>
    <m/>
    <s v=""/>
    <m/>
    <s v="INDICAR PRECIO VTA"/>
    <s v="-"/>
    <e v="#VALUE!"/>
    <n v="8"/>
    <e v="#VALUE!"/>
    <s v="NO"/>
    <n v="0.1"/>
    <s v="NO"/>
  </r>
  <r>
    <n v="104529890"/>
    <s v="104529890FS00"/>
    <s v="104529890-KG"/>
    <x v="3"/>
    <s v="CERDO"/>
    <s v="PORCIONADOS"/>
    <s v="DESPUNTE LOMO CENTRO CJ 5 KG "/>
    <s v="KG"/>
    <s v="KG"/>
    <s v="Kilogramo"/>
    <s v="CONGELADOS"/>
    <s v="NFS"/>
    <n v="869"/>
    <x v="1"/>
    <n v="1790"/>
    <n v="-1"/>
    <s v="REACTIVADO"/>
    <m/>
    <m/>
    <s v=""/>
    <m/>
    <s v="INDICAR PRECIO VTA"/>
    <s v="-"/>
    <e v="#VALUE!"/>
    <n v="1"/>
    <e v="#VALUE!"/>
    <s v="NO"/>
    <n v="0.15"/>
    <s v="NO"/>
  </r>
  <r>
    <n v="104523760"/>
    <s v="104523760FS00"/>
    <s v="104523760-CJ"/>
    <x v="3"/>
    <s v="PESCADOS Y MARISCOS"/>
    <s v="PESCADOS"/>
    <s v="SALMON PORCION C/P 5 KG 170-200G CONG "/>
    <s v="KG"/>
    <s v="CJ"/>
    <s v="Caja"/>
    <s v="CONGELADOS"/>
    <s v="NFS"/>
    <n v="41777"/>
    <x v="1"/>
    <n v="59500"/>
    <n v="-1"/>
    <s v="ACTIVO"/>
    <m/>
    <m/>
    <s v=""/>
    <m/>
    <s v="INDICAR PRECIO VTA"/>
    <s v="-"/>
    <e v="#VALUE!"/>
    <n v="5"/>
    <e v="#VALUE!"/>
    <s v="NO"/>
    <n v="7.0000000000000007E-2"/>
    <s v="NO"/>
  </r>
  <r>
    <n v="105345340"/>
    <s v="105345340FS00"/>
    <s v="105345340-CJ"/>
    <x v="3"/>
    <s v="PESCADOS Y MARISCOS"/>
    <s v="PESCADOS"/>
    <s v="SALMON FILETE PRIUM T-E 10 KG CONG "/>
    <s v="KG"/>
    <s v="CJ"/>
    <s v="Caja"/>
    <s v="CONGELADOS"/>
    <s v="NFS"/>
    <n v="124991.8"/>
    <x v="1"/>
    <n v="159900"/>
    <n v="-1"/>
    <s v="ACTIVO"/>
    <m/>
    <m/>
    <s v=""/>
    <m/>
    <s v="INDICAR PRECIO VTA"/>
    <s v="-"/>
    <e v="#VALUE!"/>
    <n v="10"/>
    <e v="#VALUE!"/>
    <s v="NO"/>
    <n v="0.06"/>
    <s v="NO"/>
  </r>
  <r>
    <n v="104340050"/>
    <s v="104340050FS00"/>
    <s v="104340050-C10"/>
    <x v="3"/>
    <s v="PESCADOS Y MARISCOS"/>
    <s v="CAMARONES"/>
    <s v="CAMARON ECU 36/40 CRUDO C/CASCARA 1 KG "/>
    <s v="KG"/>
    <s v="C10"/>
    <s v="Caja 10 Unidades"/>
    <s v="CONGELADOS"/>
    <s v="NFS"/>
    <n v="55792.299999999996"/>
    <x v="1"/>
    <n v="79900"/>
    <n v="-1"/>
    <s v="ACTIVO"/>
    <m/>
    <m/>
    <s v=""/>
    <m/>
    <s v="INDICAR PRECIO VTA"/>
    <s v="-"/>
    <e v="#VALUE!"/>
    <n v="10"/>
    <e v="#VALUE!"/>
    <s v="SI"/>
    <n v="0.08"/>
    <s v="NO"/>
  </r>
  <r>
    <n v="150001919"/>
    <s v="150001919FS00"/>
    <s v="150001919-C26"/>
    <x v="3"/>
    <s v="ELABORADOS CARNICOS CRUDOS"/>
    <s v="ELABORADOS POLLO"/>
    <s v="ESCALOPA KAYSER JAMON QUESO PF 120 G "/>
    <s v="UN"/>
    <s v="C26"/>
    <s v="Caja 26 Unidades"/>
    <s v="CONGELADOS"/>
    <s v="NFS"/>
    <n v="14360.84"/>
    <x v="1"/>
    <n v="21450"/>
    <n v="-1"/>
    <s v="ACTIVO"/>
    <m/>
    <m/>
    <s v=""/>
    <m/>
    <s v="INDICAR PRECIO VTA"/>
    <s v="-"/>
    <e v="#VALUE!"/>
    <n v="3.12"/>
    <e v="#VALUE!"/>
    <s v="SI"/>
    <n v="0.15"/>
    <s v="NO"/>
  </r>
  <r>
    <n v="104524720"/>
    <s v="104524720FS00"/>
    <s v="104524720-C10"/>
    <x v="3"/>
    <s v="PESCADOS Y MARISCOS"/>
    <s v="CAMARONES"/>
    <s v="CAMARON ECU 36/40 PEL S/COLA 1KG IMPORT "/>
    <s v="UN"/>
    <s v="C10"/>
    <s v="Caja 10 Unidades"/>
    <s v="CONGELADOS"/>
    <s v="NFS"/>
    <n v="65536.899999999994"/>
    <x v="1"/>
    <n v="89500"/>
    <n v="-1"/>
    <s v="ACTIVO"/>
    <m/>
    <m/>
    <s v=""/>
    <m/>
    <s v="INDICAR PRECIO VTA"/>
    <s v="-"/>
    <e v="#VALUE!"/>
    <n v="10"/>
    <e v="#VALUE!"/>
    <s v="SI"/>
    <n v="0.08"/>
    <s v="NO"/>
  </r>
  <r>
    <n v="104523880"/>
    <s v="104523880FS00"/>
    <s v="104523880-C05"/>
    <x v="3"/>
    <s v="JAMONES Y CECINAS"/>
    <s v="EMBUTIDOS Y FIAMBRES"/>
    <s v="CHORIZO LA ESPAÑOLA 1 KG "/>
    <s v="UN"/>
    <s v="C05"/>
    <s v="Caja 5 Unidades"/>
    <s v="FRIO"/>
    <s v="NFS"/>
    <n v="12250.75"/>
    <x v="1"/>
    <n v="16450"/>
    <n v="-1"/>
    <s v="ACTIVO"/>
    <m/>
    <m/>
    <s v=""/>
    <m/>
    <s v="INDICAR PRECIO VTA"/>
    <s v="-"/>
    <e v="#VALUE!"/>
    <n v="5"/>
    <e v="#VALUE!"/>
    <s v="SI"/>
    <n v="0.05"/>
    <s v="NO"/>
  </r>
  <r>
    <n v="104523890"/>
    <s v="104523890FS00"/>
    <s v="104523890-C05"/>
    <x v="3"/>
    <s v="JAMONES Y CECINAS"/>
    <s v="EMBUTIDOS Y FIAMBRES"/>
    <s v="LONGANIZA LA ESPAÑOLA 1 KG "/>
    <s v="UN"/>
    <s v="C05"/>
    <s v="Caja 5 Unidades"/>
    <s v="FRIO"/>
    <s v="NFS"/>
    <n v="12249.55"/>
    <x v="1"/>
    <n v="16450"/>
    <n v="-1"/>
    <s v="ACTIVO"/>
    <m/>
    <m/>
    <s v=""/>
    <m/>
    <s v="INDICAR PRECIO VTA"/>
    <s v="-"/>
    <e v="#VALUE!"/>
    <n v="5"/>
    <e v="#VALUE!"/>
    <s v="SI"/>
    <n v="0.05"/>
    <s v="NO"/>
  </r>
  <r>
    <n v="104533810"/>
    <s v="104533810FS00"/>
    <s v="104533810-KG"/>
    <x v="3"/>
    <s v="CERDO"/>
    <s v="PORCIONADOS"/>
    <s v="DESPUNTE CHULETA DE CERDO CJ 5 KG "/>
    <s v="KG"/>
    <s v="KG"/>
    <s v="Kilogramo"/>
    <s v="CONGELADOS"/>
    <s v="NFS"/>
    <n v="891"/>
    <x v="1"/>
    <n v="1690"/>
    <n v="-1"/>
    <s v="ACTIVO (M)"/>
    <m/>
    <m/>
    <s v=""/>
    <m/>
    <s v="INDICAR PRECIO VTA"/>
    <s v="-"/>
    <e v="#VALUE!"/>
    <n v="5"/>
    <e v="#VALUE!"/>
    <s v="NO"/>
    <n v="0.2"/>
    <s v="NO"/>
  </r>
  <r>
    <n v="150001986"/>
    <s v="150001986FS00"/>
    <s v="150001986-KG"/>
    <x v="3"/>
    <s v="CERDO"/>
    <s v="PORCIONADOS"/>
    <s v="CHULETA CERDO CENTRO ENTERA BRASIL 18 KG "/>
    <s v="KG"/>
    <s v="KG"/>
    <s v="Kilogramo"/>
    <s v="CONGELADOS"/>
    <s v="IFS"/>
    <n v="2120.2800000000002"/>
    <x v="1"/>
    <n v="3190"/>
    <n v="-1"/>
    <s v="ACTIVO (MP)"/>
    <m/>
    <m/>
    <s v=""/>
    <m/>
    <s v="INDICAR PRECIO VTA"/>
    <s v="-"/>
    <e v="#VALUE!"/>
    <n v="1"/>
    <e v="#VALUE!"/>
    <s v="NO"/>
    <n v="0.15"/>
    <s v="NO"/>
  </r>
  <r>
    <n v="104523650"/>
    <s v="104523650FS00"/>
    <s v="104523650-KG"/>
    <x v="3"/>
    <s v="CERDO"/>
    <s v="PORCIONADOS"/>
    <s v="CHULETA VETADA MARINADA 5 KG 220-260 G "/>
    <s v="KG"/>
    <s v="KG"/>
    <s v="Kilogramo"/>
    <s v="CONGELADOS"/>
    <s v="NFS"/>
    <n v="2751.26"/>
    <x v="1"/>
    <n v="3890"/>
    <n v="-1"/>
    <s v="ACTIVO (M)"/>
    <m/>
    <m/>
    <s v=""/>
    <m/>
    <s v="INDICAR PRECIO VTA"/>
    <s v="-"/>
    <e v="#VALUE!"/>
    <n v="1"/>
    <e v="#VALUE!"/>
    <s v="NO"/>
    <n v="0.12"/>
    <s v="NO"/>
  </r>
  <r>
    <n v="104520680"/>
    <s v="104520680FS00"/>
    <s v="104520680-C02"/>
    <x v="3"/>
    <s v="ELABORADOS CARNICOS CRUDOS"/>
    <s v="ELABORADOS POLLO"/>
    <s v="NUGGET CROCANTE SADIA 3 KG "/>
    <s v="UN"/>
    <s v="C02"/>
    <s v="Caja 2 Unidades"/>
    <s v="CONGELADOS"/>
    <s v="NFS"/>
    <n v="14700"/>
    <x v="1"/>
    <n v="22920"/>
    <n v="-1"/>
    <s v="ACTIVO"/>
    <m/>
    <m/>
    <s v=""/>
    <m/>
    <s v="INDICAR PRECIO VTA"/>
    <s v="-"/>
    <e v="#VALUE!"/>
    <n v="6"/>
    <e v="#VALUE!"/>
    <s v="SI"/>
    <n v="0.1"/>
    <s v="NO"/>
  </r>
  <r>
    <n v="104525470"/>
    <s v="104525470FS00"/>
    <s v="104525470-C08"/>
    <x v="3"/>
    <s v="QUESOS Y MANTEQUILLA"/>
    <s v="QUESOS SEMI DUROS"/>
    <s v="QUESO MOZZARELLA LAMINADO 500 G "/>
    <s v="UN"/>
    <s v="C08"/>
    <s v="Caja 8 Unidades"/>
    <s v="FRIO"/>
    <s v="NFS"/>
    <n v="18824"/>
    <x v="0"/>
    <n v="25160"/>
    <n v="-1"/>
    <s v="ACTIVO (M)"/>
    <m/>
    <m/>
    <s v=""/>
    <m/>
    <s v="INDICAR PRECIO VTA"/>
    <s v="-"/>
    <e v="#VALUE!"/>
    <n v="4"/>
    <e v="#VALUE!"/>
    <s v="SI"/>
    <n v="0.08"/>
    <s v="NO"/>
  </r>
  <r>
    <n v="104521430"/>
    <s v="104521430FS00"/>
    <s v="104521430-KG"/>
    <x v="3"/>
    <s v="CERDO"/>
    <s v="PULPAS"/>
    <s v="PULPA PIERNA CERDO 1/16 IWP BRASIL 21 KG "/>
    <s v="KG"/>
    <s v="KG"/>
    <s v="Kilogramo"/>
    <s v="CONGELADOS"/>
    <s v="IFS"/>
    <n v="2305"/>
    <x v="1"/>
    <n v="3490"/>
    <n v="-1"/>
    <s v="ACTIVO (MP)"/>
    <m/>
    <m/>
    <s v=""/>
    <m/>
    <s v="INDICAR PRECIO VTA"/>
    <s v="-"/>
    <e v="#VALUE!"/>
    <n v="1"/>
    <e v="#VALUE!"/>
    <s v="NO"/>
    <n v="0.1"/>
    <s v="NO"/>
  </r>
  <r>
    <n v="104518990"/>
    <s v="104518990FS00"/>
    <s v="104518990-C05"/>
    <x v="3"/>
    <s v="PESCADOS Y MARISCOS"/>
    <s v="MARISCOS Y MOLUSCOS"/>
    <s v="ANILLOS CALAMAR IQF 1KG IMPORTADO "/>
    <s v="UN"/>
    <s v="C05"/>
    <s v="Caja 5 Unidades"/>
    <s v="CONGELADOS"/>
    <s v="NFS"/>
    <n v="18482.3"/>
    <x v="1"/>
    <n v="31950"/>
    <n v="-1"/>
    <s v="ACTIVO"/>
    <m/>
    <m/>
    <s v=""/>
    <m/>
    <s v="INDICAR PRECIO VTA"/>
    <s v="-"/>
    <e v="#VALUE!"/>
    <n v="5"/>
    <e v="#VALUE!"/>
    <s v="SI"/>
    <n v="0.08"/>
    <s v="NO"/>
  </r>
  <r>
    <n v="104534620"/>
    <s v="104534620FS00"/>
    <s v="104534620-C05"/>
    <x v="3"/>
    <s v="JAMONES Y CECINAS"/>
    <s v="TOCINOS"/>
    <s v="TOCINO LAMINADO SUGARDALE 1 KG "/>
    <s v="UN"/>
    <s v="C05"/>
    <s v="Caja 5 Unidades"/>
    <s v="CONGELADOS"/>
    <s v="NFS"/>
    <n v="37250"/>
    <x v="1"/>
    <n v="56950"/>
    <n v="-1"/>
    <s v="ACTIVO (M)"/>
    <m/>
    <m/>
    <s v=""/>
    <m/>
    <s v="INDICAR PRECIO VTA"/>
    <s v="-"/>
    <e v="#VALUE!"/>
    <n v="5"/>
    <e v="#VALUE!"/>
    <s v="SI"/>
    <n v="0.05"/>
    <s v="NO"/>
  </r>
  <r>
    <n v="105045110"/>
    <s v="105045110FS00"/>
    <s v="105045110-C02"/>
    <x v="3"/>
    <s v="ELABORADOS CARNICOS CRUDOS"/>
    <s v="ELABORADOS POLLO"/>
    <s v="PECHUGA POLLO REBOZ SADIA 25 UDS. 120 G "/>
    <s v="UN"/>
    <s v="C02"/>
    <s v="Caja 2 Unidades"/>
    <s v="CONGELADOS"/>
    <s v="NFS"/>
    <n v="20940.47"/>
    <x v="1"/>
    <n v="31740"/>
    <n v="-1"/>
    <s v="ACTIVO"/>
    <m/>
    <m/>
    <s v=""/>
    <m/>
    <s v="INDICAR PRECIO VTA"/>
    <s v="-"/>
    <e v="#VALUE!"/>
    <n v="6"/>
    <e v="#VALUE!"/>
    <s v="SI"/>
    <n v="0.1"/>
    <s v="NO"/>
  </r>
  <r>
    <n v="150001987"/>
    <s v="150001987FS00"/>
    <s v="150001987-KG"/>
    <x v="3"/>
    <s v="CERDO"/>
    <s v="PORCIONADOS"/>
    <s v="CHULETA CERDO VETADA ENTERA BRASIL 18 KG "/>
    <s v="KG"/>
    <s v="KG"/>
    <s v="Kilogramo"/>
    <s v="CONGELADOS"/>
    <s v="IFS"/>
    <n v="2209.12"/>
    <x v="1"/>
    <n v="3290"/>
    <n v="-1"/>
    <s v="ACTIVO (MP)"/>
    <m/>
    <m/>
    <s v=""/>
    <m/>
    <s v="INDICAR PRECIO VTA"/>
    <s v="-"/>
    <e v="#VALUE!"/>
    <n v="1"/>
    <e v="#VALUE!"/>
    <s v="NO"/>
    <n v="0.09"/>
    <s v="NO"/>
  </r>
  <r>
    <n v="104533930"/>
    <s v="104533930FS00"/>
    <s v="104533930-C08"/>
    <x v="3"/>
    <s v="QUESOS Y MANTEQUILLA"/>
    <s v="QUESOS DUROS"/>
    <s v="QUESO GAUDA GRANULADO HACIENDA 1 KG "/>
    <s v="UN"/>
    <s v="C08"/>
    <s v="Caja 8 Unidades"/>
    <s v="FRIO"/>
    <s v="NFS"/>
    <n v="30400"/>
    <x v="1"/>
    <n v="43920"/>
    <n v="-1"/>
    <s v="ACTIVO (M)"/>
    <m/>
    <m/>
    <s v=""/>
    <m/>
    <s v="INDICAR PRECIO VTA"/>
    <s v="-"/>
    <e v="#VALUE!"/>
    <n v="8"/>
    <e v="#VALUE!"/>
    <s v="SI"/>
    <n v="0.18"/>
    <s v="NO"/>
  </r>
  <r>
    <n v="104519480"/>
    <s v="104519480FS00"/>
    <s v="104519480-C05"/>
    <x v="3"/>
    <s v="PESCADOS Y MARISCOS"/>
    <s v="MARISCOS Y MOLUSCOS"/>
    <s v="CALAMAR VAINA IQF 1 KG IMPORTADO "/>
    <s v="KG"/>
    <s v="C05"/>
    <s v="Caja 5 Unidades"/>
    <s v="CONGELADOS"/>
    <s v="NFS"/>
    <n v="21584.2"/>
    <x v="1"/>
    <n v="29500"/>
    <n v="-1"/>
    <s v="ACTIVO"/>
    <m/>
    <m/>
    <s v=""/>
    <m/>
    <s v="INDICAR PRECIO VTA"/>
    <s v="-"/>
    <e v="#VALUE!"/>
    <n v="5"/>
    <e v="#VALUE!"/>
    <s v="SI"/>
    <n v="0.08"/>
    <s v="NO"/>
  </r>
  <r>
    <n v="150001984"/>
    <s v="150001984FS00"/>
    <s v="150001984-KG"/>
    <x v="3"/>
    <s v="CERDO"/>
    <s v="PORCIONADOS"/>
    <s v="COSTILLAR CERDO 2UN IVP CJ 20 KG USA "/>
    <s v="KG"/>
    <s v="KG"/>
    <s v="Kilogramo"/>
    <s v="CONGELADOS"/>
    <s v="IFS"/>
    <n v="3112"/>
    <x v="1"/>
    <n v="4990"/>
    <n v="-1"/>
    <s v="ACTIVO"/>
    <m/>
    <m/>
    <s v=""/>
    <m/>
    <s v="INDICAR PRECIO VTA"/>
    <s v="-"/>
    <e v="#VALUE!"/>
    <n v="1"/>
    <e v="#VALUE!"/>
    <s v="NO"/>
    <n v="0.1"/>
    <s v="NO"/>
  </r>
  <r>
    <n v="104524090"/>
    <s v="104524090FS00"/>
    <s v="104524090-KG"/>
    <x v="3"/>
    <s v="QUESOS Y MANTEQUILLA"/>
    <s v="QUESOS SEMI DUROS"/>
    <s v="QUESO MOZZARELLA TREGGAR 2,7 KG "/>
    <s v="KG"/>
    <s v="KG"/>
    <s v="Kilogramo"/>
    <s v="FRIO"/>
    <s v="IFS"/>
    <n v="3835.54"/>
    <x v="0"/>
    <n v="6290"/>
    <n v="-1"/>
    <s v="ACTIVO (R)"/>
    <m/>
    <m/>
    <s v=""/>
    <m/>
    <s v="INDICAR PRECIO VTA"/>
    <s v="-"/>
    <e v="#VALUE!"/>
    <n v="1"/>
    <e v="#VALUE!"/>
    <s v="SI"/>
    <n v="0.13"/>
    <s v="NO"/>
  </r>
  <r>
    <n v="104519840"/>
    <s v="104519840FS00"/>
    <s v="104519840-C05"/>
    <x v="3"/>
    <s v="ELABORADOS CARNICOS CRUDOS"/>
    <s v="ELABORADOS VACUNO"/>
    <s v="CARNE MOLIDA 6% MG 1 KG "/>
    <s v="KG"/>
    <s v="C05"/>
    <s v="Caja 5 Unidades"/>
    <s v="CONGELADOS"/>
    <s v="NFS"/>
    <n v="18423.95"/>
    <x v="1"/>
    <n v="27450"/>
    <n v="-1"/>
    <s v="ACTIVO (M)"/>
    <m/>
    <m/>
    <s v=""/>
    <m/>
    <s v="INDICAR PRECIO VTA"/>
    <s v="-"/>
    <e v="#VALUE!"/>
    <n v="5"/>
    <e v="#VALUE!"/>
    <s v="SI"/>
    <n v="0.05"/>
    <s v="NO"/>
  </r>
  <r>
    <n v="104533910"/>
    <s v="104533910FS00"/>
    <s v="104533910-Z44"/>
    <x v="3"/>
    <s v="QUESOS Y MANTEQUILLA"/>
    <s v="MANTEQUILLA Y MARGARINA"/>
    <s v="MANTEQUILLA MINI PORCION SOPROLE 10 G "/>
    <s v="Z44"/>
    <s v="Z44"/>
    <s v="Caja 144 Unidades"/>
    <s v="FRIO"/>
    <s v="NFS"/>
    <n v="12316"/>
    <x v="1"/>
    <n v="18576"/>
    <n v="-1"/>
    <s v="ACTIVO (R)"/>
    <m/>
    <m/>
    <s v=""/>
    <m/>
    <s v="INDICAR PRECIO VTA"/>
    <s v="-"/>
    <e v="#VALUE!"/>
    <n v="1.44"/>
    <e v="#VALUE!"/>
    <s v="NO"/>
    <n v="0.1"/>
    <s v="NO"/>
  </r>
  <r>
    <n v="104519090"/>
    <s v="104519090FS00"/>
    <s v="104519090-KG"/>
    <x v="3"/>
    <s v="QUESOS Y MANTEQUILLA"/>
    <s v="QUESOS DUROS"/>
    <s v="QUESO REGGIANITO LA PAULINA 7,5 KG "/>
    <s v="KG"/>
    <s v="KG"/>
    <s v="Kilogramo"/>
    <s v="FRIO"/>
    <s v="IFS"/>
    <n v="6211.07"/>
    <x v="4"/>
    <n v="8990"/>
    <n v="-1"/>
    <s v="ACTIVO"/>
    <m/>
    <m/>
    <s v=""/>
    <m/>
    <s v="INDICAR PRECIO VTA"/>
    <s v="-"/>
    <e v="#VALUE!"/>
    <n v="1"/>
    <e v="#VALUE!"/>
    <s v="SI"/>
    <n v="0.12"/>
    <s v="NO"/>
  </r>
  <r>
    <n v="150001993"/>
    <s v="150001993FS00"/>
    <s v="150001993-KG"/>
    <x v="3"/>
    <s v="CERDO"/>
    <s v="LOMO"/>
    <s v="LOMO CENTRO IMP 20 KG "/>
    <s v="KG"/>
    <s v="KG"/>
    <s v="Kilogramo"/>
    <s v="CONGELADOS"/>
    <s v="IFS"/>
    <n v="2560.59"/>
    <x v="1"/>
    <n v="3790"/>
    <n v="-1"/>
    <s v="MP"/>
    <m/>
    <m/>
    <s v=""/>
    <m/>
    <s v="INDICAR PRECIO VTA"/>
    <s v="-"/>
    <e v="#VALUE!"/>
    <n v="1"/>
    <e v="#VALUE!"/>
    <s v="NO"/>
    <n v="0.13"/>
    <s v="NO"/>
  </r>
  <r>
    <n v="103001080"/>
    <s v="103001080FS00"/>
    <s v="103001080-C02"/>
    <x v="3"/>
    <s v="JAMONES Y CECINAS"/>
    <s v="TOCINOS"/>
    <s v="PEPPERONI ULTRADELGADO SUGARDALE 5,67 KG "/>
    <s v="C02"/>
    <s v="C02"/>
    <s v="Caja 2 Unidades"/>
    <s v="CONGELADOS"/>
    <s v="IFS"/>
    <n v="65065.440000000002"/>
    <x v="1"/>
    <n v="107617"/>
    <n v="-1"/>
    <s v="ACTIVO"/>
    <m/>
    <m/>
    <s v=""/>
    <m/>
    <s v="INDICAR PRECIO VTA"/>
    <s v="-"/>
    <e v="#VALUE!"/>
    <n v="10.134"/>
    <e v="#VALUE!"/>
    <s v="NO"/>
    <n v="0.15"/>
    <s v="NO"/>
  </r>
  <r>
    <n v="105045840"/>
    <s v="105045840FS00"/>
    <s v="105045840-C14"/>
    <x v="3"/>
    <s v="ELABORADOS CARNICOS CRUDOS"/>
    <s v="ELABORADOS VACUNO"/>
    <s v="CARNE MOLIDA 10% MG 1 KG "/>
    <s v="KG"/>
    <s v="C14"/>
    <s v="Caja 14 Unidades"/>
    <s v="CONGELADOS"/>
    <s v="NFS"/>
    <n v="53200.14"/>
    <x v="1"/>
    <n v="78260"/>
    <n v="-1"/>
    <s v="ACTIVO (C)"/>
    <m/>
    <m/>
    <s v=""/>
    <m/>
    <s v="INDICAR PRECIO VTA"/>
    <s v="-"/>
    <e v="#VALUE!"/>
    <n v="14"/>
    <e v="#VALUE!"/>
    <s v="SI"/>
    <n v="0.1"/>
    <s v="NO"/>
  </r>
  <r>
    <n v="150000458"/>
    <s v="150000458FS00"/>
    <s v="150000458-C40"/>
    <x v="3"/>
    <s v="QUESOS Y MANTEQUILLA"/>
    <s v="MANTEQUILLA Y MARGARINA"/>
    <s v="MANTEQUILLA S/SAL SOPROLE 250 G "/>
    <s v="UN"/>
    <s v="C40"/>
    <s v="Caja 40 Unidades"/>
    <s v="FRIO"/>
    <s v="NFS"/>
    <n v="73147.600000000006"/>
    <x v="1"/>
    <n v="94000"/>
    <n v="-1"/>
    <s v="ACTIVO"/>
    <m/>
    <m/>
    <s v=""/>
    <m/>
    <s v="INDICAR PRECIO VTA"/>
    <s v="-"/>
    <e v="#VALUE!"/>
    <n v="10"/>
    <e v="#VALUE!"/>
    <s v="SI"/>
    <n v="0.08"/>
    <s v="NO"/>
  </r>
  <r>
    <n v="104528730"/>
    <s v="104528730FS00"/>
    <s v="104528730-C04"/>
    <x v="3"/>
    <s v="JAMONES Y CECINAS"/>
    <s v="EMBUTIDOS Y FIAMBRES"/>
    <s v="ARROLLADO LOMO LAMINADO SAN JORGE 500 G "/>
    <s v="UN"/>
    <s v="C04"/>
    <s v="Caja 4 Unidades"/>
    <s v="FRIO"/>
    <s v="NFS"/>
    <n v="8556"/>
    <x v="1"/>
    <n v="12760"/>
    <n v="-1"/>
    <s v="ACTIVO (R)"/>
    <m/>
    <m/>
    <s v=""/>
    <m/>
    <s v="INDICAR PRECIO VTA"/>
    <s v="-"/>
    <e v="#VALUE!"/>
    <n v="2"/>
    <e v="#VALUE!"/>
    <s v="SI"/>
    <n v="0.05"/>
    <s v="NO"/>
  </r>
  <r>
    <n v="150000457"/>
    <s v="150000457FS00"/>
    <s v="150000457-C40"/>
    <x v="3"/>
    <s v="QUESOS Y MANTEQUILLA"/>
    <s v="MANTEQUILLA Y MARGARINA"/>
    <s v="MANTEQUILLA C/SAL SOPROLE 250 G "/>
    <s v="UN"/>
    <s v="C40"/>
    <s v="Caja 40 Unidades"/>
    <s v="FRIO"/>
    <s v="NFS"/>
    <n v="72150"/>
    <x v="1"/>
    <n v="99600"/>
    <n v="-1"/>
    <s v="ACTIVO"/>
    <m/>
    <m/>
    <s v=""/>
    <m/>
    <s v="INDICAR PRECIO VTA"/>
    <s v="-"/>
    <e v="#VALUE!"/>
    <n v="10"/>
    <e v="#VALUE!"/>
    <s v="SI"/>
    <n v="0.08"/>
    <s v="NO"/>
  </r>
  <r>
    <n v="104534930"/>
    <s v="104534930FS00"/>
    <s v="104534930-KG"/>
    <x v="3"/>
    <s v="PESCADOS Y MARISCOS"/>
    <s v="PESCADOS"/>
    <s v="PULPO DEL NORTE 0,8-1KG BOLSA CONG "/>
    <s v="KG"/>
    <s v="KG"/>
    <s v="Kilogramo"/>
    <s v="CONGELADOS"/>
    <s v="NFS"/>
    <n v="9900"/>
    <x v="1"/>
    <n v="10990"/>
    <n v="-1"/>
    <s v="NPI"/>
    <m/>
    <m/>
    <s v=""/>
    <m/>
    <s v="INDICAR PRECIO VTA"/>
    <s v="-"/>
    <e v="#VALUE!"/>
    <n v="1.3"/>
    <e v="#VALUE!"/>
    <s v="SI"/>
    <n v="0.1"/>
    <s v="NO"/>
  </r>
  <r>
    <n v="150001914"/>
    <s v="150001914FS00"/>
    <s v="150001914-C06"/>
    <x v="3"/>
    <s v="JAMONES Y CECINAS"/>
    <s v="EMBUTIDOS Y FIAMBRES"/>
    <s v="SALCHICHA DE PAVO PF 1 KG 20 UDS. "/>
    <s v="UN"/>
    <s v="C06"/>
    <s v="Caja 6 Unidades"/>
    <s v="FRIO"/>
    <s v="NFS"/>
    <n v="14299.98"/>
    <x v="1"/>
    <n v="20700"/>
    <n v="-1"/>
    <s v="ACTIVO"/>
    <m/>
    <m/>
    <s v=""/>
    <m/>
    <s v="INDICAR PRECIO VTA"/>
    <s v="-"/>
    <e v="#VALUE!"/>
    <n v="6"/>
    <e v="#VALUE!"/>
    <s v="SI"/>
    <n v="0.1"/>
    <s v="NO"/>
  </r>
  <r>
    <n v="103601720"/>
    <s v="103601720FS00"/>
    <s v="103601720-KG"/>
    <x v="3"/>
    <s v="JAMONES Y CECINAS"/>
    <s v="JAMONES COCIDOS"/>
    <s v="JAMON PIERNA ACARAMELADO PIEZA 7 KG "/>
    <s v="KG"/>
    <s v="KG"/>
    <s v="Kilogramo"/>
    <s v="FRIO"/>
    <s v="NFS"/>
    <n v="5189.93"/>
    <x v="1"/>
    <n v="7290"/>
    <n v="-1"/>
    <s v="ACTIVO"/>
    <m/>
    <m/>
    <s v=""/>
    <m/>
    <s v="INDICAR PRECIO VTA"/>
    <s v="-"/>
    <e v="#VALUE!"/>
    <n v="1"/>
    <e v="#VALUE!"/>
    <s v="NO"/>
    <n v="0.1"/>
    <s v="NO"/>
  </r>
  <r>
    <n v="150001020"/>
    <s v="150001020FS00"/>
    <s v="150001020-D16"/>
    <x v="3"/>
    <s v="JAMONES Y CECINAS"/>
    <s v="EMBUTIDOS Y FIAMBRES"/>
    <s v="PATE DE TERNERA SJ 125 G 16 UDS "/>
    <s v="UN"/>
    <s v="D16"/>
    <s v="Display 16 Unidades"/>
    <s v="FRIO"/>
    <s v="NFS"/>
    <n v="5367.46"/>
    <x v="1"/>
    <n v="7680"/>
    <n v="-1"/>
    <s v="ACTIVO"/>
    <m/>
    <m/>
    <s v=""/>
    <m/>
    <s v="INDICAR PRECIO VTA"/>
    <s v="-"/>
    <e v="#VALUE!"/>
    <n v="2"/>
    <e v="#VALUE!"/>
    <s v="NO"/>
    <n v="0.06"/>
    <s v="NO"/>
  </r>
  <r>
    <n v="150001994"/>
    <s v="150001994FS00"/>
    <s v="150001994-KG"/>
    <x v="3"/>
    <s v="CERDO"/>
    <s v="PULPAS"/>
    <s v="PULPA PIERNA CERDO 1/16 IWP BRASIL 7 KG "/>
    <s v="KG"/>
    <s v="KG"/>
    <s v="Kilogramo"/>
    <s v="CONGELADOS"/>
    <s v="NFS"/>
    <n v="2404.4499999999998"/>
    <x v="2"/>
    <n v="3590"/>
    <n v="-1"/>
    <s v="ACTIVO (M)"/>
    <s v="VIAS DESCONTINUACION"/>
    <m/>
    <s v="HASTA AGOTAR STOCK"/>
    <m/>
    <s v="INDICAR PRECIO VTA"/>
    <s v="-"/>
    <e v="#VALUE!"/>
    <n v="1"/>
    <e v="#VALUE!"/>
    <s v="NO"/>
    <n v="0.1"/>
    <s v="NO"/>
  </r>
  <r>
    <n v="150001862"/>
    <s v="150001862FS00"/>
    <s v="150001862-C40"/>
    <x v="3"/>
    <s v="QUESOS Y MANTEQUILLA"/>
    <s v="MANTEQUILLA Y MARGARINA"/>
    <s v="MANTEQUILLA C/SAL LOS ALERCES 250 G "/>
    <s v="UN"/>
    <s v="C40"/>
    <s v="Caja 40 Unidades"/>
    <s v="FRIO"/>
    <s v="NFS"/>
    <n v="72879.600000000006"/>
    <x v="0"/>
    <n v="107600"/>
    <n v="-1"/>
    <s v="ACTIVO"/>
    <m/>
    <m/>
    <s v=""/>
    <m/>
    <s v="INDICAR PRECIO VTA"/>
    <s v="-"/>
    <e v="#VALUE!"/>
    <n v="10"/>
    <e v="#VALUE!"/>
    <s v="SI"/>
    <n v="0.08"/>
    <s v="NO"/>
  </r>
  <r>
    <n v="104533540"/>
    <s v="104533540FS00"/>
    <s v="104533540-C12"/>
    <x v="3"/>
    <s v="LACTEOS"/>
    <s v="LECHES"/>
    <s v="LECHE ENTERA SURLAT 1L "/>
    <s v="UN"/>
    <s v="C12"/>
    <s v="Caja 12 Unidades"/>
    <s v="SECO"/>
    <s v="NFS"/>
    <n v="9600"/>
    <x v="1"/>
    <n v="14280"/>
    <n v="-1"/>
    <s v="REEMPLAZO"/>
    <m/>
    <m/>
    <s v=""/>
    <m/>
    <s v="INDICAR PRECIO VTA"/>
    <s v="-"/>
    <e v="#VALUE!"/>
    <n v="12"/>
    <e v="#VALUE!"/>
    <s v="SI"/>
    <n v="0.1"/>
    <s v="NO"/>
  </r>
  <r>
    <n v="104535390"/>
    <s v="104535390FS00"/>
    <s v="104535390-KG"/>
    <x v="3"/>
    <s v="QUESOS Y MANTEQUILLA"/>
    <s v="QUESOS DUROS"/>
    <s v="QUESO GRANA PADANO RUEDA GRANAROLO 39 KG "/>
    <s v="KG"/>
    <s v="KG"/>
    <s v="Kilogramo"/>
    <s v="FRIO"/>
    <s v="NFS"/>
    <n v="12955"/>
    <x v="1"/>
    <n v="16190"/>
    <n v="-1"/>
    <s v="CALZADA"/>
    <m/>
    <m/>
    <s v=""/>
    <m/>
    <s v="INDICAR PRECIO VTA"/>
    <s v="-"/>
    <e v="#VALUE!"/>
    <n v="1"/>
    <e v="#VALUE!"/>
    <s v="SI"/>
    <n v="0.1"/>
    <s v="NO"/>
  </r>
  <r>
    <n v="104535400"/>
    <s v="104535400FS00"/>
    <s v="104535400-KG"/>
    <x v="3"/>
    <s v="QUESOS Y MANTEQUILLA"/>
    <s v="QUESOS DUROS"/>
    <s v="QUESO QUATTROCENTO RUEDA GRANAROLO 38 KG "/>
    <s v="KG"/>
    <s v="KG"/>
    <s v="Kilogramo"/>
    <s v="FRIO"/>
    <s v="NFS"/>
    <n v="11880"/>
    <x v="1"/>
    <n v="14990"/>
    <n v="-1"/>
    <s v="CALZADA"/>
    <m/>
    <m/>
    <s v=""/>
    <m/>
    <s v="INDICAR PRECIO VTA"/>
    <s v="-"/>
    <e v="#VALUE!"/>
    <n v="1"/>
    <e v="#VALUE!"/>
    <s v="SI"/>
    <n v="0.11"/>
    <s v="NO"/>
  </r>
  <r>
    <n v="104532120"/>
    <s v="104532120FS00"/>
    <s v="104532120-C30"/>
    <x v="3"/>
    <s v="LACTEOS"/>
    <s v="LECHES"/>
    <s v="LECHE CHOCOLATE SOPROLE 200 ML "/>
    <s v="UN"/>
    <s v="C30"/>
    <s v="Caja 30 Unidades"/>
    <s v="SECO"/>
    <s v="NFS"/>
    <n v="8550"/>
    <x v="1"/>
    <n v="12600"/>
    <n v="-1"/>
    <s v="ACTIVO (R)"/>
    <m/>
    <m/>
    <s v=""/>
    <m/>
    <s v="INDICAR PRECIO VTA"/>
    <s v="-"/>
    <e v="#VALUE!"/>
    <n v="6"/>
    <e v="#VALUE!"/>
    <s v="NO"/>
    <n v="0.1"/>
    <s v="NO"/>
  </r>
  <r>
    <n v="104532110"/>
    <s v="104532110FS00"/>
    <s v="104532110-C30"/>
    <x v="3"/>
    <s v="LACTEOS"/>
    <s v="LECHES"/>
    <s v="LECHE FRUTILLA SOPROLE 200 ML "/>
    <s v="UN"/>
    <s v="C30"/>
    <s v="Caja 30 Unidades"/>
    <s v="SECO"/>
    <s v="NFS"/>
    <n v="8550"/>
    <x v="1"/>
    <n v="12600"/>
    <n v="-1"/>
    <s v="ACTIVO (R)"/>
    <m/>
    <m/>
    <s v=""/>
    <m/>
    <s v="INDICAR PRECIO VTA"/>
    <s v="-"/>
    <e v="#VALUE!"/>
    <n v="6"/>
    <e v="#VALUE!"/>
    <s v="NO"/>
    <n v="0.1"/>
    <s v="NO"/>
  </r>
  <r>
    <n v="104535060"/>
    <s v="104535060FS00"/>
    <s v="104535060-C06"/>
    <x v="3"/>
    <s v="QUESOS Y MANTEQUILLA"/>
    <s v="QUESOS BLANDOS"/>
    <s v="QUESO MOZZARELLA CRUMBLE IQF 2 KG "/>
    <s v="UN"/>
    <s v="C06"/>
    <s v="Caja 6 Unidades"/>
    <s v="CONGELADOS"/>
    <s v="NFS"/>
    <n v="103326"/>
    <x v="1"/>
    <n v="121200"/>
    <n v="-1"/>
    <s v="ACTIVO"/>
    <m/>
    <m/>
    <s v=""/>
    <m/>
    <s v="INDICAR PRECIO VTA"/>
    <s v="-"/>
    <e v="#VALUE!"/>
    <n v="12"/>
    <e v="#VALUE!"/>
    <s v="SI"/>
    <n v="0.05"/>
    <s v="NO"/>
  </r>
  <r>
    <n v="104519930"/>
    <s v="104519930FS00"/>
    <s v="104519930-KG"/>
    <x v="3"/>
    <s v="QUESOS Y MANTEQUILLA"/>
    <s v="QUESOS SEMI DUROS"/>
    <s v="QUESO GAUDA MOLFINO 3,9 KG "/>
    <s v="KG"/>
    <s v="KG"/>
    <s v="Kilogramo"/>
    <s v="FRIO"/>
    <s v="IFS"/>
    <n v="3661.91"/>
    <x v="1"/>
    <n v="6190"/>
    <n v="-1"/>
    <s v="ACTIVO"/>
    <m/>
    <m/>
    <s v=""/>
    <m/>
    <s v="INDICAR PRECIO VTA"/>
    <s v="-"/>
    <e v="#VALUE!"/>
    <n v="1"/>
    <e v="#VALUE!"/>
    <s v="SI"/>
    <n v="0.13"/>
    <s v="NO"/>
  </r>
  <r>
    <n v="104532640"/>
    <s v="104532640FS00"/>
    <s v="104532640-KG"/>
    <x v="3"/>
    <s v="JAMONES Y CECINAS"/>
    <s v="JAMONES CURADOS"/>
    <s v="CENTRO JAMON SERRANO GRAN RESERVA "/>
    <s v="KG"/>
    <s v="KG"/>
    <s v="Kilogramo"/>
    <s v="FRIO"/>
    <s v="IFS"/>
    <n v="11523"/>
    <x v="2"/>
    <n v="18900"/>
    <n v="-1"/>
    <s v="VIAS DESCONTINUACION"/>
    <s v="VIAS DESCONTINUACION"/>
    <m/>
    <s v="HASTA AGOTAR STOCK"/>
    <m/>
    <s v="INDICAR PRECIO VTA"/>
    <s v="-"/>
    <e v="#VALUE!"/>
    <n v="1"/>
    <e v="#VALUE!"/>
    <s v="SI"/>
    <n v="0.1"/>
    <s v="NO"/>
  </r>
  <r>
    <n v="104534220"/>
    <s v="104534220FS00"/>
    <s v="104534220-C08"/>
    <x v="3"/>
    <s v="JAMONES Y CECINAS"/>
    <s v="JAMONES COCIDOS"/>
    <s v=" JAMON SERRANO LAMINADO 500 GR"/>
    <s v="UN"/>
    <s v="C08"/>
    <s v="Caja 8 Unidades"/>
    <s v="FRIO"/>
    <s v="IFS"/>
    <n v="44848"/>
    <x v="1"/>
    <n v="87920"/>
    <n v="-1"/>
    <s v="ACTIVO (R)"/>
    <m/>
    <m/>
    <s v=""/>
    <m/>
    <s v="INDICAR PRECIO VTA"/>
    <s v="-"/>
    <e v="#VALUE!"/>
    <n v="4"/>
    <e v="#VALUE!"/>
    <s v="SI"/>
    <n v="0.12"/>
    <s v="NO"/>
  </r>
  <r>
    <n v="104532620"/>
    <s v="104532620FS00"/>
    <s v="104532620-C03"/>
    <x v="3"/>
    <s v="ACEITES Y VINAGRES"/>
    <s v="ACEITES DE OLIVA"/>
    <s v="ACEITE DE OLIVA MAGNUM J.LLORENS 1,5 LT "/>
    <s v="UN"/>
    <s v="C03"/>
    <s v="Caja 3 Unidades"/>
    <s v="SECO"/>
    <s v="IFS"/>
    <n v="62571"/>
    <x v="2"/>
    <n v="75605"/>
    <n v="-1"/>
    <s v="VIAS DESCONTINUACION"/>
    <s v="VIAS DESCONTINUACION"/>
    <m/>
    <s v="HASTA AGOTAR STOCK"/>
    <m/>
    <s v="INDICAR PRECIO VTA"/>
    <s v="-"/>
    <e v="#VALUE!"/>
    <n v="4.1100000000000003"/>
    <e v="#VALUE!"/>
    <s v="SI"/>
    <n v="0.13"/>
    <s v="NO"/>
  </r>
  <r>
    <n v="104531380"/>
    <s v="104531380FS00"/>
    <s v="104531380-C25"/>
    <x v="3"/>
    <s v="ELABORADOS CARNICOS CRUDOS"/>
    <s v="ELABORADOS CERDO"/>
    <s v="LOMITO DE CERDO FLOW PACK 120 G "/>
    <s v="UN"/>
    <s v="C25"/>
    <s v="Caja 25 Unidades"/>
    <s v="CONGELADOS"/>
    <s v="NFS"/>
    <n v="8375"/>
    <x v="1"/>
    <n v="11970"/>
    <n v="-1"/>
    <s v="ACTIVO (R)"/>
    <m/>
    <m/>
    <s v=""/>
    <m/>
    <s v="INDICAR PRECIO VTA"/>
    <s v="-"/>
    <e v="#VALUE!"/>
    <n v="3"/>
    <e v="#VALUE!"/>
    <s v="SI"/>
    <n v="0.14000000000000001"/>
    <s v="NO"/>
  </r>
  <r>
    <n v="150001938"/>
    <s v="150001938FS00"/>
    <s v="150001938-C05"/>
    <x v="3"/>
    <s v="PESCADOS Y MARISCOS"/>
    <s v="PESCADOS"/>
    <s v="MERLUZA C/P S/E  1 KG 120-170G IMPORTADA "/>
    <s v="UN"/>
    <s v="C05"/>
    <s v="Caja 5 Unidades"/>
    <s v="CONGELADOS"/>
    <s v="IFS"/>
    <n v="11993.599999999999"/>
    <x v="1"/>
    <n v="18250"/>
    <n v="-1"/>
    <s v="ACTIVO"/>
    <m/>
    <m/>
    <s v=""/>
    <m/>
    <s v="INDICAR PRECIO VTA"/>
    <s v="-"/>
    <e v="#VALUE!"/>
    <n v="5"/>
    <e v="#VALUE!"/>
    <s v="SI"/>
    <n v="7.0000000000000007E-2"/>
    <s v="NO"/>
  </r>
  <r>
    <n v="104534320"/>
    <s v="104534320FS00"/>
    <s v="104534320-C48"/>
    <x v="3"/>
    <s v="LACTEOS"/>
    <s v="YOGHURT"/>
    <s v="YOGHURT LOS ALERCES BATIDO FRUTILLA 125G "/>
    <s v="UN"/>
    <s v="C48"/>
    <s v="Caja 48 Unidades"/>
    <s v="FRIO"/>
    <s v="NFS"/>
    <n v="6816"/>
    <x v="0"/>
    <n v="9600"/>
    <n v="-1"/>
    <s v="ACTIVO (R)"/>
    <m/>
    <m/>
    <s v=""/>
    <m/>
    <s v="INDICAR PRECIO VTA"/>
    <s v="-"/>
    <e v="#VALUE!"/>
    <n v="6"/>
    <e v="#VALUE!"/>
    <s v="SI"/>
    <n v="0.08"/>
    <s v="NO"/>
  </r>
  <r>
    <n v="104534330"/>
    <s v="104534330FS00"/>
    <s v="104534330-C48"/>
    <x v="3"/>
    <s v="LACTEOS"/>
    <s v="YOGHURT"/>
    <s v="YOGHURT LOS ALERCES BATIDO VAINILLA 125G "/>
    <s v="UN"/>
    <s v="C48"/>
    <s v="Caja 48 Unidades"/>
    <s v="FRIO"/>
    <s v="NFS"/>
    <n v="6816"/>
    <x v="0"/>
    <n v="9600"/>
    <n v="-1"/>
    <s v="ACTIVO (R)"/>
    <m/>
    <m/>
    <s v=""/>
    <m/>
    <s v="INDICAR PRECIO VTA"/>
    <s v="-"/>
    <e v="#VALUE!"/>
    <n v="6"/>
    <e v="#VALUE!"/>
    <s v="SI"/>
    <n v="0.08"/>
    <s v="NO"/>
  </r>
  <r>
    <n v="104535300"/>
    <s v="104535300FS00"/>
    <s v="104535300-KG"/>
    <x v="3"/>
    <s v="QUESOS Y MANTEQUILLA"/>
    <s v="QUESOS DUROS"/>
    <s v="QUESO GRANA PADANO GRANAROLO KG "/>
    <s v="KG"/>
    <s v="KG"/>
    <s v="Kilogramo"/>
    <s v="FRIO"/>
    <s v="NFS"/>
    <n v="14000"/>
    <x v="1"/>
    <n v="16900"/>
    <n v="-1"/>
    <s v="ACTIVO"/>
    <m/>
    <m/>
    <s v=""/>
    <m/>
    <s v="INDICAR PRECIO VTA"/>
    <s v="-"/>
    <e v="#VALUE!"/>
    <n v="1"/>
    <e v="#VALUE!"/>
    <s v="NO"/>
    <n v="7.0000000000000007E-2"/>
    <s v="NO"/>
  </r>
  <r>
    <n v="150002013"/>
    <s v="150002013FS00"/>
    <s v="150002013-C04"/>
    <x v="3"/>
    <s v="JAMONES Y CECINAS"/>
    <s v="JAMONES COCIDOS"/>
    <s v="JAMON SANDWICH LAMINADO PF 500 G "/>
    <s v="UN"/>
    <s v="C04"/>
    <s v="Caja 4 Unidades"/>
    <s v="FRIO"/>
    <s v="NFS"/>
    <n v="7093.48"/>
    <x v="1"/>
    <n v="9560"/>
    <n v="-1"/>
    <s v="ACTIVO"/>
    <m/>
    <m/>
    <s v=""/>
    <m/>
    <s v="INDICAR PRECIO VTA"/>
    <s v="-"/>
    <e v="#VALUE!"/>
    <n v="2"/>
    <e v="#VALUE!"/>
    <s v="SI"/>
    <n v="0.1"/>
    <s v="NO"/>
  </r>
  <r>
    <n v="150002000"/>
    <s v="150002000FS00"/>
    <s v="150002000-KG"/>
    <x v="3"/>
    <s v="QUESOS Y MANTEQUILLA"/>
    <s v="QUESOS SEMI DUROS"/>
    <s v="DESP QUESO GAUDA VACIO NACIONAL "/>
    <s v="KG"/>
    <s v="KG"/>
    <s v="Kilogramo"/>
    <s v="FRIO"/>
    <s v="NFS"/>
    <n v="3200"/>
    <x v="1"/>
    <n v="4400"/>
    <n v="-1"/>
    <s v="ACTIVO (M)"/>
    <m/>
    <m/>
    <s v=""/>
    <m/>
    <s v="INDICAR PRECIO VTA"/>
    <s v="-"/>
    <e v="#VALUE!"/>
    <n v="1"/>
    <e v="#VALUE!"/>
    <s v="NO"/>
    <n v="0.15"/>
    <s v="NO"/>
  </r>
  <r>
    <n v="150002001"/>
    <s v="150002001FS00"/>
    <s v="150002001-KG"/>
    <x v="3"/>
    <s v="QUESOS Y MANTEQUILLA"/>
    <s v="QUESOS SEMI DUROS"/>
    <s v="DESP QUESO MOZZARELLA IVP NACIONAL "/>
    <s v="KG"/>
    <s v="KG"/>
    <s v="Kilogramo"/>
    <s v="FRIO"/>
    <s v="NFS"/>
    <n v="3000"/>
    <x v="1"/>
    <n v="4300"/>
    <n v="-1"/>
    <s v="ACTIVO (M)"/>
    <m/>
    <m/>
    <s v=""/>
    <m/>
    <s v="INDICAR PRECIO VTA"/>
    <s v="-"/>
    <e v="#VALUE!"/>
    <n v="1"/>
    <e v="#VALUE!"/>
    <s v="NO"/>
    <n v="0.15"/>
    <s v="NO"/>
  </r>
  <r>
    <n v="104515390"/>
    <s v="104515390FS00"/>
    <s v="104515390-KG"/>
    <x v="3"/>
    <s v="CORDERO"/>
    <s v="PORCIONADOS"/>
    <s v="CORDERO GARRON DELANTERO "/>
    <s v="KG"/>
    <s v="KG"/>
    <s v="Kilogramo"/>
    <s v="CONGELADOS"/>
    <s v="NFS"/>
    <n v="10450"/>
    <x v="1"/>
    <n v="14900"/>
    <n v="-1"/>
    <s v="CALZADA"/>
    <m/>
    <m/>
    <s v=""/>
    <m/>
    <s v="INDICAR PRECIO VTA"/>
    <s v="-"/>
    <e v="#VALUE!"/>
    <n v="1"/>
    <e v="#VALUE!"/>
    <s v="NO"/>
    <n v="7.0000000000000007E-2"/>
    <s v="NO"/>
  </r>
  <r>
    <n v="150001936"/>
    <s v="150001936FS00"/>
    <s v="150001936-C10"/>
    <x v="3"/>
    <s v="PESCADOS Y MARISCOS"/>
    <s v="MARISCOS Y MOLUSCOS"/>
    <s v="ANILLOS CALAMAR IQF 1KG IMPORTADO "/>
    <s v="UN"/>
    <s v="C10"/>
    <s v="Caja 10 Unidades"/>
    <s v="CONGELADOS"/>
    <s v="NFS"/>
    <n v="38200.9"/>
    <x v="1"/>
    <n v="63900"/>
    <n v="-1"/>
    <s v="ACTIVO (AS)"/>
    <m/>
    <m/>
    <s v=""/>
    <m/>
    <s v="INDICAR PRECIO VTA"/>
    <s v="-"/>
    <e v="#VALUE!"/>
    <n v="10"/>
    <e v="#VALUE!"/>
    <s v="SI"/>
    <n v="0.08"/>
    <s v="NO"/>
  </r>
  <r>
    <n v="104534310"/>
    <s v="104534310FS00"/>
    <s v="104534310-C48"/>
    <x v="3"/>
    <s v="LACTEOS"/>
    <s v="YOGHURT"/>
    <s v="YOGHURT LOS ALERCES BATIDO DAMASCO 125 G "/>
    <s v="UN"/>
    <s v="C48"/>
    <s v="Caja 48 Unidades"/>
    <s v="FRIO"/>
    <s v="NFS"/>
    <n v="6816"/>
    <x v="0"/>
    <n v="9600"/>
    <n v="-1"/>
    <s v="ACTIVO (R)"/>
    <m/>
    <m/>
    <s v=""/>
    <m/>
    <s v="INDICAR PRECIO VTA"/>
    <s v="-"/>
    <e v="#VALUE!"/>
    <n v="6"/>
    <e v="#VALUE!"/>
    <s v="SI"/>
    <n v="0.08"/>
    <s v="NO"/>
  </r>
  <r>
    <n v="104532660"/>
    <s v="104532660FS00"/>
    <s v="104532660-UN"/>
    <x v="3"/>
    <s v="JAMONES Y CECINAS"/>
    <s v="ACCESORIOS"/>
    <s v="JAMONERA PREMIUM J.LLORENS UN "/>
    <s v="UN"/>
    <s v="UN"/>
    <s v="Unidad"/>
    <s v="SECO"/>
    <s v="IFS"/>
    <n v="76279"/>
    <x v="2"/>
    <n v="31410"/>
    <n v="-1"/>
    <s v="VIAS DESCONTINUACION"/>
    <s v="VIAS DESCONTINUACION"/>
    <m/>
    <s v="HASTA AGOTAR STOCK"/>
    <m/>
    <s v="INDICAR PRECIO VTA"/>
    <s v="-"/>
    <e v="#VALUE!"/>
    <n v="4"/>
    <e v="#VALUE!"/>
    <s v="SI"/>
    <n v="0.1"/>
    <s v="NO"/>
  </r>
  <r>
    <n v="104533900"/>
    <s v="104533900FS00"/>
    <s v="104533900-C08"/>
    <x v="3"/>
    <s v="QUESOS Y MANTEQUILLA"/>
    <s v="QUESOS DUROS"/>
    <s v="QUESO MOZZARELLA GRANULADO HACIENDA 1 KG "/>
    <s v="UN"/>
    <s v="C08"/>
    <s v="Caja 8 Unidades"/>
    <s v="FRIO"/>
    <s v="NFS"/>
    <n v="45840"/>
    <x v="1"/>
    <n v="63120"/>
    <n v="-1"/>
    <s v="ACTIVO"/>
    <m/>
    <m/>
    <s v=""/>
    <m/>
    <s v="INDICAR PRECIO VTA"/>
    <s v="-"/>
    <e v="#VALUE!"/>
    <n v="8"/>
    <e v="#VALUE!"/>
    <s v="SI"/>
    <n v="0.1"/>
    <s v="NO"/>
  </r>
  <r>
    <n v="150000006"/>
    <s v="150000006FS00"/>
    <s v="150000006-C20"/>
    <x v="3"/>
    <s v="LACTEOS"/>
    <s v="LECHES"/>
    <s v="LECHE POLVO 26% MG COLUN 900 G "/>
    <s v="UN"/>
    <s v="C20"/>
    <s v="Caja 20 Unidades"/>
    <s v="SECO"/>
    <s v="NFS"/>
    <n v="96200"/>
    <x v="0"/>
    <n v="135800"/>
    <n v="-1"/>
    <s v="VIAS DESCONTINUACION"/>
    <m/>
    <m/>
    <s v=""/>
    <m/>
    <s v="INDICAR PRECIO VTA"/>
    <s v="-"/>
    <e v="#VALUE!"/>
    <n v="18"/>
    <e v="#VALUE!"/>
    <s v="SI"/>
    <n v="7.0000000000000007E-2"/>
    <s v="NO"/>
  </r>
  <r>
    <n v="104532370"/>
    <s v="104532370FS00"/>
    <s v="104532370-UN"/>
    <x v="3"/>
    <s v="JAMONES Y CECINAS"/>
    <s v="EMBUTIDOS Y FIAMBRES"/>
    <s v="PRIETA A LA CHILENA PF 1 KG "/>
    <s v="UN"/>
    <s v="UN"/>
    <s v="Unidad"/>
    <s v="FRIO"/>
    <s v="NFS"/>
    <n v="2550"/>
    <x v="1"/>
    <n v="3650"/>
    <n v="-1"/>
    <s v="ACTIVO (R)"/>
    <m/>
    <m/>
    <s v=""/>
    <m/>
    <s v="INDICAR PRECIO VTA"/>
    <s v="-"/>
    <e v="#VALUE!"/>
    <n v="1"/>
    <e v="#VALUE!"/>
    <s v="NO"/>
    <n v="0.08"/>
    <s v="NO"/>
  </r>
  <r>
    <n v="104525830"/>
    <s v="104525830FS00"/>
    <s v="104525830-C04"/>
    <x v="3"/>
    <s v="JAMONES Y CECINAS"/>
    <s v="TOCINOS"/>
    <s v="TOCINO AHUMADO PREFERIDA CORTADO 500 G "/>
    <s v="UN"/>
    <s v="C04"/>
    <s v="Caja 4 Unidades"/>
    <s v="FRIO"/>
    <s v="NFS"/>
    <n v="14780"/>
    <x v="1"/>
    <n v="22900"/>
    <n v="-1"/>
    <s v="ACTIVO"/>
    <m/>
    <m/>
    <s v=""/>
    <m/>
    <s v="INDICAR PRECIO VTA"/>
    <s v="-"/>
    <e v="#VALUE!"/>
    <n v="2"/>
    <e v="#VALUE!"/>
    <s v="SI"/>
    <n v="0.08"/>
    <s v="NO"/>
  </r>
  <r>
    <n v="104528740"/>
    <s v="104528740FS00"/>
    <s v="104528740-UN"/>
    <x v="3"/>
    <s v="JAMONES Y CECINAS"/>
    <s v="EMBUTIDOS Y FIAMBRES"/>
    <s v="SALAME ITALIANO LAMINAD SAN JORGE 1,6 KG "/>
    <s v="UN"/>
    <s v="UN"/>
    <s v="Unidad"/>
    <s v="FRIO"/>
    <s v="NFS"/>
    <n v="11280"/>
    <x v="1"/>
    <n v="15040"/>
    <n v="-1"/>
    <s v="ACTIVO (R)"/>
    <m/>
    <m/>
    <s v=""/>
    <m/>
    <s v="INDICAR PRECIO VTA"/>
    <s v="-"/>
    <e v="#VALUE!"/>
    <n v="1.6"/>
    <e v="#VALUE!"/>
    <s v="NO"/>
    <n v="0.05"/>
    <s v="NO"/>
  </r>
  <r>
    <n v="104520470"/>
    <s v="104520470FS00"/>
    <s v="104520470-CJ"/>
    <x v="3"/>
    <s v="PESCADOS Y MARISCOS"/>
    <s v="PESCADOS"/>
    <s v="SALMON PORCION S/P 5 KG 170-200G CONG "/>
    <s v="KG"/>
    <s v="CJ"/>
    <s v="Caja"/>
    <s v="CONGELADOS"/>
    <s v="NFS"/>
    <n v="65970"/>
    <x v="1"/>
    <n v="84500"/>
    <n v="-1"/>
    <s v="ACTIVO"/>
    <m/>
    <m/>
    <s v=""/>
    <m/>
    <s v="INDICAR PRECIO VTA"/>
    <s v="-"/>
    <e v="#VALUE!"/>
    <n v="5"/>
    <e v="#VALUE!"/>
    <s v="NO"/>
    <n v="7.0000000000000007E-2"/>
    <s v="NO"/>
  </r>
  <r>
    <n v="104528170"/>
    <s v="104528170FS00"/>
    <s v="104528170-C10"/>
    <x v="3"/>
    <s v="PESCADOS Y MARISCOS"/>
    <s v="PESCADOS"/>
    <s v="SALMON AHUMADO RECORTE  500G CONG "/>
    <s v="UN"/>
    <s v="C10"/>
    <s v="Caja 10 Unidades"/>
    <s v="CONGELADOS"/>
    <s v="NFS"/>
    <n v="47500"/>
    <x v="1"/>
    <n v="75900"/>
    <n v="-1"/>
    <s v="ACTIVO"/>
    <m/>
    <m/>
    <s v=""/>
    <m/>
    <s v="INDICAR PRECIO VTA"/>
    <s v="-"/>
    <e v="#VALUE!"/>
    <n v="5"/>
    <e v="#VALUE!"/>
    <s v="SI"/>
    <n v="0.1"/>
    <s v="NO"/>
  </r>
  <r>
    <n v="104529670"/>
    <s v="104529670FS00"/>
    <s v="104529670-C06"/>
    <x v="3"/>
    <s v="JAMONES Y CECINAS"/>
    <s v="EMBUTIDOS Y FIAMBRES"/>
    <s v="VIENESAS LA ESPAÑOLA 900 G 20 UDS. "/>
    <s v="UN"/>
    <s v="C06"/>
    <s v="Caja 6 Unidades"/>
    <s v="FRIO"/>
    <s v="NFS"/>
    <n v="11988"/>
    <x v="1"/>
    <n v="16740"/>
    <n v="-1"/>
    <s v="ACTIVO (R)"/>
    <m/>
    <m/>
    <s v=""/>
    <m/>
    <s v="INDICAR PRECIO VTA"/>
    <s v="-"/>
    <e v="#VALUE!"/>
    <n v="5.4"/>
    <e v="#VALUE!"/>
    <s v="SI"/>
    <n v="0.05"/>
    <s v="NO"/>
  </r>
  <r>
    <n v="104516760"/>
    <s v="104516760FS00"/>
    <s v="104516760-C08"/>
    <x v="3"/>
    <s v="ELABORADOS CARNICOS COCIDOS"/>
    <s v="ELABORADOS VACUNO"/>
    <s v="CARNE DESHILACHADA 1 KG "/>
    <s v="UN"/>
    <s v="C08"/>
    <s v="Caja 8 Unidades"/>
    <s v="CONGELADOS"/>
    <s v="NFS"/>
    <n v="60518.080000000002"/>
    <x v="1"/>
    <n v="79200"/>
    <n v="-1"/>
    <s v="ACTIVO"/>
    <m/>
    <m/>
    <s v=""/>
    <m/>
    <s v="INDICAR PRECIO VTA"/>
    <s v="-"/>
    <e v="#VALUE!"/>
    <n v="8"/>
    <e v="#VALUE!"/>
    <s v="SI"/>
    <n v="0.05"/>
    <s v="NO"/>
  </r>
  <r>
    <n v="104343310"/>
    <s v="104343310FS00"/>
    <s v="104343310-KG"/>
    <x v="3"/>
    <s v="ELABORADOS CARNICOS CRUDOS"/>
    <s v="ELABORADOS VACUNO"/>
    <s v="RECORTE CARNE DE VACUNO GRASA WAGYU "/>
    <s v="KG"/>
    <s v="KG"/>
    <s v="Kilogramo"/>
    <s v="CONGELADOS"/>
    <s v="NFS"/>
    <n v="1490.73"/>
    <x v="1"/>
    <n v="2490"/>
    <n v="-1"/>
    <s v="ACTIVO (C)"/>
    <m/>
    <m/>
    <s v=""/>
    <m/>
    <s v="INDICAR PRECIO VTA"/>
    <s v="-"/>
    <e v="#VALUE!"/>
    <n v="1"/>
    <e v="#VALUE!"/>
    <s v="SI"/>
    <n v="0.1"/>
    <s v="NO"/>
  </r>
  <r>
    <n v="104516630"/>
    <s v="104516630FS00"/>
    <s v="104516630-C04"/>
    <x v="3"/>
    <s v="PESCADOS Y MARISCOS"/>
    <s v="CAMARONES"/>
    <s v="CAMARON MARIP APANADO COCO 1,36KG IMPORT "/>
    <s v="UN"/>
    <s v="C04"/>
    <s v="Caja 4 Unidades"/>
    <s v="CONGELADOS"/>
    <s v="IFS"/>
    <n v="39031.72"/>
    <x v="1"/>
    <n v="55360"/>
    <n v="-1"/>
    <s v="ACTIVO"/>
    <m/>
    <m/>
    <s v=""/>
    <m/>
    <s v="INDICAR PRECIO VTA"/>
    <s v="-"/>
    <e v="#VALUE!"/>
    <n v="5.44"/>
    <e v="#VALUE!"/>
    <s v="SI"/>
    <n v="0.08"/>
    <s v="NO"/>
  </r>
  <r>
    <n v="104527650"/>
    <s v="104527650FS00"/>
    <s v="104527650-C04"/>
    <x v="3"/>
    <s v="JAMONES Y CECINAS"/>
    <s v="JAMONES COCIDOS"/>
    <s v="JAMON PIERNA LAMINADO SAN JORGE 500 G "/>
    <s v="UN"/>
    <s v="C04"/>
    <s v="Caja 4 Unidades"/>
    <s v="FRIO"/>
    <s v="NFS"/>
    <n v="11672"/>
    <x v="1"/>
    <n v="14600"/>
    <n v="-1"/>
    <s v="ACTIVO (R)"/>
    <m/>
    <m/>
    <s v=""/>
    <m/>
    <s v="INDICAR PRECIO VTA"/>
    <s v="-"/>
    <e v="#VALUE!"/>
    <n v="2"/>
    <e v="#VALUE!"/>
    <s v="SI"/>
    <n v="0.1"/>
    <s v="NO"/>
  </r>
  <r>
    <n v="104527640"/>
    <s v="104527640FS00"/>
    <s v="104527640-C04"/>
    <x v="3"/>
    <s v="JAMONES Y CECINAS"/>
    <s v="JAMONES COCIDOS"/>
    <s v="JAMON PAVO AHUMADO LAMINADO SJ 500 G "/>
    <s v="UN"/>
    <s v="C04"/>
    <s v="Caja 4 Unidades"/>
    <s v="FRIO"/>
    <s v="NFS"/>
    <n v="17960"/>
    <x v="1"/>
    <n v="23920"/>
    <n v="-1"/>
    <s v="ACTIVO (R)"/>
    <m/>
    <m/>
    <s v=""/>
    <m/>
    <s v="INDICAR PRECIO VTA"/>
    <s v="-"/>
    <e v="#VALUE!"/>
    <n v="2"/>
    <e v="#VALUE!"/>
    <s v="SI"/>
    <n v="0.1"/>
    <s v="NO"/>
  </r>
  <r>
    <n v="104515400"/>
    <s v="104515400FS00"/>
    <s v="104515400-KG"/>
    <x v="3"/>
    <s v="CORDERO"/>
    <s v="PORCIONADOS"/>
    <s v="CORDERO GARRON TRASERO "/>
    <s v="KG"/>
    <s v="KG"/>
    <s v="Kilogramo"/>
    <s v="CONGELADOS"/>
    <s v="NFS"/>
    <n v="10458.18"/>
    <x v="1"/>
    <n v="14900"/>
    <n v="-1"/>
    <s v="CALZADA"/>
    <m/>
    <m/>
    <s v=""/>
    <m/>
    <s v="INDICAR PRECIO VTA"/>
    <s v="-"/>
    <e v="#VALUE!"/>
    <n v="1"/>
    <e v="#VALUE!"/>
    <s v="NO"/>
    <n v="7.0000000000000007E-2"/>
    <s v="NO"/>
  </r>
  <r>
    <n v="104340040"/>
    <s v="104340040FS00"/>
    <s v="104340040-C10"/>
    <x v="3"/>
    <s v="PESCADOS Y MARISCOS"/>
    <s v="CAMARONES"/>
    <s v="CAMARON ECU 26/30 CRUDO C/CASCARA 1 KG "/>
    <s v="KG"/>
    <s v="C10"/>
    <s v="Caja 10 Unidades"/>
    <s v="CONGELADOS"/>
    <s v="IFS"/>
    <n v="59131"/>
    <x v="4"/>
    <n v="84900"/>
    <n v="-1"/>
    <s v="ACTIVO"/>
    <m/>
    <m/>
    <s v=""/>
    <m/>
    <s v="INDICAR PRECIO VTA"/>
    <s v="-"/>
    <e v="#VALUE!"/>
    <n v="10"/>
    <e v="#VALUE!"/>
    <s v="SI"/>
    <n v="0.08"/>
    <s v="NO"/>
  </r>
  <r>
    <n v="104523490"/>
    <s v="104523490FS00"/>
    <s v="104523490-C50"/>
    <x v="3"/>
    <s v="ELABORADOS CARNICOS COCIDOS"/>
    <s v="ELABORADOS VACUNO"/>
    <s v="CARNE MECHADA PORCIONADA 120 G "/>
    <s v="UN"/>
    <s v="C50"/>
    <s v="Caja 50 Unidades"/>
    <s v="CONGELADOS"/>
    <s v="NFS"/>
    <n v="60000"/>
    <x v="1"/>
    <n v="89000"/>
    <n v="-1"/>
    <s v="ACTIVO"/>
    <m/>
    <m/>
    <s v=""/>
    <m/>
    <s v="INDICAR PRECIO VTA"/>
    <s v="-"/>
    <e v="#VALUE!"/>
    <n v="6"/>
    <e v="#VALUE!"/>
    <s v="SI"/>
    <n v="0.08"/>
    <s v="NO"/>
  </r>
  <r>
    <n v="104527570"/>
    <s v="104527570FS00"/>
    <s v="104527570-C04"/>
    <x v="3"/>
    <s v="JAMONES Y CECINAS"/>
    <s v="JAMONES COCIDOS"/>
    <s v="JAMON SANDWICH LAMINADO SAN JORGE 500 G "/>
    <s v="UN"/>
    <s v="C04"/>
    <s v="Caja 4 Unidades"/>
    <s v="FRIO"/>
    <s v="NFS"/>
    <n v="6540"/>
    <x v="1"/>
    <n v="9200"/>
    <n v="-1"/>
    <s v="ACTIVO (R)"/>
    <m/>
    <m/>
    <s v=""/>
    <m/>
    <s v="INDICAR PRECIO VTA"/>
    <s v="-"/>
    <e v="#VALUE!"/>
    <n v="2"/>
    <e v="#VALUE!"/>
    <s v="SI"/>
    <n v="0.1"/>
    <s v="NO"/>
  </r>
  <r>
    <n v="104522670"/>
    <s v="104522670FS00"/>
    <s v="104522670-C01"/>
    <x v="3"/>
    <s v="QUESOS Y MANTEQUILLA"/>
    <s v="QUESOS SEMI DUROS"/>
    <s v="STRING CHEESE LEPRINO 6,8 KG "/>
    <s v="UN"/>
    <s v="C01"/>
    <s v="Caja 1 Unidad"/>
    <s v="CONGELADOS"/>
    <s v="IFS"/>
    <n v="33777"/>
    <x v="1"/>
    <n v="61900"/>
    <n v="-1"/>
    <s v="ACTIVO"/>
    <m/>
    <m/>
    <s v=""/>
    <m/>
    <s v="INDICAR PRECIO VTA"/>
    <s v="-"/>
    <e v="#VALUE!"/>
    <n v="6.8"/>
    <e v="#VALUE!"/>
    <s v="NO"/>
    <n v="0.12"/>
    <s v="NO"/>
  </r>
  <r>
    <n v="150001995"/>
    <s v="150001995FS00"/>
    <s v="150001995-KG"/>
    <x v="3"/>
    <s v="CERDO"/>
    <s v="PULPAS"/>
    <s v="PULPA PIERNA 1/8 IMP 21 KG  "/>
    <s v="KG"/>
    <s v="KG"/>
    <s v="Kilogramo"/>
    <s v="CONGELADOS"/>
    <s v="IFS"/>
    <n v="2500"/>
    <x v="2"/>
    <n v="3490"/>
    <n v="-1"/>
    <s v="NPI (R)"/>
    <s v="VIAS DESCONTINUACION"/>
    <m/>
    <s v="HASTA AGOTAR STOCK"/>
    <m/>
    <s v="INDICAR PRECIO VTA"/>
    <s v="-"/>
    <e v="#VALUE!"/>
    <n v="1"/>
    <e v="#VALUE!"/>
    <s v="NO"/>
    <n v="0.1"/>
    <s v="NO"/>
  </r>
  <r>
    <n v="104523080"/>
    <s v="104523080FS00"/>
    <s v="104523080-C08"/>
    <x v="3"/>
    <s v="ELABORADOS CARNICOS COCIDOS"/>
    <s v="ELABORADOS VACUNO"/>
    <s v="CARNE MECHADA CAMPESTRE 1 KG "/>
    <s v="UN"/>
    <s v="C08"/>
    <s v="Caja 8 Unidades"/>
    <s v="CONGELADOS"/>
    <s v="NFS"/>
    <n v="54528"/>
    <x v="1"/>
    <n v="77520"/>
    <n v="-1"/>
    <s v="ACTIVO"/>
    <m/>
    <m/>
    <s v=""/>
    <m/>
    <s v="INDICAR PRECIO VTA"/>
    <s v="-"/>
    <e v="#VALUE!"/>
    <n v="8"/>
    <e v="#VALUE!"/>
    <s v="SI"/>
    <n v="0.08"/>
    <s v="NO"/>
  </r>
  <r>
    <n v="104529170"/>
    <s v="104529170FS00"/>
    <s v="104529170-C05"/>
    <x v="3"/>
    <s v="PESCADOS Y MARISCOS"/>
    <s v="CAMARONES"/>
    <s v="CAMARON 71/90 CRUDO PEL DESV 1KG IMPORT "/>
    <s v="UN"/>
    <s v="C05"/>
    <s v="Caja 5 Unidades"/>
    <s v="CONGELADOS"/>
    <s v="IFS"/>
    <n v="20850"/>
    <x v="1"/>
    <n v="32950"/>
    <n v="-1"/>
    <s v="ACTIVO"/>
    <m/>
    <m/>
    <s v=""/>
    <m/>
    <s v="INDICAR PRECIO VTA"/>
    <s v="-"/>
    <e v="#VALUE!"/>
    <n v="5"/>
    <e v="#VALUE!"/>
    <s v="SI"/>
    <n v="0.1"/>
    <s v="NO"/>
  </r>
  <r>
    <n v="104340780"/>
    <s v="104340780FS00"/>
    <s v="104340780-C05"/>
    <x v="3"/>
    <s v="PESCADOS Y MARISCOS"/>
    <s v="CAMARONES"/>
    <s v="CAMARON 100/200 COCIDO PEL 1KG IMPORTADO "/>
    <s v="KG"/>
    <s v="C05"/>
    <s v="Caja 5 Unidades"/>
    <s v="CONGELADOS"/>
    <s v="IFS"/>
    <n v="22172.449999999997"/>
    <x v="1"/>
    <n v="32450"/>
    <n v="-1"/>
    <s v="ACTIVO"/>
    <m/>
    <m/>
    <s v=""/>
    <m/>
    <s v="INDICAR PRECIO VTA"/>
    <s v="-"/>
    <e v="#VALUE!"/>
    <n v="5"/>
    <e v="#VALUE!"/>
    <s v="SI"/>
    <n v="0.1"/>
    <s v="NO"/>
  </r>
  <r>
    <n v="104518890"/>
    <s v="104518890FS00"/>
    <s v="104518890-C05"/>
    <x v="3"/>
    <s v="PESCADOS Y MARISCOS"/>
    <s v="MARISCOS Y MOLUSCOS"/>
    <s v="SURTIDO MARISCOS SILVER  1KG IMPORTADO "/>
    <s v="UN"/>
    <s v="C05"/>
    <s v="Caja 5 Unidades"/>
    <s v="CONGELADOS"/>
    <s v="IFS"/>
    <n v="8490.5999999999985"/>
    <x v="4"/>
    <n v="12450"/>
    <n v="-1"/>
    <s v="ACTIVO"/>
    <m/>
    <m/>
    <s v=""/>
    <m/>
    <s v="INDICAR PRECIO VTA"/>
    <s v="-"/>
    <e v="#VALUE!"/>
    <n v="5"/>
    <e v="#VALUE!"/>
    <s v="SI"/>
    <n v="0.08"/>
    <s v="NO"/>
  </r>
  <r>
    <n v="104518870"/>
    <s v="104518870FS00"/>
    <s v="104518870-C05"/>
    <x v="3"/>
    <s v="PESCADOS Y MARISCOS"/>
    <s v="PESCADOS"/>
    <s v="TILAPIA FILETE S/P 1KG 140-200G IMPORTAD "/>
    <s v="UN"/>
    <s v="C05"/>
    <s v="Caja 5 Unidades"/>
    <s v="CONGELADOS"/>
    <s v="IFS"/>
    <n v="19654.900000000001"/>
    <x v="1"/>
    <n v="27500"/>
    <n v="-1"/>
    <s v="ACTIVO"/>
    <m/>
    <m/>
    <s v=""/>
    <m/>
    <s v="INDICAR PRECIO VTA"/>
    <s v="-"/>
    <e v="#VALUE!"/>
    <n v="5"/>
    <e v="#VALUE!"/>
    <s v="SI"/>
    <n v="0.08"/>
    <s v="NO"/>
  </r>
  <r>
    <n v="104520890"/>
    <s v="104520890FS00"/>
    <s v="104520890-CJ"/>
    <x v="3"/>
    <s v="POLLO"/>
    <s v="PECHUGAS"/>
    <s v="PECHUGA POLLO MARINADA S/H LP BRASIL 15K "/>
    <s v="KG"/>
    <s v="CJ"/>
    <s v="Caja"/>
    <s v="CONGELADOS"/>
    <s v="IFS"/>
    <n v="42435"/>
    <x v="2"/>
    <n v="49350"/>
    <n v="-1"/>
    <s v="VIAS DESCONTINUACION"/>
    <s v="VIAS DESCONTINUACION"/>
    <m/>
    <s v="HASTA AGOTAR STOCK"/>
    <m/>
    <s v="INDICAR PRECIO VTA"/>
    <s v="-"/>
    <e v="#VALUE!"/>
    <n v="15"/>
    <e v="#VALUE!"/>
    <s v="NO"/>
    <n v="0.1"/>
    <s v="NO"/>
  </r>
  <r>
    <n v="104518980"/>
    <s v="104518980FS00"/>
    <s v="104518980-C05"/>
    <x v="3"/>
    <s v="PESCADOS Y MARISCOS"/>
    <s v="MARISCOS Y MOLUSCOS"/>
    <s v="SURTIDO MARISCOS GOLD  1KG IMPORTADO "/>
    <s v="UN"/>
    <s v="C05"/>
    <s v="Caja 5 Unidades"/>
    <s v="CONGELADOS"/>
    <s v="IFS"/>
    <n v="10447.85"/>
    <x v="4"/>
    <n v="14950"/>
    <n v="-1"/>
    <s v="ACTIVO"/>
    <m/>
    <m/>
    <s v=""/>
    <m/>
    <s v="INDICAR PRECIO VTA"/>
    <s v="-"/>
    <e v="#VALUE!"/>
    <n v="5"/>
    <e v="#VALUE!"/>
    <s v="SI"/>
    <n v="0.1"/>
    <s v="NO"/>
  </r>
  <r>
    <n v="104518900"/>
    <s v="104518900FS00"/>
    <s v="104518900-C05"/>
    <x v="3"/>
    <s v="PESCADOS Y MARISCOS"/>
    <s v="PESCADOS"/>
    <s v="REINETA S/P S/E 1 KG 200-400 G IMPORTDA "/>
    <s v="UN"/>
    <s v="C05"/>
    <s v="Caja 5 Unidades"/>
    <s v="CONGELADOS"/>
    <s v="IFS"/>
    <n v="29185.4"/>
    <x v="1"/>
    <n v="41950"/>
    <n v="-1"/>
    <s v="ACTIVO"/>
    <m/>
    <m/>
    <s v=""/>
    <m/>
    <s v="INDICAR PRECIO VTA"/>
    <s v="-"/>
    <e v="#VALUE!"/>
    <n v="5"/>
    <e v="#VALUE!"/>
    <s v="SI"/>
    <n v="0.15"/>
    <s v="NO"/>
  </r>
  <r>
    <n v="104519290"/>
    <s v="104519290FS00"/>
    <s v="104519290-C05"/>
    <x v="3"/>
    <s v="PESCADOS Y MARISCOS"/>
    <s v="CAMARONES"/>
    <s v="CAMARON 36/40 CRUDO PEL DESV 1KG IMPORT "/>
    <s v="KG"/>
    <s v="C05"/>
    <s v="Caja 5 Unidades"/>
    <s v="CONGELADOS"/>
    <s v="IFS"/>
    <n v="23885"/>
    <x v="1"/>
    <n v="37950"/>
    <n v="-1"/>
    <s v="ACTIVO"/>
    <m/>
    <m/>
    <s v=""/>
    <m/>
    <s v="INDICAR PRECIO VTA"/>
    <s v="-"/>
    <e v="#VALUE!"/>
    <n v="5"/>
    <e v="#VALUE!"/>
    <s v="SI"/>
    <n v="0.1"/>
    <s v="NO"/>
  </r>
  <r>
    <n v="104518880"/>
    <s v="104518880FS00"/>
    <s v="104518880-C05"/>
    <x v="3"/>
    <s v="PESCADOS Y MARISCOS"/>
    <s v="PESCADOS"/>
    <s v="PANGASIUS FILETE S/P 1KG 170-220G IMPORT "/>
    <s v="UN"/>
    <s v="C05"/>
    <s v="Caja 5 Unidades"/>
    <s v="CONGELADOS"/>
    <s v="IFS"/>
    <n v="10144.450000000001"/>
    <x v="1"/>
    <n v="14450"/>
    <n v="-1"/>
    <s v="ACTIVO"/>
    <m/>
    <m/>
    <s v=""/>
    <m/>
    <s v="INDICAR PRECIO VTA"/>
    <s v="-"/>
    <e v="#VALUE!"/>
    <n v="5"/>
    <e v="#VALUE!"/>
    <s v="SI"/>
    <n v="0.1"/>
    <s v="NO"/>
  </r>
  <r>
    <n v="104531370"/>
    <s v="104531370FS00"/>
    <s v="104531370-C25"/>
    <x v="3"/>
    <s v="ELABORADOS CARNICOS CRUDOS"/>
    <s v="ELABORADOS VACUNO"/>
    <s v="CHURRASCO VACUNO FLOW PACK 120 G "/>
    <s v="UN"/>
    <s v="C25"/>
    <s v="Caja 25 Unidades"/>
    <s v="CONGELADOS"/>
    <s v="NFS"/>
    <n v="10950"/>
    <x v="1"/>
    <n v="15570"/>
    <n v="-1"/>
    <s v="ACTIVO (R)"/>
    <m/>
    <m/>
    <s v=""/>
    <m/>
    <s v="INDICAR PRECIO VTA"/>
    <s v="-"/>
    <e v="#VALUE!"/>
    <n v="3"/>
    <e v="#VALUE!"/>
    <s v="SI"/>
    <n v="0.1"/>
    <s v="NO"/>
  </r>
  <r>
    <n v="104519220"/>
    <s v="104519220FS00"/>
    <s v="104519220-C05"/>
    <x v="3"/>
    <s v="ELABORADOS CARNICOS CRUDOS"/>
    <s v="ELABORADOS VACUNO"/>
    <s v="CARNE MOLIDA 4% MG 1 KG "/>
    <s v="UN"/>
    <s v="C05"/>
    <s v="Caja 5 Unidades"/>
    <s v="CONGELADOS"/>
    <s v="NFS"/>
    <n v="25255"/>
    <x v="1"/>
    <n v="36450"/>
    <n v="-1"/>
    <s v="ACTIVO (M)"/>
    <m/>
    <m/>
    <s v=""/>
    <m/>
    <s v="INDICAR PRECIO VTA"/>
    <s v="-"/>
    <e v="#VALUE!"/>
    <n v="5"/>
    <e v="#VALUE!"/>
    <s v="SI"/>
    <n v="0.1"/>
    <s v="NO"/>
  </r>
  <r>
    <n v="104534940"/>
    <s v="104534940FS00"/>
    <s v="104534940-KG"/>
    <x v="3"/>
    <s v="PESCADOS Y MARISCOS"/>
    <s v="PESCADOS"/>
    <s v="PULPO DEL NORTE 1-1,5KG BOLSA CONG "/>
    <s v="KG"/>
    <s v="KG"/>
    <s v="Kilogramo"/>
    <s v="CONGELADOS"/>
    <s v="NFS"/>
    <n v="4006"/>
    <x v="1"/>
    <n v="10990"/>
    <n v="-1"/>
    <s v="NPI"/>
    <m/>
    <m/>
    <s v=""/>
    <m/>
    <s v="INDICAR PRECIO VTA"/>
    <s v="-"/>
    <e v="#VALUE!"/>
    <n v="1"/>
    <e v="#VALUE!"/>
    <s v="SI"/>
    <n v="0.1"/>
    <s v="NO"/>
  </r>
  <r>
    <n v="104534950"/>
    <s v="104534950FS00"/>
    <s v="104534950-KG"/>
    <x v="3"/>
    <s v="PESCADOS Y MARISCOS"/>
    <s v="PESCADOS"/>
    <s v="PULPO DEL NORTE 1,5-2KG BOLSA CONG "/>
    <s v="KG"/>
    <s v="KG"/>
    <s v="Kilogramo"/>
    <s v="CONGELADOS"/>
    <s v="NFS"/>
    <n v="1621"/>
    <x v="1"/>
    <n v="11990"/>
    <n v="-1"/>
    <s v="NPI"/>
    <m/>
    <m/>
    <s v=""/>
    <m/>
    <s v="INDICAR PRECIO VTA"/>
    <s v="-"/>
    <e v="#VALUE!"/>
    <n v="1.75"/>
    <e v="#VALUE!"/>
    <s v="SI"/>
    <n v="0.1"/>
    <s v="NO"/>
  </r>
  <r>
    <n v="104534960"/>
    <s v="104534960FS00"/>
    <s v="104534960-KG"/>
    <x v="3"/>
    <s v="PESCADOS Y MARISCOS"/>
    <s v="PESCADOS"/>
    <s v="PULPO DEL NORTE 2KG UP BOLSA CONG "/>
    <s v="KG"/>
    <s v="KG"/>
    <s v="Kilogramo"/>
    <s v="CONGELADOS"/>
    <s v="NFS"/>
    <n v="5680"/>
    <x v="1"/>
    <n v="12490"/>
    <n v="-1"/>
    <s v="NPI"/>
    <m/>
    <m/>
    <s v=""/>
    <m/>
    <s v="INDICAR PRECIO VTA"/>
    <s v="-"/>
    <e v="#VALUE!"/>
    <n v="2"/>
    <e v="#VALUE!"/>
    <s v="SI"/>
    <n v="0.1"/>
    <s v="NO"/>
  </r>
  <r>
    <n v="104534980"/>
    <s v="104534980FS00"/>
    <s v="104534980-C10"/>
    <x v="3"/>
    <s v="QUESOS Y MANTEQUILLA"/>
    <s v="QUESOS BLANDOS"/>
    <s v="QUESO BURRATA GRANAROLO 250 GR "/>
    <s v="UN"/>
    <s v="C10"/>
    <s v="Caja 10 Unidades"/>
    <s v="CONGELADOS"/>
    <s v="NFS"/>
    <n v="35250"/>
    <x v="1"/>
    <n v="44900"/>
    <n v="-1"/>
    <s v="ACTIVO"/>
    <m/>
    <m/>
    <s v=""/>
    <m/>
    <s v="INDICAR PRECIO VTA"/>
    <s v="-"/>
    <e v="#VALUE!"/>
    <n v="2.5"/>
    <e v="#VALUE!"/>
    <s v="SI"/>
    <n v="0.11"/>
    <s v="NO"/>
  </r>
  <r>
    <n v="104534990"/>
    <s v="104534990FS00"/>
    <s v="104534990-C12"/>
    <x v="3"/>
    <s v="QUESOS Y MANTEQUILLA"/>
    <s v="QUESOS BLANDOS"/>
    <s v="QUESO FETA ROUSSAS GRANAROLO 200 GR "/>
    <s v="UN"/>
    <s v="C12"/>
    <s v="Caja 12 Unidades"/>
    <s v="FRIO"/>
    <s v="NFS"/>
    <n v="28800"/>
    <x v="1"/>
    <n v="40200"/>
    <n v="-1"/>
    <s v="ACTIVO"/>
    <m/>
    <m/>
    <s v=""/>
    <m/>
    <s v="INDICAR PRECIO VTA"/>
    <s v="-"/>
    <e v="#VALUE!"/>
    <n v="2.4"/>
    <e v="#VALUE!"/>
    <s v="SI"/>
    <n v="0.18"/>
    <s v="NO"/>
  </r>
  <r>
    <n v="104535010"/>
    <s v="104535010FS00"/>
    <s v="104535010-C08"/>
    <x v="3"/>
    <s v="QUESOS Y MANTEQUILLA"/>
    <s v="QUESOS BLANDOS"/>
    <s v="QUESO ITALIAN BLUE GRANAROLO 150 GR "/>
    <s v="UN"/>
    <s v="C08"/>
    <s v="Caja 8 Unidades"/>
    <s v="CONGELADOS"/>
    <s v="NFS"/>
    <n v="17400"/>
    <x v="1"/>
    <n v="24088"/>
    <n v="-1"/>
    <s v="ACTIVO"/>
    <m/>
    <m/>
    <s v=""/>
    <m/>
    <s v="INDICAR PRECIO VTA"/>
    <s v="-"/>
    <e v="#VALUE!"/>
    <n v="1.2"/>
    <e v="#VALUE!"/>
    <s v="SI"/>
    <n v="0.18"/>
    <s v="NO"/>
  </r>
  <r>
    <n v="104535020"/>
    <s v="104535020FS00"/>
    <s v="104535020-C12"/>
    <x v="3"/>
    <s v="QUESOS Y MANTEQUILLA"/>
    <s v="QUESOS BLANDOS"/>
    <s v="QUESO MASCARPONE GRANAROLO 500 GR "/>
    <s v="UN"/>
    <s v="C12"/>
    <s v="Caja 12 Unidades"/>
    <s v="FRIO"/>
    <s v="NFS"/>
    <n v="53400"/>
    <x v="1"/>
    <n v="73080"/>
    <n v="-1"/>
    <s v="ACTIVO"/>
    <m/>
    <m/>
    <s v=""/>
    <m/>
    <s v="INDICAR PRECIO VTA"/>
    <s v="-"/>
    <e v="#VALUE!"/>
    <n v="6"/>
    <e v="#VALUE!"/>
    <s v="SI"/>
    <n v="0.14000000000000001"/>
    <s v="NO"/>
  </r>
  <r>
    <n v="104535030"/>
    <s v="104535030FS00"/>
    <s v="104535030-C05"/>
    <x v="3"/>
    <s v="QUESOS Y MANTEQUILLA"/>
    <s v="QUESOS BLANDOS"/>
    <s v="QUESO MOZZARELLA BOCCONCINI MINI 2 KG "/>
    <s v="UN"/>
    <s v="C05"/>
    <s v="Caja 5 Unidades"/>
    <s v="CONGELADOS"/>
    <s v="NFS"/>
    <n v="79530"/>
    <x v="1"/>
    <n v="95000"/>
    <n v="-1"/>
    <s v="ACTIVO"/>
    <m/>
    <m/>
    <s v=""/>
    <m/>
    <s v="INDICAR PRECIO VTA"/>
    <s v="-"/>
    <e v="#VALUE!"/>
    <n v="10"/>
    <e v="#VALUE!"/>
    <s v="SI"/>
    <n v="0.05"/>
    <s v="NO"/>
  </r>
  <r>
    <n v="104535040"/>
    <s v="104535040FS00"/>
    <s v="104535040-C16"/>
    <x v="3"/>
    <s v="QUESOS Y MANTEQUILLA"/>
    <s v="QUESOS BLANDOS"/>
    <s v="QUESO MOZZARELLA BUFALA GRANAROLO 125 GR "/>
    <s v="UN"/>
    <s v="C16"/>
    <s v="Caja 16 Unidades"/>
    <s v="CONGELADOS"/>
    <s v="NFS"/>
    <n v="26304"/>
    <x v="1"/>
    <n v="35040"/>
    <n v="-1"/>
    <s v="ACTIVO"/>
    <m/>
    <m/>
    <s v=""/>
    <m/>
    <s v="INDICAR PRECIO VTA"/>
    <s v="-"/>
    <e v="#VALUE!"/>
    <n v="2.08"/>
    <e v="#VALUE!"/>
    <s v="SI"/>
    <n v="0.1"/>
    <s v="NO"/>
  </r>
  <r>
    <n v="104535050"/>
    <s v="104535050FS00"/>
    <s v="104535050-C12"/>
    <x v="3"/>
    <s v="QUESOS Y MANTEQUILLA"/>
    <s v="QUESOS BLANDOS"/>
    <s v="QUESO MOZZARELLA CILIEGINE BUFALA 125 GR "/>
    <s v="UN"/>
    <s v="C12"/>
    <s v="Caja 12 Unidades"/>
    <s v="CONGELADOS"/>
    <s v="NFS"/>
    <n v="21756"/>
    <x v="1"/>
    <n v="28680"/>
    <n v="-1"/>
    <s v="ACTIVO"/>
    <m/>
    <m/>
    <s v=""/>
    <m/>
    <s v="INDICAR PRECIO VTA"/>
    <s v="-"/>
    <e v="#VALUE!"/>
    <n v="1.56"/>
    <e v="#VALUE!"/>
    <s v="SI"/>
    <n v="0.09"/>
    <s v="NO"/>
  </r>
  <r>
    <n v="104535070"/>
    <s v="104535070FS00"/>
    <s v="104535070-C20"/>
    <x v="3"/>
    <s v="QUESOS Y MANTEQUILLA"/>
    <s v="QUESOS BLANDOS"/>
    <s v="QUESO MOZZARELLA FDL GRANAROLO 125 GR "/>
    <s v="UN"/>
    <s v="C20"/>
    <s v="Caja 20 Unidades"/>
    <s v="CONGELADOS"/>
    <s v="NFS"/>
    <n v="23500"/>
    <x v="1"/>
    <n v="31800"/>
    <n v="-1"/>
    <s v="ACTIVO"/>
    <m/>
    <m/>
    <s v=""/>
    <m/>
    <s v="INDICAR PRECIO VTA"/>
    <s v="-"/>
    <e v="#VALUE!"/>
    <n v="2.6"/>
    <e v="#VALUE!"/>
    <s v="SI"/>
    <n v="0.15"/>
    <s v="NO"/>
  </r>
  <r>
    <n v="104535080"/>
    <s v="104535080FS00"/>
    <s v="104535080-C12"/>
    <x v="3"/>
    <s v="QUESOS Y MANTEQUILLA"/>
    <s v="QUESOS DUROS"/>
    <s v="QUESO PECORINO ROMANO DOP GRANAROLO 150G "/>
    <s v="UN"/>
    <s v="C12"/>
    <s v="Caja 12 Unidades"/>
    <s v="FRIO"/>
    <s v="NFS"/>
    <n v="36000"/>
    <x v="1"/>
    <n v="49500"/>
    <n v="-1"/>
    <s v="ACTIVO"/>
    <m/>
    <m/>
    <s v=""/>
    <m/>
    <s v="INDICAR PRECIO VTA"/>
    <s v="-"/>
    <e v="#VALUE!"/>
    <n v="1.8"/>
    <e v="#VALUE!"/>
    <s v="SI"/>
    <n v="0.17"/>
    <s v="NO"/>
  </r>
  <r>
    <n v="104535090"/>
    <s v="104535090FS00"/>
    <s v="104535090-KG"/>
    <x v="3"/>
    <s v="QUESOS Y MANTEQUILLA"/>
    <s v="QUESOS SEMI DUROS"/>
    <s v="QUESO PROVOLONE GRANAROLO 5 KG "/>
    <s v="KG"/>
    <s v="KG"/>
    <s v="Kilogramo"/>
    <s v="FRIO"/>
    <s v="NFS"/>
    <n v="9950"/>
    <x v="1"/>
    <n v="12500"/>
    <n v="-1"/>
    <s v="ACTIVO"/>
    <m/>
    <m/>
    <s v=""/>
    <m/>
    <s v="INDICAR PRECIO VTA"/>
    <s v="-"/>
    <e v="#VALUE!"/>
    <n v="1"/>
    <e v="#VALUE!"/>
    <s v="NO"/>
    <n v="0.1"/>
    <s v="NO"/>
  </r>
  <r>
    <n v="104535110"/>
    <s v="104535110FS00"/>
    <s v="104535110-C06"/>
    <x v="3"/>
    <s v="QUESOS Y MANTEQUILLA"/>
    <s v="QUESOS BLANDOS"/>
    <s v="QUESO RICOTTA IQF GRANAROLO 2 KG "/>
    <s v="UN"/>
    <s v="C06"/>
    <s v="Caja 6 Unidades"/>
    <s v="CONGELADOS"/>
    <s v="NFS"/>
    <n v="70728"/>
    <x v="1"/>
    <n v="104400"/>
    <n v="-1"/>
    <s v="ACTIVO"/>
    <m/>
    <m/>
    <s v=""/>
    <m/>
    <s v="INDICAR PRECIO VTA"/>
    <s v="-"/>
    <e v="#VALUE!"/>
    <n v="12"/>
    <e v="#VALUE!"/>
    <s v="SI"/>
    <n v="0.16"/>
    <s v="NO"/>
  </r>
  <r>
    <n v="104340790"/>
    <s v="104340790FS00"/>
    <s v="104340790-C05"/>
    <x v="3"/>
    <s v="PESCADOS Y MARISCOS"/>
    <s v="CAMARONES"/>
    <s v="CAMARON 100/200 CRUDO PEL 1KG IMPORTADO "/>
    <s v="KG"/>
    <s v="C05"/>
    <s v="Caja 5 Unidades"/>
    <s v="CONGELADOS"/>
    <s v="IFS"/>
    <n v="19746.55"/>
    <x v="1"/>
    <n v="28450"/>
    <n v="-1"/>
    <s v="ACTIVO"/>
    <m/>
    <m/>
    <s v=""/>
    <m/>
    <s v="INDICAR PRECIO VTA"/>
    <s v="-"/>
    <e v="#VALUE!"/>
    <n v="5"/>
    <e v="#VALUE!"/>
    <s v="SI"/>
    <n v="0.1"/>
    <s v="NO"/>
  </r>
  <r>
    <n v="104341100"/>
    <s v="104341100FS00"/>
    <s v="104341100-CJ"/>
    <x v="3"/>
    <s v="PESCADOS Y MARISCOS"/>
    <s v="PESCADOS"/>
    <s v="SALMON FILETE PRIUM T-D C/P 10 KG CONG "/>
    <s v="KG"/>
    <s v="CJ"/>
    <s v="Caja"/>
    <s v="CONGELADOS"/>
    <s v="NFS"/>
    <n v="97846.7"/>
    <x v="1"/>
    <n v="145000"/>
    <n v="-1"/>
    <s v="ACTIVO"/>
    <m/>
    <m/>
    <s v=""/>
    <m/>
    <s v="INDICAR PRECIO VTA"/>
    <s v="-"/>
    <e v="#VALUE!"/>
    <n v="10"/>
    <e v="#VALUE!"/>
    <s v="SI"/>
    <n v="0.1"/>
    <s v="NO"/>
  </r>
  <r>
    <n v="104519860"/>
    <s v="104519860FS00"/>
    <s v="104519860-C10"/>
    <x v="3"/>
    <s v="PESCADOS Y MARISCOS"/>
    <s v="PESCADOS"/>
    <s v="SALMON AHUMADO LAMINADO 500G CONG "/>
    <s v="UN"/>
    <s v="C10"/>
    <s v="Caja 10 Unidades"/>
    <s v="CONGELADOS"/>
    <s v="NFS"/>
    <n v="71250"/>
    <x v="1"/>
    <n v="103000"/>
    <n v="-1"/>
    <s v="ACTIVO"/>
    <m/>
    <m/>
    <s v=""/>
    <m/>
    <s v="INDICAR PRECIO VTA"/>
    <s v="-"/>
    <e v="#VALUE!"/>
    <n v="5"/>
    <e v="#VALUE!"/>
    <s v="SI"/>
    <n v="0.1"/>
    <s v="NO"/>
  </r>
  <r>
    <n v="150002033"/>
    <s v="150002033FS00"/>
    <s v="150002033-UN"/>
    <x v="3"/>
    <s v="JAMONES Y CECINAS"/>
    <s v="EMBUTIDOS Y FIAMBRES"/>
    <s v="CHORIZO WINTER 1 KG "/>
    <s v="UN"/>
    <s v="UN"/>
    <s v="Unidad"/>
    <s v="FRIO"/>
    <s v="NFS"/>
    <n v="2099.9699999999998"/>
    <x v="1"/>
    <n v="3090"/>
    <n v="-1"/>
    <s v="ACTIVO"/>
    <m/>
    <m/>
    <s v=""/>
    <m/>
    <s v="INDICAR PRECIO VTA"/>
    <s v="-"/>
    <e v="#VALUE!"/>
    <n v="1"/>
    <e v="#VALUE!"/>
    <s v="NO"/>
    <n v="0.05"/>
    <s v="NO"/>
  </r>
  <r>
    <n v="104535100"/>
    <s v="104535100FS00"/>
    <s v="104535100-KG"/>
    <x v="3"/>
    <s v="QUESOS Y MANTEQUILLA"/>
    <s v="QUESOS DUROS"/>
    <s v="QUESO QUATTROCENTO GRANAROLO 1 KG "/>
    <s v="KG"/>
    <s v="KG"/>
    <s v="Kilogramo"/>
    <s v="FRIO"/>
    <s v="NFS"/>
    <n v="12765"/>
    <x v="1"/>
    <n v="15500"/>
    <n v="-1"/>
    <s v="ACTIVO"/>
    <m/>
    <m/>
    <s v=""/>
    <m/>
    <s v="INDICAR PRECIO VTA"/>
    <s v="-"/>
    <e v="#VALUE!"/>
    <n v="1"/>
    <e v="#VALUE!"/>
    <s v="NO"/>
    <n v="0.08"/>
    <s v="NO"/>
  </r>
  <r>
    <n v="105045310"/>
    <s v="105045310FS00"/>
    <s v="105045310-KG"/>
    <x v="3"/>
    <s v="CERDO"/>
    <s v="PORCIONADOS"/>
    <s v="COSTILLAR ST. LOUIS IWP 16 KG 1,0-1,2 KG "/>
    <s v="KG"/>
    <s v="KG"/>
    <s v="Kilogramo"/>
    <s v="CONGELADOS"/>
    <s v="IFS"/>
    <n v="4602.57"/>
    <x v="1"/>
    <n v="6490"/>
    <n v="-1"/>
    <s v="ACTIVO"/>
    <m/>
    <m/>
    <s v=""/>
    <m/>
    <s v="INDICAR PRECIO VTA"/>
    <s v="-"/>
    <e v="#VALUE!"/>
    <n v="1"/>
    <e v="#VALUE!"/>
    <s v="SI"/>
    <n v="0.12"/>
    <s v="NO"/>
  </r>
  <r>
    <n v="105045260"/>
    <s v="105045260FS00"/>
    <s v="105045260-KG"/>
    <x v="3"/>
    <s v="PESCADOS Y MARISCOS"/>
    <s v="PESCADOS"/>
    <s v="ATUN LOMO 2KG CJ 15 KG IMPORTADO "/>
    <s v="KG"/>
    <s v="KG"/>
    <s v="Kilogramo"/>
    <s v="CONGELADOS"/>
    <s v="IFS"/>
    <n v="6299.62"/>
    <x v="1"/>
    <n v="9490"/>
    <n v="-1"/>
    <s v="ACTIVO"/>
    <m/>
    <m/>
    <s v=""/>
    <m/>
    <s v="INDICAR PRECIO VTA"/>
    <s v="-"/>
    <e v="#VALUE!"/>
    <n v="1"/>
    <e v="#VALUE!"/>
    <s v="SI"/>
    <n v="0.08"/>
    <s v="NO"/>
  </r>
  <r>
    <n v="104518920"/>
    <s v="104518920FS00"/>
    <s v="104518920-C05"/>
    <x v="3"/>
    <s v="PESCADOS Y MARISCOS"/>
    <s v="PESCADOS"/>
    <s v="MERLUZA C/P S/E  1 KG 170-220G IMPORTADA "/>
    <s v="UN"/>
    <s v="C05"/>
    <s v="Caja 5 Unidades"/>
    <s v="CONGELADOS"/>
    <s v="IFS"/>
    <n v="12630.2"/>
    <x v="1"/>
    <n v="18750"/>
    <n v="-1"/>
    <s v="ACTIVO"/>
    <m/>
    <m/>
    <s v=""/>
    <m/>
    <s v="INDICAR PRECIO VTA"/>
    <s v="-"/>
    <e v="#VALUE!"/>
    <n v="5"/>
    <e v="#VALUE!"/>
    <s v="SI"/>
    <n v="7.0000000000000007E-2"/>
    <s v="NO"/>
  </r>
  <r>
    <n v="105045500"/>
    <s v="105045500FS00"/>
    <s v="105045500-C06"/>
    <x v="3"/>
    <s v="JAMONES Y CECINAS"/>
    <s v="TOCINOS"/>
    <s v="TOCINO AHUMADO LAM CONG NACIONAL 1 KG "/>
    <s v="UN"/>
    <s v="C06"/>
    <s v="Caja 6 Unidades"/>
    <s v="CONGELADOS"/>
    <s v="NFS"/>
    <n v="37296.019999999997"/>
    <x v="1"/>
    <n v="59940"/>
    <n v="-1"/>
    <s v="ACTIVO"/>
    <m/>
    <m/>
    <s v=""/>
    <m/>
    <s v="INDICAR PRECIO VTA"/>
    <s v="-"/>
    <e v="#VALUE!"/>
    <n v="6"/>
    <e v="#VALUE!"/>
    <s v="SI"/>
    <n v="0.1"/>
    <s v="NO"/>
  </r>
  <r>
    <n v="103502100"/>
    <s v="103502100FS00"/>
    <s v="103502100-KG"/>
    <x v="3"/>
    <s v="QUESOS Y MANTEQUILLA"/>
    <s v="QUESOS DUROS"/>
    <s v="QUESO CABRA EL CALVARIO 2,6 KG "/>
    <s v="KG"/>
    <s v="KG"/>
    <s v="Kilogramo"/>
    <s v="FRIO"/>
    <s v="NFS"/>
    <n v="8899.9699999999993"/>
    <x v="1"/>
    <n v="14500"/>
    <n v="-1"/>
    <s v="ACTIVO"/>
    <m/>
    <m/>
    <s v=""/>
    <m/>
    <s v="INDICAR PRECIO VTA"/>
    <s v="-"/>
    <e v="#VALUE!"/>
    <n v="1"/>
    <e v="#VALUE!"/>
    <s v="SI"/>
    <n v="0.1"/>
    <s v="NO"/>
  </r>
  <r>
    <n v="104339920"/>
    <s v="104339920FS00"/>
    <s v="104339920-C20"/>
    <x v="3"/>
    <s v="PESCADOS Y MARISCOS"/>
    <s v="MARISCOS Y MOLUSCOS"/>
    <s v="KANIKAMA 18 CM 500G IMPORTADO "/>
    <s v="UN"/>
    <s v="C20"/>
    <s v="Caja 20 Unidades"/>
    <s v="CONGELADOS"/>
    <s v="NFS"/>
    <n v="16053.48"/>
    <x v="4"/>
    <n v="29900"/>
    <n v="-1"/>
    <s v="ACTIVO"/>
    <m/>
    <m/>
    <s v=""/>
    <m/>
    <s v="INDICAR PRECIO VTA"/>
    <s v="-"/>
    <e v="#VALUE!"/>
    <n v="10"/>
    <e v="#VALUE!"/>
    <s v="SI"/>
    <n v="0.08"/>
    <s v="NO"/>
  </r>
  <r>
    <n v="105045700"/>
    <s v="105045700FS00"/>
    <s v="105045700-KG"/>
    <x v="3"/>
    <s v="CERDO"/>
    <s v="PORCIONADOS"/>
    <s v="COSTILLAR BABY BACK 10 KG "/>
    <s v="KG"/>
    <s v="KG"/>
    <s v="Kilogramo"/>
    <s v="CONGELADOS"/>
    <s v="NFS"/>
    <n v="3464.56"/>
    <x v="1"/>
    <n v="5990"/>
    <n v="-1"/>
    <s v="ACTIVO"/>
    <m/>
    <m/>
    <s v=""/>
    <m/>
    <s v="INDICAR PRECIO VTA"/>
    <s v="-"/>
    <e v="#VALUE!"/>
    <n v="1"/>
    <e v="#VALUE!"/>
    <s v="SI"/>
    <n v="0.15"/>
    <s v="NO"/>
  </r>
  <r>
    <n v="150000282"/>
    <s v="150000282FS00"/>
    <s v="150000282-C20"/>
    <x v="3"/>
    <s v="QUESOS Y MANTEQUILLA"/>
    <s v="MANTEQUILLA Y MARGARINA"/>
    <s v="MANTECA CRUCINA 1 KG "/>
    <s v="UN"/>
    <s v="C20"/>
    <s v="Caja 20 Unidades"/>
    <s v="FRIO"/>
    <s v="NFS"/>
    <n v="59177.200000000004"/>
    <x v="1"/>
    <n v="87500"/>
    <n v="-1"/>
    <s v="ACTIVO"/>
    <m/>
    <m/>
    <s v=""/>
    <m/>
    <s v="INDICAR PRECIO VTA"/>
    <s v="-"/>
    <e v="#VALUE!"/>
    <n v="20"/>
    <e v="#VALUE!"/>
    <s v="SI"/>
    <n v="0.08"/>
    <s v="NO"/>
  </r>
  <r>
    <n v="150001939"/>
    <s v="150001939FS00"/>
    <s v="150001939-C05"/>
    <x v="3"/>
    <s v="PESCADOS Y MARISCOS"/>
    <s v="PESCADOS"/>
    <s v="PANGASIUS FILETE S/P 1KG 120-170G IMPORT "/>
    <s v="UN"/>
    <s v="C05"/>
    <s v="Caja 5 Unidades"/>
    <s v="CONGELADOS"/>
    <s v="IFS"/>
    <n v="10166.1"/>
    <x v="1"/>
    <n v="13950"/>
    <n v="-1"/>
    <s v="ACTIVO"/>
    <m/>
    <m/>
    <s v=""/>
    <m/>
    <s v="INDICAR PRECIO VTA"/>
    <s v="-"/>
    <e v="#VALUE!"/>
    <n v="5"/>
    <e v="#VALUE!"/>
    <s v="SI"/>
    <n v="0.1"/>
    <s v="NO"/>
  </r>
  <r>
    <n v="150002034"/>
    <s v="150002034FS00"/>
    <s v="150002034-UN"/>
    <x v="3"/>
    <s v="JAMONES Y CECINAS"/>
    <s v="EMBUTIDOS Y FIAMBRES"/>
    <s v="LONGANIZA WINTER 1 KG "/>
    <s v="UN"/>
    <s v="UN"/>
    <s v="Unidad"/>
    <s v="FRIO"/>
    <s v="NFS"/>
    <n v="2100.04"/>
    <x v="1"/>
    <n v="3090"/>
    <n v="-1"/>
    <s v="ACTIVO"/>
    <m/>
    <m/>
    <s v=""/>
    <m/>
    <s v="INDICAR PRECIO VTA"/>
    <s v="-"/>
    <e v="#VALUE!"/>
    <n v="1"/>
    <e v="#VALUE!"/>
    <s v="NO"/>
    <n v="0.05"/>
    <s v="NO"/>
  </r>
  <r>
    <n v="104519230"/>
    <s v="104519230FS00"/>
    <s v="104519230-C08"/>
    <x v="3"/>
    <s v="ELABORADOS CARNICOS COCIDOS"/>
    <s v="ELABORADOS POLLO"/>
    <s v="POLLO DESMECHADO 1 KG "/>
    <s v="UN"/>
    <s v="C08"/>
    <s v="Caja 8 Unidades"/>
    <s v="CONGELADOS"/>
    <s v="NFS"/>
    <n v="37999.360000000001"/>
    <x v="1"/>
    <n v="53520"/>
    <n v="-1"/>
    <s v="ACTIVO"/>
    <m/>
    <m/>
    <s v=""/>
    <m/>
    <s v="INDICAR PRECIO VTA"/>
    <s v="-"/>
    <e v="#VALUE!"/>
    <n v="8"/>
    <e v="#VALUE!"/>
    <s v="SI"/>
    <n v="0.1"/>
    <s v="NO"/>
  </r>
  <r>
    <n v="150002024"/>
    <s v="150002024FS00"/>
    <s v="150002024-C66"/>
    <x v="3"/>
    <s v="ELABORADOS CARNICOS CRUDOS"/>
    <s v="ELABORADOS POLLO"/>
    <s v="CROQUETA APANADO DE POLLO 100 G "/>
    <s v="UN"/>
    <s v="C66"/>
    <s v="Caja 66 Unidades"/>
    <s v="CONGELADOS"/>
    <s v="NFS"/>
    <n v="22814.880000000001"/>
    <x v="1"/>
    <n v="33240"/>
    <n v="-1"/>
    <s v="ACTIVO"/>
    <m/>
    <m/>
    <s v=""/>
    <m/>
    <s v="INDICAR PRECIO VTA"/>
    <s v="-"/>
    <e v="#VALUE!"/>
    <n v="6.6"/>
    <e v="#VALUE!"/>
    <s v="SI"/>
    <n v="0.1"/>
    <s v="NO"/>
  </r>
  <r>
    <n v="150001998"/>
    <s v="150001998FS00"/>
    <s v="150001998-C05"/>
    <x v="3"/>
    <s v="ELABORADOS CARNICOS CRUDOS"/>
    <s v="ELABORADOS VACUNO"/>
    <s v="CARNE MOLIDA 10% MG ABAROA 1 KG "/>
    <s v="UN"/>
    <s v="C05"/>
    <s v="Caja 5 Unidades"/>
    <s v="CONGELADOS"/>
    <s v="NFS"/>
    <n v="17634.150000000001"/>
    <x v="1"/>
    <n v="26950"/>
    <n v="-1"/>
    <s v="ACTIVO (M)"/>
    <m/>
    <m/>
    <s v=""/>
    <m/>
    <s v="INDICAR PRECIO VTA"/>
    <s v="-"/>
    <e v="#VALUE!"/>
    <n v="5"/>
    <e v="#VALUE!"/>
    <s v="SI"/>
    <n v="0.05"/>
    <s v="NO"/>
  </r>
  <r>
    <n v="104534890"/>
    <s v="104534890FS00"/>
    <s v="104534890-CJ"/>
    <x v="3"/>
    <s v="PESCADOS Y MARISCOS"/>
    <s v="PESCADOS"/>
    <s v="ATUN STEAK 170-220G CJ 5 KG IMPORTADO "/>
    <s v="KG"/>
    <s v="CJ"/>
    <s v="Caja"/>
    <s v="CONGELADOS"/>
    <s v="IFS"/>
    <n v="32670"/>
    <x v="2"/>
    <n v="49950"/>
    <n v="-1"/>
    <s v="REEMPLAZO"/>
    <s v="VIAS DESCONTINUACION"/>
    <m/>
    <s v="HASTA AGOTAR STOCK"/>
    <m/>
    <s v="INDICAR PRECIO VTA"/>
    <s v="-"/>
    <e v="#VALUE!"/>
    <n v="5"/>
    <e v="#VALUE!"/>
    <s v="SI"/>
    <n v="0.1"/>
    <s v="NO"/>
  </r>
  <r>
    <n v="104520880"/>
    <s v="104520880FS00"/>
    <s v="104520880-CJ"/>
    <x v="3"/>
    <s v="ELABORADOS CARNICOS COCIDOS"/>
    <s v="ELABORADOS POLLO"/>
    <s v="PECHUGA POLLO COC GRILL 10 KG 80-140 G "/>
    <s v="KG"/>
    <s v="CJ"/>
    <s v="Caja"/>
    <s v="CONGELADOS"/>
    <s v="NFS"/>
    <n v="53899.899999999994"/>
    <x v="1"/>
    <n v="75900"/>
    <n v="-1"/>
    <s v="REACTIVADO"/>
    <m/>
    <m/>
    <s v=""/>
    <m/>
    <s v="INDICAR PRECIO VTA"/>
    <s v="-"/>
    <e v="#VALUE!"/>
    <n v="10"/>
    <e v="#VALUE!"/>
    <s v="SI"/>
    <n v="0.15"/>
    <s v="NO"/>
  </r>
  <r>
    <n v="104528760"/>
    <s v="104528760FS00"/>
    <s v="104528760-C03"/>
    <x v="3"/>
    <s v="ELABORADOS CARNICOS COCIDOS"/>
    <s v="ELABORADOS POLLO"/>
    <s v="TRUTRO ALA REBOZADA 2 KG SADIA "/>
    <s v="UN"/>
    <s v="C03"/>
    <s v="Caja 3 Unidades"/>
    <s v="CONGELADOS"/>
    <s v="NFS"/>
    <n v="21777"/>
    <x v="1"/>
    <n v="31140"/>
    <n v="-1"/>
    <s v="ACTIVO"/>
    <m/>
    <m/>
    <s v=""/>
    <m/>
    <s v="INDICAR PRECIO VTA"/>
    <s v="-"/>
    <e v="#VALUE!"/>
    <n v="6"/>
    <e v="#VALUE!"/>
    <s v="SI"/>
    <n v="0.1"/>
    <s v="NO"/>
  </r>
  <r>
    <n v="104527900"/>
    <s v="104527900FS00"/>
    <s v="104527900-C04"/>
    <x v="3"/>
    <s v="JAMONES Y CECINAS"/>
    <s v="JAMONES COCIDOS"/>
    <s v="JAMON PLANCHADO LAMINADO SJ 500 G "/>
    <s v="UN"/>
    <s v="C04"/>
    <s v="Caja 4 Unidades"/>
    <s v="FRIO"/>
    <s v="NFS"/>
    <n v="9748"/>
    <x v="1"/>
    <n v="13960"/>
    <n v="-1"/>
    <s v="ACTIVO"/>
    <m/>
    <m/>
    <s v=""/>
    <m/>
    <s v="INDICAR PRECIO VTA"/>
    <s v="-"/>
    <e v="#VALUE!"/>
    <n v="2"/>
    <e v="#VALUE!"/>
    <s v="SI"/>
    <n v="0.05"/>
    <s v="NO"/>
  </r>
  <r>
    <n v="150000718"/>
    <s v="150000718FS00"/>
    <s v="150000718-C18"/>
    <x v="3"/>
    <s v="LACTEOS"/>
    <s v="YOGHURT"/>
    <s v="YOGHURT COLUN NATURAL BOLSA 1 KG "/>
    <s v="UN"/>
    <s v="C18"/>
    <s v="Caja 18 Unidades"/>
    <s v="FRIO"/>
    <s v="NFS"/>
    <n v="19908"/>
    <x v="0"/>
    <n v="28620"/>
    <n v="-1"/>
    <s v="ACTIVO"/>
    <m/>
    <m/>
    <s v=""/>
    <m/>
    <s v="INDICAR PRECIO VTA"/>
    <s v="-"/>
    <e v="#VALUE!"/>
    <n v="18"/>
    <e v="#VALUE!"/>
    <s v="SI"/>
    <n v="0.1"/>
    <s v="NO"/>
  </r>
  <r>
    <n v="150000008"/>
    <s v="150000008FS00"/>
    <s v="150000008-C18"/>
    <x v="3"/>
    <s v="QUESOS Y MANTEQUILLA"/>
    <s v="QUESOS BLANDOS"/>
    <s v="QUESILLO COLUN 320 G "/>
    <s v="UN"/>
    <s v="C18"/>
    <s v="Caja 18 Unidades"/>
    <s v="FRIO"/>
    <s v="NFS"/>
    <n v="23610.240000000002"/>
    <x v="1"/>
    <n v="34920"/>
    <n v="-1"/>
    <s v="ACTIVO"/>
    <m/>
    <m/>
    <s v=""/>
    <m/>
    <s v="INDICAR PRECIO VTA"/>
    <s v="-"/>
    <e v="#VALUE!"/>
    <n v="5.76"/>
    <e v="#VALUE!"/>
    <s v="SI"/>
    <n v="0.06"/>
    <s v="NO"/>
  </r>
  <r>
    <n v="104533830"/>
    <s v="104533830FS00"/>
    <s v="104533830-C06"/>
    <x v="3"/>
    <s v="LACTEOS"/>
    <s v="LECHES"/>
    <s v="LECHE ENTERA SURLAT 1L TAPA "/>
    <s v="UN"/>
    <s v="C06"/>
    <s v="Caja 6 Unidades"/>
    <s v="SECO"/>
    <s v="NFS"/>
    <n v="4800"/>
    <x v="1"/>
    <n v="7140"/>
    <n v="-1"/>
    <s v="ACTIVO"/>
    <m/>
    <m/>
    <s v=""/>
    <m/>
    <s v="INDICAR PRECIO VTA"/>
    <s v="-"/>
    <e v="#VALUE!"/>
    <n v="6"/>
    <e v="#VALUE!"/>
    <s v="SI"/>
    <n v="0.1"/>
    <s v="NO"/>
  </r>
  <r>
    <n v="150000792"/>
    <s v="150000792FS00"/>
    <s v="150000792-C08"/>
    <x v="3"/>
    <s v="QUESOS Y MANTEQUILLA"/>
    <s v="QUESOS DUROS"/>
    <s v="QUESO RALLADO HEBRAS LANALHUE 500 G "/>
    <s v="UN"/>
    <s v="C08"/>
    <s v="Caja 8 Unidades"/>
    <s v="SECO"/>
    <s v="NFS"/>
    <n v="50102.96"/>
    <x v="0"/>
    <n v="66320"/>
    <n v="-1"/>
    <s v="ACTIVO"/>
    <m/>
    <m/>
    <s v=""/>
    <m/>
    <s v="INDICAR PRECIO VTA"/>
    <s v="-"/>
    <e v="#VALUE!"/>
    <n v="4"/>
    <e v="#VALUE!"/>
    <s v="SI"/>
    <n v="0.1"/>
    <s v="NO"/>
  </r>
  <r>
    <n v="150000714"/>
    <s v="150000714FS00"/>
    <s v="150000714-C18"/>
    <x v="3"/>
    <s v="QUESOS Y MANTEQUILLA"/>
    <s v="QUESOS BLANDOS"/>
    <s v="QUESILLO COLUN S/SAL 320 G "/>
    <s v="UN"/>
    <s v="C18"/>
    <s v="Caja 18 Unidades"/>
    <s v="FRIO"/>
    <s v="NFS"/>
    <n v="25430.22"/>
    <x v="0"/>
    <n v="36900"/>
    <n v="-1"/>
    <s v="ACTIVO"/>
    <m/>
    <m/>
    <s v=""/>
    <m/>
    <s v="INDICAR PRECIO VTA"/>
    <s v="-"/>
    <e v="#VALUE!"/>
    <n v="5.76"/>
    <e v="#VALUE!"/>
    <s v="SI"/>
    <n v="0.06"/>
    <s v="NO"/>
  </r>
  <r>
    <n v="150000720"/>
    <s v="150000720FS00"/>
    <s v="150000720-C18"/>
    <x v="3"/>
    <s v="LACTEOS"/>
    <s v="YOGHURT"/>
    <s v="YOGHURT COLUN VAINILLA BOLSA 1 KG "/>
    <s v="UN"/>
    <s v="C18"/>
    <s v="Caja 18 Unidades"/>
    <s v="FRIO"/>
    <s v="NFS"/>
    <n v="19908.36"/>
    <x v="0"/>
    <n v="28620"/>
    <n v="-1"/>
    <s v="ACTIVO"/>
    <m/>
    <m/>
    <s v=""/>
    <m/>
    <s v="INDICAR PRECIO VTA"/>
    <s v="-"/>
    <e v="#VALUE!"/>
    <n v="18"/>
    <e v="#VALUE!"/>
    <s v="SI"/>
    <n v="0.1"/>
    <s v="NO"/>
  </r>
  <r>
    <n v="150000729"/>
    <s v="150000729FS00"/>
    <s v="150000729-C48"/>
    <x v="3"/>
    <s v="LACTEOS"/>
    <s v="YOGHURT"/>
    <s v="YOGHURT COLUN S/LACTOSA FRUTILLA 125 G "/>
    <s v="UN"/>
    <s v="C48"/>
    <s v="Caja 48 Unidades"/>
    <s v="FRIO"/>
    <s v="NFS"/>
    <n v="9972"/>
    <x v="0"/>
    <n v="14400"/>
    <n v="-1"/>
    <s v="ACTIVO"/>
    <m/>
    <m/>
    <s v=""/>
    <m/>
    <s v="INDICAR PRECIO VTA"/>
    <s v="-"/>
    <e v="#VALUE!"/>
    <n v="6"/>
    <e v="#VALUE!"/>
    <s v="SI"/>
    <n v="0.1"/>
    <s v="NO"/>
  </r>
  <r>
    <n v="105045630"/>
    <s v="105045630FS00"/>
    <s v="105045630-KG"/>
    <x v="3"/>
    <s v="CERDO"/>
    <s v="PORCIONADOS"/>
    <s v="CHULETA CENTRO MARINADA 5 KG 180-220 G "/>
    <s v="KG"/>
    <s v="KG"/>
    <s v="Kilogramo"/>
    <s v="CONGELADOS"/>
    <s v="NFS"/>
    <n v="2696.44"/>
    <x v="1"/>
    <n v="3690"/>
    <n v="-1"/>
    <s v="ACTIVO (M)"/>
    <m/>
    <m/>
    <s v=""/>
    <m/>
    <s v="INDICAR PRECIO VTA"/>
    <s v="-"/>
    <e v="#VALUE!"/>
    <n v="1"/>
    <e v="#VALUE!"/>
    <s v="NO"/>
    <n v="0.08"/>
    <s v="NO"/>
  </r>
  <r>
    <n v="104521840"/>
    <s v="104521840FS00"/>
    <s v="104521840-C01"/>
    <x v="3"/>
    <s v="JAMONES Y CECINAS"/>
    <s v="TOCINOS"/>
    <s v="TOCINO LAMINADO SUGARDALE 6,8 KG "/>
    <s v="C01"/>
    <s v="C01"/>
    <s v="Caja 1 Unidad"/>
    <s v="CONGELADOS"/>
    <s v="IFS"/>
    <n v="40641"/>
    <x v="1"/>
    <n v="74052"/>
    <n v="-1"/>
    <s v="ACTIVO"/>
    <m/>
    <m/>
    <s v=""/>
    <m/>
    <s v="INDICAR PRECIO VTA"/>
    <s v="-"/>
    <e v="#VALUE!"/>
    <n v="6.8"/>
    <e v="#VALUE!"/>
    <s v="NO"/>
    <n v="0.13"/>
    <s v="NO"/>
  </r>
  <r>
    <n v="150001143"/>
    <s v="150001143FS00"/>
    <s v="150001143-C48"/>
    <x v="3"/>
    <s v="LACTEOS"/>
    <s v="YOGHURT"/>
    <s v="YOGHURT COLUN BATIDO DAMASCO 125 G "/>
    <s v="UN"/>
    <s v="C48"/>
    <s v="Caja 48 Unidades"/>
    <s v="FRIO"/>
    <s v="NFS"/>
    <n v="8106.24"/>
    <x v="0"/>
    <n v="11952"/>
    <n v="-1"/>
    <s v="ACTIVO"/>
    <m/>
    <m/>
    <s v=""/>
    <m/>
    <s v="INDICAR PRECIO VTA"/>
    <s v="-"/>
    <e v="#VALUE!"/>
    <n v="6"/>
    <e v="#VALUE!"/>
    <s v="SI"/>
    <n v="0.1"/>
    <s v="NO"/>
  </r>
  <r>
    <n v="104523640"/>
    <s v="104523640FS00"/>
    <s v="104523640-KG"/>
    <x v="3"/>
    <s v="CERDO"/>
    <s v="PORCIONADOS"/>
    <s v="CHULETA CENTRO MARINADA 5 KG 220-260 G "/>
    <s v="KG"/>
    <s v="KG"/>
    <s v="Kilogramo"/>
    <s v="CONGELADOS"/>
    <s v="NFS"/>
    <n v="2704.38"/>
    <x v="1"/>
    <n v="3690"/>
    <n v="-1"/>
    <s v="ACTIVO (M)"/>
    <m/>
    <m/>
    <s v=""/>
    <m/>
    <s v="INDICAR PRECIO VTA"/>
    <s v="-"/>
    <e v="#VALUE!"/>
    <n v="1"/>
    <e v="#VALUE!"/>
    <s v="NO"/>
    <n v="0.08"/>
    <s v="NO"/>
  </r>
  <r>
    <n v="104534350"/>
    <s v="104534350FS00"/>
    <s v="104534350-C18"/>
    <x v="3"/>
    <s v="LACTEOS"/>
    <s v="YOGHURT"/>
    <s v="YOGHURT LOS ALERCES FRUTILLA BOLSA 1 KG "/>
    <s v="UN"/>
    <s v="C18"/>
    <s v="Caja 18 Unidades"/>
    <s v="FRIO"/>
    <s v="NFS"/>
    <n v="16416"/>
    <x v="0"/>
    <n v="24300"/>
    <n v="-1"/>
    <s v="ACTIVO (R)"/>
    <m/>
    <m/>
    <s v=""/>
    <m/>
    <s v="INDICAR PRECIO VTA"/>
    <s v="-"/>
    <e v="#VALUE!"/>
    <n v="18"/>
    <e v="#VALUE!"/>
    <s v="SI"/>
    <n v="0.08"/>
    <s v="NO"/>
  </r>
  <r>
    <n v="104534500"/>
    <s v="104534500FS00"/>
    <s v="104534500-C06"/>
    <x v="3"/>
    <s v="JAMONES Y CECINAS"/>
    <s v="TOCINOS"/>
    <s v="PEPPERONI ULTRADELGADO SUGARDALE 1 KG "/>
    <s v="UN"/>
    <s v="C06"/>
    <s v="Caja 6 Unidades"/>
    <s v="CONGELADOS"/>
    <s v="NFS"/>
    <n v="41106"/>
    <x v="1"/>
    <n v="59940"/>
    <n v="-1"/>
    <s v="ACTIVO (M)"/>
    <m/>
    <m/>
    <s v=""/>
    <m/>
    <s v="INDICAR PRECIO VTA"/>
    <s v="-"/>
    <e v="#VALUE!"/>
    <n v="6"/>
    <e v="#VALUE!"/>
    <s v="SI"/>
    <n v="0.15"/>
    <s v="NO"/>
  </r>
  <r>
    <n v="104523390"/>
    <s v="104523390FS00"/>
    <s v="104523390-C12"/>
    <x v="3"/>
    <s v="LACTEOS"/>
    <s v="LECHES"/>
    <s v="LECHE DESCREMADA SOPROLE 1 L "/>
    <s v="UN"/>
    <s v="C12"/>
    <s v="Caja 12 Unidades"/>
    <s v="SECO"/>
    <s v="NFS"/>
    <n v="10344"/>
    <x v="1"/>
    <n v="15480"/>
    <n v="-1"/>
    <s v="ACTIVO"/>
    <m/>
    <m/>
    <s v=""/>
    <m/>
    <s v="INDICAR PRECIO VTA"/>
    <s v="-"/>
    <e v="#VALUE!"/>
    <n v="12"/>
    <e v="#VALUE!"/>
    <s v="SI"/>
    <n v="0.05"/>
    <s v="NO"/>
  </r>
  <r>
    <n v="150001146"/>
    <s v="150001146FS00"/>
    <s v="150001146-C48"/>
    <x v="3"/>
    <s v="LACTEOS"/>
    <s v="YOGHURT"/>
    <s v="YOGHURT COLUN BATIDO VAINILLA 125 G "/>
    <s v="UN"/>
    <s v="C48"/>
    <s v="Caja 48 Unidades"/>
    <s v="FRIO"/>
    <s v="NFS"/>
    <n v="8106.24"/>
    <x v="0"/>
    <n v="11952"/>
    <n v="-1"/>
    <s v="ACTIVO"/>
    <m/>
    <m/>
    <s v=""/>
    <m/>
    <s v="INDICAR PRECIO VTA"/>
    <s v="-"/>
    <e v="#VALUE!"/>
    <n v="6"/>
    <e v="#VALUE!"/>
    <s v="SI"/>
    <n v="0.1"/>
    <s v="NO"/>
  </r>
  <r>
    <n v="150000793"/>
    <s v="150000793FS00"/>
    <s v="150000793-C08"/>
    <x v="3"/>
    <s v="QUESOS Y MANTEQUILLA"/>
    <s v="QUESOS DUROS"/>
    <s v="QUESO RALLADO SEMIFINO LANALHUE 500 G "/>
    <s v="UN"/>
    <s v="C08"/>
    <s v="Caja 8 Unidades"/>
    <s v="SECO"/>
    <s v="NFS"/>
    <n v="50190.8"/>
    <x v="0"/>
    <n v="66320"/>
    <n v="-1"/>
    <s v="ACTIVO"/>
    <m/>
    <m/>
    <s v=""/>
    <m/>
    <s v="INDICAR PRECIO VTA"/>
    <s v="-"/>
    <e v="#VALUE!"/>
    <n v="4"/>
    <e v="#VALUE!"/>
    <s v="SI"/>
    <n v="0.1"/>
    <s v="NO"/>
  </r>
  <r>
    <n v="104533550"/>
    <s v="104533550FS00"/>
    <s v="104533550-C12"/>
    <x v="3"/>
    <s v="LACTEOS"/>
    <s v="LECHES"/>
    <s v="LECHE SEMIDESCREMADA SURLAT 1L "/>
    <s v="UN"/>
    <s v="C12"/>
    <s v="Caja 12 Unidades"/>
    <s v="SECO"/>
    <s v="NFS"/>
    <n v="9468"/>
    <x v="1"/>
    <n v="14280"/>
    <n v="-1"/>
    <s v="ACTIVO"/>
    <m/>
    <m/>
    <s v=""/>
    <m/>
    <s v="INDICAR PRECIO VTA"/>
    <s v="-"/>
    <e v="#VALUE!"/>
    <n v="12"/>
    <e v="#VALUE!"/>
    <s v="SI"/>
    <n v="0.1"/>
    <s v="NO"/>
  </r>
  <r>
    <n v="104534670"/>
    <s v="104534670FS00"/>
    <s v="104534670-C02"/>
    <x v="3"/>
    <s v="PESCADOS Y MARISCOS"/>
    <s v="PESCADOS"/>
    <s v="REINETA FILETE 100-400G IQF 5 KG "/>
    <s v="UN"/>
    <s v="C02"/>
    <s v="Caja 2 Unidades"/>
    <s v="CONGELADOS"/>
    <s v="NFS"/>
    <n v="64846"/>
    <x v="2"/>
    <n v="85900"/>
    <n v="-1"/>
    <s v="VIAS DESCONTINUACION"/>
    <s v="VIAS DESCONTINUACION"/>
    <m/>
    <s v="HASTA AGOTAR STOCK"/>
    <m/>
    <s v="INDICAR PRECIO VTA"/>
    <s v="-"/>
    <e v="#VALUE!"/>
    <n v="10"/>
    <e v="#VALUE!"/>
    <s v="NO"/>
    <n v="0.12"/>
    <s v="NO"/>
  </r>
  <r>
    <n v="104534300"/>
    <s v="104534300FS00"/>
    <s v="104534300-C10"/>
    <x v="3"/>
    <s v="PESCADOS Y MARISCOS"/>
    <s v="PESCADOS"/>
    <s v="REINETA FILETE S/P S/E 1KG 100-400 G IQF "/>
    <s v="UN"/>
    <s v="C10"/>
    <s v="Caja 10 Unidades"/>
    <s v="CONGELADOS"/>
    <s v="NFS"/>
    <n v="64060"/>
    <x v="2"/>
    <n v="89900"/>
    <n v="-1"/>
    <s v="VIAS DESCONTINUACION"/>
    <s v="VIAS DESCONTINUACION"/>
    <m/>
    <s v="HASTA AGOTAR STOCK"/>
    <m/>
    <s v="INDICAR PRECIO VTA"/>
    <s v="-"/>
    <e v="#VALUE!"/>
    <n v="10"/>
    <e v="#VALUE!"/>
    <s v="SI"/>
    <n v="0.12"/>
    <s v="NO"/>
  </r>
  <r>
    <n v="104534370"/>
    <s v="104534370FS00"/>
    <s v="104534370-C06"/>
    <x v="3"/>
    <s v="LACTEOS"/>
    <s v="LECHES"/>
    <s v="LECHE DESCREMADA S/LACTOSA SURLAT 1 LT "/>
    <s v="UN"/>
    <s v="C06"/>
    <s v="Caja 6 Unidades"/>
    <s v="SECO"/>
    <s v="NFS"/>
    <n v="5220"/>
    <x v="1"/>
    <n v="7440"/>
    <n v="-1"/>
    <s v="ACTIVO (R)"/>
    <m/>
    <m/>
    <s v=""/>
    <m/>
    <s v="INDICAR PRECIO VTA"/>
    <s v="-"/>
    <e v="#VALUE!"/>
    <n v="6"/>
    <e v="#VALUE!"/>
    <s v="SI"/>
    <n v="0.1"/>
    <s v="NO"/>
  </r>
  <r>
    <n v="150001144"/>
    <s v="150001144FS00"/>
    <s v="150001144-C48"/>
    <x v="3"/>
    <s v="LACTEOS"/>
    <s v="YOGHURT"/>
    <s v="YOGHURT COLUN BATIDO FRUTILLA 125 G "/>
    <s v="UN"/>
    <s v="C48"/>
    <s v="Caja 48 Unidades"/>
    <s v="FRIO"/>
    <s v="NFS"/>
    <n v="8105.76"/>
    <x v="0"/>
    <n v="11952"/>
    <n v="-1"/>
    <s v="ACTIVO"/>
    <m/>
    <m/>
    <s v=""/>
    <m/>
    <s v="INDICAR PRECIO VTA"/>
    <s v="-"/>
    <e v="#VALUE!"/>
    <n v="6"/>
    <e v="#VALUE!"/>
    <s v="SI"/>
    <n v="0.1"/>
    <s v="NO"/>
  </r>
  <r>
    <n v="104529660"/>
    <s v="104529660FS00"/>
    <s v="104529660-C12"/>
    <x v="3"/>
    <s v="QUESOS Y MANTEQUILLA"/>
    <s v="MANTEQUILLA Y MARGARINA"/>
    <s v="MARGARINA QUALY C/SAL SADIA 500 GR"/>
    <s v="UN"/>
    <s v="C12"/>
    <s v="Caja 12 Unidades"/>
    <s v="FRIO"/>
    <s v="NFS"/>
    <n v="16728"/>
    <x v="1"/>
    <n v="26160"/>
    <n v="-1"/>
    <s v="ACTIVO (R)"/>
    <m/>
    <m/>
    <s v=""/>
    <m/>
    <s v="INDICAR PRECIO VTA"/>
    <s v="-"/>
    <e v="#VALUE!"/>
    <n v="6"/>
    <e v="#VALUE!"/>
    <s v="SI"/>
    <n v="0.1"/>
    <s v="NO"/>
  </r>
  <r>
    <n v="104523380"/>
    <s v="104523380FS00"/>
    <s v="104523380-C12"/>
    <x v="3"/>
    <s v="LACTEOS"/>
    <s v="LECHES"/>
    <s v="LECHE ENTERA SOPROLE 1 L "/>
    <s v="UN"/>
    <s v="C12"/>
    <s v="Caja 12 Unidades"/>
    <s v="SECO"/>
    <s v="NFS"/>
    <n v="10368"/>
    <x v="1"/>
    <n v="15480"/>
    <n v="-1"/>
    <s v="ACTIVO"/>
    <m/>
    <m/>
    <s v=""/>
    <m/>
    <s v="INDICAR PRECIO VTA"/>
    <s v="-"/>
    <e v="#VALUE!"/>
    <n v="12"/>
    <e v="#VALUE!"/>
    <s v="SI"/>
    <n v="0.05"/>
    <s v="NO"/>
  </r>
  <r>
    <n v="150000704"/>
    <s v="150000704FS00"/>
    <s v="150000704-C12"/>
    <x v="3"/>
    <s v="LACTEOS"/>
    <s v="LECHES"/>
    <s v="LECHE SEMIDESCREMADA COLUN 1 L "/>
    <s v="UN"/>
    <s v="C12"/>
    <s v="Caja 12 Unidades"/>
    <s v="SECO"/>
    <s v="NFS"/>
    <n v="10586.880000000001"/>
    <x v="0"/>
    <n v="16680"/>
    <n v="-1"/>
    <s v="ACTIVO"/>
    <m/>
    <m/>
    <s v=""/>
    <m/>
    <s v="INDICAR PRECIO VTA"/>
    <s v="-"/>
    <e v="#VALUE!"/>
    <n v="12.888"/>
    <e v="#VALUE!"/>
    <s v="SI"/>
    <n v="7.0000000000000007E-2"/>
    <s v="NO"/>
  </r>
  <r>
    <n v="104520850"/>
    <s v="104520850FS00"/>
    <s v="104520850-KG"/>
    <x v="3"/>
    <s v="POLLO"/>
    <s v="PECHUGAS"/>
    <s v="PECHUGA POLLO MARINADA DESH NAC 18 KG "/>
    <s v="KG"/>
    <s v="KG"/>
    <s v="Kilogramo"/>
    <s v="CONGELADOS"/>
    <s v="NFS"/>
    <n v="3763.82"/>
    <x v="1"/>
    <n v="5190"/>
    <n v="-1"/>
    <s v="ACTIVO"/>
    <m/>
    <m/>
    <s v=""/>
    <m/>
    <s v="INDICAR PRECIO VTA"/>
    <s v="-"/>
    <e v="#VALUE!"/>
    <n v="1"/>
    <e v="#VALUE!"/>
    <s v="NO"/>
    <n v="0.13"/>
    <s v="NO"/>
  </r>
  <r>
    <n v="104534340"/>
    <s v="104534340FS00"/>
    <s v="104534340-C18"/>
    <x v="3"/>
    <s v="LACTEOS"/>
    <s v="YOGHURT"/>
    <s v="YOGHURT LOS ALERCES DAMASCO BOLSA 1 KG "/>
    <s v="UN"/>
    <s v="C18"/>
    <s v="Caja 18 Unidades"/>
    <s v="FRIO"/>
    <s v="NFS"/>
    <n v="16416"/>
    <x v="0"/>
    <n v="24300"/>
    <n v="-1"/>
    <s v="ACTIVO (R)"/>
    <m/>
    <m/>
    <s v=""/>
    <m/>
    <s v="INDICAR PRECIO VTA"/>
    <s v="-"/>
    <e v="#VALUE!"/>
    <n v="18"/>
    <e v="#VALUE!"/>
    <s v="SI"/>
    <n v="0.08"/>
    <s v="NO"/>
  </r>
  <r>
    <n v="150000702"/>
    <s v="150000702FS00"/>
    <s v="150000702-C12"/>
    <x v="3"/>
    <s v="LACTEOS"/>
    <s v="LECHES"/>
    <s v="LECHE DESCREMADA S/LACTOSA COLUN 1 L "/>
    <s v="UN"/>
    <s v="C12"/>
    <s v="Caja 12 Unidades"/>
    <s v="SECO"/>
    <s v="NFS"/>
    <n v="11459.400000000001"/>
    <x v="0"/>
    <n v="16680"/>
    <n v="-1"/>
    <s v="ACTIVO"/>
    <m/>
    <m/>
    <s v=""/>
    <m/>
    <s v="INDICAR PRECIO VTA"/>
    <s v="-"/>
    <e v="#VALUE!"/>
    <n v="12"/>
    <e v="#VALUE!"/>
    <s v="SI"/>
    <n v="7.0000000000000007E-2"/>
    <s v="NO"/>
  </r>
  <r>
    <n v="104525480"/>
    <s v="104525480FS00"/>
    <s v="104525480-C08"/>
    <x v="3"/>
    <s v="QUESOS Y MANTEQUILLA"/>
    <s v="QUESOS SEMI DUROS"/>
    <s v="QUESO GAUDA LAMINADO 500 G "/>
    <s v="UN"/>
    <s v="C08"/>
    <s v="Caja 8 Unidades"/>
    <s v="FRIO"/>
    <s v="NFS"/>
    <n v="18664"/>
    <x v="4"/>
    <n v="25960"/>
    <n v="-1"/>
    <s v="ACTIVO (M)"/>
    <m/>
    <m/>
    <s v=""/>
    <m/>
    <s v="INDICAR PRECIO VTA"/>
    <s v="-"/>
    <e v="#VALUE!"/>
    <n v="4"/>
    <e v="#VALUE!"/>
    <s v="SI"/>
    <n v="0.11"/>
    <s v="NO"/>
  </r>
  <r>
    <n v="104343260"/>
    <s v="104343260FS00"/>
    <s v="104343260-KG"/>
    <x v="3"/>
    <s v="CERDO"/>
    <s v="PORCIONADOS"/>
    <s v="CHULETA VETADA MARINADA 5 KG 180-220 G "/>
    <s v="KG"/>
    <s v="KG"/>
    <s v="Kilogramo"/>
    <s v="CONGELADOS"/>
    <s v="NFS"/>
    <n v="2793.49"/>
    <x v="1"/>
    <n v="3890"/>
    <n v="-1"/>
    <s v="ACTIVO (M)"/>
    <m/>
    <m/>
    <s v=""/>
    <m/>
    <s v="INDICAR PRECIO VTA"/>
    <s v="-"/>
    <e v="#VALUE!"/>
    <n v="1"/>
    <e v="#VALUE!"/>
    <s v="NO"/>
    <n v="0.12"/>
    <s v="NO"/>
  </r>
  <r>
    <n v="103000560"/>
    <s v="103000560FS00"/>
    <s v="103000560-UN"/>
    <x v="3"/>
    <s v="QUESOS Y MANTEQUILLA"/>
    <s v="QUESOS BLANDOS"/>
    <s v="QUESO CREMA IMPORTADO 1,36 KG "/>
    <s v="UN"/>
    <s v="UN"/>
    <s v="Unidad"/>
    <s v="FRIO"/>
    <s v="IFS"/>
    <n v="6361.55"/>
    <x v="2"/>
    <n v="9990"/>
    <n v="-1"/>
    <s v="ACTIVO (AS)"/>
    <s v="VIAS DESCONTINUACION"/>
    <m/>
    <s v="HASTA AGOTAR STOCK"/>
    <m/>
    <s v="INDICAR PRECIO VTA"/>
    <s v="-"/>
    <e v="#VALUE!"/>
    <n v="1.36"/>
    <e v="#VALUE!"/>
    <s v="SI"/>
    <n v="0.2"/>
    <s v="NO"/>
  </r>
  <r>
    <n v="150001070"/>
    <s v="150001070FS00"/>
    <s v="150001070-C24"/>
    <x v="3"/>
    <s v="LACTEOS"/>
    <s v="LECHES"/>
    <s v="LECHE DESCREMADA COLUN 200 ML "/>
    <s v="UN"/>
    <s v="C24"/>
    <s v="Caja 24 Unidades"/>
    <s v="SECO"/>
    <s v="NFS"/>
    <n v="7494.7199999999993"/>
    <x v="1"/>
    <n v="10800"/>
    <n v="-1"/>
    <s v="ACTIVO"/>
    <m/>
    <m/>
    <s v=""/>
    <m/>
    <s v="INDICAR PRECIO VTA"/>
    <s v="-"/>
    <e v="#VALUE!"/>
    <n v="4.8"/>
    <e v="#VALUE!"/>
    <s v="SI"/>
    <n v="0.08"/>
    <s v="NO"/>
  </r>
  <r>
    <n v="104529870"/>
    <s v="104529870FS00"/>
    <s v="104529870-C04"/>
    <x v="3"/>
    <s v="QUESOS Y MANTEQUILLA"/>
    <s v="QUESOS SEMI DUROS"/>
    <s v="QUESO CHEDDAR LAMINADO LUNCHITAS 2,26 KG "/>
    <s v="UN"/>
    <s v="C04"/>
    <s v="Caja 4 Unidades"/>
    <s v="FRIO"/>
    <s v="IFS"/>
    <n v="43580"/>
    <x v="4"/>
    <n v="58760"/>
    <n v="-1"/>
    <s v="ACTIVO"/>
    <m/>
    <m/>
    <s v=""/>
    <m/>
    <s v="INDICAR PRECIO VTA"/>
    <s v="-"/>
    <e v="#VALUE!"/>
    <n v="9.0399999999999991"/>
    <e v="#VALUE!"/>
    <s v="SI"/>
    <n v="0.06"/>
    <s v="NO"/>
  </r>
  <r>
    <n v="104534360"/>
    <s v="104534360FS00"/>
    <s v="104534360-C18"/>
    <x v="3"/>
    <s v="LACTEOS"/>
    <s v="YOGHURT"/>
    <s v="YOGHURT LOS ALERCES VAINILLA BOLSA 1 KG "/>
    <s v="UN"/>
    <s v="C18"/>
    <s v="Caja 18 Unidades"/>
    <s v="FRIO"/>
    <s v="NFS"/>
    <n v="16200"/>
    <x v="0"/>
    <n v="24300"/>
    <n v="-1"/>
    <s v="ACTIVO (R)"/>
    <m/>
    <m/>
    <s v=""/>
    <m/>
    <s v="INDICAR PRECIO VTA"/>
    <s v="-"/>
    <e v="#VALUE!"/>
    <n v="18"/>
    <e v="#VALUE!"/>
    <s v="SI"/>
    <n v="0.08"/>
    <s v="NO"/>
  </r>
  <r>
    <n v="105045100"/>
    <s v="105045100FS00"/>
    <s v="105045100-C02"/>
    <x v="3"/>
    <s v="ELABORADOS CARNICOS CRUDOS"/>
    <s v="ELABORADOS POLLO"/>
    <s v="SUPREMITA REBOZADA SADIA 3 KG "/>
    <s v="UN"/>
    <s v="C02"/>
    <s v="Caja 2 Unidades"/>
    <s v="CONGELADOS"/>
    <s v="NFS"/>
    <n v="20099.91"/>
    <x v="1"/>
    <n v="31140"/>
    <n v="-1"/>
    <s v="ACTIVO (C)"/>
    <m/>
    <m/>
    <s v=""/>
    <m/>
    <s v="INDICAR PRECIO VTA"/>
    <s v="-"/>
    <e v="#VALUE!"/>
    <n v="6"/>
    <e v="#VALUE!"/>
    <s v="SI"/>
    <n v="0.1"/>
    <s v="NO"/>
  </r>
  <r>
    <n v="150001437"/>
    <s v="150001437FS00"/>
    <s v="150001437-C24"/>
    <x v="3"/>
    <s v="LACTEOS"/>
    <s v="LECHES"/>
    <s v="LECHE SEMIDESCREM CHOCOLATE COLUN 200 ML "/>
    <s v="UN"/>
    <s v="C24"/>
    <s v="Caja 24 Unidades"/>
    <s v="SECO"/>
    <s v="NFS"/>
    <n v="8448"/>
    <x v="1"/>
    <n v="12240"/>
    <n v="-1"/>
    <s v="ACTIVO"/>
    <m/>
    <m/>
    <s v=""/>
    <m/>
    <s v="INDICAR PRECIO VTA"/>
    <s v="-"/>
    <e v="#VALUE!"/>
    <n v="4.8"/>
    <e v="#VALUE!"/>
    <s v="SI"/>
    <n v="7.0000000000000007E-2"/>
    <s v="NO"/>
  </r>
  <r>
    <n v="150000711"/>
    <s v="150000711FS00"/>
    <s v="150000711-C40"/>
    <x v="3"/>
    <s v="QUESOS Y MANTEQUILLA"/>
    <s v="MANTEQUILLA Y MARGARINA"/>
    <s v="MANTEQUILLA C/SAL COLUN 250 G "/>
    <s v="UN"/>
    <s v="C40"/>
    <s v="Caja 40 Unidades"/>
    <s v="FRIO"/>
    <s v="NFS"/>
    <n v="71765.600000000006"/>
    <x v="0"/>
    <n v="111600"/>
    <n v="-1"/>
    <s v="ACTIVO"/>
    <m/>
    <m/>
    <s v=""/>
    <m/>
    <s v="INDICAR PRECIO VTA"/>
    <s v="-"/>
    <e v="#VALUE!"/>
    <n v="10"/>
    <e v="#VALUE!"/>
    <s v="SI"/>
    <n v="0.08"/>
    <s v="NO"/>
  </r>
  <r>
    <n v="150001944"/>
    <s v="150001944FS00"/>
    <s v="150001944-KG"/>
    <x v="3"/>
    <s v="ELABORADOS CARNICOS CRUDOS"/>
    <s v="ELABORADOS VACUNO"/>
    <s v="CAZUELA DE VACUNO PORC IQF NACIONAL 9 KG "/>
    <s v="KG"/>
    <s v="KG"/>
    <s v="Kilogramo"/>
    <s v="CONGELADOS"/>
    <s v="NFS"/>
    <n v="3685.56"/>
    <x v="1"/>
    <n v="4990"/>
    <n v="-1"/>
    <s v="ACTIVO"/>
    <m/>
    <m/>
    <s v=""/>
    <m/>
    <s v="INDICAR PRECIO VTA"/>
    <s v="-"/>
    <e v="#VALUE!"/>
    <n v="1"/>
    <e v="#VALUE!"/>
    <s v="SI"/>
    <n v="0.05"/>
    <s v="NO"/>
  </r>
  <r>
    <n v="104529570"/>
    <s v="104529570FS00"/>
    <s v="104529570-KG"/>
    <x v="3"/>
    <s v="CERDO"/>
    <s v="PORCIONADOS"/>
    <s v="LOMO CENTRO MARINADO 180-220 G CJ 2-4KG "/>
    <s v="KG"/>
    <s v="KG"/>
    <s v="Kilogramo"/>
    <s v="CONGELADOS"/>
    <s v="NFS"/>
    <n v="3100"/>
    <x v="1"/>
    <n v="3990"/>
    <n v="-1"/>
    <s v="REACTIVADO"/>
    <m/>
    <m/>
    <s v=""/>
    <m/>
    <s v="INDICAR PRECIO VTA"/>
    <s v="-"/>
    <e v="#VALUE!"/>
    <n v="1"/>
    <e v="#VALUE!"/>
    <s v="NO"/>
    <n v="0.05"/>
    <s v="NO"/>
  </r>
  <r>
    <n v="104500500"/>
    <s v="104500500FS00"/>
    <s v="104500500-KG"/>
    <x v="3"/>
    <s v="QUESOS Y MANTEQUILLA"/>
    <s v="QUESOS SEMI DUROS"/>
    <s v="QUESO MOZZARELLA MOLFINO 3,5 KG "/>
    <s v="KG"/>
    <s v="KG"/>
    <s v="Kilogramo"/>
    <s v="FRIO"/>
    <s v="IFS"/>
    <n v="3855.58"/>
    <x v="1"/>
    <n v="6190"/>
    <n v="-1"/>
    <s v="ACTIVO"/>
    <m/>
    <m/>
    <s v=""/>
    <m/>
    <s v="INDICAR PRECIO VTA"/>
    <s v="-"/>
    <e v="#VALUE!"/>
    <n v="1"/>
    <e v="#VALUE!"/>
    <s v="SI"/>
    <n v="0.13"/>
    <s v="NO"/>
  </r>
  <r>
    <n v="150001890"/>
    <s v="150001890FS00"/>
    <s v="150001890-KG"/>
    <x v="3"/>
    <s v="PAVO"/>
    <s v="PECHUGAS"/>
    <s v="PECHUGA PAVO DES. AGROSUPER 15 KG "/>
    <s v="KG"/>
    <s v="KG"/>
    <s v="Kilogramo"/>
    <s v="CONGELADOS"/>
    <s v="NFS"/>
    <n v="4685.3100000000004"/>
    <x v="1"/>
    <n v="6490"/>
    <n v="-1"/>
    <s v="ACTIVO"/>
    <m/>
    <m/>
    <s v=""/>
    <m/>
    <s v="INDICAR PRECIO VTA"/>
    <s v="-"/>
    <e v="#VALUE!"/>
    <n v="1"/>
    <e v="#VALUE!"/>
    <s v="NO"/>
    <n v="0.1"/>
    <s v="NO"/>
  </r>
  <r>
    <n v="150001436"/>
    <s v="150001436FS00"/>
    <s v="150001436-C24"/>
    <x v="3"/>
    <s v="LACTEOS"/>
    <s v="LECHES"/>
    <s v="LECHE FRUTILLA COLUN 200 ML "/>
    <s v="UN"/>
    <s v="C24"/>
    <s v="Caja 24 Unidades"/>
    <s v="SECO"/>
    <s v="NFS"/>
    <n v="8448"/>
    <x v="1"/>
    <n v="12240"/>
    <n v="-1"/>
    <s v="ACTIVO"/>
    <m/>
    <m/>
    <s v=""/>
    <m/>
    <s v="INDICAR PRECIO VTA"/>
    <s v="-"/>
    <e v="#VALUE!"/>
    <n v="4.8"/>
    <e v="#VALUE!"/>
    <s v="SI"/>
    <n v="7.0000000000000007E-2"/>
    <s v="NO"/>
  </r>
  <r>
    <n v="104523400"/>
    <s v="104523400FS00"/>
    <s v="104523400-C12"/>
    <x v="3"/>
    <s v="LACTEOS"/>
    <s v="LECHES"/>
    <s v="LECHE SEMIDESCREMADA SOPROLE 1 L "/>
    <s v="UN"/>
    <s v="C12"/>
    <s v="Caja 12 Unidades"/>
    <s v="SECO"/>
    <s v="NFS"/>
    <n v="10356"/>
    <x v="1"/>
    <n v="15480"/>
    <n v="-1"/>
    <s v="VIAS DESCONTINUACION"/>
    <m/>
    <m/>
    <s v=""/>
    <m/>
    <s v="INDICAR PRECIO VTA"/>
    <s v="-"/>
    <e v="#VALUE!"/>
    <n v="12"/>
    <e v="#VALUE!"/>
    <s v="SI"/>
    <n v="0.05"/>
    <s v="NO"/>
  </r>
  <r>
    <n v="150001593"/>
    <s v="150001593FS00"/>
    <s v="150001593-C12"/>
    <x v="3"/>
    <s v="LACTEOS"/>
    <s v="LECHES"/>
    <s v="LECHE SEMIDESCREMADA CHOCOLATE COLUN 1 L "/>
    <s v="UN"/>
    <s v="C12"/>
    <s v="Caja 12 Unidades"/>
    <s v="SECO"/>
    <s v="NFS"/>
    <n v="13450.560000000001"/>
    <x v="0"/>
    <n v="18600"/>
    <n v="-1"/>
    <s v="ACTIVO"/>
    <m/>
    <m/>
    <s v=""/>
    <m/>
    <s v="INDICAR PRECIO VTA"/>
    <s v="-"/>
    <e v="#VALUE!"/>
    <n v="13.08"/>
    <e v="#VALUE!"/>
    <s v="SI"/>
    <n v="7.0000000000000007E-2"/>
    <s v="NO"/>
  </r>
  <r>
    <n v="150000005"/>
    <s v="150000005FS00"/>
    <s v="150000005-C12"/>
    <x v="3"/>
    <s v="LACTEOS"/>
    <s v="LECHES"/>
    <s v="LECHE ENTERA COLUN 1 L "/>
    <s v="UN"/>
    <s v="C12"/>
    <s v="Caja 12 Unidades"/>
    <s v="SECO"/>
    <s v="NFS"/>
    <n v="10680"/>
    <x v="0"/>
    <n v="16680"/>
    <n v="-1"/>
    <s v="ACTIVO"/>
    <m/>
    <m/>
    <s v=""/>
    <m/>
    <s v="INDICAR PRECIO VTA"/>
    <s v="-"/>
    <e v="#VALUE!"/>
    <n v="12.827999999999999"/>
    <e v="#VALUE!"/>
    <s v="SI"/>
    <n v="7.0000000000000007E-2"/>
    <s v="NO"/>
  </r>
  <r>
    <n v="104520790"/>
    <s v="104520790FS00"/>
    <s v="104520790-C01"/>
    <x v="3"/>
    <s v="QUESOS Y MANTEQUILLA"/>
    <s v="QUESOS SEMI DUROS"/>
    <s v="QUESO MOZZARELLA HEBRA LEPRINO 6,8 KG "/>
    <s v="KG"/>
    <s v="C01"/>
    <s v="Caja 1 Unidad"/>
    <s v="CONGELADOS"/>
    <s v="IFS"/>
    <n v="28537.287999999997"/>
    <x v="1"/>
    <n v="47532"/>
    <n v="-1"/>
    <s v="ACTIVO (C)"/>
    <m/>
    <m/>
    <s v=""/>
    <m/>
    <s v="INDICAR PRECIO VTA"/>
    <s v="-"/>
    <e v="#VALUE!"/>
    <n v="6.8"/>
    <e v="#VALUE!"/>
    <s v="NO"/>
    <n v="0.15"/>
    <s v="NO"/>
  </r>
  <r>
    <n v="104343570"/>
    <s v="104343570FS00"/>
    <s v="104343570-KG"/>
    <x v="3"/>
    <s v="CERDO"/>
    <s v="LOMO"/>
    <s v="LOMO CENTRO IMP 10 KG "/>
    <s v="KG"/>
    <s v="KG"/>
    <s v="Kilogramo"/>
    <s v="CONGELADOS"/>
    <s v="NFS"/>
    <n v="2564.29"/>
    <x v="1"/>
    <n v="4190"/>
    <n v="-1"/>
    <s v="ACTIVO (M)"/>
    <m/>
    <m/>
    <s v=""/>
    <m/>
    <s v="INDICAR PRECIO VTA"/>
    <s v="-"/>
    <e v="#VALUE!"/>
    <n v="1"/>
    <e v="#VALUE!"/>
    <s v="NO"/>
    <n v="0.13"/>
    <s v="NO"/>
  </r>
  <r>
    <n v="104519800"/>
    <s v="104519800FS00"/>
    <s v="104519800-C12"/>
    <x v="3"/>
    <s v="LACTEOS"/>
    <s v="LECHES"/>
    <s v="LECHE DESCREMADA COLUN 1 L "/>
    <s v="UN"/>
    <s v="C12"/>
    <s v="Caja 12 Unidades"/>
    <s v="SECO"/>
    <s v="NFS"/>
    <n v="10678.32"/>
    <x v="0"/>
    <n v="16680"/>
    <n v="-1"/>
    <s v="ACTIVO"/>
    <m/>
    <m/>
    <s v=""/>
    <m/>
    <s v="INDICAR PRECIO VTA"/>
    <s v="-"/>
    <e v="#VALUE!"/>
    <n v="12"/>
    <e v="#VALUE!"/>
    <s v="SI"/>
    <n v="0.06"/>
    <s v="NO"/>
  </r>
  <r>
    <n v="150001874"/>
    <s v="150001874FS00"/>
    <s v="150001874-C40"/>
    <x v="3"/>
    <s v="QUESOS Y MANTEQUILLA"/>
    <s v="MANTEQUILLA Y MARGARINA"/>
    <s v="MARGARINA SOPROLE PAN 250 G "/>
    <s v="UN"/>
    <s v="C40"/>
    <s v="Caja 40 Unidades"/>
    <s v="FRIO"/>
    <s v="NFS"/>
    <n v="28667.199999999997"/>
    <x v="1"/>
    <n v="43600"/>
    <n v="-1"/>
    <s v="ACTIVO"/>
    <m/>
    <m/>
    <s v=""/>
    <m/>
    <s v="INDICAR PRECIO VTA"/>
    <s v="-"/>
    <e v="#VALUE!"/>
    <n v="10"/>
    <e v="#VALUE!"/>
    <s v="SI"/>
    <n v="0.08"/>
    <s v="NO"/>
  </r>
  <r>
    <n v="104538070"/>
    <s v="104538070FS00"/>
    <s v="104538070-C06"/>
    <x v="3"/>
    <s v="SALSAS Y ADEREZOS"/>
    <s v="SALSAS Y TOPPINGS"/>
    <s v="SALSA CHILIS BOLSA 1 KG "/>
    <s v="UN"/>
    <s v="C06"/>
    <s v="Caja 6 Unidades"/>
    <s v="CONGELADOS"/>
    <s v="NFS"/>
    <n v="23940"/>
    <x v="2"/>
    <n v="35940"/>
    <n v="-1"/>
    <s v="VIAS DESCONTINUACION"/>
    <s v="VIAS DESCONTINUACION"/>
    <m/>
    <s v="HASTA AGOTAR STOCK"/>
    <m/>
    <s v="INDICAR PRECIO VTA"/>
    <s v="-"/>
    <e v="#VALUE!"/>
    <n v="6"/>
    <e v="#VALUE!"/>
    <s v="SI"/>
    <n v="0.1"/>
    <s v="NO"/>
  </r>
  <r>
    <n v="104537920"/>
    <s v="104537920FS00"/>
    <s v="104537920-C18"/>
    <x v="3"/>
    <s v="LACTEOS"/>
    <s v="YOGHURT"/>
    <s v="YOGHURT COLUN LIGHT DAMASCO BOLSA 900GR "/>
    <s v="UN"/>
    <s v="C18"/>
    <s v="Caja 18 Unidades"/>
    <s v="FRIO"/>
    <s v="NFS"/>
    <n v="17352"/>
    <x v="1"/>
    <n v="29520"/>
    <n v="-1"/>
    <s v="ACTIVO"/>
    <m/>
    <m/>
    <s v=""/>
    <m/>
    <s v="INDICAR PRECIO VTA"/>
    <s v="-"/>
    <e v="#VALUE!"/>
    <n v="16.2"/>
    <e v="#VALUE!"/>
    <s v="SI"/>
    <n v="0.1"/>
    <s v="NO"/>
  </r>
  <r>
    <n v="104534790"/>
    <s v="104534790FS00"/>
    <s v="104534790-C10"/>
    <x v="3"/>
    <s v="QUESOS Y MANTEQUILLA"/>
    <s v="QUESOS BLANDOS"/>
    <s v="QUESO CREMA HAHN´S 1,36 KG "/>
    <s v="UN"/>
    <s v="C10"/>
    <s v="Caja 10 Unidades"/>
    <s v="FRIO"/>
    <s v="IFS"/>
    <n v="66950"/>
    <x v="1"/>
    <n v="99900"/>
    <n v="-1"/>
    <s v="NPI (R)"/>
    <m/>
    <m/>
    <s v=""/>
    <m/>
    <s v="INDICAR PRECIO VTA"/>
    <s v="-"/>
    <e v="#VALUE!"/>
    <n v="13.6"/>
    <e v="#VALUE!"/>
    <s v="SI"/>
    <n v="0.15"/>
    <s v="NO"/>
  </r>
  <r>
    <n v="104529560"/>
    <s v="104529560FS00"/>
    <s v="104529560-KG"/>
    <x v="3"/>
    <s v="QUESOS Y MANTEQUILLA"/>
    <s v="QUESOS DUROS"/>
    <s v="QUESO PARMESANO IMP 7 KG"/>
    <s v="KG"/>
    <s v="KG"/>
    <s v="Kilogramo"/>
    <s v="FRIO"/>
    <s v="IFS"/>
    <n v="6068"/>
    <x v="1"/>
    <n v="9290"/>
    <n v="-1"/>
    <s v="ACTIVO (AS)"/>
    <m/>
    <m/>
    <s v=""/>
    <m/>
    <s v="INDICAR PRECIO VTA"/>
    <s v="-"/>
    <e v="#VALUE!"/>
    <n v="1"/>
    <e v="#VALUE!"/>
    <s v="SI"/>
    <n v="0.12"/>
    <s v="NO"/>
  </r>
  <r>
    <n v="104538470"/>
    <s v="104538470FS00"/>
    <s v="104538470-C48"/>
    <x v="3"/>
    <s v="LACTEOS"/>
    <s v="YOGHURT"/>
    <s v="YOGHURT COLUN LIGHT MORA 120 GR"/>
    <s v="UN"/>
    <s v="C48"/>
    <s v="Caja 48 Unidades"/>
    <s v="FRIO"/>
    <s v="NFS"/>
    <n v="8784"/>
    <x v="0"/>
    <n v="13200"/>
    <n v="-1"/>
    <s v="NPI (R)"/>
    <m/>
    <m/>
    <s v=""/>
    <m/>
    <s v="INDICAR PRECIO VTA"/>
    <s v="-"/>
    <e v="#VALUE!"/>
    <n v="5.76"/>
    <e v="#VALUE!"/>
    <s v="SI"/>
    <n v="0.1"/>
    <s v="NO"/>
  </r>
  <r>
    <n v="104538480"/>
    <s v="104538480FS00"/>
    <s v="104538480-C48"/>
    <x v="3"/>
    <s v="LACTEOS"/>
    <s v="YOGHURT"/>
    <s v="YOGHURT COLUN LIGHT VAINILLA 120 GR"/>
    <s v="UN"/>
    <s v="C48"/>
    <s v="Caja 48 Unidades"/>
    <s v="FRIO"/>
    <s v="NFS"/>
    <n v="8784"/>
    <x v="0"/>
    <n v="13200"/>
    <n v="-1"/>
    <s v="NPI (R)"/>
    <m/>
    <m/>
    <s v=""/>
    <m/>
    <s v="INDICAR PRECIO VTA"/>
    <s v="-"/>
    <e v="#VALUE!"/>
    <n v="5.76"/>
    <e v="#VALUE!"/>
    <s v="SI"/>
    <n v="0.1"/>
    <s v="NO"/>
  </r>
  <r>
    <n v="104538490"/>
    <s v="104538490FS00"/>
    <s v="104538490-C48"/>
    <x v="3"/>
    <s v="LACTEOS"/>
    <s v="YOGHURT"/>
    <s v="YOGHURT COLUN LIGHT DAMASCO 120 GR"/>
    <s v="UN"/>
    <s v="C48"/>
    <s v="Caja 48 Unidades"/>
    <s v="FRIO"/>
    <s v="NFS"/>
    <n v="8784"/>
    <x v="0"/>
    <n v="13200"/>
    <n v="-1"/>
    <s v="NPI (R)"/>
    <m/>
    <m/>
    <s v=""/>
    <m/>
    <s v="INDICAR PRECIO VTA"/>
    <s v="-"/>
    <e v="#VALUE!"/>
    <n v="5.76"/>
    <e v="#VALUE!"/>
    <s v="SI"/>
    <n v="0.1"/>
    <s v="NO"/>
  </r>
  <r>
    <n v="104538500"/>
    <s v="104538500FS00"/>
    <s v="104538500-C48"/>
    <x v="3"/>
    <s v="LACTEOS"/>
    <s v="YOGHURT"/>
    <s v="YOGHURT COLUN LIGHT FRUTILLA 120 GR"/>
    <s v="UN"/>
    <s v="C48"/>
    <s v="Caja 48 Unidades"/>
    <s v="FRIO"/>
    <s v="NFS"/>
    <n v="8784"/>
    <x v="0"/>
    <n v="13200"/>
    <n v="-1"/>
    <s v="NPI (R)"/>
    <m/>
    <m/>
    <s v=""/>
    <m/>
    <s v="INDICAR PRECIO VTA"/>
    <s v="-"/>
    <e v="#VALUE!"/>
    <n v="5.76"/>
    <e v="#VALUE!"/>
    <s v="SI"/>
    <n v="0.1"/>
    <s v="NO"/>
  </r>
  <r>
    <n v="104538340"/>
    <s v="104538340FS00"/>
    <s v="104538340-C14"/>
    <x v="3"/>
    <s v="PESCADOS Y MARISCOS"/>
    <s v="PESCADOS"/>
    <s v="VARITAS DE REINETA APANADO BOLSA 400 GR"/>
    <s v="UN"/>
    <s v="C14"/>
    <s v="Caja 14 Unidades"/>
    <s v="CONGELADOS"/>
    <s v="NFS"/>
    <n v="19600"/>
    <x v="1"/>
    <n v="27860"/>
    <n v="-1"/>
    <s v="NPI (R)"/>
    <m/>
    <m/>
    <s v=""/>
    <m/>
    <s v="INDICAR PRECIO VTA"/>
    <s v="-"/>
    <e v="#VALUE!"/>
    <n v="5.6"/>
    <e v="#VALUE!"/>
    <s v="SI"/>
    <n v="0.1"/>
    <s v="NO"/>
  </r>
  <r>
    <n v="104538370"/>
    <s v="104538370FS00"/>
    <s v="104538370-C14"/>
    <x v="3"/>
    <s v="PESCADOS Y MARISCOS"/>
    <s v="PESCADOS"/>
    <s v="NUGGETS DE REINETA APANADO BOLSA 400 GR"/>
    <s v="UN"/>
    <s v="C14"/>
    <s v="Caja 14 Unidades"/>
    <s v="CONGELADOS"/>
    <s v="NFS"/>
    <n v="19600"/>
    <x v="1"/>
    <n v="27860"/>
    <n v="-1"/>
    <s v="NPI (R)"/>
    <m/>
    <m/>
    <s v=""/>
    <m/>
    <s v="INDICAR PRECIO VTA"/>
    <s v="-"/>
    <e v="#VALUE!"/>
    <n v="5.6"/>
    <e v="#VALUE!"/>
    <s v="SI"/>
    <n v="0.1"/>
    <s v="NO"/>
  </r>
  <r>
    <n v="104538390"/>
    <s v="104538390FS00"/>
    <s v="104538390-C60"/>
    <x v="3"/>
    <s v="PESCADOS Y MARISCOS"/>
    <s v="PESCADOS"/>
    <s v="CROQUETA DE REINETA APANADO FLOWPACK 100G"/>
    <s v="UN"/>
    <s v="C60"/>
    <s v="Caja 60 Unidades"/>
    <s v="CONGELADOS"/>
    <s v="NFS"/>
    <n v="25800"/>
    <x v="1"/>
    <n v="37200"/>
    <n v="-1"/>
    <s v="NPI (R)"/>
    <m/>
    <m/>
    <s v=""/>
    <m/>
    <s v="INDICAR PRECIO VTA"/>
    <s v="-"/>
    <e v="#VALUE!"/>
    <n v="6"/>
    <e v="#VALUE!"/>
    <s v="SI"/>
    <n v="0.11"/>
    <s v="NO"/>
  </r>
  <r>
    <n v="104538510"/>
    <s v="104538510FS00"/>
    <s v="104538510-C48"/>
    <x v="3"/>
    <s v="LACTEOS"/>
    <s v="YOGHURT"/>
    <s v="YOGHURT COLUN LIGHT FRAMBUESA 120 GR"/>
    <s v="UN"/>
    <s v="C48"/>
    <s v="Caja 48 Unidades"/>
    <s v="FRIO"/>
    <s v="NFS"/>
    <n v="8784"/>
    <x v="0"/>
    <n v="13200"/>
    <n v="-1"/>
    <s v="NPI (R)"/>
    <m/>
    <m/>
    <s v=""/>
    <m/>
    <s v="INDICAR PRECIO VTA"/>
    <s v="-"/>
    <e v="#VALUE!"/>
    <n v="5.76"/>
    <e v="#VALUE!"/>
    <s v="SI"/>
    <n v="0.1"/>
    <s v="NO"/>
  </r>
  <r>
    <n v="104538100"/>
    <s v="104538100FS00"/>
    <s v="104538100-KG"/>
    <x v="3"/>
    <s v="PESCADOS Y MARISCOS"/>
    <s v="PESCADOS"/>
    <s v="PULPO LIMPIO IMP 0,9-1,8 CJ10KG IWP CONG"/>
    <s v="KG"/>
    <s v="KG"/>
    <s v="Kilogramo"/>
    <s v="CONGELADOS"/>
    <s v="IFS"/>
    <n v="5674"/>
    <x v="1"/>
    <n v="7690"/>
    <n v="-1"/>
    <s v="ACTIVO"/>
    <m/>
    <m/>
    <s v=""/>
    <m/>
    <s v="INDICAR PRECIO VTA"/>
    <s v="-"/>
    <e v="#VALUE!"/>
    <n v="1.5"/>
    <e v="#VALUE!"/>
    <s v="SI"/>
    <n v="0.1"/>
    <s v="NO"/>
  </r>
  <r>
    <n v="104538530"/>
    <s v="104538530FS00"/>
    <s v="104538530-C12"/>
    <x v="3"/>
    <s v="QUESOS Y MANTEQUILLA"/>
    <s v="QUESOS SEMI DUROS"/>
    <s v="QUESO GAUDA LAMINADO 500 GR"/>
    <s v="UN"/>
    <s v="C12"/>
    <s v="Caja 12 Unidades"/>
    <s v="FRIO"/>
    <s v="NFS"/>
    <n v="27912"/>
    <x v="4"/>
    <n v="38940"/>
    <n v="-1"/>
    <s v="ACTIVO (M)"/>
    <m/>
    <m/>
    <s v=""/>
    <m/>
    <s v="INDICAR PRECIO VTA"/>
    <s v="-"/>
    <e v="#VALUE!"/>
    <n v="6"/>
    <e v="#VALUE!"/>
    <s v="SI"/>
    <n v="0.1"/>
    <s v="NO"/>
  </r>
  <r>
    <n v="104538820"/>
    <s v="104538820FS00"/>
    <s v="104538820-KG"/>
    <x v="3"/>
    <s v="QUESOS Y MANTEQUILLA"/>
    <s v="QUESOS SEMI DUROS"/>
    <s v="QUESO MANTECOSO BARRA 3,5 KG"/>
    <s v="KG"/>
    <s v="KG"/>
    <s v="Kilogramo"/>
    <s v="FRIO"/>
    <s v="NFS"/>
    <n v="193"/>
    <x v="1"/>
    <n v="6900"/>
    <n v="-1"/>
    <s v="NPI"/>
    <m/>
    <m/>
    <s v=""/>
    <m/>
    <s v="INDICAR PRECIO VTA"/>
    <s v="-"/>
    <e v="#VALUE!"/>
    <n v="3.33"/>
    <e v="#VALUE!"/>
    <s v="SI"/>
    <n v="0.11"/>
    <s v="NO"/>
  </r>
  <r>
    <n v="104528010"/>
    <s v="104528010FS00"/>
    <s v="104528010-C10"/>
    <x v="3"/>
    <s v="PESCADOS Y MARISCOS"/>
    <s v="PESCADOS"/>
    <s v="PANGASIUS FILETE S/P 1KG 170-330G IMPORT"/>
    <s v="KG"/>
    <s v="C10"/>
    <s v="Caja 10 Unidades"/>
    <s v="CONGELADOS"/>
    <s v="NFS"/>
    <n v="21610"/>
    <x v="2"/>
    <n v="26900"/>
    <n v="-1"/>
    <s v="VIAS DESCONTINUACION"/>
    <s v="VIAS DESCONTINUACION"/>
    <m/>
    <s v="HASTA AGOTAR STOCK"/>
    <m/>
    <s v="INDICAR PRECIO VTA"/>
    <s v="-"/>
    <e v="#VALUE!"/>
    <n v="10"/>
    <e v="#VALUE!"/>
    <s v="SI"/>
    <n v="0.15"/>
    <s v="NO"/>
  </r>
  <r>
    <n v="104538540"/>
    <s v="104538540FS00"/>
    <s v="104538540-KG"/>
    <x v="3"/>
    <s v="JAMONES Y CECINAS"/>
    <s v="JAMONES CURADOS"/>
    <s v="GUANCIALE AL PEPE SIMONINI 1,5-2 KG"/>
    <s v="KG"/>
    <s v="KG"/>
    <s v="Kilogramo"/>
    <s v="FRIO"/>
    <s v="NFS"/>
    <n v="10300"/>
    <x v="1"/>
    <n v="13900"/>
    <n v="-1"/>
    <s v="CALZADA"/>
    <m/>
    <m/>
    <s v=""/>
    <m/>
    <s v="INDICAR PRECIO VTA"/>
    <s v="-"/>
    <e v="#VALUE!"/>
    <n v="1"/>
    <e v="#VALUE!"/>
    <s v="SI"/>
    <n v="0.13"/>
    <s v="NO"/>
  </r>
  <r>
    <n v="104538550"/>
    <s v="104538550FS00"/>
    <s v="104538550-KG"/>
    <x v="3"/>
    <s v="JAMONES Y CECINAS"/>
    <s v="JAMONES CURADOS"/>
    <s v="MORTADELLA MODENA CON PISTACHO 5 KG"/>
    <s v="KG"/>
    <s v="KG"/>
    <s v="Kilogramo"/>
    <s v="FRIO"/>
    <s v="NFS"/>
    <n v="7350"/>
    <x v="1"/>
    <n v="9990"/>
    <n v="-1"/>
    <s v="CALZADA"/>
    <m/>
    <m/>
    <s v=""/>
    <m/>
    <s v="INDICAR PRECIO VTA"/>
    <s v="-"/>
    <e v="#VALUE!"/>
    <n v="1"/>
    <e v="#VALUE!"/>
    <s v="SI"/>
    <n v="0.1"/>
    <s v="NO"/>
  </r>
  <r>
    <n v="104538560"/>
    <s v="104538560FS00"/>
    <s v="104538560-KG"/>
    <x v="3"/>
    <s v="JAMONES Y CECINAS"/>
    <s v="JAMONES CURADOS"/>
    <s v="PROSCIUTTO MATONELLA SIMONINI 4,5-5 KG"/>
    <s v="KG"/>
    <s v="KG"/>
    <s v="Kilogramo"/>
    <s v="FRIO"/>
    <s v="NFS"/>
    <n v="12400"/>
    <x v="1"/>
    <n v="16900"/>
    <n v="-1"/>
    <s v="CALZADA"/>
    <m/>
    <m/>
    <s v=""/>
    <m/>
    <s v="INDICAR PRECIO VTA"/>
    <s v="-"/>
    <e v="#VALUE!"/>
    <n v="1"/>
    <e v="#VALUE!"/>
    <s v="SI"/>
    <n v="0.12"/>
    <s v="NO"/>
  </r>
  <r>
    <n v="104538570"/>
    <s v="104538570FS00"/>
    <s v="104538570-CJ"/>
    <x v="3"/>
    <s v="PESCADOS Y MARISCOS"/>
    <s v="PESCADOS"/>
    <s v="SALMON FILETE PRIUM T-D IQF CJ10 KG CONG"/>
    <s v="CJ"/>
    <s v="CJ"/>
    <s v="Caja"/>
    <s v="CONGELADOS"/>
    <s v="NFS"/>
    <n v="73310"/>
    <x v="2"/>
    <n v="104900"/>
    <n v="-1"/>
    <s v="NPI"/>
    <s v="VIAS DESCONTINUACION"/>
    <m/>
    <s v="HASTA AGOTAR STOCK"/>
    <m/>
    <s v="INDICAR PRECIO VTA"/>
    <s v="-"/>
    <e v="#VALUE!"/>
    <n v="1"/>
    <e v="#VALUE!"/>
    <s v="SI"/>
    <n v="0.1"/>
    <s v="NO"/>
  </r>
  <r>
    <n v="104538350"/>
    <s v="104538350FS00"/>
    <s v="104538350-C05"/>
    <x v="3"/>
    <s v="PESCADOS Y MARISCOS"/>
    <s v="PESCADOS"/>
    <s v="REINETA FILETE S/P S/E 100-300GR 1 KG"/>
    <s v="UN"/>
    <s v="C05"/>
    <s v="Caja 5 Unidades"/>
    <s v="CONGELADOS"/>
    <s v="NFS"/>
    <n v="29450"/>
    <x v="1"/>
    <n v="42950"/>
    <n v="-1"/>
    <s v="NPI"/>
    <m/>
    <m/>
    <s v=""/>
    <m/>
    <s v="INDICAR PRECIO VTA"/>
    <s v="-"/>
    <e v="#VALUE!"/>
    <n v="5"/>
    <e v="#VALUE!"/>
    <s v="SI"/>
    <n v="0.15"/>
    <s v="NO"/>
  </r>
  <r>
    <n v="104537930"/>
    <s v="104537930FS00"/>
    <s v="104537930-C10"/>
    <x v="3"/>
    <s v="QUESOS Y MANTEQUILLA"/>
    <s v="QUESOS BLANDOS"/>
    <s v="QUESO CREMA BAKING CHEEZE 1,36 KG"/>
    <s v="UN"/>
    <s v="C10"/>
    <s v="Caja 10 Unidades"/>
    <s v="FRIO"/>
    <s v="IFS"/>
    <n v="56260"/>
    <x v="1"/>
    <n v="79900"/>
    <n v="-1"/>
    <s v="NPI"/>
    <m/>
    <m/>
    <s v=""/>
    <m/>
    <s v="INDICAR PRECIO VTA"/>
    <s v="-"/>
    <e v="#VALUE!"/>
    <n v="13.6"/>
    <e v="#VALUE!"/>
    <s v="SI"/>
    <n v="0.15"/>
    <s v="NO"/>
  </r>
  <r>
    <n v="104539180"/>
    <s v="104539180FS00"/>
    <s v="104539180-C05"/>
    <x v="3"/>
    <s v="ELABORADOS CARNICOS COCIDOS"/>
    <s v="FILETILLOS"/>
    <s v="FILETE POLLO COCIDA EN TIRAS SADIA 2 KG"/>
    <s v="UN"/>
    <s v="C05"/>
    <s v="Caja 5 Unidades"/>
    <s v="CONGELADOS"/>
    <s v="NFS"/>
    <n v="42000"/>
    <x v="1"/>
    <n v="59500"/>
    <n v="-1"/>
    <s v="NPI"/>
    <m/>
    <m/>
    <s v=""/>
    <m/>
    <s v="INDICAR PRECIO VTA"/>
    <s v="-"/>
    <e v="#VALUE!"/>
    <n v="10"/>
    <e v="#VALUE!"/>
    <s v="SI"/>
    <n v="0.1"/>
    <s v="NO"/>
  </r>
  <r>
    <n v="104539190"/>
    <s v="104539190FS00"/>
    <s v="104539190-C05"/>
    <x v="3"/>
    <s v="ELABORADOS CARNICOS COCIDOS"/>
    <s v="PECHUGAS"/>
    <s v="FILETE POLLO COCIDA EN CUBO SADIA 2 KG"/>
    <s v="UN"/>
    <s v="C05"/>
    <s v="Caja 5 Unidades"/>
    <s v="CONGELADOS"/>
    <s v="NFS"/>
    <n v="42000"/>
    <x v="1"/>
    <n v="59500"/>
    <n v="-1"/>
    <s v="NPI"/>
    <m/>
    <m/>
    <s v=""/>
    <m/>
    <s v="INDICAR PRECIO VTA"/>
    <s v="-"/>
    <e v="#VALUE!"/>
    <n v="10"/>
    <e v="#VALUE!"/>
    <s v="SI"/>
    <n v="0.1"/>
    <s v="NO"/>
  </r>
  <r>
    <n v="104539220"/>
    <s v="104539220FS00"/>
    <s v="104539220-C06"/>
    <x v="3"/>
    <s v="QUESOS Y MANTEQUILLA"/>
    <s v="MANTEQUILLA Y MARGARINA"/>
    <s v="MARGARINA VEGETAL QUALY C/SAL SADIA 1 KG"/>
    <s v="UN"/>
    <s v="C06"/>
    <s v="Caja 6 Unidades"/>
    <s v="FRIO"/>
    <s v="NFS"/>
    <n v="14100"/>
    <x v="1"/>
    <n v="20340"/>
    <n v="-1"/>
    <s v="NPI"/>
    <m/>
    <m/>
    <s v=""/>
    <m/>
    <s v="INDICAR PRECIO VTA"/>
    <s v="-"/>
    <e v="#VALUE!"/>
    <n v="6"/>
    <e v="#VALUE!"/>
    <s v="SI"/>
    <n v="0.12"/>
    <s v="NO"/>
  </r>
  <r>
    <n v="104528630"/>
    <s v="104528630FS00"/>
    <s v="104528630-C04"/>
    <x v="3"/>
    <s v="ELABORADOS CARNICOS COCIDOS"/>
    <s v="ELABORADOS POLLO"/>
    <s v="GOLDEN CHICKEN REBOZADO SADIA 3 KG"/>
    <s v="UN"/>
    <s v="C04"/>
    <s v="Caja 4 Unidades"/>
    <s v="CONGELADOS"/>
    <s v="NFS"/>
    <n v="65400"/>
    <x v="1"/>
    <n v="95040"/>
    <n v="-1"/>
    <s v="ACTIVO"/>
    <m/>
    <m/>
    <s v=""/>
    <m/>
    <s v="INDICAR PRECIO VTA"/>
    <s v="-"/>
    <e v="#VALUE!"/>
    <n v="12"/>
    <e v="#VALUE!"/>
    <s v="SI"/>
    <n v="0.12"/>
    <s v="NO"/>
  </r>
  <r>
    <n v="104539230"/>
    <s v="104539230FS00"/>
    <s v="104539230-C04"/>
    <x v="3"/>
    <s v="PAVO"/>
    <s v="ENTERO"/>
    <s v="PAVITA MARINADA C/M SADIA 3-4 KG CONG"/>
    <s v="UN"/>
    <s v="C04"/>
    <s v="Caja 4 Unidades"/>
    <s v="CONGELADOS"/>
    <s v="NFS"/>
    <n v="13260"/>
    <x v="1"/>
    <n v="77844"/>
    <n v="-1"/>
    <s v="VIAS DESCONTINUACION"/>
    <m/>
    <m/>
    <s v=""/>
    <m/>
    <s v="INDICAR PRECIO VTA"/>
    <s v="-"/>
    <e v="#VALUE!"/>
    <n v="16"/>
    <e v="#VALUE!"/>
    <s v="SI"/>
    <n v="0.14000000000000001"/>
    <s v="NO"/>
  </r>
  <r>
    <n v="104539240"/>
    <s v="104539240FS00"/>
    <s v="104539240-C06"/>
    <x v="3"/>
    <s v="PAVO"/>
    <s v="PECHUGAS"/>
    <s v="PECHUGA PAVO S/H C/P MARINADA SADIA 1 KG"/>
    <s v="UN"/>
    <s v="C06"/>
    <s v="Caja 6 Unidades"/>
    <s v="CONGELADOS"/>
    <s v="NFS"/>
    <n v="21000"/>
    <x v="1"/>
    <n v="32940"/>
    <n v="-1"/>
    <s v="NPI"/>
    <m/>
    <m/>
    <s v=""/>
    <m/>
    <s v="INDICAR PRECIO VTA"/>
    <s v="-"/>
    <e v="#VALUE!"/>
    <n v="6"/>
    <e v="#VALUE!"/>
    <s v="SI"/>
    <n v="0.1"/>
    <s v="NO"/>
  </r>
  <r>
    <n v="104539250"/>
    <s v="104539250FS00"/>
    <s v="104539250-C03"/>
    <x v="3"/>
    <s v="ELABORADOS CARNICOS CRUDOS"/>
    <s v="TRUTROS"/>
    <s v="TRUTRO ALITA POLLO ASADA CONG SADIA 2 KG"/>
    <s v="UN"/>
    <s v="C03"/>
    <s v="Caja 3 Unidades"/>
    <s v="CONGELADOS"/>
    <s v="NFS"/>
    <n v="32400"/>
    <x v="1"/>
    <n v="44940"/>
    <n v="-1"/>
    <s v="NPI"/>
    <m/>
    <m/>
    <s v=""/>
    <m/>
    <s v="INDICAR PRECIO VTA"/>
    <s v="-"/>
    <e v="#VALUE!"/>
    <n v="6"/>
    <e v="#VALUE!"/>
    <s v="SI"/>
    <n v="0.11"/>
    <s v="NO"/>
  </r>
  <r>
    <n v="104539100"/>
    <s v="104539100FS00"/>
    <s v="104539100-C04"/>
    <x v="3"/>
    <s v="QUESOS Y MANTEQUILLA"/>
    <s v="QUESOS DUROS"/>
    <s v="QUESO CABRA MADURO LA CABRESA BARRA 2 KG"/>
    <s v="UN"/>
    <s v="C04"/>
    <s v="Caja 4 Unidades"/>
    <s v="FRIO"/>
    <s v="NFS"/>
    <n v="79828"/>
    <x v="1"/>
    <n v="116000"/>
    <n v="-1"/>
    <s v="NPI"/>
    <m/>
    <m/>
    <s v=""/>
    <m/>
    <s v="INDICAR PRECIO VTA"/>
    <s v="-"/>
    <e v="#VALUE!"/>
    <n v="8"/>
    <e v="#VALUE!"/>
    <s v="SI"/>
    <n v="0.1"/>
    <s v="NO"/>
  </r>
  <r>
    <n v="104539500"/>
    <s v="104539500FS00"/>
    <s v="104539500-C06"/>
    <x v="3"/>
    <s v="POLLO"/>
    <s v="PECHUGAS"/>
    <s v="PECHUGA POLLO S/H LAR 2KG BRASIL"/>
    <s v="UN"/>
    <s v="C06"/>
    <s v="Caja 6 Unidades"/>
    <s v="CONGELADOS"/>
    <s v="IFS"/>
    <n v="32724"/>
    <x v="0"/>
    <n v="50280"/>
    <n v="-1"/>
    <s v="ACTIVO (R)"/>
    <m/>
    <m/>
    <s v=""/>
    <m/>
    <s v="INDICAR PRECIO VTA"/>
    <s v="-"/>
    <e v="#VALUE!"/>
    <n v="12"/>
    <e v="#VALUE!"/>
    <s v="SI"/>
    <n v="0.12"/>
    <s v="NO"/>
  </r>
  <r>
    <n v="104539540"/>
    <s v="104539540FS00"/>
    <s v="104539540-CJ"/>
    <x v="3"/>
    <s v="POLLO"/>
    <s v="ENTERO"/>
    <s v="POLLO ENTERO 2,3-2,4 S/M BRASIL CJ 19,2 KG"/>
    <s v="CJ"/>
    <s v="CJ"/>
    <s v="Caja"/>
    <s v="CONGELADOS"/>
    <s v="IFS"/>
    <n v="37363"/>
    <x v="4"/>
    <n v="59328"/>
    <n v="-1"/>
    <s v="NPI"/>
    <m/>
    <m/>
    <s v=""/>
    <m/>
    <s v="INDICAR PRECIO VTA"/>
    <s v="-"/>
    <e v="#VALUE!"/>
    <n v="20"/>
    <e v="#VALUE!"/>
    <s v="NO"/>
    <n v="0.06"/>
    <s v="NO"/>
  </r>
  <r>
    <n v="104534880"/>
    <s v="104534880FS00"/>
    <s v="104534880-C08"/>
    <x v="3"/>
    <s v="POLLO"/>
    <s v="ENTERO"/>
    <s v="POLLO ENTERO 1,6 BRASIL CJ 12,8 KG"/>
    <s v="UN"/>
    <s v="C08"/>
    <s v="Caja 8 Unidades"/>
    <s v="CONGELADOS"/>
    <s v="IFS"/>
    <n v="19520"/>
    <x v="0"/>
    <n v="39552"/>
    <n v="-1"/>
    <s v="NPI"/>
    <s v="ACTIVO (AS)"/>
    <m/>
    <s v=""/>
    <m/>
    <s v="INDICAR PRECIO VTA"/>
    <s v="-"/>
    <e v="#VALUE!"/>
    <n v="12.8"/>
    <e v="#VALUE!"/>
    <s v="NO"/>
    <n v="0"/>
    <s v="NO"/>
  </r>
  <r>
    <n v="104540000"/>
    <s v="104540000FS00"/>
    <s v="104540000-C02"/>
    <x v="3"/>
    <s v="QUESOS Y MANTEQUILLA"/>
    <s v="QUESOS SEMI DUROS"/>
    <s v="QUESO CHEDDAR LAMINADO 1,92 KG"/>
    <s v="UN"/>
    <s v="C02"/>
    <s v="Caja 2 Unidades"/>
    <s v="FRIO"/>
    <s v="NFS"/>
    <n v="18346"/>
    <x v="3"/>
    <n v="24960"/>
    <n v="-1"/>
    <s v="NPI (R)"/>
    <m/>
    <m/>
    <s v=""/>
    <m/>
    <s v="INDICAR PRECIO VTA"/>
    <s v="-"/>
    <e v="#VALUE!"/>
    <n v="3.84"/>
    <e v="#VALUE!"/>
    <s v="SI"/>
    <n v="0.06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60D48-40F6-4879-A7B9-C88897F776BF}" name="TablaDinámica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Estado LP">
  <location ref="B35:E41" firstHeaderRow="0" firstDataRow="1" firstDataCol="1"/>
  <pivotFields count="29">
    <pivotField dataField="1" showAll="0"/>
    <pivotField showAll="0" defaultSubtotal="0"/>
    <pivotField showAll="0" defaultSubtota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showAll="0"/>
    <pivotField dataField="1" numFmtId="42" showAll="0" defaultSubtotal="0"/>
    <pivotField axis="axisRow" showAll="0" sortType="descending" defaultSubtotal="0">
      <items count="5">
        <item x="0"/>
        <item x="4"/>
        <item x="2"/>
        <item x="3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2"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2" showAll="0" defaultSubtotal="0"/>
    <pivotField showAll="0"/>
    <pivotField showAll="0" defaultSubtotal="0"/>
    <pivotField numFmtId="164" showAll="0" defaultSubtotal="0"/>
    <pivotField showAll="0" defaultSubtotal="0"/>
    <pivotField showAll="0" defaultSubtotal="0"/>
    <pivotField showAll="0"/>
    <pivotField showAll="0"/>
  </pivotFields>
  <rowFields count="1">
    <field x="13"/>
  </rowFields>
  <rowItems count="6">
    <i>
      <x v="4"/>
    </i>
    <i>
      <x/>
    </i>
    <i>
      <x v="2"/>
    </i>
    <i>
      <x v="3"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 CÓDIGO ABRIL" fld="0" subtotal="count" baseField="13" baseItem="3" numFmtId="3"/>
    <dataField name=" COSTO ABRIL" fld="12" baseField="19" baseItem="0" numFmtId="42"/>
    <dataField name=" PRECIO ABRIL" fld="14" baseField="19" baseItem="2" numFmtId="42"/>
  </dataFields>
  <formats count="9">
    <format dxfId="1007">
      <pivotArea outline="0" collapsedLevelsAreSubtotals="1" fieldPosition="0"/>
    </format>
    <format dxfId="1006">
      <pivotArea dataOnly="0" labelOnly="1" grandRow="1" outline="0" fieldPosition="0"/>
    </format>
    <format dxfId="1005">
      <pivotArea field="3" type="button" dataOnly="0" labelOnly="1" outline="0"/>
    </format>
    <format dxfId="100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03">
      <pivotArea outline="0" fieldPosition="0">
        <references count="1">
          <reference field="4294967294" count="1">
            <x v="0"/>
          </reference>
        </references>
      </pivotArea>
    </format>
    <format dxfId="1002">
      <pivotArea outline="0" collapsedLevelsAreSubtotals="1" fieldPosition="0"/>
    </format>
    <format dxfId="100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00">
      <pivotArea outline="0" fieldPosition="0">
        <references count="1">
          <reference field="4294967294" count="1">
            <x v="1"/>
          </reference>
        </references>
      </pivotArea>
    </format>
    <format dxfId="999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09CAAB-14EB-4B7A-80E4-9EDCD476F20E}" name="TablaDinámica1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Category">
  <location ref="B27:E32" firstHeaderRow="0" firstDataRow="1" firstDataCol="1"/>
  <pivotFields count="29">
    <pivotField dataField="1" showAll="0"/>
    <pivotField showAll="0" defaultSubtotal="0"/>
    <pivotField showAll="0" defaultSubtotal="0"/>
    <pivotField axis="axisRow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/>
    <pivotField showAll="0"/>
    <pivotField showAll="0"/>
    <pivotField showAll="0"/>
    <pivotField showAll="0"/>
    <pivotField dataField="1" numFmtId="42" showAll="0" defaultSubtotal="0"/>
    <pivotField showAll="0" defaultSubtotal="0"/>
    <pivotField dataField="1" numFmtId="42"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2" showAll="0" defaultSubtotal="0"/>
    <pivotField showAll="0"/>
    <pivotField showAll="0" defaultSubtotal="0"/>
    <pivotField numFmtId="164" showAll="0" defaultSubtotal="0"/>
    <pivotField showAll="0" defaultSubtotal="0"/>
    <pivotField showAll="0" defaultSubtotal="0"/>
    <pivotField showAll="0"/>
    <pivotField showAll="0"/>
  </pivotFields>
  <rowFields count="1">
    <field x="3"/>
  </rowFields>
  <rowItems count="5">
    <i>
      <x/>
    </i>
    <i>
      <x v="3"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 CÓDIGO ABRIL" fld="0" subtotal="count" baseField="3" baseItem="0" numFmtId="3"/>
    <dataField name=" COSTO ABRIL" fld="12" baseField="3" baseItem="1" numFmtId="42"/>
    <dataField name=" PRECIO ABRIL" fld="14" baseField="3" baseItem="1" numFmtId="42"/>
  </dataFields>
  <formats count="9">
    <format dxfId="1016">
      <pivotArea outline="0" collapsedLevelsAreSubtotals="1" fieldPosition="0"/>
    </format>
    <format dxfId="1015">
      <pivotArea dataOnly="0" labelOnly="1" grandRow="1" outline="0" fieldPosition="0"/>
    </format>
    <format dxfId="1014">
      <pivotArea field="3" type="button" dataOnly="0" labelOnly="1" outline="0" axis="axisRow" fieldPosition="0"/>
    </format>
    <format dxfId="101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12">
      <pivotArea outline="0" fieldPosition="0">
        <references count="1">
          <reference field="4294967294" count="1">
            <x v="0"/>
          </reference>
        </references>
      </pivotArea>
    </format>
    <format dxfId="1011">
      <pivotArea outline="0" collapsedLevelsAreSubtotals="1" fieldPosition="0"/>
    </format>
    <format dxfId="10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09">
      <pivotArea outline="0" fieldPosition="0">
        <references count="1">
          <reference field="4294967294" count="1">
            <x v="1"/>
          </reference>
        </references>
      </pivotArea>
    </format>
    <format dxfId="1008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5AC5E5-4036-48E9-B15E-2EC03651CCE8}" name="MaestraLP3" displayName="MaestraLP3" ref="A2:AL1737" totalsRowShown="0" headerRowDxfId="1078" dataDxfId="1077">
  <autoFilter ref="A2:AL1737" xr:uid="{CF5AC5E5-4036-48E9-B15E-2EC03651CCE8}"/>
  <tableColumns count="38">
    <tableColumn id="1" xr3:uid="{BC6BD62C-BEC4-487B-9C90-10843E24E5DD}" name="BASE" dataDxfId="1076"/>
    <tableColumn id="2" xr3:uid="{62181E69-FFF6-42E4-B1DA-E2C89EDBA0CA}" name="CÓDIGO" dataDxfId="1075"/>
    <tableColumn id="4" xr3:uid="{76694C7E-3077-443D-9BDC-BDD110CCB5C9}" name="-" dataDxfId="1074">
      <calculatedColumnFormula>+MaestraLP3[[#This Row],[CÓDIGO]]&amp;MaestraLP3[[#Headers],[-]]&amp;MaestraLP3[[#This Row],[UMV]]</calculatedColumnFormula>
    </tableColumn>
    <tableColumn id="3" xr3:uid="{5B89C46E-78E6-4329-89A5-F2DEB139932B}" name="FS00" dataDxfId="1073">
      <calculatedColumnFormula>+MaestraLP3[[#This Row],[CÓDIGO]]&amp;MaestraLP3[[#Headers],[FS00]]</calculatedColumnFormula>
    </tableColumn>
    <tableColumn id="5" xr3:uid="{2C5D839C-5295-4CCD-88DC-305BC0972C59}" name=" CATEGORY" dataDxfId="1072"/>
    <tableColumn id="37" xr3:uid="{6B03E60B-E79E-4656-A5D0-1E9716E21E2E}" name="JEFE CATEGORÍA" dataDxfId="1071"/>
    <tableColumn id="6" xr3:uid="{2172AFBC-E430-4488-B1EC-06F36587868D}" name="CATEGORÍA" dataDxfId="1070"/>
    <tableColumn id="7" xr3:uid="{459C02D3-3645-493E-8F3C-3F0CE4B8F258}" name="FAMILIA" dataDxfId="1069"/>
    <tableColumn id="8" xr3:uid="{CB320862-E6E0-44AA-BD0A-AA5EDDFA02D4}" name="DESCRIPCIÓN" dataDxfId="1068"/>
    <tableColumn id="35" xr3:uid="{7116C30C-106C-4EBF-9943-873CF8B3ADC9}" name="UMV" dataDxfId="1067"/>
    <tableColumn id="34" xr3:uid="{F767158A-10FD-4BF4-9592-ABEEF77FA050}" name="UMB" dataDxfId="1066"/>
    <tableColumn id="11" xr3:uid="{349CB6C5-CCFE-4929-88DE-4A94786C690A}" name="DESCRIPCION UMV" dataDxfId="1065">
      <calculatedColumnFormula>VLOOKUP(MaestraLP3[[#This Row],[UMV]],VALIDACIONES!J:L,3,0)</calculatedColumnFormula>
    </tableColumn>
    <tableColumn id="12" xr3:uid="{FC228D0A-E1D5-4293-8A90-AE8780617FCF}" name="T°" dataDxfId="1064"/>
    <tableColumn id="13" xr3:uid="{884A18B4-F02E-42B6-862B-7203E63FAC53}" name="ORIGEN" dataDxfId="1063"/>
    <tableColumn id="14" xr3:uid="{3AA6F71F-EAD2-4328-914B-99DA405F9FB3}" name="COSTO SEP" dataDxfId="1062" dataCellStyle="Moneda [0]"/>
    <tableColumn id="15" xr3:uid="{6074DC85-6246-44CA-BB2C-36A1BF142936}" name="ESTADO SEP" dataDxfId="1061"/>
    <tableColumn id="16" xr3:uid="{EE9E799D-DF17-4A90-8513-3F9EE518A0F0}" name="PRECIO SEP" dataDxfId="1060" dataCellStyle="Porcentaje"/>
    <tableColumn id="17" xr3:uid="{E663DB6D-3A78-4D77-B980-838D89F4FED2}" name="Dif. COSTOS MESES" dataDxfId="1059" dataCellStyle="Porcentaje">
      <calculatedColumnFormula>+IFERROR((MaestraLP3[[#This Row],[COSTO ]]/MaestraLP3[[#This Row],[COSTO SEP]]-1),0)</calculatedColumnFormula>
    </tableColumn>
    <tableColumn id="40" xr3:uid="{F1A89D15-C41D-4424-9798-C12E53BABF97}" name="CAT. MANUAL al 25-09" dataDxfId="1058" dataCellStyle="Porcentaje"/>
    <tableColumn id="19" xr3:uid="{4CE01AB2-9026-4C33-A667-D5093EC1BE3C}" name="S. PROPUESTO LP OCT" dataDxfId="1057" dataCellStyle="Porcentaje"/>
    <tableColumn id="41" xr3:uid="{855EDEF3-1A08-4234-A1D3-77DE0A3CEB23}" name="COSTO OCT AL 25-09" dataDxfId="1056" dataCellStyle="Moneda [0]">
      <calculatedColumnFormula>+VLOOKUP(MaestraLP3[[#This Row],[FS00]],'[1]BD MES'!$C:$N,12,0)</calculatedColumnFormula>
    </tableColumn>
    <tableColumn id="20" xr3:uid="{50BB3838-CE39-4DDC-87B9-DE24BA2835D6}" name="COSTO " dataDxfId="1055" dataCellStyle="Moneda [0]"/>
    <tableColumn id="42" xr3:uid="{0E1F0E9E-390C-4693-B2C0-2BBFEC2770FB}" name="DIF EN COSTOS MES" dataDxfId="1054" dataCellStyle="Porcentaje">
      <calculatedColumnFormula>+(MaestraLP3[[#This Row],[COSTO ]]-MaestraLP3[[#This Row],[COSTO OCT AL 25-09]])/MaestraLP3[[#This Row],[COSTO OCT AL 25-09]]</calculatedColumnFormula>
    </tableColumn>
    <tableColumn id="21" xr3:uid="{9A3169B4-575C-4A14-8CE5-3237F1E11108}" name="ESTADO" dataDxfId="1053">
      <calculatedColumnFormula>++IF(P3="HASTA AGOTAR STOCK","HASTA AGOTAR STOCK",IF(MaestraLP3[[#This Row],[PRECIO]]=0,"NO PARA LP",IF(MaestraLP3[[#This Row],[PRECIO SEP]]=0,"INCORPORACIÓN",IF(Z3=0,"MANTIENE",IF(Z3&lt;0,"BAJA",IF(Z3&gt;0,"ALZA",""))))))</calculatedColumnFormula>
    </tableColumn>
    <tableColumn id="22" xr3:uid="{B3513D43-28DF-4FA5-BBD9-1282F32211B4}" name="PRECIO" dataDxfId="1052" dataCellStyle="Moneda [0]"/>
    <tableColumn id="23" xr3:uid="{56D6BFA9-B2A5-4E9F-881B-42D5A0AFC279}" name="DIFERENCIAS" dataDxfId="1051">
      <calculatedColumnFormula>IF(Y3=0,"INDICAR PRECIO VTA",Y3-MaestraLP3[[#This Row],[PRECIO SEP]])</calculatedColumnFormula>
    </tableColumn>
    <tableColumn id="24" xr3:uid="{35BD7189-F86E-4BE3-8DCF-7E4DA9C5B878}" name="%MG UMV" dataDxfId="1050" dataCellStyle="Porcentaje">
      <calculatedColumnFormula>+IFERROR((Y3-V3)/Y3,"-")</calculatedColumnFormula>
    </tableColumn>
    <tableColumn id="25" xr3:uid="{4AE9A447-9855-4979-9C61-E7BE59DFD279}" name="MARGEN UNITARIO" dataDxfId="1049" dataCellStyle="Millares [0]">
      <calculatedColumnFormula>IFERROR(MaestraLP3[[#This Row],[PRECIO]]*MaestraLP3[[#This Row],[%MG UMV]],0)</calculatedColumnFormula>
    </tableColumn>
    <tableColumn id="26" xr3:uid="{EFAB03DD-E11A-49B4-BF44-374A783CA12D}" name="Peso Neto UMV (KG)" dataDxfId="1048" dataCellStyle="Porcentaje"/>
    <tableColumn id="27" xr3:uid="{B7E42436-BF90-4B7B-85F2-12C5EAD2DCA2}" name="Contribución x KG" dataDxfId="1047" dataCellStyle="Moneda [0]">
      <calculatedColumnFormula>+IFERROR(MaestraLP3[[#This Row],[MARGEN UNITARIO]]/MaestraLP3[[#This Row],[Peso Neto UMV (KG)]],0)</calculatedColumnFormula>
    </tableColumn>
    <tableColumn id="28" xr3:uid="{3F41CA8B-20E9-4581-BB70-4A66E8FDCBE3}" name="VENTA X UNIDAD" dataDxfId="1046"/>
    <tableColumn id="18" xr3:uid="{402A97B8-1041-401A-AFAB-BE54475D4AA7}" name="VENTA X COMERCIO" dataDxfId="1045"/>
    <tableColumn id="10" xr3:uid="{6565327B-4F6E-4672-A5E7-B1E824396F66}" name="VENTA X UN COMERCIO" dataDxfId="1044"/>
    <tableColumn id="33" xr3:uid="{D9C0C967-194E-4E35-9A85-8015393697CA}" name="D. UMV (SOLO Venta x Un)" dataDxfId="1043"/>
    <tableColumn id="29" xr3:uid="{86112D69-97FB-47D4-BAC5-962E07E18FE8}" name="D. AUTÓNOMO" dataDxfId="1042" dataCellStyle="Porcentaje"/>
    <tableColumn id="30" xr3:uid="{0C3EA17B-E1D5-4562-93E7-6C569A237A5B}" name="DA MEDIOCAMPO" dataDxfId="1041" dataCellStyle="Porcentaje"/>
    <tableColumn id="32" xr3:uid="{85789B27-A27E-4EC2-B58B-FF4C83302654}" name="PRODUCTO FOCO" dataDxfId="1040"/>
    <tableColumn id="9" xr3:uid="{D950E965-AEDF-4B74-BD97-6C733C178619}" name="LP PERSONAL" dataDxfId="103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8416AE-D55E-4586-ABC1-E8E4C93F6589}" name="Tabla1" displayName="Tabla1" ref="A1:U17" totalsRowShown="0" headerRowDxfId="1038" headerRowCellStyle="Porcentaje">
  <autoFilter ref="A1:U17" xr:uid="{878416AE-D55E-4586-ABC1-E8E4C93F6589}"/>
  <sortState xmlns:xlrd2="http://schemas.microsoft.com/office/spreadsheetml/2017/richdata2" ref="A2:U17">
    <sortCondition ref="A1:A17"/>
  </sortState>
  <tableColumns count="21">
    <tableColumn id="1" xr3:uid="{ABAD74AC-98B5-4791-B239-B062D74BAD43}" name="CÓDIGO" dataDxfId="1037"/>
    <tableColumn id="2" xr3:uid="{6B4FE95F-DDBE-41AB-96F8-DBD123A99E0D}" name="AF01" dataDxfId="1036">
      <calculatedColumnFormula>+A2&amp;$B$1</calculatedColumnFormula>
    </tableColumn>
    <tableColumn id="3" xr3:uid="{1A209A4A-2E45-414A-8E1C-3E9E75CBBF99}" name="ENCARGADO CATEGORÍA" dataDxfId="1035"/>
    <tableColumn id="21" xr3:uid="{8784F270-3E93-4D06-907F-9DAF798B30D6}" name="JEFE CATEGORÍA" dataDxfId="1034"/>
    <tableColumn id="4" xr3:uid="{E2D4A556-5D24-415D-89F3-CD6D166CB046}" name="CATEGORÍA" dataDxfId="1033"/>
    <tableColumn id="5" xr3:uid="{66A8BDB9-1BCB-4194-BDCA-237BBA2EF66E}" name="FAMILIA" dataDxfId="1032"/>
    <tableColumn id="6" xr3:uid="{25066F20-D1B1-4845-AA8F-0F3A37C01B5A}" name="DESCRIPCIÓN" dataDxfId="1031"/>
    <tableColumn id="8" xr3:uid="{EDD89C72-BDF1-4FB1-A3F3-CEBD19BC503F}" name="UMV" dataDxfId="1030"/>
    <tableColumn id="7" xr3:uid="{CABD23C2-879D-4B8C-B351-0A68E0FEA5E9}" name="UMB" dataDxfId="1029"/>
    <tableColumn id="9" xr3:uid="{DF329FE2-7499-41D8-A418-DD4A1A7EE11D}" name="DESCRIPCION UMV" dataDxfId="1028"/>
    <tableColumn id="10" xr3:uid="{6996CE3B-47A1-4317-B50B-647ABEAA6B60}" name="T°" dataDxfId="1027"/>
    <tableColumn id="11" xr3:uid="{4188199D-0069-4160-93AC-FA8CB9C5937A}" name="ORIGEN" dataDxfId="1026"/>
    <tableColumn id="12" xr3:uid="{5E1C9679-C275-4CB3-BE9F-F79B8B3DE6D9}" name="COSTO SEP" dataDxfId="1025" dataCellStyle="Moneda [0]"/>
    <tableColumn id="13" xr3:uid="{9DE945A5-8349-410C-9571-563D0F71A4AF}" name="PRECIO SEP" dataDxfId="1024" dataCellStyle="Moneda [0]"/>
    <tableColumn id="14" xr3:uid="{67E0CCAC-E5BF-4220-99FB-D4997E7EEBCE}" name="Diferencia" dataDxfId="1023" dataCellStyle="Porcentaje">
      <calculatedColumnFormula>+IFERROR((Q2/M2-1),0)</calculatedColumnFormula>
    </tableColumn>
    <tableColumn id="15" xr3:uid="{851DE8D8-3252-4B2F-B11D-85E43E575ABC}" name="COSTO 22-09" dataDxfId="1022" dataCellStyle="Moneda [0]">
      <calculatedColumnFormula>+VLOOKUP(Tabla1[[#This Row],[AF01]],'[1]BD AF'!$C:$N,12,0)</calculatedColumnFormula>
    </tableColumn>
    <tableColumn id="16" xr3:uid="{41565305-A874-4E5B-BABB-46F9771EC30C}" name="COSTO" dataDxfId="1021" dataCellStyle="Moneda [0]"/>
    <tableColumn id="17" xr3:uid="{E19440A3-B340-4832-A6C4-5B62178ABB19}" name="PRECIO" dataDxfId="1020" dataCellStyle="Moneda [0]"/>
    <tableColumn id="18" xr3:uid="{EC165F2D-8C8C-4AA1-A655-79C663B9CEB8}" name="MG" dataDxfId="1019" dataCellStyle="Porcentaje">
      <calculatedColumnFormula>+IFERROR((R2-Q2)/R2,"-")</calculatedColumnFormula>
    </tableColumn>
    <tableColumn id="19" xr3:uid="{7167A2C3-3598-41B2-BE56-0C3F0963FCCB}" name="VENTA X UNIDAD" dataDxfId="1018"/>
    <tableColumn id="20" xr3:uid="{211D1E5B-978B-4781-85AA-B00F29A26A16}" name="DESCUENTO AUTÓNOMO" dataDxfId="1017" dataCellStyle="Millares [0]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2" dT="2024-09-04T20:32:00.98" personId="{947FEE9A-2215-4DC0-AAAA-958832A95D5D}" id="{0BC10D82-599D-4134-8722-A65EB94DD96A}">
    <text>Puedo anclarlo a validaciones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1" dT="2024-09-04T20:32:00.98" personId="{947FEE9A-2215-4DC0-AAAA-958832A95D5D}" id="{5A746DEF-4918-4BF0-AA71-45BF26F3541A}">
    <text>Puedo anclarlo a validaciones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L1" dT="2024-09-04T20:32:00.98" personId="{947FEE9A-2215-4DC0-AAAA-958832A95D5D}" id="{B597AF60-C5A3-464F-886E-C85180F97D45}">
    <text>Puedo anclarlo a validaciones</text>
  </threadedComment>
  <threadedComment ref="J700" dT="2024-10-07T16:30:06.58" personId="{947FEE9A-2215-4DC0-AAAA-958832A95D5D}" id="{1985C699-39EE-454A-9DD6-4980FEDE962D}">
    <text>Es a kilo. Se debe cambiar</text>
  </threadedComment>
  <threadedComment ref="J701" dT="2024-10-07T16:30:01.47" personId="{947FEE9A-2215-4DC0-AAAA-958832A95D5D}" id="{9DF74EA0-55BF-4596-935B-79B472E0DD6F}">
    <text>Es a kilo. Se debe cambiar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62CD9-46AA-44F0-97C1-3F9B7D509495}">
  <dimension ref="A1:AL1737"/>
  <sheetViews>
    <sheetView tabSelected="1" topLeftCell="W1" zoomScale="70" zoomScaleNormal="70" workbookViewId="0">
      <selection activeCell="H5" sqref="H5"/>
    </sheetView>
  </sheetViews>
  <sheetFormatPr baseColWidth="10" defaultColWidth="11.453125" defaultRowHeight="14.5" outlineLevelCol="1" x14ac:dyDescent="0.35"/>
  <cols>
    <col min="1" max="1" width="14.453125" style="3" customWidth="1"/>
    <col min="2" max="2" width="16.36328125" bestFit="1" customWidth="1"/>
    <col min="3" max="3" width="16.453125" hidden="1" customWidth="1" outlineLevel="1"/>
    <col min="4" max="4" width="16.6328125" hidden="1" customWidth="1" outlineLevel="1"/>
    <col min="5" max="5" width="32.81640625" bestFit="1" customWidth="1" collapsed="1"/>
    <col min="6" max="6" width="26.81640625" bestFit="1" customWidth="1"/>
    <col min="7" max="7" width="36.54296875" bestFit="1" customWidth="1"/>
    <col min="8" max="8" width="32.81640625" bestFit="1" customWidth="1"/>
    <col min="9" max="9" width="42.90625" customWidth="1"/>
    <col min="10" max="10" width="12.81640625" style="3" bestFit="1" customWidth="1"/>
    <col min="11" max="11" width="12.90625" style="3" bestFit="1" customWidth="1"/>
    <col min="12" max="12" width="28.36328125" customWidth="1" outlineLevel="1"/>
    <col min="13" max="13" width="15.08984375" customWidth="1" outlineLevel="1"/>
    <col min="14" max="14" width="17.453125" customWidth="1" outlineLevel="1"/>
    <col min="15" max="15" width="21.54296875" bestFit="1" customWidth="1"/>
    <col min="16" max="16" width="22.90625" bestFit="1" customWidth="1"/>
    <col min="17" max="17" width="22.36328125" bestFit="1" customWidth="1"/>
    <col min="18" max="18" width="30.26953125" bestFit="1" customWidth="1"/>
    <col min="19" max="19" width="32.81640625" bestFit="1" customWidth="1"/>
    <col min="20" max="20" width="33.81640625" bestFit="1" customWidth="1"/>
    <col min="21" max="21" width="31.36328125" customWidth="1" outlineLevel="1"/>
    <col min="22" max="22" width="17.26953125" customWidth="1"/>
    <col min="23" max="23" width="30" bestFit="1" customWidth="1" outlineLevel="1"/>
    <col min="24" max="24" width="18.36328125" bestFit="1" customWidth="1"/>
    <col min="25" max="25" width="22.90625" customWidth="1"/>
    <col min="26" max="26" width="22.90625" style="116" bestFit="1" customWidth="1"/>
    <col min="27" max="27" width="23.7265625" bestFit="1" customWidth="1"/>
    <col min="28" max="29" width="35.1796875" bestFit="1" customWidth="1"/>
    <col min="30" max="30" width="30.54296875" bestFit="1" customWidth="1"/>
    <col min="31" max="31" width="27.26953125" style="3" bestFit="1" customWidth="1"/>
    <col min="32" max="34" width="27.26953125" style="3" customWidth="1"/>
    <col min="35" max="35" width="27.36328125" style="3" bestFit="1" customWidth="1"/>
    <col min="36" max="36" width="24.26953125" bestFit="1" customWidth="1"/>
    <col min="37" max="37" width="28.36328125" bestFit="1" customWidth="1"/>
    <col min="38" max="38" width="21.81640625" bestFit="1" customWidth="1"/>
  </cols>
  <sheetData>
    <row r="1" spans="1:38" ht="15" thickBot="1" x14ac:dyDescent="0.4">
      <c r="B1">
        <v>1</v>
      </c>
      <c r="C1" s="3">
        <v>2</v>
      </c>
      <c r="D1">
        <v>3</v>
      </c>
      <c r="E1" s="3">
        <v>4</v>
      </c>
      <c r="F1">
        <v>5</v>
      </c>
      <c r="G1" s="3">
        <v>6</v>
      </c>
      <c r="H1">
        <v>7</v>
      </c>
      <c r="I1" s="3">
        <v>8</v>
      </c>
      <c r="J1">
        <v>9</v>
      </c>
      <c r="K1" s="3">
        <v>10</v>
      </c>
      <c r="L1">
        <v>11</v>
      </c>
      <c r="M1" s="3">
        <v>12</v>
      </c>
      <c r="N1">
        <v>13</v>
      </c>
      <c r="O1" s="3">
        <v>14</v>
      </c>
      <c r="P1">
        <v>15</v>
      </c>
      <c r="Q1" s="3">
        <v>16</v>
      </c>
      <c r="R1">
        <v>17</v>
      </c>
      <c r="S1" s="3">
        <v>18</v>
      </c>
      <c r="T1">
        <v>19</v>
      </c>
      <c r="U1" s="3">
        <v>20</v>
      </c>
      <c r="V1">
        <v>21</v>
      </c>
      <c r="W1" s="3">
        <v>22</v>
      </c>
      <c r="X1">
        <v>23</v>
      </c>
      <c r="Y1" s="3">
        <v>24</v>
      </c>
      <c r="Z1">
        <v>25</v>
      </c>
      <c r="AA1" s="3">
        <v>26</v>
      </c>
      <c r="AB1">
        <v>27</v>
      </c>
      <c r="AC1" s="3">
        <v>28</v>
      </c>
      <c r="AD1">
        <v>29</v>
      </c>
      <c r="AE1" s="3">
        <v>30</v>
      </c>
      <c r="AH1">
        <v>31</v>
      </c>
      <c r="AI1" s="3">
        <v>32</v>
      </c>
      <c r="AJ1">
        <v>33</v>
      </c>
      <c r="AK1" s="3">
        <v>34</v>
      </c>
    </row>
    <row r="2" spans="1:38" x14ac:dyDescent="0.35">
      <c r="A2" s="29" t="s">
        <v>0</v>
      </c>
      <c r="B2" s="22" t="s">
        <v>1</v>
      </c>
      <c r="C2" s="22" t="s">
        <v>2</v>
      </c>
      <c r="D2" s="22" t="s">
        <v>3</v>
      </c>
      <c r="E2" s="22" t="s">
        <v>4</v>
      </c>
      <c r="F2" s="22" t="s">
        <v>5</v>
      </c>
      <c r="G2" s="22" t="s">
        <v>6</v>
      </c>
      <c r="H2" s="22" t="s">
        <v>7</v>
      </c>
      <c r="I2" s="22" t="s">
        <v>8</v>
      </c>
      <c r="J2" s="22" t="s">
        <v>9</v>
      </c>
      <c r="K2" s="22" t="s">
        <v>10</v>
      </c>
      <c r="L2" s="23" t="s">
        <v>11</v>
      </c>
      <c r="M2" s="24" t="s">
        <v>12</v>
      </c>
      <c r="N2" s="25" t="s">
        <v>13</v>
      </c>
      <c r="O2" s="36" t="s">
        <v>4176</v>
      </c>
      <c r="P2" s="36" t="s">
        <v>4262</v>
      </c>
      <c r="Q2" s="36" t="s">
        <v>4414</v>
      </c>
      <c r="R2" s="26" t="s">
        <v>4218</v>
      </c>
      <c r="S2" s="26" t="s">
        <v>4709</v>
      </c>
      <c r="T2" s="27" t="s">
        <v>4418</v>
      </c>
      <c r="U2" s="26" t="s">
        <v>4710</v>
      </c>
      <c r="V2" s="26" t="s">
        <v>4415</v>
      </c>
      <c r="W2" s="33" t="s">
        <v>4219</v>
      </c>
      <c r="X2" s="26" t="s">
        <v>4416</v>
      </c>
      <c r="Y2" s="27" t="s">
        <v>23</v>
      </c>
      <c r="Z2" s="26" t="s">
        <v>24</v>
      </c>
      <c r="AA2" s="26" t="s">
        <v>4424</v>
      </c>
      <c r="AB2" s="26" t="s">
        <v>26</v>
      </c>
      <c r="AC2" s="26" t="s">
        <v>27</v>
      </c>
      <c r="AD2" s="26" t="s">
        <v>28</v>
      </c>
      <c r="AE2" s="27" t="s">
        <v>29</v>
      </c>
      <c r="AF2" s="27" t="s">
        <v>4732</v>
      </c>
      <c r="AG2" s="27" t="s">
        <v>4733</v>
      </c>
      <c r="AH2" s="27" t="s">
        <v>4598</v>
      </c>
      <c r="AI2" s="27" t="s">
        <v>30</v>
      </c>
      <c r="AJ2" s="27" t="s">
        <v>31</v>
      </c>
      <c r="AK2" s="23" t="s">
        <v>32</v>
      </c>
      <c r="AL2" s="29" t="s">
        <v>4731</v>
      </c>
    </row>
    <row r="3" spans="1:38" x14ac:dyDescent="0.35">
      <c r="A3" s="71" t="s">
        <v>137</v>
      </c>
      <c r="B3" s="39">
        <v>104535440</v>
      </c>
      <c r="C3" s="39" t="str">
        <f>+MaestraLP3[[#This Row],[CÓDIGO]]&amp;MaestraLP3[[#Headers],[-]]&amp;MaestraLP3[[#This Row],[UMV]]</f>
        <v>104535440-C04</v>
      </c>
      <c r="D3" s="50" t="str">
        <f>+MaestraLP3[[#This Row],[CÓDIGO]]&amp;MaestraLP3[[#Headers],[FS00]]</f>
        <v>104535440FS00</v>
      </c>
      <c r="E3" s="39" t="s">
        <v>34</v>
      </c>
      <c r="F3" s="39" t="s">
        <v>80</v>
      </c>
      <c r="G3" s="39" t="s">
        <v>138</v>
      </c>
      <c r="H3" s="39" t="s">
        <v>139</v>
      </c>
      <c r="I3" s="39" t="s">
        <v>140</v>
      </c>
      <c r="J3" s="49" t="s">
        <v>141</v>
      </c>
      <c r="K3" s="50" t="s">
        <v>50</v>
      </c>
      <c r="L3" s="39" t="str">
        <f>VLOOKUP(MaestraLP3[[#This Row],[UMV]],VALIDACIONES!J:L,3,0)</f>
        <v>Caja 4 Unidades</v>
      </c>
      <c r="M3" s="39" t="s">
        <v>51</v>
      </c>
      <c r="N3" s="39" t="s">
        <v>41</v>
      </c>
      <c r="O3" s="64">
        <v>24920</v>
      </c>
      <c r="P3" s="39" t="s">
        <v>42</v>
      </c>
      <c r="Q3" s="64">
        <v>31000</v>
      </c>
      <c r="R3" s="66">
        <f>+IFERROR((MaestraLP3[[#This Row],[COSTO ]]/MaestraLP3[[#This Row],[COSTO SEP]]-1),0)</f>
        <v>0</v>
      </c>
      <c r="S3" s="65" t="s">
        <v>143</v>
      </c>
      <c r="T3" s="65"/>
      <c r="U3" s="64">
        <f>+VLOOKUP(MaestraLP3[[#This Row],[FS00]],'[1]BD MES'!$C:$N,12,0)</f>
        <v>24920</v>
      </c>
      <c r="V3" s="64">
        <v>24920</v>
      </c>
      <c r="W3" s="66">
        <f>+(MaestraLP3[[#This Row],[COSTO ]]-MaestraLP3[[#This Row],[COSTO OCT AL 25-09]])/MaestraLP3[[#This Row],[COSTO OCT AL 25-09]]</f>
        <v>0</v>
      </c>
      <c r="X3" s="67" t="str">
        <f>++IF(P3="HASTA AGOTAR STOCK","HASTA AGOTAR STOCK",IF(MaestraLP3[[#This Row],[PRECIO]]=0,"NO PARA LP",IF(MaestraLP3[[#This Row],[PRECIO SEP]]=0,"INCORPORACIÓN",IF(Z3=0,"MANTIENE",IF(Z3&lt;0,"BAJA",IF(Z3&gt;0,"ALZA",""))))))</f>
        <v>MANTIENE</v>
      </c>
      <c r="Y3" s="64">
        <v>31000</v>
      </c>
      <c r="Z3" s="41">
        <f>IF(Y3=0,"INDICAR PRECIO VTA",Y3-MaestraLP3[[#This Row],[PRECIO SEP]])</f>
        <v>0</v>
      </c>
      <c r="AA3" s="66">
        <f t="shared" ref="AA3:AA64" si="0">+IFERROR((Y3-V3)/Y3,"-")</f>
        <v>0.19612903225806452</v>
      </c>
      <c r="AB3" s="68">
        <f>IFERROR(MaestraLP3[[#This Row],[PRECIO]]*MaestraLP3[[#This Row],[%MG UMV]],0)</f>
        <v>6080</v>
      </c>
      <c r="AC3" s="69">
        <v>18.8</v>
      </c>
      <c r="AD3" s="64">
        <f>+IFERROR(MaestraLP3[[#This Row],[MARGEN UNITARIO]]/MaestraLP3[[#This Row],[Peso Neto UMV (KG)]],0)</f>
        <v>323.40425531914894</v>
      </c>
      <c r="AE3" s="39" t="s">
        <v>53</v>
      </c>
      <c r="AF3" s="39"/>
      <c r="AG3" s="39">
        <v>1</v>
      </c>
      <c r="AH3" s="109">
        <v>0</v>
      </c>
      <c r="AI3" s="66">
        <v>0.4</v>
      </c>
      <c r="AJ3" s="66">
        <v>0.4</v>
      </c>
      <c r="AK3" s="39"/>
      <c r="AL3" s="39" t="s">
        <v>53</v>
      </c>
    </row>
    <row r="4" spans="1:38" x14ac:dyDescent="0.35">
      <c r="A4" s="71" t="s">
        <v>137</v>
      </c>
      <c r="B4" s="39">
        <v>104543470</v>
      </c>
      <c r="C4" s="39" t="str">
        <f>+MaestraLP3[[#This Row],[CÓDIGO]]&amp;MaestraLP3[[#Headers],[-]]&amp;MaestraLP3[[#This Row],[UMV]]</f>
        <v>104543470-C10</v>
      </c>
      <c r="D4" s="50" t="str">
        <f>+MaestraLP3[[#This Row],[CÓDIGO]]&amp;MaestraLP3[[#Headers],[FS00]]</f>
        <v>104543470FS00</v>
      </c>
      <c r="E4" s="39" t="s">
        <v>34</v>
      </c>
      <c r="F4" s="39" t="s">
        <v>80</v>
      </c>
      <c r="G4" s="39" t="s">
        <v>371</v>
      </c>
      <c r="H4" s="39" t="s">
        <v>372</v>
      </c>
      <c r="I4" s="39" t="s">
        <v>4327</v>
      </c>
      <c r="J4" s="49" t="s">
        <v>65</v>
      </c>
      <c r="K4" s="50" t="s">
        <v>50</v>
      </c>
      <c r="L4" s="39" t="str">
        <f>VLOOKUP(MaestraLP3[[#This Row],[UMV]],VALIDACIONES!J:L,3,0)</f>
        <v>Caja 10 Unidades</v>
      </c>
      <c r="M4" s="39" t="s">
        <v>51</v>
      </c>
      <c r="N4" s="39" t="s">
        <v>78</v>
      </c>
      <c r="O4" s="64">
        <v>39430</v>
      </c>
      <c r="P4" s="39" t="s">
        <v>42</v>
      </c>
      <c r="Q4" s="65">
        <v>50000</v>
      </c>
      <c r="R4" s="66">
        <f>+IFERROR((MaestraLP3[[#This Row],[COSTO ]]/MaestraLP3[[#This Row],[COSTO SEP]]-1),0)</f>
        <v>0</v>
      </c>
      <c r="S4" s="65" t="s">
        <v>143</v>
      </c>
      <c r="T4" s="65"/>
      <c r="U4" s="64">
        <f>+VLOOKUP(MaestraLP3[[#This Row],[FS00]],'[1]BD MES'!$C:$N,12,0)</f>
        <v>39430</v>
      </c>
      <c r="V4" s="64">
        <v>39430</v>
      </c>
      <c r="W4" s="66">
        <f>+(MaestraLP3[[#This Row],[COSTO ]]-MaestraLP3[[#This Row],[COSTO OCT AL 25-09]])/MaestraLP3[[#This Row],[COSTO OCT AL 25-09]]</f>
        <v>0</v>
      </c>
      <c r="X4" s="67" t="str">
        <f>++IF(P4="HASTA AGOTAR STOCK","HASTA AGOTAR STOCK",IF(MaestraLP3[[#This Row],[PRECIO]]=0,"NO PARA LP",IF(MaestraLP3[[#This Row],[PRECIO SEP]]=0,"INCORPORACIÓN",IF(Z4=0,"MANTIENE",IF(Z4&lt;0,"BAJA",IF(Z4&gt;0,"ALZA",""))))))</f>
        <v>MANTIENE</v>
      </c>
      <c r="Y4" s="64">
        <v>50000</v>
      </c>
      <c r="Z4" s="41">
        <f>IF(Y4=0,"INDICAR PRECIO VTA",Y4-MaestraLP3[[#This Row],[PRECIO SEP]])</f>
        <v>0</v>
      </c>
      <c r="AA4" s="66">
        <f t="shared" si="0"/>
        <v>0.2114</v>
      </c>
      <c r="AB4" s="68">
        <f>IFERROR(MaestraLP3[[#This Row],[PRECIO]]*MaestraLP3[[#This Row],[%MG UMV]],0)</f>
        <v>10570</v>
      </c>
      <c r="AC4" s="69">
        <v>16</v>
      </c>
      <c r="AD4" s="64">
        <f>+IFERROR(MaestraLP3[[#This Row],[MARGEN UNITARIO]]/MaestraLP3[[#This Row],[Peso Neto UMV (KG)]],0)</f>
        <v>660.625</v>
      </c>
      <c r="AE4" s="39" t="s">
        <v>44</v>
      </c>
      <c r="AF4" s="39"/>
      <c r="AG4" s="39">
        <v>1</v>
      </c>
      <c r="AH4" s="109">
        <v>0</v>
      </c>
      <c r="AI4" s="66">
        <v>0.4</v>
      </c>
      <c r="AJ4" s="66">
        <v>0.4</v>
      </c>
      <c r="AK4" s="39"/>
      <c r="AL4" s="39" t="s">
        <v>53</v>
      </c>
    </row>
    <row r="5" spans="1:38" x14ac:dyDescent="0.35">
      <c r="A5" s="71" t="s">
        <v>137</v>
      </c>
      <c r="B5" s="39">
        <v>104547090</v>
      </c>
      <c r="C5" s="39" t="str">
        <f>+MaestraLP3[[#This Row],[CÓDIGO]]&amp;MaestraLP3[[#Headers],[-]]&amp;MaestraLP3[[#This Row],[UMV]]</f>
        <v>104547090-C06</v>
      </c>
      <c r="D5" s="50" t="str">
        <f>+MaestraLP3[[#This Row],[CÓDIGO]]&amp;MaestraLP3[[#Headers],[FS00]]</f>
        <v>104547090FS00</v>
      </c>
      <c r="E5" s="39" t="s">
        <v>34</v>
      </c>
      <c r="F5" s="39" t="s">
        <v>80</v>
      </c>
      <c r="G5" s="39" t="s">
        <v>81</v>
      </c>
      <c r="H5" s="39" t="s">
        <v>82</v>
      </c>
      <c r="I5" s="39" t="s">
        <v>754</v>
      </c>
      <c r="J5" s="49" t="s">
        <v>57</v>
      </c>
      <c r="K5" s="50" t="s">
        <v>50</v>
      </c>
      <c r="L5" s="39" t="str">
        <f>VLOOKUP(MaestraLP3[[#This Row],[UMV]],VALIDACIONES!J:L,3,0)</f>
        <v>Caja 6 Unidades</v>
      </c>
      <c r="M5" s="39" t="s">
        <v>51</v>
      </c>
      <c r="N5" s="39" t="s">
        <v>41</v>
      </c>
      <c r="O5" s="64">
        <v>27882</v>
      </c>
      <c r="P5" s="39" t="s">
        <v>190</v>
      </c>
      <c r="Q5" s="65">
        <v>35000</v>
      </c>
      <c r="R5" s="66">
        <f>+IFERROR((MaestraLP3[[#This Row],[COSTO ]]/MaestraLP3[[#This Row],[COSTO SEP]]-1),0)</f>
        <v>0</v>
      </c>
      <c r="S5" s="65" t="s">
        <v>143</v>
      </c>
      <c r="T5" s="65"/>
      <c r="U5" s="64">
        <f>+VLOOKUP(MaestraLP3[[#This Row],[FS00]],'[1]BD MES'!$C:$N,12,0)</f>
        <v>27882</v>
      </c>
      <c r="V5" s="64">
        <v>27882</v>
      </c>
      <c r="W5" s="66">
        <f>+(MaestraLP3[[#This Row],[COSTO ]]-MaestraLP3[[#This Row],[COSTO OCT AL 25-09]])/MaestraLP3[[#This Row],[COSTO OCT AL 25-09]]</f>
        <v>0</v>
      </c>
      <c r="X5" s="67" t="str">
        <f>++IF(P5="HASTA AGOTAR STOCK","HASTA AGOTAR STOCK",IF(MaestraLP3[[#This Row],[PRECIO]]=0,"NO PARA LP",IF(MaestraLP3[[#This Row],[PRECIO SEP]]=0,"INCORPORACIÓN",IF(Z5=0,"MANTIENE",IF(Z5&lt;0,"BAJA",IF(Z5&gt;0,"ALZA",""))))))</f>
        <v>MANTIENE</v>
      </c>
      <c r="Y5" s="64">
        <v>35000</v>
      </c>
      <c r="Z5" s="41">
        <f>IF(Y5=0,"INDICAR PRECIO VTA",Y5-MaestraLP3[[#This Row],[PRECIO SEP]])</f>
        <v>0</v>
      </c>
      <c r="AA5" s="66">
        <f t="shared" si="0"/>
        <v>0.20337142857142856</v>
      </c>
      <c r="AB5" s="68">
        <f>IFERROR(MaestraLP3[[#This Row],[PRECIO]]*MaestraLP3[[#This Row],[%MG UMV]],0)</f>
        <v>7118</v>
      </c>
      <c r="AC5" s="69">
        <v>12</v>
      </c>
      <c r="AD5" s="64">
        <f>+IFERROR(MaestraLP3[[#This Row],[MARGEN UNITARIO]]/MaestraLP3[[#This Row],[Peso Neto UMV (KG)]],0)</f>
        <v>593.16666666666663</v>
      </c>
      <c r="AE5" s="39" t="s">
        <v>53</v>
      </c>
      <c r="AF5" s="39"/>
      <c r="AG5" s="39">
        <v>1</v>
      </c>
      <c r="AH5" s="109">
        <v>0</v>
      </c>
      <c r="AI5" s="95">
        <v>0.15</v>
      </c>
      <c r="AJ5" s="95">
        <v>0.15</v>
      </c>
      <c r="AK5" s="39" t="s">
        <v>53</v>
      </c>
      <c r="AL5" s="39" t="s">
        <v>53</v>
      </c>
    </row>
    <row r="6" spans="1:38" x14ac:dyDescent="0.35">
      <c r="A6" s="71" t="s">
        <v>137</v>
      </c>
      <c r="B6" s="39">
        <v>104534870</v>
      </c>
      <c r="C6" s="39" t="str">
        <f>+MaestraLP3[[#This Row],[CÓDIGO]]&amp;MaestraLP3[[#Headers],[-]]&amp;MaestraLP3[[#This Row],[UMV]]</f>
        <v>104534870-C24</v>
      </c>
      <c r="D6" s="50" t="str">
        <f>+MaestraLP3[[#This Row],[CÓDIGO]]&amp;MaestraLP3[[#Headers],[FS00]]</f>
        <v>104534870FS00</v>
      </c>
      <c r="E6" s="39" t="s">
        <v>34</v>
      </c>
      <c r="F6" s="39" t="s">
        <v>80</v>
      </c>
      <c r="G6" s="39" t="s">
        <v>94</v>
      </c>
      <c r="H6" s="39" t="s">
        <v>230</v>
      </c>
      <c r="I6" s="39" t="s">
        <v>231</v>
      </c>
      <c r="J6" s="49" t="s">
        <v>160</v>
      </c>
      <c r="K6" s="50" t="s">
        <v>50</v>
      </c>
      <c r="L6" s="39" t="str">
        <f>VLOOKUP(MaestraLP3[[#This Row],[UMV]],VALIDACIONES!J:L,3,0)</f>
        <v>Caja 24 Unidades</v>
      </c>
      <c r="M6" s="39" t="s">
        <v>51</v>
      </c>
      <c r="N6" s="39" t="s">
        <v>78</v>
      </c>
      <c r="O6" s="64">
        <v>34608</v>
      </c>
      <c r="P6" s="39" t="s">
        <v>42</v>
      </c>
      <c r="Q6" s="64">
        <v>40000</v>
      </c>
      <c r="R6" s="66">
        <f>+IFERROR((MaestraLP3[[#This Row],[COSTO ]]/MaestraLP3[[#This Row],[COSTO SEP]]-1),0)</f>
        <v>0</v>
      </c>
      <c r="S6" s="65" t="s">
        <v>143</v>
      </c>
      <c r="T6" s="65"/>
      <c r="U6" s="64">
        <f>+VLOOKUP(MaestraLP3[[#This Row],[FS00]],'[1]BD MES'!$C:$N,12,0)</f>
        <v>34608</v>
      </c>
      <c r="V6" s="64">
        <v>34608</v>
      </c>
      <c r="W6" s="66">
        <f>+(MaestraLP3[[#This Row],[COSTO ]]-MaestraLP3[[#This Row],[COSTO OCT AL 25-09]])/MaestraLP3[[#This Row],[COSTO OCT AL 25-09]]</f>
        <v>0</v>
      </c>
      <c r="X6" s="67" t="str">
        <f>++IF(P6="HASTA AGOTAR STOCK","HASTA AGOTAR STOCK",IF(MaestraLP3[[#This Row],[PRECIO]]=0,"NO PARA LP",IF(MaestraLP3[[#This Row],[PRECIO SEP]]=0,"INCORPORACIÓN",IF(Z6=0,"MANTIENE",IF(Z6&lt;0,"BAJA",IF(Z6&gt;0,"ALZA",""))))))</f>
        <v>MANTIENE</v>
      </c>
      <c r="Y6" s="64">
        <v>40000</v>
      </c>
      <c r="Z6" s="41">
        <f>IF(Y6=0,"INDICAR PRECIO VTA",Y6-MaestraLP3[[#This Row],[PRECIO SEP]])</f>
        <v>0</v>
      </c>
      <c r="AA6" s="66">
        <f t="shared" si="0"/>
        <v>0.1348</v>
      </c>
      <c r="AB6" s="68">
        <f>IFERROR(MaestraLP3[[#This Row],[PRECIO]]*MaestraLP3[[#This Row],[%MG UMV]],0)</f>
        <v>5392</v>
      </c>
      <c r="AC6" s="69">
        <v>2.4</v>
      </c>
      <c r="AD6" s="64">
        <f>+IFERROR(MaestraLP3[[#This Row],[MARGEN UNITARIO]]/MaestraLP3[[#This Row],[Peso Neto UMV (KG)]],0)</f>
        <v>2246.666666666667</v>
      </c>
      <c r="AE6" s="39" t="s">
        <v>44</v>
      </c>
      <c r="AF6" s="39"/>
      <c r="AG6" s="39">
        <v>1</v>
      </c>
      <c r="AH6" s="109">
        <v>0</v>
      </c>
      <c r="AI6" s="66">
        <v>0.4</v>
      </c>
      <c r="AJ6" s="66">
        <v>0.4</v>
      </c>
      <c r="AK6" s="39"/>
      <c r="AL6" s="39" t="s">
        <v>53</v>
      </c>
    </row>
    <row r="7" spans="1:38" x14ac:dyDescent="0.35">
      <c r="A7" s="71" t="s">
        <v>137</v>
      </c>
      <c r="B7" s="39">
        <v>150001863</v>
      </c>
      <c r="C7" s="39" t="str">
        <f>+MaestraLP3[[#This Row],[CÓDIGO]]&amp;MaestraLP3[[#Headers],[-]]&amp;MaestraLP3[[#This Row],[UMV]]</f>
        <v>150001863-C10</v>
      </c>
      <c r="D7" s="50" t="str">
        <f>+MaestraLP3[[#This Row],[CÓDIGO]]&amp;MaestraLP3[[#Headers],[FS00]]</f>
        <v>150001863FS00</v>
      </c>
      <c r="E7" s="39" t="s">
        <v>34</v>
      </c>
      <c r="F7" s="39" t="s">
        <v>80</v>
      </c>
      <c r="G7" s="39" t="s">
        <v>94</v>
      </c>
      <c r="H7" s="39" t="s">
        <v>230</v>
      </c>
      <c r="I7" s="39" t="s">
        <v>1137</v>
      </c>
      <c r="J7" s="49" t="s">
        <v>65</v>
      </c>
      <c r="K7" s="50" t="s">
        <v>50</v>
      </c>
      <c r="L7" s="39" t="str">
        <f>VLOOKUP(MaestraLP3[[#This Row],[UMV]],VALIDACIONES!J:L,3,0)</f>
        <v>Caja 10 Unidades</v>
      </c>
      <c r="M7" s="39" t="s">
        <v>51</v>
      </c>
      <c r="N7" s="39" t="s">
        <v>78</v>
      </c>
      <c r="O7" s="64">
        <v>14500</v>
      </c>
      <c r="P7" s="39" t="s">
        <v>42</v>
      </c>
      <c r="Q7" s="64">
        <v>20000</v>
      </c>
      <c r="R7" s="66">
        <f>+IFERROR((MaestraLP3[[#This Row],[COSTO ]]/MaestraLP3[[#This Row],[COSTO SEP]]-1),0)</f>
        <v>0</v>
      </c>
      <c r="S7" s="65" t="s">
        <v>143</v>
      </c>
      <c r="T7" s="65"/>
      <c r="U7" s="64">
        <f>+VLOOKUP(MaestraLP3[[#This Row],[FS00]],'[1]BD MES'!$C:$N,12,0)</f>
        <v>14500</v>
      </c>
      <c r="V7" s="64">
        <v>14500</v>
      </c>
      <c r="W7" s="66">
        <f>+(MaestraLP3[[#This Row],[COSTO ]]-MaestraLP3[[#This Row],[COSTO OCT AL 25-09]])/MaestraLP3[[#This Row],[COSTO OCT AL 25-09]]</f>
        <v>0</v>
      </c>
      <c r="X7" s="67" t="str">
        <f>++IF(P7="HASTA AGOTAR STOCK","HASTA AGOTAR STOCK",IF(MaestraLP3[[#This Row],[PRECIO]]=0,"NO PARA LP",IF(MaestraLP3[[#This Row],[PRECIO SEP]]=0,"INCORPORACIÓN",IF(Z7=0,"MANTIENE",IF(Z7&lt;0,"BAJA",IF(Z7&gt;0,"ALZA",""))))))</f>
        <v>MANTIENE</v>
      </c>
      <c r="Y7" s="64">
        <v>20000</v>
      </c>
      <c r="Z7" s="41">
        <f>IF(Y7=0,"INDICAR PRECIO VTA",Y7-MaestraLP3[[#This Row],[PRECIO SEP]])</f>
        <v>0</v>
      </c>
      <c r="AA7" s="66">
        <f t="shared" si="0"/>
        <v>0.27500000000000002</v>
      </c>
      <c r="AB7" s="68">
        <f>IFERROR(MaestraLP3[[#This Row],[PRECIO]]*MaestraLP3[[#This Row],[%MG UMV]],0)</f>
        <v>5500</v>
      </c>
      <c r="AC7" s="69">
        <v>10</v>
      </c>
      <c r="AD7" s="64">
        <f>+IFERROR(MaestraLP3[[#This Row],[MARGEN UNITARIO]]/MaestraLP3[[#This Row],[Peso Neto UMV (KG)]],0)</f>
        <v>550</v>
      </c>
      <c r="AE7" s="39" t="s">
        <v>53</v>
      </c>
      <c r="AF7" s="39"/>
      <c r="AG7" s="39">
        <v>1</v>
      </c>
      <c r="AH7" s="109">
        <v>0</v>
      </c>
      <c r="AI7" s="95">
        <v>0.15</v>
      </c>
      <c r="AJ7" s="95">
        <v>0.15</v>
      </c>
      <c r="AK7" s="39"/>
      <c r="AL7" s="39" t="s">
        <v>53</v>
      </c>
    </row>
    <row r="8" spans="1:38" x14ac:dyDescent="0.35">
      <c r="A8" s="71" t="s">
        <v>137</v>
      </c>
      <c r="B8" s="39">
        <v>150000400</v>
      </c>
      <c r="C8" s="39" t="str">
        <f>+MaestraLP3[[#This Row],[CÓDIGO]]&amp;MaestraLP3[[#Headers],[-]]&amp;MaestraLP3[[#This Row],[UMV]]</f>
        <v>150000400-C16</v>
      </c>
      <c r="D8" s="50" t="str">
        <f>+MaestraLP3[[#This Row],[CÓDIGO]]&amp;MaestraLP3[[#Headers],[FS00]]</f>
        <v>150000400FS00</v>
      </c>
      <c r="E8" s="39" t="s">
        <v>34</v>
      </c>
      <c r="F8" s="39" t="s">
        <v>80</v>
      </c>
      <c r="G8" s="39" t="s">
        <v>94</v>
      </c>
      <c r="H8" s="39" t="s">
        <v>1029</v>
      </c>
      <c r="I8" s="39" t="s">
        <v>1037</v>
      </c>
      <c r="J8" s="49" t="s">
        <v>278</v>
      </c>
      <c r="K8" s="50" t="s">
        <v>50</v>
      </c>
      <c r="L8" s="39" t="str">
        <f>VLOOKUP(MaestraLP3[[#This Row],[UMV]],VALIDACIONES!J:L,3,0)</f>
        <v>Caja 16 Unidades</v>
      </c>
      <c r="M8" s="39" t="s">
        <v>51</v>
      </c>
      <c r="N8" s="39" t="s">
        <v>78</v>
      </c>
      <c r="O8" s="64">
        <v>57376.800000000003</v>
      </c>
      <c r="P8" s="39" t="s">
        <v>42</v>
      </c>
      <c r="Q8" s="64">
        <v>72245</v>
      </c>
      <c r="R8" s="66">
        <f>+IFERROR((MaestraLP3[[#This Row],[COSTO ]]/MaestraLP3[[#This Row],[COSTO SEP]]-1),0)</f>
        <v>0</v>
      </c>
      <c r="S8" s="65" t="s">
        <v>143</v>
      </c>
      <c r="T8" s="65"/>
      <c r="U8" s="64">
        <f>+VLOOKUP(MaestraLP3[[#This Row],[FS00]],'[1]BD MES'!$C:$N,12,0)</f>
        <v>57376.800000000003</v>
      </c>
      <c r="V8" s="64">
        <v>57376.800000000003</v>
      </c>
      <c r="W8" s="66">
        <f>+(MaestraLP3[[#This Row],[COSTO ]]-MaestraLP3[[#This Row],[COSTO OCT AL 25-09]])/MaestraLP3[[#This Row],[COSTO OCT AL 25-09]]</f>
        <v>0</v>
      </c>
      <c r="X8" s="67" t="str">
        <f>++IF(P8="HASTA AGOTAR STOCK","HASTA AGOTAR STOCK",IF(MaestraLP3[[#This Row],[PRECIO]]=0,"NO PARA LP",IF(MaestraLP3[[#This Row],[PRECIO SEP]]=0,"INCORPORACIÓN",IF(Z8=0,"MANTIENE",IF(Z8&lt;0,"BAJA",IF(Z8&gt;0,"ALZA",""))))))</f>
        <v>MANTIENE</v>
      </c>
      <c r="Y8" s="64">
        <v>72245</v>
      </c>
      <c r="Z8" s="41">
        <f>IF(Y8=0,"INDICAR PRECIO VTA",Y8-MaestraLP3[[#This Row],[PRECIO SEP]])</f>
        <v>0</v>
      </c>
      <c r="AA8" s="66">
        <f t="shared" si="0"/>
        <v>0.20580247768011622</v>
      </c>
      <c r="AB8" s="68">
        <f>IFERROR(MaestraLP3[[#This Row],[PRECIO]]*MaestraLP3[[#This Row],[%MG UMV]],0)</f>
        <v>14868.199999999997</v>
      </c>
      <c r="AC8" s="69">
        <v>9.6</v>
      </c>
      <c r="AD8" s="64">
        <f>+IFERROR(MaestraLP3[[#This Row],[MARGEN UNITARIO]]/MaestraLP3[[#This Row],[Peso Neto UMV (KG)]],0)</f>
        <v>1548.770833333333</v>
      </c>
      <c r="AE8" s="39" t="s">
        <v>53</v>
      </c>
      <c r="AF8" s="39"/>
      <c r="AG8" s="39">
        <v>1</v>
      </c>
      <c r="AH8" s="109">
        <v>0</v>
      </c>
      <c r="AI8" s="66">
        <v>4.9999999999999996E-2</v>
      </c>
      <c r="AJ8" s="66">
        <v>9.9999999999999992E-2</v>
      </c>
      <c r="AK8" s="39"/>
      <c r="AL8" s="39" t="s">
        <v>53</v>
      </c>
    </row>
    <row r="9" spans="1:38" x14ac:dyDescent="0.35">
      <c r="A9" s="71" t="s">
        <v>137</v>
      </c>
      <c r="B9" s="39">
        <v>104526980</v>
      </c>
      <c r="C9" s="39" t="str">
        <f>+MaestraLP3[[#This Row],[CÓDIGO]]&amp;MaestraLP3[[#Headers],[-]]&amp;MaestraLP3[[#This Row],[UMV]]</f>
        <v>104526980-D30</v>
      </c>
      <c r="D9" s="50" t="str">
        <f>+MaestraLP3[[#This Row],[CÓDIGO]]&amp;MaestraLP3[[#Headers],[FS00]]</f>
        <v>104526980FS00</v>
      </c>
      <c r="E9" s="39" t="s">
        <v>34</v>
      </c>
      <c r="F9" s="39" t="s">
        <v>80</v>
      </c>
      <c r="G9" s="39" t="s">
        <v>94</v>
      </c>
      <c r="H9" s="39" t="s">
        <v>232</v>
      </c>
      <c r="I9" s="39" t="s">
        <v>4611</v>
      </c>
      <c r="J9" s="49" t="s">
        <v>234</v>
      </c>
      <c r="K9" s="50" t="s">
        <v>50</v>
      </c>
      <c r="L9" s="39" t="str">
        <f>VLOOKUP(MaestraLP3[[#This Row],[UMV]],VALIDACIONES!J:L,3,0)</f>
        <v>Display 30 Unidades</v>
      </c>
      <c r="M9" s="39" t="s">
        <v>51</v>
      </c>
      <c r="N9" s="39" t="s">
        <v>78</v>
      </c>
      <c r="O9" s="64"/>
      <c r="P9" s="39" t="s">
        <v>4413</v>
      </c>
      <c r="Q9" s="65">
        <v>0</v>
      </c>
      <c r="R9" s="66">
        <f>+IFERROR((MaestraLP3[[#This Row],[COSTO ]]/MaestraLP3[[#This Row],[COSTO SEP]]-1),0)</f>
        <v>0</v>
      </c>
      <c r="S9" s="65" t="s">
        <v>143</v>
      </c>
      <c r="T9" s="65"/>
      <c r="U9" s="64">
        <f>+VLOOKUP(MaestraLP3[[#This Row],[FS00]],'[1]BD MES'!$C:$N,12,0)</f>
        <v>16680</v>
      </c>
      <c r="V9" s="64">
        <v>16680</v>
      </c>
      <c r="W9" s="66">
        <f>+(MaestraLP3[[#This Row],[COSTO ]]-MaestraLP3[[#This Row],[COSTO OCT AL 25-09]])/MaestraLP3[[#This Row],[COSTO OCT AL 25-09]]</f>
        <v>0</v>
      </c>
      <c r="X9" s="67" t="str">
        <f>++IF(P9="HASTA AGOTAR STOCK","HASTA AGOTAR STOCK",IF(MaestraLP3[[#This Row],[PRECIO]]=0,"NO PARA LP",IF(MaestraLP3[[#This Row],[PRECIO SEP]]=0,"INCORPORACIÓN",IF(Z9=0,"MANTIENE",IF(Z9&lt;0,"BAJA",IF(Z9&gt;0,"ALZA",""))))))</f>
        <v>NO PARA LP</v>
      </c>
      <c r="Y9" s="64">
        <v>0</v>
      </c>
      <c r="Z9" s="41" t="str">
        <f>IF(Y9=0,"INDICAR PRECIO VTA",Y9-MaestraLP3[[#This Row],[PRECIO SEP]])</f>
        <v>INDICAR PRECIO VTA</v>
      </c>
      <c r="AA9" s="66" t="str">
        <f t="shared" si="0"/>
        <v>-</v>
      </c>
      <c r="AB9" s="68">
        <f>IFERROR(MaestraLP3[[#This Row],[PRECIO]]*MaestraLP3[[#This Row],[%MG UMV]],0)</f>
        <v>0</v>
      </c>
      <c r="AC9" s="69">
        <v>12</v>
      </c>
      <c r="AD9" s="64">
        <f>+IFERROR(MaestraLP3[[#This Row],[MARGEN UNITARIO]]/MaestraLP3[[#This Row],[Peso Neto UMV (KG)]],0)</f>
        <v>0</v>
      </c>
      <c r="AE9" s="39" t="s">
        <v>53</v>
      </c>
      <c r="AF9" s="39"/>
      <c r="AG9" s="39">
        <v>1</v>
      </c>
      <c r="AH9" s="109">
        <v>0</v>
      </c>
      <c r="AI9" s="66">
        <v>0.05</v>
      </c>
      <c r="AJ9" s="66">
        <v>0.05</v>
      </c>
      <c r="AK9" s="39"/>
      <c r="AL9" s="39" t="s">
        <v>53</v>
      </c>
    </row>
    <row r="10" spans="1:38" x14ac:dyDescent="0.35">
      <c r="A10" s="71" t="s">
        <v>137</v>
      </c>
      <c r="B10" s="39">
        <v>150002024</v>
      </c>
      <c r="C10" s="39" t="str">
        <f>+MaestraLP3[[#This Row],[CÓDIGO]]&amp;MaestraLP3[[#Headers],[-]]&amp;MaestraLP3[[#This Row],[UMV]]</f>
        <v>150002024-C66</v>
      </c>
      <c r="D10" s="50" t="str">
        <f>+MaestraLP3[[#This Row],[CÓDIGO]]&amp;MaestraLP3[[#Headers],[FS00]]</f>
        <v>150002024FS00</v>
      </c>
      <c r="E10" s="39" t="s">
        <v>72</v>
      </c>
      <c r="F10" s="39" t="s">
        <v>73</v>
      </c>
      <c r="G10" s="39" t="s">
        <v>782</v>
      </c>
      <c r="H10" s="39" t="s">
        <v>783</v>
      </c>
      <c r="I10" s="39" t="s">
        <v>784</v>
      </c>
      <c r="J10" s="49" t="s">
        <v>785</v>
      </c>
      <c r="K10" s="50" t="s">
        <v>50</v>
      </c>
      <c r="L10" s="39" t="str">
        <f>VLOOKUP(MaestraLP3[[#This Row],[UMV]],VALIDACIONES!J:L,3,0)</f>
        <v>Caja 66 Unidades</v>
      </c>
      <c r="M10" s="39" t="s">
        <v>40</v>
      </c>
      <c r="N10" s="39" t="s">
        <v>78</v>
      </c>
      <c r="O10" s="64">
        <v>25964.399999999998</v>
      </c>
      <c r="P10" s="39" t="s">
        <v>190</v>
      </c>
      <c r="Q10" s="64">
        <v>32340</v>
      </c>
      <c r="R10" s="66">
        <f>+IFERROR((MaestraLP3[[#This Row],[COSTO ]]/MaestraLP3[[#This Row],[COSTO SEP]]-1),0)</f>
        <v>7.9156075241484603E-2</v>
      </c>
      <c r="S10" s="65" t="s">
        <v>143</v>
      </c>
      <c r="T10" s="65"/>
      <c r="U10" s="64">
        <f>+VLOOKUP(MaestraLP3[[#This Row],[FS00]],'[1]BD MES'!$C:$N,12,0)</f>
        <v>25964.399999999998</v>
      </c>
      <c r="V10" s="64">
        <v>28019.640000000003</v>
      </c>
      <c r="W10" s="66">
        <f>+(MaestraLP3[[#This Row],[COSTO ]]-MaestraLP3[[#This Row],[COSTO OCT AL 25-09]])/MaestraLP3[[#This Row],[COSTO OCT AL 25-09]]</f>
        <v>7.91560752414847E-2</v>
      </c>
      <c r="X10" s="67" t="str">
        <f>++IF(P10="HASTA AGOTAR STOCK","HASTA AGOTAR STOCK",IF(MaestraLP3[[#This Row],[PRECIO]]=0,"NO PARA LP",IF(MaestraLP3[[#This Row],[PRECIO SEP]]=0,"INCORPORACIÓN",IF(Z10=0,"MANTIENE",IF(Z10&lt;0,"BAJA",IF(Z10&gt;0,"ALZA",""))))))</f>
        <v>MANTIENE</v>
      </c>
      <c r="Y10" s="64">
        <v>32340</v>
      </c>
      <c r="Z10" s="41">
        <f>IF(Y10=0,"INDICAR PRECIO VTA",Y10-MaestraLP3[[#This Row],[PRECIO SEP]])</f>
        <v>0</v>
      </c>
      <c r="AA10" s="66">
        <f t="shared" si="0"/>
        <v>0.13359183673469377</v>
      </c>
      <c r="AB10" s="68">
        <f>IFERROR(MaestraLP3[[#This Row],[PRECIO]]*MaestraLP3[[#This Row],[%MG UMV]],0)</f>
        <v>4320.3599999999969</v>
      </c>
      <c r="AC10" s="69">
        <v>6.6</v>
      </c>
      <c r="AD10" s="64">
        <f>+IFERROR(MaestraLP3[[#This Row],[MARGEN UNITARIO]]/MaestraLP3[[#This Row],[Peso Neto UMV (KG)]],0)</f>
        <v>654.59999999999957</v>
      </c>
      <c r="AE10" s="39" t="s">
        <v>44</v>
      </c>
      <c r="AF10" s="39"/>
      <c r="AG10" s="39">
        <v>1</v>
      </c>
      <c r="AH10" s="39">
        <v>0</v>
      </c>
      <c r="AI10" s="95">
        <v>0.15</v>
      </c>
      <c r="AJ10" s="95">
        <v>0.15</v>
      </c>
      <c r="AK10" s="39"/>
      <c r="AL10" s="39" t="s">
        <v>53</v>
      </c>
    </row>
    <row r="11" spans="1:38" x14ac:dyDescent="0.35">
      <c r="A11" s="71" t="s">
        <v>137</v>
      </c>
      <c r="B11" s="39">
        <v>104545230</v>
      </c>
      <c r="C11" s="39" t="str">
        <f>+MaestraLP3[[#This Row],[CÓDIGO]]&amp;MaestraLP3[[#Headers],[-]]&amp;MaestraLP3[[#This Row],[UMV]]</f>
        <v>104545230-C04</v>
      </c>
      <c r="D11" s="50" t="str">
        <f>+MaestraLP3[[#This Row],[CÓDIGO]]&amp;MaestraLP3[[#Headers],[FS00]]</f>
        <v>104545230FS00</v>
      </c>
      <c r="E11" s="39" t="s">
        <v>72</v>
      </c>
      <c r="F11" s="39" t="s">
        <v>84</v>
      </c>
      <c r="G11" s="39" t="s">
        <v>191</v>
      </c>
      <c r="H11" s="39" t="s">
        <v>192</v>
      </c>
      <c r="I11" s="39" t="s">
        <v>193</v>
      </c>
      <c r="J11" s="49" t="s">
        <v>141</v>
      </c>
      <c r="K11" s="50" t="s">
        <v>50</v>
      </c>
      <c r="L11" s="39" t="str">
        <f>VLOOKUP(MaestraLP3[[#This Row],[UMV]],VALIDACIONES!J:L,3,0)</f>
        <v>Caja 4 Unidades</v>
      </c>
      <c r="M11" s="39" t="s">
        <v>40</v>
      </c>
      <c r="N11" s="39" t="s">
        <v>78</v>
      </c>
      <c r="O11" s="64">
        <v>53960</v>
      </c>
      <c r="P11" s="39" t="s">
        <v>190</v>
      </c>
      <c r="Q11" s="64">
        <v>55600</v>
      </c>
      <c r="R11" s="66">
        <f>+IFERROR((MaestraLP3[[#This Row],[COSTO ]]/MaestraLP3[[#This Row],[COSTO SEP]]-1),0)</f>
        <v>0</v>
      </c>
      <c r="S11" s="65" t="s">
        <v>143</v>
      </c>
      <c r="T11" s="65"/>
      <c r="U11" s="64">
        <f>+VLOOKUP(MaestraLP3[[#This Row],[FS00]],'[1]BD MES'!$C:$N,12,0)</f>
        <v>53960</v>
      </c>
      <c r="V11" s="64">
        <v>53960</v>
      </c>
      <c r="W11" s="66">
        <f>+(MaestraLP3[[#This Row],[COSTO ]]-MaestraLP3[[#This Row],[COSTO OCT AL 25-09]])/MaestraLP3[[#This Row],[COSTO OCT AL 25-09]]</f>
        <v>0</v>
      </c>
      <c r="X11" s="67" t="str">
        <f>++IF(P11="HASTA AGOTAR STOCK","HASTA AGOTAR STOCK",IF(MaestraLP3[[#This Row],[PRECIO]]=0,"NO PARA LP",IF(MaestraLP3[[#This Row],[PRECIO SEP]]=0,"INCORPORACIÓN",IF(Z11=0,"MANTIENE",IF(Z11&lt;0,"BAJA",IF(Z11&gt;0,"ALZA",""))))))</f>
        <v>MANTIENE</v>
      </c>
      <c r="Y11" s="64">
        <v>55600</v>
      </c>
      <c r="Z11" s="41">
        <f>IF(Y11=0,"INDICAR PRECIO VTA",Y11-MaestraLP3[[#This Row],[PRECIO SEP]])</f>
        <v>0</v>
      </c>
      <c r="AA11" s="66">
        <f t="shared" si="0"/>
        <v>2.9496402877697843E-2</v>
      </c>
      <c r="AB11" s="68">
        <f>IFERROR(MaestraLP3[[#This Row],[PRECIO]]*MaestraLP3[[#This Row],[%MG UMV]],0)</f>
        <v>1640</v>
      </c>
      <c r="AC11" s="69">
        <v>6</v>
      </c>
      <c r="AD11" s="64">
        <f>+IFERROR(MaestraLP3[[#This Row],[MARGEN UNITARIO]]/MaestraLP3[[#This Row],[Peso Neto UMV (KG)]],0)</f>
        <v>273.33333333333331</v>
      </c>
      <c r="AE11" s="39" t="s">
        <v>53</v>
      </c>
      <c r="AF11" s="39"/>
      <c r="AG11" s="39">
        <v>1</v>
      </c>
      <c r="AH11" s="39">
        <v>0</v>
      </c>
      <c r="AI11" s="95">
        <v>0.15</v>
      </c>
      <c r="AJ11" s="95">
        <v>0.15</v>
      </c>
      <c r="AK11" s="39"/>
      <c r="AL11" s="39" t="s">
        <v>53</v>
      </c>
    </row>
    <row r="12" spans="1:38" x14ac:dyDescent="0.35">
      <c r="A12" s="71" t="s">
        <v>137</v>
      </c>
      <c r="B12" s="39">
        <v>104534190</v>
      </c>
      <c r="C12" s="39" t="str">
        <f>+MaestraLP3[[#This Row],[CÓDIGO]]&amp;MaestraLP3[[#Headers],[-]]&amp;MaestraLP3[[#This Row],[UMV]]</f>
        <v>104534190-C27</v>
      </c>
      <c r="D12" s="50" t="str">
        <f>+MaestraLP3[[#This Row],[CÓDIGO]]&amp;MaestraLP3[[#Headers],[FS00]]</f>
        <v>104534190FS00</v>
      </c>
      <c r="E12" s="39" t="s">
        <v>72</v>
      </c>
      <c r="F12" s="39" t="s">
        <v>84</v>
      </c>
      <c r="G12" s="39" t="s">
        <v>85</v>
      </c>
      <c r="H12" s="39" t="s">
        <v>856</v>
      </c>
      <c r="I12" s="39" t="s">
        <v>2912</v>
      </c>
      <c r="J12" s="49" t="s">
        <v>837</v>
      </c>
      <c r="K12" s="50" t="s">
        <v>50</v>
      </c>
      <c r="L12" s="39" t="str">
        <f>VLOOKUP(MaestraLP3[[#This Row],[UMV]],VALIDACIONES!J:L,3,0)</f>
        <v>Caja 27 Unidades</v>
      </c>
      <c r="M12" s="39" t="s">
        <v>40</v>
      </c>
      <c r="N12" s="39" t="s">
        <v>41</v>
      </c>
      <c r="O12" s="64"/>
      <c r="P12" s="39" t="s">
        <v>4413</v>
      </c>
      <c r="Q12" s="65">
        <v>0</v>
      </c>
      <c r="R12" s="66">
        <f>+IFERROR((MaestraLP3[[#This Row],[COSTO ]]/MaestraLP3[[#This Row],[COSTO SEP]]-1),0)</f>
        <v>0</v>
      </c>
      <c r="S12" s="65" t="s">
        <v>143</v>
      </c>
      <c r="T12" s="65"/>
      <c r="U12" s="64">
        <f>+VLOOKUP(MaestraLP3[[#This Row],[FS00]],'[1]BD MES'!$C:$N,12,0)</f>
        <v>13986</v>
      </c>
      <c r="V12" s="64">
        <v>0</v>
      </c>
      <c r="W12" s="66">
        <f>+(MaestraLP3[[#This Row],[COSTO ]]-MaestraLP3[[#This Row],[COSTO OCT AL 25-09]])/MaestraLP3[[#This Row],[COSTO OCT AL 25-09]]</f>
        <v>-1</v>
      </c>
      <c r="X12" s="67" t="str">
        <f>++IF(P12="HASTA AGOTAR STOCK","HASTA AGOTAR STOCK",IF(MaestraLP3[[#This Row],[PRECIO]]=0,"NO PARA LP",IF(MaestraLP3[[#This Row],[PRECIO SEP]]=0,"INCORPORACIÓN",IF(Z12=0,"MANTIENE",IF(Z12&lt;0,"BAJA",IF(Z12&gt;0,"ALZA",""))))))</f>
        <v>NO PARA LP</v>
      </c>
      <c r="Y12" s="64">
        <v>0</v>
      </c>
      <c r="Z12" s="41" t="str">
        <f>IF(Y12=0,"INDICAR PRECIO VTA",Y12-MaestraLP3[[#This Row],[PRECIO SEP]])</f>
        <v>INDICAR PRECIO VTA</v>
      </c>
      <c r="AA12" s="66" t="str">
        <f t="shared" si="0"/>
        <v>-</v>
      </c>
      <c r="AB12" s="68">
        <f>IFERROR(MaestraLP3[[#This Row],[PRECIO]]*MaestraLP3[[#This Row],[%MG UMV]],0)</f>
        <v>0</v>
      </c>
      <c r="AC12" s="69">
        <v>2.97</v>
      </c>
      <c r="AD12" s="64">
        <f>+IFERROR(MaestraLP3[[#This Row],[MARGEN UNITARIO]]/MaestraLP3[[#This Row],[Peso Neto UMV (KG)]],0)</f>
        <v>0</v>
      </c>
      <c r="AE12" s="39" t="s">
        <v>44</v>
      </c>
      <c r="AF12" s="39"/>
      <c r="AG12" s="39">
        <v>1</v>
      </c>
      <c r="AH12" s="39">
        <v>0</v>
      </c>
      <c r="AI12" s="66">
        <v>0</v>
      </c>
      <c r="AJ12" s="66">
        <v>0</v>
      </c>
      <c r="AK12" s="39"/>
      <c r="AL12" s="39" t="s">
        <v>53</v>
      </c>
    </row>
    <row r="13" spans="1:38" x14ac:dyDescent="0.35">
      <c r="A13" s="71" t="s">
        <v>137</v>
      </c>
      <c r="B13" s="39">
        <v>104532660</v>
      </c>
      <c r="C13" s="39" t="str">
        <f>+MaestraLP3[[#This Row],[CÓDIGO]]&amp;MaestraLP3[[#Headers],[-]]&amp;MaestraLP3[[#This Row],[UMV]]</f>
        <v>104532660-UN</v>
      </c>
      <c r="D13" s="50" t="str">
        <f>+MaestraLP3[[#This Row],[CÓDIGO]]&amp;MaestraLP3[[#Headers],[FS00]]</f>
        <v>104532660FS00</v>
      </c>
      <c r="E13" s="39" t="s">
        <v>72</v>
      </c>
      <c r="F13" s="39" t="s">
        <v>84</v>
      </c>
      <c r="G13" s="39" t="s">
        <v>89</v>
      </c>
      <c r="H13" s="39" t="s">
        <v>169</v>
      </c>
      <c r="I13" s="39" t="s">
        <v>4610</v>
      </c>
      <c r="J13" s="49" t="s">
        <v>50</v>
      </c>
      <c r="K13" s="50" t="s">
        <v>50</v>
      </c>
      <c r="L13" s="39" t="str">
        <f>VLOOKUP(MaestraLP3[[#This Row],[UMV]],VALIDACIONES!J:L,3,0)</f>
        <v>Unidad</v>
      </c>
      <c r="M13" s="39" t="s">
        <v>51</v>
      </c>
      <c r="N13" s="39" t="s">
        <v>41</v>
      </c>
      <c r="O13" s="64"/>
      <c r="P13" s="39" t="s">
        <v>4413</v>
      </c>
      <c r="Q13" s="65">
        <v>0</v>
      </c>
      <c r="R13" s="66">
        <f>+IFERROR((MaestraLP3[[#This Row],[COSTO ]]/MaestraLP3[[#This Row],[COSTO SEP]]-1),0)</f>
        <v>0</v>
      </c>
      <c r="S13" s="65" t="s">
        <v>143</v>
      </c>
      <c r="T13" s="65"/>
      <c r="U13" s="64">
        <f>+VLOOKUP(MaestraLP3[[#This Row],[FS00]],'[1]BD MES'!$C:$N,12,0)</f>
        <v>75942</v>
      </c>
      <c r="V13" s="64">
        <v>0</v>
      </c>
      <c r="W13" s="66">
        <f>+(MaestraLP3[[#This Row],[COSTO ]]-MaestraLP3[[#This Row],[COSTO OCT AL 25-09]])/MaestraLP3[[#This Row],[COSTO OCT AL 25-09]]</f>
        <v>-1</v>
      </c>
      <c r="X13" s="67" t="str">
        <f>++IF(P13="HASTA AGOTAR STOCK","HASTA AGOTAR STOCK",IF(MaestraLP3[[#This Row],[PRECIO]]=0,"NO PARA LP",IF(MaestraLP3[[#This Row],[PRECIO SEP]]=0,"INCORPORACIÓN",IF(Z13=0,"MANTIENE",IF(Z13&lt;0,"BAJA",IF(Z13&gt;0,"ALZA",""))))))</f>
        <v>NO PARA LP</v>
      </c>
      <c r="Y13" s="64">
        <v>0</v>
      </c>
      <c r="Z13" s="41" t="str">
        <f>IF(Y13=0,"INDICAR PRECIO VTA",Y13-MaestraLP3[[#This Row],[PRECIO SEP]])</f>
        <v>INDICAR PRECIO VTA</v>
      </c>
      <c r="AA13" s="66" t="str">
        <f t="shared" si="0"/>
        <v>-</v>
      </c>
      <c r="AB13" s="68">
        <f>IFERROR(MaestraLP3[[#This Row],[PRECIO]]*MaestraLP3[[#This Row],[%MG UMV]],0)</f>
        <v>0</v>
      </c>
      <c r="AC13" s="69">
        <v>4</v>
      </c>
      <c r="AD13" s="64">
        <f>+IFERROR(MaestraLP3[[#This Row],[MARGEN UNITARIO]]/MaestraLP3[[#This Row],[Peso Neto UMV (KG)]],0)</f>
        <v>0</v>
      </c>
      <c r="AE13" s="39" t="s">
        <v>53</v>
      </c>
      <c r="AF13" s="39"/>
      <c r="AG13" s="39">
        <v>1</v>
      </c>
      <c r="AH13" s="39">
        <v>0</v>
      </c>
      <c r="AI13" s="66">
        <v>0</v>
      </c>
      <c r="AJ13" s="66">
        <v>0</v>
      </c>
      <c r="AK13" s="39"/>
      <c r="AL13" s="39" t="s">
        <v>53</v>
      </c>
    </row>
    <row r="14" spans="1:38" x14ac:dyDescent="0.35">
      <c r="A14" s="71" t="s">
        <v>137</v>
      </c>
      <c r="B14" s="39">
        <v>104539120</v>
      </c>
      <c r="C14" s="39" t="str">
        <f>+MaestraLP3[[#This Row],[CÓDIGO]]&amp;MaestraLP3[[#Headers],[-]]&amp;MaestraLP3[[#This Row],[UMV]]</f>
        <v>104539120-C05</v>
      </c>
      <c r="D14" s="50" t="str">
        <f>+MaestraLP3[[#This Row],[CÓDIGO]]&amp;MaestraLP3[[#Headers],[FS00]]</f>
        <v>104539120FS00</v>
      </c>
      <c r="E14" s="39" t="s">
        <v>72</v>
      </c>
      <c r="F14" s="39" t="s">
        <v>84</v>
      </c>
      <c r="G14" s="39" t="s">
        <v>242</v>
      </c>
      <c r="H14" s="39" t="s">
        <v>243</v>
      </c>
      <c r="I14" s="39" t="s">
        <v>244</v>
      </c>
      <c r="J14" s="49" t="s">
        <v>198</v>
      </c>
      <c r="K14" s="50" t="s">
        <v>50</v>
      </c>
      <c r="L14" s="39" t="str">
        <f>VLOOKUP(MaestraLP3[[#This Row],[UMV]],VALIDACIONES!J:L,3,0)</f>
        <v>Caja 5 Unidades</v>
      </c>
      <c r="M14" s="39" t="s">
        <v>40</v>
      </c>
      <c r="N14" s="39" t="s">
        <v>41</v>
      </c>
      <c r="O14" s="64">
        <v>22640</v>
      </c>
      <c r="P14" s="39" t="s">
        <v>190</v>
      </c>
      <c r="Q14" s="64">
        <v>24500</v>
      </c>
      <c r="R14" s="66">
        <f>+IFERROR((MaestraLP3[[#This Row],[COSTO ]]/MaestraLP3[[#This Row],[COSTO SEP]]-1),0)</f>
        <v>0</v>
      </c>
      <c r="S14" s="65" t="s">
        <v>143</v>
      </c>
      <c r="T14" s="65"/>
      <c r="U14" s="64">
        <f>+VLOOKUP(MaestraLP3[[#This Row],[FS00]],'[1]BD MES'!$C:$N,12,0)</f>
        <v>22640</v>
      </c>
      <c r="V14" s="64">
        <v>22640</v>
      </c>
      <c r="W14" s="66">
        <f>+(MaestraLP3[[#This Row],[COSTO ]]-MaestraLP3[[#This Row],[COSTO OCT AL 25-09]])/MaestraLP3[[#This Row],[COSTO OCT AL 25-09]]</f>
        <v>0</v>
      </c>
      <c r="X14" s="67" t="str">
        <f>++IF(P14="HASTA AGOTAR STOCK","HASTA AGOTAR STOCK",IF(MaestraLP3[[#This Row],[PRECIO]]=0,"NO PARA LP",IF(MaestraLP3[[#This Row],[PRECIO SEP]]=0,"INCORPORACIÓN",IF(Z14=0,"MANTIENE",IF(Z14&lt;0,"BAJA",IF(Z14&gt;0,"ALZA",""))))))</f>
        <v>MANTIENE</v>
      </c>
      <c r="Y14" s="64">
        <v>24500</v>
      </c>
      <c r="Z14" s="41">
        <f>IF(Y14=0,"INDICAR PRECIO VTA",Y14-MaestraLP3[[#This Row],[PRECIO SEP]])</f>
        <v>0</v>
      </c>
      <c r="AA14" s="66">
        <f t="shared" si="0"/>
        <v>7.591836734693877E-2</v>
      </c>
      <c r="AB14" s="68">
        <f>IFERROR(MaestraLP3[[#This Row],[PRECIO]]*MaestraLP3[[#This Row],[%MG UMV]],0)</f>
        <v>1859.9999999999998</v>
      </c>
      <c r="AC14" s="69">
        <v>5</v>
      </c>
      <c r="AD14" s="64">
        <f>+IFERROR(MaestraLP3[[#This Row],[MARGEN UNITARIO]]/MaestraLP3[[#This Row],[Peso Neto UMV (KG)]],0)</f>
        <v>371.99999999999994</v>
      </c>
      <c r="AE14" s="39" t="s">
        <v>53</v>
      </c>
      <c r="AF14" s="39"/>
      <c r="AG14" s="39">
        <v>1</v>
      </c>
      <c r="AH14" s="39">
        <v>0</v>
      </c>
      <c r="AI14" s="95">
        <v>0.15</v>
      </c>
      <c r="AJ14" s="95">
        <v>0.15</v>
      </c>
      <c r="AK14" s="39" t="s">
        <v>53</v>
      </c>
      <c r="AL14" s="39" t="s">
        <v>53</v>
      </c>
    </row>
    <row r="15" spans="1:38" x14ac:dyDescent="0.35">
      <c r="A15" s="71" t="s">
        <v>137</v>
      </c>
      <c r="B15" s="39">
        <v>104543910</v>
      </c>
      <c r="C15" s="39" t="str">
        <f>+MaestraLP3[[#This Row],[CÓDIGO]]&amp;MaestraLP3[[#Headers],[-]]&amp;MaestraLP3[[#This Row],[UMV]]</f>
        <v>104543910-C05</v>
      </c>
      <c r="D15" s="50" t="str">
        <f>+MaestraLP3[[#This Row],[CÓDIGO]]&amp;MaestraLP3[[#Headers],[FS00]]</f>
        <v>104543910FS00</v>
      </c>
      <c r="E15" s="39" t="s">
        <v>72</v>
      </c>
      <c r="F15" s="39" t="s">
        <v>84</v>
      </c>
      <c r="G15" s="39" t="s">
        <v>242</v>
      </c>
      <c r="H15" s="39" t="s">
        <v>243</v>
      </c>
      <c r="I15" s="39" t="s">
        <v>1249</v>
      </c>
      <c r="J15" s="49" t="s">
        <v>198</v>
      </c>
      <c r="K15" s="50" t="s">
        <v>50</v>
      </c>
      <c r="L15" s="39" t="str">
        <f>VLOOKUP(MaestraLP3[[#This Row],[UMV]],VALIDACIONES!J:L,3,0)</f>
        <v>Caja 5 Unidades</v>
      </c>
      <c r="M15" s="39" t="s">
        <v>40</v>
      </c>
      <c r="N15" s="39" t="s">
        <v>78</v>
      </c>
      <c r="O15" s="64">
        <v>24000</v>
      </c>
      <c r="P15" s="39" t="s">
        <v>190</v>
      </c>
      <c r="Q15" s="64">
        <v>26000</v>
      </c>
      <c r="R15" s="66">
        <f>+IFERROR((MaestraLP3[[#This Row],[COSTO ]]/MaestraLP3[[#This Row],[COSTO SEP]]-1),0)</f>
        <v>0</v>
      </c>
      <c r="S15" s="65" t="s">
        <v>143</v>
      </c>
      <c r="T15" s="65"/>
      <c r="U15" s="64">
        <f>+VLOOKUP(MaestraLP3[[#This Row],[FS00]],'[1]BD MES'!$C:$N,12,0)</f>
        <v>24000</v>
      </c>
      <c r="V15" s="64">
        <v>24000</v>
      </c>
      <c r="W15" s="66">
        <f>+(MaestraLP3[[#This Row],[COSTO ]]-MaestraLP3[[#This Row],[COSTO OCT AL 25-09]])/MaestraLP3[[#This Row],[COSTO OCT AL 25-09]]</f>
        <v>0</v>
      </c>
      <c r="X15" s="67" t="str">
        <f>++IF(P15="HASTA AGOTAR STOCK","HASTA AGOTAR STOCK",IF(MaestraLP3[[#This Row],[PRECIO]]=0,"NO PARA LP",IF(MaestraLP3[[#This Row],[PRECIO SEP]]=0,"INCORPORACIÓN",IF(Z15=0,"MANTIENE",IF(Z15&lt;0,"BAJA",IF(Z15&gt;0,"ALZA",""))))))</f>
        <v>MANTIENE</v>
      </c>
      <c r="Y15" s="64">
        <v>26000</v>
      </c>
      <c r="Z15" s="41">
        <f>IF(Y15=0,"INDICAR PRECIO VTA",Y15-MaestraLP3[[#This Row],[PRECIO SEP]])</f>
        <v>0</v>
      </c>
      <c r="AA15" s="66">
        <f t="shared" si="0"/>
        <v>7.6923076923076927E-2</v>
      </c>
      <c r="AB15" s="68">
        <f>IFERROR(MaestraLP3[[#This Row],[PRECIO]]*MaestraLP3[[#This Row],[%MG UMV]],0)</f>
        <v>2000</v>
      </c>
      <c r="AC15" s="69">
        <v>5</v>
      </c>
      <c r="AD15" s="64">
        <f>+IFERROR(MaestraLP3[[#This Row],[MARGEN UNITARIO]]/MaestraLP3[[#This Row],[Peso Neto UMV (KG)]],0)</f>
        <v>400</v>
      </c>
      <c r="AE15" s="39" t="s">
        <v>44</v>
      </c>
      <c r="AF15" s="39"/>
      <c r="AG15" s="39">
        <v>1</v>
      </c>
      <c r="AH15" s="39">
        <v>0</v>
      </c>
      <c r="AI15" s="95">
        <v>0.15</v>
      </c>
      <c r="AJ15" s="95">
        <v>0.15</v>
      </c>
      <c r="AK15" s="39" t="s">
        <v>53</v>
      </c>
      <c r="AL15" s="39" t="s">
        <v>53</v>
      </c>
    </row>
    <row r="16" spans="1:38" x14ac:dyDescent="0.35">
      <c r="A16" s="71" t="s">
        <v>137</v>
      </c>
      <c r="B16" s="49">
        <v>104534670</v>
      </c>
      <c r="C16" s="39" t="str">
        <f>+MaestraLP3[[#This Row],[CÓDIGO]]&amp;MaestraLP3[[#Headers],[-]]&amp;MaestraLP3[[#This Row],[UMV]]</f>
        <v>104534670-C02</v>
      </c>
      <c r="D16" s="50" t="str">
        <f>+MaestraLP3[[#This Row],[CÓDIGO]]&amp;MaestraLP3[[#Headers],[FS00]]</f>
        <v>104534670FS00</v>
      </c>
      <c r="E16" s="39" t="s">
        <v>72</v>
      </c>
      <c r="F16" s="39" t="s">
        <v>84</v>
      </c>
      <c r="G16" s="39" t="s">
        <v>242</v>
      </c>
      <c r="H16" s="39" t="s">
        <v>1274</v>
      </c>
      <c r="I16" s="39" t="s">
        <v>1282</v>
      </c>
      <c r="J16" s="49" t="s">
        <v>92</v>
      </c>
      <c r="K16" s="50" t="s">
        <v>50</v>
      </c>
      <c r="L16" s="39" t="str">
        <f>VLOOKUP(MaestraLP3[[#This Row],[UMV]],VALIDACIONES!J:L,3,0)</f>
        <v>Caja 2 Unidades</v>
      </c>
      <c r="M16" s="39" t="s">
        <v>40</v>
      </c>
      <c r="N16" s="39" t="s">
        <v>78</v>
      </c>
      <c r="O16" s="64">
        <v>78000</v>
      </c>
      <c r="P16" s="39" t="s">
        <v>190</v>
      </c>
      <c r="Q16" s="65">
        <v>83000</v>
      </c>
      <c r="R16" s="66">
        <f>+IFERROR((MaestraLP3[[#This Row],[COSTO ]]/MaestraLP3[[#This Row],[COSTO SEP]]-1),0)</f>
        <v>0</v>
      </c>
      <c r="S16" s="65" t="s">
        <v>143</v>
      </c>
      <c r="T16" s="65"/>
      <c r="U16" s="64">
        <f>+VLOOKUP(MaestraLP3[[#This Row],[FS00]],'[1]BD MES'!$C:$N,12,0)</f>
        <v>78000</v>
      </c>
      <c r="V16" s="64">
        <v>78000</v>
      </c>
      <c r="W16" s="66">
        <f>+(MaestraLP3[[#This Row],[COSTO ]]-MaestraLP3[[#This Row],[COSTO OCT AL 25-09]])/MaestraLP3[[#This Row],[COSTO OCT AL 25-09]]</f>
        <v>0</v>
      </c>
      <c r="X16" s="67" t="str">
        <f>++IF(P16="HASTA AGOTAR STOCK","HASTA AGOTAR STOCK",IF(MaestraLP3[[#This Row],[PRECIO]]=0,"NO PARA LP",IF(MaestraLP3[[#This Row],[PRECIO SEP]]=0,"INCORPORACIÓN",IF(Z16=0,"MANTIENE",IF(Z16&lt;0,"BAJA",IF(Z16&gt;0,"ALZA",""))))))</f>
        <v>MANTIENE</v>
      </c>
      <c r="Y16" s="64">
        <v>83000</v>
      </c>
      <c r="Z16" s="41">
        <f>IF(Y16=0,"INDICAR PRECIO VTA",Y16-MaestraLP3[[#This Row],[PRECIO SEP]])</f>
        <v>0</v>
      </c>
      <c r="AA16" s="66">
        <f t="shared" si="0"/>
        <v>6.0240963855421686E-2</v>
      </c>
      <c r="AB16" s="68">
        <f>IFERROR(MaestraLP3[[#This Row],[PRECIO]]*MaestraLP3[[#This Row],[%MG UMV]],0)</f>
        <v>5000</v>
      </c>
      <c r="AC16" s="69">
        <v>10</v>
      </c>
      <c r="AD16" s="64">
        <f>+IFERROR(MaestraLP3[[#This Row],[MARGEN UNITARIO]]/MaestraLP3[[#This Row],[Peso Neto UMV (KG)]],0)</f>
        <v>500</v>
      </c>
      <c r="AE16" s="39" t="s">
        <v>44</v>
      </c>
      <c r="AF16" s="39"/>
      <c r="AG16" s="39">
        <v>1</v>
      </c>
      <c r="AH16" s="39">
        <v>0</v>
      </c>
      <c r="AI16" s="95">
        <v>0.15</v>
      </c>
      <c r="AJ16" s="95">
        <v>0.15</v>
      </c>
      <c r="AK16" s="39" t="s">
        <v>53</v>
      </c>
      <c r="AL16" s="39" t="s">
        <v>53</v>
      </c>
    </row>
    <row r="17" spans="1:38" x14ac:dyDescent="0.35">
      <c r="A17" s="71" t="s">
        <v>137</v>
      </c>
      <c r="B17" s="39">
        <v>104516330</v>
      </c>
      <c r="C17" s="39" t="str">
        <f>+MaestraLP3[[#This Row],[CÓDIGO]]&amp;MaestraLP3[[#Headers],[-]]&amp;MaestraLP3[[#This Row],[UMV]]</f>
        <v>104516330-C10</v>
      </c>
      <c r="D17" s="50" t="str">
        <f>+MaestraLP3[[#This Row],[CÓDIGO]]&amp;MaestraLP3[[#Headers],[FS00]]</f>
        <v>104516330FS00</v>
      </c>
      <c r="E17" s="39" t="s">
        <v>72</v>
      </c>
      <c r="F17" s="39" t="s">
        <v>84</v>
      </c>
      <c r="G17" s="39" t="s">
        <v>242</v>
      </c>
      <c r="H17" s="39" t="s">
        <v>243</v>
      </c>
      <c r="I17" s="39" t="s">
        <v>1248</v>
      </c>
      <c r="J17" s="49" t="s">
        <v>65</v>
      </c>
      <c r="K17" s="50" t="s">
        <v>77</v>
      </c>
      <c r="L17" s="39" t="str">
        <f>VLOOKUP(MaestraLP3[[#This Row],[UMV]],VALIDACIONES!J:L,3,0)</f>
        <v>Caja 10 Unidades</v>
      </c>
      <c r="M17" s="39" t="s">
        <v>40</v>
      </c>
      <c r="N17" s="39" t="s">
        <v>78</v>
      </c>
      <c r="O17" s="64">
        <v>46400</v>
      </c>
      <c r="P17" s="39" t="s">
        <v>190</v>
      </c>
      <c r="Q17" s="64">
        <v>49000</v>
      </c>
      <c r="R17" s="66">
        <f>+IFERROR((MaestraLP3[[#This Row],[COSTO ]]/MaestraLP3[[#This Row],[COSTO SEP]]-1),0)</f>
        <v>0</v>
      </c>
      <c r="S17" s="65" t="s">
        <v>143</v>
      </c>
      <c r="T17" s="65"/>
      <c r="U17" s="64">
        <f>+VLOOKUP(MaestraLP3[[#This Row],[FS00]],'[1]BD MES'!$C:$N,12,0)</f>
        <v>46410</v>
      </c>
      <c r="V17" s="64">
        <v>46400</v>
      </c>
      <c r="W17" s="66">
        <f>+(MaestraLP3[[#This Row],[COSTO ]]-MaestraLP3[[#This Row],[COSTO OCT AL 25-09]])/MaestraLP3[[#This Row],[COSTO OCT AL 25-09]]</f>
        <v>-2.1547080370609782E-4</v>
      </c>
      <c r="X17" s="67" t="str">
        <f>++IF(P17="HASTA AGOTAR STOCK","HASTA AGOTAR STOCK",IF(MaestraLP3[[#This Row],[PRECIO]]=0,"NO PARA LP",IF(MaestraLP3[[#This Row],[PRECIO SEP]]=0,"INCORPORACIÓN",IF(Z17=0,"MANTIENE",IF(Z17&lt;0,"BAJA",IF(Z17&gt;0,"ALZA",""))))))</f>
        <v>MANTIENE</v>
      </c>
      <c r="Y17" s="64">
        <v>49000</v>
      </c>
      <c r="Z17" s="41">
        <f>IF(Y17=0,"INDICAR PRECIO VTA",Y17-MaestraLP3[[#This Row],[PRECIO SEP]])</f>
        <v>0</v>
      </c>
      <c r="AA17" s="66">
        <f t="shared" si="0"/>
        <v>5.3061224489795916E-2</v>
      </c>
      <c r="AB17" s="68">
        <f>IFERROR(MaestraLP3[[#This Row],[PRECIO]]*MaestraLP3[[#This Row],[%MG UMV]],0)</f>
        <v>2600</v>
      </c>
      <c r="AC17" s="69">
        <v>10</v>
      </c>
      <c r="AD17" s="64">
        <f>+IFERROR(MaestraLP3[[#This Row],[MARGEN UNITARIO]]/MaestraLP3[[#This Row],[Peso Neto UMV (KG)]],0)</f>
        <v>260</v>
      </c>
      <c r="AE17" s="39" t="s">
        <v>44</v>
      </c>
      <c r="AF17" s="39"/>
      <c r="AG17" s="39">
        <v>1</v>
      </c>
      <c r="AH17" s="39">
        <v>0</v>
      </c>
      <c r="AI17" s="95">
        <v>0.15</v>
      </c>
      <c r="AJ17" s="95">
        <v>0.15</v>
      </c>
      <c r="AK17" s="39" t="s">
        <v>53</v>
      </c>
      <c r="AL17" s="39" t="s">
        <v>53</v>
      </c>
    </row>
    <row r="18" spans="1:38" x14ac:dyDescent="0.35">
      <c r="A18" s="71" t="s">
        <v>137</v>
      </c>
      <c r="B18" s="39">
        <v>104538340</v>
      </c>
      <c r="C18" s="39" t="str">
        <f>+MaestraLP3[[#This Row],[CÓDIGO]]&amp;MaestraLP3[[#Headers],[-]]&amp;MaestraLP3[[#This Row],[UMV]]</f>
        <v>104538340-C14</v>
      </c>
      <c r="D18" s="50" t="str">
        <f>+MaestraLP3[[#This Row],[CÓDIGO]]&amp;MaestraLP3[[#Headers],[FS00]]</f>
        <v>104538340FS00</v>
      </c>
      <c r="E18" s="39" t="s">
        <v>72</v>
      </c>
      <c r="F18" s="39" t="s">
        <v>84</v>
      </c>
      <c r="G18" s="39" t="s">
        <v>242</v>
      </c>
      <c r="H18" s="39" t="s">
        <v>783</v>
      </c>
      <c r="I18" s="39" t="s">
        <v>2989</v>
      </c>
      <c r="J18" s="49" t="s">
        <v>803</v>
      </c>
      <c r="K18" s="50" t="s">
        <v>50</v>
      </c>
      <c r="L18" s="39" t="str">
        <f>VLOOKUP(MaestraLP3[[#This Row],[UMV]],VALIDACIONES!J:L,3,0)</f>
        <v>Caja 14 Unidades</v>
      </c>
      <c r="M18" s="39" t="s">
        <v>40</v>
      </c>
      <c r="N18" s="39" t="s">
        <v>78</v>
      </c>
      <c r="O18" s="64"/>
      <c r="P18" s="39" t="s">
        <v>4413</v>
      </c>
      <c r="Q18" s="65">
        <v>0</v>
      </c>
      <c r="R18" s="66">
        <f>+IFERROR((MaestraLP3[[#This Row],[COSTO ]]/MaestraLP3[[#This Row],[COSTO SEP]]-1),0)</f>
        <v>0</v>
      </c>
      <c r="S18" s="65" t="s">
        <v>143</v>
      </c>
      <c r="T18" s="65"/>
      <c r="U18" s="64">
        <f>+VLOOKUP(MaestraLP3[[#This Row],[FS00]],'[1]BD MES'!$C:$N,12,0)</f>
        <v>19600</v>
      </c>
      <c r="V18" s="64">
        <v>0</v>
      </c>
      <c r="W18" s="66">
        <f>+(MaestraLP3[[#This Row],[COSTO ]]-MaestraLP3[[#This Row],[COSTO OCT AL 25-09]])/MaestraLP3[[#This Row],[COSTO OCT AL 25-09]]</f>
        <v>-1</v>
      </c>
      <c r="X18" s="67" t="str">
        <f>++IF(P18="HASTA AGOTAR STOCK","HASTA AGOTAR STOCK",IF(MaestraLP3[[#This Row],[PRECIO]]=0,"NO PARA LP",IF(MaestraLP3[[#This Row],[PRECIO SEP]]=0,"INCORPORACIÓN",IF(Z18=0,"MANTIENE",IF(Z18&lt;0,"BAJA",IF(Z18&gt;0,"ALZA",""))))))</f>
        <v>NO PARA LP</v>
      </c>
      <c r="Y18" s="64">
        <v>0</v>
      </c>
      <c r="Z18" s="41" t="str">
        <f>IF(Y18=0,"INDICAR PRECIO VTA",Y18-MaestraLP3[[#This Row],[PRECIO SEP]])</f>
        <v>INDICAR PRECIO VTA</v>
      </c>
      <c r="AA18" s="66" t="str">
        <f t="shared" si="0"/>
        <v>-</v>
      </c>
      <c r="AB18" s="68">
        <f>IFERROR(MaestraLP3[[#This Row],[PRECIO]]*MaestraLP3[[#This Row],[%MG UMV]],0)</f>
        <v>0</v>
      </c>
      <c r="AC18" s="69">
        <v>5.6</v>
      </c>
      <c r="AD18" s="64">
        <f>+IFERROR(MaestraLP3[[#This Row],[MARGEN UNITARIO]]/MaestraLP3[[#This Row],[Peso Neto UMV (KG)]],0)</f>
        <v>0</v>
      </c>
      <c r="AE18" s="39" t="s">
        <v>53</v>
      </c>
      <c r="AF18" s="39"/>
      <c r="AG18" s="39">
        <v>1</v>
      </c>
      <c r="AH18" s="39">
        <v>0</v>
      </c>
      <c r="AI18" s="66">
        <v>0</v>
      </c>
      <c r="AJ18" s="66">
        <v>0</v>
      </c>
      <c r="AK18" s="39"/>
      <c r="AL18" s="39" t="s">
        <v>53</v>
      </c>
    </row>
    <row r="19" spans="1:38" x14ac:dyDescent="0.35">
      <c r="A19" s="71" t="s">
        <v>137</v>
      </c>
      <c r="B19" s="39">
        <v>104340040</v>
      </c>
      <c r="C19" s="39" t="str">
        <f>+MaestraLP3[[#This Row],[CÓDIGO]]&amp;MaestraLP3[[#Headers],[-]]&amp;MaestraLP3[[#This Row],[UMV]]</f>
        <v>104340040-C10</v>
      </c>
      <c r="D19" s="50" t="str">
        <f>+MaestraLP3[[#This Row],[CÓDIGO]]&amp;MaestraLP3[[#Headers],[FS00]]</f>
        <v>104340040FS00</v>
      </c>
      <c r="E19" s="39" t="s">
        <v>72</v>
      </c>
      <c r="F19" s="39" t="s">
        <v>84</v>
      </c>
      <c r="G19" s="39" t="s">
        <v>242</v>
      </c>
      <c r="H19" s="39" t="s">
        <v>243</v>
      </c>
      <c r="I19" s="39" t="s">
        <v>2992</v>
      </c>
      <c r="J19" s="49" t="s">
        <v>65</v>
      </c>
      <c r="K19" s="50" t="s">
        <v>77</v>
      </c>
      <c r="L19" s="39" t="str">
        <f>VLOOKUP(MaestraLP3[[#This Row],[UMV]],VALIDACIONES!J:L,3,0)</f>
        <v>Caja 10 Unidades</v>
      </c>
      <c r="M19" s="39" t="s">
        <v>40</v>
      </c>
      <c r="N19" s="39" t="s">
        <v>41</v>
      </c>
      <c r="O19" s="64"/>
      <c r="P19" s="39" t="s">
        <v>4413</v>
      </c>
      <c r="Q19" s="65">
        <v>0</v>
      </c>
      <c r="R19" s="66">
        <f>+IFERROR((MaestraLP3[[#This Row],[COSTO ]]/MaestraLP3[[#This Row],[COSTO SEP]]-1),0)</f>
        <v>0</v>
      </c>
      <c r="S19" s="65" t="s">
        <v>143</v>
      </c>
      <c r="T19" s="65"/>
      <c r="U19" s="64">
        <f>+VLOOKUP(MaestraLP3[[#This Row],[FS00]],'[1]BD MES'!$C:$N,12,0)</f>
        <v>59131</v>
      </c>
      <c r="V19" s="64">
        <v>59130</v>
      </c>
      <c r="W19" s="66">
        <f>+(MaestraLP3[[#This Row],[COSTO ]]-MaestraLP3[[#This Row],[COSTO OCT AL 25-09]])/MaestraLP3[[#This Row],[COSTO OCT AL 25-09]]</f>
        <v>-1.6911603050853189E-5</v>
      </c>
      <c r="X19" s="67" t="str">
        <f>++IF(P19="HASTA AGOTAR STOCK","HASTA AGOTAR STOCK",IF(MaestraLP3[[#This Row],[PRECIO]]=0,"NO PARA LP",IF(MaestraLP3[[#This Row],[PRECIO SEP]]=0,"INCORPORACIÓN",IF(Z19=0,"MANTIENE",IF(Z19&lt;0,"BAJA",IF(Z19&gt;0,"ALZA",""))))))</f>
        <v>NO PARA LP</v>
      </c>
      <c r="Y19" s="64">
        <v>0</v>
      </c>
      <c r="Z19" s="41" t="str">
        <f>IF(Y19=0,"INDICAR PRECIO VTA",Y19-MaestraLP3[[#This Row],[PRECIO SEP]])</f>
        <v>INDICAR PRECIO VTA</v>
      </c>
      <c r="AA19" s="66" t="str">
        <f t="shared" si="0"/>
        <v>-</v>
      </c>
      <c r="AB19" s="68">
        <f>IFERROR(MaestraLP3[[#This Row],[PRECIO]]*MaestraLP3[[#This Row],[%MG UMV]],0)</f>
        <v>0</v>
      </c>
      <c r="AC19" s="69">
        <v>10</v>
      </c>
      <c r="AD19" s="64">
        <f>+IFERROR(MaestraLP3[[#This Row],[MARGEN UNITARIO]]/MaestraLP3[[#This Row],[Peso Neto UMV (KG)]],0)</f>
        <v>0</v>
      </c>
      <c r="AE19" s="39" t="s">
        <v>53</v>
      </c>
      <c r="AF19" s="39"/>
      <c r="AG19" s="39">
        <v>1</v>
      </c>
      <c r="AH19" s="39">
        <v>0</v>
      </c>
      <c r="AI19" s="66">
        <v>0</v>
      </c>
      <c r="AJ19" s="66">
        <v>0</v>
      </c>
      <c r="AK19" s="39"/>
      <c r="AL19" s="39" t="s">
        <v>53</v>
      </c>
    </row>
    <row r="20" spans="1:38" x14ac:dyDescent="0.35">
      <c r="A20" s="71" t="s">
        <v>137</v>
      </c>
      <c r="B20" s="39">
        <v>104341100</v>
      </c>
      <c r="C20" s="39" t="str">
        <f>+MaestraLP3[[#This Row],[CÓDIGO]]&amp;MaestraLP3[[#Headers],[-]]&amp;MaestraLP3[[#This Row],[UMV]]</f>
        <v>104341100-CJ</v>
      </c>
      <c r="D20" s="50" t="str">
        <f>+MaestraLP3[[#This Row],[CÓDIGO]]&amp;MaestraLP3[[#Headers],[FS00]]</f>
        <v>104341100FS00</v>
      </c>
      <c r="E20" s="39" t="s">
        <v>72</v>
      </c>
      <c r="F20" s="39" t="s">
        <v>84</v>
      </c>
      <c r="G20" s="39" t="s">
        <v>242</v>
      </c>
      <c r="H20" s="39" t="s">
        <v>1286</v>
      </c>
      <c r="I20" s="39" t="s">
        <v>4612</v>
      </c>
      <c r="J20" s="49" t="s">
        <v>248</v>
      </c>
      <c r="K20" s="50" t="s">
        <v>77</v>
      </c>
      <c r="L20" s="39" t="str">
        <f>VLOOKUP(MaestraLP3[[#This Row],[UMV]],VALIDACIONES!J:L,3,0)</f>
        <v>Caja</v>
      </c>
      <c r="M20" s="39" t="s">
        <v>40</v>
      </c>
      <c r="N20" s="39" t="s">
        <v>78</v>
      </c>
      <c r="O20" s="64"/>
      <c r="P20" s="39" t="s">
        <v>4413</v>
      </c>
      <c r="Q20" s="65">
        <v>0</v>
      </c>
      <c r="R20" s="66">
        <f>+IFERROR((MaestraLP3[[#This Row],[COSTO ]]/MaestraLP3[[#This Row],[COSTO SEP]]-1),0)</f>
        <v>0</v>
      </c>
      <c r="S20" s="65" t="s">
        <v>143</v>
      </c>
      <c r="T20" s="65"/>
      <c r="U20" s="64">
        <f>+VLOOKUP(MaestraLP3[[#This Row],[FS00]],'[1]BD MES'!$C:$N,12,0)</f>
        <v>122000</v>
      </c>
      <c r="V20" s="64">
        <v>0</v>
      </c>
      <c r="W20" s="66">
        <f>+(MaestraLP3[[#This Row],[COSTO ]]-MaestraLP3[[#This Row],[COSTO OCT AL 25-09]])/MaestraLP3[[#This Row],[COSTO OCT AL 25-09]]</f>
        <v>-1</v>
      </c>
      <c r="X20" s="67" t="str">
        <f>++IF(P20="HASTA AGOTAR STOCK","HASTA AGOTAR STOCK",IF(MaestraLP3[[#This Row],[PRECIO]]=0,"NO PARA LP",IF(MaestraLP3[[#This Row],[PRECIO SEP]]=0,"INCORPORACIÓN",IF(Z20=0,"MANTIENE",IF(Z20&lt;0,"BAJA",IF(Z20&gt;0,"ALZA",""))))))</f>
        <v>NO PARA LP</v>
      </c>
      <c r="Y20" s="64">
        <v>0</v>
      </c>
      <c r="Z20" s="41" t="str">
        <f>IF(Y20=0,"INDICAR PRECIO VTA",Y20-MaestraLP3[[#This Row],[PRECIO SEP]])</f>
        <v>INDICAR PRECIO VTA</v>
      </c>
      <c r="AA20" s="66" t="str">
        <f t="shared" si="0"/>
        <v>-</v>
      </c>
      <c r="AB20" s="68">
        <f>IFERROR(MaestraLP3[[#This Row],[PRECIO]]*MaestraLP3[[#This Row],[%MG UMV]],0)</f>
        <v>0</v>
      </c>
      <c r="AC20" s="69">
        <v>10</v>
      </c>
      <c r="AD20" s="64">
        <f>+IFERROR(MaestraLP3[[#This Row],[MARGEN UNITARIO]]/MaestraLP3[[#This Row],[Peso Neto UMV (KG)]],0)</f>
        <v>0</v>
      </c>
      <c r="AE20" s="39" t="s">
        <v>44</v>
      </c>
      <c r="AF20" s="39"/>
      <c r="AG20" s="39">
        <v>1</v>
      </c>
      <c r="AH20" s="39">
        <v>0</v>
      </c>
      <c r="AI20" s="66">
        <v>0</v>
      </c>
      <c r="AJ20" s="66">
        <v>0</v>
      </c>
      <c r="AK20" s="39"/>
      <c r="AL20" s="39" t="s">
        <v>53</v>
      </c>
    </row>
    <row r="21" spans="1:38" x14ac:dyDescent="0.35">
      <c r="A21" s="71" t="s">
        <v>137</v>
      </c>
      <c r="B21" s="39">
        <v>104529700</v>
      </c>
      <c r="C21" s="39" t="str">
        <f>+MaestraLP3[[#This Row],[CÓDIGO]]&amp;MaestraLP3[[#Headers],[-]]&amp;MaestraLP3[[#This Row],[UMV]]</f>
        <v>104529700-CJ</v>
      </c>
      <c r="D21" s="50" t="str">
        <f>+MaestraLP3[[#This Row],[CÓDIGO]]&amp;MaestraLP3[[#Headers],[FS00]]</f>
        <v>104529700FS00</v>
      </c>
      <c r="E21" s="39" t="s">
        <v>72</v>
      </c>
      <c r="F21" s="39" t="s">
        <v>84</v>
      </c>
      <c r="G21" s="39" t="s">
        <v>242</v>
      </c>
      <c r="H21" s="39" t="s">
        <v>1286</v>
      </c>
      <c r="I21" s="39" t="s">
        <v>4613</v>
      </c>
      <c r="J21" s="49" t="s">
        <v>248</v>
      </c>
      <c r="K21" s="50" t="s">
        <v>77</v>
      </c>
      <c r="L21" s="39" t="str">
        <f>VLOOKUP(MaestraLP3[[#This Row],[UMV]],VALIDACIONES!J:L,3,0)</f>
        <v>Caja</v>
      </c>
      <c r="M21" s="39" t="s">
        <v>40</v>
      </c>
      <c r="N21" s="39" t="s">
        <v>78</v>
      </c>
      <c r="O21" s="64"/>
      <c r="P21" s="39" t="s">
        <v>4413</v>
      </c>
      <c r="Q21" s="65">
        <v>0</v>
      </c>
      <c r="R21" s="66">
        <f>+IFERROR((MaestraLP3[[#This Row],[COSTO ]]/MaestraLP3[[#This Row],[COSTO SEP]]-1),0)</f>
        <v>0</v>
      </c>
      <c r="S21" s="65" t="s">
        <v>143</v>
      </c>
      <c r="T21" s="65"/>
      <c r="U21" s="64">
        <f>+VLOOKUP(MaestraLP3[[#This Row],[FS00]],'[1]BD MES'!$C:$N,12,0)</f>
        <v>154500</v>
      </c>
      <c r="V21" s="64">
        <v>0</v>
      </c>
      <c r="W21" s="66">
        <f>+(MaestraLP3[[#This Row],[COSTO ]]-MaestraLP3[[#This Row],[COSTO OCT AL 25-09]])/MaestraLP3[[#This Row],[COSTO OCT AL 25-09]]</f>
        <v>-1</v>
      </c>
      <c r="X21" s="67" t="str">
        <f>++IF(P21="HASTA AGOTAR STOCK","HASTA AGOTAR STOCK",IF(MaestraLP3[[#This Row],[PRECIO]]=0,"NO PARA LP",IF(MaestraLP3[[#This Row],[PRECIO SEP]]=0,"INCORPORACIÓN",IF(Z21=0,"MANTIENE",IF(Z21&lt;0,"BAJA",IF(Z21&gt;0,"ALZA",""))))))</f>
        <v>NO PARA LP</v>
      </c>
      <c r="Y21" s="64">
        <v>0</v>
      </c>
      <c r="Z21" s="41" t="str">
        <f>IF(Y21=0,"INDICAR PRECIO VTA",Y21-MaestraLP3[[#This Row],[PRECIO SEP]])</f>
        <v>INDICAR PRECIO VTA</v>
      </c>
      <c r="AA21" s="66" t="str">
        <f t="shared" si="0"/>
        <v>-</v>
      </c>
      <c r="AB21" s="68">
        <f>IFERROR(MaestraLP3[[#This Row],[PRECIO]]*MaestraLP3[[#This Row],[%MG UMV]],0)</f>
        <v>0</v>
      </c>
      <c r="AC21" s="69">
        <v>15</v>
      </c>
      <c r="AD21" s="64">
        <f>+IFERROR(MaestraLP3[[#This Row],[MARGEN UNITARIO]]/MaestraLP3[[#This Row],[Peso Neto UMV (KG)]],0)</f>
        <v>0</v>
      </c>
      <c r="AE21" s="39" t="s">
        <v>44</v>
      </c>
      <c r="AF21" s="39"/>
      <c r="AG21" s="39">
        <v>1</v>
      </c>
      <c r="AH21" s="39">
        <v>0</v>
      </c>
      <c r="AI21" s="66">
        <v>0</v>
      </c>
      <c r="AJ21" s="66">
        <v>0</v>
      </c>
      <c r="AK21" s="39"/>
      <c r="AL21" s="39" t="s">
        <v>53</v>
      </c>
    </row>
    <row r="22" spans="1:38" x14ac:dyDescent="0.35">
      <c r="A22" s="71" t="s">
        <v>137</v>
      </c>
      <c r="B22" s="39">
        <v>104538910</v>
      </c>
      <c r="C22" s="39" t="str">
        <f>+MaestraLP3[[#This Row],[CÓDIGO]]&amp;MaestraLP3[[#Headers],[-]]&amp;MaestraLP3[[#This Row],[UMV]]</f>
        <v>104538910-C08</v>
      </c>
      <c r="D22" s="50" t="str">
        <f>+MaestraLP3[[#This Row],[CÓDIGO]]&amp;MaestraLP3[[#Headers],[FS00]]</f>
        <v>104538910FS00</v>
      </c>
      <c r="E22" s="39" t="s">
        <v>72</v>
      </c>
      <c r="F22" s="39" t="s">
        <v>4594</v>
      </c>
      <c r="G22" s="39" t="s">
        <v>1314</v>
      </c>
      <c r="H22" s="39" t="s">
        <v>776</v>
      </c>
      <c r="I22" s="39" t="s">
        <v>2852</v>
      </c>
      <c r="J22" s="49" t="s">
        <v>253</v>
      </c>
      <c r="K22" s="50" t="s">
        <v>50</v>
      </c>
      <c r="L22" s="39" t="str">
        <f>VLOOKUP(MaestraLP3[[#This Row],[UMV]],VALIDACIONES!J:L,3,0)</f>
        <v>Caja 8 Unidades</v>
      </c>
      <c r="M22" s="39" t="s">
        <v>40</v>
      </c>
      <c r="N22" s="39" t="s">
        <v>41</v>
      </c>
      <c r="O22" s="64"/>
      <c r="P22" s="39" t="s">
        <v>4413</v>
      </c>
      <c r="Q22" s="65">
        <v>0</v>
      </c>
      <c r="R22" s="66">
        <f>+IFERROR((MaestraLP3[[#This Row],[COSTO ]]/MaestraLP3[[#This Row],[COSTO SEP]]-1),0)</f>
        <v>0</v>
      </c>
      <c r="S22" s="65" t="s">
        <v>143</v>
      </c>
      <c r="T22" s="65"/>
      <c r="U22" s="64">
        <f>+VLOOKUP(MaestraLP3[[#This Row],[FS00]],'[1]BD MES'!$C:$N,12,0)</f>
        <v>31040</v>
      </c>
      <c r="V22" s="64">
        <v>0</v>
      </c>
      <c r="W22" s="66">
        <f>+(MaestraLP3[[#This Row],[COSTO ]]-MaestraLP3[[#This Row],[COSTO OCT AL 25-09]])/MaestraLP3[[#This Row],[COSTO OCT AL 25-09]]</f>
        <v>-1</v>
      </c>
      <c r="X22" s="67" t="str">
        <f>++IF(P22="HASTA AGOTAR STOCK","HASTA AGOTAR STOCK",IF(MaestraLP3[[#This Row],[PRECIO]]=0,"NO PARA LP",IF(MaestraLP3[[#This Row],[PRECIO SEP]]=0,"INCORPORACIÓN",IF(Z22=0,"MANTIENE",IF(Z22&lt;0,"BAJA",IF(Z22&gt;0,"ALZA",""))))))</f>
        <v>NO PARA LP</v>
      </c>
      <c r="Y22" s="64">
        <v>0</v>
      </c>
      <c r="Z22" s="41" t="str">
        <f>IF(Y22=0,"INDICAR PRECIO VTA",Y22-MaestraLP3[[#This Row],[PRECIO SEP]])</f>
        <v>INDICAR PRECIO VTA</v>
      </c>
      <c r="AA22" s="66" t="str">
        <f t="shared" si="0"/>
        <v>-</v>
      </c>
      <c r="AB22" s="68">
        <f>IFERROR(MaestraLP3[[#This Row],[PRECIO]]*MaestraLP3[[#This Row],[%MG UMV]],0)</f>
        <v>0</v>
      </c>
      <c r="AC22" s="69">
        <v>15.2</v>
      </c>
      <c r="AD22" s="64">
        <f>+IFERROR(MaestraLP3[[#This Row],[MARGEN UNITARIO]]/MaestraLP3[[#This Row],[Peso Neto UMV (KG)]],0)</f>
        <v>0</v>
      </c>
      <c r="AE22" s="39" t="s">
        <v>44</v>
      </c>
      <c r="AF22" s="39"/>
      <c r="AG22" s="39">
        <v>1</v>
      </c>
      <c r="AH22" s="39">
        <v>0</v>
      </c>
      <c r="AI22" s="66">
        <v>0</v>
      </c>
      <c r="AJ22" s="66">
        <v>0</v>
      </c>
      <c r="AK22" s="39"/>
      <c r="AL22" s="39" t="s">
        <v>53</v>
      </c>
    </row>
    <row r="23" spans="1:38" x14ac:dyDescent="0.35">
      <c r="A23" s="71" t="s">
        <v>137</v>
      </c>
      <c r="B23" s="39">
        <v>104545120</v>
      </c>
      <c r="C23" s="39" t="str">
        <f>+MaestraLP3[[#This Row],[CÓDIGO]]&amp;MaestraLP3[[#Headers],[-]]&amp;MaestraLP3[[#This Row],[UMV]]</f>
        <v>104545120-C20</v>
      </c>
      <c r="D23" s="50" t="str">
        <f>+MaestraLP3[[#This Row],[CÓDIGO]]&amp;MaestraLP3[[#Headers],[FS00]]</f>
        <v>104545120FS00</v>
      </c>
      <c r="E23" s="39" t="s">
        <v>72</v>
      </c>
      <c r="F23" s="39" t="s">
        <v>73</v>
      </c>
      <c r="G23" s="39" t="s">
        <v>1334</v>
      </c>
      <c r="H23" s="39" t="s">
        <v>1364</v>
      </c>
      <c r="I23" s="39" t="s">
        <v>1372</v>
      </c>
      <c r="J23" s="49" t="s">
        <v>177</v>
      </c>
      <c r="K23" s="50" t="s">
        <v>50</v>
      </c>
      <c r="L23" s="39" t="str">
        <f>VLOOKUP(MaestraLP3[[#This Row],[UMV]],VALIDACIONES!J:L,3,0)</f>
        <v>Caja 20 Unidades</v>
      </c>
      <c r="M23" s="39" t="s">
        <v>385</v>
      </c>
      <c r="N23" s="39" t="s">
        <v>78</v>
      </c>
      <c r="O23" s="64">
        <v>47400</v>
      </c>
      <c r="P23" s="39" t="s">
        <v>42</v>
      </c>
      <c r="Q23" s="64">
        <v>67900</v>
      </c>
      <c r="R23" s="66">
        <f>+IFERROR((MaestraLP3[[#This Row],[COSTO ]]/MaestraLP3[[#This Row],[COSTO SEP]]-1),0)</f>
        <v>7.5949367088607556E-2</v>
      </c>
      <c r="S23" s="65" t="s">
        <v>143</v>
      </c>
      <c r="T23" s="65"/>
      <c r="U23" s="64">
        <f>+VLOOKUP(MaestraLP3[[#This Row],[FS00]],'[1]BD MES'!$C:$N,12,0)</f>
        <v>47400</v>
      </c>
      <c r="V23" s="64">
        <v>51000</v>
      </c>
      <c r="W23" s="66">
        <f>+(MaestraLP3[[#This Row],[COSTO ]]-MaestraLP3[[#This Row],[COSTO OCT AL 25-09]])/MaestraLP3[[#This Row],[COSTO OCT AL 25-09]]</f>
        <v>7.5949367088607597E-2</v>
      </c>
      <c r="X23" s="67" t="str">
        <f>++IF(P23="HASTA AGOTAR STOCK","HASTA AGOTAR STOCK",IF(MaestraLP3[[#This Row],[PRECIO]]=0,"NO PARA LP",IF(MaestraLP3[[#This Row],[PRECIO SEP]]=0,"INCORPORACIÓN",IF(Z23=0,"MANTIENE",IF(Z23&lt;0,"BAJA",IF(Z23&gt;0,"ALZA",""))))))</f>
        <v>MANTIENE</v>
      </c>
      <c r="Y23" s="64">
        <v>67900</v>
      </c>
      <c r="Z23" s="41">
        <f>IF(Y23=0,"INDICAR PRECIO VTA",Y23-MaestraLP3[[#This Row],[PRECIO SEP]])</f>
        <v>0</v>
      </c>
      <c r="AA23" s="66">
        <f t="shared" si="0"/>
        <v>0.24889543446244478</v>
      </c>
      <c r="AB23" s="68">
        <f>IFERROR(MaestraLP3[[#This Row],[PRECIO]]*MaestraLP3[[#This Row],[%MG UMV]],0)</f>
        <v>16900</v>
      </c>
      <c r="AC23" s="69">
        <v>3</v>
      </c>
      <c r="AD23" s="64">
        <f>+IFERROR(MaestraLP3[[#This Row],[MARGEN UNITARIO]]/MaestraLP3[[#This Row],[Peso Neto UMV (KG)]],0)</f>
        <v>5633.333333333333</v>
      </c>
      <c r="AE23" s="39" t="s">
        <v>44</v>
      </c>
      <c r="AF23" s="39"/>
      <c r="AG23" s="39">
        <v>1</v>
      </c>
      <c r="AH23" s="39">
        <v>0</v>
      </c>
      <c r="AI23" s="95">
        <v>0.15</v>
      </c>
      <c r="AJ23" s="95">
        <v>0.15</v>
      </c>
      <c r="AK23" s="39"/>
      <c r="AL23" s="39" t="s">
        <v>53</v>
      </c>
    </row>
    <row r="24" spans="1:38" x14ac:dyDescent="0.35">
      <c r="A24" s="71" t="s">
        <v>137</v>
      </c>
      <c r="B24" s="39">
        <v>104541760</v>
      </c>
      <c r="C24" s="39" t="str">
        <f>+MaestraLP3[[#This Row],[CÓDIGO]]&amp;MaestraLP3[[#Headers],[-]]&amp;MaestraLP3[[#This Row],[UMV]]</f>
        <v>104541760-C10</v>
      </c>
      <c r="D24" s="50" t="str">
        <f>+MaestraLP3[[#This Row],[CÓDIGO]]&amp;MaestraLP3[[#Headers],[FS00]]</f>
        <v>104541760FS00</v>
      </c>
      <c r="E24" s="39" t="s">
        <v>72</v>
      </c>
      <c r="F24" s="39" t="s">
        <v>4594</v>
      </c>
      <c r="G24" s="39" t="s">
        <v>1334</v>
      </c>
      <c r="H24" s="39" t="s">
        <v>1349</v>
      </c>
      <c r="I24" s="39" t="s">
        <v>1889</v>
      </c>
      <c r="J24" s="49" t="s">
        <v>65</v>
      </c>
      <c r="K24" s="50" t="s">
        <v>50</v>
      </c>
      <c r="L24" s="39" t="str">
        <f>VLOOKUP(MaestraLP3[[#This Row],[UMV]],VALIDACIONES!J:L,3,0)</f>
        <v>Caja 10 Unidades</v>
      </c>
      <c r="M24" s="39" t="s">
        <v>385</v>
      </c>
      <c r="N24" s="39" t="s">
        <v>78</v>
      </c>
      <c r="O24" s="64"/>
      <c r="P24" s="39" t="s">
        <v>42</v>
      </c>
      <c r="Q24" s="65">
        <v>105000</v>
      </c>
      <c r="R24" s="66">
        <f>+IFERROR((MaestraLP3[[#This Row],[COSTO ]]/MaestraLP3[[#This Row],[COSTO SEP]]-1),0)</f>
        <v>0</v>
      </c>
      <c r="S24" s="65" t="s">
        <v>143</v>
      </c>
      <c r="T24" s="65"/>
      <c r="U24" s="64">
        <f>+VLOOKUP(MaestraLP3[[#This Row],[FS00]],'[1]BD MES'!$C:$N,12,0)</f>
        <v>89982.700000000012</v>
      </c>
      <c r="V24" s="64">
        <v>82900</v>
      </c>
      <c r="W24" s="66">
        <f>+(MaestraLP3[[#This Row],[COSTO ]]-MaestraLP3[[#This Row],[COSTO OCT AL 25-09]])/MaestraLP3[[#This Row],[COSTO OCT AL 25-09]]</f>
        <v>-7.8711796823167243E-2</v>
      </c>
      <c r="X24" s="67" t="str">
        <f>++IF(P24="HASTA AGOTAR STOCK","HASTA AGOTAR STOCK",IF(MaestraLP3[[#This Row],[PRECIO]]=0,"NO PARA LP",IF(MaestraLP3[[#This Row],[PRECIO SEP]]=0,"INCORPORACIÓN",IF(Z24=0,"MANTIENE",IF(Z24&lt;0,"BAJA",IF(Z24&gt;0,"ALZA",""))))))</f>
        <v>MANTIENE</v>
      </c>
      <c r="Y24" s="64">
        <v>105000</v>
      </c>
      <c r="Z24" s="41">
        <f>IF(Y24=0,"INDICAR PRECIO VTA",Y24-MaestraLP3[[#This Row],[PRECIO SEP]])</f>
        <v>0</v>
      </c>
      <c r="AA24" s="66">
        <f t="shared" si="0"/>
        <v>0.21047619047619048</v>
      </c>
      <c r="AB24" s="68">
        <f>IFERROR(MaestraLP3[[#This Row],[PRECIO]]*MaestraLP3[[#This Row],[%MG UMV]],0)</f>
        <v>22100</v>
      </c>
      <c r="AC24" s="69">
        <v>13.6</v>
      </c>
      <c r="AD24" s="64">
        <f>+IFERROR(MaestraLP3[[#This Row],[MARGEN UNITARIO]]/MaestraLP3[[#This Row],[Peso Neto UMV (KG)]],0)</f>
        <v>1625</v>
      </c>
      <c r="AE24" s="39" t="s">
        <v>53</v>
      </c>
      <c r="AF24" s="39"/>
      <c r="AG24" s="39">
        <v>1</v>
      </c>
      <c r="AH24" s="39">
        <v>0</v>
      </c>
      <c r="AI24" s="95">
        <v>0.15</v>
      </c>
      <c r="AJ24" s="95">
        <v>0.15</v>
      </c>
      <c r="AK24" s="39"/>
      <c r="AL24" s="39" t="s">
        <v>53</v>
      </c>
    </row>
    <row r="25" spans="1:38" x14ac:dyDescent="0.35">
      <c r="A25" s="71" t="s">
        <v>137</v>
      </c>
      <c r="B25" s="39">
        <v>104543030</v>
      </c>
      <c r="C25" s="39" t="str">
        <f>+MaestraLP3[[#This Row],[CÓDIGO]]&amp;MaestraLP3[[#Headers],[-]]&amp;MaestraLP3[[#This Row],[UMV]]</f>
        <v>104543030-C10</v>
      </c>
      <c r="D25" s="50" t="str">
        <f>+MaestraLP3[[#This Row],[CÓDIGO]]&amp;MaestraLP3[[#Headers],[FS00]]</f>
        <v>104543030FS00</v>
      </c>
      <c r="E25" s="39" t="s">
        <v>72</v>
      </c>
      <c r="F25" s="39" t="s">
        <v>4594</v>
      </c>
      <c r="G25" s="39" t="s">
        <v>1334</v>
      </c>
      <c r="H25" s="39" t="s">
        <v>1335</v>
      </c>
      <c r="I25" s="39" t="s">
        <v>3010</v>
      </c>
      <c r="J25" s="49" t="s">
        <v>65</v>
      </c>
      <c r="K25" s="50" t="s">
        <v>50</v>
      </c>
      <c r="L25" s="39" t="str">
        <f>VLOOKUP(MaestraLP3[[#This Row],[UMV]],VALIDACIONES!J:L,3,0)</f>
        <v>Caja 10 Unidades</v>
      </c>
      <c r="M25" s="39" t="s">
        <v>385</v>
      </c>
      <c r="N25" s="39" t="s">
        <v>78</v>
      </c>
      <c r="O25" s="64"/>
      <c r="P25" s="39" t="s">
        <v>4413</v>
      </c>
      <c r="Q25" s="65">
        <v>0</v>
      </c>
      <c r="R25" s="66">
        <f>+IFERROR((MaestraLP3[[#This Row],[COSTO ]]/MaestraLP3[[#This Row],[COSTO SEP]]-1),0)</f>
        <v>0</v>
      </c>
      <c r="S25" s="65" t="s">
        <v>143</v>
      </c>
      <c r="T25" s="65"/>
      <c r="U25" s="64">
        <f>+VLOOKUP(MaestraLP3[[#This Row],[FS00]],'[1]BD MES'!$C:$N,12,0)</f>
        <v>10200</v>
      </c>
      <c r="V25" s="64">
        <v>12000</v>
      </c>
      <c r="W25" s="66">
        <f>+(MaestraLP3[[#This Row],[COSTO ]]-MaestraLP3[[#This Row],[COSTO OCT AL 25-09]])/MaestraLP3[[#This Row],[COSTO OCT AL 25-09]]</f>
        <v>0.17647058823529413</v>
      </c>
      <c r="X25" s="67" t="str">
        <f>++IF(P25="HASTA AGOTAR STOCK","HASTA AGOTAR STOCK",IF(MaestraLP3[[#This Row],[PRECIO]]=0,"NO PARA LP",IF(MaestraLP3[[#This Row],[PRECIO SEP]]=0,"INCORPORACIÓN",IF(Z25=0,"MANTIENE",IF(Z25&lt;0,"BAJA",IF(Z25&gt;0,"ALZA",""))))))</f>
        <v>NO PARA LP</v>
      </c>
      <c r="Y25" s="64">
        <v>0</v>
      </c>
      <c r="Z25" s="41" t="str">
        <f>IF(Y25=0,"INDICAR PRECIO VTA",Y25-MaestraLP3[[#This Row],[PRECIO SEP]])</f>
        <v>INDICAR PRECIO VTA</v>
      </c>
      <c r="AA25" s="66" t="str">
        <f t="shared" si="0"/>
        <v>-</v>
      </c>
      <c r="AB25" s="68">
        <f>IFERROR(MaestraLP3[[#This Row],[PRECIO]]*MaestraLP3[[#This Row],[%MG UMV]],0)</f>
        <v>0</v>
      </c>
      <c r="AC25" s="69">
        <v>2</v>
      </c>
      <c r="AD25" s="64">
        <f>+IFERROR(MaestraLP3[[#This Row],[MARGEN UNITARIO]]/MaestraLP3[[#This Row],[Peso Neto UMV (KG)]],0)</f>
        <v>0</v>
      </c>
      <c r="AE25" s="39" t="s">
        <v>44</v>
      </c>
      <c r="AF25" s="39"/>
      <c r="AG25" s="39">
        <v>1</v>
      </c>
      <c r="AH25" s="39">
        <v>0</v>
      </c>
      <c r="AI25" s="66">
        <v>0</v>
      </c>
      <c r="AJ25" s="66">
        <v>0</v>
      </c>
      <c r="AK25" s="39"/>
      <c r="AL25" s="39" t="s">
        <v>53</v>
      </c>
    </row>
    <row r="26" spans="1:38" x14ac:dyDescent="0.35">
      <c r="A26" s="71" t="s">
        <v>137</v>
      </c>
      <c r="B26" s="39">
        <v>104539820</v>
      </c>
      <c r="C26" s="39" t="str">
        <f>+MaestraLP3[[#This Row],[CÓDIGO]]&amp;MaestraLP3[[#Headers],[-]]&amp;MaestraLP3[[#This Row],[UMV]]</f>
        <v>104539820-KG</v>
      </c>
      <c r="D26" s="50" t="str">
        <f>+MaestraLP3[[#This Row],[CÓDIGO]]&amp;MaestraLP3[[#Headers],[FS00]]</f>
        <v>104539820FS00</v>
      </c>
      <c r="E26" s="39" t="s">
        <v>72</v>
      </c>
      <c r="F26" s="39" t="s">
        <v>84</v>
      </c>
      <c r="G26" s="39" t="s">
        <v>129</v>
      </c>
      <c r="H26" s="39" t="s">
        <v>130</v>
      </c>
      <c r="I26" s="39" t="s">
        <v>1813</v>
      </c>
      <c r="J26" s="49" t="s">
        <v>77</v>
      </c>
      <c r="K26" s="50" t="s">
        <v>77</v>
      </c>
      <c r="L26" s="39" t="str">
        <f>VLOOKUP(MaestraLP3[[#This Row],[UMV]],VALIDACIONES!J:L,3,0)</f>
        <v>Kilogramo</v>
      </c>
      <c r="M26" s="39" t="s">
        <v>40</v>
      </c>
      <c r="N26" s="39" t="s">
        <v>78</v>
      </c>
      <c r="O26" s="64">
        <v>9264</v>
      </c>
      <c r="P26" s="39" t="s">
        <v>190</v>
      </c>
      <c r="Q26" s="64">
        <v>9990</v>
      </c>
      <c r="R26" s="66">
        <f>+IFERROR((MaestraLP3[[#This Row],[COSTO ]]/MaestraLP3[[#This Row],[COSTO SEP]]-1),0)</f>
        <v>0</v>
      </c>
      <c r="S26" s="65" t="s">
        <v>143</v>
      </c>
      <c r="T26" s="65"/>
      <c r="U26" s="64">
        <f>+VLOOKUP(MaestraLP3[[#This Row],[FS00]],'[1]BD MES'!$C:$N,12,0)</f>
        <v>9264</v>
      </c>
      <c r="V26" s="64">
        <v>9264</v>
      </c>
      <c r="W26" s="66">
        <f>+(MaestraLP3[[#This Row],[COSTO ]]-MaestraLP3[[#This Row],[COSTO OCT AL 25-09]])/MaestraLP3[[#This Row],[COSTO OCT AL 25-09]]</f>
        <v>0</v>
      </c>
      <c r="X26" s="67" t="str">
        <f>++IF(P26="HASTA AGOTAR STOCK","HASTA AGOTAR STOCK",IF(MaestraLP3[[#This Row],[PRECIO]]=0,"NO PARA LP",IF(MaestraLP3[[#This Row],[PRECIO SEP]]=0,"INCORPORACIÓN",IF(Z26=0,"MANTIENE",IF(Z26&lt;0,"BAJA",IF(Z26&gt;0,"ALZA",""))))))</f>
        <v>MANTIENE</v>
      </c>
      <c r="Y26" s="64">
        <v>9990</v>
      </c>
      <c r="Z26" s="41">
        <f>IF(Y26=0,"INDICAR PRECIO VTA",Y26-MaestraLP3[[#This Row],[PRECIO SEP]])</f>
        <v>0</v>
      </c>
      <c r="AA26" s="66">
        <f t="shared" si="0"/>
        <v>7.2672672672672675E-2</v>
      </c>
      <c r="AB26" s="68">
        <f>IFERROR(MaestraLP3[[#This Row],[PRECIO]]*MaestraLP3[[#This Row],[%MG UMV]],0)</f>
        <v>726</v>
      </c>
      <c r="AC26" s="69">
        <v>1</v>
      </c>
      <c r="AD26" s="64">
        <f>+IFERROR(MaestraLP3[[#This Row],[MARGEN UNITARIO]]/MaestraLP3[[#This Row],[Peso Neto UMV (KG)]],0)</f>
        <v>726</v>
      </c>
      <c r="AE26" s="39" t="s">
        <v>44</v>
      </c>
      <c r="AF26" s="39"/>
      <c r="AG26" s="39">
        <v>1</v>
      </c>
      <c r="AH26" s="39">
        <v>0</v>
      </c>
      <c r="AI26" s="95">
        <v>0.15</v>
      </c>
      <c r="AJ26" s="95">
        <v>0.15</v>
      </c>
      <c r="AK26" s="39"/>
      <c r="AL26" s="39" t="s">
        <v>53</v>
      </c>
    </row>
    <row r="27" spans="1:38" x14ac:dyDescent="0.35">
      <c r="A27" s="71" t="s">
        <v>137</v>
      </c>
      <c r="B27" s="39">
        <v>104539790</v>
      </c>
      <c r="C27" s="39" t="str">
        <f>+MaestraLP3[[#This Row],[CÓDIGO]]&amp;MaestraLP3[[#Headers],[-]]&amp;MaestraLP3[[#This Row],[UMV]]</f>
        <v>104539790-KG</v>
      </c>
      <c r="D27" s="50" t="str">
        <f>+MaestraLP3[[#This Row],[CÓDIGO]]&amp;MaestraLP3[[#Headers],[FS00]]</f>
        <v>104539790FS00</v>
      </c>
      <c r="E27" s="39" t="s">
        <v>72</v>
      </c>
      <c r="F27" s="39" t="s">
        <v>84</v>
      </c>
      <c r="G27" s="39" t="s">
        <v>129</v>
      </c>
      <c r="H27" s="39" t="s">
        <v>130</v>
      </c>
      <c r="I27" s="39" t="s">
        <v>1795</v>
      </c>
      <c r="J27" s="49" t="s">
        <v>77</v>
      </c>
      <c r="K27" s="50" t="s">
        <v>77</v>
      </c>
      <c r="L27" s="39" t="str">
        <f>VLOOKUP(MaestraLP3[[#This Row],[UMV]],VALIDACIONES!J:L,3,0)</f>
        <v>Kilogramo</v>
      </c>
      <c r="M27" s="39" t="s">
        <v>40</v>
      </c>
      <c r="N27" s="39" t="s">
        <v>78</v>
      </c>
      <c r="O27" s="64">
        <v>9728</v>
      </c>
      <c r="P27" s="39" t="s">
        <v>190</v>
      </c>
      <c r="Q27" s="64">
        <v>10590</v>
      </c>
      <c r="R27" s="66">
        <f>+IFERROR((MaestraLP3[[#This Row],[COSTO ]]/MaestraLP3[[#This Row],[COSTO SEP]]-1),0)</f>
        <v>0</v>
      </c>
      <c r="S27" s="65" t="s">
        <v>143</v>
      </c>
      <c r="T27" s="65"/>
      <c r="U27" s="64">
        <f>+VLOOKUP(MaestraLP3[[#This Row],[FS00]],'[1]BD MES'!$C:$N,12,0)</f>
        <v>9728</v>
      </c>
      <c r="V27" s="64">
        <v>9728</v>
      </c>
      <c r="W27" s="66">
        <f>+(MaestraLP3[[#This Row],[COSTO ]]-MaestraLP3[[#This Row],[COSTO OCT AL 25-09]])/MaestraLP3[[#This Row],[COSTO OCT AL 25-09]]</f>
        <v>0</v>
      </c>
      <c r="X27" s="67" t="str">
        <f>++IF(P27="HASTA AGOTAR STOCK","HASTA AGOTAR STOCK",IF(MaestraLP3[[#This Row],[PRECIO]]=0,"NO PARA LP",IF(MaestraLP3[[#This Row],[PRECIO SEP]]=0,"INCORPORACIÓN",IF(Z27=0,"MANTIENE",IF(Z27&lt;0,"BAJA",IF(Z27&gt;0,"ALZA",""))))))</f>
        <v>MANTIENE</v>
      </c>
      <c r="Y27" s="64">
        <v>10590</v>
      </c>
      <c r="Z27" s="41">
        <f>IF(Y27=0,"INDICAR PRECIO VTA",Y27-MaestraLP3[[#This Row],[PRECIO SEP]])</f>
        <v>0</v>
      </c>
      <c r="AA27" s="66">
        <f t="shared" si="0"/>
        <v>8.1397544853635512E-2</v>
      </c>
      <c r="AB27" s="68">
        <f>IFERROR(MaestraLP3[[#This Row],[PRECIO]]*MaestraLP3[[#This Row],[%MG UMV]],0)</f>
        <v>862.00000000000011</v>
      </c>
      <c r="AC27" s="69">
        <v>1</v>
      </c>
      <c r="AD27" s="64">
        <f>+IFERROR(MaestraLP3[[#This Row],[MARGEN UNITARIO]]/MaestraLP3[[#This Row],[Peso Neto UMV (KG)]],0)</f>
        <v>862.00000000000011</v>
      </c>
      <c r="AE27" s="39" t="s">
        <v>44</v>
      </c>
      <c r="AF27" s="39"/>
      <c r="AG27" s="39">
        <v>1</v>
      </c>
      <c r="AH27" s="39">
        <v>0</v>
      </c>
      <c r="AI27" s="95">
        <v>0.15</v>
      </c>
      <c r="AJ27" s="95">
        <v>0.15</v>
      </c>
      <c r="AK27" s="39"/>
      <c r="AL27" s="39" t="s">
        <v>53</v>
      </c>
    </row>
    <row r="28" spans="1:38" x14ac:dyDescent="0.35">
      <c r="A28" s="39" t="s">
        <v>33</v>
      </c>
      <c r="B28" s="39">
        <v>101600020</v>
      </c>
      <c r="C28" s="39" t="str">
        <f>+MaestraLP3[[#This Row],[CÓDIGO]]&amp;MaestraLP3[[#Headers],[-]]&amp;MaestraLP3[[#This Row],[UMV]]</f>
        <v>101600020-C12</v>
      </c>
      <c r="D28" s="50" t="str">
        <f>+MaestraLP3[[#This Row],[CÓDIGO]]&amp;MaestraLP3[[#Headers],[FS00]]</f>
        <v>101600020FS00</v>
      </c>
      <c r="E28" s="39" t="s">
        <v>4596</v>
      </c>
      <c r="F28" s="39" t="s">
        <v>4597</v>
      </c>
      <c r="G28" s="39" t="s">
        <v>46</v>
      </c>
      <c r="H28" s="39" t="s">
        <v>47</v>
      </c>
      <c r="I28" s="39" t="s">
        <v>48</v>
      </c>
      <c r="J28" s="49" t="s">
        <v>49</v>
      </c>
      <c r="K28" s="50" t="s">
        <v>50</v>
      </c>
      <c r="L28" s="39" t="str">
        <f>VLOOKUP(MaestraLP3[[#This Row],[UMV]],VALIDACIONES!J:L,3,0)</f>
        <v>Caja 12 Unidades</v>
      </c>
      <c r="M28" s="39" t="s">
        <v>51</v>
      </c>
      <c r="N28" s="39" t="s">
        <v>78</v>
      </c>
      <c r="O28" s="64">
        <v>31946</v>
      </c>
      <c r="P28" s="39" t="s">
        <v>190</v>
      </c>
      <c r="Q28" s="65">
        <v>117000</v>
      </c>
      <c r="R28" s="66">
        <f>+IFERROR((MaestraLP3[[#This Row],[COSTO ]]/MaestraLP3[[#This Row],[COSTO SEP]]-1),0)</f>
        <v>0</v>
      </c>
      <c r="S28" s="65" t="s">
        <v>52</v>
      </c>
      <c r="T28" s="65"/>
      <c r="U28" s="64">
        <f>+VLOOKUP(MaestraLP3[[#This Row],[FS00]],'[1]BD MES'!$C:$N,12,0)</f>
        <v>31946</v>
      </c>
      <c r="V28" s="64">
        <v>31946</v>
      </c>
      <c r="W28" s="66">
        <f>+(MaestraLP3[[#This Row],[COSTO ]]-MaestraLP3[[#This Row],[COSTO OCT AL 25-09]])/MaestraLP3[[#This Row],[COSTO OCT AL 25-09]]</f>
        <v>0</v>
      </c>
      <c r="X28" s="67" t="str">
        <f>++IF(P28="HASTA AGOTAR STOCK","HASTA AGOTAR STOCK",IF(MaestraLP3[[#This Row],[PRECIO]]=0,"NO PARA LP",IF(MaestraLP3[[#This Row],[PRECIO SEP]]=0,"INCORPORACIÓN",IF(Z28=0,"MANTIENE",IF(Z28&lt;0,"BAJA",IF(Z28&gt;0,"ALZA",""))))))</f>
        <v>MANTIENE</v>
      </c>
      <c r="Y28" s="64">
        <v>117000</v>
      </c>
      <c r="Z28" s="41">
        <f>IF(Y28=0,"INDICAR PRECIO VTA",Y28-MaestraLP3[[#This Row],[PRECIO SEP]])</f>
        <v>0</v>
      </c>
      <c r="AA28" s="66">
        <f t="shared" si="0"/>
        <v>0.72695726495726498</v>
      </c>
      <c r="AB28" s="68">
        <f>IFERROR(MaestraLP3[[#This Row],[PRECIO]]*MaestraLP3[[#This Row],[%MG UMV]],0)</f>
        <v>85054</v>
      </c>
      <c r="AC28" s="69">
        <v>3</v>
      </c>
      <c r="AD28" s="64">
        <f>+IFERROR(MaestraLP3[[#This Row],[MARGEN UNITARIO]]/MaestraLP3[[#This Row],[Peso Neto UMV (KG)]],0)</f>
        <v>28351.333333333332</v>
      </c>
      <c r="AE28" s="39" t="s">
        <v>44</v>
      </c>
      <c r="AF28" s="39"/>
      <c r="AG28" s="39">
        <v>1</v>
      </c>
      <c r="AH28" s="39"/>
      <c r="AI28" s="66">
        <v>0.1</v>
      </c>
      <c r="AJ28" s="66">
        <v>0</v>
      </c>
      <c r="AK28" s="39" t="s">
        <v>53</v>
      </c>
      <c r="AL28" s="39" t="s">
        <v>44</v>
      </c>
    </row>
    <row r="29" spans="1:38" x14ac:dyDescent="0.35">
      <c r="A29" s="39" t="s">
        <v>33</v>
      </c>
      <c r="B29" s="39">
        <v>101600051</v>
      </c>
      <c r="C29" s="39" t="str">
        <f>+MaestraLP3[[#This Row],[CÓDIGO]]&amp;MaestraLP3[[#Headers],[-]]&amp;MaestraLP3[[#This Row],[UMV]]</f>
        <v>101600051-C12</v>
      </c>
      <c r="D29" s="50" t="str">
        <f>+MaestraLP3[[#This Row],[CÓDIGO]]&amp;MaestraLP3[[#Headers],[FS00]]</f>
        <v>101600051FS00</v>
      </c>
      <c r="E29" s="39" t="s">
        <v>4596</v>
      </c>
      <c r="F29" s="39" t="s">
        <v>4597</v>
      </c>
      <c r="G29" s="39" t="s">
        <v>46</v>
      </c>
      <c r="H29" s="39" t="s">
        <v>47</v>
      </c>
      <c r="I29" s="39" t="s">
        <v>54</v>
      </c>
      <c r="J29" s="49" t="s">
        <v>49</v>
      </c>
      <c r="K29" s="50" t="s">
        <v>50</v>
      </c>
      <c r="L29" s="39" t="str">
        <f>VLOOKUP(MaestraLP3[[#This Row],[UMV]],VALIDACIONES!J:L,3,0)</f>
        <v>Caja 12 Unidades</v>
      </c>
      <c r="M29" s="39" t="s">
        <v>51</v>
      </c>
      <c r="N29" s="39" t="s">
        <v>78</v>
      </c>
      <c r="O29" s="64">
        <v>57642</v>
      </c>
      <c r="P29" s="39" t="s">
        <v>190</v>
      </c>
      <c r="Q29" s="65">
        <v>121500</v>
      </c>
      <c r="R29" s="66">
        <f>+IFERROR((MaestraLP3[[#This Row],[COSTO ]]/MaestraLP3[[#This Row],[COSTO SEP]]-1),0)</f>
        <v>4.3371152977922378E-6</v>
      </c>
      <c r="S29" s="65" t="s">
        <v>52</v>
      </c>
      <c r="T29" s="65"/>
      <c r="U29" s="64">
        <f>+VLOOKUP(MaestraLP3[[#This Row],[FS00]],'[1]BD MES'!$C:$N,12,0)</f>
        <v>53858.37</v>
      </c>
      <c r="V29" s="64">
        <v>57642.25</v>
      </c>
      <c r="W29" s="66">
        <f>+(MaestraLP3[[#This Row],[COSTO ]]-MaestraLP3[[#This Row],[COSTO OCT AL 25-09]])/MaestraLP3[[#This Row],[COSTO OCT AL 25-09]]</f>
        <v>7.0256118036992152E-2</v>
      </c>
      <c r="X29" s="67" t="str">
        <f>++IF(P29="HASTA AGOTAR STOCK","HASTA AGOTAR STOCK",IF(MaestraLP3[[#This Row],[PRECIO]]=0,"NO PARA LP",IF(MaestraLP3[[#This Row],[PRECIO SEP]]=0,"INCORPORACIÓN",IF(Z29=0,"MANTIENE",IF(Z29&lt;0,"BAJA",IF(Z29&gt;0,"ALZA",""))))))</f>
        <v>MANTIENE</v>
      </c>
      <c r="Y29" s="64">
        <v>121500</v>
      </c>
      <c r="Z29" s="41">
        <f>IF(Y29=0,"INDICAR PRECIO VTA",Y29-MaestraLP3[[#This Row],[PRECIO SEP]])</f>
        <v>0</v>
      </c>
      <c r="AA29" s="66">
        <f t="shared" si="0"/>
        <v>0.52557818930041156</v>
      </c>
      <c r="AB29" s="68">
        <f>IFERROR(MaestraLP3[[#This Row],[PRECIO]]*MaestraLP3[[#This Row],[%MG UMV]],0)</f>
        <v>63857.750000000007</v>
      </c>
      <c r="AC29" s="69">
        <v>3</v>
      </c>
      <c r="AD29" s="64">
        <f>+IFERROR(MaestraLP3[[#This Row],[MARGEN UNITARIO]]/MaestraLP3[[#This Row],[Peso Neto UMV (KG)]],0)</f>
        <v>21285.916666666668</v>
      </c>
      <c r="AE29" s="39" t="s">
        <v>53</v>
      </c>
      <c r="AF29" s="39"/>
      <c r="AG29" s="39">
        <v>1</v>
      </c>
      <c r="AH29" s="39"/>
      <c r="AI29" s="66">
        <v>0.1</v>
      </c>
      <c r="AJ29" s="66">
        <v>0</v>
      </c>
      <c r="AK29" s="39" t="s">
        <v>53</v>
      </c>
      <c r="AL29" s="39" t="s">
        <v>44</v>
      </c>
    </row>
    <row r="30" spans="1:38" x14ac:dyDescent="0.35">
      <c r="A30" s="39" t="s">
        <v>33</v>
      </c>
      <c r="B30" s="39">
        <v>101600036</v>
      </c>
      <c r="C30" s="39" t="str">
        <f>+MaestraLP3[[#This Row],[CÓDIGO]]&amp;MaestraLP3[[#Headers],[-]]&amp;MaestraLP3[[#This Row],[UMV]]</f>
        <v>101600036-C06</v>
      </c>
      <c r="D30" s="50" t="str">
        <f>+MaestraLP3[[#This Row],[CÓDIGO]]&amp;MaestraLP3[[#Headers],[FS00]]</f>
        <v>101600036FS00</v>
      </c>
      <c r="E30" s="39" t="s">
        <v>4596</v>
      </c>
      <c r="F30" s="39" t="s">
        <v>4597</v>
      </c>
      <c r="G30" s="39" t="s">
        <v>46</v>
      </c>
      <c r="H30" s="39" t="s">
        <v>47</v>
      </c>
      <c r="I30" s="39" t="s">
        <v>56</v>
      </c>
      <c r="J30" s="49" t="s">
        <v>57</v>
      </c>
      <c r="K30" s="50" t="s">
        <v>50</v>
      </c>
      <c r="L30" s="39" t="str">
        <f>VLOOKUP(MaestraLP3[[#This Row],[UMV]],VALIDACIONES!J:L,3,0)</f>
        <v>Caja 6 Unidades</v>
      </c>
      <c r="M30" s="39" t="s">
        <v>51</v>
      </c>
      <c r="N30" s="39" t="s">
        <v>78</v>
      </c>
      <c r="O30" s="64">
        <v>24001</v>
      </c>
      <c r="P30" s="39" t="s">
        <v>190</v>
      </c>
      <c r="Q30" s="65">
        <v>61998</v>
      </c>
      <c r="R30" s="66">
        <f>+IFERROR((MaestraLP3[[#This Row],[COSTO ]]/MaestraLP3[[#This Row],[COSTO SEP]]-1),0)</f>
        <v>0</v>
      </c>
      <c r="S30" s="65" t="s">
        <v>52</v>
      </c>
      <c r="T30" s="65"/>
      <c r="U30" s="64">
        <f>+VLOOKUP(MaestraLP3[[#This Row],[FS00]],'[1]BD MES'!$C:$N,12,0)</f>
        <v>22626.12</v>
      </c>
      <c r="V30" s="64">
        <v>24001</v>
      </c>
      <c r="W30" s="66">
        <f>+(MaestraLP3[[#This Row],[COSTO ]]-MaestraLP3[[#This Row],[COSTO OCT AL 25-09]])/MaestraLP3[[#This Row],[COSTO OCT AL 25-09]]</f>
        <v>6.0765168751867361E-2</v>
      </c>
      <c r="X30" s="67" t="str">
        <f>++IF(P30="HASTA AGOTAR STOCK","HASTA AGOTAR STOCK",IF(MaestraLP3[[#This Row],[PRECIO]]=0,"NO PARA LP",IF(MaestraLP3[[#This Row],[PRECIO SEP]]=0,"INCORPORACIÓN",IF(Z30=0,"MANTIENE",IF(Z30&lt;0,"BAJA",IF(Z30&gt;0,"ALZA",""))))))</f>
        <v>MANTIENE</v>
      </c>
      <c r="Y30" s="64">
        <v>61998</v>
      </c>
      <c r="Z30" s="41">
        <f>IF(Y30=0,"INDICAR PRECIO VTA",Y30-MaestraLP3[[#This Row],[PRECIO SEP]])</f>
        <v>0</v>
      </c>
      <c r="AA30" s="66">
        <f t="shared" si="0"/>
        <v>0.61287460885835032</v>
      </c>
      <c r="AB30" s="68">
        <f>IFERROR(MaestraLP3[[#This Row],[PRECIO]]*MaestraLP3[[#This Row],[%MG UMV]],0)</f>
        <v>37997</v>
      </c>
      <c r="AC30" s="69">
        <v>1.08</v>
      </c>
      <c r="AD30" s="64">
        <f>+IFERROR(MaestraLP3[[#This Row],[MARGEN UNITARIO]]/MaestraLP3[[#This Row],[Peso Neto UMV (KG)]],0)</f>
        <v>35182.407407407401</v>
      </c>
      <c r="AE30" s="39" t="s">
        <v>53</v>
      </c>
      <c r="AF30" s="39"/>
      <c r="AG30" s="39">
        <v>1</v>
      </c>
      <c r="AH30" s="39"/>
      <c r="AI30" s="66">
        <v>0.1</v>
      </c>
      <c r="AJ30" s="66">
        <v>0</v>
      </c>
      <c r="AK30" s="39"/>
      <c r="AL30" s="39" t="s">
        <v>44</v>
      </c>
    </row>
    <row r="31" spans="1:38" x14ac:dyDescent="0.35">
      <c r="A31" s="39" t="s">
        <v>33</v>
      </c>
      <c r="B31" s="39">
        <v>101600038</v>
      </c>
      <c r="C31" s="39" t="str">
        <f>+MaestraLP3[[#This Row],[CÓDIGO]]&amp;MaestraLP3[[#Headers],[-]]&amp;MaestraLP3[[#This Row],[UMV]]</f>
        <v>101600038-C06</v>
      </c>
      <c r="D31" s="50" t="str">
        <f>+MaestraLP3[[#This Row],[CÓDIGO]]&amp;MaestraLP3[[#Headers],[FS00]]</f>
        <v>101600038FS00</v>
      </c>
      <c r="E31" s="39" t="s">
        <v>4596</v>
      </c>
      <c r="F31" s="39" t="s">
        <v>4597</v>
      </c>
      <c r="G31" s="39" t="s">
        <v>46</v>
      </c>
      <c r="H31" s="39" t="s">
        <v>47</v>
      </c>
      <c r="I31" s="39" t="s">
        <v>58</v>
      </c>
      <c r="J31" s="49" t="s">
        <v>57</v>
      </c>
      <c r="K31" s="50" t="s">
        <v>50</v>
      </c>
      <c r="L31" s="39" t="str">
        <f>VLOOKUP(MaestraLP3[[#This Row],[UMV]],VALIDACIONES!J:L,3,0)</f>
        <v>Caja 6 Unidades</v>
      </c>
      <c r="M31" s="39" t="s">
        <v>51</v>
      </c>
      <c r="N31" s="39" t="s">
        <v>78</v>
      </c>
      <c r="O31" s="64">
        <v>21646</v>
      </c>
      <c r="P31" s="39" t="s">
        <v>190</v>
      </c>
      <c r="Q31" s="65">
        <v>61998</v>
      </c>
      <c r="R31" s="66">
        <f>+IFERROR((MaestraLP3[[#This Row],[COSTO ]]/MaestraLP3[[#This Row],[COSTO SEP]]-1),0)</f>
        <v>1.80171856232203E-5</v>
      </c>
      <c r="S31" s="65" t="s">
        <v>52</v>
      </c>
      <c r="T31" s="65"/>
      <c r="U31" s="64">
        <f>+VLOOKUP(MaestraLP3[[#This Row],[FS00]],'[1]BD MES'!$C:$N,12,0)</f>
        <v>20436.12</v>
      </c>
      <c r="V31" s="64">
        <v>21646.39</v>
      </c>
      <c r="W31" s="66">
        <f>+(MaestraLP3[[#This Row],[COSTO ]]-MaestraLP3[[#This Row],[COSTO OCT AL 25-09]])/MaestraLP3[[#This Row],[COSTO OCT AL 25-09]]</f>
        <v>5.9222102825781046E-2</v>
      </c>
      <c r="X31" s="67" t="str">
        <f>++IF(P31="HASTA AGOTAR STOCK","HASTA AGOTAR STOCK",IF(MaestraLP3[[#This Row],[PRECIO]]=0,"NO PARA LP",IF(MaestraLP3[[#This Row],[PRECIO SEP]]=0,"INCORPORACIÓN",IF(Z31=0,"MANTIENE",IF(Z31&lt;0,"BAJA",IF(Z31&gt;0,"ALZA",""))))))</f>
        <v>MANTIENE</v>
      </c>
      <c r="Y31" s="64">
        <v>61998</v>
      </c>
      <c r="Z31" s="41">
        <f>IF(Y31=0,"INDICAR PRECIO VTA",Y31-MaestraLP3[[#This Row],[PRECIO SEP]])</f>
        <v>0</v>
      </c>
      <c r="AA31" s="66">
        <f t="shared" si="0"/>
        <v>0.65085341462627833</v>
      </c>
      <c r="AB31" s="68">
        <f>IFERROR(MaestraLP3[[#This Row],[PRECIO]]*MaestraLP3[[#This Row],[%MG UMV]],0)</f>
        <v>40351.61</v>
      </c>
      <c r="AC31" s="69">
        <v>1.08</v>
      </c>
      <c r="AD31" s="64">
        <f>+IFERROR(MaestraLP3[[#This Row],[MARGEN UNITARIO]]/MaestraLP3[[#This Row],[Peso Neto UMV (KG)]],0)</f>
        <v>37362.601851851847</v>
      </c>
      <c r="AE31" s="39" t="s">
        <v>53</v>
      </c>
      <c r="AF31" s="39"/>
      <c r="AG31" s="39">
        <v>1</v>
      </c>
      <c r="AH31" s="39"/>
      <c r="AI31" s="66">
        <v>0.1</v>
      </c>
      <c r="AJ31" s="66">
        <v>0</v>
      </c>
      <c r="AK31" s="39"/>
      <c r="AL31" s="39" t="s">
        <v>44</v>
      </c>
    </row>
    <row r="32" spans="1:38" x14ac:dyDescent="0.35">
      <c r="A32" s="39" t="s">
        <v>33</v>
      </c>
      <c r="B32" s="39">
        <v>101600062</v>
      </c>
      <c r="C32" s="39" t="str">
        <f>+MaestraLP3[[#This Row],[CÓDIGO]]&amp;MaestraLP3[[#Headers],[-]]&amp;MaestraLP3[[#This Row],[UMV]]</f>
        <v>101600062-C06</v>
      </c>
      <c r="D32" s="50" t="str">
        <f>+MaestraLP3[[#This Row],[CÓDIGO]]&amp;MaestraLP3[[#Headers],[FS00]]</f>
        <v>101600062FS00</v>
      </c>
      <c r="E32" s="39" t="s">
        <v>4596</v>
      </c>
      <c r="F32" s="39" t="s">
        <v>4597</v>
      </c>
      <c r="G32" s="39" t="s">
        <v>46</v>
      </c>
      <c r="H32" s="39" t="s">
        <v>47</v>
      </c>
      <c r="I32" s="39" t="s">
        <v>59</v>
      </c>
      <c r="J32" s="49" t="s">
        <v>57</v>
      </c>
      <c r="K32" s="50" t="s">
        <v>50</v>
      </c>
      <c r="L32" s="39" t="str">
        <f>VLOOKUP(MaestraLP3[[#This Row],[UMV]],VALIDACIONES!J:L,3,0)</f>
        <v>Caja 6 Unidades</v>
      </c>
      <c r="M32" s="39" t="s">
        <v>51</v>
      </c>
      <c r="N32" s="39" t="s">
        <v>78</v>
      </c>
      <c r="O32" s="64">
        <v>15420</v>
      </c>
      <c r="P32" s="39" t="s">
        <v>190</v>
      </c>
      <c r="Q32" s="65">
        <v>61998</v>
      </c>
      <c r="R32" s="66">
        <f>+IFERROR((MaestraLP3[[#This Row],[COSTO ]]/MaestraLP3[[#This Row],[COSTO SEP]]-1),0)</f>
        <v>3.7020752269779633E-2</v>
      </c>
      <c r="S32" s="65" t="s">
        <v>52</v>
      </c>
      <c r="T32" s="65"/>
      <c r="U32" s="64">
        <f>+VLOOKUP(MaestraLP3[[#This Row],[FS00]],'[1]BD MES'!$C:$N,12,0)</f>
        <v>15991</v>
      </c>
      <c r="V32" s="64">
        <v>15990.86</v>
      </c>
      <c r="W32" s="66">
        <f>+(MaestraLP3[[#This Row],[COSTO ]]-MaestraLP3[[#This Row],[COSTO OCT AL 25-09]])/MaestraLP3[[#This Row],[COSTO OCT AL 25-09]]</f>
        <v>-8.7549246450764762E-6</v>
      </c>
      <c r="X32" s="67" t="str">
        <f>++IF(P32="HASTA AGOTAR STOCK","HASTA AGOTAR STOCK",IF(MaestraLP3[[#This Row],[PRECIO]]=0,"NO PARA LP",IF(MaestraLP3[[#This Row],[PRECIO SEP]]=0,"INCORPORACIÓN",IF(Z32=0,"MANTIENE",IF(Z32&lt;0,"BAJA",IF(Z32&gt;0,"ALZA",""))))))</f>
        <v>MANTIENE</v>
      </c>
      <c r="Y32" s="64">
        <v>61998</v>
      </c>
      <c r="Z32" s="41">
        <f>IF(Y32=0,"INDICAR PRECIO VTA",Y32-MaestraLP3[[#This Row],[PRECIO SEP]])</f>
        <v>0</v>
      </c>
      <c r="AA32" s="66">
        <f t="shared" si="0"/>
        <v>0.74207458305106611</v>
      </c>
      <c r="AB32" s="68">
        <f>IFERROR(MaestraLP3[[#This Row],[PRECIO]]*MaestraLP3[[#This Row],[%MG UMV]],0)</f>
        <v>46007.14</v>
      </c>
      <c r="AC32" s="69">
        <v>1.08</v>
      </c>
      <c r="AD32" s="64">
        <f>+IFERROR(MaestraLP3[[#This Row],[MARGEN UNITARIO]]/MaestraLP3[[#This Row],[Peso Neto UMV (KG)]],0)</f>
        <v>42599.203703703701</v>
      </c>
      <c r="AE32" s="39" t="s">
        <v>53</v>
      </c>
      <c r="AF32" s="39"/>
      <c r="AG32" s="39">
        <v>1</v>
      </c>
      <c r="AH32" s="39"/>
      <c r="AI32" s="66">
        <v>0.1</v>
      </c>
      <c r="AJ32" s="66">
        <v>0</v>
      </c>
      <c r="AK32" s="39"/>
      <c r="AL32" s="39" t="s">
        <v>44</v>
      </c>
    </row>
    <row r="33" spans="1:38" x14ac:dyDescent="0.35">
      <c r="A33" s="39" t="s">
        <v>33</v>
      </c>
      <c r="B33" s="39">
        <v>101600050</v>
      </c>
      <c r="C33" s="39" t="str">
        <f>+MaestraLP3[[#This Row],[CÓDIGO]]&amp;MaestraLP3[[#Headers],[-]]&amp;MaestraLP3[[#This Row],[UMV]]</f>
        <v>101600050-C12</v>
      </c>
      <c r="D33" s="50" t="str">
        <f>+MaestraLP3[[#This Row],[CÓDIGO]]&amp;MaestraLP3[[#Headers],[FS00]]</f>
        <v>101600050FS00</v>
      </c>
      <c r="E33" s="39" t="s">
        <v>4596</v>
      </c>
      <c r="F33" s="39" t="s">
        <v>4597</v>
      </c>
      <c r="G33" s="39" t="s">
        <v>46</v>
      </c>
      <c r="H33" s="39" t="s">
        <v>47</v>
      </c>
      <c r="I33" s="39" t="s">
        <v>60</v>
      </c>
      <c r="J33" s="49" t="s">
        <v>49</v>
      </c>
      <c r="K33" s="50" t="s">
        <v>50</v>
      </c>
      <c r="L33" s="39" t="str">
        <f>VLOOKUP(MaestraLP3[[#This Row],[UMV]],VALIDACIONES!J:L,3,0)</f>
        <v>Caja 12 Unidades</v>
      </c>
      <c r="M33" s="39" t="s">
        <v>51</v>
      </c>
      <c r="N33" s="39" t="s">
        <v>78</v>
      </c>
      <c r="O33" s="64">
        <v>39920</v>
      </c>
      <c r="P33" s="39" t="s">
        <v>42</v>
      </c>
      <c r="Q33" s="65">
        <v>121500</v>
      </c>
      <c r="R33" s="66">
        <f>+IFERROR((MaestraLP3[[#This Row],[COSTO ]]/MaestraLP3[[#This Row],[COSTO SEP]]-1),0)</f>
        <v>0</v>
      </c>
      <c r="S33" s="65" t="s">
        <v>52</v>
      </c>
      <c r="T33" s="65"/>
      <c r="U33" s="64">
        <f>+VLOOKUP(MaestraLP3[[#This Row],[FS00]],'[1]BD MES'!$C:$N,12,0)</f>
        <v>39920</v>
      </c>
      <c r="V33" s="64">
        <v>39920</v>
      </c>
      <c r="W33" s="66">
        <f>+(MaestraLP3[[#This Row],[COSTO ]]-MaestraLP3[[#This Row],[COSTO OCT AL 25-09]])/MaestraLP3[[#This Row],[COSTO OCT AL 25-09]]</f>
        <v>0</v>
      </c>
      <c r="X33" s="67" t="str">
        <f>++IF(P33="HASTA AGOTAR STOCK","HASTA AGOTAR STOCK",IF(MaestraLP3[[#This Row],[PRECIO]]=0,"NO PARA LP",IF(MaestraLP3[[#This Row],[PRECIO SEP]]=0,"INCORPORACIÓN",IF(Z33=0,"MANTIENE",IF(Z33&lt;0,"BAJA",IF(Z33&gt;0,"ALZA",""))))))</f>
        <v>MANTIENE</v>
      </c>
      <c r="Y33" s="64">
        <v>121500</v>
      </c>
      <c r="Z33" s="41">
        <f>IF(Y33=0,"INDICAR PRECIO VTA",Y33-MaestraLP3[[#This Row],[PRECIO SEP]])</f>
        <v>0</v>
      </c>
      <c r="AA33" s="66">
        <f t="shared" si="0"/>
        <v>0.67144032921810703</v>
      </c>
      <c r="AB33" s="68">
        <f>IFERROR(MaestraLP3[[#This Row],[PRECIO]]*MaestraLP3[[#This Row],[%MG UMV]],0)</f>
        <v>81580</v>
      </c>
      <c r="AC33" s="69">
        <v>3</v>
      </c>
      <c r="AD33" s="64">
        <f>+IFERROR(MaestraLP3[[#This Row],[MARGEN UNITARIO]]/MaestraLP3[[#This Row],[Peso Neto UMV (KG)]],0)</f>
        <v>27193.333333333332</v>
      </c>
      <c r="AE33" s="39" t="s">
        <v>44</v>
      </c>
      <c r="AF33" s="39"/>
      <c r="AG33" s="39">
        <v>1</v>
      </c>
      <c r="AH33" s="39"/>
      <c r="AI33" s="66">
        <v>0.1</v>
      </c>
      <c r="AJ33" s="66">
        <v>0</v>
      </c>
      <c r="AK33" s="39" t="s">
        <v>53</v>
      </c>
      <c r="AL33" s="39" t="s">
        <v>44</v>
      </c>
    </row>
    <row r="34" spans="1:38" x14ac:dyDescent="0.35">
      <c r="A34" s="39" t="s">
        <v>33</v>
      </c>
      <c r="B34" s="39">
        <v>101600070</v>
      </c>
      <c r="C34" s="39" t="str">
        <f>+MaestraLP3[[#This Row],[CÓDIGO]]&amp;MaestraLP3[[#Headers],[-]]&amp;MaestraLP3[[#This Row],[UMV]]</f>
        <v>101600070-C06</v>
      </c>
      <c r="D34" s="50" t="str">
        <f>+MaestraLP3[[#This Row],[CÓDIGO]]&amp;MaestraLP3[[#Headers],[FS00]]</f>
        <v>101600070FS00</v>
      </c>
      <c r="E34" s="39" t="s">
        <v>4596</v>
      </c>
      <c r="F34" s="39" t="s">
        <v>4597</v>
      </c>
      <c r="G34" s="39" t="s">
        <v>46</v>
      </c>
      <c r="H34" s="39" t="s">
        <v>61</v>
      </c>
      <c r="I34" s="39" t="s">
        <v>62</v>
      </c>
      <c r="J34" s="49" t="s">
        <v>57</v>
      </c>
      <c r="K34" s="50" t="s">
        <v>50</v>
      </c>
      <c r="L34" s="39" t="str">
        <f>VLOOKUP(MaestraLP3[[#This Row],[UMV]],VALIDACIONES!J:L,3,0)</f>
        <v>Caja 6 Unidades</v>
      </c>
      <c r="M34" s="39" t="s">
        <v>51</v>
      </c>
      <c r="N34" s="39" t="s">
        <v>78</v>
      </c>
      <c r="O34" s="64">
        <v>17950</v>
      </c>
      <c r="P34" s="39" t="s">
        <v>42</v>
      </c>
      <c r="Q34" s="65">
        <v>39000</v>
      </c>
      <c r="R34" s="66">
        <f>+IFERROR((MaestraLP3[[#This Row],[COSTO ]]/MaestraLP3[[#This Row],[COSTO SEP]]-1),0)</f>
        <v>3.6100278551532083E-2</v>
      </c>
      <c r="S34" s="65" t="s">
        <v>52</v>
      </c>
      <c r="T34" s="65"/>
      <c r="U34" s="64">
        <f>+VLOOKUP(MaestraLP3[[#This Row],[FS00]],'[1]BD MES'!$C:$N,12,0)</f>
        <v>18990</v>
      </c>
      <c r="V34" s="64">
        <v>18598</v>
      </c>
      <c r="W34" s="66">
        <f>+(MaestraLP3[[#This Row],[COSTO ]]-MaestraLP3[[#This Row],[COSTO OCT AL 25-09]])/MaestraLP3[[#This Row],[COSTO OCT AL 25-09]]</f>
        <v>-2.0642443391258557E-2</v>
      </c>
      <c r="X34" s="67" t="str">
        <f>++IF(P34="HASTA AGOTAR STOCK","HASTA AGOTAR STOCK",IF(MaestraLP3[[#This Row],[PRECIO]]=0,"NO PARA LP",IF(MaestraLP3[[#This Row],[PRECIO SEP]]=0,"INCORPORACIÓN",IF(Z34=0,"MANTIENE",IF(Z34&lt;0,"BAJA",IF(Z34&gt;0,"ALZA",""))))))</f>
        <v>ALZA</v>
      </c>
      <c r="Y34" s="64">
        <v>39990</v>
      </c>
      <c r="Z34" s="41">
        <f>IF(Y34=0,"INDICAR PRECIO VTA",Y34-MaestraLP3[[#This Row],[PRECIO SEP]])</f>
        <v>990</v>
      </c>
      <c r="AA34" s="66">
        <f t="shared" si="0"/>
        <v>0.53493373343335837</v>
      </c>
      <c r="AB34" s="68">
        <f>IFERROR(MaestraLP3[[#This Row],[PRECIO]]*MaestraLP3[[#This Row],[%MG UMV]],0)</f>
        <v>21392</v>
      </c>
      <c r="AC34" s="69">
        <v>0.56999999999999995</v>
      </c>
      <c r="AD34" s="64">
        <f>+IFERROR(MaestraLP3[[#This Row],[MARGEN UNITARIO]]/MaestraLP3[[#This Row],[Peso Neto UMV (KG)]],0)</f>
        <v>37529.824561403511</v>
      </c>
      <c r="AE34" s="39" t="s">
        <v>44</v>
      </c>
      <c r="AF34" s="39"/>
      <c r="AG34" s="39">
        <v>1</v>
      </c>
      <c r="AH34" s="39"/>
      <c r="AI34" s="66">
        <v>0.1</v>
      </c>
      <c r="AJ34" s="66">
        <v>0</v>
      </c>
      <c r="AK34" s="39" t="s">
        <v>53</v>
      </c>
      <c r="AL34" s="39" t="s">
        <v>44</v>
      </c>
    </row>
    <row r="35" spans="1:38" x14ac:dyDescent="0.35">
      <c r="A35" s="39" t="s">
        <v>33</v>
      </c>
      <c r="B35" s="39">
        <v>101600041</v>
      </c>
      <c r="C35" s="39" t="str">
        <f>+MaestraLP3[[#This Row],[CÓDIGO]]&amp;MaestraLP3[[#Headers],[-]]&amp;MaestraLP3[[#This Row],[UMV]]</f>
        <v>101600041-C10</v>
      </c>
      <c r="D35" s="50" t="str">
        <f>+MaestraLP3[[#This Row],[CÓDIGO]]&amp;MaestraLP3[[#Headers],[FS00]]</f>
        <v>101600041FS00</v>
      </c>
      <c r="E35" s="39" t="s">
        <v>4596</v>
      </c>
      <c r="F35" s="39" t="s">
        <v>4597</v>
      </c>
      <c r="G35" s="39" t="s">
        <v>46</v>
      </c>
      <c r="H35" s="39" t="s">
        <v>63</v>
      </c>
      <c r="I35" s="39" t="s">
        <v>64</v>
      </c>
      <c r="J35" s="49" t="s">
        <v>65</v>
      </c>
      <c r="K35" s="50" t="s">
        <v>50</v>
      </c>
      <c r="L35" s="39" t="str">
        <f>VLOOKUP(MaestraLP3[[#This Row],[UMV]],VALIDACIONES!J:L,3,0)</f>
        <v>Caja 10 Unidades</v>
      </c>
      <c r="M35" s="39" t="s">
        <v>51</v>
      </c>
      <c r="N35" s="39" t="s">
        <v>78</v>
      </c>
      <c r="O35" s="64">
        <v>23616</v>
      </c>
      <c r="P35" s="39" t="s">
        <v>190</v>
      </c>
      <c r="Q35" s="65">
        <v>48000</v>
      </c>
      <c r="R35" s="66">
        <f>+IFERROR((MaestraLP3[[#This Row],[COSTO ]]/MaestraLP3[[#This Row],[COSTO SEP]]-1),0)</f>
        <v>0.1357638888888888</v>
      </c>
      <c r="S35" s="65" t="s">
        <v>52</v>
      </c>
      <c r="T35" s="65"/>
      <c r="U35" s="64">
        <f>+VLOOKUP(MaestraLP3[[#This Row],[FS00]],'[1]BD MES'!$C:$N,12,0)</f>
        <v>27376.480000000003</v>
      </c>
      <c r="V35" s="64">
        <v>26822.199999999997</v>
      </c>
      <c r="W35" s="66">
        <f>+(MaestraLP3[[#This Row],[COSTO ]]-MaestraLP3[[#This Row],[COSTO OCT AL 25-09]])/MaestraLP3[[#This Row],[COSTO OCT AL 25-09]]</f>
        <v>-2.0246576623437564E-2</v>
      </c>
      <c r="X35" s="67" t="str">
        <f>++IF(P35="HASTA AGOTAR STOCK","HASTA AGOTAR STOCK",IF(MaestraLP3[[#This Row],[PRECIO]]=0,"NO PARA LP",IF(MaestraLP3[[#This Row],[PRECIO SEP]]=0,"INCORPORACIÓN",IF(Z35=0,"MANTIENE",IF(Z35&lt;0,"BAJA",IF(Z35&gt;0,"ALZA",""))))))</f>
        <v>BAJA</v>
      </c>
      <c r="Y35" s="64">
        <v>41930</v>
      </c>
      <c r="Z35" s="41">
        <f>IF(Y35=0,"INDICAR PRECIO VTA",Y35-MaestraLP3[[#This Row],[PRECIO SEP]])</f>
        <v>-6070</v>
      </c>
      <c r="AA35" s="66">
        <f t="shared" si="0"/>
        <v>0.36031004054376348</v>
      </c>
      <c r="AB35" s="68">
        <f>IFERROR(MaestraLP3[[#This Row],[PRECIO]]*MaestraLP3[[#This Row],[%MG UMV]],0)</f>
        <v>15107.800000000003</v>
      </c>
      <c r="AC35" s="69">
        <v>0.56999999999999995</v>
      </c>
      <c r="AD35" s="64">
        <f>+IFERROR(MaestraLP3[[#This Row],[MARGEN UNITARIO]]/MaestraLP3[[#This Row],[Peso Neto UMV (KG)]],0)</f>
        <v>26504.912280701763</v>
      </c>
      <c r="AE35" s="39" t="s">
        <v>53</v>
      </c>
      <c r="AF35" s="39"/>
      <c r="AG35" s="39">
        <v>1</v>
      </c>
      <c r="AH35" s="39"/>
      <c r="AI35" s="66">
        <v>0.1</v>
      </c>
      <c r="AJ35" s="66">
        <v>0</v>
      </c>
      <c r="AK35" s="39" t="s">
        <v>53</v>
      </c>
      <c r="AL35" s="39" t="s">
        <v>44</v>
      </c>
    </row>
    <row r="36" spans="1:38" x14ac:dyDescent="0.35">
      <c r="A36" s="39" t="s">
        <v>33</v>
      </c>
      <c r="B36" s="39">
        <v>101600042</v>
      </c>
      <c r="C36" s="39" t="str">
        <f>+MaestraLP3[[#This Row],[CÓDIGO]]&amp;MaestraLP3[[#Headers],[-]]&amp;MaestraLP3[[#This Row],[UMV]]</f>
        <v>101600042-C10</v>
      </c>
      <c r="D36" s="50" t="str">
        <f>+MaestraLP3[[#This Row],[CÓDIGO]]&amp;MaestraLP3[[#Headers],[FS00]]</f>
        <v>101600042FS00</v>
      </c>
      <c r="E36" s="39" t="s">
        <v>4596</v>
      </c>
      <c r="F36" s="39" t="s">
        <v>4597</v>
      </c>
      <c r="G36" s="39" t="s">
        <v>46</v>
      </c>
      <c r="H36" s="39" t="s">
        <v>63</v>
      </c>
      <c r="I36" s="39" t="s">
        <v>66</v>
      </c>
      <c r="J36" s="49" t="s">
        <v>65</v>
      </c>
      <c r="K36" s="50" t="s">
        <v>50</v>
      </c>
      <c r="L36" s="39" t="str">
        <f>VLOOKUP(MaestraLP3[[#This Row],[UMV]],VALIDACIONES!J:L,3,0)</f>
        <v>Caja 10 Unidades</v>
      </c>
      <c r="M36" s="39" t="s">
        <v>51</v>
      </c>
      <c r="N36" s="39" t="s">
        <v>78</v>
      </c>
      <c r="O36" s="64">
        <v>22229</v>
      </c>
      <c r="P36" s="39" t="s">
        <v>190</v>
      </c>
      <c r="Q36" s="65">
        <v>48000</v>
      </c>
      <c r="R36" s="66">
        <f>+IFERROR((MaestraLP3[[#This Row],[COSTO ]]/MaestraLP3[[#This Row],[COSTO SEP]]-1),0)</f>
        <v>0</v>
      </c>
      <c r="S36" s="65" t="s">
        <v>52</v>
      </c>
      <c r="T36" s="65"/>
      <c r="U36" s="64">
        <f>+VLOOKUP(MaestraLP3[[#This Row],[FS00]],'[1]BD MES'!$C:$N,12,0)</f>
        <v>27890</v>
      </c>
      <c r="V36" s="64">
        <v>22229</v>
      </c>
      <c r="W36" s="66">
        <f>+(MaestraLP3[[#This Row],[COSTO ]]-MaestraLP3[[#This Row],[COSTO OCT AL 25-09]])/MaestraLP3[[#This Row],[COSTO OCT AL 25-09]]</f>
        <v>-0.20297597705270706</v>
      </c>
      <c r="X36" s="67" t="str">
        <f>++IF(P36="HASTA AGOTAR STOCK","HASTA AGOTAR STOCK",IF(MaestraLP3[[#This Row],[PRECIO]]=0,"NO PARA LP",IF(MaestraLP3[[#This Row],[PRECIO SEP]]=0,"INCORPORACIÓN",IF(Z36=0,"MANTIENE",IF(Z36&lt;0,"BAJA",IF(Z36&gt;0,"ALZA",""))))))</f>
        <v>BAJA</v>
      </c>
      <c r="Y36" s="64">
        <v>41930</v>
      </c>
      <c r="Z36" s="41">
        <f>IF(Y36=0,"INDICAR PRECIO VTA",Y36-MaestraLP3[[#This Row],[PRECIO SEP]])</f>
        <v>-6070</v>
      </c>
      <c r="AA36" s="66">
        <f t="shared" si="0"/>
        <v>0.46985451943715717</v>
      </c>
      <c r="AB36" s="68">
        <f>IFERROR(MaestraLP3[[#This Row],[PRECIO]]*MaestraLP3[[#This Row],[%MG UMV]],0)</f>
        <v>19701</v>
      </c>
      <c r="AC36" s="69">
        <v>0.53</v>
      </c>
      <c r="AD36" s="64">
        <f>+IFERROR(MaestraLP3[[#This Row],[MARGEN UNITARIO]]/MaestraLP3[[#This Row],[Peso Neto UMV (KG)]],0)</f>
        <v>37171.698113207545</v>
      </c>
      <c r="AE36" s="39" t="s">
        <v>53</v>
      </c>
      <c r="AF36" s="39"/>
      <c r="AG36" s="39">
        <v>1</v>
      </c>
      <c r="AH36" s="39"/>
      <c r="AI36" s="66">
        <v>0.1</v>
      </c>
      <c r="AJ36" s="66">
        <v>0</v>
      </c>
      <c r="AK36" s="39" t="s">
        <v>53</v>
      </c>
      <c r="AL36" s="39" t="s">
        <v>44</v>
      </c>
    </row>
    <row r="37" spans="1:38" x14ac:dyDescent="0.35">
      <c r="A37" s="39" t="s">
        <v>33</v>
      </c>
      <c r="B37" s="39">
        <v>101600043</v>
      </c>
      <c r="C37" s="39" t="str">
        <f>+MaestraLP3[[#This Row],[CÓDIGO]]&amp;MaestraLP3[[#Headers],[-]]&amp;MaestraLP3[[#This Row],[UMV]]</f>
        <v>101600043-C10</v>
      </c>
      <c r="D37" s="50" t="str">
        <f>+MaestraLP3[[#This Row],[CÓDIGO]]&amp;MaestraLP3[[#Headers],[FS00]]</f>
        <v>101600043FS00</v>
      </c>
      <c r="E37" s="39" t="s">
        <v>4596</v>
      </c>
      <c r="F37" s="39" t="s">
        <v>4597</v>
      </c>
      <c r="G37" s="39" t="s">
        <v>46</v>
      </c>
      <c r="H37" s="39" t="s">
        <v>63</v>
      </c>
      <c r="I37" s="39" t="s">
        <v>67</v>
      </c>
      <c r="J37" s="49" t="s">
        <v>65</v>
      </c>
      <c r="K37" s="50" t="s">
        <v>50</v>
      </c>
      <c r="L37" s="39" t="str">
        <f>VLOOKUP(MaestraLP3[[#This Row],[UMV]],VALIDACIONES!J:L,3,0)</f>
        <v>Caja 10 Unidades</v>
      </c>
      <c r="M37" s="39" t="s">
        <v>51</v>
      </c>
      <c r="N37" s="39" t="s">
        <v>78</v>
      </c>
      <c r="O37" s="64">
        <v>23953</v>
      </c>
      <c r="P37" s="39" t="s">
        <v>190</v>
      </c>
      <c r="Q37" s="65">
        <v>50387</v>
      </c>
      <c r="R37" s="66">
        <f>+IFERROR((MaestraLP3[[#This Row],[COSTO ]]/MaestraLP3[[#This Row],[COSTO SEP]]-1),0)</f>
        <v>6.6649271490001327E-2</v>
      </c>
      <c r="S37" s="65" t="s">
        <v>52</v>
      </c>
      <c r="T37" s="65"/>
      <c r="U37" s="64">
        <f>+VLOOKUP(MaestraLP3[[#This Row],[FS00]],'[1]BD MES'!$C:$N,12,0)</f>
        <v>26632.010000000002</v>
      </c>
      <c r="V37" s="64">
        <v>25549.45</v>
      </c>
      <c r="W37" s="66">
        <f>+(MaestraLP3[[#This Row],[COSTO ]]-MaestraLP3[[#This Row],[COSTO OCT AL 25-09]])/MaestraLP3[[#This Row],[COSTO OCT AL 25-09]]</f>
        <v>-4.0648828233392872E-2</v>
      </c>
      <c r="X37" s="67" t="str">
        <f>++IF(P37="HASTA AGOTAR STOCK","HASTA AGOTAR STOCK",IF(MaestraLP3[[#This Row],[PRECIO]]=0,"NO PARA LP",IF(MaestraLP3[[#This Row],[PRECIO SEP]]=0,"INCORPORACIÓN",IF(Z37=0,"MANTIENE",IF(Z37&lt;0,"BAJA",IF(Z37&gt;0,"ALZA",""))))))</f>
        <v>BAJA</v>
      </c>
      <c r="Y37" s="64">
        <v>41930</v>
      </c>
      <c r="Z37" s="41">
        <f>IF(Y37=0,"INDICAR PRECIO VTA",Y37-MaestraLP3[[#This Row],[PRECIO SEP]])</f>
        <v>-8457</v>
      </c>
      <c r="AA37" s="66">
        <f t="shared" si="0"/>
        <v>0.39066420224183163</v>
      </c>
      <c r="AB37" s="68">
        <f>IFERROR(MaestraLP3[[#This Row],[PRECIO]]*MaestraLP3[[#This Row],[%MG UMV]],0)</f>
        <v>16380.55</v>
      </c>
      <c r="AC37" s="69">
        <v>0.55000000000000004</v>
      </c>
      <c r="AD37" s="64">
        <f>+IFERROR(MaestraLP3[[#This Row],[MARGEN UNITARIO]]/MaestraLP3[[#This Row],[Peso Neto UMV (KG)]],0)</f>
        <v>29782.818181818177</v>
      </c>
      <c r="AE37" s="39" t="s">
        <v>53</v>
      </c>
      <c r="AF37" s="39"/>
      <c r="AG37" s="39">
        <v>1</v>
      </c>
      <c r="AH37" s="39"/>
      <c r="AI37" s="66">
        <v>0.1</v>
      </c>
      <c r="AJ37" s="66">
        <v>0</v>
      </c>
      <c r="AK37" s="39" t="s">
        <v>53</v>
      </c>
      <c r="AL37" s="39" t="s">
        <v>44</v>
      </c>
    </row>
    <row r="38" spans="1:38" x14ac:dyDescent="0.35">
      <c r="A38" s="39" t="s">
        <v>33</v>
      </c>
      <c r="B38" s="39">
        <v>104543140</v>
      </c>
      <c r="C38" s="39" t="str">
        <f>+MaestraLP3[[#This Row],[CÓDIGO]]&amp;MaestraLP3[[#Headers],[-]]&amp;MaestraLP3[[#This Row],[UMV]]</f>
        <v>104543140-Z50</v>
      </c>
      <c r="D38" s="50" t="str">
        <f>+MaestraLP3[[#This Row],[CÓDIGO]]&amp;MaestraLP3[[#Headers],[FS00]]</f>
        <v>104543140FS00</v>
      </c>
      <c r="E38" s="39" t="s">
        <v>34</v>
      </c>
      <c r="F38" s="39" t="s">
        <v>35</v>
      </c>
      <c r="G38" s="39" t="s">
        <v>36</v>
      </c>
      <c r="H38" s="39" t="s">
        <v>37</v>
      </c>
      <c r="I38" s="39" t="s">
        <v>38</v>
      </c>
      <c r="J38" s="49" t="s">
        <v>39</v>
      </c>
      <c r="K38" s="50" t="s">
        <v>39</v>
      </c>
      <c r="L38" s="39" t="str">
        <f>VLOOKUP(MaestraLP3[[#This Row],[UMV]],VALIDACIONES!J:L,3,0)</f>
        <v>Caja 150 Unidades</v>
      </c>
      <c r="M38" s="39" t="s">
        <v>40</v>
      </c>
      <c r="N38" s="39" t="s">
        <v>41</v>
      </c>
      <c r="O38" s="64">
        <v>75270</v>
      </c>
      <c r="P38" s="39" t="s">
        <v>42</v>
      </c>
      <c r="Q38" s="64">
        <v>94500</v>
      </c>
      <c r="R38" s="66">
        <f>+IFERROR((MaestraLP3[[#This Row],[COSTO ]]/MaestraLP3[[#This Row],[COSTO SEP]]-1),0)</f>
        <v>0.13648199814002915</v>
      </c>
      <c r="S38" s="65" t="s">
        <v>43</v>
      </c>
      <c r="T38" s="65" t="s">
        <v>43</v>
      </c>
      <c r="U38" s="64">
        <f>+VLOOKUP(MaestraLP3[[#This Row],[FS00]],'[1]BD MES'!$C:$N,12,0)</f>
        <v>75270</v>
      </c>
      <c r="V38" s="64">
        <v>85543</v>
      </c>
      <c r="W38" s="66">
        <f>+(MaestraLP3[[#This Row],[COSTO ]]-MaestraLP3[[#This Row],[COSTO OCT AL 25-09]])/MaestraLP3[[#This Row],[COSTO OCT AL 25-09]]</f>
        <v>0.13648199814002923</v>
      </c>
      <c r="X38" s="67" t="str">
        <f>++IF(P38="HASTA AGOTAR STOCK","HASTA AGOTAR STOCK",IF(MaestraLP3[[#This Row],[PRECIO]]=0,"NO PARA LP",IF(MaestraLP3[[#This Row],[PRECIO SEP]]=0,"INCORPORACIÓN",IF(Z38=0,"MANTIENE",IF(Z38&lt;0,"BAJA",IF(Z38&gt;0,"ALZA",""))))))</f>
        <v>NO PARA LP</v>
      </c>
      <c r="Y38" s="64">
        <v>0</v>
      </c>
      <c r="Z38" s="41" t="str">
        <f>IF(Y38=0,"INDICAR PRECIO VTA",Y38-MaestraLP3[[#This Row],[PRECIO SEP]])</f>
        <v>INDICAR PRECIO VTA</v>
      </c>
      <c r="AA38" s="66" t="str">
        <f t="shared" si="0"/>
        <v>-</v>
      </c>
      <c r="AB38" s="68">
        <f>IFERROR(MaestraLP3[[#This Row],[PRECIO]]*MaestraLP3[[#This Row],[%MG UMV]],0)</f>
        <v>0</v>
      </c>
      <c r="AC38" s="69">
        <v>9.56</v>
      </c>
      <c r="AD38" s="64">
        <f>+IFERROR(MaestraLP3[[#This Row],[MARGEN UNITARIO]]/MaestraLP3[[#This Row],[Peso Neto UMV (KG)]],0)</f>
        <v>0</v>
      </c>
      <c r="AE38" s="39" t="s">
        <v>44</v>
      </c>
      <c r="AF38" s="39"/>
      <c r="AG38" s="39">
        <v>1</v>
      </c>
      <c r="AH38" s="109">
        <v>0</v>
      </c>
      <c r="AI38" s="66">
        <v>4.9999999999999996E-2</v>
      </c>
      <c r="AJ38" s="66">
        <v>4.9999999999999996E-2</v>
      </c>
      <c r="AK38" s="39"/>
      <c r="AL38" s="39" t="s">
        <v>44</v>
      </c>
    </row>
    <row r="39" spans="1:38" x14ac:dyDescent="0.35">
      <c r="A39" s="39" t="s">
        <v>33</v>
      </c>
      <c r="B39" s="39">
        <v>104548580</v>
      </c>
      <c r="C39" s="39" t="str">
        <f>+MaestraLP3[[#This Row],[CÓDIGO]]&amp;MaestraLP3[[#Headers],[-]]&amp;MaestraLP3[[#This Row],[UMV]]</f>
        <v>104548580-UN</v>
      </c>
      <c r="D39" s="50" t="str">
        <f>+MaestraLP3[[#This Row],[CÓDIGO]]&amp;MaestraLP3[[#Headers],[FS00]]</f>
        <v>104548580FS00</v>
      </c>
      <c r="E39" s="39" t="s">
        <v>34</v>
      </c>
      <c r="F39" s="39" t="s">
        <v>35</v>
      </c>
      <c r="G39" s="39" t="s">
        <v>36</v>
      </c>
      <c r="H39" s="39" t="s">
        <v>37</v>
      </c>
      <c r="I39" s="39" t="s">
        <v>4599</v>
      </c>
      <c r="J39" s="49" t="s">
        <v>50</v>
      </c>
      <c r="K39" s="50" t="s">
        <v>50</v>
      </c>
      <c r="L39" s="39" t="str">
        <f>VLOOKUP(MaestraLP3[[#This Row],[UMV]],VALIDACIONES!J:L,3,0)</f>
        <v>Unidad</v>
      </c>
      <c r="M39" s="39" t="s">
        <v>40</v>
      </c>
      <c r="N39" s="39" t="s">
        <v>41</v>
      </c>
      <c r="O39" s="64"/>
      <c r="P39" s="39" t="s">
        <v>4413</v>
      </c>
      <c r="Q39" s="65">
        <v>0</v>
      </c>
      <c r="R39" s="66">
        <f>+IFERROR((MaestraLP3[[#This Row],[COSTO ]]/MaestraLP3[[#This Row],[COSTO SEP]]-1),0)</f>
        <v>0</v>
      </c>
      <c r="S39" s="65" t="s">
        <v>43</v>
      </c>
      <c r="T39" s="65" t="s">
        <v>43</v>
      </c>
      <c r="U39" s="64">
        <f>+VLOOKUP(MaestraLP3[[#This Row],[FS00]],'[1]BD MES'!$C:$N,12,0)</f>
        <v>96</v>
      </c>
      <c r="V39" s="64">
        <v>96</v>
      </c>
      <c r="W39" s="66">
        <f>+(MaestraLP3[[#This Row],[COSTO ]]-MaestraLP3[[#This Row],[COSTO OCT AL 25-09]])/MaestraLP3[[#This Row],[COSTO OCT AL 25-09]]</f>
        <v>0</v>
      </c>
      <c r="X39" s="67" t="str">
        <f>++IF(P39="HASTA AGOTAR STOCK","HASTA AGOTAR STOCK",IF(MaestraLP3[[#This Row],[PRECIO]]=0,"NO PARA LP",IF(MaestraLP3[[#This Row],[PRECIO SEP]]=0,"INCORPORACIÓN",IF(Z39=0,"MANTIENE",IF(Z39&lt;0,"BAJA",IF(Z39&gt;0,"ALZA",""))))))</f>
        <v>NO PARA LP</v>
      </c>
      <c r="Y39" s="64">
        <v>0</v>
      </c>
      <c r="Z39" s="41" t="str">
        <f>IF(Y39=0,"INDICAR PRECIO VTA",Y39-MaestraLP3[[#This Row],[PRECIO SEP]])</f>
        <v>INDICAR PRECIO VTA</v>
      </c>
      <c r="AA39" s="66" t="str">
        <f t="shared" si="0"/>
        <v>-</v>
      </c>
      <c r="AB39" s="68">
        <f>IFERROR(MaestraLP3[[#This Row],[PRECIO]]*MaestraLP3[[#This Row],[%MG UMV]],0)</f>
        <v>0</v>
      </c>
      <c r="AC39" s="69">
        <v>0.04</v>
      </c>
      <c r="AD39" s="64">
        <f>+IFERROR(MaestraLP3[[#This Row],[MARGEN UNITARIO]]/MaestraLP3[[#This Row],[Peso Neto UMV (KG)]],0)</f>
        <v>0</v>
      </c>
      <c r="AE39" s="39" t="s">
        <v>44</v>
      </c>
      <c r="AF39" s="39"/>
      <c r="AG39" s="39">
        <v>1</v>
      </c>
      <c r="AH39" s="109">
        <v>0</v>
      </c>
      <c r="AI39" s="66">
        <v>0</v>
      </c>
      <c r="AJ39" s="66">
        <v>0</v>
      </c>
      <c r="AK39" s="39"/>
      <c r="AL39" s="39" t="s">
        <v>44</v>
      </c>
    </row>
    <row r="40" spans="1:38" x14ac:dyDescent="0.35">
      <c r="A40" s="39" t="s">
        <v>33</v>
      </c>
      <c r="B40" s="39">
        <v>104544050</v>
      </c>
      <c r="C40" s="39" t="str">
        <f>+MaestraLP3[[#This Row],[CÓDIGO]]&amp;MaestraLP3[[#Headers],[-]]&amp;MaestraLP3[[#This Row],[UMV]]</f>
        <v>104544050-CJ</v>
      </c>
      <c r="D40" s="50" t="str">
        <f>+MaestraLP3[[#This Row],[CÓDIGO]]&amp;MaestraLP3[[#Headers],[FS00]]</f>
        <v>104544050FS00</v>
      </c>
      <c r="E40" s="39" t="s">
        <v>34</v>
      </c>
      <c r="F40" s="39" t="s">
        <v>35</v>
      </c>
      <c r="G40" s="39" t="s">
        <v>36</v>
      </c>
      <c r="H40" s="39" t="s">
        <v>37</v>
      </c>
      <c r="I40" s="39" t="s">
        <v>4365</v>
      </c>
      <c r="J40" s="49" t="s">
        <v>248</v>
      </c>
      <c r="K40" s="49" t="s">
        <v>248</v>
      </c>
      <c r="L40" s="39" t="str">
        <f>VLOOKUP(MaestraLP3[[#This Row],[UMV]],VALIDACIONES!J:L,3,0)</f>
        <v>Caja</v>
      </c>
      <c r="M40" s="39" t="s">
        <v>40</v>
      </c>
      <c r="N40" s="39" t="s">
        <v>41</v>
      </c>
      <c r="O40" s="64">
        <v>22068</v>
      </c>
      <c r="P40" s="39" t="s">
        <v>4413</v>
      </c>
      <c r="Q40" s="65">
        <v>0</v>
      </c>
      <c r="R40" s="66">
        <f>+IFERROR((MaestraLP3[[#This Row],[COSTO ]]/MaestraLP3[[#This Row],[COSTO SEP]]-1),0)</f>
        <v>3.1946710168569981E-2</v>
      </c>
      <c r="S40" s="65" t="s">
        <v>43</v>
      </c>
      <c r="T40" s="65" t="s">
        <v>43</v>
      </c>
      <c r="U40" s="64">
        <f>+VLOOKUP(MaestraLP3[[#This Row],[FS00]],'[1]BD MES'!$C:$N,12,0)</f>
        <v>22773</v>
      </c>
      <c r="V40" s="64">
        <v>22773</v>
      </c>
      <c r="W40" s="66">
        <f>+(MaestraLP3[[#This Row],[COSTO ]]-MaestraLP3[[#This Row],[COSTO OCT AL 25-09]])/MaestraLP3[[#This Row],[COSTO OCT AL 25-09]]</f>
        <v>0</v>
      </c>
      <c r="X40" s="67" t="str">
        <f>++IF(P40="HASTA AGOTAR STOCK","HASTA AGOTAR STOCK",IF(MaestraLP3[[#This Row],[PRECIO]]=0,"NO PARA LP",IF(MaestraLP3[[#This Row],[PRECIO SEP]]=0,"INCORPORACIÓN",IF(Z40=0,"MANTIENE",IF(Z40&lt;0,"BAJA",IF(Z40&gt;0,"ALZA",""))))))</f>
        <v>NO PARA LP</v>
      </c>
      <c r="Y40" s="64">
        <v>0</v>
      </c>
      <c r="Z40" s="41" t="str">
        <f>IF(Y40=0,"INDICAR PRECIO VTA",Y40-MaestraLP3[[#This Row],[PRECIO SEP]])</f>
        <v>INDICAR PRECIO VTA</v>
      </c>
      <c r="AA40" s="66" t="str">
        <f t="shared" si="0"/>
        <v>-</v>
      </c>
      <c r="AB40" s="68">
        <f>IFERROR(MaestraLP3[[#This Row],[PRECIO]]*MaestraLP3[[#This Row],[%MG UMV]],0)</f>
        <v>0</v>
      </c>
      <c r="AC40" s="69">
        <v>5</v>
      </c>
      <c r="AD40" s="64">
        <f>+IFERROR(MaestraLP3[[#This Row],[MARGEN UNITARIO]]/MaestraLP3[[#This Row],[Peso Neto UMV (KG)]],0)</f>
        <v>0</v>
      </c>
      <c r="AE40" s="39" t="s">
        <v>44</v>
      </c>
      <c r="AF40" s="39"/>
      <c r="AG40" s="39">
        <v>1</v>
      </c>
      <c r="AH40" s="109">
        <v>0</v>
      </c>
      <c r="AI40" s="66">
        <v>0</v>
      </c>
      <c r="AJ40" s="66">
        <v>0</v>
      </c>
      <c r="AK40" s="39"/>
      <c r="AL40" s="39" t="s">
        <v>44</v>
      </c>
    </row>
    <row r="41" spans="1:38" x14ac:dyDescent="0.35">
      <c r="A41" s="39" t="s">
        <v>33</v>
      </c>
      <c r="B41" s="39">
        <v>104544060</v>
      </c>
      <c r="C41" s="39" t="str">
        <f>+MaestraLP3[[#This Row],[CÓDIGO]]&amp;MaestraLP3[[#Headers],[-]]&amp;MaestraLP3[[#This Row],[UMV]]</f>
        <v>104544060-CJ</v>
      </c>
      <c r="D41" s="50" t="str">
        <f>+MaestraLP3[[#This Row],[CÓDIGO]]&amp;MaestraLP3[[#Headers],[FS00]]</f>
        <v>104544060FS00</v>
      </c>
      <c r="E41" s="39" t="s">
        <v>34</v>
      </c>
      <c r="F41" s="39" t="s">
        <v>35</v>
      </c>
      <c r="G41" s="39" t="s">
        <v>36</v>
      </c>
      <c r="H41" s="39" t="s">
        <v>37</v>
      </c>
      <c r="I41" s="39" t="s">
        <v>4369</v>
      </c>
      <c r="J41" s="49" t="s">
        <v>248</v>
      </c>
      <c r="K41" s="49" t="s">
        <v>248</v>
      </c>
      <c r="L41" s="39" t="str">
        <f>VLOOKUP(MaestraLP3[[#This Row],[UMV]],VALIDACIONES!J:L,3,0)</f>
        <v>Caja</v>
      </c>
      <c r="M41" s="39" t="s">
        <v>40</v>
      </c>
      <c r="N41" s="39" t="s">
        <v>41</v>
      </c>
      <c r="O41" s="64">
        <v>23306</v>
      </c>
      <c r="P41" s="39" t="s">
        <v>4413</v>
      </c>
      <c r="Q41" s="65">
        <v>0</v>
      </c>
      <c r="R41" s="66">
        <f>+IFERROR((MaestraLP3[[#This Row],[COSTO ]]/MaestraLP3[[#This Row],[COSTO SEP]]-1),0)</f>
        <v>3.1966017334591923E-2</v>
      </c>
      <c r="S41" s="65" t="s">
        <v>43</v>
      </c>
      <c r="T41" s="65" t="s">
        <v>43</v>
      </c>
      <c r="U41" s="64">
        <f>+VLOOKUP(MaestraLP3[[#This Row],[FS00]],'[1]BD MES'!$C:$N,12,0)</f>
        <v>24051</v>
      </c>
      <c r="V41" s="64">
        <v>24051</v>
      </c>
      <c r="W41" s="66">
        <f>+(MaestraLP3[[#This Row],[COSTO ]]-MaestraLP3[[#This Row],[COSTO OCT AL 25-09]])/MaestraLP3[[#This Row],[COSTO OCT AL 25-09]]</f>
        <v>0</v>
      </c>
      <c r="X41" s="67" t="str">
        <f>++IF(P41="HASTA AGOTAR STOCK","HASTA AGOTAR STOCK",IF(MaestraLP3[[#This Row],[PRECIO]]=0,"NO PARA LP",IF(MaestraLP3[[#This Row],[PRECIO SEP]]=0,"INCORPORACIÓN",IF(Z41=0,"MANTIENE",IF(Z41&lt;0,"BAJA",IF(Z41&gt;0,"ALZA",""))))))</f>
        <v>NO PARA LP</v>
      </c>
      <c r="Y41" s="64">
        <v>0</v>
      </c>
      <c r="Z41" s="41" t="str">
        <f>IF(Y41=0,"INDICAR PRECIO VTA",Y41-MaestraLP3[[#This Row],[PRECIO SEP]])</f>
        <v>INDICAR PRECIO VTA</v>
      </c>
      <c r="AA41" s="66" t="str">
        <f t="shared" si="0"/>
        <v>-</v>
      </c>
      <c r="AB41" s="68">
        <f>IFERROR(MaestraLP3[[#This Row],[PRECIO]]*MaestraLP3[[#This Row],[%MG UMV]],0)</f>
        <v>0</v>
      </c>
      <c r="AC41" s="69">
        <v>5</v>
      </c>
      <c r="AD41" s="64">
        <f>+IFERROR(MaestraLP3[[#This Row],[MARGEN UNITARIO]]/MaestraLP3[[#This Row],[Peso Neto UMV (KG)]],0)</f>
        <v>0</v>
      </c>
      <c r="AE41" s="39" t="s">
        <v>44</v>
      </c>
      <c r="AF41" s="39"/>
      <c r="AG41" s="39">
        <v>1</v>
      </c>
      <c r="AH41" s="109">
        <v>0</v>
      </c>
      <c r="AI41" s="66">
        <v>0</v>
      </c>
      <c r="AJ41" s="66">
        <v>0</v>
      </c>
      <c r="AK41" s="39"/>
      <c r="AL41" s="39" t="s">
        <v>44</v>
      </c>
    </row>
    <row r="42" spans="1:38" x14ac:dyDescent="0.35">
      <c r="A42" s="39" t="s">
        <v>33</v>
      </c>
      <c r="B42" s="39">
        <v>104548600</v>
      </c>
      <c r="C42" s="39" t="str">
        <f>+MaestraLP3[[#This Row],[CÓDIGO]]&amp;MaestraLP3[[#Headers],[-]]&amp;MaestraLP3[[#This Row],[UMV]]</f>
        <v>104548600-UN</v>
      </c>
      <c r="D42" s="50" t="str">
        <f>+MaestraLP3[[#This Row],[CÓDIGO]]&amp;MaestraLP3[[#Headers],[FS00]]</f>
        <v>104548600FS00</v>
      </c>
      <c r="E42" s="39" t="s">
        <v>34</v>
      </c>
      <c r="F42" s="39" t="s">
        <v>35</v>
      </c>
      <c r="G42" s="39" t="s">
        <v>36</v>
      </c>
      <c r="H42" s="39" t="s">
        <v>37</v>
      </c>
      <c r="I42" s="39" t="s">
        <v>4600</v>
      </c>
      <c r="J42" s="49" t="s">
        <v>50</v>
      </c>
      <c r="K42" s="50" t="s">
        <v>50</v>
      </c>
      <c r="L42" s="39" t="str">
        <f>VLOOKUP(MaestraLP3[[#This Row],[UMV]],VALIDACIONES!J:L,3,0)</f>
        <v>Unidad</v>
      </c>
      <c r="M42" s="39" t="s">
        <v>40</v>
      </c>
      <c r="N42" s="39" t="s">
        <v>41</v>
      </c>
      <c r="O42" s="64"/>
      <c r="P42" s="39" t="s">
        <v>4413</v>
      </c>
      <c r="Q42" s="65">
        <v>0</v>
      </c>
      <c r="R42" s="66">
        <f>+IFERROR((MaestraLP3[[#This Row],[COSTO ]]/MaestraLP3[[#This Row],[COSTO SEP]]-1),0)</f>
        <v>0</v>
      </c>
      <c r="S42" s="65" t="s">
        <v>43</v>
      </c>
      <c r="T42" s="65" t="s">
        <v>43</v>
      </c>
      <c r="U42" s="64">
        <f>+VLOOKUP(MaestraLP3[[#This Row],[FS00]],'[1]BD MES'!$C:$N,12,0)</f>
        <v>69</v>
      </c>
      <c r="V42" s="64">
        <v>69</v>
      </c>
      <c r="W42" s="66">
        <f>+(MaestraLP3[[#This Row],[COSTO ]]-MaestraLP3[[#This Row],[COSTO OCT AL 25-09]])/MaestraLP3[[#This Row],[COSTO OCT AL 25-09]]</f>
        <v>0</v>
      </c>
      <c r="X42" s="67" t="str">
        <f>++IF(P42="HASTA AGOTAR STOCK","HASTA AGOTAR STOCK",IF(MaestraLP3[[#This Row],[PRECIO]]=0,"NO PARA LP",IF(MaestraLP3[[#This Row],[PRECIO SEP]]=0,"INCORPORACIÓN",IF(Z42=0,"MANTIENE",IF(Z42&lt;0,"BAJA",IF(Z42&gt;0,"ALZA",""))))))</f>
        <v>NO PARA LP</v>
      </c>
      <c r="Y42" s="64">
        <v>0</v>
      </c>
      <c r="Z42" s="41" t="str">
        <f>IF(Y42=0,"INDICAR PRECIO VTA",Y42-MaestraLP3[[#This Row],[PRECIO SEP]])</f>
        <v>INDICAR PRECIO VTA</v>
      </c>
      <c r="AA42" s="66" t="str">
        <f t="shared" si="0"/>
        <v>-</v>
      </c>
      <c r="AB42" s="68">
        <f>IFERROR(MaestraLP3[[#This Row],[PRECIO]]*MaestraLP3[[#This Row],[%MG UMV]],0)</f>
        <v>0</v>
      </c>
      <c r="AC42" s="69">
        <v>0.02</v>
      </c>
      <c r="AD42" s="64">
        <f>+IFERROR(MaestraLP3[[#This Row],[MARGEN UNITARIO]]/MaestraLP3[[#This Row],[Peso Neto UMV (KG)]],0)</f>
        <v>0</v>
      </c>
      <c r="AE42" s="39" t="s">
        <v>44</v>
      </c>
      <c r="AF42" s="39"/>
      <c r="AG42" s="39">
        <v>1</v>
      </c>
      <c r="AH42" s="109">
        <v>0</v>
      </c>
      <c r="AI42" s="66">
        <v>0</v>
      </c>
      <c r="AJ42" s="66">
        <v>0</v>
      </c>
      <c r="AK42" s="39"/>
      <c r="AL42" s="39" t="s">
        <v>44</v>
      </c>
    </row>
    <row r="43" spans="1:38" x14ac:dyDescent="0.35">
      <c r="A43" s="39" t="s">
        <v>33</v>
      </c>
      <c r="B43" s="39">
        <v>104548530</v>
      </c>
      <c r="C43" s="39" t="str">
        <f>+MaestraLP3[[#This Row],[CÓDIGO]]&amp;MaestraLP3[[#Headers],[-]]&amp;MaestraLP3[[#This Row],[UMV]]</f>
        <v>104548530-C60</v>
      </c>
      <c r="D43" s="50" t="str">
        <f>+MaestraLP3[[#This Row],[CÓDIGO]]&amp;MaestraLP3[[#Headers],[FS00]]</f>
        <v>104548530FS00</v>
      </c>
      <c r="E43" s="39" t="s">
        <v>34</v>
      </c>
      <c r="F43" s="39" t="s">
        <v>35</v>
      </c>
      <c r="G43" s="39" t="s">
        <v>36</v>
      </c>
      <c r="H43" s="39" t="s">
        <v>37</v>
      </c>
      <c r="I43" s="39" t="s">
        <v>4601</v>
      </c>
      <c r="J43" s="49" t="s">
        <v>187</v>
      </c>
      <c r="K43" s="50" t="s">
        <v>50</v>
      </c>
      <c r="L43" s="39" t="str">
        <f>VLOOKUP(MaestraLP3[[#This Row],[UMV]],VALIDACIONES!J:L,3,0)</f>
        <v>Caja 60 Unidades</v>
      </c>
      <c r="M43" s="39" t="s">
        <v>40</v>
      </c>
      <c r="N43" s="39" t="s">
        <v>41</v>
      </c>
      <c r="O43" s="64"/>
      <c r="P43" s="39" t="s">
        <v>4413</v>
      </c>
      <c r="Q43" s="65">
        <v>0</v>
      </c>
      <c r="R43" s="66">
        <f>+IFERROR((MaestraLP3[[#This Row],[COSTO ]]/MaestraLP3[[#This Row],[COSTO SEP]]-1),0)</f>
        <v>0</v>
      </c>
      <c r="S43" s="65" t="s">
        <v>43</v>
      </c>
      <c r="T43" s="65" t="s">
        <v>43</v>
      </c>
      <c r="U43" s="64">
        <f>+VLOOKUP(MaestraLP3[[#This Row],[FS00]],'[1]BD MES'!$C:$N,12,0)</f>
        <v>42660</v>
      </c>
      <c r="V43" s="64">
        <v>42660</v>
      </c>
      <c r="W43" s="66">
        <f>+(MaestraLP3[[#This Row],[COSTO ]]-MaestraLP3[[#This Row],[COSTO OCT AL 25-09]])/MaestraLP3[[#This Row],[COSTO OCT AL 25-09]]</f>
        <v>0</v>
      </c>
      <c r="X43" s="67" t="str">
        <f>++IF(P43="HASTA AGOTAR STOCK","HASTA AGOTAR STOCK",IF(MaestraLP3[[#This Row],[PRECIO]]=0,"NO PARA LP",IF(MaestraLP3[[#This Row],[PRECIO SEP]]=0,"INCORPORACIÓN",IF(Z43=0,"MANTIENE",IF(Z43&lt;0,"BAJA",IF(Z43&gt;0,"ALZA",""))))))</f>
        <v>NO PARA LP</v>
      </c>
      <c r="Y43" s="64">
        <v>0</v>
      </c>
      <c r="Z43" s="41" t="str">
        <f>IF(Y43=0,"INDICAR PRECIO VTA",Y43-MaestraLP3[[#This Row],[PRECIO SEP]])</f>
        <v>INDICAR PRECIO VTA</v>
      </c>
      <c r="AA43" s="66" t="str">
        <f t="shared" si="0"/>
        <v>-</v>
      </c>
      <c r="AB43" s="68">
        <f>IFERROR(MaestraLP3[[#This Row],[PRECIO]]*MaestraLP3[[#This Row],[%MG UMV]],0)</f>
        <v>0</v>
      </c>
      <c r="AC43" s="69">
        <v>4.8</v>
      </c>
      <c r="AD43" s="64">
        <f>+IFERROR(MaestraLP3[[#This Row],[MARGEN UNITARIO]]/MaestraLP3[[#This Row],[Peso Neto UMV (KG)]],0)</f>
        <v>0</v>
      </c>
      <c r="AE43" s="39" t="s">
        <v>44</v>
      </c>
      <c r="AF43" s="39"/>
      <c r="AG43" s="39">
        <v>1</v>
      </c>
      <c r="AH43" s="109">
        <v>0</v>
      </c>
      <c r="AI43" s="66">
        <v>0</v>
      </c>
      <c r="AJ43" s="66">
        <v>0</v>
      </c>
      <c r="AK43" s="39"/>
      <c r="AL43" s="39" t="s">
        <v>44</v>
      </c>
    </row>
    <row r="44" spans="1:38" x14ac:dyDescent="0.35">
      <c r="A44" s="39" t="s">
        <v>33</v>
      </c>
      <c r="B44" s="39">
        <v>104548520</v>
      </c>
      <c r="C44" s="39" t="str">
        <f>+MaestraLP3[[#This Row],[CÓDIGO]]&amp;MaestraLP3[[#Headers],[-]]&amp;MaestraLP3[[#This Row],[UMV]]</f>
        <v>104548520-C31</v>
      </c>
      <c r="D44" s="50" t="str">
        <f>+MaestraLP3[[#This Row],[CÓDIGO]]&amp;MaestraLP3[[#Headers],[FS00]]</f>
        <v>104548520FS00</v>
      </c>
      <c r="E44" s="39" t="s">
        <v>34</v>
      </c>
      <c r="F44" s="39" t="s">
        <v>35</v>
      </c>
      <c r="G44" s="39" t="s">
        <v>36</v>
      </c>
      <c r="H44" s="39" t="s">
        <v>164</v>
      </c>
      <c r="I44" s="39" t="s">
        <v>4602</v>
      </c>
      <c r="J44" s="49" t="s">
        <v>3312</v>
      </c>
      <c r="K44" s="50" t="s">
        <v>50</v>
      </c>
      <c r="L44" s="39" t="str">
        <f>VLOOKUP(MaestraLP3[[#This Row],[UMV]],VALIDACIONES!J:L,3,0)</f>
        <v>Caja 31 Unidades</v>
      </c>
      <c r="M44" s="39" t="s">
        <v>40</v>
      </c>
      <c r="N44" s="39" t="s">
        <v>41</v>
      </c>
      <c r="O44" s="64"/>
      <c r="P44" s="39" t="s">
        <v>4413</v>
      </c>
      <c r="Q44" s="65">
        <v>0</v>
      </c>
      <c r="R44" s="66">
        <f>+IFERROR((MaestraLP3[[#This Row],[COSTO ]]/MaestraLP3[[#This Row],[COSTO SEP]]-1),0)</f>
        <v>0</v>
      </c>
      <c r="S44" s="65" t="s">
        <v>43</v>
      </c>
      <c r="T44" s="65" t="s">
        <v>43</v>
      </c>
      <c r="U44" s="64">
        <f>+VLOOKUP(MaestraLP3[[#This Row],[FS00]],'[1]BD MES'!$C:$N,12,0)</f>
        <v>15190</v>
      </c>
      <c r="V44" s="64">
        <v>15190</v>
      </c>
      <c r="W44" s="66">
        <f>+(MaestraLP3[[#This Row],[COSTO ]]-MaestraLP3[[#This Row],[COSTO OCT AL 25-09]])/MaestraLP3[[#This Row],[COSTO OCT AL 25-09]]</f>
        <v>0</v>
      </c>
      <c r="X44" s="67" t="str">
        <f>++IF(P44="HASTA AGOTAR STOCK","HASTA AGOTAR STOCK",IF(MaestraLP3[[#This Row],[PRECIO]]=0,"NO PARA LP",IF(MaestraLP3[[#This Row],[PRECIO SEP]]=0,"INCORPORACIÓN",IF(Z44=0,"MANTIENE",IF(Z44&lt;0,"BAJA",IF(Z44&gt;0,"ALZA",""))))))</f>
        <v>NO PARA LP</v>
      </c>
      <c r="Y44" s="64">
        <v>0</v>
      </c>
      <c r="Z44" s="41" t="str">
        <f>IF(Y44=0,"INDICAR PRECIO VTA",Y44-MaestraLP3[[#This Row],[PRECIO SEP]])</f>
        <v>INDICAR PRECIO VTA</v>
      </c>
      <c r="AA44" s="66" t="str">
        <f t="shared" si="0"/>
        <v>-</v>
      </c>
      <c r="AB44" s="68">
        <f>IFERROR(MaestraLP3[[#This Row],[PRECIO]]*MaestraLP3[[#This Row],[%MG UMV]],0)</f>
        <v>0</v>
      </c>
      <c r="AC44" s="69">
        <v>8.06</v>
      </c>
      <c r="AD44" s="64">
        <f>+IFERROR(MaestraLP3[[#This Row],[MARGEN UNITARIO]]/MaestraLP3[[#This Row],[Peso Neto UMV (KG)]],0)</f>
        <v>0</v>
      </c>
      <c r="AE44" s="39" t="s">
        <v>44</v>
      </c>
      <c r="AF44" s="39"/>
      <c r="AG44" s="39">
        <v>1</v>
      </c>
      <c r="AH44" s="109">
        <v>0</v>
      </c>
      <c r="AI44" s="66">
        <v>0</v>
      </c>
      <c r="AJ44" s="66">
        <v>0</v>
      </c>
      <c r="AK44" s="39"/>
      <c r="AL44" s="39" t="s">
        <v>44</v>
      </c>
    </row>
    <row r="45" spans="1:38" x14ac:dyDescent="0.35">
      <c r="A45" s="39" t="s">
        <v>33</v>
      </c>
      <c r="B45" s="39">
        <v>104548510</v>
      </c>
      <c r="C45" s="39" t="str">
        <f>+MaestraLP3[[#This Row],[CÓDIGO]]&amp;MaestraLP3[[#Headers],[-]]&amp;MaestraLP3[[#This Row],[UMV]]</f>
        <v>104548510-C20</v>
      </c>
      <c r="D45" s="50" t="str">
        <f>+MaestraLP3[[#This Row],[CÓDIGO]]&amp;MaestraLP3[[#Headers],[FS00]]</f>
        <v>104548510FS00</v>
      </c>
      <c r="E45" s="39" t="s">
        <v>34</v>
      </c>
      <c r="F45" s="39" t="s">
        <v>35</v>
      </c>
      <c r="G45" s="39" t="s">
        <v>36</v>
      </c>
      <c r="H45" s="39" t="s">
        <v>164</v>
      </c>
      <c r="I45" s="39" t="s">
        <v>4603</v>
      </c>
      <c r="J45" s="49" t="s">
        <v>177</v>
      </c>
      <c r="K45" s="50" t="s">
        <v>50</v>
      </c>
      <c r="L45" s="39" t="str">
        <f>VLOOKUP(MaestraLP3[[#This Row],[UMV]],VALIDACIONES!J:L,3,0)</f>
        <v>Caja 20 Unidades</v>
      </c>
      <c r="M45" s="39" t="s">
        <v>40</v>
      </c>
      <c r="N45" s="39" t="s">
        <v>41</v>
      </c>
      <c r="O45" s="64"/>
      <c r="P45" s="39" t="s">
        <v>4413</v>
      </c>
      <c r="Q45" s="65">
        <v>0</v>
      </c>
      <c r="R45" s="66">
        <f>+IFERROR((MaestraLP3[[#This Row],[COSTO ]]/MaestraLP3[[#This Row],[COSTO SEP]]-1),0)</f>
        <v>0</v>
      </c>
      <c r="S45" s="65" t="s">
        <v>43</v>
      </c>
      <c r="T45" s="65" t="s">
        <v>43</v>
      </c>
      <c r="U45" s="64">
        <f>+VLOOKUP(MaestraLP3[[#This Row],[FS00]],'[1]BD MES'!$C:$N,12,0)</f>
        <v>15580</v>
      </c>
      <c r="V45" s="64">
        <v>15580</v>
      </c>
      <c r="W45" s="66">
        <f>+(MaestraLP3[[#This Row],[COSTO ]]-MaestraLP3[[#This Row],[COSTO OCT AL 25-09]])/MaestraLP3[[#This Row],[COSTO OCT AL 25-09]]</f>
        <v>0</v>
      </c>
      <c r="X45" s="67" t="str">
        <f>++IF(P45="HASTA AGOTAR STOCK","HASTA AGOTAR STOCK",IF(MaestraLP3[[#This Row],[PRECIO]]=0,"NO PARA LP",IF(MaestraLP3[[#This Row],[PRECIO SEP]]=0,"INCORPORACIÓN",IF(Z45=0,"MANTIENE",IF(Z45&lt;0,"BAJA",IF(Z45&gt;0,"ALZA",""))))))</f>
        <v>NO PARA LP</v>
      </c>
      <c r="Y45" s="64">
        <v>0</v>
      </c>
      <c r="Z45" s="41" t="str">
        <f>IF(Y45=0,"INDICAR PRECIO VTA",Y45-MaestraLP3[[#This Row],[PRECIO SEP]])</f>
        <v>INDICAR PRECIO VTA</v>
      </c>
      <c r="AA45" s="66" t="str">
        <f t="shared" si="0"/>
        <v>-</v>
      </c>
      <c r="AB45" s="68">
        <f>IFERROR(MaestraLP3[[#This Row],[PRECIO]]*MaestraLP3[[#This Row],[%MG UMV]],0)</f>
        <v>0</v>
      </c>
      <c r="AC45" s="69">
        <v>8.8000000000000007</v>
      </c>
      <c r="AD45" s="64">
        <f>+IFERROR(MaestraLP3[[#This Row],[MARGEN UNITARIO]]/MaestraLP3[[#This Row],[Peso Neto UMV (KG)]],0)</f>
        <v>0</v>
      </c>
      <c r="AE45" s="39" t="s">
        <v>44</v>
      </c>
      <c r="AF45" s="39"/>
      <c r="AG45" s="39">
        <v>1</v>
      </c>
      <c r="AH45" s="109">
        <v>0</v>
      </c>
      <c r="AI45" s="66">
        <v>0</v>
      </c>
      <c r="AJ45" s="66">
        <v>0</v>
      </c>
      <c r="AK45" s="39"/>
      <c r="AL45" s="39" t="s">
        <v>44</v>
      </c>
    </row>
    <row r="46" spans="1:38" x14ac:dyDescent="0.35">
      <c r="A46" s="39" t="s">
        <v>33</v>
      </c>
      <c r="B46" s="39">
        <v>104548500</v>
      </c>
      <c r="C46" s="39" t="str">
        <f>+MaestraLP3[[#This Row],[CÓDIGO]]&amp;MaestraLP3[[#Headers],[-]]&amp;MaestraLP3[[#This Row],[UMV]]</f>
        <v>104548500-C20</v>
      </c>
      <c r="D46" s="50" t="str">
        <f>+MaestraLP3[[#This Row],[CÓDIGO]]&amp;MaestraLP3[[#Headers],[FS00]]</f>
        <v>104548500FS00</v>
      </c>
      <c r="E46" s="39" t="s">
        <v>34</v>
      </c>
      <c r="F46" s="39" t="s">
        <v>35</v>
      </c>
      <c r="G46" s="39" t="s">
        <v>36</v>
      </c>
      <c r="H46" s="39" t="s">
        <v>164</v>
      </c>
      <c r="I46" s="39" t="s">
        <v>4604</v>
      </c>
      <c r="J46" s="49" t="s">
        <v>177</v>
      </c>
      <c r="K46" s="50" t="s">
        <v>50</v>
      </c>
      <c r="L46" s="39" t="str">
        <f>VLOOKUP(MaestraLP3[[#This Row],[UMV]],VALIDACIONES!J:L,3,0)</f>
        <v>Caja 20 Unidades</v>
      </c>
      <c r="M46" s="39" t="s">
        <v>40</v>
      </c>
      <c r="N46" s="39" t="s">
        <v>41</v>
      </c>
      <c r="O46" s="64"/>
      <c r="P46" s="39" t="s">
        <v>4413</v>
      </c>
      <c r="Q46" s="65">
        <v>0</v>
      </c>
      <c r="R46" s="66">
        <f>+IFERROR((MaestraLP3[[#This Row],[COSTO ]]/MaestraLP3[[#This Row],[COSTO SEP]]-1),0)</f>
        <v>0</v>
      </c>
      <c r="S46" s="65" t="s">
        <v>43</v>
      </c>
      <c r="T46" s="65" t="s">
        <v>43</v>
      </c>
      <c r="U46" s="64">
        <f>+VLOOKUP(MaestraLP3[[#This Row],[FS00]],'[1]BD MES'!$C:$N,12,0)</f>
        <v>18740</v>
      </c>
      <c r="V46" s="64">
        <v>18740</v>
      </c>
      <c r="W46" s="66">
        <f>+(MaestraLP3[[#This Row],[COSTO ]]-MaestraLP3[[#This Row],[COSTO OCT AL 25-09]])/MaestraLP3[[#This Row],[COSTO OCT AL 25-09]]</f>
        <v>0</v>
      </c>
      <c r="X46" s="67" t="str">
        <f>++IF(P46="HASTA AGOTAR STOCK","HASTA AGOTAR STOCK",IF(MaestraLP3[[#This Row],[PRECIO]]=0,"NO PARA LP",IF(MaestraLP3[[#This Row],[PRECIO SEP]]=0,"INCORPORACIÓN",IF(Z46=0,"MANTIENE",IF(Z46&lt;0,"BAJA",IF(Z46&gt;0,"ALZA",""))))))</f>
        <v>NO PARA LP</v>
      </c>
      <c r="Y46" s="64">
        <v>0</v>
      </c>
      <c r="Z46" s="41" t="str">
        <f>IF(Y46=0,"INDICAR PRECIO VTA",Y46-MaestraLP3[[#This Row],[PRECIO SEP]])</f>
        <v>INDICAR PRECIO VTA</v>
      </c>
      <c r="AA46" s="66" t="str">
        <f t="shared" si="0"/>
        <v>-</v>
      </c>
      <c r="AB46" s="68">
        <f>IFERROR(MaestraLP3[[#This Row],[PRECIO]]*MaestraLP3[[#This Row],[%MG UMV]],0)</f>
        <v>0</v>
      </c>
      <c r="AC46" s="69">
        <v>8.8000000000000007</v>
      </c>
      <c r="AD46" s="64">
        <f>+IFERROR(MaestraLP3[[#This Row],[MARGEN UNITARIO]]/MaestraLP3[[#This Row],[Peso Neto UMV (KG)]],0)</f>
        <v>0</v>
      </c>
      <c r="AE46" s="39" t="s">
        <v>44</v>
      </c>
      <c r="AF46" s="39"/>
      <c r="AG46" s="39">
        <v>1</v>
      </c>
      <c r="AH46" s="109">
        <v>0</v>
      </c>
      <c r="AI46" s="66">
        <v>0</v>
      </c>
      <c r="AJ46" s="66">
        <v>0</v>
      </c>
      <c r="AK46" s="39"/>
      <c r="AL46" s="39" t="s">
        <v>44</v>
      </c>
    </row>
    <row r="47" spans="1:38" x14ac:dyDescent="0.35">
      <c r="A47" s="39" t="s">
        <v>33</v>
      </c>
      <c r="B47" s="39">
        <v>104548590</v>
      </c>
      <c r="C47" s="39" t="str">
        <f>+MaestraLP3[[#This Row],[CÓDIGO]]&amp;MaestraLP3[[#Headers],[-]]&amp;MaestraLP3[[#This Row],[UMV]]</f>
        <v>104548590-C20</v>
      </c>
      <c r="D47" s="50" t="str">
        <f>+MaestraLP3[[#This Row],[CÓDIGO]]&amp;MaestraLP3[[#Headers],[FS00]]</f>
        <v>104548590FS00</v>
      </c>
      <c r="E47" s="39" t="s">
        <v>34</v>
      </c>
      <c r="F47" s="39" t="s">
        <v>35</v>
      </c>
      <c r="G47" s="39" t="s">
        <v>36</v>
      </c>
      <c r="H47" s="39" t="s">
        <v>164</v>
      </c>
      <c r="I47" s="39" t="s">
        <v>4605</v>
      </c>
      <c r="J47" s="49" t="s">
        <v>177</v>
      </c>
      <c r="K47" s="50" t="s">
        <v>50</v>
      </c>
      <c r="L47" s="39" t="str">
        <f>VLOOKUP(MaestraLP3[[#This Row],[UMV]],VALIDACIONES!J:L,3,0)</f>
        <v>Caja 20 Unidades</v>
      </c>
      <c r="M47" s="39" t="s">
        <v>40</v>
      </c>
      <c r="N47" s="39" t="s">
        <v>41</v>
      </c>
      <c r="O47" s="64"/>
      <c r="P47" s="39" t="s">
        <v>4413</v>
      </c>
      <c r="Q47" s="65">
        <v>0</v>
      </c>
      <c r="R47" s="66">
        <f>+IFERROR((MaestraLP3[[#This Row],[COSTO ]]/MaestraLP3[[#This Row],[COSTO SEP]]-1),0)</f>
        <v>0</v>
      </c>
      <c r="S47" s="65" t="s">
        <v>43</v>
      </c>
      <c r="T47" s="65" t="s">
        <v>43</v>
      </c>
      <c r="U47" s="64">
        <f>+VLOOKUP(MaestraLP3[[#This Row],[FS00]],'[1]BD MES'!$C:$N,12,0)</f>
        <v>20060</v>
      </c>
      <c r="V47" s="64">
        <v>20060</v>
      </c>
      <c r="W47" s="66">
        <f>+(MaestraLP3[[#This Row],[COSTO ]]-MaestraLP3[[#This Row],[COSTO OCT AL 25-09]])/MaestraLP3[[#This Row],[COSTO OCT AL 25-09]]</f>
        <v>0</v>
      </c>
      <c r="X47" s="67" t="str">
        <f>++IF(P47="HASTA AGOTAR STOCK","HASTA AGOTAR STOCK",IF(MaestraLP3[[#This Row],[PRECIO]]=0,"NO PARA LP",IF(MaestraLP3[[#This Row],[PRECIO SEP]]=0,"INCORPORACIÓN",IF(Z47=0,"MANTIENE",IF(Z47&lt;0,"BAJA",IF(Z47&gt;0,"ALZA",""))))))</f>
        <v>NO PARA LP</v>
      </c>
      <c r="Y47" s="64">
        <v>0</v>
      </c>
      <c r="Z47" s="41" t="str">
        <f>IF(Y47=0,"INDICAR PRECIO VTA",Y47-MaestraLP3[[#This Row],[PRECIO SEP]])</f>
        <v>INDICAR PRECIO VTA</v>
      </c>
      <c r="AA47" s="66" t="str">
        <f t="shared" si="0"/>
        <v>-</v>
      </c>
      <c r="AB47" s="68">
        <f>IFERROR(MaestraLP3[[#This Row],[PRECIO]]*MaestraLP3[[#This Row],[%MG UMV]],0)</f>
        <v>0</v>
      </c>
      <c r="AC47" s="69">
        <v>8.8000000000000007</v>
      </c>
      <c r="AD47" s="64">
        <f>+IFERROR(MaestraLP3[[#This Row],[MARGEN UNITARIO]]/MaestraLP3[[#This Row],[Peso Neto UMV (KG)]],0)</f>
        <v>0</v>
      </c>
      <c r="AE47" s="39" t="s">
        <v>44</v>
      </c>
      <c r="AF47" s="39"/>
      <c r="AG47" s="39">
        <v>1</v>
      </c>
      <c r="AH47" s="109">
        <v>0</v>
      </c>
      <c r="AI47" s="66">
        <v>0</v>
      </c>
      <c r="AJ47" s="66">
        <v>0</v>
      </c>
      <c r="AK47" s="39"/>
      <c r="AL47" s="39" t="s">
        <v>44</v>
      </c>
    </row>
    <row r="48" spans="1:38" x14ac:dyDescent="0.35">
      <c r="A48" s="39" t="s">
        <v>33</v>
      </c>
      <c r="B48" s="39">
        <v>104548570</v>
      </c>
      <c r="C48" s="39" t="str">
        <f>+MaestraLP3[[#This Row],[CÓDIGO]]&amp;MaestraLP3[[#Headers],[-]]&amp;MaestraLP3[[#This Row],[UMV]]</f>
        <v>104548570-C40</v>
      </c>
      <c r="D48" s="50" t="str">
        <f>+MaestraLP3[[#This Row],[CÓDIGO]]&amp;MaestraLP3[[#Headers],[FS00]]</f>
        <v>104548570FS00</v>
      </c>
      <c r="E48" s="39" t="s">
        <v>34</v>
      </c>
      <c r="F48" s="39" t="s">
        <v>35</v>
      </c>
      <c r="G48" s="39" t="s">
        <v>36</v>
      </c>
      <c r="H48" s="39" t="s">
        <v>164</v>
      </c>
      <c r="I48" s="39" t="s">
        <v>4606</v>
      </c>
      <c r="J48" s="49" t="s">
        <v>267</v>
      </c>
      <c r="K48" s="50" t="s">
        <v>50</v>
      </c>
      <c r="L48" s="39" t="str">
        <f>VLOOKUP(MaestraLP3[[#This Row],[UMV]],VALIDACIONES!J:L,3,0)</f>
        <v>Caja 40 Unidades</v>
      </c>
      <c r="M48" s="39" t="s">
        <v>40</v>
      </c>
      <c r="N48" s="39" t="s">
        <v>41</v>
      </c>
      <c r="O48" s="64"/>
      <c r="P48" s="39" t="s">
        <v>4413</v>
      </c>
      <c r="Q48" s="65">
        <v>0</v>
      </c>
      <c r="R48" s="66">
        <f>+IFERROR((MaestraLP3[[#This Row],[COSTO ]]/MaestraLP3[[#This Row],[COSTO SEP]]-1),0)</f>
        <v>0</v>
      </c>
      <c r="S48" s="65" t="s">
        <v>43</v>
      </c>
      <c r="T48" s="65" t="s">
        <v>43</v>
      </c>
      <c r="U48" s="64">
        <f>+VLOOKUP(MaestraLP3[[#This Row],[FS00]],'[1]BD MES'!$C:$N,12,0)</f>
        <v>12440</v>
      </c>
      <c r="V48" s="64">
        <v>12440</v>
      </c>
      <c r="W48" s="66">
        <f>+(MaestraLP3[[#This Row],[COSTO ]]-MaestraLP3[[#This Row],[COSTO OCT AL 25-09]])/MaestraLP3[[#This Row],[COSTO OCT AL 25-09]]</f>
        <v>0</v>
      </c>
      <c r="X48" s="67" t="str">
        <f>++IF(P48="HASTA AGOTAR STOCK","HASTA AGOTAR STOCK",IF(MaestraLP3[[#This Row],[PRECIO]]=0,"NO PARA LP",IF(MaestraLP3[[#This Row],[PRECIO SEP]]=0,"INCORPORACIÓN",IF(Z48=0,"MANTIENE",IF(Z48&lt;0,"BAJA",IF(Z48&gt;0,"ALZA",""))))))</f>
        <v>NO PARA LP</v>
      </c>
      <c r="Y48" s="64">
        <v>0</v>
      </c>
      <c r="Z48" s="41" t="str">
        <f>IF(Y48=0,"INDICAR PRECIO VTA",Y48-MaestraLP3[[#This Row],[PRECIO SEP]])</f>
        <v>INDICAR PRECIO VTA</v>
      </c>
      <c r="AA48" s="66" t="str">
        <f t="shared" si="0"/>
        <v>-</v>
      </c>
      <c r="AB48" s="68">
        <f>IFERROR(MaestraLP3[[#This Row],[PRECIO]]*MaestraLP3[[#This Row],[%MG UMV]],0)</f>
        <v>0</v>
      </c>
      <c r="AC48" s="69">
        <v>5.2</v>
      </c>
      <c r="AD48" s="64">
        <f>+IFERROR(MaestraLP3[[#This Row],[MARGEN UNITARIO]]/MaestraLP3[[#This Row],[Peso Neto UMV (KG)]],0)</f>
        <v>0</v>
      </c>
      <c r="AE48" s="39" t="s">
        <v>44</v>
      </c>
      <c r="AF48" s="39"/>
      <c r="AG48" s="39">
        <v>1</v>
      </c>
      <c r="AH48" s="109">
        <v>0</v>
      </c>
      <c r="AI48" s="66">
        <v>0</v>
      </c>
      <c r="AJ48" s="66">
        <v>0</v>
      </c>
      <c r="AK48" s="39"/>
      <c r="AL48" s="39" t="s">
        <v>44</v>
      </c>
    </row>
    <row r="49" spans="1:38" x14ac:dyDescent="0.35">
      <c r="A49" s="39" t="s">
        <v>33</v>
      </c>
      <c r="B49" s="39">
        <v>104548560</v>
      </c>
      <c r="C49" s="39" t="str">
        <f>+MaestraLP3[[#This Row],[CÓDIGO]]&amp;MaestraLP3[[#Headers],[-]]&amp;MaestraLP3[[#This Row],[UMV]]</f>
        <v>104548560-C31</v>
      </c>
      <c r="D49" s="50" t="str">
        <f>+MaestraLP3[[#This Row],[CÓDIGO]]&amp;MaestraLP3[[#Headers],[FS00]]</f>
        <v>104548560FS00</v>
      </c>
      <c r="E49" s="39" t="s">
        <v>34</v>
      </c>
      <c r="F49" s="39" t="s">
        <v>35</v>
      </c>
      <c r="G49" s="39" t="s">
        <v>36</v>
      </c>
      <c r="H49" s="39" t="s">
        <v>164</v>
      </c>
      <c r="I49" s="39" t="s">
        <v>4607</v>
      </c>
      <c r="J49" s="49" t="s">
        <v>3312</v>
      </c>
      <c r="K49" s="50" t="s">
        <v>50</v>
      </c>
      <c r="L49" s="39" t="str">
        <f>VLOOKUP(MaestraLP3[[#This Row],[UMV]],VALIDACIONES!J:L,3,0)</f>
        <v>Caja 31 Unidades</v>
      </c>
      <c r="M49" s="39" t="s">
        <v>40</v>
      </c>
      <c r="N49" s="39" t="s">
        <v>41</v>
      </c>
      <c r="O49" s="64"/>
      <c r="P49" s="39" t="s">
        <v>4413</v>
      </c>
      <c r="Q49" s="65">
        <v>0</v>
      </c>
      <c r="R49" s="66">
        <f>+IFERROR((MaestraLP3[[#This Row],[COSTO ]]/MaestraLP3[[#This Row],[COSTO SEP]]-1),0)</f>
        <v>0</v>
      </c>
      <c r="S49" s="65" t="s">
        <v>43</v>
      </c>
      <c r="T49" s="65" t="s">
        <v>43</v>
      </c>
      <c r="U49" s="64">
        <f>+VLOOKUP(MaestraLP3[[#This Row],[FS00]],'[1]BD MES'!$C:$N,12,0)</f>
        <v>21886</v>
      </c>
      <c r="V49" s="64">
        <v>21886</v>
      </c>
      <c r="W49" s="66">
        <f>+(MaestraLP3[[#This Row],[COSTO ]]-MaestraLP3[[#This Row],[COSTO OCT AL 25-09]])/MaestraLP3[[#This Row],[COSTO OCT AL 25-09]]</f>
        <v>0</v>
      </c>
      <c r="X49" s="67" t="str">
        <f>++IF(P49="HASTA AGOTAR STOCK","HASTA AGOTAR STOCK",IF(MaestraLP3[[#This Row],[PRECIO]]=0,"NO PARA LP",IF(MaestraLP3[[#This Row],[PRECIO SEP]]=0,"INCORPORACIÓN",IF(Z49=0,"MANTIENE",IF(Z49&lt;0,"BAJA",IF(Z49&gt;0,"ALZA",""))))))</f>
        <v>NO PARA LP</v>
      </c>
      <c r="Y49" s="64">
        <v>0</v>
      </c>
      <c r="Z49" s="41" t="str">
        <f>IF(Y49=0,"INDICAR PRECIO VTA",Y49-MaestraLP3[[#This Row],[PRECIO SEP]])</f>
        <v>INDICAR PRECIO VTA</v>
      </c>
      <c r="AA49" s="66" t="str">
        <f t="shared" si="0"/>
        <v>-</v>
      </c>
      <c r="AB49" s="68">
        <f>IFERROR(MaestraLP3[[#This Row],[PRECIO]]*MaestraLP3[[#This Row],[%MG UMV]],0)</f>
        <v>0</v>
      </c>
      <c r="AC49" s="69">
        <v>9.3000000000000007</v>
      </c>
      <c r="AD49" s="64">
        <f>+IFERROR(MaestraLP3[[#This Row],[MARGEN UNITARIO]]/MaestraLP3[[#This Row],[Peso Neto UMV (KG)]],0)</f>
        <v>0</v>
      </c>
      <c r="AE49" s="39" t="s">
        <v>44</v>
      </c>
      <c r="AF49" s="39"/>
      <c r="AG49" s="39">
        <v>1</v>
      </c>
      <c r="AH49" s="109">
        <v>0</v>
      </c>
      <c r="AI49" s="66">
        <v>0</v>
      </c>
      <c r="AJ49" s="66">
        <v>0</v>
      </c>
      <c r="AK49" s="39"/>
      <c r="AL49" s="39" t="s">
        <v>44</v>
      </c>
    </row>
    <row r="50" spans="1:38" x14ac:dyDescent="0.35">
      <c r="A50" s="39" t="s">
        <v>33</v>
      </c>
      <c r="B50" s="39">
        <v>104548550</v>
      </c>
      <c r="C50" s="39" t="str">
        <f>+MaestraLP3[[#This Row],[CÓDIGO]]&amp;MaestraLP3[[#Headers],[-]]&amp;MaestraLP3[[#This Row],[UMV]]</f>
        <v>104548550-C20</v>
      </c>
      <c r="D50" s="50" t="str">
        <f>+MaestraLP3[[#This Row],[CÓDIGO]]&amp;MaestraLP3[[#Headers],[FS00]]</f>
        <v>104548550FS00</v>
      </c>
      <c r="E50" s="39" t="s">
        <v>34</v>
      </c>
      <c r="F50" s="39" t="s">
        <v>35</v>
      </c>
      <c r="G50" s="39" t="s">
        <v>36</v>
      </c>
      <c r="H50" s="39" t="s">
        <v>164</v>
      </c>
      <c r="I50" s="39" t="s">
        <v>4608</v>
      </c>
      <c r="J50" s="49" t="s">
        <v>177</v>
      </c>
      <c r="K50" s="50" t="s">
        <v>50</v>
      </c>
      <c r="L50" s="39" t="str">
        <f>VLOOKUP(MaestraLP3[[#This Row],[UMV]],VALIDACIONES!J:L,3,0)</f>
        <v>Caja 20 Unidades</v>
      </c>
      <c r="M50" s="39" t="s">
        <v>40</v>
      </c>
      <c r="N50" s="39" t="s">
        <v>41</v>
      </c>
      <c r="O50" s="64"/>
      <c r="P50" s="39" t="s">
        <v>4413</v>
      </c>
      <c r="Q50" s="65">
        <v>0</v>
      </c>
      <c r="R50" s="66">
        <f>+IFERROR((MaestraLP3[[#This Row],[COSTO ]]/MaestraLP3[[#This Row],[COSTO SEP]]-1),0)</f>
        <v>0</v>
      </c>
      <c r="S50" s="65" t="s">
        <v>43</v>
      </c>
      <c r="T50" s="65" t="s">
        <v>43</v>
      </c>
      <c r="U50" s="64">
        <f>+VLOOKUP(MaestraLP3[[#This Row],[FS00]],'[1]BD MES'!$C:$N,12,0)</f>
        <v>17680</v>
      </c>
      <c r="V50" s="64">
        <v>17680</v>
      </c>
      <c r="W50" s="66">
        <f>+(MaestraLP3[[#This Row],[COSTO ]]-MaestraLP3[[#This Row],[COSTO OCT AL 25-09]])/MaestraLP3[[#This Row],[COSTO OCT AL 25-09]]</f>
        <v>0</v>
      </c>
      <c r="X50" s="67" t="str">
        <f>++IF(P50="HASTA AGOTAR STOCK","HASTA AGOTAR STOCK",IF(MaestraLP3[[#This Row],[PRECIO]]=0,"NO PARA LP",IF(MaestraLP3[[#This Row],[PRECIO SEP]]=0,"INCORPORACIÓN",IF(Z50=0,"MANTIENE",IF(Z50&lt;0,"BAJA",IF(Z50&gt;0,"ALZA",""))))))</f>
        <v>NO PARA LP</v>
      </c>
      <c r="Y50" s="64">
        <v>0</v>
      </c>
      <c r="Z50" s="41" t="str">
        <f>IF(Y50=0,"INDICAR PRECIO VTA",Y50-MaestraLP3[[#This Row],[PRECIO SEP]])</f>
        <v>INDICAR PRECIO VTA</v>
      </c>
      <c r="AA50" s="66" t="str">
        <f t="shared" si="0"/>
        <v>-</v>
      </c>
      <c r="AB50" s="68">
        <f>IFERROR(MaestraLP3[[#This Row],[PRECIO]]*MaestraLP3[[#This Row],[%MG UMV]],0)</f>
        <v>0</v>
      </c>
      <c r="AC50" s="69">
        <v>6.8</v>
      </c>
      <c r="AD50" s="64">
        <f>+IFERROR(MaestraLP3[[#This Row],[MARGEN UNITARIO]]/MaestraLP3[[#This Row],[Peso Neto UMV (KG)]],0)</f>
        <v>0</v>
      </c>
      <c r="AE50" s="39" t="s">
        <v>44</v>
      </c>
      <c r="AF50" s="39"/>
      <c r="AG50" s="39">
        <v>1</v>
      </c>
      <c r="AH50" s="109">
        <v>0</v>
      </c>
      <c r="AI50" s="66">
        <v>0</v>
      </c>
      <c r="AJ50" s="66">
        <v>0</v>
      </c>
      <c r="AK50" s="39"/>
      <c r="AL50" s="39" t="s">
        <v>44</v>
      </c>
    </row>
    <row r="51" spans="1:38" x14ac:dyDescent="0.35">
      <c r="A51" s="39" t="s">
        <v>33</v>
      </c>
      <c r="B51" s="39">
        <v>104548540</v>
      </c>
      <c r="C51" s="39" t="str">
        <f>+MaestraLP3[[#This Row],[CÓDIGO]]&amp;MaestraLP3[[#Headers],[-]]&amp;MaestraLP3[[#This Row],[UMV]]</f>
        <v>104548540-C18</v>
      </c>
      <c r="D51" s="50" t="str">
        <f>+MaestraLP3[[#This Row],[CÓDIGO]]&amp;MaestraLP3[[#Headers],[FS00]]</f>
        <v>104548540FS00</v>
      </c>
      <c r="E51" s="39" t="s">
        <v>34</v>
      </c>
      <c r="F51" s="39" t="s">
        <v>35</v>
      </c>
      <c r="G51" s="39" t="s">
        <v>36</v>
      </c>
      <c r="H51" s="39" t="s">
        <v>164</v>
      </c>
      <c r="I51" s="39" t="s">
        <v>4609</v>
      </c>
      <c r="J51" s="49" t="s">
        <v>156</v>
      </c>
      <c r="K51" s="50" t="s">
        <v>50</v>
      </c>
      <c r="L51" s="39" t="str">
        <f>VLOOKUP(MaestraLP3[[#This Row],[UMV]],VALIDACIONES!J:L,3,0)</f>
        <v>Caja 18 Unidades</v>
      </c>
      <c r="M51" s="39" t="s">
        <v>40</v>
      </c>
      <c r="N51" s="39" t="s">
        <v>41</v>
      </c>
      <c r="O51" s="64"/>
      <c r="P51" s="39" t="s">
        <v>4413</v>
      </c>
      <c r="Q51" s="65">
        <v>0</v>
      </c>
      <c r="R51" s="66">
        <f>+IFERROR((MaestraLP3[[#This Row],[COSTO ]]/MaestraLP3[[#This Row],[COSTO SEP]]-1),0)</f>
        <v>0</v>
      </c>
      <c r="S51" s="65" t="s">
        <v>43</v>
      </c>
      <c r="T51" s="65" t="s">
        <v>43</v>
      </c>
      <c r="U51" s="64">
        <f>+VLOOKUP(MaestraLP3[[#This Row],[FS00]],'[1]BD MES'!$C:$N,12,0)</f>
        <v>20106</v>
      </c>
      <c r="V51" s="64">
        <v>20106</v>
      </c>
      <c r="W51" s="66">
        <f>+(MaestraLP3[[#This Row],[COSTO ]]-MaestraLP3[[#This Row],[COSTO OCT AL 25-09]])/MaestraLP3[[#This Row],[COSTO OCT AL 25-09]]</f>
        <v>0</v>
      </c>
      <c r="X51" s="67" t="str">
        <f>++IF(P51="HASTA AGOTAR STOCK","HASTA AGOTAR STOCK",IF(MaestraLP3[[#This Row],[PRECIO]]=0,"NO PARA LP",IF(MaestraLP3[[#This Row],[PRECIO SEP]]=0,"INCORPORACIÓN",IF(Z51=0,"MANTIENE",IF(Z51&lt;0,"BAJA",IF(Z51&gt;0,"ALZA",""))))))</f>
        <v>NO PARA LP</v>
      </c>
      <c r="Y51" s="64">
        <v>0</v>
      </c>
      <c r="Z51" s="41" t="str">
        <f>IF(Y51=0,"INDICAR PRECIO VTA",Y51-MaestraLP3[[#This Row],[PRECIO SEP]])</f>
        <v>INDICAR PRECIO VTA</v>
      </c>
      <c r="AA51" s="66" t="str">
        <f t="shared" si="0"/>
        <v>-</v>
      </c>
      <c r="AB51" s="68">
        <f>IFERROR(MaestraLP3[[#This Row],[PRECIO]]*MaestraLP3[[#This Row],[%MG UMV]],0)</f>
        <v>0</v>
      </c>
      <c r="AC51" s="69">
        <v>6.66</v>
      </c>
      <c r="AD51" s="64">
        <f>+IFERROR(MaestraLP3[[#This Row],[MARGEN UNITARIO]]/MaestraLP3[[#This Row],[Peso Neto UMV (KG)]],0)</f>
        <v>0</v>
      </c>
      <c r="AE51" s="39" t="s">
        <v>44</v>
      </c>
      <c r="AF51" s="39"/>
      <c r="AG51" s="39">
        <v>1</v>
      </c>
      <c r="AH51" s="109">
        <v>0</v>
      </c>
      <c r="AI51" s="66">
        <v>0</v>
      </c>
      <c r="AJ51" s="66">
        <v>0</v>
      </c>
      <c r="AK51" s="39"/>
      <c r="AL51" s="39" t="s">
        <v>44</v>
      </c>
    </row>
    <row r="52" spans="1:38" x14ac:dyDescent="0.35">
      <c r="A52" s="39" t="s">
        <v>33</v>
      </c>
      <c r="B52" s="39">
        <v>101500120</v>
      </c>
      <c r="C52" s="39" t="str">
        <f>+MaestraLP3[[#This Row],[CÓDIGO]]&amp;MaestraLP3[[#Headers],[-]]&amp;MaestraLP3[[#This Row],[UMV]]</f>
        <v>101500120-C06</v>
      </c>
      <c r="D52" s="50" t="str">
        <f>+MaestraLP3[[#This Row],[CÓDIGO]]&amp;MaestraLP3[[#Headers],[FS00]]</f>
        <v>101500120FS00</v>
      </c>
      <c r="E52" s="39" t="s">
        <v>34</v>
      </c>
      <c r="F52" s="39" t="s">
        <v>80</v>
      </c>
      <c r="G52" s="39" t="s">
        <v>81</v>
      </c>
      <c r="H52" s="39" t="s">
        <v>82</v>
      </c>
      <c r="I52" s="39" t="s">
        <v>83</v>
      </c>
      <c r="J52" s="49" t="s">
        <v>57</v>
      </c>
      <c r="K52" s="50" t="s">
        <v>50</v>
      </c>
      <c r="L52" s="39" t="str">
        <f>VLOOKUP(MaestraLP3[[#This Row],[UMV]],VALIDACIONES!J:L,3,0)</f>
        <v>Caja 6 Unidades</v>
      </c>
      <c r="M52" s="39" t="s">
        <v>51</v>
      </c>
      <c r="N52" s="39" t="s">
        <v>41</v>
      </c>
      <c r="O52" s="64">
        <v>25937.760000000002</v>
      </c>
      <c r="P52" s="39" t="s">
        <v>190</v>
      </c>
      <c r="Q52" s="64">
        <v>45500</v>
      </c>
      <c r="R52" s="66">
        <f>+IFERROR((MaestraLP3[[#This Row],[COSTO ]]/MaestraLP3[[#This Row],[COSTO SEP]]-1),0)</f>
        <v>0</v>
      </c>
      <c r="S52" s="65" t="s">
        <v>52</v>
      </c>
      <c r="T52" s="65" t="s">
        <v>52</v>
      </c>
      <c r="U52" s="64">
        <f>+VLOOKUP(MaestraLP3[[#This Row],[FS00]],'[1]BD MES'!$C:$N,12,0)</f>
        <v>26244.48</v>
      </c>
      <c r="V52" s="64">
        <v>25937.760000000002</v>
      </c>
      <c r="W52" s="66">
        <f>+(MaestraLP3[[#This Row],[COSTO ]]-MaestraLP3[[#This Row],[COSTO OCT AL 25-09]])/MaestraLP3[[#This Row],[COSTO OCT AL 25-09]]</f>
        <v>-1.1687029043821693E-2</v>
      </c>
      <c r="X52" s="67" t="str">
        <f>++IF(P52="HASTA AGOTAR STOCK","HASTA AGOTAR STOCK",IF(MaestraLP3[[#This Row],[PRECIO]]=0,"NO PARA LP",IF(MaestraLP3[[#This Row],[PRECIO SEP]]=0,"INCORPORACIÓN",IF(Z52=0,"MANTIENE",IF(Z52&lt;0,"BAJA",IF(Z52&gt;0,"ALZA",""))))))</f>
        <v>MANTIENE</v>
      </c>
      <c r="Y52" s="64">
        <v>45500</v>
      </c>
      <c r="Z52" s="41">
        <f>IF(Y52=0,"INDICAR PRECIO VTA",Y52-MaestraLP3[[#This Row],[PRECIO SEP]])</f>
        <v>0</v>
      </c>
      <c r="AA52" s="66">
        <f t="shared" si="0"/>
        <v>0.42993934065934064</v>
      </c>
      <c r="AB52" s="68">
        <f>IFERROR(MaestraLP3[[#This Row],[PRECIO]]*MaestraLP3[[#This Row],[%MG UMV]],0)</f>
        <v>19562.239999999998</v>
      </c>
      <c r="AC52" s="69">
        <v>17.04</v>
      </c>
      <c r="AD52" s="64">
        <f>+IFERROR(MaestraLP3[[#This Row],[MARGEN UNITARIO]]/MaestraLP3[[#This Row],[Peso Neto UMV (KG)]],0)</f>
        <v>1148.0187793427228</v>
      </c>
      <c r="AE52" s="39" t="s">
        <v>53</v>
      </c>
      <c r="AF52" s="39"/>
      <c r="AG52" s="39">
        <v>1</v>
      </c>
      <c r="AH52" s="109">
        <v>0</v>
      </c>
      <c r="AI52" s="66">
        <v>7.0000000000000007E-2</v>
      </c>
      <c r="AJ52" s="66">
        <v>0.1</v>
      </c>
      <c r="AK52" s="39"/>
      <c r="AL52" s="39" t="s">
        <v>44</v>
      </c>
    </row>
    <row r="53" spans="1:38" x14ac:dyDescent="0.35">
      <c r="A53" s="39" t="s">
        <v>33</v>
      </c>
      <c r="B53" s="39">
        <v>104512160</v>
      </c>
      <c r="C53" s="39" t="str">
        <f>+MaestraLP3[[#This Row],[CÓDIGO]]&amp;MaestraLP3[[#Headers],[-]]&amp;MaestraLP3[[#This Row],[UMV]]</f>
        <v>104512160-C10</v>
      </c>
      <c r="D53" s="50" t="str">
        <f>+MaestraLP3[[#This Row],[CÓDIGO]]&amp;MaestraLP3[[#Headers],[FS00]]</f>
        <v>104512160FS00</v>
      </c>
      <c r="E53" s="39" t="s">
        <v>34</v>
      </c>
      <c r="F53" s="39" t="s">
        <v>80</v>
      </c>
      <c r="G53" s="39" t="s">
        <v>94</v>
      </c>
      <c r="H53" s="39" t="s">
        <v>95</v>
      </c>
      <c r="I53" s="39" t="s">
        <v>96</v>
      </c>
      <c r="J53" s="49" t="s">
        <v>65</v>
      </c>
      <c r="K53" s="50" t="s">
        <v>50</v>
      </c>
      <c r="L53" s="39" t="str">
        <f>VLOOKUP(MaestraLP3[[#This Row],[UMV]],VALIDACIONES!J:L,3,0)</f>
        <v>Caja 10 Unidades</v>
      </c>
      <c r="M53" s="39" t="s">
        <v>51</v>
      </c>
      <c r="N53" s="39" t="s">
        <v>78</v>
      </c>
      <c r="O53" s="64">
        <v>18790.599999999999</v>
      </c>
      <c r="P53" s="39" t="s">
        <v>42</v>
      </c>
      <c r="Q53" s="64">
        <v>32000</v>
      </c>
      <c r="R53" s="66">
        <f>+IFERROR((MaestraLP3[[#This Row],[COSTO ]]/MaestraLP3[[#This Row],[COSTO SEP]]-1),0)</f>
        <v>-4.7066086234606175E-3</v>
      </c>
      <c r="S53" s="65" t="s">
        <v>52</v>
      </c>
      <c r="T53" s="65" t="s">
        <v>52</v>
      </c>
      <c r="U53" s="64">
        <f>+VLOOKUP(MaestraLP3[[#This Row],[FS00]],'[1]BD MES'!$C:$N,12,0)</f>
        <v>18088.009999999998</v>
      </c>
      <c r="V53" s="64">
        <v>18702.16</v>
      </c>
      <c r="W53" s="66">
        <f>+(MaestraLP3[[#This Row],[COSTO ]]-MaestraLP3[[#This Row],[COSTO OCT AL 25-09]])/MaestraLP3[[#This Row],[COSTO OCT AL 25-09]]</f>
        <v>3.3953431029726408E-2</v>
      </c>
      <c r="X53" s="67" t="str">
        <f>++IF(P53="HASTA AGOTAR STOCK","HASTA AGOTAR STOCK",IF(MaestraLP3[[#This Row],[PRECIO]]=0,"NO PARA LP",IF(MaestraLP3[[#This Row],[PRECIO SEP]]=0,"INCORPORACIÓN",IF(Z53=0,"MANTIENE",IF(Z53&lt;0,"BAJA",IF(Z53&gt;0,"ALZA",""))))))</f>
        <v>MANTIENE</v>
      </c>
      <c r="Y53" s="64">
        <v>32000</v>
      </c>
      <c r="Z53" s="41">
        <f>IF(Y53=0,"INDICAR PRECIO VTA",Y53-MaestraLP3[[#This Row],[PRECIO SEP]])</f>
        <v>0</v>
      </c>
      <c r="AA53" s="66">
        <f t="shared" si="0"/>
        <v>0.41555750000000002</v>
      </c>
      <c r="AB53" s="68">
        <f>IFERROR(MaestraLP3[[#This Row],[PRECIO]]*MaestraLP3[[#This Row],[%MG UMV]],0)</f>
        <v>13297.84</v>
      </c>
      <c r="AC53" s="69">
        <v>8.1</v>
      </c>
      <c r="AD53" s="64">
        <f>+IFERROR(MaestraLP3[[#This Row],[MARGEN UNITARIO]]/MaestraLP3[[#This Row],[Peso Neto UMV (KG)]],0)</f>
        <v>1641.7086419753086</v>
      </c>
      <c r="AE53" s="39" t="s">
        <v>44</v>
      </c>
      <c r="AF53" s="39"/>
      <c r="AG53" s="39">
        <v>1</v>
      </c>
      <c r="AH53" s="109">
        <v>0</v>
      </c>
      <c r="AI53" s="66">
        <v>6.9999999999999993E-2</v>
      </c>
      <c r="AJ53" s="66">
        <v>9.9999999999999992E-2</v>
      </c>
      <c r="AK53" s="39"/>
      <c r="AL53" s="39" t="s">
        <v>44</v>
      </c>
    </row>
    <row r="54" spans="1:38" x14ac:dyDescent="0.35">
      <c r="A54" s="39" t="s">
        <v>33</v>
      </c>
      <c r="B54" s="39">
        <v>209100280</v>
      </c>
      <c r="C54" s="39" t="str">
        <f>+MaestraLP3[[#This Row],[CÓDIGO]]&amp;MaestraLP3[[#Headers],[-]]&amp;MaestraLP3[[#This Row],[UMV]]</f>
        <v>209100280-C18</v>
      </c>
      <c r="D54" s="50" t="str">
        <f>+MaestraLP3[[#This Row],[CÓDIGO]]&amp;MaestraLP3[[#Headers],[FS00]]</f>
        <v>209100280FS00</v>
      </c>
      <c r="E54" s="39" t="s">
        <v>34</v>
      </c>
      <c r="F54" s="39" t="s">
        <v>35</v>
      </c>
      <c r="G54" s="39" t="s">
        <v>1216</v>
      </c>
      <c r="H54" s="39" t="s">
        <v>152</v>
      </c>
      <c r="I54" s="39" t="s">
        <v>4329</v>
      </c>
      <c r="J54" s="49" t="s">
        <v>156</v>
      </c>
      <c r="K54" s="50" t="s">
        <v>50</v>
      </c>
      <c r="L54" s="39" t="str">
        <f>VLOOKUP(MaestraLP3[[#This Row],[UMV]],VALIDACIONES!J:L,3,0)</f>
        <v>Caja 18 Unidades</v>
      </c>
      <c r="M54" s="39" t="s">
        <v>40</v>
      </c>
      <c r="N54" s="39" t="s">
        <v>41</v>
      </c>
      <c r="O54" s="64">
        <v>18540</v>
      </c>
      <c r="P54" s="39" t="s">
        <v>4413</v>
      </c>
      <c r="Q54" s="65">
        <v>0</v>
      </c>
      <c r="R54" s="66">
        <f>+IFERROR((MaestraLP3[[#This Row],[COSTO ]]/MaestraLP3[[#This Row],[COSTO SEP]]-1),0)</f>
        <v>0.60530097087378643</v>
      </c>
      <c r="S54" s="65" t="s">
        <v>43</v>
      </c>
      <c r="T54" s="65" t="s">
        <v>43</v>
      </c>
      <c r="U54" s="64">
        <f>+VLOOKUP(MaestraLP3[[#This Row],[FS00]],'[1]BD MES'!$C:$N,12,0)</f>
        <v>29762.28</v>
      </c>
      <c r="V54" s="64">
        <v>29762.28</v>
      </c>
      <c r="W54" s="66">
        <f>+(MaestraLP3[[#This Row],[COSTO ]]-MaestraLP3[[#This Row],[COSTO OCT AL 25-09]])/MaestraLP3[[#This Row],[COSTO OCT AL 25-09]]</f>
        <v>0</v>
      </c>
      <c r="X54" s="67" t="str">
        <f>++IF(P54="HASTA AGOTAR STOCK","HASTA AGOTAR STOCK",IF(MaestraLP3[[#This Row],[PRECIO]]=0,"NO PARA LP",IF(MaestraLP3[[#This Row],[PRECIO SEP]]=0,"INCORPORACIÓN",IF(Z54=0,"MANTIENE",IF(Z54&lt;0,"BAJA",IF(Z54&gt;0,"ALZA",""))))))</f>
        <v>NO PARA LP</v>
      </c>
      <c r="Y54" s="64">
        <v>0</v>
      </c>
      <c r="Z54" s="41" t="str">
        <f>IF(Y54=0,"INDICAR PRECIO VTA",Y54-MaestraLP3[[#This Row],[PRECIO SEP]])</f>
        <v>INDICAR PRECIO VTA</v>
      </c>
      <c r="AA54" s="66" t="str">
        <f t="shared" si="0"/>
        <v>-</v>
      </c>
      <c r="AB54" s="68">
        <f>IFERROR(MaestraLP3[[#This Row],[PRECIO]]*MaestraLP3[[#This Row],[%MG UMV]],0)</f>
        <v>0</v>
      </c>
      <c r="AC54" s="69">
        <v>10</v>
      </c>
      <c r="AD54" s="64">
        <f>+IFERROR(MaestraLP3[[#This Row],[MARGEN UNITARIO]]/MaestraLP3[[#This Row],[Peso Neto UMV (KG)]],0)</f>
        <v>0</v>
      </c>
      <c r="AE54" s="39" t="s">
        <v>44</v>
      </c>
      <c r="AF54" s="39"/>
      <c r="AG54" s="39">
        <v>1</v>
      </c>
      <c r="AH54" s="109">
        <v>0</v>
      </c>
      <c r="AI54" s="66">
        <v>0</v>
      </c>
      <c r="AJ54" s="66">
        <v>0</v>
      </c>
      <c r="AK54" s="39"/>
      <c r="AL54" s="39" t="s">
        <v>44</v>
      </c>
    </row>
    <row r="55" spans="1:38" x14ac:dyDescent="0.35">
      <c r="A55" s="39" t="s">
        <v>33</v>
      </c>
      <c r="B55" s="39">
        <v>209100142</v>
      </c>
      <c r="C55" s="39" t="str">
        <f>+MaestraLP3[[#This Row],[CÓDIGO]]&amp;MaestraLP3[[#Headers],[-]]&amp;MaestraLP3[[#This Row],[UMV]]</f>
        <v>209100142-C10</v>
      </c>
      <c r="D55" s="50" t="str">
        <f>+MaestraLP3[[#This Row],[CÓDIGO]]&amp;MaestraLP3[[#Headers],[FS00]]</f>
        <v>209100142FS00</v>
      </c>
      <c r="E55" s="39" t="s">
        <v>34</v>
      </c>
      <c r="F55" s="39" t="s">
        <v>35</v>
      </c>
      <c r="G55" s="39" t="s">
        <v>1216</v>
      </c>
      <c r="H55" s="39" t="s">
        <v>1222</v>
      </c>
      <c r="I55" s="39" t="s">
        <v>4374</v>
      </c>
      <c r="J55" s="49" t="s">
        <v>65</v>
      </c>
      <c r="K55" s="50" t="s">
        <v>50</v>
      </c>
      <c r="L55" s="39" t="str">
        <f>VLOOKUP(MaestraLP3[[#This Row],[UMV]],VALIDACIONES!J:L,3,0)</f>
        <v>Caja 10 Unidades</v>
      </c>
      <c r="M55" s="39" t="s">
        <v>40</v>
      </c>
      <c r="N55" s="39" t="s">
        <v>41</v>
      </c>
      <c r="O55" s="64">
        <v>12660</v>
      </c>
      <c r="P55" s="39" t="s">
        <v>4413</v>
      </c>
      <c r="Q55" s="65">
        <v>0</v>
      </c>
      <c r="R55" s="66">
        <f>+IFERROR((MaestraLP3[[#This Row],[COSTO ]]/MaestraLP3[[#This Row],[COSTO SEP]]-1),0)</f>
        <v>2.5289691943126691E-3</v>
      </c>
      <c r="S55" s="65" t="s">
        <v>43</v>
      </c>
      <c r="T55" s="65" t="s">
        <v>43</v>
      </c>
      <c r="U55" s="64">
        <f>+VLOOKUP(MaestraLP3[[#This Row],[FS00]],'[1]BD MES'!$C:$N,12,0)</f>
        <v>12659.73</v>
      </c>
      <c r="V55" s="64">
        <v>12692.016749999999</v>
      </c>
      <c r="W55" s="66">
        <f>+(MaestraLP3[[#This Row],[COSTO ]]-MaestraLP3[[#This Row],[COSTO OCT AL 25-09]])/MaestraLP3[[#This Row],[COSTO OCT AL 25-09]]</f>
        <v>2.5503505998942556E-3</v>
      </c>
      <c r="X55" s="67" t="str">
        <f>++IF(P55="HASTA AGOTAR STOCK","HASTA AGOTAR STOCK",IF(MaestraLP3[[#This Row],[PRECIO]]=0,"NO PARA LP",IF(MaestraLP3[[#This Row],[PRECIO SEP]]=0,"INCORPORACIÓN",IF(Z55=0,"MANTIENE",IF(Z55&lt;0,"BAJA",IF(Z55&gt;0,"ALZA",""))))))</f>
        <v>NO PARA LP</v>
      </c>
      <c r="Y55" s="64">
        <v>0</v>
      </c>
      <c r="Z55" s="41" t="str">
        <f>IF(Y55=0,"INDICAR PRECIO VTA",Y55-MaestraLP3[[#This Row],[PRECIO SEP]])</f>
        <v>INDICAR PRECIO VTA</v>
      </c>
      <c r="AA55" s="66" t="str">
        <f t="shared" si="0"/>
        <v>-</v>
      </c>
      <c r="AB55" s="68">
        <f>IFERROR(MaestraLP3[[#This Row],[PRECIO]]*MaestraLP3[[#This Row],[%MG UMV]],0)</f>
        <v>0</v>
      </c>
      <c r="AC55" s="69">
        <v>10</v>
      </c>
      <c r="AD55" s="64">
        <f>+IFERROR(MaestraLP3[[#This Row],[MARGEN UNITARIO]]/MaestraLP3[[#This Row],[Peso Neto UMV (KG)]],0)</f>
        <v>0</v>
      </c>
      <c r="AE55" s="39" t="s">
        <v>44</v>
      </c>
      <c r="AF55" s="39"/>
      <c r="AG55" s="39">
        <v>1</v>
      </c>
      <c r="AH55" s="109">
        <v>0</v>
      </c>
      <c r="AI55" s="66">
        <v>0</v>
      </c>
      <c r="AJ55" s="66">
        <v>0</v>
      </c>
      <c r="AK55" s="39"/>
      <c r="AL55" s="39" t="s">
        <v>44</v>
      </c>
    </row>
    <row r="56" spans="1:38" x14ac:dyDescent="0.35">
      <c r="A56" s="39" t="s">
        <v>33</v>
      </c>
      <c r="B56" s="39">
        <v>209100144</v>
      </c>
      <c r="C56" s="39" t="str">
        <f>+MaestraLP3[[#This Row],[CÓDIGO]]&amp;MaestraLP3[[#Headers],[-]]&amp;MaestraLP3[[#This Row],[UMV]]</f>
        <v>209100144-C12</v>
      </c>
      <c r="D56" s="50" t="str">
        <f>+MaestraLP3[[#This Row],[CÓDIGO]]&amp;MaestraLP3[[#Headers],[FS00]]</f>
        <v>209100144FS00</v>
      </c>
      <c r="E56" s="39" t="s">
        <v>34</v>
      </c>
      <c r="F56" s="39" t="s">
        <v>35</v>
      </c>
      <c r="G56" s="39" t="s">
        <v>1216</v>
      </c>
      <c r="H56" s="39" t="s">
        <v>1222</v>
      </c>
      <c r="I56" s="39" t="s">
        <v>4378</v>
      </c>
      <c r="J56" s="49" t="s">
        <v>49</v>
      </c>
      <c r="K56" s="50" t="s">
        <v>50</v>
      </c>
      <c r="L56" s="39" t="str">
        <f>VLOOKUP(MaestraLP3[[#This Row],[UMV]],VALIDACIONES!J:L,3,0)</f>
        <v>Caja 12 Unidades</v>
      </c>
      <c r="M56" s="39" t="s">
        <v>40</v>
      </c>
      <c r="N56" s="39" t="s">
        <v>41</v>
      </c>
      <c r="O56" s="64">
        <v>15864</v>
      </c>
      <c r="P56" s="39" t="s">
        <v>4413</v>
      </c>
      <c r="Q56" s="65">
        <v>0</v>
      </c>
      <c r="R56" s="66">
        <f>+IFERROR((MaestraLP3[[#This Row],[COSTO ]]/MaestraLP3[[#This Row],[COSTO SEP]]-1),0)</f>
        <v>-3.4208680030258787E-3</v>
      </c>
      <c r="S56" s="65" t="s">
        <v>43</v>
      </c>
      <c r="T56" s="65" t="s">
        <v>43</v>
      </c>
      <c r="U56" s="64">
        <f>+VLOOKUP(MaestraLP3[[#This Row],[FS00]],'[1]BD MES'!$C:$N,12,0)</f>
        <v>15868.650000000001</v>
      </c>
      <c r="V56" s="64">
        <v>15809.731349999998</v>
      </c>
      <c r="W56" s="66">
        <f>+(MaestraLP3[[#This Row],[COSTO ]]-MaestraLP3[[#This Row],[COSTO OCT AL 25-09]])/MaestraLP3[[#This Row],[COSTO OCT AL 25-09]]</f>
        <v>-3.7128961820950897E-3</v>
      </c>
      <c r="X56" s="67" t="str">
        <f>++IF(P56="HASTA AGOTAR STOCK","HASTA AGOTAR STOCK",IF(MaestraLP3[[#This Row],[PRECIO]]=0,"NO PARA LP",IF(MaestraLP3[[#This Row],[PRECIO SEP]]=0,"INCORPORACIÓN",IF(Z56=0,"MANTIENE",IF(Z56&lt;0,"BAJA",IF(Z56&gt;0,"ALZA",""))))))</f>
        <v>NO PARA LP</v>
      </c>
      <c r="Y56" s="64">
        <v>0</v>
      </c>
      <c r="Z56" s="41" t="str">
        <f>IF(Y56=0,"INDICAR PRECIO VTA",Y56-MaestraLP3[[#This Row],[PRECIO SEP]])</f>
        <v>INDICAR PRECIO VTA</v>
      </c>
      <c r="AA56" s="66" t="str">
        <f t="shared" si="0"/>
        <v>-</v>
      </c>
      <c r="AB56" s="68">
        <f>IFERROR(MaestraLP3[[#This Row],[PRECIO]]*MaestraLP3[[#This Row],[%MG UMV]],0)</f>
        <v>0</v>
      </c>
      <c r="AC56" s="69">
        <v>9</v>
      </c>
      <c r="AD56" s="64">
        <f>+IFERROR(MaestraLP3[[#This Row],[MARGEN UNITARIO]]/MaestraLP3[[#This Row],[Peso Neto UMV (KG)]],0)</f>
        <v>0</v>
      </c>
      <c r="AE56" s="39" t="s">
        <v>44</v>
      </c>
      <c r="AF56" s="39"/>
      <c r="AG56" s="39">
        <v>1</v>
      </c>
      <c r="AH56" s="109">
        <v>0</v>
      </c>
      <c r="AI56" s="66">
        <v>0</v>
      </c>
      <c r="AJ56" s="66">
        <v>0</v>
      </c>
      <c r="AK56" s="39"/>
      <c r="AL56" s="39" t="s">
        <v>44</v>
      </c>
    </row>
    <row r="57" spans="1:38" x14ac:dyDescent="0.35">
      <c r="A57" s="39" t="s">
        <v>33</v>
      </c>
      <c r="B57" s="39">
        <v>209100143</v>
      </c>
      <c r="C57" s="39" t="str">
        <f>+MaestraLP3[[#This Row],[CÓDIGO]]&amp;MaestraLP3[[#Headers],[-]]&amp;MaestraLP3[[#This Row],[UMV]]</f>
        <v>209100143-C16</v>
      </c>
      <c r="D57" s="50" t="str">
        <f>+MaestraLP3[[#This Row],[CÓDIGO]]&amp;MaestraLP3[[#Headers],[FS00]]</f>
        <v>209100143FS00</v>
      </c>
      <c r="E57" s="39" t="s">
        <v>34</v>
      </c>
      <c r="F57" s="39" t="s">
        <v>35</v>
      </c>
      <c r="G57" s="39" t="s">
        <v>1216</v>
      </c>
      <c r="H57" s="39" t="s">
        <v>1231</v>
      </c>
      <c r="I57" s="39" t="s">
        <v>4373</v>
      </c>
      <c r="J57" s="49" t="s">
        <v>278</v>
      </c>
      <c r="K57" s="50" t="s">
        <v>50</v>
      </c>
      <c r="L57" s="39" t="str">
        <f>VLOOKUP(MaestraLP3[[#This Row],[UMV]],VALIDACIONES!J:L,3,0)</f>
        <v>Caja 16 Unidades</v>
      </c>
      <c r="M57" s="39" t="s">
        <v>40</v>
      </c>
      <c r="N57" s="39" t="s">
        <v>41</v>
      </c>
      <c r="O57" s="64">
        <v>17904</v>
      </c>
      <c r="P57" s="39" t="s">
        <v>4413</v>
      </c>
      <c r="Q57" s="65">
        <v>0</v>
      </c>
      <c r="R57" s="66">
        <f>+IFERROR((MaestraLP3[[#This Row],[COSTO ]]/MaestraLP3[[#This Row],[COSTO SEP]]-1),0)</f>
        <v>1.6242672028596639E-2</v>
      </c>
      <c r="S57" s="65" t="s">
        <v>43</v>
      </c>
      <c r="T57" s="65" t="s">
        <v>43</v>
      </c>
      <c r="U57" s="64">
        <f>+VLOOKUP(MaestraLP3[[#This Row],[FS00]],'[1]BD MES'!$C:$N,12,0)</f>
        <v>17898.490000000002</v>
      </c>
      <c r="V57" s="64">
        <v>18194.808799999995</v>
      </c>
      <c r="W57" s="66">
        <f>+(MaestraLP3[[#This Row],[COSTO ]]-MaestraLP3[[#This Row],[COSTO OCT AL 25-09]])/MaestraLP3[[#This Row],[COSTO OCT AL 25-09]]</f>
        <v>1.6555519487956447E-2</v>
      </c>
      <c r="X57" s="67" t="str">
        <f>++IF(P57="HASTA AGOTAR STOCK","HASTA AGOTAR STOCK",IF(MaestraLP3[[#This Row],[PRECIO]]=0,"NO PARA LP",IF(MaestraLP3[[#This Row],[PRECIO SEP]]=0,"INCORPORACIÓN",IF(Z57=0,"MANTIENE",IF(Z57&lt;0,"BAJA",IF(Z57&gt;0,"ALZA",""))))))</f>
        <v>NO PARA LP</v>
      </c>
      <c r="Y57" s="64">
        <v>0</v>
      </c>
      <c r="Z57" s="41" t="str">
        <f>IF(Y57=0,"INDICAR PRECIO VTA",Y57-MaestraLP3[[#This Row],[PRECIO SEP]])</f>
        <v>INDICAR PRECIO VTA</v>
      </c>
      <c r="AA57" s="66" t="str">
        <f t="shared" si="0"/>
        <v>-</v>
      </c>
      <c r="AB57" s="68">
        <f>IFERROR(MaestraLP3[[#This Row],[PRECIO]]*MaestraLP3[[#This Row],[%MG UMV]],0)</f>
        <v>0</v>
      </c>
      <c r="AC57" s="69">
        <v>9.6</v>
      </c>
      <c r="AD57" s="64">
        <f>+IFERROR(MaestraLP3[[#This Row],[MARGEN UNITARIO]]/MaestraLP3[[#This Row],[Peso Neto UMV (KG)]],0)</f>
        <v>0</v>
      </c>
      <c r="AE57" s="39" t="s">
        <v>44</v>
      </c>
      <c r="AF57" s="39"/>
      <c r="AG57" s="39">
        <v>1</v>
      </c>
      <c r="AH57" s="109">
        <v>0</v>
      </c>
      <c r="AI57" s="66">
        <v>0</v>
      </c>
      <c r="AJ57" s="66">
        <v>0</v>
      </c>
      <c r="AK57" s="39"/>
      <c r="AL57" s="39" t="s">
        <v>44</v>
      </c>
    </row>
    <row r="58" spans="1:38" x14ac:dyDescent="0.35">
      <c r="A58" s="39" t="s">
        <v>33</v>
      </c>
      <c r="B58" s="39">
        <v>209100146</v>
      </c>
      <c r="C58" s="39" t="str">
        <f>+MaestraLP3[[#This Row],[CÓDIGO]]&amp;MaestraLP3[[#Headers],[-]]&amp;MaestraLP3[[#This Row],[UMV]]</f>
        <v>209100146-C20</v>
      </c>
      <c r="D58" s="50" t="str">
        <f>+MaestraLP3[[#This Row],[CÓDIGO]]&amp;MaestraLP3[[#Headers],[FS00]]</f>
        <v>209100146FS00</v>
      </c>
      <c r="E58" s="39" t="s">
        <v>34</v>
      </c>
      <c r="F58" s="39" t="s">
        <v>35</v>
      </c>
      <c r="G58" s="39" t="s">
        <v>1216</v>
      </c>
      <c r="H58" s="39" t="s">
        <v>1231</v>
      </c>
      <c r="I58" s="39" t="s">
        <v>4376</v>
      </c>
      <c r="J58" s="49" t="s">
        <v>177</v>
      </c>
      <c r="K58" s="50" t="s">
        <v>50</v>
      </c>
      <c r="L58" s="39" t="str">
        <f>VLOOKUP(MaestraLP3[[#This Row],[UMV]],VALIDACIONES!J:L,3,0)</f>
        <v>Caja 20 Unidades</v>
      </c>
      <c r="M58" s="39" t="s">
        <v>40</v>
      </c>
      <c r="N58" s="39" t="s">
        <v>41</v>
      </c>
      <c r="O58" s="64">
        <v>18520</v>
      </c>
      <c r="P58" s="39" t="s">
        <v>4413</v>
      </c>
      <c r="Q58" s="65">
        <v>0</v>
      </c>
      <c r="R58" s="66">
        <f>+IFERROR((MaestraLP3[[#This Row],[COSTO ]]/MaestraLP3[[#This Row],[COSTO SEP]]-1),0)</f>
        <v>4.9747308315334582E-2</v>
      </c>
      <c r="S58" s="65" t="s">
        <v>43</v>
      </c>
      <c r="T58" s="65" t="s">
        <v>43</v>
      </c>
      <c r="U58" s="64">
        <f>+VLOOKUP(MaestraLP3[[#This Row],[FS00]],'[1]BD MES'!$C:$N,12,0)</f>
        <v>18518.86</v>
      </c>
      <c r="V58" s="64">
        <v>19441.320149999996</v>
      </c>
      <c r="W58" s="66">
        <f>+(MaestraLP3[[#This Row],[COSTO ]]-MaestraLP3[[#This Row],[COSTO OCT AL 25-09]])/MaestraLP3[[#This Row],[COSTO OCT AL 25-09]]</f>
        <v>4.9811929568018512E-2</v>
      </c>
      <c r="X58" s="67" t="str">
        <f>++IF(P58="HASTA AGOTAR STOCK","HASTA AGOTAR STOCK",IF(MaestraLP3[[#This Row],[PRECIO]]=0,"NO PARA LP",IF(MaestraLP3[[#This Row],[PRECIO SEP]]=0,"INCORPORACIÓN",IF(Z58=0,"MANTIENE",IF(Z58&lt;0,"BAJA",IF(Z58&gt;0,"ALZA",""))))))</f>
        <v>NO PARA LP</v>
      </c>
      <c r="Y58" s="64">
        <v>0</v>
      </c>
      <c r="Z58" s="41" t="str">
        <f>IF(Y58=0,"INDICAR PRECIO VTA",Y58-MaestraLP3[[#This Row],[PRECIO SEP]])</f>
        <v>INDICAR PRECIO VTA</v>
      </c>
      <c r="AA58" s="66" t="str">
        <f t="shared" si="0"/>
        <v>-</v>
      </c>
      <c r="AB58" s="68">
        <f>IFERROR(MaestraLP3[[#This Row],[PRECIO]]*MaestraLP3[[#This Row],[%MG UMV]],0)</f>
        <v>0</v>
      </c>
      <c r="AC58" s="69">
        <v>10</v>
      </c>
      <c r="AD58" s="64">
        <f>+IFERROR(MaestraLP3[[#This Row],[MARGEN UNITARIO]]/MaestraLP3[[#This Row],[Peso Neto UMV (KG)]],0)</f>
        <v>0</v>
      </c>
      <c r="AE58" s="39" t="s">
        <v>44</v>
      </c>
      <c r="AF58" s="39"/>
      <c r="AG58" s="39">
        <v>1</v>
      </c>
      <c r="AH58" s="109">
        <v>0</v>
      </c>
      <c r="AI58" s="66">
        <v>0</v>
      </c>
      <c r="AJ58" s="66">
        <v>0</v>
      </c>
      <c r="AK58" s="39"/>
      <c r="AL58" s="39" t="s">
        <v>44</v>
      </c>
    </row>
    <row r="59" spans="1:38" x14ac:dyDescent="0.35">
      <c r="A59" s="39" t="s">
        <v>33</v>
      </c>
      <c r="B59" s="39">
        <v>104547370</v>
      </c>
      <c r="C59" s="39" t="str">
        <f>+MaestraLP3[[#This Row],[CÓDIGO]]&amp;MaestraLP3[[#Headers],[-]]&amp;MaestraLP3[[#This Row],[UMV]]</f>
        <v>104547370-C16</v>
      </c>
      <c r="D59" s="50" t="str">
        <f>+MaestraLP3[[#This Row],[CÓDIGO]]&amp;MaestraLP3[[#Headers],[FS00]]</f>
        <v>104547370FS00</v>
      </c>
      <c r="E59" s="39" t="s">
        <v>34</v>
      </c>
      <c r="F59" s="39" t="s">
        <v>97</v>
      </c>
      <c r="G59" s="39" t="s">
        <v>273</v>
      </c>
      <c r="H59" s="39" t="s">
        <v>1529</v>
      </c>
      <c r="I59" s="39" t="s">
        <v>4357</v>
      </c>
      <c r="J59" s="49" t="s">
        <v>278</v>
      </c>
      <c r="K59" s="50" t="s">
        <v>50</v>
      </c>
      <c r="L59" s="39" t="str">
        <f>VLOOKUP(MaestraLP3[[#This Row],[UMV]],VALIDACIONES!J:L,3,0)</f>
        <v>Caja 16 Unidades</v>
      </c>
      <c r="M59" s="39" t="s">
        <v>51</v>
      </c>
      <c r="N59" s="39" t="s">
        <v>78</v>
      </c>
      <c r="O59" s="64">
        <v>23232</v>
      </c>
      <c r="P59" s="39" t="s">
        <v>4413</v>
      </c>
      <c r="Q59" s="65">
        <v>0</v>
      </c>
      <c r="R59" s="66">
        <f>+IFERROR((MaestraLP3[[#This Row],[COSTO ]]/MaestraLP3[[#This Row],[COSTO SEP]]-1),0)</f>
        <v>0</v>
      </c>
      <c r="S59" s="65" t="s">
        <v>43</v>
      </c>
      <c r="T59" s="65" t="s">
        <v>43</v>
      </c>
      <c r="U59" s="64">
        <f>+VLOOKUP(MaestraLP3[[#This Row],[FS00]],'[1]BD MES'!$C:$N,12,0)</f>
        <v>23232</v>
      </c>
      <c r="V59" s="64">
        <v>23232</v>
      </c>
      <c r="W59" s="66">
        <f>+(MaestraLP3[[#This Row],[COSTO ]]-MaestraLP3[[#This Row],[COSTO OCT AL 25-09]])/MaestraLP3[[#This Row],[COSTO OCT AL 25-09]]</f>
        <v>0</v>
      </c>
      <c r="X59" s="67" t="str">
        <f>++IF(P59="HASTA AGOTAR STOCK","HASTA AGOTAR STOCK",IF(MaestraLP3[[#This Row],[PRECIO]]=0,"NO PARA LP",IF(MaestraLP3[[#This Row],[PRECIO SEP]]=0,"INCORPORACIÓN",IF(Z59=0,"MANTIENE",IF(Z59&lt;0,"BAJA",IF(Z59&gt;0,"ALZA",""))))))</f>
        <v>NO PARA LP</v>
      </c>
      <c r="Y59" s="64">
        <v>0</v>
      </c>
      <c r="Z59" s="41" t="str">
        <f>IF(Y59=0,"INDICAR PRECIO VTA",Y59-MaestraLP3[[#This Row],[PRECIO SEP]])</f>
        <v>INDICAR PRECIO VTA</v>
      </c>
      <c r="AA59" s="66" t="str">
        <f t="shared" si="0"/>
        <v>-</v>
      </c>
      <c r="AB59" s="68">
        <f>IFERROR(MaestraLP3[[#This Row],[PRECIO]]*MaestraLP3[[#This Row],[%MG UMV]],0)</f>
        <v>0</v>
      </c>
      <c r="AC59" s="69">
        <v>6.4</v>
      </c>
      <c r="AD59" s="64">
        <f>+IFERROR(MaestraLP3[[#This Row],[MARGEN UNITARIO]]/MaestraLP3[[#This Row],[Peso Neto UMV (KG)]],0)</f>
        <v>0</v>
      </c>
      <c r="AE59" s="39" t="s">
        <v>44</v>
      </c>
      <c r="AF59" s="39"/>
      <c r="AG59" s="39">
        <v>1</v>
      </c>
      <c r="AH59" s="109">
        <v>0</v>
      </c>
      <c r="AI59" s="66">
        <v>0</v>
      </c>
      <c r="AJ59" s="66">
        <v>0</v>
      </c>
      <c r="AK59" s="39"/>
      <c r="AL59" s="39" t="s">
        <v>44</v>
      </c>
    </row>
    <row r="60" spans="1:38" x14ac:dyDescent="0.35">
      <c r="A60" s="39" t="s">
        <v>33</v>
      </c>
      <c r="B60" s="39">
        <v>104547380</v>
      </c>
      <c r="C60" s="39" t="str">
        <f>+MaestraLP3[[#This Row],[CÓDIGO]]&amp;MaestraLP3[[#Headers],[-]]&amp;MaestraLP3[[#This Row],[UMV]]</f>
        <v>104547380-C16</v>
      </c>
      <c r="D60" s="50" t="str">
        <f>+MaestraLP3[[#This Row],[CÓDIGO]]&amp;MaestraLP3[[#Headers],[FS00]]</f>
        <v>104547380FS00</v>
      </c>
      <c r="E60" s="39" t="s">
        <v>34</v>
      </c>
      <c r="F60" s="39" t="s">
        <v>97</v>
      </c>
      <c r="G60" s="39" t="s">
        <v>273</v>
      </c>
      <c r="H60" s="39" t="s">
        <v>274</v>
      </c>
      <c r="I60" s="39" t="s">
        <v>4367</v>
      </c>
      <c r="J60" s="49" t="s">
        <v>278</v>
      </c>
      <c r="K60" s="50" t="s">
        <v>50</v>
      </c>
      <c r="L60" s="39" t="str">
        <f>VLOOKUP(MaestraLP3[[#This Row],[UMV]],VALIDACIONES!J:L,3,0)</f>
        <v>Caja 16 Unidades</v>
      </c>
      <c r="M60" s="39" t="s">
        <v>51</v>
      </c>
      <c r="N60" s="39" t="s">
        <v>78</v>
      </c>
      <c r="O60" s="64">
        <v>29552</v>
      </c>
      <c r="P60" s="39" t="s">
        <v>4413</v>
      </c>
      <c r="Q60" s="65">
        <v>0</v>
      </c>
      <c r="R60" s="66">
        <f>+IFERROR((MaestraLP3[[#This Row],[COSTO ]]/MaestraLP3[[#This Row],[COSTO SEP]]-1),0)</f>
        <v>0</v>
      </c>
      <c r="S60" s="65" t="s">
        <v>43</v>
      </c>
      <c r="T60" s="65" t="s">
        <v>43</v>
      </c>
      <c r="U60" s="64">
        <f>+VLOOKUP(MaestraLP3[[#This Row],[FS00]],'[1]BD MES'!$C:$N,12,0)</f>
        <v>29552</v>
      </c>
      <c r="V60" s="64">
        <v>29552</v>
      </c>
      <c r="W60" s="66">
        <f>+(MaestraLP3[[#This Row],[COSTO ]]-MaestraLP3[[#This Row],[COSTO OCT AL 25-09]])/MaestraLP3[[#This Row],[COSTO OCT AL 25-09]]</f>
        <v>0</v>
      </c>
      <c r="X60" s="67" t="str">
        <f>++IF(P60="HASTA AGOTAR STOCK","HASTA AGOTAR STOCK",IF(MaestraLP3[[#This Row],[PRECIO]]=0,"NO PARA LP",IF(MaestraLP3[[#This Row],[PRECIO SEP]]=0,"INCORPORACIÓN",IF(Z60=0,"MANTIENE",IF(Z60&lt;0,"BAJA",IF(Z60&gt;0,"ALZA",""))))))</f>
        <v>NO PARA LP</v>
      </c>
      <c r="Y60" s="64">
        <v>0</v>
      </c>
      <c r="Z60" s="41" t="str">
        <f>IF(Y60=0,"INDICAR PRECIO VTA",Y60-MaestraLP3[[#This Row],[PRECIO SEP]])</f>
        <v>INDICAR PRECIO VTA</v>
      </c>
      <c r="AA60" s="66" t="str">
        <f t="shared" si="0"/>
        <v>-</v>
      </c>
      <c r="AB60" s="68">
        <f>IFERROR(MaestraLP3[[#This Row],[PRECIO]]*MaestraLP3[[#This Row],[%MG UMV]],0)</f>
        <v>0</v>
      </c>
      <c r="AC60" s="69">
        <v>5.76</v>
      </c>
      <c r="AD60" s="64">
        <f>+IFERROR(MaestraLP3[[#This Row],[MARGEN UNITARIO]]/MaestraLP3[[#This Row],[Peso Neto UMV (KG)]],0)</f>
        <v>0</v>
      </c>
      <c r="AE60" s="39" t="s">
        <v>44</v>
      </c>
      <c r="AF60" s="39"/>
      <c r="AG60" s="39">
        <v>1</v>
      </c>
      <c r="AH60" s="109">
        <v>0</v>
      </c>
      <c r="AI60" s="66">
        <v>0</v>
      </c>
      <c r="AJ60" s="66">
        <v>0</v>
      </c>
      <c r="AK60" s="39"/>
      <c r="AL60" s="39" t="s">
        <v>44</v>
      </c>
    </row>
    <row r="61" spans="1:38" x14ac:dyDescent="0.35">
      <c r="A61" s="39" t="s">
        <v>33</v>
      </c>
      <c r="B61" s="39">
        <v>105201270</v>
      </c>
      <c r="C61" s="39" t="str">
        <f>+MaestraLP3[[#This Row],[CÓDIGO]]&amp;MaestraLP3[[#Headers],[-]]&amp;MaestraLP3[[#This Row],[UMV]]</f>
        <v>105201270-2Q</v>
      </c>
      <c r="D61" s="50" t="str">
        <f>+MaestraLP3[[#This Row],[CÓDIGO]]&amp;MaestraLP3[[#Headers],[FS00]]</f>
        <v>105201270FS00</v>
      </c>
      <c r="E61" s="39" t="s">
        <v>34</v>
      </c>
      <c r="F61" s="39" t="s">
        <v>97</v>
      </c>
      <c r="G61" s="39" t="s">
        <v>98</v>
      </c>
      <c r="H61" s="39" t="s">
        <v>99</v>
      </c>
      <c r="I61" s="39" t="s">
        <v>100</v>
      </c>
      <c r="J61" s="49" t="s">
        <v>101</v>
      </c>
      <c r="K61" s="50" t="s">
        <v>101</v>
      </c>
      <c r="L61" s="39" t="str">
        <f>VLOOKUP(MaestraLP3[[#This Row],[UMV]],VALIDACIONES!J:L,3,0)</f>
        <v>Caja 2000 Unidades</v>
      </c>
      <c r="M61" s="39" t="s">
        <v>51</v>
      </c>
      <c r="N61" s="39" t="s">
        <v>41</v>
      </c>
      <c r="O61" s="64">
        <v>76003.44</v>
      </c>
      <c r="P61" s="39" t="s">
        <v>42</v>
      </c>
      <c r="Q61" s="64">
        <v>85000</v>
      </c>
      <c r="R61" s="66">
        <f>+IFERROR((MaestraLP3[[#This Row],[COSTO ]]/MaestraLP3[[#This Row],[COSTO SEP]]-1),0)</f>
        <v>0</v>
      </c>
      <c r="S61" s="65" t="s">
        <v>43</v>
      </c>
      <c r="T61" s="65" t="s">
        <v>43</v>
      </c>
      <c r="U61" s="64">
        <f>+VLOOKUP(MaestraLP3[[#This Row],[FS00]],'[1]BD MES'!$C:$N,12,0)</f>
        <v>76003.44</v>
      </c>
      <c r="V61" s="64">
        <v>76003.44</v>
      </c>
      <c r="W61" s="66">
        <f>+(MaestraLP3[[#This Row],[COSTO ]]-MaestraLP3[[#This Row],[COSTO OCT AL 25-09]])/MaestraLP3[[#This Row],[COSTO OCT AL 25-09]]</f>
        <v>0</v>
      </c>
      <c r="X61" s="67" t="str">
        <f>++IF(P61="HASTA AGOTAR STOCK","HASTA AGOTAR STOCK",IF(MaestraLP3[[#This Row],[PRECIO]]=0,"NO PARA LP",IF(MaestraLP3[[#This Row],[PRECIO SEP]]=0,"INCORPORACIÓN",IF(Z61=0,"MANTIENE",IF(Z61&lt;0,"BAJA",IF(Z61&gt;0,"ALZA",""))))))</f>
        <v>NO PARA LP</v>
      </c>
      <c r="Y61" s="64">
        <v>0</v>
      </c>
      <c r="Z61" s="41" t="str">
        <f>IF(Y61=0,"INDICAR PRECIO VTA",Y61-MaestraLP3[[#This Row],[PRECIO SEP]])</f>
        <v>INDICAR PRECIO VTA</v>
      </c>
      <c r="AA61" s="66" t="str">
        <f t="shared" si="0"/>
        <v>-</v>
      </c>
      <c r="AB61" s="68">
        <f>IFERROR(MaestraLP3[[#This Row],[PRECIO]]*MaestraLP3[[#This Row],[%MG UMV]],0)</f>
        <v>0</v>
      </c>
      <c r="AC61" s="69">
        <v>8</v>
      </c>
      <c r="AD61" s="64">
        <f>+IFERROR(MaestraLP3[[#This Row],[MARGEN UNITARIO]]/MaestraLP3[[#This Row],[Peso Neto UMV (KG)]],0)</f>
        <v>0</v>
      </c>
      <c r="AE61" s="39" t="s">
        <v>44</v>
      </c>
      <c r="AF61" s="39"/>
      <c r="AG61" s="39">
        <v>1</v>
      </c>
      <c r="AH61" s="109">
        <v>0</v>
      </c>
      <c r="AI61" s="66">
        <v>6.9999999999999993E-2</v>
      </c>
      <c r="AJ61" s="66">
        <v>9.9999999999999992E-2</v>
      </c>
      <c r="AK61" s="39"/>
      <c r="AL61" s="39" t="s">
        <v>44</v>
      </c>
    </row>
    <row r="62" spans="1:38" x14ac:dyDescent="0.35">
      <c r="A62" s="39" t="s">
        <v>33</v>
      </c>
      <c r="B62" s="39">
        <v>104542950</v>
      </c>
      <c r="C62" s="39" t="str">
        <f>+MaestraLP3[[#This Row],[CÓDIGO]]&amp;MaestraLP3[[#Headers],[-]]&amp;MaestraLP3[[#This Row],[UMV]]</f>
        <v>104542950-1Q</v>
      </c>
      <c r="D62" s="50" t="str">
        <f>+MaestraLP3[[#This Row],[CÓDIGO]]&amp;MaestraLP3[[#Headers],[FS00]]</f>
        <v>104542950FS00</v>
      </c>
      <c r="E62" s="39" t="s">
        <v>34</v>
      </c>
      <c r="F62" s="39" t="s">
        <v>97</v>
      </c>
      <c r="G62" s="39" t="s">
        <v>98</v>
      </c>
      <c r="H62" s="39" t="s">
        <v>99</v>
      </c>
      <c r="I62" s="39" t="s">
        <v>109</v>
      </c>
      <c r="J62" s="49" t="s">
        <v>104</v>
      </c>
      <c r="K62" s="50" t="s">
        <v>50</v>
      </c>
      <c r="L62" s="39" t="str">
        <f>VLOOKUP(MaestraLP3[[#This Row],[UMV]],VALIDACIONES!J:L,3,0)</f>
        <v>Caja 1000 Unidades</v>
      </c>
      <c r="M62" s="39" t="s">
        <v>51</v>
      </c>
      <c r="N62" s="39" t="s">
        <v>78</v>
      </c>
      <c r="O62" s="64">
        <v>37100</v>
      </c>
      <c r="P62" s="39" t="s">
        <v>42</v>
      </c>
      <c r="Q62" s="64">
        <v>42688</v>
      </c>
      <c r="R62" s="66">
        <f>+IFERROR((MaestraLP3[[#This Row],[COSTO ]]/MaestraLP3[[#This Row],[COSTO SEP]]-1),0)</f>
        <v>0</v>
      </c>
      <c r="S62" s="65" t="s">
        <v>43</v>
      </c>
      <c r="T62" s="65" t="s">
        <v>43</v>
      </c>
      <c r="U62" s="64">
        <f>+VLOOKUP(MaestraLP3[[#This Row],[FS00]],'[1]BD MES'!$C:$N,12,0)</f>
        <v>37100</v>
      </c>
      <c r="V62" s="64">
        <v>37100</v>
      </c>
      <c r="W62" s="66">
        <f>+(MaestraLP3[[#This Row],[COSTO ]]-MaestraLP3[[#This Row],[COSTO OCT AL 25-09]])/MaestraLP3[[#This Row],[COSTO OCT AL 25-09]]</f>
        <v>0</v>
      </c>
      <c r="X62" s="67" t="str">
        <f>++IF(P62="HASTA AGOTAR STOCK","HASTA AGOTAR STOCK",IF(MaestraLP3[[#This Row],[PRECIO]]=0,"NO PARA LP",IF(MaestraLP3[[#This Row],[PRECIO SEP]]=0,"INCORPORACIÓN",IF(Z62=0,"MANTIENE",IF(Z62&lt;0,"BAJA",IF(Z62&gt;0,"ALZA",""))))))</f>
        <v>NO PARA LP</v>
      </c>
      <c r="Y62" s="64">
        <v>0</v>
      </c>
      <c r="Z62" s="41" t="str">
        <f>IF(Y62=0,"INDICAR PRECIO VTA",Y62-MaestraLP3[[#This Row],[PRECIO SEP]])</f>
        <v>INDICAR PRECIO VTA</v>
      </c>
      <c r="AA62" s="66" t="str">
        <f t="shared" si="0"/>
        <v>-</v>
      </c>
      <c r="AB62" s="68">
        <f>IFERROR(MaestraLP3[[#This Row],[PRECIO]]*MaestraLP3[[#This Row],[%MG UMV]],0)</f>
        <v>0</v>
      </c>
      <c r="AC62" s="69">
        <v>4</v>
      </c>
      <c r="AD62" s="64">
        <f>+IFERROR(MaestraLP3[[#This Row],[MARGEN UNITARIO]]/MaestraLP3[[#This Row],[Peso Neto UMV (KG)]],0)</f>
        <v>0</v>
      </c>
      <c r="AE62" s="39" t="s">
        <v>44</v>
      </c>
      <c r="AF62" s="39"/>
      <c r="AG62" s="39">
        <v>1</v>
      </c>
      <c r="AH62" s="109">
        <v>0</v>
      </c>
      <c r="AI62" s="66">
        <v>6.9999999999999993E-2</v>
      </c>
      <c r="AJ62" s="66">
        <v>9.9999999999999992E-2</v>
      </c>
      <c r="AK62" s="39" t="s">
        <v>53</v>
      </c>
      <c r="AL62" s="39" t="s">
        <v>44</v>
      </c>
    </row>
    <row r="63" spans="1:38" x14ac:dyDescent="0.35">
      <c r="A63" s="39" t="s">
        <v>33</v>
      </c>
      <c r="B63" s="39">
        <v>104541930</v>
      </c>
      <c r="C63" s="39" t="str">
        <f>+MaestraLP3[[#This Row],[CÓDIGO]]&amp;MaestraLP3[[#Headers],[-]]&amp;MaestraLP3[[#This Row],[UMV]]</f>
        <v>104541930-1Q</v>
      </c>
      <c r="D63" s="50" t="str">
        <f>+MaestraLP3[[#This Row],[CÓDIGO]]&amp;MaestraLP3[[#Headers],[FS00]]</f>
        <v>104541930FS00</v>
      </c>
      <c r="E63" s="39" t="s">
        <v>34</v>
      </c>
      <c r="F63" s="39" t="s">
        <v>97</v>
      </c>
      <c r="G63" s="39" t="s">
        <v>98</v>
      </c>
      <c r="H63" s="39" t="s">
        <v>99</v>
      </c>
      <c r="I63" s="39" t="s">
        <v>111</v>
      </c>
      <c r="J63" s="49" t="s">
        <v>104</v>
      </c>
      <c r="K63" s="50" t="s">
        <v>50</v>
      </c>
      <c r="L63" s="39" t="str">
        <f>VLOOKUP(MaestraLP3[[#This Row],[UMV]],VALIDACIONES!J:L,3,0)</f>
        <v>Caja 1000 Unidades</v>
      </c>
      <c r="M63" s="39" t="s">
        <v>51</v>
      </c>
      <c r="N63" s="39" t="s">
        <v>78</v>
      </c>
      <c r="O63" s="64">
        <v>43000</v>
      </c>
      <c r="P63" s="39" t="s">
        <v>42</v>
      </c>
      <c r="Q63" s="64">
        <v>49163</v>
      </c>
      <c r="R63" s="66">
        <f>+IFERROR((MaestraLP3[[#This Row],[COSTO ]]/MaestraLP3[[#This Row],[COSTO SEP]]-1),0)</f>
        <v>0</v>
      </c>
      <c r="S63" s="65" t="s">
        <v>43</v>
      </c>
      <c r="T63" s="65" t="s">
        <v>43</v>
      </c>
      <c r="U63" s="64">
        <f>+VLOOKUP(MaestraLP3[[#This Row],[FS00]],'[1]BD MES'!$C:$N,12,0)</f>
        <v>43000</v>
      </c>
      <c r="V63" s="64">
        <v>43000</v>
      </c>
      <c r="W63" s="66">
        <f>+(MaestraLP3[[#This Row],[COSTO ]]-MaestraLP3[[#This Row],[COSTO OCT AL 25-09]])/MaestraLP3[[#This Row],[COSTO OCT AL 25-09]]</f>
        <v>0</v>
      </c>
      <c r="X63" s="67" t="str">
        <f>++IF(P63="HASTA AGOTAR STOCK","HASTA AGOTAR STOCK",IF(MaestraLP3[[#This Row],[PRECIO]]=0,"NO PARA LP",IF(MaestraLP3[[#This Row],[PRECIO SEP]]=0,"INCORPORACIÓN",IF(Z63=0,"MANTIENE",IF(Z63&lt;0,"BAJA",IF(Z63&gt;0,"ALZA",""))))))</f>
        <v>NO PARA LP</v>
      </c>
      <c r="Y63" s="64">
        <v>0</v>
      </c>
      <c r="Z63" s="41" t="str">
        <f>IF(Y63=0,"INDICAR PRECIO VTA",Y63-MaestraLP3[[#This Row],[PRECIO SEP]])</f>
        <v>INDICAR PRECIO VTA</v>
      </c>
      <c r="AA63" s="66" t="str">
        <f t="shared" si="0"/>
        <v>-</v>
      </c>
      <c r="AB63" s="68">
        <f>IFERROR(MaestraLP3[[#This Row],[PRECIO]]*MaestraLP3[[#This Row],[%MG UMV]],0)</f>
        <v>0</v>
      </c>
      <c r="AC63" s="69">
        <v>8</v>
      </c>
      <c r="AD63" s="64">
        <f>+IFERROR(MaestraLP3[[#This Row],[MARGEN UNITARIO]]/MaestraLP3[[#This Row],[Peso Neto UMV (KG)]],0)</f>
        <v>0</v>
      </c>
      <c r="AE63" s="39" t="s">
        <v>44</v>
      </c>
      <c r="AF63" s="39"/>
      <c r="AG63" s="39">
        <v>1</v>
      </c>
      <c r="AH63" s="109">
        <v>0</v>
      </c>
      <c r="AI63" s="66">
        <v>6.9999999999999993E-2</v>
      </c>
      <c r="AJ63" s="66">
        <v>9.9999999999999992E-2</v>
      </c>
      <c r="AK63" s="39" t="s">
        <v>53</v>
      </c>
      <c r="AL63" s="39" t="s">
        <v>44</v>
      </c>
    </row>
    <row r="64" spans="1:38" x14ac:dyDescent="0.35">
      <c r="A64" s="39" t="s">
        <v>33</v>
      </c>
      <c r="B64" s="39">
        <v>104541940</v>
      </c>
      <c r="C64" s="39" t="str">
        <f>+MaestraLP3[[#This Row],[CÓDIGO]]&amp;MaestraLP3[[#Headers],[-]]&amp;MaestraLP3[[#This Row],[UMV]]</f>
        <v>104541940-V00</v>
      </c>
      <c r="D64" s="50" t="str">
        <f>+MaestraLP3[[#This Row],[CÓDIGO]]&amp;MaestraLP3[[#Headers],[FS00]]</f>
        <v>104541940FS00</v>
      </c>
      <c r="E64" s="39" t="s">
        <v>34</v>
      </c>
      <c r="F64" s="39" t="s">
        <v>97</v>
      </c>
      <c r="G64" s="39" t="s">
        <v>98</v>
      </c>
      <c r="H64" s="39" t="s">
        <v>99</v>
      </c>
      <c r="I64" s="39" t="s">
        <v>112</v>
      </c>
      <c r="J64" s="49" t="s">
        <v>106</v>
      </c>
      <c r="K64" s="50" t="s">
        <v>50</v>
      </c>
      <c r="L64" s="39" t="str">
        <f>VLOOKUP(MaestraLP3[[#This Row],[UMV]],VALIDACIONES!J:L,3,0)</f>
        <v>Caja 500 Unidades</v>
      </c>
      <c r="M64" s="39" t="s">
        <v>51</v>
      </c>
      <c r="N64" s="39" t="s">
        <v>78</v>
      </c>
      <c r="O64" s="64">
        <v>28000</v>
      </c>
      <c r="P64" s="39" t="s">
        <v>42</v>
      </c>
      <c r="Q64" s="64">
        <v>32229</v>
      </c>
      <c r="R64" s="66">
        <f>+IFERROR((MaestraLP3[[#This Row],[COSTO ]]/MaestraLP3[[#This Row],[COSTO SEP]]-1),0)</f>
        <v>0</v>
      </c>
      <c r="S64" s="65" t="s">
        <v>43</v>
      </c>
      <c r="T64" s="65" t="s">
        <v>43</v>
      </c>
      <c r="U64" s="64">
        <f>+VLOOKUP(MaestraLP3[[#This Row],[FS00]],'[1]BD MES'!$C:$N,12,0)</f>
        <v>28000</v>
      </c>
      <c r="V64" s="64">
        <v>28000</v>
      </c>
      <c r="W64" s="66">
        <f>+(MaestraLP3[[#This Row],[COSTO ]]-MaestraLP3[[#This Row],[COSTO OCT AL 25-09]])/MaestraLP3[[#This Row],[COSTO OCT AL 25-09]]</f>
        <v>0</v>
      </c>
      <c r="X64" s="67" t="str">
        <f>++IF(P64="HASTA AGOTAR STOCK","HASTA AGOTAR STOCK",IF(MaestraLP3[[#This Row],[PRECIO]]=0,"NO PARA LP",IF(MaestraLP3[[#This Row],[PRECIO SEP]]=0,"INCORPORACIÓN",IF(Z64=0,"MANTIENE",IF(Z64&lt;0,"BAJA",IF(Z64&gt;0,"ALZA",""))))))</f>
        <v>NO PARA LP</v>
      </c>
      <c r="Y64" s="64">
        <v>0</v>
      </c>
      <c r="Z64" s="41" t="str">
        <f>IF(Y64=0,"INDICAR PRECIO VTA",Y64-MaestraLP3[[#This Row],[PRECIO SEP]])</f>
        <v>INDICAR PRECIO VTA</v>
      </c>
      <c r="AA64" s="66" t="str">
        <f t="shared" si="0"/>
        <v>-</v>
      </c>
      <c r="AB64" s="68">
        <f>IFERROR(MaestraLP3[[#This Row],[PRECIO]]*MaestraLP3[[#This Row],[%MG UMV]],0)</f>
        <v>0</v>
      </c>
      <c r="AC64" s="69">
        <v>5.5</v>
      </c>
      <c r="AD64" s="64">
        <f>+IFERROR(MaestraLP3[[#This Row],[MARGEN UNITARIO]]/MaestraLP3[[#This Row],[Peso Neto UMV (KG)]],0)</f>
        <v>0</v>
      </c>
      <c r="AE64" s="39" t="s">
        <v>44</v>
      </c>
      <c r="AF64" s="39"/>
      <c r="AG64" s="39">
        <v>1</v>
      </c>
      <c r="AH64" s="109">
        <v>0</v>
      </c>
      <c r="AI64" s="66">
        <v>6.9999999999999993E-2</v>
      </c>
      <c r="AJ64" s="66">
        <v>9.9999999999999992E-2</v>
      </c>
      <c r="AK64" s="39" t="s">
        <v>53</v>
      </c>
      <c r="AL64" s="39" t="s">
        <v>44</v>
      </c>
    </row>
    <row r="65" spans="1:38" x14ac:dyDescent="0.35">
      <c r="A65" s="39" t="s">
        <v>33</v>
      </c>
      <c r="B65" s="39">
        <v>104542570</v>
      </c>
      <c r="C65" s="39" t="str">
        <f>+MaestraLP3[[#This Row],[CÓDIGO]]&amp;MaestraLP3[[#Headers],[-]]&amp;MaestraLP3[[#This Row],[UMV]]</f>
        <v>104542570-1Q</v>
      </c>
      <c r="D65" s="50" t="str">
        <f>+MaestraLP3[[#This Row],[CÓDIGO]]&amp;MaestraLP3[[#Headers],[FS00]]</f>
        <v>104542570FS00</v>
      </c>
      <c r="E65" s="39" t="s">
        <v>34</v>
      </c>
      <c r="F65" s="39" t="s">
        <v>97</v>
      </c>
      <c r="G65" s="39" t="s">
        <v>98</v>
      </c>
      <c r="H65" s="39" t="s">
        <v>99</v>
      </c>
      <c r="I65" s="39" t="s">
        <v>115</v>
      </c>
      <c r="J65" s="49" t="s">
        <v>104</v>
      </c>
      <c r="K65" s="50" t="s">
        <v>50</v>
      </c>
      <c r="L65" s="39" t="str">
        <f>VLOOKUP(MaestraLP3[[#This Row],[UMV]],VALIDACIONES!J:L,3,0)</f>
        <v>Caja 1000 Unidades</v>
      </c>
      <c r="M65" s="39" t="s">
        <v>51</v>
      </c>
      <c r="N65" s="39" t="s">
        <v>78</v>
      </c>
      <c r="O65" s="64">
        <v>30000</v>
      </c>
      <c r="P65" s="39" t="s">
        <v>42</v>
      </c>
      <c r="Q65" s="64">
        <v>34500</v>
      </c>
      <c r="R65" s="66">
        <f>+IFERROR((MaestraLP3[[#This Row],[COSTO ]]/MaestraLP3[[#This Row],[COSTO SEP]]-1),0)</f>
        <v>0</v>
      </c>
      <c r="S65" s="65" t="s">
        <v>43</v>
      </c>
      <c r="T65" s="65" t="s">
        <v>43</v>
      </c>
      <c r="U65" s="64">
        <f>+VLOOKUP(MaestraLP3[[#This Row],[FS00]],'[1]BD MES'!$C:$N,12,0)</f>
        <v>30000</v>
      </c>
      <c r="V65" s="64">
        <v>30000</v>
      </c>
      <c r="W65" s="66">
        <f>+(MaestraLP3[[#This Row],[COSTO ]]-MaestraLP3[[#This Row],[COSTO OCT AL 25-09]])/MaestraLP3[[#This Row],[COSTO OCT AL 25-09]]</f>
        <v>0</v>
      </c>
      <c r="X65" s="67" t="str">
        <f>++IF(P65="HASTA AGOTAR STOCK","HASTA AGOTAR STOCK",IF(MaestraLP3[[#This Row],[PRECIO]]=0,"NO PARA LP",IF(MaestraLP3[[#This Row],[PRECIO SEP]]=0,"INCORPORACIÓN",IF(Z65=0,"MANTIENE",IF(Z65&lt;0,"BAJA",IF(Z65&gt;0,"ALZA",""))))))</f>
        <v>NO PARA LP</v>
      </c>
      <c r="Y65" s="64">
        <v>0</v>
      </c>
      <c r="Z65" s="41" t="str">
        <f>IF(Y65=0,"INDICAR PRECIO VTA",Y65-MaestraLP3[[#This Row],[PRECIO SEP]])</f>
        <v>INDICAR PRECIO VTA</v>
      </c>
      <c r="AA65" s="66" t="str">
        <f t="shared" ref="AA65:AA128" si="1">+IFERROR((Y65-V65)/Y65,"-")</f>
        <v>-</v>
      </c>
      <c r="AB65" s="68">
        <f>IFERROR(MaestraLP3[[#This Row],[PRECIO]]*MaestraLP3[[#This Row],[%MG UMV]],0)</f>
        <v>0</v>
      </c>
      <c r="AC65" s="69">
        <v>3</v>
      </c>
      <c r="AD65" s="64">
        <f>+IFERROR(MaestraLP3[[#This Row],[MARGEN UNITARIO]]/MaestraLP3[[#This Row],[Peso Neto UMV (KG)]],0)</f>
        <v>0</v>
      </c>
      <c r="AE65" s="39" t="s">
        <v>44</v>
      </c>
      <c r="AF65" s="39"/>
      <c r="AG65" s="39">
        <v>1</v>
      </c>
      <c r="AH65" s="109">
        <v>0</v>
      </c>
      <c r="AI65" s="66">
        <v>6.9999999999999993E-2</v>
      </c>
      <c r="AJ65" s="66">
        <v>9.9999999999999992E-2</v>
      </c>
      <c r="AK65" s="39" t="s">
        <v>53</v>
      </c>
      <c r="AL65" s="39" t="s">
        <v>44</v>
      </c>
    </row>
    <row r="66" spans="1:38" x14ac:dyDescent="0.35">
      <c r="A66" s="39" t="s">
        <v>33</v>
      </c>
      <c r="B66" s="39">
        <v>104541950</v>
      </c>
      <c r="C66" s="39" t="str">
        <f>+MaestraLP3[[#This Row],[CÓDIGO]]&amp;MaestraLP3[[#Headers],[-]]&amp;MaestraLP3[[#This Row],[UMV]]</f>
        <v>104541950-1Q</v>
      </c>
      <c r="D66" s="50" t="str">
        <f>+MaestraLP3[[#This Row],[CÓDIGO]]&amp;MaestraLP3[[#Headers],[FS00]]</f>
        <v>104541950FS00</v>
      </c>
      <c r="E66" s="39" t="s">
        <v>34</v>
      </c>
      <c r="F66" s="39" t="s">
        <v>97</v>
      </c>
      <c r="G66" s="39" t="s">
        <v>98</v>
      </c>
      <c r="H66" s="39" t="s">
        <v>99</v>
      </c>
      <c r="I66" s="39" t="s">
        <v>116</v>
      </c>
      <c r="J66" s="49" t="s">
        <v>104</v>
      </c>
      <c r="K66" s="50" t="s">
        <v>50</v>
      </c>
      <c r="L66" s="39" t="str">
        <f>VLOOKUP(MaestraLP3[[#This Row],[UMV]],VALIDACIONES!J:L,3,0)</f>
        <v>Caja 1000 Unidades</v>
      </c>
      <c r="M66" s="39" t="s">
        <v>51</v>
      </c>
      <c r="N66" s="39" t="s">
        <v>78</v>
      </c>
      <c r="O66" s="64">
        <v>31000</v>
      </c>
      <c r="P66" s="39" t="s">
        <v>42</v>
      </c>
      <c r="Q66" s="64">
        <v>36053</v>
      </c>
      <c r="R66" s="66">
        <f>+IFERROR((MaestraLP3[[#This Row],[COSTO ]]/MaestraLP3[[#This Row],[COSTO SEP]]-1),0)</f>
        <v>0</v>
      </c>
      <c r="S66" s="65" t="s">
        <v>43</v>
      </c>
      <c r="T66" s="65" t="s">
        <v>43</v>
      </c>
      <c r="U66" s="64">
        <f>+VLOOKUP(MaestraLP3[[#This Row],[FS00]],'[1]BD MES'!$C:$N,12,0)</f>
        <v>31000</v>
      </c>
      <c r="V66" s="64">
        <v>31000</v>
      </c>
      <c r="W66" s="66">
        <f>+(MaestraLP3[[#This Row],[COSTO ]]-MaestraLP3[[#This Row],[COSTO OCT AL 25-09]])/MaestraLP3[[#This Row],[COSTO OCT AL 25-09]]</f>
        <v>0</v>
      </c>
      <c r="X66" s="67" t="str">
        <f>++IF(P66="HASTA AGOTAR STOCK","HASTA AGOTAR STOCK",IF(MaestraLP3[[#This Row],[PRECIO]]=0,"NO PARA LP",IF(MaestraLP3[[#This Row],[PRECIO SEP]]=0,"INCORPORACIÓN",IF(Z66=0,"MANTIENE",IF(Z66&lt;0,"BAJA",IF(Z66&gt;0,"ALZA",""))))))</f>
        <v>NO PARA LP</v>
      </c>
      <c r="Y66" s="64">
        <v>0</v>
      </c>
      <c r="Z66" s="41" t="str">
        <f>IF(Y66=0,"INDICAR PRECIO VTA",Y66-MaestraLP3[[#This Row],[PRECIO SEP]])</f>
        <v>INDICAR PRECIO VTA</v>
      </c>
      <c r="AA66" s="66" t="str">
        <f t="shared" si="1"/>
        <v>-</v>
      </c>
      <c r="AB66" s="68">
        <f>IFERROR(MaestraLP3[[#This Row],[PRECIO]]*MaestraLP3[[#This Row],[%MG UMV]],0)</f>
        <v>0</v>
      </c>
      <c r="AC66" s="69">
        <v>4</v>
      </c>
      <c r="AD66" s="64">
        <f>+IFERROR(MaestraLP3[[#This Row],[MARGEN UNITARIO]]/MaestraLP3[[#This Row],[Peso Neto UMV (KG)]],0)</f>
        <v>0</v>
      </c>
      <c r="AE66" s="39" t="s">
        <v>44</v>
      </c>
      <c r="AF66" s="39"/>
      <c r="AG66" s="39">
        <v>1</v>
      </c>
      <c r="AH66" s="109">
        <v>0</v>
      </c>
      <c r="AI66" s="66">
        <v>6.9999999999999993E-2</v>
      </c>
      <c r="AJ66" s="66">
        <v>9.9999999999999992E-2</v>
      </c>
      <c r="AK66" s="39" t="s">
        <v>53</v>
      </c>
      <c r="AL66" s="39" t="s">
        <v>44</v>
      </c>
    </row>
    <row r="67" spans="1:38" x14ac:dyDescent="0.35">
      <c r="A67" s="39" t="s">
        <v>33</v>
      </c>
      <c r="B67" s="39">
        <v>104548320</v>
      </c>
      <c r="C67" s="39" t="str">
        <f>+MaestraLP3[[#This Row],[CÓDIGO]]&amp;MaestraLP3[[#Headers],[-]]&amp;MaestraLP3[[#This Row],[UMV]]</f>
        <v>104548320-X00</v>
      </c>
      <c r="D67" s="50" t="str">
        <f>+MaestraLP3[[#This Row],[CÓDIGO]]&amp;MaestraLP3[[#Headers],[FS00]]</f>
        <v>104548320FS00</v>
      </c>
      <c r="E67" s="39" t="s">
        <v>34</v>
      </c>
      <c r="F67" s="39" t="s">
        <v>97</v>
      </c>
      <c r="G67" s="39" t="s">
        <v>98</v>
      </c>
      <c r="H67" s="39" t="s">
        <v>99</v>
      </c>
      <c r="I67" s="39" t="s">
        <v>4331</v>
      </c>
      <c r="J67" s="49" t="s">
        <v>361</v>
      </c>
      <c r="K67" s="50" t="s">
        <v>50</v>
      </c>
      <c r="L67" s="39" t="str">
        <f>VLOOKUP(MaestraLP3[[#This Row],[UMV]],VALIDACIONES!J:L,3,0)</f>
        <v>Caja 300 Unidades</v>
      </c>
      <c r="M67" s="39" t="s">
        <v>51</v>
      </c>
      <c r="N67" s="39" t="s">
        <v>78</v>
      </c>
      <c r="O67" s="64">
        <v>34278</v>
      </c>
      <c r="P67" s="39" t="s">
        <v>4413</v>
      </c>
      <c r="Q67" s="65">
        <v>0</v>
      </c>
      <c r="R67" s="66">
        <f>+IFERROR((MaestraLP3[[#This Row],[COSTO ]]/MaestraLP3[[#This Row],[COSTO SEP]]-1),0)</f>
        <v>-2.2755119901978205E-3</v>
      </c>
      <c r="S67" s="65" t="s">
        <v>43</v>
      </c>
      <c r="T67" s="65" t="s">
        <v>43</v>
      </c>
      <c r="U67" s="64">
        <f>+VLOOKUP(MaestraLP3[[#This Row],[FS00]],'[1]BD MES'!$C:$N,12,0)</f>
        <v>34200</v>
      </c>
      <c r="V67" s="64">
        <v>34200</v>
      </c>
      <c r="W67" s="66">
        <f>+(MaestraLP3[[#This Row],[COSTO ]]-MaestraLP3[[#This Row],[COSTO OCT AL 25-09]])/MaestraLP3[[#This Row],[COSTO OCT AL 25-09]]</f>
        <v>0</v>
      </c>
      <c r="X67" s="67" t="str">
        <f>++IF(P67="HASTA AGOTAR STOCK","HASTA AGOTAR STOCK",IF(MaestraLP3[[#This Row],[PRECIO]]=0,"NO PARA LP",IF(MaestraLP3[[#This Row],[PRECIO SEP]]=0,"INCORPORACIÓN",IF(Z67=0,"MANTIENE",IF(Z67&lt;0,"BAJA",IF(Z67&gt;0,"ALZA",""))))))</f>
        <v>NO PARA LP</v>
      </c>
      <c r="Y67" s="64">
        <v>0</v>
      </c>
      <c r="Z67" s="41" t="str">
        <f>IF(Y67=0,"INDICAR PRECIO VTA",Y67-MaestraLP3[[#This Row],[PRECIO SEP]])</f>
        <v>INDICAR PRECIO VTA</v>
      </c>
      <c r="AA67" s="66" t="str">
        <f t="shared" si="1"/>
        <v>-</v>
      </c>
      <c r="AB67" s="68">
        <f>IFERROR(MaestraLP3[[#This Row],[PRECIO]]*MaestraLP3[[#This Row],[%MG UMV]],0)</f>
        <v>0</v>
      </c>
      <c r="AC67" s="69">
        <v>6</v>
      </c>
      <c r="AD67" s="64">
        <f>+IFERROR(MaestraLP3[[#This Row],[MARGEN UNITARIO]]/MaestraLP3[[#This Row],[Peso Neto UMV (KG)]],0)</f>
        <v>0</v>
      </c>
      <c r="AE67" s="39" t="s">
        <v>44</v>
      </c>
      <c r="AF67" s="39"/>
      <c r="AG67" s="39">
        <v>1</v>
      </c>
      <c r="AH67" s="109">
        <v>0</v>
      </c>
      <c r="AI67" s="66">
        <v>0.05</v>
      </c>
      <c r="AJ67" s="66">
        <v>7.0000000000000007E-2</v>
      </c>
      <c r="AK67" s="39"/>
      <c r="AL67" s="39" t="s">
        <v>44</v>
      </c>
    </row>
    <row r="68" spans="1:38" x14ac:dyDescent="0.35">
      <c r="A68" s="39" t="s">
        <v>33</v>
      </c>
      <c r="B68" s="39">
        <v>104548350</v>
      </c>
      <c r="C68" s="39" t="str">
        <f>+MaestraLP3[[#This Row],[CÓDIGO]]&amp;MaestraLP3[[#Headers],[-]]&amp;MaestraLP3[[#This Row],[UMV]]</f>
        <v>104548350-X00</v>
      </c>
      <c r="D68" s="50" t="str">
        <f>+MaestraLP3[[#This Row],[CÓDIGO]]&amp;MaestraLP3[[#Headers],[FS00]]</f>
        <v>104548350FS00</v>
      </c>
      <c r="E68" s="39" t="s">
        <v>34</v>
      </c>
      <c r="F68" s="39" t="s">
        <v>97</v>
      </c>
      <c r="G68" s="39" t="s">
        <v>98</v>
      </c>
      <c r="H68" s="39" t="s">
        <v>99</v>
      </c>
      <c r="I68" s="39" t="s">
        <v>4332</v>
      </c>
      <c r="J68" s="49" t="s">
        <v>361</v>
      </c>
      <c r="K68" s="50" t="s">
        <v>50</v>
      </c>
      <c r="L68" s="39" t="str">
        <f>VLOOKUP(MaestraLP3[[#This Row],[UMV]],VALIDACIONES!J:L,3,0)</f>
        <v>Caja 300 Unidades</v>
      </c>
      <c r="M68" s="39" t="s">
        <v>51</v>
      </c>
      <c r="N68" s="39" t="s">
        <v>78</v>
      </c>
      <c r="O68" s="64">
        <v>22902</v>
      </c>
      <c r="P68" s="39" t="s">
        <v>4413</v>
      </c>
      <c r="Q68" s="65">
        <v>0</v>
      </c>
      <c r="R68" s="66">
        <f>+IFERROR((MaestraLP3[[#This Row],[COSTO ]]/MaestraLP3[[#This Row],[COSTO SEP]]-1),0)</f>
        <v>-4.4537594969871197E-3</v>
      </c>
      <c r="S68" s="65" t="s">
        <v>43</v>
      </c>
      <c r="T68" s="65" t="s">
        <v>43</v>
      </c>
      <c r="U68" s="64">
        <f>+VLOOKUP(MaestraLP3[[#This Row],[FS00]],'[1]BD MES'!$C:$N,12,0)</f>
        <v>22800</v>
      </c>
      <c r="V68" s="64">
        <v>22800</v>
      </c>
      <c r="W68" s="66">
        <f>+(MaestraLP3[[#This Row],[COSTO ]]-MaestraLP3[[#This Row],[COSTO OCT AL 25-09]])/MaestraLP3[[#This Row],[COSTO OCT AL 25-09]]</f>
        <v>0</v>
      </c>
      <c r="X68" s="67" t="str">
        <f>++IF(P68="HASTA AGOTAR STOCK","HASTA AGOTAR STOCK",IF(MaestraLP3[[#This Row],[PRECIO]]=0,"NO PARA LP",IF(MaestraLP3[[#This Row],[PRECIO SEP]]=0,"INCORPORACIÓN",IF(Z68=0,"MANTIENE",IF(Z68&lt;0,"BAJA",IF(Z68&gt;0,"ALZA",""))))))</f>
        <v>NO PARA LP</v>
      </c>
      <c r="Y68" s="64">
        <v>0</v>
      </c>
      <c r="Z68" s="41" t="str">
        <f>IF(Y68=0,"INDICAR PRECIO VTA",Y68-MaestraLP3[[#This Row],[PRECIO SEP]])</f>
        <v>INDICAR PRECIO VTA</v>
      </c>
      <c r="AA68" s="66" t="str">
        <f t="shared" si="1"/>
        <v>-</v>
      </c>
      <c r="AB68" s="68">
        <f>IFERROR(MaestraLP3[[#This Row],[PRECIO]]*MaestraLP3[[#This Row],[%MG UMV]],0)</f>
        <v>0</v>
      </c>
      <c r="AC68" s="69">
        <v>6</v>
      </c>
      <c r="AD68" s="64">
        <f>+IFERROR(MaestraLP3[[#This Row],[MARGEN UNITARIO]]/MaestraLP3[[#This Row],[Peso Neto UMV (KG)]],0)</f>
        <v>0</v>
      </c>
      <c r="AE68" s="39" t="s">
        <v>44</v>
      </c>
      <c r="AF68" s="39"/>
      <c r="AG68" s="39">
        <v>1</v>
      </c>
      <c r="AH68" s="109">
        <v>0</v>
      </c>
      <c r="AI68" s="66">
        <v>0.05</v>
      </c>
      <c r="AJ68" s="66">
        <v>7.0000000000000007E-2</v>
      </c>
      <c r="AK68" s="39"/>
      <c r="AL68" s="39" t="s">
        <v>44</v>
      </c>
    </row>
    <row r="69" spans="1:38" x14ac:dyDescent="0.35">
      <c r="A69" s="39" t="s">
        <v>33</v>
      </c>
      <c r="B69" s="39">
        <v>104548360</v>
      </c>
      <c r="C69" s="39" t="str">
        <f>+MaestraLP3[[#This Row],[CÓDIGO]]&amp;MaestraLP3[[#Headers],[-]]&amp;MaestraLP3[[#This Row],[UMV]]</f>
        <v>104548360-1Q</v>
      </c>
      <c r="D69" s="50" t="str">
        <f>+MaestraLP3[[#This Row],[CÓDIGO]]&amp;MaestraLP3[[#Headers],[FS00]]</f>
        <v>104548360FS00</v>
      </c>
      <c r="E69" s="39" t="s">
        <v>34</v>
      </c>
      <c r="F69" s="39" t="s">
        <v>97</v>
      </c>
      <c r="G69" s="39" t="s">
        <v>98</v>
      </c>
      <c r="H69" s="39" t="s">
        <v>99</v>
      </c>
      <c r="I69" s="39" t="s">
        <v>4344</v>
      </c>
      <c r="J69" s="49" t="s">
        <v>104</v>
      </c>
      <c r="K69" s="50" t="s">
        <v>50</v>
      </c>
      <c r="L69" s="39" t="str">
        <f>VLOOKUP(MaestraLP3[[#This Row],[UMV]],VALIDACIONES!J:L,3,0)</f>
        <v>Caja 1000 Unidades</v>
      </c>
      <c r="M69" s="39" t="s">
        <v>51</v>
      </c>
      <c r="N69" s="39" t="s">
        <v>78</v>
      </c>
      <c r="O69" s="64">
        <v>23140</v>
      </c>
      <c r="P69" s="39" t="s">
        <v>4413</v>
      </c>
      <c r="Q69" s="65">
        <v>0</v>
      </c>
      <c r="R69" s="66">
        <f>+IFERROR((MaestraLP3[[#This Row],[COSTO ]]/MaestraLP3[[#This Row],[COSTO SEP]]-1),0)</f>
        <v>-6.0501296456352271E-3</v>
      </c>
      <c r="S69" s="65" t="s">
        <v>43</v>
      </c>
      <c r="T69" s="65" t="s">
        <v>43</v>
      </c>
      <c r="U69" s="64">
        <f>+VLOOKUP(MaestraLP3[[#This Row],[FS00]],'[1]BD MES'!$C:$N,12,0)</f>
        <v>23000</v>
      </c>
      <c r="V69" s="64">
        <v>23000</v>
      </c>
      <c r="W69" s="66">
        <f>+(MaestraLP3[[#This Row],[COSTO ]]-MaestraLP3[[#This Row],[COSTO OCT AL 25-09]])/MaestraLP3[[#This Row],[COSTO OCT AL 25-09]]</f>
        <v>0</v>
      </c>
      <c r="X69" s="67" t="str">
        <f>++IF(P69="HASTA AGOTAR STOCK","HASTA AGOTAR STOCK",IF(MaestraLP3[[#This Row],[PRECIO]]=0,"NO PARA LP",IF(MaestraLP3[[#This Row],[PRECIO SEP]]=0,"INCORPORACIÓN",IF(Z69=0,"MANTIENE",IF(Z69&lt;0,"BAJA",IF(Z69&gt;0,"ALZA",""))))))</f>
        <v>NO PARA LP</v>
      </c>
      <c r="Y69" s="64">
        <v>0</v>
      </c>
      <c r="Z69" s="41" t="str">
        <f>IF(Y69=0,"INDICAR PRECIO VTA",Y69-MaestraLP3[[#This Row],[PRECIO SEP]])</f>
        <v>INDICAR PRECIO VTA</v>
      </c>
      <c r="AA69" s="66" t="str">
        <f t="shared" si="1"/>
        <v>-</v>
      </c>
      <c r="AB69" s="68">
        <f>IFERROR(MaestraLP3[[#This Row],[PRECIO]]*MaestraLP3[[#This Row],[%MG UMV]],0)</f>
        <v>0</v>
      </c>
      <c r="AC69" s="69">
        <v>2</v>
      </c>
      <c r="AD69" s="64">
        <f>+IFERROR(MaestraLP3[[#This Row],[MARGEN UNITARIO]]/MaestraLP3[[#This Row],[Peso Neto UMV (KG)]],0)</f>
        <v>0</v>
      </c>
      <c r="AE69" s="39" t="s">
        <v>44</v>
      </c>
      <c r="AF69" s="39"/>
      <c r="AG69" s="39">
        <v>1</v>
      </c>
      <c r="AH69" s="109">
        <v>0</v>
      </c>
      <c r="AI69" s="66">
        <v>0.05</v>
      </c>
      <c r="AJ69" s="66">
        <v>7.0000000000000007E-2</v>
      </c>
      <c r="AK69" s="39"/>
      <c r="AL69" s="39" t="s">
        <v>44</v>
      </c>
    </row>
    <row r="70" spans="1:38" x14ac:dyDescent="0.35">
      <c r="A70" s="39" t="s">
        <v>33</v>
      </c>
      <c r="B70" s="39">
        <v>104548370</v>
      </c>
      <c r="C70" s="39" t="str">
        <f>+MaestraLP3[[#This Row],[CÓDIGO]]&amp;MaestraLP3[[#Headers],[-]]&amp;MaestraLP3[[#This Row],[UMV]]</f>
        <v>104548370-1Q</v>
      </c>
      <c r="D70" s="50" t="str">
        <f>+MaestraLP3[[#This Row],[CÓDIGO]]&amp;MaestraLP3[[#Headers],[FS00]]</f>
        <v>104548370FS00</v>
      </c>
      <c r="E70" s="39" t="s">
        <v>34</v>
      </c>
      <c r="F70" s="39" t="s">
        <v>97</v>
      </c>
      <c r="G70" s="39" t="s">
        <v>98</v>
      </c>
      <c r="H70" s="39" t="s">
        <v>99</v>
      </c>
      <c r="I70" s="39" t="s">
        <v>4347</v>
      </c>
      <c r="J70" s="49" t="s">
        <v>104</v>
      </c>
      <c r="K70" s="50" t="s">
        <v>50</v>
      </c>
      <c r="L70" s="39" t="str">
        <f>VLOOKUP(MaestraLP3[[#This Row],[UMV]],VALIDACIONES!J:L,3,0)</f>
        <v>Caja 1000 Unidades</v>
      </c>
      <c r="M70" s="39" t="s">
        <v>51</v>
      </c>
      <c r="N70" s="39" t="s">
        <v>78</v>
      </c>
      <c r="O70" s="64">
        <v>17590</v>
      </c>
      <c r="P70" s="39" t="s">
        <v>4413</v>
      </c>
      <c r="Q70" s="65">
        <v>0</v>
      </c>
      <c r="R70" s="66">
        <f>+IFERROR((MaestraLP3[[#This Row],[COSTO ]]/MaestraLP3[[#This Row],[COSTO SEP]]-1),0)</f>
        <v>2.3308698123934102E-2</v>
      </c>
      <c r="S70" s="65" t="s">
        <v>43</v>
      </c>
      <c r="T70" s="65" t="s">
        <v>43</v>
      </c>
      <c r="U70" s="64">
        <f>+VLOOKUP(MaestraLP3[[#This Row],[FS00]],'[1]BD MES'!$C:$N,12,0)</f>
        <v>18000</v>
      </c>
      <c r="V70" s="64">
        <v>18000</v>
      </c>
      <c r="W70" s="66">
        <f>+(MaestraLP3[[#This Row],[COSTO ]]-MaestraLP3[[#This Row],[COSTO OCT AL 25-09]])/MaestraLP3[[#This Row],[COSTO OCT AL 25-09]]</f>
        <v>0</v>
      </c>
      <c r="X70" s="67" t="str">
        <f>++IF(P70="HASTA AGOTAR STOCK","HASTA AGOTAR STOCK",IF(MaestraLP3[[#This Row],[PRECIO]]=0,"NO PARA LP",IF(MaestraLP3[[#This Row],[PRECIO SEP]]=0,"INCORPORACIÓN",IF(Z70=0,"MANTIENE",IF(Z70&lt;0,"BAJA",IF(Z70&gt;0,"ALZA",""))))))</f>
        <v>NO PARA LP</v>
      </c>
      <c r="Y70" s="64">
        <v>0</v>
      </c>
      <c r="Z70" s="41" t="str">
        <f>IF(Y70=0,"INDICAR PRECIO VTA",Y70-MaestraLP3[[#This Row],[PRECIO SEP]])</f>
        <v>INDICAR PRECIO VTA</v>
      </c>
      <c r="AA70" s="66" t="str">
        <f t="shared" si="1"/>
        <v>-</v>
      </c>
      <c r="AB70" s="68">
        <f>IFERROR(MaestraLP3[[#This Row],[PRECIO]]*MaestraLP3[[#This Row],[%MG UMV]],0)</f>
        <v>0</v>
      </c>
      <c r="AC70" s="69">
        <v>2</v>
      </c>
      <c r="AD70" s="64">
        <f>+IFERROR(MaestraLP3[[#This Row],[MARGEN UNITARIO]]/MaestraLP3[[#This Row],[Peso Neto UMV (KG)]],0)</f>
        <v>0</v>
      </c>
      <c r="AE70" s="39" t="s">
        <v>44</v>
      </c>
      <c r="AF70" s="39"/>
      <c r="AG70" s="39">
        <v>1</v>
      </c>
      <c r="AH70" s="109">
        <v>0</v>
      </c>
      <c r="AI70" s="66">
        <v>0.05</v>
      </c>
      <c r="AJ70" s="66">
        <v>7.0000000000000007E-2</v>
      </c>
      <c r="AK70" s="39"/>
      <c r="AL70" s="39" t="s">
        <v>44</v>
      </c>
    </row>
    <row r="71" spans="1:38" x14ac:dyDescent="0.35">
      <c r="A71" s="39" t="s">
        <v>33</v>
      </c>
      <c r="B71" s="39">
        <v>104548380</v>
      </c>
      <c r="C71" s="39" t="str">
        <f>+MaestraLP3[[#This Row],[CÓDIGO]]&amp;MaestraLP3[[#Headers],[-]]&amp;MaestraLP3[[#This Row],[UMV]]</f>
        <v>104548380-V00</v>
      </c>
      <c r="D71" s="50" t="str">
        <f>+MaestraLP3[[#This Row],[CÓDIGO]]&amp;MaestraLP3[[#Headers],[FS00]]</f>
        <v>104548380FS00</v>
      </c>
      <c r="E71" s="39" t="s">
        <v>34</v>
      </c>
      <c r="F71" s="39" t="s">
        <v>97</v>
      </c>
      <c r="G71" s="39" t="s">
        <v>98</v>
      </c>
      <c r="H71" s="39" t="s">
        <v>99</v>
      </c>
      <c r="I71" s="39" t="s">
        <v>4390</v>
      </c>
      <c r="J71" s="49" t="s">
        <v>106</v>
      </c>
      <c r="K71" s="50" t="s">
        <v>50</v>
      </c>
      <c r="L71" s="39" t="str">
        <f>VLOOKUP(MaestraLP3[[#This Row],[UMV]],VALIDACIONES!J:L,3,0)</f>
        <v>Caja 500 Unidades</v>
      </c>
      <c r="M71" s="39" t="s">
        <v>51</v>
      </c>
      <c r="N71" s="39" t="s">
        <v>78</v>
      </c>
      <c r="O71" s="64">
        <v>30065</v>
      </c>
      <c r="P71" s="39" t="s">
        <v>4413</v>
      </c>
      <c r="Q71" s="65">
        <v>0</v>
      </c>
      <c r="R71" s="66">
        <f>+IFERROR((MaestraLP3[[#This Row],[COSTO ]]/MaestraLP3[[#This Row],[COSTO SEP]]-1),0)</f>
        <v>-2.1619823715283149E-3</v>
      </c>
      <c r="S71" s="65" t="s">
        <v>43</v>
      </c>
      <c r="T71" s="65" t="s">
        <v>43</v>
      </c>
      <c r="U71" s="64">
        <f>+VLOOKUP(MaestraLP3[[#This Row],[FS00]],'[1]BD MES'!$C:$N,12,0)</f>
        <v>30000</v>
      </c>
      <c r="V71" s="64">
        <v>30000</v>
      </c>
      <c r="W71" s="66">
        <f>+(MaestraLP3[[#This Row],[COSTO ]]-MaestraLP3[[#This Row],[COSTO OCT AL 25-09]])/MaestraLP3[[#This Row],[COSTO OCT AL 25-09]]</f>
        <v>0</v>
      </c>
      <c r="X71" s="67" t="str">
        <f>++IF(P71="HASTA AGOTAR STOCK","HASTA AGOTAR STOCK",IF(MaestraLP3[[#This Row],[PRECIO]]=0,"NO PARA LP",IF(MaestraLP3[[#This Row],[PRECIO SEP]]=0,"INCORPORACIÓN",IF(Z71=0,"MANTIENE",IF(Z71&lt;0,"BAJA",IF(Z71&gt;0,"ALZA",""))))))</f>
        <v>NO PARA LP</v>
      </c>
      <c r="Y71" s="64">
        <v>0</v>
      </c>
      <c r="Z71" s="41" t="str">
        <f>IF(Y71=0,"INDICAR PRECIO VTA",Y71-MaestraLP3[[#This Row],[PRECIO SEP]])</f>
        <v>INDICAR PRECIO VTA</v>
      </c>
      <c r="AA71" s="66" t="str">
        <f t="shared" si="1"/>
        <v>-</v>
      </c>
      <c r="AB71" s="68">
        <f>IFERROR(MaestraLP3[[#This Row],[PRECIO]]*MaestraLP3[[#This Row],[%MG UMV]],0)</f>
        <v>0</v>
      </c>
      <c r="AC71" s="69">
        <v>5</v>
      </c>
      <c r="AD71" s="64">
        <f>+IFERROR(MaestraLP3[[#This Row],[MARGEN UNITARIO]]/MaestraLP3[[#This Row],[Peso Neto UMV (KG)]],0)</f>
        <v>0</v>
      </c>
      <c r="AE71" s="39" t="s">
        <v>44</v>
      </c>
      <c r="AF71" s="39"/>
      <c r="AG71" s="39">
        <v>1</v>
      </c>
      <c r="AH71" s="109">
        <v>0</v>
      </c>
      <c r="AI71" s="66">
        <v>0.05</v>
      </c>
      <c r="AJ71" s="66">
        <v>7.0000000000000007E-2</v>
      </c>
      <c r="AK71" s="39"/>
      <c r="AL71" s="39" t="s">
        <v>44</v>
      </c>
    </row>
    <row r="72" spans="1:38" x14ac:dyDescent="0.35">
      <c r="A72" s="39" t="s">
        <v>33</v>
      </c>
      <c r="B72" s="39">
        <v>104541910</v>
      </c>
      <c r="C72" s="39" t="str">
        <f>+MaestraLP3[[#This Row],[CÓDIGO]]&amp;MaestraLP3[[#Headers],[-]]&amp;MaestraLP3[[#This Row],[UMV]]</f>
        <v>104541910-1Q</v>
      </c>
      <c r="D72" s="50" t="str">
        <f>+MaestraLP3[[#This Row],[CÓDIGO]]&amp;MaestraLP3[[#Headers],[FS00]]</f>
        <v>104541910FS00</v>
      </c>
      <c r="E72" s="39" t="s">
        <v>34</v>
      </c>
      <c r="F72" s="39" t="s">
        <v>97</v>
      </c>
      <c r="G72" s="39" t="s">
        <v>98</v>
      </c>
      <c r="H72" s="39" t="s">
        <v>99</v>
      </c>
      <c r="I72" s="39" t="s">
        <v>103</v>
      </c>
      <c r="J72" s="49" t="s">
        <v>104</v>
      </c>
      <c r="K72" s="50" t="s">
        <v>50</v>
      </c>
      <c r="L72" s="39" t="str">
        <f>VLOOKUP(MaestraLP3[[#This Row],[UMV]],VALIDACIONES!J:L,3,0)</f>
        <v>Caja 1000 Unidades</v>
      </c>
      <c r="M72" s="39" t="s">
        <v>51</v>
      </c>
      <c r="N72" s="39" t="s">
        <v>78</v>
      </c>
      <c r="O72" s="64">
        <v>60000</v>
      </c>
      <c r="P72" s="39" t="s">
        <v>42</v>
      </c>
      <c r="Q72" s="64">
        <v>71250</v>
      </c>
      <c r="R72" s="66">
        <f>+IFERROR((MaestraLP3[[#This Row],[COSTO ]]/MaestraLP3[[#This Row],[COSTO SEP]]-1),0)</f>
        <v>0</v>
      </c>
      <c r="S72" s="65" t="s">
        <v>43</v>
      </c>
      <c r="T72" s="65" t="s">
        <v>43</v>
      </c>
      <c r="U72" s="64">
        <f>+VLOOKUP(MaestraLP3[[#This Row],[FS00]],'[1]BD MES'!$C:$N,12,0)</f>
        <v>60000</v>
      </c>
      <c r="V72" s="64">
        <v>60000</v>
      </c>
      <c r="W72" s="66">
        <f>+(MaestraLP3[[#This Row],[COSTO ]]-MaestraLP3[[#This Row],[COSTO OCT AL 25-09]])/MaestraLP3[[#This Row],[COSTO OCT AL 25-09]]</f>
        <v>0</v>
      </c>
      <c r="X72" s="67" t="str">
        <f>++IF(P72="HASTA AGOTAR STOCK","HASTA AGOTAR STOCK",IF(MaestraLP3[[#This Row],[PRECIO]]=0,"NO PARA LP",IF(MaestraLP3[[#This Row],[PRECIO SEP]]=0,"INCORPORACIÓN",IF(Z72=0,"MANTIENE",IF(Z72&lt;0,"BAJA",IF(Z72&gt;0,"ALZA",""))))))</f>
        <v>NO PARA LP</v>
      </c>
      <c r="Y72" s="64">
        <v>0</v>
      </c>
      <c r="Z72" s="41" t="str">
        <f>IF(Y72=0,"INDICAR PRECIO VTA",Y72-MaestraLP3[[#This Row],[PRECIO SEP]])</f>
        <v>INDICAR PRECIO VTA</v>
      </c>
      <c r="AA72" s="66" t="str">
        <f t="shared" si="1"/>
        <v>-</v>
      </c>
      <c r="AB72" s="68">
        <f>IFERROR(MaestraLP3[[#This Row],[PRECIO]]*MaestraLP3[[#This Row],[%MG UMV]],0)</f>
        <v>0</v>
      </c>
      <c r="AC72" s="69">
        <v>14</v>
      </c>
      <c r="AD72" s="64">
        <f>+IFERROR(MaestraLP3[[#This Row],[MARGEN UNITARIO]]/MaestraLP3[[#This Row],[Peso Neto UMV (KG)]],0)</f>
        <v>0</v>
      </c>
      <c r="AE72" s="39" t="s">
        <v>44</v>
      </c>
      <c r="AF72" s="39"/>
      <c r="AG72" s="39">
        <v>1</v>
      </c>
      <c r="AH72" s="109">
        <v>0</v>
      </c>
      <c r="AI72" s="66">
        <v>0</v>
      </c>
      <c r="AJ72" s="66">
        <v>0</v>
      </c>
      <c r="AK72" s="39" t="s">
        <v>53</v>
      </c>
      <c r="AL72" s="39" t="s">
        <v>44</v>
      </c>
    </row>
    <row r="73" spans="1:38" x14ac:dyDescent="0.35">
      <c r="A73" s="39" t="s">
        <v>33</v>
      </c>
      <c r="B73" s="39">
        <v>104541920</v>
      </c>
      <c r="C73" s="39" t="str">
        <f>+MaestraLP3[[#This Row],[CÓDIGO]]&amp;MaestraLP3[[#Headers],[-]]&amp;MaestraLP3[[#This Row],[UMV]]</f>
        <v>104541920-V00</v>
      </c>
      <c r="D73" s="50" t="str">
        <f>+MaestraLP3[[#This Row],[CÓDIGO]]&amp;MaestraLP3[[#Headers],[FS00]]</f>
        <v>104541920FS00</v>
      </c>
      <c r="E73" s="39" t="s">
        <v>34</v>
      </c>
      <c r="F73" s="39" t="s">
        <v>97</v>
      </c>
      <c r="G73" s="39" t="s">
        <v>98</v>
      </c>
      <c r="H73" s="39" t="s">
        <v>99</v>
      </c>
      <c r="I73" s="39" t="s">
        <v>105</v>
      </c>
      <c r="J73" s="49" t="s">
        <v>106</v>
      </c>
      <c r="K73" s="50" t="s">
        <v>50</v>
      </c>
      <c r="L73" s="39" t="str">
        <f>VLOOKUP(MaestraLP3[[#This Row],[UMV]],VALIDACIONES!J:L,3,0)</f>
        <v>Caja 500 Unidades</v>
      </c>
      <c r="M73" s="39" t="s">
        <v>51</v>
      </c>
      <c r="N73" s="39" t="s">
        <v>78</v>
      </c>
      <c r="O73" s="64">
        <v>52500</v>
      </c>
      <c r="P73" s="39" t="s">
        <v>42</v>
      </c>
      <c r="Q73" s="64">
        <v>60534</v>
      </c>
      <c r="R73" s="66">
        <f>+IFERROR((MaestraLP3[[#This Row],[COSTO ]]/MaestraLP3[[#This Row],[COSTO SEP]]-1),0)</f>
        <v>0</v>
      </c>
      <c r="S73" s="65" t="s">
        <v>43</v>
      </c>
      <c r="T73" s="65" t="s">
        <v>43</v>
      </c>
      <c r="U73" s="64">
        <f>+VLOOKUP(MaestraLP3[[#This Row],[FS00]],'[1]BD MES'!$C:$N,12,0)</f>
        <v>52500</v>
      </c>
      <c r="V73" s="64">
        <v>52500</v>
      </c>
      <c r="W73" s="66">
        <f>+(MaestraLP3[[#This Row],[COSTO ]]-MaestraLP3[[#This Row],[COSTO OCT AL 25-09]])/MaestraLP3[[#This Row],[COSTO OCT AL 25-09]]</f>
        <v>0</v>
      </c>
      <c r="X73" s="67" t="str">
        <f>++IF(P73="HASTA AGOTAR STOCK","HASTA AGOTAR STOCK",IF(MaestraLP3[[#This Row],[PRECIO]]=0,"NO PARA LP",IF(MaestraLP3[[#This Row],[PRECIO SEP]]=0,"INCORPORACIÓN",IF(Z73=0,"MANTIENE",IF(Z73&lt;0,"BAJA",IF(Z73&gt;0,"ALZA",""))))))</f>
        <v>NO PARA LP</v>
      </c>
      <c r="Y73" s="64">
        <v>0</v>
      </c>
      <c r="Z73" s="41" t="str">
        <f>IF(Y73=0,"INDICAR PRECIO VTA",Y73-MaestraLP3[[#This Row],[PRECIO SEP]])</f>
        <v>INDICAR PRECIO VTA</v>
      </c>
      <c r="AA73" s="66" t="str">
        <f t="shared" si="1"/>
        <v>-</v>
      </c>
      <c r="AB73" s="68">
        <f>IFERROR(MaestraLP3[[#This Row],[PRECIO]]*MaestraLP3[[#This Row],[%MG UMV]],0)</f>
        <v>0</v>
      </c>
      <c r="AC73" s="69">
        <v>8.5</v>
      </c>
      <c r="AD73" s="64">
        <f>+IFERROR(MaestraLP3[[#This Row],[MARGEN UNITARIO]]/MaestraLP3[[#This Row],[Peso Neto UMV (KG)]],0)</f>
        <v>0</v>
      </c>
      <c r="AE73" s="39" t="s">
        <v>44</v>
      </c>
      <c r="AF73" s="39"/>
      <c r="AG73" s="39">
        <v>1</v>
      </c>
      <c r="AH73" s="109">
        <v>0</v>
      </c>
      <c r="AI73" s="66">
        <v>0</v>
      </c>
      <c r="AJ73" s="66">
        <v>0</v>
      </c>
      <c r="AK73" s="39" t="s">
        <v>53</v>
      </c>
      <c r="AL73" s="39" t="s">
        <v>44</v>
      </c>
    </row>
    <row r="74" spans="1:38" x14ac:dyDescent="0.35">
      <c r="A74" s="39" t="s">
        <v>33</v>
      </c>
      <c r="B74" s="39">
        <v>104541900</v>
      </c>
      <c r="C74" s="39" t="str">
        <f>+MaestraLP3[[#This Row],[CÓDIGO]]&amp;MaestraLP3[[#Headers],[-]]&amp;MaestraLP3[[#This Row],[UMV]]</f>
        <v>104541900-1Q</v>
      </c>
      <c r="D74" s="50" t="str">
        <f>+MaestraLP3[[#This Row],[CÓDIGO]]&amp;MaestraLP3[[#Headers],[FS00]]</f>
        <v>104541900FS00</v>
      </c>
      <c r="E74" s="39" t="s">
        <v>34</v>
      </c>
      <c r="F74" s="39" t="s">
        <v>97</v>
      </c>
      <c r="G74" s="39" t="s">
        <v>98</v>
      </c>
      <c r="H74" s="39" t="s">
        <v>99</v>
      </c>
      <c r="I74" s="39" t="s">
        <v>107</v>
      </c>
      <c r="J74" s="49" t="s">
        <v>104</v>
      </c>
      <c r="K74" s="50" t="s">
        <v>50</v>
      </c>
      <c r="L74" s="39" t="str">
        <f>VLOOKUP(MaestraLP3[[#This Row],[UMV]],VALIDACIONES!J:L,3,0)</f>
        <v>Caja 1000 Unidades</v>
      </c>
      <c r="M74" s="39" t="s">
        <v>51</v>
      </c>
      <c r="N74" s="39" t="s">
        <v>78</v>
      </c>
      <c r="O74" s="64">
        <v>62000</v>
      </c>
      <c r="P74" s="39" t="s">
        <v>42</v>
      </c>
      <c r="Q74" s="64">
        <v>71013</v>
      </c>
      <c r="R74" s="66">
        <f>+IFERROR((MaestraLP3[[#This Row],[COSTO ]]/MaestraLP3[[#This Row],[COSTO SEP]]-1),0)</f>
        <v>0</v>
      </c>
      <c r="S74" s="65" t="s">
        <v>43</v>
      </c>
      <c r="T74" s="65" t="s">
        <v>43</v>
      </c>
      <c r="U74" s="64">
        <f>+VLOOKUP(MaestraLP3[[#This Row],[FS00]],'[1]BD MES'!$C:$N,12,0)</f>
        <v>62000</v>
      </c>
      <c r="V74" s="64">
        <v>62000</v>
      </c>
      <c r="W74" s="66">
        <f>+(MaestraLP3[[#This Row],[COSTO ]]-MaestraLP3[[#This Row],[COSTO OCT AL 25-09]])/MaestraLP3[[#This Row],[COSTO OCT AL 25-09]]</f>
        <v>0</v>
      </c>
      <c r="X74" s="67" t="str">
        <f>++IF(P74="HASTA AGOTAR STOCK","HASTA AGOTAR STOCK",IF(MaestraLP3[[#This Row],[PRECIO]]=0,"NO PARA LP",IF(MaestraLP3[[#This Row],[PRECIO SEP]]=0,"INCORPORACIÓN",IF(Z74=0,"MANTIENE",IF(Z74&lt;0,"BAJA",IF(Z74&gt;0,"ALZA",""))))))</f>
        <v>NO PARA LP</v>
      </c>
      <c r="Y74" s="64">
        <v>0</v>
      </c>
      <c r="Z74" s="41" t="str">
        <f>IF(Y74=0,"INDICAR PRECIO VTA",Y74-MaestraLP3[[#This Row],[PRECIO SEP]])</f>
        <v>INDICAR PRECIO VTA</v>
      </c>
      <c r="AA74" s="66" t="str">
        <f t="shared" si="1"/>
        <v>-</v>
      </c>
      <c r="AB74" s="68">
        <f>IFERROR(MaestraLP3[[#This Row],[PRECIO]]*MaestraLP3[[#This Row],[%MG UMV]],0)</f>
        <v>0</v>
      </c>
      <c r="AC74" s="69">
        <v>10</v>
      </c>
      <c r="AD74" s="64">
        <f>+IFERROR(MaestraLP3[[#This Row],[MARGEN UNITARIO]]/MaestraLP3[[#This Row],[Peso Neto UMV (KG)]],0)</f>
        <v>0</v>
      </c>
      <c r="AE74" s="39" t="s">
        <v>44</v>
      </c>
      <c r="AF74" s="39"/>
      <c r="AG74" s="39">
        <v>1</v>
      </c>
      <c r="AH74" s="109">
        <v>0</v>
      </c>
      <c r="AI74" s="66">
        <v>0</v>
      </c>
      <c r="AJ74" s="66">
        <v>0</v>
      </c>
      <c r="AK74" s="39" t="s">
        <v>53</v>
      </c>
      <c r="AL74" s="39" t="s">
        <v>44</v>
      </c>
    </row>
    <row r="75" spans="1:38" x14ac:dyDescent="0.35">
      <c r="A75" s="39" t="s">
        <v>33</v>
      </c>
      <c r="B75" s="39">
        <v>104542540</v>
      </c>
      <c r="C75" s="39" t="str">
        <f>+MaestraLP3[[#This Row],[CÓDIGO]]&amp;MaestraLP3[[#Headers],[-]]&amp;MaestraLP3[[#This Row],[UMV]]</f>
        <v>104542540-1Q</v>
      </c>
      <c r="D75" s="50" t="str">
        <f>+MaestraLP3[[#This Row],[CÓDIGO]]&amp;MaestraLP3[[#Headers],[FS00]]</f>
        <v>104542540FS00</v>
      </c>
      <c r="E75" s="39" t="s">
        <v>34</v>
      </c>
      <c r="F75" s="39" t="s">
        <v>97</v>
      </c>
      <c r="G75" s="39" t="s">
        <v>98</v>
      </c>
      <c r="H75" s="39" t="s">
        <v>99</v>
      </c>
      <c r="I75" s="39" t="s">
        <v>108</v>
      </c>
      <c r="J75" s="49" t="s">
        <v>104</v>
      </c>
      <c r="K75" s="50" t="s">
        <v>50</v>
      </c>
      <c r="L75" s="39" t="str">
        <f>VLOOKUP(MaestraLP3[[#This Row],[UMV]],VALIDACIONES!J:L,3,0)</f>
        <v>Caja 1000 Unidades</v>
      </c>
      <c r="M75" s="39" t="s">
        <v>51</v>
      </c>
      <c r="N75" s="39" t="s">
        <v>78</v>
      </c>
      <c r="O75" s="64">
        <v>44000</v>
      </c>
      <c r="P75" s="39" t="s">
        <v>42</v>
      </c>
      <c r="Q75" s="64">
        <v>51230</v>
      </c>
      <c r="R75" s="66">
        <f>+IFERROR((MaestraLP3[[#This Row],[COSTO ]]/MaestraLP3[[#This Row],[COSTO SEP]]-1),0)</f>
        <v>0</v>
      </c>
      <c r="S75" s="65" t="s">
        <v>43</v>
      </c>
      <c r="T75" s="65" t="s">
        <v>43</v>
      </c>
      <c r="U75" s="64">
        <f>+VLOOKUP(MaestraLP3[[#This Row],[FS00]],'[1]BD MES'!$C:$N,12,0)</f>
        <v>44000</v>
      </c>
      <c r="V75" s="64">
        <v>44000</v>
      </c>
      <c r="W75" s="66">
        <f>+(MaestraLP3[[#This Row],[COSTO ]]-MaestraLP3[[#This Row],[COSTO OCT AL 25-09]])/MaestraLP3[[#This Row],[COSTO OCT AL 25-09]]</f>
        <v>0</v>
      </c>
      <c r="X75" s="67" t="str">
        <f>++IF(P75="HASTA AGOTAR STOCK","HASTA AGOTAR STOCK",IF(MaestraLP3[[#This Row],[PRECIO]]=0,"NO PARA LP",IF(MaestraLP3[[#This Row],[PRECIO SEP]]=0,"INCORPORACIÓN",IF(Z75=0,"MANTIENE",IF(Z75&lt;0,"BAJA",IF(Z75&gt;0,"ALZA",""))))))</f>
        <v>NO PARA LP</v>
      </c>
      <c r="Y75" s="64">
        <v>0</v>
      </c>
      <c r="Z75" s="41" t="str">
        <f>IF(Y75=0,"INDICAR PRECIO VTA",Y75-MaestraLP3[[#This Row],[PRECIO SEP]])</f>
        <v>INDICAR PRECIO VTA</v>
      </c>
      <c r="AA75" s="66" t="str">
        <f t="shared" si="1"/>
        <v>-</v>
      </c>
      <c r="AB75" s="68">
        <f>IFERROR(MaestraLP3[[#This Row],[PRECIO]]*MaestraLP3[[#This Row],[%MG UMV]],0)</f>
        <v>0</v>
      </c>
      <c r="AC75" s="69">
        <v>6</v>
      </c>
      <c r="AD75" s="64">
        <f>+IFERROR(MaestraLP3[[#This Row],[MARGEN UNITARIO]]/MaestraLP3[[#This Row],[Peso Neto UMV (KG)]],0)</f>
        <v>0</v>
      </c>
      <c r="AE75" s="39" t="s">
        <v>44</v>
      </c>
      <c r="AF75" s="39"/>
      <c r="AG75" s="39">
        <v>1</v>
      </c>
      <c r="AH75" s="109">
        <v>0</v>
      </c>
      <c r="AI75" s="66">
        <v>0</v>
      </c>
      <c r="AJ75" s="66">
        <v>0</v>
      </c>
      <c r="AK75" s="39"/>
      <c r="AL75" s="39" t="s">
        <v>44</v>
      </c>
    </row>
    <row r="76" spans="1:38" x14ac:dyDescent="0.35">
      <c r="A76" s="39" t="s">
        <v>33</v>
      </c>
      <c r="B76" s="39">
        <v>104548330</v>
      </c>
      <c r="C76" s="39" t="str">
        <f>+MaestraLP3[[#This Row],[CÓDIGO]]&amp;MaestraLP3[[#Headers],[-]]&amp;MaestraLP3[[#This Row],[UMV]]</f>
        <v>104548330-X00</v>
      </c>
      <c r="D76" s="50" t="str">
        <f>+MaestraLP3[[#This Row],[CÓDIGO]]&amp;MaestraLP3[[#Headers],[FS00]]</f>
        <v>104548330FS00</v>
      </c>
      <c r="E76" s="39" t="s">
        <v>34</v>
      </c>
      <c r="F76" s="39" t="s">
        <v>97</v>
      </c>
      <c r="G76" s="39" t="s">
        <v>98</v>
      </c>
      <c r="H76" s="39" t="s">
        <v>99</v>
      </c>
      <c r="I76" s="39" t="s">
        <v>4398</v>
      </c>
      <c r="J76" s="49" t="s">
        <v>361</v>
      </c>
      <c r="K76" s="50" t="s">
        <v>50</v>
      </c>
      <c r="L76" s="39" t="str">
        <f>VLOOKUP(MaestraLP3[[#This Row],[UMV]],VALIDACIONES!J:L,3,0)</f>
        <v>Caja 300 Unidades</v>
      </c>
      <c r="M76" s="39" t="s">
        <v>51</v>
      </c>
      <c r="N76" s="39" t="s">
        <v>78</v>
      </c>
      <c r="O76" s="64">
        <v>22284</v>
      </c>
      <c r="P76" s="39" t="s">
        <v>4413</v>
      </c>
      <c r="Q76" s="65">
        <v>0</v>
      </c>
      <c r="R76" s="66">
        <f>+IFERROR((MaestraLP3[[#This Row],[COSTO ]]/MaestraLP3[[#This Row],[COSTO SEP]]-1),0)</f>
        <v>-3.769520732364029E-3</v>
      </c>
      <c r="S76" s="65" t="s">
        <v>43</v>
      </c>
      <c r="T76" s="65" t="s">
        <v>43</v>
      </c>
      <c r="U76" s="64">
        <f>+VLOOKUP(MaestraLP3[[#This Row],[FS00]],'[1]BD MES'!$C:$N,12,0)</f>
        <v>22200</v>
      </c>
      <c r="V76" s="64">
        <v>22200</v>
      </c>
      <c r="W76" s="66">
        <f>+(MaestraLP3[[#This Row],[COSTO ]]-MaestraLP3[[#This Row],[COSTO OCT AL 25-09]])/MaestraLP3[[#This Row],[COSTO OCT AL 25-09]]</f>
        <v>0</v>
      </c>
      <c r="X76" s="67" t="str">
        <f>++IF(P76="HASTA AGOTAR STOCK","HASTA AGOTAR STOCK",IF(MaestraLP3[[#This Row],[PRECIO]]=0,"NO PARA LP",IF(MaestraLP3[[#This Row],[PRECIO SEP]]=0,"INCORPORACIÓN",IF(Z76=0,"MANTIENE",IF(Z76&lt;0,"BAJA",IF(Z76&gt;0,"ALZA",""))))))</f>
        <v>NO PARA LP</v>
      </c>
      <c r="Y76" s="64">
        <v>0</v>
      </c>
      <c r="Z76" s="41" t="str">
        <f>IF(Y76=0,"INDICAR PRECIO VTA",Y76-MaestraLP3[[#This Row],[PRECIO SEP]])</f>
        <v>INDICAR PRECIO VTA</v>
      </c>
      <c r="AA76" s="66" t="str">
        <f t="shared" si="1"/>
        <v>-</v>
      </c>
      <c r="AB76" s="68">
        <f>IFERROR(MaestraLP3[[#This Row],[PRECIO]]*MaestraLP3[[#This Row],[%MG UMV]],0)</f>
        <v>0</v>
      </c>
      <c r="AC76" s="69">
        <v>3</v>
      </c>
      <c r="AD76" s="64">
        <f>+IFERROR(MaestraLP3[[#This Row],[MARGEN UNITARIO]]/MaestraLP3[[#This Row],[Peso Neto UMV (KG)]],0)</f>
        <v>0</v>
      </c>
      <c r="AE76" s="39" t="s">
        <v>44</v>
      </c>
      <c r="AF76" s="39"/>
      <c r="AG76" s="39">
        <v>1</v>
      </c>
      <c r="AH76" s="109">
        <v>0</v>
      </c>
      <c r="AI76" s="66">
        <v>0.05</v>
      </c>
      <c r="AJ76" s="66">
        <v>7.0000000000000007E-2</v>
      </c>
      <c r="AK76" s="39"/>
      <c r="AL76" s="39" t="s">
        <v>44</v>
      </c>
    </row>
    <row r="77" spans="1:38" x14ac:dyDescent="0.35">
      <c r="A77" s="39" t="s">
        <v>33</v>
      </c>
      <c r="B77" s="39">
        <v>104548390</v>
      </c>
      <c r="C77" s="39" t="str">
        <f>+MaestraLP3[[#This Row],[CÓDIGO]]&amp;MaestraLP3[[#Headers],[-]]&amp;MaestraLP3[[#This Row],[UMV]]</f>
        <v>104548390-X00</v>
      </c>
      <c r="D77" s="50" t="str">
        <f>+MaestraLP3[[#This Row],[CÓDIGO]]&amp;MaestraLP3[[#Headers],[FS00]]</f>
        <v>104548390FS00</v>
      </c>
      <c r="E77" s="39" t="s">
        <v>34</v>
      </c>
      <c r="F77" s="39" t="s">
        <v>97</v>
      </c>
      <c r="G77" s="39" t="s">
        <v>98</v>
      </c>
      <c r="H77" s="39" t="s">
        <v>99</v>
      </c>
      <c r="I77" s="39" t="s">
        <v>4399</v>
      </c>
      <c r="J77" s="49" t="s">
        <v>361</v>
      </c>
      <c r="K77" s="50" t="s">
        <v>50</v>
      </c>
      <c r="L77" s="39" t="str">
        <f>VLOOKUP(MaestraLP3[[#This Row],[UMV]],VALIDACIONES!J:L,3,0)</f>
        <v>Caja 300 Unidades</v>
      </c>
      <c r="M77" s="39" t="s">
        <v>51</v>
      </c>
      <c r="N77" s="39" t="s">
        <v>78</v>
      </c>
      <c r="O77" s="64">
        <v>14742</v>
      </c>
      <c r="P77" s="39" t="s">
        <v>4413</v>
      </c>
      <c r="Q77" s="65">
        <v>0</v>
      </c>
      <c r="R77" s="66">
        <f>+IFERROR((MaestraLP3[[#This Row],[COSTO ]]/MaestraLP3[[#This Row],[COSTO SEP]]-1),0)</f>
        <v>-2.8490028490028019E-3</v>
      </c>
      <c r="S77" s="65" t="s">
        <v>43</v>
      </c>
      <c r="T77" s="65" t="s">
        <v>43</v>
      </c>
      <c r="U77" s="64">
        <f>+VLOOKUP(MaestraLP3[[#This Row],[FS00]],'[1]BD MES'!$C:$N,12,0)</f>
        <v>14700</v>
      </c>
      <c r="V77" s="64">
        <v>14700</v>
      </c>
      <c r="W77" s="66">
        <f>+(MaestraLP3[[#This Row],[COSTO ]]-MaestraLP3[[#This Row],[COSTO OCT AL 25-09]])/MaestraLP3[[#This Row],[COSTO OCT AL 25-09]]</f>
        <v>0</v>
      </c>
      <c r="X77" s="67" t="str">
        <f>++IF(P77="HASTA AGOTAR STOCK","HASTA AGOTAR STOCK",IF(MaestraLP3[[#This Row],[PRECIO]]=0,"NO PARA LP",IF(MaestraLP3[[#This Row],[PRECIO SEP]]=0,"INCORPORACIÓN",IF(Z77=0,"MANTIENE",IF(Z77&lt;0,"BAJA",IF(Z77&gt;0,"ALZA",""))))))</f>
        <v>NO PARA LP</v>
      </c>
      <c r="Y77" s="64">
        <v>0</v>
      </c>
      <c r="Z77" s="41" t="str">
        <f>IF(Y77=0,"INDICAR PRECIO VTA",Y77-MaestraLP3[[#This Row],[PRECIO SEP]])</f>
        <v>INDICAR PRECIO VTA</v>
      </c>
      <c r="AA77" s="66" t="str">
        <f t="shared" si="1"/>
        <v>-</v>
      </c>
      <c r="AB77" s="68">
        <f>IFERROR(MaestraLP3[[#This Row],[PRECIO]]*MaestraLP3[[#This Row],[%MG UMV]],0)</f>
        <v>0</v>
      </c>
      <c r="AC77" s="69">
        <v>3</v>
      </c>
      <c r="AD77" s="64">
        <f>+IFERROR(MaestraLP3[[#This Row],[MARGEN UNITARIO]]/MaestraLP3[[#This Row],[Peso Neto UMV (KG)]],0)</f>
        <v>0</v>
      </c>
      <c r="AE77" s="39" t="s">
        <v>44</v>
      </c>
      <c r="AF77" s="39"/>
      <c r="AG77" s="39">
        <v>1</v>
      </c>
      <c r="AH77" s="109">
        <v>0</v>
      </c>
      <c r="AI77" s="66">
        <v>0.05</v>
      </c>
      <c r="AJ77" s="66">
        <v>7.0000000000000007E-2</v>
      </c>
      <c r="AK77" s="39"/>
      <c r="AL77" s="39" t="s">
        <v>44</v>
      </c>
    </row>
    <row r="78" spans="1:38" x14ac:dyDescent="0.35">
      <c r="A78" s="39" t="s">
        <v>33</v>
      </c>
      <c r="B78" s="39">
        <v>104542960</v>
      </c>
      <c r="C78" s="39" t="str">
        <f>+MaestraLP3[[#This Row],[CÓDIGO]]&amp;MaestraLP3[[#Headers],[-]]&amp;MaestraLP3[[#This Row],[UMV]]</f>
        <v>104542960-1Q</v>
      </c>
      <c r="D78" s="50" t="str">
        <f>+MaestraLP3[[#This Row],[CÓDIGO]]&amp;MaestraLP3[[#Headers],[FS00]]</f>
        <v>104542960FS00</v>
      </c>
      <c r="E78" s="39" t="s">
        <v>34</v>
      </c>
      <c r="F78" s="39" t="s">
        <v>97</v>
      </c>
      <c r="G78" s="39" t="s">
        <v>98</v>
      </c>
      <c r="H78" s="39" t="s">
        <v>99</v>
      </c>
      <c r="I78" s="39" t="s">
        <v>110</v>
      </c>
      <c r="J78" s="49" t="s">
        <v>104</v>
      </c>
      <c r="K78" s="50" t="s">
        <v>50</v>
      </c>
      <c r="L78" s="39" t="str">
        <f>VLOOKUP(MaestraLP3[[#This Row],[UMV]],VALIDACIONES!J:L,3,0)</f>
        <v>Caja 1000 Unidades</v>
      </c>
      <c r="M78" s="39" t="s">
        <v>51</v>
      </c>
      <c r="N78" s="39" t="s">
        <v>78</v>
      </c>
      <c r="O78" s="64">
        <v>33300</v>
      </c>
      <c r="P78" s="39" t="s">
        <v>42</v>
      </c>
      <c r="Q78" s="64">
        <v>38272</v>
      </c>
      <c r="R78" s="66">
        <f>+IFERROR((MaestraLP3[[#This Row],[COSTO ]]/MaestraLP3[[#This Row],[COSTO SEP]]-1),0)</f>
        <v>0</v>
      </c>
      <c r="S78" s="65" t="s">
        <v>43</v>
      </c>
      <c r="T78" s="65" t="s">
        <v>43</v>
      </c>
      <c r="U78" s="64">
        <f>+VLOOKUP(MaestraLP3[[#This Row],[FS00]],'[1]BD MES'!$C:$N,12,0)</f>
        <v>33300</v>
      </c>
      <c r="V78" s="64">
        <v>33300</v>
      </c>
      <c r="W78" s="66">
        <f>+(MaestraLP3[[#This Row],[COSTO ]]-MaestraLP3[[#This Row],[COSTO OCT AL 25-09]])/MaestraLP3[[#This Row],[COSTO OCT AL 25-09]]</f>
        <v>0</v>
      </c>
      <c r="X78" s="67" t="str">
        <f>++IF(P78="HASTA AGOTAR STOCK","HASTA AGOTAR STOCK",IF(MaestraLP3[[#This Row],[PRECIO]]=0,"NO PARA LP",IF(MaestraLP3[[#This Row],[PRECIO SEP]]=0,"INCORPORACIÓN",IF(Z78=0,"MANTIENE",IF(Z78&lt;0,"BAJA",IF(Z78&gt;0,"ALZA",""))))))</f>
        <v>NO PARA LP</v>
      </c>
      <c r="Y78" s="64">
        <v>0</v>
      </c>
      <c r="Z78" s="41" t="str">
        <f>IF(Y78=0,"INDICAR PRECIO VTA",Y78-MaestraLP3[[#This Row],[PRECIO SEP]])</f>
        <v>INDICAR PRECIO VTA</v>
      </c>
      <c r="AA78" s="66" t="str">
        <f t="shared" si="1"/>
        <v>-</v>
      </c>
      <c r="AB78" s="68">
        <f>IFERROR(MaestraLP3[[#This Row],[PRECIO]]*MaestraLP3[[#This Row],[%MG UMV]],0)</f>
        <v>0</v>
      </c>
      <c r="AC78" s="69">
        <v>3</v>
      </c>
      <c r="AD78" s="64">
        <f>+IFERROR(MaestraLP3[[#This Row],[MARGEN UNITARIO]]/MaestraLP3[[#This Row],[Peso Neto UMV (KG)]],0)</f>
        <v>0</v>
      </c>
      <c r="AE78" s="39" t="s">
        <v>53</v>
      </c>
      <c r="AF78" s="39"/>
      <c r="AG78" s="39">
        <v>1</v>
      </c>
      <c r="AH78" s="109">
        <v>0</v>
      </c>
      <c r="AI78" s="66">
        <v>-1E-3</v>
      </c>
      <c r="AJ78" s="66">
        <v>9.9999999999999992E-2</v>
      </c>
      <c r="AK78" s="39" t="s">
        <v>53</v>
      </c>
      <c r="AL78" s="39" t="s">
        <v>44</v>
      </c>
    </row>
    <row r="79" spans="1:38" x14ac:dyDescent="0.35">
      <c r="A79" s="39" t="s">
        <v>33</v>
      </c>
      <c r="B79" s="39">
        <v>104548340</v>
      </c>
      <c r="C79" s="39" t="str">
        <f>+MaestraLP3[[#This Row],[CÓDIGO]]&amp;MaestraLP3[[#Headers],[-]]&amp;MaestraLP3[[#This Row],[UMV]]</f>
        <v>104548340-V00</v>
      </c>
      <c r="D79" s="50" t="str">
        <f>+MaestraLP3[[#This Row],[CÓDIGO]]&amp;MaestraLP3[[#Headers],[FS00]]</f>
        <v>104548340FS00</v>
      </c>
      <c r="E79" s="39" t="s">
        <v>34</v>
      </c>
      <c r="F79" s="39" t="s">
        <v>97</v>
      </c>
      <c r="G79" s="39" t="s">
        <v>98</v>
      </c>
      <c r="H79" s="39" t="s">
        <v>99</v>
      </c>
      <c r="I79" s="39" t="s">
        <v>4400</v>
      </c>
      <c r="J79" s="49" t="s">
        <v>106</v>
      </c>
      <c r="K79" s="50" t="s">
        <v>50</v>
      </c>
      <c r="L79" s="39" t="str">
        <f>VLOOKUP(MaestraLP3[[#This Row],[UMV]],VALIDACIONES!J:L,3,0)</f>
        <v>Caja 500 Unidades</v>
      </c>
      <c r="M79" s="39" t="s">
        <v>51</v>
      </c>
      <c r="N79" s="39" t="s">
        <v>78</v>
      </c>
      <c r="O79" s="64">
        <v>30065</v>
      </c>
      <c r="P79" s="39" t="s">
        <v>4413</v>
      </c>
      <c r="Q79" s="65">
        <v>0</v>
      </c>
      <c r="R79" s="66">
        <f>+IFERROR((MaestraLP3[[#This Row],[COSTO ]]/MaestraLP3[[#This Row],[COSTO SEP]]-1),0)</f>
        <v>-2.1619823715283149E-3</v>
      </c>
      <c r="S79" s="65" t="s">
        <v>43</v>
      </c>
      <c r="T79" s="65" t="s">
        <v>43</v>
      </c>
      <c r="U79" s="64">
        <f>+VLOOKUP(MaestraLP3[[#This Row],[FS00]],'[1]BD MES'!$C:$N,12,0)</f>
        <v>30000</v>
      </c>
      <c r="V79" s="64">
        <v>30000</v>
      </c>
      <c r="W79" s="66">
        <f>+(MaestraLP3[[#This Row],[COSTO ]]-MaestraLP3[[#This Row],[COSTO OCT AL 25-09]])/MaestraLP3[[#This Row],[COSTO OCT AL 25-09]]</f>
        <v>0</v>
      </c>
      <c r="X79" s="67" t="str">
        <f>++IF(P79="HASTA AGOTAR STOCK","HASTA AGOTAR STOCK",IF(MaestraLP3[[#This Row],[PRECIO]]=0,"NO PARA LP",IF(MaestraLP3[[#This Row],[PRECIO SEP]]=0,"INCORPORACIÓN",IF(Z79=0,"MANTIENE",IF(Z79&lt;0,"BAJA",IF(Z79&gt;0,"ALZA",""))))))</f>
        <v>NO PARA LP</v>
      </c>
      <c r="Y79" s="64">
        <v>0</v>
      </c>
      <c r="Z79" s="41" t="str">
        <f>IF(Y79=0,"INDICAR PRECIO VTA",Y79-MaestraLP3[[#This Row],[PRECIO SEP]])</f>
        <v>INDICAR PRECIO VTA</v>
      </c>
      <c r="AA79" s="66" t="str">
        <f t="shared" si="1"/>
        <v>-</v>
      </c>
      <c r="AB79" s="68">
        <f>IFERROR(MaestraLP3[[#This Row],[PRECIO]]*MaestraLP3[[#This Row],[%MG UMV]],0)</f>
        <v>0</v>
      </c>
      <c r="AC79" s="69">
        <v>0.5</v>
      </c>
      <c r="AD79" s="64">
        <f>+IFERROR(MaestraLP3[[#This Row],[MARGEN UNITARIO]]/MaestraLP3[[#This Row],[Peso Neto UMV (KG)]],0)</f>
        <v>0</v>
      </c>
      <c r="AE79" s="39" t="s">
        <v>44</v>
      </c>
      <c r="AF79" s="39"/>
      <c r="AG79" s="39">
        <v>1</v>
      </c>
      <c r="AH79" s="109">
        <v>0</v>
      </c>
      <c r="AI79" s="66">
        <v>0.05</v>
      </c>
      <c r="AJ79" s="66">
        <v>7.0000000000000007E-2</v>
      </c>
      <c r="AK79" s="39"/>
      <c r="AL79" s="39" t="s">
        <v>44</v>
      </c>
    </row>
    <row r="80" spans="1:38" x14ac:dyDescent="0.35">
      <c r="A80" s="39" t="s">
        <v>33</v>
      </c>
      <c r="B80" s="39">
        <v>104547120</v>
      </c>
      <c r="C80" s="39" t="str">
        <f>+MaestraLP3[[#This Row],[CÓDIGO]]&amp;MaestraLP3[[#Headers],[-]]&amp;MaestraLP3[[#This Row],[UMV]]</f>
        <v>104547120-2Q</v>
      </c>
      <c r="D80" s="50" t="str">
        <f>+MaestraLP3[[#This Row],[CÓDIGO]]&amp;MaestraLP3[[#Headers],[FS00]]</f>
        <v>104547120FS00</v>
      </c>
      <c r="E80" s="39" t="s">
        <v>34</v>
      </c>
      <c r="F80" s="39" t="s">
        <v>97</v>
      </c>
      <c r="G80" s="39" t="s">
        <v>98</v>
      </c>
      <c r="H80" s="39" t="s">
        <v>99</v>
      </c>
      <c r="I80" s="39" t="s">
        <v>113</v>
      </c>
      <c r="J80" s="49" t="s">
        <v>101</v>
      </c>
      <c r="K80" s="50" t="s">
        <v>50</v>
      </c>
      <c r="L80" s="39" t="str">
        <f>VLOOKUP(MaestraLP3[[#This Row],[UMV]],VALIDACIONES!J:L,3,0)</f>
        <v>Caja 2000 Unidades</v>
      </c>
      <c r="M80" s="39" t="s">
        <v>51</v>
      </c>
      <c r="N80" s="39" t="s">
        <v>78</v>
      </c>
      <c r="O80" s="64">
        <v>44000</v>
      </c>
      <c r="P80" s="39" t="s">
        <v>42</v>
      </c>
      <c r="Q80" s="64">
        <v>64000</v>
      </c>
      <c r="R80" s="66">
        <f>+IFERROR((MaestraLP3[[#This Row],[COSTO ]]/MaestraLP3[[#This Row],[COSTO SEP]]-1),0)</f>
        <v>0</v>
      </c>
      <c r="S80" s="65" t="s">
        <v>43</v>
      </c>
      <c r="T80" s="65" t="s">
        <v>43</v>
      </c>
      <c r="U80" s="64">
        <f>+VLOOKUP(MaestraLP3[[#This Row],[FS00]],'[1]BD MES'!$C:$N,12,0)</f>
        <v>44000</v>
      </c>
      <c r="V80" s="64">
        <v>44000</v>
      </c>
      <c r="W80" s="66">
        <f>+(MaestraLP3[[#This Row],[COSTO ]]-MaestraLP3[[#This Row],[COSTO OCT AL 25-09]])/MaestraLP3[[#This Row],[COSTO OCT AL 25-09]]</f>
        <v>0</v>
      </c>
      <c r="X80" s="67" t="str">
        <f>++IF(P80="HASTA AGOTAR STOCK","HASTA AGOTAR STOCK",IF(MaestraLP3[[#This Row],[PRECIO]]=0,"NO PARA LP",IF(MaestraLP3[[#This Row],[PRECIO SEP]]=0,"INCORPORACIÓN",IF(Z80=0,"MANTIENE",IF(Z80&lt;0,"BAJA",IF(Z80&gt;0,"ALZA",""))))))</f>
        <v>NO PARA LP</v>
      </c>
      <c r="Y80" s="64">
        <v>0</v>
      </c>
      <c r="Z80" s="41" t="str">
        <f>IF(Y80=0,"INDICAR PRECIO VTA",Y80-MaestraLP3[[#This Row],[PRECIO SEP]])</f>
        <v>INDICAR PRECIO VTA</v>
      </c>
      <c r="AA80" s="66" t="str">
        <f t="shared" si="1"/>
        <v>-</v>
      </c>
      <c r="AB80" s="68">
        <f>IFERROR(MaestraLP3[[#This Row],[PRECIO]]*MaestraLP3[[#This Row],[%MG UMV]],0)</f>
        <v>0</v>
      </c>
      <c r="AC80" s="69">
        <v>6</v>
      </c>
      <c r="AD80" s="64">
        <f>+IFERROR(MaestraLP3[[#This Row],[MARGEN UNITARIO]]/MaestraLP3[[#This Row],[Peso Neto UMV (KG)]],0)</f>
        <v>0</v>
      </c>
      <c r="AE80" s="39" t="s">
        <v>44</v>
      </c>
      <c r="AF80" s="39"/>
      <c r="AG80" s="39">
        <v>1</v>
      </c>
      <c r="AH80" s="109">
        <v>0</v>
      </c>
      <c r="AI80" s="66">
        <v>0</v>
      </c>
      <c r="AJ80" s="66">
        <v>0</v>
      </c>
      <c r="AK80" s="39" t="s">
        <v>53</v>
      </c>
      <c r="AL80" s="39" t="s">
        <v>44</v>
      </c>
    </row>
    <row r="81" spans="1:38" x14ac:dyDescent="0.35">
      <c r="A81" s="39" t="s">
        <v>33</v>
      </c>
      <c r="B81" s="39">
        <v>104547130</v>
      </c>
      <c r="C81" s="39" t="str">
        <f>+MaestraLP3[[#This Row],[CÓDIGO]]&amp;MaestraLP3[[#Headers],[-]]&amp;MaestraLP3[[#This Row],[UMV]]</f>
        <v>104547130-2Q</v>
      </c>
      <c r="D81" s="50" t="str">
        <f>+MaestraLP3[[#This Row],[CÓDIGO]]&amp;MaestraLP3[[#Headers],[FS00]]</f>
        <v>104547130FS00</v>
      </c>
      <c r="E81" s="39" t="s">
        <v>34</v>
      </c>
      <c r="F81" s="39" t="s">
        <v>97</v>
      </c>
      <c r="G81" s="39" t="s">
        <v>98</v>
      </c>
      <c r="H81" s="39" t="s">
        <v>99</v>
      </c>
      <c r="I81" s="39" t="s">
        <v>114</v>
      </c>
      <c r="J81" s="49" t="s">
        <v>101</v>
      </c>
      <c r="K81" s="50" t="s">
        <v>50</v>
      </c>
      <c r="L81" s="39" t="str">
        <f>VLOOKUP(MaestraLP3[[#This Row],[UMV]],VALIDACIONES!J:L,3,0)</f>
        <v>Caja 2000 Unidades</v>
      </c>
      <c r="M81" s="39" t="s">
        <v>51</v>
      </c>
      <c r="N81" s="39" t="s">
        <v>78</v>
      </c>
      <c r="O81" s="64">
        <v>54000</v>
      </c>
      <c r="P81" s="39" t="s">
        <v>42</v>
      </c>
      <c r="Q81" s="64">
        <v>68000</v>
      </c>
      <c r="R81" s="66">
        <f>+IFERROR((MaestraLP3[[#This Row],[COSTO ]]/MaestraLP3[[#This Row],[COSTO SEP]]-1),0)</f>
        <v>0</v>
      </c>
      <c r="S81" s="65" t="s">
        <v>43</v>
      </c>
      <c r="T81" s="65" t="s">
        <v>43</v>
      </c>
      <c r="U81" s="64">
        <f>+VLOOKUP(MaestraLP3[[#This Row],[FS00]],'[1]BD MES'!$C:$N,12,0)</f>
        <v>54000</v>
      </c>
      <c r="V81" s="64">
        <v>54000</v>
      </c>
      <c r="W81" s="66">
        <f>+(MaestraLP3[[#This Row],[COSTO ]]-MaestraLP3[[#This Row],[COSTO OCT AL 25-09]])/MaestraLP3[[#This Row],[COSTO OCT AL 25-09]]</f>
        <v>0</v>
      </c>
      <c r="X81" s="67" t="str">
        <f>++IF(P81="HASTA AGOTAR STOCK","HASTA AGOTAR STOCK",IF(MaestraLP3[[#This Row],[PRECIO]]=0,"NO PARA LP",IF(MaestraLP3[[#This Row],[PRECIO SEP]]=0,"INCORPORACIÓN",IF(Z81=0,"MANTIENE",IF(Z81&lt;0,"BAJA",IF(Z81&gt;0,"ALZA",""))))))</f>
        <v>NO PARA LP</v>
      </c>
      <c r="Y81" s="64">
        <v>0</v>
      </c>
      <c r="Z81" s="41" t="str">
        <f>IF(Y81=0,"INDICAR PRECIO VTA",Y81-MaestraLP3[[#This Row],[PRECIO SEP]])</f>
        <v>INDICAR PRECIO VTA</v>
      </c>
      <c r="AA81" s="66" t="str">
        <f t="shared" si="1"/>
        <v>-</v>
      </c>
      <c r="AB81" s="68">
        <f>IFERROR(MaestraLP3[[#This Row],[PRECIO]]*MaestraLP3[[#This Row],[%MG UMV]],0)</f>
        <v>0</v>
      </c>
      <c r="AC81" s="69">
        <v>6</v>
      </c>
      <c r="AD81" s="64">
        <f>+IFERROR(MaestraLP3[[#This Row],[MARGEN UNITARIO]]/MaestraLP3[[#This Row],[Peso Neto UMV (KG)]],0)</f>
        <v>0</v>
      </c>
      <c r="AE81" s="39" t="s">
        <v>44</v>
      </c>
      <c r="AF81" s="39"/>
      <c r="AG81" s="39">
        <v>1</v>
      </c>
      <c r="AH81" s="109">
        <v>0</v>
      </c>
      <c r="AI81" s="66">
        <v>0</v>
      </c>
      <c r="AJ81" s="66">
        <v>0</v>
      </c>
      <c r="AK81" s="39" t="s">
        <v>53</v>
      </c>
      <c r="AL81" s="39" t="s">
        <v>44</v>
      </c>
    </row>
    <row r="82" spans="1:38" x14ac:dyDescent="0.35">
      <c r="A82" s="39" t="s">
        <v>33</v>
      </c>
      <c r="B82" s="39">
        <v>104548400</v>
      </c>
      <c r="C82" s="39" t="str">
        <f>+MaestraLP3[[#This Row],[CÓDIGO]]&amp;MaestraLP3[[#Headers],[-]]&amp;MaestraLP3[[#This Row],[UMV]]</f>
        <v>104548400-1Q</v>
      </c>
      <c r="D82" s="50" t="str">
        <f>+MaestraLP3[[#This Row],[CÓDIGO]]&amp;MaestraLP3[[#Headers],[FS00]]</f>
        <v>104548400FS00</v>
      </c>
      <c r="E82" s="39" t="s">
        <v>34</v>
      </c>
      <c r="F82" s="39" t="s">
        <v>97</v>
      </c>
      <c r="G82" s="39" t="s">
        <v>98</v>
      </c>
      <c r="H82" s="39" t="s">
        <v>99</v>
      </c>
      <c r="I82" s="39" t="s">
        <v>4405</v>
      </c>
      <c r="J82" s="49" t="s">
        <v>104</v>
      </c>
      <c r="K82" s="50" t="s">
        <v>50</v>
      </c>
      <c r="L82" s="39" t="str">
        <f>VLOOKUP(MaestraLP3[[#This Row],[UMV]],VALIDACIONES!J:L,3,0)</f>
        <v>Caja 1000 Unidades</v>
      </c>
      <c r="M82" s="39" t="s">
        <v>51</v>
      </c>
      <c r="N82" s="39" t="s">
        <v>78</v>
      </c>
      <c r="O82" s="64">
        <v>18650</v>
      </c>
      <c r="P82" s="39" t="s">
        <v>4413</v>
      </c>
      <c r="Q82" s="65">
        <v>0</v>
      </c>
      <c r="R82" s="66">
        <f>+IFERROR((MaestraLP3[[#This Row],[COSTO ]]/MaestraLP3[[#This Row],[COSTO SEP]]-1),0)</f>
        <v>1.8766756032171594E-2</v>
      </c>
      <c r="S82" s="65" t="s">
        <v>43</v>
      </c>
      <c r="T82" s="65" t="s">
        <v>43</v>
      </c>
      <c r="U82" s="64">
        <f>+VLOOKUP(MaestraLP3[[#This Row],[FS00]],'[1]BD MES'!$C:$N,12,0)</f>
        <v>19000</v>
      </c>
      <c r="V82" s="64">
        <v>19000</v>
      </c>
      <c r="W82" s="66">
        <f>+(MaestraLP3[[#This Row],[COSTO ]]-MaestraLP3[[#This Row],[COSTO OCT AL 25-09]])/MaestraLP3[[#This Row],[COSTO OCT AL 25-09]]</f>
        <v>0</v>
      </c>
      <c r="X82" s="67" t="str">
        <f>++IF(P82="HASTA AGOTAR STOCK","HASTA AGOTAR STOCK",IF(MaestraLP3[[#This Row],[PRECIO]]=0,"NO PARA LP",IF(MaestraLP3[[#This Row],[PRECIO SEP]]=0,"INCORPORACIÓN",IF(Z82=0,"MANTIENE",IF(Z82&lt;0,"BAJA",IF(Z82&gt;0,"ALZA",""))))))</f>
        <v>NO PARA LP</v>
      </c>
      <c r="Y82" s="64">
        <v>0</v>
      </c>
      <c r="Z82" s="41" t="str">
        <f>IF(Y82=0,"INDICAR PRECIO VTA",Y82-MaestraLP3[[#This Row],[PRECIO SEP]])</f>
        <v>INDICAR PRECIO VTA</v>
      </c>
      <c r="AA82" s="66" t="str">
        <f t="shared" si="1"/>
        <v>-</v>
      </c>
      <c r="AB82" s="68">
        <f>IFERROR(MaestraLP3[[#This Row],[PRECIO]]*MaestraLP3[[#This Row],[%MG UMV]],0)</f>
        <v>0</v>
      </c>
      <c r="AC82" s="69">
        <v>10</v>
      </c>
      <c r="AD82" s="64">
        <f>+IFERROR(MaestraLP3[[#This Row],[MARGEN UNITARIO]]/MaestraLP3[[#This Row],[Peso Neto UMV (KG)]],0)</f>
        <v>0</v>
      </c>
      <c r="AE82" s="39" t="s">
        <v>44</v>
      </c>
      <c r="AF82" s="39"/>
      <c r="AG82" s="39">
        <v>1</v>
      </c>
      <c r="AH82" s="109">
        <v>0</v>
      </c>
      <c r="AI82" s="66">
        <v>0.05</v>
      </c>
      <c r="AJ82" s="66">
        <v>7.0000000000000007E-2</v>
      </c>
      <c r="AK82" s="39"/>
      <c r="AL82" s="39" t="s">
        <v>44</v>
      </c>
    </row>
    <row r="83" spans="1:38" x14ac:dyDescent="0.35">
      <c r="A83" s="39" t="s">
        <v>33</v>
      </c>
      <c r="B83" s="39">
        <v>104545260</v>
      </c>
      <c r="C83" s="39" t="str">
        <f>+MaestraLP3[[#This Row],[CÓDIGO]]&amp;MaestraLP3[[#Headers],[-]]&amp;MaestraLP3[[#This Row],[UMV]]</f>
        <v>104545260-2Q</v>
      </c>
      <c r="D83" s="50" t="str">
        <f>+MaestraLP3[[#This Row],[CÓDIGO]]&amp;MaestraLP3[[#Headers],[FS00]]</f>
        <v>104545260FS00</v>
      </c>
      <c r="E83" s="39" t="s">
        <v>34</v>
      </c>
      <c r="F83" s="39" t="s">
        <v>97</v>
      </c>
      <c r="G83" s="39" t="s">
        <v>98</v>
      </c>
      <c r="H83" s="39" t="s">
        <v>99</v>
      </c>
      <c r="I83" s="39" t="s">
        <v>117</v>
      </c>
      <c r="J83" s="49" t="s">
        <v>101</v>
      </c>
      <c r="K83" s="50" t="s">
        <v>50</v>
      </c>
      <c r="L83" s="39" t="str">
        <f>VLOOKUP(MaestraLP3[[#This Row],[UMV]],VALIDACIONES!J:L,3,0)</f>
        <v>Caja 2000 Unidades</v>
      </c>
      <c r="M83" s="39" t="s">
        <v>51</v>
      </c>
      <c r="N83" s="39" t="s">
        <v>78</v>
      </c>
      <c r="O83" s="64">
        <v>66000</v>
      </c>
      <c r="P83" s="39" t="s">
        <v>42</v>
      </c>
      <c r="Q83" s="64">
        <v>90000</v>
      </c>
      <c r="R83" s="66">
        <f>+IFERROR((MaestraLP3[[#This Row],[COSTO ]]/MaestraLP3[[#This Row],[COSTO SEP]]-1),0)</f>
        <v>0</v>
      </c>
      <c r="S83" s="65" t="s">
        <v>43</v>
      </c>
      <c r="T83" s="65" t="s">
        <v>43</v>
      </c>
      <c r="U83" s="64">
        <f>+VLOOKUP(MaestraLP3[[#This Row],[FS00]],'[1]BD MES'!$C:$N,12,0)</f>
        <v>66000</v>
      </c>
      <c r="V83" s="64">
        <v>66000</v>
      </c>
      <c r="W83" s="66">
        <f>+(MaestraLP3[[#This Row],[COSTO ]]-MaestraLP3[[#This Row],[COSTO OCT AL 25-09]])/MaestraLP3[[#This Row],[COSTO OCT AL 25-09]]</f>
        <v>0</v>
      </c>
      <c r="X83" s="67" t="str">
        <f>++IF(P83="HASTA AGOTAR STOCK","HASTA AGOTAR STOCK",IF(MaestraLP3[[#This Row],[PRECIO]]=0,"NO PARA LP",IF(MaestraLP3[[#This Row],[PRECIO SEP]]=0,"INCORPORACIÓN",IF(Z83=0,"MANTIENE",IF(Z83&lt;0,"BAJA",IF(Z83&gt;0,"ALZA",""))))))</f>
        <v>NO PARA LP</v>
      </c>
      <c r="Y83" s="64">
        <v>0</v>
      </c>
      <c r="Z83" s="41" t="str">
        <f>IF(Y83=0,"INDICAR PRECIO VTA",Y83-MaestraLP3[[#This Row],[PRECIO SEP]])</f>
        <v>INDICAR PRECIO VTA</v>
      </c>
      <c r="AA83" s="66" t="str">
        <f t="shared" si="1"/>
        <v>-</v>
      </c>
      <c r="AB83" s="68">
        <f>IFERROR(MaestraLP3[[#This Row],[PRECIO]]*MaestraLP3[[#This Row],[%MG UMV]],0)</f>
        <v>0</v>
      </c>
      <c r="AC83" s="69">
        <v>14</v>
      </c>
      <c r="AD83" s="64">
        <f>+IFERROR(MaestraLP3[[#This Row],[MARGEN UNITARIO]]/MaestraLP3[[#This Row],[Peso Neto UMV (KG)]],0)</f>
        <v>0</v>
      </c>
      <c r="AE83" s="39" t="s">
        <v>44</v>
      </c>
      <c r="AF83" s="39"/>
      <c r="AG83" s="39">
        <v>1</v>
      </c>
      <c r="AH83" s="109">
        <v>0</v>
      </c>
      <c r="AI83" s="66">
        <v>0</v>
      </c>
      <c r="AJ83" s="66">
        <v>0</v>
      </c>
      <c r="AK83" s="39" t="s">
        <v>53</v>
      </c>
      <c r="AL83" s="39" t="s">
        <v>44</v>
      </c>
    </row>
    <row r="84" spans="1:38" x14ac:dyDescent="0.35">
      <c r="A84" s="39" t="s">
        <v>33</v>
      </c>
      <c r="B84" s="39">
        <v>104545270</v>
      </c>
      <c r="C84" s="39" t="str">
        <f>+MaestraLP3[[#This Row],[CÓDIGO]]&amp;MaestraLP3[[#Headers],[-]]&amp;MaestraLP3[[#This Row],[UMV]]</f>
        <v>104545270-1Q</v>
      </c>
      <c r="D84" s="50" t="str">
        <f>+MaestraLP3[[#This Row],[CÓDIGO]]&amp;MaestraLP3[[#Headers],[FS00]]</f>
        <v>104545270FS00</v>
      </c>
      <c r="E84" s="39" t="s">
        <v>34</v>
      </c>
      <c r="F84" s="39" t="s">
        <v>97</v>
      </c>
      <c r="G84" s="39" t="s">
        <v>98</v>
      </c>
      <c r="H84" s="39" t="s">
        <v>99</v>
      </c>
      <c r="I84" s="39" t="s">
        <v>118</v>
      </c>
      <c r="J84" s="49" t="s">
        <v>104</v>
      </c>
      <c r="K84" s="50" t="s">
        <v>50</v>
      </c>
      <c r="L84" s="39" t="str">
        <f>VLOOKUP(MaestraLP3[[#This Row],[UMV]],VALIDACIONES!J:L,3,0)</f>
        <v>Caja 1000 Unidades</v>
      </c>
      <c r="M84" s="39" t="s">
        <v>51</v>
      </c>
      <c r="N84" s="39" t="s">
        <v>78</v>
      </c>
      <c r="O84" s="64">
        <v>50000</v>
      </c>
      <c r="P84" s="39" t="s">
        <v>42</v>
      </c>
      <c r="Q84" s="64">
        <v>63000</v>
      </c>
      <c r="R84" s="66">
        <f>+IFERROR((MaestraLP3[[#This Row],[COSTO ]]/MaestraLP3[[#This Row],[COSTO SEP]]-1),0)</f>
        <v>0</v>
      </c>
      <c r="S84" s="65" t="s">
        <v>43</v>
      </c>
      <c r="T84" s="65" t="s">
        <v>43</v>
      </c>
      <c r="U84" s="64">
        <f>+VLOOKUP(MaestraLP3[[#This Row],[FS00]],'[1]BD MES'!$C:$N,12,0)</f>
        <v>50000</v>
      </c>
      <c r="V84" s="64">
        <v>50000</v>
      </c>
      <c r="W84" s="66">
        <f>+(MaestraLP3[[#This Row],[COSTO ]]-MaestraLP3[[#This Row],[COSTO OCT AL 25-09]])/MaestraLP3[[#This Row],[COSTO OCT AL 25-09]]</f>
        <v>0</v>
      </c>
      <c r="X84" s="67" t="str">
        <f>++IF(P84="HASTA AGOTAR STOCK","HASTA AGOTAR STOCK",IF(MaestraLP3[[#This Row],[PRECIO]]=0,"NO PARA LP",IF(MaestraLP3[[#This Row],[PRECIO SEP]]=0,"INCORPORACIÓN",IF(Z84=0,"MANTIENE",IF(Z84&lt;0,"BAJA",IF(Z84&gt;0,"ALZA",""))))))</f>
        <v>NO PARA LP</v>
      </c>
      <c r="Y84" s="64">
        <v>0</v>
      </c>
      <c r="Z84" s="41" t="str">
        <f>IF(Y84=0,"INDICAR PRECIO VTA",Y84-MaestraLP3[[#This Row],[PRECIO SEP]])</f>
        <v>INDICAR PRECIO VTA</v>
      </c>
      <c r="AA84" s="66" t="str">
        <f t="shared" si="1"/>
        <v>-</v>
      </c>
      <c r="AB84" s="68">
        <f>IFERROR(MaestraLP3[[#This Row],[PRECIO]]*MaestraLP3[[#This Row],[%MG UMV]],0)</f>
        <v>0</v>
      </c>
      <c r="AC84" s="69">
        <v>12</v>
      </c>
      <c r="AD84" s="64">
        <f>+IFERROR(MaestraLP3[[#This Row],[MARGEN UNITARIO]]/MaestraLP3[[#This Row],[Peso Neto UMV (KG)]],0)</f>
        <v>0</v>
      </c>
      <c r="AE84" s="39" t="s">
        <v>44</v>
      </c>
      <c r="AF84" s="39"/>
      <c r="AG84" s="39">
        <v>1</v>
      </c>
      <c r="AH84" s="109">
        <v>0</v>
      </c>
      <c r="AI84" s="66">
        <v>0</v>
      </c>
      <c r="AJ84" s="66">
        <v>0</v>
      </c>
      <c r="AK84" s="39" t="s">
        <v>53</v>
      </c>
      <c r="AL84" s="39" t="s">
        <v>44</v>
      </c>
    </row>
    <row r="85" spans="1:38" x14ac:dyDescent="0.35">
      <c r="A85" s="39" t="s">
        <v>33</v>
      </c>
      <c r="B85" s="39">
        <v>104540520</v>
      </c>
      <c r="C85" s="39" t="str">
        <f>+MaestraLP3[[#This Row],[CÓDIGO]]&amp;MaestraLP3[[#Headers],[-]]&amp;MaestraLP3[[#This Row],[UMV]]</f>
        <v>104540520-V00</v>
      </c>
      <c r="D85" s="50" t="str">
        <f>+MaestraLP3[[#This Row],[CÓDIGO]]&amp;MaestraLP3[[#Headers],[FS00]]</f>
        <v>104540520FS00</v>
      </c>
      <c r="E85" s="39" t="s">
        <v>34</v>
      </c>
      <c r="F85" s="39" t="s">
        <v>97</v>
      </c>
      <c r="G85" s="39" t="s">
        <v>98</v>
      </c>
      <c r="H85" s="39" t="s">
        <v>99</v>
      </c>
      <c r="I85" s="39" t="s">
        <v>119</v>
      </c>
      <c r="J85" s="49" t="s">
        <v>106</v>
      </c>
      <c r="K85" s="50" t="s">
        <v>50</v>
      </c>
      <c r="L85" s="39" t="str">
        <f>VLOOKUP(MaestraLP3[[#This Row],[UMV]],VALIDACIONES!J:L,3,0)</f>
        <v>Caja 500 Unidades</v>
      </c>
      <c r="M85" s="39" t="s">
        <v>51</v>
      </c>
      <c r="N85" s="39" t="s">
        <v>78</v>
      </c>
      <c r="O85" s="64">
        <v>49500</v>
      </c>
      <c r="P85" s="39" t="s">
        <v>42</v>
      </c>
      <c r="Q85" s="64">
        <v>56925</v>
      </c>
      <c r="R85" s="66">
        <f>+IFERROR((MaestraLP3[[#This Row],[COSTO ]]/MaestraLP3[[#This Row],[COSTO SEP]]-1),0)</f>
        <v>0</v>
      </c>
      <c r="S85" s="65" t="s">
        <v>43</v>
      </c>
      <c r="T85" s="65" t="s">
        <v>43</v>
      </c>
      <c r="U85" s="64">
        <f>+VLOOKUP(MaestraLP3[[#This Row],[FS00]],'[1]BD MES'!$C:$N,12,0)</f>
        <v>50500</v>
      </c>
      <c r="V85" s="64">
        <v>49500</v>
      </c>
      <c r="W85" s="66">
        <f>+(MaestraLP3[[#This Row],[COSTO ]]-MaestraLP3[[#This Row],[COSTO OCT AL 25-09]])/MaestraLP3[[#This Row],[COSTO OCT AL 25-09]]</f>
        <v>-1.9801980198019802E-2</v>
      </c>
      <c r="X85" s="67" t="str">
        <f>++IF(P85="HASTA AGOTAR STOCK","HASTA AGOTAR STOCK",IF(MaestraLP3[[#This Row],[PRECIO]]=0,"NO PARA LP",IF(MaestraLP3[[#This Row],[PRECIO SEP]]=0,"INCORPORACIÓN",IF(Z85=0,"MANTIENE",IF(Z85&lt;0,"BAJA",IF(Z85&gt;0,"ALZA",""))))))</f>
        <v>NO PARA LP</v>
      </c>
      <c r="Y85" s="64">
        <v>0</v>
      </c>
      <c r="Z85" s="41" t="str">
        <f>IF(Y85=0,"INDICAR PRECIO VTA",Y85-MaestraLP3[[#This Row],[PRECIO SEP]])</f>
        <v>INDICAR PRECIO VTA</v>
      </c>
      <c r="AA85" s="66" t="str">
        <f t="shared" si="1"/>
        <v>-</v>
      </c>
      <c r="AB85" s="68">
        <f>IFERROR(MaestraLP3[[#This Row],[PRECIO]]*MaestraLP3[[#This Row],[%MG UMV]],0)</f>
        <v>0</v>
      </c>
      <c r="AC85" s="69">
        <v>13</v>
      </c>
      <c r="AD85" s="64">
        <f>+IFERROR(MaestraLP3[[#This Row],[MARGEN UNITARIO]]/MaestraLP3[[#This Row],[Peso Neto UMV (KG)]],0)</f>
        <v>0</v>
      </c>
      <c r="AE85" s="39" t="s">
        <v>44</v>
      </c>
      <c r="AF85" s="39"/>
      <c r="AG85" s="39">
        <v>1</v>
      </c>
      <c r="AH85" s="109">
        <v>0</v>
      </c>
      <c r="AI85" s="66">
        <v>0</v>
      </c>
      <c r="AJ85" s="66">
        <v>0</v>
      </c>
      <c r="AK85" s="39" t="s">
        <v>53</v>
      </c>
      <c r="AL85" s="39" t="s">
        <v>44</v>
      </c>
    </row>
    <row r="86" spans="1:38" x14ac:dyDescent="0.35">
      <c r="A86" s="39" t="s">
        <v>33</v>
      </c>
      <c r="B86" s="39">
        <v>104540530</v>
      </c>
      <c r="C86" s="39" t="str">
        <f>+MaestraLP3[[#This Row],[CÓDIGO]]&amp;MaestraLP3[[#Headers],[-]]&amp;MaestraLP3[[#This Row],[UMV]]</f>
        <v>104540530-V00</v>
      </c>
      <c r="D86" s="50" t="str">
        <f>+MaestraLP3[[#This Row],[CÓDIGO]]&amp;MaestraLP3[[#Headers],[FS00]]</f>
        <v>104540530FS00</v>
      </c>
      <c r="E86" s="39" t="s">
        <v>34</v>
      </c>
      <c r="F86" s="39" t="s">
        <v>97</v>
      </c>
      <c r="G86" s="39" t="s">
        <v>98</v>
      </c>
      <c r="H86" s="39" t="s">
        <v>99</v>
      </c>
      <c r="I86" s="39" t="s">
        <v>120</v>
      </c>
      <c r="J86" s="49" t="s">
        <v>106</v>
      </c>
      <c r="K86" s="50" t="s">
        <v>50</v>
      </c>
      <c r="L86" s="39" t="str">
        <f>VLOOKUP(MaestraLP3[[#This Row],[UMV]],VALIDACIONES!J:L,3,0)</f>
        <v>Caja 500 Unidades</v>
      </c>
      <c r="M86" s="39" t="s">
        <v>51</v>
      </c>
      <c r="N86" s="39" t="s">
        <v>78</v>
      </c>
      <c r="O86" s="64">
        <v>58000</v>
      </c>
      <c r="P86" s="39" t="s">
        <v>42</v>
      </c>
      <c r="Q86" s="64">
        <v>66700</v>
      </c>
      <c r="R86" s="66">
        <f>+IFERROR((MaestraLP3[[#This Row],[COSTO ]]/MaestraLP3[[#This Row],[COSTO SEP]]-1),0)</f>
        <v>0</v>
      </c>
      <c r="S86" s="65" t="s">
        <v>43</v>
      </c>
      <c r="T86" s="65" t="s">
        <v>43</v>
      </c>
      <c r="U86" s="64">
        <f>+VLOOKUP(MaestraLP3[[#This Row],[FS00]],'[1]BD MES'!$C:$N,12,0)</f>
        <v>58000</v>
      </c>
      <c r="V86" s="64">
        <v>58000</v>
      </c>
      <c r="W86" s="66">
        <f>+(MaestraLP3[[#This Row],[COSTO ]]-MaestraLP3[[#This Row],[COSTO OCT AL 25-09]])/MaestraLP3[[#This Row],[COSTO OCT AL 25-09]]</f>
        <v>0</v>
      </c>
      <c r="X86" s="67" t="str">
        <f>++IF(P86="HASTA AGOTAR STOCK","HASTA AGOTAR STOCK",IF(MaestraLP3[[#This Row],[PRECIO]]=0,"NO PARA LP",IF(MaestraLP3[[#This Row],[PRECIO SEP]]=0,"INCORPORACIÓN",IF(Z86=0,"MANTIENE",IF(Z86&lt;0,"BAJA",IF(Z86&gt;0,"ALZA",""))))))</f>
        <v>NO PARA LP</v>
      </c>
      <c r="Y86" s="64">
        <v>0</v>
      </c>
      <c r="Z86" s="41" t="str">
        <f>IF(Y86=0,"INDICAR PRECIO VTA",Y86-MaestraLP3[[#This Row],[PRECIO SEP]])</f>
        <v>INDICAR PRECIO VTA</v>
      </c>
      <c r="AA86" s="66" t="str">
        <f t="shared" si="1"/>
        <v>-</v>
      </c>
      <c r="AB86" s="68">
        <f>IFERROR(MaestraLP3[[#This Row],[PRECIO]]*MaestraLP3[[#This Row],[%MG UMV]],0)</f>
        <v>0</v>
      </c>
      <c r="AC86" s="69">
        <v>11.5</v>
      </c>
      <c r="AD86" s="64">
        <f>+IFERROR(MaestraLP3[[#This Row],[MARGEN UNITARIO]]/MaestraLP3[[#This Row],[Peso Neto UMV (KG)]],0)</f>
        <v>0</v>
      </c>
      <c r="AE86" s="39" t="s">
        <v>44</v>
      </c>
      <c r="AF86" s="39"/>
      <c r="AG86" s="39">
        <v>1</v>
      </c>
      <c r="AH86" s="109">
        <v>0</v>
      </c>
      <c r="AI86" s="66">
        <v>0</v>
      </c>
      <c r="AJ86" s="66">
        <v>0</v>
      </c>
      <c r="AK86" s="39" t="s">
        <v>53</v>
      </c>
      <c r="AL86" s="39" t="s">
        <v>44</v>
      </c>
    </row>
    <row r="87" spans="1:38" x14ac:dyDescent="0.35">
      <c r="A87" s="39" t="s">
        <v>33</v>
      </c>
      <c r="B87" s="39">
        <v>104540510</v>
      </c>
      <c r="C87" s="39" t="str">
        <f>+MaestraLP3[[#This Row],[CÓDIGO]]&amp;MaestraLP3[[#Headers],[-]]&amp;MaestraLP3[[#This Row],[UMV]]</f>
        <v>104540510-V00</v>
      </c>
      <c r="D87" s="50" t="str">
        <f>+MaestraLP3[[#This Row],[CÓDIGO]]&amp;MaestraLP3[[#Headers],[FS00]]</f>
        <v>104540510FS00</v>
      </c>
      <c r="E87" s="39" t="s">
        <v>34</v>
      </c>
      <c r="F87" s="39" t="s">
        <v>97</v>
      </c>
      <c r="G87" s="39" t="s">
        <v>98</v>
      </c>
      <c r="H87" s="39" t="s">
        <v>99</v>
      </c>
      <c r="I87" s="39" t="s">
        <v>121</v>
      </c>
      <c r="J87" s="49" t="s">
        <v>106</v>
      </c>
      <c r="K87" s="50" t="s">
        <v>50</v>
      </c>
      <c r="L87" s="39" t="str">
        <f>VLOOKUP(MaestraLP3[[#This Row],[UMV]],VALIDACIONES!J:L,3,0)</f>
        <v>Caja 500 Unidades</v>
      </c>
      <c r="M87" s="39" t="s">
        <v>51</v>
      </c>
      <c r="N87" s="39" t="s">
        <v>78</v>
      </c>
      <c r="O87" s="64">
        <v>40500</v>
      </c>
      <c r="P87" s="39" t="s">
        <v>42</v>
      </c>
      <c r="Q87" s="64">
        <v>46575</v>
      </c>
      <c r="R87" s="66">
        <f>+IFERROR((MaestraLP3[[#This Row],[COSTO ]]/MaestraLP3[[#This Row],[COSTO SEP]]-1),0)</f>
        <v>0</v>
      </c>
      <c r="S87" s="65" t="s">
        <v>43</v>
      </c>
      <c r="T87" s="65" t="s">
        <v>43</v>
      </c>
      <c r="U87" s="64">
        <f>+VLOOKUP(MaestraLP3[[#This Row],[FS00]],'[1]BD MES'!$C:$N,12,0)</f>
        <v>41500</v>
      </c>
      <c r="V87" s="64">
        <v>40500</v>
      </c>
      <c r="W87" s="66">
        <f>+(MaestraLP3[[#This Row],[COSTO ]]-MaestraLP3[[#This Row],[COSTO OCT AL 25-09]])/MaestraLP3[[#This Row],[COSTO OCT AL 25-09]]</f>
        <v>-2.4096385542168676E-2</v>
      </c>
      <c r="X87" s="67" t="str">
        <f>++IF(P87="HASTA AGOTAR STOCK","HASTA AGOTAR STOCK",IF(MaestraLP3[[#This Row],[PRECIO]]=0,"NO PARA LP",IF(MaestraLP3[[#This Row],[PRECIO SEP]]=0,"INCORPORACIÓN",IF(Z87=0,"MANTIENE",IF(Z87&lt;0,"BAJA",IF(Z87&gt;0,"ALZA",""))))))</f>
        <v>NO PARA LP</v>
      </c>
      <c r="Y87" s="64">
        <v>0</v>
      </c>
      <c r="Z87" s="41" t="str">
        <f>IF(Y87=0,"INDICAR PRECIO VTA",Y87-MaestraLP3[[#This Row],[PRECIO SEP]])</f>
        <v>INDICAR PRECIO VTA</v>
      </c>
      <c r="AA87" s="66" t="str">
        <f t="shared" si="1"/>
        <v>-</v>
      </c>
      <c r="AB87" s="68">
        <f>IFERROR(MaestraLP3[[#This Row],[PRECIO]]*MaestraLP3[[#This Row],[%MG UMV]],0)</f>
        <v>0</v>
      </c>
      <c r="AC87" s="69">
        <v>13</v>
      </c>
      <c r="AD87" s="64">
        <f>+IFERROR(MaestraLP3[[#This Row],[MARGEN UNITARIO]]/MaestraLP3[[#This Row],[Peso Neto UMV (KG)]],0)</f>
        <v>0</v>
      </c>
      <c r="AE87" s="39" t="s">
        <v>44</v>
      </c>
      <c r="AF87" s="39"/>
      <c r="AG87" s="39">
        <v>1</v>
      </c>
      <c r="AH87" s="109">
        <v>0</v>
      </c>
      <c r="AI87" s="66">
        <v>0</v>
      </c>
      <c r="AJ87" s="66">
        <v>0</v>
      </c>
      <c r="AK87" s="39" t="s">
        <v>53</v>
      </c>
      <c r="AL87" s="39" t="s">
        <v>44</v>
      </c>
    </row>
    <row r="88" spans="1:38" x14ac:dyDescent="0.35">
      <c r="A88" s="39" t="s">
        <v>33</v>
      </c>
      <c r="B88" s="39">
        <v>104542990</v>
      </c>
      <c r="C88" s="39" t="str">
        <f>+MaestraLP3[[#This Row],[CÓDIGO]]&amp;MaestraLP3[[#Headers],[-]]&amp;MaestraLP3[[#This Row],[UMV]]</f>
        <v>104542990-V00</v>
      </c>
      <c r="D88" s="50" t="str">
        <f>+MaestraLP3[[#This Row],[CÓDIGO]]&amp;MaestraLP3[[#Headers],[FS00]]</f>
        <v>104542990FS00</v>
      </c>
      <c r="E88" s="39" t="s">
        <v>34</v>
      </c>
      <c r="F88" s="39" t="s">
        <v>97</v>
      </c>
      <c r="G88" s="39" t="s">
        <v>98</v>
      </c>
      <c r="H88" s="39" t="s">
        <v>99</v>
      </c>
      <c r="I88" s="39" t="s">
        <v>122</v>
      </c>
      <c r="J88" s="49" t="s">
        <v>106</v>
      </c>
      <c r="K88" s="50" t="s">
        <v>50</v>
      </c>
      <c r="L88" s="39" t="str">
        <f>VLOOKUP(MaestraLP3[[#This Row],[UMV]],VALIDACIONES!J:L,3,0)</f>
        <v>Caja 500 Unidades</v>
      </c>
      <c r="M88" s="39" t="s">
        <v>51</v>
      </c>
      <c r="N88" s="39" t="s">
        <v>78</v>
      </c>
      <c r="O88" s="64">
        <v>36500</v>
      </c>
      <c r="P88" s="39" t="s">
        <v>42</v>
      </c>
      <c r="Q88" s="64">
        <v>41952</v>
      </c>
      <c r="R88" s="66">
        <f>+IFERROR((MaestraLP3[[#This Row],[COSTO ]]/MaestraLP3[[#This Row],[COSTO SEP]]-1),0)</f>
        <v>0</v>
      </c>
      <c r="S88" s="65" t="s">
        <v>43</v>
      </c>
      <c r="T88" s="65" t="s">
        <v>43</v>
      </c>
      <c r="U88" s="64">
        <f>+VLOOKUP(MaestraLP3[[#This Row],[FS00]],'[1]BD MES'!$C:$N,12,0)</f>
        <v>36500</v>
      </c>
      <c r="V88" s="64">
        <v>36500</v>
      </c>
      <c r="W88" s="66">
        <f>+(MaestraLP3[[#This Row],[COSTO ]]-MaestraLP3[[#This Row],[COSTO OCT AL 25-09]])/MaestraLP3[[#This Row],[COSTO OCT AL 25-09]]</f>
        <v>0</v>
      </c>
      <c r="X88" s="67" t="str">
        <f>++IF(P88="HASTA AGOTAR STOCK","HASTA AGOTAR STOCK",IF(MaestraLP3[[#This Row],[PRECIO]]=0,"NO PARA LP",IF(MaestraLP3[[#This Row],[PRECIO SEP]]=0,"INCORPORACIÓN",IF(Z88=0,"MANTIENE",IF(Z88&lt;0,"BAJA",IF(Z88&gt;0,"ALZA",""))))))</f>
        <v>NO PARA LP</v>
      </c>
      <c r="Y88" s="64">
        <v>0</v>
      </c>
      <c r="Z88" s="41" t="str">
        <f>IF(Y88=0,"INDICAR PRECIO VTA",Y88-MaestraLP3[[#This Row],[PRECIO SEP]])</f>
        <v>INDICAR PRECIO VTA</v>
      </c>
      <c r="AA88" s="66" t="str">
        <f t="shared" si="1"/>
        <v>-</v>
      </c>
      <c r="AB88" s="68">
        <f>IFERROR(MaestraLP3[[#This Row],[PRECIO]]*MaestraLP3[[#This Row],[%MG UMV]],0)</f>
        <v>0</v>
      </c>
      <c r="AC88" s="69">
        <v>9</v>
      </c>
      <c r="AD88" s="64">
        <f>+IFERROR(MaestraLP3[[#This Row],[MARGEN UNITARIO]]/MaestraLP3[[#This Row],[Peso Neto UMV (KG)]],0)</f>
        <v>0</v>
      </c>
      <c r="AE88" s="39" t="s">
        <v>44</v>
      </c>
      <c r="AF88" s="39"/>
      <c r="AG88" s="39">
        <v>1</v>
      </c>
      <c r="AH88" s="109">
        <v>0</v>
      </c>
      <c r="AI88" s="66">
        <v>0</v>
      </c>
      <c r="AJ88" s="66">
        <v>0</v>
      </c>
      <c r="AK88" s="39"/>
      <c r="AL88" s="39" t="s">
        <v>44</v>
      </c>
    </row>
    <row r="89" spans="1:38" x14ac:dyDescent="0.35">
      <c r="A89" s="39" t="s">
        <v>33</v>
      </c>
      <c r="B89" s="39">
        <v>104542980</v>
      </c>
      <c r="C89" s="39" t="str">
        <f>+MaestraLP3[[#This Row],[CÓDIGO]]&amp;MaestraLP3[[#Headers],[-]]&amp;MaestraLP3[[#This Row],[UMV]]</f>
        <v>104542980-V00</v>
      </c>
      <c r="D89" s="50" t="str">
        <f>+MaestraLP3[[#This Row],[CÓDIGO]]&amp;MaestraLP3[[#Headers],[FS00]]</f>
        <v>104542980FS00</v>
      </c>
      <c r="E89" s="39" t="s">
        <v>34</v>
      </c>
      <c r="F89" s="39" t="s">
        <v>97</v>
      </c>
      <c r="G89" s="39" t="s">
        <v>98</v>
      </c>
      <c r="H89" s="39" t="s">
        <v>99</v>
      </c>
      <c r="I89" s="39" t="s">
        <v>123</v>
      </c>
      <c r="J89" s="49" t="s">
        <v>106</v>
      </c>
      <c r="K89" s="50" t="s">
        <v>50</v>
      </c>
      <c r="L89" s="39" t="str">
        <f>VLOOKUP(MaestraLP3[[#This Row],[UMV]],VALIDACIONES!J:L,3,0)</f>
        <v>Caja 500 Unidades</v>
      </c>
      <c r="M89" s="39" t="s">
        <v>51</v>
      </c>
      <c r="N89" s="39" t="s">
        <v>78</v>
      </c>
      <c r="O89" s="64">
        <v>29000</v>
      </c>
      <c r="P89" s="39" t="s">
        <v>42</v>
      </c>
      <c r="Q89" s="64">
        <v>33120</v>
      </c>
      <c r="R89" s="66">
        <f>+IFERROR((MaestraLP3[[#This Row],[COSTO ]]/MaestraLP3[[#This Row],[COSTO SEP]]-1),0)</f>
        <v>0</v>
      </c>
      <c r="S89" s="65" t="s">
        <v>43</v>
      </c>
      <c r="T89" s="65" t="s">
        <v>43</v>
      </c>
      <c r="U89" s="64">
        <f>+VLOOKUP(MaestraLP3[[#This Row],[FS00]],'[1]BD MES'!$C:$N,12,0)</f>
        <v>29000</v>
      </c>
      <c r="V89" s="64">
        <v>29000</v>
      </c>
      <c r="W89" s="66">
        <f>+(MaestraLP3[[#This Row],[COSTO ]]-MaestraLP3[[#This Row],[COSTO OCT AL 25-09]])/MaestraLP3[[#This Row],[COSTO OCT AL 25-09]]</f>
        <v>0</v>
      </c>
      <c r="X89" s="67" t="str">
        <f>++IF(P89="HASTA AGOTAR STOCK","HASTA AGOTAR STOCK",IF(MaestraLP3[[#This Row],[PRECIO]]=0,"NO PARA LP",IF(MaestraLP3[[#This Row],[PRECIO SEP]]=0,"INCORPORACIÓN",IF(Z89=0,"MANTIENE",IF(Z89&lt;0,"BAJA",IF(Z89&gt;0,"ALZA",""))))))</f>
        <v>NO PARA LP</v>
      </c>
      <c r="Y89" s="64">
        <v>0</v>
      </c>
      <c r="Z89" s="41" t="str">
        <f>IF(Y89=0,"INDICAR PRECIO VTA",Y89-MaestraLP3[[#This Row],[PRECIO SEP]])</f>
        <v>INDICAR PRECIO VTA</v>
      </c>
      <c r="AA89" s="66" t="str">
        <f t="shared" si="1"/>
        <v>-</v>
      </c>
      <c r="AB89" s="68">
        <f>IFERROR(MaestraLP3[[#This Row],[PRECIO]]*MaestraLP3[[#This Row],[%MG UMV]],0)</f>
        <v>0</v>
      </c>
      <c r="AC89" s="69">
        <v>7</v>
      </c>
      <c r="AD89" s="64">
        <f>+IFERROR(MaestraLP3[[#This Row],[MARGEN UNITARIO]]/MaestraLP3[[#This Row],[Peso Neto UMV (KG)]],0)</f>
        <v>0</v>
      </c>
      <c r="AE89" s="39" t="s">
        <v>44</v>
      </c>
      <c r="AF89" s="39"/>
      <c r="AG89" s="39">
        <v>1</v>
      </c>
      <c r="AH89" s="109">
        <v>0</v>
      </c>
      <c r="AI89" s="66">
        <v>0</v>
      </c>
      <c r="AJ89" s="66">
        <v>0</v>
      </c>
      <c r="AK89" s="39"/>
      <c r="AL89" s="39" t="s">
        <v>44</v>
      </c>
    </row>
    <row r="90" spans="1:38" x14ac:dyDescent="0.35">
      <c r="A90" s="39" t="s">
        <v>33</v>
      </c>
      <c r="B90" s="39">
        <v>104542550</v>
      </c>
      <c r="C90" s="39" t="str">
        <f>+MaestraLP3[[#This Row],[CÓDIGO]]&amp;MaestraLP3[[#Headers],[-]]&amp;MaestraLP3[[#This Row],[UMV]]</f>
        <v>104542550-1Q</v>
      </c>
      <c r="D90" s="50" t="str">
        <f>+MaestraLP3[[#This Row],[CÓDIGO]]&amp;MaestraLP3[[#Headers],[FS00]]</f>
        <v>104542550FS00</v>
      </c>
      <c r="E90" s="39" t="s">
        <v>34</v>
      </c>
      <c r="F90" s="39" t="s">
        <v>97</v>
      </c>
      <c r="G90" s="39" t="s">
        <v>98</v>
      </c>
      <c r="H90" s="39" t="s">
        <v>99</v>
      </c>
      <c r="I90" s="39" t="s">
        <v>124</v>
      </c>
      <c r="J90" s="49" t="s">
        <v>104</v>
      </c>
      <c r="K90" s="50" t="s">
        <v>50</v>
      </c>
      <c r="L90" s="39" t="str">
        <f>VLOOKUP(MaestraLP3[[#This Row],[UMV]],VALIDACIONES!J:L,3,0)</f>
        <v>Caja 1000 Unidades</v>
      </c>
      <c r="M90" s="39" t="s">
        <v>51</v>
      </c>
      <c r="N90" s="39" t="s">
        <v>78</v>
      </c>
      <c r="O90" s="64">
        <v>35000</v>
      </c>
      <c r="P90" s="39" t="s">
        <v>42</v>
      </c>
      <c r="Q90" s="64">
        <v>40370</v>
      </c>
      <c r="R90" s="66">
        <f>+IFERROR((MaestraLP3[[#This Row],[COSTO ]]/MaestraLP3[[#This Row],[COSTO SEP]]-1),0)</f>
        <v>0</v>
      </c>
      <c r="S90" s="65" t="s">
        <v>43</v>
      </c>
      <c r="T90" s="65" t="s">
        <v>43</v>
      </c>
      <c r="U90" s="64">
        <f>+VLOOKUP(MaestraLP3[[#This Row],[FS00]],'[1]BD MES'!$C:$N,12,0)</f>
        <v>35000</v>
      </c>
      <c r="V90" s="64">
        <v>35000</v>
      </c>
      <c r="W90" s="66">
        <f>+(MaestraLP3[[#This Row],[COSTO ]]-MaestraLP3[[#This Row],[COSTO OCT AL 25-09]])/MaestraLP3[[#This Row],[COSTO OCT AL 25-09]]</f>
        <v>0</v>
      </c>
      <c r="X90" s="67" t="str">
        <f>++IF(P90="HASTA AGOTAR STOCK","HASTA AGOTAR STOCK",IF(MaestraLP3[[#This Row],[PRECIO]]=0,"NO PARA LP",IF(MaestraLP3[[#This Row],[PRECIO SEP]]=0,"INCORPORACIÓN",IF(Z90=0,"MANTIENE",IF(Z90&lt;0,"BAJA",IF(Z90&gt;0,"ALZA",""))))))</f>
        <v>NO PARA LP</v>
      </c>
      <c r="Y90" s="64">
        <v>0</v>
      </c>
      <c r="Z90" s="41" t="str">
        <f>IF(Y90=0,"INDICAR PRECIO VTA",Y90-MaestraLP3[[#This Row],[PRECIO SEP]])</f>
        <v>INDICAR PRECIO VTA</v>
      </c>
      <c r="AA90" s="66" t="str">
        <f t="shared" si="1"/>
        <v>-</v>
      </c>
      <c r="AB90" s="68">
        <f>IFERROR(MaestraLP3[[#This Row],[PRECIO]]*MaestraLP3[[#This Row],[%MG UMV]],0)</f>
        <v>0</v>
      </c>
      <c r="AC90" s="69">
        <v>6</v>
      </c>
      <c r="AD90" s="64">
        <f>+IFERROR(MaestraLP3[[#This Row],[MARGEN UNITARIO]]/MaestraLP3[[#This Row],[Peso Neto UMV (KG)]],0)</f>
        <v>0</v>
      </c>
      <c r="AE90" s="39" t="s">
        <v>44</v>
      </c>
      <c r="AF90" s="39"/>
      <c r="AG90" s="39">
        <v>1</v>
      </c>
      <c r="AH90" s="109">
        <v>0</v>
      </c>
      <c r="AI90" s="66">
        <v>0</v>
      </c>
      <c r="AJ90" s="66">
        <v>0</v>
      </c>
      <c r="AK90" s="39"/>
      <c r="AL90" s="39" t="s">
        <v>44</v>
      </c>
    </row>
    <row r="91" spans="1:38" x14ac:dyDescent="0.35">
      <c r="A91" s="39" t="s">
        <v>33</v>
      </c>
      <c r="B91" s="39">
        <v>104544300</v>
      </c>
      <c r="C91" s="39" t="str">
        <f>+MaestraLP3[[#This Row],[CÓDIGO]]&amp;MaestraLP3[[#Headers],[-]]&amp;MaestraLP3[[#This Row],[UMV]]</f>
        <v>104544300-V00</v>
      </c>
      <c r="D91" s="50" t="str">
        <f>+MaestraLP3[[#This Row],[CÓDIGO]]&amp;MaestraLP3[[#Headers],[FS00]]</f>
        <v>104544300FS00</v>
      </c>
      <c r="E91" s="39" t="s">
        <v>34</v>
      </c>
      <c r="F91" s="39" t="s">
        <v>97</v>
      </c>
      <c r="G91" s="39" t="s">
        <v>98</v>
      </c>
      <c r="H91" s="39" t="s">
        <v>99</v>
      </c>
      <c r="I91" s="39" t="s">
        <v>124</v>
      </c>
      <c r="J91" s="49" t="s">
        <v>106</v>
      </c>
      <c r="K91" s="50" t="s">
        <v>50</v>
      </c>
      <c r="L91" s="39" t="str">
        <f>VLOOKUP(MaestraLP3[[#This Row],[UMV]],VALIDACIONES!J:L,3,0)</f>
        <v>Caja 500 Unidades</v>
      </c>
      <c r="M91" s="39" t="s">
        <v>51</v>
      </c>
      <c r="N91" s="39" t="s">
        <v>78</v>
      </c>
      <c r="O91" s="64">
        <v>17500</v>
      </c>
      <c r="P91" s="39" t="s">
        <v>42</v>
      </c>
      <c r="Q91" s="64">
        <v>20185</v>
      </c>
      <c r="R91" s="66">
        <f>+IFERROR((MaestraLP3[[#This Row],[COSTO ]]/MaestraLP3[[#This Row],[COSTO SEP]]-1),0)</f>
        <v>0</v>
      </c>
      <c r="S91" s="65" t="s">
        <v>43</v>
      </c>
      <c r="T91" s="65" t="s">
        <v>43</v>
      </c>
      <c r="U91" s="64">
        <f>+VLOOKUP(MaestraLP3[[#This Row],[FS00]],'[1]BD MES'!$C:$N,12,0)</f>
        <v>17500</v>
      </c>
      <c r="V91" s="64">
        <v>17500</v>
      </c>
      <c r="W91" s="66">
        <f>+(MaestraLP3[[#This Row],[COSTO ]]-MaestraLP3[[#This Row],[COSTO OCT AL 25-09]])/MaestraLP3[[#This Row],[COSTO OCT AL 25-09]]</f>
        <v>0</v>
      </c>
      <c r="X91" s="67" t="str">
        <f>++IF(P91="HASTA AGOTAR STOCK","HASTA AGOTAR STOCK",IF(MaestraLP3[[#This Row],[PRECIO]]=0,"NO PARA LP",IF(MaestraLP3[[#This Row],[PRECIO SEP]]=0,"INCORPORACIÓN",IF(Z91=0,"MANTIENE",IF(Z91&lt;0,"BAJA",IF(Z91&gt;0,"ALZA",""))))))</f>
        <v>NO PARA LP</v>
      </c>
      <c r="Y91" s="64">
        <v>0</v>
      </c>
      <c r="Z91" s="41" t="str">
        <f>IF(Y91=0,"INDICAR PRECIO VTA",Y91-MaestraLP3[[#This Row],[PRECIO SEP]])</f>
        <v>INDICAR PRECIO VTA</v>
      </c>
      <c r="AA91" s="66" t="str">
        <f t="shared" si="1"/>
        <v>-</v>
      </c>
      <c r="AB91" s="68">
        <f>IFERROR(MaestraLP3[[#This Row],[PRECIO]]*MaestraLP3[[#This Row],[%MG UMV]],0)</f>
        <v>0</v>
      </c>
      <c r="AC91" s="69">
        <v>3</v>
      </c>
      <c r="AD91" s="64">
        <f>+IFERROR(MaestraLP3[[#This Row],[MARGEN UNITARIO]]/MaestraLP3[[#This Row],[Peso Neto UMV (KG)]],0)</f>
        <v>0</v>
      </c>
      <c r="AE91" s="39" t="s">
        <v>44</v>
      </c>
      <c r="AF91" s="39"/>
      <c r="AG91" s="39">
        <v>1</v>
      </c>
      <c r="AH91" s="109">
        <v>0</v>
      </c>
      <c r="AI91" s="66">
        <v>0</v>
      </c>
      <c r="AJ91" s="66">
        <v>0</v>
      </c>
      <c r="AK91" s="39"/>
      <c r="AL91" s="39" t="s">
        <v>44</v>
      </c>
    </row>
    <row r="92" spans="1:38" x14ac:dyDescent="0.35">
      <c r="A92" s="39" t="s">
        <v>33</v>
      </c>
      <c r="B92" s="39">
        <v>104541960</v>
      </c>
      <c r="C92" s="39" t="str">
        <f>+MaestraLP3[[#This Row],[CÓDIGO]]&amp;MaestraLP3[[#Headers],[-]]&amp;MaestraLP3[[#This Row],[UMV]]</f>
        <v>104541960-1Q</v>
      </c>
      <c r="D92" s="50" t="str">
        <f>+MaestraLP3[[#This Row],[CÓDIGO]]&amp;MaestraLP3[[#Headers],[FS00]]</f>
        <v>104541960FS00</v>
      </c>
      <c r="E92" s="39" t="s">
        <v>34</v>
      </c>
      <c r="F92" s="39" t="s">
        <v>97</v>
      </c>
      <c r="G92" s="39" t="s">
        <v>98</v>
      </c>
      <c r="H92" s="39" t="s">
        <v>99</v>
      </c>
      <c r="I92" s="39" t="s">
        <v>125</v>
      </c>
      <c r="J92" s="49" t="s">
        <v>104</v>
      </c>
      <c r="K92" s="50" t="s">
        <v>50</v>
      </c>
      <c r="L92" s="39" t="str">
        <f>VLOOKUP(MaestraLP3[[#This Row],[UMV]],VALIDACIONES!J:L,3,0)</f>
        <v>Caja 1000 Unidades</v>
      </c>
      <c r="M92" s="39" t="s">
        <v>51</v>
      </c>
      <c r="N92" s="39" t="s">
        <v>78</v>
      </c>
      <c r="O92" s="64">
        <v>55000</v>
      </c>
      <c r="P92" s="39" t="s">
        <v>42</v>
      </c>
      <c r="Q92" s="64">
        <v>63000</v>
      </c>
      <c r="R92" s="66">
        <f>+IFERROR((MaestraLP3[[#This Row],[COSTO ]]/MaestraLP3[[#This Row],[COSTO SEP]]-1),0)</f>
        <v>0</v>
      </c>
      <c r="S92" s="65" t="s">
        <v>43</v>
      </c>
      <c r="T92" s="65" t="s">
        <v>43</v>
      </c>
      <c r="U92" s="64">
        <f>+VLOOKUP(MaestraLP3[[#This Row],[FS00]],'[1]BD MES'!$C:$N,12,0)</f>
        <v>55000</v>
      </c>
      <c r="V92" s="64">
        <v>55000</v>
      </c>
      <c r="W92" s="66">
        <f>+(MaestraLP3[[#This Row],[COSTO ]]-MaestraLP3[[#This Row],[COSTO OCT AL 25-09]])/MaestraLP3[[#This Row],[COSTO OCT AL 25-09]]</f>
        <v>0</v>
      </c>
      <c r="X92" s="67" t="str">
        <f>++IF(P92="HASTA AGOTAR STOCK","HASTA AGOTAR STOCK",IF(MaestraLP3[[#This Row],[PRECIO]]=0,"NO PARA LP",IF(MaestraLP3[[#This Row],[PRECIO SEP]]=0,"INCORPORACIÓN",IF(Z92=0,"MANTIENE",IF(Z92&lt;0,"BAJA",IF(Z92&gt;0,"ALZA",""))))))</f>
        <v>NO PARA LP</v>
      </c>
      <c r="Y92" s="64">
        <v>0</v>
      </c>
      <c r="Z92" s="41" t="str">
        <f>IF(Y92=0,"INDICAR PRECIO VTA",Y92-MaestraLP3[[#This Row],[PRECIO SEP]])</f>
        <v>INDICAR PRECIO VTA</v>
      </c>
      <c r="AA92" s="66" t="str">
        <f t="shared" si="1"/>
        <v>-</v>
      </c>
      <c r="AB92" s="68">
        <f>IFERROR(MaestraLP3[[#This Row],[PRECIO]]*MaestraLP3[[#This Row],[%MG UMV]],0)</f>
        <v>0</v>
      </c>
      <c r="AC92" s="69">
        <v>12</v>
      </c>
      <c r="AD92" s="64">
        <f>+IFERROR(MaestraLP3[[#This Row],[MARGEN UNITARIO]]/MaestraLP3[[#This Row],[Peso Neto UMV (KG)]],0)</f>
        <v>0</v>
      </c>
      <c r="AE92" s="39" t="s">
        <v>44</v>
      </c>
      <c r="AF92" s="39"/>
      <c r="AG92" s="39">
        <v>1</v>
      </c>
      <c r="AH92" s="109">
        <v>0</v>
      </c>
      <c r="AI92" s="66">
        <v>0</v>
      </c>
      <c r="AJ92" s="66">
        <v>0</v>
      </c>
      <c r="AK92" s="39" t="s">
        <v>53</v>
      </c>
      <c r="AL92" s="39" t="s">
        <v>44</v>
      </c>
    </row>
    <row r="93" spans="1:38" x14ac:dyDescent="0.35">
      <c r="A93" s="39" t="s">
        <v>33</v>
      </c>
      <c r="B93" s="39">
        <v>104541970</v>
      </c>
      <c r="C93" s="39" t="str">
        <f>+MaestraLP3[[#This Row],[CÓDIGO]]&amp;MaestraLP3[[#Headers],[-]]&amp;MaestraLP3[[#This Row],[UMV]]</f>
        <v>104541970-1Q</v>
      </c>
      <c r="D93" s="50" t="str">
        <f>+MaestraLP3[[#This Row],[CÓDIGO]]&amp;MaestraLP3[[#Headers],[FS00]]</f>
        <v>104541970FS00</v>
      </c>
      <c r="E93" s="39" t="s">
        <v>34</v>
      </c>
      <c r="F93" s="39" t="s">
        <v>97</v>
      </c>
      <c r="G93" s="39" t="s">
        <v>98</v>
      </c>
      <c r="H93" s="39" t="s">
        <v>99</v>
      </c>
      <c r="I93" s="39" t="s">
        <v>126</v>
      </c>
      <c r="J93" s="49" t="s">
        <v>104</v>
      </c>
      <c r="K93" s="50" t="s">
        <v>50</v>
      </c>
      <c r="L93" s="39" t="str">
        <f>VLOOKUP(MaestraLP3[[#This Row],[UMV]],VALIDACIONES!J:L,3,0)</f>
        <v>Caja 1000 Unidades</v>
      </c>
      <c r="M93" s="39" t="s">
        <v>51</v>
      </c>
      <c r="N93" s="39" t="s">
        <v>78</v>
      </c>
      <c r="O93" s="64">
        <v>134000</v>
      </c>
      <c r="P93" s="39" t="s">
        <v>42</v>
      </c>
      <c r="Q93" s="64">
        <v>154043</v>
      </c>
      <c r="R93" s="66">
        <f>+IFERROR((MaestraLP3[[#This Row],[COSTO ]]/MaestraLP3[[#This Row],[COSTO SEP]]-1),0)</f>
        <v>0</v>
      </c>
      <c r="S93" s="65" t="s">
        <v>43</v>
      </c>
      <c r="T93" s="65" t="s">
        <v>43</v>
      </c>
      <c r="U93" s="64">
        <f>+VLOOKUP(MaestraLP3[[#This Row],[FS00]],'[1]BD MES'!$C:$N,12,0)</f>
        <v>134000</v>
      </c>
      <c r="V93" s="64">
        <v>134000</v>
      </c>
      <c r="W93" s="66">
        <f>+(MaestraLP3[[#This Row],[COSTO ]]-MaestraLP3[[#This Row],[COSTO OCT AL 25-09]])/MaestraLP3[[#This Row],[COSTO OCT AL 25-09]]</f>
        <v>0</v>
      </c>
      <c r="X93" s="67" t="str">
        <f>++IF(P93="HASTA AGOTAR STOCK","HASTA AGOTAR STOCK",IF(MaestraLP3[[#This Row],[PRECIO]]=0,"NO PARA LP",IF(MaestraLP3[[#This Row],[PRECIO SEP]]=0,"INCORPORACIÓN",IF(Z93=0,"MANTIENE",IF(Z93&lt;0,"BAJA",IF(Z93&gt;0,"ALZA",""))))))</f>
        <v>NO PARA LP</v>
      </c>
      <c r="Y93" s="64">
        <v>0</v>
      </c>
      <c r="Z93" s="41" t="str">
        <f>IF(Y93=0,"INDICAR PRECIO VTA",Y93-MaestraLP3[[#This Row],[PRECIO SEP]])</f>
        <v>INDICAR PRECIO VTA</v>
      </c>
      <c r="AA93" s="66" t="str">
        <f t="shared" si="1"/>
        <v>-</v>
      </c>
      <c r="AB93" s="68">
        <f>IFERROR(MaestraLP3[[#This Row],[PRECIO]]*MaestraLP3[[#This Row],[%MG UMV]],0)</f>
        <v>0</v>
      </c>
      <c r="AC93" s="69">
        <v>13</v>
      </c>
      <c r="AD93" s="64">
        <f>+IFERROR(MaestraLP3[[#This Row],[MARGEN UNITARIO]]/MaestraLP3[[#This Row],[Peso Neto UMV (KG)]],0)</f>
        <v>0</v>
      </c>
      <c r="AE93" s="39" t="s">
        <v>44</v>
      </c>
      <c r="AF93" s="39"/>
      <c r="AG93" s="39">
        <v>1</v>
      </c>
      <c r="AH93" s="109">
        <v>0</v>
      </c>
      <c r="AI93" s="66">
        <v>0</v>
      </c>
      <c r="AJ93" s="66">
        <v>0</v>
      </c>
      <c r="AK93" s="39" t="s">
        <v>53</v>
      </c>
      <c r="AL93" s="39" t="s">
        <v>44</v>
      </c>
    </row>
    <row r="94" spans="1:38" x14ac:dyDescent="0.35">
      <c r="A94" s="39" t="s">
        <v>33</v>
      </c>
      <c r="B94" s="39">
        <v>104542970</v>
      </c>
      <c r="C94" s="39" t="str">
        <f>+MaestraLP3[[#This Row],[CÓDIGO]]&amp;MaestraLP3[[#Headers],[-]]&amp;MaestraLP3[[#This Row],[UMV]]</f>
        <v>104542970-1Q</v>
      </c>
      <c r="D94" s="50" t="str">
        <f>+MaestraLP3[[#This Row],[CÓDIGO]]&amp;MaestraLP3[[#Headers],[FS00]]</f>
        <v>104542970FS00</v>
      </c>
      <c r="E94" s="39" t="s">
        <v>34</v>
      </c>
      <c r="F94" s="39" t="s">
        <v>97</v>
      </c>
      <c r="G94" s="39" t="s">
        <v>98</v>
      </c>
      <c r="H94" s="39" t="s">
        <v>99</v>
      </c>
      <c r="I94" s="39" t="s">
        <v>127</v>
      </c>
      <c r="J94" s="49" t="s">
        <v>104</v>
      </c>
      <c r="K94" s="50" t="s">
        <v>50</v>
      </c>
      <c r="L94" s="39" t="str">
        <f>VLOOKUP(MaestraLP3[[#This Row],[UMV]],VALIDACIONES!J:L,3,0)</f>
        <v>Caja 1000 Unidades</v>
      </c>
      <c r="M94" s="39" t="s">
        <v>51</v>
      </c>
      <c r="N94" s="39" t="s">
        <v>78</v>
      </c>
      <c r="O94" s="64">
        <v>90900</v>
      </c>
      <c r="P94" s="39" t="s">
        <v>42</v>
      </c>
      <c r="Q94" s="64">
        <v>104502</v>
      </c>
      <c r="R94" s="66">
        <f>+IFERROR((MaestraLP3[[#This Row],[COSTO ]]/MaestraLP3[[#This Row],[COSTO SEP]]-1),0)</f>
        <v>0</v>
      </c>
      <c r="S94" s="65" t="s">
        <v>43</v>
      </c>
      <c r="T94" s="65" t="s">
        <v>43</v>
      </c>
      <c r="U94" s="64">
        <f>+VLOOKUP(MaestraLP3[[#This Row],[FS00]],'[1]BD MES'!$C:$N,12,0)</f>
        <v>90900</v>
      </c>
      <c r="V94" s="64">
        <v>90900</v>
      </c>
      <c r="W94" s="66">
        <f>+(MaestraLP3[[#This Row],[COSTO ]]-MaestraLP3[[#This Row],[COSTO OCT AL 25-09]])/MaestraLP3[[#This Row],[COSTO OCT AL 25-09]]</f>
        <v>0</v>
      </c>
      <c r="X94" s="67" t="str">
        <f>++IF(P94="HASTA AGOTAR STOCK","HASTA AGOTAR STOCK",IF(MaestraLP3[[#This Row],[PRECIO]]=0,"NO PARA LP",IF(MaestraLP3[[#This Row],[PRECIO SEP]]=0,"INCORPORACIÓN",IF(Z94=0,"MANTIENE",IF(Z94&lt;0,"BAJA",IF(Z94&gt;0,"ALZA",""))))))</f>
        <v>NO PARA LP</v>
      </c>
      <c r="Y94" s="64">
        <v>0</v>
      </c>
      <c r="Z94" s="41" t="str">
        <f>IF(Y94=0,"INDICAR PRECIO VTA",Y94-MaestraLP3[[#This Row],[PRECIO SEP]])</f>
        <v>INDICAR PRECIO VTA</v>
      </c>
      <c r="AA94" s="66" t="str">
        <f t="shared" si="1"/>
        <v>-</v>
      </c>
      <c r="AB94" s="68">
        <f>IFERROR(MaestraLP3[[#This Row],[PRECIO]]*MaestraLP3[[#This Row],[%MG UMV]],0)</f>
        <v>0</v>
      </c>
      <c r="AC94" s="69">
        <v>10</v>
      </c>
      <c r="AD94" s="64">
        <f>+IFERROR(MaestraLP3[[#This Row],[MARGEN UNITARIO]]/MaestraLP3[[#This Row],[Peso Neto UMV (KG)]],0)</f>
        <v>0</v>
      </c>
      <c r="AE94" s="39" t="s">
        <v>44</v>
      </c>
      <c r="AF94" s="39"/>
      <c r="AG94" s="39">
        <v>1</v>
      </c>
      <c r="AH94" s="109">
        <v>0</v>
      </c>
      <c r="AI94" s="66">
        <v>0</v>
      </c>
      <c r="AJ94" s="66">
        <v>0</v>
      </c>
      <c r="AK94" s="39"/>
      <c r="AL94" s="39" t="s">
        <v>44</v>
      </c>
    </row>
    <row r="95" spans="1:38" x14ac:dyDescent="0.35">
      <c r="A95" s="39" t="s">
        <v>33</v>
      </c>
      <c r="B95" s="39">
        <v>104542940</v>
      </c>
      <c r="C95" s="39" t="str">
        <f>+MaestraLP3[[#This Row],[CÓDIGO]]&amp;MaestraLP3[[#Headers],[-]]&amp;MaestraLP3[[#This Row],[UMV]]</f>
        <v>104542940-1Q</v>
      </c>
      <c r="D95" s="50" t="str">
        <f>+MaestraLP3[[#This Row],[CÓDIGO]]&amp;MaestraLP3[[#Headers],[FS00]]</f>
        <v>104542940FS00</v>
      </c>
      <c r="E95" s="39" t="s">
        <v>34</v>
      </c>
      <c r="F95" s="39" t="s">
        <v>97</v>
      </c>
      <c r="G95" s="39" t="s">
        <v>98</v>
      </c>
      <c r="H95" s="39" t="s">
        <v>99</v>
      </c>
      <c r="I95" s="39" t="s">
        <v>128</v>
      </c>
      <c r="J95" s="49" t="s">
        <v>104</v>
      </c>
      <c r="K95" s="50" t="s">
        <v>50</v>
      </c>
      <c r="L95" s="39" t="str">
        <f>VLOOKUP(MaestraLP3[[#This Row],[UMV]],VALIDACIONES!J:L,3,0)</f>
        <v>Caja 1000 Unidades</v>
      </c>
      <c r="M95" s="39" t="s">
        <v>51</v>
      </c>
      <c r="N95" s="39" t="s">
        <v>78</v>
      </c>
      <c r="O95" s="64">
        <v>101100</v>
      </c>
      <c r="P95" s="39" t="s">
        <v>42</v>
      </c>
      <c r="Q95" s="64">
        <v>116288</v>
      </c>
      <c r="R95" s="66">
        <f>+IFERROR((MaestraLP3[[#This Row],[COSTO ]]/MaestraLP3[[#This Row],[COSTO SEP]]-1),0)</f>
        <v>0</v>
      </c>
      <c r="S95" s="65" t="s">
        <v>43</v>
      </c>
      <c r="T95" s="65" t="s">
        <v>43</v>
      </c>
      <c r="U95" s="64">
        <f>+VLOOKUP(MaestraLP3[[#This Row],[FS00]],'[1]BD MES'!$C:$N,12,0)</f>
        <v>101100</v>
      </c>
      <c r="V95" s="64">
        <v>101100</v>
      </c>
      <c r="W95" s="66">
        <f>+(MaestraLP3[[#This Row],[COSTO ]]-MaestraLP3[[#This Row],[COSTO OCT AL 25-09]])/MaestraLP3[[#This Row],[COSTO OCT AL 25-09]]</f>
        <v>0</v>
      </c>
      <c r="X95" s="67" t="str">
        <f>++IF(P95="HASTA AGOTAR STOCK","HASTA AGOTAR STOCK",IF(MaestraLP3[[#This Row],[PRECIO]]=0,"NO PARA LP",IF(MaestraLP3[[#This Row],[PRECIO SEP]]=0,"INCORPORACIÓN",IF(Z95=0,"MANTIENE",IF(Z95&lt;0,"BAJA",IF(Z95&gt;0,"ALZA",""))))))</f>
        <v>NO PARA LP</v>
      </c>
      <c r="Y95" s="64">
        <v>0</v>
      </c>
      <c r="Z95" s="41" t="str">
        <f>IF(Y95=0,"INDICAR PRECIO VTA",Y95-MaestraLP3[[#This Row],[PRECIO SEP]])</f>
        <v>INDICAR PRECIO VTA</v>
      </c>
      <c r="AA95" s="66" t="str">
        <f t="shared" si="1"/>
        <v>-</v>
      </c>
      <c r="AB95" s="68">
        <f>IFERROR(MaestraLP3[[#This Row],[PRECIO]]*MaestraLP3[[#This Row],[%MG UMV]],0)</f>
        <v>0</v>
      </c>
      <c r="AC95" s="69">
        <v>12</v>
      </c>
      <c r="AD95" s="64">
        <f>+IFERROR(MaestraLP3[[#This Row],[MARGEN UNITARIO]]/MaestraLP3[[#This Row],[Peso Neto UMV (KG)]],0)</f>
        <v>0</v>
      </c>
      <c r="AE95" s="39" t="s">
        <v>53</v>
      </c>
      <c r="AF95" s="39"/>
      <c r="AG95" s="39">
        <v>1</v>
      </c>
      <c r="AH95" s="109">
        <v>0</v>
      </c>
      <c r="AI95" s="66">
        <v>-1E-3</v>
      </c>
      <c r="AJ95" s="66">
        <v>0</v>
      </c>
      <c r="AK95" s="39"/>
      <c r="AL95" s="39" t="s">
        <v>44</v>
      </c>
    </row>
    <row r="96" spans="1:38" x14ac:dyDescent="0.35">
      <c r="A96" s="39" t="s">
        <v>33</v>
      </c>
      <c r="B96" s="39">
        <v>104547430</v>
      </c>
      <c r="C96" s="39" t="str">
        <f>+MaestraLP3[[#This Row],[CÓDIGO]]&amp;MaestraLP3[[#Headers],[-]]&amp;MaestraLP3[[#This Row],[UMV]]</f>
        <v>104547430-UN</v>
      </c>
      <c r="D96" s="50" t="str">
        <f>+MaestraLP3[[#This Row],[CÓDIGO]]&amp;MaestraLP3[[#Headers],[FS00]]</f>
        <v>104547430FS00</v>
      </c>
      <c r="E96" s="39" t="s">
        <v>34</v>
      </c>
      <c r="F96" s="39" t="s">
        <v>97</v>
      </c>
      <c r="G96" s="39" t="s">
        <v>98</v>
      </c>
      <c r="H96" s="39" t="s">
        <v>1749</v>
      </c>
      <c r="I96" s="39" t="s">
        <v>4690</v>
      </c>
      <c r="J96" s="49" t="s">
        <v>50</v>
      </c>
      <c r="K96" s="50" t="s">
        <v>50</v>
      </c>
      <c r="L96" s="39" t="str">
        <f>VLOOKUP(MaestraLP3[[#This Row],[UMV]],VALIDACIONES!J:L,3,0)</f>
        <v>Unidad</v>
      </c>
      <c r="M96" s="39" t="s">
        <v>51</v>
      </c>
      <c r="N96" s="39" t="s">
        <v>41</v>
      </c>
      <c r="O96" s="64">
        <v>260000</v>
      </c>
      <c r="P96" s="39" t="s">
        <v>4413</v>
      </c>
      <c r="Q96" s="65">
        <v>0</v>
      </c>
      <c r="R96" s="66">
        <f>+IFERROR((MaestraLP3[[#This Row],[COSTO ]]/MaestraLP3[[#This Row],[COSTO SEP]]-1),0)</f>
        <v>0.12445384615384625</v>
      </c>
      <c r="S96" s="65" t="s">
        <v>43</v>
      </c>
      <c r="T96" s="65" t="s">
        <v>43</v>
      </c>
      <c r="U96" s="64">
        <f>+VLOOKUP(MaestraLP3[[#This Row],[FS00]],'[1]BD MES'!$C:$N,12,0)</f>
        <v>292358</v>
      </c>
      <c r="V96" s="64">
        <v>292358</v>
      </c>
      <c r="W96" s="66">
        <f>+(MaestraLP3[[#This Row],[COSTO ]]-MaestraLP3[[#This Row],[COSTO OCT AL 25-09]])/MaestraLP3[[#This Row],[COSTO OCT AL 25-09]]</f>
        <v>0</v>
      </c>
      <c r="X96" s="67" t="str">
        <f>++IF(P96="HASTA AGOTAR STOCK","HASTA AGOTAR STOCK",IF(MaestraLP3[[#This Row],[PRECIO]]=0,"NO PARA LP",IF(MaestraLP3[[#This Row],[PRECIO SEP]]=0,"INCORPORACIÓN",IF(Z96=0,"MANTIENE",IF(Z96&lt;0,"BAJA",IF(Z96&gt;0,"ALZA",""))))))</f>
        <v>NO PARA LP</v>
      </c>
      <c r="Y96" s="64">
        <v>0</v>
      </c>
      <c r="Z96" s="41" t="str">
        <f>IF(Y96=0,"INDICAR PRECIO VTA",Y96-MaestraLP3[[#This Row],[PRECIO SEP]])</f>
        <v>INDICAR PRECIO VTA</v>
      </c>
      <c r="AA96" s="66" t="str">
        <f t="shared" si="1"/>
        <v>-</v>
      </c>
      <c r="AB96" s="68">
        <f>IFERROR(MaestraLP3[[#This Row],[PRECIO]]*MaestraLP3[[#This Row],[%MG UMV]],0)</f>
        <v>0</v>
      </c>
      <c r="AC96" s="69">
        <v>4.2</v>
      </c>
      <c r="AD96" s="64">
        <f>+IFERROR(MaestraLP3[[#This Row],[MARGEN UNITARIO]]/MaestraLP3[[#This Row],[Peso Neto UMV (KG)]],0)</f>
        <v>0</v>
      </c>
      <c r="AE96" s="39" t="s">
        <v>44</v>
      </c>
      <c r="AF96" s="39"/>
      <c r="AG96" s="39">
        <v>1</v>
      </c>
      <c r="AH96" s="109">
        <v>0</v>
      </c>
      <c r="AI96" s="66">
        <v>0</v>
      </c>
      <c r="AJ96" s="66">
        <v>0</v>
      </c>
      <c r="AK96" s="39"/>
      <c r="AL96" s="39" t="s">
        <v>44</v>
      </c>
    </row>
    <row r="97" spans="1:38" x14ac:dyDescent="0.35">
      <c r="A97" s="110" t="s">
        <v>33</v>
      </c>
      <c r="B97" s="39">
        <v>104533810</v>
      </c>
      <c r="C97" s="39" t="str">
        <f>+MaestraLP3[[#This Row],[CÓDIGO]]&amp;MaestraLP3[[#Headers],[-]]&amp;MaestraLP3[[#This Row],[UMV]]</f>
        <v>104533810-KG</v>
      </c>
      <c r="D97" s="50" t="str">
        <f>+MaestraLP3[[#This Row],[CÓDIGO]]&amp;MaestraLP3[[#Headers],[FS00]]</f>
        <v>104533810FS00</v>
      </c>
      <c r="E97" s="39" t="s">
        <v>72</v>
      </c>
      <c r="F97" s="39" t="s">
        <v>73</v>
      </c>
      <c r="G97" s="39" t="s">
        <v>74</v>
      </c>
      <c r="H97" s="39" t="s">
        <v>75</v>
      </c>
      <c r="I97" s="39" t="s">
        <v>76</v>
      </c>
      <c r="J97" s="49" t="s">
        <v>77</v>
      </c>
      <c r="K97" s="50" t="s">
        <v>77</v>
      </c>
      <c r="L97" s="39" t="str">
        <f>VLOOKUP(MaestraLP3[[#This Row],[UMV]],VALIDACIONES!J:L,3,0)</f>
        <v>Kilogramo</v>
      </c>
      <c r="M97" s="39" t="s">
        <v>40</v>
      </c>
      <c r="N97" s="39" t="s">
        <v>78</v>
      </c>
      <c r="O97" s="64">
        <v>200</v>
      </c>
      <c r="P97" s="39" t="s">
        <v>42</v>
      </c>
      <c r="Q97" s="64">
        <v>1290</v>
      </c>
      <c r="R97" s="66">
        <f>+IFERROR((MaestraLP3[[#This Row],[COSTO ]]/MaestraLP3[[#This Row],[COSTO SEP]]-1),0)</f>
        <v>0</v>
      </c>
      <c r="S97" s="65" t="s">
        <v>79</v>
      </c>
      <c r="T97" s="65" t="s">
        <v>79</v>
      </c>
      <c r="U97" s="64">
        <f>+VLOOKUP(MaestraLP3[[#This Row],[FS00]],'[1]BD MES'!$C:$N,12,0)</f>
        <v>200</v>
      </c>
      <c r="V97" s="64">
        <v>200</v>
      </c>
      <c r="W97" s="66">
        <f>+(MaestraLP3[[#This Row],[COSTO ]]-MaestraLP3[[#This Row],[COSTO OCT AL 25-09]])/MaestraLP3[[#This Row],[COSTO OCT AL 25-09]]</f>
        <v>0</v>
      </c>
      <c r="X97" s="67" t="str">
        <f>++IF(P97="HASTA AGOTAR STOCK","HASTA AGOTAR STOCK",IF(MaestraLP3[[#This Row],[PRECIO]]=0,"NO PARA LP",IF(MaestraLP3[[#This Row],[PRECIO SEP]]=0,"INCORPORACIÓN",IF(Z97=0,"MANTIENE",IF(Z97&lt;0,"BAJA",IF(Z97&gt;0,"ALZA",""))))))</f>
        <v>MANTIENE</v>
      </c>
      <c r="Y97" s="64">
        <v>1290</v>
      </c>
      <c r="Z97" s="41">
        <f>IF(Y97=0,"INDICAR PRECIO VTA",Y97-MaestraLP3[[#This Row],[PRECIO SEP]])</f>
        <v>0</v>
      </c>
      <c r="AA97" s="66">
        <f t="shared" si="1"/>
        <v>0.84496124031007747</v>
      </c>
      <c r="AB97" s="68">
        <f>IFERROR(MaestraLP3[[#This Row],[PRECIO]]*MaestraLP3[[#This Row],[%MG UMV]],0)</f>
        <v>1090</v>
      </c>
      <c r="AC97" s="69">
        <v>1</v>
      </c>
      <c r="AD97" s="64">
        <f>+IFERROR(MaestraLP3[[#This Row],[MARGEN UNITARIO]]/MaestraLP3[[#This Row],[Peso Neto UMV (KG)]],0)</f>
        <v>1090</v>
      </c>
      <c r="AE97" s="39" t="s">
        <v>44</v>
      </c>
      <c r="AF97" s="39"/>
      <c r="AG97" s="39">
        <v>1</v>
      </c>
      <c r="AH97" s="39">
        <v>0</v>
      </c>
      <c r="AI97" s="66">
        <v>0.05</v>
      </c>
      <c r="AJ97" s="66">
        <v>0.08</v>
      </c>
      <c r="AK97" s="39"/>
      <c r="AL97" s="39" t="s">
        <v>44</v>
      </c>
    </row>
    <row r="98" spans="1:38" x14ac:dyDescent="0.35">
      <c r="A98" s="110" t="s">
        <v>33</v>
      </c>
      <c r="B98" s="39">
        <v>104547530</v>
      </c>
      <c r="C98" s="39" t="str">
        <f>+MaestraLP3[[#This Row],[CÓDIGO]]&amp;MaestraLP3[[#Headers],[-]]&amp;MaestraLP3[[#This Row],[UMV]]</f>
        <v>104547530-KG</v>
      </c>
      <c r="D98" s="50" t="str">
        <f>+MaestraLP3[[#This Row],[CÓDIGO]]&amp;MaestraLP3[[#Headers],[FS00]]</f>
        <v>104547530FS00</v>
      </c>
      <c r="E98" s="39" t="s">
        <v>72</v>
      </c>
      <c r="F98" s="39" t="s">
        <v>84</v>
      </c>
      <c r="G98" s="39" t="s">
        <v>85</v>
      </c>
      <c r="H98" s="39" t="s">
        <v>86</v>
      </c>
      <c r="I98" s="39" t="s">
        <v>87</v>
      </c>
      <c r="J98" s="49" t="s">
        <v>77</v>
      </c>
      <c r="K98" s="49" t="s">
        <v>77</v>
      </c>
      <c r="L98" s="39" t="str">
        <f>VLOOKUP(MaestraLP3[[#This Row],[UMV]],VALIDACIONES!J:L,3,0)</f>
        <v>Kilogramo</v>
      </c>
      <c r="M98" s="39" t="s">
        <v>40</v>
      </c>
      <c r="N98" s="39" t="s">
        <v>78</v>
      </c>
      <c r="O98" s="64">
        <v>8315</v>
      </c>
      <c r="P98" s="39" t="s">
        <v>42</v>
      </c>
      <c r="Q98" s="65">
        <v>10690</v>
      </c>
      <c r="R98" s="66">
        <f>+IFERROR((MaestraLP3[[#This Row],[COSTO ]]/MaestraLP3[[#This Row],[COSTO SEP]]-1),0)</f>
        <v>0</v>
      </c>
      <c r="S98" s="65" t="s">
        <v>79</v>
      </c>
      <c r="T98" s="65" t="s">
        <v>79</v>
      </c>
      <c r="U98" s="64">
        <f>+VLOOKUP(MaestraLP3[[#This Row],[FS00]],'[1]BD MES'!$C:$N,12,0)</f>
        <v>8315</v>
      </c>
      <c r="V98" s="64">
        <v>8315</v>
      </c>
      <c r="W98" s="66">
        <f>+(MaestraLP3[[#This Row],[COSTO ]]-MaestraLP3[[#This Row],[COSTO OCT AL 25-09]])/MaestraLP3[[#This Row],[COSTO OCT AL 25-09]]</f>
        <v>0</v>
      </c>
      <c r="X98" s="67" t="str">
        <f>++IF(P98="HASTA AGOTAR STOCK","HASTA AGOTAR STOCK",IF(MaestraLP3[[#This Row],[PRECIO]]=0,"NO PARA LP",IF(MaestraLP3[[#This Row],[PRECIO SEP]]=0,"INCORPORACIÓN",IF(Z98=0,"MANTIENE",IF(Z98&lt;0,"BAJA",IF(Z98&gt;0,"ALZA",""))))))</f>
        <v>MANTIENE</v>
      </c>
      <c r="Y98" s="64">
        <v>10690</v>
      </c>
      <c r="Z98" s="41">
        <f>IF(Y98=0,"INDICAR PRECIO VTA",Y98-MaestraLP3[[#This Row],[PRECIO SEP]])</f>
        <v>0</v>
      </c>
      <c r="AA98" s="66">
        <f t="shared" si="1"/>
        <v>0.22217025257249767</v>
      </c>
      <c r="AB98" s="68">
        <f>IFERROR(MaestraLP3[[#This Row],[PRECIO]]*MaestraLP3[[#This Row],[%MG UMV]],0)</f>
        <v>2375</v>
      </c>
      <c r="AC98" s="69">
        <v>1</v>
      </c>
      <c r="AD98" s="64">
        <f>+IFERROR(MaestraLP3[[#This Row],[MARGEN UNITARIO]]/MaestraLP3[[#This Row],[Peso Neto UMV (KG)]],0)</f>
        <v>2375</v>
      </c>
      <c r="AE98" s="39" t="s">
        <v>44</v>
      </c>
      <c r="AF98" s="39"/>
      <c r="AG98" s="39">
        <v>1</v>
      </c>
      <c r="AH98" s="39">
        <v>0</v>
      </c>
      <c r="AI98" s="66">
        <v>0.03</v>
      </c>
      <c r="AJ98" s="66">
        <v>0.05</v>
      </c>
      <c r="AK98" s="39" t="s">
        <v>53</v>
      </c>
      <c r="AL98" s="39" t="s">
        <v>44</v>
      </c>
    </row>
    <row r="99" spans="1:38" x14ac:dyDescent="0.35">
      <c r="A99" s="110" t="s">
        <v>33</v>
      </c>
      <c r="B99" s="39">
        <v>104542640</v>
      </c>
      <c r="C99" s="39" t="str">
        <f>+MaestraLP3[[#This Row],[CÓDIGO]]&amp;MaestraLP3[[#Headers],[-]]&amp;MaestraLP3[[#This Row],[UMV]]</f>
        <v>104542640-C12</v>
      </c>
      <c r="D99" s="50" t="str">
        <f>+MaestraLP3[[#This Row],[CÓDIGO]]&amp;MaestraLP3[[#Headers],[FS00]]</f>
        <v>104542640FS00</v>
      </c>
      <c r="E99" s="39" t="s">
        <v>72</v>
      </c>
      <c r="F99" s="39" t="s">
        <v>84</v>
      </c>
      <c r="G99" s="39" t="s">
        <v>85</v>
      </c>
      <c r="H99" s="39" t="s">
        <v>86</v>
      </c>
      <c r="I99" s="39" t="s">
        <v>2927</v>
      </c>
      <c r="J99" s="49" t="s">
        <v>49</v>
      </c>
      <c r="K99" s="50" t="s">
        <v>50</v>
      </c>
      <c r="L99" s="39" t="str">
        <f>VLOOKUP(MaestraLP3[[#This Row],[UMV]],VALIDACIONES!J:L,3,0)</f>
        <v>Caja 12 Unidades</v>
      </c>
      <c r="M99" s="39" t="s">
        <v>40</v>
      </c>
      <c r="N99" s="39" t="s">
        <v>41</v>
      </c>
      <c r="O99" s="64">
        <v>146868</v>
      </c>
      <c r="P99" s="39" t="s">
        <v>42</v>
      </c>
      <c r="Q99" s="65">
        <v>196900</v>
      </c>
      <c r="R99" s="66">
        <f>+IFERROR((MaestraLP3[[#This Row],[COSTO ]]/MaestraLP3[[#This Row],[COSTO SEP]]-1),0)</f>
        <v>0</v>
      </c>
      <c r="S99" s="65" t="s">
        <v>52</v>
      </c>
      <c r="T99" s="65" t="s">
        <v>4660</v>
      </c>
      <c r="U99" s="64">
        <f>+VLOOKUP(MaestraLP3[[#This Row],[FS00]],'[1]BD MES'!$C:$N,12,0)</f>
        <v>146868</v>
      </c>
      <c r="V99" s="64">
        <v>146868</v>
      </c>
      <c r="W99" s="66">
        <f>+(MaestraLP3[[#This Row],[COSTO ]]-MaestraLP3[[#This Row],[COSTO OCT AL 25-09]])/MaestraLP3[[#This Row],[COSTO OCT AL 25-09]]</f>
        <v>0</v>
      </c>
      <c r="X99" s="67" t="str">
        <f>++IF(P99="HASTA AGOTAR STOCK","HASTA AGOTAR STOCK",IF(MaestraLP3[[#This Row],[PRECIO]]=0,"NO PARA LP",IF(MaestraLP3[[#This Row],[PRECIO SEP]]=0,"INCORPORACIÓN",IF(Z99=0,"MANTIENE",IF(Z99&lt;0,"BAJA",IF(Z99&gt;0,"ALZA",""))))))</f>
        <v>MANTIENE</v>
      </c>
      <c r="Y99" s="64">
        <v>196900</v>
      </c>
      <c r="Z99" s="41">
        <f>IF(Y99=0,"INDICAR PRECIO VTA",Y99-MaestraLP3[[#This Row],[PRECIO SEP]])</f>
        <v>0</v>
      </c>
      <c r="AA99" s="66">
        <f t="shared" si="1"/>
        <v>0.25409852717115289</v>
      </c>
      <c r="AB99" s="68">
        <f>IFERROR(MaestraLP3[[#This Row],[PRECIO]]*MaestraLP3[[#This Row],[%MG UMV]],0)</f>
        <v>50032.000000000007</v>
      </c>
      <c r="AC99" s="69">
        <v>16.32</v>
      </c>
      <c r="AD99" s="64">
        <f>+IFERROR(MaestraLP3[[#This Row],[MARGEN UNITARIO]]/MaestraLP3[[#This Row],[Peso Neto UMV (KG)]],0)</f>
        <v>3065.6862745098042</v>
      </c>
      <c r="AE99" s="39" t="s">
        <v>44</v>
      </c>
      <c r="AF99" s="39"/>
      <c r="AG99" s="39">
        <v>1</v>
      </c>
      <c r="AH99" s="39">
        <v>0</v>
      </c>
      <c r="AI99" s="66">
        <v>0.03</v>
      </c>
      <c r="AJ99" s="66">
        <v>0.05</v>
      </c>
      <c r="AK99" s="39" t="s">
        <v>53</v>
      </c>
      <c r="AL99" s="39" t="s">
        <v>44</v>
      </c>
    </row>
    <row r="100" spans="1:38" x14ac:dyDescent="0.35">
      <c r="A100" s="110" t="s">
        <v>33</v>
      </c>
      <c r="B100" s="39">
        <v>104547560</v>
      </c>
      <c r="C100" s="39" t="str">
        <f>+MaestraLP3[[#This Row],[CÓDIGO]]&amp;MaestraLP3[[#Headers],[-]]&amp;MaestraLP3[[#This Row],[UMV]]</f>
        <v>104547560-KG</v>
      </c>
      <c r="D100" s="50" t="str">
        <f>+MaestraLP3[[#This Row],[CÓDIGO]]&amp;MaestraLP3[[#Headers],[FS00]]</f>
        <v>104547560FS00</v>
      </c>
      <c r="E100" s="39" t="s">
        <v>72</v>
      </c>
      <c r="F100" s="39" t="s">
        <v>84</v>
      </c>
      <c r="G100" s="39" t="s">
        <v>85</v>
      </c>
      <c r="H100" s="39" t="s">
        <v>86</v>
      </c>
      <c r="I100" s="39" t="s">
        <v>4366</v>
      </c>
      <c r="J100" s="49" t="s">
        <v>77</v>
      </c>
      <c r="K100" s="50" t="s">
        <v>77</v>
      </c>
      <c r="L100" s="39" t="str">
        <f>VLOOKUP(MaestraLP3[[#This Row],[UMV]],VALIDACIONES!J:L,3,0)</f>
        <v>Kilogramo</v>
      </c>
      <c r="M100" s="39" t="s">
        <v>40</v>
      </c>
      <c r="N100" s="39" t="s">
        <v>41</v>
      </c>
      <c r="O100" s="64">
        <v>7548</v>
      </c>
      <c r="P100" s="39" t="s">
        <v>88</v>
      </c>
      <c r="Q100" s="65">
        <v>8990</v>
      </c>
      <c r="R100" s="66">
        <f>+IFERROR((MaestraLP3[[#This Row],[COSTO ]]/MaestraLP3[[#This Row],[COSTO SEP]]-1),0)</f>
        <v>0</v>
      </c>
      <c r="S100" s="65" t="s">
        <v>93</v>
      </c>
      <c r="T100" s="65" t="s">
        <v>93</v>
      </c>
      <c r="U100" s="64">
        <f>+VLOOKUP(MaestraLP3[[#This Row],[FS00]],'[1]BD MES'!$C:$N,12,0)</f>
        <v>7765</v>
      </c>
      <c r="V100" s="64">
        <v>7548</v>
      </c>
      <c r="W100" s="66">
        <f>+(MaestraLP3[[#This Row],[COSTO ]]-MaestraLP3[[#This Row],[COSTO OCT AL 25-09]])/MaestraLP3[[#This Row],[COSTO OCT AL 25-09]]</f>
        <v>-2.7945911139729555E-2</v>
      </c>
      <c r="X100" s="67" t="str">
        <f>++IF(P100="HASTA AGOTAR STOCK","HASTA AGOTAR STOCK",IF(MaestraLP3[[#This Row],[PRECIO]]=0,"NO PARA LP",IF(MaestraLP3[[#This Row],[PRECIO SEP]]=0,"INCORPORACIÓN",IF(Z100=0,"MANTIENE",IF(Z100&lt;0,"BAJA",IF(Z100&gt;0,"ALZA",""))))))</f>
        <v>NO PARA LP</v>
      </c>
      <c r="Y100" s="64">
        <v>0</v>
      </c>
      <c r="Z100" s="41" t="str">
        <f>IF(Y100=0,"INDICAR PRECIO VTA",Y100-MaestraLP3[[#This Row],[PRECIO SEP]])</f>
        <v>INDICAR PRECIO VTA</v>
      </c>
      <c r="AA100" s="66" t="str">
        <f t="shared" si="1"/>
        <v>-</v>
      </c>
      <c r="AB100" s="68">
        <f>IFERROR(MaestraLP3[[#This Row],[PRECIO]]*MaestraLP3[[#This Row],[%MG UMV]],0)</f>
        <v>0</v>
      </c>
      <c r="AC100" s="69">
        <v>1</v>
      </c>
      <c r="AD100" s="64">
        <f>+IFERROR(MaestraLP3[[#This Row],[MARGEN UNITARIO]]/MaestraLP3[[#This Row],[Peso Neto UMV (KG)]],0)</f>
        <v>0</v>
      </c>
      <c r="AE100" s="39" t="s">
        <v>44</v>
      </c>
      <c r="AF100" s="39"/>
      <c r="AG100" s="39">
        <v>1</v>
      </c>
      <c r="AH100" s="39">
        <v>0</v>
      </c>
      <c r="AI100" s="66">
        <v>0</v>
      </c>
      <c r="AJ100" s="66">
        <v>0</v>
      </c>
      <c r="AK100" s="39" t="s">
        <v>53</v>
      </c>
      <c r="AL100" s="39" t="s">
        <v>44</v>
      </c>
    </row>
    <row r="101" spans="1:38" x14ac:dyDescent="0.35">
      <c r="A101" s="110" t="s">
        <v>33</v>
      </c>
      <c r="B101" s="39">
        <v>104547540</v>
      </c>
      <c r="C101" s="39" t="str">
        <f>+MaestraLP3[[#This Row],[CÓDIGO]]&amp;MaestraLP3[[#Headers],[-]]&amp;MaestraLP3[[#This Row],[UMV]]</f>
        <v>104547540-C02</v>
      </c>
      <c r="D101" s="50" t="str">
        <f>+MaestraLP3[[#This Row],[CÓDIGO]]&amp;MaestraLP3[[#Headers],[FS00]]</f>
        <v>104547540FS00</v>
      </c>
      <c r="E101" s="39" t="s">
        <v>72</v>
      </c>
      <c r="F101" s="39" t="s">
        <v>84</v>
      </c>
      <c r="G101" s="39" t="s">
        <v>89</v>
      </c>
      <c r="H101" s="39" t="s">
        <v>90</v>
      </c>
      <c r="I101" s="39" t="s">
        <v>91</v>
      </c>
      <c r="J101" s="49" t="s">
        <v>92</v>
      </c>
      <c r="K101" s="49" t="s">
        <v>50</v>
      </c>
      <c r="L101" s="39" t="str">
        <f>VLOOKUP(MaestraLP3[[#This Row],[UMV]],VALIDACIONES!J:L,3,0)</f>
        <v>Caja 2 Unidades</v>
      </c>
      <c r="M101" s="39" t="s">
        <v>40</v>
      </c>
      <c r="N101" s="39" t="s">
        <v>41</v>
      </c>
      <c r="O101" s="64">
        <v>32270</v>
      </c>
      <c r="P101" s="39" t="s">
        <v>42</v>
      </c>
      <c r="Q101" s="65">
        <v>38090</v>
      </c>
      <c r="R101" s="66">
        <f>+IFERROR((MaestraLP3[[#This Row],[COSTO ]]/MaestraLP3[[#This Row],[COSTO SEP]]-1),0)</f>
        <v>1.0102262162999587E-2</v>
      </c>
      <c r="S101" s="65" t="s">
        <v>93</v>
      </c>
      <c r="T101" s="65" t="s">
        <v>93</v>
      </c>
      <c r="U101" s="64">
        <f>+VLOOKUP(MaestraLP3[[#This Row],[FS00]],'[1]BD MES'!$C:$N,12,0)</f>
        <v>31982</v>
      </c>
      <c r="V101" s="64">
        <v>32596</v>
      </c>
      <c r="W101" s="66">
        <f>+(MaestraLP3[[#This Row],[COSTO ]]-MaestraLP3[[#This Row],[COSTO OCT AL 25-09]])/MaestraLP3[[#This Row],[COSTO OCT AL 25-09]]</f>
        <v>1.9198299043211808E-2</v>
      </c>
      <c r="X101" s="67" t="str">
        <f>++IF(P101="HASTA AGOTAR STOCK","HASTA AGOTAR STOCK",IF(MaestraLP3[[#This Row],[PRECIO]]=0,"NO PARA LP",IF(MaestraLP3[[#This Row],[PRECIO SEP]]=0,"INCORPORACIÓN",IF(Z101=0,"MANTIENE",IF(Z101&lt;0,"BAJA",IF(Z101&gt;0,"ALZA",""))))))</f>
        <v>NO PARA LP</v>
      </c>
      <c r="Y101" s="64">
        <v>0</v>
      </c>
      <c r="Z101" s="41" t="str">
        <f>IF(Y101=0,"INDICAR PRECIO VTA",Y101-MaestraLP3[[#This Row],[PRECIO SEP]])</f>
        <v>INDICAR PRECIO VTA</v>
      </c>
      <c r="AA101" s="66" t="str">
        <f t="shared" si="1"/>
        <v>-</v>
      </c>
      <c r="AB101" s="68">
        <f>IFERROR(MaestraLP3[[#This Row],[PRECIO]]*MaestraLP3[[#This Row],[%MG UMV]],0)</f>
        <v>0</v>
      </c>
      <c r="AC101" s="69">
        <v>4.54</v>
      </c>
      <c r="AD101" s="64">
        <f>+IFERROR(MaestraLP3[[#This Row],[MARGEN UNITARIO]]/MaestraLP3[[#This Row],[Peso Neto UMV (KG)]],0)</f>
        <v>0</v>
      </c>
      <c r="AE101" s="39" t="s">
        <v>44</v>
      </c>
      <c r="AF101" s="39"/>
      <c r="AG101" s="39">
        <v>1</v>
      </c>
      <c r="AH101" s="39">
        <v>0</v>
      </c>
      <c r="AI101" s="66">
        <v>0</v>
      </c>
      <c r="AJ101" s="66">
        <v>0</v>
      </c>
      <c r="AK101" s="39" t="s">
        <v>53</v>
      </c>
      <c r="AL101" s="39" t="s">
        <v>44</v>
      </c>
    </row>
    <row r="102" spans="1:38" x14ac:dyDescent="0.35">
      <c r="A102" s="110" t="s">
        <v>33</v>
      </c>
      <c r="B102" s="39">
        <v>104542790</v>
      </c>
      <c r="C102" s="39" t="str">
        <f>+MaestraLP3[[#This Row],[CÓDIGO]]&amp;MaestraLP3[[#Headers],[-]]&amp;MaestraLP3[[#This Row],[UMV]]</f>
        <v>104542790-C02</v>
      </c>
      <c r="D102" s="50" t="str">
        <f>+MaestraLP3[[#This Row],[CÓDIGO]]&amp;MaestraLP3[[#Headers],[FS00]]</f>
        <v>104542790FS00</v>
      </c>
      <c r="E102" s="39" t="s">
        <v>72</v>
      </c>
      <c r="F102" s="39" t="s">
        <v>84</v>
      </c>
      <c r="G102" s="39" t="s">
        <v>89</v>
      </c>
      <c r="H102" s="39" t="s">
        <v>889</v>
      </c>
      <c r="I102" s="39" t="s">
        <v>894</v>
      </c>
      <c r="J102" s="49" t="s">
        <v>92</v>
      </c>
      <c r="K102" s="50" t="s">
        <v>50</v>
      </c>
      <c r="L102" s="39" t="str">
        <f>VLOOKUP(MaestraLP3[[#This Row],[UMV]],VALIDACIONES!J:L,3,0)</f>
        <v>Caja 2 Unidades</v>
      </c>
      <c r="M102" s="39" t="s">
        <v>40</v>
      </c>
      <c r="N102" s="39" t="s">
        <v>41</v>
      </c>
      <c r="O102" s="64">
        <v>50624</v>
      </c>
      <c r="P102" s="39" t="s">
        <v>88</v>
      </c>
      <c r="Q102" s="64">
        <v>67980</v>
      </c>
      <c r="R102" s="66">
        <f>+IFERROR((MaestraLP3[[#This Row],[COSTO ]]/MaestraLP3[[#This Row],[COSTO SEP]]-1),0)</f>
        <v>0.10825514353897092</v>
      </c>
      <c r="S102" s="65" t="s">
        <v>93</v>
      </c>
      <c r="T102" s="65" t="s">
        <v>93</v>
      </c>
      <c r="U102" s="64">
        <f>+VLOOKUP(MaestraLP3[[#This Row],[FS00]],'[1]BD MES'!$C:$N,12,0)</f>
        <v>48906</v>
      </c>
      <c r="V102" s="64">
        <v>56104.308386516859</v>
      </c>
      <c r="W102" s="66">
        <f>+(MaestraLP3[[#This Row],[COSTO ]]-MaestraLP3[[#This Row],[COSTO OCT AL 25-09]])/MaestraLP3[[#This Row],[COSTO OCT AL 25-09]]</f>
        <v>0.14718661077407391</v>
      </c>
      <c r="X102" s="67" t="str">
        <f>++IF(P102="HASTA AGOTAR STOCK","HASTA AGOTAR STOCK",IF(MaestraLP3[[#This Row],[PRECIO]]=0,"NO PARA LP",IF(MaestraLP3[[#This Row],[PRECIO SEP]]=0,"INCORPORACIÓN",IF(Z102=0,"MANTIENE",IF(Z102&lt;0,"BAJA",IF(Z102&gt;0,"ALZA",""))))))</f>
        <v>NO PARA LP</v>
      </c>
      <c r="Y102" s="64"/>
      <c r="Z102" s="41" t="str">
        <f>IF(Y102=0,"INDICAR PRECIO VTA",Y102-MaestraLP3[[#This Row],[PRECIO SEP]])</f>
        <v>INDICAR PRECIO VTA</v>
      </c>
      <c r="AA102" s="66" t="str">
        <f t="shared" si="1"/>
        <v>-</v>
      </c>
      <c r="AB102" s="68">
        <f>IFERROR(MaestraLP3[[#This Row],[PRECIO]]*MaestraLP3[[#This Row],[%MG UMV]],0)</f>
        <v>0</v>
      </c>
      <c r="AC102" s="69">
        <v>4.54</v>
      </c>
      <c r="AD102" s="64">
        <f>+IFERROR(MaestraLP3[[#This Row],[MARGEN UNITARIO]]/MaestraLP3[[#This Row],[Peso Neto UMV (KG)]],0)</f>
        <v>0</v>
      </c>
      <c r="AE102" s="39" t="s">
        <v>44</v>
      </c>
      <c r="AF102" s="39"/>
      <c r="AG102" s="39">
        <v>1</v>
      </c>
      <c r="AH102" s="39">
        <v>0</v>
      </c>
      <c r="AI102" s="66">
        <v>0.05</v>
      </c>
      <c r="AJ102" s="66">
        <v>7.0000000000000007E-2</v>
      </c>
      <c r="AK102" s="39" t="s">
        <v>53</v>
      </c>
      <c r="AL102" s="39" t="s">
        <v>44</v>
      </c>
    </row>
    <row r="103" spans="1:38" x14ac:dyDescent="0.35">
      <c r="A103" s="110" t="s">
        <v>33</v>
      </c>
      <c r="B103" s="39">
        <v>104500540</v>
      </c>
      <c r="C103" s="39" t="str">
        <f>+MaestraLP3[[#This Row],[CÓDIGO]]&amp;MaestraLP3[[#Headers],[-]]&amp;MaestraLP3[[#This Row],[UMV]]</f>
        <v>104500540-KG</v>
      </c>
      <c r="D103" s="50" t="str">
        <f>+MaestraLP3[[#This Row],[CÓDIGO]]&amp;MaestraLP3[[#Headers],[FS00]]</f>
        <v>104500540FS00</v>
      </c>
      <c r="E103" s="39" t="s">
        <v>72</v>
      </c>
      <c r="F103" s="39" t="s">
        <v>84</v>
      </c>
      <c r="G103" s="39" t="s">
        <v>129</v>
      </c>
      <c r="H103" s="39" t="s">
        <v>130</v>
      </c>
      <c r="I103" s="39" t="s">
        <v>1801</v>
      </c>
      <c r="J103" s="49" t="s">
        <v>77</v>
      </c>
      <c r="K103" s="50" t="s">
        <v>77</v>
      </c>
      <c r="L103" s="39" t="str">
        <f>VLOOKUP(MaestraLP3[[#This Row],[UMV]],VALIDACIONES!J:L,3,0)</f>
        <v>Kilogramo</v>
      </c>
      <c r="M103" s="39" t="s">
        <v>40</v>
      </c>
      <c r="N103" s="39" t="s">
        <v>41</v>
      </c>
      <c r="O103" s="64">
        <v>30400.89</v>
      </c>
      <c r="P103" s="39" t="s">
        <v>42</v>
      </c>
      <c r="Q103" s="64">
        <v>39500</v>
      </c>
      <c r="R103" s="66">
        <f>+IFERROR((MaestraLP3[[#This Row],[COSTO ]]/MaestraLP3[[#This Row],[COSTO SEP]]-1),0)</f>
        <v>0.18417585800942016</v>
      </c>
      <c r="S103" s="65" t="s">
        <v>52</v>
      </c>
      <c r="T103" s="65" t="s">
        <v>52</v>
      </c>
      <c r="U103" s="64">
        <f>+VLOOKUP(MaestraLP3[[#This Row],[FS00]],'[1]BD MES'!$C:$N,12,0)</f>
        <v>31041.69</v>
      </c>
      <c r="V103" s="64">
        <v>36000</v>
      </c>
      <c r="W103" s="66">
        <f>+(MaestraLP3[[#This Row],[COSTO ]]-MaestraLP3[[#This Row],[COSTO OCT AL 25-09]])/MaestraLP3[[#This Row],[COSTO OCT AL 25-09]]</f>
        <v>0.15973067188030038</v>
      </c>
      <c r="X103" s="67" t="str">
        <f>++IF(P103="HASTA AGOTAR STOCK","HASTA AGOTAR STOCK",IF(MaestraLP3[[#This Row],[PRECIO]]=0,"NO PARA LP",IF(MaestraLP3[[#This Row],[PRECIO SEP]]=0,"INCORPORACIÓN",IF(Z103=0,"MANTIENE",IF(Z103&lt;0,"BAJA",IF(Z103&gt;0,"ALZA",""))))))</f>
        <v>ALZA</v>
      </c>
      <c r="Y103" s="64">
        <v>42000</v>
      </c>
      <c r="Z103" s="41">
        <f>IF(Y103=0,"INDICAR PRECIO VTA",Y103-MaestraLP3[[#This Row],[PRECIO SEP]])</f>
        <v>2500</v>
      </c>
      <c r="AA103" s="66">
        <f t="shared" si="1"/>
        <v>0.14285714285714285</v>
      </c>
      <c r="AB103" s="68">
        <f>IFERROR(MaestraLP3[[#This Row],[PRECIO]]*MaestraLP3[[#This Row],[%MG UMV]],0)</f>
        <v>6000</v>
      </c>
      <c r="AC103" s="69">
        <v>1</v>
      </c>
      <c r="AD103" s="64">
        <f>+IFERROR(MaestraLP3[[#This Row],[MARGEN UNITARIO]]/MaestraLP3[[#This Row],[Peso Neto UMV (KG)]],0)</f>
        <v>6000</v>
      </c>
      <c r="AE103" s="39" t="s">
        <v>44</v>
      </c>
      <c r="AF103" s="39"/>
      <c r="AG103" s="39">
        <v>1</v>
      </c>
      <c r="AH103" s="39">
        <v>0</v>
      </c>
      <c r="AI103" s="66">
        <v>0.02</v>
      </c>
      <c r="AJ103" s="66">
        <v>0.03</v>
      </c>
      <c r="AK103" s="39" t="s">
        <v>53</v>
      </c>
      <c r="AL103" s="39" t="s">
        <v>44</v>
      </c>
    </row>
    <row r="104" spans="1:38" x14ac:dyDescent="0.35">
      <c r="A104" s="110" t="s">
        <v>33</v>
      </c>
      <c r="B104" s="39">
        <v>104529950</v>
      </c>
      <c r="C104" s="39" t="str">
        <f>+MaestraLP3[[#This Row],[CÓDIGO]]&amp;MaestraLP3[[#Headers],[-]]&amp;MaestraLP3[[#This Row],[UMV]]</f>
        <v>104529950-KG</v>
      </c>
      <c r="D104" s="50" t="str">
        <f>+MaestraLP3[[#This Row],[CÓDIGO]]&amp;MaestraLP3[[#Headers],[FS00]]</f>
        <v>104529950FS00</v>
      </c>
      <c r="E104" s="39" t="s">
        <v>72</v>
      </c>
      <c r="F104" s="39" t="s">
        <v>84</v>
      </c>
      <c r="G104" s="39" t="s">
        <v>129</v>
      </c>
      <c r="H104" s="39" t="s">
        <v>130</v>
      </c>
      <c r="I104" s="39" t="s">
        <v>4359</v>
      </c>
      <c r="J104" s="49" t="s">
        <v>77</v>
      </c>
      <c r="K104" s="50" t="s">
        <v>77</v>
      </c>
      <c r="L104" s="39" t="str">
        <f>VLOOKUP(MaestraLP3[[#This Row],[UMV]],VALIDACIONES!J:L,3,0)</f>
        <v>Kilogramo</v>
      </c>
      <c r="M104" s="39" t="s">
        <v>40</v>
      </c>
      <c r="N104" s="39" t="s">
        <v>41</v>
      </c>
      <c r="O104" s="64">
        <v>23820</v>
      </c>
      <c r="P104" s="39" t="s">
        <v>88</v>
      </c>
      <c r="Q104" s="65">
        <v>32000</v>
      </c>
      <c r="R104" s="66">
        <f>+IFERROR((MaestraLP3[[#This Row],[COSTO ]]/MaestraLP3[[#This Row],[COSTO SEP]]-1),0)</f>
        <v>0</v>
      </c>
      <c r="S104" s="65" t="s">
        <v>79</v>
      </c>
      <c r="T104" s="65" t="s">
        <v>79</v>
      </c>
      <c r="U104" s="64">
        <f>+VLOOKUP(MaestraLP3[[#This Row],[FS00]],'[1]BD MES'!$C:$N,12,0)</f>
        <v>23820</v>
      </c>
      <c r="V104" s="64">
        <v>23820</v>
      </c>
      <c r="W104" s="66">
        <f>+(MaestraLP3[[#This Row],[COSTO ]]-MaestraLP3[[#This Row],[COSTO OCT AL 25-09]])/MaestraLP3[[#This Row],[COSTO OCT AL 25-09]]</f>
        <v>0</v>
      </c>
      <c r="X104" s="67" t="str">
        <f>++IF(P104="HASTA AGOTAR STOCK","HASTA AGOTAR STOCK",IF(MaestraLP3[[#This Row],[PRECIO]]=0,"NO PARA LP",IF(MaestraLP3[[#This Row],[PRECIO SEP]]=0,"INCORPORACIÓN",IF(Z104=0,"MANTIENE",IF(Z104&lt;0,"BAJA",IF(Z104&gt;0,"ALZA",""))))))</f>
        <v>MANTIENE</v>
      </c>
      <c r="Y104" s="64">
        <v>32000</v>
      </c>
      <c r="Z104" s="41">
        <f>IF(Y104=0,"INDICAR PRECIO VTA",Y104-MaestraLP3[[#This Row],[PRECIO SEP]])</f>
        <v>0</v>
      </c>
      <c r="AA104" s="66">
        <f t="shared" si="1"/>
        <v>0.25562499999999999</v>
      </c>
      <c r="AB104" s="68">
        <f>IFERROR(MaestraLP3[[#This Row],[PRECIO]]*MaestraLP3[[#This Row],[%MG UMV]],0)</f>
        <v>8180</v>
      </c>
      <c r="AC104" s="69">
        <v>1</v>
      </c>
      <c r="AD104" s="64">
        <f>+IFERROR(MaestraLP3[[#This Row],[MARGEN UNITARIO]]/MaestraLP3[[#This Row],[Peso Neto UMV (KG)]],0)</f>
        <v>8180</v>
      </c>
      <c r="AE104" s="39" t="s">
        <v>44</v>
      </c>
      <c r="AF104" s="39"/>
      <c r="AG104" s="39">
        <v>1</v>
      </c>
      <c r="AH104" s="39">
        <v>0</v>
      </c>
      <c r="AI104" s="66">
        <v>0.08</v>
      </c>
      <c r="AJ104" s="66">
        <v>0.1</v>
      </c>
      <c r="AK104" s="39"/>
      <c r="AL104" s="39" t="s">
        <v>44</v>
      </c>
    </row>
    <row r="105" spans="1:38" x14ac:dyDescent="0.35">
      <c r="A105" s="110" t="s">
        <v>33</v>
      </c>
      <c r="B105" s="39">
        <v>104538130</v>
      </c>
      <c r="C105" s="39" t="str">
        <f>+MaestraLP3[[#This Row],[CÓDIGO]]&amp;MaestraLP3[[#Headers],[-]]&amp;MaestraLP3[[#This Row],[UMV]]</f>
        <v>104538130-KG</v>
      </c>
      <c r="D105" s="50" t="str">
        <f>+MaestraLP3[[#This Row],[CÓDIGO]]&amp;MaestraLP3[[#Headers],[FS00]]</f>
        <v>104538130FS00</v>
      </c>
      <c r="E105" s="39" t="s">
        <v>72</v>
      </c>
      <c r="F105" s="39" t="s">
        <v>84</v>
      </c>
      <c r="G105" s="39" t="s">
        <v>129</v>
      </c>
      <c r="H105" s="39" t="s">
        <v>130</v>
      </c>
      <c r="I105" s="39" t="s">
        <v>131</v>
      </c>
      <c r="J105" s="49" t="s">
        <v>77</v>
      </c>
      <c r="K105" s="50" t="s">
        <v>77</v>
      </c>
      <c r="L105" s="39" t="str">
        <f>VLOOKUP(MaestraLP3[[#This Row],[UMV]],VALIDACIONES!J:L,3,0)</f>
        <v>Kilogramo</v>
      </c>
      <c r="M105" s="39" t="s">
        <v>40</v>
      </c>
      <c r="N105" s="39" t="s">
        <v>41</v>
      </c>
      <c r="O105" s="64">
        <v>17592</v>
      </c>
      <c r="P105" s="39" t="s">
        <v>42</v>
      </c>
      <c r="Q105" s="64">
        <v>25000</v>
      </c>
      <c r="R105" s="66">
        <f>+IFERROR((MaestraLP3[[#This Row],[COSTO ]]/MaestraLP3[[#This Row],[COSTO SEP]]-1),0)</f>
        <v>0.12180536607548875</v>
      </c>
      <c r="S105" s="65" t="s">
        <v>79</v>
      </c>
      <c r="T105" s="65" t="s">
        <v>79</v>
      </c>
      <c r="U105" s="64">
        <f>+VLOOKUP(MaestraLP3[[#This Row],[FS00]],'[1]BD MES'!$C:$N,12,0)</f>
        <v>17592</v>
      </c>
      <c r="V105" s="64">
        <v>19734.8</v>
      </c>
      <c r="W105" s="66">
        <f>+(MaestraLP3[[#This Row],[COSTO ]]-MaestraLP3[[#This Row],[COSTO OCT AL 25-09]])/MaestraLP3[[#This Row],[COSTO OCT AL 25-09]]</f>
        <v>0.12180536607548882</v>
      </c>
      <c r="X105" s="67" t="str">
        <f>++IF(P105="HASTA AGOTAR STOCK","HASTA AGOTAR STOCK",IF(MaestraLP3[[#This Row],[PRECIO]]=0,"NO PARA LP",IF(MaestraLP3[[#This Row],[PRECIO SEP]]=0,"INCORPORACIÓN",IF(Z105=0,"MANTIENE",IF(Z105&lt;0,"BAJA",IF(Z105&gt;0,"ALZA",""))))))</f>
        <v>MANTIENE</v>
      </c>
      <c r="Y105" s="64">
        <v>25000</v>
      </c>
      <c r="Z105" s="41">
        <f>IF(Y105=0,"INDICAR PRECIO VTA",Y105-MaestraLP3[[#This Row],[PRECIO SEP]])</f>
        <v>0</v>
      </c>
      <c r="AA105" s="66">
        <f t="shared" si="1"/>
        <v>0.21060800000000002</v>
      </c>
      <c r="AB105" s="68">
        <f>IFERROR(MaestraLP3[[#This Row],[PRECIO]]*MaestraLP3[[#This Row],[%MG UMV]],0)</f>
        <v>5265.2000000000007</v>
      </c>
      <c r="AC105" s="69">
        <v>1</v>
      </c>
      <c r="AD105" s="64">
        <f>+IFERROR(MaestraLP3[[#This Row],[MARGEN UNITARIO]]/MaestraLP3[[#This Row],[Peso Neto UMV (KG)]],0)</f>
        <v>5265.2000000000007</v>
      </c>
      <c r="AE105" s="39" t="s">
        <v>44</v>
      </c>
      <c r="AF105" s="39"/>
      <c r="AG105" s="39">
        <v>1</v>
      </c>
      <c r="AH105" s="39">
        <v>0</v>
      </c>
      <c r="AI105" s="66">
        <v>0</v>
      </c>
      <c r="AJ105" s="66">
        <v>0</v>
      </c>
      <c r="AK105" s="39" t="s">
        <v>53</v>
      </c>
      <c r="AL105" s="39" t="s">
        <v>44</v>
      </c>
    </row>
    <row r="106" spans="1:38" x14ac:dyDescent="0.35">
      <c r="A106" s="110" t="s">
        <v>33</v>
      </c>
      <c r="B106" s="39">
        <v>104500690</v>
      </c>
      <c r="C106" s="39" t="str">
        <f>+MaestraLP3[[#This Row],[CÓDIGO]]&amp;MaestraLP3[[#Headers],[-]]&amp;MaestraLP3[[#This Row],[UMV]]</f>
        <v>104500690-KG</v>
      </c>
      <c r="D106" s="50" t="str">
        <f>+MaestraLP3[[#This Row],[CÓDIGO]]&amp;MaestraLP3[[#Headers],[FS00]]</f>
        <v>104500690FS00</v>
      </c>
      <c r="E106" s="39" t="s">
        <v>72</v>
      </c>
      <c r="F106" s="39" t="s">
        <v>84</v>
      </c>
      <c r="G106" s="39" t="s">
        <v>129</v>
      </c>
      <c r="H106" s="39" t="s">
        <v>130</v>
      </c>
      <c r="I106" s="39" t="s">
        <v>132</v>
      </c>
      <c r="J106" s="49" t="s">
        <v>77</v>
      </c>
      <c r="K106" s="50" t="s">
        <v>77</v>
      </c>
      <c r="L106" s="39" t="str">
        <f>VLOOKUP(MaestraLP3[[#This Row],[UMV]],VALIDACIONES!J:L,3,0)</f>
        <v>Kilogramo</v>
      </c>
      <c r="M106" s="39" t="s">
        <v>40</v>
      </c>
      <c r="N106" s="39" t="s">
        <v>41</v>
      </c>
      <c r="O106" s="64">
        <v>29474.57</v>
      </c>
      <c r="P106" s="39" t="s">
        <v>42</v>
      </c>
      <c r="Q106" s="64">
        <v>36000</v>
      </c>
      <c r="R106" s="66">
        <f>+IFERROR((MaestraLP3[[#This Row],[COSTO ]]/MaestraLP3[[#This Row],[COSTO SEP]]-1),0)</f>
        <v>3.4620691667427206E-2</v>
      </c>
      <c r="S106" s="65" t="s">
        <v>52</v>
      </c>
      <c r="T106" s="65" t="s">
        <v>52</v>
      </c>
      <c r="U106" s="64">
        <f>+VLOOKUP(MaestraLP3[[#This Row],[FS00]],'[1]BD MES'!$C:$N,12,0)</f>
        <v>30370.09</v>
      </c>
      <c r="V106" s="64">
        <v>30495</v>
      </c>
      <c r="W106" s="66">
        <f>+(MaestraLP3[[#This Row],[COSTO ]]-MaestraLP3[[#This Row],[COSTO OCT AL 25-09]])/MaestraLP3[[#This Row],[COSTO OCT AL 25-09]]</f>
        <v>4.1129282132519153E-3</v>
      </c>
      <c r="X106" s="67" t="str">
        <f>++IF(P106="HASTA AGOTAR STOCK","HASTA AGOTAR STOCK",IF(MaestraLP3[[#This Row],[PRECIO]]=0,"NO PARA LP",IF(MaestraLP3[[#This Row],[PRECIO SEP]]=0,"INCORPORACIÓN",IF(Z106=0,"MANTIENE",IF(Z106&lt;0,"BAJA",IF(Z106&gt;0,"ALZA",""))))))</f>
        <v>MANTIENE</v>
      </c>
      <c r="Y106" s="64">
        <v>36000</v>
      </c>
      <c r="Z106" s="41">
        <f>IF(Y106=0,"INDICAR PRECIO VTA",Y106-MaestraLP3[[#This Row],[PRECIO SEP]])</f>
        <v>0</v>
      </c>
      <c r="AA106" s="66">
        <f t="shared" si="1"/>
        <v>0.15291666666666667</v>
      </c>
      <c r="AB106" s="68">
        <f>IFERROR(MaestraLP3[[#This Row],[PRECIO]]*MaestraLP3[[#This Row],[%MG UMV]],0)</f>
        <v>5505</v>
      </c>
      <c r="AC106" s="69">
        <v>1</v>
      </c>
      <c r="AD106" s="64">
        <f>+IFERROR(MaestraLP3[[#This Row],[MARGEN UNITARIO]]/MaestraLP3[[#This Row],[Peso Neto UMV (KG)]],0)</f>
        <v>5505</v>
      </c>
      <c r="AE106" s="39" t="s">
        <v>44</v>
      </c>
      <c r="AF106" s="39"/>
      <c r="AG106" s="39">
        <v>1</v>
      </c>
      <c r="AH106" s="39">
        <v>0</v>
      </c>
      <c r="AI106" s="66">
        <v>0</v>
      </c>
      <c r="AJ106" s="66">
        <v>0</v>
      </c>
      <c r="AK106" s="39" t="s">
        <v>53</v>
      </c>
      <c r="AL106" s="39" t="s">
        <v>44</v>
      </c>
    </row>
    <row r="107" spans="1:38" x14ac:dyDescent="0.35">
      <c r="A107" s="110" t="s">
        <v>33</v>
      </c>
      <c r="B107" s="39">
        <v>104533520</v>
      </c>
      <c r="C107" s="39" t="str">
        <f>+MaestraLP3[[#This Row],[CÓDIGO]]&amp;MaestraLP3[[#Headers],[-]]&amp;MaestraLP3[[#This Row],[UMV]]</f>
        <v>104533520-KG</v>
      </c>
      <c r="D107" s="50" t="str">
        <f>+MaestraLP3[[#This Row],[CÓDIGO]]&amp;MaestraLP3[[#Headers],[FS00]]</f>
        <v>104533520FS00</v>
      </c>
      <c r="E107" s="39" t="s">
        <v>72</v>
      </c>
      <c r="F107" s="39" t="s">
        <v>84</v>
      </c>
      <c r="G107" s="39" t="s">
        <v>129</v>
      </c>
      <c r="H107" s="39" t="s">
        <v>130</v>
      </c>
      <c r="I107" s="39" t="s">
        <v>133</v>
      </c>
      <c r="J107" s="49" t="s">
        <v>77</v>
      </c>
      <c r="K107" s="50" t="s">
        <v>77</v>
      </c>
      <c r="L107" s="39" t="str">
        <f>VLOOKUP(MaestraLP3[[#This Row],[UMV]],VALIDACIONES!J:L,3,0)</f>
        <v>Kilogramo</v>
      </c>
      <c r="M107" s="39" t="s">
        <v>40</v>
      </c>
      <c r="N107" s="39" t="s">
        <v>41</v>
      </c>
      <c r="O107" s="64">
        <v>21516</v>
      </c>
      <c r="P107" s="39" t="s">
        <v>102</v>
      </c>
      <c r="Q107" s="64">
        <v>35000</v>
      </c>
      <c r="R107" s="66">
        <f>+IFERROR((MaestraLP3[[#This Row],[COSTO ]]/MaestraLP3[[#This Row],[COSTO SEP]]-1),0)</f>
        <v>0.2383839933073062</v>
      </c>
      <c r="S107" s="65" t="s">
        <v>79</v>
      </c>
      <c r="T107" s="65" t="s">
        <v>79</v>
      </c>
      <c r="U107" s="64">
        <f>+VLOOKUP(MaestraLP3[[#This Row],[FS00]],'[1]BD MES'!$C:$N,12,0)</f>
        <v>21516</v>
      </c>
      <c r="V107" s="64">
        <v>26645.07</v>
      </c>
      <c r="W107" s="66">
        <f>+(MaestraLP3[[#This Row],[COSTO ]]-MaestraLP3[[#This Row],[COSTO OCT AL 25-09]])/MaestraLP3[[#This Row],[COSTO OCT AL 25-09]]</f>
        <v>0.23838399330730617</v>
      </c>
      <c r="X107" s="67" t="str">
        <f>++IF(P107="HASTA AGOTAR STOCK","HASTA AGOTAR STOCK",IF(MaestraLP3[[#This Row],[PRECIO]]=0,"NO PARA LP",IF(MaestraLP3[[#This Row],[PRECIO SEP]]=0,"INCORPORACIÓN",IF(Z107=0,"MANTIENE",IF(Z107&lt;0,"BAJA",IF(Z107&gt;0,"ALZA",""))))))</f>
        <v>MANTIENE</v>
      </c>
      <c r="Y107" s="64">
        <v>35000</v>
      </c>
      <c r="Z107" s="41">
        <f>IF(Y107=0,"INDICAR PRECIO VTA",Y107-MaestraLP3[[#This Row],[PRECIO SEP]])</f>
        <v>0</v>
      </c>
      <c r="AA107" s="66">
        <f t="shared" si="1"/>
        <v>0.23871228571428571</v>
      </c>
      <c r="AB107" s="68">
        <f>IFERROR(MaestraLP3[[#This Row],[PRECIO]]*MaestraLP3[[#This Row],[%MG UMV]],0)</f>
        <v>8354.93</v>
      </c>
      <c r="AC107" s="69">
        <v>1</v>
      </c>
      <c r="AD107" s="64">
        <f>+IFERROR(MaestraLP3[[#This Row],[MARGEN UNITARIO]]/MaestraLP3[[#This Row],[Peso Neto UMV (KG)]],0)</f>
        <v>8354.93</v>
      </c>
      <c r="AE107" s="39" t="s">
        <v>44</v>
      </c>
      <c r="AF107" s="39"/>
      <c r="AG107" s="39">
        <v>1</v>
      </c>
      <c r="AH107" s="39">
        <v>0</v>
      </c>
      <c r="AI107" s="66">
        <v>0</v>
      </c>
      <c r="AJ107" s="66">
        <v>0</v>
      </c>
      <c r="AK107" s="39" t="s">
        <v>53</v>
      </c>
      <c r="AL107" s="39" t="s">
        <v>44</v>
      </c>
    </row>
    <row r="108" spans="1:38" x14ac:dyDescent="0.35">
      <c r="A108" s="110" t="s">
        <v>33</v>
      </c>
      <c r="B108" s="39">
        <v>104500570</v>
      </c>
      <c r="C108" s="39" t="str">
        <f>+MaestraLP3[[#This Row],[CÓDIGO]]&amp;MaestraLP3[[#Headers],[-]]&amp;MaestraLP3[[#This Row],[UMV]]</f>
        <v>104500570-KG</v>
      </c>
      <c r="D108" s="50" t="str">
        <f>+MaestraLP3[[#This Row],[CÓDIGO]]&amp;MaestraLP3[[#Headers],[FS00]]</f>
        <v>104500570FS00</v>
      </c>
      <c r="E108" s="39" t="s">
        <v>72</v>
      </c>
      <c r="F108" s="39" t="s">
        <v>84</v>
      </c>
      <c r="G108" s="39" t="s">
        <v>129</v>
      </c>
      <c r="H108" s="39" t="s">
        <v>130</v>
      </c>
      <c r="I108" s="39" t="s">
        <v>134</v>
      </c>
      <c r="J108" s="49" t="s">
        <v>77</v>
      </c>
      <c r="K108" s="50" t="s">
        <v>77</v>
      </c>
      <c r="L108" s="39" t="str">
        <f>VLOOKUP(MaestraLP3[[#This Row],[UMV]],VALIDACIONES!J:L,3,0)</f>
        <v>Kilogramo</v>
      </c>
      <c r="M108" s="39" t="s">
        <v>40</v>
      </c>
      <c r="N108" s="39" t="s">
        <v>41</v>
      </c>
      <c r="O108" s="64">
        <v>36826.449999999997</v>
      </c>
      <c r="P108" s="39" t="s">
        <v>42</v>
      </c>
      <c r="Q108" s="64">
        <v>44000</v>
      </c>
      <c r="R108" s="66">
        <f>+IFERROR((MaestraLP3[[#This Row],[COSTO ]]/MaestraLP3[[#This Row],[COSTO SEP]]-1),0)</f>
        <v>-2.4858491654775272E-2</v>
      </c>
      <c r="S108" s="65" t="s">
        <v>52</v>
      </c>
      <c r="T108" s="65" t="s">
        <v>52</v>
      </c>
      <c r="U108" s="64">
        <f>+VLOOKUP(MaestraLP3[[#This Row],[FS00]],'[1]BD MES'!$C:$N,12,0)</f>
        <v>36032.28</v>
      </c>
      <c r="V108" s="64">
        <v>35911</v>
      </c>
      <c r="W108" s="66">
        <f>+(MaestraLP3[[#This Row],[COSTO ]]-MaestraLP3[[#This Row],[COSTO OCT AL 25-09]])/MaestraLP3[[#This Row],[COSTO OCT AL 25-09]]</f>
        <v>-3.3658708247160281E-3</v>
      </c>
      <c r="X108" s="67" t="str">
        <f>++IF(P108="HASTA AGOTAR STOCK","HASTA AGOTAR STOCK",IF(MaestraLP3[[#This Row],[PRECIO]]=0,"NO PARA LP",IF(MaestraLP3[[#This Row],[PRECIO SEP]]=0,"INCORPORACIÓN",IF(Z108=0,"MANTIENE",IF(Z108&lt;0,"BAJA",IF(Z108&gt;0,"ALZA",""))))))</f>
        <v>MANTIENE</v>
      </c>
      <c r="Y108" s="64">
        <v>44000</v>
      </c>
      <c r="Z108" s="41">
        <f>IF(Y108=0,"INDICAR PRECIO VTA",Y108-MaestraLP3[[#This Row],[PRECIO SEP]])</f>
        <v>0</v>
      </c>
      <c r="AA108" s="66">
        <f t="shared" si="1"/>
        <v>0.18384090909090908</v>
      </c>
      <c r="AB108" s="68">
        <f>IFERROR(MaestraLP3[[#This Row],[PRECIO]]*MaestraLP3[[#This Row],[%MG UMV]],0)</f>
        <v>8089</v>
      </c>
      <c r="AC108" s="69">
        <v>1</v>
      </c>
      <c r="AD108" s="64">
        <f>+IFERROR(MaestraLP3[[#This Row],[MARGEN UNITARIO]]/MaestraLP3[[#This Row],[Peso Neto UMV (KG)]],0)</f>
        <v>8089</v>
      </c>
      <c r="AE108" s="39" t="s">
        <v>44</v>
      </c>
      <c r="AF108" s="39"/>
      <c r="AG108" s="39">
        <v>1</v>
      </c>
      <c r="AH108" s="39">
        <v>0</v>
      </c>
      <c r="AI108" s="66">
        <v>0</v>
      </c>
      <c r="AJ108" s="66">
        <v>0</v>
      </c>
      <c r="AK108" s="39" t="s">
        <v>53</v>
      </c>
      <c r="AL108" s="39" t="s">
        <v>44</v>
      </c>
    </row>
    <row r="109" spans="1:38" x14ac:dyDescent="0.35">
      <c r="A109" s="110" t="s">
        <v>33</v>
      </c>
      <c r="B109" s="39">
        <v>104529960</v>
      </c>
      <c r="C109" s="39" t="str">
        <f>+MaestraLP3[[#This Row],[CÓDIGO]]&amp;MaestraLP3[[#Headers],[-]]&amp;MaestraLP3[[#This Row],[UMV]]</f>
        <v>104529960-KG</v>
      </c>
      <c r="D109" s="50" t="str">
        <f>+MaestraLP3[[#This Row],[CÓDIGO]]&amp;MaestraLP3[[#Headers],[FS00]]</f>
        <v>104529960FS00</v>
      </c>
      <c r="E109" s="39" t="s">
        <v>72</v>
      </c>
      <c r="F109" s="39" t="s">
        <v>84</v>
      </c>
      <c r="G109" s="39" t="s">
        <v>129</v>
      </c>
      <c r="H109" s="39" t="s">
        <v>130</v>
      </c>
      <c r="I109" s="39" t="s">
        <v>135</v>
      </c>
      <c r="J109" s="49" t="s">
        <v>77</v>
      </c>
      <c r="K109" s="50" t="s">
        <v>77</v>
      </c>
      <c r="L109" s="39" t="str">
        <f>VLOOKUP(MaestraLP3[[#This Row],[UMV]],VALIDACIONES!J:L,3,0)</f>
        <v>Kilogramo</v>
      </c>
      <c r="M109" s="39" t="s">
        <v>40</v>
      </c>
      <c r="N109" s="39" t="s">
        <v>41</v>
      </c>
      <c r="O109" s="64">
        <v>27925</v>
      </c>
      <c r="P109" s="39" t="s">
        <v>42</v>
      </c>
      <c r="Q109" s="64">
        <v>36000</v>
      </c>
      <c r="R109" s="66">
        <f>+IFERROR((MaestraLP3[[#This Row],[COSTO ]]/MaestraLP3[[#This Row],[COSTO SEP]]-1),0)</f>
        <v>-7.4377797672336987E-3</v>
      </c>
      <c r="S109" s="65" t="s">
        <v>79</v>
      </c>
      <c r="T109" s="65" t="s">
        <v>79</v>
      </c>
      <c r="U109" s="64">
        <f>+VLOOKUP(MaestraLP3[[#This Row],[FS00]],'[1]BD MES'!$C:$N,12,0)</f>
        <v>27925</v>
      </c>
      <c r="V109" s="64">
        <v>27717.3</v>
      </c>
      <c r="W109" s="66">
        <f>+(MaestraLP3[[#This Row],[COSTO ]]-MaestraLP3[[#This Row],[COSTO OCT AL 25-09]])/MaestraLP3[[#This Row],[COSTO OCT AL 25-09]]</f>
        <v>-7.4377797672336874E-3</v>
      </c>
      <c r="X109" s="67" t="str">
        <f>++IF(P109="HASTA AGOTAR STOCK","HASTA AGOTAR STOCK",IF(MaestraLP3[[#This Row],[PRECIO]]=0,"NO PARA LP",IF(MaestraLP3[[#This Row],[PRECIO SEP]]=0,"INCORPORACIÓN",IF(Z109=0,"MANTIENE",IF(Z109&lt;0,"BAJA",IF(Z109&gt;0,"ALZA",""))))))</f>
        <v>MANTIENE</v>
      </c>
      <c r="Y109" s="64">
        <v>36000</v>
      </c>
      <c r="Z109" s="41">
        <f>IF(Y109=0,"INDICAR PRECIO VTA",Y109-MaestraLP3[[#This Row],[PRECIO SEP]])</f>
        <v>0</v>
      </c>
      <c r="AA109" s="66">
        <f t="shared" si="1"/>
        <v>0.23007500000000003</v>
      </c>
      <c r="AB109" s="68">
        <f>IFERROR(MaestraLP3[[#This Row],[PRECIO]]*MaestraLP3[[#This Row],[%MG UMV]],0)</f>
        <v>8282.7000000000007</v>
      </c>
      <c r="AC109" s="69">
        <v>1</v>
      </c>
      <c r="AD109" s="64">
        <f>+IFERROR(MaestraLP3[[#This Row],[MARGEN UNITARIO]]/MaestraLP3[[#This Row],[Peso Neto UMV (KG)]],0)</f>
        <v>8282.7000000000007</v>
      </c>
      <c r="AE109" s="39" t="s">
        <v>44</v>
      </c>
      <c r="AF109" s="39"/>
      <c r="AG109" s="39">
        <v>1</v>
      </c>
      <c r="AH109" s="39">
        <v>0</v>
      </c>
      <c r="AI109" s="66">
        <v>0</v>
      </c>
      <c r="AJ109" s="66">
        <v>0</v>
      </c>
      <c r="AK109" s="39" t="s">
        <v>53</v>
      </c>
      <c r="AL109" s="39" t="s">
        <v>44</v>
      </c>
    </row>
    <row r="110" spans="1:38" x14ac:dyDescent="0.35">
      <c r="A110" s="110" t="s">
        <v>33</v>
      </c>
      <c r="B110" s="39">
        <v>104538120</v>
      </c>
      <c r="C110" s="39" t="str">
        <f>+MaestraLP3[[#This Row],[CÓDIGO]]&amp;MaestraLP3[[#Headers],[-]]&amp;MaestraLP3[[#This Row],[UMV]]</f>
        <v>104538120-KG</v>
      </c>
      <c r="D110" s="50" t="str">
        <f>+MaestraLP3[[#This Row],[CÓDIGO]]&amp;MaestraLP3[[#Headers],[FS00]]</f>
        <v>104538120FS00</v>
      </c>
      <c r="E110" s="39" t="s">
        <v>72</v>
      </c>
      <c r="F110" s="39" t="s">
        <v>84</v>
      </c>
      <c r="G110" s="39" t="s">
        <v>129</v>
      </c>
      <c r="H110" s="39" t="s">
        <v>130</v>
      </c>
      <c r="I110" s="39" t="s">
        <v>136</v>
      </c>
      <c r="J110" s="49" t="s">
        <v>77</v>
      </c>
      <c r="K110" s="50" t="s">
        <v>77</v>
      </c>
      <c r="L110" s="39" t="str">
        <f>VLOOKUP(MaestraLP3[[#This Row],[UMV]],VALIDACIONES!J:L,3,0)</f>
        <v>Kilogramo</v>
      </c>
      <c r="M110" s="39" t="s">
        <v>40</v>
      </c>
      <c r="N110" s="39" t="s">
        <v>41</v>
      </c>
      <c r="O110" s="64">
        <v>25856</v>
      </c>
      <c r="P110" s="39" t="s">
        <v>42</v>
      </c>
      <c r="Q110" s="64">
        <v>34000</v>
      </c>
      <c r="R110" s="66">
        <f>+IFERROR((MaestraLP3[[#This Row],[COSTO ]]/MaestraLP3[[#This Row],[COSTO SEP]]-1),0)</f>
        <v>0</v>
      </c>
      <c r="S110" s="65" t="s">
        <v>79</v>
      </c>
      <c r="T110" s="65" t="s">
        <v>79</v>
      </c>
      <c r="U110" s="64">
        <f>+VLOOKUP(MaestraLP3[[#This Row],[FS00]],'[1]BD MES'!$C:$N,12,0)</f>
        <v>25856</v>
      </c>
      <c r="V110" s="64">
        <v>25856</v>
      </c>
      <c r="W110" s="66">
        <f>+(MaestraLP3[[#This Row],[COSTO ]]-MaestraLP3[[#This Row],[COSTO OCT AL 25-09]])/MaestraLP3[[#This Row],[COSTO OCT AL 25-09]]</f>
        <v>0</v>
      </c>
      <c r="X110" s="67" t="str">
        <f>++IF(P110="HASTA AGOTAR STOCK","HASTA AGOTAR STOCK",IF(MaestraLP3[[#This Row],[PRECIO]]=0,"NO PARA LP",IF(MaestraLP3[[#This Row],[PRECIO SEP]]=0,"INCORPORACIÓN",IF(Z110=0,"MANTIENE",IF(Z110&lt;0,"BAJA",IF(Z110&gt;0,"ALZA",""))))))</f>
        <v>MANTIENE</v>
      </c>
      <c r="Y110" s="64">
        <v>34000</v>
      </c>
      <c r="Z110" s="41">
        <f>IF(Y110=0,"INDICAR PRECIO VTA",Y110-MaestraLP3[[#This Row],[PRECIO SEP]])</f>
        <v>0</v>
      </c>
      <c r="AA110" s="66">
        <f t="shared" si="1"/>
        <v>0.23952941176470588</v>
      </c>
      <c r="AB110" s="68">
        <f>IFERROR(MaestraLP3[[#This Row],[PRECIO]]*MaestraLP3[[#This Row],[%MG UMV]],0)</f>
        <v>8144</v>
      </c>
      <c r="AC110" s="69">
        <v>1</v>
      </c>
      <c r="AD110" s="64">
        <f>+IFERROR(MaestraLP3[[#This Row],[MARGEN UNITARIO]]/MaestraLP3[[#This Row],[Peso Neto UMV (KG)]],0)</f>
        <v>8144</v>
      </c>
      <c r="AE110" s="39" t="s">
        <v>44</v>
      </c>
      <c r="AF110" s="39"/>
      <c r="AG110" s="39">
        <v>1</v>
      </c>
      <c r="AH110" s="39">
        <v>0</v>
      </c>
      <c r="AI110" s="66">
        <v>0</v>
      </c>
      <c r="AJ110" s="66">
        <v>0</v>
      </c>
      <c r="AK110" s="39" t="s">
        <v>53</v>
      </c>
      <c r="AL110" s="39" t="s">
        <v>44</v>
      </c>
    </row>
    <row r="111" spans="1:38" x14ac:dyDescent="0.35">
      <c r="A111" s="39" t="s">
        <v>137</v>
      </c>
      <c r="B111" s="39">
        <v>104529400</v>
      </c>
      <c r="C111" s="39" t="str">
        <f>+MaestraLP3[[#This Row],[CÓDIGO]]&amp;MaestraLP3[[#Headers],[-]]&amp;MaestraLP3[[#This Row],[UMV]]</f>
        <v>104529400-UN</v>
      </c>
      <c r="D111" s="50" t="str">
        <f>+MaestraLP3[[#This Row],[CÓDIGO]]&amp;MaestraLP3[[#Headers],[FS00]]</f>
        <v>104529400FS00</v>
      </c>
      <c r="E111" s="39" t="s">
        <v>4596</v>
      </c>
      <c r="F111" s="39" t="s">
        <v>4597</v>
      </c>
      <c r="G111" s="39" t="s">
        <v>46</v>
      </c>
      <c r="H111" s="39" t="s">
        <v>169</v>
      </c>
      <c r="I111" s="39" t="s">
        <v>4663</v>
      </c>
      <c r="J111" s="49" t="s">
        <v>50</v>
      </c>
      <c r="K111" s="50" t="s">
        <v>50</v>
      </c>
      <c r="L111" s="39" t="str">
        <f>VLOOKUP(MaestraLP3[[#This Row],[UMV]],VALIDACIONES!J:L,3,0)</f>
        <v>Unidad</v>
      </c>
      <c r="M111" s="39" t="s">
        <v>51</v>
      </c>
      <c r="N111" s="39" t="s">
        <v>41</v>
      </c>
      <c r="O111" s="64">
        <v>0</v>
      </c>
      <c r="P111" s="39" t="s">
        <v>4413</v>
      </c>
      <c r="Q111" s="65">
        <v>0</v>
      </c>
      <c r="R111" s="66">
        <f>+IFERROR((MaestraLP3[[#This Row],[COSTO ]]/MaestraLP3[[#This Row],[COSTO SEP]]-1),0)</f>
        <v>0</v>
      </c>
      <c r="S111" s="65" t="s">
        <v>143</v>
      </c>
      <c r="T111" s="65"/>
      <c r="U111" s="64">
        <f>+VLOOKUP(MaestraLP3[[#This Row],[FS00]],'[1]BD MES'!$C:$N,12,0)</f>
        <v>2656</v>
      </c>
      <c r="V111" s="64">
        <v>2656</v>
      </c>
      <c r="W111" s="66">
        <f>+(MaestraLP3[[#This Row],[COSTO ]]-MaestraLP3[[#This Row],[COSTO OCT AL 25-09]])/MaestraLP3[[#This Row],[COSTO OCT AL 25-09]]</f>
        <v>0</v>
      </c>
      <c r="X111" s="67" t="str">
        <f>++IF(P111="HASTA AGOTAR STOCK","HASTA AGOTAR STOCK",IF(MaestraLP3[[#This Row],[PRECIO]]=0,"NO PARA LP",IF(MaestraLP3[[#This Row],[PRECIO SEP]]=0,"INCORPORACIÓN",IF(Z111=0,"MANTIENE",IF(Z111&lt;0,"BAJA",IF(Z111&gt;0,"ALZA",""))))))</f>
        <v>NO PARA LP</v>
      </c>
      <c r="Y111" s="64">
        <v>0</v>
      </c>
      <c r="Z111" s="41" t="str">
        <f>IF(Y111=0,"INDICAR PRECIO VTA",Y111-MaestraLP3[[#This Row],[PRECIO SEP]])</f>
        <v>INDICAR PRECIO VTA</v>
      </c>
      <c r="AA111" s="66" t="str">
        <f t="shared" si="1"/>
        <v>-</v>
      </c>
      <c r="AB111" s="68">
        <f>IFERROR(MaestraLP3[[#This Row],[PRECIO]]*MaestraLP3[[#This Row],[%MG UMV]],0)</f>
        <v>0</v>
      </c>
      <c r="AC111" s="69">
        <v>36</v>
      </c>
      <c r="AD111" s="64">
        <f>+IFERROR(MaestraLP3[[#This Row],[MARGEN UNITARIO]]/MaestraLP3[[#This Row],[Peso Neto UMV (KG)]],0)</f>
        <v>0</v>
      </c>
      <c r="AE111" s="39" t="s">
        <v>44</v>
      </c>
      <c r="AF111" s="39"/>
      <c r="AG111" s="39">
        <v>1</v>
      </c>
      <c r="AH111" s="39"/>
      <c r="AI111" s="66">
        <v>0</v>
      </c>
      <c r="AJ111" s="66">
        <v>0</v>
      </c>
      <c r="AK111" s="39"/>
      <c r="AL111" s="39" t="s">
        <v>44</v>
      </c>
    </row>
    <row r="112" spans="1:38" x14ac:dyDescent="0.35">
      <c r="A112" s="39" t="s">
        <v>137</v>
      </c>
      <c r="B112" s="39">
        <v>104518200</v>
      </c>
      <c r="C112" s="39" t="str">
        <f>+MaestraLP3[[#This Row],[CÓDIGO]]&amp;MaestraLP3[[#Headers],[-]]&amp;MaestraLP3[[#This Row],[UMV]]</f>
        <v>104518200-C06</v>
      </c>
      <c r="D112" s="50" t="str">
        <f>+MaestraLP3[[#This Row],[CÓDIGO]]&amp;MaestraLP3[[#Headers],[FS00]]</f>
        <v>104518200FS00</v>
      </c>
      <c r="E112" s="39" t="s">
        <v>4596</v>
      </c>
      <c r="F112" s="39" t="s">
        <v>4597</v>
      </c>
      <c r="G112" s="39" t="s">
        <v>46</v>
      </c>
      <c r="H112" s="39" t="s">
        <v>169</v>
      </c>
      <c r="I112" s="39" t="s">
        <v>579</v>
      </c>
      <c r="J112" s="49" t="s">
        <v>57</v>
      </c>
      <c r="K112" s="50" t="s">
        <v>50</v>
      </c>
      <c r="L112" s="39" t="str">
        <f>VLOOKUP(MaestraLP3[[#This Row],[UMV]],VALIDACIONES!J:L,3,0)</f>
        <v>Caja 6 Unidades</v>
      </c>
      <c r="M112" s="39" t="s">
        <v>51</v>
      </c>
      <c r="N112" s="39" t="s">
        <v>41</v>
      </c>
      <c r="O112" s="64">
        <v>17141</v>
      </c>
      <c r="P112" s="39" t="s">
        <v>42</v>
      </c>
      <c r="Q112" s="65">
        <v>25700</v>
      </c>
      <c r="R112" s="66">
        <f>+IFERROR((MaestraLP3[[#This Row],[COSTO ]]/MaestraLP3[[#This Row],[COSTO SEP]]-1),0)</f>
        <v>-4.6671722768731883E-6</v>
      </c>
      <c r="S112" s="65" t="s">
        <v>143</v>
      </c>
      <c r="T112" s="65"/>
      <c r="U112" s="64">
        <f>+VLOOKUP(MaestraLP3[[#This Row],[FS00]],'[1]BD MES'!$C:$N,12,0)</f>
        <v>17140.920000000002</v>
      </c>
      <c r="V112" s="64">
        <v>17140.920000000002</v>
      </c>
      <c r="W112" s="66">
        <f>+(MaestraLP3[[#This Row],[COSTO ]]-MaestraLP3[[#This Row],[COSTO OCT AL 25-09]])/MaestraLP3[[#This Row],[COSTO OCT AL 25-09]]</f>
        <v>0</v>
      </c>
      <c r="X112" s="67" t="str">
        <f>++IF(P112="HASTA AGOTAR STOCK","HASTA AGOTAR STOCK",IF(MaestraLP3[[#This Row],[PRECIO]]=0,"NO PARA LP",IF(MaestraLP3[[#This Row],[PRECIO SEP]]=0,"INCORPORACIÓN",IF(Z112=0,"MANTIENE",IF(Z112&lt;0,"BAJA",IF(Z112&gt;0,"ALZA",""))))))</f>
        <v>MANTIENE</v>
      </c>
      <c r="Y112" s="64">
        <v>25700</v>
      </c>
      <c r="Z112" s="41">
        <f>IF(Y112=0,"INDICAR PRECIO VTA",Y112-MaestraLP3[[#This Row],[PRECIO SEP]])</f>
        <v>0</v>
      </c>
      <c r="AA112" s="66">
        <f t="shared" si="1"/>
        <v>0.33303813229571977</v>
      </c>
      <c r="AB112" s="68">
        <f>IFERROR(MaestraLP3[[#This Row],[PRECIO]]*MaestraLP3[[#This Row],[%MG UMV]],0)</f>
        <v>8559.0799999999981</v>
      </c>
      <c r="AC112" s="69">
        <v>2.1</v>
      </c>
      <c r="AD112" s="64">
        <f>+IFERROR(MaestraLP3[[#This Row],[MARGEN UNITARIO]]/MaestraLP3[[#This Row],[Peso Neto UMV (KG)]],0)</f>
        <v>4075.75238095238</v>
      </c>
      <c r="AE112" s="39" t="s">
        <v>44</v>
      </c>
      <c r="AF112" s="39"/>
      <c r="AG112" s="39">
        <v>1</v>
      </c>
      <c r="AH112" s="39"/>
      <c r="AI112" s="66">
        <v>0.1</v>
      </c>
      <c r="AJ112" s="66">
        <v>0.1</v>
      </c>
      <c r="AK112" s="39"/>
      <c r="AL112" s="39" t="s">
        <v>44</v>
      </c>
    </row>
    <row r="113" spans="1:38" x14ac:dyDescent="0.35">
      <c r="A113" s="39" t="s">
        <v>137</v>
      </c>
      <c r="B113" s="39">
        <v>104518180</v>
      </c>
      <c r="C113" s="39" t="str">
        <f>+MaestraLP3[[#This Row],[CÓDIGO]]&amp;MaestraLP3[[#Headers],[-]]&amp;MaestraLP3[[#This Row],[UMV]]</f>
        <v>104518180-C12</v>
      </c>
      <c r="D113" s="50" t="str">
        <f>+MaestraLP3[[#This Row],[CÓDIGO]]&amp;MaestraLP3[[#Headers],[FS00]]</f>
        <v>104518180FS00</v>
      </c>
      <c r="E113" s="39" t="s">
        <v>4596</v>
      </c>
      <c r="F113" s="39" t="s">
        <v>4597</v>
      </c>
      <c r="G113" s="39" t="s">
        <v>46</v>
      </c>
      <c r="H113" s="39" t="s">
        <v>169</v>
      </c>
      <c r="I113" s="39" t="s">
        <v>172</v>
      </c>
      <c r="J113" s="49" t="s">
        <v>49</v>
      </c>
      <c r="K113" s="50" t="s">
        <v>50</v>
      </c>
      <c r="L113" s="39" t="str">
        <f>VLOOKUP(MaestraLP3[[#This Row],[UMV]],VALIDACIONES!J:L,3,0)</f>
        <v>Caja 12 Unidades</v>
      </c>
      <c r="M113" s="39" t="s">
        <v>51</v>
      </c>
      <c r="N113" s="39" t="s">
        <v>41</v>
      </c>
      <c r="O113" s="64">
        <v>27440</v>
      </c>
      <c r="P113" s="39" t="s">
        <v>42</v>
      </c>
      <c r="Q113" s="65">
        <v>40000</v>
      </c>
      <c r="R113" s="66">
        <f>+IFERROR((MaestraLP3[[#This Row],[COSTO ]]/MaestraLP3[[#This Row],[COSTO SEP]]-1),0)</f>
        <v>1.4577259475068161E-6</v>
      </c>
      <c r="S113" s="65" t="s">
        <v>143</v>
      </c>
      <c r="T113" s="65"/>
      <c r="U113" s="64">
        <f>+VLOOKUP(MaestraLP3[[#This Row],[FS00]],'[1]BD MES'!$C:$N,12,0)</f>
        <v>27440.04</v>
      </c>
      <c r="V113" s="64">
        <v>27440.04</v>
      </c>
      <c r="W113" s="66">
        <f>+(MaestraLP3[[#This Row],[COSTO ]]-MaestraLP3[[#This Row],[COSTO OCT AL 25-09]])/MaestraLP3[[#This Row],[COSTO OCT AL 25-09]]</f>
        <v>0</v>
      </c>
      <c r="X113" s="67" t="str">
        <f>++IF(P113="HASTA AGOTAR STOCK","HASTA AGOTAR STOCK",IF(MaestraLP3[[#This Row],[PRECIO]]=0,"NO PARA LP",IF(MaestraLP3[[#This Row],[PRECIO SEP]]=0,"INCORPORACIÓN",IF(Z113=0,"MANTIENE",IF(Z113&lt;0,"BAJA",IF(Z113&gt;0,"ALZA",""))))))</f>
        <v>MANTIENE</v>
      </c>
      <c r="Y113" s="64">
        <v>40000</v>
      </c>
      <c r="Z113" s="41">
        <f>IF(Y113=0,"INDICAR PRECIO VTA",Y113-MaestraLP3[[#This Row],[PRECIO SEP]])</f>
        <v>0</v>
      </c>
      <c r="AA113" s="66">
        <f t="shared" si="1"/>
        <v>0.31399899999999997</v>
      </c>
      <c r="AB113" s="68">
        <f>IFERROR(MaestraLP3[[#This Row],[PRECIO]]*MaestraLP3[[#This Row],[%MG UMV]],0)</f>
        <v>12559.96</v>
      </c>
      <c r="AC113" s="69">
        <v>2.4</v>
      </c>
      <c r="AD113" s="64">
        <f>+IFERROR(MaestraLP3[[#This Row],[MARGEN UNITARIO]]/MaestraLP3[[#This Row],[Peso Neto UMV (KG)]],0)</f>
        <v>5233.3166666666666</v>
      </c>
      <c r="AE113" s="39" t="s">
        <v>44</v>
      </c>
      <c r="AF113" s="39"/>
      <c r="AG113" s="39">
        <v>1</v>
      </c>
      <c r="AH113" s="39"/>
      <c r="AI113" s="66">
        <v>0.1</v>
      </c>
      <c r="AJ113" s="66">
        <v>0.1</v>
      </c>
      <c r="AK113" s="39"/>
      <c r="AL113" s="39" t="s">
        <v>44</v>
      </c>
    </row>
    <row r="114" spans="1:38" x14ac:dyDescent="0.35">
      <c r="A114" s="39" t="s">
        <v>137</v>
      </c>
      <c r="B114" s="39">
        <v>104528970</v>
      </c>
      <c r="C114" s="39" t="str">
        <f>+MaestraLP3[[#This Row],[CÓDIGO]]&amp;MaestraLP3[[#Headers],[-]]&amp;MaestraLP3[[#This Row],[UMV]]</f>
        <v>104528970-C06</v>
      </c>
      <c r="D114" s="50" t="str">
        <f>+MaestraLP3[[#This Row],[CÓDIGO]]&amp;MaestraLP3[[#Headers],[FS00]]</f>
        <v>104528970FS00</v>
      </c>
      <c r="E114" s="39" t="s">
        <v>4596</v>
      </c>
      <c r="F114" s="39" t="s">
        <v>4597</v>
      </c>
      <c r="G114" s="39" t="s">
        <v>46</v>
      </c>
      <c r="H114" s="39" t="s">
        <v>47</v>
      </c>
      <c r="I114" s="39" t="s">
        <v>178</v>
      </c>
      <c r="J114" s="49" t="s">
        <v>57</v>
      </c>
      <c r="K114" s="50" t="s">
        <v>50</v>
      </c>
      <c r="L114" s="39" t="str">
        <f>VLOOKUP(MaestraLP3[[#This Row],[UMV]],VALIDACIONES!J:L,3,0)</f>
        <v>Caja 6 Unidades</v>
      </c>
      <c r="M114" s="39" t="s">
        <v>51</v>
      </c>
      <c r="N114" s="39" t="s">
        <v>41</v>
      </c>
      <c r="O114" s="64">
        <v>42000</v>
      </c>
      <c r="P114" s="39" t="s">
        <v>4413</v>
      </c>
      <c r="Q114" s="65">
        <v>112390</v>
      </c>
      <c r="R114" s="66">
        <f>+IFERROR((MaestraLP3[[#This Row],[COSTO ]]/MaestraLP3[[#This Row],[COSTO SEP]]-1),0)</f>
        <v>0</v>
      </c>
      <c r="S114" s="65" t="s">
        <v>143</v>
      </c>
      <c r="T114" s="65"/>
      <c r="U114" s="64">
        <f>+VLOOKUP(MaestraLP3[[#This Row],[FS00]],'[1]BD MES'!$C:$N,12,0)</f>
        <v>42000</v>
      </c>
      <c r="V114" s="64">
        <v>42000</v>
      </c>
      <c r="W114" s="66">
        <f>+(MaestraLP3[[#This Row],[COSTO ]]-MaestraLP3[[#This Row],[COSTO OCT AL 25-09]])/MaestraLP3[[#This Row],[COSTO OCT AL 25-09]]</f>
        <v>0</v>
      </c>
      <c r="X114" s="67" t="str">
        <f>++IF(P114="HASTA AGOTAR STOCK","HASTA AGOTAR STOCK",IF(MaestraLP3[[#This Row],[PRECIO]]=0,"NO PARA LP",IF(MaestraLP3[[#This Row],[PRECIO SEP]]=0,"INCORPORACIÓN",IF(Z114=0,"MANTIENE",IF(Z114&lt;0,"BAJA",IF(Z114&gt;0,"ALZA",""))))))</f>
        <v>MANTIENE</v>
      </c>
      <c r="Y114" s="64">
        <v>112390</v>
      </c>
      <c r="Z114" s="41">
        <f>IF(Y114=0,"INDICAR PRECIO VTA",Y114-MaestraLP3[[#This Row],[PRECIO SEP]])</f>
        <v>0</v>
      </c>
      <c r="AA114" s="66">
        <f t="shared" si="1"/>
        <v>0.62630127235519173</v>
      </c>
      <c r="AB114" s="68">
        <f>IFERROR(MaestraLP3[[#This Row],[PRECIO]]*MaestraLP3[[#This Row],[%MG UMV]],0)</f>
        <v>70390</v>
      </c>
      <c r="AC114" s="69">
        <v>6</v>
      </c>
      <c r="AD114" s="64">
        <f>+IFERROR(MaestraLP3[[#This Row],[MARGEN UNITARIO]]/MaestraLP3[[#This Row],[Peso Neto UMV (KG)]],0)</f>
        <v>11731.666666666666</v>
      </c>
      <c r="AE114" s="39" t="s">
        <v>53</v>
      </c>
      <c r="AF114" s="39"/>
      <c r="AG114" s="39">
        <v>1</v>
      </c>
      <c r="AH114" s="39"/>
      <c r="AI114" s="66">
        <v>0.1</v>
      </c>
      <c r="AJ114" s="66">
        <v>0</v>
      </c>
      <c r="AK114" s="39" t="s">
        <v>53</v>
      </c>
      <c r="AL114" s="39" t="s">
        <v>53</v>
      </c>
    </row>
    <row r="115" spans="1:38" x14ac:dyDescent="0.35">
      <c r="A115" s="39" t="s">
        <v>137</v>
      </c>
      <c r="B115" s="39">
        <v>968200390</v>
      </c>
      <c r="C115" s="39" t="str">
        <f>+MaestraLP3[[#This Row],[CÓDIGO]]&amp;MaestraLP3[[#Headers],[-]]&amp;MaestraLP3[[#This Row],[UMV]]</f>
        <v>968200390-UN</v>
      </c>
      <c r="D115" s="50" t="str">
        <f>+MaestraLP3[[#This Row],[CÓDIGO]]&amp;MaestraLP3[[#Headers],[FS00]]</f>
        <v>968200390FS00</v>
      </c>
      <c r="E115" s="39" t="s">
        <v>4596</v>
      </c>
      <c r="F115" s="39" t="s">
        <v>4597</v>
      </c>
      <c r="G115" s="39" t="s">
        <v>46</v>
      </c>
      <c r="H115" s="39" t="s">
        <v>180</v>
      </c>
      <c r="I115" s="39" t="s">
        <v>174</v>
      </c>
      <c r="J115" s="49" t="s">
        <v>50</v>
      </c>
      <c r="K115" s="50" t="s">
        <v>50</v>
      </c>
      <c r="L115" s="39" t="str">
        <f>VLOOKUP(MaestraLP3[[#This Row],[UMV]],VALIDACIONES!J:L,3,0)</f>
        <v>Unidad</v>
      </c>
      <c r="M115" s="39" t="s">
        <v>51</v>
      </c>
      <c r="N115" s="39" t="s">
        <v>41</v>
      </c>
      <c r="O115" s="64">
        <v>8718</v>
      </c>
      <c r="P115" s="39" t="s">
        <v>42</v>
      </c>
      <c r="Q115" s="65">
        <v>15000</v>
      </c>
      <c r="R115" s="66">
        <f>+IFERROR((MaestraLP3[[#This Row],[COSTO ]]/MaestraLP3[[#This Row],[COSTO SEP]]-1),0)</f>
        <v>3.2117458132585597E-5</v>
      </c>
      <c r="S115" s="65" t="s">
        <v>143</v>
      </c>
      <c r="T115" s="65"/>
      <c r="U115" s="64">
        <f>+VLOOKUP(MaestraLP3[[#This Row],[FS00]],'[1]BD MES'!$C:$N,12,0)</f>
        <v>8718.2800000000007</v>
      </c>
      <c r="V115" s="64">
        <v>8718.2800000000007</v>
      </c>
      <c r="W115" s="66">
        <f>+(MaestraLP3[[#This Row],[COSTO ]]-MaestraLP3[[#This Row],[COSTO OCT AL 25-09]])/MaestraLP3[[#This Row],[COSTO OCT AL 25-09]]</f>
        <v>0</v>
      </c>
      <c r="X115" s="67" t="str">
        <f>++IF(P115="HASTA AGOTAR STOCK","HASTA AGOTAR STOCK",IF(MaestraLP3[[#This Row],[PRECIO]]=0,"NO PARA LP",IF(MaestraLP3[[#This Row],[PRECIO SEP]]=0,"INCORPORACIÓN",IF(Z115=0,"MANTIENE",IF(Z115&lt;0,"BAJA",IF(Z115&gt;0,"ALZA",""))))))</f>
        <v>NO PARA LP</v>
      </c>
      <c r="Y115" s="64">
        <v>0</v>
      </c>
      <c r="Z115" s="41" t="str">
        <f>IF(Y115=0,"INDICAR PRECIO VTA",Y115-MaestraLP3[[#This Row],[PRECIO SEP]])</f>
        <v>INDICAR PRECIO VTA</v>
      </c>
      <c r="AA115" s="66" t="str">
        <f t="shared" si="1"/>
        <v>-</v>
      </c>
      <c r="AB115" s="68">
        <f>IFERROR(MaestraLP3[[#This Row],[PRECIO]]*MaestraLP3[[#This Row],[%MG UMV]],0)</f>
        <v>0</v>
      </c>
      <c r="AC115" s="69">
        <v>0.6</v>
      </c>
      <c r="AD115" s="64">
        <f>+IFERROR(MaestraLP3[[#This Row],[MARGEN UNITARIO]]/MaestraLP3[[#This Row],[Peso Neto UMV (KG)]],0)</f>
        <v>0</v>
      </c>
      <c r="AE115" s="39" t="s">
        <v>44</v>
      </c>
      <c r="AF115" s="39"/>
      <c r="AG115" s="39">
        <v>1</v>
      </c>
      <c r="AH115" s="39"/>
      <c r="AI115" s="66">
        <v>0.1</v>
      </c>
      <c r="AJ115" s="66">
        <v>0.1</v>
      </c>
      <c r="AK115" s="39"/>
      <c r="AL115" s="39" t="s">
        <v>44</v>
      </c>
    </row>
    <row r="116" spans="1:38" x14ac:dyDescent="0.35">
      <c r="A116" s="39" t="s">
        <v>137</v>
      </c>
      <c r="B116" s="39">
        <v>104517040</v>
      </c>
      <c r="C116" s="39" t="str">
        <f>+MaestraLP3[[#This Row],[CÓDIGO]]&amp;MaestraLP3[[#Headers],[-]]&amp;MaestraLP3[[#This Row],[UMV]]</f>
        <v>104517040-C20</v>
      </c>
      <c r="D116" s="50" t="str">
        <f>+MaestraLP3[[#This Row],[CÓDIGO]]&amp;MaestraLP3[[#Headers],[FS00]]</f>
        <v>104517040FS00</v>
      </c>
      <c r="E116" s="39" t="s">
        <v>4596</v>
      </c>
      <c r="F116" s="39" t="s">
        <v>4597</v>
      </c>
      <c r="G116" s="39" t="s">
        <v>46</v>
      </c>
      <c r="H116" s="39" t="s">
        <v>606</v>
      </c>
      <c r="I116" s="39" t="s">
        <v>612</v>
      </c>
      <c r="J116" s="49" t="s">
        <v>177</v>
      </c>
      <c r="K116" s="50" t="s">
        <v>50</v>
      </c>
      <c r="L116" s="39" t="str">
        <f>VLOOKUP(MaestraLP3[[#This Row],[UMV]],VALIDACIONES!J:L,3,0)</f>
        <v>Caja 20 Unidades</v>
      </c>
      <c r="M116" s="39" t="s">
        <v>51</v>
      </c>
      <c r="N116" s="39" t="s">
        <v>78</v>
      </c>
      <c r="O116" s="64">
        <v>87550</v>
      </c>
      <c r="P116" s="39" t="s">
        <v>42</v>
      </c>
      <c r="Q116" s="65">
        <v>155000</v>
      </c>
      <c r="R116" s="66">
        <f>+IFERROR((MaestraLP3[[#This Row],[COSTO ]]/MaestraLP3[[#This Row],[COSTO SEP]]-1),0)</f>
        <v>0</v>
      </c>
      <c r="S116" s="65" t="s">
        <v>143</v>
      </c>
      <c r="T116" s="65"/>
      <c r="U116" s="64">
        <f>+VLOOKUP(MaestraLP3[[#This Row],[FS00]],'[1]BD MES'!$C:$N,12,0)</f>
        <v>87550</v>
      </c>
      <c r="V116" s="64">
        <v>87550</v>
      </c>
      <c r="W116" s="66">
        <f>+(MaestraLP3[[#This Row],[COSTO ]]-MaestraLP3[[#This Row],[COSTO OCT AL 25-09]])/MaestraLP3[[#This Row],[COSTO OCT AL 25-09]]</f>
        <v>0</v>
      </c>
      <c r="X116" s="67" t="str">
        <f>++IF(P116="HASTA AGOTAR STOCK","HASTA AGOTAR STOCK",IF(MaestraLP3[[#This Row],[PRECIO]]=0,"NO PARA LP",IF(MaestraLP3[[#This Row],[PRECIO SEP]]=0,"INCORPORACIÓN",IF(Z116=0,"MANTIENE",IF(Z116&lt;0,"BAJA",IF(Z116&gt;0,"ALZA",""))))))</f>
        <v>MANTIENE</v>
      </c>
      <c r="Y116" s="64">
        <v>155000</v>
      </c>
      <c r="Z116" s="41">
        <f>IF(Y116=0,"INDICAR PRECIO VTA",Y116-MaestraLP3[[#This Row],[PRECIO SEP]])</f>
        <v>0</v>
      </c>
      <c r="AA116" s="66">
        <f t="shared" si="1"/>
        <v>0.43516129032258066</v>
      </c>
      <c r="AB116" s="68">
        <f>IFERROR(MaestraLP3[[#This Row],[PRECIO]]*MaestraLP3[[#This Row],[%MG UMV]],0)</f>
        <v>67450</v>
      </c>
      <c r="AC116" s="69">
        <v>10</v>
      </c>
      <c r="AD116" s="64">
        <f>+IFERROR(MaestraLP3[[#This Row],[MARGEN UNITARIO]]/MaestraLP3[[#This Row],[Peso Neto UMV (KG)]],0)</f>
        <v>6745</v>
      </c>
      <c r="AE116" s="39" t="s">
        <v>53</v>
      </c>
      <c r="AF116" s="39"/>
      <c r="AG116" s="39">
        <v>1</v>
      </c>
      <c r="AH116" s="39"/>
      <c r="AI116" s="66">
        <v>0.1</v>
      </c>
      <c r="AJ116" s="66">
        <v>0</v>
      </c>
      <c r="AK116" s="39"/>
      <c r="AL116" s="39" t="s">
        <v>44</v>
      </c>
    </row>
    <row r="117" spans="1:38" x14ac:dyDescent="0.35">
      <c r="A117" s="39" t="s">
        <v>137</v>
      </c>
      <c r="B117" s="39">
        <v>104542670</v>
      </c>
      <c r="C117" s="39" t="str">
        <f>+MaestraLP3[[#This Row],[CÓDIGO]]&amp;MaestraLP3[[#Headers],[-]]&amp;MaestraLP3[[#This Row],[UMV]]</f>
        <v>104542670-C20</v>
      </c>
      <c r="D117" s="50" t="str">
        <f>+MaestraLP3[[#This Row],[CÓDIGO]]&amp;MaestraLP3[[#Headers],[FS00]]</f>
        <v>104542670FS00</v>
      </c>
      <c r="E117" s="39" t="s">
        <v>4596</v>
      </c>
      <c r="F117" s="39" t="s">
        <v>4597</v>
      </c>
      <c r="G117" s="39" t="s">
        <v>46</v>
      </c>
      <c r="H117" s="39" t="s">
        <v>47</v>
      </c>
      <c r="I117" s="39" t="s">
        <v>176</v>
      </c>
      <c r="J117" s="49" t="s">
        <v>177</v>
      </c>
      <c r="K117" s="50" t="s">
        <v>50</v>
      </c>
      <c r="L117" s="39" t="str">
        <f>VLOOKUP(MaestraLP3[[#This Row],[UMV]],VALIDACIONES!J:L,3,0)</f>
        <v>Caja 20 Unidades</v>
      </c>
      <c r="M117" s="39" t="s">
        <v>51</v>
      </c>
      <c r="N117" s="39" t="s">
        <v>41</v>
      </c>
      <c r="O117" s="64">
        <v>38570</v>
      </c>
      <c r="P117" s="39" t="s">
        <v>190</v>
      </c>
      <c r="Q117" s="65">
        <v>119596</v>
      </c>
      <c r="R117" s="66">
        <f>+IFERROR((MaestraLP3[[#This Row],[COSTO ]]/MaestraLP3[[#This Row],[COSTO SEP]]-1),0)</f>
        <v>1.0370754472521782E-5</v>
      </c>
      <c r="S117" s="65" t="s">
        <v>143</v>
      </c>
      <c r="T117" s="65"/>
      <c r="U117" s="64">
        <f>+VLOOKUP(MaestraLP3[[#This Row],[FS00]],'[1]BD MES'!$C:$N,12,0)</f>
        <v>38570.400000000001</v>
      </c>
      <c r="V117" s="64">
        <v>38570.400000000001</v>
      </c>
      <c r="W117" s="66">
        <f>+(MaestraLP3[[#This Row],[COSTO ]]-MaestraLP3[[#This Row],[COSTO OCT AL 25-09]])/MaestraLP3[[#This Row],[COSTO OCT AL 25-09]]</f>
        <v>0</v>
      </c>
      <c r="X117" s="67" t="str">
        <f>++IF(P117="HASTA AGOTAR STOCK","HASTA AGOTAR STOCK",IF(MaestraLP3[[#This Row],[PRECIO]]=0,"NO PARA LP",IF(MaestraLP3[[#This Row],[PRECIO SEP]]=0,"INCORPORACIÓN",IF(Z117=0,"MANTIENE",IF(Z117&lt;0,"BAJA",IF(Z117&gt;0,"ALZA",""))))))</f>
        <v>MANTIENE</v>
      </c>
      <c r="Y117" s="64">
        <v>119596</v>
      </c>
      <c r="Z117" s="41">
        <f>IF(Y117=0,"INDICAR PRECIO VTA",Y117-MaestraLP3[[#This Row],[PRECIO SEP]])</f>
        <v>0</v>
      </c>
      <c r="AA117" s="66">
        <f t="shared" si="1"/>
        <v>0.67749423057627345</v>
      </c>
      <c r="AB117" s="68">
        <f>IFERROR(MaestraLP3[[#This Row],[PRECIO]]*MaestraLP3[[#This Row],[%MG UMV]],0)</f>
        <v>81025.600000000006</v>
      </c>
      <c r="AC117" s="69">
        <v>4.5199999999999996</v>
      </c>
      <c r="AD117" s="64">
        <f>+IFERROR(MaestraLP3[[#This Row],[MARGEN UNITARIO]]/MaestraLP3[[#This Row],[Peso Neto UMV (KG)]],0)</f>
        <v>17926.017699115047</v>
      </c>
      <c r="AE117" s="39" t="s">
        <v>53</v>
      </c>
      <c r="AF117" s="39"/>
      <c r="AG117" s="39">
        <v>1</v>
      </c>
      <c r="AH117" s="39"/>
      <c r="AI117" s="66">
        <v>0.1</v>
      </c>
      <c r="AJ117" s="66">
        <v>0</v>
      </c>
      <c r="AK117" s="39" t="s">
        <v>53</v>
      </c>
      <c r="AL117" s="39" t="s">
        <v>53</v>
      </c>
    </row>
    <row r="118" spans="1:38" x14ac:dyDescent="0.35">
      <c r="A118" s="39" t="s">
        <v>137</v>
      </c>
      <c r="B118" s="39">
        <v>101710005</v>
      </c>
      <c r="C118" s="39" t="str">
        <f>+MaestraLP3[[#This Row],[CÓDIGO]]&amp;MaestraLP3[[#Headers],[-]]&amp;MaestraLP3[[#This Row],[UMV]]</f>
        <v>101710005-C10</v>
      </c>
      <c r="D118" s="50" t="str">
        <f>+MaestraLP3[[#This Row],[CÓDIGO]]&amp;MaestraLP3[[#Headers],[FS00]]</f>
        <v>101710005FS00</v>
      </c>
      <c r="E118" s="39" t="s">
        <v>4596</v>
      </c>
      <c r="F118" s="39" t="s">
        <v>4597</v>
      </c>
      <c r="G118" s="39" t="s">
        <v>46</v>
      </c>
      <c r="H118" s="39" t="s">
        <v>180</v>
      </c>
      <c r="I118" s="39" t="s">
        <v>4324</v>
      </c>
      <c r="J118" s="49" t="s">
        <v>65</v>
      </c>
      <c r="K118" s="50" t="s">
        <v>50</v>
      </c>
      <c r="L118" s="39" t="str">
        <f>VLOOKUP(MaestraLP3[[#This Row],[UMV]],VALIDACIONES!J:L,3,0)</f>
        <v>Caja 10 Unidades</v>
      </c>
      <c r="M118" s="39" t="s">
        <v>51</v>
      </c>
      <c r="N118" s="39" t="s">
        <v>78</v>
      </c>
      <c r="O118" s="64">
        <v>0</v>
      </c>
      <c r="P118" s="39" t="s">
        <v>4413</v>
      </c>
      <c r="Q118" s="65">
        <v>0</v>
      </c>
      <c r="R118" s="66">
        <f>+IFERROR((MaestraLP3[[#This Row],[COSTO ]]/MaestraLP3[[#This Row],[COSTO SEP]]-1),0)</f>
        <v>0</v>
      </c>
      <c r="S118" s="65" t="s">
        <v>143</v>
      </c>
      <c r="T118" s="65"/>
      <c r="U118" s="64">
        <f>+VLOOKUP(MaestraLP3[[#This Row],[FS00]],'[1]BD MES'!$C:$N,12,0)</f>
        <v>11764.9</v>
      </c>
      <c r="V118" s="64">
        <v>11764.9</v>
      </c>
      <c r="W118" s="66">
        <f>+(MaestraLP3[[#This Row],[COSTO ]]-MaestraLP3[[#This Row],[COSTO OCT AL 25-09]])/MaestraLP3[[#This Row],[COSTO OCT AL 25-09]]</f>
        <v>0</v>
      </c>
      <c r="X118" s="67" t="str">
        <f>++IF(P118="HASTA AGOTAR STOCK","HASTA AGOTAR STOCK",IF(MaestraLP3[[#This Row],[PRECIO]]=0,"NO PARA LP",IF(MaestraLP3[[#This Row],[PRECIO SEP]]=0,"INCORPORACIÓN",IF(Z118=0,"MANTIENE",IF(Z118&lt;0,"BAJA",IF(Z118&gt;0,"ALZA",""))))))</f>
        <v>NO PARA LP</v>
      </c>
      <c r="Y118" s="64">
        <v>0</v>
      </c>
      <c r="Z118" s="41" t="str">
        <f>IF(Y118=0,"INDICAR PRECIO VTA",Y118-MaestraLP3[[#This Row],[PRECIO SEP]])</f>
        <v>INDICAR PRECIO VTA</v>
      </c>
      <c r="AA118" s="66" t="str">
        <f t="shared" si="1"/>
        <v>-</v>
      </c>
      <c r="AB118" s="68">
        <f>IFERROR(MaestraLP3[[#This Row],[PRECIO]]*MaestraLP3[[#This Row],[%MG UMV]],0)</f>
        <v>0</v>
      </c>
      <c r="AC118" s="69">
        <v>1.7</v>
      </c>
      <c r="AD118" s="64">
        <f>+IFERROR(MaestraLP3[[#This Row],[MARGEN UNITARIO]]/MaestraLP3[[#This Row],[Peso Neto UMV (KG)]],0)</f>
        <v>0</v>
      </c>
      <c r="AE118" s="39" t="s">
        <v>44</v>
      </c>
      <c r="AF118" s="39"/>
      <c r="AG118" s="39">
        <v>1</v>
      </c>
      <c r="AH118" s="39"/>
      <c r="AI118" s="66">
        <v>0</v>
      </c>
      <c r="AJ118" s="66">
        <v>0</v>
      </c>
      <c r="AK118" s="39"/>
      <c r="AL118" s="39" t="s">
        <v>44</v>
      </c>
    </row>
    <row r="119" spans="1:38" x14ac:dyDescent="0.35">
      <c r="A119" s="39" t="s">
        <v>137</v>
      </c>
      <c r="B119" s="39">
        <v>104518430</v>
      </c>
      <c r="C119" s="39" t="str">
        <f>+MaestraLP3[[#This Row],[CÓDIGO]]&amp;MaestraLP3[[#Headers],[-]]&amp;MaestraLP3[[#This Row],[UMV]]</f>
        <v>104518430-C12</v>
      </c>
      <c r="D119" s="50" t="str">
        <f>+MaestraLP3[[#This Row],[CÓDIGO]]&amp;MaestraLP3[[#Headers],[FS00]]</f>
        <v>104518430FS00</v>
      </c>
      <c r="E119" s="39" t="s">
        <v>4596</v>
      </c>
      <c r="F119" s="39" t="s">
        <v>4597</v>
      </c>
      <c r="G119" s="39" t="s">
        <v>46</v>
      </c>
      <c r="H119" s="39" t="s">
        <v>180</v>
      </c>
      <c r="I119" s="39" t="s">
        <v>170</v>
      </c>
      <c r="J119" s="49" t="s">
        <v>49</v>
      </c>
      <c r="K119" s="50" t="s">
        <v>50</v>
      </c>
      <c r="L119" s="39" t="str">
        <f>VLOOKUP(MaestraLP3[[#This Row],[UMV]],VALIDACIONES!J:L,3,0)</f>
        <v>Caja 12 Unidades</v>
      </c>
      <c r="M119" s="39" t="s">
        <v>51</v>
      </c>
      <c r="N119" s="39" t="s">
        <v>41</v>
      </c>
      <c r="O119" s="64">
        <v>15791</v>
      </c>
      <c r="P119" s="39" t="s">
        <v>42</v>
      </c>
      <c r="Q119" s="65">
        <v>23000</v>
      </c>
      <c r="R119" s="66">
        <f>+IFERROR((MaestraLP3[[#This Row],[COSTO ]]/MaestraLP3[[#This Row],[COSTO SEP]]-1),0)</f>
        <v>2.5330884681151744E-5</v>
      </c>
      <c r="S119" s="65" t="s">
        <v>143</v>
      </c>
      <c r="T119" s="65"/>
      <c r="U119" s="64">
        <f>+VLOOKUP(MaestraLP3[[#This Row],[FS00]],'[1]BD MES'!$C:$N,12,0)</f>
        <v>15791.400000000001</v>
      </c>
      <c r="V119" s="64">
        <v>15791.400000000001</v>
      </c>
      <c r="W119" s="66">
        <f>+(MaestraLP3[[#This Row],[COSTO ]]-MaestraLP3[[#This Row],[COSTO OCT AL 25-09]])/MaestraLP3[[#This Row],[COSTO OCT AL 25-09]]</f>
        <v>0</v>
      </c>
      <c r="X119" s="67" t="str">
        <f>++IF(P119="HASTA AGOTAR STOCK","HASTA AGOTAR STOCK",IF(MaestraLP3[[#This Row],[PRECIO]]=0,"NO PARA LP",IF(MaestraLP3[[#This Row],[PRECIO SEP]]=0,"INCORPORACIÓN",IF(Z119=0,"MANTIENE",IF(Z119&lt;0,"BAJA",IF(Z119&gt;0,"ALZA",""))))))</f>
        <v>NO PARA LP</v>
      </c>
      <c r="Y119" s="64">
        <v>0</v>
      </c>
      <c r="Z119" s="41" t="str">
        <f>IF(Y119=0,"INDICAR PRECIO VTA",Y119-MaestraLP3[[#This Row],[PRECIO SEP]])</f>
        <v>INDICAR PRECIO VTA</v>
      </c>
      <c r="AA119" s="66" t="str">
        <f t="shared" si="1"/>
        <v>-</v>
      </c>
      <c r="AB119" s="68">
        <f>IFERROR(MaestraLP3[[#This Row],[PRECIO]]*MaestraLP3[[#This Row],[%MG UMV]],0)</f>
        <v>0</v>
      </c>
      <c r="AC119" s="69">
        <v>0.6</v>
      </c>
      <c r="AD119" s="64">
        <f>+IFERROR(MaestraLP3[[#This Row],[MARGEN UNITARIO]]/MaestraLP3[[#This Row],[Peso Neto UMV (KG)]],0)</f>
        <v>0</v>
      </c>
      <c r="AE119" s="39" t="s">
        <v>44</v>
      </c>
      <c r="AF119" s="39"/>
      <c r="AG119" s="39">
        <v>1</v>
      </c>
      <c r="AH119" s="39"/>
      <c r="AI119" s="66">
        <v>0</v>
      </c>
      <c r="AJ119" s="66">
        <v>0</v>
      </c>
      <c r="AK119" s="39"/>
      <c r="AL119" s="39" t="s">
        <v>44</v>
      </c>
    </row>
    <row r="120" spans="1:38" x14ac:dyDescent="0.35">
      <c r="A120" s="39" t="s">
        <v>137</v>
      </c>
      <c r="B120" s="39">
        <v>968200370</v>
      </c>
      <c r="C120" s="39" t="str">
        <f>+MaestraLP3[[#This Row],[CÓDIGO]]&amp;MaestraLP3[[#Headers],[-]]&amp;MaestraLP3[[#This Row],[UMV]]</f>
        <v>968200370-C06</v>
      </c>
      <c r="D120" s="50" t="str">
        <f>+MaestraLP3[[#This Row],[CÓDIGO]]&amp;MaestraLP3[[#Headers],[FS00]]</f>
        <v>968200370FS00</v>
      </c>
      <c r="E120" s="39" t="s">
        <v>4596</v>
      </c>
      <c r="F120" s="39" t="s">
        <v>4597</v>
      </c>
      <c r="G120" s="39" t="s">
        <v>46</v>
      </c>
      <c r="H120" s="39" t="s">
        <v>180</v>
      </c>
      <c r="I120" s="39" t="s">
        <v>171</v>
      </c>
      <c r="J120" s="49" t="s">
        <v>57</v>
      </c>
      <c r="K120" s="50" t="s">
        <v>57</v>
      </c>
      <c r="L120" s="39" t="str">
        <f>VLOOKUP(MaestraLP3[[#This Row],[UMV]],VALIDACIONES!J:L,3,0)</f>
        <v>Caja 6 Unidades</v>
      </c>
      <c r="M120" s="39" t="s">
        <v>51</v>
      </c>
      <c r="N120" s="39" t="s">
        <v>41</v>
      </c>
      <c r="O120" s="64">
        <v>26224</v>
      </c>
      <c r="P120" s="39" t="s">
        <v>42</v>
      </c>
      <c r="Q120" s="65">
        <v>39000</v>
      </c>
      <c r="R120" s="66">
        <f>+IFERROR((MaestraLP3[[#This Row],[COSTO ]]/MaestraLP3[[#This Row],[COSTO SEP]]-1),0)</f>
        <v>1.9066503964548787E-6</v>
      </c>
      <c r="S120" s="65" t="s">
        <v>143</v>
      </c>
      <c r="T120" s="65"/>
      <c r="U120" s="64">
        <f>+VLOOKUP(MaestraLP3[[#This Row],[FS00]],'[1]BD MES'!$C:$N,12,0)</f>
        <v>26224.05</v>
      </c>
      <c r="V120" s="64">
        <v>26224.05</v>
      </c>
      <c r="W120" s="66">
        <f>+(MaestraLP3[[#This Row],[COSTO ]]-MaestraLP3[[#This Row],[COSTO OCT AL 25-09]])/MaestraLP3[[#This Row],[COSTO OCT AL 25-09]]</f>
        <v>0</v>
      </c>
      <c r="X120" s="67" t="str">
        <f>++IF(P120="HASTA AGOTAR STOCK","HASTA AGOTAR STOCK",IF(MaestraLP3[[#This Row],[PRECIO]]=0,"NO PARA LP",IF(MaestraLP3[[#This Row],[PRECIO SEP]]=0,"INCORPORACIÓN",IF(Z120=0,"MANTIENE",IF(Z120&lt;0,"BAJA",IF(Z120&gt;0,"ALZA",""))))))</f>
        <v>NO PARA LP</v>
      </c>
      <c r="Y120" s="64">
        <v>0</v>
      </c>
      <c r="Z120" s="41" t="str">
        <f>IF(Y120=0,"INDICAR PRECIO VTA",Y120-MaestraLP3[[#This Row],[PRECIO SEP]])</f>
        <v>INDICAR PRECIO VTA</v>
      </c>
      <c r="AA120" s="66" t="str">
        <f t="shared" si="1"/>
        <v>-</v>
      </c>
      <c r="AB120" s="68">
        <f>IFERROR(MaestraLP3[[#This Row],[PRECIO]]*MaestraLP3[[#This Row],[%MG UMV]],0)</f>
        <v>0</v>
      </c>
      <c r="AC120" s="69">
        <v>2.5</v>
      </c>
      <c r="AD120" s="64">
        <f>+IFERROR(MaestraLP3[[#This Row],[MARGEN UNITARIO]]/MaestraLP3[[#This Row],[Peso Neto UMV (KG)]],0)</f>
        <v>0</v>
      </c>
      <c r="AE120" s="39" t="s">
        <v>44</v>
      </c>
      <c r="AF120" s="39"/>
      <c r="AG120" s="39">
        <v>1</v>
      </c>
      <c r="AH120" s="39"/>
      <c r="AI120" s="66">
        <v>0</v>
      </c>
      <c r="AJ120" s="66">
        <v>0</v>
      </c>
      <c r="AK120" s="39"/>
      <c r="AL120" s="39" t="s">
        <v>44</v>
      </c>
    </row>
    <row r="121" spans="1:38" x14ac:dyDescent="0.35">
      <c r="A121" s="39" t="s">
        <v>137</v>
      </c>
      <c r="B121" s="39">
        <v>968200380</v>
      </c>
      <c r="C121" s="39" t="str">
        <f>+MaestraLP3[[#This Row],[CÓDIGO]]&amp;MaestraLP3[[#Headers],[-]]&amp;MaestraLP3[[#This Row],[UMV]]</f>
        <v>968200380-C04</v>
      </c>
      <c r="D121" s="50" t="str">
        <f>+MaestraLP3[[#This Row],[CÓDIGO]]&amp;MaestraLP3[[#Headers],[FS00]]</f>
        <v>968200380FS00</v>
      </c>
      <c r="E121" s="39" t="s">
        <v>4596</v>
      </c>
      <c r="F121" s="39" t="s">
        <v>4597</v>
      </c>
      <c r="G121" s="39" t="s">
        <v>46</v>
      </c>
      <c r="H121" s="39" t="s">
        <v>180</v>
      </c>
      <c r="I121" s="39" t="s">
        <v>173</v>
      </c>
      <c r="J121" s="49" t="s">
        <v>141</v>
      </c>
      <c r="K121" s="50" t="s">
        <v>141</v>
      </c>
      <c r="L121" s="39" t="str">
        <f>VLOOKUP(MaestraLP3[[#This Row],[UMV]],VALIDACIONES!J:L,3,0)</f>
        <v>Caja 4 Unidades</v>
      </c>
      <c r="M121" s="39" t="s">
        <v>51</v>
      </c>
      <c r="N121" s="39" t="s">
        <v>41</v>
      </c>
      <c r="O121" s="64">
        <v>17327</v>
      </c>
      <c r="P121" s="39" t="s">
        <v>42</v>
      </c>
      <c r="Q121" s="65">
        <v>28000</v>
      </c>
      <c r="R121" s="66">
        <f>+IFERROR((MaestraLP3[[#This Row],[COSTO ]]/MaestraLP3[[#This Row],[COSTO SEP]]-1),0)</f>
        <v>1.2696946961376909E-5</v>
      </c>
      <c r="S121" s="65" t="s">
        <v>143</v>
      </c>
      <c r="T121" s="65"/>
      <c r="U121" s="64">
        <f>+VLOOKUP(MaestraLP3[[#This Row],[FS00]],'[1]BD MES'!$C:$N,12,0)</f>
        <v>17327.22</v>
      </c>
      <c r="V121" s="64">
        <v>17327.22</v>
      </c>
      <c r="W121" s="66">
        <f>+(MaestraLP3[[#This Row],[COSTO ]]-MaestraLP3[[#This Row],[COSTO OCT AL 25-09]])/MaestraLP3[[#This Row],[COSTO OCT AL 25-09]]</f>
        <v>0</v>
      </c>
      <c r="X121" s="67" t="str">
        <f>++IF(P121="HASTA AGOTAR STOCK","HASTA AGOTAR STOCK",IF(MaestraLP3[[#This Row],[PRECIO]]=0,"NO PARA LP",IF(MaestraLP3[[#This Row],[PRECIO SEP]]=0,"INCORPORACIÓN",IF(Z121=0,"MANTIENE",IF(Z121&lt;0,"BAJA",IF(Z121&gt;0,"ALZA",""))))))</f>
        <v>NO PARA LP</v>
      </c>
      <c r="Y121" s="64">
        <v>0</v>
      </c>
      <c r="Z121" s="41" t="str">
        <f>IF(Y121=0,"INDICAR PRECIO VTA",Y121-MaestraLP3[[#This Row],[PRECIO SEP]])</f>
        <v>INDICAR PRECIO VTA</v>
      </c>
      <c r="AA121" s="66" t="str">
        <f t="shared" si="1"/>
        <v>-</v>
      </c>
      <c r="AB121" s="68">
        <f>IFERROR(MaestraLP3[[#This Row],[PRECIO]]*MaestraLP3[[#This Row],[%MG UMV]],0)</f>
        <v>0</v>
      </c>
      <c r="AC121" s="69">
        <v>2.5</v>
      </c>
      <c r="AD121" s="64">
        <f>+IFERROR(MaestraLP3[[#This Row],[MARGEN UNITARIO]]/MaestraLP3[[#This Row],[Peso Neto UMV (KG)]],0)</f>
        <v>0</v>
      </c>
      <c r="AE121" s="39" t="s">
        <v>44</v>
      </c>
      <c r="AF121" s="39"/>
      <c r="AG121" s="39">
        <v>1</v>
      </c>
      <c r="AH121" s="39"/>
      <c r="AI121" s="66">
        <v>0.05</v>
      </c>
      <c r="AJ121" s="66">
        <v>0.05</v>
      </c>
      <c r="AK121" s="39"/>
      <c r="AL121" s="39" t="s">
        <v>44</v>
      </c>
    </row>
    <row r="122" spans="1:38" x14ac:dyDescent="0.35">
      <c r="A122" s="39" t="s">
        <v>137</v>
      </c>
      <c r="B122" s="39">
        <v>101710002</v>
      </c>
      <c r="C122" s="39" t="str">
        <f>+MaestraLP3[[#This Row],[CÓDIGO]]&amp;MaestraLP3[[#Headers],[-]]&amp;MaestraLP3[[#This Row],[UMV]]</f>
        <v>101710002-C50</v>
      </c>
      <c r="D122" s="50" t="str">
        <f>+MaestraLP3[[#This Row],[CÓDIGO]]&amp;MaestraLP3[[#Headers],[FS00]]</f>
        <v>101710002FS00</v>
      </c>
      <c r="E122" s="39" t="s">
        <v>4596</v>
      </c>
      <c r="F122" s="39" t="s">
        <v>4597</v>
      </c>
      <c r="G122" s="39" t="s">
        <v>46</v>
      </c>
      <c r="H122" s="39" t="s">
        <v>180</v>
      </c>
      <c r="I122" s="39" t="s">
        <v>4403</v>
      </c>
      <c r="J122" s="49" t="s">
        <v>166</v>
      </c>
      <c r="K122" s="50" t="s">
        <v>50</v>
      </c>
      <c r="L122" s="39" t="str">
        <f>VLOOKUP(MaestraLP3[[#This Row],[UMV]],VALIDACIONES!J:L,3,0)</f>
        <v>Caja 50 Unidades</v>
      </c>
      <c r="M122" s="39" t="s">
        <v>51</v>
      </c>
      <c r="N122" s="39" t="s">
        <v>78</v>
      </c>
      <c r="O122" s="64">
        <v>0</v>
      </c>
      <c r="P122" s="39" t="s">
        <v>4413</v>
      </c>
      <c r="Q122" s="65">
        <v>0</v>
      </c>
      <c r="R122" s="66">
        <f>+IFERROR((MaestraLP3[[#This Row],[COSTO ]]/MaestraLP3[[#This Row],[COSTO SEP]]-1),0)</f>
        <v>0</v>
      </c>
      <c r="S122" s="65" t="s">
        <v>143</v>
      </c>
      <c r="T122" s="65"/>
      <c r="U122" s="64">
        <f>+VLOOKUP(MaestraLP3[[#This Row],[FS00]],'[1]BD MES'!$C:$N,12,0)</f>
        <v>14213</v>
      </c>
      <c r="V122" s="64">
        <v>14213</v>
      </c>
      <c r="W122" s="66">
        <f>+(MaestraLP3[[#This Row],[COSTO ]]-MaestraLP3[[#This Row],[COSTO OCT AL 25-09]])/MaestraLP3[[#This Row],[COSTO OCT AL 25-09]]</f>
        <v>0</v>
      </c>
      <c r="X122" s="67" t="str">
        <f>++IF(P122="HASTA AGOTAR STOCK","HASTA AGOTAR STOCK",IF(MaestraLP3[[#This Row],[PRECIO]]=0,"NO PARA LP",IF(MaestraLP3[[#This Row],[PRECIO SEP]]=0,"INCORPORACIÓN",IF(Z122=0,"MANTIENE",IF(Z122&lt;0,"BAJA",IF(Z122&gt;0,"ALZA",""))))))</f>
        <v>NO PARA LP</v>
      </c>
      <c r="Y122" s="64">
        <v>0</v>
      </c>
      <c r="Z122" s="41" t="str">
        <f>IF(Y122=0,"INDICAR PRECIO VTA",Y122-MaestraLP3[[#This Row],[PRECIO SEP]])</f>
        <v>INDICAR PRECIO VTA</v>
      </c>
      <c r="AA122" s="66" t="str">
        <f t="shared" si="1"/>
        <v>-</v>
      </c>
      <c r="AB122" s="68">
        <f>IFERROR(MaestraLP3[[#This Row],[PRECIO]]*MaestraLP3[[#This Row],[%MG UMV]],0)</f>
        <v>0</v>
      </c>
      <c r="AC122" s="69">
        <v>1.7</v>
      </c>
      <c r="AD122" s="64">
        <f>+IFERROR(MaestraLP3[[#This Row],[MARGEN UNITARIO]]/MaestraLP3[[#This Row],[Peso Neto UMV (KG)]],0)</f>
        <v>0</v>
      </c>
      <c r="AE122" s="39" t="s">
        <v>44</v>
      </c>
      <c r="AF122" s="39"/>
      <c r="AG122" s="39">
        <v>1</v>
      </c>
      <c r="AH122" s="39"/>
      <c r="AI122" s="66">
        <v>0</v>
      </c>
      <c r="AJ122" s="66">
        <v>0</v>
      </c>
      <c r="AK122" s="39"/>
      <c r="AL122" s="39" t="s">
        <v>44</v>
      </c>
    </row>
    <row r="123" spans="1:38" x14ac:dyDescent="0.35">
      <c r="A123" s="39" t="s">
        <v>137</v>
      </c>
      <c r="B123" s="39">
        <v>104518210</v>
      </c>
      <c r="C123" s="39" t="str">
        <f>+MaestraLP3[[#This Row],[CÓDIGO]]&amp;MaestraLP3[[#Headers],[-]]&amp;MaestraLP3[[#This Row],[UMV]]</f>
        <v>104518210-C06</v>
      </c>
      <c r="D123" s="50" t="str">
        <f>+MaestraLP3[[#This Row],[CÓDIGO]]&amp;MaestraLP3[[#Headers],[FS00]]</f>
        <v>104518210FS00</v>
      </c>
      <c r="E123" s="39" t="s">
        <v>4596</v>
      </c>
      <c r="F123" s="39" t="s">
        <v>4597</v>
      </c>
      <c r="G123" s="39" t="s">
        <v>46</v>
      </c>
      <c r="H123" s="39" t="s">
        <v>180</v>
      </c>
      <c r="I123" s="39" t="s">
        <v>175</v>
      </c>
      <c r="J123" s="49" t="s">
        <v>57</v>
      </c>
      <c r="K123" s="50" t="s">
        <v>50</v>
      </c>
      <c r="L123" s="39" t="str">
        <f>VLOOKUP(MaestraLP3[[#This Row],[UMV]],VALIDACIONES!J:L,3,0)</f>
        <v>Caja 6 Unidades</v>
      </c>
      <c r="M123" s="39" t="s">
        <v>51</v>
      </c>
      <c r="N123" s="39" t="s">
        <v>41</v>
      </c>
      <c r="O123" s="64">
        <v>8187</v>
      </c>
      <c r="P123" s="39" t="s">
        <v>42</v>
      </c>
      <c r="Q123" s="65">
        <v>12000</v>
      </c>
      <c r="R123" s="66">
        <f>+IFERROR((MaestraLP3[[#This Row],[COSTO ]]/MaestraLP3[[#This Row],[COSTO SEP]]-1),0)</f>
        <v>-4.3972150970961188E-5</v>
      </c>
      <c r="S123" s="65" t="s">
        <v>143</v>
      </c>
      <c r="T123" s="65"/>
      <c r="U123" s="64">
        <f>+VLOOKUP(MaestraLP3[[#This Row],[FS00]],'[1]BD MES'!$C:$N,12,0)</f>
        <v>8186.64</v>
      </c>
      <c r="V123" s="64">
        <v>8186.64</v>
      </c>
      <c r="W123" s="66">
        <f>+(MaestraLP3[[#This Row],[COSTO ]]-MaestraLP3[[#This Row],[COSTO OCT AL 25-09]])/MaestraLP3[[#This Row],[COSTO OCT AL 25-09]]</f>
        <v>0</v>
      </c>
      <c r="X123" s="67" t="str">
        <f>++IF(P123="HASTA AGOTAR STOCK","HASTA AGOTAR STOCK",IF(MaestraLP3[[#This Row],[PRECIO]]=0,"NO PARA LP",IF(MaestraLP3[[#This Row],[PRECIO SEP]]=0,"INCORPORACIÓN",IF(Z123=0,"MANTIENE",IF(Z123&lt;0,"BAJA",IF(Z123&gt;0,"ALZA",""))))))</f>
        <v>NO PARA LP</v>
      </c>
      <c r="Y123" s="64">
        <v>0</v>
      </c>
      <c r="Z123" s="41" t="str">
        <f>IF(Y123=0,"INDICAR PRECIO VTA",Y123-MaestraLP3[[#This Row],[PRECIO SEP]])</f>
        <v>INDICAR PRECIO VTA</v>
      </c>
      <c r="AA123" s="66" t="str">
        <f t="shared" si="1"/>
        <v>-</v>
      </c>
      <c r="AB123" s="68">
        <f>IFERROR(MaestraLP3[[#This Row],[PRECIO]]*MaestraLP3[[#This Row],[%MG UMV]],0)</f>
        <v>0</v>
      </c>
      <c r="AC123" s="69">
        <v>1.2</v>
      </c>
      <c r="AD123" s="64">
        <f>+IFERROR(MaestraLP3[[#This Row],[MARGEN UNITARIO]]/MaestraLP3[[#This Row],[Peso Neto UMV (KG)]],0)</f>
        <v>0</v>
      </c>
      <c r="AE123" s="39" t="s">
        <v>44</v>
      </c>
      <c r="AF123" s="39"/>
      <c r="AG123" s="39">
        <v>1</v>
      </c>
      <c r="AH123" s="39"/>
      <c r="AI123" s="66">
        <v>0.05</v>
      </c>
      <c r="AJ123" s="66">
        <v>0.05</v>
      </c>
      <c r="AK123" s="39"/>
      <c r="AL123" s="39" t="s">
        <v>44</v>
      </c>
    </row>
    <row r="124" spans="1:38" x14ac:dyDescent="0.35">
      <c r="A124" s="39" t="s">
        <v>137</v>
      </c>
      <c r="B124" s="39">
        <v>150000186</v>
      </c>
      <c r="C124" s="39" t="str">
        <f>+MaestraLP3[[#This Row],[CÓDIGO]]&amp;MaestraLP3[[#Headers],[-]]&amp;MaestraLP3[[#This Row],[UMV]]</f>
        <v>150000186-D16</v>
      </c>
      <c r="D124" s="50" t="str">
        <f>+MaestraLP3[[#This Row],[CÓDIGO]]&amp;MaestraLP3[[#Headers],[FS00]]</f>
        <v>150000186FS00</v>
      </c>
      <c r="E124" s="39" t="s">
        <v>4596</v>
      </c>
      <c r="F124" s="39" t="s">
        <v>4597</v>
      </c>
      <c r="G124" s="39" t="s">
        <v>46</v>
      </c>
      <c r="H124" s="39" t="s">
        <v>631</v>
      </c>
      <c r="I124" s="39" t="s">
        <v>646</v>
      </c>
      <c r="J124" s="49" t="s">
        <v>647</v>
      </c>
      <c r="K124" s="50" t="s">
        <v>50</v>
      </c>
      <c r="L124" s="39" t="str">
        <f>VLOOKUP(MaestraLP3[[#This Row],[UMV]],VALIDACIONES!J:L,3,0)</f>
        <v>Display 16 Unidades</v>
      </c>
      <c r="M124" s="39" t="s">
        <v>51</v>
      </c>
      <c r="N124" s="39" t="s">
        <v>78</v>
      </c>
      <c r="O124" s="64">
        <v>78915</v>
      </c>
      <c r="P124" s="39" t="s">
        <v>42</v>
      </c>
      <c r="Q124" s="65">
        <v>132000</v>
      </c>
      <c r="R124" s="66">
        <f>+IFERROR((MaestraLP3[[#This Row],[COSTO ]]/MaestraLP3[[#This Row],[COSTO SEP]]-1),0)</f>
        <v>2.5343724259219158E-6</v>
      </c>
      <c r="S124" s="65" t="s">
        <v>143</v>
      </c>
      <c r="T124" s="65"/>
      <c r="U124" s="64">
        <f>+VLOOKUP(MaestraLP3[[#This Row],[FS00]],'[1]BD MES'!$C:$N,12,0)</f>
        <v>78915.199999999997</v>
      </c>
      <c r="V124" s="64">
        <v>78915.199999999997</v>
      </c>
      <c r="W124" s="66">
        <f>+(MaestraLP3[[#This Row],[COSTO ]]-MaestraLP3[[#This Row],[COSTO OCT AL 25-09]])/MaestraLP3[[#This Row],[COSTO OCT AL 25-09]]</f>
        <v>0</v>
      </c>
      <c r="X124" s="67" t="str">
        <f>++IF(P124="HASTA AGOTAR STOCK","HASTA AGOTAR STOCK",IF(MaestraLP3[[#This Row],[PRECIO]]=0,"NO PARA LP",IF(MaestraLP3[[#This Row],[PRECIO SEP]]=0,"INCORPORACIÓN",IF(Z124=0,"MANTIENE",IF(Z124&lt;0,"BAJA",IF(Z124&gt;0,"ALZA",""))))))</f>
        <v>MANTIENE</v>
      </c>
      <c r="Y124" s="64">
        <v>132000</v>
      </c>
      <c r="Z124" s="41">
        <f>IF(Y124=0,"INDICAR PRECIO VTA",Y124-MaestraLP3[[#This Row],[PRECIO SEP]])</f>
        <v>0</v>
      </c>
      <c r="AA124" s="66">
        <f t="shared" si="1"/>
        <v>0.40215757575757577</v>
      </c>
      <c r="AB124" s="68">
        <f>IFERROR(MaestraLP3[[#This Row],[PRECIO]]*MaestraLP3[[#This Row],[%MG UMV]],0)</f>
        <v>53084.800000000003</v>
      </c>
      <c r="AC124" s="69">
        <v>5.2960000000000003</v>
      </c>
      <c r="AD124" s="64">
        <f>+IFERROR(MaestraLP3[[#This Row],[MARGEN UNITARIO]]/MaestraLP3[[#This Row],[Peso Neto UMV (KG)]],0)</f>
        <v>10023.564954682779</v>
      </c>
      <c r="AE124" s="39" t="s">
        <v>53</v>
      </c>
      <c r="AF124" s="39"/>
      <c r="AG124" s="39">
        <v>1</v>
      </c>
      <c r="AH124" s="39"/>
      <c r="AI124" s="66">
        <v>0.1</v>
      </c>
      <c r="AJ124" s="66">
        <v>0.1</v>
      </c>
      <c r="AK124" s="39"/>
      <c r="AL124" s="39" t="s">
        <v>53</v>
      </c>
    </row>
    <row r="125" spans="1:38" x14ac:dyDescent="0.35">
      <c r="A125" s="39" t="s">
        <v>137</v>
      </c>
      <c r="B125" s="39">
        <v>150000188</v>
      </c>
      <c r="C125" s="39" t="str">
        <f>+MaestraLP3[[#This Row],[CÓDIGO]]&amp;MaestraLP3[[#Headers],[-]]&amp;MaestraLP3[[#This Row],[UMV]]</f>
        <v>150000188-D16</v>
      </c>
      <c r="D125" s="50" t="str">
        <f>+MaestraLP3[[#This Row],[CÓDIGO]]&amp;MaestraLP3[[#Headers],[FS00]]</f>
        <v>150000188FS00</v>
      </c>
      <c r="E125" s="39" t="s">
        <v>4596</v>
      </c>
      <c r="F125" s="39" t="s">
        <v>4597</v>
      </c>
      <c r="G125" s="39" t="s">
        <v>46</v>
      </c>
      <c r="H125" s="39" t="s">
        <v>631</v>
      </c>
      <c r="I125" s="39" t="s">
        <v>663</v>
      </c>
      <c r="J125" s="49" t="s">
        <v>647</v>
      </c>
      <c r="K125" s="50" t="s">
        <v>50</v>
      </c>
      <c r="L125" s="39" t="str">
        <f>VLOOKUP(MaestraLP3[[#This Row],[UMV]],VALIDACIONES!J:L,3,0)</f>
        <v>Display 16 Unidades</v>
      </c>
      <c r="M125" s="39" t="s">
        <v>51</v>
      </c>
      <c r="N125" s="39" t="s">
        <v>78</v>
      </c>
      <c r="O125" s="64">
        <v>75421</v>
      </c>
      <c r="P125" s="39" t="s">
        <v>42</v>
      </c>
      <c r="Q125" s="65">
        <v>125000</v>
      </c>
      <c r="R125" s="66">
        <f>+IFERROR((MaestraLP3[[#This Row],[COSTO ]]/MaestraLP3[[#This Row],[COSTO SEP]]-1),0)</f>
        <v>-5.3035626679243109E-7</v>
      </c>
      <c r="S125" s="65" t="s">
        <v>143</v>
      </c>
      <c r="T125" s="65"/>
      <c r="U125" s="64">
        <f>+VLOOKUP(MaestraLP3[[#This Row],[FS00]],'[1]BD MES'!$C:$N,12,0)</f>
        <v>75420.960000000006</v>
      </c>
      <c r="V125" s="64">
        <v>75420.960000000006</v>
      </c>
      <c r="W125" s="66">
        <f>+(MaestraLP3[[#This Row],[COSTO ]]-MaestraLP3[[#This Row],[COSTO OCT AL 25-09]])/MaestraLP3[[#This Row],[COSTO OCT AL 25-09]]</f>
        <v>0</v>
      </c>
      <c r="X125" s="67" t="str">
        <f>++IF(P125="HASTA AGOTAR STOCK","HASTA AGOTAR STOCK",IF(MaestraLP3[[#This Row],[PRECIO]]=0,"NO PARA LP",IF(MaestraLP3[[#This Row],[PRECIO SEP]]=0,"INCORPORACIÓN",IF(Z125=0,"MANTIENE",IF(Z125&lt;0,"BAJA",IF(Z125&gt;0,"ALZA",""))))))</f>
        <v>MANTIENE</v>
      </c>
      <c r="Y125" s="64">
        <v>125000</v>
      </c>
      <c r="Z125" s="41">
        <f>IF(Y125=0,"INDICAR PRECIO VTA",Y125-MaestraLP3[[#This Row],[PRECIO SEP]])</f>
        <v>0</v>
      </c>
      <c r="AA125" s="66">
        <f t="shared" si="1"/>
        <v>0.39663231999999993</v>
      </c>
      <c r="AB125" s="68">
        <f>IFERROR(MaestraLP3[[#This Row],[PRECIO]]*MaestraLP3[[#This Row],[%MG UMV]],0)</f>
        <v>49579.039999999994</v>
      </c>
      <c r="AC125" s="69">
        <v>5.6159999999999997</v>
      </c>
      <c r="AD125" s="64">
        <f>+IFERROR(MaestraLP3[[#This Row],[MARGEN UNITARIO]]/MaestraLP3[[#This Row],[Peso Neto UMV (KG)]],0)</f>
        <v>8828.1766381766374</v>
      </c>
      <c r="AE125" s="39" t="s">
        <v>53</v>
      </c>
      <c r="AF125" s="39"/>
      <c r="AG125" s="39">
        <v>1</v>
      </c>
      <c r="AH125" s="39"/>
      <c r="AI125" s="66">
        <v>0.1</v>
      </c>
      <c r="AJ125" s="66">
        <v>0.1</v>
      </c>
      <c r="AK125" s="39"/>
      <c r="AL125" s="39" t="s">
        <v>53</v>
      </c>
    </row>
    <row r="126" spans="1:38" x14ac:dyDescent="0.35">
      <c r="A126" s="39" t="s">
        <v>137</v>
      </c>
      <c r="B126" s="39">
        <v>104517980</v>
      </c>
      <c r="C126" s="39" t="str">
        <f>+MaestraLP3[[#This Row],[CÓDIGO]]&amp;MaestraLP3[[#Headers],[-]]&amp;MaestraLP3[[#This Row],[UMV]]</f>
        <v>104517980-C10</v>
      </c>
      <c r="D126" s="50" t="str">
        <f>+MaestraLP3[[#This Row],[CÓDIGO]]&amp;MaestraLP3[[#Headers],[FS00]]</f>
        <v>104517980FS00</v>
      </c>
      <c r="E126" s="39" t="s">
        <v>4596</v>
      </c>
      <c r="F126" s="39" t="s">
        <v>4597</v>
      </c>
      <c r="G126" s="39" t="s">
        <v>212</v>
      </c>
      <c r="H126" s="39" t="s">
        <v>169</v>
      </c>
      <c r="I126" s="39" t="s">
        <v>953</v>
      </c>
      <c r="J126" s="49" t="s">
        <v>65</v>
      </c>
      <c r="K126" s="50" t="s">
        <v>50</v>
      </c>
      <c r="L126" s="39" t="str">
        <f>VLOOKUP(MaestraLP3[[#This Row],[UMV]],VALIDACIONES!J:L,3,0)</f>
        <v>Caja 10 Unidades</v>
      </c>
      <c r="M126" s="39" t="s">
        <v>51</v>
      </c>
      <c r="N126" s="39" t="s">
        <v>41</v>
      </c>
      <c r="O126" s="64">
        <v>56522</v>
      </c>
      <c r="P126" s="39" t="s">
        <v>4413</v>
      </c>
      <c r="Q126" s="65">
        <v>56522</v>
      </c>
      <c r="R126" s="66">
        <f>+IFERROR((MaestraLP3[[#This Row],[COSTO ]]/MaestraLP3[[#This Row],[COSTO SEP]]-1),0)</f>
        <v>1.7692226035315173E-6</v>
      </c>
      <c r="S126" s="65" t="s">
        <v>143</v>
      </c>
      <c r="T126" s="65"/>
      <c r="U126" s="64">
        <f>+VLOOKUP(MaestraLP3[[#This Row],[FS00]],'[1]BD MES'!$C:$N,12,0)</f>
        <v>56522.1</v>
      </c>
      <c r="V126" s="64">
        <v>56522.1</v>
      </c>
      <c r="W126" s="66">
        <f>+(MaestraLP3[[#This Row],[COSTO ]]-MaestraLP3[[#This Row],[COSTO OCT AL 25-09]])/MaestraLP3[[#This Row],[COSTO OCT AL 25-09]]</f>
        <v>0</v>
      </c>
      <c r="X126" s="67" t="str">
        <f>++IF(P126="HASTA AGOTAR STOCK","HASTA AGOTAR STOCK",IF(MaestraLP3[[#This Row],[PRECIO]]=0,"NO PARA LP",IF(MaestraLP3[[#This Row],[PRECIO SEP]]=0,"INCORPORACIÓN",IF(Z126=0,"MANTIENE",IF(Z126&lt;0,"BAJA",IF(Z126&gt;0,"ALZA",""))))))</f>
        <v>ALZA</v>
      </c>
      <c r="Y126" s="64">
        <v>82220</v>
      </c>
      <c r="Z126" s="41">
        <f>IF(Y126=0,"INDICAR PRECIO VTA",Y126-MaestraLP3[[#This Row],[PRECIO SEP]])</f>
        <v>25698</v>
      </c>
      <c r="AA126" s="66">
        <f t="shared" si="1"/>
        <v>0.31255047433714428</v>
      </c>
      <c r="AB126" s="68">
        <f>IFERROR(MaestraLP3[[#This Row],[PRECIO]]*MaestraLP3[[#This Row],[%MG UMV]],0)</f>
        <v>25697.9</v>
      </c>
      <c r="AC126" s="69">
        <v>40</v>
      </c>
      <c r="AD126" s="64">
        <f>+IFERROR(MaestraLP3[[#This Row],[MARGEN UNITARIO]]/MaestraLP3[[#This Row],[Peso Neto UMV (KG)]],0)</f>
        <v>642.44749999999999</v>
      </c>
      <c r="AE126" s="39" t="s">
        <v>44</v>
      </c>
      <c r="AF126" s="39"/>
      <c r="AG126" s="39">
        <v>1</v>
      </c>
      <c r="AH126" s="39"/>
      <c r="AI126" s="66">
        <v>0</v>
      </c>
      <c r="AJ126" s="66">
        <v>0</v>
      </c>
      <c r="AK126" s="39"/>
      <c r="AL126" s="39" t="s">
        <v>44</v>
      </c>
    </row>
    <row r="127" spans="1:38" x14ac:dyDescent="0.35">
      <c r="A127" s="39" t="s">
        <v>137</v>
      </c>
      <c r="B127" s="39">
        <v>104517800</v>
      </c>
      <c r="C127" s="39" t="str">
        <f>+MaestraLP3[[#This Row],[CÓDIGO]]&amp;MaestraLP3[[#Headers],[-]]&amp;MaestraLP3[[#This Row],[UMV]]</f>
        <v>104517800-UN</v>
      </c>
      <c r="D127" s="50" t="str">
        <f>+MaestraLP3[[#This Row],[CÓDIGO]]&amp;MaestraLP3[[#Headers],[FS00]]</f>
        <v>104517800FS00</v>
      </c>
      <c r="E127" s="39" t="s">
        <v>4596</v>
      </c>
      <c r="F127" s="39" t="s">
        <v>4597</v>
      </c>
      <c r="G127" s="39" t="s">
        <v>212</v>
      </c>
      <c r="H127" s="39" t="s">
        <v>180</v>
      </c>
      <c r="I127" s="39" t="s">
        <v>4664</v>
      </c>
      <c r="J127" s="49" t="s">
        <v>50</v>
      </c>
      <c r="K127" s="50" t="s">
        <v>50</v>
      </c>
      <c r="L127" s="39" t="str">
        <f>VLOOKUP(MaestraLP3[[#This Row],[UMV]],VALIDACIONES!J:L,3,0)</f>
        <v>Unidad</v>
      </c>
      <c r="M127" s="39" t="s">
        <v>51</v>
      </c>
      <c r="N127" s="39" t="s">
        <v>41</v>
      </c>
      <c r="O127" s="64">
        <v>0</v>
      </c>
      <c r="P127" s="39" t="s">
        <v>4413</v>
      </c>
      <c r="Q127" s="65">
        <v>0</v>
      </c>
      <c r="R127" s="66">
        <f>+IFERROR((MaestraLP3[[#This Row],[COSTO ]]/MaestraLP3[[#This Row],[COSTO SEP]]-1),0)</f>
        <v>0</v>
      </c>
      <c r="S127" s="65" t="s">
        <v>143</v>
      </c>
      <c r="T127" s="65"/>
      <c r="U127" s="64">
        <f>+VLOOKUP(MaestraLP3[[#This Row],[FS00]],'[1]BD MES'!$C:$N,12,0)</f>
        <v>2241.5</v>
      </c>
      <c r="V127" s="64">
        <v>2241.5</v>
      </c>
      <c r="W127" s="66">
        <f>+(MaestraLP3[[#This Row],[COSTO ]]-MaestraLP3[[#This Row],[COSTO OCT AL 25-09]])/MaestraLP3[[#This Row],[COSTO OCT AL 25-09]]</f>
        <v>0</v>
      </c>
      <c r="X127" s="67" t="str">
        <f>++IF(P127="HASTA AGOTAR STOCK","HASTA AGOTAR STOCK",IF(MaestraLP3[[#This Row],[PRECIO]]=0,"NO PARA LP",IF(MaestraLP3[[#This Row],[PRECIO SEP]]=0,"INCORPORACIÓN",IF(Z127=0,"MANTIENE",IF(Z127&lt;0,"BAJA",IF(Z127&gt;0,"ALZA",""))))))</f>
        <v>NO PARA LP</v>
      </c>
      <c r="Y127" s="64">
        <v>0</v>
      </c>
      <c r="Z127" s="41" t="str">
        <f>IF(Y127=0,"INDICAR PRECIO VTA",Y127-MaestraLP3[[#This Row],[PRECIO SEP]])</f>
        <v>INDICAR PRECIO VTA</v>
      </c>
      <c r="AA127" s="66" t="str">
        <f t="shared" si="1"/>
        <v>-</v>
      </c>
      <c r="AB127" s="68">
        <f>IFERROR(MaestraLP3[[#This Row],[PRECIO]]*MaestraLP3[[#This Row],[%MG UMV]],0)</f>
        <v>0</v>
      </c>
      <c r="AC127" s="69">
        <v>0.01</v>
      </c>
      <c r="AD127" s="64">
        <f>+IFERROR(MaestraLP3[[#This Row],[MARGEN UNITARIO]]/MaestraLP3[[#This Row],[Peso Neto UMV (KG)]],0)</f>
        <v>0</v>
      </c>
      <c r="AE127" s="39" t="s">
        <v>44</v>
      </c>
      <c r="AF127" s="39"/>
      <c r="AG127" s="39">
        <v>1</v>
      </c>
      <c r="AH127" s="39"/>
      <c r="AI127" s="66">
        <v>0</v>
      </c>
      <c r="AJ127" s="66">
        <v>0</v>
      </c>
      <c r="AK127" s="39"/>
      <c r="AL127" s="39" t="s">
        <v>44</v>
      </c>
    </row>
    <row r="128" spans="1:38" x14ac:dyDescent="0.35">
      <c r="A128" s="39" t="s">
        <v>137</v>
      </c>
      <c r="B128" s="39">
        <v>104517780</v>
      </c>
      <c r="C128" s="39" t="str">
        <f>+MaestraLP3[[#This Row],[CÓDIGO]]&amp;MaestraLP3[[#Headers],[-]]&amp;MaestraLP3[[#This Row],[UMV]]</f>
        <v>104517780-UN</v>
      </c>
      <c r="D128" s="50" t="str">
        <f>+MaestraLP3[[#This Row],[CÓDIGO]]&amp;MaestraLP3[[#Headers],[FS00]]</f>
        <v>104517780FS00</v>
      </c>
      <c r="E128" s="39" t="s">
        <v>4596</v>
      </c>
      <c r="F128" s="39" t="s">
        <v>4597</v>
      </c>
      <c r="G128" s="39" t="s">
        <v>212</v>
      </c>
      <c r="H128" s="39" t="s">
        <v>180</v>
      </c>
      <c r="I128" s="39" t="s">
        <v>4665</v>
      </c>
      <c r="J128" s="49" t="s">
        <v>50</v>
      </c>
      <c r="K128" s="50" t="s">
        <v>50</v>
      </c>
      <c r="L128" s="39" t="str">
        <f>VLOOKUP(MaestraLP3[[#This Row],[UMV]],VALIDACIONES!J:L,3,0)</f>
        <v>Unidad</v>
      </c>
      <c r="M128" s="39" t="s">
        <v>51</v>
      </c>
      <c r="N128" s="39" t="s">
        <v>41</v>
      </c>
      <c r="O128" s="64">
        <v>0</v>
      </c>
      <c r="P128" s="39" t="s">
        <v>4413</v>
      </c>
      <c r="Q128" s="65">
        <v>0</v>
      </c>
      <c r="R128" s="66">
        <f>+IFERROR((MaestraLP3[[#This Row],[COSTO ]]/MaestraLP3[[#This Row],[COSTO SEP]]-1),0)</f>
        <v>0</v>
      </c>
      <c r="S128" s="65" t="s">
        <v>143</v>
      </c>
      <c r="T128" s="65"/>
      <c r="U128" s="64">
        <f>+VLOOKUP(MaestraLP3[[#This Row],[FS00]],'[1]BD MES'!$C:$N,12,0)</f>
        <v>1467</v>
      </c>
      <c r="V128" s="64">
        <v>1467</v>
      </c>
      <c r="W128" s="66">
        <f>+(MaestraLP3[[#This Row],[COSTO ]]-MaestraLP3[[#This Row],[COSTO OCT AL 25-09]])/MaestraLP3[[#This Row],[COSTO OCT AL 25-09]]</f>
        <v>0</v>
      </c>
      <c r="X128" s="67" t="str">
        <f>++IF(P128="HASTA AGOTAR STOCK","HASTA AGOTAR STOCK",IF(MaestraLP3[[#This Row],[PRECIO]]=0,"NO PARA LP",IF(MaestraLP3[[#This Row],[PRECIO SEP]]=0,"INCORPORACIÓN",IF(Z128=0,"MANTIENE",IF(Z128&lt;0,"BAJA",IF(Z128&gt;0,"ALZA",""))))))</f>
        <v>NO PARA LP</v>
      </c>
      <c r="Y128" s="64">
        <v>0</v>
      </c>
      <c r="Z128" s="41" t="str">
        <f>IF(Y128=0,"INDICAR PRECIO VTA",Y128-MaestraLP3[[#This Row],[PRECIO SEP]])</f>
        <v>INDICAR PRECIO VTA</v>
      </c>
      <c r="AA128" s="66" t="str">
        <f t="shared" si="1"/>
        <v>-</v>
      </c>
      <c r="AB128" s="68">
        <f>IFERROR(MaestraLP3[[#This Row],[PRECIO]]*MaestraLP3[[#This Row],[%MG UMV]],0)</f>
        <v>0</v>
      </c>
      <c r="AC128" s="69">
        <v>0.01</v>
      </c>
      <c r="AD128" s="64">
        <f>+IFERROR(MaestraLP3[[#This Row],[MARGEN UNITARIO]]/MaestraLP3[[#This Row],[Peso Neto UMV (KG)]],0)</f>
        <v>0</v>
      </c>
      <c r="AE128" s="39" t="s">
        <v>44</v>
      </c>
      <c r="AF128" s="39"/>
      <c r="AG128" s="39">
        <v>1</v>
      </c>
      <c r="AH128" s="39"/>
      <c r="AI128" s="66">
        <v>0</v>
      </c>
      <c r="AJ128" s="66">
        <v>0</v>
      </c>
      <c r="AK128" s="39"/>
      <c r="AL128" s="39" t="s">
        <v>44</v>
      </c>
    </row>
    <row r="129" spans="1:38" x14ac:dyDescent="0.35">
      <c r="A129" s="39" t="s">
        <v>137</v>
      </c>
      <c r="B129" s="39">
        <v>40009381</v>
      </c>
      <c r="C129" s="39" t="str">
        <f>+MaestraLP3[[#This Row],[CÓDIGO]]&amp;MaestraLP3[[#Headers],[-]]&amp;MaestraLP3[[#This Row],[UMV]]</f>
        <v>40009381-UN</v>
      </c>
      <c r="D129" s="50" t="str">
        <f>+MaestraLP3[[#This Row],[CÓDIGO]]&amp;MaestraLP3[[#Headers],[FS00]]</f>
        <v>40009381FS00</v>
      </c>
      <c r="E129" s="39" t="s">
        <v>4596</v>
      </c>
      <c r="F129" s="39" t="s">
        <v>4597</v>
      </c>
      <c r="G129" s="39" t="s">
        <v>212</v>
      </c>
      <c r="H129" s="39" t="s">
        <v>180</v>
      </c>
      <c r="I129" s="39" t="s">
        <v>217</v>
      </c>
      <c r="J129" s="49" t="s">
        <v>50</v>
      </c>
      <c r="K129" s="50" t="s">
        <v>50</v>
      </c>
      <c r="L129" s="39" t="str">
        <f>VLOOKUP(MaestraLP3[[#This Row],[UMV]],VALIDACIONES!J:L,3,0)</f>
        <v>Unidad</v>
      </c>
      <c r="M129" s="39" t="s">
        <v>51</v>
      </c>
      <c r="N129" s="39" t="s">
        <v>41</v>
      </c>
      <c r="O129" s="64">
        <v>556114</v>
      </c>
      <c r="P129" s="39" t="s">
        <v>42</v>
      </c>
      <c r="Q129" s="65">
        <v>830000</v>
      </c>
      <c r="R129" s="66">
        <f>+IFERROR((MaestraLP3[[#This Row],[COSTO ]]/MaestraLP3[[#This Row],[COSTO SEP]]-1),0)</f>
        <v>0</v>
      </c>
      <c r="S129" s="65" t="s">
        <v>143</v>
      </c>
      <c r="T129" s="65"/>
      <c r="U129" s="64">
        <f>+VLOOKUP(MaestraLP3[[#This Row],[FS00]],'[1]BD MES'!$C:$N,12,0)</f>
        <v>556114</v>
      </c>
      <c r="V129" s="64">
        <v>556114</v>
      </c>
      <c r="W129" s="66">
        <f>+(MaestraLP3[[#This Row],[COSTO ]]-MaestraLP3[[#This Row],[COSTO OCT AL 25-09]])/MaestraLP3[[#This Row],[COSTO OCT AL 25-09]]</f>
        <v>0</v>
      </c>
      <c r="X129" s="67" t="str">
        <f>++IF(P129="HASTA AGOTAR STOCK","HASTA AGOTAR STOCK",IF(MaestraLP3[[#This Row],[PRECIO]]=0,"NO PARA LP",IF(MaestraLP3[[#This Row],[PRECIO SEP]]=0,"INCORPORACIÓN",IF(Z129=0,"MANTIENE",IF(Z129&lt;0,"BAJA",IF(Z129&gt;0,"ALZA",""))))))</f>
        <v>NO PARA LP</v>
      </c>
      <c r="Y129" s="64">
        <v>0</v>
      </c>
      <c r="Z129" s="41" t="str">
        <f>IF(Y129=0,"INDICAR PRECIO VTA",Y129-MaestraLP3[[#This Row],[PRECIO SEP]])</f>
        <v>INDICAR PRECIO VTA</v>
      </c>
      <c r="AA129" s="66" t="str">
        <f t="shared" ref="AA129:AA192" si="2">+IFERROR((Y129-V129)/Y129,"-")</f>
        <v>-</v>
      </c>
      <c r="AB129" s="68">
        <f>IFERROR(MaestraLP3[[#This Row],[PRECIO]]*MaestraLP3[[#This Row],[%MG UMV]],0)</f>
        <v>0</v>
      </c>
      <c r="AC129" s="69">
        <v>48</v>
      </c>
      <c r="AD129" s="64">
        <f>+IFERROR(MaestraLP3[[#This Row],[MARGEN UNITARIO]]/MaestraLP3[[#This Row],[Peso Neto UMV (KG)]],0)</f>
        <v>0</v>
      </c>
      <c r="AE129" s="39" t="s">
        <v>44</v>
      </c>
      <c r="AF129" s="39"/>
      <c r="AG129" s="39">
        <v>1</v>
      </c>
      <c r="AH129" s="39"/>
      <c r="AI129" s="66">
        <v>0</v>
      </c>
      <c r="AJ129" s="66">
        <v>0</v>
      </c>
      <c r="AK129" s="39"/>
      <c r="AL129" s="39" t="s">
        <v>44</v>
      </c>
    </row>
    <row r="130" spans="1:38" x14ac:dyDescent="0.35">
      <c r="A130" s="39" t="s">
        <v>137</v>
      </c>
      <c r="B130" s="39">
        <v>40002120</v>
      </c>
      <c r="C130" s="39" t="str">
        <f>+MaestraLP3[[#This Row],[CÓDIGO]]&amp;MaestraLP3[[#Headers],[-]]&amp;MaestraLP3[[#This Row],[UMV]]</f>
        <v>40002120-UN</v>
      </c>
      <c r="D130" s="50" t="str">
        <f>+MaestraLP3[[#This Row],[CÓDIGO]]&amp;MaestraLP3[[#Headers],[FS00]]</f>
        <v>40002120FS00</v>
      </c>
      <c r="E130" s="39" t="s">
        <v>4596</v>
      </c>
      <c r="F130" s="39" t="s">
        <v>4597</v>
      </c>
      <c r="G130" s="39" t="s">
        <v>212</v>
      </c>
      <c r="H130" s="39" t="s">
        <v>180</v>
      </c>
      <c r="I130" s="39" t="s">
        <v>213</v>
      </c>
      <c r="J130" s="49" t="s">
        <v>50</v>
      </c>
      <c r="K130" s="50" t="s">
        <v>50</v>
      </c>
      <c r="L130" s="39" t="str">
        <f>VLOOKUP(MaestraLP3[[#This Row],[UMV]],VALIDACIONES!J:L,3,0)</f>
        <v>Unidad</v>
      </c>
      <c r="M130" s="39" t="s">
        <v>51</v>
      </c>
      <c r="N130" s="39" t="s">
        <v>41</v>
      </c>
      <c r="O130" s="64">
        <v>13562</v>
      </c>
      <c r="P130" s="39" t="s">
        <v>42</v>
      </c>
      <c r="Q130" s="65">
        <v>22000</v>
      </c>
      <c r="R130" s="66">
        <f>+IFERROR((MaestraLP3[[#This Row],[COSTO ]]/MaestraLP3[[#This Row],[COSTO SEP]]-1),0)</f>
        <v>3.0231529273061497E-5</v>
      </c>
      <c r="S130" s="65" t="s">
        <v>143</v>
      </c>
      <c r="T130" s="65"/>
      <c r="U130" s="64">
        <f>+VLOOKUP(MaestraLP3[[#This Row],[FS00]],'[1]BD MES'!$C:$N,12,0)</f>
        <v>13562.41</v>
      </c>
      <c r="V130" s="64">
        <v>13562.41</v>
      </c>
      <c r="W130" s="66">
        <f>+(MaestraLP3[[#This Row],[COSTO ]]-MaestraLP3[[#This Row],[COSTO OCT AL 25-09]])/MaestraLP3[[#This Row],[COSTO OCT AL 25-09]]</f>
        <v>0</v>
      </c>
      <c r="X130" s="67" t="str">
        <f>++IF(P130="HASTA AGOTAR STOCK","HASTA AGOTAR STOCK",IF(MaestraLP3[[#This Row],[PRECIO]]=0,"NO PARA LP",IF(MaestraLP3[[#This Row],[PRECIO SEP]]=0,"INCORPORACIÓN",IF(Z130=0,"MANTIENE",IF(Z130&lt;0,"BAJA",IF(Z130&gt;0,"ALZA",""))))))</f>
        <v>NO PARA LP</v>
      </c>
      <c r="Y130" s="64">
        <v>0</v>
      </c>
      <c r="Z130" s="41" t="str">
        <f>IF(Y130=0,"INDICAR PRECIO VTA",Y130-MaestraLP3[[#This Row],[PRECIO SEP]])</f>
        <v>INDICAR PRECIO VTA</v>
      </c>
      <c r="AA130" s="66" t="str">
        <f t="shared" si="2"/>
        <v>-</v>
      </c>
      <c r="AB130" s="68">
        <f>IFERROR(MaestraLP3[[#This Row],[PRECIO]]*MaestraLP3[[#This Row],[%MG UMV]],0)</f>
        <v>0</v>
      </c>
      <c r="AC130" s="69">
        <v>0.24</v>
      </c>
      <c r="AD130" s="64">
        <f>+IFERROR(MaestraLP3[[#This Row],[MARGEN UNITARIO]]/MaestraLP3[[#This Row],[Peso Neto UMV (KG)]],0)</f>
        <v>0</v>
      </c>
      <c r="AE130" s="39" t="s">
        <v>44</v>
      </c>
      <c r="AF130" s="39"/>
      <c r="AG130" s="39">
        <v>1</v>
      </c>
      <c r="AH130" s="39"/>
      <c r="AI130" s="66">
        <v>0</v>
      </c>
      <c r="AJ130" s="66">
        <v>0</v>
      </c>
      <c r="AK130" s="39"/>
      <c r="AL130" s="39" t="s">
        <v>44</v>
      </c>
    </row>
    <row r="131" spans="1:38" x14ac:dyDescent="0.35">
      <c r="A131" s="39" t="s">
        <v>137</v>
      </c>
      <c r="B131" s="39">
        <v>40522160</v>
      </c>
      <c r="C131" s="39" t="str">
        <f>+MaestraLP3[[#This Row],[CÓDIGO]]&amp;MaestraLP3[[#Headers],[-]]&amp;MaestraLP3[[#This Row],[UMV]]</f>
        <v>40522160-UN</v>
      </c>
      <c r="D131" s="50" t="str">
        <f>+MaestraLP3[[#This Row],[CÓDIGO]]&amp;MaestraLP3[[#Headers],[FS00]]</f>
        <v>40522160FS00</v>
      </c>
      <c r="E131" s="39" t="s">
        <v>4596</v>
      </c>
      <c r="F131" s="39" t="s">
        <v>4597</v>
      </c>
      <c r="G131" s="39" t="s">
        <v>212</v>
      </c>
      <c r="H131" s="39" t="s">
        <v>180</v>
      </c>
      <c r="I131" s="39" t="s">
        <v>219</v>
      </c>
      <c r="J131" s="49" t="s">
        <v>50</v>
      </c>
      <c r="K131" s="50" t="s">
        <v>50</v>
      </c>
      <c r="L131" s="39" t="str">
        <f>VLOOKUP(MaestraLP3[[#This Row],[UMV]],VALIDACIONES!J:L,3,0)</f>
        <v>Unidad</v>
      </c>
      <c r="M131" s="39" t="s">
        <v>51</v>
      </c>
      <c r="N131" s="39" t="s">
        <v>41</v>
      </c>
      <c r="O131" s="64">
        <v>2970108</v>
      </c>
      <c r="P131" s="39" t="s">
        <v>42</v>
      </c>
      <c r="Q131" s="65">
        <v>4330000</v>
      </c>
      <c r="R131" s="66">
        <f>+IFERROR((MaestraLP3[[#This Row],[COSTO ]]/MaestraLP3[[#This Row],[COSTO SEP]]-1),0)</f>
        <v>0</v>
      </c>
      <c r="S131" s="65" t="s">
        <v>143</v>
      </c>
      <c r="T131" s="65"/>
      <c r="U131" s="64">
        <f>+VLOOKUP(MaestraLP3[[#This Row],[FS00]],'[1]BD MES'!$C:$N,12,0)</f>
        <v>2970108</v>
      </c>
      <c r="V131" s="64">
        <v>2970108</v>
      </c>
      <c r="W131" s="66">
        <f>+(MaestraLP3[[#This Row],[COSTO ]]-MaestraLP3[[#This Row],[COSTO OCT AL 25-09]])/MaestraLP3[[#This Row],[COSTO OCT AL 25-09]]</f>
        <v>0</v>
      </c>
      <c r="X131" s="67" t="str">
        <f>++IF(P131="HASTA AGOTAR STOCK","HASTA AGOTAR STOCK",IF(MaestraLP3[[#This Row],[PRECIO]]=0,"NO PARA LP",IF(MaestraLP3[[#This Row],[PRECIO SEP]]=0,"INCORPORACIÓN",IF(Z131=0,"MANTIENE",IF(Z131&lt;0,"BAJA",IF(Z131&gt;0,"ALZA",""))))))</f>
        <v>NO PARA LP</v>
      </c>
      <c r="Y131" s="64">
        <v>0</v>
      </c>
      <c r="Z131" s="41" t="str">
        <f>IF(Y131=0,"INDICAR PRECIO VTA",Y131-MaestraLP3[[#This Row],[PRECIO SEP]])</f>
        <v>INDICAR PRECIO VTA</v>
      </c>
      <c r="AA131" s="66" t="str">
        <f t="shared" si="2"/>
        <v>-</v>
      </c>
      <c r="AB131" s="68">
        <f>IFERROR(MaestraLP3[[#This Row],[PRECIO]]*MaestraLP3[[#This Row],[%MG UMV]],0)</f>
        <v>0</v>
      </c>
      <c r="AC131" s="69">
        <v>19</v>
      </c>
      <c r="AD131" s="64">
        <f>+IFERROR(MaestraLP3[[#This Row],[MARGEN UNITARIO]]/MaestraLP3[[#This Row],[Peso Neto UMV (KG)]],0)</f>
        <v>0</v>
      </c>
      <c r="AE131" s="39" t="s">
        <v>44</v>
      </c>
      <c r="AF131" s="39"/>
      <c r="AG131" s="39">
        <v>1</v>
      </c>
      <c r="AH131" s="39"/>
      <c r="AI131" s="66">
        <v>0</v>
      </c>
      <c r="AJ131" s="66">
        <v>0</v>
      </c>
      <c r="AK131" s="39"/>
      <c r="AL131" s="39" t="s">
        <v>44</v>
      </c>
    </row>
    <row r="132" spans="1:38" x14ac:dyDescent="0.35">
      <c r="A132" s="39" t="s">
        <v>137</v>
      </c>
      <c r="B132" s="39">
        <v>40522152</v>
      </c>
      <c r="C132" s="39" t="str">
        <f>+MaestraLP3[[#This Row],[CÓDIGO]]&amp;MaestraLP3[[#Headers],[-]]&amp;MaestraLP3[[#This Row],[UMV]]</f>
        <v>40522152-UN</v>
      </c>
      <c r="D132" s="50" t="str">
        <f>+MaestraLP3[[#This Row],[CÓDIGO]]&amp;MaestraLP3[[#Headers],[FS00]]</f>
        <v>40522152FS00</v>
      </c>
      <c r="E132" s="39" t="s">
        <v>4596</v>
      </c>
      <c r="F132" s="39" t="s">
        <v>4597</v>
      </c>
      <c r="G132" s="39" t="s">
        <v>212</v>
      </c>
      <c r="H132" s="39" t="s">
        <v>180</v>
      </c>
      <c r="I132" s="39" t="s">
        <v>220</v>
      </c>
      <c r="J132" s="49" t="s">
        <v>50</v>
      </c>
      <c r="K132" s="50" t="s">
        <v>50</v>
      </c>
      <c r="L132" s="39" t="str">
        <f>VLOOKUP(MaestraLP3[[#This Row],[UMV]],VALIDACIONES!J:L,3,0)</f>
        <v>Unidad</v>
      </c>
      <c r="M132" s="39" t="s">
        <v>51</v>
      </c>
      <c r="N132" s="39" t="s">
        <v>78</v>
      </c>
      <c r="O132" s="64">
        <v>179303</v>
      </c>
      <c r="P132" s="39" t="s">
        <v>42</v>
      </c>
      <c r="Q132" s="65">
        <v>280000</v>
      </c>
      <c r="R132" s="66">
        <f>+IFERROR((MaestraLP3[[#This Row],[COSTO ]]/MaestraLP3[[#This Row],[COSTO SEP]]-1),0)</f>
        <v>-1.3942878813733017E-6</v>
      </c>
      <c r="S132" s="65" t="s">
        <v>143</v>
      </c>
      <c r="T132" s="65"/>
      <c r="U132" s="64">
        <f>+VLOOKUP(MaestraLP3[[#This Row],[FS00]],'[1]BD MES'!$C:$N,12,0)</f>
        <v>179302.75</v>
      </c>
      <c r="V132" s="64">
        <v>179302.75</v>
      </c>
      <c r="W132" s="66">
        <f>+(MaestraLP3[[#This Row],[COSTO ]]-MaestraLP3[[#This Row],[COSTO OCT AL 25-09]])/MaestraLP3[[#This Row],[COSTO OCT AL 25-09]]</f>
        <v>0</v>
      </c>
      <c r="X132" s="67" t="str">
        <f>++IF(P132="HASTA AGOTAR STOCK","HASTA AGOTAR STOCK",IF(MaestraLP3[[#This Row],[PRECIO]]=0,"NO PARA LP",IF(MaestraLP3[[#This Row],[PRECIO SEP]]=0,"INCORPORACIÓN",IF(Z132=0,"MANTIENE",IF(Z132&lt;0,"BAJA",IF(Z132&gt;0,"ALZA",""))))))</f>
        <v>NO PARA LP</v>
      </c>
      <c r="Y132" s="64">
        <v>0</v>
      </c>
      <c r="Z132" s="41" t="str">
        <f>IF(Y132=0,"INDICAR PRECIO VTA",Y132-MaestraLP3[[#This Row],[PRECIO SEP]])</f>
        <v>INDICAR PRECIO VTA</v>
      </c>
      <c r="AA132" s="66" t="str">
        <f t="shared" si="2"/>
        <v>-</v>
      </c>
      <c r="AB132" s="68">
        <f>IFERROR(MaestraLP3[[#This Row],[PRECIO]]*MaestraLP3[[#This Row],[%MG UMV]],0)</f>
        <v>0</v>
      </c>
      <c r="AC132" s="69">
        <v>4</v>
      </c>
      <c r="AD132" s="64">
        <f>+IFERROR(MaestraLP3[[#This Row],[MARGEN UNITARIO]]/MaestraLP3[[#This Row],[Peso Neto UMV (KG)]],0)</f>
        <v>0</v>
      </c>
      <c r="AE132" s="39" t="s">
        <v>44</v>
      </c>
      <c r="AF132" s="39"/>
      <c r="AG132" s="39">
        <v>1</v>
      </c>
      <c r="AH132" s="39"/>
      <c r="AI132" s="66">
        <v>0</v>
      </c>
      <c r="AJ132" s="66">
        <v>0</v>
      </c>
      <c r="AK132" s="39"/>
      <c r="AL132" s="39" t="s">
        <v>44</v>
      </c>
    </row>
    <row r="133" spans="1:38" x14ac:dyDescent="0.35">
      <c r="A133" s="39" t="s">
        <v>137</v>
      </c>
      <c r="B133" s="39">
        <v>92009233</v>
      </c>
      <c r="C133" s="39" t="str">
        <f>+MaestraLP3[[#This Row],[CÓDIGO]]&amp;MaestraLP3[[#Headers],[-]]&amp;MaestraLP3[[#This Row],[UMV]]</f>
        <v>92009233-UN</v>
      </c>
      <c r="D133" s="50" t="str">
        <f>+MaestraLP3[[#This Row],[CÓDIGO]]&amp;MaestraLP3[[#Headers],[FS00]]</f>
        <v>92009233FS00</v>
      </c>
      <c r="E133" s="39" t="s">
        <v>4596</v>
      </c>
      <c r="F133" s="39" t="s">
        <v>4597</v>
      </c>
      <c r="G133" s="39" t="s">
        <v>212</v>
      </c>
      <c r="H133" s="39" t="s">
        <v>180</v>
      </c>
      <c r="I133" s="39" t="s">
        <v>4666</v>
      </c>
      <c r="J133" s="49" t="s">
        <v>50</v>
      </c>
      <c r="K133" s="50" t="s">
        <v>50</v>
      </c>
      <c r="L133" s="39" t="str">
        <f>VLOOKUP(MaestraLP3[[#This Row],[UMV]],VALIDACIONES!J:L,3,0)</f>
        <v>Unidad</v>
      </c>
      <c r="M133" s="39" t="s">
        <v>51</v>
      </c>
      <c r="N133" s="39" t="s">
        <v>41</v>
      </c>
      <c r="O133" s="64">
        <v>0</v>
      </c>
      <c r="P133" s="39" t="s">
        <v>4413</v>
      </c>
      <c r="Q133" s="65">
        <v>0</v>
      </c>
      <c r="R133" s="66">
        <f>+IFERROR((MaestraLP3[[#This Row],[COSTO ]]/MaestraLP3[[#This Row],[COSTO SEP]]-1),0)</f>
        <v>0</v>
      </c>
      <c r="S133" s="65" t="s">
        <v>143</v>
      </c>
      <c r="T133" s="65"/>
      <c r="U133" s="64">
        <f>+VLOOKUP(MaestraLP3[[#This Row],[FS00]],'[1]BD MES'!$C:$N,12,0)</f>
        <v>541578</v>
      </c>
      <c r="V133" s="64">
        <v>541578</v>
      </c>
      <c r="W133" s="66">
        <f>+(MaestraLP3[[#This Row],[COSTO ]]-MaestraLP3[[#This Row],[COSTO OCT AL 25-09]])/MaestraLP3[[#This Row],[COSTO OCT AL 25-09]]</f>
        <v>0</v>
      </c>
      <c r="X133" s="67" t="str">
        <f>++IF(P133="HASTA AGOTAR STOCK","HASTA AGOTAR STOCK",IF(MaestraLP3[[#This Row],[PRECIO]]=0,"NO PARA LP",IF(MaestraLP3[[#This Row],[PRECIO SEP]]=0,"INCORPORACIÓN",IF(Z133=0,"MANTIENE",IF(Z133&lt;0,"BAJA",IF(Z133&gt;0,"ALZA",""))))))</f>
        <v>NO PARA LP</v>
      </c>
      <c r="Y133" s="64">
        <v>0</v>
      </c>
      <c r="Z133" s="41" t="str">
        <f>IF(Y133=0,"INDICAR PRECIO VTA",Y133-MaestraLP3[[#This Row],[PRECIO SEP]])</f>
        <v>INDICAR PRECIO VTA</v>
      </c>
      <c r="AA133" s="66" t="str">
        <f t="shared" si="2"/>
        <v>-</v>
      </c>
      <c r="AB133" s="68">
        <f>IFERROR(MaestraLP3[[#This Row],[PRECIO]]*MaestraLP3[[#This Row],[%MG UMV]],0)</f>
        <v>0</v>
      </c>
      <c r="AC133" s="69">
        <v>20</v>
      </c>
      <c r="AD133" s="64">
        <f>+IFERROR(MaestraLP3[[#This Row],[MARGEN UNITARIO]]/MaestraLP3[[#This Row],[Peso Neto UMV (KG)]],0)</f>
        <v>0</v>
      </c>
      <c r="AE133" s="39" t="s">
        <v>44</v>
      </c>
      <c r="AF133" s="39"/>
      <c r="AG133" s="39">
        <v>1</v>
      </c>
      <c r="AH133" s="39"/>
      <c r="AI133" s="66">
        <v>0</v>
      </c>
      <c r="AJ133" s="66">
        <v>0</v>
      </c>
      <c r="AK133" s="39"/>
      <c r="AL133" s="39" t="s">
        <v>44</v>
      </c>
    </row>
    <row r="134" spans="1:38" x14ac:dyDescent="0.35">
      <c r="A134" s="39" t="s">
        <v>137</v>
      </c>
      <c r="B134" s="39">
        <v>40002150</v>
      </c>
      <c r="C134" s="39" t="str">
        <f>+MaestraLP3[[#This Row],[CÓDIGO]]&amp;MaestraLP3[[#Headers],[-]]&amp;MaestraLP3[[#This Row],[UMV]]</f>
        <v>40002150-UN</v>
      </c>
      <c r="D134" s="50" t="str">
        <f>+MaestraLP3[[#This Row],[CÓDIGO]]&amp;MaestraLP3[[#Headers],[FS00]]</f>
        <v>40002150FS00</v>
      </c>
      <c r="E134" s="39" t="s">
        <v>4596</v>
      </c>
      <c r="F134" s="39" t="s">
        <v>4597</v>
      </c>
      <c r="G134" s="39" t="s">
        <v>212</v>
      </c>
      <c r="H134" s="39" t="s">
        <v>180</v>
      </c>
      <c r="I134" s="39" t="s">
        <v>4667</v>
      </c>
      <c r="J134" s="49" t="s">
        <v>50</v>
      </c>
      <c r="K134" s="50" t="s">
        <v>50</v>
      </c>
      <c r="L134" s="39" t="str">
        <f>VLOOKUP(MaestraLP3[[#This Row],[UMV]],VALIDACIONES!J:L,3,0)</f>
        <v>Unidad</v>
      </c>
      <c r="M134" s="39" t="s">
        <v>51</v>
      </c>
      <c r="N134" s="39" t="s">
        <v>41</v>
      </c>
      <c r="O134" s="64">
        <v>0</v>
      </c>
      <c r="P134" s="39" t="s">
        <v>4413</v>
      </c>
      <c r="Q134" s="65">
        <v>0</v>
      </c>
      <c r="R134" s="66">
        <f>+IFERROR((MaestraLP3[[#This Row],[COSTO ]]/MaestraLP3[[#This Row],[COSTO SEP]]-1),0)</f>
        <v>0</v>
      </c>
      <c r="S134" s="65" t="s">
        <v>143</v>
      </c>
      <c r="T134" s="65"/>
      <c r="U134" s="64">
        <f>+VLOOKUP(MaestraLP3[[#This Row],[FS00]],'[1]BD MES'!$C:$N,12,0)</f>
        <v>1273934.17</v>
      </c>
      <c r="V134" s="64">
        <v>1273934.17</v>
      </c>
      <c r="W134" s="66">
        <f>+(MaestraLP3[[#This Row],[COSTO ]]-MaestraLP3[[#This Row],[COSTO OCT AL 25-09]])/MaestraLP3[[#This Row],[COSTO OCT AL 25-09]]</f>
        <v>0</v>
      </c>
      <c r="X134" s="67" t="str">
        <f>++IF(P134="HASTA AGOTAR STOCK","HASTA AGOTAR STOCK",IF(MaestraLP3[[#This Row],[PRECIO]]=0,"NO PARA LP",IF(MaestraLP3[[#This Row],[PRECIO SEP]]=0,"INCORPORACIÓN",IF(Z134=0,"MANTIENE",IF(Z134&lt;0,"BAJA",IF(Z134&gt;0,"ALZA",""))))))</f>
        <v>NO PARA LP</v>
      </c>
      <c r="Y134" s="64">
        <v>0</v>
      </c>
      <c r="Z134" s="41" t="str">
        <f>IF(Y134=0,"INDICAR PRECIO VTA",Y134-MaestraLP3[[#This Row],[PRECIO SEP]])</f>
        <v>INDICAR PRECIO VTA</v>
      </c>
      <c r="AA134" s="66" t="str">
        <f t="shared" si="2"/>
        <v>-</v>
      </c>
      <c r="AB134" s="68">
        <f>IFERROR(MaestraLP3[[#This Row],[PRECIO]]*MaestraLP3[[#This Row],[%MG UMV]],0)</f>
        <v>0</v>
      </c>
      <c r="AC134" s="69">
        <v>57</v>
      </c>
      <c r="AD134" s="64">
        <f>+IFERROR(MaestraLP3[[#This Row],[MARGEN UNITARIO]]/MaestraLP3[[#This Row],[Peso Neto UMV (KG)]],0)</f>
        <v>0</v>
      </c>
      <c r="AE134" s="39" t="s">
        <v>44</v>
      </c>
      <c r="AF134" s="39"/>
      <c r="AG134" s="39">
        <v>1</v>
      </c>
      <c r="AH134" s="39"/>
      <c r="AI134" s="66">
        <v>0</v>
      </c>
      <c r="AJ134" s="66">
        <v>0</v>
      </c>
      <c r="AK134" s="39"/>
      <c r="AL134" s="39" t="s">
        <v>44</v>
      </c>
    </row>
    <row r="135" spans="1:38" x14ac:dyDescent="0.35">
      <c r="A135" s="39" t="s">
        <v>137</v>
      </c>
      <c r="B135" s="39">
        <v>40002149</v>
      </c>
      <c r="C135" s="39" t="str">
        <f>+MaestraLP3[[#This Row],[CÓDIGO]]&amp;MaestraLP3[[#Headers],[-]]&amp;MaestraLP3[[#This Row],[UMV]]</f>
        <v>40002149-UN</v>
      </c>
      <c r="D135" s="50" t="str">
        <f>+MaestraLP3[[#This Row],[CÓDIGO]]&amp;MaestraLP3[[#Headers],[FS00]]</f>
        <v>40002149FS00</v>
      </c>
      <c r="E135" s="39" t="s">
        <v>4596</v>
      </c>
      <c r="F135" s="39" t="s">
        <v>4597</v>
      </c>
      <c r="G135" s="39" t="s">
        <v>212</v>
      </c>
      <c r="H135" s="39" t="s">
        <v>180</v>
      </c>
      <c r="I135" s="39" t="s">
        <v>4668</v>
      </c>
      <c r="J135" s="49" t="s">
        <v>50</v>
      </c>
      <c r="K135" s="50" t="s">
        <v>50</v>
      </c>
      <c r="L135" s="39" t="str">
        <f>VLOOKUP(MaestraLP3[[#This Row],[UMV]],VALIDACIONES!J:L,3,0)</f>
        <v>Unidad</v>
      </c>
      <c r="M135" s="39" t="s">
        <v>51</v>
      </c>
      <c r="N135" s="39" t="s">
        <v>41</v>
      </c>
      <c r="O135" s="64">
        <v>0</v>
      </c>
      <c r="P135" s="39" t="s">
        <v>4413</v>
      </c>
      <c r="Q135" s="65">
        <v>0</v>
      </c>
      <c r="R135" s="66">
        <f>+IFERROR((MaestraLP3[[#This Row],[COSTO ]]/MaestraLP3[[#This Row],[COSTO SEP]]-1),0)</f>
        <v>0</v>
      </c>
      <c r="S135" s="65" t="s">
        <v>143</v>
      </c>
      <c r="T135" s="65"/>
      <c r="U135" s="64">
        <f>+VLOOKUP(MaestraLP3[[#This Row],[FS00]],'[1]BD MES'!$C:$N,12,0)</f>
        <v>108979.45</v>
      </c>
      <c r="V135" s="64">
        <v>108979.45</v>
      </c>
      <c r="W135" s="66">
        <f>+(MaestraLP3[[#This Row],[COSTO ]]-MaestraLP3[[#This Row],[COSTO OCT AL 25-09]])/MaestraLP3[[#This Row],[COSTO OCT AL 25-09]]</f>
        <v>0</v>
      </c>
      <c r="X135" s="67" t="str">
        <f>++IF(P135="HASTA AGOTAR STOCK","HASTA AGOTAR STOCK",IF(MaestraLP3[[#This Row],[PRECIO]]=0,"NO PARA LP",IF(MaestraLP3[[#This Row],[PRECIO SEP]]=0,"INCORPORACIÓN",IF(Z135=0,"MANTIENE",IF(Z135&lt;0,"BAJA",IF(Z135&gt;0,"ALZA",""))))))</f>
        <v>NO PARA LP</v>
      </c>
      <c r="Y135" s="64">
        <v>0</v>
      </c>
      <c r="Z135" s="41" t="str">
        <f>IF(Y135=0,"INDICAR PRECIO VTA",Y135-MaestraLP3[[#This Row],[PRECIO SEP]])</f>
        <v>INDICAR PRECIO VTA</v>
      </c>
      <c r="AA135" s="66" t="str">
        <f t="shared" si="2"/>
        <v>-</v>
      </c>
      <c r="AB135" s="68">
        <f>IFERROR(MaestraLP3[[#This Row],[PRECIO]]*MaestraLP3[[#This Row],[%MG UMV]],0)</f>
        <v>0</v>
      </c>
      <c r="AC135" s="69">
        <v>3.6</v>
      </c>
      <c r="AD135" s="64">
        <f>+IFERROR(MaestraLP3[[#This Row],[MARGEN UNITARIO]]/MaestraLP3[[#This Row],[Peso Neto UMV (KG)]],0)</f>
        <v>0</v>
      </c>
      <c r="AE135" s="39" t="s">
        <v>44</v>
      </c>
      <c r="AF135" s="39"/>
      <c r="AG135" s="39">
        <v>1</v>
      </c>
      <c r="AH135" s="39"/>
      <c r="AI135" s="66">
        <v>0</v>
      </c>
      <c r="AJ135" s="66">
        <v>0</v>
      </c>
      <c r="AK135" s="39"/>
      <c r="AL135" s="39" t="s">
        <v>44</v>
      </c>
    </row>
    <row r="136" spans="1:38" x14ac:dyDescent="0.35">
      <c r="A136" s="39" t="s">
        <v>137</v>
      </c>
      <c r="B136" s="39">
        <v>105201940</v>
      </c>
      <c r="C136" s="39" t="str">
        <f>+MaestraLP3[[#This Row],[CÓDIGO]]&amp;MaestraLP3[[#Headers],[-]]&amp;MaestraLP3[[#This Row],[UMV]]</f>
        <v>105201940-UN</v>
      </c>
      <c r="D136" s="50" t="str">
        <f>+MaestraLP3[[#This Row],[CÓDIGO]]&amp;MaestraLP3[[#Headers],[FS00]]</f>
        <v>105201940FS00</v>
      </c>
      <c r="E136" s="39" t="s">
        <v>4596</v>
      </c>
      <c r="F136" s="39" t="s">
        <v>4597</v>
      </c>
      <c r="G136" s="39" t="s">
        <v>212</v>
      </c>
      <c r="H136" s="39" t="s">
        <v>180</v>
      </c>
      <c r="I136" s="39" t="s">
        <v>4669</v>
      </c>
      <c r="J136" s="49" t="s">
        <v>50</v>
      </c>
      <c r="K136" s="50" t="s">
        <v>50</v>
      </c>
      <c r="L136" s="39" t="str">
        <f>VLOOKUP(MaestraLP3[[#This Row],[UMV]],VALIDACIONES!J:L,3,0)</f>
        <v>Unidad</v>
      </c>
      <c r="M136" s="39" t="s">
        <v>51</v>
      </c>
      <c r="N136" s="39" t="s">
        <v>41</v>
      </c>
      <c r="O136" s="64">
        <v>0</v>
      </c>
      <c r="P136" s="39" t="s">
        <v>4413</v>
      </c>
      <c r="Q136" s="65">
        <v>0</v>
      </c>
      <c r="R136" s="66">
        <f>+IFERROR((MaestraLP3[[#This Row],[COSTO ]]/MaestraLP3[[#This Row],[COSTO SEP]]-1),0)</f>
        <v>0</v>
      </c>
      <c r="S136" s="65" t="s">
        <v>143</v>
      </c>
      <c r="T136" s="65"/>
      <c r="U136" s="64">
        <f>+VLOOKUP(MaestraLP3[[#This Row],[FS00]],'[1]BD MES'!$C:$N,12,0)</f>
        <v>104809</v>
      </c>
      <c r="V136" s="64">
        <v>104809</v>
      </c>
      <c r="W136" s="66">
        <f>+(MaestraLP3[[#This Row],[COSTO ]]-MaestraLP3[[#This Row],[COSTO OCT AL 25-09]])/MaestraLP3[[#This Row],[COSTO OCT AL 25-09]]</f>
        <v>0</v>
      </c>
      <c r="X136" s="67" t="str">
        <f>++IF(P136="HASTA AGOTAR STOCK","HASTA AGOTAR STOCK",IF(MaestraLP3[[#This Row],[PRECIO]]=0,"NO PARA LP",IF(MaestraLP3[[#This Row],[PRECIO SEP]]=0,"INCORPORACIÓN",IF(Z136=0,"MANTIENE",IF(Z136&lt;0,"BAJA",IF(Z136&gt;0,"ALZA",""))))))</f>
        <v>NO PARA LP</v>
      </c>
      <c r="Y136" s="64">
        <v>0</v>
      </c>
      <c r="Z136" s="41" t="str">
        <f>IF(Y136=0,"INDICAR PRECIO VTA",Y136-MaestraLP3[[#This Row],[PRECIO SEP]])</f>
        <v>INDICAR PRECIO VTA</v>
      </c>
      <c r="AA136" s="66" t="str">
        <f t="shared" si="2"/>
        <v>-</v>
      </c>
      <c r="AB136" s="68">
        <f>IFERROR(MaestraLP3[[#This Row],[PRECIO]]*MaestraLP3[[#This Row],[%MG UMV]],0)</f>
        <v>0</v>
      </c>
      <c r="AC136" s="69">
        <v>4.2</v>
      </c>
      <c r="AD136" s="64">
        <f>+IFERROR(MaestraLP3[[#This Row],[MARGEN UNITARIO]]/MaestraLP3[[#This Row],[Peso Neto UMV (KG)]],0)</f>
        <v>0</v>
      </c>
      <c r="AE136" s="39" t="s">
        <v>44</v>
      </c>
      <c r="AF136" s="39"/>
      <c r="AG136" s="39">
        <v>1</v>
      </c>
      <c r="AH136" s="39"/>
      <c r="AI136" s="66">
        <v>0</v>
      </c>
      <c r="AJ136" s="66">
        <v>0</v>
      </c>
      <c r="AK136" s="39"/>
      <c r="AL136" s="39" t="s">
        <v>44</v>
      </c>
    </row>
    <row r="137" spans="1:38" x14ac:dyDescent="0.35">
      <c r="A137" s="39" t="s">
        <v>137</v>
      </c>
      <c r="B137" s="39">
        <v>40002153</v>
      </c>
      <c r="C137" s="39" t="str">
        <f>+MaestraLP3[[#This Row],[CÓDIGO]]&amp;MaestraLP3[[#Headers],[-]]&amp;MaestraLP3[[#This Row],[UMV]]</f>
        <v>40002153-UN</v>
      </c>
      <c r="D137" s="50" t="str">
        <f>+MaestraLP3[[#This Row],[CÓDIGO]]&amp;MaestraLP3[[#Headers],[FS00]]</f>
        <v>40002153FS00</v>
      </c>
      <c r="E137" s="39" t="s">
        <v>4596</v>
      </c>
      <c r="F137" s="39" t="s">
        <v>4597</v>
      </c>
      <c r="G137" s="39" t="s">
        <v>212</v>
      </c>
      <c r="H137" s="39" t="s">
        <v>180</v>
      </c>
      <c r="I137" s="39" t="s">
        <v>4670</v>
      </c>
      <c r="J137" s="49" t="s">
        <v>50</v>
      </c>
      <c r="K137" s="50" t="s">
        <v>50</v>
      </c>
      <c r="L137" s="39" t="str">
        <f>VLOOKUP(MaestraLP3[[#This Row],[UMV]],VALIDACIONES!J:L,3,0)</f>
        <v>Unidad</v>
      </c>
      <c r="M137" s="39" t="s">
        <v>51</v>
      </c>
      <c r="N137" s="39" t="s">
        <v>41</v>
      </c>
      <c r="O137" s="64">
        <v>0</v>
      </c>
      <c r="P137" s="39" t="s">
        <v>4413</v>
      </c>
      <c r="Q137" s="65">
        <v>0</v>
      </c>
      <c r="R137" s="66">
        <f>+IFERROR((MaestraLP3[[#This Row],[COSTO ]]/MaestraLP3[[#This Row],[COSTO SEP]]-1),0)</f>
        <v>0</v>
      </c>
      <c r="S137" s="65" t="s">
        <v>143</v>
      </c>
      <c r="T137" s="65"/>
      <c r="U137" s="64">
        <f>+VLOOKUP(MaestraLP3[[#This Row],[FS00]],'[1]BD MES'!$C:$N,12,0)</f>
        <v>1291968</v>
      </c>
      <c r="V137" s="64">
        <v>1291968</v>
      </c>
      <c r="W137" s="66">
        <f>+(MaestraLP3[[#This Row],[COSTO ]]-MaestraLP3[[#This Row],[COSTO OCT AL 25-09]])/MaestraLP3[[#This Row],[COSTO OCT AL 25-09]]</f>
        <v>0</v>
      </c>
      <c r="X137" s="67" t="str">
        <f>++IF(P137="HASTA AGOTAR STOCK","HASTA AGOTAR STOCK",IF(MaestraLP3[[#This Row],[PRECIO]]=0,"NO PARA LP",IF(MaestraLP3[[#This Row],[PRECIO SEP]]=0,"INCORPORACIÓN",IF(Z137=0,"MANTIENE",IF(Z137&lt;0,"BAJA",IF(Z137&gt;0,"ALZA",""))))))</f>
        <v>NO PARA LP</v>
      </c>
      <c r="Y137" s="64">
        <v>0</v>
      </c>
      <c r="Z137" s="41" t="str">
        <f>IF(Y137=0,"INDICAR PRECIO VTA",Y137-MaestraLP3[[#This Row],[PRECIO SEP]])</f>
        <v>INDICAR PRECIO VTA</v>
      </c>
      <c r="AA137" s="66" t="str">
        <f t="shared" si="2"/>
        <v>-</v>
      </c>
      <c r="AB137" s="68">
        <f>IFERROR(MaestraLP3[[#This Row],[PRECIO]]*MaestraLP3[[#This Row],[%MG UMV]],0)</f>
        <v>0</v>
      </c>
      <c r="AC137" s="69">
        <v>62.14</v>
      </c>
      <c r="AD137" s="64">
        <f>+IFERROR(MaestraLP3[[#This Row],[MARGEN UNITARIO]]/MaestraLP3[[#This Row],[Peso Neto UMV (KG)]],0)</f>
        <v>0</v>
      </c>
      <c r="AE137" s="39" t="s">
        <v>44</v>
      </c>
      <c r="AF137" s="39"/>
      <c r="AG137" s="39">
        <v>1</v>
      </c>
      <c r="AH137" s="39"/>
      <c r="AI137" s="66">
        <v>0</v>
      </c>
      <c r="AJ137" s="66">
        <v>0</v>
      </c>
      <c r="AK137" s="39"/>
      <c r="AL137" s="39" t="s">
        <v>44</v>
      </c>
    </row>
    <row r="138" spans="1:38" x14ac:dyDescent="0.35">
      <c r="A138" s="39" t="s">
        <v>137</v>
      </c>
      <c r="B138" s="39">
        <v>40002143</v>
      </c>
      <c r="C138" s="39" t="str">
        <f>+MaestraLP3[[#This Row],[CÓDIGO]]&amp;MaestraLP3[[#Headers],[-]]&amp;MaestraLP3[[#This Row],[UMV]]</f>
        <v>40002143-UN</v>
      </c>
      <c r="D138" s="50" t="str">
        <f>+MaestraLP3[[#This Row],[CÓDIGO]]&amp;MaestraLP3[[#Headers],[FS00]]</f>
        <v>40002143FS00</v>
      </c>
      <c r="E138" s="39" t="s">
        <v>4596</v>
      </c>
      <c r="F138" s="39" t="s">
        <v>4597</v>
      </c>
      <c r="G138" s="39" t="s">
        <v>212</v>
      </c>
      <c r="H138" s="39" t="s">
        <v>180</v>
      </c>
      <c r="I138" s="39" t="s">
        <v>215</v>
      </c>
      <c r="J138" s="49" t="s">
        <v>50</v>
      </c>
      <c r="K138" s="50" t="s">
        <v>50</v>
      </c>
      <c r="L138" s="39" t="str">
        <f>VLOOKUP(MaestraLP3[[#This Row],[UMV]],VALIDACIONES!J:L,3,0)</f>
        <v>Unidad</v>
      </c>
      <c r="M138" s="39" t="s">
        <v>51</v>
      </c>
      <c r="N138" s="39" t="s">
        <v>41</v>
      </c>
      <c r="O138" s="64">
        <v>126888</v>
      </c>
      <c r="P138" s="39" t="s">
        <v>42</v>
      </c>
      <c r="Q138" s="65">
        <v>245280</v>
      </c>
      <c r="R138" s="66">
        <f>+IFERROR((MaestraLP3[[#This Row],[COSTO ]]/MaestraLP3[[#This Row],[COSTO SEP]]-1),0)</f>
        <v>-2.60071874413903E-6</v>
      </c>
      <c r="S138" s="65" t="s">
        <v>143</v>
      </c>
      <c r="T138" s="65"/>
      <c r="U138" s="64">
        <f>+VLOOKUP(MaestraLP3[[#This Row],[FS00]],'[1]BD MES'!$C:$N,12,0)</f>
        <v>126887.67</v>
      </c>
      <c r="V138" s="64">
        <v>126887.67</v>
      </c>
      <c r="W138" s="66">
        <f>+(MaestraLP3[[#This Row],[COSTO ]]-MaestraLP3[[#This Row],[COSTO OCT AL 25-09]])/MaestraLP3[[#This Row],[COSTO OCT AL 25-09]]</f>
        <v>0</v>
      </c>
      <c r="X138" s="67" t="str">
        <f>++IF(P138="HASTA AGOTAR STOCK","HASTA AGOTAR STOCK",IF(MaestraLP3[[#This Row],[PRECIO]]=0,"NO PARA LP",IF(MaestraLP3[[#This Row],[PRECIO SEP]]=0,"INCORPORACIÓN",IF(Z138=0,"MANTIENE",IF(Z138&lt;0,"BAJA",IF(Z138&gt;0,"ALZA",""))))))</f>
        <v>NO PARA LP</v>
      </c>
      <c r="Y138" s="64">
        <v>0</v>
      </c>
      <c r="Z138" s="41" t="str">
        <f>IF(Y138=0,"INDICAR PRECIO VTA",Y138-MaestraLP3[[#This Row],[PRECIO SEP]])</f>
        <v>INDICAR PRECIO VTA</v>
      </c>
      <c r="AA138" s="66" t="str">
        <f t="shared" si="2"/>
        <v>-</v>
      </c>
      <c r="AB138" s="68">
        <f>IFERROR(MaestraLP3[[#This Row],[PRECIO]]*MaestraLP3[[#This Row],[%MG UMV]],0)</f>
        <v>0</v>
      </c>
      <c r="AC138" s="69">
        <v>5</v>
      </c>
      <c r="AD138" s="64">
        <f>+IFERROR(MaestraLP3[[#This Row],[MARGEN UNITARIO]]/MaestraLP3[[#This Row],[Peso Neto UMV (KG)]],0)</f>
        <v>0</v>
      </c>
      <c r="AE138" s="39" t="s">
        <v>44</v>
      </c>
      <c r="AF138" s="39"/>
      <c r="AG138" s="39">
        <v>1</v>
      </c>
      <c r="AH138" s="39"/>
      <c r="AI138" s="66">
        <v>0</v>
      </c>
      <c r="AJ138" s="66">
        <v>0</v>
      </c>
      <c r="AK138" s="39"/>
      <c r="AL138" s="39" t="s">
        <v>44</v>
      </c>
    </row>
    <row r="139" spans="1:38" x14ac:dyDescent="0.35">
      <c r="A139" s="39" t="s">
        <v>137</v>
      </c>
      <c r="B139" s="39">
        <v>100093740</v>
      </c>
      <c r="C139" s="39" t="str">
        <f>+MaestraLP3[[#This Row],[CÓDIGO]]&amp;MaestraLP3[[#Headers],[-]]&amp;MaestraLP3[[#This Row],[UMV]]</f>
        <v>100093740-UN</v>
      </c>
      <c r="D139" s="50" t="str">
        <f>+MaestraLP3[[#This Row],[CÓDIGO]]&amp;MaestraLP3[[#Headers],[FS00]]</f>
        <v>100093740FS00</v>
      </c>
      <c r="E139" s="39" t="s">
        <v>4596</v>
      </c>
      <c r="F139" s="39" t="s">
        <v>4597</v>
      </c>
      <c r="G139" s="39" t="s">
        <v>212</v>
      </c>
      <c r="H139" s="39" t="s">
        <v>180</v>
      </c>
      <c r="I139" s="39" t="s">
        <v>4671</v>
      </c>
      <c r="J139" s="49" t="s">
        <v>50</v>
      </c>
      <c r="K139" s="50" t="s">
        <v>50</v>
      </c>
      <c r="L139" s="39" t="str">
        <f>VLOOKUP(MaestraLP3[[#This Row],[UMV]],VALIDACIONES!J:L,3,0)</f>
        <v>Unidad</v>
      </c>
      <c r="M139" s="39" t="s">
        <v>51</v>
      </c>
      <c r="N139" s="39" t="s">
        <v>41</v>
      </c>
      <c r="O139" s="64">
        <v>0</v>
      </c>
      <c r="P139" s="39" t="s">
        <v>4413</v>
      </c>
      <c r="Q139" s="65">
        <v>0</v>
      </c>
      <c r="R139" s="66">
        <f>+IFERROR((MaestraLP3[[#This Row],[COSTO ]]/MaestraLP3[[#This Row],[COSTO SEP]]-1),0)</f>
        <v>0</v>
      </c>
      <c r="S139" s="65" t="s">
        <v>143</v>
      </c>
      <c r="T139" s="65"/>
      <c r="U139" s="64">
        <f>+VLOOKUP(MaestraLP3[[#This Row],[FS00]],'[1]BD MES'!$C:$N,12,0)</f>
        <v>175185</v>
      </c>
      <c r="V139" s="64">
        <v>175185</v>
      </c>
      <c r="W139" s="66">
        <f>+(MaestraLP3[[#This Row],[COSTO ]]-MaestraLP3[[#This Row],[COSTO OCT AL 25-09]])/MaestraLP3[[#This Row],[COSTO OCT AL 25-09]]</f>
        <v>0</v>
      </c>
      <c r="X139" s="67" t="str">
        <f>++IF(P139="HASTA AGOTAR STOCK","HASTA AGOTAR STOCK",IF(MaestraLP3[[#This Row],[PRECIO]]=0,"NO PARA LP",IF(MaestraLP3[[#This Row],[PRECIO SEP]]=0,"INCORPORACIÓN",IF(Z139=0,"MANTIENE",IF(Z139&lt;0,"BAJA",IF(Z139&gt;0,"ALZA",""))))))</f>
        <v>NO PARA LP</v>
      </c>
      <c r="Y139" s="64">
        <v>0</v>
      </c>
      <c r="Z139" s="41" t="str">
        <f>IF(Y139=0,"INDICAR PRECIO VTA",Y139-MaestraLP3[[#This Row],[PRECIO SEP]])</f>
        <v>INDICAR PRECIO VTA</v>
      </c>
      <c r="AA139" s="66" t="str">
        <f t="shared" si="2"/>
        <v>-</v>
      </c>
      <c r="AB139" s="68">
        <f>IFERROR(MaestraLP3[[#This Row],[PRECIO]]*MaestraLP3[[#This Row],[%MG UMV]],0)</f>
        <v>0</v>
      </c>
      <c r="AC139" s="69">
        <v>20</v>
      </c>
      <c r="AD139" s="64">
        <f>+IFERROR(MaestraLP3[[#This Row],[MARGEN UNITARIO]]/MaestraLP3[[#This Row],[Peso Neto UMV (KG)]],0)</f>
        <v>0</v>
      </c>
      <c r="AE139" s="39" t="s">
        <v>44</v>
      </c>
      <c r="AF139" s="39"/>
      <c r="AG139" s="39">
        <v>1</v>
      </c>
      <c r="AH139" s="39"/>
      <c r="AI139" s="66">
        <v>0</v>
      </c>
      <c r="AJ139" s="66">
        <v>0</v>
      </c>
      <c r="AK139" s="39"/>
      <c r="AL139" s="39" t="s">
        <v>44</v>
      </c>
    </row>
    <row r="140" spans="1:38" x14ac:dyDescent="0.35">
      <c r="A140" s="39" t="s">
        <v>137</v>
      </c>
      <c r="B140" s="39">
        <v>40002127</v>
      </c>
      <c r="C140" s="39" t="str">
        <f>+MaestraLP3[[#This Row],[CÓDIGO]]&amp;MaestraLP3[[#Headers],[-]]&amp;MaestraLP3[[#This Row],[UMV]]</f>
        <v>40002127-UN</v>
      </c>
      <c r="D140" s="50" t="str">
        <f>+MaestraLP3[[#This Row],[CÓDIGO]]&amp;MaestraLP3[[#Headers],[FS00]]</f>
        <v>40002127FS00</v>
      </c>
      <c r="E140" s="39" t="s">
        <v>4596</v>
      </c>
      <c r="F140" s="39" t="s">
        <v>4597</v>
      </c>
      <c r="G140" s="39" t="s">
        <v>212</v>
      </c>
      <c r="H140" s="39" t="s">
        <v>180</v>
      </c>
      <c r="I140" s="39" t="s">
        <v>4672</v>
      </c>
      <c r="J140" s="49" t="s">
        <v>50</v>
      </c>
      <c r="K140" s="50" t="s">
        <v>50</v>
      </c>
      <c r="L140" s="39" t="str">
        <f>VLOOKUP(MaestraLP3[[#This Row],[UMV]],VALIDACIONES!J:L,3,0)</f>
        <v>Unidad</v>
      </c>
      <c r="M140" s="39" t="s">
        <v>51</v>
      </c>
      <c r="N140" s="39" t="s">
        <v>41</v>
      </c>
      <c r="O140" s="64">
        <v>0</v>
      </c>
      <c r="P140" s="39" t="s">
        <v>4413</v>
      </c>
      <c r="Q140" s="65">
        <v>0</v>
      </c>
      <c r="R140" s="66">
        <f>+IFERROR((MaestraLP3[[#This Row],[COSTO ]]/MaestraLP3[[#This Row],[COSTO SEP]]-1),0)</f>
        <v>0</v>
      </c>
      <c r="S140" s="65" t="s">
        <v>143</v>
      </c>
      <c r="T140" s="65"/>
      <c r="U140" s="64">
        <f>+VLOOKUP(MaestraLP3[[#This Row],[FS00]],'[1]BD MES'!$C:$N,12,0)</f>
        <v>2045148</v>
      </c>
      <c r="V140" s="64">
        <v>2045148</v>
      </c>
      <c r="W140" s="66">
        <f>+(MaestraLP3[[#This Row],[COSTO ]]-MaestraLP3[[#This Row],[COSTO OCT AL 25-09]])/MaestraLP3[[#This Row],[COSTO OCT AL 25-09]]</f>
        <v>0</v>
      </c>
      <c r="X140" s="67" t="str">
        <f>++IF(P140="HASTA AGOTAR STOCK","HASTA AGOTAR STOCK",IF(MaestraLP3[[#This Row],[PRECIO]]=0,"NO PARA LP",IF(MaestraLP3[[#This Row],[PRECIO SEP]]=0,"INCORPORACIÓN",IF(Z140=0,"MANTIENE",IF(Z140&lt;0,"BAJA",IF(Z140&gt;0,"ALZA",""))))))</f>
        <v>NO PARA LP</v>
      </c>
      <c r="Y140" s="64">
        <v>0</v>
      </c>
      <c r="Z140" s="41" t="str">
        <f>IF(Y140=0,"INDICAR PRECIO VTA",Y140-MaestraLP3[[#This Row],[PRECIO SEP]])</f>
        <v>INDICAR PRECIO VTA</v>
      </c>
      <c r="AA140" s="66" t="str">
        <f t="shared" si="2"/>
        <v>-</v>
      </c>
      <c r="AB140" s="68">
        <f>IFERROR(MaestraLP3[[#This Row],[PRECIO]]*MaestraLP3[[#This Row],[%MG UMV]],0)</f>
        <v>0</v>
      </c>
      <c r="AC140" s="69">
        <v>1.9</v>
      </c>
      <c r="AD140" s="64">
        <f>+IFERROR(MaestraLP3[[#This Row],[MARGEN UNITARIO]]/MaestraLP3[[#This Row],[Peso Neto UMV (KG)]],0)</f>
        <v>0</v>
      </c>
      <c r="AE140" s="39" t="s">
        <v>44</v>
      </c>
      <c r="AF140" s="39"/>
      <c r="AG140" s="39">
        <v>1</v>
      </c>
      <c r="AH140" s="39"/>
      <c r="AI140" s="66">
        <v>0</v>
      </c>
      <c r="AJ140" s="66">
        <v>0</v>
      </c>
      <c r="AK140" s="39"/>
      <c r="AL140" s="39" t="s">
        <v>44</v>
      </c>
    </row>
    <row r="141" spans="1:38" x14ac:dyDescent="0.35">
      <c r="A141" s="39" t="s">
        <v>137</v>
      </c>
      <c r="B141" s="39">
        <v>40002122</v>
      </c>
      <c r="C141" s="39" t="str">
        <f>+MaestraLP3[[#This Row],[CÓDIGO]]&amp;MaestraLP3[[#Headers],[-]]&amp;MaestraLP3[[#This Row],[UMV]]</f>
        <v>40002122-UN</v>
      </c>
      <c r="D141" s="50" t="str">
        <f>+MaestraLP3[[#This Row],[CÓDIGO]]&amp;MaestraLP3[[#Headers],[FS00]]</f>
        <v>40002122FS00</v>
      </c>
      <c r="E141" s="39" t="s">
        <v>4596</v>
      </c>
      <c r="F141" s="39" t="s">
        <v>4597</v>
      </c>
      <c r="G141" s="39" t="s">
        <v>212</v>
      </c>
      <c r="H141" s="39" t="s">
        <v>967</v>
      </c>
      <c r="I141" s="39" t="s">
        <v>970</v>
      </c>
      <c r="J141" s="49" t="s">
        <v>50</v>
      </c>
      <c r="K141" s="50" t="s">
        <v>50</v>
      </c>
      <c r="L141" s="39" t="str">
        <f>VLOOKUP(MaestraLP3[[#This Row],[UMV]],VALIDACIONES!J:L,3,0)</f>
        <v>Unidad</v>
      </c>
      <c r="M141" s="39" t="s">
        <v>51</v>
      </c>
      <c r="N141" s="39" t="s">
        <v>41</v>
      </c>
      <c r="O141" s="64">
        <v>2671841</v>
      </c>
      <c r="P141" s="39" t="s">
        <v>42</v>
      </c>
      <c r="Q141" s="65">
        <v>5000000</v>
      </c>
      <c r="R141" s="66">
        <f>+IFERROR((MaestraLP3[[#This Row],[COSTO ]]/MaestraLP3[[#This Row],[COSTO SEP]]-1),0)</f>
        <v>1.6093772048364485E-7</v>
      </c>
      <c r="S141" s="65" t="s">
        <v>143</v>
      </c>
      <c r="T141" s="65"/>
      <c r="U141" s="64">
        <f>+VLOOKUP(MaestraLP3[[#This Row],[FS00]],'[1]BD MES'!$C:$N,12,0)</f>
        <v>2671841.4300000002</v>
      </c>
      <c r="V141" s="64">
        <v>2671841.4300000002</v>
      </c>
      <c r="W141" s="66">
        <f>+(MaestraLP3[[#This Row],[COSTO ]]-MaestraLP3[[#This Row],[COSTO OCT AL 25-09]])/MaestraLP3[[#This Row],[COSTO OCT AL 25-09]]</f>
        <v>0</v>
      </c>
      <c r="X141" s="67" t="str">
        <f>++IF(P141="HASTA AGOTAR STOCK","HASTA AGOTAR STOCK",IF(MaestraLP3[[#This Row],[PRECIO]]=0,"NO PARA LP",IF(MaestraLP3[[#This Row],[PRECIO SEP]]=0,"INCORPORACIÓN",IF(Z141=0,"MANTIENE",IF(Z141&lt;0,"BAJA",IF(Z141&gt;0,"ALZA",""))))))</f>
        <v>MANTIENE</v>
      </c>
      <c r="Y141" s="64">
        <v>5000000</v>
      </c>
      <c r="Z141" s="41">
        <f>IF(Y141=0,"INDICAR PRECIO VTA",Y141-MaestraLP3[[#This Row],[PRECIO SEP]])</f>
        <v>0</v>
      </c>
      <c r="AA141" s="66">
        <f t="shared" si="2"/>
        <v>0.46563171399999997</v>
      </c>
      <c r="AB141" s="68">
        <f>IFERROR(MaestraLP3[[#This Row],[PRECIO]]*MaestraLP3[[#This Row],[%MG UMV]],0)</f>
        <v>2328158.5699999998</v>
      </c>
      <c r="AC141" s="69">
        <v>73.599999999999994</v>
      </c>
      <c r="AD141" s="64">
        <f>+IFERROR(MaestraLP3[[#This Row],[MARGEN UNITARIO]]/MaestraLP3[[#This Row],[Peso Neto UMV (KG)]],0)</f>
        <v>31632.589266304349</v>
      </c>
      <c r="AE141" s="39" t="s">
        <v>44</v>
      </c>
      <c r="AF141" s="39"/>
      <c r="AG141" s="39">
        <v>1</v>
      </c>
      <c r="AH141" s="39"/>
      <c r="AI141" s="66">
        <v>0</v>
      </c>
      <c r="AJ141" s="66">
        <v>0</v>
      </c>
      <c r="AK141" s="39"/>
      <c r="AL141" s="39" t="s">
        <v>53</v>
      </c>
    </row>
    <row r="142" spans="1:38" x14ac:dyDescent="0.35">
      <c r="A142" s="39" t="s">
        <v>137</v>
      </c>
      <c r="B142" s="39">
        <v>40002155</v>
      </c>
      <c r="C142" s="39" t="str">
        <f>+MaestraLP3[[#This Row],[CÓDIGO]]&amp;MaestraLP3[[#Headers],[-]]&amp;MaestraLP3[[#This Row],[UMV]]</f>
        <v>40002155-UN</v>
      </c>
      <c r="D142" s="50" t="str">
        <f>+MaestraLP3[[#This Row],[CÓDIGO]]&amp;MaestraLP3[[#Headers],[FS00]]</f>
        <v>40002155FS00</v>
      </c>
      <c r="E142" s="39" t="s">
        <v>4596</v>
      </c>
      <c r="F142" s="39" t="s">
        <v>4597</v>
      </c>
      <c r="G142" s="39" t="s">
        <v>212</v>
      </c>
      <c r="H142" s="39" t="s">
        <v>972</v>
      </c>
      <c r="I142" s="39" t="s">
        <v>977</v>
      </c>
      <c r="J142" s="49" t="s">
        <v>50</v>
      </c>
      <c r="K142" s="50" t="s">
        <v>50</v>
      </c>
      <c r="L142" s="39" t="str">
        <f>VLOOKUP(MaestraLP3[[#This Row],[UMV]],VALIDACIONES!J:L,3,0)</f>
        <v>Unidad</v>
      </c>
      <c r="M142" s="39" t="s">
        <v>51</v>
      </c>
      <c r="N142" s="39" t="s">
        <v>41</v>
      </c>
      <c r="O142" s="64">
        <v>780139</v>
      </c>
      <c r="P142" s="39" t="s">
        <v>42</v>
      </c>
      <c r="Q142" s="65">
        <v>1540000</v>
      </c>
      <c r="R142" s="66">
        <f>+IFERROR((MaestraLP3[[#This Row],[COSTO ]]/MaestraLP3[[#This Row],[COSTO SEP]]-1),0)</f>
        <v>0</v>
      </c>
      <c r="S142" s="65" t="s">
        <v>52</v>
      </c>
      <c r="T142" s="65"/>
      <c r="U142" s="64">
        <f>+VLOOKUP(MaestraLP3[[#This Row],[FS00]],'[1]BD MES'!$C:$N,12,0)</f>
        <v>780136</v>
      </c>
      <c r="V142" s="64">
        <v>780139</v>
      </c>
      <c r="W142" s="66">
        <f>+(MaestraLP3[[#This Row],[COSTO ]]-MaestraLP3[[#This Row],[COSTO OCT AL 25-09]])/MaestraLP3[[#This Row],[COSTO OCT AL 25-09]]</f>
        <v>3.8454833516207431E-6</v>
      </c>
      <c r="X142" s="67" t="str">
        <f>++IF(P142="HASTA AGOTAR STOCK","HASTA AGOTAR STOCK",IF(MaestraLP3[[#This Row],[PRECIO]]=0,"NO PARA LP",IF(MaestraLP3[[#This Row],[PRECIO SEP]]=0,"INCORPORACIÓN",IF(Z142=0,"MANTIENE",IF(Z142&lt;0,"BAJA",IF(Z142&gt;0,"ALZA",""))))))</f>
        <v>MANTIENE</v>
      </c>
      <c r="Y142" s="64">
        <v>1540000</v>
      </c>
      <c r="Z142" s="41">
        <f>IF(Y142=0,"INDICAR PRECIO VTA",Y142-MaestraLP3[[#This Row],[PRECIO SEP]])</f>
        <v>0</v>
      </c>
      <c r="AA142" s="66">
        <f t="shared" si="2"/>
        <v>0.49341623376623378</v>
      </c>
      <c r="AB142" s="68">
        <f>IFERROR(MaestraLP3[[#This Row],[PRECIO]]*MaestraLP3[[#This Row],[%MG UMV]],0)</f>
        <v>759861</v>
      </c>
      <c r="AC142" s="69">
        <v>19</v>
      </c>
      <c r="AD142" s="64">
        <f>+IFERROR(MaestraLP3[[#This Row],[MARGEN UNITARIO]]/MaestraLP3[[#This Row],[Peso Neto UMV (KG)]],0)</f>
        <v>39992.684210526313</v>
      </c>
      <c r="AE142" s="39" t="s">
        <v>44</v>
      </c>
      <c r="AF142" s="39"/>
      <c r="AG142" s="39">
        <v>1</v>
      </c>
      <c r="AH142" s="39"/>
      <c r="AI142" s="66">
        <v>0</v>
      </c>
      <c r="AJ142" s="66">
        <v>0</v>
      </c>
      <c r="AK142" s="39"/>
      <c r="AL142" s="39" t="s">
        <v>53</v>
      </c>
    </row>
    <row r="143" spans="1:38" x14ac:dyDescent="0.35">
      <c r="A143" s="39" t="s">
        <v>137</v>
      </c>
      <c r="B143" s="39">
        <v>92009363</v>
      </c>
      <c r="C143" s="39" t="str">
        <f>+MaestraLP3[[#This Row],[CÓDIGO]]&amp;MaestraLP3[[#Headers],[-]]&amp;MaestraLP3[[#This Row],[UMV]]</f>
        <v>92009363-UN</v>
      </c>
      <c r="D143" s="50" t="str">
        <f>+MaestraLP3[[#This Row],[CÓDIGO]]&amp;MaestraLP3[[#Headers],[FS00]]</f>
        <v>92009363FS00</v>
      </c>
      <c r="E143" s="39" t="s">
        <v>4596</v>
      </c>
      <c r="F143" s="39" t="s">
        <v>4597</v>
      </c>
      <c r="G143" s="39" t="s">
        <v>212</v>
      </c>
      <c r="H143" s="39" t="s">
        <v>216</v>
      </c>
      <c r="I143" s="39" t="s">
        <v>999</v>
      </c>
      <c r="J143" s="49" t="s">
        <v>50</v>
      </c>
      <c r="K143" s="50" t="s">
        <v>50</v>
      </c>
      <c r="L143" s="39" t="str">
        <f>VLOOKUP(MaestraLP3[[#This Row],[UMV]],VALIDACIONES!J:L,3,0)</f>
        <v>Unidad</v>
      </c>
      <c r="M143" s="39" t="s">
        <v>51</v>
      </c>
      <c r="N143" s="39" t="s">
        <v>41</v>
      </c>
      <c r="O143" s="64">
        <v>274346</v>
      </c>
      <c r="P143" s="39" t="s">
        <v>4413</v>
      </c>
      <c r="Q143" s="65">
        <v>452441</v>
      </c>
      <c r="R143" s="66">
        <f>+IFERROR((MaestraLP3[[#This Row],[COSTO ]]/MaestraLP3[[#This Row],[COSTO SEP]]-1),0)</f>
        <v>1.6038141616991908E-6</v>
      </c>
      <c r="S143" s="65" t="s">
        <v>143</v>
      </c>
      <c r="T143" s="65"/>
      <c r="U143" s="64">
        <f>+VLOOKUP(MaestraLP3[[#This Row],[FS00]],'[1]BD MES'!$C:$N,12,0)</f>
        <v>274346.44</v>
      </c>
      <c r="V143" s="64">
        <v>274346.44</v>
      </c>
      <c r="W143" s="66">
        <f>+(MaestraLP3[[#This Row],[COSTO ]]-MaestraLP3[[#This Row],[COSTO OCT AL 25-09]])/MaestraLP3[[#This Row],[COSTO OCT AL 25-09]]</f>
        <v>0</v>
      </c>
      <c r="X143" s="67" t="str">
        <f>++IF(P143="HASTA AGOTAR STOCK","HASTA AGOTAR STOCK",IF(MaestraLP3[[#This Row],[PRECIO]]=0,"NO PARA LP",IF(MaestraLP3[[#This Row],[PRECIO SEP]]=0,"INCORPORACIÓN",IF(Z143=0,"MANTIENE",IF(Z143&lt;0,"BAJA",IF(Z143&gt;0,"ALZA",""))))))</f>
        <v>MANTIENE</v>
      </c>
      <c r="Y143" s="64">
        <v>452441</v>
      </c>
      <c r="Z143" s="41">
        <f>IF(Y143=0,"INDICAR PRECIO VTA",Y143-MaestraLP3[[#This Row],[PRECIO SEP]])</f>
        <v>0</v>
      </c>
      <c r="AA143" s="66">
        <f t="shared" si="2"/>
        <v>0.39363046231442334</v>
      </c>
      <c r="AB143" s="68">
        <f>IFERROR(MaestraLP3[[#This Row],[PRECIO]]*MaestraLP3[[#This Row],[%MG UMV]],0)</f>
        <v>178094.56</v>
      </c>
      <c r="AC143" s="69">
        <v>32</v>
      </c>
      <c r="AD143" s="64">
        <f>+IFERROR(MaestraLP3[[#This Row],[MARGEN UNITARIO]]/MaestraLP3[[#This Row],[Peso Neto UMV (KG)]],0)</f>
        <v>5565.4549999999999</v>
      </c>
      <c r="AE143" s="39" t="s">
        <v>44</v>
      </c>
      <c r="AF143" s="39"/>
      <c r="AG143" s="39">
        <v>1</v>
      </c>
      <c r="AH143" s="39"/>
      <c r="AI143" s="66">
        <v>0</v>
      </c>
      <c r="AJ143" s="66">
        <v>0</v>
      </c>
      <c r="AK143" s="39"/>
      <c r="AL143" s="39" t="s">
        <v>44</v>
      </c>
    </row>
    <row r="144" spans="1:38" x14ac:dyDescent="0.35">
      <c r="A144" s="39" t="s">
        <v>137</v>
      </c>
      <c r="B144" s="39">
        <v>104539450</v>
      </c>
      <c r="C144" s="39" t="str">
        <f>+MaestraLP3[[#This Row],[CÓDIGO]]&amp;MaestraLP3[[#Headers],[-]]&amp;MaestraLP3[[#This Row],[UMV]]</f>
        <v>104539450-C12</v>
      </c>
      <c r="D144" s="50" t="str">
        <f>+MaestraLP3[[#This Row],[CÓDIGO]]&amp;MaestraLP3[[#Headers],[FS00]]</f>
        <v>104539450FS00</v>
      </c>
      <c r="E144" s="39" t="s">
        <v>34</v>
      </c>
      <c r="F144" s="39" t="s">
        <v>80</v>
      </c>
      <c r="G144" s="39" t="s">
        <v>138</v>
      </c>
      <c r="H144" s="39" t="s">
        <v>329</v>
      </c>
      <c r="I144" s="39" t="s">
        <v>332</v>
      </c>
      <c r="J144" s="49" t="s">
        <v>49</v>
      </c>
      <c r="K144" s="50" t="s">
        <v>50</v>
      </c>
      <c r="L144" s="39" t="str">
        <f>VLOOKUP(MaestraLP3[[#This Row],[UMV]],VALIDACIONES!J:L,3,0)</f>
        <v>Caja 12 Unidades</v>
      </c>
      <c r="M144" s="39" t="s">
        <v>51</v>
      </c>
      <c r="N144" s="39" t="s">
        <v>78</v>
      </c>
      <c r="O144" s="64">
        <v>42936</v>
      </c>
      <c r="P144" s="39" t="s">
        <v>42</v>
      </c>
      <c r="Q144" s="64">
        <v>65445</v>
      </c>
      <c r="R144" s="66">
        <f>+IFERROR((MaestraLP3[[#This Row],[COSTO ]]/MaestraLP3[[#This Row],[COSTO SEP]]-1),0)</f>
        <v>0</v>
      </c>
      <c r="S144" s="65" t="s">
        <v>143</v>
      </c>
      <c r="T144" s="65" t="s">
        <v>143</v>
      </c>
      <c r="U144" s="64">
        <f>+VLOOKUP(MaestraLP3[[#This Row],[FS00]],'[1]BD MES'!$C:$N,12,0)</f>
        <v>42948</v>
      </c>
      <c r="V144" s="64">
        <v>42936</v>
      </c>
      <c r="W144" s="66">
        <f>+(MaestraLP3[[#This Row],[COSTO ]]-MaestraLP3[[#This Row],[COSTO OCT AL 25-09]])/MaestraLP3[[#This Row],[COSTO OCT AL 25-09]]</f>
        <v>-2.7940765576976809E-4</v>
      </c>
      <c r="X144" s="67" t="str">
        <f>++IF(P144="HASTA AGOTAR STOCK","HASTA AGOTAR STOCK",IF(MaestraLP3[[#This Row],[PRECIO]]=0,"NO PARA LP",IF(MaestraLP3[[#This Row],[PRECIO SEP]]=0,"INCORPORACIÓN",IF(Z144=0,"MANTIENE",IF(Z144&lt;0,"BAJA",IF(Z144&gt;0,"ALZA",""))))))</f>
        <v>BAJA</v>
      </c>
      <c r="Y144" s="64">
        <v>63000</v>
      </c>
      <c r="Z144" s="41">
        <f>IF(Y144=0,"INDICAR PRECIO VTA",Y144-MaestraLP3[[#This Row],[PRECIO SEP]])</f>
        <v>-2445</v>
      </c>
      <c r="AA144" s="66">
        <f t="shared" si="2"/>
        <v>0.31847619047619047</v>
      </c>
      <c r="AB144" s="68">
        <f>IFERROR(MaestraLP3[[#This Row],[PRECIO]]*MaestraLP3[[#This Row],[%MG UMV]],0)</f>
        <v>20064</v>
      </c>
      <c r="AC144" s="69">
        <v>3</v>
      </c>
      <c r="AD144" s="64">
        <f>+IFERROR(MaestraLP3[[#This Row],[MARGEN UNITARIO]]/MaestraLP3[[#This Row],[Peso Neto UMV (KG)]],0)</f>
        <v>6688</v>
      </c>
      <c r="AE144" s="39" t="s">
        <v>53</v>
      </c>
      <c r="AF144" s="39"/>
      <c r="AG144" s="39">
        <v>1</v>
      </c>
      <c r="AH144" s="109">
        <v>0</v>
      </c>
      <c r="AI144" s="66">
        <v>0.15</v>
      </c>
      <c r="AJ144" s="66">
        <v>0.15</v>
      </c>
      <c r="AK144" s="39" t="s">
        <v>53</v>
      </c>
      <c r="AL144" s="39" t="s">
        <v>53</v>
      </c>
    </row>
    <row r="145" spans="1:38" x14ac:dyDescent="0.35">
      <c r="A145" s="39" t="s">
        <v>137</v>
      </c>
      <c r="B145" s="39">
        <v>104539460</v>
      </c>
      <c r="C145" s="39" t="str">
        <f>+MaestraLP3[[#This Row],[CÓDIGO]]&amp;MaestraLP3[[#Headers],[-]]&amp;MaestraLP3[[#This Row],[UMV]]</f>
        <v>104539460-UN</v>
      </c>
      <c r="D145" s="50" t="str">
        <f>+MaestraLP3[[#This Row],[CÓDIGO]]&amp;MaestraLP3[[#Headers],[FS00]]</f>
        <v>104539460FS00</v>
      </c>
      <c r="E145" s="39" t="s">
        <v>34</v>
      </c>
      <c r="F145" s="39" t="s">
        <v>80</v>
      </c>
      <c r="G145" s="39" t="s">
        <v>138</v>
      </c>
      <c r="H145" s="39" t="s">
        <v>329</v>
      </c>
      <c r="I145" s="39" t="s">
        <v>333</v>
      </c>
      <c r="J145" s="49" t="s">
        <v>50</v>
      </c>
      <c r="K145" s="50" t="s">
        <v>50</v>
      </c>
      <c r="L145" s="39" t="str">
        <f>VLOOKUP(MaestraLP3[[#This Row],[UMV]],VALIDACIONES!J:L,3,0)</f>
        <v>Unidad</v>
      </c>
      <c r="M145" s="39" t="s">
        <v>51</v>
      </c>
      <c r="N145" s="39" t="s">
        <v>78</v>
      </c>
      <c r="O145" s="64">
        <v>50780</v>
      </c>
      <c r="P145" s="39" t="s">
        <v>42</v>
      </c>
      <c r="Q145" s="64">
        <v>78200</v>
      </c>
      <c r="R145" s="66">
        <f>+IFERROR((MaestraLP3[[#This Row],[COSTO ]]/MaestraLP3[[#This Row],[COSTO SEP]]-1),0)</f>
        <v>0</v>
      </c>
      <c r="S145" s="65" t="s">
        <v>143</v>
      </c>
      <c r="T145" s="65" t="s">
        <v>143</v>
      </c>
      <c r="U145" s="64">
        <f>+VLOOKUP(MaestraLP3[[#This Row],[FS00]],'[1]BD MES'!$C:$N,12,0)</f>
        <v>50780</v>
      </c>
      <c r="V145" s="64">
        <v>50780</v>
      </c>
      <c r="W145" s="66">
        <f>+(MaestraLP3[[#This Row],[COSTO ]]-MaestraLP3[[#This Row],[COSTO OCT AL 25-09]])/MaestraLP3[[#This Row],[COSTO OCT AL 25-09]]</f>
        <v>0</v>
      </c>
      <c r="X145" s="67" t="str">
        <f>++IF(P145="HASTA AGOTAR STOCK","HASTA AGOTAR STOCK",IF(MaestraLP3[[#This Row],[PRECIO]]=0,"NO PARA LP",IF(MaestraLP3[[#This Row],[PRECIO SEP]]=0,"INCORPORACIÓN",IF(Z145=0,"MANTIENE",IF(Z145&lt;0,"BAJA",IF(Z145&gt;0,"ALZA",""))))))</f>
        <v>BAJA</v>
      </c>
      <c r="Y145" s="64">
        <v>76000</v>
      </c>
      <c r="Z145" s="41">
        <f>IF(Y145=0,"INDICAR PRECIO VTA",Y145-MaestraLP3[[#This Row],[PRECIO SEP]])</f>
        <v>-2200</v>
      </c>
      <c r="AA145" s="66">
        <f t="shared" si="2"/>
        <v>0.33184210526315788</v>
      </c>
      <c r="AB145" s="68">
        <f>IFERROR(MaestraLP3[[#This Row],[PRECIO]]*MaestraLP3[[#This Row],[%MG UMV]],0)</f>
        <v>25220</v>
      </c>
      <c r="AC145" s="69">
        <v>4.8499999999999996</v>
      </c>
      <c r="AD145" s="64">
        <f>+IFERROR(MaestraLP3[[#This Row],[MARGEN UNITARIO]]/MaestraLP3[[#This Row],[Peso Neto UMV (KG)]],0)</f>
        <v>5200</v>
      </c>
      <c r="AE145" s="39" t="s">
        <v>53</v>
      </c>
      <c r="AF145" s="39"/>
      <c r="AG145" s="39">
        <v>1</v>
      </c>
      <c r="AH145" s="109">
        <v>0</v>
      </c>
      <c r="AI145" s="66">
        <v>0.15</v>
      </c>
      <c r="AJ145" s="66">
        <v>0.15</v>
      </c>
      <c r="AK145" s="39" t="s">
        <v>53</v>
      </c>
      <c r="AL145" s="39" t="s">
        <v>53</v>
      </c>
    </row>
    <row r="146" spans="1:38" x14ac:dyDescent="0.35">
      <c r="A146" s="39" t="s">
        <v>137</v>
      </c>
      <c r="B146" s="39">
        <v>104539470</v>
      </c>
      <c r="C146" s="39" t="str">
        <f>+MaestraLP3[[#This Row],[CÓDIGO]]&amp;MaestraLP3[[#Headers],[-]]&amp;MaestraLP3[[#This Row],[UMV]]</f>
        <v>104539470-C12</v>
      </c>
      <c r="D146" s="50" t="str">
        <f>+MaestraLP3[[#This Row],[CÓDIGO]]&amp;MaestraLP3[[#Headers],[FS00]]</f>
        <v>104539470FS00</v>
      </c>
      <c r="E146" s="39" t="s">
        <v>34</v>
      </c>
      <c r="F146" s="39" t="s">
        <v>80</v>
      </c>
      <c r="G146" s="39" t="s">
        <v>138</v>
      </c>
      <c r="H146" s="39" t="s">
        <v>329</v>
      </c>
      <c r="I146" s="39" t="s">
        <v>335</v>
      </c>
      <c r="J146" s="49" t="s">
        <v>49</v>
      </c>
      <c r="K146" s="50" t="s">
        <v>50</v>
      </c>
      <c r="L146" s="39" t="str">
        <f>VLOOKUP(MaestraLP3[[#This Row],[UMV]],VALIDACIONES!J:L,3,0)</f>
        <v>Caja 12 Unidades</v>
      </c>
      <c r="M146" s="39" t="s">
        <v>51</v>
      </c>
      <c r="N146" s="39" t="s">
        <v>78</v>
      </c>
      <c r="O146" s="64">
        <v>38520</v>
      </c>
      <c r="P146" s="39" t="s">
        <v>42</v>
      </c>
      <c r="Q146" s="64">
        <v>60000</v>
      </c>
      <c r="R146" s="66">
        <f>+IFERROR((MaestraLP3[[#This Row],[COSTO ]]/MaestraLP3[[#This Row],[COSTO SEP]]-1),0)</f>
        <v>0</v>
      </c>
      <c r="S146" s="65" t="s">
        <v>143</v>
      </c>
      <c r="T146" s="65" t="s">
        <v>143</v>
      </c>
      <c r="U146" s="64">
        <f>+VLOOKUP(MaestraLP3[[#This Row],[FS00]],'[1]BD MES'!$C:$N,12,0)</f>
        <v>38520</v>
      </c>
      <c r="V146" s="64">
        <v>38520</v>
      </c>
      <c r="W146" s="66">
        <f>+(MaestraLP3[[#This Row],[COSTO ]]-MaestraLP3[[#This Row],[COSTO OCT AL 25-09]])/MaestraLP3[[#This Row],[COSTO OCT AL 25-09]]</f>
        <v>0</v>
      </c>
      <c r="X146" s="67" t="str">
        <f>++IF(P146="HASTA AGOTAR STOCK","HASTA AGOTAR STOCK",IF(MaestraLP3[[#This Row],[PRECIO]]=0,"NO PARA LP",IF(MaestraLP3[[#This Row],[PRECIO SEP]]=0,"INCORPORACIÓN",IF(Z146=0,"MANTIENE",IF(Z146&lt;0,"BAJA",IF(Z146&gt;0,"ALZA",""))))))</f>
        <v>MANTIENE</v>
      </c>
      <c r="Y146" s="64">
        <v>60000</v>
      </c>
      <c r="Z146" s="41">
        <f>IF(Y146=0,"INDICAR PRECIO VTA",Y146-MaestraLP3[[#This Row],[PRECIO SEP]])</f>
        <v>0</v>
      </c>
      <c r="AA146" s="66">
        <f t="shared" si="2"/>
        <v>0.35799999999999998</v>
      </c>
      <c r="AB146" s="68">
        <f>IFERROR(MaestraLP3[[#This Row],[PRECIO]]*MaestraLP3[[#This Row],[%MG UMV]],0)</f>
        <v>21480</v>
      </c>
      <c r="AC146" s="69">
        <v>5.52</v>
      </c>
      <c r="AD146" s="64">
        <f>+IFERROR(MaestraLP3[[#This Row],[MARGEN UNITARIO]]/MaestraLP3[[#This Row],[Peso Neto UMV (KG)]],0)</f>
        <v>3891.3043478260875</v>
      </c>
      <c r="AE146" s="39" t="s">
        <v>44</v>
      </c>
      <c r="AF146" s="39"/>
      <c r="AG146" s="39">
        <v>1</v>
      </c>
      <c r="AH146" s="109">
        <v>0</v>
      </c>
      <c r="AI146" s="66">
        <v>0.15</v>
      </c>
      <c r="AJ146" s="66">
        <v>0.15</v>
      </c>
      <c r="AK146" s="39" t="s">
        <v>53</v>
      </c>
      <c r="AL146" s="39" t="s">
        <v>53</v>
      </c>
    </row>
    <row r="147" spans="1:38" x14ac:dyDescent="0.35">
      <c r="A147" s="39" t="s">
        <v>137</v>
      </c>
      <c r="B147" s="39">
        <v>104539520</v>
      </c>
      <c r="C147" s="39" t="str">
        <f>+MaestraLP3[[#This Row],[CÓDIGO]]&amp;MaestraLP3[[#Headers],[-]]&amp;MaestraLP3[[#This Row],[UMV]]</f>
        <v>104539520-C12</v>
      </c>
      <c r="D147" s="50" t="str">
        <f>+MaestraLP3[[#This Row],[CÓDIGO]]&amp;MaestraLP3[[#Headers],[FS00]]</f>
        <v>104539520FS00</v>
      </c>
      <c r="E147" s="39" t="s">
        <v>34</v>
      </c>
      <c r="F147" s="39" t="s">
        <v>80</v>
      </c>
      <c r="G147" s="39" t="s">
        <v>138</v>
      </c>
      <c r="H147" s="39" t="s">
        <v>144</v>
      </c>
      <c r="I147" s="39" t="s">
        <v>353</v>
      </c>
      <c r="J147" s="49" t="s">
        <v>49</v>
      </c>
      <c r="K147" s="50" t="s">
        <v>50</v>
      </c>
      <c r="L147" s="39" t="str">
        <f>VLOOKUP(MaestraLP3[[#This Row],[UMV]],VALIDACIONES!J:L,3,0)</f>
        <v>Caja 12 Unidades</v>
      </c>
      <c r="M147" s="39" t="s">
        <v>51</v>
      </c>
      <c r="N147" s="39" t="s">
        <v>78</v>
      </c>
      <c r="O147" s="64">
        <v>20832</v>
      </c>
      <c r="P147" s="39" t="s">
        <v>42</v>
      </c>
      <c r="Q147" s="64">
        <v>30900</v>
      </c>
      <c r="R147" s="66">
        <f>+IFERROR((MaestraLP3[[#This Row],[COSTO ]]/MaestraLP3[[#This Row],[COSTO SEP]]-1),0)</f>
        <v>0</v>
      </c>
      <c r="S147" s="65" t="s">
        <v>143</v>
      </c>
      <c r="T147" s="65" t="s">
        <v>143</v>
      </c>
      <c r="U147" s="64">
        <f>+VLOOKUP(MaestraLP3[[#This Row],[FS00]],'[1]BD MES'!$C:$N,12,0)</f>
        <v>20832</v>
      </c>
      <c r="V147" s="64">
        <v>20832</v>
      </c>
      <c r="W147" s="66">
        <f>+(MaestraLP3[[#This Row],[COSTO ]]-MaestraLP3[[#This Row],[COSTO OCT AL 25-09]])/MaestraLP3[[#This Row],[COSTO OCT AL 25-09]]</f>
        <v>0</v>
      </c>
      <c r="X147" s="67" t="str">
        <f>++IF(P147="HASTA AGOTAR STOCK","HASTA AGOTAR STOCK",IF(MaestraLP3[[#This Row],[PRECIO]]=0,"NO PARA LP",IF(MaestraLP3[[#This Row],[PRECIO SEP]]=0,"INCORPORACIÓN",IF(Z147=0,"MANTIENE",IF(Z147&lt;0,"BAJA",IF(Z147&gt;0,"ALZA",""))))))</f>
        <v>MANTIENE</v>
      </c>
      <c r="Y147" s="64">
        <v>30900</v>
      </c>
      <c r="Z147" s="41">
        <f>IF(Y147=0,"INDICAR PRECIO VTA",Y147-MaestraLP3[[#This Row],[PRECIO SEP]])</f>
        <v>0</v>
      </c>
      <c r="AA147" s="66">
        <f t="shared" si="2"/>
        <v>0.32582524271844659</v>
      </c>
      <c r="AB147" s="68">
        <f>IFERROR(MaestraLP3[[#This Row],[PRECIO]]*MaestraLP3[[#This Row],[%MG UMV]],0)</f>
        <v>10068</v>
      </c>
      <c r="AC147" s="69">
        <v>2.76</v>
      </c>
      <c r="AD147" s="64">
        <f>+IFERROR(MaestraLP3[[#This Row],[MARGEN UNITARIO]]/MaestraLP3[[#This Row],[Peso Neto UMV (KG)]],0)</f>
        <v>3647.826086956522</v>
      </c>
      <c r="AE147" s="39" t="s">
        <v>53</v>
      </c>
      <c r="AF147" s="39"/>
      <c r="AG147" s="39">
        <v>1</v>
      </c>
      <c r="AH147" s="109">
        <v>0</v>
      </c>
      <c r="AI147" s="66">
        <v>0.2</v>
      </c>
      <c r="AJ147" s="66">
        <v>0.2</v>
      </c>
      <c r="AK147" s="39" t="s">
        <v>53</v>
      </c>
      <c r="AL147" s="39" t="s">
        <v>53</v>
      </c>
    </row>
    <row r="148" spans="1:38" x14ac:dyDescent="0.35">
      <c r="A148" s="39" t="s">
        <v>137</v>
      </c>
      <c r="B148" s="39">
        <v>104539440</v>
      </c>
      <c r="C148" s="39" t="str">
        <f>+MaestraLP3[[#This Row],[CÓDIGO]]&amp;MaestraLP3[[#Headers],[-]]&amp;MaestraLP3[[#This Row],[UMV]]</f>
        <v>104539440-C12</v>
      </c>
      <c r="D148" s="50" t="str">
        <f>+MaestraLP3[[#This Row],[CÓDIGO]]&amp;MaestraLP3[[#Headers],[FS00]]</f>
        <v>104539440FS00</v>
      </c>
      <c r="E148" s="39" t="s">
        <v>34</v>
      </c>
      <c r="F148" s="39" t="s">
        <v>80</v>
      </c>
      <c r="G148" s="39" t="s">
        <v>138</v>
      </c>
      <c r="H148" s="39" t="s">
        <v>144</v>
      </c>
      <c r="I148" s="39" t="s">
        <v>354</v>
      </c>
      <c r="J148" s="49" t="s">
        <v>49</v>
      </c>
      <c r="K148" s="50" t="s">
        <v>50</v>
      </c>
      <c r="L148" s="39" t="str">
        <f>VLOOKUP(MaestraLP3[[#This Row],[UMV]],VALIDACIONES!J:L,3,0)</f>
        <v>Caja 12 Unidades</v>
      </c>
      <c r="M148" s="39" t="s">
        <v>51</v>
      </c>
      <c r="N148" s="39" t="s">
        <v>78</v>
      </c>
      <c r="O148" s="64">
        <v>22992</v>
      </c>
      <c r="P148" s="39" t="s">
        <v>42</v>
      </c>
      <c r="Q148" s="64">
        <v>34500</v>
      </c>
      <c r="R148" s="66">
        <f>+IFERROR((MaestraLP3[[#This Row],[COSTO ]]/MaestraLP3[[#This Row],[COSTO SEP]]-1),0)</f>
        <v>0</v>
      </c>
      <c r="S148" s="65" t="s">
        <v>143</v>
      </c>
      <c r="T148" s="65" t="s">
        <v>143</v>
      </c>
      <c r="U148" s="64">
        <f>+VLOOKUP(MaestraLP3[[#This Row],[FS00]],'[1]BD MES'!$C:$N,12,0)</f>
        <v>22992</v>
      </c>
      <c r="V148" s="64">
        <v>22992</v>
      </c>
      <c r="W148" s="66">
        <f>+(MaestraLP3[[#This Row],[COSTO ]]-MaestraLP3[[#This Row],[COSTO OCT AL 25-09]])/MaestraLP3[[#This Row],[COSTO OCT AL 25-09]]</f>
        <v>0</v>
      </c>
      <c r="X148" s="67" t="str">
        <f>++IF(P148="HASTA AGOTAR STOCK","HASTA AGOTAR STOCK",IF(MaestraLP3[[#This Row],[PRECIO]]=0,"NO PARA LP",IF(MaestraLP3[[#This Row],[PRECIO SEP]]=0,"INCORPORACIÓN",IF(Z148=0,"MANTIENE",IF(Z148&lt;0,"BAJA",IF(Z148&gt;0,"ALZA",""))))))</f>
        <v>MANTIENE</v>
      </c>
      <c r="Y148" s="64">
        <v>34500</v>
      </c>
      <c r="Z148" s="41">
        <f>IF(Y148=0,"INDICAR PRECIO VTA",Y148-MaestraLP3[[#This Row],[PRECIO SEP]])</f>
        <v>0</v>
      </c>
      <c r="AA148" s="66">
        <f t="shared" si="2"/>
        <v>0.33356521739130435</v>
      </c>
      <c r="AB148" s="68">
        <f>IFERROR(MaestraLP3[[#This Row],[PRECIO]]*MaestraLP3[[#This Row],[%MG UMV]],0)</f>
        <v>11508</v>
      </c>
      <c r="AC148" s="69">
        <v>3</v>
      </c>
      <c r="AD148" s="64">
        <f>+IFERROR(MaestraLP3[[#This Row],[MARGEN UNITARIO]]/MaestraLP3[[#This Row],[Peso Neto UMV (KG)]],0)</f>
        <v>3836</v>
      </c>
      <c r="AE148" s="39" t="s">
        <v>44</v>
      </c>
      <c r="AF148" s="39"/>
      <c r="AG148" s="39">
        <v>1</v>
      </c>
      <c r="AH148" s="109">
        <v>0</v>
      </c>
      <c r="AI148" s="66">
        <v>0.2</v>
      </c>
      <c r="AJ148" s="66">
        <v>0.2</v>
      </c>
      <c r="AK148" s="39" t="s">
        <v>53</v>
      </c>
      <c r="AL148" s="39" t="s">
        <v>53</v>
      </c>
    </row>
    <row r="149" spans="1:38" x14ac:dyDescent="0.35">
      <c r="A149" s="39" t="s">
        <v>137</v>
      </c>
      <c r="B149" s="39">
        <v>104539430</v>
      </c>
      <c r="C149" s="39" t="str">
        <f>+MaestraLP3[[#This Row],[CÓDIGO]]&amp;MaestraLP3[[#Headers],[-]]&amp;MaestraLP3[[#This Row],[UMV]]</f>
        <v>104539430-UN</v>
      </c>
      <c r="D149" s="50" t="str">
        <f>+MaestraLP3[[#This Row],[CÓDIGO]]&amp;MaestraLP3[[#Headers],[FS00]]</f>
        <v>104539430FS00</v>
      </c>
      <c r="E149" s="39" t="s">
        <v>34</v>
      </c>
      <c r="F149" s="39" t="s">
        <v>80</v>
      </c>
      <c r="G149" s="39" t="s">
        <v>138</v>
      </c>
      <c r="H149" s="39" t="s">
        <v>144</v>
      </c>
      <c r="I149" s="39" t="s">
        <v>355</v>
      </c>
      <c r="J149" s="49" t="s">
        <v>50</v>
      </c>
      <c r="K149" s="50" t="s">
        <v>50</v>
      </c>
      <c r="L149" s="39" t="str">
        <f>VLOOKUP(MaestraLP3[[#This Row],[UMV]],VALIDACIONES!J:L,3,0)</f>
        <v>Unidad</v>
      </c>
      <c r="M149" s="39" t="s">
        <v>51</v>
      </c>
      <c r="N149" s="39" t="s">
        <v>78</v>
      </c>
      <c r="O149" s="64">
        <v>19163</v>
      </c>
      <c r="P149" s="39" t="s">
        <v>42</v>
      </c>
      <c r="Q149" s="64">
        <v>30000</v>
      </c>
      <c r="R149" s="66">
        <f>+IFERROR((MaestraLP3[[#This Row],[COSTO ]]/MaestraLP3[[#This Row],[COSTO SEP]]-1),0)</f>
        <v>-5.2183896049662337E-5</v>
      </c>
      <c r="S149" s="65" t="s">
        <v>143</v>
      </c>
      <c r="T149" s="65" t="s">
        <v>143</v>
      </c>
      <c r="U149" s="64">
        <f>+VLOOKUP(MaestraLP3[[#This Row],[FS00]],'[1]BD MES'!$C:$N,12,0)</f>
        <v>19162</v>
      </c>
      <c r="V149" s="64">
        <v>19162</v>
      </c>
      <c r="W149" s="66">
        <f>+(MaestraLP3[[#This Row],[COSTO ]]-MaestraLP3[[#This Row],[COSTO OCT AL 25-09]])/MaestraLP3[[#This Row],[COSTO OCT AL 25-09]]</f>
        <v>0</v>
      </c>
      <c r="X149" s="67" t="str">
        <f>++IF(P149="HASTA AGOTAR STOCK","HASTA AGOTAR STOCK",IF(MaestraLP3[[#This Row],[PRECIO]]=0,"NO PARA LP",IF(MaestraLP3[[#This Row],[PRECIO SEP]]=0,"INCORPORACIÓN",IF(Z149=0,"MANTIENE",IF(Z149&lt;0,"BAJA",IF(Z149&gt;0,"ALZA",""))))))</f>
        <v>MANTIENE</v>
      </c>
      <c r="Y149" s="64">
        <v>30000</v>
      </c>
      <c r="Z149" s="41">
        <f>IF(Y149=0,"INDICAR PRECIO VTA",Y149-MaestraLP3[[#This Row],[PRECIO SEP]])</f>
        <v>0</v>
      </c>
      <c r="AA149" s="66">
        <f t="shared" si="2"/>
        <v>0.36126666666666668</v>
      </c>
      <c r="AB149" s="68">
        <f>IFERROR(MaestraLP3[[#This Row],[PRECIO]]*MaestraLP3[[#This Row],[%MG UMV]],0)</f>
        <v>10838</v>
      </c>
      <c r="AC149" s="69">
        <v>5</v>
      </c>
      <c r="AD149" s="64">
        <f>+IFERROR(MaestraLP3[[#This Row],[MARGEN UNITARIO]]/MaestraLP3[[#This Row],[Peso Neto UMV (KG)]],0)</f>
        <v>2167.6</v>
      </c>
      <c r="AE149" s="39" t="s">
        <v>53</v>
      </c>
      <c r="AF149" s="39"/>
      <c r="AG149" s="39">
        <v>1</v>
      </c>
      <c r="AH149" s="109">
        <v>0</v>
      </c>
      <c r="AI149" s="66">
        <v>0.2</v>
      </c>
      <c r="AJ149" s="66">
        <v>0.2</v>
      </c>
      <c r="AK149" s="39" t="s">
        <v>53</v>
      </c>
      <c r="AL149" s="39" t="s">
        <v>53</v>
      </c>
    </row>
    <row r="150" spans="1:38" x14ac:dyDescent="0.35">
      <c r="A150" s="39" t="s">
        <v>137</v>
      </c>
      <c r="B150" s="39">
        <v>104535430</v>
      </c>
      <c r="C150" s="39" t="str">
        <f>+MaestraLP3[[#This Row],[CÓDIGO]]&amp;MaestraLP3[[#Headers],[-]]&amp;MaestraLP3[[#This Row],[UMV]]</f>
        <v>104535430-C12</v>
      </c>
      <c r="D150" s="50" t="str">
        <f>+MaestraLP3[[#This Row],[CÓDIGO]]&amp;MaestraLP3[[#Headers],[FS00]]</f>
        <v>104535430FS00</v>
      </c>
      <c r="E150" s="39" t="s">
        <v>34</v>
      </c>
      <c r="F150" s="39" t="s">
        <v>80</v>
      </c>
      <c r="G150" s="39" t="s">
        <v>138</v>
      </c>
      <c r="H150" s="39" t="s">
        <v>139</v>
      </c>
      <c r="I150" s="39" t="s">
        <v>3091</v>
      </c>
      <c r="J150" s="49" t="s">
        <v>49</v>
      </c>
      <c r="K150" s="50" t="s">
        <v>50</v>
      </c>
      <c r="L150" s="39" t="str">
        <f>VLOOKUP(MaestraLP3[[#This Row],[UMV]],VALIDACIONES!J:L,3,0)</f>
        <v>Caja 12 Unidades</v>
      </c>
      <c r="M150" s="39" t="s">
        <v>51</v>
      </c>
      <c r="N150" s="39" t="s">
        <v>41</v>
      </c>
      <c r="O150" s="64">
        <v>18300</v>
      </c>
      <c r="P150" s="39" t="s">
        <v>42</v>
      </c>
      <c r="Q150" s="65">
        <v>25000</v>
      </c>
      <c r="R150" s="66">
        <f>+IFERROR((MaestraLP3[[#This Row],[COSTO ]]/MaestraLP3[[#This Row],[COSTO SEP]]-1),0)</f>
        <v>-0.1567213114754098</v>
      </c>
      <c r="S150" s="65" t="s">
        <v>143</v>
      </c>
      <c r="T150" s="65" t="s">
        <v>143</v>
      </c>
      <c r="U150" s="64">
        <f>+VLOOKUP(MaestraLP3[[#This Row],[FS00]],'[1]BD MES'!$C:$N,12,0)</f>
        <v>15432</v>
      </c>
      <c r="V150" s="64">
        <v>15432</v>
      </c>
      <c r="W150" s="66">
        <f>+(MaestraLP3[[#This Row],[COSTO ]]-MaestraLP3[[#This Row],[COSTO OCT AL 25-09]])/MaestraLP3[[#This Row],[COSTO OCT AL 25-09]]</f>
        <v>0</v>
      </c>
      <c r="X150" s="67" t="str">
        <f>++IF(P150="HASTA AGOTAR STOCK","HASTA AGOTAR STOCK",IF(MaestraLP3[[#This Row],[PRECIO]]=0,"NO PARA LP",IF(MaestraLP3[[#This Row],[PRECIO SEP]]=0,"INCORPORACIÓN",IF(Z150=0,"MANTIENE",IF(Z150&lt;0,"BAJA",IF(Z150&gt;0,"ALZA",""))))))</f>
        <v>MANTIENE</v>
      </c>
      <c r="Y150" s="64">
        <v>25000</v>
      </c>
      <c r="Z150" s="41">
        <f>IF(Y150=0,"INDICAR PRECIO VTA",Y150-MaestraLP3[[#This Row],[PRECIO SEP]])</f>
        <v>0</v>
      </c>
      <c r="AA150" s="66">
        <f t="shared" si="2"/>
        <v>0.38272</v>
      </c>
      <c r="AB150" s="68">
        <f>IFERROR(MaestraLP3[[#This Row],[PRECIO]]*MaestraLP3[[#This Row],[%MG UMV]],0)</f>
        <v>9568</v>
      </c>
      <c r="AC150" s="69">
        <v>10.199999999999999</v>
      </c>
      <c r="AD150" s="64">
        <f>+IFERROR(MaestraLP3[[#This Row],[MARGEN UNITARIO]]/MaestraLP3[[#This Row],[Peso Neto UMV (KG)]],0)</f>
        <v>938.03921568627459</v>
      </c>
      <c r="AE150" s="39" t="s">
        <v>44</v>
      </c>
      <c r="AF150" s="39"/>
      <c r="AG150" s="39">
        <v>1</v>
      </c>
      <c r="AH150" s="109">
        <v>0</v>
      </c>
      <c r="AI150" s="66">
        <v>0.4</v>
      </c>
      <c r="AJ150" s="66">
        <v>0.4</v>
      </c>
      <c r="AK150" s="39"/>
      <c r="AL150" s="39" t="s">
        <v>53</v>
      </c>
    </row>
    <row r="151" spans="1:38" x14ac:dyDescent="0.35">
      <c r="A151" s="39" t="s">
        <v>137</v>
      </c>
      <c r="B151" s="39">
        <v>104534280</v>
      </c>
      <c r="C151" s="39" t="str">
        <f>+MaestraLP3[[#This Row],[CÓDIGO]]&amp;MaestraLP3[[#Headers],[-]]&amp;MaestraLP3[[#This Row],[UMV]]</f>
        <v>104534280-UN</v>
      </c>
      <c r="D151" s="50" t="str">
        <f>+MaestraLP3[[#This Row],[CÓDIGO]]&amp;MaestraLP3[[#Headers],[FS00]]</f>
        <v>104534280FS00</v>
      </c>
      <c r="E151" s="39" t="s">
        <v>34</v>
      </c>
      <c r="F151" s="39" t="s">
        <v>80</v>
      </c>
      <c r="G151" s="39" t="s">
        <v>138</v>
      </c>
      <c r="H151" s="39" t="s">
        <v>144</v>
      </c>
      <c r="I151" s="39" t="s">
        <v>145</v>
      </c>
      <c r="J151" s="49" t="s">
        <v>50</v>
      </c>
      <c r="K151" s="50" t="s">
        <v>50</v>
      </c>
      <c r="L151" s="39" t="str">
        <f>VLOOKUP(MaestraLP3[[#This Row],[UMV]],VALIDACIONES!J:L,3,0)</f>
        <v>Unidad</v>
      </c>
      <c r="M151" s="39" t="s">
        <v>51</v>
      </c>
      <c r="N151" s="39" t="s">
        <v>78</v>
      </c>
      <c r="O151" s="64">
        <v>14990</v>
      </c>
      <c r="P151" s="39" t="s">
        <v>42</v>
      </c>
      <c r="Q151" s="64">
        <v>16000</v>
      </c>
      <c r="R151" s="66">
        <f>+IFERROR((MaestraLP3[[#This Row],[COSTO ]]/MaestraLP3[[#This Row],[COSTO SEP]]-1),0)</f>
        <v>0</v>
      </c>
      <c r="S151" s="65" t="s">
        <v>143</v>
      </c>
      <c r="T151" s="65" t="s">
        <v>143</v>
      </c>
      <c r="U151" s="64">
        <f>+VLOOKUP(MaestraLP3[[#This Row],[FS00]],'[1]BD MES'!$C:$N,12,0)</f>
        <v>14990</v>
      </c>
      <c r="V151" s="64">
        <v>14990</v>
      </c>
      <c r="W151" s="66">
        <f>+(MaestraLP3[[#This Row],[COSTO ]]-MaestraLP3[[#This Row],[COSTO OCT AL 25-09]])/MaestraLP3[[#This Row],[COSTO OCT AL 25-09]]</f>
        <v>0</v>
      </c>
      <c r="X151" s="67" t="str">
        <f>++IF(P151="HASTA AGOTAR STOCK","HASTA AGOTAR STOCK",IF(MaestraLP3[[#This Row],[PRECIO]]=0,"NO PARA LP",IF(MaestraLP3[[#This Row],[PRECIO SEP]]=0,"INCORPORACIÓN",IF(Z151=0,"MANTIENE",IF(Z151&lt;0,"BAJA",IF(Z151&gt;0,"ALZA",""))))))</f>
        <v>MANTIENE</v>
      </c>
      <c r="Y151" s="64">
        <v>16000</v>
      </c>
      <c r="Z151" s="41">
        <f>IF(Y151=0,"INDICAR PRECIO VTA",Y151-MaestraLP3[[#This Row],[PRECIO SEP]])</f>
        <v>0</v>
      </c>
      <c r="AA151" s="66">
        <f t="shared" si="2"/>
        <v>6.3125000000000001E-2</v>
      </c>
      <c r="AB151" s="68">
        <f>IFERROR(MaestraLP3[[#This Row],[PRECIO]]*MaestraLP3[[#This Row],[%MG UMV]],0)</f>
        <v>1010</v>
      </c>
      <c r="AC151" s="69">
        <v>5.2</v>
      </c>
      <c r="AD151" s="64">
        <f>+IFERROR(MaestraLP3[[#This Row],[MARGEN UNITARIO]]/MaestraLP3[[#This Row],[Peso Neto UMV (KG)]],0)</f>
        <v>194.23076923076923</v>
      </c>
      <c r="AE151" s="39" t="s">
        <v>53</v>
      </c>
      <c r="AF151" s="39"/>
      <c r="AG151" s="39">
        <v>1</v>
      </c>
      <c r="AH151" s="109">
        <v>0</v>
      </c>
      <c r="AI151" s="66">
        <v>0.4</v>
      </c>
      <c r="AJ151" s="66">
        <v>0.4</v>
      </c>
      <c r="AK151" s="39"/>
      <c r="AL151" s="39" t="s">
        <v>53</v>
      </c>
    </row>
    <row r="152" spans="1:38" x14ac:dyDescent="0.35">
      <c r="A152" s="39" t="s">
        <v>137</v>
      </c>
      <c r="B152" s="39">
        <v>104534410</v>
      </c>
      <c r="C152" s="39" t="str">
        <f>+MaestraLP3[[#This Row],[CÓDIGO]]&amp;MaestraLP3[[#Headers],[-]]&amp;MaestraLP3[[#This Row],[UMV]]</f>
        <v>104534410-Z00</v>
      </c>
      <c r="D152" s="50" t="str">
        <f>+MaestraLP3[[#This Row],[CÓDIGO]]&amp;MaestraLP3[[#Headers],[FS00]]</f>
        <v>104534410FS00</v>
      </c>
      <c r="E152" s="39" t="s">
        <v>34</v>
      </c>
      <c r="F152" s="39" t="s">
        <v>35</v>
      </c>
      <c r="G152" s="39" t="s">
        <v>146</v>
      </c>
      <c r="H152" s="39" t="s">
        <v>147</v>
      </c>
      <c r="I152" s="39" t="s">
        <v>148</v>
      </c>
      <c r="J152" s="49" t="s">
        <v>149</v>
      </c>
      <c r="K152" s="50" t="s">
        <v>50</v>
      </c>
      <c r="L152" s="39" t="str">
        <f>VLOOKUP(MaestraLP3[[#This Row],[UMV]],VALIDACIONES!J:L,3,0)</f>
        <v>Caja 100 Unidades</v>
      </c>
      <c r="M152" s="39" t="s">
        <v>40</v>
      </c>
      <c r="N152" s="39" t="s">
        <v>78</v>
      </c>
      <c r="O152" s="64">
        <v>30400</v>
      </c>
      <c r="P152" s="39" t="s">
        <v>42</v>
      </c>
      <c r="Q152" s="64">
        <v>35400</v>
      </c>
      <c r="R152" s="66">
        <f>+IFERROR((MaestraLP3[[#This Row],[COSTO ]]/MaestraLP3[[#This Row],[COSTO SEP]]-1),0)</f>
        <v>0</v>
      </c>
      <c r="S152" s="65" t="s">
        <v>143</v>
      </c>
      <c r="T152" s="65" t="s">
        <v>143</v>
      </c>
      <c r="U152" s="64">
        <f>+VLOOKUP(MaestraLP3[[#This Row],[FS00]],'[1]BD MES'!$C:$N,12,0)</f>
        <v>30400</v>
      </c>
      <c r="V152" s="64">
        <v>30400</v>
      </c>
      <c r="W152" s="66">
        <f>+(MaestraLP3[[#This Row],[COSTO ]]-MaestraLP3[[#This Row],[COSTO OCT AL 25-09]])/MaestraLP3[[#This Row],[COSTO OCT AL 25-09]]</f>
        <v>0</v>
      </c>
      <c r="X152" s="67" t="str">
        <f>++IF(P152="HASTA AGOTAR STOCK","HASTA AGOTAR STOCK",IF(MaestraLP3[[#This Row],[PRECIO]]=0,"NO PARA LP",IF(MaestraLP3[[#This Row],[PRECIO SEP]]=0,"INCORPORACIÓN",IF(Z152=0,"MANTIENE",IF(Z152&lt;0,"BAJA",IF(Z152&gt;0,"ALZA",""))))))</f>
        <v>MANTIENE</v>
      </c>
      <c r="Y152" s="64">
        <v>35400</v>
      </c>
      <c r="Z152" s="41">
        <f>IF(Y152=0,"INDICAR PRECIO VTA",Y152-MaestraLP3[[#This Row],[PRECIO SEP]])</f>
        <v>0</v>
      </c>
      <c r="AA152" s="66">
        <f t="shared" si="2"/>
        <v>0.14124293785310735</v>
      </c>
      <c r="AB152" s="68">
        <f>IFERROR(MaestraLP3[[#This Row],[PRECIO]]*MaestraLP3[[#This Row],[%MG UMV]],0)</f>
        <v>5000</v>
      </c>
      <c r="AC152" s="69">
        <v>3.5</v>
      </c>
      <c r="AD152" s="64">
        <f>+IFERROR(MaestraLP3[[#This Row],[MARGEN UNITARIO]]/MaestraLP3[[#This Row],[Peso Neto UMV (KG)]],0)</f>
        <v>1428.5714285714287</v>
      </c>
      <c r="AE152" s="39" t="s">
        <v>44</v>
      </c>
      <c r="AF152" s="39"/>
      <c r="AG152" s="39">
        <v>1</v>
      </c>
      <c r="AH152" s="109">
        <v>0</v>
      </c>
      <c r="AI152" s="66">
        <v>0.4</v>
      </c>
      <c r="AJ152" s="66">
        <v>0.4</v>
      </c>
      <c r="AK152" s="39"/>
      <c r="AL152" s="39" t="s">
        <v>53</v>
      </c>
    </row>
    <row r="153" spans="1:38" x14ac:dyDescent="0.35">
      <c r="A153" s="39" t="s">
        <v>137</v>
      </c>
      <c r="B153" s="39">
        <v>104534420</v>
      </c>
      <c r="C153" s="39" t="str">
        <f>+MaestraLP3[[#This Row],[CÓDIGO]]&amp;MaestraLP3[[#Headers],[-]]&amp;MaestraLP3[[#This Row],[UMV]]</f>
        <v>104534420-Z00</v>
      </c>
      <c r="D153" s="50" t="str">
        <f>+MaestraLP3[[#This Row],[CÓDIGO]]&amp;MaestraLP3[[#Headers],[FS00]]</f>
        <v>104534420FS00</v>
      </c>
      <c r="E153" s="39" t="s">
        <v>34</v>
      </c>
      <c r="F153" s="39" t="s">
        <v>35</v>
      </c>
      <c r="G153" s="39" t="s">
        <v>146</v>
      </c>
      <c r="H153" s="39" t="s">
        <v>147</v>
      </c>
      <c r="I153" s="39" t="s">
        <v>150</v>
      </c>
      <c r="J153" s="49" t="s">
        <v>149</v>
      </c>
      <c r="K153" s="50" t="s">
        <v>50</v>
      </c>
      <c r="L153" s="39" t="str">
        <f>VLOOKUP(MaestraLP3[[#This Row],[UMV]],VALIDACIONES!J:L,3,0)</f>
        <v>Caja 100 Unidades</v>
      </c>
      <c r="M153" s="39" t="s">
        <v>40</v>
      </c>
      <c r="N153" s="39" t="s">
        <v>78</v>
      </c>
      <c r="O153" s="64">
        <v>27600</v>
      </c>
      <c r="P153" s="39" t="s">
        <v>42</v>
      </c>
      <c r="Q153" s="64">
        <v>32600</v>
      </c>
      <c r="R153" s="66">
        <f>+IFERROR((MaestraLP3[[#This Row],[COSTO ]]/MaestraLP3[[#This Row],[COSTO SEP]]-1),0)</f>
        <v>0</v>
      </c>
      <c r="S153" s="65" t="s">
        <v>143</v>
      </c>
      <c r="T153" s="65" t="s">
        <v>143</v>
      </c>
      <c r="U153" s="64">
        <f>+VLOOKUP(MaestraLP3[[#This Row],[FS00]],'[1]BD MES'!$C:$N,12,0)</f>
        <v>27600</v>
      </c>
      <c r="V153" s="64">
        <v>27600</v>
      </c>
      <c r="W153" s="66">
        <f>+(MaestraLP3[[#This Row],[COSTO ]]-MaestraLP3[[#This Row],[COSTO OCT AL 25-09]])/MaestraLP3[[#This Row],[COSTO OCT AL 25-09]]</f>
        <v>0</v>
      </c>
      <c r="X153" s="67" t="str">
        <f>++IF(P153="HASTA AGOTAR STOCK","HASTA AGOTAR STOCK",IF(MaestraLP3[[#This Row],[PRECIO]]=0,"NO PARA LP",IF(MaestraLP3[[#This Row],[PRECIO SEP]]=0,"INCORPORACIÓN",IF(Z153=0,"MANTIENE",IF(Z153&lt;0,"BAJA",IF(Z153&gt;0,"ALZA",""))))))</f>
        <v>MANTIENE</v>
      </c>
      <c r="Y153" s="64">
        <v>32600</v>
      </c>
      <c r="Z153" s="41">
        <f>IF(Y153=0,"INDICAR PRECIO VTA",Y153-MaestraLP3[[#This Row],[PRECIO SEP]])</f>
        <v>0</v>
      </c>
      <c r="AA153" s="66">
        <f t="shared" si="2"/>
        <v>0.15337423312883436</v>
      </c>
      <c r="AB153" s="68">
        <f>IFERROR(MaestraLP3[[#This Row],[PRECIO]]*MaestraLP3[[#This Row],[%MG UMV]],0)</f>
        <v>5000</v>
      </c>
      <c r="AC153" s="69">
        <v>3.5</v>
      </c>
      <c r="AD153" s="64">
        <f>+IFERROR(MaestraLP3[[#This Row],[MARGEN UNITARIO]]/MaestraLP3[[#This Row],[Peso Neto UMV (KG)]],0)</f>
        <v>1428.5714285714287</v>
      </c>
      <c r="AE153" s="39" t="s">
        <v>44</v>
      </c>
      <c r="AF153" s="39"/>
      <c r="AG153" s="39">
        <v>1</v>
      </c>
      <c r="AH153" s="109">
        <v>0</v>
      </c>
      <c r="AI153" s="66">
        <v>0.4</v>
      </c>
      <c r="AJ153" s="66">
        <v>0.4</v>
      </c>
      <c r="AK153" s="39"/>
      <c r="AL153" s="39" t="s">
        <v>53</v>
      </c>
    </row>
    <row r="154" spans="1:38" x14ac:dyDescent="0.35">
      <c r="A154" s="39" t="s">
        <v>137</v>
      </c>
      <c r="B154" s="39">
        <v>104534430</v>
      </c>
      <c r="C154" s="39" t="str">
        <f>+MaestraLP3[[#This Row],[CÓDIGO]]&amp;MaestraLP3[[#Headers],[-]]&amp;MaestraLP3[[#This Row],[UMV]]</f>
        <v>104534430-Z00</v>
      </c>
      <c r="D154" s="50" t="str">
        <f>+MaestraLP3[[#This Row],[CÓDIGO]]&amp;MaestraLP3[[#Headers],[FS00]]</f>
        <v>104534430FS00</v>
      </c>
      <c r="E154" s="39" t="s">
        <v>34</v>
      </c>
      <c r="F154" s="39" t="s">
        <v>35</v>
      </c>
      <c r="G154" s="39" t="s">
        <v>146</v>
      </c>
      <c r="H154" s="39" t="s">
        <v>147</v>
      </c>
      <c r="I154" s="39" t="s">
        <v>151</v>
      </c>
      <c r="J154" s="49" t="s">
        <v>149</v>
      </c>
      <c r="K154" s="50" t="s">
        <v>50</v>
      </c>
      <c r="L154" s="39" t="str">
        <f>VLOOKUP(MaestraLP3[[#This Row],[UMV]],VALIDACIONES!J:L,3,0)</f>
        <v>Caja 100 Unidades</v>
      </c>
      <c r="M154" s="39" t="s">
        <v>40</v>
      </c>
      <c r="N154" s="39" t="s">
        <v>78</v>
      </c>
      <c r="O154" s="64">
        <v>33300</v>
      </c>
      <c r="P154" s="39" t="s">
        <v>42</v>
      </c>
      <c r="Q154" s="64">
        <v>38300</v>
      </c>
      <c r="R154" s="66">
        <f>+IFERROR((MaestraLP3[[#This Row],[COSTO ]]/MaestraLP3[[#This Row],[COSTO SEP]]-1),0)</f>
        <v>0</v>
      </c>
      <c r="S154" s="65" t="s">
        <v>143</v>
      </c>
      <c r="T154" s="65" t="s">
        <v>143</v>
      </c>
      <c r="U154" s="64">
        <f>+VLOOKUP(MaestraLP3[[#This Row],[FS00]],'[1]BD MES'!$C:$N,12,0)</f>
        <v>33300</v>
      </c>
      <c r="V154" s="64">
        <v>33300</v>
      </c>
      <c r="W154" s="66">
        <f>+(MaestraLP3[[#This Row],[COSTO ]]-MaestraLP3[[#This Row],[COSTO OCT AL 25-09]])/MaestraLP3[[#This Row],[COSTO OCT AL 25-09]]</f>
        <v>0</v>
      </c>
      <c r="X154" s="67" t="str">
        <f>++IF(P154="HASTA AGOTAR STOCK","HASTA AGOTAR STOCK",IF(MaestraLP3[[#This Row],[PRECIO]]=0,"NO PARA LP",IF(MaestraLP3[[#This Row],[PRECIO SEP]]=0,"INCORPORACIÓN",IF(Z154=0,"MANTIENE",IF(Z154&lt;0,"BAJA",IF(Z154&gt;0,"ALZA",""))))))</f>
        <v>MANTIENE</v>
      </c>
      <c r="Y154" s="64">
        <v>38300</v>
      </c>
      <c r="Z154" s="41">
        <f>IF(Y154=0,"INDICAR PRECIO VTA",Y154-MaestraLP3[[#This Row],[PRECIO SEP]])</f>
        <v>0</v>
      </c>
      <c r="AA154" s="66">
        <f t="shared" si="2"/>
        <v>0.13054830287206268</v>
      </c>
      <c r="AB154" s="68">
        <f>IFERROR(MaestraLP3[[#This Row],[PRECIO]]*MaestraLP3[[#This Row],[%MG UMV]],0)</f>
        <v>5000.0000000000009</v>
      </c>
      <c r="AC154" s="69">
        <v>3.5</v>
      </c>
      <c r="AD154" s="64">
        <f>+IFERROR(MaestraLP3[[#This Row],[MARGEN UNITARIO]]/MaestraLP3[[#This Row],[Peso Neto UMV (KG)]],0)</f>
        <v>1428.5714285714289</v>
      </c>
      <c r="AE154" s="39" t="s">
        <v>44</v>
      </c>
      <c r="AF154" s="39"/>
      <c r="AG154" s="39">
        <v>1</v>
      </c>
      <c r="AH154" s="109">
        <v>0</v>
      </c>
      <c r="AI154" s="66">
        <v>0.4</v>
      </c>
      <c r="AJ154" s="66">
        <v>0.4</v>
      </c>
      <c r="AK154" s="39"/>
      <c r="AL154" s="39" t="s">
        <v>53</v>
      </c>
    </row>
    <row r="155" spans="1:38" x14ac:dyDescent="0.35">
      <c r="A155" s="39" t="s">
        <v>137</v>
      </c>
      <c r="B155" s="39">
        <v>104544280</v>
      </c>
      <c r="C155" s="39" t="str">
        <f>+MaestraLP3[[#This Row],[CÓDIGO]]&amp;MaestraLP3[[#Headers],[-]]&amp;MaestraLP3[[#This Row],[UMV]]</f>
        <v>104544280-C18</v>
      </c>
      <c r="D155" s="50" t="str">
        <f>+MaestraLP3[[#This Row],[CÓDIGO]]&amp;MaestraLP3[[#Headers],[FS00]]</f>
        <v>104544280FS00</v>
      </c>
      <c r="E155" s="39" t="s">
        <v>34</v>
      </c>
      <c r="F155" s="39" t="s">
        <v>35</v>
      </c>
      <c r="G155" s="39" t="s">
        <v>146</v>
      </c>
      <c r="H155" s="39" t="s">
        <v>154</v>
      </c>
      <c r="I155" s="39" t="s">
        <v>155</v>
      </c>
      <c r="J155" s="49" t="s">
        <v>156</v>
      </c>
      <c r="K155" s="50" t="s">
        <v>50</v>
      </c>
      <c r="L155" s="39" t="str">
        <f>VLOOKUP(MaestraLP3[[#This Row],[UMV]],VALIDACIONES!J:L,3,0)</f>
        <v>Caja 18 Unidades</v>
      </c>
      <c r="M155" s="39" t="s">
        <v>40</v>
      </c>
      <c r="N155" s="39" t="s">
        <v>78</v>
      </c>
      <c r="O155" s="64">
        <v>20358</v>
      </c>
      <c r="P155" s="39" t="s">
        <v>42</v>
      </c>
      <c r="Q155" s="64">
        <v>23400</v>
      </c>
      <c r="R155" s="66">
        <f>+IFERROR((MaestraLP3[[#This Row],[COSTO ]]/MaestraLP3[[#This Row],[COSTO SEP]]-1),0)</f>
        <v>0</v>
      </c>
      <c r="S155" s="65" t="s">
        <v>143</v>
      </c>
      <c r="T155" s="65" t="s">
        <v>143</v>
      </c>
      <c r="U155" s="64">
        <f>+VLOOKUP(MaestraLP3[[#This Row],[FS00]],'[1]BD MES'!$C:$N,12,0)</f>
        <v>20358</v>
      </c>
      <c r="V155" s="64">
        <v>20358</v>
      </c>
      <c r="W155" s="66">
        <f>+(MaestraLP3[[#This Row],[COSTO ]]-MaestraLP3[[#This Row],[COSTO OCT AL 25-09]])/MaestraLP3[[#This Row],[COSTO OCT AL 25-09]]</f>
        <v>0</v>
      </c>
      <c r="X155" s="67" t="str">
        <f>++IF(P155="HASTA AGOTAR STOCK","HASTA AGOTAR STOCK",IF(MaestraLP3[[#This Row],[PRECIO]]=0,"NO PARA LP",IF(MaestraLP3[[#This Row],[PRECIO SEP]]=0,"INCORPORACIÓN",IF(Z155=0,"MANTIENE",IF(Z155&lt;0,"BAJA",IF(Z155&gt;0,"ALZA",""))))))</f>
        <v>MANTIENE</v>
      </c>
      <c r="Y155" s="64">
        <v>23400</v>
      </c>
      <c r="Z155" s="41">
        <f>IF(Y155=0,"INDICAR PRECIO VTA",Y155-MaestraLP3[[#This Row],[PRECIO SEP]])</f>
        <v>0</v>
      </c>
      <c r="AA155" s="66">
        <f t="shared" si="2"/>
        <v>0.13</v>
      </c>
      <c r="AB155" s="68">
        <f>IFERROR(MaestraLP3[[#This Row],[PRECIO]]*MaestraLP3[[#This Row],[%MG UMV]],0)</f>
        <v>3042</v>
      </c>
      <c r="AC155" s="69">
        <v>2.88</v>
      </c>
      <c r="AD155" s="64">
        <f>+IFERROR(MaestraLP3[[#This Row],[MARGEN UNITARIO]]/MaestraLP3[[#This Row],[Peso Neto UMV (KG)]],0)</f>
        <v>1056.25</v>
      </c>
      <c r="AE155" s="39" t="s">
        <v>44</v>
      </c>
      <c r="AF155" s="39"/>
      <c r="AG155" s="39">
        <v>1</v>
      </c>
      <c r="AH155" s="109">
        <v>0</v>
      </c>
      <c r="AI155" s="66">
        <v>0.4</v>
      </c>
      <c r="AJ155" s="66">
        <v>0.4</v>
      </c>
      <c r="AK155" s="39" t="s">
        <v>53</v>
      </c>
      <c r="AL155" s="39" t="s">
        <v>53</v>
      </c>
    </row>
    <row r="156" spans="1:38" x14ac:dyDescent="0.35">
      <c r="A156" s="39" t="s">
        <v>137</v>
      </c>
      <c r="B156" s="39">
        <v>104543420</v>
      </c>
      <c r="C156" s="39" t="str">
        <f>+MaestraLP3[[#This Row],[CÓDIGO]]&amp;MaestraLP3[[#Headers],[-]]&amp;MaestraLP3[[#This Row],[UMV]]</f>
        <v>104543420-C06</v>
      </c>
      <c r="D156" s="50" t="str">
        <f>+MaestraLP3[[#This Row],[CÓDIGO]]&amp;MaestraLP3[[#Headers],[FS00]]</f>
        <v>104543420FS00</v>
      </c>
      <c r="E156" s="39" t="s">
        <v>34</v>
      </c>
      <c r="F156" s="39" t="s">
        <v>35</v>
      </c>
      <c r="G156" s="39" t="s">
        <v>146</v>
      </c>
      <c r="H156" s="39" t="s">
        <v>415</v>
      </c>
      <c r="I156" s="39" t="s">
        <v>4179</v>
      </c>
      <c r="J156" s="49" t="s">
        <v>57</v>
      </c>
      <c r="K156" s="50" t="s">
        <v>57</v>
      </c>
      <c r="L156" s="39" t="str">
        <f>VLOOKUP(MaestraLP3[[#This Row],[UMV]],VALIDACIONES!J:L,3,0)</f>
        <v>Caja 6 Unidades</v>
      </c>
      <c r="M156" s="39" t="s">
        <v>40</v>
      </c>
      <c r="N156" s="39" t="s">
        <v>41</v>
      </c>
      <c r="O156" s="64">
        <v>33191</v>
      </c>
      <c r="P156" s="39" t="s">
        <v>190</v>
      </c>
      <c r="Q156" s="64">
        <v>37000</v>
      </c>
      <c r="R156" s="66">
        <f>+IFERROR((MaestraLP3[[#This Row],[COSTO ]]/MaestraLP3[[#This Row],[COSTO SEP]]-1),0)</f>
        <v>0</v>
      </c>
      <c r="S156" s="65" t="s">
        <v>143</v>
      </c>
      <c r="T156" s="65" t="s">
        <v>143</v>
      </c>
      <c r="U156" s="64">
        <f>+VLOOKUP(MaestraLP3[[#This Row],[FS00]],'[1]BD MES'!$C:$N,12,0)</f>
        <v>33191</v>
      </c>
      <c r="V156" s="64">
        <v>33191</v>
      </c>
      <c r="W156" s="66">
        <f>+(MaestraLP3[[#This Row],[COSTO ]]-MaestraLP3[[#This Row],[COSTO OCT AL 25-09]])/MaestraLP3[[#This Row],[COSTO OCT AL 25-09]]</f>
        <v>0</v>
      </c>
      <c r="X156" s="67" t="str">
        <f>++IF(P156="HASTA AGOTAR STOCK","HASTA AGOTAR STOCK",IF(MaestraLP3[[#This Row],[PRECIO]]=0,"NO PARA LP",IF(MaestraLP3[[#This Row],[PRECIO SEP]]=0,"INCORPORACIÓN",IF(Z156=0,"MANTIENE",IF(Z156&lt;0,"BAJA",IF(Z156&gt;0,"ALZA",""))))))</f>
        <v>MANTIENE</v>
      </c>
      <c r="Y156" s="64">
        <v>37000</v>
      </c>
      <c r="Z156" s="41">
        <f>IF(Y156=0,"INDICAR PRECIO VTA",Y156-MaestraLP3[[#This Row],[PRECIO SEP]])</f>
        <v>0</v>
      </c>
      <c r="AA156" s="66">
        <f t="shared" si="2"/>
        <v>0.10294594594594594</v>
      </c>
      <c r="AB156" s="68">
        <f>IFERROR(MaestraLP3[[#This Row],[PRECIO]]*MaestraLP3[[#This Row],[%MG UMV]],0)</f>
        <v>3809</v>
      </c>
      <c r="AC156" s="69">
        <v>6</v>
      </c>
      <c r="AD156" s="64">
        <f>+IFERROR(MaestraLP3[[#This Row],[MARGEN UNITARIO]]/MaestraLP3[[#This Row],[Peso Neto UMV (KG)]],0)</f>
        <v>634.83333333333337</v>
      </c>
      <c r="AE156" s="39" t="s">
        <v>44</v>
      </c>
      <c r="AF156" s="39"/>
      <c r="AG156" s="39">
        <v>1</v>
      </c>
      <c r="AH156" s="109">
        <v>0</v>
      </c>
      <c r="AI156" s="66">
        <v>0.08</v>
      </c>
      <c r="AJ156" s="66">
        <v>9.9999999999999992E-2</v>
      </c>
      <c r="AK156" s="39" t="s">
        <v>53</v>
      </c>
      <c r="AL156" s="39" t="s">
        <v>53</v>
      </c>
    </row>
    <row r="157" spans="1:38" x14ac:dyDescent="0.35">
      <c r="A157" s="39" t="s">
        <v>137</v>
      </c>
      <c r="B157" s="39">
        <v>104530330</v>
      </c>
      <c r="C157" s="39" t="str">
        <f>+MaestraLP3[[#This Row],[CÓDIGO]]&amp;MaestraLP3[[#Headers],[-]]&amp;MaestraLP3[[#This Row],[UMV]]</f>
        <v>104530330-C06</v>
      </c>
      <c r="D157" s="50" t="str">
        <f>+MaestraLP3[[#This Row],[CÓDIGO]]&amp;MaestraLP3[[#Headers],[FS00]]</f>
        <v>104530330FS00</v>
      </c>
      <c r="E157" s="39" t="s">
        <v>34</v>
      </c>
      <c r="F157" s="39" t="s">
        <v>35</v>
      </c>
      <c r="G157" s="39" t="s">
        <v>146</v>
      </c>
      <c r="H157" s="39" t="s">
        <v>152</v>
      </c>
      <c r="I157" s="39" t="s">
        <v>153</v>
      </c>
      <c r="J157" s="49" t="s">
        <v>57</v>
      </c>
      <c r="K157" s="50" t="s">
        <v>50</v>
      </c>
      <c r="L157" s="39" t="str">
        <f>VLOOKUP(MaestraLP3[[#This Row],[UMV]],VALIDACIONES!J:L,3,0)</f>
        <v>Caja 6 Unidades</v>
      </c>
      <c r="M157" s="39" t="s">
        <v>40</v>
      </c>
      <c r="N157" s="39" t="s">
        <v>78</v>
      </c>
      <c r="O157" s="64">
        <v>25176</v>
      </c>
      <c r="P157" s="39" t="s">
        <v>42</v>
      </c>
      <c r="Q157" s="64">
        <v>30000</v>
      </c>
      <c r="R157" s="66">
        <f>+IFERROR((MaestraLP3[[#This Row],[COSTO ]]/MaestraLP3[[#This Row],[COSTO SEP]]-1),0)</f>
        <v>0</v>
      </c>
      <c r="S157" s="65" t="s">
        <v>143</v>
      </c>
      <c r="T157" s="65" t="s">
        <v>143</v>
      </c>
      <c r="U157" s="64">
        <f>+VLOOKUP(MaestraLP3[[#This Row],[FS00]],'[1]BD MES'!$C:$N,12,0)</f>
        <v>25176</v>
      </c>
      <c r="V157" s="64">
        <v>25176</v>
      </c>
      <c r="W157" s="66">
        <f>+(MaestraLP3[[#This Row],[COSTO ]]-MaestraLP3[[#This Row],[COSTO OCT AL 25-09]])/MaestraLP3[[#This Row],[COSTO OCT AL 25-09]]</f>
        <v>0</v>
      </c>
      <c r="X157" s="67" t="str">
        <f>++IF(P157="HASTA AGOTAR STOCK","HASTA AGOTAR STOCK",IF(MaestraLP3[[#This Row],[PRECIO]]=0,"NO PARA LP",IF(MaestraLP3[[#This Row],[PRECIO SEP]]=0,"INCORPORACIÓN",IF(Z157=0,"MANTIENE",IF(Z157&lt;0,"BAJA",IF(Z157&gt;0,"ALZA",""))))))</f>
        <v>MANTIENE</v>
      </c>
      <c r="Y157" s="64">
        <v>30000</v>
      </c>
      <c r="Z157" s="41">
        <f>IF(Y157=0,"INDICAR PRECIO VTA",Y157-MaestraLP3[[#This Row],[PRECIO SEP]])</f>
        <v>0</v>
      </c>
      <c r="AA157" s="66">
        <f t="shared" si="2"/>
        <v>0.1608</v>
      </c>
      <c r="AB157" s="68">
        <f>IFERROR(MaestraLP3[[#This Row],[PRECIO]]*MaestraLP3[[#This Row],[%MG UMV]],0)</f>
        <v>4824</v>
      </c>
      <c r="AC157" s="69">
        <v>6</v>
      </c>
      <c r="AD157" s="64">
        <f>+IFERROR(MaestraLP3[[#This Row],[MARGEN UNITARIO]]/MaestraLP3[[#This Row],[Peso Neto UMV (KG)]],0)</f>
        <v>804</v>
      </c>
      <c r="AE157" s="39" t="s">
        <v>44</v>
      </c>
      <c r="AF157" s="39"/>
      <c r="AG157" s="39">
        <v>1</v>
      </c>
      <c r="AH157" s="109">
        <v>0</v>
      </c>
      <c r="AI157" s="66">
        <v>0.4</v>
      </c>
      <c r="AJ157" s="66">
        <v>0.4</v>
      </c>
      <c r="AK157" s="39"/>
      <c r="AL157" s="39" t="s">
        <v>53</v>
      </c>
    </row>
    <row r="158" spans="1:38" x14ac:dyDescent="0.35">
      <c r="A158" s="39" t="s">
        <v>137</v>
      </c>
      <c r="B158" s="39">
        <v>104516860</v>
      </c>
      <c r="C158" s="39" t="str">
        <f>+MaestraLP3[[#This Row],[CÓDIGO]]&amp;MaestraLP3[[#Headers],[-]]&amp;MaestraLP3[[#This Row],[UMV]]</f>
        <v>104516860-C24</v>
      </c>
      <c r="D158" s="50" t="str">
        <f>+MaestraLP3[[#This Row],[CÓDIGO]]&amp;MaestraLP3[[#Headers],[FS00]]</f>
        <v>104516860FS00</v>
      </c>
      <c r="E158" s="39" t="s">
        <v>34</v>
      </c>
      <c r="F158" s="39" t="s">
        <v>97</v>
      </c>
      <c r="G158" s="39" t="s">
        <v>157</v>
      </c>
      <c r="H158" s="39" t="s">
        <v>158</v>
      </c>
      <c r="I158" s="39" t="s">
        <v>159</v>
      </c>
      <c r="J158" s="49" t="s">
        <v>160</v>
      </c>
      <c r="K158" s="50" t="s">
        <v>50</v>
      </c>
      <c r="L158" s="39" t="str">
        <f>VLOOKUP(MaestraLP3[[#This Row],[UMV]],VALIDACIONES!J:L,3,0)</f>
        <v>Caja 24 Unidades</v>
      </c>
      <c r="M158" s="39" t="s">
        <v>51</v>
      </c>
      <c r="N158" s="39" t="s">
        <v>78</v>
      </c>
      <c r="O158" s="64">
        <v>28545.840000000004</v>
      </c>
      <c r="P158" s="39" t="s">
        <v>42</v>
      </c>
      <c r="Q158" s="64">
        <v>20000</v>
      </c>
      <c r="R158" s="66">
        <f>+IFERROR((MaestraLP3[[#This Row],[COSTO ]]/MaestraLP3[[#This Row],[COSTO SEP]]-1),0)</f>
        <v>0</v>
      </c>
      <c r="S158" s="65" t="s">
        <v>143</v>
      </c>
      <c r="T158" s="65" t="s">
        <v>143</v>
      </c>
      <c r="U158" s="64">
        <f>+VLOOKUP(MaestraLP3[[#This Row],[FS00]],'[1]BD MES'!$C:$N,12,0)</f>
        <v>28545.840000000004</v>
      </c>
      <c r="V158" s="64">
        <v>28545.840000000004</v>
      </c>
      <c r="W158" s="66">
        <f>+(MaestraLP3[[#This Row],[COSTO ]]-MaestraLP3[[#This Row],[COSTO OCT AL 25-09]])/MaestraLP3[[#This Row],[COSTO OCT AL 25-09]]</f>
        <v>0</v>
      </c>
      <c r="X158" s="67" t="str">
        <f>++IF(P158="HASTA AGOTAR STOCK","HASTA AGOTAR STOCK",IF(MaestraLP3[[#This Row],[PRECIO]]=0,"NO PARA LP",IF(MaestraLP3[[#This Row],[PRECIO SEP]]=0,"INCORPORACIÓN",IF(Z158=0,"MANTIENE",IF(Z158&lt;0,"BAJA",IF(Z158&gt;0,"ALZA",""))))))</f>
        <v>BAJA</v>
      </c>
      <c r="Y158" s="64">
        <v>5000</v>
      </c>
      <c r="Z158" s="41">
        <f>IF(Y158=0,"INDICAR PRECIO VTA",Y158-MaestraLP3[[#This Row],[PRECIO SEP]])</f>
        <v>-15000</v>
      </c>
      <c r="AA158" s="66">
        <f t="shared" si="2"/>
        <v>-4.7091680000000009</v>
      </c>
      <c r="AB158" s="68">
        <f>IFERROR(MaestraLP3[[#This Row],[PRECIO]]*MaestraLP3[[#This Row],[%MG UMV]],0)</f>
        <v>-23545.840000000004</v>
      </c>
      <c r="AC158" s="69">
        <v>12.12</v>
      </c>
      <c r="AD158" s="64">
        <f>+IFERROR(MaestraLP3[[#This Row],[MARGEN UNITARIO]]/MaestraLP3[[#This Row],[Peso Neto UMV (KG)]],0)</f>
        <v>-1942.7260726072611</v>
      </c>
      <c r="AE158" s="39" t="s">
        <v>44</v>
      </c>
      <c r="AF158" s="39"/>
      <c r="AG158" s="39">
        <v>1</v>
      </c>
      <c r="AH158" s="109">
        <v>0</v>
      </c>
      <c r="AI158" s="66">
        <v>0.4</v>
      </c>
      <c r="AJ158" s="66">
        <v>0.4</v>
      </c>
      <c r="AK158" s="39"/>
      <c r="AL158" s="39" t="s">
        <v>53</v>
      </c>
    </row>
    <row r="159" spans="1:38" x14ac:dyDescent="0.35">
      <c r="A159" s="39" t="s">
        <v>137</v>
      </c>
      <c r="B159" s="39">
        <v>104530060</v>
      </c>
      <c r="C159" s="39" t="str">
        <f>+MaestraLP3[[#This Row],[CÓDIGO]]&amp;MaestraLP3[[#Headers],[-]]&amp;MaestraLP3[[#This Row],[UMV]]</f>
        <v>104530060-C12</v>
      </c>
      <c r="D159" s="50" t="str">
        <f>+MaestraLP3[[#This Row],[CÓDIGO]]&amp;MaestraLP3[[#Headers],[FS00]]</f>
        <v>104530060FS00</v>
      </c>
      <c r="E159" s="39" t="s">
        <v>34</v>
      </c>
      <c r="F159" s="39" t="s">
        <v>97</v>
      </c>
      <c r="G159" s="39" t="s">
        <v>157</v>
      </c>
      <c r="H159" s="39" t="s">
        <v>445</v>
      </c>
      <c r="I159" s="39" t="s">
        <v>462</v>
      </c>
      <c r="J159" s="49" t="s">
        <v>49</v>
      </c>
      <c r="K159" s="50" t="s">
        <v>50</v>
      </c>
      <c r="L159" s="39" t="str">
        <f>VLOOKUP(MaestraLP3[[#This Row],[UMV]],VALIDACIONES!J:L,3,0)</f>
        <v>Caja 12 Unidades</v>
      </c>
      <c r="M159" s="39" t="s">
        <v>51</v>
      </c>
      <c r="N159" s="39" t="s">
        <v>78</v>
      </c>
      <c r="O159" s="64">
        <v>6168</v>
      </c>
      <c r="P159" s="39" t="s">
        <v>42</v>
      </c>
      <c r="Q159" s="64">
        <v>11090</v>
      </c>
      <c r="R159" s="66">
        <f>+IFERROR((MaestraLP3[[#This Row],[COSTO ]]/MaestraLP3[[#This Row],[COSTO SEP]]-1),0)</f>
        <v>0</v>
      </c>
      <c r="S159" s="65" t="s">
        <v>143</v>
      </c>
      <c r="T159" s="65" t="s">
        <v>143</v>
      </c>
      <c r="U159" s="64">
        <f>+VLOOKUP(MaestraLP3[[#This Row],[FS00]],'[1]BD MES'!$C:$N,12,0)</f>
        <v>6168</v>
      </c>
      <c r="V159" s="64">
        <v>6168</v>
      </c>
      <c r="W159" s="66">
        <f>+(MaestraLP3[[#This Row],[COSTO ]]-MaestraLP3[[#This Row],[COSTO OCT AL 25-09]])/MaestraLP3[[#This Row],[COSTO OCT AL 25-09]]</f>
        <v>0</v>
      </c>
      <c r="X159" s="67" t="str">
        <f>++IF(P159="HASTA AGOTAR STOCK","HASTA AGOTAR STOCK",IF(MaestraLP3[[#This Row],[PRECIO]]=0,"NO PARA LP",IF(MaestraLP3[[#This Row],[PRECIO SEP]]=0,"INCORPORACIÓN",IF(Z159=0,"MANTIENE",IF(Z159&lt;0,"BAJA",IF(Z159&gt;0,"ALZA",""))))))</f>
        <v>BAJA</v>
      </c>
      <c r="Y159" s="64">
        <v>5000</v>
      </c>
      <c r="Z159" s="41">
        <f>IF(Y159=0,"INDICAR PRECIO VTA",Y159-MaestraLP3[[#This Row],[PRECIO SEP]])</f>
        <v>-6090</v>
      </c>
      <c r="AA159" s="66">
        <f t="shared" si="2"/>
        <v>-0.2336</v>
      </c>
      <c r="AB159" s="68">
        <f>IFERROR(MaestraLP3[[#This Row],[PRECIO]]*MaestraLP3[[#This Row],[%MG UMV]],0)</f>
        <v>-1168</v>
      </c>
      <c r="AC159" s="69">
        <v>12</v>
      </c>
      <c r="AD159" s="64">
        <f>+IFERROR(MaestraLP3[[#This Row],[MARGEN UNITARIO]]/MaestraLP3[[#This Row],[Peso Neto UMV (KG)]],0)</f>
        <v>-97.333333333333329</v>
      </c>
      <c r="AE159" s="39" t="s">
        <v>44</v>
      </c>
      <c r="AF159" s="39"/>
      <c r="AG159" s="39">
        <v>1</v>
      </c>
      <c r="AH159" s="109">
        <v>0</v>
      </c>
      <c r="AI159" s="66">
        <v>0.03</v>
      </c>
      <c r="AJ159" s="66">
        <v>6.9999999999999993E-2</v>
      </c>
      <c r="AK159" s="39"/>
      <c r="AL159" s="39" t="s">
        <v>53</v>
      </c>
    </row>
    <row r="160" spans="1:38" x14ac:dyDescent="0.35">
      <c r="A160" s="39" t="s">
        <v>137</v>
      </c>
      <c r="B160" s="39">
        <v>104539860</v>
      </c>
      <c r="C160" s="39" t="str">
        <f>+MaestraLP3[[#This Row],[CÓDIGO]]&amp;MaestraLP3[[#Headers],[-]]&amp;MaestraLP3[[#This Row],[UMV]]</f>
        <v>104539860-Z35</v>
      </c>
      <c r="D160" s="50" t="str">
        <f>+MaestraLP3[[#This Row],[CÓDIGO]]&amp;MaestraLP3[[#Headers],[FS00]]</f>
        <v>104539860FS00</v>
      </c>
      <c r="E160" s="39" t="s">
        <v>34</v>
      </c>
      <c r="F160" s="39" t="s">
        <v>35</v>
      </c>
      <c r="G160" s="39" t="s">
        <v>36</v>
      </c>
      <c r="H160" s="39" t="s">
        <v>37</v>
      </c>
      <c r="I160" s="39" t="s">
        <v>529</v>
      </c>
      <c r="J160" s="49" t="s">
        <v>530</v>
      </c>
      <c r="K160" s="50" t="s">
        <v>50</v>
      </c>
      <c r="L160" s="39" t="str">
        <f>VLOOKUP(MaestraLP3[[#This Row],[UMV]],VALIDACIONES!J:L,3,0)</f>
        <v>Caja 135 Unidades</v>
      </c>
      <c r="M160" s="39" t="s">
        <v>40</v>
      </c>
      <c r="N160" s="39" t="s">
        <v>41</v>
      </c>
      <c r="O160" s="64">
        <v>15525</v>
      </c>
      <c r="P160" s="39" t="s">
        <v>42</v>
      </c>
      <c r="Q160" s="64">
        <v>20900</v>
      </c>
      <c r="R160" s="66">
        <f>+IFERROR((MaestraLP3[[#This Row],[COSTO ]]/MaestraLP3[[#This Row],[COSTO SEP]]-1),0)</f>
        <v>0</v>
      </c>
      <c r="S160" s="65" t="s">
        <v>493</v>
      </c>
      <c r="T160" s="65" t="s">
        <v>143</v>
      </c>
      <c r="U160" s="64">
        <f>+VLOOKUP(MaestraLP3[[#This Row],[FS00]],'[1]BD MES'!$C:$N,12,0)</f>
        <v>15525</v>
      </c>
      <c r="V160" s="64">
        <v>15525</v>
      </c>
      <c r="W160" s="66">
        <f>+(MaestraLP3[[#This Row],[COSTO ]]-MaestraLP3[[#This Row],[COSTO OCT AL 25-09]])/MaestraLP3[[#This Row],[COSTO OCT AL 25-09]]</f>
        <v>0</v>
      </c>
      <c r="X160" s="67" t="str">
        <f>++IF(P160="HASTA AGOTAR STOCK","HASTA AGOTAR STOCK",IF(MaestraLP3[[#This Row],[PRECIO]]=0,"NO PARA LP",IF(MaestraLP3[[#This Row],[PRECIO SEP]]=0,"INCORPORACIÓN",IF(Z160=0,"MANTIENE",IF(Z160&lt;0,"BAJA",IF(Z160&gt;0,"ALZA",""))))))</f>
        <v>MANTIENE</v>
      </c>
      <c r="Y160" s="64">
        <v>20900</v>
      </c>
      <c r="Z160" s="41">
        <f>IF(Y160=0,"INDICAR PRECIO VTA",Y160-MaestraLP3[[#This Row],[PRECIO SEP]])</f>
        <v>0</v>
      </c>
      <c r="AA160" s="66">
        <f t="shared" si="2"/>
        <v>0.25717703349282295</v>
      </c>
      <c r="AB160" s="68">
        <f>IFERROR(MaestraLP3[[#This Row],[PRECIO]]*MaestraLP3[[#This Row],[%MG UMV]],0)</f>
        <v>5375</v>
      </c>
      <c r="AC160" s="69">
        <v>5.4</v>
      </c>
      <c r="AD160" s="64">
        <f>+IFERROR(MaestraLP3[[#This Row],[MARGEN UNITARIO]]/MaestraLP3[[#This Row],[Peso Neto UMV (KG)]],0)</f>
        <v>995.37037037037032</v>
      </c>
      <c r="AE160" s="39" t="s">
        <v>44</v>
      </c>
      <c r="AF160" s="39"/>
      <c r="AG160" s="39">
        <v>1</v>
      </c>
      <c r="AH160" s="109">
        <v>0</v>
      </c>
      <c r="AI160" s="66">
        <v>0.03</v>
      </c>
      <c r="AJ160" s="66">
        <v>4.9999999999999996E-2</v>
      </c>
      <c r="AK160" s="39"/>
      <c r="AL160" s="39" t="s">
        <v>53</v>
      </c>
    </row>
    <row r="161" spans="1:38" x14ac:dyDescent="0.35">
      <c r="A161" s="39" t="s">
        <v>137</v>
      </c>
      <c r="B161" s="39">
        <v>104534600</v>
      </c>
      <c r="C161" s="39" t="str">
        <f>+MaestraLP3[[#This Row],[CÓDIGO]]&amp;MaestraLP3[[#Headers],[-]]&amp;MaestraLP3[[#This Row],[UMV]]</f>
        <v>104534600-Z20</v>
      </c>
      <c r="D161" s="50" t="str">
        <f>+MaestraLP3[[#This Row],[CÓDIGO]]&amp;MaestraLP3[[#Headers],[FS00]]</f>
        <v>104534600FS00</v>
      </c>
      <c r="E161" s="39" t="s">
        <v>34</v>
      </c>
      <c r="F161" s="39" t="s">
        <v>35</v>
      </c>
      <c r="G161" s="39" t="s">
        <v>36</v>
      </c>
      <c r="H161" s="39" t="s">
        <v>37</v>
      </c>
      <c r="I161" s="39" t="s">
        <v>3099</v>
      </c>
      <c r="J161" s="49" t="s">
        <v>511</v>
      </c>
      <c r="K161" s="50" t="s">
        <v>50</v>
      </c>
      <c r="L161" s="39" t="str">
        <f>VLOOKUP(MaestraLP3[[#This Row],[UMV]],VALIDACIONES!J:L,3,0)</f>
        <v>Caja 120 Unidades</v>
      </c>
      <c r="M161" s="39" t="s">
        <v>40</v>
      </c>
      <c r="N161" s="39" t="s">
        <v>41</v>
      </c>
      <c r="O161" s="64">
        <v>12360</v>
      </c>
      <c r="P161" s="39" t="s">
        <v>4413</v>
      </c>
      <c r="Q161" s="65">
        <v>0</v>
      </c>
      <c r="R161" s="66">
        <f>+IFERROR((MaestraLP3[[#This Row],[COSTO ]]/MaestraLP3[[#This Row],[COSTO SEP]]-1),0)</f>
        <v>0</v>
      </c>
      <c r="S161" s="65" t="s">
        <v>143</v>
      </c>
      <c r="T161" s="65" t="s">
        <v>143</v>
      </c>
      <c r="U161" s="64">
        <f>+VLOOKUP(MaestraLP3[[#This Row],[FS00]],'[1]BD MES'!$C:$N,12,0)</f>
        <v>12360</v>
      </c>
      <c r="V161" s="64">
        <v>12360</v>
      </c>
      <c r="W161" s="66">
        <f>+(MaestraLP3[[#This Row],[COSTO ]]-MaestraLP3[[#This Row],[COSTO OCT AL 25-09]])/MaestraLP3[[#This Row],[COSTO OCT AL 25-09]]</f>
        <v>0</v>
      </c>
      <c r="X161" s="67" t="str">
        <f>++IF(P161="HASTA AGOTAR STOCK","HASTA AGOTAR STOCK",IF(MaestraLP3[[#This Row],[PRECIO]]=0,"NO PARA LP",IF(MaestraLP3[[#This Row],[PRECIO SEP]]=0,"INCORPORACIÓN",IF(Z161=0,"MANTIENE",IF(Z161&lt;0,"BAJA",IF(Z161&gt;0,"ALZA",""))))))</f>
        <v>NO PARA LP</v>
      </c>
      <c r="Y161" s="64">
        <v>0</v>
      </c>
      <c r="Z161" s="41" t="str">
        <f>IF(Y161=0,"INDICAR PRECIO VTA",Y161-MaestraLP3[[#This Row],[PRECIO SEP]])</f>
        <v>INDICAR PRECIO VTA</v>
      </c>
      <c r="AA161" s="66" t="str">
        <f t="shared" si="2"/>
        <v>-</v>
      </c>
      <c r="AB161" s="68">
        <f>IFERROR(MaestraLP3[[#This Row],[PRECIO]]*MaestraLP3[[#This Row],[%MG UMV]],0)</f>
        <v>0</v>
      </c>
      <c r="AC161" s="69">
        <v>4.8</v>
      </c>
      <c r="AD161" s="64">
        <f>+IFERROR(MaestraLP3[[#This Row],[MARGEN UNITARIO]]/MaestraLP3[[#This Row],[Peso Neto UMV (KG)]],0)</f>
        <v>0</v>
      </c>
      <c r="AE161" s="39" t="s">
        <v>44</v>
      </c>
      <c r="AF161" s="39"/>
      <c r="AG161" s="39">
        <v>1</v>
      </c>
      <c r="AH161" s="109">
        <v>0</v>
      </c>
      <c r="AI161" s="66">
        <v>0</v>
      </c>
      <c r="AJ161" s="66">
        <v>0</v>
      </c>
      <c r="AK161" s="39"/>
      <c r="AL161" s="39" t="s">
        <v>53</v>
      </c>
    </row>
    <row r="162" spans="1:38" x14ac:dyDescent="0.35">
      <c r="A162" s="39" t="s">
        <v>137</v>
      </c>
      <c r="B162" s="39">
        <v>104539870</v>
      </c>
      <c r="C162" s="39" t="str">
        <f>+MaestraLP3[[#This Row],[CÓDIGO]]&amp;MaestraLP3[[#Headers],[-]]&amp;MaestraLP3[[#This Row],[UMV]]</f>
        <v>104539870-C45</v>
      </c>
      <c r="D162" s="50" t="str">
        <f>+MaestraLP3[[#This Row],[CÓDIGO]]&amp;MaestraLP3[[#Headers],[FS00]]</f>
        <v>104539870FS00</v>
      </c>
      <c r="E162" s="39" t="s">
        <v>34</v>
      </c>
      <c r="F162" s="39" t="s">
        <v>35</v>
      </c>
      <c r="G162" s="39" t="s">
        <v>36</v>
      </c>
      <c r="H162" s="39" t="s">
        <v>464</v>
      </c>
      <c r="I162" s="39" t="s">
        <v>516</v>
      </c>
      <c r="J162" s="49" t="s">
        <v>517</v>
      </c>
      <c r="K162" s="50" t="s">
        <v>50</v>
      </c>
      <c r="L162" s="39" t="str">
        <f>VLOOKUP(MaestraLP3[[#This Row],[UMV]],VALIDACIONES!J:L,3,0)</f>
        <v>Caja 45 Unidades</v>
      </c>
      <c r="M162" s="39" t="s">
        <v>40</v>
      </c>
      <c r="N162" s="39" t="s">
        <v>41</v>
      </c>
      <c r="O162" s="64">
        <v>25245</v>
      </c>
      <c r="P162" s="39" t="s">
        <v>42</v>
      </c>
      <c r="Q162" s="64">
        <v>28900</v>
      </c>
      <c r="R162" s="66">
        <f>+IFERROR((MaestraLP3[[#This Row],[COSTO ]]/MaestraLP3[[#This Row],[COSTO SEP]]-1),0)</f>
        <v>0</v>
      </c>
      <c r="S162" s="65" t="s">
        <v>143</v>
      </c>
      <c r="T162" s="65" t="s">
        <v>143</v>
      </c>
      <c r="U162" s="64">
        <f>+VLOOKUP(MaestraLP3[[#This Row],[FS00]],'[1]BD MES'!$C:$N,12,0)</f>
        <v>25245</v>
      </c>
      <c r="V162" s="64">
        <v>25245</v>
      </c>
      <c r="W162" s="66">
        <f>+(MaestraLP3[[#This Row],[COSTO ]]-MaestraLP3[[#This Row],[COSTO OCT AL 25-09]])/MaestraLP3[[#This Row],[COSTO OCT AL 25-09]]</f>
        <v>0</v>
      </c>
      <c r="X162" s="67" t="str">
        <f>++IF(P162="HASTA AGOTAR STOCK","HASTA AGOTAR STOCK",IF(MaestraLP3[[#This Row],[PRECIO]]=0,"NO PARA LP",IF(MaestraLP3[[#This Row],[PRECIO SEP]]=0,"INCORPORACIÓN",IF(Z162=0,"MANTIENE",IF(Z162&lt;0,"BAJA",IF(Z162&gt;0,"ALZA",""))))))</f>
        <v>MANTIENE</v>
      </c>
      <c r="Y162" s="64">
        <v>28900</v>
      </c>
      <c r="Z162" s="41">
        <f>IF(Y162=0,"INDICAR PRECIO VTA",Y162-MaestraLP3[[#This Row],[PRECIO SEP]])</f>
        <v>0</v>
      </c>
      <c r="AA162" s="66">
        <f t="shared" si="2"/>
        <v>0.12647058823529411</v>
      </c>
      <c r="AB162" s="68">
        <f>IFERROR(MaestraLP3[[#This Row],[PRECIO]]*MaestraLP3[[#This Row],[%MG UMV]],0)</f>
        <v>3655</v>
      </c>
      <c r="AC162" s="69">
        <v>3.6</v>
      </c>
      <c r="AD162" s="64">
        <f>+IFERROR(MaestraLP3[[#This Row],[MARGEN UNITARIO]]/MaestraLP3[[#This Row],[Peso Neto UMV (KG)]],0)</f>
        <v>1015.2777777777777</v>
      </c>
      <c r="AE162" s="39" t="s">
        <v>44</v>
      </c>
      <c r="AF162" s="39"/>
      <c r="AG162" s="39">
        <v>1</v>
      </c>
      <c r="AH162" s="109">
        <v>0</v>
      </c>
      <c r="AI162" s="66">
        <v>0.12</v>
      </c>
      <c r="AJ162" s="66">
        <v>0.2</v>
      </c>
      <c r="AK162" s="39" t="s">
        <v>53</v>
      </c>
      <c r="AL162" s="39" t="s">
        <v>53</v>
      </c>
    </row>
    <row r="163" spans="1:38" x14ac:dyDescent="0.35">
      <c r="A163" s="39" t="s">
        <v>137</v>
      </c>
      <c r="B163" s="39">
        <v>104538310</v>
      </c>
      <c r="C163" s="39" t="str">
        <f>+MaestraLP3[[#This Row],[CÓDIGO]]&amp;MaestraLP3[[#Headers],[-]]&amp;MaestraLP3[[#This Row],[UMV]]</f>
        <v>104538310-C50</v>
      </c>
      <c r="D163" s="50" t="str">
        <f>+MaestraLP3[[#This Row],[CÓDIGO]]&amp;MaestraLP3[[#Headers],[FS00]]</f>
        <v>104538310FS00</v>
      </c>
      <c r="E163" s="39" t="s">
        <v>34</v>
      </c>
      <c r="F163" s="39" t="s">
        <v>35</v>
      </c>
      <c r="G163" s="39" t="s">
        <v>36</v>
      </c>
      <c r="H163" s="39" t="s">
        <v>164</v>
      </c>
      <c r="I163" s="39" t="s">
        <v>165</v>
      </c>
      <c r="J163" s="49" t="s">
        <v>166</v>
      </c>
      <c r="K163" s="50" t="s">
        <v>50</v>
      </c>
      <c r="L163" s="39" t="str">
        <f>VLOOKUP(MaestraLP3[[#This Row],[UMV]],VALIDACIONES!J:L,3,0)</f>
        <v>Caja 50 Unidades</v>
      </c>
      <c r="M163" s="39" t="s">
        <v>40</v>
      </c>
      <c r="N163" s="39" t="s">
        <v>41</v>
      </c>
      <c r="O163" s="64">
        <v>17200</v>
      </c>
      <c r="P163" s="39" t="s">
        <v>42</v>
      </c>
      <c r="Q163" s="64">
        <v>17200</v>
      </c>
      <c r="R163" s="66">
        <f>+IFERROR((MaestraLP3[[#This Row],[COSTO ]]/MaestraLP3[[#This Row],[COSTO SEP]]-1),0)</f>
        <v>0</v>
      </c>
      <c r="S163" s="65" t="s">
        <v>143</v>
      </c>
      <c r="T163" s="65" t="s">
        <v>143</v>
      </c>
      <c r="U163" s="64">
        <f>+VLOOKUP(MaestraLP3[[#This Row],[FS00]],'[1]BD MES'!$C:$N,12,0)</f>
        <v>17200</v>
      </c>
      <c r="V163" s="64">
        <v>17200</v>
      </c>
      <c r="W163" s="66">
        <f>+(MaestraLP3[[#This Row],[COSTO ]]-MaestraLP3[[#This Row],[COSTO OCT AL 25-09]])/MaestraLP3[[#This Row],[COSTO OCT AL 25-09]]</f>
        <v>0</v>
      </c>
      <c r="X163" s="67" t="str">
        <f>++IF(P163="HASTA AGOTAR STOCK","HASTA AGOTAR STOCK",IF(MaestraLP3[[#This Row],[PRECIO]]=0,"NO PARA LP",IF(MaestraLP3[[#This Row],[PRECIO SEP]]=0,"INCORPORACIÓN",IF(Z163=0,"MANTIENE",IF(Z163&lt;0,"BAJA",IF(Z163&gt;0,"ALZA",""))))))</f>
        <v>MANTIENE</v>
      </c>
      <c r="Y163" s="64">
        <v>17200</v>
      </c>
      <c r="Z163" s="41">
        <f>IF(Y163=0,"INDICAR PRECIO VTA",Y163-MaestraLP3[[#This Row],[PRECIO SEP]])</f>
        <v>0</v>
      </c>
      <c r="AA163" s="66">
        <f t="shared" si="2"/>
        <v>0</v>
      </c>
      <c r="AB163" s="68">
        <f>IFERROR(MaestraLP3[[#This Row],[PRECIO]]*MaestraLP3[[#This Row],[%MG UMV]],0)</f>
        <v>0</v>
      </c>
      <c r="AC163" s="69">
        <v>7</v>
      </c>
      <c r="AD163" s="64">
        <f>+IFERROR(MaestraLP3[[#This Row],[MARGEN UNITARIO]]/MaestraLP3[[#This Row],[Peso Neto UMV (KG)]],0)</f>
        <v>0</v>
      </c>
      <c r="AE163" s="39" t="s">
        <v>44</v>
      </c>
      <c r="AF163" s="39"/>
      <c r="AG163" s="39">
        <v>1</v>
      </c>
      <c r="AH163" s="109">
        <v>0</v>
      </c>
      <c r="AI163" s="66">
        <v>0.2</v>
      </c>
      <c r="AJ163" s="66">
        <v>0.2</v>
      </c>
      <c r="AK163" s="39"/>
      <c r="AL163" s="39" t="s">
        <v>53</v>
      </c>
    </row>
    <row r="164" spans="1:38" x14ac:dyDescent="0.35">
      <c r="A164" s="39" t="s">
        <v>137</v>
      </c>
      <c r="B164" s="39">
        <v>104538210</v>
      </c>
      <c r="C164" s="39" t="str">
        <f>+MaestraLP3[[#This Row],[CÓDIGO]]&amp;MaestraLP3[[#Headers],[-]]&amp;MaestraLP3[[#This Row],[UMV]]</f>
        <v>104538210-Z30</v>
      </c>
      <c r="D164" s="50" t="str">
        <f>+MaestraLP3[[#This Row],[CÓDIGO]]&amp;MaestraLP3[[#Headers],[FS00]]</f>
        <v>104538210FS00</v>
      </c>
      <c r="E164" s="39" t="s">
        <v>34</v>
      </c>
      <c r="F164" s="39" t="s">
        <v>35</v>
      </c>
      <c r="G164" s="39" t="s">
        <v>36</v>
      </c>
      <c r="H164" s="39" t="s">
        <v>164</v>
      </c>
      <c r="I164" s="39" t="s">
        <v>167</v>
      </c>
      <c r="J164" s="49" t="s">
        <v>168</v>
      </c>
      <c r="K164" s="50" t="s">
        <v>50</v>
      </c>
      <c r="L164" s="39" t="str">
        <f>VLOOKUP(MaestraLP3[[#This Row],[UMV]],VALIDACIONES!J:L,3,0)</f>
        <v>Caja 130 Unidades</v>
      </c>
      <c r="M164" s="39" t="s">
        <v>40</v>
      </c>
      <c r="N164" s="39" t="s">
        <v>41</v>
      </c>
      <c r="O164" s="64">
        <v>9100</v>
      </c>
      <c r="P164" s="39" t="s">
        <v>42</v>
      </c>
      <c r="Q164" s="64">
        <v>9100</v>
      </c>
      <c r="R164" s="66">
        <f>+IFERROR((MaestraLP3[[#This Row],[COSTO ]]/MaestraLP3[[#This Row],[COSTO SEP]]-1),0)</f>
        <v>0</v>
      </c>
      <c r="S164" s="65" t="s">
        <v>143</v>
      </c>
      <c r="T164" s="65" t="s">
        <v>143</v>
      </c>
      <c r="U164" s="64">
        <f>+VLOOKUP(MaestraLP3[[#This Row],[FS00]],'[1]BD MES'!$C:$N,12,0)</f>
        <v>9100</v>
      </c>
      <c r="V164" s="64" t="e">
        <v>#N/A</v>
      </c>
      <c r="W164" s="66" t="e">
        <f>+(MaestraLP3[[#This Row],[COSTO ]]-MaestraLP3[[#This Row],[COSTO OCT AL 25-09]])/MaestraLP3[[#This Row],[COSTO OCT AL 25-09]]</f>
        <v>#N/A</v>
      </c>
      <c r="X164" s="67" t="str">
        <f>++IF(P164="HASTA AGOTAR STOCK","HASTA AGOTAR STOCK",IF(MaestraLP3[[#This Row],[PRECIO]]=0,"NO PARA LP",IF(MaestraLP3[[#This Row],[PRECIO SEP]]=0,"INCORPORACIÓN",IF(Z164=0,"MANTIENE",IF(Z164&lt;0,"BAJA",IF(Z164&gt;0,"ALZA",""))))))</f>
        <v>NO PARA LP</v>
      </c>
      <c r="Y164" s="64"/>
      <c r="Z164" s="41" t="str">
        <f>IF(Y164=0,"INDICAR PRECIO VTA",Y164-MaestraLP3[[#This Row],[PRECIO SEP]])</f>
        <v>INDICAR PRECIO VTA</v>
      </c>
      <c r="AA164" s="66" t="str">
        <f t="shared" si="2"/>
        <v>-</v>
      </c>
      <c r="AB164" s="68">
        <f>IFERROR(MaestraLP3[[#This Row],[PRECIO]]*MaestraLP3[[#This Row],[%MG UMV]],0)</f>
        <v>0</v>
      </c>
      <c r="AC164" s="69">
        <v>2.21</v>
      </c>
      <c r="AD164" s="64">
        <f>+IFERROR(MaestraLP3[[#This Row],[MARGEN UNITARIO]]/MaestraLP3[[#This Row],[Peso Neto UMV (KG)]],0)</f>
        <v>0</v>
      </c>
      <c r="AE164" s="39" t="s">
        <v>44</v>
      </c>
      <c r="AF164" s="39"/>
      <c r="AG164" s="39">
        <v>1</v>
      </c>
      <c r="AH164" s="109"/>
      <c r="AI164" s="66"/>
      <c r="AJ164" s="66"/>
      <c r="AK164" s="39"/>
      <c r="AL164" s="39" t="s">
        <v>53</v>
      </c>
    </row>
    <row r="165" spans="1:38" x14ac:dyDescent="0.35">
      <c r="A165" s="39" t="s">
        <v>137</v>
      </c>
      <c r="B165" s="39">
        <v>150001828</v>
      </c>
      <c r="C165" s="39" t="str">
        <f>+MaestraLP3[[#This Row],[CÓDIGO]]&amp;MaestraLP3[[#Headers],[-]]&amp;MaestraLP3[[#This Row],[UMV]]</f>
        <v>150001828-UN</v>
      </c>
      <c r="D165" s="50" t="str">
        <f>+MaestraLP3[[#This Row],[CÓDIGO]]&amp;MaestraLP3[[#Headers],[FS00]]</f>
        <v>150001828FS00</v>
      </c>
      <c r="E165" s="39" t="s">
        <v>34</v>
      </c>
      <c r="F165" s="39" t="s">
        <v>97</v>
      </c>
      <c r="G165" s="71" t="s">
        <v>179</v>
      </c>
      <c r="H165" s="71" t="s">
        <v>180</v>
      </c>
      <c r="I165" s="71" t="s">
        <v>181</v>
      </c>
      <c r="J165" s="49" t="s">
        <v>50</v>
      </c>
      <c r="K165" s="50" t="s">
        <v>50</v>
      </c>
      <c r="L165" s="39" t="str">
        <f>VLOOKUP(MaestraLP3[[#This Row],[UMV]],VALIDACIONES!J:L,3,0)</f>
        <v>Unidad</v>
      </c>
      <c r="M165" s="39" t="s">
        <v>51</v>
      </c>
      <c r="N165" s="39" t="s">
        <v>78</v>
      </c>
      <c r="O165" s="64">
        <v>3406.57</v>
      </c>
      <c r="P165" s="39" t="s">
        <v>42</v>
      </c>
      <c r="Q165" s="64">
        <v>3000</v>
      </c>
      <c r="R165" s="66">
        <f>+IFERROR((MaestraLP3[[#This Row],[COSTO ]]/MaestraLP3[[#This Row],[COSTO SEP]]-1),0)</f>
        <v>0</v>
      </c>
      <c r="S165" s="65" t="s">
        <v>143</v>
      </c>
      <c r="T165" s="65" t="s">
        <v>143</v>
      </c>
      <c r="U165" s="64">
        <f>+VLOOKUP(MaestraLP3[[#This Row],[FS00]],'[1]BD MES'!$C:$N,12,0)</f>
        <v>3406.57</v>
      </c>
      <c r="V165" s="64">
        <v>3406.57</v>
      </c>
      <c r="W165" s="66">
        <f>+(MaestraLP3[[#This Row],[COSTO ]]-MaestraLP3[[#This Row],[COSTO OCT AL 25-09]])/MaestraLP3[[#This Row],[COSTO OCT AL 25-09]]</f>
        <v>0</v>
      </c>
      <c r="X165" s="67" t="str">
        <f>++IF(P165="HASTA AGOTAR STOCK","HASTA AGOTAR STOCK",IF(MaestraLP3[[#This Row],[PRECIO]]=0,"NO PARA LP",IF(MaestraLP3[[#This Row],[PRECIO SEP]]=0,"INCORPORACIÓN",IF(Z165=0,"MANTIENE",IF(Z165&lt;0,"BAJA",IF(Z165&gt;0,"ALZA",""))))))</f>
        <v>MANTIENE</v>
      </c>
      <c r="Y165" s="64">
        <v>3000</v>
      </c>
      <c r="Z165" s="41">
        <f>IF(Y165=0,"INDICAR PRECIO VTA",Y165-MaestraLP3[[#This Row],[PRECIO SEP]])</f>
        <v>0</v>
      </c>
      <c r="AA165" s="66">
        <f t="shared" si="2"/>
        <v>-0.13552333333333338</v>
      </c>
      <c r="AB165" s="68">
        <f>IFERROR(MaestraLP3[[#This Row],[PRECIO]]*MaestraLP3[[#This Row],[%MG UMV]],0)</f>
        <v>-406.57000000000016</v>
      </c>
      <c r="AC165" s="69">
        <v>1</v>
      </c>
      <c r="AD165" s="64">
        <f>+IFERROR(MaestraLP3[[#This Row],[MARGEN UNITARIO]]/MaestraLP3[[#This Row],[Peso Neto UMV (KG)]],0)</f>
        <v>-406.57000000000016</v>
      </c>
      <c r="AE165" s="39" t="s">
        <v>53</v>
      </c>
      <c r="AF165" s="39"/>
      <c r="AG165" s="39">
        <v>1</v>
      </c>
      <c r="AH165" s="109">
        <v>0</v>
      </c>
      <c r="AI165" s="66">
        <v>0.4</v>
      </c>
      <c r="AJ165" s="66">
        <v>0.4</v>
      </c>
      <c r="AK165" s="39"/>
      <c r="AL165" s="39" t="s">
        <v>53</v>
      </c>
    </row>
    <row r="166" spans="1:38" x14ac:dyDescent="0.35">
      <c r="A166" s="39" t="s">
        <v>137</v>
      </c>
      <c r="B166" s="39">
        <v>104522470</v>
      </c>
      <c r="C166" s="39" t="str">
        <f>+MaestraLP3[[#This Row],[CÓDIGO]]&amp;MaestraLP3[[#Headers],[-]]&amp;MaestraLP3[[#This Row],[UMV]]</f>
        <v>104522470-UN</v>
      </c>
      <c r="D166" s="50" t="str">
        <f>+MaestraLP3[[#This Row],[CÓDIGO]]&amp;MaestraLP3[[#Headers],[FS00]]</f>
        <v>104522470FS00</v>
      </c>
      <c r="E166" s="39" t="s">
        <v>34</v>
      </c>
      <c r="F166" s="39" t="s">
        <v>97</v>
      </c>
      <c r="G166" s="71" t="s">
        <v>179</v>
      </c>
      <c r="H166" s="71" t="s">
        <v>180</v>
      </c>
      <c r="I166" s="71" t="s">
        <v>182</v>
      </c>
      <c r="J166" s="49" t="s">
        <v>50</v>
      </c>
      <c r="K166" s="50" t="s">
        <v>50</v>
      </c>
      <c r="L166" s="39" t="str">
        <f>VLOOKUP(MaestraLP3[[#This Row],[UMV]],VALIDACIONES!J:L,3,0)</f>
        <v>Unidad</v>
      </c>
      <c r="M166" s="39" t="s">
        <v>51</v>
      </c>
      <c r="N166" s="39" t="s">
        <v>78</v>
      </c>
      <c r="O166" s="64">
        <v>5384</v>
      </c>
      <c r="P166" s="39" t="s">
        <v>42</v>
      </c>
      <c r="Q166" s="64">
        <v>5000</v>
      </c>
      <c r="R166" s="66">
        <f>+IFERROR((MaestraLP3[[#This Row],[COSTO ]]/MaestraLP3[[#This Row],[COSTO SEP]]-1),0)</f>
        <v>0</v>
      </c>
      <c r="S166" s="65" t="s">
        <v>143</v>
      </c>
      <c r="T166" s="65" t="s">
        <v>143</v>
      </c>
      <c r="U166" s="64">
        <f>+VLOOKUP(MaestraLP3[[#This Row],[FS00]],'[1]BD MES'!$C:$N,12,0)</f>
        <v>5384</v>
      </c>
      <c r="V166" s="64">
        <v>5384</v>
      </c>
      <c r="W166" s="66">
        <f>+(MaestraLP3[[#This Row],[COSTO ]]-MaestraLP3[[#This Row],[COSTO OCT AL 25-09]])/MaestraLP3[[#This Row],[COSTO OCT AL 25-09]]</f>
        <v>0</v>
      </c>
      <c r="X166" s="67" t="str">
        <f>++IF(P166="HASTA AGOTAR STOCK","HASTA AGOTAR STOCK",IF(MaestraLP3[[#This Row],[PRECIO]]=0,"NO PARA LP",IF(MaestraLP3[[#This Row],[PRECIO SEP]]=0,"INCORPORACIÓN",IF(Z166=0,"MANTIENE",IF(Z166&lt;0,"BAJA",IF(Z166&gt;0,"ALZA",""))))))</f>
        <v>MANTIENE</v>
      </c>
      <c r="Y166" s="64">
        <v>5000</v>
      </c>
      <c r="Z166" s="41">
        <f>IF(Y166=0,"INDICAR PRECIO VTA",Y166-MaestraLP3[[#This Row],[PRECIO SEP]])</f>
        <v>0</v>
      </c>
      <c r="AA166" s="66">
        <f t="shared" si="2"/>
        <v>-7.6799999999999993E-2</v>
      </c>
      <c r="AB166" s="68">
        <f>IFERROR(MaestraLP3[[#This Row],[PRECIO]]*MaestraLP3[[#This Row],[%MG UMV]],0)</f>
        <v>-383.99999999999994</v>
      </c>
      <c r="AC166" s="69">
        <v>1</v>
      </c>
      <c r="AD166" s="64">
        <f>+IFERROR(MaestraLP3[[#This Row],[MARGEN UNITARIO]]/MaestraLP3[[#This Row],[Peso Neto UMV (KG)]],0)</f>
        <v>-383.99999999999994</v>
      </c>
      <c r="AE166" s="39" t="s">
        <v>53</v>
      </c>
      <c r="AF166" s="39"/>
      <c r="AG166" s="39">
        <v>1</v>
      </c>
      <c r="AH166" s="109">
        <v>0</v>
      </c>
      <c r="AI166" s="66">
        <v>0.4</v>
      </c>
      <c r="AJ166" s="66">
        <v>0.4</v>
      </c>
      <c r="AK166" s="39"/>
      <c r="AL166" s="39" t="s">
        <v>53</v>
      </c>
    </row>
    <row r="167" spans="1:38" x14ac:dyDescent="0.35">
      <c r="A167" s="39" t="s">
        <v>137</v>
      </c>
      <c r="B167" s="39">
        <v>104532990</v>
      </c>
      <c r="C167" s="39" t="str">
        <f>+MaestraLP3[[#This Row],[CÓDIGO]]&amp;MaestraLP3[[#Headers],[-]]&amp;MaestraLP3[[#This Row],[UMV]]</f>
        <v>104532990-C03</v>
      </c>
      <c r="D167" s="50" t="str">
        <f>+MaestraLP3[[#This Row],[CÓDIGO]]&amp;MaestraLP3[[#Headers],[FS00]]</f>
        <v>104532990FS00</v>
      </c>
      <c r="E167" s="39" t="s">
        <v>34</v>
      </c>
      <c r="F167" s="39" t="s">
        <v>97</v>
      </c>
      <c r="G167" s="39" t="s">
        <v>179</v>
      </c>
      <c r="H167" s="39" t="s">
        <v>183</v>
      </c>
      <c r="I167" s="39" t="s">
        <v>184</v>
      </c>
      <c r="J167" s="49" t="s">
        <v>185</v>
      </c>
      <c r="K167" s="50" t="s">
        <v>50</v>
      </c>
      <c r="L167" s="39" t="str">
        <f>VLOOKUP(MaestraLP3[[#This Row],[UMV]],VALIDACIONES!J:L,3,0)</f>
        <v>Caja 3 Unidades</v>
      </c>
      <c r="M167" s="39" t="s">
        <v>51</v>
      </c>
      <c r="N167" s="39" t="s">
        <v>41</v>
      </c>
      <c r="O167" s="64">
        <v>213828</v>
      </c>
      <c r="P167" s="39" t="s">
        <v>42</v>
      </c>
      <c r="Q167" s="64">
        <v>200000</v>
      </c>
      <c r="R167" s="66">
        <f>+IFERROR((MaestraLP3[[#This Row],[COSTO ]]/MaestraLP3[[#This Row],[COSTO SEP]]-1),0)</f>
        <v>0</v>
      </c>
      <c r="S167" s="65" t="s">
        <v>143</v>
      </c>
      <c r="T167" s="65" t="s">
        <v>143</v>
      </c>
      <c r="U167" s="64">
        <f>+VLOOKUP(MaestraLP3[[#This Row],[FS00]],'[1]BD MES'!$C:$N,12,0)</f>
        <v>213828</v>
      </c>
      <c r="V167" s="64">
        <v>213828</v>
      </c>
      <c r="W167" s="66">
        <f>+(MaestraLP3[[#This Row],[COSTO ]]-MaestraLP3[[#This Row],[COSTO OCT AL 25-09]])/MaestraLP3[[#This Row],[COSTO OCT AL 25-09]]</f>
        <v>0</v>
      </c>
      <c r="X167" s="67" t="str">
        <f>++IF(P167="HASTA AGOTAR STOCK","HASTA AGOTAR STOCK",IF(MaestraLP3[[#This Row],[PRECIO]]=0,"NO PARA LP",IF(MaestraLP3[[#This Row],[PRECIO SEP]]=0,"INCORPORACIÓN",IF(Z167=0,"MANTIENE",IF(Z167&lt;0,"BAJA",IF(Z167&gt;0,"ALZA",""))))))</f>
        <v>BAJA</v>
      </c>
      <c r="Y167" s="64">
        <v>5000</v>
      </c>
      <c r="Z167" s="41">
        <f>IF(Y167=0,"INDICAR PRECIO VTA",Y167-MaestraLP3[[#This Row],[PRECIO SEP]])</f>
        <v>-195000</v>
      </c>
      <c r="AA167" s="66">
        <f t="shared" si="2"/>
        <v>-41.765599999999999</v>
      </c>
      <c r="AB167" s="68">
        <f>IFERROR(MaestraLP3[[#This Row],[PRECIO]]*MaestraLP3[[#This Row],[%MG UMV]],0)</f>
        <v>-208828</v>
      </c>
      <c r="AC167" s="69">
        <v>3</v>
      </c>
      <c r="AD167" s="64">
        <f>+IFERROR(MaestraLP3[[#This Row],[MARGEN UNITARIO]]/MaestraLP3[[#This Row],[Peso Neto UMV (KG)]],0)</f>
        <v>-69609.333333333328</v>
      </c>
      <c r="AE167" s="39" t="s">
        <v>44</v>
      </c>
      <c r="AF167" s="39"/>
      <c r="AG167" s="39">
        <v>1</v>
      </c>
      <c r="AH167" s="109">
        <v>0</v>
      </c>
      <c r="AI167" s="66">
        <v>0.4</v>
      </c>
      <c r="AJ167" s="66">
        <v>0.4</v>
      </c>
      <c r="AK167" s="39"/>
      <c r="AL167" s="39" t="s">
        <v>53</v>
      </c>
    </row>
    <row r="168" spans="1:38" x14ac:dyDescent="0.35">
      <c r="A168" s="39" t="s">
        <v>137</v>
      </c>
      <c r="B168" s="39">
        <v>102140230</v>
      </c>
      <c r="C168" s="39" t="str">
        <f>+MaestraLP3[[#This Row],[CÓDIGO]]&amp;MaestraLP3[[#Headers],[-]]&amp;MaestraLP3[[#This Row],[UMV]]</f>
        <v>102140230-C16</v>
      </c>
      <c r="D168" s="50" t="str">
        <f>+MaestraLP3[[#This Row],[CÓDIGO]]&amp;MaestraLP3[[#Headers],[FS00]]</f>
        <v>102140230FS00</v>
      </c>
      <c r="E168" s="39" t="s">
        <v>34</v>
      </c>
      <c r="F168" s="39" t="s">
        <v>80</v>
      </c>
      <c r="G168" s="39" t="s">
        <v>81</v>
      </c>
      <c r="H168" s="39" t="s">
        <v>188</v>
      </c>
      <c r="I168" s="39" t="s">
        <v>747</v>
      </c>
      <c r="J168" s="49" t="s">
        <v>278</v>
      </c>
      <c r="K168" s="50" t="s">
        <v>50</v>
      </c>
      <c r="L168" s="39" t="str">
        <f>VLOOKUP(MaestraLP3[[#This Row],[UMV]],VALIDACIONES!J:L,3,0)</f>
        <v>Caja 16 Unidades</v>
      </c>
      <c r="M168" s="39" t="s">
        <v>51</v>
      </c>
      <c r="N168" s="39" t="s">
        <v>78</v>
      </c>
      <c r="O168" s="64">
        <v>20508</v>
      </c>
      <c r="P168" s="39" t="s">
        <v>190</v>
      </c>
      <c r="Q168" s="64">
        <v>43000</v>
      </c>
      <c r="R168" s="66">
        <f>+IFERROR((MaestraLP3[[#This Row],[COSTO ]]/MaestraLP3[[#This Row],[COSTO SEP]]-1),0)</f>
        <v>0.12860694850789933</v>
      </c>
      <c r="S168" s="65" t="s">
        <v>143</v>
      </c>
      <c r="T168" s="65" t="s">
        <v>143</v>
      </c>
      <c r="U168" s="64">
        <f>+VLOOKUP(MaestraLP3[[#This Row],[FS00]],'[1]BD MES'!$C:$N,12,0)</f>
        <v>20508</v>
      </c>
      <c r="V168" s="64">
        <v>23145.471299999997</v>
      </c>
      <c r="W168" s="66">
        <f>+(MaestraLP3[[#This Row],[COSTO ]]-MaestraLP3[[#This Row],[COSTO OCT AL 25-09]])/MaestraLP3[[#This Row],[COSTO OCT AL 25-09]]</f>
        <v>0.12860694850789922</v>
      </c>
      <c r="X168" s="67" t="str">
        <f>++IF(P168="HASTA AGOTAR STOCK","HASTA AGOTAR STOCK",IF(MaestraLP3[[#This Row],[PRECIO]]=0,"NO PARA LP",IF(MaestraLP3[[#This Row],[PRECIO SEP]]=0,"INCORPORACIÓN",IF(Z168=0,"MANTIENE",IF(Z168&lt;0,"BAJA",IF(Z168&gt;0,"ALZA",""))))))</f>
        <v>BAJA</v>
      </c>
      <c r="Y168" s="64">
        <v>32000</v>
      </c>
      <c r="Z168" s="41">
        <f>IF(Y168=0,"INDICAR PRECIO VTA",Y168-MaestraLP3[[#This Row],[PRECIO SEP]])</f>
        <v>-11000</v>
      </c>
      <c r="AA168" s="66">
        <f t="shared" si="2"/>
        <v>0.27670402187500009</v>
      </c>
      <c r="AB168" s="68">
        <f>IFERROR(MaestraLP3[[#This Row],[PRECIO]]*MaestraLP3[[#This Row],[%MG UMV]],0)</f>
        <v>8854.5287000000026</v>
      </c>
      <c r="AC168" s="69">
        <v>3.84</v>
      </c>
      <c r="AD168" s="64">
        <f>+IFERROR(MaestraLP3[[#This Row],[MARGEN UNITARIO]]/MaestraLP3[[#This Row],[Peso Neto UMV (KG)]],0)</f>
        <v>2305.8668489583342</v>
      </c>
      <c r="AE168" s="39" t="s">
        <v>44</v>
      </c>
      <c r="AF168" s="39"/>
      <c r="AG168" s="39">
        <v>1</v>
      </c>
      <c r="AH168" s="109">
        <v>0</v>
      </c>
      <c r="AI168" s="66">
        <v>0.1</v>
      </c>
      <c r="AJ168" s="66">
        <v>0.15</v>
      </c>
      <c r="AK168" s="39"/>
      <c r="AL168" s="39" t="s">
        <v>53</v>
      </c>
    </row>
    <row r="169" spans="1:38" x14ac:dyDescent="0.35">
      <c r="A169" s="39" t="s">
        <v>137</v>
      </c>
      <c r="B169" s="39">
        <v>102140240</v>
      </c>
      <c r="C169" s="39" t="str">
        <f>+MaestraLP3[[#This Row],[CÓDIGO]]&amp;MaestraLP3[[#Headers],[-]]&amp;MaestraLP3[[#This Row],[UMV]]</f>
        <v>102140240-C16</v>
      </c>
      <c r="D169" s="50" t="str">
        <f>+MaestraLP3[[#This Row],[CÓDIGO]]&amp;MaestraLP3[[#Headers],[FS00]]</f>
        <v>102140240FS00</v>
      </c>
      <c r="E169" s="39" t="s">
        <v>34</v>
      </c>
      <c r="F169" s="39" t="s">
        <v>80</v>
      </c>
      <c r="G169" s="39" t="s">
        <v>81</v>
      </c>
      <c r="H169" s="39" t="s">
        <v>188</v>
      </c>
      <c r="I169" s="39" t="s">
        <v>751</v>
      </c>
      <c r="J169" s="49" t="s">
        <v>278</v>
      </c>
      <c r="K169" s="50" t="s">
        <v>50</v>
      </c>
      <c r="L169" s="39" t="str">
        <f>VLOOKUP(MaestraLP3[[#This Row],[UMV]],VALIDACIONES!J:L,3,0)</f>
        <v>Caja 16 Unidades</v>
      </c>
      <c r="M169" s="39" t="s">
        <v>51</v>
      </c>
      <c r="N169" s="39" t="s">
        <v>78</v>
      </c>
      <c r="O169" s="64">
        <v>16488</v>
      </c>
      <c r="P169" s="39" t="s">
        <v>190</v>
      </c>
      <c r="Q169" s="64">
        <v>43000</v>
      </c>
      <c r="R169" s="66">
        <f>+IFERROR((MaestraLP3[[#This Row],[COSTO ]]/MaestraLP3[[#This Row],[COSTO SEP]]-1),0)</f>
        <v>0.25529792576419208</v>
      </c>
      <c r="S169" s="65" t="s">
        <v>143</v>
      </c>
      <c r="T169" s="65" t="s">
        <v>143</v>
      </c>
      <c r="U169" s="64">
        <f>+VLOOKUP(MaestraLP3[[#This Row],[FS00]],'[1]BD MES'!$C:$N,12,0)</f>
        <v>16488</v>
      </c>
      <c r="V169" s="64">
        <v>20697.352199999998</v>
      </c>
      <c r="W169" s="66">
        <f>+(MaestraLP3[[#This Row],[COSTO ]]-MaestraLP3[[#This Row],[COSTO OCT AL 25-09]])/MaestraLP3[[#This Row],[COSTO OCT AL 25-09]]</f>
        <v>0.25529792576419197</v>
      </c>
      <c r="X169" s="67" t="str">
        <f>++IF(P169="HASTA AGOTAR STOCK","HASTA AGOTAR STOCK",IF(MaestraLP3[[#This Row],[PRECIO]]=0,"NO PARA LP",IF(MaestraLP3[[#This Row],[PRECIO SEP]]=0,"INCORPORACIÓN",IF(Z169=0,"MANTIENE",IF(Z169&lt;0,"BAJA",IF(Z169&gt;0,"ALZA",""))))))</f>
        <v>BAJA</v>
      </c>
      <c r="Y169" s="64">
        <v>34400</v>
      </c>
      <c r="Z169" s="41">
        <f>IF(Y169=0,"INDICAR PRECIO VTA",Y169-MaestraLP3[[#This Row],[PRECIO SEP]])</f>
        <v>-8600</v>
      </c>
      <c r="AA169" s="66">
        <f t="shared" si="2"/>
        <v>0.39833278488372098</v>
      </c>
      <c r="AB169" s="68">
        <f>IFERROR(MaestraLP3[[#This Row],[PRECIO]]*MaestraLP3[[#This Row],[%MG UMV]],0)</f>
        <v>13702.647800000002</v>
      </c>
      <c r="AC169" s="69">
        <v>3.84</v>
      </c>
      <c r="AD169" s="64">
        <f>+IFERROR(MaestraLP3[[#This Row],[MARGEN UNITARIO]]/MaestraLP3[[#This Row],[Peso Neto UMV (KG)]],0)</f>
        <v>3568.397864583334</v>
      </c>
      <c r="AE169" s="39" t="s">
        <v>44</v>
      </c>
      <c r="AF169" s="39"/>
      <c r="AG169" s="39">
        <v>1</v>
      </c>
      <c r="AH169" s="109">
        <v>0</v>
      </c>
      <c r="AI169" s="66">
        <v>0.1</v>
      </c>
      <c r="AJ169" s="66">
        <v>0.15</v>
      </c>
      <c r="AK169" s="39"/>
      <c r="AL169" s="39" t="s">
        <v>53</v>
      </c>
    </row>
    <row r="170" spans="1:38" x14ac:dyDescent="0.35">
      <c r="A170" s="39" t="s">
        <v>137</v>
      </c>
      <c r="B170" s="39">
        <v>150000270</v>
      </c>
      <c r="C170" s="39" t="str">
        <f>+MaestraLP3[[#This Row],[CÓDIGO]]&amp;MaestraLP3[[#Headers],[-]]&amp;MaestraLP3[[#This Row],[UMV]]</f>
        <v>150000270-C24</v>
      </c>
      <c r="D170" s="50" t="str">
        <f>+MaestraLP3[[#This Row],[CÓDIGO]]&amp;MaestraLP3[[#Headers],[FS00]]</f>
        <v>150000270FS00</v>
      </c>
      <c r="E170" s="39" t="s">
        <v>34</v>
      </c>
      <c r="F170" s="39" t="s">
        <v>80</v>
      </c>
      <c r="G170" s="39" t="s">
        <v>81</v>
      </c>
      <c r="H170" s="39" t="s">
        <v>196</v>
      </c>
      <c r="I170" s="39" t="s">
        <v>732</v>
      </c>
      <c r="J170" s="49" t="s">
        <v>160</v>
      </c>
      <c r="K170" s="50" t="s">
        <v>50</v>
      </c>
      <c r="L170" s="39" t="str">
        <f>VLOOKUP(MaestraLP3[[#This Row],[UMV]],VALIDACIONES!J:L,3,0)</f>
        <v>Caja 24 Unidades</v>
      </c>
      <c r="M170" s="39" t="s">
        <v>51</v>
      </c>
      <c r="N170" s="39" t="s">
        <v>78</v>
      </c>
      <c r="O170" s="64">
        <v>23218.079999999998</v>
      </c>
      <c r="P170" s="39" t="s">
        <v>42</v>
      </c>
      <c r="Q170" s="64">
        <v>48000</v>
      </c>
      <c r="R170" s="66">
        <f>+IFERROR((MaestraLP3[[#This Row],[COSTO ]]/MaestraLP3[[#This Row],[COSTO SEP]]-1),0)</f>
        <v>2.0673544065763494E-5</v>
      </c>
      <c r="S170" s="65" t="s">
        <v>143</v>
      </c>
      <c r="T170" s="65" t="s">
        <v>143</v>
      </c>
      <c r="U170" s="64">
        <f>+VLOOKUP(MaestraLP3[[#This Row],[FS00]],'[1]BD MES'!$C:$N,12,0)</f>
        <v>23218.079999999998</v>
      </c>
      <c r="V170" s="64">
        <v>23218.560000000001</v>
      </c>
      <c r="W170" s="66">
        <f>+(MaestraLP3[[#This Row],[COSTO ]]-MaestraLP3[[#This Row],[COSTO OCT AL 25-09]])/MaestraLP3[[#This Row],[COSTO OCT AL 25-09]]</f>
        <v>2.0673544065797064E-5</v>
      </c>
      <c r="X170" s="67" t="str">
        <f>++IF(P170="HASTA AGOTAR STOCK","HASTA AGOTAR STOCK",IF(MaestraLP3[[#This Row],[PRECIO]]=0,"NO PARA LP",IF(MaestraLP3[[#This Row],[PRECIO SEP]]=0,"INCORPORACIÓN",IF(Z170=0,"MANTIENE",IF(Z170&lt;0,"BAJA",IF(Z170&gt;0,"ALZA",""))))))</f>
        <v>MANTIENE</v>
      </c>
      <c r="Y170" s="64">
        <v>48000</v>
      </c>
      <c r="Z170" s="41">
        <f>IF(Y170=0,"INDICAR PRECIO VTA",Y170-MaestraLP3[[#This Row],[PRECIO SEP]])</f>
        <v>0</v>
      </c>
      <c r="AA170" s="66">
        <f t="shared" si="2"/>
        <v>0.51627999999999996</v>
      </c>
      <c r="AB170" s="68">
        <f>IFERROR(MaestraLP3[[#This Row],[PRECIO]]*MaestraLP3[[#This Row],[%MG UMV]],0)</f>
        <v>24781.439999999999</v>
      </c>
      <c r="AC170" s="69">
        <v>15.12</v>
      </c>
      <c r="AD170" s="64">
        <f>+IFERROR(MaestraLP3[[#This Row],[MARGEN UNITARIO]]/MaestraLP3[[#This Row],[Peso Neto UMV (KG)]],0)</f>
        <v>1638.984126984127</v>
      </c>
      <c r="AE170" s="39" t="s">
        <v>44</v>
      </c>
      <c r="AF170" s="39"/>
      <c r="AG170" s="39">
        <v>1</v>
      </c>
      <c r="AH170" s="109">
        <v>0</v>
      </c>
      <c r="AI170" s="66">
        <v>6.9999999999999993E-2</v>
      </c>
      <c r="AJ170" s="66">
        <v>9.9999999999999992E-2</v>
      </c>
      <c r="AK170" s="39"/>
      <c r="AL170" s="39" t="s">
        <v>53</v>
      </c>
    </row>
    <row r="171" spans="1:38" x14ac:dyDescent="0.35">
      <c r="A171" s="39" t="s">
        <v>137</v>
      </c>
      <c r="B171" s="39">
        <v>104541780</v>
      </c>
      <c r="C171" s="39" t="str">
        <f>+MaestraLP3[[#This Row],[CÓDIGO]]&amp;MaestraLP3[[#Headers],[-]]&amp;MaestraLP3[[#This Row],[UMV]]</f>
        <v>104541780-C24</v>
      </c>
      <c r="D171" s="50" t="str">
        <f>+MaestraLP3[[#This Row],[CÓDIGO]]&amp;MaestraLP3[[#Headers],[FS00]]</f>
        <v>104541780FS00</v>
      </c>
      <c r="E171" s="39" t="s">
        <v>34</v>
      </c>
      <c r="F171" s="39" t="s">
        <v>80</v>
      </c>
      <c r="G171" s="39" t="s">
        <v>81</v>
      </c>
      <c r="H171" s="39" t="s">
        <v>196</v>
      </c>
      <c r="I171" s="39" t="s">
        <v>741</v>
      </c>
      <c r="J171" s="49" t="s">
        <v>160</v>
      </c>
      <c r="K171" s="50" t="s">
        <v>50</v>
      </c>
      <c r="L171" s="39" t="str">
        <f>VLOOKUP(MaestraLP3[[#This Row],[UMV]],VALIDACIONES!J:L,3,0)</f>
        <v>Caja 24 Unidades</v>
      </c>
      <c r="M171" s="39" t="s">
        <v>51</v>
      </c>
      <c r="N171" s="39" t="s">
        <v>41</v>
      </c>
      <c r="O171" s="64">
        <v>21929.5</v>
      </c>
      <c r="P171" s="39" t="s">
        <v>42</v>
      </c>
      <c r="Q171" s="64">
        <v>43580</v>
      </c>
      <c r="R171" s="66">
        <f>+IFERROR((MaestraLP3[[#This Row],[COSTO ]]/MaestraLP3[[#This Row],[COSTO SEP]]-1),0)</f>
        <v>0</v>
      </c>
      <c r="S171" s="65" t="s">
        <v>143</v>
      </c>
      <c r="T171" s="65" t="s">
        <v>143</v>
      </c>
      <c r="U171" s="64">
        <f>+VLOOKUP(MaestraLP3[[#This Row],[FS00]],'[1]BD MES'!$C:$N,12,0)</f>
        <v>21929.5</v>
      </c>
      <c r="V171" s="64">
        <v>21929.5</v>
      </c>
      <c r="W171" s="66">
        <f>+(MaestraLP3[[#This Row],[COSTO ]]-MaestraLP3[[#This Row],[COSTO OCT AL 25-09]])/MaestraLP3[[#This Row],[COSTO OCT AL 25-09]]</f>
        <v>0</v>
      </c>
      <c r="X171" s="67" t="str">
        <f>++IF(P171="HASTA AGOTAR STOCK","HASTA AGOTAR STOCK",IF(MaestraLP3[[#This Row],[PRECIO]]=0,"NO PARA LP",IF(MaestraLP3[[#This Row],[PRECIO SEP]]=0,"INCORPORACIÓN",IF(Z171=0,"MANTIENE",IF(Z171&lt;0,"BAJA",IF(Z171&gt;0,"ALZA",""))))))</f>
        <v>BAJA</v>
      </c>
      <c r="Y171" s="64">
        <v>41000</v>
      </c>
      <c r="Z171" s="41">
        <f>IF(Y171=0,"INDICAR PRECIO VTA",Y171-MaestraLP3[[#This Row],[PRECIO SEP]])</f>
        <v>-2580</v>
      </c>
      <c r="AA171" s="66">
        <f t="shared" si="2"/>
        <v>0.46513414634146344</v>
      </c>
      <c r="AB171" s="68">
        <f>IFERROR(MaestraLP3[[#This Row],[PRECIO]]*MaestraLP3[[#This Row],[%MG UMV]],0)</f>
        <v>19070.5</v>
      </c>
      <c r="AC171" s="69">
        <v>13.608000000000001</v>
      </c>
      <c r="AD171" s="64">
        <f>+IFERROR(MaestraLP3[[#This Row],[MARGEN UNITARIO]]/MaestraLP3[[#This Row],[Peso Neto UMV (KG)]],0)</f>
        <v>1401.4182833627278</v>
      </c>
      <c r="AE171" s="39" t="s">
        <v>53</v>
      </c>
      <c r="AF171" s="39"/>
      <c r="AG171" s="39">
        <v>1</v>
      </c>
      <c r="AH171" s="109">
        <v>0</v>
      </c>
      <c r="AI171" s="66">
        <v>0.06</v>
      </c>
      <c r="AJ171" s="66">
        <v>0.1</v>
      </c>
      <c r="AK171" s="39"/>
      <c r="AL171" s="39" t="s">
        <v>53</v>
      </c>
    </row>
    <row r="172" spans="1:38" x14ac:dyDescent="0.35">
      <c r="A172" s="39" t="s">
        <v>137</v>
      </c>
      <c r="B172" s="39">
        <v>104541770</v>
      </c>
      <c r="C172" s="39" t="str">
        <f>+MaestraLP3[[#This Row],[CÓDIGO]]&amp;MaestraLP3[[#Headers],[-]]&amp;MaestraLP3[[#This Row],[UMV]]</f>
        <v>104541770-C24</v>
      </c>
      <c r="D172" s="50" t="str">
        <f>+MaestraLP3[[#This Row],[CÓDIGO]]&amp;MaestraLP3[[#Headers],[FS00]]</f>
        <v>104541770FS00</v>
      </c>
      <c r="E172" s="39" t="s">
        <v>34</v>
      </c>
      <c r="F172" s="39" t="s">
        <v>80</v>
      </c>
      <c r="G172" s="39" t="s">
        <v>81</v>
      </c>
      <c r="H172" s="39" t="s">
        <v>196</v>
      </c>
      <c r="I172" s="39" t="s">
        <v>743</v>
      </c>
      <c r="J172" s="49" t="s">
        <v>160</v>
      </c>
      <c r="K172" s="50" t="s">
        <v>50</v>
      </c>
      <c r="L172" s="39" t="str">
        <f>VLOOKUP(MaestraLP3[[#This Row],[UMV]],VALIDACIONES!J:L,3,0)</f>
        <v>Caja 24 Unidades</v>
      </c>
      <c r="M172" s="39" t="s">
        <v>51</v>
      </c>
      <c r="N172" s="39" t="s">
        <v>41</v>
      </c>
      <c r="O172" s="64">
        <v>21675.190000000002</v>
      </c>
      <c r="P172" s="39" t="s">
        <v>42</v>
      </c>
      <c r="Q172" s="64">
        <v>40950</v>
      </c>
      <c r="R172" s="66">
        <f>+IFERROR((MaestraLP3[[#This Row],[COSTO ]]/MaestraLP3[[#This Row],[COSTO SEP]]-1),0)</f>
        <v>4.6135697062688052E-7</v>
      </c>
      <c r="S172" s="65" t="s">
        <v>143</v>
      </c>
      <c r="T172" s="65" t="s">
        <v>143</v>
      </c>
      <c r="U172" s="64">
        <f>+VLOOKUP(MaestraLP3[[#This Row],[FS00]],'[1]BD MES'!$C:$N,12,0)</f>
        <v>21675.200000000001</v>
      </c>
      <c r="V172" s="64">
        <v>21675.200000000001</v>
      </c>
      <c r="W172" s="66">
        <f>+(MaestraLP3[[#This Row],[COSTO ]]-MaestraLP3[[#This Row],[COSTO OCT AL 25-09]])/MaestraLP3[[#This Row],[COSTO OCT AL 25-09]]</f>
        <v>0</v>
      </c>
      <c r="X172" s="67" t="str">
        <f>++IF(P172="HASTA AGOTAR STOCK","HASTA AGOTAR STOCK",IF(MaestraLP3[[#This Row],[PRECIO]]=0,"NO PARA LP",IF(MaestraLP3[[#This Row],[PRECIO SEP]]=0,"INCORPORACIÓN",IF(Z172=0,"MANTIENE",IF(Z172&lt;0,"BAJA",IF(Z172&gt;0,"ALZA",""))))))</f>
        <v>BAJA</v>
      </c>
      <c r="Y172" s="64">
        <v>39000</v>
      </c>
      <c r="Z172" s="41">
        <f>IF(Y172=0,"INDICAR PRECIO VTA",Y172-MaestraLP3[[#This Row],[PRECIO SEP]])</f>
        <v>-1950</v>
      </c>
      <c r="AA172" s="66">
        <f t="shared" si="2"/>
        <v>0.44422564102564099</v>
      </c>
      <c r="AB172" s="68">
        <f>IFERROR(MaestraLP3[[#This Row],[PRECIO]]*MaestraLP3[[#This Row],[%MG UMV]],0)</f>
        <v>17324.8</v>
      </c>
      <c r="AC172" s="69">
        <v>13.56</v>
      </c>
      <c r="AD172" s="64">
        <f>+IFERROR(MaestraLP3[[#This Row],[MARGEN UNITARIO]]/MaestraLP3[[#This Row],[Peso Neto UMV (KG)]],0)</f>
        <v>1277.6401179941001</v>
      </c>
      <c r="AE172" s="39" t="s">
        <v>53</v>
      </c>
      <c r="AF172" s="39"/>
      <c r="AG172" s="39">
        <v>1</v>
      </c>
      <c r="AH172" s="109">
        <v>0</v>
      </c>
      <c r="AI172" s="66">
        <v>0.06</v>
      </c>
      <c r="AJ172" s="66">
        <v>0.1</v>
      </c>
      <c r="AK172" s="39"/>
      <c r="AL172" s="39" t="s">
        <v>53</v>
      </c>
    </row>
    <row r="173" spans="1:38" x14ac:dyDescent="0.35">
      <c r="A173" s="39" t="s">
        <v>137</v>
      </c>
      <c r="B173" s="39">
        <v>104547030</v>
      </c>
      <c r="C173" s="39" t="str">
        <f>+MaestraLP3[[#This Row],[CÓDIGO]]&amp;MaestraLP3[[#Headers],[-]]&amp;MaestraLP3[[#This Row],[UMV]]</f>
        <v>104547030-C24</v>
      </c>
      <c r="D173" s="50" t="str">
        <f>+MaestraLP3[[#This Row],[CÓDIGO]]&amp;MaestraLP3[[#Headers],[FS00]]</f>
        <v>104547030FS00</v>
      </c>
      <c r="E173" s="39" t="s">
        <v>34</v>
      </c>
      <c r="F173" s="39" t="s">
        <v>80</v>
      </c>
      <c r="G173" s="39" t="s">
        <v>81</v>
      </c>
      <c r="H173" s="39" t="s">
        <v>82</v>
      </c>
      <c r="I173" s="39" t="s">
        <v>763</v>
      </c>
      <c r="J173" s="49" t="s">
        <v>160</v>
      </c>
      <c r="K173" s="50" t="s">
        <v>50</v>
      </c>
      <c r="L173" s="39" t="str">
        <f>VLOOKUP(MaestraLP3[[#This Row],[UMV]],VALIDACIONES!J:L,3,0)</f>
        <v>Caja 24 Unidades</v>
      </c>
      <c r="M173" s="39" t="s">
        <v>51</v>
      </c>
      <c r="N173" s="39" t="s">
        <v>78</v>
      </c>
      <c r="O173" s="64">
        <v>28800</v>
      </c>
      <c r="P173" s="39" t="s">
        <v>42</v>
      </c>
      <c r="Q173" s="65">
        <v>46000</v>
      </c>
      <c r="R173" s="66">
        <f>+IFERROR((MaestraLP3[[#This Row],[COSTO ]]/MaestraLP3[[#This Row],[COSTO SEP]]-1),0)</f>
        <v>0</v>
      </c>
      <c r="S173" s="65" t="s">
        <v>143</v>
      </c>
      <c r="T173" s="65" t="s">
        <v>143</v>
      </c>
      <c r="U173" s="64">
        <f>+VLOOKUP(MaestraLP3[[#This Row],[FS00]],'[1]BD MES'!$C:$N,12,0)</f>
        <v>28800</v>
      </c>
      <c r="V173" s="64">
        <v>28800</v>
      </c>
      <c r="W173" s="66">
        <f>+(MaestraLP3[[#This Row],[COSTO ]]-MaestraLP3[[#This Row],[COSTO OCT AL 25-09]])/MaestraLP3[[#This Row],[COSTO OCT AL 25-09]]</f>
        <v>0</v>
      </c>
      <c r="X173" s="67" t="str">
        <f>++IF(P173="HASTA AGOTAR STOCK","HASTA AGOTAR STOCK",IF(MaestraLP3[[#This Row],[PRECIO]]=0,"NO PARA LP",IF(MaestraLP3[[#This Row],[PRECIO SEP]]=0,"INCORPORACIÓN",IF(Z173=0,"MANTIENE",IF(Z173&lt;0,"BAJA",IF(Z173&gt;0,"ALZA",""))))))</f>
        <v>BAJA</v>
      </c>
      <c r="Y173" s="64">
        <v>44000</v>
      </c>
      <c r="Z173" s="41">
        <f>IF(Y173=0,"INDICAR PRECIO VTA",Y173-MaestraLP3[[#This Row],[PRECIO SEP]])</f>
        <v>-2000</v>
      </c>
      <c r="AA173" s="66">
        <f t="shared" si="2"/>
        <v>0.34545454545454546</v>
      </c>
      <c r="AB173" s="68">
        <f>IFERROR(MaestraLP3[[#This Row],[PRECIO]]*MaestraLP3[[#This Row],[%MG UMV]],0)</f>
        <v>15200</v>
      </c>
      <c r="AC173" s="69">
        <v>9.6</v>
      </c>
      <c r="AD173" s="64">
        <f>+IFERROR(MaestraLP3[[#This Row],[MARGEN UNITARIO]]/MaestraLP3[[#This Row],[Peso Neto UMV (KG)]],0)</f>
        <v>1583.3333333333335</v>
      </c>
      <c r="AE173" s="39" t="s">
        <v>53</v>
      </c>
      <c r="AF173" s="39"/>
      <c r="AG173" s="39">
        <v>1</v>
      </c>
      <c r="AH173" s="109">
        <v>0</v>
      </c>
      <c r="AI173" s="66">
        <v>0.12</v>
      </c>
      <c r="AJ173" s="66">
        <v>0.12</v>
      </c>
      <c r="AK173" s="39" t="s">
        <v>53</v>
      </c>
      <c r="AL173" s="39" t="s">
        <v>53</v>
      </c>
    </row>
    <row r="174" spans="1:38" x14ac:dyDescent="0.35">
      <c r="A174" s="39" t="s">
        <v>137</v>
      </c>
      <c r="B174" s="39">
        <v>104520080</v>
      </c>
      <c r="C174" s="39" t="str">
        <f>+MaestraLP3[[#This Row],[CÓDIGO]]&amp;MaestraLP3[[#Headers],[-]]&amp;MaestraLP3[[#This Row],[UMV]]</f>
        <v>104520080-C06</v>
      </c>
      <c r="D174" s="50" t="str">
        <f>+MaestraLP3[[#This Row],[CÓDIGO]]&amp;MaestraLP3[[#Headers],[FS00]]</f>
        <v>104520080FS00</v>
      </c>
      <c r="E174" s="39" t="s">
        <v>34</v>
      </c>
      <c r="F174" s="39" t="s">
        <v>80</v>
      </c>
      <c r="G174" s="39" t="s">
        <v>81</v>
      </c>
      <c r="H174" s="39" t="s">
        <v>196</v>
      </c>
      <c r="I174" s="39" t="s">
        <v>4340</v>
      </c>
      <c r="J174" s="49" t="s">
        <v>57</v>
      </c>
      <c r="K174" s="50" t="s">
        <v>50</v>
      </c>
      <c r="L174" s="39" t="str">
        <f>VLOOKUP(MaestraLP3[[#This Row],[UMV]],VALIDACIONES!J:L,3,0)</f>
        <v>Caja 6 Unidades</v>
      </c>
      <c r="M174" s="39" t="s">
        <v>51</v>
      </c>
      <c r="N174" s="39" t="s">
        <v>78</v>
      </c>
      <c r="O174" s="64">
        <v>27108</v>
      </c>
      <c r="P174" s="39" t="s">
        <v>42</v>
      </c>
      <c r="Q174" s="65">
        <v>50000</v>
      </c>
      <c r="R174" s="66">
        <f>+IFERROR((MaestraLP3[[#This Row],[COSTO ]]/MaestraLP3[[#This Row],[COSTO SEP]]-1),0)</f>
        <v>0.30754684963848322</v>
      </c>
      <c r="S174" s="65" t="s">
        <v>143</v>
      </c>
      <c r="T174" s="65" t="s">
        <v>143</v>
      </c>
      <c r="U174" s="64">
        <f>+VLOOKUP(MaestraLP3[[#This Row],[FS00]],'[1]BD MES'!$C:$N,12,0)</f>
        <v>35444.980000000003</v>
      </c>
      <c r="V174" s="64">
        <v>35444.980000000003</v>
      </c>
      <c r="W174" s="66">
        <f>+(MaestraLP3[[#This Row],[COSTO ]]-MaestraLP3[[#This Row],[COSTO OCT AL 25-09]])/MaestraLP3[[#This Row],[COSTO OCT AL 25-09]]</f>
        <v>0</v>
      </c>
      <c r="X174" s="67" t="str">
        <f>++IF(P174="HASTA AGOTAR STOCK","HASTA AGOTAR STOCK",IF(MaestraLP3[[#This Row],[PRECIO]]=0,"NO PARA LP",IF(MaestraLP3[[#This Row],[PRECIO SEP]]=0,"INCORPORACIÓN",IF(Z174=0,"MANTIENE",IF(Z174&lt;0,"BAJA",IF(Z174&gt;0,"ALZA",""))))))</f>
        <v>BAJA</v>
      </c>
      <c r="Y174" s="64">
        <v>47000</v>
      </c>
      <c r="Z174" s="41">
        <f>IF(Y174=0,"INDICAR PRECIO VTA",Y174-MaestraLP3[[#This Row],[PRECIO SEP]])</f>
        <v>-3000</v>
      </c>
      <c r="AA174" s="66">
        <f t="shared" si="2"/>
        <v>0.24585148936170206</v>
      </c>
      <c r="AB174" s="68">
        <f>IFERROR(MaestraLP3[[#This Row],[PRECIO]]*MaestraLP3[[#This Row],[%MG UMV]],0)</f>
        <v>11555.019999999997</v>
      </c>
      <c r="AC174" s="69">
        <v>18</v>
      </c>
      <c r="AD174" s="64">
        <f>+IFERROR(MaestraLP3[[#This Row],[MARGEN UNITARIO]]/MaestraLP3[[#This Row],[Peso Neto UMV (KG)]],0)</f>
        <v>641.94555555555542</v>
      </c>
      <c r="AE174" s="39" t="s">
        <v>44</v>
      </c>
      <c r="AF174" s="39"/>
      <c r="AG174" s="39">
        <v>1</v>
      </c>
      <c r="AH174" s="109">
        <v>0</v>
      </c>
      <c r="AI174" s="66">
        <v>0.4</v>
      </c>
      <c r="AJ174" s="66">
        <v>0.4</v>
      </c>
      <c r="AK174" s="39"/>
      <c r="AL174" s="39" t="s">
        <v>53</v>
      </c>
    </row>
    <row r="175" spans="1:38" x14ac:dyDescent="0.35">
      <c r="A175" s="39" t="s">
        <v>137</v>
      </c>
      <c r="B175" s="39">
        <v>104320510</v>
      </c>
      <c r="C175" s="39" t="str">
        <f>+MaestraLP3[[#This Row],[CÓDIGO]]&amp;MaestraLP3[[#Headers],[-]]&amp;MaestraLP3[[#This Row],[UMV]]</f>
        <v>104320510-C24</v>
      </c>
      <c r="D175" s="50" t="str">
        <f>+MaestraLP3[[#This Row],[CÓDIGO]]&amp;MaestraLP3[[#Headers],[FS00]]</f>
        <v>104320510FS00</v>
      </c>
      <c r="E175" s="39" t="s">
        <v>34</v>
      </c>
      <c r="F175" s="39" t="s">
        <v>80</v>
      </c>
      <c r="G175" s="39" t="s">
        <v>81</v>
      </c>
      <c r="H175" s="39" t="s">
        <v>82</v>
      </c>
      <c r="I175" s="39" t="s">
        <v>761</v>
      </c>
      <c r="J175" s="49" t="s">
        <v>160</v>
      </c>
      <c r="K175" s="50" t="s">
        <v>50</v>
      </c>
      <c r="L175" s="39" t="str">
        <f>VLOOKUP(MaestraLP3[[#This Row],[UMV]],VALIDACIONES!J:L,3,0)</f>
        <v>Caja 24 Unidades</v>
      </c>
      <c r="M175" s="39" t="s">
        <v>51</v>
      </c>
      <c r="N175" s="39" t="s">
        <v>78</v>
      </c>
      <c r="O175" s="64">
        <v>25986.59</v>
      </c>
      <c r="P175" s="39" t="s">
        <v>42</v>
      </c>
      <c r="Q175" s="64">
        <v>46900</v>
      </c>
      <c r="R175" s="66">
        <f>+IFERROR((MaestraLP3[[#This Row],[COSTO ]]/MaestraLP3[[#This Row],[COSTO SEP]]-1),0)</f>
        <v>0.43395497446952436</v>
      </c>
      <c r="S175" s="65" t="s">
        <v>493</v>
      </c>
      <c r="T175" s="65" t="s">
        <v>143</v>
      </c>
      <c r="U175" s="64">
        <f>+VLOOKUP(MaestraLP3[[#This Row],[FS00]],'[1]BD MES'!$C:$N,12,0)</f>
        <v>32002.36</v>
      </c>
      <c r="V175" s="64">
        <v>37263.599999999999</v>
      </c>
      <c r="W175" s="66">
        <f>+(MaestraLP3[[#This Row],[COSTO ]]-MaestraLP3[[#This Row],[COSTO OCT AL 25-09]])/MaestraLP3[[#This Row],[COSTO OCT AL 25-09]]</f>
        <v>0.16440162538012815</v>
      </c>
      <c r="X175" s="67" t="str">
        <f>++IF(P175="HASTA AGOTAR STOCK","HASTA AGOTAR STOCK",IF(MaestraLP3[[#This Row],[PRECIO]]=0,"NO PARA LP",IF(MaestraLP3[[#This Row],[PRECIO SEP]]=0,"INCORPORACIÓN",IF(Z175=0,"MANTIENE",IF(Z175&lt;0,"BAJA",IF(Z175&gt;0,"ALZA",""))))))</f>
        <v>ALZA</v>
      </c>
      <c r="Y175" s="64">
        <v>48604.150800000003</v>
      </c>
      <c r="Z175" s="41">
        <f>IF(Y175=0,"INDICAR PRECIO VTA",Y175-MaestraLP3[[#This Row],[PRECIO SEP]])</f>
        <v>1704.1508000000031</v>
      </c>
      <c r="AA175" s="66">
        <f t="shared" si="2"/>
        <v>0.23332473900562425</v>
      </c>
      <c r="AB175" s="68">
        <f>IFERROR(MaestraLP3[[#This Row],[PRECIO]]*MaestraLP3[[#This Row],[%MG UMV]],0)</f>
        <v>11340.550800000005</v>
      </c>
      <c r="AC175" s="69">
        <v>10.199999999999999</v>
      </c>
      <c r="AD175" s="64">
        <f>+IFERROR(MaestraLP3[[#This Row],[MARGEN UNITARIO]]/MaestraLP3[[#This Row],[Peso Neto UMV (KG)]],0)</f>
        <v>1111.8187058823535</v>
      </c>
      <c r="AE175" s="39" t="s">
        <v>53</v>
      </c>
      <c r="AF175" s="39"/>
      <c r="AG175" s="39">
        <v>1</v>
      </c>
      <c r="AH175" s="109">
        <v>0</v>
      </c>
      <c r="AI175" s="66">
        <v>0.05</v>
      </c>
      <c r="AJ175" s="66">
        <v>7.0000000000000007E-2</v>
      </c>
      <c r="AK175" s="39"/>
      <c r="AL175" s="39" t="s">
        <v>53</v>
      </c>
    </row>
    <row r="176" spans="1:38" x14ac:dyDescent="0.35">
      <c r="A176" s="39" t="s">
        <v>137</v>
      </c>
      <c r="B176" s="39">
        <v>104300050</v>
      </c>
      <c r="C176" s="39" t="str">
        <f>+MaestraLP3[[#This Row],[CÓDIGO]]&amp;MaestraLP3[[#Headers],[-]]&amp;MaestraLP3[[#This Row],[UMV]]</f>
        <v>104300050-C05</v>
      </c>
      <c r="D176" s="50" t="str">
        <f>+MaestraLP3[[#This Row],[CÓDIGO]]&amp;MaestraLP3[[#Headers],[FS00]]</f>
        <v>104300050FS00</v>
      </c>
      <c r="E176" s="39" t="s">
        <v>34</v>
      </c>
      <c r="F176" s="39" t="s">
        <v>35</v>
      </c>
      <c r="G176" s="39" t="s">
        <v>194</v>
      </c>
      <c r="H176" s="39" t="s">
        <v>196</v>
      </c>
      <c r="I176" s="39" t="s">
        <v>197</v>
      </c>
      <c r="J176" s="49" t="s">
        <v>198</v>
      </c>
      <c r="K176" s="50" t="s">
        <v>198</v>
      </c>
      <c r="L176" s="39" t="str">
        <f>VLOOKUP(MaestraLP3[[#This Row],[UMV]],VALIDACIONES!J:L,3,0)</f>
        <v>Caja 5 Unidades</v>
      </c>
      <c r="M176" s="39" t="s">
        <v>40</v>
      </c>
      <c r="N176" s="39" t="s">
        <v>78</v>
      </c>
      <c r="O176" s="64">
        <v>36701.67</v>
      </c>
      <c r="P176" s="39" t="s">
        <v>42</v>
      </c>
      <c r="Q176" s="64">
        <v>46000</v>
      </c>
      <c r="R176" s="66">
        <f>+IFERROR((MaestraLP3[[#This Row],[COSTO ]]/MaestraLP3[[#This Row],[COSTO SEP]]-1),0)</f>
        <v>0</v>
      </c>
      <c r="S176" s="65" t="s">
        <v>143</v>
      </c>
      <c r="T176" s="65" t="s">
        <v>143</v>
      </c>
      <c r="U176" s="64">
        <f>+VLOOKUP(MaestraLP3[[#This Row],[FS00]],'[1]BD MES'!$C:$N,12,0)</f>
        <v>36701.67</v>
      </c>
      <c r="V176" s="64">
        <v>36701.67</v>
      </c>
      <c r="W176" s="66">
        <f>+(MaestraLP3[[#This Row],[COSTO ]]-MaestraLP3[[#This Row],[COSTO OCT AL 25-09]])/MaestraLP3[[#This Row],[COSTO OCT AL 25-09]]</f>
        <v>0</v>
      </c>
      <c r="X176" s="67" t="str">
        <f>++IF(P176="HASTA AGOTAR STOCK","HASTA AGOTAR STOCK",IF(MaestraLP3[[#This Row],[PRECIO]]=0,"NO PARA LP",IF(MaestraLP3[[#This Row],[PRECIO SEP]]=0,"INCORPORACIÓN",IF(Z176=0,"MANTIENE",IF(Z176&lt;0,"BAJA",IF(Z176&gt;0,"ALZA",""))))))</f>
        <v>MANTIENE</v>
      </c>
      <c r="Y176" s="64">
        <v>46000</v>
      </c>
      <c r="Z176" s="41">
        <f>IF(Y176=0,"INDICAR PRECIO VTA",Y176-MaestraLP3[[#This Row],[PRECIO SEP]])</f>
        <v>0</v>
      </c>
      <c r="AA176" s="66">
        <f t="shared" si="2"/>
        <v>0.2021376086956522</v>
      </c>
      <c r="AB176" s="68">
        <f>IFERROR(MaestraLP3[[#This Row],[PRECIO]]*MaestraLP3[[#This Row],[%MG UMV]],0)</f>
        <v>9298.3300000000017</v>
      </c>
      <c r="AC176" s="69">
        <v>10</v>
      </c>
      <c r="AD176" s="64">
        <f>+IFERROR(MaestraLP3[[#This Row],[MARGEN UNITARIO]]/MaestraLP3[[#This Row],[Peso Neto UMV (KG)]],0)</f>
        <v>929.8330000000002</v>
      </c>
      <c r="AE176" s="39" t="s">
        <v>44</v>
      </c>
      <c r="AF176" s="39"/>
      <c r="AG176" s="39">
        <v>1</v>
      </c>
      <c r="AH176" s="109">
        <v>0</v>
      </c>
      <c r="AI176" s="66">
        <v>0.4</v>
      </c>
      <c r="AJ176" s="66">
        <v>0.4</v>
      </c>
      <c r="AK176" s="39"/>
      <c r="AL176" s="39" t="s">
        <v>53</v>
      </c>
    </row>
    <row r="177" spans="1:38" x14ac:dyDescent="0.35">
      <c r="A177" s="39" t="s">
        <v>137</v>
      </c>
      <c r="B177" s="39">
        <v>104300450</v>
      </c>
      <c r="C177" s="39" t="str">
        <f>+MaestraLP3[[#This Row],[CÓDIGO]]&amp;MaestraLP3[[#Headers],[-]]&amp;MaestraLP3[[#This Row],[UMV]]</f>
        <v>104300450-C04</v>
      </c>
      <c r="D177" s="50" t="str">
        <f>+MaestraLP3[[#This Row],[CÓDIGO]]&amp;MaestraLP3[[#Headers],[FS00]]</f>
        <v>104300450FS00</v>
      </c>
      <c r="E177" s="39" t="s">
        <v>34</v>
      </c>
      <c r="F177" s="39" t="s">
        <v>35</v>
      </c>
      <c r="G177" s="39" t="s">
        <v>194</v>
      </c>
      <c r="H177" s="39" t="s">
        <v>196</v>
      </c>
      <c r="I177" s="39" t="s">
        <v>199</v>
      </c>
      <c r="J177" s="49" t="s">
        <v>141</v>
      </c>
      <c r="K177" s="50" t="s">
        <v>50</v>
      </c>
      <c r="L177" s="39" t="str">
        <f>VLOOKUP(MaestraLP3[[#This Row],[UMV]],VALIDACIONES!J:L,3,0)</f>
        <v>Caja 4 Unidades</v>
      </c>
      <c r="M177" s="39" t="s">
        <v>40</v>
      </c>
      <c r="N177" s="39" t="s">
        <v>78</v>
      </c>
      <c r="O177" s="64">
        <v>30500</v>
      </c>
      <c r="P177" s="39" t="s">
        <v>42</v>
      </c>
      <c r="Q177" s="64">
        <v>45000</v>
      </c>
      <c r="R177" s="66">
        <f>+IFERROR((MaestraLP3[[#This Row],[COSTO ]]/MaestraLP3[[#This Row],[COSTO SEP]]-1),0)</f>
        <v>7.4098360655737716E-2</v>
      </c>
      <c r="S177" s="65" t="s">
        <v>143</v>
      </c>
      <c r="T177" s="65" t="s">
        <v>143</v>
      </c>
      <c r="U177" s="64">
        <f>+VLOOKUP(MaestraLP3[[#This Row],[FS00]],'[1]BD MES'!$C:$N,12,0)</f>
        <v>32760</v>
      </c>
      <c r="V177" s="64">
        <v>32760</v>
      </c>
      <c r="W177" s="66">
        <f>+(MaestraLP3[[#This Row],[COSTO ]]-MaestraLP3[[#This Row],[COSTO OCT AL 25-09]])/MaestraLP3[[#This Row],[COSTO OCT AL 25-09]]</f>
        <v>0</v>
      </c>
      <c r="X177" s="67" t="str">
        <f>++IF(P177="HASTA AGOTAR STOCK","HASTA AGOTAR STOCK",IF(MaestraLP3[[#This Row],[PRECIO]]=0,"NO PARA LP",IF(MaestraLP3[[#This Row],[PRECIO SEP]]=0,"INCORPORACIÓN",IF(Z177=0,"MANTIENE",IF(Z177&lt;0,"BAJA",IF(Z177&gt;0,"ALZA",""))))))</f>
        <v>MANTIENE</v>
      </c>
      <c r="Y177" s="64">
        <v>45000</v>
      </c>
      <c r="Z177" s="41">
        <f>IF(Y177=0,"INDICAR PRECIO VTA",Y177-MaestraLP3[[#This Row],[PRECIO SEP]])</f>
        <v>0</v>
      </c>
      <c r="AA177" s="66">
        <f t="shared" si="2"/>
        <v>0.27200000000000002</v>
      </c>
      <c r="AB177" s="68">
        <f>IFERROR(MaestraLP3[[#This Row],[PRECIO]]*MaestraLP3[[#This Row],[%MG UMV]],0)</f>
        <v>12240</v>
      </c>
      <c r="AC177" s="69">
        <v>10</v>
      </c>
      <c r="AD177" s="64">
        <f>+IFERROR(MaestraLP3[[#This Row],[MARGEN UNITARIO]]/MaestraLP3[[#This Row],[Peso Neto UMV (KG)]],0)</f>
        <v>1224</v>
      </c>
      <c r="AE177" s="39" t="s">
        <v>53</v>
      </c>
      <c r="AF177" s="39"/>
      <c r="AG177" s="39">
        <v>1</v>
      </c>
      <c r="AH177" s="109">
        <v>0</v>
      </c>
      <c r="AI177" s="66">
        <v>0.4</v>
      </c>
      <c r="AJ177" s="66">
        <v>0.4</v>
      </c>
      <c r="AK177" s="39"/>
      <c r="AL177" s="39" t="s">
        <v>53</v>
      </c>
    </row>
    <row r="178" spans="1:38" x14ac:dyDescent="0.35">
      <c r="A178" s="39" t="s">
        <v>137</v>
      </c>
      <c r="B178" s="39">
        <v>104544650</v>
      </c>
      <c r="C178" s="39" t="str">
        <f>+MaestraLP3[[#This Row],[CÓDIGO]]&amp;MaestraLP3[[#Headers],[-]]&amp;MaestraLP3[[#This Row],[UMV]]</f>
        <v>104544650-C10</v>
      </c>
      <c r="D178" s="50" t="str">
        <f>+MaestraLP3[[#This Row],[CÓDIGO]]&amp;MaestraLP3[[#Headers],[FS00]]</f>
        <v>104544650FS00</v>
      </c>
      <c r="E178" s="39" t="s">
        <v>34</v>
      </c>
      <c r="F178" s="39" t="s">
        <v>35</v>
      </c>
      <c r="G178" s="39" t="s">
        <v>194</v>
      </c>
      <c r="H178" s="39" t="s">
        <v>202</v>
      </c>
      <c r="I178" s="39" t="s">
        <v>203</v>
      </c>
      <c r="J178" s="49" t="s">
        <v>65</v>
      </c>
      <c r="K178" s="50" t="s">
        <v>50</v>
      </c>
      <c r="L178" s="39" t="str">
        <f>VLOOKUP(MaestraLP3[[#This Row],[UMV]],VALIDACIONES!J:L,3,0)</f>
        <v>Caja 10 Unidades</v>
      </c>
      <c r="M178" s="39" t="s">
        <v>40</v>
      </c>
      <c r="N178" s="39" t="s">
        <v>41</v>
      </c>
      <c r="O178" s="64">
        <v>12300</v>
      </c>
      <c r="P178" s="39" t="s">
        <v>42</v>
      </c>
      <c r="Q178" s="64">
        <v>21000</v>
      </c>
      <c r="R178" s="66">
        <f>+IFERROR((MaestraLP3[[#This Row],[COSTO ]]/MaestraLP3[[#This Row],[COSTO SEP]]-1),0)</f>
        <v>-8.1300813008133854E-4</v>
      </c>
      <c r="S178" s="65" t="s">
        <v>143</v>
      </c>
      <c r="T178" s="65" t="s">
        <v>143</v>
      </c>
      <c r="U178" s="64">
        <f>+VLOOKUP(MaestraLP3[[#This Row],[FS00]],'[1]BD MES'!$C:$N,12,0)</f>
        <v>12290</v>
      </c>
      <c r="V178" s="64">
        <v>12290</v>
      </c>
      <c r="W178" s="66">
        <f>+(MaestraLP3[[#This Row],[COSTO ]]-MaestraLP3[[#This Row],[COSTO OCT AL 25-09]])/MaestraLP3[[#This Row],[COSTO OCT AL 25-09]]</f>
        <v>0</v>
      </c>
      <c r="X178" s="67" t="str">
        <f>++IF(P178="HASTA AGOTAR STOCK","HASTA AGOTAR STOCK",IF(MaestraLP3[[#This Row],[PRECIO]]=0,"NO PARA LP",IF(MaestraLP3[[#This Row],[PRECIO SEP]]=0,"INCORPORACIÓN",IF(Z178=0,"MANTIENE",IF(Z178&lt;0,"BAJA",IF(Z178&gt;0,"ALZA",""))))))</f>
        <v>MANTIENE</v>
      </c>
      <c r="Y178" s="64">
        <v>21000</v>
      </c>
      <c r="Z178" s="41">
        <f>IF(Y178=0,"INDICAR PRECIO VTA",Y178-MaestraLP3[[#This Row],[PRECIO SEP]])</f>
        <v>0</v>
      </c>
      <c r="AA178" s="66">
        <f t="shared" si="2"/>
        <v>0.41476190476190478</v>
      </c>
      <c r="AB178" s="68">
        <f>IFERROR(MaestraLP3[[#This Row],[PRECIO]]*MaestraLP3[[#This Row],[%MG UMV]],0)</f>
        <v>8710</v>
      </c>
      <c r="AC178" s="69">
        <v>10</v>
      </c>
      <c r="AD178" s="64">
        <f>+IFERROR(MaestraLP3[[#This Row],[MARGEN UNITARIO]]/MaestraLP3[[#This Row],[Peso Neto UMV (KG)]],0)</f>
        <v>871</v>
      </c>
      <c r="AE178" s="39" t="s">
        <v>53</v>
      </c>
      <c r="AF178" s="39"/>
      <c r="AG178" s="39">
        <v>1</v>
      </c>
      <c r="AH178" s="109">
        <v>0</v>
      </c>
      <c r="AI178" s="66">
        <v>0.4</v>
      </c>
      <c r="AJ178" s="66">
        <v>0.4</v>
      </c>
      <c r="AK178" s="39"/>
      <c r="AL178" s="39" t="s">
        <v>53</v>
      </c>
    </row>
    <row r="179" spans="1:38" x14ac:dyDescent="0.35">
      <c r="A179" s="39" t="s">
        <v>137</v>
      </c>
      <c r="B179" s="39">
        <v>104300530</v>
      </c>
      <c r="C179" s="39" t="str">
        <f>+MaestraLP3[[#This Row],[CÓDIGO]]&amp;MaestraLP3[[#Headers],[-]]&amp;MaestraLP3[[#This Row],[UMV]]</f>
        <v>104300530-C04</v>
      </c>
      <c r="D179" s="50" t="str">
        <f>+MaestraLP3[[#This Row],[CÓDIGO]]&amp;MaestraLP3[[#Headers],[FS00]]</f>
        <v>104300530FS00</v>
      </c>
      <c r="E179" s="39" t="s">
        <v>34</v>
      </c>
      <c r="F179" s="39" t="s">
        <v>35</v>
      </c>
      <c r="G179" s="39" t="s">
        <v>194</v>
      </c>
      <c r="H179" s="39" t="s">
        <v>202</v>
      </c>
      <c r="I179" s="39" t="s">
        <v>204</v>
      </c>
      <c r="J179" s="49" t="s">
        <v>141</v>
      </c>
      <c r="K179" s="50" t="s">
        <v>50</v>
      </c>
      <c r="L179" s="39" t="str">
        <f>VLOOKUP(MaestraLP3[[#This Row],[UMV]],VALIDACIONES!J:L,3,0)</f>
        <v>Caja 4 Unidades</v>
      </c>
      <c r="M179" s="39" t="s">
        <v>40</v>
      </c>
      <c r="N179" s="39" t="s">
        <v>41</v>
      </c>
      <c r="O179" s="64">
        <v>12400.92</v>
      </c>
      <c r="P179" s="39" t="s">
        <v>42</v>
      </c>
      <c r="Q179" s="64">
        <v>20000</v>
      </c>
      <c r="R179" s="66">
        <f>+IFERROR((MaestraLP3[[#This Row],[COSTO ]]/MaestraLP3[[#This Row],[COSTO SEP]]-1),0)</f>
        <v>2.2578969947506522E-5</v>
      </c>
      <c r="S179" s="65" t="s">
        <v>143</v>
      </c>
      <c r="T179" s="65" t="s">
        <v>143</v>
      </c>
      <c r="U179" s="64">
        <f>+VLOOKUP(MaestraLP3[[#This Row],[FS00]],'[1]BD MES'!$C:$N,12,0)</f>
        <v>12401.2</v>
      </c>
      <c r="V179" s="64">
        <v>12401.2</v>
      </c>
      <c r="W179" s="66">
        <f>+(MaestraLP3[[#This Row],[COSTO ]]-MaestraLP3[[#This Row],[COSTO OCT AL 25-09]])/MaestraLP3[[#This Row],[COSTO OCT AL 25-09]]</f>
        <v>0</v>
      </c>
      <c r="X179" s="67" t="str">
        <f>++IF(P179="HASTA AGOTAR STOCK","HASTA AGOTAR STOCK",IF(MaestraLP3[[#This Row],[PRECIO]]=0,"NO PARA LP",IF(MaestraLP3[[#This Row],[PRECIO SEP]]=0,"INCORPORACIÓN",IF(Z179=0,"MANTIENE",IF(Z179&lt;0,"BAJA",IF(Z179&gt;0,"ALZA",""))))))</f>
        <v>MANTIENE</v>
      </c>
      <c r="Y179" s="64">
        <v>20000</v>
      </c>
      <c r="Z179" s="41">
        <f>IF(Y179=0,"INDICAR PRECIO VTA",Y179-MaestraLP3[[#This Row],[PRECIO SEP]])</f>
        <v>0</v>
      </c>
      <c r="AA179" s="66">
        <f t="shared" si="2"/>
        <v>0.37993999999999994</v>
      </c>
      <c r="AB179" s="68">
        <f>IFERROR(MaestraLP3[[#This Row],[PRECIO]]*MaestraLP3[[#This Row],[%MG UMV]],0)</f>
        <v>7598.7999999999993</v>
      </c>
      <c r="AC179" s="69">
        <v>10</v>
      </c>
      <c r="AD179" s="64">
        <f>+IFERROR(MaestraLP3[[#This Row],[MARGEN UNITARIO]]/MaestraLP3[[#This Row],[Peso Neto UMV (KG)]],0)</f>
        <v>759.87999999999988</v>
      </c>
      <c r="AE179" s="39" t="s">
        <v>53</v>
      </c>
      <c r="AF179" s="39"/>
      <c r="AG179" s="39">
        <v>1</v>
      </c>
      <c r="AH179" s="109">
        <v>0</v>
      </c>
      <c r="AI179" s="66">
        <v>0.18000000000000002</v>
      </c>
      <c r="AJ179" s="66">
        <v>0.18000000000000002</v>
      </c>
      <c r="AK179" s="39"/>
      <c r="AL179" s="39" t="s">
        <v>53</v>
      </c>
    </row>
    <row r="180" spans="1:38" x14ac:dyDescent="0.35">
      <c r="A180" s="39" t="s">
        <v>137</v>
      </c>
      <c r="B180" s="39">
        <v>104519690</v>
      </c>
      <c r="C180" s="39" t="str">
        <f>+MaestraLP3[[#This Row],[CÓDIGO]]&amp;MaestraLP3[[#Headers],[-]]&amp;MaestraLP3[[#This Row],[UMV]]</f>
        <v>104519690-C10</v>
      </c>
      <c r="D180" s="50" t="str">
        <f>+MaestraLP3[[#This Row],[CÓDIGO]]&amp;MaestraLP3[[#Headers],[FS00]]</f>
        <v>104519690FS00</v>
      </c>
      <c r="E180" s="39" t="s">
        <v>34</v>
      </c>
      <c r="F180" s="39" t="s">
        <v>35</v>
      </c>
      <c r="G180" s="39" t="s">
        <v>194</v>
      </c>
      <c r="H180" s="39" t="s">
        <v>82</v>
      </c>
      <c r="I180" s="39" t="s">
        <v>205</v>
      </c>
      <c r="J180" s="49" t="s">
        <v>65</v>
      </c>
      <c r="K180" s="50" t="s">
        <v>50</v>
      </c>
      <c r="L180" s="39" t="str">
        <f>VLOOKUP(MaestraLP3[[#This Row],[UMV]],VALIDACIONES!J:L,3,0)</f>
        <v>Caja 10 Unidades</v>
      </c>
      <c r="M180" s="39" t="s">
        <v>40</v>
      </c>
      <c r="N180" s="39" t="s">
        <v>41</v>
      </c>
      <c r="O180" s="64">
        <v>16299.400000000001</v>
      </c>
      <c r="P180" s="39" t="s">
        <v>42</v>
      </c>
      <c r="Q180" s="64">
        <v>24000</v>
      </c>
      <c r="R180" s="66">
        <f>+IFERROR((MaestraLP3[[#This Row],[COSTO ]]/MaestraLP3[[#This Row],[COSTO SEP]]-1),0)</f>
        <v>4.6627483220240684E-4</v>
      </c>
      <c r="S180" s="65" t="s">
        <v>143</v>
      </c>
      <c r="T180" s="65" t="s">
        <v>143</v>
      </c>
      <c r="U180" s="64">
        <f>+VLOOKUP(MaestraLP3[[#This Row],[FS00]],'[1]BD MES'!$C:$N,12,0)</f>
        <v>16306.7</v>
      </c>
      <c r="V180" s="64">
        <v>16307</v>
      </c>
      <c r="W180" s="66">
        <f>+(MaestraLP3[[#This Row],[COSTO ]]-MaestraLP3[[#This Row],[COSTO OCT AL 25-09]])/MaestraLP3[[#This Row],[COSTO OCT AL 25-09]]</f>
        <v>1.8397345876190302E-5</v>
      </c>
      <c r="X180" s="67" t="str">
        <f>++IF(P180="HASTA AGOTAR STOCK","HASTA AGOTAR STOCK",IF(MaestraLP3[[#This Row],[PRECIO]]=0,"NO PARA LP",IF(MaestraLP3[[#This Row],[PRECIO SEP]]=0,"INCORPORACIÓN",IF(Z180=0,"MANTIENE",IF(Z180&lt;0,"BAJA",IF(Z180&gt;0,"ALZA",""))))))</f>
        <v>MANTIENE</v>
      </c>
      <c r="Y180" s="64">
        <v>24000</v>
      </c>
      <c r="Z180" s="41">
        <f>IF(Y180=0,"INDICAR PRECIO VTA",Y180-MaestraLP3[[#This Row],[PRECIO SEP]])</f>
        <v>0</v>
      </c>
      <c r="AA180" s="66">
        <f t="shared" si="2"/>
        <v>0.32054166666666667</v>
      </c>
      <c r="AB180" s="68">
        <f>IFERROR(MaestraLP3[[#This Row],[PRECIO]]*MaestraLP3[[#This Row],[%MG UMV]],0)</f>
        <v>7693</v>
      </c>
      <c r="AC180" s="69">
        <v>10</v>
      </c>
      <c r="AD180" s="64">
        <f>+IFERROR(MaestraLP3[[#This Row],[MARGEN UNITARIO]]/MaestraLP3[[#This Row],[Peso Neto UMV (KG)]],0)</f>
        <v>769.3</v>
      </c>
      <c r="AE180" s="39" t="s">
        <v>44</v>
      </c>
      <c r="AF180" s="39"/>
      <c r="AG180" s="39">
        <v>1</v>
      </c>
      <c r="AH180" s="109">
        <v>0</v>
      </c>
      <c r="AI180" s="66">
        <v>9.9999999999999992E-2</v>
      </c>
      <c r="AJ180" s="66">
        <v>0.12</v>
      </c>
      <c r="AK180" s="39"/>
      <c r="AL180" s="39" t="s">
        <v>53</v>
      </c>
    </row>
    <row r="181" spans="1:38" x14ac:dyDescent="0.35">
      <c r="A181" s="39" t="s">
        <v>137</v>
      </c>
      <c r="B181" s="39">
        <v>104520710</v>
      </c>
      <c r="C181" s="39" t="str">
        <f>+MaestraLP3[[#This Row],[CÓDIGO]]&amp;MaestraLP3[[#Headers],[-]]&amp;MaestraLP3[[#This Row],[UMV]]</f>
        <v>104520710-C06</v>
      </c>
      <c r="D181" s="50" t="str">
        <f>+MaestraLP3[[#This Row],[CÓDIGO]]&amp;MaestraLP3[[#Headers],[FS00]]</f>
        <v>104520710FS00</v>
      </c>
      <c r="E181" s="39" t="s">
        <v>34</v>
      </c>
      <c r="F181" s="39" t="s">
        <v>35</v>
      </c>
      <c r="G181" s="39" t="s">
        <v>194</v>
      </c>
      <c r="H181" s="39" t="s">
        <v>82</v>
      </c>
      <c r="I181" s="39" t="s">
        <v>206</v>
      </c>
      <c r="J181" s="49" t="s">
        <v>57</v>
      </c>
      <c r="K181" s="50" t="s">
        <v>50</v>
      </c>
      <c r="L181" s="39" t="str">
        <f>VLOOKUP(MaestraLP3[[#This Row],[UMV]],VALIDACIONES!J:L,3,0)</f>
        <v>Caja 6 Unidades</v>
      </c>
      <c r="M181" s="39" t="s">
        <v>40</v>
      </c>
      <c r="N181" s="39" t="s">
        <v>41</v>
      </c>
      <c r="O181" s="64">
        <v>12684</v>
      </c>
      <c r="P181" s="39" t="s">
        <v>42</v>
      </c>
      <c r="Q181" s="64">
        <v>17000</v>
      </c>
      <c r="R181" s="66">
        <f>+IFERROR((MaestraLP3[[#This Row],[COSTO ]]/MaestraLP3[[#This Row],[COSTO SEP]]-1),0)</f>
        <v>0</v>
      </c>
      <c r="S181" s="65" t="s">
        <v>143</v>
      </c>
      <c r="T181" s="65" t="s">
        <v>143</v>
      </c>
      <c r="U181" s="64">
        <f>+VLOOKUP(MaestraLP3[[#This Row],[FS00]],'[1]BD MES'!$C:$N,12,0)</f>
        <v>12684</v>
      </c>
      <c r="V181" s="64">
        <v>12684</v>
      </c>
      <c r="W181" s="66">
        <f>+(MaestraLP3[[#This Row],[COSTO ]]-MaestraLP3[[#This Row],[COSTO OCT AL 25-09]])/MaestraLP3[[#This Row],[COSTO OCT AL 25-09]]</f>
        <v>0</v>
      </c>
      <c r="X181" s="67" t="str">
        <f>++IF(P181="HASTA AGOTAR STOCK","HASTA AGOTAR STOCK",IF(MaestraLP3[[#This Row],[PRECIO]]=0,"NO PARA LP",IF(MaestraLP3[[#This Row],[PRECIO SEP]]=0,"INCORPORACIÓN",IF(Z181=0,"MANTIENE",IF(Z181&lt;0,"BAJA",IF(Z181&gt;0,"ALZA",""))))))</f>
        <v>MANTIENE</v>
      </c>
      <c r="Y181" s="64">
        <v>17000</v>
      </c>
      <c r="Z181" s="41">
        <f>IF(Y181=0,"INDICAR PRECIO VTA",Y181-MaestraLP3[[#This Row],[PRECIO SEP]])</f>
        <v>0</v>
      </c>
      <c r="AA181" s="66">
        <f t="shared" si="2"/>
        <v>0.25388235294117645</v>
      </c>
      <c r="AB181" s="68">
        <f>IFERROR(MaestraLP3[[#This Row],[PRECIO]]*MaestraLP3[[#This Row],[%MG UMV]],0)</f>
        <v>4316</v>
      </c>
      <c r="AC181" s="69">
        <v>6</v>
      </c>
      <c r="AD181" s="64">
        <f>+IFERROR(MaestraLP3[[#This Row],[MARGEN UNITARIO]]/MaestraLP3[[#This Row],[Peso Neto UMV (KG)]],0)</f>
        <v>719.33333333333337</v>
      </c>
      <c r="AE181" s="39" t="s">
        <v>53</v>
      </c>
      <c r="AF181" s="39"/>
      <c r="AG181" s="39">
        <v>1</v>
      </c>
      <c r="AH181" s="109">
        <v>0</v>
      </c>
      <c r="AI181" s="66">
        <v>9.9999999999999992E-2</v>
      </c>
      <c r="AJ181" s="66">
        <v>0.11</v>
      </c>
      <c r="AK181" s="39"/>
      <c r="AL181" s="39" t="s">
        <v>53</v>
      </c>
    </row>
    <row r="182" spans="1:38" x14ac:dyDescent="0.35">
      <c r="A182" s="39" t="s">
        <v>137</v>
      </c>
      <c r="B182" s="39">
        <v>104519750</v>
      </c>
      <c r="C182" s="39" t="str">
        <f>+MaestraLP3[[#This Row],[CÓDIGO]]&amp;MaestraLP3[[#Headers],[-]]&amp;MaestraLP3[[#This Row],[UMV]]</f>
        <v>104519750-C04</v>
      </c>
      <c r="D182" s="50" t="str">
        <f>+MaestraLP3[[#This Row],[CÓDIGO]]&amp;MaestraLP3[[#Headers],[FS00]]</f>
        <v>104519750FS00</v>
      </c>
      <c r="E182" s="39" t="s">
        <v>34</v>
      </c>
      <c r="F182" s="39" t="s">
        <v>35</v>
      </c>
      <c r="G182" s="39" t="s">
        <v>194</v>
      </c>
      <c r="H182" s="39" t="s">
        <v>82</v>
      </c>
      <c r="I182" s="39" t="s">
        <v>207</v>
      </c>
      <c r="J182" s="49" t="s">
        <v>141</v>
      </c>
      <c r="K182" s="50" t="s">
        <v>50</v>
      </c>
      <c r="L182" s="39" t="str">
        <f>VLOOKUP(MaestraLP3[[#This Row],[UMV]],VALIDACIONES!J:L,3,0)</f>
        <v>Caja 4 Unidades</v>
      </c>
      <c r="M182" s="39" t="s">
        <v>40</v>
      </c>
      <c r="N182" s="39" t="s">
        <v>41</v>
      </c>
      <c r="O182" s="64">
        <v>22515.52</v>
      </c>
      <c r="P182" s="39" t="s">
        <v>42</v>
      </c>
      <c r="Q182" s="64">
        <v>30000</v>
      </c>
      <c r="R182" s="66">
        <f>+IFERROR((MaestraLP3[[#This Row],[COSTO ]]/MaestraLP3[[#This Row],[COSTO SEP]]-1),0)</f>
        <v>0</v>
      </c>
      <c r="S182" s="65" t="s">
        <v>143</v>
      </c>
      <c r="T182" s="65" t="s">
        <v>143</v>
      </c>
      <c r="U182" s="64">
        <f>+VLOOKUP(MaestraLP3[[#This Row],[FS00]],'[1]BD MES'!$C:$N,12,0)</f>
        <v>22515.48</v>
      </c>
      <c r="V182" s="64">
        <v>22515.52</v>
      </c>
      <c r="W182" s="66">
        <f>+(MaestraLP3[[#This Row],[COSTO ]]-MaestraLP3[[#This Row],[COSTO OCT AL 25-09]])/MaestraLP3[[#This Row],[COSTO OCT AL 25-09]]</f>
        <v>1.7765555076273354E-6</v>
      </c>
      <c r="X182" s="67" t="str">
        <f>++IF(P182="HASTA AGOTAR STOCK","HASTA AGOTAR STOCK",IF(MaestraLP3[[#This Row],[PRECIO]]=0,"NO PARA LP",IF(MaestraLP3[[#This Row],[PRECIO SEP]]=0,"INCORPORACIÓN",IF(Z182=0,"MANTIENE",IF(Z182&lt;0,"BAJA",IF(Z182&gt;0,"ALZA",""))))))</f>
        <v>MANTIENE</v>
      </c>
      <c r="Y182" s="64">
        <v>30000</v>
      </c>
      <c r="Z182" s="41">
        <f>IF(Y182=0,"INDICAR PRECIO VTA",Y182-MaestraLP3[[#This Row],[PRECIO SEP]])</f>
        <v>0</v>
      </c>
      <c r="AA182" s="66">
        <f t="shared" si="2"/>
        <v>0.24948266666666666</v>
      </c>
      <c r="AB182" s="68">
        <f>IFERROR(MaestraLP3[[#This Row],[PRECIO]]*MaestraLP3[[#This Row],[%MG UMV]],0)</f>
        <v>7484.48</v>
      </c>
      <c r="AC182" s="69">
        <v>10</v>
      </c>
      <c r="AD182" s="64">
        <f>+IFERROR(MaestraLP3[[#This Row],[MARGEN UNITARIO]]/MaestraLP3[[#This Row],[Peso Neto UMV (KG)]],0)</f>
        <v>748.44799999999998</v>
      </c>
      <c r="AE182" s="39" t="s">
        <v>44</v>
      </c>
      <c r="AF182" s="39"/>
      <c r="AG182" s="39">
        <v>1</v>
      </c>
      <c r="AH182" s="109">
        <v>0</v>
      </c>
      <c r="AI182" s="66">
        <v>0.08</v>
      </c>
      <c r="AJ182" s="66">
        <v>0.08</v>
      </c>
      <c r="AK182" s="39"/>
      <c r="AL182" s="39" t="s">
        <v>53</v>
      </c>
    </row>
    <row r="183" spans="1:38" x14ac:dyDescent="0.35">
      <c r="A183" s="39" t="s">
        <v>137</v>
      </c>
      <c r="B183" s="39">
        <v>104519740</v>
      </c>
      <c r="C183" s="39" t="str">
        <f>+MaestraLP3[[#This Row],[CÓDIGO]]&amp;MaestraLP3[[#Headers],[-]]&amp;MaestraLP3[[#This Row],[UMV]]</f>
        <v>104519740-C04</v>
      </c>
      <c r="D183" s="50" t="str">
        <f>+MaestraLP3[[#This Row],[CÓDIGO]]&amp;MaestraLP3[[#Headers],[FS00]]</f>
        <v>104519740FS00</v>
      </c>
      <c r="E183" s="39" t="s">
        <v>34</v>
      </c>
      <c r="F183" s="39" t="s">
        <v>35</v>
      </c>
      <c r="G183" s="39" t="s">
        <v>194</v>
      </c>
      <c r="H183" s="39" t="s">
        <v>82</v>
      </c>
      <c r="I183" s="39" t="s">
        <v>208</v>
      </c>
      <c r="J183" s="49" t="s">
        <v>141</v>
      </c>
      <c r="K183" s="50" t="s">
        <v>50</v>
      </c>
      <c r="L183" s="39" t="str">
        <f>VLOOKUP(MaestraLP3[[#This Row],[UMV]],VALIDACIONES!J:L,3,0)</f>
        <v>Caja 4 Unidades</v>
      </c>
      <c r="M183" s="39" t="s">
        <v>40</v>
      </c>
      <c r="N183" s="39" t="s">
        <v>41</v>
      </c>
      <c r="O183" s="64">
        <v>20183.16</v>
      </c>
      <c r="P183" s="39" t="s">
        <v>42</v>
      </c>
      <c r="Q183" s="64">
        <v>28000</v>
      </c>
      <c r="R183" s="66">
        <f>+IFERROR((MaestraLP3[[#This Row],[COSTO ]]/MaestraLP3[[#This Row],[COSTO SEP]]-1),0)</f>
        <v>1.9818502157153972E-6</v>
      </c>
      <c r="S183" s="65" t="s">
        <v>143</v>
      </c>
      <c r="T183" s="65" t="s">
        <v>143</v>
      </c>
      <c r="U183" s="64">
        <f>+VLOOKUP(MaestraLP3[[#This Row],[FS00]],'[1]BD MES'!$C:$N,12,0)</f>
        <v>20183.240000000002</v>
      </c>
      <c r="V183" s="64">
        <v>20183.2</v>
      </c>
      <c r="W183" s="66">
        <f>+(MaestraLP3[[#This Row],[COSTO ]]-MaestraLP3[[#This Row],[COSTO OCT AL 25-09]])/MaestraLP3[[#This Row],[COSTO OCT AL 25-09]]</f>
        <v>-1.9818423603382365E-6</v>
      </c>
      <c r="X183" s="67" t="str">
        <f>++IF(P183="HASTA AGOTAR STOCK","HASTA AGOTAR STOCK",IF(MaestraLP3[[#This Row],[PRECIO]]=0,"NO PARA LP",IF(MaestraLP3[[#This Row],[PRECIO SEP]]=0,"INCORPORACIÓN",IF(Z183=0,"MANTIENE",IF(Z183&lt;0,"BAJA",IF(Z183&gt;0,"ALZA",""))))))</f>
        <v>MANTIENE</v>
      </c>
      <c r="Y183" s="64">
        <v>28000</v>
      </c>
      <c r="Z183" s="41">
        <f>IF(Y183=0,"INDICAR PRECIO VTA",Y183-MaestraLP3[[#This Row],[PRECIO SEP]])</f>
        <v>0</v>
      </c>
      <c r="AA183" s="66">
        <f t="shared" si="2"/>
        <v>0.27917142857142857</v>
      </c>
      <c r="AB183" s="68">
        <f>IFERROR(MaestraLP3[[#This Row],[PRECIO]]*MaestraLP3[[#This Row],[%MG UMV]],0)</f>
        <v>7816.8</v>
      </c>
      <c r="AC183" s="69">
        <v>10</v>
      </c>
      <c r="AD183" s="64">
        <f>+IFERROR(MaestraLP3[[#This Row],[MARGEN UNITARIO]]/MaestraLP3[[#This Row],[Peso Neto UMV (KG)]],0)</f>
        <v>781.68000000000006</v>
      </c>
      <c r="AE183" s="39" t="s">
        <v>44</v>
      </c>
      <c r="AF183" s="39"/>
      <c r="AG183" s="39">
        <v>1</v>
      </c>
      <c r="AH183" s="109">
        <v>0</v>
      </c>
      <c r="AI183" s="66">
        <v>0.25</v>
      </c>
      <c r="AJ183" s="66">
        <v>0.4</v>
      </c>
      <c r="AK183" s="39"/>
      <c r="AL183" s="39" t="s">
        <v>53</v>
      </c>
    </row>
    <row r="184" spans="1:38" x14ac:dyDescent="0.35">
      <c r="A184" s="39" t="s">
        <v>137</v>
      </c>
      <c r="B184" s="39">
        <v>104547040</v>
      </c>
      <c r="C184" s="39" t="str">
        <f>+MaestraLP3[[#This Row],[CÓDIGO]]&amp;MaestraLP3[[#Headers],[-]]&amp;MaestraLP3[[#This Row],[UMV]]</f>
        <v>104547040-C10</v>
      </c>
      <c r="D184" s="50" t="str">
        <f>+MaestraLP3[[#This Row],[CÓDIGO]]&amp;MaestraLP3[[#Headers],[FS00]]</f>
        <v>104547040FS00</v>
      </c>
      <c r="E184" s="39" t="s">
        <v>34</v>
      </c>
      <c r="F184" s="39" t="s">
        <v>35</v>
      </c>
      <c r="G184" s="39" t="s">
        <v>194</v>
      </c>
      <c r="H184" s="39" t="s">
        <v>82</v>
      </c>
      <c r="I184" s="39" t="s">
        <v>831</v>
      </c>
      <c r="J184" s="49" t="s">
        <v>65</v>
      </c>
      <c r="K184" s="50" t="s">
        <v>50</v>
      </c>
      <c r="L184" s="39" t="str">
        <f>VLOOKUP(MaestraLP3[[#This Row],[UMV]],VALIDACIONES!J:L,3,0)</f>
        <v>Caja 10 Unidades</v>
      </c>
      <c r="M184" s="39" t="s">
        <v>40</v>
      </c>
      <c r="N184" s="39" t="s">
        <v>78</v>
      </c>
      <c r="O184" s="64">
        <v>17900</v>
      </c>
      <c r="P184" s="39" t="s">
        <v>42</v>
      </c>
      <c r="Q184" s="64">
        <v>26400</v>
      </c>
      <c r="R184" s="66">
        <f>+IFERROR((MaestraLP3[[#This Row],[COSTO ]]/MaestraLP3[[#This Row],[COSTO SEP]]-1),0)</f>
        <v>0</v>
      </c>
      <c r="S184" s="65" t="s">
        <v>143</v>
      </c>
      <c r="T184" s="65" t="s">
        <v>143</v>
      </c>
      <c r="U184" s="64">
        <f>+VLOOKUP(MaestraLP3[[#This Row],[FS00]],'[1]BD MES'!$C:$N,12,0)</f>
        <v>17900</v>
      </c>
      <c r="V184" s="64">
        <v>17900</v>
      </c>
      <c r="W184" s="66">
        <f>+(MaestraLP3[[#This Row],[COSTO ]]-MaestraLP3[[#This Row],[COSTO OCT AL 25-09]])/MaestraLP3[[#This Row],[COSTO OCT AL 25-09]]</f>
        <v>0</v>
      </c>
      <c r="X184" s="67" t="str">
        <f>++IF(P184="HASTA AGOTAR STOCK","HASTA AGOTAR STOCK",IF(MaestraLP3[[#This Row],[PRECIO]]=0,"NO PARA LP",IF(MaestraLP3[[#This Row],[PRECIO SEP]]=0,"INCORPORACIÓN",IF(Z184=0,"MANTIENE",IF(Z184&lt;0,"BAJA",IF(Z184&gt;0,"ALZA",""))))))</f>
        <v>MANTIENE</v>
      </c>
      <c r="Y184" s="64">
        <v>26400</v>
      </c>
      <c r="Z184" s="41">
        <f>IF(Y184=0,"INDICAR PRECIO VTA",Y184-MaestraLP3[[#This Row],[PRECIO SEP]])</f>
        <v>0</v>
      </c>
      <c r="AA184" s="66">
        <f t="shared" si="2"/>
        <v>0.32196969696969696</v>
      </c>
      <c r="AB184" s="68">
        <f>IFERROR(MaestraLP3[[#This Row],[PRECIO]]*MaestraLP3[[#This Row],[%MG UMV]],0)</f>
        <v>8500</v>
      </c>
      <c r="AC184" s="69">
        <v>10</v>
      </c>
      <c r="AD184" s="64">
        <f>+IFERROR(MaestraLP3[[#This Row],[MARGEN UNITARIO]]/MaestraLP3[[#This Row],[Peso Neto UMV (KG)]],0)</f>
        <v>850</v>
      </c>
      <c r="AE184" s="39" t="s">
        <v>53</v>
      </c>
      <c r="AF184" s="39"/>
      <c r="AG184" s="39">
        <v>1</v>
      </c>
      <c r="AH184" s="109">
        <v>0</v>
      </c>
      <c r="AI184" s="66">
        <v>9.9999999999999992E-2</v>
      </c>
      <c r="AJ184" s="66">
        <v>0.13</v>
      </c>
      <c r="AK184" s="39"/>
      <c r="AL184" s="39" t="s">
        <v>53</v>
      </c>
    </row>
    <row r="185" spans="1:38" x14ac:dyDescent="0.35">
      <c r="A185" s="39" t="s">
        <v>137</v>
      </c>
      <c r="B185" s="39">
        <v>104519610</v>
      </c>
      <c r="C185" s="39" t="str">
        <f>+MaestraLP3[[#This Row],[CÓDIGO]]&amp;MaestraLP3[[#Headers],[-]]&amp;MaestraLP3[[#This Row],[UMV]]</f>
        <v>104519610-C04</v>
      </c>
      <c r="D185" s="50" t="str">
        <f>+MaestraLP3[[#This Row],[CÓDIGO]]&amp;MaestraLP3[[#Headers],[FS00]]</f>
        <v>104519610FS00</v>
      </c>
      <c r="E185" s="39" t="s">
        <v>34</v>
      </c>
      <c r="F185" s="39" t="s">
        <v>35</v>
      </c>
      <c r="G185" s="39" t="s">
        <v>194</v>
      </c>
      <c r="H185" s="39" t="s">
        <v>82</v>
      </c>
      <c r="I185" s="39" t="s">
        <v>210</v>
      </c>
      <c r="J185" s="49" t="s">
        <v>141</v>
      </c>
      <c r="K185" s="50" t="s">
        <v>50</v>
      </c>
      <c r="L185" s="39" t="str">
        <f>VLOOKUP(MaestraLP3[[#This Row],[UMV]],VALIDACIONES!J:L,3,0)</f>
        <v>Caja 4 Unidades</v>
      </c>
      <c r="M185" s="39" t="s">
        <v>40</v>
      </c>
      <c r="N185" s="39" t="s">
        <v>41</v>
      </c>
      <c r="O185" s="64">
        <v>22923.4</v>
      </c>
      <c r="P185" s="39" t="s">
        <v>42</v>
      </c>
      <c r="Q185" s="64">
        <v>28000</v>
      </c>
      <c r="R185" s="66">
        <f>+IFERROR((MaestraLP3[[#This Row],[COSTO ]]/MaestraLP3[[#This Row],[COSTO SEP]]-1),0)</f>
        <v>0</v>
      </c>
      <c r="S185" s="65" t="s">
        <v>143</v>
      </c>
      <c r="T185" s="65" t="s">
        <v>143</v>
      </c>
      <c r="U185" s="64">
        <f>+VLOOKUP(MaestraLP3[[#This Row],[FS00]],'[1]BD MES'!$C:$N,12,0)</f>
        <v>22923.52</v>
      </c>
      <c r="V185" s="64">
        <v>22923.4</v>
      </c>
      <c r="W185" s="66">
        <f>+(MaestraLP3[[#This Row],[COSTO ]]-MaestraLP3[[#This Row],[COSTO OCT AL 25-09]])/MaestraLP3[[#This Row],[COSTO OCT AL 25-09]]</f>
        <v>-5.2347981461390465E-6</v>
      </c>
      <c r="X185" s="67" t="str">
        <f>++IF(P185="HASTA AGOTAR STOCK","HASTA AGOTAR STOCK",IF(MaestraLP3[[#This Row],[PRECIO]]=0,"NO PARA LP",IF(MaestraLP3[[#This Row],[PRECIO SEP]]=0,"INCORPORACIÓN",IF(Z185=0,"MANTIENE",IF(Z185&lt;0,"BAJA",IF(Z185&gt;0,"ALZA",""))))))</f>
        <v>MANTIENE</v>
      </c>
      <c r="Y185" s="64">
        <v>28000</v>
      </c>
      <c r="Z185" s="41">
        <f>IF(Y185=0,"INDICAR PRECIO VTA",Y185-MaestraLP3[[#This Row],[PRECIO SEP]])</f>
        <v>0</v>
      </c>
      <c r="AA185" s="66">
        <f t="shared" si="2"/>
        <v>0.18130714285714281</v>
      </c>
      <c r="AB185" s="68">
        <f>IFERROR(MaestraLP3[[#This Row],[PRECIO]]*MaestraLP3[[#This Row],[%MG UMV]],0)</f>
        <v>5076.5999999999985</v>
      </c>
      <c r="AC185" s="69">
        <v>10</v>
      </c>
      <c r="AD185" s="64">
        <f>+IFERROR(MaestraLP3[[#This Row],[MARGEN UNITARIO]]/MaestraLP3[[#This Row],[Peso Neto UMV (KG)]],0)</f>
        <v>507.65999999999985</v>
      </c>
      <c r="AE185" s="39" t="s">
        <v>44</v>
      </c>
      <c r="AF185" s="39"/>
      <c r="AG185" s="39">
        <v>1</v>
      </c>
      <c r="AH185" s="109">
        <v>0</v>
      </c>
      <c r="AI185" s="66">
        <v>0.4</v>
      </c>
      <c r="AJ185" s="66">
        <v>0.4</v>
      </c>
      <c r="AK185" s="39"/>
      <c r="AL185" s="39" t="s">
        <v>53</v>
      </c>
    </row>
    <row r="186" spans="1:38" x14ac:dyDescent="0.35">
      <c r="A186" s="39" t="s">
        <v>137</v>
      </c>
      <c r="B186" s="39">
        <v>104520700</v>
      </c>
      <c r="C186" s="39" t="str">
        <f>+MaestraLP3[[#This Row],[CÓDIGO]]&amp;MaestraLP3[[#Headers],[-]]&amp;MaestraLP3[[#This Row],[UMV]]</f>
        <v>104520700-C10</v>
      </c>
      <c r="D186" s="50" t="str">
        <f>+MaestraLP3[[#This Row],[CÓDIGO]]&amp;MaestraLP3[[#Headers],[FS00]]</f>
        <v>104520700FS00</v>
      </c>
      <c r="E186" s="39" t="s">
        <v>34</v>
      </c>
      <c r="F186" s="39" t="s">
        <v>35</v>
      </c>
      <c r="G186" s="39" t="s">
        <v>194</v>
      </c>
      <c r="H186" s="39" t="s">
        <v>82</v>
      </c>
      <c r="I186" s="39" t="s">
        <v>211</v>
      </c>
      <c r="J186" s="49" t="s">
        <v>65</v>
      </c>
      <c r="K186" s="50" t="s">
        <v>50</v>
      </c>
      <c r="L186" s="39" t="str">
        <f>VLOOKUP(MaestraLP3[[#This Row],[UMV]],VALIDACIONES!J:L,3,0)</f>
        <v>Caja 10 Unidades</v>
      </c>
      <c r="M186" s="39" t="s">
        <v>40</v>
      </c>
      <c r="N186" s="39" t="s">
        <v>41</v>
      </c>
      <c r="O186" s="64">
        <v>13700</v>
      </c>
      <c r="P186" s="39" t="s">
        <v>42</v>
      </c>
      <c r="Q186" s="64">
        <v>22000</v>
      </c>
      <c r="R186" s="66">
        <f>+IFERROR((MaestraLP3[[#This Row],[COSTO ]]/MaestraLP3[[#This Row],[COSTO SEP]]-1),0)</f>
        <v>0</v>
      </c>
      <c r="S186" s="65" t="s">
        <v>143</v>
      </c>
      <c r="T186" s="65" t="s">
        <v>143</v>
      </c>
      <c r="U186" s="64">
        <f>+VLOOKUP(MaestraLP3[[#This Row],[FS00]],'[1]BD MES'!$C:$N,12,0)</f>
        <v>13700</v>
      </c>
      <c r="V186" s="64">
        <v>13700</v>
      </c>
      <c r="W186" s="66">
        <f>+(MaestraLP3[[#This Row],[COSTO ]]-MaestraLP3[[#This Row],[COSTO OCT AL 25-09]])/MaestraLP3[[#This Row],[COSTO OCT AL 25-09]]</f>
        <v>0</v>
      </c>
      <c r="X186" s="67" t="str">
        <f>++IF(P186="HASTA AGOTAR STOCK","HASTA AGOTAR STOCK",IF(MaestraLP3[[#This Row],[PRECIO]]=0,"NO PARA LP",IF(MaestraLP3[[#This Row],[PRECIO SEP]]=0,"INCORPORACIÓN",IF(Z186=0,"MANTIENE",IF(Z186&lt;0,"BAJA",IF(Z186&gt;0,"ALZA",""))))))</f>
        <v>MANTIENE</v>
      </c>
      <c r="Y186" s="64">
        <v>22000</v>
      </c>
      <c r="Z186" s="41">
        <f>IF(Y186=0,"INDICAR PRECIO VTA",Y186-MaestraLP3[[#This Row],[PRECIO SEP]])</f>
        <v>0</v>
      </c>
      <c r="AA186" s="66">
        <f t="shared" si="2"/>
        <v>0.37727272727272726</v>
      </c>
      <c r="AB186" s="68">
        <f>IFERROR(MaestraLP3[[#This Row],[PRECIO]]*MaestraLP3[[#This Row],[%MG UMV]],0)</f>
        <v>8300</v>
      </c>
      <c r="AC186" s="69">
        <v>10</v>
      </c>
      <c r="AD186" s="64">
        <f>+IFERROR(MaestraLP3[[#This Row],[MARGEN UNITARIO]]/MaestraLP3[[#This Row],[Peso Neto UMV (KG)]],0)</f>
        <v>830</v>
      </c>
      <c r="AE186" s="39" t="s">
        <v>44</v>
      </c>
      <c r="AF186" s="39"/>
      <c r="AG186" s="39">
        <v>1</v>
      </c>
      <c r="AH186" s="109">
        <v>0</v>
      </c>
      <c r="AI186" s="66">
        <v>0.06</v>
      </c>
      <c r="AJ186" s="66">
        <v>0.06</v>
      </c>
      <c r="AK186" s="39"/>
      <c r="AL186" s="39" t="s">
        <v>53</v>
      </c>
    </row>
    <row r="187" spans="1:38" x14ac:dyDescent="0.35">
      <c r="A187" s="39" t="s">
        <v>137</v>
      </c>
      <c r="B187" s="39">
        <v>104538050</v>
      </c>
      <c r="C187" s="39" t="str">
        <f>+MaestraLP3[[#This Row],[CÓDIGO]]&amp;MaestraLP3[[#Headers],[-]]&amp;MaestraLP3[[#This Row],[UMV]]</f>
        <v>104538050-C10</v>
      </c>
      <c r="D187" s="50" t="str">
        <f>+MaestraLP3[[#This Row],[CÓDIGO]]&amp;MaestraLP3[[#Headers],[FS00]]</f>
        <v>104538050FS00</v>
      </c>
      <c r="E187" s="39" t="s">
        <v>34</v>
      </c>
      <c r="F187" s="39" t="s">
        <v>35</v>
      </c>
      <c r="G187" s="39" t="s">
        <v>194</v>
      </c>
      <c r="H187" s="39" t="s">
        <v>200</v>
      </c>
      <c r="I187" s="39" t="s">
        <v>4339</v>
      </c>
      <c r="J187" s="49" t="s">
        <v>65</v>
      </c>
      <c r="K187" s="50" t="s">
        <v>50</v>
      </c>
      <c r="L187" s="39" t="str">
        <f>VLOOKUP(MaestraLP3[[#This Row],[UMV]],VALIDACIONES!J:L,3,0)</f>
        <v>Caja 10 Unidades</v>
      </c>
      <c r="M187" s="39" t="s">
        <v>40</v>
      </c>
      <c r="N187" s="39" t="s">
        <v>78</v>
      </c>
      <c r="O187" s="64">
        <v>33000</v>
      </c>
      <c r="P187" s="39" t="s">
        <v>4413</v>
      </c>
      <c r="Q187" s="65">
        <v>0</v>
      </c>
      <c r="R187" s="66">
        <f>+IFERROR((MaestraLP3[[#This Row],[COSTO ]]/MaestraLP3[[#This Row],[COSTO SEP]]-1),0)</f>
        <v>0</v>
      </c>
      <c r="S187" s="65" t="s">
        <v>143</v>
      </c>
      <c r="T187" s="65" t="s">
        <v>143</v>
      </c>
      <c r="U187" s="64">
        <f>+VLOOKUP(MaestraLP3[[#This Row],[FS00]],'[1]BD MES'!$C:$N,12,0)</f>
        <v>33000</v>
      </c>
      <c r="V187" s="64">
        <v>33000</v>
      </c>
      <c r="W187" s="66">
        <f>+(MaestraLP3[[#This Row],[COSTO ]]-MaestraLP3[[#This Row],[COSTO OCT AL 25-09]])/MaestraLP3[[#This Row],[COSTO OCT AL 25-09]]</f>
        <v>0</v>
      </c>
      <c r="X187" s="67" t="str">
        <f>++IF(P187="HASTA AGOTAR STOCK","HASTA AGOTAR STOCK",IF(MaestraLP3[[#This Row],[PRECIO]]=0,"NO PARA LP",IF(MaestraLP3[[#This Row],[PRECIO SEP]]=0,"INCORPORACIÓN",IF(Z187=0,"MANTIENE",IF(Z187&lt;0,"BAJA",IF(Z187&gt;0,"ALZA",""))))))</f>
        <v>NO PARA LP</v>
      </c>
      <c r="Y187" s="64">
        <v>0</v>
      </c>
      <c r="Z187" s="41" t="str">
        <f>IF(Y187=0,"INDICAR PRECIO VTA",Y187-MaestraLP3[[#This Row],[PRECIO SEP]])</f>
        <v>INDICAR PRECIO VTA</v>
      </c>
      <c r="AA187" s="66" t="str">
        <f t="shared" si="2"/>
        <v>-</v>
      </c>
      <c r="AB187" s="68">
        <f>IFERROR(MaestraLP3[[#This Row],[PRECIO]]*MaestraLP3[[#This Row],[%MG UMV]],0)</f>
        <v>0</v>
      </c>
      <c r="AC187" s="69">
        <v>10</v>
      </c>
      <c r="AD187" s="64">
        <f>+IFERROR(MaestraLP3[[#This Row],[MARGEN UNITARIO]]/MaestraLP3[[#This Row],[Peso Neto UMV (KG)]],0)</f>
        <v>0</v>
      </c>
      <c r="AE187" s="39" t="s">
        <v>53</v>
      </c>
      <c r="AF187" s="39"/>
      <c r="AG187" s="39">
        <v>1</v>
      </c>
      <c r="AH187" s="109">
        <v>0</v>
      </c>
      <c r="AI187" s="66">
        <v>0</v>
      </c>
      <c r="AJ187" s="66">
        <v>0</v>
      </c>
      <c r="AK187" s="39"/>
      <c r="AL187" s="39" t="s">
        <v>53</v>
      </c>
    </row>
    <row r="188" spans="1:38" x14ac:dyDescent="0.35">
      <c r="A188" s="39" t="s">
        <v>137</v>
      </c>
      <c r="B188" s="39">
        <v>104538040</v>
      </c>
      <c r="C188" s="39" t="str">
        <f>+MaestraLP3[[#This Row],[CÓDIGO]]&amp;MaestraLP3[[#Headers],[-]]&amp;MaestraLP3[[#This Row],[UMV]]</f>
        <v>104538040-C10</v>
      </c>
      <c r="D188" s="50" t="str">
        <f>+MaestraLP3[[#This Row],[CÓDIGO]]&amp;MaestraLP3[[#Headers],[FS00]]</f>
        <v>104538040FS00</v>
      </c>
      <c r="E188" s="39" t="s">
        <v>34</v>
      </c>
      <c r="F188" s="39" t="s">
        <v>35</v>
      </c>
      <c r="G188" s="39" t="s">
        <v>194</v>
      </c>
      <c r="H188" s="39" t="s">
        <v>200</v>
      </c>
      <c r="I188" s="39" t="s">
        <v>4351</v>
      </c>
      <c r="J188" s="49" t="s">
        <v>65</v>
      </c>
      <c r="K188" s="50" t="s">
        <v>50</v>
      </c>
      <c r="L188" s="39" t="str">
        <f>VLOOKUP(MaestraLP3[[#This Row],[UMV]],VALIDACIONES!J:L,3,0)</f>
        <v>Caja 10 Unidades</v>
      </c>
      <c r="M188" s="39" t="s">
        <v>40</v>
      </c>
      <c r="N188" s="39" t="s">
        <v>78</v>
      </c>
      <c r="O188" s="64">
        <v>33160</v>
      </c>
      <c r="P188" s="39" t="s">
        <v>4413</v>
      </c>
      <c r="Q188" s="65">
        <v>0</v>
      </c>
      <c r="R188" s="66">
        <f>+IFERROR((MaestraLP3[[#This Row],[COSTO ]]/MaestraLP3[[#This Row],[COSTO SEP]]-1),0)</f>
        <v>0</v>
      </c>
      <c r="S188" s="65" t="s">
        <v>143</v>
      </c>
      <c r="T188" s="65" t="s">
        <v>143</v>
      </c>
      <c r="U188" s="64">
        <f>+VLOOKUP(MaestraLP3[[#This Row],[FS00]],'[1]BD MES'!$C:$N,12,0)</f>
        <v>33160</v>
      </c>
      <c r="V188" s="64">
        <v>33160</v>
      </c>
      <c r="W188" s="66">
        <f>+(MaestraLP3[[#This Row],[COSTO ]]-MaestraLP3[[#This Row],[COSTO OCT AL 25-09]])/MaestraLP3[[#This Row],[COSTO OCT AL 25-09]]</f>
        <v>0</v>
      </c>
      <c r="X188" s="67" t="str">
        <f>++IF(P188="HASTA AGOTAR STOCK","HASTA AGOTAR STOCK",IF(MaestraLP3[[#This Row],[PRECIO]]=0,"NO PARA LP",IF(MaestraLP3[[#This Row],[PRECIO SEP]]=0,"INCORPORACIÓN",IF(Z188=0,"MANTIENE",IF(Z188&lt;0,"BAJA",IF(Z188&gt;0,"ALZA",""))))))</f>
        <v>NO PARA LP</v>
      </c>
      <c r="Y188" s="64">
        <v>0</v>
      </c>
      <c r="Z188" s="41" t="str">
        <f>IF(Y188=0,"INDICAR PRECIO VTA",Y188-MaestraLP3[[#This Row],[PRECIO SEP]])</f>
        <v>INDICAR PRECIO VTA</v>
      </c>
      <c r="AA188" s="66" t="str">
        <f t="shared" si="2"/>
        <v>-</v>
      </c>
      <c r="AB188" s="68">
        <f>IFERROR(MaestraLP3[[#This Row],[PRECIO]]*MaestraLP3[[#This Row],[%MG UMV]],0)</f>
        <v>0</v>
      </c>
      <c r="AC188" s="69">
        <v>10</v>
      </c>
      <c r="AD188" s="64">
        <f>+IFERROR(MaestraLP3[[#This Row],[MARGEN UNITARIO]]/MaestraLP3[[#This Row],[Peso Neto UMV (KG)]],0)</f>
        <v>0</v>
      </c>
      <c r="AE188" s="39" t="s">
        <v>53</v>
      </c>
      <c r="AF188" s="39"/>
      <c r="AG188" s="39">
        <v>1</v>
      </c>
      <c r="AH188" s="109">
        <v>0</v>
      </c>
      <c r="AI188" s="66">
        <v>0</v>
      </c>
      <c r="AJ188" s="66">
        <v>0</v>
      </c>
      <c r="AK188" s="39"/>
      <c r="AL188" s="39" t="s">
        <v>53</v>
      </c>
    </row>
    <row r="189" spans="1:38" x14ac:dyDescent="0.35">
      <c r="A189" s="39" t="s">
        <v>137</v>
      </c>
      <c r="B189" s="39">
        <v>104538030</v>
      </c>
      <c r="C189" s="39" t="str">
        <f>+MaestraLP3[[#This Row],[CÓDIGO]]&amp;MaestraLP3[[#Headers],[-]]&amp;MaestraLP3[[#This Row],[UMV]]</f>
        <v>104538030-C10</v>
      </c>
      <c r="D189" s="50" t="str">
        <f>+MaestraLP3[[#This Row],[CÓDIGO]]&amp;MaestraLP3[[#Headers],[FS00]]</f>
        <v>104538030FS00</v>
      </c>
      <c r="E189" s="39" t="s">
        <v>34</v>
      </c>
      <c r="F189" s="39" t="s">
        <v>35</v>
      </c>
      <c r="G189" s="39" t="s">
        <v>194</v>
      </c>
      <c r="H189" s="39" t="s">
        <v>200</v>
      </c>
      <c r="I189" s="39" t="s">
        <v>4352</v>
      </c>
      <c r="J189" s="49" t="s">
        <v>65</v>
      </c>
      <c r="K189" s="50" t="s">
        <v>50</v>
      </c>
      <c r="L189" s="39" t="str">
        <f>VLOOKUP(MaestraLP3[[#This Row],[UMV]],VALIDACIONES!J:L,3,0)</f>
        <v>Caja 10 Unidades</v>
      </c>
      <c r="M189" s="39" t="s">
        <v>40</v>
      </c>
      <c r="N189" s="39" t="s">
        <v>78</v>
      </c>
      <c r="O189" s="64">
        <v>18000</v>
      </c>
      <c r="P189" s="39" t="s">
        <v>4413</v>
      </c>
      <c r="Q189" s="65">
        <v>0</v>
      </c>
      <c r="R189" s="66">
        <f>+IFERROR((MaestraLP3[[#This Row],[COSTO ]]/MaestraLP3[[#This Row],[COSTO SEP]]-1),0)</f>
        <v>0</v>
      </c>
      <c r="S189" s="65" t="s">
        <v>143</v>
      </c>
      <c r="T189" s="65" t="s">
        <v>143</v>
      </c>
      <c r="U189" s="64">
        <f>+VLOOKUP(MaestraLP3[[#This Row],[FS00]],'[1]BD MES'!$C:$N,12,0)</f>
        <v>18000</v>
      </c>
      <c r="V189" s="64">
        <v>18000</v>
      </c>
      <c r="W189" s="66">
        <f>+(MaestraLP3[[#This Row],[COSTO ]]-MaestraLP3[[#This Row],[COSTO OCT AL 25-09]])/MaestraLP3[[#This Row],[COSTO OCT AL 25-09]]</f>
        <v>0</v>
      </c>
      <c r="X189" s="67" t="str">
        <f>++IF(P189="HASTA AGOTAR STOCK","HASTA AGOTAR STOCK",IF(MaestraLP3[[#This Row],[PRECIO]]=0,"NO PARA LP",IF(MaestraLP3[[#This Row],[PRECIO SEP]]=0,"INCORPORACIÓN",IF(Z189=0,"MANTIENE",IF(Z189&lt;0,"BAJA",IF(Z189&gt;0,"ALZA",""))))))</f>
        <v>NO PARA LP</v>
      </c>
      <c r="Y189" s="64">
        <v>0</v>
      </c>
      <c r="Z189" s="41" t="str">
        <f>IF(Y189=0,"INDICAR PRECIO VTA",Y189-MaestraLP3[[#This Row],[PRECIO SEP]])</f>
        <v>INDICAR PRECIO VTA</v>
      </c>
      <c r="AA189" s="66" t="str">
        <f t="shared" si="2"/>
        <v>-</v>
      </c>
      <c r="AB189" s="68">
        <f>IFERROR(MaestraLP3[[#This Row],[PRECIO]]*MaestraLP3[[#This Row],[%MG UMV]],0)</f>
        <v>0</v>
      </c>
      <c r="AC189" s="69">
        <v>10</v>
      </c>
      <c r="AD189" s="64">
        <f>+IFERROR(MaestraLP3[[#This Row],[MARGEN UNITARIO]]/MaestraLP3[[#This Row],[Peso Neto UMV (KG)]],0)</f>
        <v>0</v>
      </c>
      <c r="AE189" s="39" t="s">
        <v>53</v>
      </c>
      <c r="AF189" s="39"/>
      <c r="AG189" s="39">
        <v>1</v>
      </c>
      <c r="AH189" s="109">
        <v>0</v>
      </c>
      <c r="AI189" s="66">
        <v>0</v>
      </c>
      <c r="AJ189" s="66">
        <v>0</v>
      </c>
      <c r="AK189" s="39"/>
      <c r="AL189" s="39" t="s">
        <v>53</v>
      </c>
    </row>
    <row r="190" spans="1:38" x14ac:dyDescent="0.35">
      <c r="A190" s="39" t="s">
        <v>137</v>
      </c>
      <c r="B190" s="39">
        <v>104538000</v>
      </c>
      <c r="C190" s="39" t="str">
        <f>+MaestraLP3[[#This Row],[CÓDIGO]]&amp;MaestraLP3[[#Headers],[-]]&amp;MaestraLP3[[#This Row],[UMV]]</f>
        <v>104538000-C10</v>
      </c>
      <c r="D190" s="50" t="str">
        <f>+MaestraLP3[[#This Row],[CÓDIGO]]&amp;MaestraLP3[[#Headers],[FS00]]</f>
        <v>104538000FS00</v>
      </c>
      <c r="E190" s="39" t="s">
        <v>34</v>
      </c>
      <c r="F190" s="39" t="s">
        <v>35</v>
      </c>
      <c r="G190" s="39" t="s">
        <v>194</v>
      </c>
      <c r="H190" s="39" t="s">
        <v>200</v>
      </c>
      <c r="I190" s="39" t="s">
        <v>4356</v>
      </c>
      <c r="J190" s="49" t="s">
        <v>65</v>
      </c>
      <c r="K190" s="50" t="s">
        <v>50</v>
      </c>
      <c r="L190" s="39" t="str">
        <f>VLOOKUP(MaestraLP3[[#This Row],[UMV]],VALIDACIONES!J:L,3,0)</f>
        <v>Caja 10 Unidades</v>
      </c>
      <c r="M190" s="39" t="s">
        <v>40</v>
      </c>
      <c r="N190" s="39" t="s">
        <v>78</v>
      </c>
      <c r="O190" s="64">
        <v>32000</v>
      </c>
      <c r="P190" s="39" t="s">
        <v>4413</v>
      </c>
      <c r="Q190" s="65">
        <v>0</v>
      </c>
      <c r="R190" s="66">
        <f>+IFERROR((MaestraLP3[[#This Row],[COSTO ]]/MaestraLP3[[#This Row],[COSTO SEP]]-1),0)</f>
        <v>0</v>
      </c>
      <c r="S190" s="65" t="s">
        <v>143</v>
      </c>
      <c r="T190" s="65" t="s">
        <v>143</v>
      </c>
      <c r="U190" s="64">
        <f>+VLOOKUP(MaestraLP3[[#This Row],[FS00]],'[1]BD MES'!$C:$N,12,0)</f>
        <v>32000</v>
      </c>
      <c r="V190" s="64">
        <v>32000</v>
      </c>
      <c r="W190" s="66">
        <f>+(MaestraLP3[[#This Row],[COSTO ]]-MaestraLP3[[#This Row],[COSTO OCT AL 25-09]])/MaestraLP3[[#This Row],[COSTO OCT AL 25-09]]</f>
        <v>0</v>
      </c>
      <c r="X190" s="67" t="str">
        <f>++IF(P190="HASTA AGOTAR STOCK","HASTA AGOTAR STOCK",IF(MaestraLP3[[#This Row],[PRECIO]]=0,"NO PARA LP",IF(MaestraLP3[[#This Row],[PRECIO SEP]]=0,"INCORPORACIÓN",IF(Z190=0,"MANTIENE",IF(Z190&lt;0,"BAJA",IF(Z190&gt;0,"ALZA",""))))))</f>
        <v>NO PARA LP</v>
      </c>
      <c r="Y190" s="64">
        <v>0</v>
      </c>
      <c r="Z190" s="41" t="str">
        <f>IF(Y190=0,"INDICAR PRECIO VTA",Y190-MaestraLP3[[#This Row],[PRECIO SEP]])</f>
        <v>INDICAR PRECIO VTA</v>
      </c>
      <c r="AA190" s="66" t="str">
        <f t="shared" si="2"/>
        <v>-</v>
      </c>
      <c r="AB190" s="68">
        <f>IFERROR(MaestraLP3[[#This Row],[PRECIO]]*MaestraLP3[[#This Row],[%MG UMV]],0)</f>
        <v>0</v>
      </c>
      <c r="AC190" s="69">
        <v>10</v>
      </c>
      <c r="AD190" s="64">
        <f>+IFERROR(MaestraLP3[[#This Row],[MARGEN UNITARIO]]/MaestraLP3[[#This Row],[Peso Neto UMV (KG)]],0)</f>
        <v>0</v>
      </c>
      <c r="AE190" s="39" t="s">
        <v>53</v>
      </c>
      <c r="AF190" s="39"/>
      <c r="AG190" s="39">
        <v>1</v>
      </c>
      <c r="AH190" s="109">
        <v>0</v>
      </c>
      <c r="AI190" s="66">
        <v>0</v>
      </c>
      <c r="AJ190" s="66">
        <v>0</v>
      </c>
      <c r="AK190" s="39"/>
      <c r="AL190" s="39" t="s">
        <v>53</v>
      </c>
    </row>
    <row r="191" spans="1:38" x14ac:dyDescent="0.35">
      <c r="A191" s="39" t="s">
        <v>137</v>
      </c>
      <c r="B191" s="39">
        <v>104537990</v>
      </c>
      <c r="C191" s="39" t="str">
        <f>+MaestraLP3[[#This Row],[CÓDIGO]]&amp;MaestraLP3[[#Headers],[-]]&amp;MaestraLP3[[#This Row],[UMV]]</f>
        <v>104537990-C10</v>
      </c>
      <c r="D191" s="50" t="str">
        <f>+MaestraLP3[[#This Row],[CÓDIGO]]&amp;MaestraLP3[[#Headers],[FS00]]</f>
        <v>104537990FS00</v>
      </c>
      <c r="E191" s="39" t="s">
        <v>34</v>
      </c>
      <c r="F191" s="39" t="s">
        <v>35</v>
      </c>
      <c r="G191" s="39" t="s">
        <v>194</v>
      </c>
      <c r="H191" s="39" t="s">
        <v>200</v>
      </c>
      <c r="I191" s="39" t="s">
        <v>4361</v>
      </c>
      <c r="J191" s="49" t="s">
        <v>65</v>
      </c>
      <c r="K191" s="50" t="s">
        <v>50</v>
      </c>
      <c r="L191" s="39" t="str">
        <f>VLOOKUP(MaestraLP3[[#This Row],[UMV]],VALIDACIONES!J:L,3,0)</f>
        <v>Caja 10 Unidades</v>
      </c>
      <c r="M191" s="39" t="s">
        <v>40</v>
      </c>
      <c r="N191" s="39" t="s">
        <v>78</v>
      </c>
      <c r="O191" s="64">
        <v>27500</v>
      </c>
      <c r="P191" s="39" t="s">
        <v>4413</v>
      </c>
      <c r="Q191" s="65">
        <v>0</v>
      </c>
      <c r="R191" s="66">
        <f>+IFERROR((MaestraLP3[[#This Row],[COSTO ]]/MaestraLP3[[#This Row],[COSTO SEP]]-1),0)</f>
        <v>0</v>
      </c>
      <c r="S191" s="65" t="s">
        <v>143</v>
      </c>
      <c r="T191" s="65" t="s">
        <v>143</v>
      </c>
      <c r="U191" s="64">
        <f>+VLOOKUP(MaestraLP3[[#This Row],[FS00]],'[1]BD MES'!$C:$N,12,0)</f>
        <v>27500</v>
      </c>
      <c r="V191" s="64">
        <v>27500</v>
      </c>
      <c r="W191" s="66">
        <f>+(MaestraLP3[[#This Row],[COSTO ]]-MaestraLP3[[#This Row],[COSTO OCT AL 25-09]])/MaestraLP3[[#This Row],[COSTO OCT AL 25-09]]</f>
        <v>0</v>
      </c>
      <c r="X191" s="67" t="str">
        <f>++IF(P191="HASTA AGOTAR STOCK","HASTA AGOTAR STOCK",IF(MaestraLP3[[#This Row],[PRECIO]]=0,"NO PARA LP",IF(MaestraLP3[[#This Row],[PRECIO SEP]]=0,"INCORPORACIÓN",IF(Z191=0,"MANTIENE",IF(Z191&lt;0,"BAJA",IF(Z191&gt;0,"ALZA",""))))))</f>
        <v>NO PARA LP</v>
      </c>
      <c r="Y191" s="64">
        <v>0</v>
      </c>
      <c r="Z191" s="41" t="str">
        <f>IF(Y191=0,"INDICAR PRECIO VTA",Y191-MaestraLP3[[#This Row],[PRECIO SEP]])</f>
        <v>INDICAR PRECIO VTA</v>
      </c>
      <c r="AA191" s="66" t="str">
        <f t="shared" si="2"/>
        <v>-</v>
      </c>
      <c r="AB191" s="68">
        <f>IFERROR(MaestraLP3[[#This Row],[PRECIO]]*MaestraLP3[[#This Row],[%MG UMV]],0)</f>
        <v>0</v>
      </c>
      <c r="AC191" s="69">
        <v>10</v>
      </c>
      <c r="AD191" s="64">
        <f>+IFERROR(MaestraLP3[[#This Row],[MARGEN UNITARIO]]/MaestraLP3[[#This Row],[Peso Neto UMV (KG)]],0)</f>
        <v>0</v>
      </c>
      <c r="AE191" s="39" t="s">
        <v>53</v>
      </c>
      <c r="AF191" s="39"/>
      <c r="AG191" s="39">
        <v>1</v>
      </c>
      <c r="AH191" s="109">
        <v>0</v>
      </c>
      <c r="AI191" s="66">
        <v>0</v>
      </c>
      <c r="AJ191" s="66">
        <v>0</v>
      </c>
      <c r="AK191" s="39"/>
      <c r="AL191" s="39" t="s">
        <v>53</v>
      </c>
    </row>
    <row r="192" spans="1:38" x14ac:dyDescent="0.35">
      <c r="A192" s="39" t="s">
        <v>137</v>
      </c>
      <c r="B192" s="39">
        <v>104537980</v>
      </c>
      <c r="C192" s="39" t="str">
        <f>+MaestraLP3[[#This Row],[CÓDIGO]]&amp;MaestraLP3[[#Headers],[-]]&amp;MaestraLP3[[#This Row],[UMV]]</f>
        <v>104537980-C10</v>
      </c>
      <c r="D192" s="50" t="str">
        <f>+MaestraLP3[[#This Row],[CÓDIGO]]&amp;MaestraLP3[[#Headers],[FS00]]</f>
        <v>104537980FS00</v>
      </c>
      <c r="E192" s="39" t="s">
        <v>34</v>
      </c>
      <c r="F192" s="39" t="s">
        <v>35</v>
      </c>
      <c r="G192" s="39" t="s">
        <v>194</v>
      </c>
      <c r="H192" s="39" t="s">
        <v>200</v>
      </c>
      <c r="I192" s="39" t="s">
        <v>4363</v>
      </c>
      <c r="J192" s="49" t="s">
        <v>65</v>
      </c>
      <c r="K192" s="50" t="s">
        <v>50</v>
      </c>
      <c r="L192" s="39" t="str">
        <f>VLOOKUP(MaestraLP3[[#This Row],[UMV]],VALIDACIONES!J:L,3,0)</f>
        <v>Caja 10 Unidades</v>
      </c>
      <c r="M192" s="39" t="s">
        <v>40</v>
      </c>
      <c r="N192" s="39" t="s">
        <v>78</v>
      </c>
      <c r="O192" s="64">
        <v>33500</v>
      </c>
      <c r="P192" s="39" t="s">
        <v>4413</v>
      </c>
      <c r="Q192" s="65">
        <v>0</v>
      </c>
      <c r="R192" s="66">
        <f>+IFERROR((MaestraLP3[[#This Row],[COSTO ]]/MaestraLP3[[#This Row],[COSTO SEP]]-1),0)</f>
        <v>0</v>
      </c>
      <c r="S192" s="65" t="s">
        <v>143</v>
      </c>
      <c r="T192" s="65" t="s">
        <v>143</v>
      </c>
      <c r="U192" s="64">
        <f>+VLOOKUP(MaestraLP3[[#This Row],[FS00]],'[1]BD MES'!$C:$N,12,0)</f>
        <v>33500</v>
      </c>
      <c r="V192" s="64">
        <v>33500</v>
      </c>
      <c r="W192" s="66">
        <f>+(MaestraLP3[[#This Row],[COSTO ]]-MaestraLP3[[#This Row],[COSTO OCT AL 25-09]])/MaestraLP3[[#This Row],[COSTO OCT AL 25-09]]</f>
        <v>0</v>
      </c>
      <c r="X192" s="67" t="str">
        <f>++IF(P192="HASTA AGOTAR STOCK","HASTA AGOTAR STOCK",IF(MaestraLP3[[#This Row],[PRECIO]]=0,"NO PARA LP",IF(MaestraLP3[[#This Row],[PRECIO SEP]]=0,"INCORPORACIÓN",IF(Z192=0,"MANTIENE",IF(Z192&lt;0,"BAJA",IF(Z192&gt;0,"ALZA",""))))))</f>
        <v>NO PARA LP</v>
      </c>
      <c r="Y192" s="64">
        <v>0</v>
      </c>
      <c r="Z192" s="41" t="str">
        <f>IF(Y192=0,"INDICAR PRECIO VTA",Y192-MaestraLP3[[#This Row],[PRECIO SEP]])</f>
        <v>INDICAR PRECIO VTA</v>
      </c>
      <c r="AA192" s="66" t="str">
        <f t="shared" si="2"/>
        <v>-</v>
      </c>
      <c r="AB192" s="68">
        <f>IFERROR(MaestraLP3[[#This Row],[PRECIO]]*MaestraLP3[[#This Row],[%MG UMV]],0)</f>
        <v>0</v>
      </c>
      <c r="AC192" s="69">
        <v>10</v>
      </c>
      <c r="AD192" s="64">
        <f>+IFERROR(MaestraLP3[[#This Row],[MARGEN UNITARIO]]/MaestraLP3[[#This Row],[Peso Neto UMV (KG)]],0)</f>
        <v>0</v>
      </c>
      <c r="AE192" s="39" t="s">
        <v>53</v>
      </c>
      <c r="AF192" s="39"/>
      <c r="AG192" s="39">
        <v>1</v>
      </c>
      <c r="AH192" s="109">
        <v>0</v>
      </c>
      <c r="AI192" s="66">
        <v>0</v>
      </c>
      <c r="AJ192" s="66">
        <v>0</v>
      </c>
      <c r="AK192" s="39"/>
      <c r="AL192" s="39" t="s">
        <v>53</v>
      </c>
    </row>
    <row r="193" spans="1:38" x14ac:dyDescent="0.35">
      <c r="A193" s="39" t="s">
        <v>137</v>
      </c>
      <c r="B193" s="39">
        <v>104538020</v>
      </c>
      <c r="C193" s="39" t="str">
        <f>+MaestraLP3[[#This Row],[CÓDIGO]]&amp;MaestraLP3[[#Headers],[-]]&amp;MaestraLP3[[#This Row],[UMV]]</f>
        <v>104538020-C10</v>
      </c>
      <c r="D193" s="50" t="str">
        <f>+MaestraLP3[[#This Row],[CÓDIGO]]&amp;MaestraLP3[[#Headers],[FS00]]</f>
        <v>104538020FS00</v>
      </c>
      <c r="E193" s="39" t="s">
        <v>34</v>
      </c>
      <c r="F193" s="39" t="s">
        <v>35</v>
      </c>
      <c r="G193" s="39" t="s">
        <v>194</v>
      </c>
      <c r="H193" s="39" t="s">
        <v>200</v>
      </c>
      <c r="I193" s="39" t="s">
        <v>4364</v>
      </c>
      <c r="J193" s="49" t="s">
        <v>65</v>
      </c>
      <c r="K193" s="50" t="s">
        <v>50</v>
      </c>
      <c r="L193" s="39" t="str">
        <f>VLOOKUP(MaestraLP3[[#This Row],[UMV]],VALIDACIONES!J:L,3,0)</f>
        <v>Caja 10 Unidades</v>
      </c>
      <c r="M193" s="39" t="s">
        <v>40</v>
      </c>
      <c r="N193" s="39" t="s">
        <v>78</v>
      </c>
      <c r="O193" s="64">
        <v>36000</v>
      </c>
      <c r="P193" s="39" t="s">
        <v>4413</v>
      </c>
      <c r="Q193" s="65">
        <v>0</v>
      </c>
      <c r="R193" s="66">
        <f>+IFERROR((MaestraLP3[[#This Row],[COSTO ]]/MaestraLP3[[#This Row],[COSTO SEP]]-1),0)</f>
        <v>0</v>
      </c>
      <c r="S193" s="65" t="s">
        <v>143</v>
      </c>
      <c r="T193" s="65" t="s">
        <v>143</v>
      </c>
      <c r="U193" s="64">
        <f>+VLOOKUP(MaestraLP3[[#This Row],[FS00]],'[1]BD MES'!$C:$N,12,0)</f>
        <v>36000</v>
      </c>
      <c r="V193" s="64">
        <v>36000</v>
      </c>
      <c r="W193" s="66">
        <f>+(MaestraLP3[[#This Row],[COSTO ]]-MaestraLP3[[#This Row],[COSTO OCT AL 25-09]])/MaestraLP3[[#This Row],[COSTO OCT AL 25-09]]</f>
        <v>0</v>
      </c>
      <c r="X193" s="67" t="str">
        <f>++IF(P193="HASTA AGOTAR STOCK","HASTA AGOTAR STOCK",IF(MaestraLP3[[#This Row],[PRECIO]]=0,"NO PARA LP",IF(MaestraLP3[[#This Row],[PRECIO SEP]]=0,"INCORPORACIÓN",IF(Z193=0,"MANTIENE",IF(Z193&lt;0,"BAJA",IF(Z193&gt;0,"ALZA",""))))))</f>
        <v>NO PARA LP</v>
      </c>
      <c r="Y193" s="64">
        <v>0</v>
      </c>
      <c r="Z193" s="41" t="str">
        <f>IF(Y193=0,"INDICAR PRECIO VTA",Y193-MaestraLP3[[#This Row],[PRECIO SEP]])</f>
        <v>INDICAR PRECIO VTA</v>
      </c>
      <c r="AA193" s="66" t="str">
        <f t="shared" ref="AA193:AA256" si="3">+IFERROR((Y193-V193)/Y193,"-")</f>
        <v>-</v>
      </c>
      <c r="AB193" s="68">
        <f>IFERROR(MaestraLP3[[#This Row],[PRECIO]]*MaestraLP3[[#This Row],[%MG UMV]],0)</f>
        <v>0</v>
      </c>
      <c r="AC193" s="69">
        <v>10</v>
      </c>
      <c r="AD193" s="64">
        <f>+IFERROR(MaestraLP3[[#This Row],[MARGEN UNITARIO]]/MaestraLP3[[#This Row],[Peso Neto UMV (KG)]],0)</f>
        <v>0</v>
      </c>
      <c r="AE193" s="39" t="s">
        <v>53</v>
      </c>
      <c r="AF193" s="39"/>
      <c r="AG193" s="39">
        <v>1</v>
      </c>
      <c r="AH193" s="109">
        <v>0</v>
      </c>
      <c r="AI193" s="66">
        <v>0</v>
      </c>
      <c r="AJ193" s="66">
        <v>0</v>
      </c>
      <c r="AK193" s="39"/>
      <c r="AL193" s="39" t="s">
        <v>53</v>
      </c>
    </row>
    <row r="194" spans="1:38" x14ac:dyDescent="0.35">
      <c r="A194" s="39" t="s">
        <v>137</v>
      </c>
      <c r="B194" s="39">
        <v>104538010</v>
      </c>
      <c r="C194" s="39" t="str">
        <f>+MaestraLP3[[#This Row],[CÓDIGO]]&amp;MaestraLP3[[#Headers],[-]]&amp;MaestraLP3[[#This Row],[UMV]]</f>
        <v>104538010-C10</v>
      </c>
      <c r="D194" s="50" t="str">
        <f>+MaestraLP3[[#This Row],[CÓDIGO]]&amp;MaestraLP3[[#Headers],[FS00]]</f>
        <v>104538010FS00</v>
      </c>
      <c r="E194" s="39" t="s">
        <v>34</v>
      </c>
      <c r="F194" s="39" t="s">
        <v>35</v>
      </c>
      <c r="G194" s="39" t="s">
        <v>194</v>
      </c>
      <c r="H194" s="39" t="s">
        <v>200</v>
      </c>
      <c r="I194" s="39" t="s">
        <v>4383</v>
      </c>
      <c r="J194" s="49" t="s">
        <v>65</v>
      </c>
      <c r="K194" s="50" t="s">
        <v>50</v>
      </c>
      <c r="L194" s="39" t="str">
        <f>VLOOKUP(MaestraLP3[[#This Row],[UMV]],VALIDACIONES!J:L,3,0)</f>
        <v>Caja 10 Unidades</v>
      </c>
      <c r="M194" s="39" t="s">
        <v>40</v>
      </c>
      <c r="N194" s="39" t="s">
        <v>78</v>
      </c>
      <c r="O194" s="64">
        <v>21000</v>
      </c>
      <c r="P194" s="39" t="s">
        <v>4413</v>
      </c>
      <c r="Q194" s="65">
        <v>0</v>
      </c>
      <c r="R194" s="66">
        <f>+IFERROR((MaestraLP3[[#This Row],[COSTO ]]/MaestraLP3[[#This Row],[COSTO SEP]]-1),0)</f>
        <v>0</v>
      </c>
      <c r="S194" s="65" t="s">
        <v>143</v>
      </c>
      <c r="T194" s="65" t="s">
        <v>143</v>
      </c>
      <c r="U194" s="64">
        <f>+VLOOKUP(MaestraLP3[[#This Row],[FS00]],'[1]BD MES'!$C:$N,12,0)</f>
        <v>21000</v>
      </c>
      <c r="V194" s="64">
        <v>21000</v>
      </c>
      <c r="W194" s="66">
        <f>+(MaestraLP3[[#This Row],[COSTO ]]-MaestraLP3[[#This Row],[COSTO OCT AL 25-09]])/MaestraLP3[[#This Row],[COSTO OCT AL 25-09]]</f>
        <v>0</v>
      </c>
      <c r="X194" s="67" t="str">
        <f>++IF(P194="HASTA AGOTAR STOCK","HASTA AGOTAR STOCK",IF(MaestraLP3[[#This Row],[PRECIO]]=0,"NO PARA LP",IF(MaestraLP3[[#This Row],[PRECIO SEP]]=0,"INCORPORACIÓN",IF(Z194=0,"MANTIENE",IF(Z194&lt;0,"BAJA",IF(Z194&gt;0,"ALZA",""))))))</f>
        <v>NO PARA LP</v>
      </c>
      <c r="Y194" s="64">
        <v>0</v>
      </c>
      <c r="Z194" s="41" t="str">
        <f>IF(Y194=0,"INDICAR PRECIO VTA",Y194-MaestraLP3[[#This Row],[PRECIO SEP]])</f>
        <v>INDICAR PRECIO VTA</v>
      </c>
      <c r="AA194" s="66" t="str">
        <f t="shared" si="3"/>
        <v>-</v>
      </c>
      <c r="AB194" s="68">
        <f>IFERROR(MaestraLP3[[#This Row],[PRECIO]]*MaestraLP3[[#This Row],[%MG UMV]],0)</f>
        <v>0</v>
      </c>
      <c r="AC194" s="69">
        <v>10</v>
      </c>
      <c r="AD194" s="64">
        <f>+IFERROR(MaestraLP3[[#This Row],[MARGEN UNITARIO]]/MaestraLP3[[#This Row],[Peso Neto UMV (KG)]],0)</f>
        <v>0</v>
      </c>
      <c r="AE194" s="39" t="s">
        <v>53</v>
      </c>
      <c r="AF194" s="39"/>
      <c r="AG194" s="39">
        <v>1</v>
      </c>
      <c r="AH194" s="109">
        <v>0</v>
      </c>
      <c r="AI194" s="66">
        <v>0</v>
      </c>
      <c r="AJ194" s="66">
        <v>0</v>
      </c>
      <c r="AK194" s="39"/>
      <c r="AL194" s="39" t="s">
        <v>53</v>
      </c>
    </row>
    <row r="195" spans="1:38" x14ac:dyDescent="0.35">
      <c r="A195" s="39" t="s">
        <v>137</v>
      </c>
      <c r="B195" s="39">
        <v>104542860</v>
      </c>
      <c r="C195" s="39" t="str">
        <f>+MaestraLP3[[#This Row],[CÓDIGO]]&amp;MaestraLP3[[#Headers],[-]]&amp;MaestraLP3[[#This Row],[UMV]]</f>
        <v>104542860-C04</v>
      </c>
      <c r="D195" s="50" t="str">
        <f>+MaestraLP3[[#This Row],[CÓDIGO]]&amp;MaestraLP3[[#Headers],[FS00]]</f>
        <v>104542860FS00</v>
      </c>
      <c r="E195" s="39" t="s">
        <v>34</v>
      </c>
      <c r="F195" s="39" t="s">
        <v>35</v>
      </c>
      <c r="G195" s="39" t="s">
        <v>194</v>
      </c>
      <c r="H195" s="39" t="s">
        <v>202</v>
      </c>
      <c r="I195" s="39" t="s">
        <v>825</v>
      </c>
      <c r="J195" s="49" t="s">
        <v>141</v>
      </c>
      <c r="K195" s="50" t="s">
        <v>50</v>
      </c>
      <c r="L195" s="39" t="str">
        <f>VLOOKUP(MaestraLP3[[#This Row],[UMV]],VALIDACIONES!J:L,3,0)</f>
        <v>Caja 4 Unidades</v>
      </c>
      <c r="M195" s="39" t="s">
        <v>40</v>
      </c>
      <c r="N195" s="39" t="s">
        <v>41</v>
      </c>
      <c r="O195" s="64">
        <v>18148</v>
      </c>
      <c r="P195" s="39" t="s">
        <v>42</v>
      </c>
      <c r="Q195" s="64">
        <v>31300</v>
      </c>
      <c r="R195" s="66">
        <f>+IFERROR((MaestraLP3[[#This Row],[COSTO ]]/MaestraLP3[[#This Row],[COSTO SEP]]-1),0)</f>
        <v>0</v>
      </c>
      <c r="S195" s="65" t="s">
        <v>493</v>
      </c>
      <c r="T195" s="65" t="s">
        <v>143</v>
      </c>
      <c r="U195" s="64">
        <f>+VLOOKUP(MaestraLP3[[#This Row],[FS00]],'[1]BD MES'!$C:$N,12,0)</f>
        <v>18148</v>
      </c>
      <c r="V195" s="64">
        <v>18148</v>
      </c>
      <c r="W195" s="66">
        <f>+(MaestraLP3[[#This Row],[COSTO ]]-MaestraLP3[[#This Row],[COSTO OCT AL 25-09]])/MaestraLP3[[#This Row],[COSTO OCT AL 25-09]]</f>
        <v>0</v>
      </c>
      <c r="X195" s="67" t="str">
        <f>++IF(P195="HASTA AGOTAR STOCK","HASTA AGOTAR STOCK",IF(MaestraLP3[[#This Row],[PRECIO]]=0,"NO PARA LP",IF(MaestraLP3[[#This Row],[PRECIO SEP]]=0,"INCORPORACIÓN",IF(Z195=0,"MANTIENE",IF(Z195&lt;0,"BAJA",IF(Z195&gt;0,"ALZA",""))))))</f>
        <v>MANTIENE</v>
      </c>
      <c r="Y195" s="64">
        <v>31300</v>
      </c>
      <c r="Z195" s="41">
        <f>IF(Y195=0,"INDICAR PRECIO VTA",Y195-MaestraLP3[[#This Row],[PRECIO SEP]])</f>
        <v>0</v>
      </c>
      <c r="AA195" s="66">
        <f t="shared" si="3"/>
        <v>0.4201916932907348</v>
      </c>
      <c r="AB195" s="68">
        <f>IFERROR(MaestraLP3[[#This Row],[PRECIO]]*MaestraLP3[[#This Row],[%MG UMV]],0)</f>
        <v>13152</v>
      </c>
      <c r="AC195" s="69">
        <v>10</v>
      </c>
      <c r="AD195" s="64">
        <f>+IFERROR(MaestraLP3[[#This Row],[MARGEN UNITARIO]]/MaestraLP3[[#This Row],[Peso Neto UMV (KG)]],0)</f>
        <v>1315.2</v>
      </c>
      <c r="AE195" s="39" t="s">
        <v>44</v>
      </c>
      <c r="AF195" s="39"/>
      <c r="AG195" s="39">
        <v>1</v>
      </c>
      <c r="AH195" s="109">
        <v>0</v>
      </c>
      <c r="AI195" s="66">
        <v>4.9999999999999996E-2</v>
      </c>
      <c r="AJ195" s="66">
        <v>9.9999999999999992E-2</v>
      </c>
      <c r="AK195" s="39"/>
      <c r="AL195" s="39" t="s">
        <v>53</v>
      </c>
    </row>
    <row r="196" spans="1:38" x14ac:dyDescent="0.35">
      <c r="A196" s="39" t="s">
        <v>137</v>
      </c>
      <c r="B196" s="39">
        <v>104519650</v>
      </c>
      <c r="C196" s="39" t="str">
        <f>+MaestraLP3[[#This Row],[CÓDIGO]]&amp;MaestraLP3[[#Headers],[-]]&amp;MaestraLP3[[#This Row],[UMV]]</f>
        <v>104519650-C10</v>
      </c>
      <c r="D196" s="50" t="str">
        <f>+MaestraLP3[[#This Row],[CÓDIGO]]&amp;MaestraLP3[[#Headers],[FS00]]</f>
        <v>104519650FS00</v>
      </c>
      <c r="E196" s="39" t="s">
        <v>34</v>
      </c>
      <c r="F196" s="39" t="s">
        <v>35</v>
      </c>
      <c r="G196" s="39" t="s">
        <v>194</v>
      </c>
      <c r="H196" s="39" t="s">
        <v>82</v>
      </c>
      <c r="I196" s="39" t="s">
        <v>209</v>
      </c>
      <c r="J196" s="49" t="s">
        <v>65</v>
      </c>
      <c r="K196" s="50" t="s">
        <v>50</v>
      </c>
      <c r="L196" s="39" t="str">
        <f>VLOOKUP(MaestraLP3[[#This Row],[UMV]],VALIDACIONES!J:L,3,0)</f>
        <v>Caja 10 Unidades</v>
      </c>
      <c r="M196" s="39" t="s">
        <v>40</v>
      </c>
      <c r="N196" s="39" t="s">
        <v>41</v>
      </c>
      <c r="O196" s="64">
        <v>18636.199999999997</v>
      </c>
      <c r="P196" s="39" t="s">
        <v>42</v>
      </c>
      <c r="Q196" s="64">
        <v>25500</v>
      </c>
      <c r="R196" s="66">
        <f>+IFERROR((MaestraLP3[[#This Row],[COSTO ]]/MaestraLP3[[#This Row],[COSTO SEP]]-1),0)</f>
        <v>0</v>
      </c>
      <c r="S196" s="65" t="s">
        <v>143</v>
      </c>
      <c r="T196" s="65" t="s">
        <v>143</v>
      </c>
      <c r="U196" s="64">
        <f>+VLOOKUP(MaestraLP3[[#This Row],[FS00]],'[1]BD MES'!$C:$N,12,0)</f>
        <v>18636.199999999997</v>
      </c>
      <c r="V196" s="64">
        <v>18636.199999999997</v>
      </c>
      <c r="W196" s="66">
        <f>+(MaestraLP3[[#This Row],[COSTO ]]-MaestraLP3[[#This Row],[COSTO OCT AL 25-09]])/MaestraLP3[[#This Row],[COSTO OCT AL 25-09]]</f>
        <v>0</v>
      </c>
      <c r="X196" s="67" t="str">
        <f>++IF(P196="HASTA AGOTAR STOCK","HASTA AGOTAR STOCK",IF(MaestraLP3[[#This Row],[PRECIO]]=0,"NO PARA LP",IF(MaestraLP3[[#This Row],[PRECIO SEP]]=0,"INCORPORACIÓN",IF(Z196=0,"MANTIENE",IF(Z196&lt;0,"BAJA",IF(Z196&gt;0,"ALZA",""))))))</f>
        <v>MANTIENE</v>
      </c>
      <c r="Y196" s="64">
        <v>25500</v>
      </c>
      <c r="Z196" s="41">
        <f>IF(Y196=0,"INDICAR PRECIO VTA",Y196-MaestraLP3[[#This Row],[PRECIO SEP]])</f>
        <v>0</v>
      </c>
      <c r="AA196" s="66">
        <f t="shared" si="3"/>
        <v>0.26916862745098052</v>
      </c>
      <c r="AB196" s="68">
        <f>IFERROR(MaestraLP3[[#This Row],[PRECIO]]*MaestraLP3[[#This Row],[%MG UMV]],0)</f>
        <v>6863.8000000000038</v>
      </c>
      <c r="AC196" s="69">
        <v>10</v>
      </c>
      <c r="AD196" s="64">
        <f>+IFERROR(MaestraLP3[[#This Row],[MARGEN UNITARIO]]/MaestraLP3[[#This Row],[Peso Neto UMV (KG)]],0)</f>
        <v>686.38000000000034</v>
      </c>
      <c r="AE196" s="39" t="s">
        <v>44</v>
      </c>
      <c r="AF196" s="39"/>
      <c r="AG196" s="39">
        <v>1</v>
      </c>
      <c r="AH196" s="109">
        <v>0</v>
      </c>
      <c r="AI196" s="66">
        <v>0.03</v>
      </c>
      <c r="AJ196" s="66">
        <v>0.03</v>
      </c>
      <c r="AK196" s="39"/>
      <c r="AL196" s="39" t="s">
        <v>53</v>
      </c>
    </row>
    <row r="197" spans="1:38" x14ac:dyDescent="0.35">
      <c r="A197" s="39" t="s">
        <v>137</v>
      </c>
      <c r="B197" s="39">
        <v>104519710</v>
      </c>
      <c r="C197" s="39" t="str">
        <f>+MaestraLP3[[#This Row],[CÓDIGO]]&amp;MaestraLP3[[#Headers],[-]]&amp;MaestraLP3[[#This Row],[UMV]]</f>
        <v>104519710-C04</v>
      </c>
      <c r="D197" s="50" t="str">
        <f>+MaestraLP3[[#This Row],[CÓDIGO]]&amp;MaestraLP3[[#Headers],[FS00]]</f>
        <v>104519710FS00</v>
      </c>
      <c r="E197" s="39" t="s">
        <v>34</v>
      </c>
      <c r="F197" s="39" t="s">
        <v>35</v>
      </c>
      <c r="G197" s="39" t="s">
        <v>194</v>
      </c>
      <c r="H197" s="39" t="s">
        <v>82</v>
      </c>
      <c r="I197" s="39" t="s">
        <v>839</v>
      </c>
      <c r="J197" s="49" t="s">
        <v>141</v>
      </c>
      <c r="K197" s="50" t="s">
        <v>50</v>
      </c>
      <c r="L197" s="39" t="str">
        <f>VLOOKUP(MaestraLP3[[#This Row],[UMV]],VALIDACIONES!J:L,3,0)</f>
        <v>Caja 4 Unidades</v>
      </c>
      <c r="M197" s="39" t="s">
        <v>40</v>
      </c>
      <c r="N197" s="39" t="s">
        <v>41</v>
      </c>
      <c r="O197" s="64">
        <v>36956.6</v>
      </c>
      <c r="P197" s="39" t="s">
        <v>42</v>
      </c>
      <c r="Q197" s="64">
        <v>57000</v>
      </c>
      <c r="R197" s="66">
        <f>+IFERROR((MaestraLP3[[#This Row],[COSTO ]]/MaestraLP3[[#This Row],[COSTO SEP]]-1),0)</f>
        <v>0</v>
      </c>
      <c r="S197" s="65" t="s">
        <v>493</v>
      </c>
      <c r="T197" s="65" t="s">
        <v>143</v>
      </c>
      <c r="U197" s="64">
        <f>+VLOOKUP(MaestraLP3[[#This Row],[FS00]],'[1]BD MES'!$C:$N,12,0)</f>
        <v>36956.6</v>
      </c>
      <c r="V197" s="64">
        <v>36956.6</v>
      </c>
      <c r="W197" s="66">
        <f>+(MaestraLP3[[#This Row],[COSTO ]]-MaestraLP3[[#This Row],[COSTO OCT AL 25-09]])/MaestraLP3[[#This Row],[COSTO OCT AL 25-09]]</f>
        <v>0</v>
      </c>
      <c r="X197" s="67" t="str">
        <f>++IF(P197="HASTA AGOTAR STOCK","HASTA AGOTAR STOCK",IF(MaestraLP3[[#This Row],[PRECIO]]=0,"NO PARA LP",IF(MaestraLP3[[#This Row],[PRECIO SEP]]=0,"INCORPORACIÓN",IF(Z197=0,"MANTIENE",IF(Z197&lt;0,"BAJA",IF(Z197&gt;0,"ALZA",""))))))</f>
        <v>MANTIENE</v>
      </c>
      <c r="Y197" s="64">
        <v>57000</v>
      </c>
      <c r="Z197" s="41">
        <f>IF(Y197=0,"INDICAR PRECIO VTA",Y197-MaestraLP3[[#This Row],[PRECIO SEP]])</f>
        <v>0</v>
      </c>
      <c r="AA197" s="66">
        <f t="shared" si="3"/>
        <v>0.35163859649122808</v>
      </c>
      <c r="AB197" s="68">
        <f>IFERROR(MaestraLP3[[#This Row],[PRECIO]]*MaestraLP3[[#This Row],[%MG UMV]],0)</f>
        <v>20043.400000000001</v>
      </c>
      <c r="AC197" s="69">
        <v>10</v>
      </c>
      <c r="AD197" s="64">
        <f>+IFERROR(MaestraLP3[[#This Row],[MARGEN UNITARIO]]/MaestraLP3[[#This Row],[Peso Neto UMV (KG)]],0)</f>
        <v>2004.3400000000001</v>
      </c>
      <c r="AE197" s="39" t="s">
        <v>53</v>
      </c>
      <c r="AF197" s="39"/>
      <c r="AG197" s="39">
        <v>1</v>
      </c>
      <c r="AH197" s="109">
        <v>0</v>
      </c>
      <c r="AI197" s="66">
        <v>4.9999999999999996E-2</v>
      </c>
      <c r="AJ197" s="66">
        <v>9.9999999999999992E-2</v>
      </c>
      <c r="AK197" s="39"/>
      <c r="AL197" s="39" t="s">
        <v>53</v>
      </c>
    </row>
    <row r="198" spans="1:38" x14ac:dyDescent="0.35">
      <c r="A198" s="39" t="s">
        <v>137</v>
      </c>
      <c r="B198" s="39">
        <v>104519600</v>
      </c>
      <c r="C198" s="39" t="str">
        <f>+MaestraLP3[[#This Row],[CÓDIGO]]&amp;MaestraLP3[[#Headers],[-]]&amp;MaestraLP3[[#This Row],[UMV]]</f>
        <v>104519600-C04</v>
      </c>
      <c r="D198" s="50" t="str">
        <f>+MaestraLP3[[#This Row],[CÓDIGO]]&amp;MaestraLP3[[#Headers],[FS00]]</f>
        <v>104519600FS00</v>
      </c>
      <c r="E198" s="39" t="s">
        <v>34</v>
      </c>
      <c r="F198" s="39" t="s">
        <v>35</v>
      </c>
      <c r="G198" s="39" t="s">
        <v>194</v>
      </c>
      <c r="H198" s="39" t="s">
        <v>82</v>
      </c>
      <c r="I198" s="39" t="s">
        <v>843</v>
      </c>
      <c r="J198" s="49" t="s">
        <v>141</v>
      </c>
      <c r="K198" s="50" t="s">
        <v>50</v>
      </c>
      <c r="L198" s="39" t="str">
        <f>VLOOKUP(MaestraLP3[[#This Row],[UMV]],VALIDACIONES!J:L,3,0)</f>
        <v>Caja 4 Unidades</v>
      </c>
      <c r="M198" s="39" t="s">
        <v>40</v>
      </c>
      <c r="N198" s="39" t="s">
        <v>41</v>
      </c>
      <c r="O198" s="64">
        <v>26268</v>
      </c>
      <c r="P198" s="39" t="s">
        <v>42</v>
      </c>
      <c r="Q198" s="64">
        <v>37000</v>
      </c>
      <c r="R198" s="66">
        <f>+IFERROR((MaestraLP3[[#This Row],[COSTO ]]/MaestraLP3[[#This Row],[COSTO SEP]]-1),0)</f>
        <v>0</v>
      </c>
      <c r="S198" s="65" t="s">
        <v>493</v>
      </c>
      <c r="T198" s="65" t="s">
        <v>143</v>
      </c>
      <c r="U198" s="64">
        <f>+VLOOKUP(MaestraLP3[[#This Row],[FS00]],'[1]BD MES'!$C:$N,12,0)</f>
        <v>26268</v>
      </c>
      <c r="V198" s="64">
        <v>26268</v>
      </c>
      <c r="W198" s="66">
        <f>+(MaestraLP3[[#This Row],[COSTO ]]-MaestraLP3[[#This Row],[COSTO OCT AL 25-09]])/MaestraLP3[[#This Row],[COSTO OCT AL 25-09]]</f>
        <v>0</v>
      </c>
      <c r="X198" s="67" t="str">
        <f>++IF(P198="HASTA AGOTAR STOCK","HASTA AGOTAR STOCK",IF(MaestraLP3[[#This Row],[PRECIO]]=0,"NO PARA LP",IF(MaestraLP3[[#This Row],[PRECIO SEP]]=0,"INCORPORACIÓN",IF(Z198=0,"MANTIENE",IF(Z198&lt;0,"BAJA",IF(Z198&gt;0,"ALZA",""))))))</f>
        <v>MANTIENE</v>
      </c>
      <c r="Y198" s="64">
        <v>37000</v>
      </c>
      <c r="Z198" s="41">
        <f>IF(Y198=0,"INDICAR PRECIO VTA",Y198-MaestraLP3[[#This Row],[PRECIO SEP]])</f>
        <v>0</v>
      </c>
      <c r="AA198" s="66">
        <f t="shared" si="3"/>
        <v>0.29005405405405404</v>
      </c>
      <c r="AB198" s="68">
        <f>IFERROR(MaestraLP3[[#This Row],[PRECIO]]*MaestraLP3[[#This Row],[%MG UMV]],0)</f>
        <v>10732</v>
      </c>
      <c r="AC198" s="69">
        <v>10</v>
      </c>
      <c r="AD198" s="64">
        <f>+IFERROR(MaestraLP3[[#This Row],[MARGEN UNITARIO]]/MaestraLP3[[#This Row],[Peso Neto UMV (KG)]],0)</f>
        <v>1073.2</v>
      </c>
      <c r="AE198" s="39" t="s">
        <v>44</v>
      </c>
      <c r="AF198" s="39"/>
      <c r="AG198" s="39">
        <v>1</v>
      </c>
      <c r="AH198" s="109">
        <v>0</v>
      </c>
      <c r="AI198" s="66">
        <v>4.9999999999999996E-2</v>
      </c>
      <c r="AJ198" s="66">
        <v>6.9999999999999993E-2</v>
      </c>
      <c r="AK198" s="39"/>
      <c r="AL198" s="39" t="s">
        <v>53</v>
      </c>
    </row>
    <row r="199" spans="1:38" x14ac:dyDescent="0.35">
      <c r="A199" s="39" t="s">
        <v>137</v>
      </c>
      <c r="B199" s="39">
        <v>102200081</v>
      </c>
      <c r="C199" s="39" t="str">
        <f>+MaestraLP3[[#This Row],[CÓDIGO]]&amp;MaestraLP3[[#Headers],[-]]&amp;MaestraLP3[[#This Row],[UMV]]</f>
        <v>102200081-C12</v>
      </c>
      <c r="D199" s="50" t="str">
        <f>+MaestraLP3[[#This Row],[CÓDIGO]]&amp;MaestraLP3[[#Headers],[FS00]]</f>
        <v>102200081FS00</v>
      </c>
      <c r="E199" s="39" t="s">
        <v>34</v>
      </c>
      <c r="F199" s="39" t="s">
        <v>80</v>
      </c>
      <c r="G199" s="39" t="s">
        <v>94</v>
      </c>
      <c r="H199" s="39" t="s">
        <v>232</v>
      </c>
      <c r="I199" s="39" t="s">
        <v>1155</v>
      </c>
      <c r="J199" s="49" t="s">
        <v>49</v>
      </c>
      <c r="K199" s="50" t="s">
        <v>50</v>
      </c>
      <c r="L199" s="39" t="str">
        <f>VLOOKUP(MaestraLP3[[#This Row],[UMV]],VALIDACIONES!J:L,3,0)</f>
        <v>Caja 12 Unidades</v>
      </c>
      <c r="M199" s="39" t="s">
        <v>51</v>
      </c>
      <c r="N199" s="39" t="s">
        <v>41</v>
      </c>
      <c r="O199" s="64">
        <v>4411.47</v>
      </c>
      <c r="P199" s="39" t="s">
        <v>42</v>
      </c>
      <c r="Q199" s="64">
        <v>8000</v>
      </c>
      <c r="R199" s="66">
        <f>+IFERROR((MaestraLP3[[#This Row],[COSTO ]]/MaestraLP3[[#This Row],[COSTO SEP]]-1),0)</f>
        <v>0.28936362482347144</v>
      </c>
      <c r="S199" s="65" t="s">
        <v>143</v>
      </c>
      <c r="T199" s="65" t="s">
        <v>143</v>
      </c>
      <c r="U199" s="64">
        <f>+VLOOKUP(MaestraLP3[[#This Row],[FS00]],'[1]BD MES'!$C:$N,12,0)</f>
        <v>4411.47</v>
      </c>
      <c r="V199" s="64">
        <v>5687.9889499999999</v>
      </c>
      <c r="W199" s="66">
        <f>+(MaestraLP3[[#This Row],[COSTO ]]-MaestraLP3[[#This Row],[COSTO OCT AL 25-09]])/MaestraLP3[[#This Row],[COSTO OCT AL 25-09]]</f>
        <v>0.28936362482347144</v>
      </c>
      <c r="X199" s="67" t="str">
        <f>++IF(P199="HASTA AGOTAR STOCK","HASTA AGOTAR STOCK",IF(MaestraLP3[[#This Row],[PRECIO]]=0,"NO PARA LP",IF(MaestraLP3[[#This Row],[PRECIO SEP]]=0,"INCORPORACIÓN",IF(Z199=0,"MANTIENE",IF(Z199&lt;0,"BAJA",IF(Z199&gt;0,"ALZA",""))))))</f>
        <v>MANTIENE</v>
      </c>
      <c r="Y199" s="64">
        <v>8000</v>
      </c>
      <c r="Z199" s="41">
        <f>IF(Y199=0,"INDICAR PRECIO VTA",Y199-MaestraLP3[[#This Row],[PRECIO SEP]])</f>
        <v>0</v>
      </c>
      <c r="AA199" s="66">
        <f t="shared" si="3"/>
        <v>0.28900138125000002</v>
      </c>
      <c r="AB199" s="68">
        <f>IFERROR(MaestraLP3[[#This Row],[PRECIO]]*MaestraLP3[[#This Row],[%MG UMV]],0)</f>
        <v>2312.0110500000001</v>
      </c>
      <c r="AC199" s="69">
        <v>4.8</v>
      </c>
      <c r="AD199" s="64">
        <f>+IFERROR(MaestraLP3[[#This Row],[MARGEN UNITARIO]]/MaestraLP3[[#This Row],[Peso Neto UMV (KG)]],0)</f>
        <v>481.66896875000003</v>
      </c>
      <c r="AE199" s="39" t="s">
        <v>44</v>
      </c>
      <c r="AF199" s="39"/>
      <c r="AG199" s="39">
        <v>1</v>
      </c>
      <c r="AH199" s="109">
        <v>0</v>
      </c>
      <c r="AI199" s="66">
        <v>7.0000000000000007E-2</v>
      </c>
      <c r="AJ199" s="66">
        <v>0.1</v>
      </c>
      <c r="AK199" s="39"/>
      <c r="AL199" s="39" t="s">
        <v>53</v>
      </c>
    </row>
    <row r="200" spans="1:38" x14ac:dyDescent="0.35">
      <c r="A200" s="39" t="s">
        <v>137</v>
      </c>
      <c r="B200" s="39">
        <v>102500040</v>
      </c>
      <c r="C200" s="39" t="str">
        <f>+MaestraLP3[[#This Row],[CÓDIGO]]&amp;MaestraLP3[[#Headers],[-]]&amp;MaestraLP3[[#This Row],[UMV]]</f>
        <v>102500040-C12</v>
      </c>
      <c r="D200" s="50" t="str">
        <f>+MaestraLP3[[#This Row],[CÓDIGO]]&amp;MaestraLP3[[#Headers],[FS00]]</f>
        <v>102500040FS00</v>
      </c>
      <c r="E200" s="39" t="s">
        <v>34</v>
      </c>
      <c r="F200" s="39" t="s">
        <v>80</v>
      </c>
      <c r="G200" s="39" t="s">
        <v>94</v>
      </c>
      <c r="H200" s="39" t="s">
        <v>232</v>
      </c>
      <c r="I200" s="39" t="s">
        <v>236</v>
      </c>
      <c r="J200" s="49" t="s">
        <v>49</v>
      </c>
      <c r="K200" s="50" t="s">
        <v>50</v>
      </c>
      <c r="L200" s="39" t="str">
        <f>VLOOKUP(MaestraLP3[[#This Row],[UMV]],VALIDACIONES!J:L,3,0)</f>
        <v>Caja 12 Unidades</v>
      </c>
      <c r="M200" s="39" t="s">
        <v>51</v>
      </c>
      <c r="N200" s="39" t="s">
        <v>78</v>
      </c>
      <c r="O200" s="64">
        <v>14400.62</v>
      </c>
      <c r="P200" s="39" t="s">
        <v>42</v>
      </c>
      <c r="Q200" s="64">
        <v>31230</v>
      </c>
      <c r="R200" s="66">
        <f>+IFERROR((MaestraLP3[[#This Row],[COSTO ]]/MaestraLP3[[#This Row],[COSTO SEP]]-1),0)</f>
        <v>8.5756550759619854E-2</v>
      </c>
      <c r="S200" s="65" t="s">
        <v>143</v>
      </c>
      <c r="T200" s="65" t="s">
        <v>143</v>
      </c>
      <c r="U200" s="64">
        <f>+VLOOKUP(MaestraLP3[[#This Row],[FS00]],'[1]BD MES'!$C:$N,12,0)</f>
        <v>14400.62</v>
      </c>
      <c r="V200" s="64">
        <v>15635.567499999999</v>
      </c>
      <c r="W200" s="66">
        <f>+(MaestraLP3[[#This Row],[COSTO ]]-MaestraLP3[[#This Row],[COSTO OCT AL 25-09]])/MaestraLP3[[#This Row],[COSTO OCT AL 25-09]]</f>
        <v>8.5756550759619951E-2</v>
      </c>
      <c r="X200" s="67" t="str">
        <f>++IF(P200="HASTA AGOTAR STOCK","HASTA AGOTAR STOCK",IF(MaestraLP3[[#This Row],[PRECIO]]=0,"NO PARA LP",IF(MaestraLP3[[#This Row],[PRECIO SEP]]=0,"INCORPORACIÓN",IF(Z200=0,"MANTIENE",IF(Z200&lt;0,"BAJA",IF(Z200&gt;0,"ALZA",""))))))</f>
        <v>BAJA</v>
      </c>
      <c r="Y200" s="64">
        <v>29000</v>
      </c>
      <c r="Z200" s="41">
        <f>IF(Y200=0,"INDICAR PRECIO VTA",Y200-MaestraLP3[[#This Row],[PRECIO SEP]])</f>
        <v>-2230</v>
      </c>
      <c r="AA200" s="66">
        <f t="shared" si="3"/>
        <v>0.46084250000000004</v>
      </c>
      <c r="AB200" s="68">
        <f>IFERROR(MaestraLP3[[#This Row],[PRECIO]]*MaestraLP3[[#This Row],[%MG UMV]],0)</f>
        <v>13364.432500000001</v>
      </c>
      <c r="AC200" s="69">
        <v>6</v>
      </c>
      <c r="AD200" s="64">
        <f>+IFERROR(MaestraLP3[[#This Row],[MARGEN UNITARIO]]/MaestraLP3[[#This Row],[Peso Neto UMV (KG)]],0)</f>
        <v>2227.405416666667</v>
      </c>
      <c r="AE200" s="39" t="s">
        <v>53</v>
      </c>
      <c r="AF200" s="39"/>
      <c r="AG200" s="39">
        <v>1</v>
      </c>
      <c r="AH200" s="109">
        <v>0</v>
      </c>
      <c r="AI200" s="66">
        <v>0.1</v>
      </c>
      <c r="AJ200" s="66">
        <v>0.1</v>
      </c>
      <c r="AK200" s="39"/>
      <c r="AL200" s="39" t="s">
        <v>53</v>
      </c>
    </row>
    <row r="201" spans="1:38" x14ac:dyDescent="0.35">
      <c r="A201" s="39" t="s">
        <v>137</v>
      </c>
      <c r="B201" s="39">
        <v>102200083</v>
      </c>
      <c r="C201" s="39" t="str">
        <f>+MaestraLP3[[#This Row],[CÓDIGO]]&amp;MaestraLP3[[#Headers],[-]]&amp;MaestraLP3[[#This Row],[UMV]]</f>
        <v>102200083-C24</v>
      </c>
      <c r="D201" s="50" t="str">
        <f>+MaestraLP3[[#This Row],[CÓDIGO]]&amp;MaestraLP3[[#Headers],[FS00]]</f>
        <v>102200083FS00</v>
      </c>
      <c r="E201" s="39" t="s">
        <v>34</v>
      </c>
      <c r="F201" s="39" t="s">
        <v>80</v>
      </c>
      <c r="G201" s="39" t="s">
        <v>94</v>
      </c>
      <c r="H201" s="39" t="s">
        <v>232</v>
      </c>
      <c r="I201" s="39" t="s">
        <v>1169</v>
      </c>
      <c r="J201" s="49" t="s">
        <v>160</v>
      </c>
      <c r="K201" s="50" t="s">
        <v>50</v>
      </c>
      <c r="L201" s="39" t="str">
        <f>VLOOKUP(MaestraLP3[[#This Row],[UMV]],VALIDACIONES!J:L,3,0)</f>
        <v>Caja 24 Unidades</v>
      </c>
      <c r="M201" s="39" t="s">
        <v>51</v>
      </c>
      <c r="N201" s="39" t="s">
        <v>41</v>
      </c>
      <c r="O201" s="64">
        <v>9209.51</v>
      </c>
      <c r="P201" s="39" t="s">
        <v>42</v>
      </c>
      <c r="Q201" s="64">
        <v>16000</v>
      </c>
      <c r="R201" s="66">
        <f>+IFERROR((MaestraLP3[[#This Row],[COSTO ]]/MaestraLP3[[#This Row],[COSTO SEP]]-1),0)</f>
        <v>0.2080906041689512</v>
      </c>
      <c r="S201" s="65" t="s">
        <v>143</v>
      </c>
      <c r="T201" s="65" t="s">
        <v>143</v>
      </c>
      <c r="U201" s="64">
        <f>+VLOOKUP(MaestraLP3[[#This Row],[FS00]],'[1]BD MES'!$C:$N,12,0)</f>
        <v>9209.16</v>
      </c>
      <c r="V201" s="64">
        <v>11125.922499999999</v>
      </c>
      <c r="W201" s="66">
        <f>+(MaestraLP3[[#This Row],[COSTO ]]-MaestraLP3[[#This Row],[COSTO OCT AL 25-09]])/MaestraLP3[[#This Row],[COSTO OCT AL 25-09]]</f>
        <v>0.20813651842296138</v>
      </c>
      <c r="X201" s="67" t="str">
        <f>++IF(P201="HASTA AGOTAR STOCK","HASTA AGOTAR STOCK",IF(MaestraLP3[[#This Row],[PRECIO]]=0,"NO PARA LP",IF(MaestraLP3[[#This Row],[PRECIO SEP]]=0,"INCORPORACIÓN",IF(Z201=0,"MANTIENE",IF(Z201&lt;0,"BAJA",IF(Z201&gt;0,"ALZA",""))))))</f>
        <v>MANTIENE</v>
      </c>
      <c r="Y201" s="64">
        <v>16000</v>
      </c>
      <c r="Z201" s="41">
        <f>IF(Y201=0,"INDICAR PRECIO VTA",Y201-MaestraLP3[[#This Row],[PRECIO SEP]])</f>
        <v>0</v>
      </c>
      <c r="AA201" s="66">
        <f t="shared" si="3"/>
        <v>0.30462984375000007</v>
      </c>
      <c r="AB201" s="68">
        <f>IFERROR(MaestraLP3[[#This Row],[PRECIO]]*MaestraLP3[[#This Row],[%MG UMV]],0)</f>
        <v>4874.0775000000012</v>
      </c>
      <c r="AC201" s="69">
        <v>9.6</v>
      </c>
      <c r="AD201" s="64">
        <f>+IFERROR(MaestraLP3[[#This Row],[MARGEN UNITARIO]]/MaestraLP3[[#This Row],[Peso Neto UMV (KG)]],0)</f>
        <v>507.71640625000015</v>
      </c>
      <c r="AE201" s="39" t="s">
        <v>53</v>
      </c>
      <c r="AF201" s="39"/>
      <c r="AG201" s="39">
        <v>1</v>
      </c>
      <c r="AH201" s="109">
        <v>0</v>
      </c>
      <c r="AI201" s="66">
        <v>0.1</v>
      </c>
      <c r="AJ201" s="66">
        <v>0.1</v>
      </c>
      <c r="AK201" s="39"/>
      <c r="AL201" s="39" t="s">
        <v>53</v>
      </c>
    </row>
    <row r="202" spans="1:38" x14ac:dyDescent="0.35">
      <c r="A202" s="39" t="s">
        <v>137</v>
      </c>
      <c r="B202" s="39">
        <v>102200084</v>
      </c>
      <c r="C202" s="39" t="str">
        <f>+MaestraLP3[[#This Row],[CÓDIGO]]&amp;MaestraLP3[[#Headers],[-]]&amp;MaestraLP3[[#This Row],[UMV]]</f>
        <v>102200084-C12</v>
      </c>
      <c r="D202" s="50" t="str">
        <f>+MaestraLP3[[#This Row],[CÓDIGO]]&amp;MaestraLP3[[#Headers],[FS00]]</f>
        <v>102200084FS00</v>
      </c>
      <c r="E202" s="39" t="s">
        <v>34</v>
      </c>
      <c r="F202" s="39" t="s">
        <v>80</v>
      </c>
      <c r="G202" s="39" t="s">
        <v>94</v>
      </c>
      <c r="H202" s="39" t="s">
        <v>232</v>
      </c>
      <c r="I202" s="39" t="s">
        <v>1178</v>
      </c>
      <c r="J202" s="49" t="s">
        <v>49</v>
      </c>
      <c r="K202" s="50" t="s">
        <v>50</v>
      </c>
      <c r="L202" s="39" t="str">
        <f>VLOOKUP(MaestraLP3[[#This Row],[UMV]],VALIDACIONES!J:L,3,0)</f>
        <v>Caja 12 Unidades</v>
      </c>
      <c r="M202" s="39" t="s">
        <v>51</v>
      </c>
      <c r="N202" s="39" t="s">
        <v>41</v>
      </c>
      <c r="O202" s="64">
        <v>4586.3500000000004</v>
      </c>
      <c r="P202" s="39" t="s">
        <v>42</v>
      </c>
      <c r="Q202" s="64">
        <v>8000</v>
      </c>
      <c r="R202" s="66">
        <f>+IFERROR((MaestraLP3[[#This Row],[COSTO ]]/MaestraLP3[[#This Row],[COSTO SEP]]-1),0)</f>
        <v>0.23398071451153934</v>
      </c>
      <c r="S202" s="65" t="s">
        <v>143</v>
      </c>
      <c r="T202" s="65" t="s">
        <v>143</v>
      </c>
      <c r="U202" s="64">
        <f>+VLOOKUP(MaestraLP3[[#This Row],[FS00]],'[1]BD MES'!$C:$N,12,0)</f>
        <v>4586.3599999999997</v>
      </c>
      <c r="V202" s="64">
        <v>5659.4674499999992</v>
      </c>
      <c r="W202" s="66">
        <f>+(MaestraLP3[[#This Row],[COSTO ]]-MaestraLP3[[#This Row],[COSTO OCT AL 25-09]])/MaestraLP3[[#This Row],[COSTO OCT AL 25-09]]</f>
        <v>0.23397802396671863</v>
      </c>
      <c r="X202" s="67" t="str">
        <f>++IF(P202="HASTA AGOTAR STOCK","HASTA AGOTAR STOCK",IF(MaestraLP3[[#This Row],[PRECIO]]=0,"NO PARA LP",IF(MaestraLP3[[#This Row],[PRECIO SEP]]=0,"INCORPORACIÓN",IF(Z202=0,"MANTIENE",IF(Z202&lt;0,"BAJA",IF(Z202&gt;0,"ALZA",""))))))</f>
        <v>ALZA</v>
      </c>
      <c r="Y202" s="64">
        <v>8040</v>
      </c>
      <c r="Z202" s="41">
        <f>IF(Y202=0,"INDICAR PRECIO VTA",Y202-MaestraLP3[[#This Row],[PRECIO SEP]])</f>
        <v>40</v>
      </c>
      <c r="AA202" s="66">
        <f t="shared" si="3"/>
        <v>0.29608613805970158</v>
      </c>
      <c r="AB202" s="68">
        <f>IFERROR(MaestraLP3[[#This Row],[PRECIO]]*MaestraLP3[[#This Row],[%MG UMV]],0)</f>
        <v>2380.5325500000008</v>
      </c>
      <c r="AC202" s="69">
        <v>4.8</v>
      </c>
      <c r="AD202" s="64">
        <f>+IFERROR(MaestraLP3[[#This Row],[MARGEN UNITARIO]]/MaestraLP3[[#This Row],[Peso Neto UMV (KG)]],0)</f>
        <v>495.94428125000019</v>
      </c>
      <c r="AE202" s="39" t="s">
        <v>44</v>
      </c>
      <c r="AF202" s="39"/>
      <c r="AG202" s="39">
        <v>1</v>
      </c>
      <c r="AH202" s="109">
        <v>0</v>
      </c>
      <c r="AI202" s="66">
        <v>0.1</v>
      </c>
      <c r="AJ202" s="66">
        <v>0.1</v>
      </c>
      <c r="AK202" s="39"/>
      <c r="AL202" s="39" t="s">
        <v>53</v>
      </c>
    </row>
    <row r="203" spans="1:38" x14ac:dyDescent="0.35">
      <c r="A203" s="39" t="s">
        <v>137</v>
      </c>
      <c r="B203" s="39">
        <v>102200085</v>
      </c>
      <c r="C203" s="39" t="str">
        <f>+MaestraLP3[[#This Row],[CÓDIGO]]&amp;MaestraLP3[[#Headers],[-]]&amp;MaestraLP3[[#This Row],[UMV]]</f>
        <v>102200085-C12</v>
      </c>
      <c r="D203" s="50" t="str">
        <f>+MaestraLP3[[#This Row],[CÓDIGO]]&amp;MaestraLP3[[#Headers],[FS00]]</f>
        <v>102200085FS00</v>
      </c>
      <c r="E203" s="39" t="s">
        <v>34</v>
      </c>
      <c r="F203" s="39" t="s">
        <v>80</v>
      </c>
      <c r="G203" s="39" t="s">
        <v>94</v>
      </c>
      <c r="H203" s="39" t="s">
        <v>232</v>
      </c>
      <c r="I203" s="39" t="s">
        <v>1180</v>
      </c>
      <c r="J203" s="49" t="s">
        <v>49</v>
      </c>
      <c r="K203" s="50" t="s">
        <v>50</v>
      </c>
      <c r="L203" s="39" t="str">
        <f>VLOOKUP(MaestraLP3[[#This Row],[UMV]],VALIDACIONES!J:L,3,0)</f>
        <v>Caja 12 Unidades</v>
      </c>
      <c r="M203" s="39" t="s">
        <v>51</v>
      </c>
      <c r="N203" s="39" t="s">
        <v>41</v>
      </c>
      <c r="O203" s="64">
        <v>4613.51</v>
      </c>
      <c r="P203" s="39" t="s">
        <v>42</v>
      </c>
      <c r="Q203" s="64">
        <v>8000</v>
      </c>
      <c r="R203" s="66">
        <f>+IFERROR((MaestraLP3[[#This Row],[COSTO ]]/MaestraLP3[[#This Row],[COSTO SEP]]-1),0)</f>
        <v>0.30461813239810875</v>
      </c>
      <c r="S203" s="65" t="s">
        <v>143</v>
      </c>
      <c r="T203" s="65" t="s">
        <v>143</v>
      </c>
      <c r="U203" s="64">
        <f>+VLOOKUP(MaestraLP3[[#This Row],[FS00]],'[1]BD MES'!$C:$N,12,0)</f>
        <v>4613.53</v>
      </c>
      <c r="V203" s="64">
        <v>6018.8687999999993</v>
      </c>
      <c r="W203" s="66">
        <f>+(MaestraLP3[[#This Row],[COSTO ]]-MaestraLP3[[#This Row],[COSTO OCT AL 25-09]])/MaestraLP3[[#This Row],[COSTO OCT AL 25-09]]</f>
        <v>0.30461247678025277</v>
      </c>
      <c r="X203" s="67" t="str">
        <f>++IF(P203="HASTA AGOTAR STOCK","HASTA AGOTAR STOCK",IF(MaestraLP3[[#This Row],[PRECIO]]=0,"NO PARA LP",IF(MaestraLP3[[#This Row],[PRECIO SEP]]=0,"INCORPORACIÓN",IF(Z203=0,"MANTIENE",IF(Z203&lt;0,"BAJA",IF(Z203&gt;0,"ALZA",""))))))</f>
        <v>MANTIENE</v>
      </c>
      <c r="Y203" s="64">
        <v>8000</v>
      </c>
      <c r="Z203" s="41">
        <f>IF(Y203=0,"INDICAR PRECIO VTA",Y203-MaestraLP3[[#This Row],[PRECIO SEP]])</f>
        <v>0</v>
      </c>
      <c r="AA203" s="66">
        <f t="shared" si="3"/>
        <v>0.24764140000000009</v>
      </c>
      <c r="AB203" s="68">
        <f>IFERROR(MaestraLP3[[#This Row],[PRECIO]]*MaestraLP3[[#This Row],[%MG UMV]],0)</f>
        <v>1981.1312000000007</v>
      </c>
      <c r="AC203" s="69">
        <v>4.8</v>
      </c>
      <c r="AD203" s="64">
        <f>+IFERROR(MaestraLP3[[#This Row],[MARGEN UNITARIO]]/MaestraLP3[[#This Row],[Peso Neto UMV (KG)]],0)</f>
        <v>412.73566666666682</v>
      </c>
      <c r="AE203" s="39" t="s">
        <v>53</v>
      </c>
      <c r="AF203" s="39"/>
      <c r="AG203" s="39">
        <v>1</v>
      </c>
      <c r="AH203" s="109">
        <v>0</v>
      </c>
      <c r="AI203" s="66">
        <v>0.1</v>
      </c>
      <c r="AJ203" s="66">
        <v>0.1</v>
      </c>
      <c r="AK203" s="39"/>
      <c r="AL203" s="39" t="s">
        <v>53</v>
      </c>
    </row>
    <row r="204" spans="1:38" x14ac:dyDescent="0.35">
      <c r="A204" s="39" t="s">
        <v>137</v>
      </c>
      <c r="B204" s="39">
        <v>102200086</v>
      </c>
      <c r="C204" s="39" t="str">
        <f>+MaestraLP3[[#This Row],[CÓDIGO]]&amp;MaestraLP3[[#Headers],[-]]&amp;MaestraLP3[[#This Row],[UMV]]</f>
        <v>102200086-C24</v>
      </c>
      <c r="D204" s="50" t="str">
        <f>+MaestraLP3[[#This Row],[CÓDIGO]]&amp;MaestraLP3[[#Headers],[FS00]]</f>
        <v>102200086FS00</v>
      </c>
      <c r="E204" s="39" t="s">
        <v>34</v>
      </c>
      <c r="F204" s="39" t="s">
        <v>80</v>
      </c>
      <c r="G204" s="39" t="s">
        <v>94</v>
      </c>
      <c r="H204" s="39" t="s">
        <v>232</v>
      </c>
      <c r="I204" s="39" t="s">
        <v>1185</v>
      </c>
      <c r="J204" s="49" t="s">
        <v>160</v>
      </c>
      <c r="K204" s="50" t="s">
        <v>50</v>
      </c>
      <c r="L204" s="39" t="str">
        <f>VLOOKUP(MaestraLP3[[#This Row],[UMV]],VALIDACIONES!J:L,3,0)</f>
        <v>Caja 24 Unidades</v>
      </c>
      <c r="M204" s="39" t="s">
        <v>51</v>
      </c>
      <c r="N204" s="39" t="s">
        <v>41</v>
      </c>
      <c r="O204" s="64">
        <v>9539.7999999999993</v>
      </c>
      <c r="P204" s="39" t="s">
        <v>42</v>
      </c>
      <c r="Q204" s="64">
        <v>16000</v>
      </c>
      <c r="R204" s="66">
        <f>+IFERROR((MaestraLP3[[#This Row],[COSTO ]]/MaestraLP3[[#This Row],[COSTO SEP]]-1),0)</f>
        <v>0.18106663137591972</v>
      </c>
      <c r="S204" s="65" t="s">
        <v>143</v>
      </c>
      <c r="T204" s="65" t="s">
        <v>143</v>
      </c>
      <c r="U204" s="64">
        <f>+VLOOKUP(MaestraLP3[[#This Row],[FS00]],'[1]BD MES'!$C:$N,12,0)</f>
        <v>9539.7000000000007</v>
      </c>
      <c r="V204" s="64">
        <v>11267.139449999999</v>
      </c>
      <c r="W204" s="66">
        <f>+(MaestraLP3[[#This Row],[COSTO ]]-MaestraLP3[[#This Row],[COSTO OCT AL 25-09]])/MaestraLP3[[#This Row],[COSTO OCT AL 25-09]]</f>
        <v>0.18107901191861359</v>
      </c>
      <c r="X204" s="67" t="str">
        <f>++IF(P204="HASTA AGOTAR STOCK","HASTA AGOTAR STOCK",IF(MaestraLP3[[#This Row],[PRECIO]]=0,"NO PARA LP",IF(MaestraLP3[[#This Row],[PRECIO SEP]]=0,"INCORPORACIÓN",IF(Z204=0,"MANTIENE",IF(Z204&lt;0,"BAJA",IF(Z204&gt;0,"ALZA",""))))))</f>
        <v>BAJA</v>
      </c>
      <c r="Y204" s="64">
        <v>14400</v>
      </c>
      <c r="Z204" s="41">
        <f>IF(Y204=0,"INDICAR PRECIO VTA",Y204-MaestraLP3[[#This Row],[PRECIO SEP]])</f>
        <v>-1600</v>
      </c>
      <c r="AA204" s="66">
        <f t="shared" si="3"/>
        <v>0.21755976041666675</v>
      </c>
      <c r="AB204" s="68">
        <f>IFERROR(MaestraLP3[[#This Row],[PRECIO]]*MaestraLP3[[#This Row],[%MG UMV]],0)</f>
        <v>3132.8605500000012</v>
      </c>
      <c r="AC204" s="69">
        <v>9.6</v>
      </c>
      <c r="AD204" s="64">
        <f>+IFERROR(MaestraLP3[[#This Row],[MARGEN UNITARIO]]/MaestraLP3[[#This Row],[Peso Neto UMV (KG)]],0)</f>
        <v>326.33964062500013</v>
      </c>
      <c r="AE204" s="39" t="s">
        <v>53</v>
      </c>
      <c r="AF204" s="39"/>
      <c r="AG204" s="39">
        <v>1</v>
      </c>
      <c r="AH204" s="109">
        <v>0</v>
      </c>
      <c r="AI204" s="66">
        <v>0.1</v>
      </c>
      <c r="AJ204" s="66">
        <v>0.1</v>
      </c>
      <c r="AK204" s="39"/>
      <c r="AL204" s="39" t="s">
        <v>53</v>
      </c>
    </row>
    <row r="205" spans="1:38" x14ac:dyDescent="0.35">
      <c r="A205" s="39" t="s">
        <v>137</v>
      </c>
      <c r="B205" s="39">
        <v>101920021</v>
      </c>
      <c r="C205" s="39" t="str">
        <f>+MaestraLP3[[#This Row],[CÓDIGO]]&amp;MaestraLP3[[#Headers],[-]]&amp;MaestraLP3[[#This Row],[UMV]]</f>
        <v>101920021-C24</v>
      </c>
      <c r="D205" s="50" t="str">
        <f>+MaestraLP3[[#This Row],[CÓDIGO]]&amp;MaestraLP3[[#Headers],[FS00]]</f>
        <v>101920021FS00</v>
      </c>
      <c r="E205" s="39" t="s">
        <v>34</v>
      </c>
      <c r="F205" s="39" t="s">
        <v>80</v>
      </c>
      <c r="G205" s="39" t="s">
        <v>94</v>
      </c>
      <c r="H205" s="39" t="s">
        <v>223</v>
      </c>
      <c r="I205" s="39" t="s">
        <v>1057</v>
      </c>
      <c r="J205" s="49" t="s">
        <v>160</v>
      </c>
      <c r="K205" s="50" t="s">
        <v>50</v>
      </c>
      <c r="L205" s="39" t="str">
        <f>VLOOKUP(MaestraLP3[[#This Row],[UMV]],VALIDACIONES!J:L,3,0)</f>
        <v>Caja 24 Unidades</v>
      </c>
      <c r="M205" s="39" t="s">
        <v>51</v>
      </c>
      <c r="N205" s="39" t="s">
        <v>78</v>
      </c>
      <c r="O205" s="64">
        <v>12168</v>
      </c>
      <c r="P205" s="39" t="s">
        <v>42</v>
      </c>
      <c r="Q205" s="64">
        <v>29000</v>
      </c>
      <c r="R205" s="66">
        <f>+IFERROR((MaestraLP3[[#This Row],[COSTO ]]/MaestraLP3[[#This Row],[COSTO SEP]]-1),0)</f>
        <v>0.12261185486521997</v>
      </c>
      <c r="S205" s="65" t="s">
        <v>143</v>
      </c>
      <c r="T205" s="65" t="s">
        <v>143</v>
      </c>
      <c r="U205" s="64">
        <f>+VLOOKUP(MaestraLP3[[#This Row],[FS00]],'[1]BD MES'!$C:$N,12,0)</f>
        <v>12168</v>
      </c>
      <c r="V205" s="64">
        <v>13659.941049999998</v>
      </c>
      <c r="W205" s="66">
        <f>+(MaestraLP3[[#This Row],[COSTO ]]-MaestraLP3[[#This Row],[COSTO OCT AL 25-09]])/MaestraLP3[[#This Row],[COSTO OCT AL 25-09]]</f>
        <v>0.12261185486522005</v>
      </c>
      <c r="X205" s="67" t="str">
        <f>++IF(P205="HASTA AGOTAR STOCK","HASTA AGOTAR STOCK",IF(MaestraLP3[[#This Row],[PRECIO]]=0,"NO PARA LP",IF(MaestraLP3[[#This Row],[PRECIO SEP]]=0,"INCORPORACIÓN",IF(Z205=0,"MANTIENE",IF(Z205&lt;0,"BAJA",IF(Z205&gt;0,"ALZA",""))))))</f>
        <v>BAJA</v>
      </c>
      <c r="Y205" s="64">
        <v>28800</v>
      </c>
      <c r="Z205" s="41">
        <f>IF(Y205=0,"INDICAR PRECIO VTA",Y205-MaestraLP3[[#This Row],[PRECIO SEP]])</f>
        <v>-200</v>
      </c>
      <c r="AA205" s="66">
        <f t="shared" si="3"/>
        <v>0.52569649131944451</v>
      </c>
      <c r="AB205" s="68">
        <f>IFERROR(MaestraLP3[[#This Row],[PRECIO]]*MaestraLP3[[#This Row],[%MG UMV]],0)</f>
        <v>15140.058950000002</v>
      </c>
      <c r="AC205" s="69">
        <v>2.6880000000000002</v>
      </c>
      <c r="AD205" s="64">
        <f>+IFERROR(MaestraLP3[[#This Row],[MARGEN UNITARIO]]/MaestraLP3[[#This Row],[Peso Neto UMV (KG)]],0)</f>
        <v>5632.4624069940483</v>
      </c>
      <c r="AE205" s="39" t="s">
        <v>44</v>
      </c>
      <c r="AF205" s="39"/>
      <c r="AG205" s="39">
        <v>1</v>
      </c>
      <c r="AH205" s="109">
        <v>0</v>
      </c>
      <c r="AI205" s="66">
        <v>0.15</v>
      </c>
      <c r="AJ205" s="66">
        <v>0.15</v>
      </c>
      <c r="AK205" s="39" t="s">
        <v>53</v>
      </c>
      <c r="AL205" s="39" t="s">
        <v>53</v>
      </c>
    </row>
    <row r="206" spans="1:38" x14ac:dyDescent="0.35">
      <c r="A206" s="39" t="s">
        <v>137</v>
      </c>
      <c r="B206" s="39">
        <v>101920020</v>
      </c>
      <c r="C206" s="39" t="str">
        <f>+MaestraLP3[[#This Row],[CÓDIGO]]&amp;MaestraLP3[[#Headers],[-]]&amp;MaestraLP3[[#This Row],[UMV]]</f>
        <v>101920020-C24</v>
      </c>
      <c r="D206" s="50" t="str">
        <f>+MaestraLP3[[#This Row],[CÓDIGO]]&amp;MaestraLP3[[#Headers],[FS00]]</f>
        <v>101920020FS00</v>
      </c>
      <c r="E206" s="39" t="s">
        <v>34</v>
      </c>
      <c r="F206" s="39" t="s">
        <v>80</v>
      </c>
      <c r="G206" s="39" t="s">
        <v>94</v>
      </c>
      <c r="H206" s="39" t="s">
        <v>223</v>
      </c>
      <c r="I206" s="39" t="s">
        <v>1058</v>
      </c>
      <c r="J206" s="49" t="s">
        <v>160</v>
      </c>
      <c r="K206" s="50" t="s">
        <v>50</v>
      </c>
      <c r="L206" s="39" t="str">
        <f>VLOOKUP(MaestraLP3[[#This Row],[UMV]],VALIDACIONES!J:L,3,0)</f>
        <v>Caja 24 Unidades</v>
      </c>
      <c r="M206" s="39" t="s">
        <v>51</v>
      </c>
      <c r="N206" s="39" t="s">
        <v>78</v>
      </c>
      <c r="O206" s="64">
        <v>13200</v>
      </c>
      <c r="P206" s="39" t="s">
        <v>42</v>
      </c>
      <c r="Q206" s="64">
        <v>29000</v>
      </c>
      <c r="R206" s="66">
        <f>+IFERROR((MaestraLP3[[#This Row],[COSTO ]]/MaestraLP3[[#This Row],[COSTO SEP]]-1),0)</f>
        <v>9.2460647727272693E-2</v>
      </c>
      <c r="S206" s="65" t="s">
        <v>143</v>
      </c>
      <c r="T206" s="65" t="s">
        <v>143</v>
      </c>
      <c r="U206" s="64">
        <f>+VLOOKUP(MaestraLP3[[#This Row],[FS00]],'[1]BD MES'!$C:$N,12,0)</f>
        <v>13200</v>
      </c>
      <c r="V206" s="64">
        <v>14420.48055</v>
      </c>
      <c r="W206" s="66">
        <f>+(MaestraLP3[[#This Row],[COSTO ]]-MaestraLP3[[#This Row],[COSTO OCT AL 25-09]])/MaestraLP3[[#This Row],[COSTO OCT AL 25-09]]</f>
        <v>9.2460647727272749E-2</v>
      </c>
      <c r="X206" s="67" t="str">
        <f>++IF(P206="HASTA AGOTAR STOCK","HASTA AGOTAR STOCK",IF(MaestraLP3[[#This Row],[PRECIO]]=0,"NO PARA LP",IF(MaestraLP3[[#This Row],[PRECIO SEP]]=0,"INCORPORACIÓN",IF(Z206=0,"MANTIENE",IF(Z206&lt;0,"BAJA",IF(Z206&gt;0,"ALZA",""))))))</f>
        <v>BAJA</v>
      </c>
      <c r="Y206" s="64">
        <v>28800</v>
      </c>
      <c r="Z206" s="41">
        <f>IF(Y206=0,"INDICAR PRECIO VTA",Y206-MaestraLP3[[#This Row],[PRECIO SEP]])</f>
        <v>-200</v>
      </c>
      <c r="AA206" s="66">
        <f t="shared" si="3"/>
        <v>0.49928886979166665</v>
      </c>
      <c r="AB206" s="68">
        <f>IFERROR(MaestraLP3[[#This Row],[PRECIO]]*MaestraLP3[[#This Row],[%MG UMV]],0)</f>
        <v>14379.51945</v>
      </c>
      <c r="AC206" s="69">
        <v>2.6880000000000002</v>
      </c>
      <c r="AD206" s="64">
        <f>+IFERROR(MaestraLP3[[#This Row],[MARGEN UNITARIO]]/MaestraLP3[[#This Row],[Peso Neto UMV (KG)]],0)</f>
        <v>5349.5236049107143</v>
      </c>
      <c r="AE206" s="39" t="s">
        <v>44</v>
      </c>
      <c r="AF206" s="39"/>
      <c r="AG206" s="39">
        <v>1</v>
      </c>
      <c r="AH206" s="109">
        <v>0</v>
      </c>
      <c r="AI206" s="66">
        <v>0.15</v>
      </c>
      <c r="AJ206" s="66">
        <v>0.14000000000000001</v>
      </c>
      <c r="AK206" s="39" t="s">
        <v>53</v>
      </c>
      <c r="AL206" s="39" t="s">
        <v>53</v>
      </c>
    </row>
    <row r="207" spans="1:38" x14ac:dyDescent="0.35">
      <c r="A207" s="39" t="s">
        <v>137</v>
      </c>
      <c r="B207" s="39">
        <v>104526080</v>
      </c>
      <c r="C207" s="39" t="str">
        <f>+MaestraLP3[[#This Row],[CÓDIGO]]&amp;MaestraLP3[[#Headers],[-]]&amp;MaestraLP3[[#This Row],[UMV]]</f>
        <v>104526080-C10</v>
      </c>
      <c r="D207" s="50" t="str">
        <f>+MaestraLP3[[#This Row],[CÓDIGO]]&amp;MaestraLP3[[#Headers],[FS00]]</f>
        <v>104526080FS00</v>
      </c>
      <c r="E207" s="39" t="s">
        <v>34</v>
      </c>
      <c r="F207" s="39" t="s">
        <v>80</v>
      </c>
      <c r="G207" s="39" t="s">
        <v>94</v>
      </c>
      <c r="H207" s="39" t="s">
        <v>221</v>
      </c>
      <c r="I207" s="39" t="s">
        <v>222</v>
      </c>
      <c r="J207" s="49" t="s">
        <v>65</v>
      </c>
      <c r="K207" s="50" t="s">
        <v>50</v>
      </c>
      <c r="L207" s="39" t="str">
        <f>VLOOKUP(MaestraLP3[[#This Row],[UMV]],VALIDACIONES!J:L,3,0)</f>
        <v>Caja 10 Unidades</v>
      </c>
      <c r="M207" s="39" t="s">
        <v>51</v>
      </c>
      <c r="N207" s="39" t="s">
        <v>78</v>
      </c>
      <c r="O207" s="64">
        <v>9000.2000000000007</v>
      </c>
      <c r="P207" s="39" t="s">
        <v>42</v>
      </c>
      <c r="Q207" s="64">
        <v>11700</v>
      </c>
      <c r="R207" s="66">
        <f>+IFERROR((MaestraLP3[[#This Row],[COSTO ]]/MaestraLP3[[#This Row],[COSTO SEP]]-1),0)</f>
        <v>0</v>
      </c>
      <c r="S207" s="65" t="s">
        <v>143</v>
      </c>
      <c r="T207" s="65" t="s">
        <v>143</v>
      </c>
      <c r="U207" s="64">
        <f>+VLOOKUP(MaestraLP3[[#This Row],[FS00]],'[1]BD MES'!$C:$N,12,0)</f>
        <v>9000.2000000000007</v>
      </c>
      <c r="V207" s="64">
        <v>9000.2000000000007</v>
      </c>
      <c r="W207" s="66">
        <f>+(MaestraLP3[[#This Row],[COSTO ]]-MaestraLP3[[#This Row],[COSTO OCT AL 25-09]])/MaestraLP3[[#This Row],[COSTO OCT AL 25-09]]</f>
        <v>0</v>
      </c>
      <c r="X207" s="67" t="str">
        <f>++IF(P207="HASTA AGOTAR STOCK","HASTA AGOTAR STOCK",IF(MaestraLP3[[#This Row],[PRECIO]]=0,"NO PARA LP",IF(MaestraLP3[[#This Row],[PRECIO SEP]]=0,"INCORPORACIÓN",IF(Z207=0,"MANTIENE",IF(Z207&lt;0,"BAJA",IF(Z207&gt;0,"ALZA",""))))))</f>
        <v>MANTIENE</v>
      </c>
      <c r="Y207" s="64">
        <v>11700</v>
      </c>
      <c r="Z207" s="41">
        <f>IF(Y207=0,"INDICAR PRECIO VTA",Y207-MaestraLP3[[#This Row],[PRECIO SEP]])</f>
        <v>0</v>
      </c>
      <c r="AA207" s="66">
        <f t="shared" si="3"/>
        <v>0.23075213675213668</v>
      </c>
      <c r="AB207" s="68">
        <f>IFERROR(MaestraLP3[[#This Row],[PRECIO]]*MaestraLP3[[#This Row],[%MG UMV]],0)</f>
        <v>2699.7999999999993</v>
      </c>
      <c r="AC207" s="69">
        <v>10</v>
      </c>
      <c r="AD207" s="64">
        <f>+IFERROR(MaestraLP3[[#This Row],[MARGEN UNITARIO]]/MaestraLP3[[#This Row],[Peso Neto UMV (KG)]],0)</f>
        <v>269.9799999999999</v>
      </c>
      <c r="AE207" s="39" t="s">
        <v>53</v>
      </c>
      <c r="AF207" s="39"/>
      <c r="AG207" s="39">
        <v>1</v>
      </c>
      <c r="AH207" s="109">
        <v>0</v>
      </c>
      <c r="AI207" s="66">
        <v>0.4</v>
      </c>
      <c r="AJ207" s="66">
        <v>0.4</v>
      </c>
      <c r="AK207" s="39"/>
      <c r="AL207" s="39" t="s">
        <v>53</v>
      </c>
    </row>
    <row r="208" spans="1:38" x14ac:dyDescent="0.35">
      <c r="A208" s="39" t="s">
        <v>137</v>
      </c>
      <c r="B208" s="39">
        <v>150002022</v>
      </c>
      <c r="C208" s="39" t="str">
        <f>+MaestraLP3[[#This Row],[CÓDIGO]]&amp;MaestraLP3[[#Headers],[-]]&amp;MaestraLP3[[#This Row],[UMV]]</f>
        <v>150002022-C12</v>
      </c>
      <c r="D208" s="50" t="str">
        <f>+MaestraLP3[[#This Row],[CÓDIGO]]&amp;MaestraLP3[[#Headers],[FS00]]</f>
        <v>150002022FS00</v>
      </c>
      <c r="E208" s="39" t="s">
        <v>34</v>
      </c>
      <c r="F208" s="39" t="s">
        <v>80</v>
      </c>
      <c r="G208" s="39" t="s">
        <v>94</v>
      </c>
      <c r="H208" s="39" t="s">
        <v>223</v>
      </c>
      <c r="I208" s="39" t="s">
        <v>1052</v>
      </c>
      <c r="J208" s="49" t="s">
        <v>49</v>
      </c>
      <c r="K208" s="50" t="s">
        <v>50</v>
      </c>
      <c r="L208" s="39" t="str">
        <f>VLOOKUP(MaestraLP3[[#This Row],[UMV]],VALIDACIONES!J:L,3,0)</f>
        <v>Caja 12 Unidades</v>
      </c>
      <c r="M208" s="39" t="s">
        <v>51</v>
      </c>
      <c r="N208" s="39" t="s">
        <v>78</v>
      </c>
      <c r="O208" s="64">
        <v>43446.96</v>
      </c>
      <c r="P208" s="39" t="s">
        <v>42</v>
      </c>
      <c r="Q208" s="64">
        <v>55000</v>
      </c>
      <c r="R208" s="66">
        <f>+IFERROR((MaestraLP3[[#This Row],[COSTO ]]/MaestraLP3[[#This Row],[COSTO SEP]]-1),0)</f>
        <v>0</v>
      </c>
      <c r="S208" s="65" t="s">
        <v>143</v>
      </c>
      <c r="T208" s="65" t="s">
        <v>143</v>
      </c>
      <c r="U208" s="64">
        <f>+VLOOKUP(MaestraLP3[[#This Row],[FS00]],'[1]BD MES'!$C:$N,12,0)</f>
        <v>43446.96</v>
      </c>
      <c r="V208" s="64">
        <v>43446.96</v>
      </c>
      <c r="W208" s="66">
        <f>+(MaestraLP3[[#This Row],[COSTO ]]-MaestraLP3[[#This Row],[COSTO OCT AL 25-09]])/MaestraLP3[[#This Row],[COSTO OCT AL 25-09]]</f>
        <v>0</v>
      </c>
      <c r="X208" s="67" t="str">
        <f>++IF(P208="HASTA AGOTAR STOCK","HASTA AGOTAR STOCK",IF(MaestraLP3[[#This Row],[PRECIO]]=0,"NO PARA LP",IF(MaestraLP3[[#This Row],[PRECIO SEP]]=0,"INCORPORACIÓN",IF(Z208=0,"MANTIENE",IF(Z208&lt;0,"BAJA",IF(Z208&gt;0,"ALZA",""))))))</f>
        <v>MANTIENE</v>
      </c>
      <c r="Y208" s="64">
        <v>55000</v>
      </c>
      <c r="Z208" s="41">
        <f>IF(Y208=0,"INDICAR PRECIO VTA",Y208-MaestraLP3[[#This Row],[PRECIO SEP]])</f>
        <v>0</v>
      </c>
      <c r="AA208" s="66">
        <f t="shared" si="3"/>
        <v>0.21005527272727273</v>
      </c>
      <c r="AB208" s="68">
        <f>IFERROR(MaestraLP3[[#This Row],[PRECIO]]*MaestraLP3[[#This Row],[%MG UMV]],0)</f>
        <v>11553.04</v>
      </c>
      <c r="AC208" s="69">
        <v>5.1840000000000002</v>
      </c>
      <c r="AD208" s="64">
        <f>+IFERROR(MaestraLP3[[#This Row],[MARGEN UNITARIO]]/MaestraLP3[[#This Row],[Peso Neto UMV (KG)]],0)</f>
        <v>2228.595679012346</v>
      </c>
      <c r="AE208" s="39" t="s">
        <v>44</v>
      </c>
      <c r="AF208" s="39"/>
      <c r="AG208" s="39">
        <v>1</v>
      </c>
      <c r="AH208" s="109">
        <v>0</v>
      </c>
      <c r="AI208" s="66">
        <v>0.2</v>
      </c>
      <c r="AJ208" s="66">
        <v>0.2</v>
      </c>
      <c r="AK208" s="39"/>
      <c r="AL208" s="39" t="s">
        <v>53</v>
      </c>
    </row>
    <row r="209" spans="1:38" x14ac:dyDescent="0.35">
      <c r="A209" s="39" t="s">
        <v>137</v>
      </c>
      <c r="B209" s="39">
        <v>104534140</v>
      </c>
      <c r="C209" s="39" t="str">
        <f>+MaestraLP3[[#This Row],[CÓDIGO]]&amp;MaestraLP3[[#Headers],[-]]&amp;MaestraLP3[[#This Row],[UMV]]</f>
        <v>104534140-C45</v>
      </c>
      <c r="D209" s="50" t="str">
        <f>+MaestraLP3[[#This Row],[CÓDIGO]]&amp;MaestraLP3[[#Headers],[FS00]]</f>
        <v>104534140FS00</v>
      </c>
      <c r="E209" s="39" t="s">
        <v>34</v>
      </c>
      <c r="F209" s="39" t="s">
        <v>80</v>
      </c>
      <c r="G209" s="39" t="s">
        <v>94</v>
      </c>
      <c r="H209" s="39" t="s">
        <v>230</v>
      </c>
      <c r="I209" s="39" t="s">
        <v>1135</v>
      </c>
      <c r="J209" s="49" t="s">
        <v>517</v>
      </c>
      <c r="K209" s="50" t="s">
        <v>50</v>
      </c>
      <c r="L209" s="39" t="str">
        <f>VLOOKUP(MaestraLP3[[#This Row],[UMV]],VALIDACIONES!J:L,3,0)</f>
        <v>Caja 45 Unidades</v>
      </c>
      <c r="M209" s="39" t="s">
        <v>51</v>
      </c>
      <c r="N209" s="39" t="s">
        <v>78</v>
      </c>
      <c r="O209" s="64">
        <v>327960</v>
      </c>
      <c r="P209" s="39" t="s">
        <v>42</v>
      </c>
      <c r="Q209" s="64">
        <v>396000</v>
      </c>
      <c r="R209" s="66">
        <f>+IFERROR((MaestraLP3[[#This Row],[COSTO ]]/MaestraLP3[[#This Row],[COSTO SEP]]-1),0)</f>
        <v>0</v>
      </c>
      <c r="S209" s="65" t="s">
        <v>143</v>
      </c>
      <c r="T209" s="65" t="s">
        <v>143</v>
      </c>
      <c r="U209" s="64">
        <f>+VLOOKUP(MaestraLP3[[#This Row],[FS00]],'[1]BD MES'!$C:$N,12,0)</f>
        <v>327960</v>
      </c>
      <c r="V209" s="64">
        <v>327960</v>
      </c>
      <c r="W209" s="66">
        <f>+(MaestraLP3[[#This Row],[COSTO ]]-MaestraLP3[[#This Row],[COSTO OCT AL 25-09]])/MaestraLP3[[#This Row],[COSTO OCT AL 25-09]]</f>
        <v>0</v>
      </c>
      <c r="X209" s="67" t="str">
        <f>++IF(P209="HASTA AGOTAR STOCK","HASTA AGOTAR STOCK",IF(MaestraLP3[[#This Row],[PRECIO]]=0,"NO PARA LP",IF(MaestraLP3[[#This Row],[PRECIO SEP]]=0,"INCORPORACIÓN",IF(Z209=0,"MANTIENE",IF(Z209&lt;0,"BAJA",IF(Z209&gt;0,"ALZA",""))))))</f>
        <v>MANTIENE</v>
      </c>
      <c r="Y209" s="64">
        <v>396000</v>
      </c>
      <c r="Z209" s="41">
        <f>IF(Y209=0,"INDICAR PRECIO VTA",Y209-MaestraLP3[[#This Row],[PRECIO SEP]])</f>
        <v>0</v>
      </c>
      <c r="AA209" s="66">
        <f t="shared" si="3"/>
        <v>0.17181818181818181</v>
      </c>
      <c r="AB209" s="68">
        <f>IFERROR(MaestraLP3[[#This Row],[PRECIO]]*MaestraLP3[[#This Row],[%MG UMV]],0)</f>
        <v>68040</v>
      </c>
      <c r="AC209" s="69">
        <v>12.6</v>
      </c>
      <c r="AD209" s="64">
        <f>+IFERROR(MaestraLP3[[#This Row],[MARGEN UNITARIO]]/MaestraLP3[[#This Row],[Peso Neto UMV (KG)]],0)</f>
        <v>5400</v>
      </c>
      <c r="AE209" s="39" t="s">
        <v>53</v>
      </c>
      <c r="AF209" s="39"/>
      <c r="AG209" s="39">
        <v>1</v>
      </c>
      <c r="AH209" s="109">
        <v>0</v>
      </c>
      <c r="AI209" s="66">
        <v>0.15</v>
      </c>
      <c r="AJ209" s="66">
        <v>0.15</v>
      </c>
      <c r="AK209" s="39"/>
      <c r="AL209" s="39" t="s">
        <v>53</v>
      </c>
    </row>
    <row r="210" spans="1:38" x14ac:dyDescent="0.35">
      <c r="A210" s="39" t="s">
        <v>137</v>
      </c>
      <c r="B210" s="39">
        <v>104540320</v>
      </c>
      <c r="C210" s="39" t="str">
        <f>+MaestraLP3[[#This Row],[CÓDIGO]]&amp;MaestraLP3[[#Headers],[-]]&amp;MaestraLP3[[#This Row],[UMV]]</f>
        <v>104540320-D30</v>
      </c>
      <c r="D210" s="50" t="str">
        <f>+MaestraLP3[[#This Row],[CÓDIGO]]&amp;MaestraLP3[[#Headers],[FS00]]</f>
        <v>104540320FS00</v>
      </c>
      <c r="E210" s="39" t="s">
        <v>34</v>
      </c>
      <c r="F210" s="39" t="s">
        <v>80</v>
      </c>
      <c r="G210" s="39" t="s">
        <v>94</v>
      </c>
      <c r="H210" s="39" t="s">
        <v>232</v>
      </c>
      <c r="I210" s="39" t="s">
        <v>1153</v>
      </c>
      <c r="J210" s="49" t="s">
        <v>234</v>
      </c>
      <c r="K210" s="50" t="s">
        <v>50</v>
      </c>
      <c r="L210" s="39" t="str">
        <f>VLOOKUP(MaestraLP3[[#This Row],[UMV]],VALIDACIONES!J:L,3,0)</f>
        <v>Display 30 Unidades</v>
      </c>
      <c r="M210" s="39" t="s">
        <v>51</v>
      </c>
      <c r="N210" s="39" t="s">
        <v>78</v>
      </c>
      <c r="O210" s="64">
        <v>14940</v>
      </c>
      <c r="P210" s="39" t="s">
        <v>42</v>
      </c>
      <c r="Q210" s="64">
        <v>22270</v>
      </c>
      <c r="R210" s="66">
        <f>+IFERROR((MaestraLP3[[#This Row],[COSTO ]]/MaestraLP3[[#This Row],[COSTO SEP]]-1),0)</f>
        <v>6.0240963855422436E-3</v>
      </c>
      <c r="S210" s="65" t="s">
        <v>143</v>
      </c>
      <c r="T210" s="65" t="s">
        <v>143</v>
      </c>
      <c r="U210" s="64">
        <f>+VLOOKUP(MaestraLP3[[#This Row],[FS00]],'[1]BD MES'!$C:$N,12,0)</f>
        <v>15030</v>
      </c>
      <c r="V210" s="64">
        <v>15030</v>
      </c>
      <c r="W210" s="66">
        <f>+(MaestraLP3[[#This Row],[COSTO ]]-MaestraLP3[[#This Row],[COSTO OCT AL 25-09]])/MaestraLP3[[#This Row],[COSTO OCT AL 25-09]]</f>
        <v>0</v>
      </c>
      <c r="X210" s="67" t="str">
        <f>++IF(P210="HASTA AGOTAR STOCK","HASTA AGOTAR STOCK",IF(MaestraLP3[[#This Row],[PRECIO]]=0,"NO PARA LP",IF(MaestraLP3[[#This Row],[PRECIO SEP]]=0,"INCORPORACIÓN",IF(Z210=0,"MANTIENE",IF(Z210&lt;0,"BAJA",IF(Z210&gt;0,"ALZA",""))))))</f>
        <v>BAJA</v>
      </c>
      <c r="Y210" s="64">
        <v>21000</v>
      </c>
      <c r="Z210" s="41">
        <f>IF(Y210=0,"INDICAR PRECIO VTA",Y210-MaestraLP3[[#This Row],[PRECIO SEP]])</f>
        <v>-1270</v>
      </c>
      <c r="AA210" s="66">
        <f t="shared" si="3"/>
        <v>0.28428571428571431</v>
      </c>
      <c r="AB210" s="68">
        <f>IFERROR(MaestraLP3[[#This Row],[PRECIO]]*MaestraLP3[[#This Row],[%MG UMV]],0)</f>
        <v>5970.0000000000009</v>
      </c>
      <c r="AC210" s="69">
        <v>12</v>
      </c>
      <c r="AD210" s="64">
        <f>+IFERROR(MaestraLP3[[#This Row],[MARGEN UNITARIO]]/MaestraLP3[[#This Row],[Peso Neto UMV (KG)]],0)</f>
        <v>497.50000000000006</v>
      </c>
      <c r="AE210" s="39" t="s">
        <v>53</v>
      </c>
      <c r="AF210" s="39"/>
      <c r="AG210" s="39">
        <v>1</v>
      </c>
      <c r="AH210" s="109">
        <v>0</v>
      </c>
      <c r="AI210" s="66">
        <v>0.1</v>
      </c>
      <c r="AJ210" s="66">
        <v>0.1</v>
      </c>
      <c r="AK210" s="39"/>
      <c r="AL210" s="39" t="s">
        <v>53</v>
      </c>
    </row>
    <row r="211" spans="1:38" x14ac:dyDescent="0.35">
      <c r="A211" s="39" t="s">
        <v>137</v>
      </c>
      <c r="B211" s="39">
        <v>104526990</v>
      </c>
      <c r="C211" s="39" t="str">
        <f>+MaestraLP3[[#This Row],[CÓDIGO]]&amp;MaestraLP3[[#Headers],[-]]&amp;MaestraLP3[[#This Row],[UMV]]</f>
        <v>104526990-D30</v>
      </c>
      <c r="D211" s="50" t="str">
        <f>+MaestraLP3[[#This Row],[CÓDIGO]]&amp;MaestraLP3[[#Headers],[FS00]]</f>
        <v>104526990FS00</v>
      </c>
      <c r="E211" s="39" t="s">
        <v>34</v>
      </c>
      <c r="F211" s="39" t="s">
        <v>80</v>
      </c>
      <c r="G211" s="39" t="s">
        <v>94</v>
      </c>
      <c r="H211" s="39" t="s">
        <v>232</v>
      </c>
      <c r="I211" s="39" t="s">
        <v>233</v>
      </c>
      <c r="J211" s="49" t="s">
        <v>234</v>
      </c>
      <c r="K211" s="50" t="s">
        <v>50</v>
      </c>
      <c r="L211" s="39" t="str">
        <f>VLOOKUP(MaestraLP3[[#This Row],[UMV]],VALIDACIONES!J:L,3,0)</f>
        <v>Display 30 Unidades</v>
      </c>
      <c r="M211" s="39" t="s">
        <v>51</v>
      </c>
      <c r="N211" s="39" t="s">
        <v>78</v>
      </c>
      <c r="O211" s="64">
        <v>15480</v>
      </c>
      <c r="P211" s="39" t="s">
        <v>42</v>
      </c>
      <c r="Q211" s="64">
        <v>18000</v>
      </c>
      <c r="R211" s="66">
        <f>+IFERROR((MaestraLP3[[#This Row],[COSTO ]]/MaestraLP3[[#This Row],[COSTO SEP]]-1),0)</f>
        <v>0</v>
      </c>
      <c r="S211" s="65" t="s">
        <v>143</v>
      </c>
      <c r="T211" s="65" t="s">
        <v>143</v>
      </c>
      <c r="U211" s="64">
        <f>+VLOOKUP(MaestraLP3[[#This Row],[FS00]],'[1]BD MES'!$C:$N,12,0)</f>
        <v>15480</v>
      </c>
      <c r="V211" s="64">
        <v>15480</v>
      </c>
      <c r="W211" s="66">
        <f>+(MaestraLP3[[#This Row],[COSTO ]]-MaestraLP3[[#This Row],[COSTO OCT AL 25-09]])/MaestraLP3[[#This Row],[COSTO OCT AL 25-09]]</f>
        <v>0</v>
      </c>
      <c r="X211" s="67" t="str">
        <f>++IF(P211="HASTA AGOTAR STOCK","HASTA AGOTAR STOCK",IF(MaestraLP3[[#This Row],[PRECIO]]=0,"NO PARA LP",IF(MaestraLP3[[#This Row],[PRECIO SEP]]=0,"INCORPORACIÓN",IF(Z211=0,"MANTIENE",IF(Z211&lt;0,"BAJA",IF(Z211&gt;0,"ALZA",""))))))</f>
        <v>MANTIENE</v>
      </c>
      <c r="Y211" s="64">
        <v>18000</v>
      </c>
      <c r="Z211" s="41">
        <f>IF(Y211=0,"INDICAR PRECIO VTA",Y211-MaestraLP3[[#This Row],[PRECIO SEP]])</f>
        <v>0</v>
      </c>
      <c r="AA211" s="66">
        <f t="shared" si="3"/>
        <v>0.14000000000000001</v>
      </c>
      <c r="AB211" s="68">
        <f>IFERROR(MaestraLP3[[#This Row],[PRECIO]]*MaestraLP3[[#This Row],[%MG UMV]],0)</f>
        <v>2520.0000000000005</v>
      </c>
      <c r="AC211" s="69">
        <v>12</v>
      </c>
      <c r="AD211" s="64">
        <f>+IFERROR(MaestraLP3[[#This Row],[MARGEN UNITARIO]]/MaestraLP3[[#This Row],[Peso Neto UMV (KG)]],0)</f>
        <v>210.00000000000003</v>
      </c>
      <c r="AE211" s="39" t="s">
        <v>53</v>
      </c>
      <c r="AF211" s="39"/>
      <c r="AG211" s="39">
        <v>1</v>
      </c>
      <c r="AH211" s="109">
        <v>0</v>
      </c>
      <c r="AI211" s="66">
        <v>0.15</v>
      </c>
      <c r="AJ211" s="66">
        <v>0.15</v>
      </c>
      <c r="AK211" s="39"/>
      <c r="AL211" s="39" t="s">
        <v>53</v>
      </c>
    </row>
    <row r="212" spans="1:38" x14ac:dyDescent="0.35">
      <c r="A212" s="39" t="s">
        <v>137</v>
      </c>
      <c r="B212" s="39">
        <v>150001831</v>
      </c>
      <c r="C212" s="39" t="str">
        <f>+MaestraLP3[[#This Row],[CÓDIGO]]&amp;MaestraLP3[[#Headers],[-]]&amp;MaestraLP3[[#This Row],[UMV]]</f>
        <v>150001831-C48</v>
      </c>
      <c r="D212" s="50" t="str">
        <f>+MaestraLP3[[#This Row],[CÓDIGO]]&amp;MaestraLP3[[#Headers],[FS00]]</f>
        <v>150001831FS00</v>
      </c>
      <c r="E212" s="39" t="s">
        <v>34</v>
      </c>
      <c r="F212" s="39" t="s">
        <v>80</v>
      </c>
      <c r="G212" s="39" t="s">
        <v>94</v>
      </c>
      <c r="H212" s="39" t="s">
        <v>232</v>
      </c>
      <c r="I212" s="39" t="s">
        <v>1165</v>
      </c>
      <c r="J212" s="49" t="s">
        <v>163</v>
      </c>
      <c r="K212" s="50" t="s">
        <v>50</v>
      </c>
      <c r="L212" s="39" t="str">
        <f>VLOOKUP(MaestraLP3[[#This Row],[UMV]],VALIDACIONES!J:L,3,0)</f>
        <v>Caja 48 Unidades</v>
      </c>
      <c r="M212" s="39" t="s">
        <v>51</v>
      </c>
      <c r="N212" s="39" t="s">
        <v>78</v>
      </c>
      <c r="O212" s="64">
        <v>20039.04</v>
      </c>
      <c r="P212" s="39" t="s">
        <v>42</v>
      </c>
      <c r="Q212" s="64">
        <v>34286</v>
      </c>
      <c r="R212" s="66">
        <f>+IFERROR((MaestraLP3[[#This Row],[COSTO ]]/MaestraLP3[[#This Row],[COSTO SEP]]-1),0)</f>
        <v>2.5510204081632404E-2</v>
      </c>
      <c r="S212" s="65" t="s">
        <v>143</v>
      </c>
      <c r="T212" s="65" t="s">
        <v>143</v>
      </c>
      <c r="U212" s="64">
        <f>+VLOOKUP(MaestraLP3[[#This Row],[FS00]],'[1]BD MES'!$C:$N,12,0)</f>
        <v>20550.239999999998</v>
      </c>
      <c r="V212" s="64">
        <v>20550.239999999998</v>
      </c>
      <c r="W212" s="66">
        <f>+(MaestraLP3[[#This Row],[COSTO ]]-MaestraLP3[[#This Row],[COSTO OCT AL 25-09]])/MaestraLP3[[#This Row],[COSTO OCT AL 25-09]]</f>
        <v>0</v>
      </c>
      <c r="X212" s="67" t="str">
        <f>++IF(P212="HASTA AGOTAR STOCK","HASTA AGOTAR STOCK",IF(MaestraLP3[[#This Row],[PRECIO]]=0,"NO PARA LP",IF(MaestraLP3[[#This Row],[PRECIO SEP]]=0,"INCORPORACIÓN",IF(Z212=0,"MANTIENE",IF(Z212&lt;0,"BAJA",IF(Z212&gt;0,"ALZA",""))))))</f>
        <v>BAJA</v>
      </c>
      <c r="Y212" s="64">
        <v>31000</v>
      </c>
      <c r="Z212" s="41">
        <f>IF(Y212=0,"INDICAR PRECIO VTA",Y212-MaestraLP3[[#This Row],[PRECIO SEP]])</f>
        <v>-3286</v>
      </c>
      <c r="AA212" s="66">
        <f t="shared" si="3"/>
        <v>0.33708903225806458</v>
      </c>
      <c r="AB212" s="68">
        <f>IFERROR(MaestraLP3[[#This Row],[PRECIO]]*MaestraLP3[[#This Row],[%MG UMV]],0)</f>
        <v>10449.760000000002</v>
      </c>
      <c r="AC212" s="69">
        <v>12</v>
      </c>
      <c r="AD212" s="64">
        <f>+IFERROR(MaestraLP3[[#This Row],[MARGEN UNITARIO]]/MaestraLP3[[#This Row],[Peso Neto UMV (KG)]],0)</f>
        <v>870.8133333333335</v>
      </c>
      <c r="AE212" s="39" t="s">
        <v>53</v>
      </c>
      <c r="AF212" s="39"/>
      <c r="AG212" s="39">
        <v>1</v>
      </c>
      <c r="AH212" s="109">
        <v>0</v>
      </c>
      <c r="AI212" s="66">
        <v>0.1</v>
      </c>
      <c r="AJ212" s="66">
        <v>0.1</v>
      </c>
      <c r="AK212" s="39"/>
      <c r="AL212" s="39" t="s">
        <v>53</v>
      </c>
    </row>
    <row r="213" spans="1:38" x14ac:dyDescent="0.35">
      <c r="A213" s="39" t="s">
        <v>137</v>
      </c>
      <c r="B213" s="39">
        <v>104540260</v>
      </c>
      <c r="C213" s="39" t="str">
        <f>+MaestraLP3[[#This Row],[CÓDIGO]]&amp;MaestraLP3[[#Headers],[-]]&amp;MaestraLP3[[#This Row],[UMV]]</f>
        <v>104540260-D30</v>
      </c>
      <c r="D213" s="50" t="str">
        <f>+MaestraLP3[[#This Row],[CÓDIGO]]&amp;MaestraLP3[[#Headers],[FS00]]</f>
        <v>104540260FS00</v>
      </c>
      <c r="E213" s="39" t="s">
        <v>34</v>
      </c>
      <c r="F213" s="39" t="s">
        <v>80</v>
      </c>
      <c r="G213" s="39" t="s">
        <v>94</v>
      </c>
      <c r="H213" s="39" t="s">
        <v>232</v>
      </c>
      <c r="I213" s="39" t="s">
        <v>1170</v>
      </c>
      <c r="J213" s="49" t="s">
        <v>234</v>
      </c>
      <c r="K213" s="50" t="s">
        <v>50</v>
      </c>
      <c r="L213" s="39" t="str">
        <f>VLOOKUP(MaestraLP3[[#This Row],[UMV]],VALIDACIONES!J:L,3,0)</f>
        <v>Display 30 Unidades</v>
      </c>
      <c r="M213" s="39" t="s">
        <v>51</v>
      </c>
      <c r="N213" s="39" t="s">
        <v>78</v>
      </c>
      <c r="O213" s="64">
        <v>14730</v>
      </c>
      <c r="P213" s="39" t="s">
        <v>42</v>
      </c>
      <c r="Q213" s="64">
        <v>22270</v>
      </c>
      <c r="R213" s="66">
        <f>+IFERROR((MaestraLP3[[#This Row],[COSTO ]]/MaestraLP3[[#This Row],[COSTO SEP]]-1),0)</f>
        <v>0</v>
      </c>
      <c r="S213" s="65" t="s">
        <v>143</v>
      </c>
      <c r="T213" s="65" t="s">
        <v>143</v>
      </c>
      <c r="U213" s="64">
        <f>+VLOOKUP(MaestraLP3[[#This Row],[FS00]],'[1]BD MES'!$C:$N,12,0)</f>
        <v>14730</v>
      </c>
      <c r="V213" s="64">
        <v>14730</v>
      </c>
      <c r="W213" s="66">
        <f>+(MaestraLP3[[#This Row],[COSTO ]]-MaestraLP3[[#This Row],[COSTO OCT AL 25-09]])/MaestraLP3[[#This Row],[COSTO OCT AL 25-09]]</f>
        <v>0</v>
      </c>
      <c r="X213" s="67" t="str">
        <f>++IF(P213="HASTA AGOTAR STOCK","HASTA AGOTAR STOCK",IF(MaestraLP3[[#This Row],[PRECIO]]=0,"NO PARA LP",IF(MaestraLP3[[#This Row],[PRECIO SEP]]=0,"INCORPORACIÓN",IF(Z213=0,"MANTIENE",IF(Z213&lt;0,"BAJA",IF(Z213&gt;0,"ALZA",""))))))</f>
        <v>BAJA</v>
      </c>
      <c r="Y213" s="64">
        <v>21000</v>
      </c>
      <c r="Z213" s="41">
        <f>IF(Y213=0,"INDICAR PRECIO VTA",Y213-MaestraLP3[[#This Row],[PRECIO SEP]])</f>
        <v>-1270</v>
      </c>
      <c r="AA213" s="66">
        <f t="shared" si="3"/>
        <v>0.2985714285714286</v>
      </c>
      <c r="AB213" s="68">
        <f>IFERROR(MaestraLP3[[#This Row],[PRECIO]]*MaestraLP3[[#This Row],[%MG UMV]],0)</f>
        <v>6270.0000000000009</v>
      </c>
      <c r="AC213" s="69">
        <v>12</v>
      </c>
      <c r="AD213" s="64">
        <f>+IFERROR(MaestraLP3[[#This Row],[MARGEN UNITARIO]]/MaestraLP3[[#This Row],[Peso Neto UMV (KG)]],0)</f>
        <v>522.50000000000011</v>
      </c>
      <c r="AE213" s="39" t="s">
        <v>53</v>
      </c>
      <c r="AF213" s="39"/>
      <c r="AG213" s="39">
        <v>1</v>
      </c>
      <c r="AH213" s="109">
        <v>0</v>
      </c>
      <c r="AI213" s="66">
        <v>0.1</v>
      </c>
      <c r="AJ213" s="66">
        <v>0.1</v>
      </c>
      <c r="AK213" s="39"/>
      <c r="AL213" s="39" t="s">
        <v>53</v>
      </c>
    </row>
    <row r="214" spans="1:38" x14ac:dyDescent="0.35">
      <c r="A214" s="39" t="s">
        <v>137</v>
      </c>
      <c r="B214" s="39">
        <v>104540340</v>
      </c>
      <c r="C214" s="39" t="str">
        <f>+MaestraLP3[[#This Row],[CÓDIGO]]&amp;MaestraLP3[[#Headers],[-]]&amp;MaestraLP3[[#This Row],[UMV]]</f>
        <v>104540340-D30</v>
      </c>
      <c r="D214" s="50" t="str">
        <f>+MaestraLP3[[#This Row],[CÓDIGO]]&amp;MaestraLP3[[#Headers],[FS00]]</f>
        <v>104540340FS00</v>
      </c>
      <c r="E214" s="39" t="s">
        <v>34</v>
      </c>
      <c r="F214" s="39" t="s">
        <v>80</v>
      </c>
      <c r="G214" s="39" t="s">
        <v>94</v>
      </c>
      <c r="H214" s="39" t="s">
        <v>232</v>
      </c>
      <c r="I214" s="39" t="s">
        <v>1171</v>
      </c>
      <c r="J214" s="49" t="s">
        <v>234</v>
      </c>
      <c r="K214" s="50" t="s">
        <v>50</v>
      </c>
      <c r="L214" s="39" t="str">
        <f>VLOOKUP(MaestraLP3[[#This Row],[UMV]],VALIDACIONES!J:L,3,0)</f>
        <v>Display 30 Unidades</v>
      </c>
      <c r="M214" s="39" t="s">
        <v>51</v>
      </c>
      <c r="N214" s="39" t="s">
        <v>78</v>
      </c>
      <c r="O214" s="64">
        <v>14400</v>
      </c>
      <c r="P214" s="39" t="s">
        <v>42</v>
      </c>
      <c r="Q214" s="64">
        <v>22270</v>
      </c>
      <c r="R214" s="66">
        <f>+IFERROR((MaestraLP3[[#This Row],[COSTO ]]/MaestraLP3[[#This Row],[COSTO SEP]]-1),0)</f>
        <v>0</v>
      </c>
      <c r="S214" s="65" t="s">
        <v>143</v>
      </c>
      <c r="T214" s="65" t="s">
        <v>143</v>
      </c>
      <c r="U214" s="64">
        <f>+VLOOKUP(MaestraLP3[[#This Row],[FS00]],'[1]BD MES'!$C:$N,12,0)</f>
        <v>14400</v>
      </c>
      <c r="V214" s="64">
        <v>14400</v>
      </c>
      <c r="W214" s="66">
        <f>+(MaestraLP3[[#This Row],[COSTO ]]-MaestraLP3[[#This Row],[COSTO OCT AL 25-09]])/MaestraLP3[[#This Row],[COSTO OCT AL 25-09]]</f>
        <v>0</v>
      </c>
      <c r="X214" s="67" t="str">
        <f>++IF(P214="HASTA AGOTAR STOCK","HASTA AGOTAR STOCK",IF(MaestraLP3[[#This Row],[PRECIO]]=0,"NO PARA LP",IF(MaestraLP3[[#This Row],[PRECIO SEP]]=0,"INCORPORACIÓN",IF(Z214=0,"MANTIENE",IF(Z214&lt;0,"BAJA",IF(Z214&gt;0,"ALZA",""))))))</f>
        <v>BAJA</v>
      </c>
      <c r="Y214" s="64">
        <v>21000</v>
      </c>
      <c r="Z214" s="41">
        <f>IF(Y214=0,"INDICAR PRECIO VTA",Y214-MaestraLP3[[#This Row],[PRECIO SEP]])</f>
        <v>-1270</v>
      </c>
      <c r="AA214" s="66">
        <f t="shared" si="3"/>
        <v>0.31428571428571428</v>
      </c>
      <c r="AB214" s="68">
        <f>IFERROR(MaestraLP3[[#This Row],[PRECIO]]*MaestraLP3[[#This Row],[%MG UMV]],0)</f>
        <v>6600</v>
      </c>
      <c r="AC214" s="69">
        <v>12</v>
      </c>
      <c r="AD214" s="64">
        <f>+IFERROR(MaestraLP3[[#This Row],[MARGEN UNITARIO]]/MaestraLP3[[#This Row],[Peso Neto UMV (KG)]],0)</f>
        <v>550</v>
      </c>
      <c r="AE214" s="39" t="s">
        <v>53</v>
      </c>
      <c r="AF214" s="39"/>
      <c r="AG214" s="39">
        <v>1</v>
      </c>
      <c r="AH214" s="109">
        <v>0</v>
      </c>
      <c r="AI214" s="66">
        <v>0.1</v>
      </c>
      <c r="AJ214" s="66">
        <v>0.1</v>
      </c>
      <c r="AK214" s="39"/>
      <c r="AL214" s="39" t="s">
        <v>53</v>
      </c>
    </row>
    <row r="215" spans="1:38" x14ac:dyDescent="0.35">
      <c r="A215" s="39" t="s">
        <v>137</v>
      </c>
      <c r="B215" s="39">
        <v>104540270</v>
      </c>
      <c r="C215" s="39" t="str">
        <f>+MaestraLP3[[#This Row],[CÓDIGO]]&amp;MaestraLP3[[#Headers],[-]]&amp;MaestraLP3[[#This Row],[UMV]]</f>
        <v>104540270-D25</v>
      </c>
      <c r="D215" s="50" t="str">
        <f>+MaestraLP3[[#This Row],[CÓDIGO]]&amp;MaestraLP3[[#Headers],[FS00]]</f>
        <v>104540270FS00</v>
      </c>
      <c r="E215" s="39" t="s">
        <v>34</v>
      </c>
      <c r="F215" s="39" t="s">
        <v>80</v>
      </c>
      <c r="G215" s="39" t="s">
        <v>94</v>
      </c>
      <c r="H215" s="39" t="s">
        <v>232</v>
      </c>
      <c r="I215" s="39" t="s">
        <v>1192</v>
      </c>
      <c r="J215" s="49" t="s">
        <v>1163</v>
      </c>
      <c r="K215" s="50" t="s">
        <v>50</v>
      </c>
      <c r="L215" s="39" t="str">
        <f>VLOOKUP(MaestraLP3[[#This Row],[UMV]],VALIDACIONES!J:L,3,0)</f>
        <v>Display 25 Unidades</v>
      </c>
      <c r="M215" s="39" t="s">
        <v>51</v>
      </c>
      <c r="N215" s="39" t="s">
        <v>78</v>
      </c>
      <c r="O215" s="64">
        <v>12050</v>
      </c>
      <c r="P215" s="39" t="s">
        <v>42</v>
      </c>
      <c r="Q215" s="64">
        <v>19590</v>
      </c>
      <c r="R215" s="66">
        <f>+IFERROR((MaestraLP3[[#This Row],[COSTO ]]/MaestraLP3[[#This Row],[COSTO SEP]]-1),0)</f>
        <v>0</v>
      </c>
      <c r="S215" s="65" t="s">
        <v>143</v>
      </c>
      <c r="T215" s="65" t="s">
        <v>143</v>
      </c>
      <c r="U215" s="64">
        <f>+VLOOKUP(MaestraLP3[[#This Row],[FS00]],'[1]BD MES'!$C:$N,12,0)</f>
        <v>12050</v>
      </c>
      <c r="V215" s="64">
        <v>12050</v>
      </c>
      <c r="W215" s="66">
        <f>+(MaestraLP3[[#This Row],[COSTO ]]-MaestraLP3[[#This Row],[COSTO OCT AL 25-09]])/MaestraLP3[[#This Row],[COSTO OCT AL 25-09]]</f>
        <v>0</v>
      </c>
      <c r="X215" s="67" t="str">
        <f>++IF(P215="HASTA AGOTAR STOCK","HASTA AGOTAR STOCK",IF(MaestraLP3[[#This Row],[PRECIO]]=0,"NO PARA LP",IF(MaestraLP3[[#This Row],[PRECIO SEP]]=0,"INCORPORACIÓN",IF(Z215=0,"MANTIENE",IF(Z215&lt;0,"BAJA",IF(Z215&gt;0,"ALZA",""))))))</f>
        <v>BAJA</v>
      </c>
      <c r="Y215" s="64">
        <v>18000</v>
      </c>
      <c r="Z215" s="41">
        <f>IF(Y215=0,"INDICAR PRECIO VTA",Y215-MaestraLP3[[#This Row],[PRECIO SEP]])</f>
        <v>-1590</v>
      </c>
      <c r="AA215" s="66">
        <f t="shared" si="3"/>
        <v>0.33055555555555555</v>
      </c>
      <c r="AB215" s="68">
        <f>IFERROR(MaestraLP3[[#This Row],[PRECIO]]*MaestraLP3[[#This Row],[%MG UMV]],0)</f>
        <v>5950</v>
      </c>
      <c r="AC215" s="69">
        <v>10</v>
      </c>
      <c r="AD215" s="64">
        <f>+IFERROR(MaestraLP3[[#This Row],[MARGEN UNITARIO]]/MaestraLP3[[#This Row],[Peso Neto UMV (KG)]],0)</f>
        <v>595</v>
      </c>
      <c r="AE215" s="39" t="s">
        <v>53</v>
      </c>
      <c r="AF215" s="39"/>
      <c r="AG215" s="39">
        <v>1</v>
      </c>
      <c r="AH215" s="109">
        <v>0</v>
      </c>
      <c r="AI215" s="66">
        <v>0.1</v>
      </c>
      <c r="AJ215" s="66">
        <v>0.1</v>
      </c>
      <c r="AK215" s="39" t="s">
        <v>53</v>
      </c>
      <c r="AL215" s="39" t="s">
        <v>53</v>
      </c>
    </row>
    <row r="216" spans="1:38" x14ac:dyDescent="0.35">
      <c r="A216" s="39" t="s">
        <v>137</v>
      </c>
      <c r="B216" s="39">
        <v>104530550</v>
      </c>
      <c r="C216" s="39" t="str">
        <f>+MaestraLP3[[#This Row],[CÓDIGO]]&amp;MaestraLP3[[#Headers],[-]]&amp;MaestraLP3[[#This Row],[UMV]]</f>
        <v>104530550-C14</v>
      </c>
      <c r="D216" s="50" t="str">
        <f>+MaestraLP3[[#This Row],[CÓDIGO]]&amp;MaestraLP3[[#Headers],[FS00]]</f>
        <v>104530550FS00</v>
      </c>
      <c r="E216" s="39" t="s">
        <v>34</v>
      </c>
      <c r="F216" s="39" t="s">
        <v>80</v>
      </c>
      <c r="G216" s="39" t="s">
        <v>94</v>
      </c>
      <c r="H216" s="39" t="s">
        <v>1029</v>
      </c>
      <c r="I216" s="39" t="s">
        <v>1039</v>
      </c>
      <c r="J216" s="49" t="s">
        <v>803</v>
      </c>
      <c r="K216" s="50" t="s">
        <v>50</v>
      </c>
      <c r="L216" s="39" t="str">
        <f>VLOOKUP(MaestraLP3[[#This Row],[UMV]],VALIDACIONES!J:L,3,0)</f>
        <v>Caja 14 Unidades</v>
      </c>
      <c r="M216" s="39" t="s">
        <v>51</v>
      </c>
      <c r="N216" s="39" t="s">
        <v>78</v>
      </c>
      <c r="O216" s="64">
        <v>37954</v>
      </c>
      <c r="P216" s="39" t="s">
        <v>42</v>
      </c>
      <c r="Q216" s="64">
        <v>49000</v>
      </c>
      <c r="R216" s="66">
        <f>+IFERROR((MaestraLP3[[#This Row],[COSTO ]]/MaestraLP3[[#This Row],[COSTO SEP]]-1),0)</f>
        <v>0</v>
      </c>
      <c r="S216" s="65" t="s">
        <v>143</v>
      </c>
      <c r="T216" s="65" t="s">
        <v>143</v>
      </c>
      <c r="U216" s="64">
        <f>+VLOOKUP(MaestraLP3[[#This Row],[FS00]],'[1]BD MES'!$C:$N,12,0)</f>
        <v>37954</v>
      </c>
      <c r="V216" s="64">
        <v>37954</v>
      </c>
      <c r="W216" s="66">
        <f>+(MaestraLP3[[#This Row],[COSTO ]]-MaestraLP3[[#This Row],[COSTO OCT AL 25-09]])/MaestraLP3[[#This Row],[COSTO OCT AL 25-09]]</f>
        <v>0</v>
      </c>
      <c r="X216" s="67" t="str">
        <f>++IF(P216="HASTA AGOTAR STOCK","HASTA AGOTAR STOCK",IF(MaestraLP3[[#This Row],[PRECIO]]=0,"NO PARA LP",IF(MaestraLP3[[#This Row],[PRECIO SEP]]=0,"INCORPORACIÓN",IF(Z216=0,"MANTIENE",IF(Z216&lt;0,"BAJA",IF(Z216&gt;0,"ALZA",""))))))</f>
        <v>MANTIENE</v>
      </c>
      <c r="Y216" s="64">
        <v>49000</v>
      </c>
      <c r="Z216" s="41">
        <f>IF(Y216=0,"INDICAR PRECIO VTA",Y216-MaestraLP3[[#This Row],[PRECIO SEP]])</f>
        <v>0</v>
      </c>
      <c r="AA216" s="66">
        <f t="shared" si="3"/>
        <v>0.22542857142857142</v>
      </c>
      <c r="AB216" s="68">
        <f>IFERROR(MaestraLP3[[#This Row],[PRECIO]]*MaestraLP3[[#This Row],[%MG UMV]],0)</f>
        <v>11046</v>
      </c>
      <c r="AC216" s="69">
        <v>7</v>
      </c>
      <c r="AD216" s="64">
        <f>+IFERROR(MaestraLP3[[#This Row],[MARGEN UNITARIO]]/MaestraLP3[[#This Row],[Peso Neto UMV (KG)]],0)</f>
        <v>1578</v>
      </c>
      <c r="AE216" s="39" t="s">
        <v>53</v>
      </c>
      <c r="AF216" s="39"/>
      <c r="AG216" s="39">
        <v>1</v>
      </c>
      <c r="AH216" s="109">
        <v>0</v>
      </c>
      <c r="AI216" s="66">
        <v>4.9999999999999996E-2</v>
      </c>
      <c r="AJ216" s="66">
        <v>9.9999999999999992E-2</v>
      </c>
      <c r="AK216" s="39"/>
      <c r="AL216" s="39" t="s">
        <v>53</v>
      </c>
    </row>
    <row r="217" spans="1:38" x14ac:dyDescent="0.35">
      <c r="A217" s="39" t="s">
        <v>137</v>
      </c>
      <c r="B217" s="39">
        <v>150000425</v>
      </c>
      <c r="C217" s="39" t="str">
        <f>+MaestraLP3[[#This Row],[CÓDIGO]]&amp;MaestraLP3[[#Headers],[-]]&amp;MaestraLP3[[#This Row],[UMV]]</f>
        <v>150000425-C30</v>
      </c>
      <c r="D217" s="50" t="str">
        <f>+MaestraLP3[[#This Row],[CÓDIGO]]&amp;MaestraLP3[[#Headers],[FS00]]</f>
        <v>150000425FS00</v>
      </c>
      <c r="E217" s="39" t="s">
        <v>34</v>
      </c>
      <c r="F217" s="39" t="s">
        <v>80</v>
      </c>
      <c r="G217" s="39" t="s">
        <v>94</v>
      </c>
      <c r="H217" s="39" t="s">
        <v>226</v>
      </c>
      <c r="I217" s="39" t="s">
        <v>1087</v>
      </c>
      <c r="J217" s="49" t="s">
        <v>256</v>
      </c>
      <c r="K217" s="50" t="s">
        <v>50</v>
      </c>
      <c r="L217" s="39" t="str">
        <f>VLOOKUP(MaestraLP3[[#This Row],[UMV]],VALIDACIONES!J:L,3,0)</f>
        <v>Caja 30 Unidades</v>
      </c>
      <c r="M217" s="39" t="s">
        <v>51</v>
      </c>
      <c r="N217" s="39" t="s">
        <v>78</v>
      </c>
      <c r="O217" s="64">
        <v>15279</v>
      </c>
      <c r="P217" s="39" t="s">
        <v>42</v>
      </c>
      <c r="Q217" s="64">
        <v>19000</v>
      </c>
      <c r="R217" s="66">
        <f>+IFERROR((MaestraLP3[[#This Row],[COSTO ]]/MaestraLP3[[#This Row],[COSTO SEP]]-1),0)</f>
        <v>0</v>
      </c>
      <c r="S217" s="65" t="s">
        <v>143</v>
      </c>
      <c r="T217" s="65" t="s">
        <v>143</v>
      </c>
      <c r="U217" s="64">
        <f>+VLOOKUP(MaestraLP3[[#This Row],[FS00]],'[1]BD MES'!$C:$N,12,0)</f>
        <v>15279</v>
      </c>
      <c r="V217" s="64">
        <v>15279</v>
      </c>
      <c r="W217" s="66">
        <f>+(MaestraLP3[[#This Row],[COSTO ]]-MaestraLP3[[#This Row],[COSTO OCT AL 25-09]])/MaestraLP3[[#This Row],[COSTO OCT AL 25-09]]</f>
        <v>0</v>
      </c>
      <c r="X217" s="67" t="str">
        <f>++IF(P217="HASTA AGOTAR STOCK","HASTA AGOTAR STOCK",IF(MaestraLP3[[#This Row],[PRECIO]]=0,"NO PARA LP",IF(MaestraLP3[[#This Row],[PRECIO SEP]]=0,"INCORPORACIÓN",IF(Z217=0,"MANTIENE",IF(Z217&lt;0,"BAJA",IF(Z217&gt;0,"ALZA",""))))))</f>
        <v>MANTIENE</v>
      </c>
      <c r="Y217" s="64">
        <v>19000</v>
      </c>
      <c r="Z217" s="41">
        <f>IF(Y217=0,"INDICAR PRECIO VTA",Y217-MaestraLP3[[#This Row],[PRECIO SEP]])</f>
        <v>0</v>
      </c>
      <c r="AA217" s="66">
        <f t="shared" si="3"/>
        <v>0.1958421052631579</v>
      </c>
      <c r="AB217" s="68">
        <f>IFERROR(MaestraLP3[[#This Row],[PRECIO]]*MaestraLP3[[#This Row],[%MG UMV]],0)</f>
        <v>3721</v>
      </c>
      <c r="AC217" s="69">
        <v>3.78</v>
      </c>
      <c r="AD217" s="64">
        <f>+IFERROR(MaestraLP3[[#This Row],[MARGEN UNITARIO]]/MaestraLP3[[#This Row],[Peso Neto UMV (KG)]],0)</f>
        <v>984.39153439153449</v>
      </c>
      <c r="AE217" s="39" t="s">
        <v>44</v>
      </c>
      <c r="AF217" s="39"/>
      <c r="AG217" s="39">
        <v>1</v>
      </c>
      <c r="AH217" s="109">
        <v>0</v>
      </c>
      <c r="AI217" s="66">
        <v>0.03</v>
      </c>
      <c r="AJ217" s="66">
        <v>4.9999999999999996E-2</v>
      </c>
      <c r="AK217" s="39"/>
      <c r="AL217" s="39" t="s">
        <v>53</v>
      </c>
    </row>
    <row r="218" spans="1:38" x14ac:dyDescent="0.35">
      <c r="A218" s="39" t="s">
        <v>137</v>
      </c>
      <c r="B218" s="39">
        <v>102200082</v>
      </c>
      <c r="C218" s="39" t="str">
        <f>+MaestraLP3[[#This Row],[CÓDIGO]]&amp;MaestraLP3[[#Headers],[-]]&amp;MaestraLP3[[#This Row],[UMV]]</f>
        <v>102200082-C12</v>
      </c>
      <c r="D218" s="50" t="str">
        <f>+MaestraLP3[[#This Row],[CÓDIGO]]&amp;MaestraLP3[[#Headers],[FS00]]</f>
        <v>102200082FS00</v>
      </c>
      <c r="E218" s="39" t="s">
        <v>34</v>
      </c>
      <c r="F218" s="39" t="s">
        <v>80</v>
      </c>
      <c r="G218" s="39" t="s">
        <v>94</v>
      </c>
      <c r="H218" s="39" t="s">
        <v>232</v>
      </c>
      <c r="I218" s="39" t="s">
        <v>1160</v>
      </c>
      <c r="J218" s="49" t="s">
        <v>49</v>
      </c>
      <c r="K218" s="50" t="s">
        <v>50</v>
      </c>
      <c r="L218" s="39" t="str">
        <f>VLOOKUP(MaestraLP3[[#This Row],[UMV]],VALIDACIONES!J:L,3,0)</f>
        <v>Caja 12 Unidades</v>
      </c>
      <c r="M218" s="39" t="s">
        <v>51</v>
      </c>
      <c r="N218" s="39" t="s">
        <v>41</v>
      </c>
      <c r="O218" s="64">
        <v>4579.41</v>
      </c>
      <c r="P218" s="39" t="s">
        <v>42</v>
      </c>
      <c r="Q218" s="64">
        <v>8000</v>
      </c>
      <c r="R218" s="66">
        <f>+IFERROR((MaestraLP3[[#This Row],[COSTO ]]/MaestraLP3[[#This Row],[COSTO SEP]]-1),0)</f>
        <v>0.30201603481671224</v>
      </c>
      <c r="S218" s="65" t="s">
        <v>143</v>
      </c>
      <c r="T218" s="65" t="s">
        <v>143</v>
      </c>
      <c r="U218" s="64">
        <f>+VLOOKUP(MaestraLP3[[#This Row],[FS00]],'[1]BD MES'!$C:$N,12,0)</f>
        <v>4579.42</v>
      </c>
      <c r="V218" s="64">
        <v>5962.4652500000002</v>
      </c>
      <c r="W218" s="66">
        <f>+(MaestraLP3[[#This Row],[COSTO ]]-MaestraLP3[[#This Row],[COSTO OCT AL 25-09]])/MaestraLP3[[#This Row],[COSTO OCT AL 25-09]]</f>
        <v>0.30201319162688728</v>
      </c>
      <c r="X218" s="67" t="str">
        <f>++IF(P218="HASTA AGOTAR STOCK","HASTA AGOTAR STOCK",IF(MaestraLP3[[#This Row],[PRECIO]]=0,"NO PARA LP",IF(MaestraLP3[[#This Row],[PRECIO SEP]]=0,"INCORPORACIÓN",IF(Z218=0,"MANTIENE",IF(Z218&lt;0,"BAJA",IF(Z218&gt;0,"ALZA",""))))))</f>
        <v>MANTIENE</v>
      </c>
      <c r="Y218" s="64">
        <v>8000</v>
      </c>
      <c r="Z218" s="41">
        <f>IF(Y218=0,"INDICAR PRECIO VTA",Y218-MaestraLP3[[#This Row],[PRECIO SEP]])</f>
        <v>0</v>
      </c>
      <c r="AA218" s="66">
        <f t="shared" si="3"/>
        <v>0.25469184374999998</v>
      </c>
      <c r="AB218" s="68">
        <f>IFERROR(MaestraLP3[[#This Row],[PRECIO]]*MaestraLP3[[#This Row],[%MG UMV]],0)</f>
        <v>2037.5347499999998</v>
      </c>
      <c r="AC218" s="69">
        <v>4.8</v>
      </c>
      <c r="AD218" s="64">
        <f>+IFERROR(MaestraLP3[[#This Row],[MARGEN UNITARIO]]/MaestraLP3[[#This Row],[Peso Neto UMV (KG)]],0)</f>
        <v>424.48640624999996</v>
      </c>
      <c r="AE218" s="39" t="s">
        <v>44</v>
      </c>
      <c r="AF218" s="39"/>
      <c r="AG218" s="39">
        <v>1</v>
      </c>
      <c r="AH218" s="109">
        <v>0</v>
      </c>
      <c r="AI218" s="66">
        <v>0.05</v>
      </c>
      <c r="AJ218" s="66">
        <v>0.1</v>
      </c>
      <c r="AK218" s="39"/>
      <c r="AL218" s="39" t="s">
        <v>53</v>
      </c>
    </row>
    <row r="219" spans="1:38" x14ac:dyDescent="0.35">
      <c r="A219" s="39" t="s">
        <v>137</v>
      </c>
      <c r="B219" s="39">
        <v>104544220</v>
      </c>
      <c r="C219" s="39" t="str">
        <f>+MaestraLP3[[#This Row],[CÓDIGO]]&amp;MaestraLP3[[#Headers],[-]]&amp;MaestraLP3[[#This Row],[UMV]]</f>
        <v>104544220-C03</v>
      </c>
      <c r="D219" s="50" t="str">
        <f>+MaestraLP3[[#This Row],[CÓDIGO]]&amp;MaestraLP3[[#Headers],[FS00]]</f>
        <v>104544220FS00</v>
      </c>
      <c r="E219" s="39" t="s">
        <v>34</v>
      </c>
      <c r="F219" s="39" t="s">
        <v>80</v>
      </c>
      <c r="G219" s="39" t="s">
        <v>94</v>
      </c>
      <c r="H219" s="39" t="s">
        <v>232</v>
      </c>
      <c r="I219" s="39" t="s">
        <v>4186</v>
      </c>
      <c r="J219" s="49" t="s">
        <v>185</v>
      </c>
      <c r="K219" s="50" t="s">
        <v>50</v>
      </c>
      <c r="L219" s="39" t="str">
        <f>VLOOKUP(MaestraLP3[[#This Row],[UMV]],VALIDACIONES!J:L,3,0)</f>
        <v>Caja 3 Unidades</v>
      </c>
      <c r="M219" s="39" t="s">
        <v>51</v>
      </c>
      <c r="N219" s="39" t="s">
        <v>41</v>
      </c>
      <c r="O219" s="64">
        <v>34983</v>
      </c>
      <c r="P219" s="39" t="s">
        <v>42</v>
      </c>
      <c r="Q219" s="65">
        <v>49900</v>
      </c>
      <c r="R219" s="66">
        <f>+IFERROR((MaestraLP3[[#This Row],[COSTO ]]/MaestraLP3[[#This Row],[COSTO SEP]]-1),0)</f>
        <v>0</v>
      </c>
      <c r="S219" s="65" t="s">
        <v>143</v>
      </c>
      <c r="T219" s="65" t="s">
        <v>143</v>
      </c>
      <c r="U219" s="64">
        <f>+VLOOKUP(MaestraLP3[[#This Row],[FS00]],'[1]BD MES'!$C:$N,12,0)</f>
        <v>34983</v>
      </c>
      <c r="V219" s="64">
        <v>34983</v>
      </c>
      <c r="W219" s="66">
        <f>+(MaestraLP3[[#This Row],[COSTO ]]-MaestraLP3[[#This Row],[COSTO OCT AL 25-09]])/MaestraLP3[[#This Row],[COSTO OCT AL 25-09]]</f>
        <v>0</v>
      </c>
      <c r="X219" s="67" t="str">
        <f>++IF(P219="HASTA AGOTAR STOCK","HASTA AGOTAR STOCK",IF(MaestraLP3[[#This Row],[PRECIO]]=0,"NO PARA LP",IF(MaestraLP3[[#This Row],[PRECIO SEP]]=0,"INCORPORACIÓN",IF(Z219=0,"MANTIENE",IF(Z219&lt;0,"BAJA",IF(Z219&gt;0,"ALZA",""))))))</f>
        <v>BAJA</v>
      </c>
      <c r="Y219" s="64">
        <v>47700</v>
      </c>
      <c r="Z219" s="41">
        <f>IF(Y219=0,"INDICAR PRECIO VTA",Y219-MaestraLP3[[#This Row],[PRECIO SEP]])</f>
        <v>-2200</v>
      </c>
      <c r="AA219" s="66">
        <f t="shared" si="3"/>
        <v>0.26660377358490567</v>
      </c>
      <c r="AB219" s="68">
        <f>IFERROR(MaestraLP3[[#This Row],[PRECIO]]*MaestraLP3[[#This Row],[%MG UMV]],0)</f>
        <v>12717</v>
      </c>
      <c r="AC219" s="69">
        <v>15</v>
      </c>
      <c r="AD219" s="64">
        <f>+IFERROR(MaestraLP3[[#This Row],[MARGEN UNITARIO]]/MaestraLP3[[#This Row],[Peso Neto UMV (KG)]],0)</f>
        <v>847.8</v>
      </c>
      <c r="AE219" s="39" t="s">
        <v>53</v>
      </c>
      <c r="AF219" s="39"/>
      <c r="AG219" s="39">
        <v>1</v>
      </c>
      <c r="AH219" s="109">
        <v>0</v>
      </c>
      <c r="AI219" s="66">
        <v>0.05</v>
      </c>
      <c r="AJ219" s="66">
        <v>0.05</v>
      </c>
      <c r="AK219" s="39" t="s">
        <v>53</v>
      </c>
      <c r="AL219" s="39" t="s">
        <v>53</v>
      </c>
    </row>
    <row r="220" spans="1:38" x14ac:dyDescent="0.35">
      <c r="A220" s="39" t="s">
        <v>137</v>
      </c>
      <c r="B220" s="39">
        <v>104527030</v>
      </c>
      <c r="C220" s="39" t="str">
        <f>+MaestraLP3[[#This Row],[CÓDIGO]]&amp;MaestraLP3[[#Headers],[-]]&amp;MaestraLP3[[#This Row],[UMV]]</f>
        <v>104527030-D30</v>
      </c>
      <c r="D220" s="50" t="str">
        <f>+MaestraLP3[[#This Row],[CÓDIGO]]&amp;MaestraLP3[[#Headers],[FS00]]</f>
        <v>104527030FS00</v>
      </c>
      <c r="E220" s="39" t="s">
        <v>34</v>
      </c>
      <c r="F220" s="39" t="s">
        <v>80</v>
      </c>
      <c r="G220" s="39" t="s">
        <v>94</v>
      </c>
      <c r="H220" s="39" t="s">
        <v>232</v>
      </c>
      <c r="I220" s="39" t="s">
        <v>4692</v>
      </c>
      <c r="J220" s="49" t="s">
        <v>234</v>
      </c>
      <c r="K220" s="50" t="s">
        <v>50</v>
      </c>
      <c r="L220" s="39" t="str">
        <f>VLOOKUP(MaestraLP3[[#This Row],[UMV]],VALIDACIONES!J:L,3,0)</f>
        <v>Display 30 Unidades</v>
      </c>
      <c r="M220" s="39" t="s">
        <v>51</v>
      </c>
      <c r="N220" s="39" t="s">
        <v>78</v>
      </c>
      <c r="O220" s="64">
        <v>15570</v>
      </c>
      <c r="P220" s="39" t="s">
        <v>42</v>
      </c>
      <c r="Q220" s="65">
        <v>28000</v>
      </c>
      <c r="R220" s="66">
        <f>+IFERROR((MaestraLP3[[#This Row],[COSTO ]]/MaestraLP3[[#This Row],[COSTO SEP]]-1),0)</f>
        <v>0</v>
      </c>
      <c r="S220" s="65" t="s">
        <v>143</v>
      </c>
      <c r="T220" s="65" t="s">
        <v>143</v>
      </c>
      <c r="U220" s="64">
        <f>+VLOOKUP(MaestraLP3[[#This Row],[FS00]],'[1]BD MES'!$C:$N,12,0)</f>
        <v>15570</v>
      </c>
      <c r="V220" s="64">
        <v>15570</v>
      </c>
      <c r="W220" s="66">
        <f>+(MaestraLP3[[#This Row],[COSTO ]]-MaestraLP3[[#This Row],[COSTO OCT AL 25-09]])/MaestraLP3[[#This Row],[COSTO OCT AL 25-09]]</f>
        <v>0</v>
      </c>
      <c r="X220" s="67" t="str">
        <f>++IF(P220="HASTA AGOTAR STOCK","HASTA AGOTAR STOCK",IF(MaestraLP3[[#This Row],[PRECIO]]=0,"NO PARA LP",IF(MaestraLP3[[#This Row],[PRECIO SEP]]=0,"INCORPORACIÓN",IF(Z220=0,"MANTIENE",IF(Z220&lt;0,"BAJA",IF(Z220&gt;0,"ALZA",""))))))</f>
        <v>BAJA</v>
      </c>
      <c r="Y220" s="64">
        <v>25000</v>
      </c>
      <c r="Z220" s="41">
        <f>IF(Y220=0,"INDICAR PRECIO VTA",Y220-MaestraLP3[[#This Row],[PRECIO SEP]])</f>
        <v>-3000</v>
      </c>
      <c r="AA220" s="66">
        <f t="shared" si="3"/>
        <v>0.37719999999999998</v>
      </c>
      <c r="AB220" s="68">
        <f>IFERROR(MaestraLP3[[#This Row],[PRECIO]]*MaestraLP3[[#This Row],[%MG UMV]],0)</f>
        <v>9430</v>
      </c>
      <c r="AC220" s="69">
        <v>12</v>
      </c>
      <c r="AD220" s="64">
        <f>+IFERROR(MaestraLP3[[#This Row],[MARGEN UNITARIO]]/MaestraLP3[[#This Row],[Peso Neto UMV (KG)]],0)</f>
        <v>785.83333333333337</v>
      </c>
      <c r="AE220" s="39" t="s">
        <v>44</v>
      </c>
      <c r="AF220" s="39"/>
      <c r="AG220" s="39">
        <v>1</v>
      </c>
      <c r="AH220" s="109">
        <v>0</v>
      </c>
      <c r="AI220" s="66">
        <v>0.1</v>
      </c>
      <c r="AJ220" s="66">
        <v>0.1</v>
      </c>
      <c r="AK220" s="39"/>
      <c r="AL220" s="39" t="s">
        <v>53</v>
      </c>
    </row>
    <row r="221" spans="1:38" x14ac:dyDescent="0.35">
      <c r="A221" s="39" t="s">
        <v>137</v>
      </c>
      <c r="B221" s="39">
        <v>104330270</v>
      </c>
      <c r="C221" s="39" t="str">
        <f>+MaestraLP3[[#This Row],[CÓDIGO]]&amp;MaestraLP3[[#Headers],[-]]&amp;MaestraLP3[[#This Row],[UMV]]</f>
        <v>104330270-C04</v>
      </c>
      <c r="D221" s="50" t="str">
        <f>+MaestraLP3[[#This Row],[CÓDIGO]]&amp;MaestraLP3[[#Headers],[FS00]]</f>
        <v>104330270FS00</v>
      </c>
      <c r="E221" s="39" t="s">
        <v>34</v>
      </c>
      <c r="F221" s="39" t="s">
        <v>35</v>
      </c>
      <c r="G221" s="39" t="s">
        <v>1216</v>
      </c>
      <c r="H221" s="39" t="s">
        <v>1222</v>
      </c>
      <c r="I221" s="39" t="s">
        <v>1228</v>
      </c>
      <c r="J221" s="49" t="s">
        <v>141</v>
      </c>
      <c r="K221" s="50" t="s">
        <v>141</v>
      </c>
      <c r="L221" s="39" t="str">
        <f>VLOOKUP(MaestraLP3[[#This Row],[UMV]],VALIDACIONES!J:L,3,0)</f>
        <v>Caja 4 Unidades</v>
      </c>
      <c r="M221" s="39" t="s">
        <v>40</v>
      </c>
      <c r="N221" s="39" t="s">
        <v>41</v>
      </c>
      <c r="O221" s="64"/>
      <c r="P221" s="39" t="s">
        <v>4413</v>
      </c>
      <c r="Q221" s="65">
        <v>0</v>
      </c>
      <c r="R221" s="66">
        <f>+IFERROR((MaestraLP3[[#This Row],[COSTO ]]/MaestraLP3[[#This Row],[COSTO SEP]]-1),0)</f>
        <v>0</v>
      </c>
      <c r="S221" s="65" t="s">
        <v>143</v>
      </c>
      <c r="T221" s="65" t="s">
        <v>143</v>
      </c>
      <c r="U221" s="64">
        <f>+VLOOKUP(MaestraLP3[[#This Row],[FS00]],'[1]BD MES'!$C:$N,12,0)</f>
        <v>17949.46</v>
      </c>
      <c r="V221" s="64">
        <v>17949.46</v>
      </c>
      <c r="W221" s="66">
        <f>+(MaestraLP3[[#This Row],[COSTO ]]-MaestraLP3[[#This Row],[COSTO OCT AL 25-09]])/MaestraLP3[[#This Row],[COSTO OCT AL 25-09]]</f>
        <v>0</v>
      </c>
      <c r="X221" s="67" t="str">
        <f>++IF(P221="HASTA AGOTAR STOCK","HASTA AGOTAR STOCK",IF(MaestraLP3[[#This Row],[PRECIO]]=0,"NO PARA LP",IF(MaestraLP3[[#This Row],[PRECIO SEP]]=0,"INCORPORACIÓN",IF(Z221=0,"MANTIENE",IF(Z221&lt;0,"BAJA",IF(Z221&gt;0,"ALZA",""))))))</f>
        <v>NO PARA LP</v>
      </c>
      <c r="Y221" s="64">
        <v>0</v>
      </c>
      <c r="Z221" s="41" t="str">
        <f>IF(Y221=0,"INDICAR PRECIO VTA",Y221-MaestraLP3[[#This Row],[PRECIO SEP]])</f>
        <v>INDICAR PRECIO VTA</v>
      </c>
      <c r="AA221" s="66" t="str">
        <f t="shared" si="3"/>
        <v>-</v>
      </c>
      <c r="AB221" s="68">
        <f>IFERROR(MaestraLP3[[#This Row],[PRECIO]]*MaestraLP3[[#This Row],[%MG UMV]],0)</f>
        <v>0</v>
      </c>
      <c r="AC221" s="69">
        <v>10</v>
      </c>
      <c r="AD221" s="64">
        <f>+IFERROR(MaestraLP3[[#This Row],[MARGEN UNITARIO]]/MaestraLP3[[#This Row],[Peso Neto UMV (KG)]],0)</f>
        <v>0</v>
      </c>
      <c r="AE221" s="39" t="s">
        <v>53</v>
      </c>
      <c r="AF221" s="39"/>
      <c r="AG221" s="39">
        <v>1</v>
      </c>
      <c r="AH221" s="109">
        <v>0</v>
      </c>
      <c r="AI221" s="66">
        <v>5.099999999999999E-2</v>
      </c>
      <c r="AJ221" s="66">
        <v>5.099999999999999E-2</v>
      </c>
      <c r="AK221" s="39"/>
      <c r="AL221" s="39" t="s">
        <v>53</v>
      </c>
    </row>
    <row r="222" spans="1:38" x14ac:dyDescent="0.35">
      <c r="A222" s="39" t="s">
        <v>137</v>
      </c>
      <c r="B222" s="39">
        <v>104534700</v>
      </c>
      <c r="C222" s="39" t="str">
        <f>+MaestraLP3[[#This Row],[CÓDIGO]]&amp;MaestraLP3[[#Headers],[-]]&amp;MaestraLP3[[#This Row],[UMV]]</f>
        <v>104534700-C08</v>
      </c>
      <c r="D222" s="50" t="str">
        <f>+MaestraLP3[[#This Row],[CÓDIGO]]&amp;MaestraLP3[[#Headers],[FS00]]</f>
        <v>104534700FS00</v>
      </c>
      <c r="E222" s="39" t="s">
        <v>34</v>
      </c>
      <c r="F222" s="39" t="s">
        <v>80</v>
      </c>
      <c r="G222" s="39" t="s">
        <v>250</v>
      </c>
      <c r="H222" s="39" t="s">
        <v>251</v>
      </c>
      <c r="I222" s="39" t="s">
        <v>252</v>
      </c>
      <c r="J222" s="49" t="s">
        <v>253</v>
      </c>
      <c r="K222" s="50" t="s">
        <v>50</v>
      </c>
      <c r="L222" s="39" t="str">
        <f>VLOOKUP(MaestraLP3[[#This Row],[UMV]],VALIDACIONES!J:L,3,0)</f>
        <v>Caja 8 Unidades</v>
      </c>
      <c r="M222" s="39" t="s">
        <v>51</v>
      </c>
      <c r="N222" s="39" t="s">
        <v>78</v>
      </c>
      <c r="O222" s="64">
        <v>33000</v>
      </c>
      <c r="P222" s="39" t="s">
        <v>42</v>
      </c>
      <c r="Q222" s="64">
        <v>40000</v>
      </c>
      <c r="R222" s="66">
        <f>+IFERROR((MaestraLP3[[#This Row],[COSTO ]]/MaestraLP3[[#This Row],[COSTO SEP]]-1),0)</f>
        <v>0</v>
      </c>
      <c r="S222" s="65" t="s">
        <v>143</v>
      </c>
      <c r="T222" s="65" t="s">
        <v>143</v>
      </c>
      <c r="U222" s="64">
        <f>+VLOOKUP(MaestraLP3[[#This Row],[FS00]],'[1]BD MES'!$C:$N,12,0)</f>
        <v>33000</v>
      </c>
      <c r="V222" s="64">
        <v>33000</v>
      </c>
      <c r="W222" s="66">
        <f>+(MaestraLP3[[#This Row],[COSTO ]]-MaestraLP3[[#This Row],[COSTO OCT AL 25-09]])/MaestraLP3[[#This Row],[COSTO OCT AL 25-09]]</f>
        <v>0</v>
      </c>
      <c r="X222" s="67" t="str">
        <f>++IF(P222="HASTA AGOTAR STOCK","HASTA AGOTAR STOCK",IF(MaestraLP3[[#This Row],[PRECIO]]=0,"NO PARA LP",IF(MaestraLP3[[#This Row],[PRECIO SEP]]=0,"INCORPORACIÓN",IF(Z222=0,"MANTIENE",IF(Z222&lt;0,"BAJA",IF(Z222&gt;0,"ALZA",""))))))</f>
        <v>BAJA</v>
      </c>
      <c r="Y222" s="64">
        <v>30000</v>
      </c>
      <c r="Z222" s="41">
        <f>IF(Y222=0,"INDICAR PRECIO VTA",Y222-MaestraLP3[[#This Row],[PRECIO SEP]])</f>
        <v>-10000</v>
      </c>
      <c r="AA222" s="66">
        <f t="shared" si="3"/>
        <v>-0.1</v>
      </c>
      <c r="AB222" s="68">
        <f>IFERROR(MaestraLP3[[#This Row],[PRECIO]]*MaestraLP3[[#This Row],[%MG UMV]],0)</f>
        <v>-3000</v>
      </c>
      <c r="AC222" s="69">
        <v>8</v>
      </c>
      <c r="AD222" s="64">
        <f>+IFERROR(MaestraLP3[[#This Row],[MARGEN UNITARIO]]/MaestraLP3[[#This Row],[Peso Neto UMV (KG)]],0)</f>
        <v>-375</v>
      </c>
      <c r="AE222" s="39" t="s">
        <v>44</v>
      </c>
      <c r="AF222" s="39"/>
      <c r="AG222" s="39">
        <v>1</v>
      </c>
      <c r="AH222" s="109">
        <v>0</v>
      </c>
      <c r="AI222" s="66">
        <v>0.1</v>
      </c>
      <c r="AJ222" s="66">
        <v>0.1</v>
      </c>
      <c r="AK222" s="39" t="s">
        <v>53</v>
      </c>
      <c r="AL222" s="39" t="s">
        <v>53</v>
      </c>
    </row>
    <row r="223" spans="1:38" x14ac:dyDescent="0.35">
      <c r="A223" s="39" t="s">
        <v>137</v>
      </c>
      <c r="B223" s="39">
        <v>104542870</v>
      </c>
      <c r="C223" s="39" t="str">
        <f>+MaestraLP3[[#This Row],[CÓDIGO]]&amp;MaestraLP3[[#Headers],[-]]&amp;MaestraLP3[[#This Row],[UMV]]</f>
        <v>104542870-C24</v>
      </c>
      <c r="D223" s="50" t="str">
        <f>+MaestraLP3[[#This Row],[CÓDIGO]]&amp;MaestraLP3[[#Headers],[FS00]]</f>
        <v>104542870FS00</v>
      </c>
      <c r="E223" s="39" t="s">
        <v>34</v>
      </c>
      <c r="F223" s="39" t="s">
        <v>35</v>
      </c>
      <c r="G223" s="39" t="s">
        <v>254</v>
      </c>
      <c r="H223" s="39" t="s">
        <v>254</v>
      </c>
      <c r="I223" s="39" t="s">
        <v>1304</v>
      </c>
      <c r="J223" s="49" t="s">
        <v>160</v>
      </c>
      <c r="K223" s="50" t="s">
        <v>50</v>
      </c>
      <c r="L223" s="39" t="str">
        <f>VLOOKUP(MaestraLP3[[#This Row],[UMV]],VALIDACIONES!J:L,3,0)</f>
        <v>Caja 24 Unidades</v>
      </c>
      <c r="M223" s="39" t="s">
        <v>40</v>
      </c>
      <c r="N223" s="39" t="s">
        <v>78</v>
      </c>
      <c r="O223" s="64">
        <v>30768</v>
      </c>
      <c r="P223" s="39" t="s">
        <v>42</v>
      </c>
      <c r="Q223" s="64">
        <v>45000</v>
      </c>
      <c r="R223" s="66">
        <f>+IFERROR((MaestraLP3[[#This Row],[COSTO ]]/MaestraLP3[[#This Row],[COSTO SEP]]-1),0)</f>
        <v>-8.9695956838273583E-2</v>
      </c>
      <c r="S223" s="65" t="s">
        <v>143</v>
      </c>
      <c r="T223" s="65" t="s">
        <v>143</v>
      </c>
      <c r="U223" s="64">
        <f>+VLOOKUP(MaestraLP3[[#This Row],[FS00]],'[1]BD MES'!$C:$N,12,0)</f>
        <v>30768</v>
      </c>
      <c r="V223" s="64">
        <v>28008.234799999998</v>
      </c>
      <c r="W223" s="66">
        <f>+(MaestraLP3[[#This Row],[COSTO ]]-MaestraLP3[[#This Row],[COSTO OCT AL 25-09]])/MaestraLP3[[#This Row],[COSTO OCT AL 25-09]]</f>
        <v>-8.9695956838273583E-2</v>
      </c>
      <c r="X223" s="67" t="str">
        <f>++IF(P223="HASTA AGOTAR STOCK","HASTA AGOTAR STOCK",IF(MaestraLP3[[#This Row],[PRECIO]]=0,"NO PARA LP",IF(MaestraLP3[[#This Row],[PRECIO SEP]]=0,"INCORPORACIÓN",IF(Z223=0,"MANTIENE",IF(Z223&lt;0,"BAJA",IF(Z223&gt;0,"ALZA",""))))))</f>
        <v>MANTIENE</v>
      </c>
      <c r="Y223" s="64">
        <v>45000</v>
      </c>
      <c r="Z223" s="41">
        <f>IF(Y223=0,"INDICAR PRECIO VTA",Y223-MaestraLP3[[#This Row],[PRECIO SEP]])</f>
        <v>0</v>
      </c>
      <c r="AA223" s="66">
        <f t="shared" si="3"/>
        <v>0.37759478222222226</v>
      </c>
      <c r="AB223" s="68">
        <f>IFERROR(MaestraLP3[[#This Row],[PRECIO]]*MaestraLP3[[#This Row],[%MG UMV]],0)</f>
        <v>16991.765200000002</v>
      </c>
      <c r="AC223" s="69">
        <v>6.96</v>
      </c>
      <c r="AD223" s="64">
        <f>+IFERROR(MaestraLP3[[#This Row],[MARGEN UNITARIO]]/MaestraLP3[[#This Row],[Peso Neto UMV (KG)]],0)</f>
        <v>2441.3455747126441</v>
      </c>
      <c r="AE223" s="39" t="s">
        <v>44</v>
      </c>
      <c r="AF223" s="39"/>
      <c r="AG223" s="39">
        <v>1</v>
      </c>
      <c r="AH223" s="109">
        <v>0</v>
      </c>
      <c r="AI223" s="66">
        <v>0.1</v>
      </c>
      <c r="AJ223" s="66">
        <v>0.15</v>
      </c>
      <c r="AK223" s="39" t="s">
        <v>53</v>
      </c>
      <c r="AL223" s="39" t="s">
        <v>53</v>
      </c>
    </row>
    <row r="224" spans="1:38" x14ac:dyDescent="0.35">
      <c r="A224" s="39" t="s">
        <v>137</v>
      </c>
      <c r="B224" s="39">
        <v>104545130</v>
      </c>
      <c r="C224" s="39" t="str">
        <f>+MaestraLP3[[#This Row],[CÓDIGO]]&amp;MaestraLP3[[#Headers],[-]]&amp;MaestraLP3[[#This Row],[UMV]]</f>
        <v>104545130-C08</v>
      </c>
      <c r="D224" s="50" t="str">
        <f>+MaestraLP3[[#This Row],[CÓDIGO]]&amp;MaestraLP3[[#Headers],[FS00]]</f>
        <v>104545130FS00</v>
      </c>
      <c r="E224" s="39" t="s">
        <v>34</v>
      </c>
      <c r="F224" s="39" t="s">
        <v>35</v>
      </c>
      <c r="G224" s="39" t="s">
        <v>254</v>
      </c>
      <c r="H224" s="39" t="s">
        <v>254</v>
      </c>
      <c r="I224" s="39" t="s">
        <v>1305</v>
      </c>
      <c r="J224" s="49" t="s">
        <v>253</v>
      </c>
      <c r="K224" s="50" t="s">
        <v>50</v>
      </c>
      <c r="L224" s="39" t="str">
        <f>VLOOKUP(MaestraLP3[[#This Row],[UMV]],VALIDACIONES!J:L,3,0)</f>
        <v>Caja 8 Unidades</v>
      </c>
      <c r="M224" s="39" t="s">
        <v>40</v>
      </c>
      <c r="N224" s="39" t="s">
        <v>78</v>
      </c>
      <c r="O224" s="64">
        <v>33288</v>
      </c>
      <c r="P224" s="39" t="s">
        <v>42</v>
      </c>
      <c r="Q224" s="64">
        <v>47392</v>
      </c>
      <c r="R224" s="66">
        <f>+IFERROR((MaestraLP3[[#This Row],[COSTO ]]/MaestraLP3[[#This Row],[COSTO SEP]]-1),0)</f>
        <v>0</v>
      </c>
      <c r="S224" s="65" t="s">
        <v>143</v>
      </c>
      <c r="T224" s="65" t="s">
        <v>143</v>
      </c>
      <c r="U224" s="64">
        <f>+VLOOKUP(MaestraLP3[[#This Row],[FS00]],'[1]BD MES'!$C:$N,12,0)</f>
        <v>33288</v>
      </c>
      <c r="V224" s="64">
        <v>33288</v>
      </c>
      <c r="W224" s="66">
        <f>+(MaestraLP3[[#This Row],[COSTO ]]-MaestraLP3[[#This Row],[COSTO OCT AL 25-09]])/MaestraLP3[[#This Row],[COSTO OCT AL 25-09]]</f>
        <v>0</v>
      </c>
      <c r="X224" s="67" t="str">
        <f>++IF(P224="HASTA AGOTAR STOCK","HASTA AGOTAR STOCK",IF(MaestraLP3[[#This Row],[PRECIO]]=0,"NO PARA LP",IF(MaestraLP3[[#This Row],[PRECIO SEP]]=0,"INCORPORACIÓN",IF(Z224=0,"MANTIENE",IF(Z224&lt;0,"BAJA",IF(Z224&gt;0,"ALZA",""))))))</f>
        <v>MANTIENE</v>
      </c>
      <c r="Y224" s="64">
        <v>47392</v>
      </c>
      <c r="Z224" s="41">
        <f>IF(Y224=0,"INDICAR PRECIO VTA",Y224-MaestraLP3[[#This Row],[PRECIO SEP]])</f>
        <v>0</v>
      </c>
      <c r="AA224" s="66">
        <f t="shared" si="3"/>
        <v>0.29760297096556382</v>
      </c>
      <c r="AB224" s="68">
        <f>IFERROR(MaestraLP3[[#This Row],[PRECIO]]*MaestraLP3[[#This Row],[%MG UMV]],0)</f>
        <v>14104</v>
      </c>
      <c r="AC224" s="69">
        <v>6.88</v>
      </c>
      <c r="AD224" s="64">
        <f>+IFERROR(MaestraLP3[[#This Row],[MARGEN UNITARIO]]/MaestraLP3[[#This Row],[Peso Neto UMV (KG)]],0)</f>
        <v>2050</v>
      </c>
      <c r="AE224" s="39" t="s">
        <v>53</v>
      </c>
      <c r="AF224" s="39"/>
      <c r="AG224" s="39">
        <v>1</v>
      </c>
      <c r="AH224" s="109">
        <v>0</v>
      </c>
      <c r="AI224" s="66">
        <v>0.1</v>
      </c>
      <c r="AJ224" s="66">
        <v>0.15</v>
      </c>
      <c r="AK224" s="39" t="s">
        <v>53</v>
      </c>
      <c r="AL224" s="39" t="s">
        <v>53</v>
      </c>
    </row>
    <row r="225" spans="1:38" x14ac:dyDescent="0.35">
      <c r="A225" s="39" t="s">
        <v>137</v>
      </c>
      <c r="B225" s="39">
        <v>104540440</v>
      </c>
      <c r="C225" s="39" t="str">
        <f>+MaestraLP3[[#This Row],[CÓDIGO]]&amp;MaestraLP3[[#Headers],[-]]&amp;MaestraLP3[[#This Row],[UMV]]</f>
        <v>104540440-C30</v>
      </c>
      <c r="D225" s="50" t="str">
        <f>+MaestraLP3[[#This Row],[CÓDIGO]]&amp;MaestraLP3[[#Headers],[FS00]]</f>
        <v>104540440FS00</v>
      </c>
      <c r="E225" s="39" t="s">
        <v>34</v>
      </c>
      <c r="F225" s="39" t="s">
        <v>35</v>
      </c>
      <c r="G225" s="39" t="s">
        <v>254</v>
      </c>
      <c r="H225" s="39" t="s">
        <v>254</v>
      </c>
      <c r="I225" s="39" t="s">
        <v>255</v>
      </c>
      <c r="J225" s="49" t="s">
        <v>256</v>
      </c>
      <c r="K225" s="50" t="s">
        <v>50</v>
      </c>
      <c r="L225" s="39" t="str">
        <f>VLOOKUP(MaestraLP3[[#This Row],[UMV]],VALIDACIONES!J:L,3,0)</f>
        <v>Caja 30 Unidades</v>
      </c>
      <c r="M225" s="39" t="s">
        <v>40</v>
      </c>
      <c r="N225" s="39" t="s">
        <v>78</v>
      </c>
      <c r="O225" s="64">
        <v>16860</v>
      </c>
      <c r="P225" s="39" t="s">
        <v>42</v>
      </c>
      <c r="Q225" s="64">
        <v>29000</v>
      </c>
      <c r="R225" s="66">
        <f>+IFERROR((MaestraLP3[[#This Row],[COSTO ]]/MaestraLP3[[#This Row],[COSTO SEP]]-1),0)</f>
        <v>0</v>
      </c>
      <c r="S225" s="65" t="s">
        <v>143</v>
      </c>
      <c r="T225" s="65" t="s">
        <v>143</v>
      </c>
      <c r="U225" s="64">
        <f>+VLOOKUP(MaestraLP3[[#This Row],[FS00]],'[1]BD MES'!$C:$N,12,0)</f>
        <v>16860</v>
      </c>
      <c r="V225" s="64">
        <v>16860</v>
      </c>
      <c r="W225" s="66">
        <f>+(MaestraLP3[[#This Row],[COSTO ]]-MaestraLP3[[#This Row],[COSTO OCT AL 25-09]])/MaestraLP3[[#This Row],[COSTO OCT AL 25-09]]</f>
        <v>0</v>
      </c>
      <c r="X225" s="67" t="str">
        <f>++IF(P225="HASTA AGOTAR STOCK","HASTA AGOTAR STOCK",IF(MaestraLP3[[#This Row],[PRECIO]]=0,"NO PARA LP",IF(MaestraLP3[[#This Row],[PRECIO SEP]]=0,"INCORPORACIÓN",IF(Z225=0,"MANTIENE",IF(Z225&lt;0,"BAJA",IF(Z225&gt;0,"ALZA",""))))))</f>
        <v>MANTIENE</v>
      </c>
      <c r="Y225" s="64">
        <v>29000</v>
      </c>
      <c r="Z225" s="41">
        <f>IF(Y225=0,"INDICAR PRECIO VTA",Y225-MaestraLP3[[#This Row],[PRECIO SEP]])</f>
        <v>0</v>
      </c>
      <c r="AA225" s="66">
        <f t="shared" si="3"/>
        <v>0.41862068965517241</v>
      </c>
      <c r="AB225" s="68">
        <f>IFERROR(MaestraLP3[[#This Row],[PRECIO]]*MaestraLP3[[#This Row],[%MG UMV]],0)</f>
        <v>12140</v>
      </c>
      <c r="AC225" s="69">
        <v>4.5</v>
      </c>
      <c r="AD225" s="64">
        <f>+IFERROR(MaestraLP3[[#This Row],[MARGEN UNITARIO]]/MaestraLP3[[#This Row],[Peso Neto UMV (KG)]],0)</f>
        <v>2697.7777777777778</v>
      </c>
      <c r="AE225" s="39" t="s">
        <v>44</v>
      </c>
      <c r="AF225" s="39"/>
      <c r="AG225" s="39">
        <v>1</v>
      </c>
      <c r="AH225" s="109">
        <v>0</v>
      </c>
      <c r="AI225" s="66">
        <v>0.4</v>
      </c>
      <c r="AJ225" s="66">
        <v>0.4</v>
      </c>
      <c r="AK225" s="39"/>
      <c r="AL225" s="39" t="s">
        <v>53</v>
      </c>
    </row>
    <row r="226" spans="1:38" x14ac:dyDescent="0.35">
      <c r="A226" s="39" t="s">
        <v>137</v>
      </c>
      <c r="B226" s="39">
        <v>150000899</v>
      </c>
      <c r="C226" s="39" t="str">
        <f>+MaestraLP3[[#This Row],[CÓDIGO]]&amp;MaestraLP3[[#Headers],[-]]&amp;MaestraLP3[[#This Row],[UMV]]</f>
        <v>150000899-C40</v>
      </c>
      <c r="D226" s="50" t="str">
        <f>+MaestraLP3[[#This Row],[CÓDIGO]]&amp;MaestraLP3[[#Headers],[FS00]]</f>
        <v>150000899FS00</v>
      </c>
      <c r="E226" s="39" t="s">
        <v>34</v>
      </c>
      <c r="F226" s="39" t="s">
        <v>35</v>
      </c>
      <c r="G226" s="39" t="s">
        <v>257</v>
      </c>
      <c r="H226" s="39" t="s">
        <v>265</v>
      </c>
      <c r="I226" s="39" t="s">
        <v>266</v>
      </c>
      <c r="J226" s="49" t="s">
        <v>267</v>
      </c>
      <c r="K226" s="50" t="s">
        <v>50</v>
      </c>
      <c r="L226" s="39" t="str">
        <f>VLOOKUP(MaestraLP3[[#This Row],[UMV]],VALIDACIONES!J:L,3,0)</f>
        <v>Caja 40 Unidades</v>
      </c>
      <c r="M226" s="39" t="s">
        <v>51</v>
      </c>
      <c r="N226" s="39" t="s">
        <v>78</v>
      </c>
      <c r="O226" s="64">
        <v>57142.399999999994</v>
      </c>
      <c r="P226" s="39" t="s">
        <v>42</v>
      </c>
      <c r="Q226" s="64">
        <v>60000</v>
      </c>
      <c r="R226" s="66">
        <f>+IFERROR((MaestraLP3[[#This Row],[COSTO ]]/MaestraLP3[[#This Row],[COSTO SEP]]-1),0)</f>
        <v>0</v>
      </c>
      <c r="S226" s="65" t="s">
        <v>143</v>
      </c>
      <c r="T226" s="65" t="s">
        <v>143</v>
      </c>
      <c r="U226" s="64">
        <f>+VLOOKUP(MaestraLP3[[#This Row],[FS00]],'[1]BD MES'!$C:$N,12,0)</f>
        <v>57142.399999999994</v>
      </c>
      <c r="V226" s="64">
        <v>57142.399999999994</v>
      </c>
      <c r="W226" s="66">
        <f>+(MaestraLP3[[#This Row],[COSTO ]]-MaestraLP3[[#This Row],[COSTO OCT AL 25-09]])/MaestraLP3[[#This Row],[COSTO OCT AL 25-09]]</f>
        <v>0</v>
      </c>
      <c r="X226" s="67" t="str">
        <f>++IF(P226="HASTA AGOTAR STOCK","HASTA AGOTAR STOCK",IF(MaestraLP3[[#This Row],[PRECIO]]=0,"NO PARA LP",IF(MaestraLP3[[#This Row],[PRECIO SEP]]=0,"INCORPORACIÓN",IF(Z226=0,"MANTIENE",IF(Z226&lt;0,"BAJA",IF(Z226&gt;0,"ALZA",""))))))</f>
        <v>MANTIENE</v>
      </c>
      <c r="Y226" s="64">
        <v>60000</v>
      </c>
      <c r="Z226" s="41">
        <f>IF(Y226=0,"INDICAR PRECIO VTA",Y226-MaestraLP3[[#This Row],[PRECIO SEP]])</f>
        <v>0</v>
      </c>
      <c r="AA226" s="66">
        <f t="shared" si="3"/>
        <v>4.7626666666666762E-2</v>
      </c>
      <c r="AB226" s="68">
        <f>IFERROR(MaestraLP3[[#This Row],[PRECIO]]*MaestraLP3[[#This Row],[%MG UMV]],0)</f>
        <v>2857.6000000000058</v>
      </c>
      <c r="AC226" s="69">
        <v>18</v>
      </c>
      <c r="AD226" s="64">
        <f>+IFERROR(MaestraLP3[[#This Row],[MARGEN UNITARIO]]/MaestraLP3[[#This Row],[Peso Neto UMV (KG)]],0)</f>
        <v>158.75555555555587</v>
      </c>
      <c r="AE226" s="39" t="s">
        <v>53</v>
      </c>
      <c r="AF226" s="39"/>
      <c r="AG226" s="39">
        <v>1</v>
      </c>
      <c r="AH226" s="109">
        <v>0</v>
      </c>
      <c r="AI226" s="66">
        <v>0.4</v>
      </c>
      <c r="AJ226" s="66">
        <v>0.4</v>
      </c>
      <c r="AK226" s="39"/>
      <c r="AL226" s="39" t="s">
        <v>53</v>
      </c>
    </row>
    <row r="227" spans="1:38" x14ac:dyDescent="0.35">
      <c r="A227" s="39" t="s">
        <v>137</v>
      </c>
      <c r="B227" s="39">
        <v>104533160</v>
      </c>
      <c r="C227" s="39" t="str">
        <f>+MaestraLP3[[#This Row],[CÓDIGO]]&amp;MaestraLP3[[#Headers],[-]]&amp;MaestraLP3[[#This Row],[UMV]]</f>
        <v>104533160-UN</v>
      </c>
      <c r="D227" s="50" t="str">
        <f>+MaestraLP3[[#This Row],[CÓDIGO]]&amp;MaestraLP3[[#Headers],[FS00]]</f>
        <v>104533160FS00</v>
      </c>
      <c r="E227" s="39" t="s">
        <v>34</v>
      </c>
      <c r="F227" s="39" t="s">
        <v>35</v>
      </c>
      <c r="G227" s="39" t="s">
        <v>257</v>
      </c>
      <c r="H227" s="39" t="s">
        <v>258</v>
      </c>
      <c r="I227" s="39" t="s">
        <v>259</v>
      </c>
      <c r="J227" s="49" t="s">
        <v>50</v>
      </c>
      <c r="K227" s="50" t="s">
        <v>50</v>
      </c>
      <c r="L227" s="39" t="str">
        <f>VLOOKUP(MaestraLP3[[#This Row],[UMV]],VALIDACIONES!J:L,3,0)</f>
        <v>Unidad</v>
      </c>
      <c r="M227" s="39" t="s">
        <v>51</v>
      </c>
      <c r="N227" s="39" t="s">
        <v>41</v>
      </c>
      <c r="O227" s="64">
        <v>27414</v>
      </c>
      <c r="P227" s="39" t="s">
        <v>42</v>
      </c>
      <c r="Q227" s="64">
        <v>33000</v>
      </c>
      <c r="R227" s="66">
        <f>+IFERROR((MaestraLP3[[#This Row],[COSTO ]]/MaestraLP3[[#This Row],[COSTO SEP]]-1),0)</f>
        <v>0</v>
      </c>
      <c r="S227" s="65" t="s">
        <v>143</v>
      </c>
      <c r="T227" s="65" t="s">
        <v>143</v>
      </c>
      <c r="U227" s="64">
        <f>+VLOOKUP(MaestraLP3[[#This Row],[FS00]],'[1]BD MES'!$C:$N,12,0)</f>
        <v>27414</v>
      </c>
      <c r="V227" s="64">
        <v>27414</v>
      </c>
      <c r="W227" s="66">
        <f>+(MaestraLP3[[#This Row],[COSTO ]]-MaestraLP3[[#This Row],[COSTO OCT AL 25-09]])/MaestraLP3[[#This Row],[COSTO OCT AL 25-09]]</f>
        <v>0</v>
      </c>
      <c r="X227" s="67" t="str">
        <f>++IF(P227="HASTA AGOTAR STOCK","HASTA AGOTAR STOCK",IF(MaestraLP3[[#This Row],[PRECIO]]=0,"NO PARA LP",IF(MaestraLP3[[#This Row],[PRECIO SEP]]=0,"INCORPORACIÓN",IF(Z227=0,"MANTIENE",IF(Z227&lt;0,"BAJA",IF(Z227&gt;0,"ALZA",""))))))</f>
        <v>MANTIENE</v>
      </c>
      <c r="Y227" s="64">
        <v>33000</v>
      </c>
      <c r="Z227" s="41">
        <f>IF(Y227=0,"INDICAR PRECIO VTA",Y227-MaestraLP3[[#This Row],[PRECIO SEP]])</f>
        <v>0</v>
      </c>
      <c r="AA227" s="66">
        <f t="shared" si="3"/>
        <v>0.16927272727272727</v>
      </c>
      <c r="AB227" s="68">
        <f>IFERROR(MaestraLP3[[#This Row],[PRECIO]]*MaestraLP3[[#This Row],[%MG UMV]],0)</f>
        <v>5586</v>
      </c>
      <c r="AC227" s="69">
        <v>5</v>
      </c>
      <c r="AD227" s="64">
        <f>+IFERROR(MaestraLP3[[#This Row],[MARGEN UNITARIO]]/MaestraLP3[[#This Row],[Peso Neto UMV (KG)]],0)</f>
        <v>1117.2</v>
      </c>
      <c r="AE227" s="39" t="s">
        <v>53</v>
      </c>
      <c r="AF227" s="39"/>
      <c r="AG227" s="39">
        <v>1</v>
      </c>
      <c r="AH227" s="109">
        <v>0</v>
      </c>
      <c r="AI227" s="66">
        <v>0.4</v>
      </c>
      <c r="AJ227" s="66">
        <v>0.4</v>
      </c>
      <c r="AK227" s="39"/>
      <c r="AL227" s="39" t="s">
        <v>53</v>
      </c>
    </row>
    <row r="228" spans="1:38" x14ac:dyDescent="0.35">
      <c r="A228" s="39" t="s">
        <v>137</v>
      </c>
      <c r="B228" s="39">
        <v>104537950</v>
      </c>
      <c r="C228" s="39" t="str">
        <f>+MaestraLP3[[#This Row],[CÓDIGO]]&amp;MaestraLP3[[#Headers],[-]]&amp;MaestraLP3[[#This Row],[UMV]]</f>
        <v>104537950-UN</v>
      </c>
      <c r="D228" s="50" t="str">
        <f>+MaestraLP3[[#This Row],[CÓDIGO]]&amp;MaestraLP3[[#Headers],[FS00]]</f>
        <v>104537950FS00</v>
      </c>
      <c r="E228" s="39" t="s">
        <v>34</v>
      </c>
      <c r="F228" s="39" t="s">
        <v>35</v>
      </c>
      <c r="G228" s="39" t="s">
        <v>257</v>
      </c>
      <c r="H228" s="39" t="s">
        <v>258</v>
      </c>
      <c r="I228" s="39" t="s">
        <v>1418</v>
      </c>
      <c r="J228" s="49" t="s">
        <v>50</v>
      </c>
      <c r="K228" s="50" t="s">
        <v>50</v>
      </c>
      <c r="L228" s="39" t="str">
        <f>VLOOKUP(MaestraLP3[[#This Row],[UMV]],VALIDACIONES!J:L,3,0)</f>
        <v>Unidad</v>
      </c>
      <c r="M228" s="39" t="s">
        <v>51</v>
      </c>
      <c r="N228" s="39" t="s">
        <v>41</v>
      </c>
      <c r="O228" s="64">
        <v>46009</v>
      </c>
      <c r="P228" s="39" t="s">
        <v>42</v>
      </c>
      <c r="Q228" s="64">
        <v>64000</v>
      </c>
      <c r="R228" s="66">
        <f>+IFERROR((MaestraLP3[[#This Row],[COSTO ]]/MaestraLP3[[#This Row],[COSTO SEP]]-1),0)</f>
        <v>4.4165272011997603E-2</v>
      </c>
      <c r="S228" s="65" t="s">
        <v>493</v>
      </c>
      <c r="T228" s="65" t="s">
        <v>143</v>
      </c>
      <c r="U228" s="64">
        <f>+VLOOKUP(MaestraLP3[[#This Row],[FS00]],'[1]BD MES'!$C:$N,12,0)</f>
        <v>48041</v>
      </c>
      <c r="V228" s="64">
        <v>48041</v>
      </c>
      <c r="W228" s="66">
        <f>+(MaestraLP3[[#This Row],[COSTO ]]-MaestraLP3[[#This Row],[COSTO OCT AL 25-09]])/MaestraLP3[[#This Row],[COSTO OCT AL 25-09]]</f>
        <v>0</v>
      </c>
      <c r="X228" s="67" t="str">
        <f>++IF(P228="HASTA AGOTAR STOCK","HASTA AGOTAR STOCK",IF(MaestraLP3[[#This Row],[PRECIO]]=0,"NO PARA LP",IF(MaestraLP3[[#This Row],[PRECIO SEP]]=0,"INCORPORACIÓN",IF(Z228=0,"MANTIENE",IF(Z228&lt;0,"BAJA",IF(Z228&gt;0,"ALZA",""))))))</f>
        <v>MANTIENE</v>
      </c>
      <c r="Y228" s="64">
        <v>64000</v>
      </c>
      <c r="Z228" s="41">
        <f>IF(Y228=0,"INDICAR PRECIO VTA",Y228-MaestraLP3[[#This Row],[PRECIO SEP]])</f>
        <v>0</v>
      </c>
      <c r="AA228" s="66">
        <f t="shared" si="3"/>
        <v>0.24935937499999999</v>
      </c>
      <c r="AB228" s="68">
        <f>IFERROR(MaestraLP3[[#This Row],[PRECIO]]*MaestraLP3[[#This Row],[%MG UMV]],0)</f>
        <v>15959</v>
      </c>
      <c r="AC228" s="69">
        <v>16</v>
      </c>
      <c r="AD228" s="64">
        <f>+IFERROR(MaestraLP3[[#This Row],[MARGEN UNITARIO]]/MaestraLP3[[#This Row],[Peso Neto UMV (KG)]],0)</f>
        <v>997.4375</v>
      </c>
      <c r="AE228" s="39" t="s">
        <v>53</v>
      </c>
      <c r="AF228" s="39"/>
      <c r="AG228" s="39">
        <v>1</v>
      </c>
      <c r="AH228" s="109">
        <v>0</v>
      </c>
      <c r="AI228" s="66">
        <v>0.15</v>
      </c>
      <c r="AJ228" s="66">
        <v>0.15</v>
      </c>
      <c r="AK228" s="39"/>
      <c r="AL228" s="39" t="s">
        <v>53</v>
      </c>
    </row>
    <row r="229" spans="1:38" x14ac:dyDescent="0.35">
      <c r="A229" s="39" t="s">
        <v>137</v>
      </c>
      <c r="B229" s="39">
        <v>104533190</v>
      </c>
      <c r="C229" s="39" t="str">
        <f>+MaestraLP3[[#This Row],[CÓDIGO]]&amp;MaestraLP3[[#Headers],[-]]&amp;MaestraLP3[[#This Row],[UMV]]</f>
        <v>104533190-C12</v>
      </c>
      <c r="D229" s="50" t="str">
        <f>+MaestraLP3[[#This Row],[CÓDIGO]]&amp;MaestraLP3[[#Headers],[FS00]]</f>
        <v>104533190FS00</v>
      </c>
      <c r="E229" s="39" t="s">
        <v>34</v>
      </c>
      <c r="F229" s="39" t="s">
        <v>35</v>
      </c>
      <c r="G229" s="39" t="s">
        <v>257</v>
      </c>
      <c r="H229" s="39" t="s">
        <v>1425</v>
      </c>
      <c r="I229" s="39" t="s">
        <v>1429</v>
      </c>
      <c r="J229" s="49" t="s">
        <v>49</v>
      </c>
      <c r="K229" s="50" t="s">
        <v>50</v>
      </c>
      <c r="L229" s="39" t="str">
        <f>VLOOKUP(MaestraLP3[[#This Row],[UMV]],VALIDACIONES!J:L,3,0)</f>
        <v>Caja 12 Unidades</v>
      </c>
      <c r="M229" s="39" t="s">
        <v>385</v>
      </c>
      <c r="N229" s="39" t="s">
        <v>41</v>
      </c>
      <c r="O229" s="64">
        <v>27096</v>
      </c>
      <c r="P229" s="39" t="s">
        <v>42</v>
      </c>
      <c r="Q229" s="64">
        <v>42000</v>
      </c>
      <c r="R229" s="66">
        <f>+IFERROR((MaestraLP3[[#This Row],[COSTO ]]/MaestraLP3[[#This Row],[COSTO SEP]]-1),0)</f>
        <v>0.13684676705048715</v>
      </c>
      <c r="S229" s="65" t="s">
        <v>493</v>
      </c>
      <c r="T229" s="65" t="s">
        <v>143</v>
      </c>
      <c r="U229" s="64">
        <f>+VLOOKUP(MaestraLP3[[#This Row],[FS00]],'[1]BD MES'!$C:$N,12,0)</f>
        <v>30804</v>
      </c>
      <c r="V229" s="64">
        <v>30804</v>
      </c>
      <c r="W229" s="66">
        <f>+(MaestraLP3[[#This Row],[COSTO ]]-MaestraLP3[[#This Row],[COSTO OCT AL 25-09]])/MaestraLP3[[#This Row],[COSTO OCT AL 25-09]]</f>
        <v>0</v>
      </c>
      <c r="X229" s="67" t="str">
        <f>++IF(P229="HASTA AGOTAR STOCK","HASTA AGOTAR STOCK",IF(MaestraLP3[[#This Row],[PRECIO]]=0,"NO PARA LP",IF(MaestraLP3[[#This Row],[PRECIO SEP]]=0,"INCORPORACIÓN",IF(Z229=0,"MANTIENE",IF(Z229&lt;0,"BAJA",IF(Z229&gt;0,"ALZA",""))))))</f>
        <v>MANTIENE</v>
      </c>
      <c r="Y229" s="64">
        <v>42000</v>
      </c>
      <c r="Z229" s="41">
        <f>IF(Y229=0,"INDICAR PRECIO VTA",Y229-MaestraLP3[[#This Row],[PRECIO SEP]])</f>
        <v>0</v>
      </c>
      <c r="AA229" s="66">
        <f t="shared" si="3"/>
        <v>0.26657142857142857</v>
      </c>
      <c r="AB229" s="68">
        <f>IFERROR(MaestraLP3[[#This Row],[PRECIO]]*MaestraLP3[[#This Row],[%MG UMV]],0)</f>
        <v>11196</v>
      </c>
      <c r="AC229" s="69">
        <v>12</v>
      </c>
      <c r="AD229" s="64">
        <f>+IFERROR(MaestraLP3[[#This Row],[MARGEN UNITARIO]]/MaestraLP3[[#This Row],[Peso Neto UMV (KG)]],0)</f>
        <v>933</v>
      </c>
      <c r="AE229" s="39" t="s">
        <v>53</v>
      </c>
      <c r="AF229" s="39"/>
      <c r="AG229" s="39">
        <v>1</v>
      </c>
      <c r="AH229" s="109">
        <v>0</v>
      </c>
      <c r="AI229" s="66">
        <v>9.9999999999999992E-2</v>
      </c>
      <c r="AJ229" s="66">
        <v>0.15</v>
      </c>
      <c r="AK229" s="39"/>
      <c r="AL229" s="39" t="s">
        <v>53</v>
      </c>
    </row>
    <row r="230" spans="1:38" x14ac:dyDescent="0.35">
      <c r="A230" s="39" t="s">
        <v>137</v>
      </c>
      <c r="B230" s="39">
        <v>104528530</v>
      </c>
      <c r="C230" s="39" t="str">
        <f>+MaestraLP3[[#This Row],[CÓDIGO]]&amp;MaestraLP3[[#Headers],[-]]&amp;MaestraLP3[[#This Row],[UMV]]</f>
        <v>104528530-C04</v>
      </c>
      <c r="D230" s="50" t="str">
        <f>+MaestraLP3[[#This Row],[CÓDIGO]]&amp;MaestraLP3[[#Headers],[FS00]]</f>
        <v>104528530FS00</v>
      </c>
      <c r="E230" s="39" t="s">
        <v>34</v>
      </c>
      <c r="F230" s="39" t="s">
        <v>35</v>
      </c>
      <c r="G230" s="39" t="s">
        <v>257</v>
      </c>
      <c r="H230" s="39" t="s">
        <v>261</v>
      </c>
      <c r="I230" s="39" t="s">
        <v>262</v>
      </c>
      <c r="J230" s="49" t="s">
        <v>141</v>
      </c>
      <c r="K230" s="50" t="s">
        <v>50</v>
      </c>
      <c r="L230" s="39" t="str">
        <f>VLOOKUP(MaestraLP3[[#This Row],[UMV]],VALIDACIONES!J:L,3,0)</f>
        <v>Caja 4 Unidades</v>
      </c>
      <c r="M230" s="39" t="s">
        <v>40</v>
      </c>
      <c r="N230" s="39" t="s">
        <v>78</v>
      </c>
      <c r="O230" s="64">
        <v>14516</v>
      </c>
      <c r="P230" s="39" t="s">
        <v>42</v>
      </c>
      <c r="Q230" s="64">
        <v>18500</v>
      </c>
      <c r="R230" s="66">
        <f>+IFERROR((MaestraLP3[[#This Row],[COSTO ]]/MaestraLP3[[#This Row],[COSTO SEP]]-1),0)</f>
        <v>0</v>
      </c>
      <c r="S230" s="65" t="s">
        <v>143</v>
      </c>
      <c r="T230" s="65" t="s">
        <v>143</v>
      </c>
      <c r="U230" s="64">
        <f>+VLOOKUP(MaestraLP3[[#This Row],[FS00]],'[1]BD MES'!$C:$N,12,0)</f>
        <v>14516</v>
      </c>
      <c r="V230" s="64">
        <v>14516</v>
      </c>
      <c r="W230" s="66">
        <f>+(MaestraLP3[[#This Row],[COSTO ]]-MaestraLP3[[#This Row],[COSTO OCT AL 25-09]])/MaestraLP3[[#This Row],[COSTO OCT AL 25-09]]</f>
        <v>0</v>
      </c>
      <c r="X230" s="67" t="str">
        <f>++IF(P230="HASTA AGOTAR STOCK","HASTA AGOTAR STOCK",IF(MaestraLP3[[#This Row],[PRECIO]]=0,"NO PARA LP",IF(MaestraLP3[[#This Row],[PRECIO SEP]]=0,"INCORPORACIÓN",IF(Z230=0,"MANTIENE",IF(Z230&lt;0,"BAJA",IF(Z230&gt;0,"ALZA",""))))))</f>
        <v>MANTIENE</v>
      </c>
      <c r="Y230" s="64">
        <v>18500</v>
      </c>
      <c r="Z230" s="41">
        <f>IF(Y230=0,"INDICAR PRECIO VTA",Y230-MaestraLP3[[#This Row],[PRECIO SEP]])</f>
        <v>0</v>
      </c>
      <c r="AA230" s="66">
        <f t="shared" si="3"/>
        <v>0.21535135135135136</v>
      </c>
      <c r="AB230" s="68">
        <f>IFERROR(MaestraLP3[[#This Row],[PRECIO]]*MaestraLP3[[#This Row],[%MG UMV]],0)</f>
        <v>3984</v>
      </c>
      <c r="AC230" s="69">
        <v>4.9480000000000004</v>
      </c>
      <c r="AD230" s="64">
        <f>+IFERROR(MaestraLP3[[#This Row],[MARGEN UNITARIO]]/MaestraLP3[[#This Row],[Peso Neto UMV (KG)]],0)</f>
        <v>805.17380759902983</v>
      </c>
      <c r="AE230" s="39" t="s">
        <v>53</v>
      </c>
      <c r="AF230" s="39"/>
      <c r="AG230" s="39">
        <v>1</v>
      </c>
      <c r="AH230" s="109">
        <v>0</v>
      </c>
      <c r="AI230" s="66">
        <v>0.4</v>
      </c>
      <c r="AJ230" s="66">
        <v>0.4</v>
      </c>
      <c r="AK230" s="39"/>
      <c r="AL230" s="39" t="s">
        <v>53</v>
      </c>
    </row>
    <row r="231" spans="1:38" x14ac:dyDescent="0.35">
      <c r="A231" s="39" t="s">
        <v>137</v>
      </c>
      <c r="B231" s="39">
        <v>104539420</v>
      </c>
      <c r="C231" s="39" t="str">
        <f>+MaestraLP3[[#This Row],[CÓDIGO]]&amp;MaestraLP3[[#Headers],[-]]&amp;MaestraLP3[[#This Row],[UMV]]</f>
        <v>104539420-C22</v>
      </c>
      <c r="D231" s="50" t="str">
        <f>+MaestraLP3[[#This Row],[CÓDIGO]]&amp;MaestraLP3[[#Headers],[FS00]]</f>
        <v>104539420FS00</v>
      </c>
      <c r="E231" s="39" t="s">
        <v>34</v>
      </c>
      <c r="F231" s="39" t="s">
        <v>35</v>
      </c>
      <c r="G231" s="39" t="s">
        <v>257</v>
      </c>
      <c r="H231" s="39" t="s">
        <v>261</v>
      </c>
      <c r="I231" s="39" t="s">
        <v>1454</v>
      </c>
      <c r="J231" s="49" t="s">
        <v>1455</v>
      </c>
      <c r="K231" s="50" t="s">
        <v>50</v>
      </c>
      <c r="L231" s="39" t="str">
        <f>VLOOKUP(MaestraLP3[[#This Row],[UMV]],VALIDACIONES!J:L,3,0)</f>
        <v>Caja 22 Unidades</v>
      </c>
      <c r="M231" s="39" t="s">
        <v>40</v>
      </c>
      <c r="N231" s="39" t="s">
        <v>78</v>
      </c>
      <c r="O231" s="64">
        <v>4620</v>
      </c>
      <c r="P231" s="39" t="s">
        <v>42</v>
      </c>
      <c r="Q231" s="64">
        <v>6500</v>
      </c>
      <c r="R231" s="66">
        <f>+IFERROR((MaestraLP3[[#This Row],[COSTO ]]/MaestraLP3[[#This Row],[COSTO SEP]]-1),0)</f>
        <v>0</v>
      </c>
      <c r="S231" s="65" t="s">
        <v>143</v>
      </c>
      <c r="T231" s="65" t="s">
        <v>143</v>
      </c>
      <c r="U231" s="64">
        <f>+VLOOKUP(MaestraLP3[[#This Row],[FS00]],'[1]BD MES'!$C:$N,12,0)</f>
        <v>4620</v>
      </c>
      <c r="V231" s="64">
        <v>4620</v>
      </c>
      <c r="W231" s="66">
        <f>+(MaestraLP3[[#This Row],[COSTO ]]-MaestraLP3[[#This Row],[COSTO OCT AL 25-09]])/MaestraLP3[[#This Row],[COSTO OCT AL 25-09]]</f>
        <v>0</v>
      </c>
      <c r="X231" s="67" t="str">
        <f>++IF(P231="HASTA AGOTAR STOCK","HASTA AGOTAR STOCK",IF(MaestraLP3[[#This Row],[PRECIO]]=0,"NO PARA LP",IF(MaestraLP3[[#This Row],[PRECIO SEP]]=0,"INCORPORACIÓN",IF(Z231=0,"MANTIENE",IF(Z231&lt;0,"BAJA",IF(Z231&gt;0,"ALZA",""))))))</f>
        <v>MANTIENE</v>
      </c>
      <c r="Y231" s="64">
        <v>6500</v>
      </c>
      <c r="Z231" s="41">
        <f>IF(Y231=0,"INDICAR PRECIO VTA",Y231-MaestraLP3[[#This Row],[PRECIO SEP]])</f>
        <v>0</v>
      </c>
      <c r="AA231" s="66">
        <f t="shared" si="3"/>
        <v>0.28923076923076924</v>
      </c>
      <c r="AB231" s="68">
        <f>IFERROR(MaestraLP3[[#This Row],[PRECIO]]*MaestraLP3[[#This Row],[%MG UMV]],0)</f>
        <v>1880</v>
      </c>
      <c r="AC231" s="69">
        <v>1.54</v>
      </c>
      <c r="AD231" s="64">
        <f>+IFERROR(MaestraLP3[[#This Row],[MARGEN UNITARIO]]/MaestraLP3[[#This Row],[Peso Neto UMV (KG)]],0)</f>
        <v>1220.7792207792209</v>
      </c>
      <c r="AE231" s="39" t="s">
        <v>44</v>
      </c>
      <c r="AF231" s="39"/>
      <c r="AG231" s="39">
        <v>1</v>
      </c>
      <c r="AH231" s="109">
        <v>0</v>
      </c>
      <c r="AI231" s="66">
        <v>0.2</v>
      </c>
      <c r="AJ231" s="66">
        <v>0.2</v>
      </c>
      <c r="AK231" s="39" t="s">
        <v>53</v>
      </c>
      <c r="AL231" s="39" t="s">
        <v>53</v>
      </c>
    </row>
    <row r="232" spans="1:38" x14ac:dyDescent="0.35">
      <c r="A232" s="39" t="s">
        <v>137</v>
      </c>
      <c r="B232" s="39">
        <v>104539410</v>
      </c>
      <c r="C232" s="39" t="str">
        <f>+MaestraLP3[[#This Row],[CÓDIGO]]&amp;MaestraLP3[[#Headers],[-]]&amp;MaestraLP3[[#This Row],[UMV]]</f>
        <v>104539410-C22</v>
      </c>
      <c r="D232" s="50" t="str">
        <f>+MaestraLP3[[#This Row],[CÓDIGO]]&amp;MaestraLP3[[#Headers],[FS00]]</f>
        <v>104539410FS00</v>
      </c>
      <c r="E232" s="39" t="s">
        <v>34</v>
      </c>
      <c r="F232" s="39" t="s">
        <v>35</v>
      </c>
      <c r="G232" s="39" t="s">
        <v>257</v>
      </c>
      <c r="H232" s="39" t="s">
        <v>261</v>
      </c>
      <c r="I232" s="39" t="s">
        <v>1456</v>
      </c>
      <c r="J232" s="49" t="s">
        <v>1455</v>
      </c>
      <c r="K232" s="50" t="s">
        <v>50</v>
      </c>
      <c r="L232" s="39" t="str">
        <f>VLOOKUP(MaestraLP3[[#This Row],[UMV]],VALIDACIONES!J:L,3,0)</f>
        <v>Caja 22 Unidades</v>
      </c>
      <c r="M232" s="39" t="s">
        <v>40</v>
      </c>
      <c r="N232" s="39" t="s">
        <v>78</v>
      </c>
      <c r="O232" s="64">
        <v>4620</v>
      </c>
      <c r="P232" s="39" t="s">
        <v>42</v>
      </c>
      <c r="Q232" s="64">
        <v>6500</v>
      </c>
      <c r="R232" s="66">
        <f>+IFERROR((MaestraLP3[[#This Row],[COSTO ]]/MaestraLP3[[#This Row],[COSTO SEP]]-1),0)</f>
        <v>0</v>
      </c>
      <c r="S232" s="65" t="s">
        <v>143</v>
      </c>
      <c r="T232" s="65" t="s">
        <v>143</v>
      </c>
      <c r="U232" s="64">
        <f>+VLOOKUP(MaestraLP3[[#This Row],[FS00]],'[1]BD MES'!$C:$N,12,0)</f>
        <v>4620</v>
      </c>
      <c r="V232" s="64">
        <v>4620</v>
      </c>
      <c r="W232" s="66">
        <f>+(MaestraLP3[[#This Row],[COSTO ]]-MaestraLP3[[#This Row],[COSTO OCT AL 25-09]])/MaestraLP3[[#This Row],[COSTO OCT AL 25-09]]</f>
        <v>0</v>
      </c>
      <c r="X232" s="67" t="str">
        <f>++IF(P232="HASTA AGOTAR STOCK","HASTA AGOTAR STOCK",IF(MaestraLP3[[#This Row],[PRECIO]]=0,"NO PARA LP",IF(MaestraLP3[[#This Row],[PRECIO SEP]]=0,"INCORPORACIÓN",IF(Z232=0,"MANTIENE",IF(Z232&lt;0,"BAJA",IF(Z232&gt;0,"ALZA",""))))))</f>
        <v>MANTIENE</v>
      </c>
      <c r="Y232" s="64">
        <v>6500</v>
      </c>
      <c r="Z232" s="41">
        <f>IF(Y232=0,"INDICAR PRECIO VTA",Y232-MaestraLP3[[#This Row],[PRECIO SEP]])</f>
        <v>0</v>
      </c>
      <c r="AA232" s="66">
        <f t="shared" si="3"/>
        <v>0.28923076923076924</v>
      </c>
      <c r="AB232" s="68">
        <f>IFERROR(MaestraLP3[[#This Row],[PRECIO]]*MaestraLP3[[#This Row],[%MG UMV]],0)</f>
        <v>1880</v>
      </c>
      <c r="AC232" s="69">
        <v>1.54</v>
      </c>
      <c r="AD232" s="64">
        <f>+IFERROR(MaestraLP3[[#This Row],[MARGEN UNITARIO]]/MaestraLP3[[#This Row],[Peso Neto UMV (KG)]],0)</f>
        <v>1220.7792207792209</v>
      </c>
      <c r="AE232" s="39" t="s">
        <v>44</v>
      </c>
      <c r="AF232" s="39"/>
      <c r="AG232" s="39">
        <v>1</v>
      </c>
      <c r="AH232" s="109">
        <v>0</v>
      </c>
      <c r="AI232" s="66">
        <v>0.2</v>
      </c>
      <c r="AJ232" s="66">
        <v>0.2</v>
      </c>
      <c r="AK232" s="39" t="s">
        <v>53</v>
      </c>
      <c r="AL232" s="39" t="s">
        <v>53</v>
      </c>
    </row>
    <row r="233" spans="1:38" x14ac:dyDescent="0.35">
      <c r="A233" s="39" t="s">
        <v>137</v>
      </c>
      <c r="B233" s="39">
        <v>104545000</v>
      </c>
      <c r="C233" s="39" t="str">
        <f>+MaestraLP3[[#This Row],[CÓDIGO]]&amp;MaestraLP3[[#Headers],[-]]&amp;MaestraLP3[[#This Row],[UMV]]</f>
        <v>104545000-C06</v>
      </c>
      <c r="D233" s="50" t="str">
        <f>+MaestraLP3[[#This Row],[CÓDIGO]]&amp;MaestraLP3[[#Headers],[FS00]]</f>
        <v>104545000FS00</v>
      </c>
      <c r="E233" s="39" t="s">
        <v>34</v>
      </c>
      <c r="F233" s="39" t="s">
        <v>35</v>
      </c>
      <c r="G233" s="39" t="s">
        <v>257</v>
      </c>
      <c r="H233" s="39" t="s">
        <v>261</v>
      </c>
      <c r="I233" s="39" t="s">
        <v>1458</v>
      </c>
      <c r="J233" s="49" t="s">
        <v>57</v>
      </c>
      <c r="K233" s="50" t="s">
        <v>50</v>
      </c>
      <c r="L233" s="39" t="str">
        <f>VLOOKUP(MaestraLP3[[#This Row],[UMV]],VALIDACIONES!J:L,3,0)</f>
        <v>Caja 6 Unidades</v>
      </c>
      <c r="M233" s="39" t="s">
        <v>40</v>
      </c>
      <c r="N233" s="39" t="s">
        <v>78</v>
      </c>
      <c r="O233" s="64">
        <v>20316</v>
      </c>
      <c r="P233" s="39" t="s">
        <v>42</v>
      </c>
      <c r="Q233" s="64">
        <v>27356</v>
      </c>
      <c r="R233" s="66">
        <f>+IFERROR((MaestraLP3[[#This Row],[COSTO ]]/MaestraLP3[[#This Row],[COSTO SEP]]-1),0)</f>
        <v>0</v>
      </c>
      <c r="S233" s="65" t="s">
        <v>143</v>
      </c>
      <c r="T233" s="65" t="s">
        <v>143</v>
      </c>
      <c r="U233" s="64">
        <f>+VLOOKUP(MaestraLP3[[#This Row],[FS00]],'[1]BD MES'!$C:$N,12,0)</f>
        <v>20316</v>
      </c>
      <c r="V233" s="64">
        <v>20316</v>
      </c>
      <c r="W233" s="66">
        <f>+(MaestraLP3[[#This Row],[COSTO ]]-MaestraLP3[[#This Row],[COSTO OCT AL 25-09]])/MaestraLP3[[#This Row],[COSTO OCT AL 25-09]]</f>
        <v>0</v>
      </c>
      <c r="X233" s="67" t="str">
        <f>++IF(P233="HASTA AGOTAR STOCK","HASTA AGOTAR STOCK",IF(MaestraLP3[[#This Row],[PRECIO]]=0,"NO PARA LP",IF(MaestraLP3[[#This Row],[PRECIO SEP]]=0,"INCORPORACIÓN",IF(Z233=0,"MANTIENE",IF(Z233&lt;0,"BAJA",IF(Z233&gt;0,"ALZA",""))))))</f>
        <v>MANTIENE</v>
      </c>
      <c r="Y233" s="64">
        <v>27356</v>
      </c>
      <c r="Z233" s="41">
        <f>IF(Y233=0,"INDICAR PRECIO VTA",Y233-MaestraLP3[[#This Row],[PRECIO SEP]])</f>
        <v>0</v>
      </c>
      <c r="AA233" s="66">
        <f t="shared" si="3"/>
        <v>0.25734756543354292</v>
      </c>
      <c r="AB233" s="68">
        <f>IFERROR(MaestraLP3[[#This Row],[PRECIO]]*MaestraLP3[[#This Row],[%MG UMV]],0)</f>
        <v>7040</v>
      </c>
      <c r="AC233" s="69">
        <v>5.46</v>
      </c>
      <c r="AD233" s="64">
        <f>+IFERROR(MaestraLP3[[#This Row],[MARGEN UNITARIO]]/MaestraLP3[[#This Row],[Peso Neto UMV (KG)]],0)</f>
        <v>1289.3772893772893</v>
      </c>
      <c r="AE233" s="39" t="s">
        <v>53</v>
      </c>
      <c r="AF233" s="39"/>
      <c r="AG233" s="39">
        <v>1</v>
      </c>
      <c r="AH233" s="109">
        <v>0</v>
      </c>
      <c r="AI233" s="66">
        <v>0.15</v>
      </c>
      <c r="AJ233" s="66">
        <v>0.2</v>
      </c>
      <c r="AK233" s="39"/>
      <c r="AL233" s="39" t="s">
        <v>53</v>
      </c>
    </row>
    <row r="234" spans="1:38" x14ac:dyDescent="0.35">
      <c r="A234" s="39" t="s">
        <v>137</v>
      </c>
      <c r="B234" s="39">
        <v>104528540</v>
      </c>
      <c r="C234" s="39" t="str">
        <f>+MaestraLP3[[#This Row],[CÓDIGO]]&amp;MaestraLP3[[#Headers],[-]]&amp;MaestraLP3[[#This Row],[UMV]]</f>
        <v>104528540-C04</v>
      </c>
      <c r="D234" s="50" t="str">
        <f>+MaestraLP3[[#This Row],[CÓDIGO]]&amp;MaestraLP3[[#Headers],[FS00]]</f>
        <v>104528540FS00</v>
      </c>
      <c r="E234" s="39" t="s">
        <v>34</v>
      </c>
      <c r="F234" s="39" t="s">
        <v>35</v>
      </c>
      <c r="G234" s="39" t="s">
        <v>257</v>
      </c>
      <c r="H234" s="39" t="s">
        <v>261</v>
      </c>
      <c r="I234" s="39" t="s">
        <v>264</v>
      </c>
      <c r="J234" s="49" t="s">
        <v>141</v>
      </c>
      <c r="K234" s="50" t="s">
        <v>50</v>
      </c>
      <c r="L234" s="39" t="str">
        <f>VLOOKUP(MaestraLP3[[#This Row],[UMV]],VALIDACIONES!J:L,3,0)</f>
        <v>Caja 4 Unidades</v>
      </c>
      <c r="M234" s="39" t="s">
        <v>40</v>
      </c>
      <c r="N234" s="39" t="s">
        <v>78</v>
      </c>
      <c r="O234" s="64">
        <v>14412</v>
      </c>
      <c r="P234" s="39" t="s">
        <v>42</v>
      </c>
      <c r="Q234" s="64">
        <v>18900</v>
      </c>
      <c r="R234" s="66">
        <f>+IFERROR((MaestraLP3[[#This Row],[COSTO ]]/MaestraLP3[[#This Row],[COSTO SEP]]-1),0)</f>
        <v>0</v>
      </c>
      <c r="S234" s="65" t="s">
        <v>143</v>
      </c>
      <c r="T234" s="65" t="s">
        <v>143</v>
      </c>
      <c r="U234" s="64">
        <f>+VLOOKUP(MaestraLP3[[#This Row],[FS00]],'[1]BD MES'!$C:$N,12,0)</f>
        <v>14412</v>
      </c>
      <c r="V234" s="64">
        <v>14412</v>
      </c>
      <c r="W234" s="66">
        <f>+(MaestraLP3[[#This Row],[COSTO ]]-MaestraLP3[[#This Row],[COSTO OCT AL 25-09]])/MaestraLP3[[#This Row],[COSTO OCT AL 25-09]]</f>
        <v>0</v>
      </c>
      <c r="X234" s="67" t="str">
        <f>++IF(P234="HASTA AGOTAR STOCK","HASTA AGOTAR STOCK",IF(MaestraLP3[[#This Row],[PRECIO]]=0,"NO PARA LP",IF(MaestraLP3[[#This Row],[PRECIO SEP]]=0,"INCORPORACIÓN",IF(Z234=0,"MANTIENE",IF(Z234&lt;0,"BAJA",IF(Z234&gt;0,"ALZA",""))))))</f>
        <v>MANTIENE</v>
      </c>
      <c r="Y234" s="64">
        <v>18900</v>
      </c>
      <c r="Z234" s="41">
        <f>IF(Y234=0,"INDICAR PRECIO VTA",Y234-MaestraLP3[[#This Row],[PRECIO SEP]])</f>
        <v>0</v>
      </c>
      <c r="AA234" s="66">
        <f t="shared" si="3"/>
        <v>0.23746031746031745</v>
      </c>
      <c r="AB234" s="68">
        <f>IFERROR(MaestraLP3[[#This Row],[PRECIO]]*MaestraLP3[[#This Row],[%MG UMV]],0)</f>
        <v>4488</v>
      </c>
      <c r="AC234" s="69">
        <v>4.8680000000000003</v>
      </c>
      <c r="AD234" s="64">
        <f>+IFERROR(MaestraLP3[[#This Row],[MARGEN UNITARIO]]/MaestraLP3[[#This Row],[Peso Neto UMV (KG)]],0)</f>
        <v>921.93919474116672</v>
      </c>
      <c r="AE234" s="39" t="s">
        <v>53</v>
      </c>
      <c r="AF234" s="39"/>
      <c r="AG234" s="39">
        <v>1</v>
      </c>
      <c r="AH234" s="109">
        <v>0</v>
      </c>
      <c r="AI234" s="66">
        <v>0.4</v>
      </c>
      <c r="AJ234" s="66">
        <v>0.4</v>
      </c>
      <c r="AK234" s="39"/>
      <c r="AL234" s="39" t="s">
        <v>53</v>
      </c>
    </row>
    <row r="235" spans="1:38" x14ac:dyDescent="0.35">
      <c r="A235" s="39" t="s">
        <v>137</v>
      </c>
      <c r="B235" s="39">
        <v>104533280</v>
      </c>
      <c r="C235" s="39" t="str">
        <f>+MaestraLP3[[#This Row],[CÓDIGO]]&amp;MaestraLP3[[#Headers],[-]]&amp;MaestraLP3[[#This Row],[UMV]]</f>
        <v>104533280-AJ</v>
      </c>
      <c r="D235" s="50" t="str">
        <f>+MaestraLP3[[#This Row],[CÓDIGO]]&amp;MaestraLP3[[#Headers],[FS00]]</f>
        <v>104533280FS00</v>
      </c>
      <c r="E235" s="39" t="s">
        <v>34</v>
      </c>
      <c r="F235" s="39" t="s">
        <v>35</v>
      </c>
      <c r="G235" s="39" t="s">
        <v>257</v>
      </c>
      <c r="H235" s="39" t="s">
        <v>265</v>
      </c>
      <c r="I235" s="39" t="s">
        <v>1481</v>
      </c>
      <c r="J235" s="49" t="s">
        <v>270</v>
      </c>
      <c r="K235" s="50" t="s">
        <v>270</v>
      </c>
      <c r="L235" s="39" t="str">
        <f>VLOOKUP(MaestraLP3[[#This Row],[UMV]],VALIDACIONES!J:L,3,0)</f>
        <v>Saco</v>
      </c>
      <c r="M235" s="39" t="s">
        <v>51</v>
      </c>
      <c r="N235" s="39" t="s">
        <v>41</v>
      </c>
      <c r="O235" s="64">
        <v>33860</v>
      </c>
      <c r="P235" s="39" t="s">
        <v>42</v>
      </c>
      <c r="Q235" s="64">
        <v>51000</v>
      </c>
      <c r="R235" s="66">
        <f>+IFERROR((MaestraLP3[[#This Row],[COSTO ]]/MaestraLP3[[#This Row],[COSTO SEP]]-1),0)</f>
        <v>2.2740696987595399E-3</v>
      </c>
      <c r="S235" s="65" t="s">
        <v>143</v>
      </c>
      <c r="T235" s="65" t="s">
        <v>143</v>
      </c>
      <c r="U235" s="64">
        <f>+VLOOKUP(MaestraLP3[[#This Row],[FS00]],'[1]BD MES'!$C:$N,12,0)</f>
        <v>33937</v>
      </c>
      <c r="V235" s="64">
        <v>33937</v>
      </c>
      <c r="W235" s="66">
        <f>+(MaestraLP3[[#This Row],[COSTO ]]-MaestraLP3[[#This Row],[COSTO OCT AL 25-09]])/MaestraLP3[[#This Row],[COSTO OCT AL 25-09]]</f>
        <v>0</v>
      </c>
      <c r="X235" s="67" t="str">
        <f>++IF(P235="HASTA AGOTAR STOCK","HASTA AGOTAR STOCK",IF(MaestraLP3[[#This Row],[PRECIO]]=0,"NO PARA LP",IF(MaestraLP3[[#This Row],[PRECIO SEP]]=0,"INCORPORACIÓN",IF(Z235=0,"MANTIENE",IF(Z235&lt;0,"BAJA",IF(Z235&gt;0,"ALZA",""))))))</f>
        <v>MANTIENE</v>
      </c>
      <c r="Y235" s="64">
        <v>51000</v>
      </c>
      <c r="Z235" s="41">
        <f>IF(Y235=0,"INDICAR PRECIO VTA",Y235-MaestraLP3[[#This Row],[PRECIO SEP]])</f>
        <v>0</v>
      </c>
      <c r="AA235" s="66">
        <f t="shared" si="3"/>
        <v>0.33456862745098037</v>
      </c>
      <c r="AB235" s="68">
        <f>IFERROR(MaestraLP3[[#This Row],[PRECIO]]*MaestraLP3[[#This Row],[%MG UMV]],0)</f>
        <v>17063</v>
      </c>
      <c r="AC235" s="69">
        <v>10</v>
      </c>
      <c r="AD235" s="64">
        <f>+IFERROR(MaestraLP3[[#This Row],[MARGEN UNITARIO]]/MaestraLP3[[#This Row],[Peso Neto UMV (KG)]],0)</f>
        <v>1706.3</v>
      </c>
      <c r="AE235" s="39" t="s">
        <v>53</v>
      </c>
      <c r="AF235" s="39"/>
      <c r="AG235" s="39">
        <v>1</v>
      </c>
      <c r="AH235" s="109">
        <v>0</v>
      </c>
      <c r="AI235" s="66">
        <v>0.15</v>
      </c>
      <c r="AJ235" s="66">
        <v>0.15</v>
      </c>
      <c r="AK235" s="39"/>
      <c r="AL235" s="39" t="s">
        <v>53</v>
      </c>
    </row>
    <row r="236" spans="1:38" x14ac:dyDescent="0.35">
      <c r="A236" s="39" t="s">
        <v>137</v>
      </c>
      <c r="B236" s="39">
        <v>104533300</v>
      </c>
      <c r="C236" s="39" t="str">
        <f>+MaestraLP3[[#This Row],[CÓDIGO]]&amp;MaestraLP3[[#Headers],[-]]&amp;MaestraLP3[[#This Row],[UMV]]</f>
        <v>104533300-AJ</v>
      </c>
      <c r="D236" s="50" t="str">
        <f>+MaestraLP3[[#This Row],[CÓDIGO]]&amp;MaestraLP3[[#Headers],[FS00]]</f>
        <v>104533300FS00</v>
      </c>
      <c r="E236" s="39" t="s">
        <v>34</v>
      </c>
      <c r="F236" s="39" t="s">
        <v>35</v>
      </c>
      <c r="G236" s="39" t="s">
        <v>257</v>
      </c>
      <c r="H236" s="39" t="s">
        <v>265</v>
      </c>
      <c r="I236" s="39" t="s">
        <v>1482</v>
      </c>
      <c r="J236" s="49" t="s">
        <v>270</v>
      </c>
      <c r="K236" s="50" t="s">
        <v>270</v>
      </c>
      <c r="L236" s="39" t="str">
        <f>VLOOKUP(MaestraLP3[[#This Row],[UMV]],VALIDACIONES!J:L,3,0)</f>
        <v>Saco</v>
      </c>
      <c r="M236" s="39" t="s">
        <v>51</v>
      </c>
      <c r="N236" s="39" t="s">
        <v>41</v>
      </c>
      <c r="O236" s="64">
        <v>19480</v>
      </c>
      <c r="P236" s="39" t="s">
        <v>42</v>
      </c>
      <c r="Q236" s="64">
        <v>35000</v>
      </c>
      <c r="R236" s="66">
        <f>+IFERROR((MaestraLP3[[#This Row],[COSTO ]]/MaestraLP3[[#This Row],[COSTO SEP]]-1),0)</f>
        <v>-2.8850102669404465E-2</v>
      </c>
      <c r="S236" s="65" t="s">
        <v>493</v>
      </c>
      <c r="T236" s="65" t="s">
        <v>143</v>
      </c>
      <c r="U236" s="64">
        <f>+VLOOKUP(MaestraLP3[[#This Row],[FS00]],'[1]BD MES'!$C:$N,12,0)</f>
        <v>18918</v>
      </c>
      <c r="V236" s="64">
        <v>18918</v>
      </c>
      <c r="W236" s="66">
        <f>+(MaestraLP3[[#This Row],[COSTO ]]-MaestraLP3[[#This Row],[COSTO OCT AL 25-09]])/MaestraLP3[[#This Row],[COSTO OCT AL 25-09]]</f>
        <v>0</v>
      </c>
      <c r="X236" s="67" t="str">
        <f>++IF(P236="HASTA AGOTAR STOCK","HASTA AGOTAR STOCK",IF(MaestraLP3[[#This Row],[PRECIO]]=0,"NO PARA LP",IF(MaestraLP3[[#This Row],[PRECIO SEP]]=0,"INCORPORACIÓN",IF(Z236=0,"MANTIENE",IF(Z236&lt;0,"BAJA",IF(Z236&gt;0,"ALZA",""))))))</f>
        <v>MANTIENE</v>
      </c>
      <c r="Y236" s="64">
        <v>35000</v>
      </c>
      <c r="Z236" s="41">
        <f>IF(Y236=0,"INDICAR PRECIO VTA",Y236-MaestraLP3[[#This Row],[PRECIO SEP]])</f>
        <v>0</v>
      </c>
      <c r="AA236" s="66">
        <f t="shared" si="3"/>
        <v>0.45948571428571428</v>
      </c>
      <c r="AB236" s="68">
        <f>IFERROR(MaestraLP3[[#This Row],[PRECIO]]*MaestraLP3[[#This Row],[%MG UMV]],0)</f>
        <v>16082</v>
      </c>
      <c r="AC236" s="69">
        <v>10</v>
      </c>
      <c r="AD236" s="64">
        <f>+IFERROR(MaestraLP3[[#This Row],[MARGEN UNITARIO]]/MaestraLP3[[#This Row],[Peso Neto UMV (KG)]],0)</f>
        <v>1608.2</v>
      </c>
      <c r="AE236" s="39" t="s">
        <v>53</v>
      </c>
      <c r="AF236" s="39"/>
      <c r="AG236" s="39">
        <v>1</v>
      </c>
      <c r="AH236" s="109">
        <v>0</v>
      </c>
      <c r="AI236" s="66">
        <v>9.9999999999999992E-2</v>
      </c>
      <c r="AJ236" s="66">
        <v>0.15</v>
      </c>
      <c r="AK236" s="39"/>
      <c r="AL236" s="39" t="s">
        <v>53</v>
      </c>
    </row>
    <row r="237" spans="1:38" x14ac:dyDescent="0.35">
      <c r="A237" s="39" t="s">
        <v>137</v>
      </c>
      <c r="B237" s="39">
        <v>104539030</v>
      </c>
      <c r="C237" s="39" t="str">
        <f>+MaestraLP3[[#This Row],[CÓDIGO]]&amp;MaestraLP3[[#Headers],[-]]&amp;MaestraLP3[[#This Row],[UMV]]</f>
        <v>104539030-UN</v>
      </c>
      <c r="D237" s="50" t="str">
        <f>+MaestraLP3[[#This Row],[CÓDIGO]]&amp;MaestraLP3[[#Headers],[FS00]]</f>
        <v>104539030FS00</v>
      </c>
      <c r="E237" s="39" t="s">
        <v>34</v>
      </c>
      <c r="F237" s="39" t="s">
        <v>35</v>
      </c>
      <c r="G237" s="39" t="s">
        <v>257</v>
      </c>
      <c r="H237" s="39" t="s">
        <v>271</v>
      </c>
      <c r="I237" s="39" t="s">
        <v>272</v>
      </c>
      <c r="J237" s="49" t="s">
        <v>50</v>
      </c>
      <c r="K237" s="50" t="s">
        <v>50</v>
      </c>
      <c r="L237" s="39" t="str">
        <f>VLOOKUP(MaestraLP3[[#This Row],[UMV]],VALIDACIONES!J:L,3,0)</f>
        <v>Unidad</v>
      </c>
      <c r="M237" s="39" t="s">
        <v>51</v>
      </c>
      <c r="N237" s="39" t="s">
        <v>41</v>
      </c>
      <c r="O237" s="64">
        <v>19871</v>
      </c>
      <c r="P237" s="39" t="s">
        <v>42</v>
      </c>
      <c r="Q237" s="64">
        <v>31130</v>
      </c>
      <c r="R237" s="66">
        <f>+IFERROR((MaestraLP3[[#This Row],[COSTO ]]/MaestraLP3[[#This Row],[COSTO SEP]]-1),0)</f>
        <v>6.7384630869105733E-2</v>
      </c>
      <c r="S237" s="65" t="s">
        <v>143</v>
      </c>
      <c r="T237" s="65" t="s">
        <v>143</v>
      </c>
      <c r="U237" s="64">
        <f>+VLOOKUP(MaestraLP3[[#This Row],[FS00]],'[1]BD MES'!$C:$N,12,0)</f>
        <v>21210</v>
      </c>
      <c r="V237" s="64">
        <v>21210</v>
      </c>
      <c r="W237" s="66">
        <f>+(MaestraLP3[[#This Row],[COSTO ]]-MaestraLP3[[#This Row],[COSTO OCT AL 25-09]])/MaestraLP3[[#This Row],[COSTO OCT AL 25-09]]</f>
        <v>0</v>
      </c>
      <c r="X237" s="67" t="str">
        <f>++IF(P237="HASTA AGOTAR STOCK","HASTA AGOTAR STOCK",IF(MaestraLP3[[#This Row],[PRECIO]]=0,"NO PARA LP",IF(MaestraLP3[[#This Row],[PRECIO SEP]]=0,"INCORPORACIÓN",IF(Z237=0,"MANTIENE",IF(Z237&lt;0,"BAJA",IF(Z237&gt;0,"ALZA",""))))))</f>
        <v>MANTIENE</v>
      </c>
      <c r="Y237" s="64">
        <v>31130</v>
      </c>
      <c r="Z237" s="41">
        <f>IF(Y237=0,"INDICAR PRECIO VTA",Y237-MaestraLP3[[#This Row],[PRECIO SEP]])</f>
        <v>0</v>
      </c>
      <c r="AA237" s="66">
        <f t="shared" si="3"/>
        <v>0.31866366848699001</v>
      </c>
      <c r="AB237" s="68">
        <f>IFERROR(MaestraLP3[[#This Row],[PRECIO]]*MaestraLP3[[#This Row],[%MG UMV]],0)</f>
        <v>9920</v>
      </c>
      <c r="AC237" s="69">
        <v>5</v>
      </c>
      <c r="AD237" s="64">
        <f>+IFERROR(MaestraLP3[[#This Row],[MARGEN UNITARIO]]/MaestraLP3[[#This Row],[Peso Neto UMV (KG)]],0)</f>
        <v>1984</v>
      </c>
      <c r="AE237" s="39" t="s">
        <v>44</v>
      </c>
      <c r="AF237" s="39"/>
      <c r="AG237" s="39">
        <v>1</v>
      </c>
      <c r="AH237" s="109">
        <v>0</v>
      </c>
      <c r="AI237" s="66">
        <v>0.3</v>
      </c>
      <c r="AJ237" s="66">
        <v>0.3</v>
      </c>
      <c r="AK237" s="39" t="s">
        <v>53</v>
      </c>
      <c r="AL237" s="39" t="s">
        <v>53</v>
      </c>
    </row>
    <row r="238" spans="1:38" x14ac:dyDescent="0.35">
      <c r="A238" s="39" t="s">
        <v>137</v>
      </c>
      <c r="B238" s="39">
        <v>104544120</v>
      </c>
      <c r="C238" s="39" t="str">
        <f>+MaestraLP3[[#This Row],[CÓDIGO]]&amp;MaestraLP3[[#Headers],[-]]&amp;MaestraLP3[[#This Row],[UMV]]</f>
        <v>104544120-AJ</v>
      </c>
      <c r="D238" s="50" t="str">
        <f>+MaestraLP3[[#This Row],[CÓDIGO]]&amp;MaestraLP3[[#Headers],[FS00]]</f>
        <v>104544120FS00</v>
      </c>
      <c r="E238" s="39" t="s">
        <v>34</v>
      </c>
      <c r="F238" s="39" t="s">
        <v>35</v>
      </c>
      <c r="G238" s="39" t="s">
        <v>257</v>
      </c>
      <c r="H238" s="39" t="s">
        <v>1433</v>
      </c>
      <c r="I238" s="39" t="s">
        <v>3147</v>
      </c>
      <c r="J238" s="49" t="s">
        <v>270</v>
      </c>
      <c r="K238" s="50" t="s">
        <v>50</v>
      </c>
      <c r="L238" s="39" t="str">
        <f>VLOOKUP(MaestraLP3[[#This Row],[UMV]],VALIDACIONES!J:L,3,0)</f>
        <v>Saco</v>
      </c>
      <c r="M238" s="39" t="s">
        <v>51</v>
      </c>
      <c r="N238" s="39" t="s">
        <v>41</v>
      </c>
      <c r="O238" s="64">
        <v>6125</v>
      </c>
      <c r="P238" s="39" t="s">
        <v>4413</v>
      </c>
      <c r="Q238" s="65">
        <v>0</v>
      </c>
      <c r="R238" s="66">
        <f>+IFERROR((MaestraLP3[[#This Row],[COSTO ]]/MaestraLP3[[#This Row],[COSTO SEP]]-1),0)</f>
        <v>0</v>
      </c>
      <c r="S238" s="65" t="s">
        <v>143</v>
      </c>
      <c r="T238" s="65" t="s">
        <v>143</v>
      </c>
      <c r="U238" s="64">
        <f>+VLOOKUP(MaestraLP3[[#This Row],[FS00]],'[1]BD MES'!$C:$N,12,0)</f>
        <v>6125</v>
      </c>
      <c r="V238" s="64">
        <v>6125</v>
      </c>
      <c r="W238" s="66">
        <f>+(MaestraLP3[[#This Row],[COSTO ]]-MaestraLP3[[#This Row],[COSTO OCT AL 25-09]])/MaestraLP3[[#This Row],[COSTO OCT AL 25-09]]</f>
        <v>0</v>
      </c>
      <c r="X238" s="67" t="str">
        <f>++IF(P238="HASTA AGOTAR STOCK","HASTA AGOTAR STOCK",IF(MaestraLP3[[#This Row],[PRECIO]]=0,"NO PARA LP",IF(MaestraLP3[[#This Row],[PRECIO SEP]]=0,"INCORPORACIÓN",IF(Z238=0,"MANTIENE",IF(Z238&lt;0,"BAJA",IF(Z238&gt;0,"ALZA",""))))))</f>
        <v>NO PARA LP</v>
      </c>
      <c r="Y238" s="64">
        <v>0</v>
      </c>
      <c r="Z238" s="41" t="str">
        <f>IF(Y238=0,"INDICAR PRECIO VTA",Y238-MaestraLP3[[#This Row],[PRECIO SEP]])</f>
        <v>INDICAR PRECIO VTA</v>
      </c>
      <c r="AA238" s="66" t="str">
        <f t="shared" si="3"/>
        <v>-</v>
      </c>
      <c r="AB238" s="68">
        <f>IFERROR(MaestraLP3[[#This Row],[PRECIO]]*MaestraLP3[[#This Row],[%MG UMV]],0)</f>
        <v>0</v>
      </c>
      <c r="AC238" s="69">
        <v>5</v>
      </c>
      <c r="AD238" s="64">
        <f>+IFERROR(MaestraLP3[[#This Row],[MARGEN UNITARIO]]/MaestraLP3[[#This Row],[Peso Neto UMV (KG)]],0)</f>
        <v>0</v>
      </c>
      <c r="AE238" s="39" t="s">
        <v>44</v>
      </c>
      <c r="AF238" s="39"/>
      <c r="AG238" s="39">
        <v>1</v>
      </c>
      <c r="AH238" s="109">
        <v>0</v>
      </c>
      <c r="AI238" s="66">
        <v>0</v>
      </c>
      <c r="AJ238" s="66">
        <v>0</v>
      </c>
      <c r="AK238" s="39"/>
      <c r="AL238" s="39" t="s">
        <v>53</v>
      </c>
    </row>
    <row r="239" spans="1:38" x14ac:dyDescent="0.35">
      <c r="A239" s="39" t="s">
        <v>137</v>
      </c>
      <c r="B239" s="39">
        <v>104543560</v>
      </c>
      <c r="C239" s="39" t="str">
        <f>+MaestraLP3[[#This Row],[CÓDIGO]]&amp;MaestraLP3[[#Headers],[-]]&amp;MaestraLP3[[#This Row],[UMV]]</f>
        <v>104543560-AJ</v>
      </c>
      <c r="D239" s="50" t="str">
        <f>+MaestraLP3[[#This Row],[CÓDIGO]]&amp;MaestraLP3[[#Headers],[FS00]]</f>
        <v>104543560FS00</v>
      </c>
      <c r="E239" s="39" t="s">
        <v>34</v>
      </c>
      <c r="F239" s="39" t="s">
        <v>35</v>
      </c>
      <c r="G239" s="39" t="s">
        <v>257</v>
      </c>
      <c r="H239" s="39" t="s">
        <v>1433</v>
      </c>
      <c r="I239" s="39" t="s">
        <v>1436</v>
      </c>
      <c r="J239" s="49" t="s">
        <v>270</v>
      </c>
      <c r="K239" s="50" t="s">
        <v>270</v>
      </c>
      <c r="L239" s="39" t="str">
        <f>VLOOKUP(MaestraLP3[[#This Row],[UMV]],VALIDACIONES!J:L,3,0)</f>
        <v>Saco</v>
      </c>
      <c r="M239" s="39" t="s">
        <v>51</v>
      </c>
      <c r="N239" s="39" t="s">
        <v>78</v>
      </c>
      <c r="O239" s="64">
        <v>4220</v>
      </c>
      <c r="P239" s="39" t="s">
        <v>42</v>
      </c>
      <c r="Q239" s="64">
        <v>6900</v>
      </c>
      <c r="R239" s="66">
        <f>+IFERROR((MaestraLP3[[#This Row],[COSTO ]]/MaestraLP3[[#This Row],[COSTO SEP]]-1),0)</f>
        <v>0</v>
      </c>
      <c r="S239" s="65" t="s">
        <v>143</v>
      </c>
      <c r="T239" s="65" t="s">
        <v>143</v>
      </c>
      <c r="U239" s="64">
        <f>+VLOOKUP(MaestraLP3[[#This Row],[FS00]],'[1]BD MES'!$C:$N,12,0)</f>
        <v>4220</v>
      </c>
      <c r="V239" s="64">
        <v>4220</v>
      </c>
      <c r="W239" s="66">
        <f>+(MaestraLP3[[#This Row],[COSTO ]]-MaestraLP3[[#This Row],[COSTO OCT AL 25-09]])/MaestraLP3[[#This Row],[COSTO OCT AL 25-09]]</f>
        <v>0</v>
      </c>
      <c r="X239" s="67" t="str">
        <f>++IF(P239="HASTA AGOTAR STOCK","HASTA AGOTAR STOCK",IF(MaestraLP3[[#This Row],[PRECIO]]=0,"NO PARA LP",IF(MaestraLP3[[#This Row],[PRECIO SEP]]=0,"INCORPORACIÓN",IF(Z239=0,"MANTIENE",IF(Z239&lt;0,"BAJA",IF(Z239&gt;0,"ALZA",""))))))</f>
        <v>MANTIENE</v>
      </c>
      <c r="Y239" s="64">
        <v>6900</v>
      </c>
      <c r="Z239" s="41">
        <f>IF(Y239=0,"INDICAR PRECIO VTA",Y239-MaestraLP3[[#This Row],[PRECIO SEP]])</f>
        <v>0</v>
      </c>
      <c r="AA239" s="66">
        <f t="shared" si="3"/>
        <v>0.38840579710144929</v>
      </c>
      <c r="AB239" s="68">
        <f>IFERROR(MaestraLP3[[#This Row],[PRECIO]]*MaestraLP3[[#This Row],[%MG UMV]],0)</f>
        <v>2680</v>
      </c>
      <c r="AC239" s="69">
        <v>5</v>
      </c>
      <c r="AD239" s="64">
        <f>+IFERROR(MaestraLP3[[#This Row],[MARGEN UNITARIO]]/MaestraLP3[[#This Row],[Peso Neto UMV (KG)]],0)</f>
        <v>536</v>
      </c>
      <c r="AE239" s="39" t="s">
        <v>44</v>
      </c>
      <c r="AF239" s="39"/>
      <c r="AG239" s="39">
        <v>1</v>
      </c>
      <c r="AH239" s="109">
        <v>0</v>
      </c>
      <c r="AI239" s="66">
        <v>0.03</v>
      </c>
      <c r="AJ239" s="66">
        <v>6.9999999999999993E-2</v>
      </c>
      <c r="AK239" s="39" t="s">
        <v>53</v>
      </c>
      <c r="AL239" s="39" t="s">
        <v>53</v>
      </c>
    </row>
    <row r="240" spans="1:38" x14ac:dyDescent="0.35">
      <c r="A240" s="39" t="s">
        <v>137</v>
      </c>
      <c r="B240" s="39">
        <v>104544130</v>
      </c>
      <c r="C240" s="39" t="str">
        <f>+MaestraLP3[[#This Row],[CÓDIGO]]&amp;MaestraLP3[[#Headers],[-]]&amp;MaestraLP3[[#This Row],[UMV]]</f>
        <v>104544130-AJ</v>
      </c>
      <c r="D240" s="50" t="str">
        <f>+MaestraLP3[[#This Row],[CÓDIGO]]&amp;MaestraLP3[[#Headers],[FS00]]</f>
        <v>104544130FS00</v>
      </c>
      <c r="E240" s="39" t="s">
        <v>34</v>
      </c>
      <c r="F240" s="39" t="s">
        <v>35</v>
      </c>
      <c r="G240" s="39" t="s">
        <v>257</v>
      </c>
      <c r="H240" s="39" t="s">
        <v>1433</v>
      </c>
      <c r="I240" s="39" t="s">
        <v>1436</v>
      </c>
      <c r="J240" s="49" t="s">
        <v>270</v>
      </c>
      <c r="K240" s="50" t="s">
        <v>50</v>
      </c>
      <c r="L240" s="39" t="str">
        <f>VLOOKUP(MaestraLP3[[#This Row],[UMV]],VALIDACIONES!J:L,3,0)</f>
        <v>Saco</v>
      </c>
      <c r="M240" s="39" t="s">
        <v>51</v>
      </c>
      <c r="N240" s="39" t="s">
        <v>41</v>
      </c>
      <c r="O240" s="64">
        <v>6537</v>
      </c>
      <c r="P240" s="39" t="s">
        <v>4413</v>
      </c>
      <c r="Q240" s="65">
        <v>0</v>
      </c>
      <c r="R240" s="66">
        <f>+IFERROR((MaestraLP3[[#This Row],[COSTO ]]/MaestraLP3[[#This Row],[COSTO SEP]]-1),0)</f>
        <v>0</v>
      </c>
      <c r="S240" s="65" t="s">
        <v>143</v>
      </c>
      <c r="T240" s="65" t="s">
        <v>143</v>
      </c>
      <c r="U240" s="64">
        <f>+VLOOKUP(MaestraLP3[[#This Row],[FS00]],'[1]BD MES'!$C:$N,12,0)</f>
        <v>6537</v>
      </c>
      <c r="V240" s="64">
        <v>6537</v>
      </c>
      <c r="W240" s="66">
        <f>+(MaestraLP3[[#This Row],[COSTO ]]-MaestraLP3[[#This Row],[COSTO OCT AL 25-09]])/MaestraLP3[[#This Row],[COSTO OCT AL 25-09]]</f>
        <v>0</v>
      </c>
      <c r="X240" s="67" t="str">
        <f>++IF(P240="HASTA AGOTAR STOCK","HASTA AGOTAR STOCK",IF(MaestraLP3[[#This Row],[PRECIO]]=0,"NO PARA LP",IF(MaestraLP3[[#This Row],[PRECIO SEP]]=0,"INCORPORACIÓN",IF(Z240=0,"MANTIENE",IF(Z240&lt;0,"BAJA",IF(Z240&gt;0,"ALZA",""))))))</f>
        <v>NO PARA LP</v>
      </c>
      <c r="Y240" s="64">
        <v>0</v>
      </c>
      <c r="Z240" s="41" t="str">
        <f>IF(Y240=0,"INDICAR PRECIO VTA",Y240-MaestraLP3[[#This Row],[PRECIO SEP]])</f>
        <v>INDICAR PRECIO VTA</v>
      </c>
      <c r="AA240" s="66" t="str">
        <f t="shared" si="3"/>
        <v>-</v>
      </c>
      <c r="AB240" s="68">
        <f>IFERROR(MaestraLP3[[#This Row],[PRECIO]]*MaestraLP3[[#This Row],[%MG UMV]],0)</f>
        <v>0</v>
      </c>
      <c r="AC240" s="69">
        <v>5</v>
      </c>
      <c r="AD240" s="64">
        <f>+IFERROR(MaestraLP3[[#This Row],[MARGEN UNITARIO]]/MaestraLP3[[#This Row],[Peso Neto UMV (KG)]],0)</f>
        <v>0</v>
      </c>
      <c r="AE240" s="39" t="s">
        <v>44</v>
      </c>
      <c r="AF240" s="39"/>
      <c r="AG240" s="39">
        <v>1</v>
      </c>
      <c r="AH240" s="109">
        <v>0</v>
      </c>
      <c r="AI240" s="66">
        <v>0</v>
      </c>
      <c r="AJ240" s="66">
        <v>0</v>
      </c>
      <c r="AK240" s="39"/>
      <c r="AL240" s="39" t="s">
        <v>53</v>
      </c>
    </row>
    <row r="241" spans="1:38" x14ac:dyDescent="0.35">
      <c r="A241" s="39" t="s">
        <v>137</v>
      </c>
      <c r="B241" s="39">
        <v>104539530</v>
      </c>
      <c r="C241" s="39" t="str">
        <f>+MaestraLP3[[#This Row],[CÓDIGO]]&amp;MaestraLP3[[#Headers],[-]]&amp;MaestraLP3[[#This Row],[UMV]]</f>
        <v>104539530-C10</v>
      </c>
      <c r="D241" s="50" t="str">
        <f>+MaestraLP3[[#This Row],[CÓDIGO]]&amp;MaestraLP3[[#Headers],[FS00]]</f>
        <v>104539530FS00</v>
      </c>
      <c r="E241" s="39" t="s">
        <v>34</v>
      </c>
      <c r="F241" s="39" t="s">
        <v>35</v>
      </c>
      <c r="G241" s="39" t="s">
        <v>257</v>
      </c>
      <c r="H241" s="39" t="s">
        <v>265</v>
      </c>
      <c r="I241" s="39" t="s">
        <v>4328</v>
      </c>
      <c r="J241" s="49" t="s">
        <v>65</v>
      </c>
      <c r="K241" s="50" t="s">
        <v>50</v>
      </c>
      <c r="L241" s="39" t="str">
        <f>VLOOKUP(MaestraLP3[[#This Row],[UMV]],VALIDACIONES!J:L,3,0)</f>
        <v>Caja 10 Unidades</v>
      </c>
      <c r="M241" s="39" t="s">
        <v>51</v>
      </c>
      <c r="N241" s="39" t="s">
        <v>78</v>
      </c>
      <c r="O241" s="64">
        <v>9240</v>
      </c>
      <c r="P241" s="39" t="s">
        <v>4413</v>
      </c>
      <c r="Q241" s="65">
        <v>0</v>
      </c>
      <c r="R241" s="66">
        <f>+IFERROR((MaestraLP3[[#This Row],[COSTO ]]/MaestraLP3[[#This Row],[COSTO SEP]]-1),0)</f>
        <v>0</v>
      </c>
      <c r="S241" s="65" t="s">
        <v>143</v>
      </c>
      <c r="T241" s="65" t="s">
        <v>143</v>
      </c>
      <c r="U241" s="64">
        <f>+VLOOKUP(MaestraLP3[[#This Row],[FS00]],'[1]BD MES'!$C:$N,12,0)</f>
        <v>9240</v>
      </c>
      <c r="V241" s="64">
        <v>9240</v>
      </c>
      <c r="W241" s="66">
        <f>+(MaestraLP3[[#This Row],[COSTO ]]-MaestraLP3[[#This Row],[COSTO OCT AL 25-09]])/MaestraLP3[[#This Row],[COSTO OCT AL 25-09]]</f>
        <v>0</v>
      </c>
      <c r="X241" s="67" t="str">
        <f>++IF(P241="HASTA AGOTAR STOCK","HASTA AGOTAR STOCK",IF(MaestraLP3[[#This Row],[PRECIO]]=0,"NO PARA LP",IF(MaestraLP3[[#This Row],[PRECIO SEP]]=0,"INCORPORACIÓN",IF(Z241=0,"MANTIENE",IF(Z241&lt;0,"BAJA",IF(Z241&gt;0,"ALZA",""))))))</f>
        <v>NO PARA LP</v>
      </c>
      <c r="Y241" s="64">
        <v>0</v>
      </c>
      <c r="Z241" s="41" t="str">
        <f>IF(Y241=0,"INDICAR PRECIO VTA",Y241-MaestraLP3[[#This Row],[PRECIO SEP]])</f>
        <v>INDICAR PRECIO VTA</v>
      </c>
      <c r="AA241" s="66" t="str">
        <f t="shared" si="3"/>
        <v>-</v>
      </c>
      <c r="AB241" s="68">
        <f>IFERROR(MaestraLP3[[#This Row],[PRECIO]]*MaestraLP3[[#This Row],[%MG UMV]],0)</f>
        <v>0</v>
      </c>
      <c r="AC241" s="69">
        <v>10</v>
      </c>
      <c r="AD241" s="64">
        <f>+IFERROR(MaestraLP3[[#This Row],[MARGEN UNITARIO]]/MaestraLP3[[#This Row],[Peso Neto UMV (KG)]],0)</f>
        <v>0</v>
      </c>
      <c r="AE241" s="39" t="s">
        <v>44</v>
      </c>
      <c r="AF241" s="39"/>
      <c r="AG241" s="39">
        <v>1</v>
      </c>
      <c r="AH241" s="109">
        <v>0</v>
      </c>
      <c r="AI241" s="66">
        <v>0</v>
      </c>
      <c r="AJ241" s="66">
        <v>0</v>
      </c>
      <c r="AK241" s="39"/>
      <c r="AL241" s="39" t="s">
        <v>53</v>
      </c>
    </row>
    <row r="242" spans="1:38" x14ac:dyDescent="0.35">
      <c r="A242" s="39" t="s">
        <v>137</v>
      </c>
      <c r="B242" s="39">
        <v>104538890</v>
      </c>
      <c r="C242" s="39" t="str">
        <f>+MaestraLP3[[#This Row],[CÓDIGO]]&amp;MaestraLP3[[#Headers],[-]]&amp;MaestraLP3[[#This Row],[UMV]]</f>
        <v>104538890-AJ</v>
      </c>
      <c r="D242" s="50" t="str">
        <f>+MaestraLP3[[#This Row],[CÓDIGO]]&amp;MaestraLP3[[#Headers],[FS00]]</f>
        <v>104538890FS00</v>
      </c>
      <c r="E242" s="39" t="s">
        <v>34</v>
      </c>
      <c r="F242" s="39" t="s">
        <v>35</v>
      </c>
      <c r="G242" s="39" t="s">
        <v>257</v>
      </c>
      <c r="H242" s="39" t="s">
        <v>265</v>
      </c>
      <c r="I242" s="39" t="s">
        <v>1484</v>
      </c>
      <c r="J242" s="49" t="s">
        <v>270</v>
      </c>
      <c r="K242" s="50" t="s">
        <v>270</v>
      </c>
      <c r="L242" s="39" t="str">
        <f>VLOOKUP(MaestraLP3[[#This Row],[UMV]],VALIDACIONES!J:L,3,0)</f>
        <v>Saco</v>
      </c>
      <c r="M242" s="39" t="s">
        <v>51</v>
      </c>
      <c r="N242" s="39" t="s">
        <v>41</v>
      </c>
      <c r="O242" s="64">
        <v>156934</v>
      </c>
      <c r="P242" s="39" t="s">
        <v>42</v>
      </c>
      <c r="Q242" s="64">
        <v>215000</v>
      </c>
      <c r="R242" s="66">
        <f>+IFERROR((MaestraLP3[[#This Row],[COSTO ]]/MaestraLP3[[#This Row],[COSTO SEP]]-1),0)</f>
        <v>0.36746020620133302</v>
      </c>
      <c r="S242" s="65" t="s">
        <v>143</v>
      </c>
      <c r="T242" s="65" t="s">
        <v>143</v>
      </c>
      <c r="U242" s="64">
        <f>+VLOOKUP(MaestraLP3[[#This Row],[FS00]],'[1]BD MES'!$C:$N,12,0)</f>
        <v>214601</v>
      </c>
      <c r="V242" s="64">
        <v>214601</v>
      </c>
      <c r="W242" s="66">
        <f>+(MaestraLP3[[#This Row],[COSTO ]]-MaestraLP3[[#This Row],[COSTO OCT AL 25-09]])/MaestraLP3[[#This Row],[COSTO OCT AL 25-09]]</f>
        <v>0</v>
      </c>
      <c r="X242" s="67" t="str">
        <f>++IF(P242="HASTA AGOTAR STOCK","HASTA AGOTAR STOCK",IF(MaestraLP3[[#This Row],[PRECIO]]=0,"NO PARA LP",IF(MaestraLP3[[#This Row],[PRECIO SEP]]=0,"INCORPORACIÓN",IF(Z242=0,"MANTIENE",IF(Z242&lt;0,"BAJA",IF(Z242&gt;0,"ALZA",""))))))</f>
        <v>ALZA</v>
      </c>
      <c r="Y242" s="64">
        <v>225000</v>
      </c>
      <c r="Z242" s="41">
        <f>IF(Y242=0,"INDICAR PRECIO VTA",Y242-MaestraLP3[[#This Row],[PRECIO SEP]])</f>
        <v>10000</v>
      </c>
      <c r="AA242" s="66">
        <f t="shared" si="3"/>
        <v>4.6217777777777781E-2</v>
      </c>
      <c r="AB242" s="68">
        <f>IFERROR(MaestraLP3[[#This Row],[PRECIO]]*MaestraLP3[[#This Row],[%MG UMV]],0)</f>
        <v>10399</v>
      </c>
      <c r="AC242" s="69">
        <v>25</v>
      </c>
      <c r="AD242" s="64">
        <f>+IFERROR(MaestraLP3[[#This Row],[MARGEN UNITARIO]]/MaestraLP3[[#This Row],[Peso Neto UMV (KG)]],0)</f>
        <v>415.96</v>
      </c>
      <c r="AE242" s="39" t="s">
        <v>53</v>
      </c>
      <c r="AF242" s="39"/>
      <c r="AG242" s="39">
        <v>1</v>
      </c>
      <c r="AH242" s="109">
        <v>0</v>
      </c>
      <c r="AI242" s="66">
        <v>4.9999999999999996E-2</v>
      </c>
      <c r="AJ242" s="66">
        <v>6.9999999999999993E-2</v>
      </c>
      <c r="AK242" s="39" t="s">
        <v>53</v>
      </c>
      <c r="AL242" s="39" t="s">
        <v>53</v>
      </c>
    </row>
    <row r="243" spans="1:38" x14ac:dyDescent="0.35">
      <c r="A243" s="39" t="s">
        <v>137</v>
      </c>
      <c r="B243" s="39">
        <v>104544950</v>
      </c>
      <c r="C243" s="39" t="str">
        <f>+MaestraLP3[[#This Row],[CÓDIGO]]&amp;MaestraLP3[[#Headers],[-]]&amp;MaestraLP3[[#This Row],[UMV]]</f>
        <v>104544950-UN</v>
      </c>
      <c r="D243" s="50" t="str">
        <f>+MaestraLP3[[#This Row],[CÓDIGO]]&amp;MaestraLP3[[#Headers],[FS00]]</f>
        <v>104544950FS00</v>
      </c>
      <c r="E243" s="39" t="s">
        <v>34</v>
      </c>
      <c r="F243" s="39" t="s">
        <v>35</v>
      </c>
      <c r="G243" s="39" t="s">
        <v>257</v>
      </c>
      <c r="H243" s="39" t="s">
        <v>271</v>
      </c>
      <c r="I243" s="39" t="s">
        <v>1521</v>
      </c>
      <c r="J243" s="49" t="s">
        <v>50</v>
      </c>
      <c r="K243" s="50" t="s">
        <v>50</v>
      </c>
      <c r="L243" s="39" t="str">
        <f>VLOOKUP(MaestraLP3[[#This Row],[UMV]],VALIDACIONES!J:L,3,0)</f>
        <v>Unidad</v>
      </c>
      <c r="M243" s="39" t="s">
        <v>51</v>
      </c>
      <c r="N243" s="39" t="s">
        <v>41</v>
      </c>
      <c r="O243" s="64">
        <v>69408</v>
      </c>
      <c r="P243" s="39" t="s">
        <v>42</v>
      </c>
      <c r="Q243" s="64">
        <v>137500</v>
      </c>
      <c r="R243" s="66">
        <f>+IFERROR((MaestraLP3[[#This Row],[COSTO ]]/MaestraLP3[[#This Row],[COSTO SEP]]-1),0)</f>
        <v>0</v>
      </c>
      <c r="S243" s="65" t="s">
        <v>493</v>
      </c>
      <c r="T243" s="65" t="s">
        <v>143</v>
      </c>
      <c r="U243" s="64">
        <f>+VLOOKUP(MaestraLP3[[#This Row],[FS00]],'[1]BD MES'!$C:$N,12,0)</f>
        <v>69408</v>
      </c>
      <c r="V243" s="64">
        <v>69408</v>
      </c>
      <c r="W243" s="66">
        <f>+(MaestraLP3[[#This Row],[COSTO ]]-MaestraLP3[[#This Row],[COSTO OCT AL 25-09]])/MaestraLP3[[#This Row],[COSTO OCT AL 25-09]]</f>
        <v>0</v>
      </c>
      <c r="X243" s="67" t="str">
        <f>++IF(P243="HASTA AGOTAR STOCK","HASTA AGOTAR STOCK",IF(MaestraLP3[[#This Row],[PRECIO]]=0,"NO PARA LP",IF(MaestraLP3[[#This Row],[PRECIO SEP]]=0,"INCORPORACIÓN",IF(Z243=0,"MANTIENE",IF(Z243&lt;0,"BAJA",IF(Z243&gt;0,"ALZA",""))))))</f>
        <v>MANTIENE</v>
      </c>
      <c r="Y243" s="64">
        <v>137500</v>
      </c>
      <c r="Z243" s="41">
        <f>IF(Y243=0,"INDICAR PRECIO VTA",Y243-MaestraLP3[[#This Row],[PRECIO SEP]])</f>
        <v>0</v>
      </c>
      <c r="AA243" s="66">
        <f t="shared" si="3"/>
        <v>0.49521454545454546</v>
      </c>
      <c r="AB243" s="68">
        <f>IFERROR(MaestraLP3[[#This Row],[PRECIO]]*MaestraLP3[[#This Row],[%MG UMV]],0)</f>
        <v>68092</v>
      </c>
      <c r="AC243" s="69">
        <v>12.5</v>
      </c>
      <c r="AD243" s="64">
        <f>+IFERROR(MaestraLP3[[#This Row],[MARGEN UNITARIO]]/MaestraLP3[[#This Row],[Peso Neto UMV (KG)]],0)</f>
        <v>5447.36</v>
      </c>
      <c r="AE243" s="39" t="s">
        <v>53</v>
      </c>
      <c r="AF243" s="39"/>
      <c r="AG243" s="39">
        <v>1</v>
      </c>
      <c r="AH243" s="109">
        <v>0</v>
      </c>
      <c r="AI243" s="66">
        <v>4.9999999999999996E-2</v>
      </c>
      <c r="AJ243" s="66">
        <v>4.9999999999999996E-2</v>
      </c>
      <c r="AK243" s="39" t="s">
        <v>53</v>
      </c>
      <c r="AL243" s="39" t="s">
        <v>53</v>
      </c>
    </row>
    <row r="244" spans="1:38" x14ac:dyDescent="0.35">
      <c r="A244" s="39" t="s">
        <v>137</v>
      </c>
      <c r="B244" s="39">
        <v>104544960</v>
      </c>
      <c r="C244" s="39" t="str">
        <f>+MaestraLP3[[#This Row],[CÓDIGO]]&amp;MaestraLP3[[#Headers],[-]]&amp;MaestraLP3[[#This Row],[UMV]]</f>
        <v>104544960-UN</v>
      </c>
      <c r="D244" s="50" t="str">
        <f>+MaestraLP3[[#This Row],[CÓDIGO]]&amp;MaestraLP3[[#Headers],[FS00]]</f>
        <v>104544960FS00</v>
      </c>
      <c r="E244" s="39" t="s">
        <v>34</v>
      </c>
      <c r="F244" s="39" t="s">
        <v>35</v>
      </c>
      <c r="G244" s="39" t="s">
        <v>257</v>
      </c>
      <c r="H244" s="39" t="s">
        <v>271</v>
      </c>
      <c r="I244" s="39" t="s">
        <v>1528</v>
      </c>
      <c r="J244" s="49" t="s">
        <v>50</v>
      </c>
      <c r="K244" s="50" t="s">
        <v>50</v>
      </c>
      <c r="L244" s="39" t="str">
        <f>VLOOKUP(MaestraLP3[[#This Row],[UMV]],VALIDACIONES!J:L,3,0)</f>
        <v>Unidad</v>
      </c>
      <c r="M244" s="39" t="s">
        <v>51</v>
      </c>
      <c r="N244" s="39" t="s">
        <v>41</v>
      </c>
      <c r="O244" s="64">
        <v>32009</v>
      </c>
      <c r="P244" s="39" t="s">
        <v>42</v>
      </c>
      <c r="Q244" s="64">
        <v>60000</v>
      </c>
      <c r="R244" s="66">
        <f>+IFERROR((MaestraLP3[[#This Row],[COSTO ]]/MaestraLP3[[#This Row],[COSTO SEP]]-1),0)</f>
        <v>0</v>
      </c>
      <c r="S244" s="65" t="s">
        <v>493</v>
      </c>
      <c r="T244" s="65" t="s">
        <v>143</v>
      </c>
      <c r="U244" s="64">
        <f>+VLOOKUP(MaestraLP3[[#This Row],[FS00]],'[1]BD MES'!$C:$N,12,0)</f>
        <v>32009</v>
      </c>
      <c r="V244" s="64">
        <v>32009</v>
      </c>
      <c r="W244" s="66">
        <f>+(MaestraLP3[[#This Row],[COSTO ]]-MaestraLP3[[#This Row],[COSTO OCT AL 25-09]])/MaestraLP3[[#This Row],[COSTO OCT AL 25-09]]</f>
        <v>0</v>
      </c>
      <c r="X244" s="67" t="str">
        <f>++IF(P244="HASTA AGOTAR STOCK","HASTA AGOTAR STOCK",IF(MaestraLP3[[#This Row],[PRECIO]]=0,"NO PARA LP",IF(MaestraLP3[[#This Row],[PRECIO SEP]]=0,"INCORPORACIÓN",IF(Z244=0,"MANTIENE",IF(Z244&lt;0,"BAJA",IF(Z244&gt;0,"ALZA",""))))))</f>
        <v>MANTIENE</v>
      </c>
      <c r="Y244" s="64">
        <v>60000</v>
      </c>
      <c r="Z244" s="41">
        <f>IF(Y244=0,"INDICAR PRECIO VTA",Y244-MaestraLP3[[#This Row],[PRECIO SEP]])</f>
        <v>0</v>
      </c>
      <c r="AA244" s="66">
        <f t="shared" si="3"/>
        <v>0.46651666666666669</v>
      </c>
      <c r="AB244" s="68">
        <f>IFERROR(MaestraLP3[[#This Row],[PRECIO]]*MaestraLP3[[#This Row],[%MG UMV]],0)</f>
        <v>27991</v>
      </c>
      <c r="AC244" s="69">
        <v>5</v>
      </c>
      <c r="AD244" s="64">
        <f>+IFERROR(MaestraLP3[[#This Row],[MARGEN UNITARIO]]/MaestraLP3[[#This Row],[Peso Neto UMV (KG)]],0)</f>
        <v>5598.2</v>
      </c>
      <c r="AE244" s="39" t="s">
        <v>53</v>
      </c>
      <c r="AF244" s="39"/>
      <c r="AG244" s="39">
        <v>1</v>
      </c>
      <c r="AH244" s="109">
        <v>0</v>
      </c>
      <c r="AI244" s="66">
        <v>4.9999999999999996E-2</v>
      </c>
      <c r="AJ244" s="66">
        <v>4.9999999999999996E-2</v>
      </c>
      <c r="AK244" s="39" t="s">
        <v>53</v>
      </c>
      <c r="AL244" s="39" t="s">
        <v>53</v>
      </c>
    </row>
    <row r="245" spans="1:38" x14ac:dyDescent="0.35">
      <c r="A245" s="39" t="s">
        <v>137</v>
      </c>
      <c r="B245" s="39">
        <v>102500008</v>
      </c>
      <c r="C245" s="39" t="str">
        <f>+MaestraLP3[[#This Row],[CÓDIGO]]&amp;MaestraLP3[[#Headers],[-]]&amp;MaestraLP3[[#This Row],[UMV]]</f>
        <v>102500008-C06</v>
      </c>
      <c r="D245" s="50" t="str">
        <f>+MaestraLP3[[#This Row],[CÓDIGO]]&amp;MaestraLP3[[#Headers],[FS00]]</f>
        <v>102500008FS00</v>
      </c>
      <c r="E245" s="39" t="s">
        <v>34</v>
      </c>
      <c r="F245" s="39" t="s">
        <v>97</v>
      </c>
      <c r="G245" s="39" t="s">
        <v>273</v>
      </c>
      <c r="H245" s="39" t="s">
        <v>1602</v>
      </c>
      <c r="I245" s="39" t="s">
        <v>1609</v>
      </c>
      <c r="J245" s="49" t="s">
        <v>57</v>
      </c>
      <c r="K245" s="50" t="s">
        <v>50</v>
      </c>
      <c r="L245" s="39" t="str">
        <f>VLOOKUP(MaestraLP3[[#This Row],[UMV]],VALIDACIONES!J:L,3,0)</f>
        <v>Caja 6 Unidades</v>
      </c>
      <c r="M245" s="39" t="s">
        <v>51</v>
      </c>
      <c r="N245" s="39" t="s">
        <v>78</v>
      </c>
      <c r="O245" s="64">
        <v>9911.4851500000004</v>
      </c>
      <c r="P245" s="39" t="s">
        <v>102</v>
      </c>
      <c r="Q245" s="64">
        <v>17000</v>
      </c>
      <c r="R245" s="66">
        <f>+IFERROR((MaestraLP3[[#This Row],[COSTO ]]/MaestraLP3[[#This Row],[COSTO SEP]]-1),0)</f>
        <v>-1.1059896508058831E-4</v>
      </c>
      <c r="S245" s="65" t="s">
        <v>143</v>
      </c>
      <c r="T245" s="65" t="s">
        <v>143</v>
      </c>
      <c r="U245" s="64">
        <f>+VLOOKUP(MaestraLP3[[#This Row],[FS00]],'[1]BD MES'!$C:$N,12,0)</f>
        <v>8742</v>
      </c>
      <c r="V245" s="64">
        <v>9910.3889499999987</v>
      </c>
      <c r="W245" s="66">
        <f>+(MaestraLP3[[#This Row],[COSTO ]]-MaestraLP3[[#This Row],[COSTO OCT AL 25-09]])/MaestraLP3[[#This Row],[COSTO OCT AL 25-09]]</f>
        <v>0.1336523621596887</v>
      </c>
      <c r="X245" s="67" t="str">
        <f>++IF(P245="HASTA AGOTAR STOCK","HASTA AGOTAR STOCK",IF(MaestraLP3[[#This Row],[PRECIO]]=0,"NO PARA LP",IF(MaestraLP3[[#This Row],[PRECIO SEP]]=0,"INCORPORACIÓN",IF(Z245=0,"MANTIENE",IF(Z245&lt;0,"BAJA",IF(Z245&gt;0,"ALZA",""))))))</f>
        <v>MANTIENE</v>
      </c>
      <c r="Y245" s="64">
        <v>17000</v>
      </c>
      <c r="Z245" s="41">
        <f>IF(Y245=0,"INDICAR PRECIO VTA",Y245-MaestraLP3[[#This Row],[PRECIO SEP]])</f>
        <v>0</v>
      </c>
      <c r="AA245" s="66">
        <f t="shared" si="3"/>
        <v>0.41703594411764716</v>
      </c>
      <c r="AB245" s="68">
        <f>IFERROR(MaestraLP3[[#This Row],[PRECIO]]*MaestraLP3[[#This Row],[%MG UMV]],0)</f>
        <v>7089.6110500000013</v>
      </c>
      <c r="AC245" s="69">
        <v>2.4</v>
      </c>
      <c r="AD245" s="64">
        <f>+IFERROR(MaestraLP3[[#This Row],[MARGEN UNITARIO]]/MaestraLP3[[#This Row],[Peso Neto UMV (KG)]],0)</f>
        <v>2954.0046041666674</v>
      </c>
      <c r="AE245" s="39" t="s">
        <v>53</v>
      </c>
      <c r="AF245" s="39"/>
      <c r="AG245" s="39">
        <v>1</v>
      </c>
      <c r="AH245" s="109">
        <v>0</v>
      </c>
      <c r="AI245" s="66">
        <v>0.1</v>
      </c>
      <c r="AJ245" s="66">
        <v>0.15</v>
      </c>
      <c r="AK245" s="39"/>
      <c r="AL245" s="39" t="s">
        <v>53</v>
      </c>
    </row>
    <row r="246" spans="1:38" x14ac:dyDescent="0.35">
      <c r="A246" s="39" t="s">
        <v>137</v>
      </c>
      <c r="B246" s="39">
        <v>104544070</v>
      </c>
      <c r="C246" s="39" t="str">
        <f>+MaestraLP3[[#This Row],[CÓDIGO]]&amp;MaestraLP3[[#Headers],[-]]&amp;MaestraLP3[[#This Row],[UMV]]</f>
        <v>104544070-C16</v>
      </c>
      <c r="D246" s="50" t="str">
        <f>+MaestraLP3[[#This Row],[CÓDIGO]]&amp;MaestraLP3[[#Headers],[FS00]]</f>
        <v>104544070FS00</v>
      </c>
      <c r="E246" s="39" t="s">
        <v>34</v>
      </c>
      <c r="F246" s="39" t="s">
        <v>97</v>
      </c>
      <c r="G246" s="39" t="s">
        <v>273</v>
      </c>
      <c r="H246" s="39" t="s">
        <v>1529</v>
      </c>
      <c r="I246" s="39" t="s">
        <v>4358</v>
      </c>
      <c r="J246" s="49" t="s">
        <v>278</v>
      </c>
      <c r="K246" s="50" t="s">
        <v>50</v>
      </c>
      <c r="L246" s="39" t="str">
        <f>VLOOKUP(MaestraLP3[[#This Row],[UMV]],VALIDACIONES!J:L,3,0)</f>
        <v>Caja 16 Unidades</v>
      </c>
      <c r="M246" s="39" t="s">
        <v>51</v>
      </c>
      <c r="N246" s="39" t="s">
        <v>78</v>
      </c>
      <c r="O246" s="64">
        <v>22417</v>
      </c>
      <c r="P246" s="39" t="s">
        <v>42</v>
      </c>
      <c r="Q246" s="65">
        <v>24000</v>
      </c>
      <c r="R246" s="66">
        <f>+IFERROR((MaestraLP3[[#This Row],[COSTO ]]/MaestraLP3[[#This Row],[COSTO SEP]]-1),0)</f>
        <v>-4.4609002096573924E-5</v>
      </c>
      <c r="S246" s="65" t="s">
        <v>143</v>
      </c>
      <c r="T246" s="65" t="s">
        <v>143</v>
      </c>
      <c r="U246" s="64">
        <f>+VLOOKUP(MaestraLP3[[#This Row],[FS00]],'[1]BD MES'!$C:$N,12,0)</f>
        <v>22416</v>
      </c>
      <c r="V246" s="64">
        <v>22416</v>
      </c>
      <c r="W246" s="66">
        <f>+(MaestraLP3[[#This Row],[COSTO ]]-MaestraLP3[[#This Row],[COSTO OCT AL 25-09]])/MaestraLP3[[#This Row],[COSTO OCT AL 25-09]]</f>
        <v>0</v>
      </c>
      <c r="X246" s="67" t="str">
        <f>++IF(P246="HASTA AGOTAR STOCK","HASTA AGOTAR STOCK",IF(MaestraLP3[[#This Row],[PRECIO]]=0,"NO PARA LP",IF(MaestraLP3[[#This Row],[PRECIO SEP]]=0,"INCORPORACIÓN",IF(Z246=0,"MANTIENE",IF(Z246&lt;0,"BAJA",IF(Z246&gt;0,"ALZA",""))))))</f>
        <v>MANTIENE</v>
      </c>
      <c r="Y246" s="64">
        <v>24000</v>
      </c>
      <c r="Z246" s="41">
        <f>IF(Y246=0,"INDICAR PRECIO VTA",Y246-MaestraLP3[[#This Row],[PRECIO SEP]])</f>
        <v>0</v>
      </c>
      <c r="AA246" s="66">
        <f t="shared" si="3"/>
        <v>6.6000000000000003E-2</v>
      </c>
      <c r="AB246" s="68">
        <f>IFERROR(MaestraLP3[[#This Row],[PRECIO]]*MaestraLP3[[#This Row],[%MG UMV]],0)</f>
        <v>1584</v>
      </c>
      <c r="AC246" s="69">
        <v>6.3520000000000003</v>
      </c>
      <c r="AD246" s="64">
        <f>+IFERROR(MaestraLP3[[#This Row],[MARGEN UNITARIO]]/MaestraLP3[[#This Row],[Peso Neto UMV (KG)]],0)</f>
        <v>249.37027707808562</v>
      </c>
      <c r="AE246" s="39" t="s">
        <v>44</v>
      </c>
      <c r="AF246" s="39"/>
      <c r="AG246" s="39">
        <v>1</v>
      </c>
      <c r="AH246" s="109">
        <v>0</v>
      </c>
      <c r="AI246" s="66">
        <v>0.2</v>
      </c>
      <c r="AJ246" s="66">
        <v>0.2</v>
      </c>
      <c r="AK246" s="39"/>
      <c r="AL246" s="39" t="s">
        <v>53</v>
      </c>
    </row>
    <row r="247" spans="1:38" x14ac:dyDescent="0.35">
      <c r="A247" s="39" t="s">
        <v>137</v>
      </c>
      <c r="B247" s="39">
        <v>104544080</v>
      </c>
      <c r="C247" s="39" t="str">
        <f>+MaestraLP3[[#This Row],[CÓDIGO]]&amp;MaestraLP3[[#Headers],[-]]&amp;MaestraLP3[[#This Row],[UMV]]</f>
        <v>104544080-C12</v>
      </c>
      <c r="D247" s="50" t="str">
        <f>+MaestraLP3[[#This Row],[CÓDIGO]]&amp;MaestraLP3[[#Headers],[FS00]]</f>
        <v>104544080FS00</v>
      </c>
      <c r="E247" s="39" t="s">
        <v>34</v>
      </c>
      <c r="F247" s="39" t="s">
        <v>97</v>
      </c>
      <c r="G247" s="39" t="s">
        <v>273</v>
      </c>
      <c r="H247" s="39" t="s">
        <v>274</v>
      </c>
      <c r="I247" s="39" t="s">
        <v>275</v>
      </c>
      <c r="J247" s="49" t="s">
        <v>49</v>
      </c>
      <c r="K247" s="50" t="s">
        <v>50</v>
      </c>
      <c r="L247" s="39" t="str">
        <f>VLOOKUP(MaestraLP3[[#This Row],[UMV]],VALIDACIONES!J:L,3,0)</f>
        <v>Caja 12 Unidades</v>
      </c>
      <c r="M247" s="39" t="s">
        <v>51</v>
      </c>
      <c r="N247" s="39" t="s">
        <v>78</v>
      </c>
      <c r="O247" s="64">
        <v>20352</v>
      </c>
      <c r="P247" s="39" t="s">
        <v>42</v>
      </c>
      <c r="Q247" s="64">
        <v>22000</v>
      </c>
      <c r="R247" s="66">
        <f>+IFERROR((MaestraLP3[[#This Row],[COSTO ]]/MaestraLP3[[#This Row],[COSTO SEP]]-1),0)</f>
        <v>0</v>
      </c>
      <c r="S247" s="65" t="s">
        <v>143</v>
      </c>
      <c r="T247" s="65" t="s">
        <v>143</v>
      </c>
      <c r="U247" s="64">
        <f>+VLOOKUP(MaestraLP3[[#This Row],[FS00]],'[1]BD MES'!$C:$N,12,0)</f>
        <v>20352</v>
      </c>
      <c r="V247" s="64">
        <v>20352</v>
      </c>
      <c r="W247" s="66">
        <f>+(MaestraLP3[[#This Row],[COSTO ]]-MaestraLP3[[#This Row],[COSTO OCT AL 25-09]])/MaestraLP3[[#This Row],[COSTO OCT AL 25-09]]</f>
        <v>0</v>
      </c>
      <c r="X247" s="67" t="str">
        <f>++IF(P247="HASTA AGOTAR STOCK","HASTA AGOTAR STOCK",IF(MaestraLP3[[#This Row],[PRECIO]]=0,"NO PARA LP",IF(MaestraLP3[[#This Row],[PRECIO SEP]]=0,"INCORPORACIÓN",IF(Z247=0,"MANTIENE",IF(Z247&lt;0,"BAJA",IF(Z247&gt;0,"ALZA",""))))))</f>
        <v>MANTIENE</v>
      </c>
      <c r="Y247" s="64">
        <v>22000</v>
      </c>
      <c r="Z247" s="41">
        <f>IF(Y247=0,"INDICAR PRECIO VTA",Y247-MaestraLP3[[#This Row],[PRECIO SEP]])</f>
        <v>0</v>
      </c>
      <c r="AA247" s="66">
        <f t="shared" si="3"/>
        <v>7.4909090909090911E-2</v>
      </c>
      <c r="AB247" s="68">
        <f>IFERROR(MaestraLP3[[#This Row],[PRECIO]]*MaestraLP3[[#This Row],[%MG UMV]],0)</f>
        <v>1648</v>
      </c>
      <c r="AC247" s="69">
        <v>4.7519999999999998</v>
      </c>
      <c r="AD247" s="64">
        <f>+IFERROR(MaestraLP3[[#This Row],[MARGEN UNITARIO]]/MaestraLP3[[#This Row],[Peso Neto UMV (KG)]],0)</f>
        <v>346.80134680134682</v>
      </c>
      <c r="AE247" s="39" t="s">
        <v>53</v>
      </c>
      <c r="AF247" s="39"/>
      <c r="AG247" s="39">
        <v>1</v>
      </c>
      <c r="AH247" s="109">
        <v>0</v>
      </c>
      <c r="AI247" s="66">
        <v>0.4</v>
      </c>
      <c r="AJ247" s="66">
        <v>0.4</v>
      </c>
      <c r="AK247" s="39"/>
      <c r="AL247" s="39" t="s">
        <v>53</v>
      </c>
    </row>
    <row r="248" spans="1:38" x14ac:dyDescent="0.35">
      <c r="A248" s="39" t="s">
        <v>137</v>
      </c>
      <c r="B248" s="39">
        <v>201200250</v>
      </c>
      <c r="C248" s="39" t="str">
        <f>+MaestraLP3[[#This Row],[CÓDIGO]]&amp;MaestraLP3[[#Headers],[-]]&amp;MaestraLP3[[#This Row],[UMV]]</f>
        <v>201200250-C06</v>
      </c>
      <c r="D248" s="50" t="str">
        <f>+MaestraLP3[[#This Row],[CÓDIGO]]&amp;MaestraLP3[[#Headers],[FS00]]</f>
        <v>201200250FS00</v>
      </c>
      <c r="E248" s="39" t="s">
        <v>34</v>
      </c>
      <c r="F248" s="39" t="s">
        <v>97</v>
      </c>
      <c r="G248" s="39" t="s">
        <v>273</v>
      </c>
      <c r="H248" s="39" t="s">
        <v>1529</v>
      </c>
      <c r="I248" s="39" t="s">
        <v>1532</v>
      </c>
      <c r="J248" s="49" t="s">
        <v>57</v>
      </c>
      <c r="K248" s="50" t="s">
        <v>50</v>
      </c>
      <c r="L248" s="39" t="str">
        <f>VLOOKUP(MaestraLP3[[#This Row],[UMV]],VALIDACIONES!J:L,3,0)</f>
        <v>Caja 6 Unidades</v>
      </c>
      <c r="M248" s="39" t="s">
        <v>51</v>
      </c>
      <c r="N248" s="39" t="s">
        <v>78</v>
      </c>
      <c r="O248" s="64">
        <v>11584.98</v>
      </c>
      <c r="P248" s="39" t="s">
        <v>42</v>
      </c>
      <c r="Q248" s="64">
        <v>21900</v>
      </c>
      <c r="R248" s="66">
        <f>+IFERROR((MaestraLP3[[#This Row],[COSTO ]]/MaestraLP3[[#This Row],[COSTO SEP]]-1),0)</f>
        <v>0</v>
      </c>
      <c r="S248" s="65" t="s">
        <v>52</v>
      </c>
      <c r="T248" s="65" t="s">
        <v>143</v>
      </c>
      <c r="U248" s="64">
        <f>+VLOOKUP(MaestraLP3[[#This Row],[FS00]],'[1]BD MES'!$C:$N,12,0)</f>
        <v>11584.98</v>
      </c>
      <c r="V248" s="64">
        <v>11584.98</v>
      </c>
      <c r="W248" s="66">
        <f>+(MaestraLP3[[#This Row],[COSTO ]]-MaestraLP3[[#This Row],[COSTO OCT AL 25-09]])/MaestraLP3[[#This Row],[COSTO OCT AL 25-09]]</f>
        <v>0</v>
      </c>
      <c r="X248" s="67" t="str">
        <f>++IF(P248="HASTA AGOTAR STOCK","HASTA AGOTAR STOCK",IF(MaestraLP3[[#This Row],[PRECIO]]=0,"NO PARA LP",IF(MaestraLP3[[#This Row],[PRECIO SEP]]=0,"INCORPORACIÓN",IF(Z248=0,"MANTIENE",IF(Z248&lt;0,"BAJA",IF(Z248&gt;0,"ALZA",""))))))</f>
        <v>MANTIENE</v>
      </c>
      <c r="Y248" s="64">
        <v>21900</v>
      </c>
      <c r="Z248" s="41">
        <f>IF(Y248=0,"INDICAR PRECIO VTA",Y248-MaestraLP3[[#This Row],[PRECIO SEP]])</f>
        <v>0</v>
      </c>
      <c r="AA248" s="66">
        <f t="shared" si="3"/>
        <v>0.47100547945205479</v>
      </c>
      <c r="AB248" s="68">
        <f>IFERROR(MaestraLP3[[#This Row],[PRECIO]]*MaestraLP3[[#This Row],[%MG UMV]],0)</f>
        <v>10315.02</v>
      </c>
      <c r="AC248" s="69">
        <v>12</v>
      </c>
      <c r="AD248" s="64">
        <f>+IFERROR(MaestraLP3[[#This Row],[MARGEN UNITARIO]]/MaestraLP3[[#This Row],[Peso Neto UMV (KG)]],0)</f>
        <v>859.58500000000004</v>
      </c>
      <c r="AE248" s="39" t="s">
        <v>44</v>
      </c>
      <c r="AF248" s="39"/>
      <c r="AG248" s="39">
        <v>1</v>
      </c>
      <c r="AH248" s="109">
        <v>0</v>
      </c>
      <c r="AI248" s="66">
        <v>4.9999999999999996E-2</v>
      </c>
      <c r="AJ248" s="66">
        <v>6.9999999999999993E-2</v>
      </c>
      <c r="AK248" s="39" t="s">
        <v>53</v>
      </c>
      <c r="AL248" s="39" t="s">
        <v>53</v>
      </c>
    </row>
    <row r="249" spans="1:38" x14ac:dyDescent="0.35">
      <c r="A249" s="39" t="s">
        <v>137</v>
      </c>
      <c r="B249" s="39">
        <v>104543730</v>
      </c>
      <c r="C249" s="39" t="str">
        <f>+MaestraLP3[[#This Row],[CÓDIGO]]&amp;MaestraLP3[[#Headers],[-]]&amp;MaestraLP3[[#This Row],[UMV]]</f>
        <v>104543730-X00</v>
      </c>
      <c r="D249" s="50" t="str">
        <f>+MaestraLP3[[#This Row],[CÓDIGO]]&amp;MaestraLP3[[#Headers],[FS00]]</f>
        <v>104543730FS00</v>
      </c>
      <c r="E249" s="39" t="s">
        <v>34</v>
      </c>
      <c r="F249" s="39" t="s">
        <v>97</v>
      </c>
      <c r="G249" s="39" t="s">
        <v>273</v>
      </c>
      <c r="H249" s="39" t="s">
        <v>359</v>
      </c>
      <c r="I249" s="39" t="s">
        <v>1558</v>
      </c>
      <c r="J249" s="49" t="s">
        <v>361</v>
      </c>
      <c r="K249" s="50" t="s">
        <v>50</v>
      </c>
      <c r="L249" s="39" t="str">
        <f>VLOOKUP(MaestraLP3[[#This Row],[UMV]],VALIDACIONES!J:L,3,0)</f>
        <v>Caja 300 Unidades</v>
      </c>
      <c r="M249" s="39" t="s">
        <v>51</v>
      </c>
      <c r="N249" s="39" t="s">
        <v>78</v>
      </c>
      <c r="O249" s="64">
        <v>7200</v>
      </c>
      <c r="P249" s="39" t="s">
        <v>42</v>
      </c>
      <c r="Q249" s="64">
        <v>11000</v>
      </c>
      <c r="R249" s="66">
        <f>+IFERROR((MaestraLP3[[#This Row],[COSTO ]]/MaestraLP3[[#This Row],[COSTO SEP]]-1),0)</f>
        <v>0</v>
      </c>
      <c r="S249" s="65" t="s">
        <v>52</v>
      </c>
      <c r="T249" s="65" t="s">
        <v>143</v>
      </c>
      <c r="U249" s="64">
        <f>+VLOOKUP(MaestraLP3[[#This Row],[FS00]],'[1]BD MES'!$C:$N,12,0)</f>
        <v>7200</v>
      </c>
      <c r="V249" s="64">
        <v>7200</v>
      </c>
      <c r="W249" s="66">
        <f>+(MaestraLP3[[#This Row],[COSTO ]]-MaestraLP3[[#This Row],[COSTO OCT AL 25-09]])/MaestraLP3[[#This Row],[COSTO OCT AL 25-09]]</f>
        <v>0</v>
      </c>
      <c r="X249" s="67" t="str">
        <f>++IF(P249="HASTA AGOTAR STOCK","HASTA AGOTAR STOCK",IF(MaestraLP3[[#This Row],[PRECIO]]=0,"NO PARA LP",IF(MaestraLP3[[#This Row],[PRECIO SEP]]=0,"INCORPORACIÓN",IF(Z249=0,"MANTIENE",IF(Z249&lt;0,"BAJA",IF(Z249&gt;0,"ALZA",""))))))</f>
        <v>MANTIENE</v>
      </c>
      <c r="Y249" s="64">
        <v>11000</v>
      </c>
      <c r="Z249" s="41">
        <f>IF(Y249=0,"INDICAR PRECIO VTA",Y249-MaestraLP3[[#This Row],[PRECIO SEP]])</f>
        <v>0</v>
      </c>
      <c r="AA249" s="66">
        <f t="shared" si="3"/>
        <v>0.34545454545454546</v>
      </c>
      <c r="AB249" s="68">
        <f>IFERROR(MaestraLP3[[#This Row],[PRECIO]]*MaestraLP3[[#This Row],[%MG UMV]],0)</f>
        <v>3800</v>
      </c>
      <c r="AC249" s="69">
        <v>2.4</v>
      </c>
      <c r="AD249" s="64">
        <f>+IFERROR(MaestraLP3[[#This Row],[MARGEN UNITARIO]]/MaestraLP3[[#This Row],[Peso Neto UMV (KG)]],0)</f>
        <v>1583.3333333333335</v>
      </c>
      <c r="AE249" s="39" t="s">
        <v>44</v>
      </c>
      <c r="AF249" s="39"/>
      <c r="AG249" s="39">
        <v>1</v>
      </c>
      <c r="AH249" s="109">
        <v>0</v>
      </c>
      <c r="AI249" s="66">
        <v>4.9999999999999996E-2</v>
      </c>
      <c r="AJ249" s="66">
        <v>9.9999999999999992E-2</v>
      </c>
      <c r="AK249" s="39" t="s">
        <v>53</v>
      </c>
      <c r="AL249" s="39" t="s">
        <v>53</v>
      </c>
    </row>
    <row r="250" spans="1:38" x14ac:dyDescent="0.35">
      <c r="A250" s="39" t="s">
        <v>137</v>
      </c>
      <c r="B250" s="39">
        <v>104528220</v>
      </c>
      <c r="C250" s="39" t="str">
        <f>+MaestraLP3[[#This Row],[CÓDIGO]]&amp;MaestraLP3[[#Headers],[-]]&amp;MaestraLP3[[#This Row],[UMV]]</f>
        <v>104528220-1Q</v>
      </c>
      <c r="D250" s="50" t="str">
        <f>+MaestraLP3[[#This Row],[CÓDIGO]]&amp;MaestraLP3[[#Headers],[FS00]]</f>
        <v>104528220FS00</v>
      </c>
      <c r="E250" s="39" t="s">
        <v>34</v>
      </c>
      <c r="F250" s="39" t="s">
        <v>97</v>
      </c>
      <c r="G250" s="39" t="s">
        <v>273</v>
      </c>
      <c r="H250" s="39" t="s">
        <v>359</v>
      </c>
      <c r="I250" s="39" t="s">
        <v>1562</v>
      </c>
      <c r="J250" s="49" t="s">
        <v>104</v>
      </c>
      <c r="K250" s="50" t="s">
        <v>50</v>
      </c>
      <c r="L250" s="39" t="str">
        <f>VLOOKUP(MaestraLP3[[#This Row],[UMV]],VALIDACIONES!J:L,3,0)</f>
        <v>Caja 1000 Unidades</v>
      </c>
      <c r="M250" s="39" t="s">
        <v>51</v>
      </c>
      <c r="N250" s="39" t="s">
        <v>78</v>
      </c>
      <c r="O250" s="64">
        <v>28000</v>
      </c>
      <c r="P250" s="39" t="s">
        <v>42</v>
      </c>
      <c r="Q250" s="64">
        <v>39000</v>
      </c>
      <c r="R250" s="66">
        <f>+IFERROR((MaestraLP3[[#This Row],[COSTO ]]/MaestraLP3[[#This Row],[COSTO SEP]]-1),0)</f>
        <v>3.5714285714285809E-2</v>
      </c>
      <c r="S250" s="65" t="s">
        <v>143</v>
      </c>
      <c r="T250" s="65" t="s">
        <v>143</v>
      </c>
      <c r="U250" s="64">
        <f>+VLOOKUP(MaestraLP3[[#This Row],[FS00]],'[1]BD MES'!$C:$N,12,0)</f>
        <v>29000</v>
      </c>
      <c r="V250" s="64">
        <v>29000</v>
      </c>
      <c r="W250" s="66">
        <f>+(MaestraLP3[[#This Row],[COSTO ]]-MaestraLP3[[#This Row],[COSTO OCT AL 25-09]])/MaestraLP3[[#This Row],[COSTO OCT AL 25-09]]</f>
        <v>0</v>
      </c>
      <c r="X250" s="67" t="str">
        <f>++IF(P250="HASTA AGOTAR STOCK","HASTA AGOTAR STOCK",IF(MaestraLP3[[#This Row],[PRECIO]]=0,"NO PARA LP",IF(MaestraLP3[[#This Row],[PRECIO SEP]]=0,"INCORPORACIÓN",IF(Z250=0,"MANTIENE",IF(Z250&lt;0,"BAJA",IF(Z250&gt;0,"ALZA",""))))))</f>
        <v>MANTIENE</v>
      </c>
      <c r="Y250" s="64">
        <v>39000</v>
      </c>
      <c r="Z250" s="41">
        <f>IF(Y250=0,"INDICAR PRECIO VTA",Y250-MaestraLP3[[#This Row],[PRECIO SEP]])</f>
        <v>0</v>
      </c>
      <c r="AA250" s="66">
        <f t="shared" si="3"/>
        <v>0.25641025641025639</v>
      </c>
      <c r="AB250" s="68">
        <f>IFERROR(MaestraLP3[[#This Row],[PRECIO]]*MaestraLP3[[#This Row],[%MG UMV]],0)</f>
        <v>10000</v>
      </c>
      <c r="AC250" s="69">
        <v>9</v>
      </c>
      <c r="AD250" s="64">
        <f>+IFERROR(MaestraLP3[[#This Row],[MARGEN UNITARIO]]/MaestraLP3[[#This Row],[Peso Neto UMV (KG)]],0)</f>
        <v>1111.1111111111111</v>
      </c>
      <c r="AE250" s="39" t="s">
        <v>44</v>
      </c>
      <c r="AF250" s="39"/>
      <c r="AG250" s="39">
        <v>1</v>
      </c>
      <c r="AH250" s="109">
        <v>0</v>
      </c>
      <c r="AI250" s="66">
        <v>4.9999999999999996E-2</v>
      </c>
      <c r="AJ250" s="66">
        <v>9.9999999999999992E-2</v>
      </c>
      <c r="AK250" s="39" t="s">
        <v>53</v>
      </c>
      <c r="AL250" s="39" t="s">
        <v>53</v>
      </c>
    </row>
    <row r="251" spans="1:38" x14ac:dyDescent="0.35">
      <c r="A251" s="39" t="s">
        <v>137</v>
      </c>
      <c r="B251" s="39">
        <v>104543740</v>
      </c>
      <c r="C251" s="39" t="str">
        <f>+MaestraLP3[[#This Row],[CÓDIGO]]&amp;MaestraLP3[[#Headers],[-]]&amp;MaestraLP3[[#This Row],[UMV]]</f>
        <v>104543740-X00</v>
      </c>
      <c r="D251" s="50" t="str">
        <f>+MaestraLP3[[#This Row],[CÓDIGO]]&amp;MaestraLP3[[#Headers],[FS00]]</f>
        <v>104543740FS00</v>
      </c>
      <c r="E251" s="39" t="s">
        <v>34</v>
      </c>
      <c r="F251" s="39" t="s">
        <v>97</v>
      </c>
      <c r="G251" s="39" t="s">
        <v>273</v>
      </c>
      <c r="H251" s="39" t="s">
        <v>359</v>
      </c>
      <c r="I251" s="39" t="s">
        <v>1564</v>
      </c>
      <c r="J251" s="49" t="s">
        <v>361</v>
      </c>
      <c r="K251" s="50" t="s">
        <v>50</v>
      </c>
      <c r="L251" s="39" t="str">
        <f>VLOOKUP(MaestraLP3[[#This Row],[UMV]],VALIDACIONES!J:L,3,0)</f>
        <v>Caja 300 Unidades</v>
      </c>
      <c r="M251" s="39" t="s">
        <v>51</v>
      </c>
      <c r="N251" s="39" t="s">
        <v>78</v>
      </c>
      <c r="O251" s="64">
        <v>9300</v>
      </c>
      <c r="P251" s="39" t="s">
        <v>42</v>
      </c>
      <c r="Q251" s="64">
        <v>12000</v>
      </c>
      <c r="R251" s="66">
        <f>+IFERROR((MaestraLP3[[#This Row],[COSTO ]]/MaestraLP3[[#This Row],[COSTO SEP]]-1),0)</f>
        <v>0</v>
      </c>
      <c r="S251" s="65" t="s">
        <v>493</v>
      </c>
      <c r="T251" s="65" t="s">
        <v>143</v>
      </c>
      <c r="U251" s="64">
        <f>+VLOOKUP(MaestraLP3[[#This Row],[FS00]],'[1]BD MES'!$C:$N,12,0)</f>
        <v>9300</v>
      </c>
      <c r="V251" s="64">
        <v>9300</v>
      </c>
      <c r="W251" s="66">
        <f>+(MaestraLP3[[#This Row],[COSTO ]]-MaestraLP3[[#This Row],[COSTO OCT AL 25-09]])/MaestraLP3[[#This Row],[COSTO OCT AL 25-09]]</f>
        <v>0</v>
      </c>
      <c r="X251" s="67" t="str">
        <f>++IF(P251="HASTA AGOTAR STOCK","HASTA AGOTAR STOCK",IF(MaestraLP3[[#This Row],[PRECIO]]=0,"NO PARA LP",IF(MaestraLP3[[#This Row],[PRECIO SEP]]=0,"INCORPORACIÓN",IF(Z251=0,"MANTIENE",IF(Z251&lt;0,"BAJA",IF(Z251&gt;0,"ALZA",""))))))</f>
        <v>MANTIENE</v>
      </c>
      <c r="Y251" s="64">
        <v>12000</v>
      </c>
      <c r="Z251" s="41">
        <f>IF(Y251=0,"INDICAR PRECIO VTA",Y251-MaestraLP3[[#This Row],[PRECIO SEP]])</f>
        <v>0</v>
      </c>
      <c r="AA251" s="66">
        <f t="shared" si="3"/>
        <v>0.22500000000000001</v>
      </c>
      <c r="AB251" s="68">
        <f>IFERROR(MaestraLP3[[#This Row],[PRECIO]]*MaestraLP3[[#This Row],[%MG UMV]],0)</f>
        <v>2700</v>
      </c>
      <c r="AC251" s="69">
        <v>2.4</v>
      </c>
      <c r="AD251" s="64">
        <f>+IFERROR(MaestraLP3[[#This Row],[MARGEN UNITARIO]]/MaestraLP3[[#This Row],[Peso Neto UMV (KG)]],0)</f>
        <v>1125</v>
      </c>
      <c r="AE251" s="39" t="s">
        <v>44</v>
      </c>
      <c r="AF251" s="39"/>
      <c r="AG251" s="39">
        <v>1</v>
      </c>
      <c r="AH251" s="109">
        <v>0</v>
      </c>
      <c r="AI251" s="66">
        <v>4.9999999999999996E-2</v>
      </c>
      <c r="AJ251" s="66">
        <v>9.9999999999999992E-2</v>
      </c>
      <c r="AK251" s="39" t="s">
        <v>53</v>
      </c>
      <c r="AL251" s="39" t="s">
        <v>53</v>
      </c>
    </row>
    <row r="252" spans="1:38" x14ac:dyDescent="0.35">
      <c r="A252" s="39" t="s">
        <v>137</v>
      </c>
      <c r="B252" s="39">
        <v>104543750</v>
      </c>
      <c r="C252" s="39" t="str">
        <f>+MaestraLP3[[#This Row],[CÓDIGO]]&amp;MaestraLP3[[#Headers],[-]]&amp;MaestraLP3[[#This Row],[UMV]]</f>
        <v>104543750-X00</v>
      </c>
      <c r="D252" s="50" t="str">
        <f>+MaestraLP3[[#This Row],[CÓDIGO]]&amp;MaestraLP3[[#Headers],[FS00]]</f>
        <v>104543750FS00</v>
      </c>
      <c r="E252" s="39" t="s">
        <v>34</v>
      </c>
      <c r="F252" s="39" t="s">
        <v>97</v>
      </c>
      <c r="G252" s="39" t="s">
        <v>273</v>
      </c>
      <c r="H252" s="39" t="s">
        <v>359</v>
      </c>
      <c r="I252" s="39" t="s">
        <v>1571</v>
      </c>
      <c r="J252" s="49" t="s">
        <v>361</v>
      </c>
      <c r="K252" s="50" t="s">
        <v>50</v>
      </c>
      <c r="L252" s="39" t="str">
        <f>VLOOKUP(MaestraLP3[[#This Row],[UMV]],VALIDACIONES!J:L,3,0)</f>
        <v>Caja 300 Unidades</v>
      </c>
      <c r="M252" s="39" t="s">
        <v>51</v>
      </c>
      <c r="N252" s="39" t="s">
        <v>78</v>
      </c>
      <c r="O252" s="64">
        <v>8400</v>
      </c>
      <c r="P252" s="39" t="s">
        <v>42</v>
      </c>
      <c r="Q252" s="64">
        <v>12250</v>
      </c>
      <c r="R252" s="66">
        <f>+IFERROR((MaestraLP3[[#This Row],[COSTO ]]/MaestraLP3[[#This Row],[COSTO SEP]]-1),0)</f>
        <v>0</v>
      </c>
      <c r="S252" s="65" t="s">
        <v>493</v>
      </c>
      <c r="T252" s="65" t="s">
        <v>143</v>
      </c>
      <c r="U252" s="64">
        <f>+VLOOKUP(MaestraLP3[[#This Row],[FS00]],'[1]BD MES'!$C:$N,12,0)</f>
        <v>8400</v>
      </c>
      <c r="V252" s="64">
        <v>8400</v>
      </c>
      <c r="W252" s="66">
        <f>+(MaestraLP3[[#This Row],[COSTO ]]-MaestraLP3[[#This Row],[COSTO OCT AL 25-09]])/MaestraLP3[[#This Row],[COSTO OCT AL 25-09]]</f>
        <v>0</v>
      </c>
      <c r="X252" s="67" t="str">
        <f>++IF(P252="HASTA AGOTAR STOCK","HASTA AGOTAR STOCK",IF(MaestraLP3[[#This Row],[PRECIO]]=0,"NO PARA LP",IF(MaestraLP3[[#This Row],[PRECIO SEP]]=0,"INCORPORACIÓN",IF(Z252=0,"MANTIENE",IF(Z252&lt;0,"BAJA",IF(Z252&gt;0,"ALZA",""))))))</f>
        <v>MANTIENE</v>
      </c>
      <c r="Y252" s="64">
        <v>12250</v>
      </c>
      <c r="Z252" s="41">
        <f>IF(Y252=0,"INDICAR PRECIO VTA",Y252-MaestraLP3[[#This Row],[PRECIO SEP]])</f>
        <v>0</v>
      </c>
      <c r="AA252" s="66">
        <f t="shared" si="3"/>
        <v>0.31428571428571428</v>
      </c>
      <c r="AB252" s="68">
        <f>IFERROR(MaestraLP3[[#This Row],[PRECIO]]*MaestraLP3[[#This Row],[%MG UMV]],0)</f>
        <v>3850</v>
      </c>
      <c r="AC252" s="69">
        <v>2.4</v>
      </c>
      <c r="AD252" s="64">
        <f>+IFERROR(MaestraLP3[[#This Row],[MARGEN UNITARIO]]/MaestraLP3[[#This Row],[Peso Neto UMV (KG)]],0)</f>
        <v>1604.1666666666667</v>
      </c>
      <c r="AE252" s="39" t="s">
        <v>44</v>
      </c>
      <c r="AF252" s="39"/>
      <c r="AG252" s="39">
        <v>1</v>
      </c>
      <c r="AH252" s="109">
        <v>0</v>
      </c>
      <c r="AI252" s="66">
        <v>4.9999999999999996E-2</v>
      </c>
      <c r="AJ252" s="66">
        <v>9.9999999999999992E-2</v>
      </c>
      <c r="AK252" s="39" t="s">
        <v>53</v>
      </c>
      <c r="AL252" s="39" t="s">
        <v>53</v>
      </c>
    </row>
    <row r="253" spans="1:38" x14ac:dyDescent="0.35">
      <c r="A253" s="39" t="s">
        <v>137</v>
      </c>
      <c r="B253" s="39">
        <v>104524270</v>
      </c>
      <c r="C253" s="39" t="str">
        <f>+MaestraLP3[[#This Row],[CÓDIGO]]&amp;MaestraLP3[[#Headers],[-]]&amp;MaestraLP3[[#This Row],[UMV]]</f>
        <v>104524270-V28</v>
      </c>
      <c r="D253" s="50" t="str">
        <f>+MaestraLP3[[#This Row],[CÓDIGO]]&amp;MaestraLP3[[#Headers],[FS00]]</f>
        <v>104524270FS00</v>
      </c>
      <c r="E253" s="39" t="s">
        <v>34</v>
      </c>
      <c r="F253" s="39" t="s">
        <v>97</v>
      </c>
      <c r="G253" s="39" t="s">
        <v>273</v>
      </c>
      <c r="H253" s="39" t="s">
        <v>359</v>
      </c>
      <c r="I253" s="39" t="s">
        <v>1575</v>
      </c>
      <c r="J253" s="49" t="s">
        <v>1557</v>
      </c>
      <c r="K253" s="50" t="s">
        <v>50</v>
      </c>
      <c r="L253" s="39" t="str">
        <f>VLOOKUP(MaestraLP3[[#This Row],[UMV]],VALIDACIONES!J:L,3,0)</f>
        <v>Caja 528 Unidades</v>
      </c>
      <c r="M253" s="39" t="s">
        <v>51</v>
      </c>
      <c r="N253" s="39" t="s">
        <v>78</v>
      </c>
      <c r="O253" s="64">
        <v>15518</v>
      </c>
      <c r="P253" s="39" t="s">
        <v>102</v>
      </c>
      <c r="Q253" s="64">
        <v>29500</v>
      </c>
      <c r="R253" s="66">
        <f>+IFERROR((MaestraLP3[[#This Row],[COSTO ]]/MaestraLP3[[#This Row],[COSTO SEP]]-1),0)</f>
        <v>-0.23273617734244101</v>
      </c>
      <c r="S253" s="65" t="s">
        <v>69</v>
      </c>
      <c r="T253" s="65" t="s">
        <v>143</v>
      </c>
      <c r="U253" s="64">
        <f>+VLOOKUP(MaestraLP3[[#This Row],[FS00]],'[1]BD MES'!$C:$N,12,0)</f>
        <v>11906.4</v>
      </c>
      <c r="V253" s="64">
        <v>11906.4</v>
      </c>
      <c r="W253" s="66">
        <f>+(MaestraLP3[[#This Row],[COSTO ]]-MaestraLP3[[#This Row],[COSTO OCT AL 25-09]])/MaestraLP3[[#This Row],[COSTO OCT AL 25-09]]</f>
        <v>0</v>
      </c>
      <c r="X253" s="67" t="str">
        <f>++IF(P253="HASTA AGOTAR STOCK","HASTA AGOTAR STOCK",IF(MaestraLP3[[#This Row],[PRECIO]]=0,"NO PARA LP",IF(MaestraLP3[[#This Row],[PRECIO SEP]]=0,"INCORPORACIÓN",IF(Z253=0,"MANTIENE",IF(Z253&lt;0,"BAJA",IF(Z253&gt;0,"ALZA",""))))))</f>
        <v>MANTIENE</v>
      </c>
      <c r="Y253" s="64">
        <v>29500</v>
      </c>
      <c r="Z253" s="41">
        <f>IF(Y253=0,"INDICAR PRECIO VTA",Y253-MaestraLP3[[#This Row],[PRECIO SEP]])</f>
        <v>0</v>
      </c>
      <c r="AA253" s="66">
        <f t="shared" si="3"/>
        <v>0.59639322033898301</v>
      </c>
      <c r="AB253" s="68">
        <f>IFERROR(MaestraLP3[[#This Row],[PRECIO]]*MaestraLP3[[#This Row],[%MG UMV]],0)</f>
        <v>17593.599999999999</v>
      </c>
      <c r="AC253" s="69">
        <v>4.2240000000000002</v>
      </c>
      <c r="AD253" s="64">
        <f>+IFERROR(MaestraLP3[[#This Row],[MARGEN UNITARIO]]/MaestraLP3[[#This Row],[Peso Neto UMV (KG)]],0)</f>
        <v>4165.151515151515</v>
      </c>
      <c r="AE253" s="39" t="s">
        <v>44</v>
      </c>
      <c r="AF253" s="39"/>
      <c r="AG253" s="39">
        <v>1</v>
      </c>
      <c r="AH253" s="109">
        <v>0</v>
      </c>
      <c r="AI253" s="66">
        <v>4.9999999999999996E-2</v>
      </c>
      <c r="AJ253" s="66">
        <v>9.9999999999999992E-2</v>
      </c>
      <c r="AK253" s="39" t="s">
        <v>53</v>
      </c>
      <c r="AL253" s="39" t="s">
        <v>53</v>
      </c>
    </row>
    <row r="254" spans="1:38" x14ac:dyDescent="0.35">
      <c r="A254" s="39" t="s">
        <v>137</v>
      </c>
      <c r="B254" s="39">
        <v>104543760</v>
      </c>
      <c r="C254" s="39" t="str">
        <f>+MaestraLP3[[#This Row],[CÓDIGO]]&amp;MaestraLP3[[#Headers],[-]]&amp;MaestraLP3[[#This Row],[UMV]]</f>
        <v>104543760-X00</v>
      </c>
      <c r="D254" s="50" t="str">
        <f>+MaestraLP3[[#This Row],[CÓDIGO]]&amp;MaestraLP3[[#Headers],[FS00]]</f>
        <v>104543760FS00</v>
      </c>
      <c r="E254" s="39" t="s">
        <v>34</v>
      </c>
      <c r="F254" s="39" t="s">
        <v>97</v>
      </c>
      <c r="G254" s="39" t="s">
        <v>273</v>
      </c>
      <c r="H254" s="39" t="s">
        <v>359</v>
      </c>
      <c r="I254" s="39" t="s">
        <v>1576</v>
      </c>
      <c r="J254" s="49" t="s">
        <v>361</v>
      </c>
      <c r="K254" s="50" t="s">
        <v>50</v>
      </c>
      <c r="L254" s="39" t="str">
        <f>VLOOKUP(MaestraLP3[[#This Row],[UMV]],VALIDACIONES!J:L,3,0)</f>
        <v>Caja 300 Unidades</v>
      </c>
      <c r="M254" s="39" t="s">
        <v>51</v>
      </c>
      <c r="N254" s="39" t="s">
        <v>78</v>
      </c>
      <c r="O254" s="64">
        <v>7200</v>
      </c>
      <c r="P254" s="39" t="s">
        <v>42</v>
      </c>
      <c r="Q254" s="64">
        <v>10500</v>
      </c>
      <c r="R254" s="66">
        <f>+IFERROR((MaestraLP3[[#This Row],[COSTO ]]/MaestraLP3[[#This Row],[COSTO SEP]]-1),0)</f>
        <v>0</v>
      </c>
      <c r="S254" s="65" t="s">
        <v>493</v>
      </c>
      <c r="T254" s="65" t="s">
        <v>143</v>
      </c>
      <c r="U254" s="64">
        <f>+VLOOKUP(MaestraLP3[[#This Row],[FS00]],'[1]BD MES'!$C:$N,12,0)</f>
        <v>7200</v>
      </c>
      <c r="V254" s="64">
        <v>7200</v>
      </c>
      <c r="W254" s="66">
        <f>+(MaestraLP3[[#This Row],[COSTO ]]-MaestraLP3[[#This Row],[COSTO OCT AL 25-09]])/MaestraLP3[[#This Row],[COSTO OCT AL 25-09]]</f>
        <v>0</v>
      </c>
      <c r="X254" s="67" t="str">
        <f>++IF(P254="HASTA AGOTAR STOCK","HASTA AGOTAR STOCK",IF(MaestraLP3[[#This Row],[PRECIO]]=0,"NO PARA LP",IF(MaestraLP3[[#This Row],[PRECIO SEP]]=0,"INCORPORACIÓN",IF(Z254=0,"MANTIENE",IF(Z254&lt;0,"BAJA",IF(Z254&gt;0,"ALZA",""))))))</f>
        <v>MANTIENE</v>
      </c>
      <c r="Y254" s="64">
        <v>10500</v>
      </c>
      <c r="Z254" s="41">
        <f>IF(Y254=0,"INDICAR PRECIO VTA",Y254-MaestraLP3[[#This Row],[PRECIO SEP]])</f>
        <v>0</v>
      </c>
      <c r="AA254" s="66">
        <f t="shared" si="3"/>
        <v>0.31428571428571428</v>
      </c>
      <c r="AB254" s="68">
        <f>IFERROR(MaestraLP3[[#This Row],[PRECIO]]*MaestraLP3[[#This Row],[%MG UMV]],0)</f>
        <v>3300</v>
      </c>
      <c r="AC254" s="69">
        <v>2.4</v>
      </c>
      <c r="AD254" s="64">
        <f>+IFERROR(MaestraLP3[[#This Row],[MARGEN UNITARIO]]/MaestraLP3[[#This Row],[Peso Neto UMV (KG)]],0)</f>
        <v>1375</v>
      </c>
      <c r="AE254" s="39" t="s">
        <v>44</v>
      </c>
      <c r="AF254" s="39"/>
      <c r="AG254" s="39">
        <v>1</v>
      </c>
      <c r="AH254" s="109">
        <v>0</v>
      </c>
      <c r="AI254" s="66">
        <v>4.9999999999999996E-2</v>
      </c>
      <c r="AJ254" s="66">
        <v>9.9999999999999992E-2</v>
      </c>
      <c r="AK254" s="39" t="s">
        <v>53</v>
      </c>
      <c r="AL254" s="39" t="s">
        <v>53</v>
      </c>
    </row>
    <row r="255" spans="1:38" x14ac:dyDescent="0.35">
      <c r="A255" s="39" t="s">
        <v>137</v>
      </c>
      <c r="B255" s="39">
        <v>201200230</v>
      </c>
      <c r="C255" s="39" t="str">
        <f>+MaestraLP3[[#This Row],[CÓDIGO]]&amp;MaestraLP3[[#Headers],[-]]&amp;MaestraLP3[[#This Row],[UMV]]</f>
        <v>201200230-C06</v>
      </c>
      <c r="D255" s="50" t="str">
        <f>+MaestraLP3[[#This Row],[CÓDIGO]]&amp;MaestraLP3[[#Headers],[FS00]]</f>
        <v>201200230FS00</v>
      </c>
      <c r="E255" s="39" t="s">
        <v>34</v>
      </c>
      <c r="F255" s="39" t="s">
        <v>97</v>
      </c>
      <c r="G255" s="39" t="s">
        <v>273</v>
      </c>
      <c r="H255" s="39" t="s">
        <v>274</v>
      </c>
      <c r="I255" s="39" t="s">
        <v>1581</v>
      </c>
      <c r="J255" s="49" t="s">
        <v>57</v>
      </c>
      <c r="K255" s="50" t="s">
        <v>50</v>
      </c>
      <c r="L255" s="39" t="str">
        <f>VLOOKUP(MaestraLP3[[#This Row],[UMV]],VALIDACIONES!J:L,3,0)</f>
        <v>Caja 6 Unidades</v>
      </c>
      <c r="M255" s="39" t="s">
        <v>51</v>
      </c>
      <c r="N255" s="39" t="s">
        <v>78</v>
      </c>
      <c r="O255" s="64">
        <v>6765</v>
      </c>
      <c r="P255" s="39" t="s">
        <v>42</v>
      </c>
      <c r="Q255" s="64">
        <v>14800</v>
      </c>
      <c r="R255" s="66">
        <f>+IFERROR((MaestraLP3[[#This Row],[COSTO ]]/MaestraLP3[[#This Row],[COSTO SEP]]-1),0)</f>
        <v>0</v>
      </c>
      <c r="S255" s="65" t="s">
        <v>143</v>
      </c>
      <c r="T255" s="65" t="s">
        <v>143</v>
      </c>
      <c r="U255" s="64">
        <f>+VLOOKUP(MaestraLP3[[#This Row],[FS00]],'[1]BD MES'!$C:$N,12,0)</f>
        <v>6765</v>
      </c>
      <c r="V255" s="64">
        <v>6765</v>
      </c>
      <c r="W255" s="66">
        <f>+(MaestraLP3[[#This Row],[COSTO ]]-MaestraLP3[[#This Row],[COSTO OCT AL 25-09]])/MaestraLP3[[#This Row],[COSTO OCT AL 25-09]]</f>
        <v>0</v>
      </c>
      <c r="X255" s="67" t="str">
        <f>++IF(P255="HASTA AGOTAR STOCK","HASTA AGOTAR STOCK",IF(MaestraLP3[[#This Row],[PRECIO]]=0,"NO PARA LP",IF(MaestraLP3[[#This Row],[PRECIO SEP]]=0,"INCORPORACIÓN",IF(Z255=0,"MANTIENE",IF(Z255&lt;0,"BAJA",IF(Z255&gt;0,"ALZA",""))))))</f>
        <v>MANTIENE</v>
      </c>
      <c r="Y255" s="64">
        <v>14800</v>
      </c>
      <c r="Z255" s="41">
        <f>IF(Y255=0,"INDICAR PRECIO VTA",Y255-MaestraLP3[[#This Row],[PRECIO SEP]])</f>
        <v>0</v>
      </c>
      <c r="AA255" s="66">
        <f t="shared" si="3"/>
        <v>0.54290540540540544</v>
      </c>
      <c r="AB255" s="68">
        <f>IFERROR(MaestraLP3[[#This Row],[PRECIO]]*MaestraLP3[[#This Row],[%MG UMV]],0)</f>
        <v>8035.0000000000009</v>
      </c>
      <c r="AC255" s="69">
        <v>12</v>
      </c>
      <c r="AD255" s="64">
        <f>+IFERROR(MaestraLP3[[#This Row],[MARGEN UNITARIO]]/MaestraLP3[[#This Row],[Peso Neto UMV (KG)]],0)</f>
        <v>669.58333333333337</v>
      </c>
      <c r="AE255" s="39" t="s">
        <v>44</v>
      </c>
      <c r="AF255" s="39"/>
      <c r="AG255" s="39">
        <v>1</v>
      </c>
      <c r="AH255" s="109">
        <v>0</v>
      </c>
      <c r="AI255" s="66">
        <v>4.9999999999999996E-2</v>
      </c>
      <c r="AJ255" s="66">
        <v>6.9999999999999993E-2</v>
      </c>
      <c r="AK255" s="39" t="s">
        <v>53</v>
      </c>
      <c r="AL255" s="39" t="s">
        <v>53</v>
      </c>
    </row>
    <row r="256" spans="1:38" x14ac:dyDescent="0.35">
      <c r="A256" s="39" t="s">
        <v>137</v>
      </c>
      <c r="B256" s="39">
        <v>104529930</v>
      </c>
      <c r="C256" s="39" t="str">
        <f>+MaestraLP3[[#This Row],[CÓDIGO]]&amp;MaestraLP3[[#Headers],[-]]&amp;MaestraLP3[[#This Row],[UMV]]</f>
        <v>104529930-C02</v>
      </c>
      <c r="D256" s="50" t="str">
        <f>+MaestraLP3[[#This Row],[CÓDIGO]]&amp;MaestraLP3[[#Headers],[FS00]]</f>
        <v>104529930FS00</v>
      </c>
      <c r="E256" s="39" t="s">
        <v>34</v>
      </c>
      <c r="F256" s="39" t="s">
        <v>97</v>
      </c>
      <c r="G256" s="39" t="s">
        <v>273</v>
      </c>
      <c r="H256" s="39" t="s">
        <v>281</v>
      </c>
      <c r="I256" s="39" t="s">
        <v>282</v>
      </c>
      <c r="J256" s="49" t="s">
        <v>92</v>
      </c>
      <c r="K256" s="50" t="s">
        <v>50</v>
      </c>
      <c r="L256" s="39" t="str">
        <f>VLOOKUP(MaestraLP3[[#This Row],[UMV]],VALIDACIONES!J:L,3,0)</f>
        <v>Caja 2 Unidades</v>
      </c>
      <c r="M256" s="39" t="s">
        <v>51</v>
      </c>
      <c r="N256" s="39" t="s">
        <v>78</v>
      </c>
      <c r="O256" s="64">
        <v>6636</v>
      </c>
      <c r="P256" s="39" t="s">
        <v>42</v>
      </c>
      <c r="Q256" s="64">
        <v>10990</v>
      </c>
      <c r="R256" s="66">
        <f>+IFERROR((MaestraLP3[[#This Row],[COSTO ]]/MaestraLP3[[#This Row],[COSTO SEP]]-1),0)</f>
        <v>0</v>
      </c>
      <c r="S256" s="65" t="s">
        <v>143</v>
      </c>
      <c r="T256" s="65" t="s">
        <v>143</v>
      </c>
      <c r="U256" s="64">
        <f>+VLOOKUP(MaestraLP3[[#This Row],[FS00]],'[1]BD MES'!$C:$N,12,0)</f>
        <v>6636</v>
      </c>
      <c r="V256" s="64">
        <v>6636</v>
      </c>
      <c r="W256" s="66">
        <f>+(MaestraLP3[[#This Row],[COSTO ]]-MaestraLP3[[#This Row],[COSTO OCT AL 25-09]])/MaestraLP3[[#This Row],[COSTO OCT AL 25-09]]</f>
        <v>0</v>
      </c>
      <c r="X256" s="67" t="str">
        <f>++IF(P256="HASTA AGOTAR STOCK","HASTA AGOTAR STOCK",IF(MaestraLP3[[#This Row],[PRECIO]]=0,"NO PARA LP",IF(MaestraLP3[[#This Row],[PRECIO SEP]]=0,"INCORPORACIÓN",IF(Z256=0,"MANTIENE",IF(Z256&lt;0,"BAJA",IF(Z256&gt;0,"ALZA",""))))))</f>
        <v>MANTIENE</v>
      </c>
      <c r="Y256" s="64">
        <v>10990</v>
      </c>
      <c r="Z256" s="41">
        <f>IF(Y256=0,"INDICAR PRECIO VTA",Y256-MaestraLP3[[#This Row],[PRECIO SEP]])</f>
        <v>0</v>
      </c>
      <c r="AA256" s="66">
        <f t="shared" si="3"/>
        <v>0.39617834394904461</v>
      </c>
      <c r="AB256" s="68">
        <f>IFERROR(MaestraLP3[[#This Row],[PRECIO]]*MaestraLP3[[#This Row],[%MG UMV]],0)</f>
        <v>4354</v>
      </c>
      <c r="AC256" s="69">
        <v>10</v>
      </c>
      <c r="AD256" s="64">
        <f>+IFERROR(MaestraLP3[[#This Row],[MARGEN UNITARIO]]/MaestraLP3[[#This Row],[Peso Neto UMV (KG)]],0)</f>
        <v>435.4</v>
      </c>
      <c r="AE256" s="39" t="s">
        <v>53</v>
      </c>
      <c r="AF256" s="39"/>
      <c r="AG256" s="39">
        <v>1</v>
      </c>
      <c r="AH256" s="109">
        <v>0</v>
      </c>
      <c r="AI256" s="66">
        <v>0.03</v>
      </c>
      <c r="AJ256" s="66">
        <v>4.9999999999999996E-2</v>
      </c>
      <c r="AK256" s="39"/>
      <c r="AL256" s="39" t="s">
        <v>53</v>
      </c>
    </row>
    <row r="257" spans="1:38" x14ac:dyDescent="0.35">
      <c r="A257" s="39" t="s">
        <v>137</v>
      </c>
      <c r="B257" s="39">
        <v>104545220</v>
      </c>
      <c r="C257" s="39" t="str">
        <f>+MaestraLP3[[#This Row],[CÓDIGO]]&amp;MaestraLP3[[#Headers],[-]]&amp;MaestraLP3[[#This Row],[UMV]]</f>
        <v>104545220-C06</v>
      </c>
      <c r="D257" s="50" t="str">
        <f>+MaestraLP3[[#This Row],[CÓDIGO]]&amp;MaestraLP3[[#Headers],[FS00]]</f>
        <v>104545220FS00</v>
      </c>
      <c r="E257" s="39" t="s">
        <v>34</v>
      </c>
      <c r="F257" s="39" t="s">
        <v>97</v>
      </c>
      <c r="G257" s="39" t="s">
        <v>273</v>
      </c>
      <c r="H257" s="39" t="s">
        <v>283</v>
      </c>
      <c r="I257" s="39" t="s">
        <v>1630</v>
      </c>
      <c r="J257" s="49" t="s">
        <v>57</v>
      </c>
      <c r="K257" s="50" t="s">
        <v>50</v>
      </c>
      <c r="L257" s="39" t="str">
        <f>VLOOKUP(MaestraLP3[[#This Row],[UMV]],VALIDACIONES!J:L,3,0)</f>
        <v>Caja 6 Unidades</v>
      </c>
      <c r="M257" s="39" t="s">
        <v>51</v>
      </c>
      <c r="N257" s="39" t="s">
        <v>78</v>
      </c>
      <c r="O257" s="64">
        <v>64722</v>
      </c>
      <c r="P257" s="39" t="s">
        <v>42</v>
      </c>
      <c r="Q257" s="64">
        <v>89000</v>
      </c>
      <c r="R257" s="66">
        <f>+IFERROR((MaestraLP3[[#This Row],[COSTO ]]/MaestraLP3[[#This Row],[COSTO SEP]]-1),0)</f>
        <v>0</v>
      </c>
      <c r="S257" s="65" t="s">
        <v>143</v>
      </c>
      <c r="T257" s="65" t="s">
        <v>143</v>
      </c>
      <c r="U257" s="64">
        <f>+VLOOKUP(MaestraLP3[[#This Row],[FS00]],'[1]BD MES'!$C:$N,12,0)</f>
        <v>64722</v>
      </c>
      <c r="V257" s="64">
        <v>64722</v>
      </c>
      <c r="W257" s="66">
        <f>+(MaestraLP3[[#This Row],[COSTO ]]-MaestraLP3[[#This Row],[COSTO OCT AL 25-09]])/MaestraLP3[[#This Row],[COSTO OCT AL 25-09]]</f>
        <v>0</v>
      </c>
      <c r="X257" s="67" t="str">
        <f>++IF(P257="HASTA AGOTAR STOCK","HASTA AGOTAR STOCK",IF(MaestraLP3[[#This Row],[PRECIO]]=0,"NO PARA LP",IF(MaestraLP3[[#This Row],[PRECIO SEP]]=0,"INCORPORACIÓN",IF(Z257=0,"MANTIENE",IF(Z257&lt;0,"BAJA",IF(Z257&gt;0,"ALZA",""))))))</f>
        <v>MANTIENE</v>
      </c>
      <c r="Y257" s="64">
        <v>89000</v>
      </c>
      <c r="Z257" s="41">
        <f>IF(Y257=0,"INDICAR PRECIO VTA",Y257-MaestraLP3[[#This Row],[PRECIO SEP]])</f>
        <v>0</v>
      </c>
      <c r="AA257" s="66">
        <f t="shared" ref="AA257:AA320" si="4">+IFERROR((Y257-V257)/Y257,"-")</f>
        <v>0.27278651685393257</v>
      </c>
      <c r="AB257" s="68">
        <f>IFERROR(MaestraLP3[[#This Row],[PRECIO]]*MaestraLP3[[#This Row],[%MG UMV]],0)</f>
        <v>24278</v>
      </c>
      <c r="AC257" s="69">
        <v>18</v>
      </c>
      <c r="AD257" s="64">
        <f>+IFERROR(MaestraLP3[[#This Row],[MARGEN UNITARIO]]/MaestraLP3[[#This Row],[Peso Neto UMV (KG)]],0)</f>
        <v>1348.7777777777778</v>
      </c>
      <c r="AE257" s="39" t="s">
        <v>53</v>
      </c>
      <c r="AF257" s="39"/>
      <c r="AG257" s="39">
        <v>1</v>
      </c>
      <c r="AH257" s="109">
        <v>0</v>
      </c>
      <c r="AI257" s="66">
        <v>4.9999999999999996E-2</v>
      </c>
      <c r="AJ257" s="66">
        <v>6.9999999999999993E-2</v>
      </c>
      <c r="AK257" s="39"/>
      <c r="AL257" s="39" t="s">
        <v>53</v>
      </c>
    </row>
    <row r="258" spans="1:38" x14ac:dyDescent="0.35">
      <c r="A258" s="39" t="s">
        <v>137</v>
      </c>
      <c r="B258" s="39">
        <v>201700347</v>
      </c>
      <c r="C258" s="39" t="str">
        <f>+MaestraLP3[[#This Row],[CÓDIGO]]&amp;MaestraLP3[[#Headers],[-]]&amp;MaestraLP3[[#This Row],[UMV]]</f>
        <v>201700347-C07</v>
      </c>
      <c r="D258" s="50" t="str">
        <f>+MaestraLP3[[#This Row],[CÓDIGO]]&amp;MaestraLP3[[#Headers],[FS00]]</f>
        <v>201700347FS00</v>
      </c>
      <c r="E258" s="39" t="s">
        <v>34</v>
      </c>
      <c r="F258" s="39" t="s">
        <v>97</v>
      </c>
      <c r="G258" s="39" t="s">
        <v>285</v>
      </c>
      <c r="H258" s="39" t="s">
        <v>286</v>
      </c>
      <c r="I258" s="39" t="s">
        <v>4375</v>
      </c>
      <c r="J258" s="49" t="s">
        <v>815</v>
      </c>
      <c r="K258" s="50" t="s">
        <v>50</v>
      </c>
      <c r="L258" s="39" t="str">
        <f>VLOOKUP(MaestraLP3[[#This Row],[UMV]],VALIDACIONES!J:L,3,0)</f>
        <v>Caja 7 Unidades</v>
      </c>
      <c r="M258" s="39" t="s">
        <v>51</v>
      </c>
      <c r="N258" s="39" t="s">
        <v>78</v>
      </c>
      <c r="O258" s="64">
        <v>5556.4439999999986</v>
      </c>
      <c r="P258" s="39" t="s">
        <v>42</v>
      </c>
      <c r="Q258" s="65">
        <v>10000</v>
      </c>
      <c r="R258" s="66">
        <f>+IFERROR((MaestraLP3[[#This Row],[COSTO ]]/MaestraLP3[[#This Row],[COSTO SEP]]-1),0)</f>
        <v>0.12277636560361294</v>
      </c>
      <c r="S258" s="65" t="s">
        <v>143</v>
      </c>
      <c r="T258" s="65" t="s">
        <v>143</v>
      </c>
      <c r="U258" s="64">
        <f>+VLOOKUP(MaestraLP3[[#This Row],[FS00]],'[1]BD MES'!$C:$N,12,0)</f>
        <v>11955</v>
      </c>
      <c r="V258" s="64">
        <v>6238.6439999999993</v>
      </c>
      <c r="W258" s="66">
        <f>+(MaestraLP3[[#This Row],[COSTO ]]-MaestraLP3[[#This Row],[COSTO OCT AL 25-09]])/MaestraLP3[[#This Row],[COSTO OCT AL 25-09]]</f>
        <v>-0.47815608531994985</v>
      </c>
      <c r="X258" s="67" t="str">
        <f>++IF(P258="HASTA AGOTAR STOCK","HASTA AGOTAR STOCK",IF(MaestraLP3[[#This Row],[PRECIO]]=0,"NO PARA LP",IF(MaestraLP3[[#This Row],[PRECIO SEP]]=0,"INCORPORACIÓN",IF(Z258=0,"MANTIENE",IF(Z258&lt;0,"BAJA",IF(Z258&gt;0,"ALZA",""))))))</f>
        <v>ALZA</v>
      </c>
      <c r="Y258" s="64">
        <v>15400</v>
      </c>
      <c r="Z258" s="41">
        <f>IF(Y258=0,"INDICAR PRECIO VTA",Y258-MaestraLP3[[#This Row],[PRECIO SEP]])</f>
        <v>5400</v>
      </c>
      <c r="AA258" s="66">
        <f t="shared" si="4"/>
        <v>0.59489324675324673</v>
      </c>
      <c r="AB258" s="68">
        <f>IFERROR(MaestraLP3[[#This Row],[PRECIO]]*MaestraLP3[[#This Row],[%MG UMV]],0)</f>
        <v>9161.3559999999998</v>
      </c>
      <c r="AC258" s="69">
        <v>2.66</v>
      </c>
      <c r="AD258" s="64">
        <f>+IFERROR(MaestraLP3[[#This Row],[MARGEN UNITARIO]]/MaestraLP3[[#This Row],[Peso Neto UMV (KG)]],0)</f>
        <v>3444.1187969924808</v>
      </c>
      <c r="AE258" s="39" t="s">
        <v>44</v>
      </c>
      <c r="AF258" s="39"/>
      <c r="AG258" s="39">
        <v>1</v>
      </c>
      <c r="AH258" s="109">
        <v>0</v>
      </c>
      <c r="AI258" s="66">
        <v>7.0000000000000007E-2</v>
      </c>
      <c r="AJ258" s="66">
        <v>0.15</v>
      </c>
      <c r="AK258" s="39"/>
      <c r="AL258" s="39" t="s">
        <v>53</v>
      </c>
    </row>
    <row r="259" spans="1:38" x14ac:dyDescent="0.35">
      <c r="A259" s="39" t="s">
        <v>137</v>
      </c>
      <c r="B259" s="39">
        <v>104538880</v>
      </c>
      <c r="C259" s="39" t="str">
        <f>+MaestraLP3[[#This Row],[CÓDIGO]]&amp;MaestraLP3[[#Headers],[-]]&amp;MaestraLP3[[#This Row],[UMV]]</f>
        <v>104538880-5Q</v>
      </c>
      <c r="D259" s="50" t="str">
        <f>+MaestraLP3[[#This Row],[CÓDIGO]]&amp;MaestraLP3[[#Headers],[FS00]]</f>
        <v>104538880FS00</v>
      </c>
      <c r="E259" s="39" t="s">
        <v>34</v>
      </c>
      <c r="F259" s="39" t="s">
        <v>97</v>
      </c>
      <c r="G259" s="71" t="s">
        <v>98</v>
      </c>
      <c r="H259" s="71" t="s">
        <v>180</v>
      </c>
      <c r="I259" s="71" t="s">
        <v>306</v>
      </c>
      <c r="J259" s="49" t="s">
        <v>307</v>
      </c>
      <c r="K259" s="50" t="s">
        <v>104</v>
      </c>
      <c r="L259" s="39" t="str">
        <f>VLOOKUP(MaestraLP3[[#This Row],[UMV]],VALIDACIONES!J:L,3,0)</f>
        <v>Caja 5000 Unidades</v>
      </c>
      <c r="M259" s="39" t="s">
        <v>51</v>
      </c>
      <c r="N259" s="39" t="s">
        <v>78</v>
      </c>
      <c r="O259" s="64">
        <v>9655</v>
      </c>
      <c r="P259" s="39" t="s">
        <v>42</v>
      </c>
      <c r="Q259" s="64">
        <v>10621</v>
      </c>
      <c r="R259" s="66">
        <f>+IFERROR((MaestraLP3[[#This Row],[COSTO ]]/MaestraLP3[[#This Row],[COSTO SEP]]-1),0)</f>
        <v>0</v>
      </c>
      <c r="S259" s="65" t="s">
        <v>143</v>
      </c>
      <c r="T259" s="65" t="s">
        <v>143</v>
      </c>
      <c r="U259" s="64">
        <f>+VLOOKUP(MaestraLP3[[#This Row],[FS00]],'[1]BD MES'!$C:$N,12,0)</f>
        <v>9655</v>
      </c>
      <c r="V259" s="64">
        <v>9655</v>
      </c>
      <c r="W259" s="66">
        <f>+(MaestraLP3[[#This Row],[COSTO ]]-MaestraLP3[[#This Row],[COSTO OCT AL 25-09]])/MaestraLP3[[#This Row],[COSTO OCT AL 25-09]]</f>
        <v>0</v>
      </c>
      <c r="X259" s="67" t="str">
        <f>++IF(P259="HASTA AGOTAR STOCK","HASTA AGOTAR STOCK",IF(MaestraLP3[[#This Row],[PRECIO]]=0,"NO PARA LP",IF(MaestraLP3[[#This Row],[PRECIO SEP]]=0,"INCORPORACIÓN",IF(Z259=0,"MANTIENE",IF(Z259&lt;0,"BAJA",IF(Z259&gt;0,"ALZA",""))))))</f>
        <v>BAJA</v>
      </c>
      <c r="Y259" s="64">
        <v>4827.5</v>
      </c>
      <c r="Z259" s="41">
        <f>IF(Y259=0,"INDICAR PRECIO VTA",Y259-MaestraLP3[[#This Row],[PRECIO SEP]])</f>
        <v>-5793.5</v>
      </c>
      <c r="AA259" s="66">
        <f t="shared" si="4"/>
        <v>-1</v>
      </c>
      <c r="AB259" s="68">
        <f>IFERROR(MaestraLP3[[#This Row],[PRECIO]]*MaestraLP3[[#This Row],[%MG UMV]],0)</f>
        <v>-4827.5</v>
      </c>
      <c r="AC259" s="69">
        <v>2.75</v>
      </c>
      <c r="AD259" s="64">
        <f>+IFERROR(MaestraLP3[[#This Row],[MARGEN UNITARIO]]/MaestraLP3[[#This Row],[Peso Neto UMV (KG)]],0)</f>
        <v>-1755.4545454545455</v>
      </c>
      <c r="AE259" s="39" t="s">
        <v>53</v>
      </c>
      <c r="AF259" s="39"/>
      <c r="AG259" s="39">
        <v>1</v>
      </c>
      <c r="AH259" s="109">
        <v>0</v>
      </c>
      <c r="AI259" s="66">
        <v>0.4</v>
      </c>
      <c r="AJ259" s="66">
        <v>0.4</v>
      </c>
      <c r="AK259" s="39"/>
      <c r="AL259" s="39" t="s">
        <v>53</v>
      </c>
    </row>
    <row r="260" spans="1:38" x14ac:dyDescent="0.35">
      <c r="A260" s="39" t="s">
        <v>137</v>
      </c>
      <c r="B260" s="39">
        <v>150001924</v>
      </c>
      <c r="C260" s="39" t="str">
        <f>+MaestraLP3[[#This Row],[CÓDIGO]]&amp;MaestraLP3[[#Headers],[-]]&amp;MaestraLP3[[#This Row],[UMV]]</f>
        <v>150001924-C20</v>
      </c>
      <c r="D260" s="50" t="str">
        <f>+MaestraLP3[[#This Row],[CÓDIGO]]&amp;MaestraLP3[[#Headers],[FS00]]</f>
        <v>150001924FS00</v>
      </c>
      <c r="E260" s="39" t="s">
        <v>34</v>
      </c>
      <c r="F260" s="39" t="s">
        <v>97</v>
      </c>
      <c r="G260" s="71" t="s">
        <v>98</v>
      </c>
      <c r="H260" s="71" t="s">
        <v>180</v>
      </c>
      <c r="I260" s="71" t="s">
        <v>288</v>
      </c>
      <c r="J260" s="49" t="s">
        <v>177</v>
      </c>
      <c r="K260" s="50" t="s">
        <v>50</v>
      </c>
      <c r="L260" s="39" t="str">
        <f>VLOOKUP(MaestraLP3[[#This Row],[UMV]],VALIDACIONES!J:L,3,0)</f>
        <v>Caja 20 Unidades</v>
      </c>
      <c r="M260" s="39" t="s">
        <v>51</v>
      </c>
      <c r="N260" s="39" t="s">
        <v>78</v>
      </c>
      <c r="O260" s="64">
        <v>40996.199999999997</v>
      </c>
      <c r="P260" s="39" t="s">
        <v>42</v>
      </c>
      <c r="Q260" s="64">
        <v>45096</v>
      </c>
      <c r="R260" s="66">
        <f>+IFERROR((MaestraLP3[[#This Row],[COSTO ]]/MaestraLP3[[#This Row],[COSTO SEP]]-1),0)</f>
        <v>0</v>
      </c>
      <c r="S260" s="65" t="s">
        <v>143</v>
      </c>
      <c r="T260" s="65" t="s">
        <v>143</v>
      </c>
      <c r="U260" s="64">
        <f>+VLOOKUP(MaestraLP3[[#This Row],[FS00]],'[1]BD MES'!$C:$N,12,0)</f>
        <v>40996.199999999997</v>
      </c>
      <c r="V260" s="64">
        <v>40996.199999999997</v>
      </c>
      <c r="W260" s="66">
        <f>+(MaestraLP3[[#This Row],[COSTO ]]-MaestraLP3[[#This Row],[COSTO OCT AL 25-09]])/MaestraLP3[[#This Row],[COSTO OCT AL 25-09]]</f>
        <v>0</v>
      </c>
      <c r="X260" s="67" t="str">
        <f>++IF(P260="HASTA AGOTAR STOCK","HASTA AGOTAR STOCK",IF(MaestraLP3[[#This Row],[PRECIO]]=0,"NO PARA LP",IF(MaestraLP3[[#This Row],[PRECIO SEP]]=0,"INCORPORACIÓN",IF(Z260=0,"MANTIENE",IF(Z260&lt;0,"BAJA",IF(Z260&gt;0,"ALZA",""))))))</f>
        <v>BAJA</v>
      </c>
      <c r="Y260" s="64">
        <v>20498.099999999999</v>
      </c>
      <c r="Z260" s="41">
        <f>IF(Y260=0,"INDICAR PRECIO VTA",Y260-MaestraLP3[[#This Row],[PRECIO SEP]])</f>
        <v>-24597.9</v>
      </c>
      <c r="AA260" s="66">
        <f t="shared" si="4"/>
        <v>-1</v>
      </c>
      <c r="AB260" s="68">
        <f>IFERROR(MaestraLP3[[#This Row],[PRECIO]]*MaestraLP3[[#This Row],[%MG UMV]],0)</f>
        <v>-20498.099999999999</v>
      </c>
      <c r="AC260" s="69">
        <v>6.4</v>
      </c>
      <c r="AD260" s="64">
        <f>+IFERROR(MaestraLP3[[#This Row],[MARGEN UNITARIO]]/MaestraLP3[[#This Row],[Peso Neto UMV (KG)]],0)</f>
        <v>-3202.8281249999995</v>
      </c>
      <c r="AE260" s="39" t="s">
        <v>53</v>
      </c>
      <c r="AF260" s="39"/>
      <c r="AG260" s="39">
        <v>1</v>
      </c>
      <c r="AH260" s="109">
        <v>0</v>
      </c>
      <c r="AI260" s="66">
        <v>0.25</v>
      </c>
      <c r="AJ260" s="66">
        <v>0.25</v>
      </c>
      <c r="AK260" s="39"/>
      <c r="AL260" s="39" t="s">
        <v>53</v>
      </c>
    </row>
    <row r="261" spans="1:38" x14ac:dyDescent="0.35">
      <c r="A261" s="39" t="s">
        <v>137</v>
      </c>
      <c r="B261" s="39">
        <v>104531220</v>
      </c>
      <c r="C261" s="39" t="str">
        <f>+MaestraLP3[[#This Row],[CÓDIGO]]&amp;MaestraLP3[[#Headers],[-]]&amp;MaestraLP3[[#This Row],[UMV]]</f>
        <v>104531220-C24</v>
      </c>
      <c r="D261" s="50" t="str">
        <f>+MaestraLP3[[#This Row],[CÓDIGO]]&amp;MaestraLP3[[#Headers],[FS00]]</f>
        <v>104531220FS00</v>
      </c>
      <c r="E261" s="39" t="s">
        <v>34</v>
      </c>
      <c r="F261" s="39" t="s">
        <v>97</v>
      </c>
      <c r="G261" s="71" t="s">
        <v>98</v>
      </c>
      <c r="H261" s="71" t="s">
        <v>180</v>
      </c>
      <c r="I261" s="39" t="s">
        <v>4326</v>
      </c>
      <c r="J261" s="49" t="s">
        <v>160</v>
      </c>
      <c r="K261" s="50" t="s">
        <v>50</v>
      </c>
      <c r="L261" s="39" t="str">
        <f>VLOOKUP(MaestraLP3[[#This Row],[UMV]],VALIDACIONES!J:L,3,0)</f>
        <v>Caja 24 Unidades</v>
      </c>
      <c r="M261" s="39" t="s">
        <v>51</v>
      </c>
      <c r="N261" s="39" t="s">
        <v>78</v>
      </c>
      <c r="O261" s="64">
        <v>7449</v>
      </c>
      <c r="P261" s="39" t="s">
        <v>42</v>
      </c>
      <c r="Q261" s="65">
        <v>9000</v>
      </c>
      <c r="R261" s="66">
        <f>+IFERROR((MaestraLP3[[#This Row],[COSTO ]]/MaestraLP3[[#This Row],[COSTO SEP]]-1),0)</f>
        <v>2.0136931131695679E-3</v>
      </c>
      <c r="S261" s="65" t="s">
        <v>143</v>
      </c>
      <c r="T261" s="65" t="s">
        <v>143</v>
      </c>
      <c r="U261" s="64">
        <f>+VLOOKUP(MaestraLP3[[#This Row],[FS00]],'[1]BD MES'!$C:$N,12,0)</f>
        <v>7464</v>
      </c>
      <c r="V261" s="64">
        <v>7464</v>
      </c>
      <c r="W261" s="66">
        <f>+(MaestraLP3[[#This Row],[COSTO ]]-MaestraLP3[[#This Row],[COSTO OCT AL 25-09]])/MaestraLP3[[#This Row],[COSTO OCT AL 25-09]]</f>
        <v>0</v>
      </c>
      <c r="X261" s="67" t="str">
        <f>++IF(P261="HASTA AGOTAR STOCK","HASTA AGOTAR STOCK",IF(MaestraLP3[[#This Row],[PRECIO]]=0,"NO PARA LP",IF(MaestraLP3[[#This Row],[PRECIO SEP]]=0,"INCORPORACIÓN",IF(Z261=0,"MANTIENE",IF(Z261&lt;0,"BAJA",IF(Z261&gt;0,"ALZA",""))))))</f>
        <v>BAJA</v>
      </c>
      <c r="Y261" s="64">
        <v>3724.5</v>
      </c>
      <c r="Z261" s="41">
        <f>IF(Y261=0,"INDICAR PRECIO VTA",Y261-MaestraLP3[[#This Row],[PRECIO SEP]])</f>
        <v>-5275.5</v>
      </c>
      <c r="AA261" s="66">
        <f t="shared" si="4"/>
        <v>-1.0040273862263391</v>
      </c>
      <c r="AB261" s="68">
        <f>IFERROR(MaestraLP3[[#This Row],[PRECIO]]*MaestraLP3[[#This Row],[%MG UMV]],0)</f>
        <v>-3739.5</v>
      </c>
      <c r="AC261" s="69">
        <v>2.4</v>
      </c>
      <c r="AD261" s="64">
        <f>+IFERROR(MaestraLP3[[#This Row],[MARGEN UNITARIO]]/MaestraLP3[[#This Row],[Peso Neto UMV (KG)]],0)</f>
        <v>-1558.125</v>
      </c>
      <c r="AE261" s="39" t="s">
        <v>44</v>
      </c>
      <c r="AF261" s="39"/>
      <c r="AG261" s="39">
        <v>1</v>
      </c>
      <c r="AH261" s="109">
        <v>0</v>
      </c>
      <c r="AI261" s="66">
        <v>0.2</v>
      </c>
      <c r="AJ261" s="66">
        <v>0.2</v>
      </c>
      <c r="AK261" s="39"/>
      <c r="AL261" s="39" t="s">
        <v>53</v>
      </c>
    </row>
    <row r="262" spans="1:38" x14ac:dyDescent="0.35">
      <c r="A262" s="39" t="s">
        <v>137</v>
      </c>
      <c r="B262" s="39">
        <v>150001710</v>
      </c>
      <c r="C262" s="39" t="str">
        <f>+MaestraLP3[[#This Row],[CÓDIGO]]&amp;MaestraLP3[[#Headers],[-]]&amp;MaestraLP3[[#This Row],[UMV]]</f>
        <v>150001710-C15</v>
      </c>
      <c r="D262" s="50" t="str">
        <f>+MaestraLP3[[#This Row],[CÓDIGO]]&amp;MaestraLP3[[#Headers],[FS00]]</f>
        <v>150001710FS00</v>
      </c>
      <c r="E262" s="39" t="s">
        <v>34</v>
      </c>
      <c r="F262" s="39" t="s">
        <v>97</v>
      </c>
      <c r="G262" s="71" t="s">
        <v>98</v>
      </c>
      <c r="H262" s="71" t="s">
        <v>180</v>
      </c>
      <c r="I262" s="39" t="s">
        <v>4330</v>
      </c>
      <c r="J262" s="49" t="s">
        <v>417</v>
      </c>
      <c r="K262" s="50" t="s">
        <v>50</v>
      </c>
      <c r="L262" s="39" t="str">
        <f>VLOOKUP(MaestraLP3[[#This Row],[UMV]],VALIDACIONES!J:L,3,0)</f>
        <v>Caja 15 Unidades</v>
      </c>
      <c r="M262" s="39" t="s">
        <v>51</v>
      </c>
      <c r="N262" s="39" t="s">
        <v>78</v>
      </c>
      <c r="O262" s="64">
        <v>17725</v>
      </c>
      <c r="P262" s="39" t="s">
        <v>42</v>
      </c>
      <c r="Q262" s="65">
        <v>19000</v>
      </c>
      <c r="R262" s="66">
        <f>+IFERROR((MaestraLP3[[#This Row],[COSTO ]]/MaestraLP3[[#This Row],[COSTO SEP]]-1),0)</f>
        <v>5.2911142454160842E-2</v>
      </c>
      <c r="S262" s="65" t="s">
        <v>143</v>
      </c>
      <c r="T262" s="65" t="s">
        <v>143</v>
      </c>
      <c r="U262" s="64">
        <f>+VLOOKUP(MaestraLP3[[#This Row],[FS00]],'[1]BD MES'!$C:$N,12,0)</f>
        <v>18662.850000000002</v>
      </c>
      <c r="V262" s="64">
        <v>18662.850000000002</v>
      </c>
      <c r="W262" s="66">
        <f>+(MaestraLP3[[#This Row],[COSTO ]]-MaestraLP3[[#This Row],[COSTO OCT AL 25-09]])/MaestraLP3[[#This Row],[COSTO OCT AL 25-09]]</f>
        <v>0</v>
      </c>
      <c r="X262" s="67" t="str">
        <f>++IF(P262="HASTA AGOTAR STOCK","HASTA AGOTAR STOCK",IF(MaestraLP3[[#This Row],[PRECIO]]=0,"NO PARA LP",IF(MaestraLP3[[#This Row],[PRECIO SEP]]=0,"INCORPORACIÓN",IF(Z262=0,"MANTIENE",IF(Z262&lt;0,"BAJA",IF(Z262&gt;0,"ALZA",""))))))</f>
        <v>BAJA</v>
      </c>
      <c r="Y262" s="64">
        <v>8862.5</v>
      </c>
      <c r="Z262" s="41">
        <f>IF(Y262=0,"INDICAR PRECIO VTA",Y262-MaestraLP3[[#This Row],[PRECIO SEP]])</f>
        <v>-10137.5</v>
      </c>
      <c r="AA262" s="66">
        <f t="shared" si="4"/>
        <v>-1.1058222849083219</v>
      </c>
      <c r="AB262" s="68">
        <f>IFERROR(MaestraLP3[[#This Row],[PRECIO]]*MaestraLP3[[#This Row],[%MG UMV]],0)</f>
        <v>-9800.3500000000022</v>
      </c>
      <c r="AC262" s="69">
        <v>6.36</v>
      </c>
      <c r="AD262" s="64">
        <f>+IFERROR(MaestraLP3[[#This Row],[MARGEN UNITARIO]]/MaestraLP3[[#This Row],[Peso Neto UMV (KG)]],0)</f>
        <v>-1540.9355345911952</v>
      </c>
      <c r="AE262" s="39" t="s">
        <v>44</v>
      </c>
      <c r="AF262" s="39"/>
      <c r="AG262" s="39">
        <v>1</v>
      </c>
      <c r="AH262" s="109">
        <v>0</v>
      </c>
      <c r="AI262" s="66">
        <v>0.2</v>
      </c>
      <c r="AJ262" s="66">
        <v>0.2</v>
      </c>
      <c r="AK262" s="39"/>
      <c r="AL262" s="39" t="s">
        <v>53</v>
      </c>
    </row>
    <row r="263" spans="1:38" x14ac:dyDescent="0.35">
      <c r="A263" s="39" t="s">
        <v>137</v>
      </c>
      <c r="B263" s="39">
        <v>104524110</v>
      </c>
      <c r="C263" s="39" t="str">
        <f>+MaestraLP3[[#This Row],[CÓDIGO]]&amp;MaestraLP3[[#Headers],[-]]&amp;MaestraLP3[[#This Row],[UMV]]</f>
        <v>104524110-W00</v>
      </c>
      <c r="D263" s="50" t="str">
        <f>+MaestraLP3[[#This Row],[CÓDIGO]]&amp;MaestraLP3[[#Headers],[FS00]]</f>
        <v>104524110FS00</v>
      </c>
      <c r="E263" s="39" t="s">
        <v>34</v>
      </c>
      <c r="F263" s="39" t="s">
        <v>97</v>
      </c>
      <c r="G263" s="71" t="s">
        <v>98</v>
      </c>
      <c r="H263" s="71" t="s">
        <v>180</v>
      </c>
      <c r="I263" s="71" t="s">
        <v>296</v>
      </c>
      <c r="J263" s="49" t="s">
        <v>297</v>
      </c>
      <c r="K263" s="50" t="s">
        <v>50</v>
      </c>
      <c r="L263" s="39" t="str">
        <f>VLOOKUP(MaestraLP3[[#This Row],[UMV]],VALIDACIONES!J:L,3,0)</f>
        <v>Caja 400 Unidades</v>
      </c>
      <c r="M263" s="39" t="s">
        <v>51</v>
      </c>
      <c r="N263" s="39" t="s">
        <v>78</v>
      </c>
      <c r="O263" s="64">
        <v>4011.9999999999995</v>
      </c>
      <c r="P263" s="39" t="s">
        <v>42</v>
      </c>
      <c r="Q263" s="64">
        <v>4413</v>
      </c>
      <c r="R263" s="66">
        <f>+IFERROR((MaestraLP3[[#This Row],[COSTO ]]/MaestraLP3[[#This Row],[COSTO SEP]]-1),0)</f>
        <v>0</v>
      </c>
      <c r="S263" s="65" t="s">
        <v>143</v>
      </c>
      <c r="T263" s="65" t="s">
        <v>143</v>
      </c>
      <c r="U263" s="64">
        <f>+VLOOKUP(MaestraLP3[[#This Row],[FS00]],'[1]BD MES'!$C:$N,12,0)</f>
        <v>4011.9999999999995</v>
      </c>
      <c r="V263" s="64">
        <v>4011.9999999999995</v>
      </c>
      <c r="W263" s="66">
        <f>+(MaestraLP3[[#This Row],[COSTO ]]-MaestraLP3[[#This Row],[COSTO OCT AL 25-09]])/MaestraLP3[[#This Row],[COSTO OCT AL 25-09]]</f>
        <v>0</v>
      </c>
      <c r="X263" s="67" t="str">
        <f>++IF(P263="HASTA AGOTAR STOCK","HASTA AGOTAR STOCK",IF(MaestraLP3[[#This Row],[PRECIO]]=0,"NO PARA LP",IF(MaestraLP3[[#This Row],[PRECIO SEP]]=0,"INCORPORACIÓN",IF(Z263=0,"MANTIENE",IF(Z263&lt;0,"BAJA",IF(Z263&gt;0,"ALZA",""))))))</f>
        <v>BAJA</v>
      </c>
      <c r="Y263" s="64">
        <v>2005.9999999999998</v>
      </c>
      <c r="Z263" s="41">
        <f>IF(Y263=0,"INDICAR PRECIO VTA",Y263-MaestraLP3[[#This Row],[PRECIO SEP]])</f>
        <v>-2407</v>
      </c>
      <c r="AA263" s="66">
        <f t="shared" si="4"/>
        <v>-1</v>
      </c>
      <c r="AB263" s="68">
        <f>IFERROR(MaestraLP3[[#This Row],[PRECIO]]*MaestraLP3[[#This Row],[%MG UMV]],0)</f>
        <v>-2005.9999999999998</v>
      </c>
      <c r="AC263" s="69">
        <v>0.4</v>
      </c>
      <c r="AD263" s="64">
        <f>+IFERROR(MaestraLP3[[#This Row],[MARGEN UNITARIO]]/MaestraLP3[[#This Row],[Peso Neto UMV (KG)]],0)</f>
        <v>-5014.9999999999991</v>
      </c>
      <c r="AE263" s="39" t="s">
        <v>44</v>
      </c>
      <c r="AF263" s="39"/>
      <c r="AG263" s="39">
        <v>1</v>
      </c>
      <c r="AH263" s="109">
        <v>0</v>
      </c>
      <c r="AI263" s="66">
        <v>0.4</v>
      </c>
      <c r="AJ263" s="66">
        <v>0.4</v>
      </c>
      <c r="AK263" s="39"/>
      <c r="AL263" s="39" t="s">
        <v>53</v>
      </c>
    </row>
    <row r="264" spans="1:38" x14ac:dyDescent="0.35">
      <c r="A264" s="39" t="s">
        <v>137</v>
      </c>
      <c r="B264" s="39">
        <v>105010800</v>
      </c>
      <c r="C264" s="39" t="str">
        <f>+MaestraLP3[[#This Row],[CÓDIGO]]&amp;MaestraLP3[[#Headers],[-]]&amp;MaestraLP3[[#This Row],[UMV]]</f>
        <v>105010800-V00</v>
      </c>
      <c r="D264" s="50" t="str">
        <f>+MaestraLP3[[#This Row],[CÓDIGO]]&amp;MaestraLP3[[#Headers],[FS00]]</f>
        <v>105010800FS00</v>
      </c>
      <c r="E264" s="39" t="s">
        <v>34</v>
      </c>
      <c r="F264" s="39" t="s">
        <v>97</v>
      </c>
      <c r="G264" s="71" t="s">
        <v>98</v>
      </c>
      <c r="H264" s="71" t="s">
        <v>180</v>
      </c>
      <c r="I264" s="71" t="s">
        <v>298</v>
      </c>
      <c r="J264" s="49" t="s">
        <v>106</v>
      </c>
      <c r="K264" s="50" t="s">
        <v>106</v>
      </c>
      <c r="L264" s="39" t="str">
        <f>VLOOKUP(MaestraLP3[[#This Row],[UMV]],VALIDACIONES!J:L,3,0)</f>
        <v>Caja 500 Unidades</v>
      </c>
      <c r="M264" s="39" t="s">
        <v>51</v>
      </c>
      <c r="N264" s="39" t="s">
        <v>78</v>
      </c>
      <c r="O264" s="64">
        <v>10716.11</v>
      </c>
      <c r="P264" s="39" t="s">
        <v>42</v>
      </c>
      <c r="Q264" s="64">
        <v>11788</v>
      </c>
      <c r="R264" s="66">
        <f>+IFERROR((MaestraLP3[[#This Row],[COSTO ]]/MaestraLP3[[#This Row],[COSTO SEP]]-1),0)</f>
        <v>0</v>
      </c>
      <c r="S264" s="65" t="s">
        <v>143</v>
      </c>
      <c r="T264" s="65" t="s">
        <v>143</v>
      </c>
      <c r="U264" s="64">
        <f>+VLOOKUP(MaestraLP3[[#This Row],[FS00]],'[1]BD MES'!$C:$N,12,0)</f>
        <v>10716.11</v>
      </c>
      <c r="V264" s="64">
        <v>10716.11</v>
      </c>
      <c r="W264" s="66">
        <f>+(MaestraLP3[[#This Row],[COSTO ]]-MaestraLP3[[#This Row],[COSTO OCT AL 25-09]])/MaestraLP3[[#This Row],[COSTO OCT AL 25-09]]</f>
        <v>0</v>
      </c>
      <c r="X264" s="67" t="str">
        <f>++IF(P264="HASTA AGOTAR STOCK","HASTA AGOTAR STOCK",IF(MaestraLP3[[#This Row],[PRECIO]]=0,"NO PARA LP",IF(MaestraLP3[[#This Row],[PRECIO SEP]]=0,"INCORPORACIÓN",IF(Z264=0,"MANTIENE",IF(Z264&lt;0,"BAJA",IF(Z264&gt;0,"ALZA",""))))))</f>
        <v>BAJA</v>
      </c>
      <c r="Y264" s="64">
        <v>5358.0550000000003</v>
      </c>
      <c r="Z264" s="41">
        <f>IF(Y264=0,"INDICAR PRECIO VTA",Y264-MaestraLP3[[#This Row],[PRECIO SEP]])</f>
        <v>-6429.9449999999997</v>
      </c>
      <c r="AA264" s="66">
        <f t="shared" si="4"/>
        <v>-1</v>
      </c>
      <c r="AB264" s="68">
        <f>IFERROR(MaestraLP3[[#This Row],[PRECIO]]*MaestraLP3[[#This Row],[%MG UMV]],0)</f>
        <v>-5358.0550000000003</v>
      </c>
      <c r="AC264" s="69">
        <v>1</v>
      </c>
      <c r="AD264" s="64">
        <f>+IFERROR(MaestraLP3[[#This Row],[MARGEN UNITARIO]]/MaestraLP3[[#This Row],[Peso Neto UMV (KG)]],0)</f>
        <v>-5358.0550000000003</v>
      </c>
      <c r="AE264" s="39" t="s">
        <v>44</v>
      </c>
      <c r="AF264" s="39"/>
      <c r="AG264" s="39">
        <v>1</v>
      </c>
      <c r="AH264" s="109">
        <v>0</v>
      </c>
      <c r="AI264" s="66">
        <v>0.4</v>
      </c>
      <c r="AJ264" s="66">
        <v>0.4</v>
      </c>
      <c r="AK264" s="39"/>
      <c r="AL264" s="39" t="s">
        <v>53</v>
      </c>
    </row>
    <row r="265" spans="1:38" x14ac:dyDescent="0.35">
      <c r="A265" s="39" t="s">
        <v>137</v>
      </c>
      <c r="B265" s="39">
        <v>104537800</v>
      </c>
      <c r="C265" s="39" t="str">
        <f>+MaestraLP3[[#This Row],[CÓDIGO]]&amp;MaestraLP3[[#Headers],[-]]&amp;MaestraLP3[[#This Row],[UMV]]</f>
        <v>104537800-V00</v>
      </c>
      <c r="D265" s="50" t="str">
        <f>+MaestraLP3[[#This Row],[CÓDIGO]]&amp;MaestraLP3[[#Headers],[FS00]]</f>
        <v>104537800FS00</v>
      </c>
      <c r="E265" s="39" t="s">
        <v>34</v>
      </c>
      <c r="F265" s="39" t="s">
        <v>97</v>
      </c>
      <c r="G265" s="71" t="s">
        <v>98</v>
      </c>
      <c r="H265" s="71" t="s">
        <v>180</v>
      </c>
      <c r="I265" s="71" t="s">
        <v>299</v>
      </c>
      <c r="J265" s="49" t="s">
        <v>106</v>
      </c>
      <c r="K265" s="50" t="s">
        <v>50</v>
      </c>
      <c r="L265" s="39" t="str">
        <f>VLOOKUP(MaestraLP3[[#This Row],[UMV]],VALIDACIONES!J:L,3,0)</f>
        <v>Caja 500 Unidades</v>
      </c>
      <c r="M265" s="39" t="s">
        <v>51</v>
      </c>
      <c r="N265" s="39" t="s">
        <v>78</v>
      </c>
      <c r="O265" s="64">
        <v>77000</v>
      </c>
      <c r="P265" s="39" t="s">
        <v>42</v>
      </c>
      <c r="Q265" s="64">
        <v>84700</v>
      </c>
      <c r="R265" s="66">
        <f>+IFERROR((MaestraLP3[[#This Row],[COSTO ]]/MaestraLP3[[#This Row],[COSTO SEP]]-1),0)</f>
        <v>0</v>
      </c>
      <c r="S265" s="65" t="s">
        <v>143</v>
      </c>
      <c r="T265" s="65" t="s">
        <v>143</v>
      </c>
      <c r="U265" s="64">
        <f>+VLOOKUP(MaestraLP3[[#This Row],[FS00]],'[1]BD MES'!$C:$N,12,0)</f>
        <v>77000</v>
      </c>
      <c r="V265" s="64">
        <v>77000</v>
      </c>
      <c r="W265" s="66">
        <f>+(MaestraLP3[[#This Row],[COSTO ]]-MaestraLP3[[#This Row],[COSTO OCT AL 25-09]])/MaestraLP3[[#This Row],[COSTO OCT AL 25-09]]</f>
        <v>0</v>
      </c>
      <c r="X265" s="67" t="str">
        <f>++IF(P265="HASTA AGOTAR STOCK","HASTA AGOTAR STOCK",IF(MaestraLP3[[#This Row],[PRECIO]]=0,"NO PARA LP",IF(MaestraLP3[[#This Row],[PRECIO SEP]]=0,"INCORPORACIÓN",IF(Z265=0,"MANTIENE",IF(Z265&lt;0,"BAJA",IF(Z265&gt;0,"ALZA",""))))))</f>
        <v>BAJA</v>
      </c>
      <c r="Y265" s="64">
        <v>38500</v>
      </c>
      <c r="Z265" s="41">
        <f>IF(Y265=0,"INDICAR PRECIO VTA",Y265-MaestraLP3[[#This Row],[PRECIO SEP]])</f>
        <v>-46200</v>
      </c>
      <c r="AA265" s="66">
        <f t="shared" si="4"/>
        <v>-1</v>
      </c>
      <c r="AB265" s="68">
        <f>IFERROR(MaestraLP3[[#This Row],[PRECIO]]*MaestraLP3[[#This Row],[%MG UMV]],0)</f>
        <v>-38500</v>
      </c>
      <c r="AC265" s="69">
        <v>10</v>
      </c>
      <c r="AD265" s="64">
        <f>+IFERROR(MaestraLP3[[#This Row],[MARGEN UNITARIO]]/MaestraLP3[[#This Row],[Peso Neto UMV (KG)]],0)</f>
        <v>-3850</v>
      </c>
      <c r="AE265" s="39" t="s">
        <v>44</v>
      </c>
      <c r="AF265" s="39"/>
      <c r="AG265" s="39">
        <v>1</v>
      </c>
      <c r="AH265" s="109">
        <v>0</v>
      </c>
      <c r="AI265" s="66">
        <v>0.4</v>
      </c>
      <c r="AJ265" s="66">
        <v>0.4</v>
      </c>
      <c r="AK265" s="39"/>
      <c r="AL265" s="39" t="s">
        <v>53</v>
      </c>
    </row>
    <row r="266" spans="1:38" x14ac:dyDescent="0.35">
      <c r="A266" s="39" t="s">
        <v>137</v>
      </c>
      <c r="B266" s="39">
        <v>150001177</v>
      </c>
      <c r="C266" s="39" t="str">
        <f>+MaestraLP3[[#This Row],[CÓDIGO]]&amp;MaestraLP3[[#Headers],[-]]&amp;MaestraLP3[[#This Row],[UMV]]</f>
        <v>150001177-C50</v>
      </c>
      <c r="D266" s="50" t="str">
        <f>+MaestraLP3[[#This Row],[CÓDIGO]]&amp;MaestraLP3[[#Headers],[FS00]]</f>
        <v>150001177FS00</v>
      </c>
      <c r="E266" s="39" t="s">
        <v>34</v>
      </c>
      <c r="F266" s="39" t="s">
        <v>97</v>
      </c>
      <c r="G266" s="71" t="s">
        <v>98</v>
      </c>
      <c r="H266" s="71" t="s">
        <v>180</v>
      </c>
      <c r="I266" s="39" t="s">
        <v>300</v>
      </c>
      <c r="J266" s="49" t="s">
        <v>166</v>
      </c>
      <c r="K266" s="50" t="s">
        <v>50</v>
      </c>
      <c r="L266" s="39" t="str">
        <f>VLOOKUP(MaestraLP3[[#This Row],[UMV]],VALIDACIONES!J:L,3,0)</f>
        <v>Caja 50 Unidades</v>
      </c>
      <c r="M266" s="39" t="s">
        <v>51</v>
      </c>
      <c r="N266" s="39" t="s">
        <v>78</v>
      </c>
      <c r="O266" s="64">
        <v>9250</v>
      </c>
      <c r="P266" s="39" t="s">
        <v>42</v>
      </c>
      <c r="Q266" s="65">
        <v>10000</v>
      </c>
      <c r="R266" s="66">
        <f>+IFERROR((MaestraLP3[[#This Row],[COSTO ]]/MaestraLP3[[#This Row],[COSTO SEP]]-1),0)</f>
        <v>-6.4864864864865313E-3</v>
      </c>
      <c r="S266" s="65" t="s">
        <v>143</v>
      </c>
      <c r="T266" s="65" t="s">
        <v>143</v>
      </c>
      <c r="U266" s="64">
        <f>+VLOOKUP(MaestraLP3[[#This Row],[FS00]],'[1]BD MES'!$C:$N,12,0)</f>
        <v>9190</v>
      </c>
      <c r="V266" s="64">
        <v>9190</v>
      </c>
      <c r="W266" s="66">
        <f>+(MaestraLP3[[#This Row],[COSTO ]]-MaestraLP3[[#This Row],[COSTO OCT AL 25-09]])/MaestraLP3[[#This Row],[COSTO OCT AL 25-09]]</f>
        <v>0</v>
      </c>
      <c r="X266" s="67" t="str">
        <f>++IF(P266="HASTA AGOTAR STOCK","HASTA AGOTAR STOCK",IF(MaestraLP3[[#This Row],[PRECIO]]=0,"NO PARA LP",IF(MaestraLP3[[#This Row],[PRECIO SEP]]=0,"INCORPORACIÓN",IF(Z266=0,"MANTIENE",IF(Z266&lt;0,"BAJA",IF(Z266&gt;0,"ALZA",""))))))</f>
        <v>BAJA</v>
      </c>
      <c r="Y266" s="64">
        <v>4625</v>
      </c>
      <c r="Z266" s="41">
        <f>IF(Y266=0,"INDICAR PRECIO VTA",Y266-MaestraLP3[[#This Row],[PRECIO SEP]])</f>
        <v>-5375</v>
      </c>
      <c r="AA266" s="66">
        <f t="shared" si="4"/>
        <v>-0.98702702702702705</v>
      </c>
      <c r="AB266" s="68">
        <f>IFERROR(MaestraLP3[[#This Row],[PRECIO]]*MaestraLP3[[#This Row],[%MG UMV]],0)</f>
        <v>-4565</v>
      </c>
      <c r="AC266" s="69">
        <v>5</v>
      </c>
      <c r="AD266" s="64">
        <f>+IFERROR(MaestraLP3[[#This Row],[MARGEN UNITARIO]]/MaestraLP3[[#This Row],[Peso Neto UMV (KG)]],0)</f>
        <v>-913</v>
      </c>
      <c r="AE266" s="39" t="s">
        <v>44</v>
      </c>
      <c r="AF266" s="39"/>
      <c r="AG266" s="39">
        <v>1</v>
      </c>
      <c r="AH266" s="109">
        <v>0</v>
      </c>
      <c r="AI266" s="66">
        <v>0.2</v>
      </c>
      <c r="AJ266" s="66">
        <v>0.2</v>
      </c>
      <c r="AK266" s="39"/>
      <c r="AL266" s="39" t="s">
        <v>53</v>
      </c>
    </row>
    <row r="267" spans="1:38" x14ac:dyDescent="0.35">
      <c r="A267" s="39" t="s">
        <v>137</v>
      </c>
      <c r="B267" s="39">
        <v>104525140</v>
      </c>
      <c r="C267" s="39" t="str">
        <f>+MaestraLP3[[#This Row],[CÓDIGO]]&amp;MaestraLP3[[#Headers],[-]]&amp;MaestraLP3[[#This Row],[UMV]]</f>
        <v>104525140-UN</v>
      </c>
      <c r="D267" s="50" t="str">
        <f>+MaestraLP3[[#This Row],[CÓDIGO]]&amp;MaestraLP3[[#Headers],[FS00]]</f>
        <v>104525140FS00</v>
      </c>
      <c r="E267" s="39" t="s">
        <v>34</v>
      </c>
      <c r="F267" s="39" t="s">
        <v>97</v>
      </c>
      <c r="G267" s="71" t="s">
        <v>98</v>
      </c>
      <c r="H267" s="71" t="s">
        <v>180</v>
      </c>
      <c r="I267" s="71" t="s">
        <v>300</v>
      </c>
      <c r="J267" s="49" t="s">
        <v>50</v>
      </c>
      <c r="K267" s="50" t="s">
        <v>50</v>
      </c>
      <c r="L267" s="39" t="str">
        <f>VLOOKUP(MaestraLP3[[#This Row],[UMV]],VALIDACIONES!J:L,3,0)</f>
        <v>Unidad</v>
      </c>
      <c r="M267" s="39" t="s">
        <v>51</v>
      </c>
      <c r="N267" s="39" t="s">
        <v>78</v>
      </c>
      <c r="O267" s="64">
        <v>386</v>
      </c>
      <c r="P267" s="39" t="s">
        <v>42</v>
      </c>
      <c r="Q267" s="64">
        <v>425</v>
      </c>
      <c r="R267" s="66">
        <f>+IFERROR((MaestraLP3[[#This Row],[COSTO ]]/MaestraLP3[[#This Row],[COSTO SEP]]-1),0)</f>
        <v>0</v>
      </c>
      <c r="S267" s="65" t="s">
        <v>143</v>
      </c>
      <c r="T267" s="65" t="s">
        <v>143</v>
      </c>
      <c r="U267" s="64">
        <f>+VLOOKUP(MaestraLP3[[#This Row],[FS00]],'[1]BD MES'!$C:$N,12,0)</f>
        <v>386</v>
      </c>
      <c r="V267" s="64">
        <v>386</v>
      </c>
      <c r="W267" s="66">
        <f>+(MaestraLP3[[#This Row],[COSTO ]]-MaestraLP3[[#This Row],[COSTO OCT AL 25-09]])/MaestraLP3[[#This Row],[COSTO OCT AL 25-09]]</f>
        <v>0</v>
      </c>
      <c r="X267" s="67" t="str">
        <f>++IF(P267="HASTA AGOTAR STOCK","HASTA AGOTAR STOCK",IF(MaestraLP3[[#This Row],[PRECIO]]=0,"NO PARA LP",IF(MaestraLP3[[#This Row],[PRECIO SEP]]=0,"INCORPORACIÓN",IF(Z267=0,"MANTIENE",IF(Z267&lt;0,"BAJA",IF(Z267&gt;0,"ALZA",""))))))</f>
        <v>BAJA</v>
      </c>
      <c r="Y267" s="64">
        <v>193</v>
      </c>
      <c r="Z267" s="41">
        <f>IF(Y267=0,"INDICAR PRECIO VTA",Y267-MaestraLP3[[#This Row],[PRECIO SEP]])</f>
        <v>-232</v>
      </c>
      <c r="AA267" s="66">
        <f t="shared" si="4"/>
        <v>-1</v>
      </c>
      <c r="AB267" s="68">
        <f>IFERROR(MaestraLP3[[#This Row],[PRECIO]]*MaestraLP3[[#This Row],[%MG UMV]],0)</f>
        <v>-193</v>
      </c>
      <c r="AC267" s="69">
        <v>0.16</v>
      </c>
      <c r="AD267" s="64">
        <f>+IFERROR(MaestraLP3[[#This Row],[MARGEN UNITARIO]]/MaestraLP3[[#This Row],[Peso Neto UMV (KG)]],0)</f>
        <v>-1206.25</v>
      </c>
      <c r="AE267" s="39" t="s">
        <v>44</v>
      </c>
      <c r="AF267" s="39"/>
      <c r="AG267" s="39">
        <v>1</v>
      </c>
      <c r="AH267" s="109">
        <v>0</v>
      </c>
      <c r="AI267" s="66">
        <v>0.25</v>
      </c>
      <c r="AJ267" s="66">
        <v>0.25</v>
      </c>
      <c r="AK267" s="39"/>
      <c r="AL267" s="39" t="s">
        <v>53</v>
      </c>
    </row>
    <row r="268" spans="1:38" x14ac:dyDescent="0.35">
      <c r="A268" s="39" t="s">
        <v>137</v>
      </c>
      <c r="B268" s="39">
        <v>105201370</v>
      </c>
      <c r="C268" s="39" t="str">
        <f>+MaestraLP3[[#This Row],[CÓDIGO]]&amp;MaestraLP3[[#Headers],[-]]&amp;MaestraLP3[[#This Row],[UMV]]</f>
        <v>105201370-1Q</v>
      </c>
      <c r="D268" s="50" t="str">
        <f>+MaestraLP3[[#This Row],[CÓDIGO]]&amp;MaestraLP3[[#Headers],[FS00]]</f>
        <v>105201370FS00</v>
      </c>
      <c r="E268" s="39" t="s">
        <v>34</v>
      </c>
      <c r="F268" s="39" t="s">
        <v>97</v>
      </c>
      <c r="G268" s="71" t="s">
        <v>98</v>
      </c>
      <c r="H268" s="71" t="s">
        <v>180</v>
      </c>
      <c r="I268" s="39" t="s">
        <v>4343</v>
      </c>
      <c r="J268" s="49" t="s">
        <v>104</v>
      </c>
      <c r="K268" s="49" t="s">
        <v>104</v>
      </c>
      <c r="L268" s="39" t="str">
        <f>VLOOKUP(MaestraLP3[[#This Row],[UMV]],VALIDACIONES!J:L,3,0)</f>
        <v>Caja 1000 Unidades</v>
      </c>
      <c r="M268" s="39" t="s">
        <v>51</v>
      </c>
      <c r="N268" s="39" t="s">
        <v>78</v>
      </c>
      <c r="O268" s="64">
        <v>13535</v>
      </c>
      <c r="P268" s="39" t="s">
        <v>42</v>
      </c>
      <c r="Q268" s="65">
        <v>14000</v>
      </c>
      <c r="R268" s="66">
        <f>+IFERROR((MaestraLP3[[#This Row],[COSTO ]]/MaestraLP3[[#This Row],[COSTO SEP]]-1),0)</f>
        <v>0</v>
      </c>
      <c r="S268" s="65" t="s">
        <v>143</v>
      </c>
      <c r="T268" s="65" t="s">
        <v>143</v>
      </c>
      <c r="U268" s="64">
        <f>+VLOOKUP(MaestraLP3[[#This Row],[FS00]],'[1]BD MES'!$C:$N,12,0)</f>
        <v>13535</v>
      </c>
      <c r="V268" s="64">
        <v>13535</v>
      </c>
      <c r="W268" s="66">
        <f>+(MaestraLP3[[#This Row],[COSTO ]]-MaestraLP3[[#This Row],[COSTO OCT AL 25-09]])/MaestraLP3[[#This Row],[COSTO OCT AL 25-09]]</f>
        <v>0</v>
      </c>
      <c r="X268" s="67" t="str">
        <f>++IF(P268="HASTA AGOTAR STOCK","HASTA AGOTAR STOCK",IF(MaestraLP3[[#This Row],[PRECIO]]=0,"NO PARA LP",IF(MaestraLP3[[#This Row],[PRECIO SEP]]=0,"INCORPORACIÓN",IF(Z268=0,"MANTIENE",IF(Z268&lt;0,"BAJA",IF(Z268&gt;0,"ALZA",""))))))</f>
        <v>BAJA</v>
      </c>
      <c r="Y268" s="64">
        <v>6767.5</v>
      </c>
      <c r="Z268" s="41">
        <f>IF(Y268=0,"INDICAR PRECIO VTA",Y268-MaestraLP3[[#This Row],[PRECIO SEP]])</f>
        <v>-7232.5</v>
      </c>
      <c r="AA268" s="66">
        <f t="shared" si="4"/>
        <v>-1</v>
      </c>
      <c r="AB268" s="68">
        <f>IFERROR(MaestraLP3[[#This Row],[PRECIO]]*MaestraLP3[[#This Row],[%MG UMV]],0)</f>
        <v>-6767.5</v>
      </c>
      <c r="AC268" s="69">
        <v>1</v>
      </c>
      <c r="AD268" s="64">
        <f>+IFERROR(MaestraLP3[[#This Row],[MARGEN UNITARIO]]/MaestraLP3[[#This Row],[Peso Neto UMV (KG)]],0)</f>
        <v>-6767.5</v>
      </c>
      <c r="AE268" s="39" t="s">
        <v>44</v>
      </c>
      <c r="AF268" s="39"/>
      <c r="AG268" s="39">
        <v>1</v>
      </c>
      <c r="AH268" s="109">
        <v>0</v>
      </c>
      <c r="AI268" s="66">
        <v>0.2</v>
      </c>
      <c r="AJ268" s="66">
        <v>0.2</v>
      </c>
      <c r="AK268" s="39"/>
      <c r="AL268" s="39" t="s">
        <v>44</v>
      </c>
    </row>
    <row r="269" spans="1:38" x14ac:dyDescent="0.35">
      <c r="A269" s="39" t="s">
        <v>137</v>
      </c>
      <c r="B269" s="39">
        <v>150000674</v>
      </c>
      <c r="C269" s="39" t="str">
        <f>+MaestraLP3[[#This Row],[CÓDIGO]]&amp;MaestraLP3[[#Headers],[-]]&amp;MaestraLP3[[#This Row],[UMV]]</f>
        <v>150000674-C10</v>
      </c>
      <c r="D269" s="50" t="str">
        <f>+MaestraLP3[[#This Row],[CÓDIGO]]&amp;MaestraLP3[[#Headers],[FS00]]</f>
        <v>150000674FS00</v>
      </c>
      <c r="E269" s="39" t="s">
        <v>34</v>
      </c>
      <c r="F269" s="39" t="s">
        <v>97</v>
      </c>
      <c r="G269" s="71" t="s">
        <v>98</v>
      </c>
      <c r="H269" s="71" t="s">
        <v>180</v>
      </c>
      <c r="I269" s="39" t="s">
        <v>4354</v>
      </c>
      <c r="J269" s="49" t="s">
        <v>65</v>
      </c>
      <c r="K269" s="50" t="s">
        <v>50</v>
      </c>
      <c r="L269" s="39" t="str">
        <f>VLOOKUP(MaestraLP3[[#This Row],[UMV]],VALIDACIONES!J:L,3,0)</f>
        <v>Caja 10 Unidades</v>
      </c>
      <c r="M269" s="39" t="s">
        <v>51</v>
      </c>
      <c r="N269" s="39" t="s">
        <v>78</v>
      </c>
      <c r="O269" s="64">
        <v>4185</v>
      </c>
      <c r="P269" s="39" t="s">
        <v>42</v>
      </c>
      <c r="Q269" s="65">
        <v>5000</v>
      </c>
      <c r="R269" s="66">
        <f>+IFERROR((MaestraLP3[[#This Row],[COSTO ]]/MaestraLP3[[#This Row],[COSTO SEP]]-1),0)</f>
        <v>-0.99761051373954601</v>
      </c>
      <c r="S269" s="65" t="s">
        <v>143</v>
      </c>
      <c r="T269" s="65" t="s">
        <v>143</v>
      </c>
      <c r="U269" s="64">
        <f>+VLOOKUP(MaestraLP3[[#This Row],[FS00]],'[1]BD MES'!$C:$N,12,0)</f>
        <v>10</v>
      </c>
      <c r="V269" s="64">
        <v>10</v>
      </c>
      <c r="W269" s="66">
        <f>+(MaestraLP3[[#This Row],[COSTO ]]-MaestraLP3[[#This Row],[COSTO OCT AL 25-09]])/MaestraLP3[[#This Row],[COSTO OCT AL 25-09]]</f>
        <v>0</v>
      </c>
      <c r="X269" s="67" t="str">
        <f>++IF(P269="HASTA AGOTAR STOCK","HASTA AGOTAR STOCK",IF(MaestraLP3[[#This Row],[PRECIO]]=0,"NO PARA LP",IF(MaestraLP3[[#This Row],[PRECIO SEP]]=0,"INCORPORACIÓN",IF(Z269=0,"MANTIENE",IF(Z269&lt;0,"BAJA",IF(Z269&gt;0,"ALZA",""))))))</f>
        <v>BAJA</v>
      </c>
      <c r="Y269" s="64">
        <v>2092.5</v>
      </c>
      <c r="Z269" s="41">
        <f>IF(Y269=0,"INDICAR PRECIO VTA",Y269-MaestraLP3[[#This Row],[PRECIO SEP]])</f>
        <v>-2907.5</v>
      </c>
      <c r="AA269" s="66">
        <f t="shared" si="4"/>
        <v>0.99522102747909202</v>
      </c>
      <c r="AB269" s="68">
        <f>IFERROR(MaestraLP3[[#This Row],[PRECIO]]*MaestraLP3[[#This Row],[%MG UMV]],0)</f>
        <v>2082.5</v>
      </c>
      <c r="AC269" s="69">
        <v>0.15</v>
      </c>
      <c r="AD269" s="64">
        <f>+IFERROR(MaestraLP3[[#This Row],[MARGEN UNITARIO]]/MaestraLP3[[#This Row],[Peso Neto UMV (KG)]],0)</f>
        <v>13883.333333333334</v>
      </c>
      <c r="AE269" s="39" t="s">
        <v>44</v>
      </c>
      <c r="AF269" s="39"/>
      <c r="AG269" s="39">
        <v>1</v>
      </c>
      <c r="AH269" s="109">
        <v>0</v>
      </c>
      <c r="AI269" s="66">
        <v>0.2</v>
      </c>
      <c r="AJ269" s="66">
        <v>0.2</v>
      </c>
      <c r="AK269" s="39"/>
      <c r="AL269" s="39" t="s">
        <v>53</v>
      </c>
    </row>
    <row r="270" spans="1:38" x14ac:dyDescent="0.35">
      <c r="A270" s="39" t="s">
        <v>137</v>
      </c>
      <c r="B270" s="39">
        <v>104529810</v>
      </c>
      <c r="C270" s="39" t="str">
        <f>+MaestraLP3[[#This Row],[CÓDIGO]]&amp;MaestraLP3[[#Headers],[-]]&amp;MaestraLP3[[#This Row],[UMV]]</f>
        <v>104529810-UN</v>
      </c>
      <c r="D270" s="50" t="str">
        <f>+MaestraLP3[[#This Row],[CÓDIGO]]&amp;MaestraLP3[[#Headers],[FS00]]</f>
        <v>104529810FS00</v>
      </c>
      <c r="E270" s="39" t="s">
        <v>34</v>
      </c>
      <c r="F270" s="39" t="s">
        <v>97</v>
      </c>
      <c r="G270" s="71" t="s">
        <v>98</v>
      </c>
      <c r="H270" s="71" t="s">
        <v>180</v>
      </c>
      <c r="I270" s="71" t="s">
        <v>301</v>
      </c>
      <c r="J270" s="49" t="s">
        <v>50</v>
      </c>
      <c r="K270" s="50" t="s">
        <v>50</v>
      </c>
      <c r="L270" s="39" t="str">
        <f>VLOOKUP(MaestraLP3[[#This Row],[UMV]],VALIDACIONES!J:L,3,0)</f>
        <v>Unidad</v>
      </c>
      <c r="M270" s="39" t="s">
        <v>51</v>
      </c>
      <c r="N270" s="39" t="s">
        <v>78</v>
      </c>
      <c r="O270" s="64">
        <v>1659</v>
      </c>
      <c r="P270" s="39" t="s">
        <v>42</v>
      </c>
      <c r="Q270" s="64">
        <v>1700</v>
      </c>
      <c r="R270" s="66">
        <f>+IFERROR((MaestraLP3[[#This Row],[COSTO ]]/MaestraLP3[[#This Row],[COSTO SEP]]-1),0)</f>
        <v>0</v>
      </c>
      <c r="S270" s="65" t="s">
        <v>143</v>
      </c>
      <c r="T270" s="65" t="s">
        <v>143</v>
      </c>
      <c r="U270" s="64">
        <f>+VLOOKUP(MaestraLP3[[#This Row],[FS00]],'[1]BD MES'!$C:$N,12,0)</f>
        <v>1659</v>
      </c>
      <c r="V270" s="64">
        <v>1659</v>
      </c>
      <c r="W270" s="66">
        <f>+(MaestraLP3[[#This Row],[COSTO ]]-MaestraLP3[[#This Row],[COSTO OCT AL 25-09]])/MaestraLP3[[#This Row],[COSTO OCT AL 25-09]]</f>
        <v>0</v>
      </c>
      <c r="X270" s="67" t="str">
        <f>++IF(P270="HASTA AGOTAR STOCK","HASTA AGOTAR STOCK",IF(MaestraLP3[[#This Row],[PRECIO]]=0,"NO PARA LP",IF(MaestraLP3[[#This Row],[PRECIO SEP]]=0,"INCORPORACIÓN",IF(Z270=0,"MANTIENE",IF(Z270&lt;0,"BAJA",IF(Z270&gt;0,"ALZA",""))))))</f>
        <v>BAJA</v>
      </c>
      <c r="Y270" s="64">
        <v>829.5</v>
      </c>
      <c r="Z270" s="41">
        <f>IF(Y270=0,"INDICAR PRECIO VTA",Y270-MaestraLP3[[#This Row],[PRECIO SEP]])</f>
        <v>-870.5</v>
      </c>
      <c r="AA270" s="66">
        <f t="shared" si="4"/>
        <v>-1</v>
      </c>
      <c r="AB270" s="68">
        <f>IFERROR(MaestraLP3[[#This Row],[PRECIO]]*MaestraLP3[[#This Row],[%MG UMV]],0)</f>
        <v>-829.5</v>
      </c>
      <c r="AC270" s="69">
        <v>0.08</v>
      </c>
      <c r="AD270" s="64">
        <f>+IFERROR(MaestraLP3[[#This Row],[MARGEN UNITARIO]]/MaestraLP3[[#This Row],[Peso Neto UMV (KG)]],0)</f>
        <v>-10368.75</v>
      </c>
      <c r="AE270" s="39" t="s">
        <v>53</v>
      </c>
      <c r="AF270" s="39"/>
      <c r="AG270" s="39">
        <v>1</v>
      </c>
      <c r="AH270" s="109">
        <v>0</v>
      </c>
      <c r="AI270" s="66">
        <v>0.25</v>
      </c>
      <c r="AJ270" s="66">
        <v>0.25</v>
      </c>
      <c r="AK270" s="39"/>
      <c r="AL270" s="39" t="s">
        <v>53</v>
      </c>
    </row>
    <row r="271" spans="1:38" x14ac:dyDescent="0.35">
      <c r="A271" s="39" t="s">
        <v>137</v>
      </c>
      <c r="B271" s="39">
        <v>104531450</v>
      </c>
      <c r="C271" s="39" t="str">
        <f>+MaestraLP3[[#This Row],[CÓDIGO]]&amp;MaestraLP3[[#Headers],[-]]&amp;MaestraLP3[[#This Row],[UMV]]</f>
        <v>104531450-UN</v>
      </c>
      <c r="D271" s="50" t="str">
        <f>+MaestraLP3[[#This Row],[CÓDIGO]]&amp;MaestraLP3[[#Headers],[FS00]]</f>
        <v>104531450FS00</v>
      </c>
      <c r="E271" s="39" t="s">
        <v>34</v>
      </c>
      <c r="F271" s="39" t="s">
        <v>97</v>
      </c>
      <c r="G271" s="71" t="s">
        <v>98</v>
      </c>
      <c r="H271" s="71" t="s">
        <v>180</v>
      </c>
      <c r="I271" s="71" t="s">
        <v>302</v>
      </c>
      <c r="J271" s="49" t="s">
        <v>50</v>
      </c>
      <c r="K271" s="50" t="s">
        <v>50</v>
      </c>
      <c r="L271" s="39" t="str">
        <f>VLOOKUP(MaestraLP3[[#This Row],[UMV]],VALIDACIONES!J:L,3,0)</f>
        <v>Unidad</v>
      </c>
      <c r="M271" s="39" t="s">
        <v>51</v>
      </c>
      <c r="N271" s="39" t="s">
        <v>78</v>
      </c>
      <c r="O271" s="64">
        <v>1700</v>
      </c>
      <c r="P271" s="39" t="s">
        <v>42</v>
      </c>
      <c r="Q271" s="64">
        <v>1700</v>
      </c>
      <c r="R271" s="66">
        <f>+IFERROR((MaestraLP3[[#This Row],[COSTO ]]/MaestraLP3[[#This Row],[COSTO SEP]]-1),0)</f>
        <v>0</v>
      </c>
      <c r="S271" s="65" t="s">
        <v>143</v>
      </c>
      <c r="T271" s="65" t="s">
        <v>143</v>
      </c>
      <c r="U271" s="64">
        <f>+VLOOKUP(MaestraLP3[[#This Row],[FS00]],'[1]BD MES'!$C:$N,12,0)</f>
        <v>1700</v>
      </c>
      <c r="V271" s="64">
        <v>1700</v>
      </c>
      <c r="W271" s="66">
        <f>+(MaestraLP3[[#This Row],[COSTO ]]-MaestraLP3[[#This Row],[COSTO OCT AL 25-09]])/MaestraLP3[[#This Row],[COSTO OCT AL 25-09]]</f>
        <v>0</v>
      </c>
      <c r="X271" s="67" t="str">
        <f>++IF(P271="HASTA AGOTAR STOCK","HASTA AGOTAR STOCK",IF(MaestraLP3[[#This Row],[PRECIO]]=0,"NO PARA LP",IF(MaestraLP3[[#This Row],[PRECIO SEP]]=0,"INCORPORACIÓN",IF(Z271=0,"MANTIENE",IF(Z271&lt;0,"BAJA",IF(Z271&gt;0,"ALZA",""))))))</f>
        <v>BAJA</v>
      </c>
      <c r="Y271" s="64">
        <v>850</v>
      </c>
      <c r="Z271" s="41">
        <f>IF(Y271=0,"INDICAR PRECIO VTA",Y271-MaestraLP3[[#This Row],[PRECIO SEP]])</f>
        <v>-850</v>
      </c>
      <c r="AA271" s="66">
        <f t="shared" si="4"/>
        <v>-1</v>
      </c>
      <c r="AB271" s="68">
        <f>IFERROR(MaestraLP3[[#This Row],[PRECIO]]*MaestraLP3[[#This Row],[%MG UMV]],0)</f>
        <v>-850</v>
      </c>
      <c r="AC271" s="69">
        <v>0.08</v>
      </c>
      <c r="AD271" s="64">
        <f>+IFERROR(MaestraLP3[[#This Row],[MARGEN UNITARIO]]/MaestraLP3[[#This Row],[Peso Neto UMV (KG)]],0)</f>
        <v>-10625</v>
      </c>
      <c r="AE271" s="39" t="s">
        <v>53</v>
      </c>
      <c r="AF271" s="39"/>
      <c r="AG271" s="39">
        <v>1</v>
      </c>
      <c r="AH271" s="109">
        <v>0</v>
      </c>
      <c r="AI271" s="66">
        <v>0.4</v>
      </c>
      <c r="AJ271" s="66">
        <v>0.4</v>
      </c>
      <c r="AK271" s="39"/>
      <c r="AL271" s="39" t="s">
        <v>53</v>
      </c>
    </row>
    <row r="272" spans="1:38" x14ac:dyDescent="0.35">
      <c r="A272" s="39" t="s">
        <v>137</v>
      </c>
      <c r="B272" s="39">
        <v>150000304</v>
      </c>
      <c r="C272" s="39" t="str">
        <f>+MaestraLP3[[#This Row],[CÓDIGO]]&amp;MaestraLP3[[#Headers],[-]]&amp;MaestraLP3[[#This Row],[UMV]]</f>
        <v>150000304-C50</v>
      </c>
      <c r="D272" s="50" t="str">
        <f>+MaestraLP3[[#This Row],[CÓDIGO]]&amp;MaestraLP3[[#Headers],[FS00]]</f>
        <v>150000304FS00</v>
      </c>
      <c r="E272" s="39" t="s">
        <v>34</v>
      </c>
      <c r="F272" s="39" t="s">
        <v>97</v>
      </c>
      <c r="G272" s="71" t="s">
        <v>98</v>
      </c>
      <c r="H272" s="71" t="s">
        <v>180</v>
      </c>
      <c r="I272" s="71" t="s">
        <v>304</v>
      </c>
      <c r="J272" s="49" t="s">
        <v>166</v>
      </c>
      <c r="K272" s="50" t="s">
        <v>50</v>
      </c>
      <c r="L272" s="39" t="str">
        <f>VLOOKUP(MaestraLP3[[#This Row],[UMV]],VALIDACIONES!J:L,3,0)</f>
        <v>Caja 50 Unidades</v>
      </c>
      <c r="M272" s="39" t="s">
        <v>51</v>
      </c>
      <c r="N272" s="39" t="s">
        <v>78</v>
      </c>
      <c r="O272" s="64">
        <v>50682.5</v>
      </c>
      <c r="P272" s="39" t="s">
        <v>42</v>
      </c>
      <c r="Q272" s="64">
        <v>55751</v>
      </c>
      <c r="R272" s="66">
        <f>+IFERROR((MaestraLP3[[#This Row],[COSTO ]]/MaestraLP3[[#This Row],[COSTO SEP]]-1),0)</f>
        <v>0</v>
      </c>
      <c r="S272" s="65" t="s">
        <v>143</v>
      </c>
      <c r="T272" s="65" t="s">
        <v>143</v>
      </c>
      <c r="U272" s="64">
        <f>+VLOOKUP(MaestraLP3[[#This Row],[FS00]],'[1]BD MES'!$C:$N,12,0)</f>
        <v>50682.5</v>
      </c>
      <c r="V272" s="64">
        <v>50682.5</v>
      </c>
      <c r="W272" s="66">
        <f>+(MaestraLP3[[#This Row],[COSTO ]]-MaestraLP3[[#This Row],[COSTO OCT AL 25-09]])/MaestraLP3[[#This Row],[COSTO OCT AL 25-09]]</f>
        <v>0</v>
      </c>
      <c r="X272" s="67" t="str">
        <f>++IF(P272="HASTA AGOTAR STOCK","HASTA AGOTAR STOCK",IF(MaestraLP3[[#This Row],[PRECIO]]=0,"NO PARA LP",IF(MaestraLP3[[#This Row],[PRECIO SEP]]=0,"INCORPORACIÓN",IF(Z272=0,"MANTIENE",IF(Z272&lt;0,"BAJA",IF(Z272&gt;0,"ALZA",""))))))</f>
        <v>BAJA</v>
      </c>
      <c r="Y272" s="64">
        <v>25341.25</v>
      </c>
      <c r="Z272" s="41">
        <f>IF(Y272=0,"INDICAR PRECIO VTA",Y272-MaestraLP3[[#This Row],[PRECIO SEP]])</f>
        <v>-30409.75</v>
      </c>
      <c r="AA272" s="66">
        <f t="shared" si="4"/>
        <v>-1</v>
      </c>
      <c r="AB272" s="68">
        <f>IFERROR(MaestraLP3[[#This Row],[PRECIO]]*MaestraLP3[[#This Row],[%MG UMV]],0)</f>
        <v>-25341.25</v>
      </c>
      <c r="AC272" s="69">
        <v>4.5</v>
      </c>
      <c r="AD272" s="64">
        <f>+IFERROR(MaestraLP3[[#This Row],[MARGEN UNITARIO]]/MaestraLP3[[#This Row],[Peso Neto UMV (KG)]],0)</f>
        <v>-5631.3888888888887</v>
      </c>
      <c r="AE272" s="39" t="s">
        <v>53</v>
      </c>
      <c r="AF272" s="39"/>
      <c r="AG272" s="39">
        <v>1</v>
      </c>
      <c r="AH272" s="109">
        <v>0</v>
      </c>
      <c r="AI272" s="66">
        <v>0.25</v>
      </c>
      <c r="AJ272" s="66">
        <v>0.25</v>
      </c>
      <c r="AK272" s="39"/>
      <c r="AL272" s="39" t="s">
        <v>53</v>
      </c>
    </row>
    <row r="273" spans="1:38" x14ac:dyDescent="0.35">
      <c r="A273" s="39" t="s">
        <v>137</v>
      </c>
      <c r="B273" s="39">
        <v>105010750</v>
      </c>
      <c r="C273" s="39" t="str">
        <f>+MaestraLP3[[#This Row],[CÓDIGO]]&amp;MaestraLP3[[#Headers],[-]]&amp;MaestraLP3[[#This Row],[UMV]]</f>
        <v>105010750-1Q</v>
      </c>
      <c r="D273" s="50" t="str">
        <f>+MaestraLP3[[#This Row],[CÓDIGO]]&amp;MaestraLP3[[#Headers],[FS00]]</f>
        <v>105010750FS00</v>
      </c>
      <c r="E273" s="39" t="s">
        <v>34</v>
      </c>
      <c r="F273" s="39" t="s">
        <v>97</v>
      </c>
      <c r="G273" s="71" t="s">
        <v>98</v>
      </c>
      <c r="H273" s="71" t="s">
        <v>180</v>
      </c>
      <c r="I273" s="71" t="s">
        <v>305</v>
      </c>
      <c r="J273" s="49" t="s">
        <v>104</v>
      </c>
      <c r="K273" s="50" t="s">
        <v>104</v>
      </c>
      <c r="L273" s="39" t="str">
        <f>VLOOKUP(MaestraLP3[[#This Row],[UMV]],VALIDACIONES!J:L,3,0)</f>
        <v>Caja 1000 Unidades</v>
      </c>
      <c r="M273" s="39" t="s">
        <v>51</v>
      </c>
      <c r="N273" s="39" t="s">
        <v>78</v>
      </c>
      <c r="O273" s="64">
        <v>15155.18</v>
      </c>
      <c r="P273" s="39" t="s">
        <v>42</v>
      </c>
      <c r="Q273" s="64">
        <v>16671</v>
      </c>
      <c r="R273" s="66">
        <f>+IFERROR((MaestraLP3[[#This Row],[COSTO ]]/MaestraLP3[[#This Row],[COSTO SEP]]-1),0)</f>
        <v>0</v>
      </c>
      <c r="S273" s="65" t="s">
        <v>143</v>
      </c>
      <c r="T273" s="65" t="s">
        <v>143</v>
      </c>
      <c r="U273" s="64">
        <f>+VLOOKUP(MaestraLP3[[#This Row],[FS00]],'[1]BD MES'!$C:$N,12,0)</f>
        <v>15155.18</v>
      </c>
      <c r="V273" s="64">
        <v>15155.18</v>
      </c>
      <c r="W273" s="66">
        <f>+(MaestraLP3[[#This Row],[COSTO ]]-MaestraLP3[[#This Row],[COSTO OCT AL 25-09]])/MaestraLP3[[#This Row],[COSTO OCT AL 25-09]]</f>
        <v>0</v>
      </c>
      <c r="X273" s="67" t="str">
        <f>++IF(P273="HASTA AGOTAR STOCK","HASTA AGOTAR STOCK",IF(MaestraLP3[[#This Row],[PRECIO]]=0,"NO PARA LP",IF(MaestraLP3[[#This Row],[PRECIO SEP]]=0,"INCORPORACIÓN",IF(Z273=0,"MANTIENE",IF(Z273&lt;0,"BAJA",IF(Z273&gt;0,"ALZA",""))))))</f>
        <v>BAJA</v>
      </c>
      <c r="Y273" s="64">
        <v>7577.59</v>
      </c>
      <c r="Z273" s="41">
        <f>IF(Y273=0,"INDICAR PRECIO VTA",Y273-MaestraLP3[[#This Row],[PRECIO SEP]])</f>
        <v>-9093.41</v>
      </c>
      <c r="AA273" s="66">
        <f t="shared" si="4"/>
        <v>-1</v>
      </c>
      <c r="AB273" s="68">
        <f>IFERROR(MaestraLP3[[#This Row],[PRECIO]]*MaestraLP3[[#This Row],[%MG UMV]],0)</f>
        <v>-7577.59</v>
      </c>
      <c r="AC273" s="69">
        <v>10</v>
      </c>
      <c r="AD273" s="64">
        <f>+IFERROR(MaestraLP3[[#This Row],[MARGEN UNITARIO]]/MaestraLP3[[#This Row],[Peso Neto UMV (KG)]],0)</f>
        <v>-757.75900000000001</v>
      </c>
      <c r="AE273" s="39" t="s">
        <v>44</v>
      </c>
      <c r="AF273" s="39"/>
      <c r="AG273" s="39">
        <v>1</v>
      </c>
      <c r="AH273" s="109">
        <v>0</v>
      </c>
      <c r="AI273" s="66">
        <v>0.4</v>
      </c>
      <c r="AJ273" s="66">
        <v>0.4</v>
      </c>
      <c r="AK273" s="39"/>
      <c r="AL273" s="39" t="s">
        <v>53</v>
      </c>
    </row>
    <row r="274" spans="1:38" x14ac:dyDescent="0.35">
      <c r="A274" s="39" t="s">
        <v>137</v>
      </c>
      <c r="B274" s="39">
        <v>104523090</v>
      </c>
      <c r="C274" s="39" t="str">
        <f>+MaestraLP3[[#This Row],[CÓDIGO]]&amp;MaestraLP3[[#Headers],[-]]&amp;MaestraLP3[[#This Row],[UMV]]</f>
        <v>104523090-C10</v>
      </c>
      <c r="D274" s="50" t="str">
        <f>+MaestraLP3[[#This Row],[CÓDIGO]]&amp;MaestraLP3[[#Headers],[FS00]]</f>
        <v>104523090FS00</v>
      </c>
      <c r="E274" s="39" t="s">
        <v>34</v>
      </c>
      <c r="F274" s="39" t="s">
        <v>97</v>
      </c>
      <c r="G274" s="71" t="s">
        <v>98</v>
      </c>
      <c r="H274" s="71" t="s">
        <v>180</v>
      </c>
      <c r="I274" s="39" t="s">
        <v>4396</v>
      </c>
      <c r="J274" s="49" t="s">
        <v>65</v>
      </c>
      <c r="K274" s="50" t="s">
        <v>50</v>
      </c>
      <c r="L274" s="39" t="str">
        <f>VLOOKUP(MaestraLP3[[#This Row],[UMV]],VALIDACIONES!J:L,3,0)</f>
        <v>Caja 10 Unidades</v>
      </c>
      <c r="M274" s="39" t="s">
        <v>51</v>
      </c>
      <c r="N274" s="39" t="s">
        <v>78</v>
      </c>
      <c r="O274" s="64">
        <v>20000</v>
      </c>
      <c r="P274" s="39" t="s">
        <v>42</v>
      </c>
      <c r="Q274" s="65">
        <v>3000</v>
      </c>
      <c r="R274" s="66">
        <f>+IFERROR((MaestraLP3[[#This Row],[COSTO ]]/MaestraLP3[[#This Row],[COSTO SEP]]-1),0)</f>
        <v>0</v>
      </c>
      <c r="S274" s="65" t="s">
        <v>143</v>
      </c>
      <c r="T274" s="65" t="s">
        <v>143</v>
      </c>
      <c r="U274" s="64">
        <f>+VLOOKUP(MaestraLP3[[#This Row],[FS00]],'[1]BD MES'!$C:$N,12,0)</f>
        <v>20000</v>
      </c>
      <c r="V274" s="64">
        <v>20000</v>
      </c>
      <c r="W274" s="66">
        <f>+(MaestraLP3[[#This Row],[COSTO ]]-MaestraLP3[[#This Row],[COSTO OCT AL 25-09]])/MaestraLP3[[#This Row],[COSTO OCT AL 25-09]]</f>
        <v>0</v>
      </c>
      <c r="X274" s="67" t="str">
        <f>++IF(P274="HASTA AGOTAR STOCK","HASTA AGOTAR STOCK",IF(MaestraLP3[[#This Row],[PRECIO]]=0,"NO PARA LP",IF(MaestraLP3[[#This Row],[PRECIO SEP]]=0,"INCORPORACIÓN",IF(Z274=0,"MANTIENE",IF(Z274&lt;0,"BAJA",IF(Z274&gt;0,"ALZA",""))))))</f>
        <v>ALZA</v>
      </c>
      <c r="Y274" s="64">
        <v>10000</v>
      </c>
      <c r="Z274" s="41">
        <f>IF(Y274=0,"INDICAR PRECIO VTA",Y274-MaestraLP3[[#This Row],[PRECIO SEP]])</f>
        <v>7000</v>
      </c>
      <c r="AA274" s="66">
        <f t="shared" si="4"/>
        <v>-1</v>
      </c>
      <c r="AB274" s="68">
        <f>IFERROR(MaestraLP3[[#This Row],[PRECIO]]*MaestraLP3[[#This Row],[%MG UMV]],0)</f>
        <v>-10000</v>
      </c>
      <c r="AC274" s="69">
        <v>10</v>
      </c>
      <c r="AD274" s="64">
        <f>+IFERROR(MaestraLP3[[#This Row],[MARGEN UNITARIO]]/MaestraLP3[[#This Row],[Peso Neto UMV (KG)]],0)</f>
        <v>-1000</v>
      </c>
      <c r="AE274" s="39" t="s">
        <v>44</v>
      </c>
      <c r="AF274" s="39"/>
      <c r="AG274" s="39">
        <v>1</v>
      </c>
      <c r="AH274" s="109">
        <v>0</v>
      </c>
      <c r="AI274" s="66">
        <v>0.2</v>
      </c>
      <c r="AJ274" s="66">
        <v>0.2</v>
      </c>
      <c r="AK274" s="39"/>
      <c r="AL274" s="39" t="s">
        <v>53</v>
      </c>
    </row>
    <row r="275" spans="1:38" x14ac:dyDescent="0.35">
      <c r="A275" s="39" t="s">
        <v>137</v>
      </c>
      <c r="B275" s="39">
        <v>104524220</v>
      </c>
      <c r="C275" s="39" t="str">
        <f>+MaestraLP3[[#This Row],[CÓDIGO]]&amp;MaestraLP3[[#Headers],[-]]&amp;MaestraLP3[[#This Row],[UMV]]</f>
        <v>104524220-C10</v>
      </c>
      <c r="D275" s="50" t="str">
        <f>+MaestraLP3[[#This Row],[CÓDIGO]]&amp;MaestraLP3[[#Headers],[FS00]]</f>
        <v>104524220FS00</v>
      </c>
      <c r="E275" s="39" t="s">
        <v>34</v>
      </c>
      <c r="F275" s="39" t="s">
        <v>97</v>
      </c>
      <c r="G275" s="71" t="s">
        <v>98</v>
      </c>
      <c r="H275" s="71" t="s">
        <v>180</v>
      </c>
      <c r="I275" s="39" t="s">
        <v>4396</v>
      </c>
      <c r="J275" s="49" t="s">
        <v>65</v>
      </c>
      <c r="K275" s="50" t="s">
        <v>50</v>
      </c>
      <c r="L275" s="39" t="str">
        <f>VLOOKUP(MaestraLP3[[#This Row],[UMV]],VALIDACIONES!J:L,3,0)</f>
        <v>Caja 10 Unidades</v>
      </c>
      <c r="M275" s="39" t="s">
        <v>51</v>
      </c>
      <c r="N275" s="39" t="s">
        <v>78</v>
      </c>
      <c r="O275" s="64">
        <v>14900</v>
      </c>
      <c r="P275" s="39" t="s">
        <v>42</v>
      </c>
      <c r="Q275" s="65">
        <v>3000</v>
      </c>
      <c r="R275" s="66">
        <f>+IFERROR((MaestraLP3[[#This Row],[COSTO ]]/MaestraLP3[[#This Row],[COSTO SEP]]-1),0)</f>
        <v>0</v>
      </c>
      <c r="S275" s="65" t="s">
        <v>143</v>
      </c>
      <c r="T275" s="65" t="s">
        <v>143</v>
      </c>
      <c r="U275" s="64">
        <f>+VLOOKUP(MaestraLP3[[#This Row],[FS00]],'[1]BD MES'!$C:$N,12,0)</f>
        <v>14900</v>
      </c>
      <c r="V275" s="64">
        <v>14900</v>
      </c>
      <c r="W275" s="66">
        <f>+(MaestraLP3[[#This Row],[COSTO ]]-MaestraLP3[[#This Row],[COSTO OCT AL 25-09]])/MaestraLP3[[#This Row],[COSTO OCT AL 25-09]]</f>
        <v>0</v>
      </c>
      <c r="X275" s="67" t="str">
        <f>++IF(P275="HASTA AGOTAR STOCK","HASTA AGOTAR STOCK",IF(MaestraLP3[[#This Row],[PRECIO]]=0,"NO PARA LP",IF(MaestraLP3[[#This Row],[PRECIO SEP]]=0,"INCORPORACIÓN",IF(Z275=0,"MANTIENE",IF(Z275&lt;0,"BAJA",IF(Z275&gt;0,"ALZA",""))))))</f>
        <v>ALZA</v>
      </c>
      <c r="Y275" s="64">
        <v>7450</v>
      </c>
      <c r="Z275" s="41">
        <f>IF(Y275=0,"INDICAR PRECIO VTA",Y275-MaestraLP3[[#This Row],[PRECIO SEP]])</f>
        <v>4450</v>
      </c>
      <c r="AA275" s="66">
        <f t="shared" si="4"/>
        <v>-1</v>
      </c>
      <c r="AB275" s="68">
        <f>IFERROR(MaestraLP3[[#This Row],[PRECIO]]*MaestraLP3[[#This Row],[%MG UMV]],0)</f>
        <v>-7450</v>
      </c>
      <c r="AC275" s="69">
        <v>10</v>
      </c>
      <c r="AD275" s="64">
        <f>+IFERROR(MaestraLP3[[#This Row],[MARGEN UNITARIO]]/MaestraLP3[[#This Row],[Peso Neto UMV (KG)]],0)</f>
        <v>-745</v>
      </c>
      <c r="AE275" s="39" t="s">
        <v>44</v>
      </c>
      <c r="AF275" s="39"/>
      <c r="AG275" s="39">
        <v>1</v>
      </c>
      <c r="AH275" s="109">
        <v>0</v>
      </c>
      <c r="AI275" s="66">
        <v>0.2</v>
      </c>
      <c r="AJ275" s="66">
        <v>0.2</v>
      </c>
      <c r="AK275" s="39"/>
      <c r="AL275" s="39" t="s">
        <v>53</v>
      </c>
    </row>
    <row r="276" spans="1:38" x14ac:dyDescent="0.35">
      <c r="A276" s="39" t="s">
        <v>137</v>
      </c>
      <c r="B276" s="39">
        <v>150000649</v>
      </c>
      <c r="C276" s="39" t="str">
        <f>+MaestraLP3[[#This Row],[CÓDIGO]]&amp;MaestraLP3[[#Headers],[-]]&amp;MaestraLP3[[#This Row],[UMV]]</f>
        <v>150000649-C01</v>
      </c>
      <c r="D276" s="50" t="str">
        <f>+MaestraLP3[[#This Row],[CÓDIGO]]&amp;MaestraLP3[[#Headers],[FS00]]</f>
        <v>150000649FS00</v>
      </c>
      <c r="E276" s="39" t="s">
        <v>34</v>
      </c>
      <c r="F276" s="39" t="s">
        <v>97</v>
      </c>
      <c r="G276" s="71" t="s">
        <v>98</v>
      </c>
      <c r="H276" s="71" t="s">
        <v>180</v>
      </c>
      <c r="I276" s="39" t="s">
        <v>4397</v>
      </c>
      <c r="J276" s="50" t="s">
        <v>569</v>
      </c>
      <c r="K276" s="50" t="s">
        <v>50</v>
      </c>
      <c r="L276" s="39" t="str">
        <f>VLOOKUP(MaestraLP3[[#This Row],[UMV]],VALIDACIONES!J:L,3,0)</f>
        <v>Caja 1 Unidad</v>
      </c>
      <c r="M276" s="39" t="s">
        <v>51</v>
      </c>
      <c r="N276" s="39" t="s">
        <v>78</v>
      </c>
      <c r="O276" s="64">
        <v>7190</v>
      </c>
      <c r="P276" s="39" t="s">
        <v>42</v>
      </c>
      <c r="Q276" s="65">
        <v>8000</v>
      </c>
      <c r="R276" s="66">
        <f>+IFERROR((MaestraLP3[[#This Row],[COSTO ]]/MaestraLP3[[#This Row],[COSTO SEP]]-1),0)</f>
        <v>0.15454381084840052</v>
      </c>
      <c r="S276" s="65" t="s">
        <v>143</v>
      </c>
      <c r="T276" s="65" t="s">
        <v>143</v>
      </c>
      <c r="U276" s="64">
        <f>+VLOOKUP(MaestraLP3[[#This Row],[FS00]],'[1]BD MES'!$C:$N,12,0)</f>
        <v>8301.17</v>
      </c>
      <c r="V276" s="64">
        <v>8301.17</v>
      </c>
      <c r="W276" s="66">
        <f>+(MaestraLP3[[#This Row],[COSTO ]]-MaestraLP3[[#This Row],[COSTO OCT AL 25-09]])/MaestraLP3[[#This Row],[COSTO OCT AL 25-09]]</f>
        <v>0</v>
      </c>
      <c r="X276" s="67" t="str">
        <f>++IF(P276="HASTA AGOTAR STOCK","HASTA AGOTAR STOCK",IF(MaestraLP3[[#This Row],[PRECIO]]=0,"NO PARA LP",IF(MaestraLP3[[#This Row],[PRECIO SEP]]=0,"INCORPORACIÓN",IF(Z276=0,"MANTIENE",IF(Z276&lt;0,"BAJA",IF(Z276&gt;0,"ALZA",""))))))</f>
        <v>BAJA</v>
      </c>
      <c r="Y276" s="64">
        <v>3595</v>
      </c>
      <c r="Z276" s="41">
        <f>IF(Y276=0,"INDICAR PRECIO VTA",Y276-MaestraLP3[[#This Row],[PRECIO SEP]])</f>
        <v>-4405</v>
      </c>
      <c r="AA276" s="66">
        <f t="shared" si="4"/>
        <v>-1.309087621696801</v>
      </c>
      <c r="AB276" s="68">
        <f>IFERROR(MaestraLP3[[#This Row],[PRECIO]]*MaestraLP3[[#This Row],[%MG UMV]],0)</f>
        <v>-4706.17</v>
      </c>
      <c r="AC276" s="69">
        <v>1</v>
      </c>
      <c r="AD276" s="64">
        <f>+IFERROR(MaestraLP3[[#This Row],[MARGEN UNITARIO]]/MaestraLP3[[#This Row],[Peso Neto UMV (KG)]],0)</f>
        <v>-4706.17</v>
      </c>
      <c r="AE276" s="39" t="s">
        <v>44</v>
      </c>
      <c r="AF276" s="39"/>
      <c r="AG276" s="39">
        <v>1</v>
      </c>
      <c r="AH276" s="109">
        <v>0</v>
      </c>
      <c r="AI276" s="66">
        <v>0.2</v>
      </c>
      <c r="AJ276" s="66">
        <v>0.2</v>
      </c>
      <c r="AK276" s="39"/>
      <c r="AL276" s="39" t="s">
        <v>53</v>
      </c>
    </row>
    <row r="277" spans="1:38" x14ac:dyDescent="0.35">
      <c r="A277" s="39" t="s">
        <v>137</v>
      </c>
      <c r="B277" s="39">
        <v>104527680</v>
      </c>
      <c r="C277" s="39" t="str">
        <f>+MaestraLP3[[#This Row],[CÓDIGO]]&amp;MaestraLP3[[#Headers],[-]]&amp;MaestraLP3[[#This Row],[UMV]]</f>
        <v>104527680-Y00</v>
      </c>
      <c r="D277" s="50" t="str">
        <f>+MaestraLP3[[#This Row],[CÓDIGO]]&amp;MaestraLP3[[#Headers],[FS00]]</f>
        <v>104527680FS00</v>
      </c>
      <c r="E277" s="39" t="s">
        <v>34</v>
      </c>
      <c r="F277" s="39" t="s">
        <v>97</v>
      </c>
      <c r="G277" s="71" t="s">
        <v>98</v>
      </c>
      <c r="H277" s="71" t="s">
        <v>180</v>
      </c>
      <c r="I277" s="71" t="s">
        <v>311</v>
      </c>
      <c r="J277" s="49" t="s">
        <v>294</v>
      </c>
      <c r="K277" s="50" t="s">
        <v>50</v>
      </c>
      <c r="L277" s="39" t="str">
        <f>VLOOKUP(MaestraLP3[[#This Row],[UMV]],VALIDACIONES!J:L,3,0)</f>
        <v>Caja 200 Unidades</v>
      </c>
      <c r="M277" s="39" t="s">
        <v>51</v>
      </c>
      <c r="N277" s="39" t="s">
        <v>78</v>
      </c>
      <c r="O277" s="64">
        <v>6000</v>
      </c>
      <c r="P277" s="39" t="s">
        <v>42</v>
      </c>
      <c r="Q277" s="64">
        <v>6600</v>
      </c>
      <c r="R277" s="66">
        <f>+IFERROR((MaestraLP3[[#This Row],[COSTO ]]/MaestraLP3[[#This Row],[COSTO SEP]]-1),0)</f>
        <v>0</v>
      </c>
      <c r="S277" s="65" t="s">
        <v>143</v>
      </c>
      <c r="T277" s="65" t="s">
        <v>143</v>
      </c>
      <c r="U277" s="64">
        <f>+VLOOKUP(MaestraLP3[[#This Row],[FS00]],'[1]BD MES'!$C:$N,12,0)</f>
        <v>6000</v>
      </c>
      <c r="V277" s="64">
        <v>6000</v>
      </c>
      <c r="W277" s="66">
        <f>+(MaestraLP3[[#This Row],[COSTO ]]-MaestraLP3[[#This Row],[COSTO OCT AL 25-09]])/MaestraLP3[[#This Row],[COSTO OCT AL 25-09]]</f>
        <v>0</v>
      </c>
      <c r="X277" s="67" t="str">
        <f>++IF(P277="HASTA AGOTAR STOCK","HASTA AGOTAR STOCK",IF(MaestraLP3[[#This Row],[PRECIO]]=0,"NO PARA LP",IF(MaestraLP3[[#This Row],[PRECIO SEP]]=0,"INCORPORACIÓN",IF(Z277=0,"MANTIENE",IF(Z277&lt;0,"BAJA",IF(Z277&gt;0,"ALZA",""))))))</f>
        <v>BAJA</v>
      </c>
      <c r="Y277" s="64">
        <v>3000</v>
      </c>
      <c r="Z277" s="41">
        <f>IF(Y277=0,"INDICAR PRECIO VTA",Y277-MaestraLP3[[#This Row],[PRECIO SEP]])</f>
        <v>-3600</v>
      </c>
      <c r="AA277" s="66">
        <f t="shared" si="4"/>
        <v>-1</v>
      </c>
      <c r="AB277" s="68">
        <f>IFERROR(MaestraLP3[[#This Row],[PRECIO]]*MaestraLP3[[#This Row],[%MG UMV]],0)</f>
        <v>-3000</v>
      </c>
      <c r="AC277" s="69">
        <v>2</v>
      </c>
      <c r="AD277" s="64">
        <f>+IFERROR(MaestraLP3[[#This Row],[MARGEN UNITARIO]]/MaestraLP3[[#This Row],[Peso Neto UMV (KG)]],0)</f>
        <v>-1500</v>
      </c>
      <c r="AE277" s="39" t="s">
        <v>44</v>
      </c>
      <c r="AF277" s="39"/>
      <c r="AG277" s="39">
        <v>1</v>
      </c>
      <c r="AH277" s="109">
        <v>0</v>
      </c>
      <c r="AI277" s="66">
        <v>0.25</v>
      </c>
      <c r="AJ277" s="66">
        <v>0.25</v>
      </c>
      <c r="AK277" s="39"/>
      <c r="AL277" s="39" t="s">
        <v>53</v>
      </c>
    </row>
    <row r="278" spans="1:38" x14ac:dyDescent="0.35">
      <c r="A278" s="39" t="s">
        <v>137</v>
      </c>
      <c r="B278" s="39">
        <v>104521690</v>
      </c>
      <c r="C278" s="39" t="str">
        <f>+MaestraLP3[[#This Row],[CÓDIGO]]&amp;MaestraLP3[[#Headers],[-]]&amp;MaestraLP3[[#This Row],[UMV]]</f>
        <v>104521690-1Q</v>
      </c>
      <c r="D278" s="50" t="str">
        <f>+MaestraLP3[[#This Row],[CÓDIGO]]&amp;MaestraLP3[[#Headers],[FS00]]</f>
        <v>104521690FS00</v>
      </c>
      <c r="E278" s="39" t="s">
        <v>34</v>
      </c>
      <c r="F278" s="39" t="s">
        <v>97</v>
      </c>
      <c r="G278" s="71" t="s">
        <v>98</v>
      </c>
      <c r="H278" s="71" t="s">
        <v>180</v>
      </c>
      <c r="I278" s="71" t="s">
        <v>312</v>
      </c>
      <c r="J278" s="49" t="s">
        <v>104</v>
      </c>
      <c r="K278" s="50" t="s">
        <v>50</v>
      </c>
      <c r="L278" s="39" t="str">
        <f>VLOOKUP(MaestraLP3[[#This Row],[UMV]],VALIDACIONES!J:L,3,0)</f>
        <v>Caja 1000 Unidades</v>
      </c>
      <c r="M278" s="39" t="s">
        <v>51</v>
      </c>
      <c r="N278" s="39" t="s">
        <v>78</v>
      </c>
      <c r="O278" s="64">
        <v>13920</v>
      </c>
      <c r="P278" s="39" t="s">
        <v>42</v>
      </c>
      <c r="Q278" s="64">
        <v>15312</v>
      </c>
      <c r="R278" s="66">
        <f>+IFERROR((MaestraLP3[[#This Row],[COSTO ]]/MaestraLP3[[#This Row],[COSTO SEP]]-1),0)</f>
        <v>0</v>
      </c>
      <c r="S278" s="65" t="s">
        <v>143</v>
      </c>
      <c r="T278" s="65" t="s">
        <v>143</v>
      </c>
      <c r="U278" s="64">
        <f>+VLOOKUP(MaestraLP3[[#This Row],[FS00]],'[1]BD MES'!$C:$N,12,0)</f>
        <v>13920</v>
      </c>
      <c r="V278" s="64">
        <v>13920</v>
      </c>
      <c r="W278" s="66">
        <f>+(MaestraLP3[[#This Row],[COSTO ]]-MaestraLP3[[#This Row],[COSTO OCT AL 25-09]])/MaestraLP3[[#This Row],[COSTO OCT AL 25-09]]</f>
        <v>0</v>
      </c>
      <c r="X278" s="67" t="str">
        <f>++IF(P278="HASTA AGOTAR STOCK","HASTA AGOTAR STOCK",IF(MaestraLP3[[#This Row],[PRECIO]]=0,"NO PARA LP",IF(MaestraLP3[[#This Row],[PRECIO SEP]]=0,"INCORPORACIÓN",IF(Z278=0,"MANTIENE",IF(Z278&lt;0,"BAJA",IF(Z278&gt;0,"ALZA",""))))))</f>
        <v>BAJA</v>
      </c>
      <c r="Y278" s="64">
        <v>6960</v>
      </c>
      <c r="Z278" s="41">
        <f>IF(Y278=0,"INDICAR PRECIO VTA",Y278-MaestraLP3[[#This Row],[PRECIO SEP]])</f>
        <v>-8352</v>
      </c>
      <c r="AA278" s="66">
        <f t="shared" si="4"/>
        <v>-1</v>
      </c>
      <c r="AB278" s="68">
        <f>IFERROR(MaestraLP3[[#This Row],[PRECIO]]*MaestraLP3[[#This Row],[%MG UMV]],0)</f>
        <v>-6960</v>
      </c>
      <c r="AC278" s="69">
        <v>2</v>
      </c>
      <c r="AD278" s="64">
        <f>+IFERROR(MaestraLP3[[#This Row],[MARGEN UNITARIO]]/MaestraLP3[[#This Row],[Peso Neto UMV (KG)]],0)</f>
        <v>-3480</v>
      </c>
      <c r="AE278" s="39" t="s">
        <v>44</v>
      </c>
      <c r="AF278" s="39"/>
      <c r="AG278" s="39">
        <v>1</v>
      </c>
      <c r="AH278" s="109">
        <v>0</v>
      </c>
      <c r="AI278" s="66">
        <v>0.4</v>
      </c>
      <c r="AJ278" s="66">
        <v>0.4</v>
      </c>
      <c r="AK278" s="39"/>
      <c r="AL278" s="39" t="s">
        <v>53</v>
      </c>
    </row>
    <row r="279" spans="1:38" x14ac:dyDescent="0.35">
      <c r="A279" s="39" t="s">
        <v>137</v>
      </c>
      <c r="B279" s="39">
        <v>150000972</v>
      </c>
      <c r="C279" s="39" t="str">
        <f>+MaestraLP3[[#This Row],[CÓDIGO]]&amp;MaestraLP3[[#Headers],[-]]&amp;MaestraLP3[[#This Row],[UMV]]</f>
        <v>150000972-CJ</v>
      </c>
      <c r="D279" s="50" t="str">
        <f>+MaestraLP3[[#This Row],[CÓDIGO]]&amp;MaestraLP3[[#Headers],[FS00]]</f>
        <v>150000972FS00</v>
      </c>
      <c r="E279" s="39" t="s">
        <v>34</v>
      </c>
      <c r="F279" s="39" t="s">
        <v>97</v>
      </c>
      <c r="G279" s="71" t="s">
        <v>98</v>
      </c>
      <c r="H279" s="71" t="s">
        <v>180</v>
      </c>
      <c r="I279" s="39" t="s">
        <v>4408</v>
      </c>
      <c r="J279" s="49" t="s">
        <v>248</v>
      </c>
      <c r="K279" s="49" t="s">
        <v>248</v>
      </c>
      <c r="L279" s="39" t="str">
        <f>VLOOKUP(MaestraLP3[[#This Row],[UMV]],VALIDACIONES!J:L,3,0)</f>
        <v>Caja</v>
      </c>
      <c r="M279" s="39" t="s">
        <v>51</v>
      </c>
      <c r="N279" s="39" t="s">
        <v>78</v>
      </c>
      <c r="O279" s="64">
        <v>19079</v>
      </c>
      <c r="P279" s="39" t="s">
        <v>42</v>
      </c>
      <c r="Q279" s="65">
        <v>20000</v>
      </c>
      <c r="R279" s="66">
        <f>+IFERROR((MaestraLP3[[#This Row],[COSTO ]]/MaestraLP3[[#This Row],[COSTO SEP]]-1),0)</f>
        <v>-3.1448189109495317E-6</v>
      </c>
      <c r="S279" s="65" t="s">
        <v>143</v>
      </c>
      <c r="T279" s="65" t="s">
        <v>143</v>
      </c>
      <c r="U279" s="64">
        <f>+VLOOKUP(MaestraLP3[[#This Row],[FS00]],'[1]BD MES'!$C:$N,12,0)</f>
        <v>19078.939999999999</v>
      </c>
      <c r="V279" s="64">
        <v>19078.939999999999</v>
      </c>
      <c r="W279" s="66">
        <f>+(MaestraLP3[[#This Row],[COSTO ]]-MaestraLP3[[#This Row],[COSTO OCT AL 25-09]])/MaestraLP3[[#This Row],[COSTO OCT AL 25-09]]</f>
        <v>0</v>
      </c>
      <c r="X279" s="67" t="str">
        <f>++IF(P279="HASTA AGOTAR STOCK","HASTA AGOTAR STOCK",IF(MaestraLP3[[#This Row],[PRECIO]]=0,"NO PARA LP",IF(MaestraLP3[[#This Row],[PRECIO SEP]]=0,"INCORPORACIÓN",IF(Z279=0,"MANTIENE",IF(Z279&lt;0,"BAJA",IF(Z279&gt;0,"ALZA",""))))))</f>
        <v>BAJA</v>
      </c>
      <c r="Y279" s="64">
        <v>9539.5</v>
      </c>
      <c r="Z279" s="41">
        <f>IF(Y279=0,"INDICAR PRECIO VTA",Y279-MaestraLP3[[#This Row],[PRECIO SEP]])</f>
        <v>-10460.5</v>
      </c>
      <c r="AA279" s="66">
        <f t="shared" si="4"/>
        <v>-0.99999371036217821</v>
      </c>
      <c r="AB279" s="68">
        <f>IFERROR(MaestraLP3[[#This Row],[PRECIO]]*MaestraLP3[[#This Row],[%MG UMV]],0)</f>
        <v>-9539.4399999999987</v>
      </c>
      <c r="AC279" s="69">
        <v>3.7</v>
      </c>
      <c r="AD279" s="64">
        <f>+IFERROR(MaestraLP3[[#This Row],[MARGEN UNITARIO]]/MaestraLP3[[#This Row],[Peso Neto UMV (KG)]],0)</f>
        <v>-2578.2270270270265</v>
      </c>
      <c r="AE279" s="39" t="s">
        <v>44</v>
      </c>
      <c r="AF279" s="39"/>
      <c r="AG279" s="39">
        <v>1</v>
      </c>
      <c r="AH279" s="109">
        <v>0</v>
      </c>
      <c r="AI279" s="66">
        <v>0.2</v>
      </c>
      <c r="AJ279" s="66">
        <v>0.2</v>
      </c>
      <c r="AK279" s="39"/>
      <c r="AL279" s="39" t="s">
        <v>53</v>
      </c>
    </row>
    <row r="280" spans="1:38" x14ac:dyDescent="0.35">
      <c r="A280" s="39" t="s">
        <v>137</v>
      </c>
      <c r="B280" s="39">
        <v>104524600</v>
      </c>
      <c r="C280" s="39" t="str">
        <f>+MaestraLP3[[#This Row],[CÓDIGO]]&amp;MaestraLP3[[#Headers],[-]]&amp;MaestraLP3[[#This Row],[UMV]]</f>
        <v>104524600-1Q</v>
      </c>
      <c r="D280" s="50" t="str">
        <f>+MaestraLP3[[#This Row],[CÓDIGO]]&amp;MaestraLP3[[#Headers],[FS00]]</f>
        <v>104524600FS00</v>
      </c>
      <c r="E280" s="39" t="s">
        <v>34</v>
      </c>
      <c r="F280" s="39" t="s">
        <v>97</v>
      </c>
      <c r="G280" s="71" t="s">
        <v>98</v>
      </c>
      <c r="H280" s="71" t="s">
        <v>180</v>
      </c>
      <c r="I280" s="71" t="s">
        <v>313</v>
      </c>
      <c r="J280" s="49" t="s">
        <v>104</v>
      </c>
      <c r="K280" s="50" t="s">
        <v>50</v>
      </c>
      <c r="L280" s="39" t="str">
        <f>VLOOKUP(MaestraLP3[[#This Row],[UMV]],VALIDACIONES!J:L,3,0)</f>
        <v>Caja 1000 Unidades</v>
      </c>
      <c r="M280" s="39" t="s">
        <v>51</v>
      </c>
      <c r="N280" s="39" t="s">
        <v>78</v>
      </c>
      <c r="O280" s="64">
        <v>27810</v>
      </c>
      <c r="P280" s="39" t="s">
        <v>42</v>
      </c>
      <c r="Q280" s="64">
        <v>30591</v>
      </c>
      <c r="R280" s="66">
        <f>+IFERROR((MaestraLP3[[#This Row],[COSTO ]]/MaestraLP3[[#This Row],[COSTO SEP]]-1),0)</f>
        <v>0</v>
      </c>
      <c r="S280" s="65" t="s">
        <v>143</v>
      </c>
      <c r="T280" s="65" t="s">
        <v>143</v>
      </c>
      <c r="U280" s="64">
        <f>+VLOOKUP(MaestraLP3[[#This Row],[FS00]],'[1]BD MES'!$C:$N,12,0)</f>
        <v>27810</v>
      </c>
      <c r="V280" s="64">
        <v>27810</v>
      </c>
      <c r="W280" s="66">
        <f>+(MaestraLP3[[#This Row],[COSTO ]]-MaestraLP3[[#This Row],[COSTO OCT AL 25-09]])/MaestraLP3[[#This Row],[COSTO OCT AL 25-09]]</f>
        <v>0</v>
      </c>
      <c r="X280" s="67" t="str">
        <f>++IF(P280="HASTA AGOTAR STOCK","HASTA AGOTAR STOCK",IF(MaestraLP3[[#This Row],[PRECIO]]=0,"NO PARA LP",IF(MaestraLP3[[#This Row],[PRECIO SEP]]=0,"INCORPORACIÓN",IF(Z280=0,"MANTIENE",IF(Z280&lt;0,"BAJA",IF(Z280&gt;0,"ALZA",""))))))</f>
        <v>BAJA</v>
      </c>
      <c r="Y280" s="64">
        <v>13905</v>
      </c>
      <c r="Z280" s="41">
        <f>IF(Y280=0,"INDICAR PRECIO VTA",Y280-MaestraLP3[[#This Row],[PRECIO SEP]])</f>
        <v>-16686</v>
      </c>
      <c r="AA280" s="66">
        <f t="shared" si="4"/>
        <v>-1</v>
      </c>
      <c r="AB280" s="68">
        <f>IFERROR(MaestraLP3[[#This Row],[PRECIO]]*MaestraLP3[[#This Row],[%MG UMV]],0)</f>
        <v>-13905</v>
      </c>
      <c r="AC280" s="69">
        <v>10</v>
      </c>
      <c r="AD280" s="64">
        <f>+IFERROR(MaestraLP3[[#This Row],[MARGEN UNITARIO]]/MaestraLP3[[#This Row],[Peso Neto UMV (KG)]],0)</f>
        <v>-1390.5</v>
      </c>
      <c r="AE280" s="39" t="s">
        <v>44</v>
      </c>
      <c r="AF280" s="39"/>
      <c r="AG280" s="39">
        <v>1</v>
      </c>
      <c r="AH280" s="109">
        <v>0</v>
      </c>
      <c r="AI280" s="66">
        <v>0.4</v>
      </c>
      <c r="AJ280" s="66">
        <v>0.4</v>
      </c>
      <c r="AK280" s="39"/>
      <c r="AL280" s="39" t="s">
        <v>53</v>
      </c>
    </row>
    <row r="281" spans="1:38" x14ac:dyDescent="0.35">
      <c r="A281" s="39" t="s">
        <v>137</v>
      </c>
      <c r="B281" s="39">
        <v>104524610</v>
      </c>
      <c r="C281" s="39" t="str">
        <f>+MaestraLP3[[#This Row],[CÓDIGO]]&amp;MaestraLP3[[#Headers],[-]]&amp;MaestraLP3[[#This Row],[UMV]]</f>
        <v>104524610-1Q</v>
      </c>
      <c r="D281" s="50" t="str">
        <f>+MaestraLP3[[#This Row],[CÓDIGO]]&amp;MaestraLP3[[#Headers],[FS00]]</f>
        <v>104524610FS00</v>
      </c>
      <c r="E281" s="39" t="s">
        <v>34</v>
      </c>
      <c r="F281" s="39" t="s">
        <v>97</v>
      </c>
      <c r="G281" s="71" t="s">
        <v>98</v>
      </c>
      <c r="H281" s="71" t="s">
        <v>180</v>
      </c>
      <c r="I281" s="71" t="s">
        <v>314</v>
      </c>
      <c r="J281" s="49" t="s">
        <v>104</v>
      </c>
      <c r="K281" s="50" t="s">
        <v>50</v>
      </c>
      <c r="L281" s="39" t="str">
        <f>VLOOKUP(MaestraLP3[[#This Row],[UMV]],VALIDACIONES!J:L,3,0)</f>
        <v>Caja 1000 Unidades</v>
      </c>
      <c r="M281" s="39" t="s">
        <v>51</v>
      </c>
      <c r="N281" s="39" t="s">
        <v>78</v>
      </c>
      <c r="O281" s="64">
        <v>55720</v>
      </c>
      <c r="P281" s="39" t="s">
        <v>42</v>
      </c>
      <c r="Q281" s="64">
        <v>61292</v>
      </c>
      <c r="R281" s="66">
        <f>+IFERROR((MaestraLP3[[#This Row],[COSTO ]]/MaestraLP3[[#This Row],[COSTO SEP]]-1),0)</f>
        <v>0</v>
      </c>
      <c r="S281" s="65" t="s">
        <v>143</v>
      </c>
      <c r="T281" s="65" t="s">
        <v>143</v>
      </c>
      <c r="U281" s="64">
        <f>+VLOOKUP(MaestraLP3[[#This Row],[FS00]],'[1]BD MES'!$C:$N,12,0)</f>
        <v>55720</v>
      </c>
      <c r="V281" s="64">
        <v>55720</v>
      </c>
      <c r="W281" s="66">
        <f>+(MaestraLP3[[#This Row],[COSTO ]]-MaestraLP3[[#This Row],[COSTO OCT AL 25-09]])/MaestraLP3[[#This Row],[COSTO OCT AL 25-09]]</f>
        <v>0</v>
      </c>
      <c r="X281" s="67" t="str">
        <f>++IF(P281="HASTA AGOTAR STOCK","HASTA AGOTAR STOCK",IF(MaestraLP3[[#This Row],[PRECIO]]=0,"NO PARA LP",IF(MaestraLP3[[#This Row],[PRECIO SEP]]=0,"INCORPORACIÓN",IF(Z281=0,"MANTIENE",IF(Z281&lt;0,"BAJA",IF(Z281&gt;0,"ALZA",""))))))</f>
        <v>BAJA</v>
      </c>
      <c r="Y281" s="64">
        <v>27860</v>
      </c>
      <c r="Z281" s="41">
        <f>IF(Y281=0,"INDICAR PRECIO VTA",Y281-MaestraLP3[[#This Row],[PRECIO SEP]])</f>
        <v>-33432</v>
      </c>
      <c r="AA281" s="66">
        <f t="shared" si="4"/>
        <v>-1</v>
      </c>
      <c r="AB281" s="68">
        <f>IFERROR(MaestraLP3[[#This Row],[PRECIO]]*MaestraLP3[[#This Row],[%MG UMV]],0)</f>
        <v>-27860</v>
      </c>
      <c r="AC281" s="69">
        <v>10</v>
      </c>
      <c r="AD281" s="64">
        <f>+IFERROR(MaestraLP3[[#This Row],[MARGEN UNITARIO]]/MaestraLP3[[#This Row],[Peso Neto UMV (KG)]],0)</f>
        <v>-2786</v>
      </c>
      <c r="AE281" s="39" t="s">
        <v>44</v>
      </c>
      <c r="AF281" s="39"/>
      <c r="AG281" s="39">
        <v>1</v>
      </c>
      <c r="AH281" s="109">
        <v>0</v>
      </c>
      <c r="AI281" s="66">
        <v>0.4</v>
      </c>
      <c r="AJ281" s="66">
        <v>0.4</v>
      </c>
      <c r="AK281" s="39"/>
      <c r="AL281" s="39" t="s">
        <v>53</v>
      </c>
    </row>
    <row r="282" spans="1:38" x14ac:dyDescent="0.35">
      <c r="A282" s="39" t="s">
        <v>137</v>
      </c>
      <c r="B282" s="39">
        <v>104524590</v>
      </c>
      <c r="C282" s="39" t="str">
        <f>+MaestraLP3[[#This Row],[CÓDIGO]]&amp;MaestraLP3[[#Headers],[-]]&amp;MaestraLP3[[#This Row],[UMV]]</f>
        <v>104524590-V00</v>
      </c>
      <c r="D282" s="50" t="str">
        <f>+MaestraLP3[[#This Row],[CÓDIGO]]&amp;MaestraLP3[[#Headers],[FS00]]</f>
        <v>104524590FS00</v>
      </c>
      <c r="E282" s="39" t="s">
        <v>34</v>
      </c>
      <c r="F282" s="39" t="s">
        <v>97</v>
      </c>
      <c r="G282" s="71" t="s">
        <v>98</v>
      </c>
      <c r="H282" s="71" t="s">
        <v>180</v>
      </c>
      <c r="I282" s="71" t="s">
        <v>315</v>
      </c>
      <c r="J282" s="49" t="s">
        <v>106</v>
      </c>
      <c r="K282" s="50" t="s">
        <v>50</v>
      </c>
      <c r="L282" s="39" t="str">
        <f>VLOOKUP(MaestraLP3[[#This Row],[UMV]],VALIDACIONES!J:L,3,0)</f>
        <v>Caja 500 Unidades</v>
      </c>
      <c r="M282" s="39" t="s">
        <v>51</v>
      </c>
      <c r="N282" s="39" t="s">
        <v>78</v>
      </c>
      <c r="O282" s="64">
        <v>39610</v>
      </c>
      <c r="P282" s="39" t="s">
        <v>42</v>
      </c>
      <c r="Q282" s="64">
        <v>43571</v>
      </c>
      <c r="R282" s="66">
        <f>+IFERROR((MaestraLP3[[#This Row],[COSTO ]]/MaestraLP3[[#This Row],[COSTO SEP]]-1),0)</f>
        <v>0</v>
      </c>
      <c r="S282" s="65" t="s">
        <v>143</v>
      </c>
      <c r="T282" s="65" t="s">
        <v>143</v>
      </c>
      <c r="U282" s="64">
        <f>+VLOOKUP(MaestraLP3[[#This Row],[FS00]],'[1]BD MES'!$C:$N,12,0)</f>
        <v>39610</v>
      </c>
      <c r="V282" s="64">
        <v>39610</v>
      </c>
      <c r="W282" s="66">
        <f>+(MaestraLP3[[#This Row],[COSTO ]]-MaestraLP3[[#This Row],[COSTO OCT AL 25-09]])/MaestraLP3[[#This Row],[COSTO OCT AL 25-09]]</f>
        <v>0</v>
      </c>
      <c r="X282" s="67" t="str">
        <f>++IF(P282="HASTA AGOTAR STOCK","HASTA AGOTAR STOCK",IF(MaestraLP3[[#This Row],[PRECIO]]=0,"NO PARA LP",IF(MaestraLP3[[#This Row],[PRECIO SEP]]=0,"INCORPORACIÓN",IF(Z282=0,"MANTIENE",IF(Z282&lt;0,"BAJA",IF(Z282&gt;0,"ALZA",""))))))</f>
        <v>BAJA</v>
      </c>
      <c r="Y282" s="64">
        <v>19805</v>
      </c>
      <c r="Z282" s="41">
        <f>IF(Y282=0,"INDICAR PRECIO VTA",Y282-MaestraLP3[[#This Row],[PRECIO SEP]])</f>
        <v>-23766</v>
      </c>
      <c r="AA282" s="66">
        <f t="shared" si="4"/>
        <v>-1</v>
      </c>
      <c r="AB282" s="68">
        <f>IFERROR(MaestraLP3[[#This Row],[PRECIO]]*MaestraLP3[[#This Row],[%MG UMV]],0)</f>
        <v>-19805</v>
      </c>
      <c r="AC282" s="69">
        <v>7</v>
      </c>
      <c r="AD282" s="64">
        <f>+IFERROR(MaestraLP3[[#This Row],[MARGEN UNITARIO]]/MaestraLP3[[#This Row],[Peso Neto UMV (KG)]],0)</f>
        <v>-2829.2857142857142</v>
      </c>
      <c r="AE282" s="39" t="s">
        <v>44</v>
      </c>
      <c r="AF282" s="39"/>
      <c r="AG282" s="39">
        <v>1</v>
      </c>
      <c r="AH282" s="109">
        <v>0</v>
      </c>
      <c r="AI282" s="66">
        <v>0.25</v>
      </c>
      <c r="AJ282" s="66">
        <v>0.25</v>
      </c>
      <c r="AK282" s="39"/>
      <c r="AL282" s="39" t="s">
        <v>53</v>
      </c>
    </row>
    <row r="283" spans="1:38" x14ac:dyDescent="0.35">
      <c r="A283" s="39" t="s">
        <v>137</v>
      </c>
      <c r="B283" s="39">
        <v>105010970</v>
      </c>
      <c r="C283" s="39" t="str">
        <f>+MaestraLP3[[#This Row],[CÓDIGO]]&amp;MaestraLP3[[#Headers],[-]]&amp;MaestraLP3[[#This Row],[UMV]]</f>
        <v>105010970-QY</v>
      </c>
      <c r="D283" s="50" t="str">
        <f>+MaestraLP3[[#This Row],[CÓDIGO]]&amp;MaestraLP3[[#Headers],[FS00]]</f>
        <v>105010970FS00</v>
      </c>
      <c r="E283" s="39" t="s">
        <v>34</v>
      </c>
      <c r="F283" s="39" t="s">
        <v>97</v>
      </c>
      <c r="G283" s="71" t="s">
        <v>98</v>
      </c>
      <c r="H283" s="71" t="s">
        <v>180</v>
      </c>
      <c r="I283" s="71" t="s">
        <v>316</v>
      </c>
      <c r="J283" s="49" t="s">
        <v>317</v>
      </c>
      <c r="K283" s="50" t="s">
        <v>317</v>
      </c>
      <c r="L283" s="39" t="str">
        <f>VLOOKUP(MaestraLP3[[#This Row],[UMV]],VALIDACIONES!J:L,3,0)</f>
        <v>Caja 1200 Unidades</v>
      </c>
      <c r="M283" s="39" t="s">
        <v>51</v>
      </c>
      <c r="N283" s="39" t="s">
        <v>41</v>
      </c>
      <c r="O283" s="64">
        <v>33243.1</v>
      </c>
      <c r="P283" s="39" t="s">
        <v>42</v>
      </c>
      <c r="Q283" s="64">
        <v>36567</v>
      </c>
      <c r="R283" s="66">
        <f>+IFERROR((MaestraLP3[[#This Row],[COSTO ]]/MaestraLP3[[#This Row],[COSTO SEP]]-1),0)</f>
        <v>0</v>
      </c>
      <c r="S283" s="65" t="s">
        <v>143</v>
      </c>
      <c r="T283" s="65" t="s">
        <v>143</v>
      </c>
      <c r="U283" s="64">
        <f>+VLOOKUP(MaestraLP3[[#This Row],[FS00]],'[1]BD MES'!$C:$N,12,0)</f>
        <v>33243.1</v>
      </c>
      <c r="V283" s="64">
        <v>33243.1</v>
      </c>
      <c r="W283" s="66">
        <f>+(MaestraLP3[[#This Row],[COSTO ]]-MaestraLP3[[#This Row],[COSTO OCT AL 25-09]])/MaestraLP3[[#This Row],[COSTO OCT AL 25-09]]</f>
        <v>0</v>
      </c>
      <c r="X283" s="67" t="str">
        <f>++IF(P283="HASTA AGOTAR STOCK","HASTA AGOTAR STOCK",IF(MaestraLP3[[#This Row],[PRECIO]]=0,"NO PARA LP",IF(MaestraLP3[[#This Row],[PRECIO SEP]]=0,"INCORPORACIÓN",IF(Z283=0,"MANTIENE",IF(Z283&lt;0,"BAJA",IF(Z283&gt;0,"ALZA",""))))))</f>
        <v>BAJA</v>
      </c>
      <c r="Y283" s="64">
        <v>16621.55</v>
      </c>
      <c r="Z283" s="41">
        <f>IF(Y283=0,"INDICAR PRECIO VTA",Y283-MaestraLP3[[#This Row],[PRECIO SEP]])</f>
        <v>-19945.45</v>
      </c>
      <c r="AA283" s="66">
        <f t="shared" si="4"/>
        <v>-1</v>
      </c>
      <c r="AB283" s="68">
        <f>IFERROR(MaestraLP3[[#This Row],[PRECIO]]*MaestraLP3[[#This Row],[%MG UMV]],0)</f>
        <v>-16621.55</v>
      </c>
      <c r="AC283" s="69">
        <v>1</v>
      </c>
      <c r="AD283" s="64">
        <f>+IFERROR(MaestraLP3[[#This Row],[MARGEN UNITARIO]]/MaestraLP3[[#This Row],[Peso Neto UMV (KG)]],0)</f>
        <v>-16621.55</v>
      </c>
      <c r="AE283" s="39" t="s">
        <v>44</v>
      </c>
      <c r="AF283" s="39"/>
      <c r="AG283" s="39">
        <v>1</v>
      </c>
      <c r="AH283" s="109">
        <v>0</v>
      </c>
      <c r="AI283" s="66">
        <v>0.25</v>
      </c>
      <c r="AJ283" s="66">
        <v>0.25</v>
      </c>
      <c r="AK283" s="39"/>
      <c r="AL283" s="39" t="s">
        <v>53</v>
      </c>
    </row>
    <row r="284" spans="1:38" x14ac:dyDescent="0.35">
      <c r="A284" s="39" t="s">
        <v>137</v>
      </c>
      <c r="B284" s="39">
        <v>104537810</v>
      </c>
      <c r="C284" s="39" t="str">
        <f>+MaestraLP3[[#This Row],[CÓDIGO]]&amp;MaestraLP3[[#Headers],[-]]&amp;MaestraLP3[[#This Row],[UMV]]</f>
        <v>104537810-X00</v>
      </c>
      <c r="D284" s="50" t="str">
        <f>+MaestraLP3[[#This Row],[CÓDIGO]]&amp;MaestraLP3[[#Headers],[FS00]]</f>
        <v>104537810FS00</v>
      </c>
      <c r="E284" s="39" t="s">
        <v>34</v>
      </c>
      <c r="F284" s="39" t="s">
        <v>97</v>
      </c>
      <c r="G284" s="39" t="s">
        <v>98</v>
      </c>
      <c r="H284" s="39" t="s">
        <v>99</v>
      </c>
      <c r="I284" s="39" t="s">
        <v>1699</v>
      </c>
      <c r="J284" s="49" t="s">
        <v>361</v>
      </c>
      <c r="K284" s="50" t="s">
        <v>50</v>
      </c>
      <c r="L284" s="39" t="str">
        <f>VLOOKUP(MaestraLP3[[#This Row],[UMV]],VALIDACIONES!J:L,3,0)</f>
        <v>Caja 300 Unidades</v>
      </c>
      <c r="M284" s="39" t="s">
        <v>51</v>
      </c>
      <c r="N284" s="39" t="s">
        <v>78</v>
      </c>
      <c r="O284" s="64">
        <v>39600</v>
      </c>
      <c r="P284" s="39" t="s">
        <v>42</v>
      </c>
      <c r="Q284" s="64">
        <v>42500</v>
      </c>
      <c r="R284" s="66">
        <f>+IFERROR((MaestraLP3[[#This Row],[COSTO ]]/MaestraLP3[[#This Row],[COSTO SEP]]-1),0)</f>
        <v>0</v>
      </c>
      <c r="S284" s="65" t="s">
        <v>143</v>
      </c>
      <c r="T284" s="65" t="s">
        <v>143</v>
      </c>
      <c r="U284" s="64">
        <f>+VLOOKUP(MaestraLP3[[#This Row],[FS00]],'[1]BD MES'!$C:$N,12,0)</f>
        <v>39600</v>
      </c>
      <c r="V284" s="64">
        <v>39600</v>
      </c>
      <c r="W284" s="66">
        <f>+(MaestraLP3[[#This Row],[COSTO ]]-MaestraLP3[[#This Row],[COSTO OCT AL 25-09]])/MaestraLP3[[#This Row],[COSTO OCT AL 25-09]]</f>
        <v>0</v>
      </c>
      <c r="X284" s="67" t="str">
        <f>++IF(P284="HASTA AGOTAR STOCK","HASTA AGOTAR STOCK",IF(MaestraLP3[[#This Row],[PRECIO]]=0,"NO PARA LP",IF(MaestraLP3[[#This Row],[PRECIO SEP]]=0,"INCORPORACIÓN",IF(Z284=0,"MANTIENE",IF(Z284&lt;0,"BAJA",IF(Z284&gt;0,"ALZA",""))))))</f>
        <v>BAJA</v>
      </c>
      <c r="Y284" s="64">
        <v>19800</v>
      </c>
      <c r="Z284" s="41">
        <f>IF(Y284=0,"INDICAR PRECIO VTA",Y284-MaestraLP3[[#This Row],[PRECIO SEP]])</f>
        <v>-22700</v>
      </c>
      <c r="AA284" s="66">
        <f t="shared" si="4"/>
        <v>-1</v>
      </c>
      <c r="AB284" s="68">
        <f>IFERROR(MaestraLP3[[#This Row],[PRECIO]]*MaestraLP3[[#This Row],[%MG UMV]],0)</f>
        <v>-19800</v>
      </c>
      <c r="AC284" s="69">
        <v>9</v>
      </c>
      <c r="AD284" s="64">
        <f>+IFERROR(MaestraLP3[[#This Row],[MARGEN UNITARIO]]/MaestraLP3[[#This Row],[Peso Neto UMV (KG)]],0)</f>
        <v>-2200</v>
      </c>
      <c r="AE284" s="39" t="s">
        <v>44</v>
      </c>
      <c r="AF284" s="39"/>
      <c r="AG284" s="39">
        <v>1</v>
      </c>
      <c r="AH284" s="109">
        <v>0</v>
      </c>
      <c r="AI284" s="66">
        <v>6.9999999999999993E-2</v>
      </c>
      <c r="AJ284" s="66">
        <v>9.9999999999999992E-2</v>
      </c>
      <c r="AK284" s="39"/>
      <c r="AL284" s="39" t="s">
        <v>53</v>
      </c>
    </row>
    <row r="285" spans="1:38" x14ac:dyDescent="0.35">
      <c r="A285" s="39" t="s">
        <v>137</v>
      </c>
      <c r="B285" s="39">
        <v>104539730</v>
      </c>
      <c r="C285" s="39" t="str">
        <f>+MaestraLP3[[#This Row],[CÓDIGO]]&amp;MaestraLP3[[#Headers],[-]]&amp;MaestraLP3[[#This Row],[UMV]]</f>
        <v>104539730-1Q</v>
      </c>
      <c r="D285" s="50" t="str">
        <f>+MaestraLP3[[#This Row],[CÓDIGO]]&amp;MaestraLP3[[#Headers],[FS00]]</f>
        <v>104539730FS00</v>
      </c>
      <c r="E285" s="39" t="s">
        <v>34</v>
      </c>
      <c r="F285" s="39" t="s">
        <v>97</v>
      </c>
      <c r="G285" s="39" t="s">
        <v>98</v>
      </c>
      <c r="H285" s="39" t="s">
        <v>99</v>
      </c>
      <c r="I285" s="39" t="s">
        <v>299</v>
      </c>
      <c r="J285" s="49" t="s">
        <v>104</v>
      </c>
      <c r="K285" s="50" t="s">
        <v>50</v>
      </c>
      <c r="L285" s="39" t="str">
        <f>VLOOKUP(MaestraLP3[[#This Row],[UMV]],VALIDACIONES!J:L,3,0)</f>
        <v>Caja 1000 Unidades</v>
      </c>
      <c r="M285" s="39" t="s">
        <v>51</v>
      </c>
      <c r="N285" s="39" t="s">
        <v>78</v>
      </c>
      <c r="O285" s="64">
        <v>86000</v>
      </c>
      <c r="P285" s="39" t="s">
        <v>42</v>
      </c>
      <c r="Q285" s="64">
        <v>60000</v>
      </c>
      <c r="R285" s="66">
        <f>+IFERROR((MaestraLP3[[#This Row],[COSTO ]]/MaestraLP3[[#This Row],[COSTO SEP]]-1),0)</f>
        <v>0</v>
      </c>
      <c r="S285" s="65" t="s">
        <v>143</v>
      </c>
      <c r="T285" s="65" t="s">
        <v>143</v>
      </c>
      <c r="U285" s="64">
        <f>+VLOOKUP(MaestraLP3[[#This Row],[FS00]],'[1]BD MES'!$C:$N,12,0)</f>
        <v>86000</v>
      </c>
      <c r="V285" s="64">
        <v>86000</v>
      </c>
      <c r="W285" s="66">
        <f>+(MaestraLP3[[#This Row],[COSTO ]]-MaestraLP3[[#This Row],[COSTO OCT AL 25-09]])/MaestraLP3[[#This Row],[COSTO OCT AL 25-09]]</f>
        <v>0</v>
      </c>
      <c r="X285" s="67" t="str">
        <f>++IF(P285="HASTA AGOTAR STOCK","HASTA AGOTAR STOCK",IF(MaestraLP3[[#This Row],[PRECIO]]=0,"NO PARA LP",IF(MaestraLP3[[#This Row],[PRECIO SEP]]=0,"INCORPORACIÓN",IF(Z285=0,"MANTIENE",IF(Z285&lt;0,"BAJA",IF(Z285&gt;0,"ALZA",""))))))</f>
        <v>BAJA</v>
      </c>
      <c r="Y285" s="64">
        <v>43000</v>
      </c>
      <c r="Z285" s="41">
        <f>IF(Y285=0,"INDICAR PRECIO VTA",Y285-MaestraLP3[[#This Row],[PRECIO SEP]])</f>
        <v>-17000</v>
      </c>
      <c r="AA285" s="66">
        <f t="shared" si="4"/>
        <v>-1</v>
      </c>
      <c r="AB285" s="68">
        <f>IFERROR(MaestraLP3[[#This Row],[PRECIO]]*MaestraLP3[[#This Row],[%MG UMV]],0)</f>
        <v>-43000</v>
      </c>
      <c r="AC285" s="69">
        <v>13</v>
      </c>
      <c r="AD285" s="64">
        <f>+IFERROR(MaestraLP3[[#This Row],[MARGEN UNITARIO]]/MaestraLP3[[#This Row],[Peso Neto UMV (KG)]],0)</f>
        <v>-3307.6923076923076</v>
      </c>
      <c r="AE285" s="39" t="s">
        <v>44</v>
      </c>
      <c r="AF285" s="39"/>
      <c r="AG285" s="39">
        <v>1</v>
      </c>
      <c r="AH285" s="109">
        <v>0</v>
      </c>
      <c r="AI285" s="66">
        <v>0.4</v>
      </c>
      <c r="AJ285" s="66">
        <v>0.4</v>
      </c>
      <c r="AK285" s="39" t="s">
        <v>53</v>
      </c>
      <c r="AL285" s="39" t="s">
        <v>53</v>
      </c>
    </row>
    <row r="286" spans="1:38" x14ac:dyDescent="0.35">
      <c r="A286" s="39" t="s">
        <v>137</v>
      </c>
      <c r="B286" s="39">
        <v>104537840</v>
      </c>
      <c r="C286" s="39" t="str">
        <f>+MaestraLP3[[#This Row],[CÓDIGO]]&amp;MaestraLP3[[#Headers],[-]]&amp;MaestraLP3[[#This Row],[UMV]]</f>
        <v>104537840-V00</v>
      </c>
      <c r="D286" s="50" t="str">
        <f>+MaestraLP3[[#This Row],[CÓDIGO]]&amp;MaestraLP3[[#Headers],[FS00]]</f>
        <v>104537840FS00</v>
      </c>
      <c r="E286" s="39" t="s">
        <v>34</v>
      </c>
      <c r="F286" s="39" t="s">
        <v>97</v>
      </c>
      <c r="G286" s="39" t="s">
        <v>98</v>
      </c>
      <c r="H286" s="39" t="s">
        <v>99</v>
      </c>
      <c r="I286" s="39" t="s">
        <v>1706</v>
      </c>
      <c r="J286" s="49" t="s">
        <v>106</v>
      </c>
      <c r="K286" s="50" t="s">
        <v>50</v>
      </c>
      <c r="L286" s="39" t="str">
        <f>VLOOKUP(MaestraLP3[[#This Row],[UMV]],VALIDACIONES!J:L,3,0)</f>
        <v>Caja 500 Unidades</v>
      </c>
      <c r="M286" s="39" t="s">
        <v>51</v>
      </c>
      <c r="N286" s="39" t="s">
        <v>78</v>
      </c>
      <c r="O286" s="64">
        <v>52096</v>
      </c>
      <c r="P286" s="39" t="s">
        <v>4413</v>
      </c>
      <c r="Q286" s="65">
        <v>0</v>
      </c>
      <c r="R286" s="66">
        <f>+IFERROR((MaestraLP3[[#This Row],[COSTO ]]/MaestraLP3[[#This Row],[COSTO SEP]]-1),0)</f>
        <v>7.7549140049140153E-3</v>
      </c>
      <c r="S286" s="65" t="s">
        <v>143</v>
      </c>
      <c r="T286" s="65" t="s">
        <v>143</v>
      </c>
      <c r="U286" s="64">
        <f>+VLOOKUP(MaestraLP3[[#This Row],[FS00]],'[1]BD MES'!$C:$N,12,0)</f>
        <v>52500</v>
      </c>
      <c r="V286" s="64">
        <v>52500</v>
      </c>
      <c r="W286" s="66">
        <f>+(MaestraLP3[[#This Row],[COSTO ]]-MaestraLP3[[#This Row],[COSTO OCT AL 25-09]])/MaestraLP3[[#This Row],[COSTO OCT AL 25-09]]</f>
        <v>0</v>
      </c>
      <c r="X286" s="67" t="str">
        <f>++IF(P286="HASTA AGOTAR STOCK","HASTA AGOTAR STOCK",IF(MaestraLP3[[#This Row],[PRECIO]]=0,"NO PARA LP",IF(MaestraLP3[[#This Row],[PRECIO SEP]]=0,"INCORPORACIÓN",IF(Z286=0,"MANTIENE",IF(Z286&lt;0,"BAJA",IF(Z286&gt;0,"ALZA",""))))))</f>
        <v>NO PARA LP</v>
      </c>
      <c r="Y286" s="64">
        <v>0</v>
      </c>
      <c r="Z286" s="41" t="str">
        <f>IF(Y286=0,"INDICAR PRECIO VTA",Y286-MaestraLP3[[#This Row],[PRECIO SEP]])</f>
        <v>INDICAR PRECIO VTA</v>
      </c>
      <c r="AA286" s="66" t="str">
        <f t="shared" si="4"/>
        <v>-</v>
      </c>
      <c r="AB286" s="68">
        <f>IFERROR(MaestraLP3[[#This Row],[PRECIO]]*MaestraLP3[[#This Row],[%MG UMV]],0)</f>
        <v>0</v>
      </c>
      <c r="AC286" s="69">
        <v>10</v>
      </c>
      <c r="AD286" s="64">
        <f>+IFERROR(MaestraLP3[[#This Row],[MARGEN UNITARIO]]/MaestraLP3[[#This Row],[Peso Neto UMV (KG)]],0)</f>
        <v>0</v>
      </c>
      <c r="AE286" s="39" t="s">
        <v>44</v>
      </c>
      <c r="AF286" s="39"/>
      <c r="AG286" s="39">
        <v>1</v>
      </c>
      <c r="AH286" s="109">
        <v>0</v>
      </c>
      <c r="AI286" s="66">
        <v>0.2</v>
      </c>
      <c r="AJ286" s="66">
        <v>0.2</v>
      </c>
      <c r="AK286" s="39"/>
      <c r="AL286" s="39" t="s">
        <v>44</v>
      </c>
    </row>
    <row r="287" spans="1:38" x14ac:dyDescent="0.35">
      <c r="A287" s="39" t="s">
        <v>137</v>
      </c>
      <c r="B287" s="39">
        <v>104360460</v>
      </c>
      <c r="C287" s="39" t="str">
        <f>+MaestraLP3[[#This Row],[CÓDIGO]]&amp;MaestraLP3[[#Headers],[-]]&amp;MaestraLP3[[#This Row],[UMV]]</f>
        <v>104360460-C20</v>
      </c>
      <c r="D287" s="50" t="str">
        <f>+MaestraLP3[[#This Row],[CÓDIGO]]&amp;MaestraLP3[[#Headers],[FS00]]</f>
        <v>104360460FS00</v>
      </c>
      <c r="E287" s="39" t="s">
        <v>34</v>
      </c>
      <c r="F287" s="39" t="s">
        <v>97</v>
      </c>
      <c r="G287" s="39" t="s">
        <v>98</v>
      </c>
      <c r="H287" s="39" t="s">
        <v>99</v>
      </c>
      <c r="I287" s="39" t="s">
        <v>318</v>
      </c>
      <c r="J287" s="49" t="s">
        <v>177</v>
      </c>
      <c r="K287" s="50" t="s">
        <v>50</v>
      </c>
      <c r="L287" s="39" t="str">
        <f>VLOOKUP(MaestraLP3[[#This Row],[UMV]],VALIDACIONES!J:L,3,0)</f>
        <v>Caja 20 Unidades</v>
      </c>
      <c r="M287" s="39" t="s">
        <v>51</v>
      </c>
      <c r="N287" s="39" t="s">
        <v>41</v>
      </c>
      <c r="O287" s="64">
        <v>46817</v>
      </c>
      <c r="P287" s="39" t="s">
        <v>42</v>
      </c>
      <c r="Q287" s="64">
        <v>50000</v>
      </c>
      <c r="R287" s="66">
        <f>+IFERROR((MaestraLP3[[#This Row],[COSTO ]]/MaestraLP3[[#This Row],[COSTO SEP]]-1),0)</f>
        <v>0</v>
      </c>
      <c r="S287" s="65" t="s">
        <v>143</v>
      </c>
      <c r="T287" s="65" t="s">
        <v>143</v>
      </c>
      <c r="U287" s="64">
        <f>+VLOOKUP(MaestraLP3[[#This Row],[FS00]],'[1]BD MES'!$C:$N,12,0)</f>
        <v>46817</v>
      </c>
      <c r="V287" s="64">
        <v>46817</v>
      </c>
      <c r="W287" s="66">
        <f>+(MaestraLP3[[#This Row],[COSTO ]]-MaestraLP3[[#This Row],[COSTO OCT AL 25-09]])/MaestraLP3[[#This Row],[COSTO OCT AL 25-09]]</f>
        <v>0</v>
      </c>
      <c r="X287" s="67" t="str">
        <f>++IF(P287="HASTA AGOTAR STOCK","HASTA AGOTAR STOCK",IF(MaestraLP3[[#This Row],[PRECIO]]=0,"NO PARA LP",IF(MaestraLP3[[#This Row],[PRECIO SEP]]=0,"INCORPORACIÓN",IF(Z287=0,"MANTIENE",IF(Z287&lt;0,"BAJA",IF(Z287&gt;0,"ALZA",""))))))</f>
        <v>BAJA</v>
      </c>
      <c r="Y287" s="64">
        <v>23408.5</v>
      </c>
      <c r="Z287" s="41">
        <f>IF(Y287=0,"INDICAR PRECIO VTA",Y287-MaestraLP3[[#This Row],[PRECIO SEP]])</f>
        <v>-26591.5</v>
      </c>
      <c r="AA287" s="66">
        <f t="shared" si="4"/>
        <v>-1</v>
      </c>
      <c r="AB287" s="68">
        <f>IFERROR(MaestraLP3[[#This Row],[PRECIO]]*MaestraLP3[[#This Row],[%MG UMV]],0)</f>
        <v>-23408.5</v>
      </c>
      <c r="AC287" s="69">
        <v>9.6</v>
      </c>
      <c r="AD287" s="64">
        <f>+IFERROR(MaestraLP3[[#This Row],[MARGEN UNITARIO]]/MaestraLP3[[#This Row],[Peso Neto UMV (KG)]],0)</f>
        <v>-2438.385416666667</v>
      </c>
      <c r="AE287" s="39" t="s">
        <v>44</v>
      </c>
      <c r="AF287" s="39"/>
      <c r="AG287" s="39">
        <v>1</v>
      </c>
      <c r="AH287" s="109">
        <v>0</v>
      </c>
      <c r="AI287" s="66">
        <v>0.25</v>
      </c>
      <c r="AJ287" s="66">
        <v>0.25</v>
      </c>
      <c r="AK287" s="39"/>
      <c r="AL287" s="39" t="s">
        <v>53</v>
      </c>
    </row>
    <row r="288" spans="1:38" x14ac:dyDescent="0.35">
      <c r="A288" s="39" t="s">
        <v>137</v>
      </c>
      <c r="B288" s="39">
        <v>104522980</v>
      </c>
      <c r="C288" s="39" t="str">
        <f>+MaestraLP3[[#This Row],[CÓDIGO]]&amp;MaestraLP3[[#Headers],[-]]&amp;MaestraLP3[[#This Row],[UMV]]</f>
        <v>104522980-2Q</v>
      </c>
      <c r="D288" s="50" t="str">
        <f>+MaestraLP3[[#This Row],[CÓDIGO]]&amp;MaestraLP3[[#Headers],[FS00]]</f>
        <v>104522980FS00</v>
      </c>
      <c r="E288" s="39" t="s">
        <v>34</v>
      </c>
      <c r="F288" s="39" t="s">
        <v>97</v>
      </c>
      <c r="G288" s="39" t="s">
        <v>98</v>
      </c>
      <c r="H288" s="39" t="s">
        <v>99</v>
      </c>
      <c r="I288" s="39" t="s">
        <v>319</v>
      </c>
      <c r="J288" s="49" t="s">
        <v>101</v>
      </c>
      <c r="K288" s="50" t="s">
        <v>50</v>
      </c>
      <c r="L288" s="39" t="str">
        <f>VLOOKUP(MaestraLP3[[#This Row],[UMV]],VALIDACIONES!J:L,3,0)</f>
        <v>Caja 2000 Unidades</v>
      </c>
      <c r="M288" s="39" t="s">
        <v>51</v>
      </c>
      <c r="N288" s="39" t="s">
        <v>78</v>
      </c>
      <c r="O288" s="64">
        <v>64000</v>
      </c>
      <c r="P288" s="39" t="s">
        <v>42</v>
      </c>
      <c r="Q288" s="64">
        <v>60000</v>
      </c>
      <c r="R288" s="66">
        <f>+IFERROR((MaestraLP3[[#This Row],[COSTO ]]/MaestraLP3[[#This Row],[COSTO SEP]]-1),0)</f>
        <v>0</v>
      </c>
      <c r="S288" s="65" t="s">
        <v>143</v>
      </c>
      <c r="T288" s="65" t="s">
        <v>143</v>
      </c>
      <c r="U288" s="64">
        <f>+VLOOKUP(MaestraLP3[[#This Row],[FS00]],'[1]BD MES'!$C:$N,12,0)</f>
        <v>64000</v>
      </c>
      <c r="V288" s="64">
        <v>64000</v>
      </c>
      <c r="W288" s="66">
        <f>+(MaestraLP3[[#This Row],[COSTO ]]-MaestraLP3[[#This Row],[COSTO OCT AL 25-09]])/MaestraLP3[[#This Row],[COSTO OCT AL 25-09]]</f>
        <v>0</v>
      </c>
      <c r="X288" s="67" t="str">
        <f>++IF(P288="HASTA AGOTAR STOCK","HASTA AGOTAR STOCK",IF(MaestraLP3[[#This Row],[PRECIO]]=0,"NO PARA LP",IF(MaestraLP3[[#This Row],[PRECIO SEP]]=0,"INCORPORACIÓN",IF(Z288=0,"MANTIENE",IF(Z288&lt;0,"BAJA",IF(Z288&gt;0,"ALZA",""))))))</f>
        <v>BAJA</v>
      </c>
      <c r="Y288" s="64">
        <v>32000</v>
      </c>
      <c r="Z288" s="41">
        <f>IF(Y288=0,"INDICAR PRECIO VTA",Y288-MaestraLP3[[#This Row],[PRECIO SEP]])</f>
        <v>-28000</v>
      </c>
      <c r="AA288" s="66">
        <f t="shared" si="4"/>
        <v>-1</v>
      </c>
      <c r="AB288" s="68">
        <f>IFERROR(MaestraLP3[[#This Row],[PRECIO]]*MaestraLP3[[#This Row],[%MG UMV]],0)</f>
        <v>-32000</v>
      </c>
      <c r="AC288" s="69">
        <v>8</v>
      </c>
      <c r="AD288" s="64">
        <f>+IFERROR(MaestraLP3[[#This Row],[MARGEN UNITARIO]]/MaestraLP3[[#This Row],[Peso Neto UMV (KG)]],0)</f>
        <v>-4000</v>
      </c>
      <c r="AE288" s="39" t="s">
        <v>44</v>
      </c>
      <c r="AF288" s="39"/>
      <c r="AG288" s="39">
        <v>1</v>
      </c>
      <c r="AH288" s="109">
        <v>0</v>
      </c>
      <c r="AI288" s="66">
        <v>0.4</v>
      </c>
      <c r="AJ288" s="66">
        <v>0.4</v>
      </c>
      <c r="AK288" s="39"/>
      <c r="AL288" s="39" t="s">
        <v>44</v>
      </c>
    </row>
    <row r="289" spans="1:38" x14ac:dyDescent="0.35">
      <c r="A289" s="39" t="s">
        <v>137</v>
      </c>
      <c r="B289" s="39">
        <v>104523000</v>
      </c>
      <c r="C289" s="39" t="str">
        <f>+MaestraLP3[[#This Row],[CÓDIGO]]&amp;MaestraLP3[[#Headers],[-]]&amp;MaestraLP3[[#This Row],[UMV]]</f>
        <v>104523000-2Q</v>
      </c>
      <c r="D289" s="50" t="str">
        <f>+MaestraLP3[[#This Row],[CÓDIGO]]&amp;MaestraLP3[[#Headers],[FS00]]</f>
        <v>104523000FS00</v>
      </c>
      <c r="E289" s="39" t="s">
        <v>34</v>
      </c>
      <c r="F289" s="39" t="s">
        <v>97</v>
      </c>
      <c r="G289" s="39" t="s">
        <v>98</v>
      </c>
      <c r="H289" s="39" t="s">
        <v>99</v>
      </c>
      <c r="I289" s="39" t="s">
        <v>320</v>
      </c>
      <c r="J289" s="49" t="s">
        <v>101</v>
      </c>
      <c r="K289" s="50" t="s">
        <v>50</v>
      </c>
      <c r="L289" s="39" t="str">
        <f>VLOOKUP(MaestraLP3[[#This Row],[UMV]],VALIDACIONES!J:L,3,0)</f>
        <v>Caja 2000 Unidades</v>
      </c>
      <c r="M289" s="39" t="s">
        <v>51</v>
      </c>
      <c r="N289" s="39" t="s">
        <v>78</v>
      </c>
      <c r="O289" s="64">
        <v>58000</v>
      </c>
      <c r="P289" s="39" t="s">
        <v>42</v>
      </c>
      <c r="Q289" s="64">
        <v>53000</v>
      </c>
      <c r="R289" s="66">
        <f>+IFERROR((MaestraLP3[[#This Row],[COSTO ]]/MaestraLP3[[#This Row],[COSTO SEP]]-1),0)</f>
        <v>0</v>
      </c>
      <c r="S289" s="65" t="s">
        <v>143</v>
      </c>
      <c r="T289" s="65" t="s">
        <v>143</v>
      </c>
      <c r="U289" s="64">
        <f>+VLOOKUP(MaestraLP3[[#This Row],[FS00]],'[1]BD MES'!$C:$N,12,0)</f>
        <v>58000</v>
      </c>
      <c r="V289" s="64">
        <v>58000</v>
      </c>
      <c r="W289" s="66">
        <f>+(MaestraLP3[[#This Row],[COSTO ]]-MaestraLP3[[#This Row],[COSTO OCT AL 25-09]])/MaestraLP3[[#This Row],[COSTO OCT AL 25-09]]</f>
        <v>0</v>
      </c>
      <c r="X289" s="67" t="str">
        <f>++IF(P289="HASTA AGOTAR STOCK","HASTA AGOTAR STOCK",IF(MaestraLP3[[#This Row],[PRECIO]]=0,"NO PARA LP",IF(MaestraLP3[[#This Row],[PRECIO SEP]]=0,"INCORPORACIÓN",IF(Z289=0,"MANTIENE",IF(Z289&lt;0,"BAJA",IF(Z289&gt;0,"ALZA",""))))))</f>
        <v>BAJA</v>
      </c>
      <c r="Y289" s="64">
        <v>29000</v>
      </c>
      <c r="Z289" s="41">
        <f>IF(Y289=0,"INDICAR PRECIO VTA",Y289-MaestraLP3[[#This Row],[PRECIO SEP]])</f>
        <v>-24000</v>
      </c>
      <c r="AA289" s="66">
        <f t="shared" si="4"/>
        <v>-1</v>
      </c>
      <c r="AB289" s="68">
        <f>IFERROR(MaestraLP3[[#This Row],[PRECIO]]*MaestraLP3[[#This Row],[%MG UMV]],0)</f>
        <v>-29000</v>
      </c>
      <c r="AC289" s="69">
        <v>6</v>
      </c>
      <c r="AD289" s="64">
        <f>+IFERROR(MaestraLP3[[#This Row],[MARGEN UNITARIO]]/MaestraLP3[[#This Row],[Peso Neto UMV (KG)]],0)</f>
        <v>-4833.333333333333</v>
      </c>
      <c r="AE289" s="39" t="s">
        <v>44</v>
      </c>
      <c r="AF289" s="39"/>
      <c r="AG289" s="39">
        <v>1</v>
      </c>
      <c r="AH289" s="109">
        <v>0</v>
      </c>
      <c r="AI289" s="66">
        <v>0.4</v>
      </c>
      <c r="AJ289" s="66">
        <v>0.4</v>
      </c>
      <c r="AK289" s="39"/>
      <c r="AL289" s="39" t="s">
        <v>44</v>
      </c>
    </row>
    <row r="290" spans="1:38" x14ac:dyDescent="0.35">
      <c r="A290" s="39" t="s">
        <v>137</v>
      </c>
      <c r="B290" s="39">
        <v>104516790</v>
      </c>
      <c r="C290" s="39" t="str">
        <f>+MaestraLP3[[#This Row],[CÓDIGO]]&amp;MaestraLP3[[#Headers],[-]]&amp;MaestraLP3[[#This Row],[UMV]]</f>
        <v>104516790-2Q</v>
      </c>
      <c r="D290" s="50" t="str">
        <f>+MaestraLP3[[#This Row],[CÓDIGO]]&amp;MaestraLP3[[#Headers],[FS00]]</f>
        <v>104516790FS00</v>
      </c>
      <c r="E290" s="39" t="s">
        <v>34</v>
      </c>
      <c r="F290" s="39" t="s">
        <v>97</v>
      </c>
      <c r="G290" s="39" t="s">
        <v>98</v>
      </c>
      <c r="H290" s="39" t="s">
        <v>99</v>
      </c>
      <c r="I290" s="39" t="s">
        <v>321</v>
      </c>
      <c r="J290" s="49" t="s">
        <v>101</v>
      </c>
      <c r="K290" s="50" t="s">
        <v>50</v>
      </c>
      <c r="L290" s="39" t="str">
        <f>VLOOKUP(MaestraLP3[[#This Row],[UMV]],VALIDACIONES!J:L,3,0)</f>
        <v>Caja 2000 Unidades</v>
      </c>
      <c r="M290" s="39" t="s">
        <v>51</v>
      </c>
      <c r="N290" s="39" t="s">
        <v>78</v>
      </c>
      <c r="O290" s="64">
        <v>75340</v>
      </c>
      <c r="P290" s="39" t="s">
        <v>42</v>
      </c>
      <c r="Q290" s="64">
        <v>70000</v>
      </c>
      <c r="R290" s="66">
        <f>+IFERROR((MaestraLP3[[#This Row],[COSTO ]]/MaestraLP3[[#This Row],[COSTO SEP]]-1),0)</f>
        <v>0</v>
      </c>
      <c r="S290" s="65" t="s">
        <v>143</v>
      </c>
      <c r="T290" s="65" t="s">
        <v>143</v>
      </c>
      <c r="U290" s="64">
        <f>+VLOOKUP(MaestraLP3[[#This Row],[FS00]],'[1]BD MES'!$C:$N,12,0)</f>
        <v>75340</v>
      </c>
      <c r="V290" s="64">
        <v>75340</v>
      </c>
      <c r="W290" s="66">
        <f>+(MaestraLP3[[#This Row],[COSTO ]]-MaestraLP3[[#This Row],[COSTO OCT AL 25-09]])/MaestraLP3[[#This Row],[COSTO OCT AL 25-09]]</f>
        <v>0</v>
      </c>
      <c r="X290" s="67" t="str">
        <f>++IF(P290="HASTA AGOTAR STOCK","HASTA AGOTAR STOCK",IF(MaestraLP3[[#This Row],[PRECIO]]=0,"NO PARA LP",IF(MaestraLP3[[#This Row],[PRECIO SEP]]=0,"INCORPORACIÓN",IF(Z290=0,"MANTIENE",IF(Z290&lt;0,"BAJA",IF(Z290&gt;0,"ALZA",""))))))</f>
        <v>BAJA</v>
      </c>
      <c r="Y290" s="64">
        <v>37670</v>
      </c>
      <c r="Z290" s="41">
        <f>IF(Y290=0,"INDICAR PRECIO VTA",Y290-MaestraLP3[[#This Row],[PRECIO SEP]])</f>
        <v>-32330</v>
      </c>
      <c r="AA290" s="66">
        <f t="shared" si="4"/>
        <v>-1</v>
      </c>
      <c r="AB290" s="68">
        <f>IFERROR(MaestraLP3[[#This Row],[PRECIO]]*MaestraLP3[[#This Row],[%MG UMV]],0)</f>
        <v>-37670</v>
      </c>
      <c r="AC290" s="69">
        <v>8</v>
      </c>
      <c r="AD290" s="64">
        <f>+IFERROR(MaestraLP3[[#This Row],[MARGEN UNITARIO]]/MaestraLP3[[#This Row],[Peso Neto UMV (KG)]],0)</f>
        <v>-4708.75</v>
      </c>
      <c r="AE290" s="39" t="s">
        <v>44</v>
      </c>
      <c r="AF290" s="39"/>
      <c r="AG290" s="39">
        <v>1</v>
      </c>
      <c r="AH290" s="109">
        <v>0</v>
      </c>
      <c r="AI290" s="66">
        <v>0.4</v>
      </c>
      <c r="AJ290" s="66">
        <v>0.4</v>
      </c>
      <c r="AK290" s="39"/>
      <c r="AL290" s="39" t="s">
        <v>44</v>
      </c>
    </row>
    <row r="291" spans="1:38" x14ac:dyDescent="0.35">
      <c r="A291" s="39" t="s">
        <v>137</v>
      </c>
      <c r="B291" s="39">
        <v>104541840</v>
      </c>
      <c r="C291" s="39" t="str">
        <f>+MaestraLP3[[#This Row],[CÓDIGO]]&amp;MaestraLP3[[#Headers],[-]]&amp;MaestraLP3[[#This Row],[UMV]]</f>
        <v>104541840-2Q</v>
      </c>
      <c r="D291" s="50" t="str">
        <f>+MaestraLP3[[#This Row],[CÓDIGO]]&amp;MaestraLP3[[#Headers],[FS00]]</f>
        <v>104541840FS00</v>
      </c>
      <c r="E291" s="39" t="s">
        <v>34</v>
      </c>
      <c r="F291" s="39" t="s">
        <v>97</v>
      </c>
      <c r="G291" s="39" t="s">
        <v>98</v>
      </c>
      <c r="H291" s="39" t="s">
        <v>99</v>
      </c>
      <c r="I291" s="39" t="s">
        <v>322</v>
      </c>
      <c r="J291" s="49" t="s">
        <v>101</v>
      </c>
      <c r="K291" s="50" t="s">
        <v>50</v>
      </c>
      <c r="L291" s="39" t="str">
        <f>VLOOKUP(MaestraLP3[[#This Row],[UMV]],VALIDACIONES!J:L,3,0)</f>
        <v>Caja 2000 Unidades</v>
      </c>
      <c r="M291" s="39" t="s">
        <v>51</v>
      </c>
      <c r="N291" s="39" t="s">
        <v>78</v>
      </c>
      <c r="O291" s="64">
        <v>77560</v>
      </c>
      <c r="P291" s="39" t="s">
        <v>42</v>
      </c>
      <c r="Q291" s="64">
        <v>70000</v>
      </c>
      <c r="R291" s="66">
        <f>+IFERROR((MaestraLP3[[#This Row],[COSTO ]]/MaestraLP3[[#This Row],[COSTO SEP]]-1),0)</f>
        <v>0</v>
      </c>
      <c r="S291" s="65" t="s">
        <v>143</v>
      </c>
      <c r="T291" s="65" t="s">
        <v>143</v>
      </c>
      <c r="U291" s="64">
        <f>+VLOOKUP(MaestraLP3[[#This Row],[FS00]],'[1]BD MES'!$C:$N,12,0)</f>
        <v>77560</v>
      </c>
      <c r="V291" s="64">
        <v>77560</v>
      </c>
      <c r="W291" s="66">
        <f>+(MaestraLP3[[#This Row],[COSTO ]]-MaestraLP3[[#This Row],[COSTO OCT AL 25-09]])/MaestraLP3[[#This Row],[COSTO OCT AL 25-09]]</f>
        <v>0</v>
      </c>
      <c r="X291" s="67" t="str">
        <f>++IF(P291="HASTA AGOTAR STOCK","HASTA AGOTAR STOCK",IF(MaestraLP3[[#This Row],[PRECIO]]=0,"NO PARA LP",IF(MaestraLP3[[#This Row],[PRECIO SEP]]=0,"INCORPORACIÓN",IF(Z291=0,"MANTIENE",IF(Z291&lt;0,"BAJA",IF(Z291&gt;0,"ALZA",""))))))</f>
        <v>BAJA</v>
      </c>
      <c r="Y291" s="64">
        <v>38780</v>
      </c>
      <c r="Z291" s="41">
        <f>IF(Y291=0,"INDICAR PRECIO VTA",Y291-MaestraLP3[[#This Row],[PRECIO SEP]])</f>
        <v>-31220</v>
      </c>
      <c r="AA291" s="66">
        <f t="shared" si="4"/>
        <v>-1</v>
      </c>
      <c r="AB291" s="68">
        <f>IFERROR(MaestraLP3[[#This Row],[PRECIO]]*MaestraLP3[[#This Row],[%MG UMV]],0)</f>
        <v>-38780</v>
      </c>
      <c r="AC291" s="69">
        <v>8</v>
      </c>
      <c r="AD291" s="64">
        <f>+IFERROR(MaestraLP3[[#This Row],[MARGEN UNITARIO]]/MaestraLP3[[#This Row],[Peso Neto UMV (KG)]],0)</f>
        <v>-4847.5</v>
      </c>
      <c r="AE291" s="39" t="s">
        <v>44</v>
      </c>
      <c r="AF291" s="39"/>
      <c r="AG291" s="39">
        <v>1</v>
      </c>
      <c r="AH291" s="109">
        <v>0</v>
      </c>
      <c r="AI291" s="66">
        <v>0.25</v>
      </c>
      <c r="AJ291" s="66">
        <v>0.25</v>
      </c>
      <c r="AK291" s="39"/>
      <c r="AL291" s="39" t="s">
        <v>44</v>
      </c>
    </row>
    <row r="292" spans="1:38" x14ac:dyDescent="0.35">
      <c r="A292" s="39" t="s">
        <v>137</v>
      </c>
      <c r="B292" s="39">
        <v>104522970</v>
      </c>
      <c r="C292" s="39" t="str">
        <f>+MaestraLP3[[#This Row],[CÓDIGO]]&amp;MaestraLP3[[#Headers],[-]]&amp;MaestraLP3[[#This Row],[UMV]]</f>
        <v>104522970-V00</v>
      </c>
      <c r="D292" s="50" t="str">
        <f>+MaestraLP3[[#This Row],[CÓDIGO]]&amp;MaestraLP3[[#Headers],[FS00]]</f>
        <v>104522970FS00</v>
      </c>
      <c r="E292" s="39" t="s">
        <v>34</v>
      </c>
      <c r="F292" s="39" t="s">
        <v>97</v>
      </c>
      <c r="G292" s="39" t="s">
        <v>98</v>
      </c>
      <c r="H292" s="39" t="s">
        <v>99</v>
      </c>
      <c r="I292" s="39" t="s">
        <v>323</v>
      </c>
      <c r="J292" s="49" t="s">
        <v>106</v>
      </c>
      <c r="K292" s="50" t="s">
        <v>50</v>
      </c>
      <c r="L292" s="39" t="str">
        <f>VLOOKUP(MaestraLP3[[#This Row],[UMV]],VALIDACIONES!J:L,3,0)</f>
        <v>Caja 500 Unidades</v>
      </c>
      <c r="M292" s="39" t="s">
        <v>51</v>
      </c>
      <c r="N292" s="39" t="s">
        <v>78</v>
      </c>
      <c r="O292" s="64">
        <v>37500</v>
      </c>
      <c r="P292" s="39" t="s">
        <v>42</v>
      </c>
      <c r="Q292" s="64">
        <v>40000</v>
      </c>
      <c r="R292" s="66">
        <f>+IFERROR((MaestraLP3[[#This Row],[COSTO ]]/MaestraLP3[[#This Row],[COSTO SEP]]-1),0)</f>
        <v>0</v>
      </c>
      <c r="S292" s="65" t="s">
        <v>143</v>
      </c>
      <c r="T292" s="65" t="s">
        <v>143</v>
      </c>
      <c r="U292" s="64">
        <f>+VLOOKUP(MaestraLP3[[#This Row],[FS00]],'[1]BD MES'!$C:$N,12,0)</f>
        <v>37500</v>
      </c>
      <c r="V292" s="64">
        <v>37500</v>
      </c>
      <c r="W292" s="66">
        <f>+(MaestraLP3[[#This Row],[COSTO ]]-MaestraLP3[[#This Row],[COSTO OCT AL 25-09]])/MaestraLP3[[#This Row],[COSTO OCT AL 25-09]]</f>
        <v>0</v>
      </c>
      <c r="X292" s="67" t="str">
        <f>++IF(P292="HASTA AGOTAR STOCK","HASTA AGOTAR STOCK",IF(MaestraLP3[[#This Row],[PRECIO]]=0,"NO PARA LP",IF(MaestraLP3[[#This Row],[PRECIO SEP]]=0,"INCORPORACIÓN",IF(Z292=0,"MANTIENE",IF(Z292&lt;0,"BAJA",IF(Z292&gt;0,"ALZA",""))))))</f>
        <v>BAJA</v>
      </c>
      <c r="Y292" s="64">
        <v>18750</v>
      </c>
      <c r="Z292" s="41">
        <f>IF(Y292=0,"INDICAR PRECIO VTA",Y292-MaestraLP3[[#This Row],[PRECIO SEP]])</f>
        <v>-21250</v>
      </c>
      <c r="AA292" s="66">
        <f t="shared" si="4"/>
        <v>-1</v>
      </c>
      <c r="AB292" s="68">
        <f>IFERROR(MaestraLP3[[#This Row],[PRECIO]]*MaestraLP3[[#This Row],[%MG UMV]],0)</f>
        <v>-18750</v>
      </c>
      <c r="AC292" s="69">
        <v>8</v>
      </c>
      <c r="AD292" s="64">
        <f>+IFERROR(MaestraLP3[[#This Row],[MARGEN UNITARIO]]/MaestraLP3[[#This Row],[Peso Neto UMV (KG)]],0)</f>
        <v>-2343.75</v>
      </c>
      <c r="AE292" s="39" t="s">
        <v>44</v>
      </c>
      <c r="AF292" s="39"/>
      <c r="AG292" s="39">
        <v>1</v>
      </c>
      <c r="AH292" s="109">
        <v>0</v>
      </c>
      <c r="AI292" s="66">
        <v>0.4</v>
      </c>
      <c r="AJ292" s="66">
        <v>0.4</v>
      </c>
      <c r="AK292" s="39"/>
      <c r="AL292" s="39" t="s">
        <v>44</v>
      </c>
    </row>
    <row r="293" spans="1:38" x14ac:dyDescent="0.35">
      <c r="A293" s="39" t="s">
        <v>137</v>
      </c>
      <c r="B293" s="39">
        <v>104522990</v>
      </c>
      <c r="C293" s="39" t="str">
        <f>+MaestraLP3[[#This Row],[CÓDIGO]]&amp;MaestraLP3[[#Headers],[-]]&amp;MaestraLP3[[#This Row],[UMV]]</f>
        <v>104522990-V00</v>
      </c>
      <c r="D293" s="50" t="str">
        <f>+MaestraLP3[[#This Row],[CÓDIGO]]&amp;MaestraLP3[[#Headers],[FS00]]</f>
        <v>104522990FS00</v>
      </c>
      <c r="E293" s="39" t="s">
        <v>34</v>
      </c>
      <c r="F293" s="39" t="s">
        <v>97</v>
      </c>
      <c r="G293" s="39" t="s">
        <v>98</v>
      </c>
      <c r="H293" s="39" t="s">
        <v>99</v>
      </c>
      <c r="I293" s="39" t="s">
        <v>324</v>
      </c>
      <c r="J293" s="49" t="s">
        <v>106</v>
      </c>
      <c r="K293" s="50" t="s">
        <v>50</v>
      </c>
      <c r="L293" s="39" t="str">
        <f>VLOOKUP(MaestraLP3[[#This Row],[UMV]],VALIDACIONES!J:L,3,0)</f>
        <v>Caja 500 Unidades</v>
      </c>
      <c r="M293" s="39" t="s">
        <v>51</v>
      </c>
      <c r="N293" s="39" t="s">
        <v>78</v>
      </c>
      <c r="O293" s="64">
        <v>33000</v>
      </c>
      <c r="P293" s="39" t="s">
        <v>42</v>
      </c>
      <c r="Q293" s="64">
        <v>30000</v>
      </c>
      <c r="R293" s="66">
        <f>+IFERROR((MaestraLP3[[#This Row],[COSTO ]]/MaestraLP3[[#This Row],[COSTO SEP]]-1),0)</f>
        <v>0</v>
      </c>
      <c r="S293" s="65" t="s">
        <v>143</v>
      </c>
      <c r="T293" s="65" t="s">
        <v>143</v>
      </c>
      <c r="U293" s="64">
        <f>+VLOOKUP(MaestraLP3[[#This Row],[FS00]],'[1]BD MES'!$C:$N,12,0)</f>
        <v>33000</v>
      </c>
      <c r="V293" s="64">
        <v>33000</v>
      </c>
      <c r="W293" s="66">
        <f>+(MaestraLP3[[#This Row],[COSTO ]]-MaestraLP3[[#This Row],[COSTO OCT AL 25-09]])/MaestraLP3[[#This Row],[COSTO OCT AL 25-09]]</f>
        <v>0</v>
      </c>
      <c r="X293" s="67" t="str">
        <f>++IF(P293="HASTA AGOTAR STOCK","HASTA AGOTAR STOCK",IF(MaestraLP3[[#This Row],[PRECIO]]=0,"NO PARA LP",IF(MaestraLP3[[#This Row],[PRECIO SEP]]=0,"INCORPORACIÓN",IF(Z293=0,"MANTIENE",IF(Z293&lt;0,"BAJA",IF(Z293&gt;0,"ALZA",""))))))</f>
        <v>BAJA</v>
      </c>
      <c r="Y293" s="64">
        <v>16500</v>
      </c>
      <c r="Z293" s="41">
        <f>IF(Y293=0,"INDICAR PRECIO VTA",Y293-MaestraLP3[[#This Row],[PRECIO SEP]])</f>
        <v>-13500</v>
      </c>
      <c r="AA293" s="66">
        <f t="shared" si="4"/>
        <v>-1</v>
      </c>
      <c r="AB293" s="68">
        <f>IFERROR(MaestraLP3[[#This Row],[PRECIO]]*MaestraLP3[[#This Row],[%MG UMV]],0)</f>
        <v>-16500</v>
      </c>
      <c r="AC293" s="69">
        <v>7</v>
      </c>
      <c r="AD293" s="64">
        <f>+IFERROR(MaestraLP3[[#This Row],[MARGEN UNITARIO]]/MaestraLP3[[#This Row],[Peso Neto UMV (KG)]],0)</f>
        <v>-2357.1428571428573</v>
      </c>
      <c r="AE293" s="39" t="s">
        <v>44</v>
      </c>
      <c r="AF293" s="39"/>
      <c r="AG293" s="39">
        <v>1</v>
      </c>
      <c r="AH293" s="109">
        <v>0</v>
      </c>
      <c r="AI293" s="66">
        <v>0.4</v>
      </c>
      <c r="AJ293" s="66">
        <v>0.4</v>
      </c>
      <c r="AK293" s="39"/>
      <c r="AL293" s="39" t="s">
        <v>44</v>
      </c>
    </row>
    <row r="294" spans="1:38" x14ac:dyDescent="0.35">
      <c r="A294" s="39" t="s">
        <v>137</v>
      </c>
      <c r="B294" s="39">
        <v>104538090</v>
      </c>
      <c r="C294" s="39" t="str">
        <f>+MaestraLP3[[#This Row],[CÓDIGO]]&amp;MaestraLP3[[#Headers],[-]]&amp;MaestraLP3[[#This Row],[UMV]]</f>
        <v>104538090-D04</v>
      </c>
      <c r="D294" s="50" t="str">
        <f>+MaestraLP3[[#This Row],[CÓDIGO]]&amp;MaestraLP3[[#Headers],[FS00]]</f>
        <v>104538090FS00</v>
      </c>
      <c r="E294" s="39" t="s">
        <v>34</v>
      </c>
      <c r="F294" s="39" t="s">
        <v>97</v>
      </c>
      <c r="G294" s="39" t="s">
        <v>98</v>
      </c>
      <c r="H294" s="39" t="s">
        <v>325</v>
      </c>
      <c r="I294" s="39" t="s">
        <v>326</v>
      </c>
      <c r="J294" s="49" t="s">
        <v>327</v>
      </c>
      <c r="K294" s="50" t="s">
        <v>50</v>
      </c>
      <c r="L294" s="39" t="str">
        <f>VLOOKUP(MaestraLP3[[#This Row],[UMV]],VALIDACIONES!J:L,3,0)</f>
        <v>Display 4 Unidades</v>
      </c>
      <c r="M294" s="39" t="s">
        <v>51</v>
      </c>
      <c r="N294" s="39" t="s">
        <v>78</v>
      </c>
      <c r="O294" s="64">
        <v>8872</v>
      </c>
      <c r="P294" s="39" t="s">
        <v>42</v>
      </c>
      <c r="Q294" s="64">
        <v>9539</v>
      </c>
      <c r="R294" s="66">
        <f>+IFERROR((MaestraLP3[[#This Row],[COSTO ]]/MaestraLP3[[#This Row],[COSTO SEP]]-1),0)</f>
        <v>-2.254283137962132E-2</v>
      </c>
      <c r="S294" s="65" t="s">
        <v>143</v>
      </c>
      <c r="T294" s="65" t="s">
        <v>143</v>
      </c>
      <c r="U294" s="64">
        <f>+VLOOKUP(MaestraLP3[[#This Row],[FS00]],'[1]BD MES'!$C:$N,12,0)</f>
        <v>8672</v>
      </c>
      <c r="V294" s="64">
        <v>8672</v>
      </c>
      <c r="W294" s="66">
        <f>+(MaestraLP3[[#This Row],[COSTO ]]-MaestraLP3[[#This Row],[COSTO OCT AL 25-09]])/MaestraLP3[[#This Row],[COSTO OCT AL 25-09]]</f>
        <v>0</v>
      </c>
      <c r="X294" s="67" t="str">
        <f>++IF(P294="HASTA AGOTAR STOCK","HASTA AGOTAR STOCK",IF(MaestraLP3[[#This Row],[PRECIO]]=0,"NO PARA LP",IF(MaestraLP3[[#This Row],[PRECIO SEP]]=0,"INCORPORACIÓN",IF(Z294=0,"MANTIENE",IF(Z294&lt;0,"BAJA",IF(Z294&gt;0,"ALZA",""))))))</f>
        <v>BAJA</v>
      </c>
      <c r="Y294" s="64">
        <v>4436</v>
      </c>
      <c r="Z294" s="41">
        <f>IF(Y294=0,"INDICAR PRECIO VTA",Y294-MaestraLP3[[#This Row],[PRECIO SEP]])</f>
        <v>-5103</v>
      </c>
      <c r="AA294" s="66">
        <f t="shared" si="4"/>
        <v>-0.95491433724075747</v>
      </c>
      <c r="AB294" s="68">
        <f>IFERROR(MaestraLP3[[#This Row],[PRECIO]]*MaestraLP3[[#This Row],[%MG UMV]],0)</f>
        <v>-4236</v>
      </c>
      <c r="AC294" s="69">
        <v>2.64</v>
      </c>
      <c r="AD294" s="64">
        <f>+IFERROR(MaestraLP3[[#This Row],[MARGEN UNITARIO]]/MaestraLP3[[#This Row],[Peso Neto UMV (KG)]],0)</f>
        <v>-1604.5454545454545</v>
      </c>
      <c r="AE294" s="39" t="s">
        <v>44</v>
      </c>
      <c r="AF294" s="39"/>
      <c r="AG294" s="39">
        <v>1</v>
      </c>
      <c r="AH294" s="109">
        <v>0</v>
      </c>
      <c r="AI294" s="66">
        <v>0.4</v>
      </c>
      <c r="AJ294" s="66">
        <v>0.4</v>
      </c>
      <c r="AK294" s="39"/>
      <c r="AL294" s="39" t="s">
        <v>53</v>
      </c>
    </row>
    <row r="295" spans="1:38" x14ac:dyDescent="0.35">
      <c r="A295" s="39" t="s">
        <v>137</v>
      </c>
      <c r="B295" s="39">
        <v>104523960</v>
      </c>
      <c r="C295" s="39" t="str">
        <f>+MaestraLP3[[#This Row],[CÓDIGO]]&amp;MaestraLP3[[#Headers],[-]]&amp;MaestraLP3[[#This Row],[UMV]]</f>
        <v>104523960-C12</v>
      </c>
      <c r="D295" s="50" t="str">
        <f>+MaestraLP3[[#This Row],[CÓDIGO]]&amp;MaestraLP3[[#Headers],[FS00]]</f>
        <v>104523960FS00</v>
      </c>
      <c r="E295" s="39" t="s">
        <v>34</v>
      </c>
      <c r="F295" s="39" t="s">
        <v>97</v>
      </c>
      <c r="G295" s="39" t="s">
        <v>98</v>
      </c>
      <c r="H295" s="39" t="s">
        <v>325</v>
      </c>
      <c r="I295" s="39" t="s">
        <v>328</v>
      </c>
      <c r="J295" s="49" t="s">
        <v>49</v>
      </c>
      <c r="K295" s="50" t="s">
        <v>50</v>
      </c>
      <c r="L295" s="39" t="str">
        <f>VLOOKUP(MaestraLP3[[#This Row],[UMV]],VALIDACIONES!J:L,3,0)</f>
        <v>Caja 12 Unidades</v>
      </c>
      <c r="M295" s="39" t="s">
        <v>51</v>
      </c>
      <c r="N295" s="39" t="s">
        <v>78</v>
      </c>
      <c r="O295" s="64">
        <v>48550</v>
      </c>
      <c r="P295" s="39" t="s">
        <v>42</v>
      </c>
      <c r="Q295" s="64">
        <v>59000</v>
      </c>
      <c r="R295" s="66">
        <f>+IFERROR((MaestraLP3[[#This Row],[COSTO ]]/MaestraLP3[[#This Row],[COSTO SEP]]-1),0)</f>
        <v>0.3313919670442842</v>
      </c>
      <c r="S295" s="65" t="s">
        <v>143</v>
      </c>
      <c r="T295" s="65" t="s">
        <v>143</v>
      </c>
      <c r="U295" s="64">
        <f>+VLOOKUP(MaestraLP3[[#This Row],[FS00]],'[1]BD MES'!$C:$N,12,0)</f>
        <v>64639.08</v>
      </c>
      <c r="V295" s="64">
        <v>64639.08</v>
      </c>
      <c r="W295" s="66">
        <f>+(MaestraLP3[[#This Row],[COSTO ]]-MaestraLP3[[#This Row],[COSTO OCT AL 25-09]])/MaestraLP3[[#This Row],[COSTO OCT AL 25-09]]</f>
        <v>0</v>
      </c>
      <c r="X295" s="67" t="str">
        <f>++IF(P295="HASTA AGOTAR STOCK","HASTA AGOTAR STOCK",IF(MaestraLP3[[#This Row],[PRECIO]]=0,"NO PARA LP",IF(MaestraLP3[[#This Row],[PRECIO SEP]]=0,"INCORPORACIÓN",IF(Z295=0,"MANTIENE",IF(Z295&lt;0,"BAJA",IF(Z295&gt;0,"ALZA",""))))))</f>
        <v>BAJA</v>
      </c>
      <c r="Y295" s="64">
        <v>24275</v>
      </c>
      <c r="Z295" s="41">
        <f>IF(Y295=0,"INDICAR PRECIO VTA",Y295-MaestraLP3[[#This Row],[PRECIO SEP]])</f>
        <v>-34725</v>
      </c>
      <c r="AA295" s="66">
        <f t="shared" si="4"/>
        <v>-1.6627839340885686</v>
      </c>
      <c r="AB295" s="68">
        <f>IFERROR(MaestraLP3[[#This Row],[PRECIO]]*MaestraLP3[[#This Row],[%MG UMV]],0)</f>
        <v>-40364.080000000002</v>
      </c>
      <c r="AC295" s="69">
        <v>5.28</v>
      </c>
      <c r="AD295" s="64">
        <f>+IFERROR(MaestraLP3[[#This Row],[MARGEN UNITARIO]]/MaestraLP3[[#This Row],[Peso Neto UMV (KG)]],0)</f>
        <v>-7644.712121212121</v>
      </c>
      <c r="AE295" s="39" t="s">
        <v>44</v>
      </c>
      <c r="AF295" s="39"/>
      <c r="AG295" s="39">
        <v>1</v>
      </c>
      <c r="AH295" s="109">
        <v>0</v>
      </c>
      <c r="AI295" s="66">
        <v>0.4</v>
      </c>
      <c r="AJ295" s="66">
        <v>0.4</v>
      </c>
      <c r="AK295" s="39"/>
      <c r="AL295" s="39" t="s">
        <v>53</v>
      </c>
    </row>
    <row r="296" spans="1:38" x14ac:dyDescent="0.35">
      <c r="A296" s="39" t="s">
        <v>137</v>
      </c>
      <c r="B296" s="39">
        <v>105201800</v>
      </c>
      <c r="C296" s="39" t="str">
        <f>+MaestraLP3[[#This Row],[CÓDIGO]]&amp;MaestraLP3[[#Headers],[-]]&amp;MaestraLP3[[#This Row],[UMV]]</f>
        <v>105201800-C04</v>
      </c>
      <c r="D296" s="50" t="str">
        <f>+MaestraLP3[[#This Row],[CÓDIGO]]&amp;MaestraLP3[[#Headers],[FS00]]</f>
        <v>105201800FS00</v>
      </c>
      <c r="E296" s="39" t="s">
        <v>34</v>
      </c>
      <c r="F296" s="39" t="s">
        <v>97</v>
      </c>
      <c r="G296" s="39" t="s">
        <v>98</v>
      </c>
      <c r="H296" s="39" t="s">
        <v>180</v>
      </c>
      <c r="I296" s="39" t="s">
        <v>4614</v>
      </c>
      <c r="J296" s="49" t="s">
        <v>141</v>
      </c>
      <c r="K296" s="50" t="s">
        <v>50</v>
      </c>
      <c r="L296" s="39" t="str">
        <f>VLOOKUP(MaestraLP3[[#This Row],[UMV]],VALIDACIONES!J:L,3,0)</f>
        <v>Caja 4 Unidades</v>
      </c>
      <c r="M296" s="39" t="s">
        <v>51</v>
      </c>
      <c r="N296" s="39" t="s">
        <v>41</v>
      </c>
      <c r="O296" s="64"/>
      <c r="P296" s="39" t="s">
        <v>4413</v>
      </c>
      <c r="Q296" s="65">
        <v>0</v>
      </c>
      <c r="R296" s="66">
        <f>+IFERROR((MaestraLP3[[#This Row],[COSTO ]]/MaestraLP3[[#This Row],[COSTO SEP]]-1),0)</f>
        <v>0</v>
      </c>
      <c r="S296" s="65" t="s">
        <v>143</v>
      </c>
      <c r="T296" s="65" t="s">
        <v>143</v>
      </c>
      <c r="U296" s="64" t="e">
        <f>+VLOOKUP(MaestraLP3[[#This Row],[FS00]],'[1]BD MES'!$C:$N,12,0)</f>
        <v>#N/A</v>
      </c>
      <c r="V296" s="64" t="e">
        <v>#N/A</v>
      </c>
      <c r="W296" s="66" t="e">
        <f>+(MaestraLP3[[#This Row],[COSTO ]]-MaestraLP3[[#This Row],[COSTO OCT AL 25-09]])/MaestraLP3[[#This Row],[COSTO OCT AL 25-09]]</f>
        <v>#N/A</v>
      </c>
      <c r="X296" s="67" t="str">
        <f>++IF(P296="HASTA AGOTAR STOCK","HASTA AGOTAR STOCK",IF(MaestraLP3[[#This Row],[PRECIO]]=0,"NO PARA LP",IF(MaestraLP3[[#This Row],[PRECIO SEP]]=0,"INCORPORACIÓN",IF(Z296=0,"MANTIENE",IF(Z296&lt;0,"BAJA",IF(Z296&gt;0,"ALZA",""))))))</f>
        <v>NO PARA LP</v>
      </c>
      <c r="Y296" s="64">
        <v>0</v>
      </c>
      <c r="Z296" s="41" t="str">
        <f>IF(Y296=0,"INDICAR PRECIO VTA",Y296-MaestraLP3[[#This Row],[PRECIO SEP]])</f>
        <v>INDICAR PRECIO VTA</v>
      </c>
      <c r="AA296" s="66" t="str">
        <f t="shared" si="4"/>
        <v>-</v>
      </c>
      <c r="AB296" s="68">
        <f>IFERROR(MaestraLP3[[#This Row],[PRECIO]]*MaestraLP3[[#This Row],[%MG UMV]],0)</f>
        <v>0</v>
      </c>
      <c r="AC296" s="69">
        <v>1</v>
      </c>
      <c r="AD296" s="64">
        <f>+IFERROR(MaestraLP3[[#This Row],[MARGEN UNITARIO]]/MaestraLP3[[#This Row],[Peso Neto UMV (KG)]],0)</f>
        <v>0</v>
      </c>
      <c r="AE296" s="39" t="s">
        <v>44</v>
      </c>
      <c r="AF296" s="39"/>
      <c r="AG296" s="39">
        <v>1</v>
      </c>
      <c r="AH296" s="109">
        <v>0</v>
      </c>
      <c r="AI296" s="66">
        <v>9.9999999999998701E-4</v>
      </c>
      <c r="AJ296" s="66">
        <v>9.9999999999998701E-4</v>
      </c>
      <c r="AK296" s="39"/>
      <c r="AL296" s="39" t="s">
        <v>44</v>
      </c>
    </row>
    <row r="297" spans="1:38" x14ac:dyDescent="0.35">
      <c r="A297" s="39" t="s">
        <v>137</v>
      </c>
      <c r="B297" s="39">
        <v>50723037</v>
      </c>
      <c r="C297" s="39" t="str">
        <f>+MaestraLP3[[#This Row],[CÓDIGO]]&amp;MaestraLP3[[#Headers],[-]]&amp;MaestraLP3[[#This Row],[UMV]]</f>
        <v>50723037-1Q</v>
      </c>
      <c r="D297" s="50" t="str">
        <f>+MaestraLP3[[#This Row],[CÓDIGO]]&amp;MaestraLP3[[#Headers],[FS00]]</f>
        <v>50723037FS00</v>
      </c>
      <c r="E297" s="39" t="s">
        <v>34</v>
      </c>
      <c r="F297" s="39" t="s">
        <v>97</v>
      </c>
      <c r="G297" s="39" t="s">
        <v>98</v>
      </c>
      <c r="H297" s="39" t="s">
        <v>180</v>
      </c>
      <c r="I297" s="39" t="s">
        <v>4615</v>
      </c>
      <c r="J297" s="49" t="s">
        <v>104</v>
      </c>
      <c r="K297" s="50" t="s">
        <v>104</v>
      </c>
      <c r="L297" s="39" t="str">
        <f>VLOOKUP(MaestraLP3[[#This Row],[UMV]],VALIDACIONES!J:L,3,0)</f>
        <v>Caja 1000 Unidades</v>
      </c>
      <c r="M297" s="39" t="s">
        <v>51</v>
      </c>
      <c r="N297" s="39" t="s">
        <v>78</v>
      </c>
      <c r="O297" s="64"/>
      <c r="P297" s="39" t="s">
        <v>4413</v>
      </c>
      <c r="Q297" s="65">
        <v>0</v>
      </c>
      <c r="R297" s="66">
        <f>+IFERROR((MaestraLP3[[#This Row],[COSTO ]]/MaestraLP3[[#This Row],[COSTO SEP]]-1),0)</f>
        <v>0</v>
      </c>
      <c r="S297" s="65" t="s">
        <v>143</v>
      </c>
      <c r="T297" s="65" t="s">
        <v>143</v>
      </c>
      <c r="U297" s="64" t="e">
        <f>+VLOOKUP(MaestraLP3[[#This Row],[FS00]],'[1]BD MES'!$C:$N,12,0)</f>
        <v>#N/A</v>
      </c>
      <c r="V297" s="64" t="e">
        <v>#N/A</v>
      </c>
      <c r="W297" s="66" t="e">
        <f>+(MaestraLP3[[#This Row],[COSTO ]]-MaestraLP3[[#This Row],[COSTO OCT AL 25-09]])/MaestraLP3[[#This Row],[COSTO OCT AL 25-09]]</f>
        <v>#N/A</v>
      </c>
      <c r="X297" s="67" t="str">
        <f>++IF(P297="HASTA AGOTAR STOCK","HASTA AGOTAR STOCK",IF(MaestraLP3[[#This Row],[PRECIO]]=0,"NO PARA LP",IF(MaestraLP3[[#This Row],[PRECIO SEP]]=0,"INCORPORACIÓN",IF(Z297=0,"MANTIENE",IF(Z297&lt;0,"BAJA",IF(Z297&gt;0,"ALZA",""))))))</f>
        <v>NO PARA LP</v>
      </c>
      <c r="Y297" s="64">
        <v>0</v>
      </c>
      <c r="Z297" s="41" t="str">
        <f>IF(Y297=0,"INDICAR PRECIO VTA",Y297-MaestraLP3[[#This Row],[PRECIO SEP]])</f>
        <v>INDICAR PRECIO VTA</v>
      </c>
      <c r="AA297" s="66" t="str">
        <f t="shared" si="4"/>
        <v>-</v>
      </c>
      <c r="AB297" s="68">
        <f>IFERROR(MaestraLP3[[#This Row],[PRECIO]]*MaestraLP3[[#This Row],[%MG UMV]],0)</f>
        <v>0</v>
      </c>
      <c r="AC297" s="69">
        <v>4.2</v>
      </c>
      <c r="AD297" s="64">
        <f>+IFERROR(MaestraLP3[[#This Row],[MARGEN UNITARIO]]/MaestraLP3[[#This Row],[Peso Neto UMV (KG)]],0)</f>
        <v>0</v>
      </c>
      <c r="AE297" s="39" t="s">
        <v>53</v>
      </c>
      <c r="AF297" s="39"/>
      <c r="AG297" s="39">
        <v>1</v>
      </c>
      <c r="AH297" s="109">
        <v>0</v>
      </c>
      <c r="AI297" s="66">
        <v>0.05</v>
      </c>
      <c r="AJ297" s="66">
        <v>7.0000000000000007E-2</v>
      </c>
      <c r="AK297" s="39"/>
      <c r="AL297" s="39" t="s">
        <v>44</v>
      </c>
    </row>
    <row r="298" spans="1:38" x14ac:dyDescent="0.35">
      <c r="A298" s="39" t="s">
        <v>137</v>
      </c>
      <c r="B298" s="39">
        <v>104529540</v>
      </c>
      <c r="C298" s="39" t="str">
        <f>+MaestraLP3[[#This Row],[CÓDIGO]]&amp;MaestraLP3[[#Headers],[-]]&amp;MaestraLP3[[#This Row],[UMV]]</f>
        <v>104529540-UN</v>
      </c>
      <c r="D298" s="50" t="str">
        <f>+MaestraLP3[[#This Row],[CÓDIGO]]&amp;MaestraLP3[[#Headers],[FS00]]</f>
        <v>104529540FS00</v>
      </c>
      <c r="E298" s="39" t="s">
        <v>34</v>
      </c>
      <c r="F298" s="39" t="s">
        <v>97</v>
      </c>
      <c r="G298" s="39" t="s">
        <v>98</v>
      </c>
      <c r="H298" s="39" t="s">
        <v>99</v>
      </c>
      <c r="I298" s="39" t="s">
        <v>4334</v>
      </c>
      <c r="J298" s="49" t="s">
        <v>50</v>
      </c>
      <c r="K298" s="50" t="s">
        <v>50</v>
      </c>
      <c r="L298" s="39" t="str">
        <f>VLOOKUP(MaestraLP3[[#This Row],[UMV]],VALIDACIONES!J:L,3,0)</f>
        <v>Unidad</v>
      </c>
      <c r="M298" s="39" t="s">
        <v>51</v>
      </c>
      <c r="N298" s="39" t="s">
        <v>78</v>
      </c>
      <c r="O298" s="64">
        <v>0</v>
      </c>
      <c r="P298" s="39" t="s">
        <v>4413</v>
      </c>
      <c r="Q298" s="65">
        <v>0</v>
      </c>
      <c r="R298" s="66">
        <f>+IFERROR((MaestraLP3[[#This Row],[COSTO ]]/MaestraLP3[[#This Row],[COSTO SEP]]-1),0)</f>
        <v>0</v>
      </c>
      <c r="S298" s="65" t="s">
        <v>143</v>
      </c>
      <c r="T298" s="65" t="s">
        <v>143</v>
      </c>
      <c r="U298" s="64">
        <f>+VLOOKUP(MaestraLP3[[#This Row],[FS00]],'[1]BD MES'!$C:$N,12,0)</f>
        <v>498</v>
      </c>
      <c r="V298" s="64">
        <v>498</v>
      </c>
      <c r="W298" s="66">
        <f>+(MaestraLP3[[#This Row],[COSTO ]]-MaestraLP3[[#This Row],[COSTO OCT AL 25-09]])/MaestraLP3[[#This Row],[COSTO OCT AL 25-09]]</f>
        <v>0</v>
      </c>
      <c r="X298" s="67" t="str">
        <f>++IF(P298="HASTA AGOTAR STOCK","HASTA AGOTAR STOCK",IF(MaestraLP3[[#This Row],[PRECIO]]=0,"NO PARA LP",IF(MaestraLP3[[#This Row],[PRECIO SEP]]=0,"INCORPORACIÓN",IF(Z298=0,"MANTIENE",IF(Z298&lt;0,"BAJA",IF(Z298&gt;0,"ALZA",""))))))</f>
        <v>NO PARA LP</v>
      </c>
      <c r="Y298" s="64">
        <v>0</v>
      </c>
      <c r="Z298" s="41" t="str">
        <f>IF(Y298=0,"INDICAR PRECIO VTA",Y298-MaestraLP3[[#This Row],[PRECIO SEP]])</f>
        <v>INDICAR PRECIO VTA</v>
      </c>
      <c r="AA298" s="66" t="str">
        <f t="shared" si="4"/>
        <v>-</v>
      </c>
      <c r="AB298" s="68">
        <f>IFERROR(MaestraLP3[[#This Row],[PRECIO]]*MaestraLP3[[#This Row],[%MG UMV]],0)</f>
        <v>0</v>
      </c>
      <c r="AC298" s="69">
        <v>0.18</v>
      </c>
      <c r="AD298" s="64">
        <f>+IFERROR(MaestraLP3[[#This Row],[MARGEN UNITARIO]]/MaestraLP3[[#This Row],[Peso Neto UMV (KG)]],0)</f>
        <v>0</v>
      </c>
      <c r="AE298" s="39" t="s">
        <v>44</v>
      </c>
      <c r="AF298" s="39"/>
      <c r="AG298" s="39">
        <v>1</v>
      </c>
      <c r="AH298" s="109">
        <v>0</v>
      </c>
      <c r="AI298" s="66">
        <v>0</v>
      </c>
      <c r="AJ298" s="66">
        <v>0</v>
      </c>
      <c r="AK298" s="39"/>
      <c r="AL298" s="39" t="s">
        <v>44</v>
      </c>
    </row>
    <row r="299" spans="1:38" x14ac:dyDescent="0.35">
      <c r="A299" s="39" t="s">
        <v>137</v>
      </c>
      <c r="B299" s="39">
        <v>104524790</v>
      </c>
      <c r="C299" s="39" t="str">
        <f>+MaestraLP3[[#This Row],[CÓDIGO]]&amp;MaestraLP3[[#Headers],[-]]&amp;MaestraLP3[[#This Row],[UMV]]</f>
        <v>104524790-UN</v>
      </c>
      <c r="D299" s="50" t="str">
        <f>+MaestraLP3[[#This Row],[CÓDIGO]]&amp;MaestraLP3[[#Headers],[FS00]]</f>
        <v>104524790FS00</v>
      </c>
      <c r="E299" s="39" t="s">
        <v>34</v>
      </c>
      <c r="F299" s="39" t="s">
        <v>97</v>
      </c>
      <c r="G299" s="39" t="s">
        <v>98</v>
      </c>
      <c r="H299" s="39" t="s">
        <v>99</v>
      </c>
      <c r="I299" s="39" t="s">
        <v>4335</v>
      </c>
      <c r="J299" s="49" t="s">
        <v>50</v>
      </c>
      <c r="K299" s="50" t="s">
        <v>50</v>
      </c>
      <c r="L299" s="39" t="str">
        <f>VLOOKUP(MaestraLP3[[#This Row],[UMV]],VALIDACIONES!J:L,3,0)</f>
        <v>Unidad</v>
      </c>
      <c r="M299" s="39" t="s">
        <v>51</v>
      </c>
      <c r="N299" s="39" t="s">
        <v>78</v>
      </c>
      <c r="O299" s="64">
        <v>0</v>
      </c>
      <c r="P299" s="39" t="s">
        <v>4413</v>
      </c>
      <c r="Q299" s="65">
        <v>0</v>
      </c>
      <c r="R299" s="66">
        <f>+IFERROR((MaestraLP3[[#This Row],[COSTO ]]/MaestraLP3[[#This Row],[COSTO SEP]]-1),0)</f>
        <v>0</v>
      </c>
      <c r="S299" s="65" t="s">
        <v>143</v>
      </c>
      <c r="T299" s="65" t="s">
        <v>143</v>
      </c>
      <c r="U299" s="64">
        <f>+VLOOKUP(MaestraLP3[[#This Row],[FS00]],'[1]BD MES'!$C:$N,12,0)</f>
        <v>1538.68</v>
      </c>
      <c r="V299" s="64">
        <v>1538.68</v>
      </c>
      <c r="W299" s="66">
        <f>+(MaestraLP3[[#This Row],[COSTO ]]-MaestraLP3[[#This Row],[COSTO OCT AL 25-09]])/MaestraLP3[[#This Row],[COSTO OCT AL 25-09]]</f>
        <v>0</v>
      </c>
      <c r="X299" s="67" t="str">
        <f>++IF(P299="HASTA AGOTAR STOCK","HASTA AGOTAR STOCK",IF(MaestraLP3[[#This Row],[PRECIO]]=0,"NO PARA LP",IF(MaestraLP3[[#This Row],[PRECIO SEP]]=0,"INCORPORACIÓN",IF(Z299=0,"MANTIENE",IF(Z299&lt;0,"BAJA",IF(Z299&gt;0,"ALZA",""))))))</f>
        <v>NO PARA LP</v>
      </c>
      <c r="Y299" s="64">
        <v>0</v>
      </c>
      <c r="Z299" s="41" t="str">
        <f>IF(Y299=0,"INDICAR PRECIO VTA",Y299-MaestraLP3[[#This Row],[PRECIO SEP]])</f>
        <v>INDICAR PRECIO VTA</v>
      </c>
      <c r="AA299" s="66" t="str">
        <f t="shared" si="4"/>
        <v>-</v>
      </c>
      <c r="AB299" s="68">
        <f>IFERROR(MaestraLP3[[#This Row],[PRECIO]]*MaestraLP3[[#This Row],[%MG UMV]],0)</f>
        <v>0</v>
      </c>
      <c r="AC299" s="69">
        <v>0.22</v>
      </c>
      <c r="AD299" s="64">
        <f>+IFERROR(MaestraLP3[[#This Row],[MARGEN UNITARIO]]/MaestraLP3[[#This Row],[Peso Neto UMV (KG)]],0)</f>
        <v>0</v>
      </c>
      <c r="AE299" s="39" t="s">
        <v>44</v>
      </c>
      <c r="AF299" s="39"/>
      <c r="AG299" s="39">
        <v>1</v>
      </c>
      <c r="AH299" s="109">
        <v>0</v>
      </c>
      <c r="AI299" s="66">
        <v>0</v>
      </c>
      <c r="AJ299" s="66">
        <v>0</v>
      </c>
      <c r="AK299" s="39"/>
      <c r="AL299" s="39" t="s">
        <v>44</v>
      </c>
    </row>
    <row r="300" spans="1:38" x14ac:dyDescent="0.35">
      <c r="A300" s="39" t="s">
        <v>137</v>
      </c>
      <c r="B300" s="39">
        <v>104524780</v>
      </c>
      <c r="C300" s="39" t="str">
        <f>+MaestraLP3[[#This Row],[CÓDIGO]]&amp;MaestraLP3[[#Headers],[-]]&amp;MaestraLP3[[#This Row],[UMV]]</f>
        <v>104524780-UN</v>
      </c>
      <c r="D300" s="50" t="str">
        <f>+MaestraLP3[[#This Row],[CÓDIGO]]&amp;MaestraLP3[[#Headers],[FS00]]</f>
        <v>104524780FS00</v>
      </c>
      <c r="E300" s="39" t="s">
        <v>34</v>
      </c>
      <c r="F300" s="39" t="s">
        <v>97</v>
      </c>
      <c r="G300" s="39" t="s">
        <v>98</v>
      </c>
      <c r="H300" s="39" t="s">
        <v>99</v>
      </c>
      <c r="I300" s="39" t="s">
        <v>4336</v>
      </c>
      <c r="J300" s="49" t="s">
        <v>50</v>
      </c>
      <c r="K300" s="50" t="s">
        <v>50</v>
      </c>
      <c r="L300" s="39" t="str">
        <f>VLOOKUP(MaestraLP3[[#This Row],[UMV]],VALIDACIONES!J:L,3,0)</f>
        <v>Unidad</v>
      </c>
      <c r="M300" s="39" t="s">
        <v>51</v>
      </c>
      <c r="N300" s="39" t="s">
        <v>78</v>
      </c>
      <c r="O300" s="64">
        <v>0</v>
      </c>
      <c r="P300" s="39" t="s">
        <v>4413</v>
      </c>
      <c r="Q300" s="65">
        <v>0</v>
      </c>
      <c r="R300" s="66">
        <f>+IFERROR((MaestraLP3[[#This Row],[COSTO ]]/MaestraLP3[[#This Row],[COSTO SEP]]-1),0)</f>
        <v>0</v>
      </c>
      <c r="S300" s="65" t="s">
        <v>143</v>
      </c>
      <c r="T300" s="65" t="s">
        <v>143</v>
      </c>
      <c r="U300" s="64">
        <f>+VLOOKUP(MaestraLP3[[#This Row],[FS00]],'[1]BD MES'!$C:$N,12,0)</f>
        <v>1146.71</v>
      </c>
      <c r="V300" s="64">
        <v>1146.71</v>
      </c>
      <c r="W300" s="66">
        <f>+(MaestraLP3[[#This Row],[COSTO ]]-MaestraLP3[[#This Row],[COSTO OCT AL 25-09]])/MaestraLP3[[#This Row],[COSTO OCT AL 25-09]]</f>
        <v>0</v>
      </c>
      <c r="X300" s="67" t="str">
        <f>++IF(P300="HASTA AGOTAR STOCK","HASTA AGOTAR STOCK",IF(MaestraLP3[[#This Row],[PRECIO]]=0,"NO PARA LP",IF(MaestraLP3[[#This Row],[PRECIO SEP]]=0,"INCORPORACIÓN",IF(Z300=0,"MANTIENE",IF(Z300&lt;0,"BAJA",IF(Z300&gt;0,"ALZA",""))))))</f>
        <v>NO PARA LP</v>
      </c>
      <c r="Y300" s="64">
        <v>0</v>
      </c>
      <c r="Z300" s="41" t="str">
        <f>IF(Y300=0,"INDICAR PRECIO VTA",Y300-MaestraLP3[[#This Row],[PRECIO SEP]])</f>
        <v>INDICAR PRECIO VTA</v>
      </c>
      <c r="AA300" s="66" t="str">
        <f t="shared" si="4"/>
        <v>-</v>
      </c>
      <c r="AB300" s="68">
        <f>IFERROR(MaestraLP3[[#This Row],[PRECIO]]*MaestraLP3[[#This Row],[%MG UMV]],0)</f>
        <v>0</v>
      </c>
      <c r="AC300" s="69">
        <v>0.18</v>
      </c>
      <c r="AD300" s="64">
        <f>+IFERROR(MaestraLP3[[#This Row],[MARGEN UNITARIO]]/MaestraLP3[[#This Row],[Peso Neto UMV (KG)]],0)</f>
        <v>0</v>
      </c>
      <c r="AE300" s="39" t="s">
        <v>44</v>
      </c>
      <c r="AF300" s="39"/>
      <c r="AG300" s="39">
        <v>1</v>
      </c>
      <c r="AH300" s="109">
        <v>0</v>
      </c>
      <c r="AI300" s="66">
        <v>0</v>
      </c>
      <c r="AJ300" s="66">
        <v>0</v>
      </c>
      <c r="AK300" s="39"/>
      <c r="AL300" s="39" t="s">
        <v>44</v>
      </c>
    </row>
    <row r="301" spans="1:38" x14ac:dyDescent="0.35">
      <c r="A301" s="39" t="s">
        <v>137</v>
      </c>
      <c r="B301" s="39">
        <v>104524800</v>
      </c>
      <c r="C301" s="39" t="str">
        <f>+MaestraLP3[[#This Row],[CÓDIGO]]&amp;MaestraLP3[[#Headers],[-]]&amp;MaestraLP3[[#This Row],[UMV]]</f>
        <v>104524800-UN</v>
      </c>
      <c r="D301" s="50" t="str">
        <f>+MaestraLP3[[#This Row],[CÓDIGO]]&amp;MaestraLP3[[#Headers],[FS00]]</f>
        <v>104524800FS00</v>
      </c>
      <c r="E301" s="39" t="s">
        <v>34</v>
      </c>
      <c r="F301" s="39" t="s">
        <v>97</v>
      </c>
      <c r="G301" s="39" t="s">
        <v>98</v>
      </c>
      <c r="H301" s="39" t="s">
        <v>99</v>
      </c>
      <c r="I301" s="39" t="s">
        <v>4337</v>
      </c>
      <c r="J301" s="49" t="s">
        <v>50</v>
      </c>
      <c r="K301" s="50" t="s">
        <v>50</v>
      </c>
      <c r="L301" s="39" t="str">
        <f>VLOOKUP(MaestraLP3[[#This Row],[UMV]],VALIDACIONES!J:L,3,0)</f>
        <v>Unidad</v>
      </c>
      <c r="M301" s="39" t="s">
        <v>385</v>
      </c>
      <c r="N301" s="39" t="s">
        <v>78</v>
      </c>
      <c r="O301" s="64">
        <v>0</v>
      </c>
      <c r="P301" s="39" t="s">
        <v>4413</v>
      </c>
      <c r="Q301" s="65">
        <v>0</v>
      </c>
      <c r="R301" s="66">
        <f>+IFERROR((MaestraLP3[[#This Row],[COSTO ]]/MaestraLP3[[#This Row],[COSTO SEP]]-1),0)</f>
        <v>0</v>
      </c>
      <c r="S301" s="65" t="s">
        <v>143</v>
      </c>
      <c r="T301" s="65" t="s">
        <v>143</v>
      </c>
      <c r="U301" s="64">
        <f>+VLOOKUP(MaestraLP3[[#This Row],[FS00]],'[1]BD MES'!$C:$N,12,0)</f>
        <v>1378.96</v>
      </c>
      <c r="V301" s="64">
        <v>1378.96</v>
      </c>
      <c r="W301" s="66">
        <f>+(MaestraLP3[[#This Row],[COSTO ]]-MaestraLP3[[#This Row],[COSTO OCT AL 25-09]])/MaestraLP3[[#This Row],[COSTO OCT AL 25-09]]</f>
        <v>0</v>
      </c>
      <c r="X301" s="67" t="str">
        <f>++IF(P301="HASTA AGOTAR STOCK","HASTA AGOTAR STOCK",IF(MaestraLP3[[#This Row],[PRECIO]]=0,"NO PARA LP",IF(MaestraLP3[[#This Row],[PRECIO SEP]]=0,"INCORPORACIÓN",IF(Z301=0,"MANTIENE",IF(Z301&lt;0,"BAJA",IF(Z301&gt;0,"ALZA",""))))))</f>
        <v>NO PARA LP</v>
      </c>
      <c r="Y301" s="64">
        <v>0</v>
      </c>
      <c r="Z301" s="41" t="str">
        <f>IF(Y301=0,"INDICAR PRECIO VTA",Y301-MaestraLP3[[#This Row],[PRECIO SEP]])</f>
        <v>INDICAR PRECIO VTA</v>
      </c>
      <c r="AA301" s="66" t="str">
        <f t="shared" si="4"/>
        <v>-</v>
      </c>
      <c r="AB301" s="68">
        <f>IFERROR(MaestraLP3[[#This Row],[PRECIO]]*MaestraLP3[[#This Row],[%MG UMV]],0)</f>
        <v>0</v>
      </c>
      <c r="AC301" s="69">
        <v>0.14000000000000001</v>
      </c>
      <c r="AD301" s="64">
        <f>+IFERROR(MaestraLP3[[#This Row],[MARGEN UNITARIO]]/MaestraLP3[[#This Row],[Peso Neto UMV (KG)]],0)</f>
        <v>0</v>
      </c>
      <c r="AE301" s="39" t="s">
        <v>44</v>
      </c>
      <c r="AF301" s="39"/>
      <c r="AG301" s="39">
        <v>1</v>
      </c>
      <c r="AH301" s="109">
        <v>0</v>
      </c>
      <c r="AI301" s="66">
        <v>0</v>
      </c>
      <c r="AJ301" s="66">
        <v>0</v>
      </c>
      <c r="AK301" s="39"/>
      <c r="AL301" s="39" t="s">
        <v>44</v>
      </c>
    </row>
    <row r="302" spans="1:38" x14ac:dyDescent="0.35">
      <c r="A302" s="39" t="s">
        <v>137</v>
      </c>
      <c r="B302" s="39">
        <v>104523930</v>
      </c>
      <c r="C302" s="39" t="str">
        <f>+MaestraLP3[[#This Row],[CÓDIGO]]&amp;MaestraLP3[[#Headers],[-]]&amp;MaestraLP3[[#This Row],[UMV]]</f>
        <v>104523930-C24</v>
      </c>
      <c r="D302" s="50" t="str">
        <f>+MaestraLP3[[#This Row],[CÓDIGO]]&amp;MaestraLP3[[#Headers],[FS00]]</f>
        <v>104523930FS00</v>
      </c>
      <c r="E302" s="39" t="s">
        <v>34</v>
      </c>
      <c r="F302" s="39" t="s">
        <v>97</v>
      </c>
      <c r="G302" s="71" t="s">
        <v>98</v>
      </c>
      <c r="H302" s="71" t="s">
        <v>180</v>
      </c>
      <c r="I302" s="39" t="s">
        <v>4355</v>
      </c>
      <c r="J302" s="49" t="s">
        <v>160</v>
      </c>
      <c r="K302" s="50" t="s">
        <v>50</v>
      </c>
      <c r="L302" s="39" t="str">
        <f>VLOOKUP(MaestraLP3[[#This Row],[UMV]],VALIDACIONES!J:L,3,0)</f>
        <v>Caja 24 Unidades</v>
      </c>
      <c r="M302" s="39" t="s">
        <v>51</v>
      </c>
      <c r="N302" s="39" t="s">
        <v>78</v>
      </c>
      <c r="O302" s="64">
        <v>47767</v>
      </c>
      <c r="P302" s="39" t="s">
        <v>42</v>
      </c>
      <c r="Q302" s="65">
        <v>30000</v>
      </c>
      <c r="R302" s="66">
        <f>+IFERROR((MaestraLP3[[#This Row],[COSTO ]]/MaestraLP3[[#This Row],[COSTO SEP]]-1),0)</f>
        <v>-0.252938639646618</v>
      </c>
      <c r="S302" s="65" t="s">
        <v>143</v>
      </c>
      <c r="T302" s="65" t="s">
        <v>143</v>
      </c>
      <c r="U302" s="64">
        <f>+VLOOKUP(MaestraLP3[[#This Row],[FS00]],'[1]BD MES'!$C:$N,12,0)</f>
        <v>35684.879999999997</v>
      </c>
      <c r="V302" s="64">
        <v>35684.879999999997</v>
      </c>
      <c r="W302" s="66">
        <f>+(MaestraLP3[[#This Row],[COSTO ]]-MaestraLP3[[#This Row],[COSTO OCT AL 25-09]])/MaestraLP3[[#This Row],[COSTO OCT AL 25-09]]</f>
        <v>0</v>
      </c>
      <c r="X302" s="67" t="str">
        <f>++IF(P302="HASTA AGOTAR STOCK","HASTA AGOTAR STOCK",IF(MaestraLP3[[#This Row],[PRECIO]]=0,"NO PARA LP",IF(MaestraLP3[[#This Row],[PRECIO SEP]]=0,"INCORPORACIÓN",IF(Z302=0,"MANTIENE",IF(Z302&lt;0,"BAJA",IF(Z302&gt;0,"ALZA",""))))))</f>
        <v>BAJA</v>
      </c>
      <c r="Y302" s="64">
        <v>23883.5</v>
      </c>
      <c r="Z302" s="41">
        <f>IF(Y302=0,"INDICAR PRECIO VTA",Y302-MaestraLP3[[#This Row],[PRECIO SEP]])</f>
        <v>-6116.5</v>
      </c>
      <c r="AA302" s="66">
        <f t="shared" si="4"/>
        <v>-0.494122720706764</v>
      </c>
      <c r="AB302" s="68">
        <f>IFERROR(MaestraLP3[[#This Row],[PRECIO]]*MaestraLP3[[#This Row],[%MG UMV]],0)</f>
        <v>-11801.379999999997</v>
      </c>
      <c r="AC302" s="69">
        <v>2.8559999999999999</v>
      </c>
      <c r="AD302" s="64">
        <f>+IFERROR(MaestraLP3[[#This Row],[MARGEN UNITARIO]]/MaestraLP3[[#This Row],[Peso Neto UMV (KG)]],0)</f>
        <v>-4132.1358543417364</v>
      </c>
      <c r="AE302" s="39" t="s">
        <v>44</v>
      </c>
      <c r="AF302" s="39"/>
      <c r="AG302" s="39">
        <v>1</v>
      </c>
      <c r="AH302" s="109">
        <v>0</v>
      </c>
      <c r="AI302" s="66">
        <v>0.2</v>
      </c>
      <c r="AJ302" s="66">
        <v>0.2</v>
      </c>
      <c r="AK302" s="39"/>
      <c r="AL302" s="39" t="s">
        <v>53</v>
      </c>
    </row>
    <row r="303" spans="1:38" x14ac:dyDescent="0.35">
      <c r="A303" s="110" t="s">
        <v>137</v>
      </c>
      <c r="B303" s="39">
        <v>104529080</v>
      </c>
      <c r="C303" s="39" t="str">
        <f>+MaestraLP3[[#This Row],[CÓDIGO]]&amp;MaestraLP3[[#Headers],[-]]&amp;MaestraLP3[[#This Row],[UMV]]</f>
        <v>104529080-C08</v>
      </c>
      <c r="D303" s="50" t="str">
        <f>+MaestraLP3[[#This Row],[CÓDIGO]]&amp;MaestraLP3[[#Headers],[FS00]]</f>
        <v>104529080FS00</v>
      </c>
      <c r="E303" s="39" t="s">
        <v>72</v>
      </c>
      <c r="F303" s="39" t="s">
        <v>73</v>
      </c>
      <c r="G303" s="39" t="s">
        <v>782</v>
      </c>
      <c r="H303" s="39" t="s">
        <v>192</v>
      </c>
      <c r="I303" s="39" t="s">
        <v>797</v>
      </c>
      <c r="J303" s="49" t="s">
        <v>253</v>
      </c>
      <c r="K303" s="50" t="s">
        <v>50</v>
      </c>
      <c r="L303" s="39" t="str">
        <f>VLOOKUP(MaestraLP3[[#This Row],[UMV]],VALIDACIONES!J:L,3,0)</f>
        <v>Caja 8 Unidades</v>
      </c>
      <c r="M303" s="39" t="s">
        <v>40</v>
      </c>
      <c r="N303" s="39" t="s">
        <v>78</v>
      </c>
      <c r="O303" s="64">
        <v>38224</v>
      </c>
      <c r="P303" s="39" t="s">
        <v>190</v>
      </c>
      <c r="Q303" s="64">
        <v>54400</v>
      </c>
      <c r="R303" s="66">
        <f>+IFERROR((MaestraLP3[[#This Row],[COSTO ]]/MaestraLP3[[#This Row],[COSTO SEP]]-1),0)</f>
        <v>-5.8601925491837958E-3</v>
      </c>
      <c r="S303" s="65" t="s">
        <v>52</v>
      </c>
      <c r="T303" s="65" t="s">
        <v>143</v>
      </c>
      <c r="U303" s="64">
        <f>+VLOOKUP(MaestraLP3[[#This Row],[FS00]],'[1]BD MES'!$C:$N,12,0)</f>
        <v>38224</v>
      </c>
      <c r="V303" s="64">
        <v>38000</v>
      </c>
      <c r="W303" s="66">
        <f>+(MaestraLP3[[#This Row],[COSTO ]]-MaestraLP3[[#This Row],[COSTO OCT AL 25-09]])/MaestraLP3[[#This Row],[COSTO OCT AL 25-09]]</f>
        <v>-5.8601925491837585E-3</v>
      </c>
      <c r="X303" s="67" t="str">
        <f>++IF(P303="HASTA AGOTAR STOCK","HASTA AGOTAR STOCK",IF(MaestraLP3[[#This Row],[PRECIO]]=0,"NO PARA LP",IF(MaestraLP3[[#This Row],[PRECIO SEP]]=0,"INCORPORACIÓN",IF(Z303=0,"MANTIENE",IF(Z303&lt;0,"BAJA",IF(Z303&gt;0,"ALZA",""))))))</f>
        <v>BAJA</v>
      </c>
      <c r="Y303" s="64">
        <v>42400</v>
      </c>
      <c r="Z303" s="41">
        <f>IF(Y303=0,"INDICAR PRECIO VTA",Y303-MaestraLP3[[#This Row],[PRECIO SEP]])</f>
        <v>-12000</v>
      </c>
      <c r="AA303" s="66">
        <f t="shared" si="4"/>
        <v>0.10377358490566038</v>
      </c>
      <c r="AB303" s="68">
        <f>IFERROR(MaestraLP3[[#This Row],[PRECIO]]*MaestraLP3[[#This Row],[%MG UMV]],0)</f>
        <v>4400</v>
      </c>
      <c r="AC303" s="69">
        <v>8</v>
      </c>
      <c r="AD303" s="64">
        <f>+IFERROR(MaestraLP3[[#This Row],[MARGEN UNITARIO]]/MaestraLP3[[#This Row],[Peso Neto UMV (KG)]],0)</f>
        <v>550</v>
      </c>
      <c r="AE303" s="39" t="s">
        <v>53</v>
      </c>
      <c r="AF303" s="39"/>
      <c r="AG303" s="39">
        <v>1</v>
      </c>
      <c r="AH303" s="39" t="s">
        <v>53</v>
      </c>
      <c r="AI303" s="66">
        <v>0</v>
      </c>
      <c r="AJ303" s="66">
        <v>0</v>
      </c>
      <c r="AK303" s="39"/>
      <c r="AL303" s="39" t="s">
        <v>53</v>
      </c>
    </row>
    <row r="304" spans="1:38" x14ac:dyDescent="0.35">
      <c r="A304" s="110" t="s">
        <v>137</v>
      </c>
      <c r="B304" s="39">
        <v>104543590</v>
      </c>
      <c r="C304" s="39" t="str">
        <f>+MaestraLP3[[#This Row],[CÓDIGO]]&amp;MaestraLP3[[#Headers],[-]]&amp;MaestraLP3[[#This Row],[UMV]]</f>
        <v>104543590-C08</v>
      </c>
      <c r="D304" s="50" t="str">
        <f>+MaestraLP3[[#This Row],[CÓDIGO]]&amp;MaestraLP3[[#Headers],[FS00]]</f>
        <v>104543590FS00</v>
      </c>
      <c r="E304" s="39" t="s">
        <v>72</v>
      </c>
      <c r="F304" s="39" t="s">
        <v>84</v>
      </c>
      <c r="G304" s="39" t="s">
        <v>89</v>
      </c>
      <c r="H304" s="39" t="s">
        <v>90</v>
      </c>
      <c r="I304" s="39" t="s">
        <v>872</v>
      </c>
      <c r="J304" s="49" t="s">
        <v>253</v>
      </c>
      <c r="K304" s="50" t="s">
        <v>50</v>
      </c>
      <c r="L304" s="39" t="str">
        <f>VLOOKUP(MaestraLP3[[#This Row],[UMV]],VALIDACIONES!J:L,3,0)</f>
        <v>Caja 8 Unidades</v>
      </c>
      <c r="M304" s="39" t="s">
        <v>385</v>
      </c>
      <c r="N304" s="39" t="s">
        <v>41</v>
      </c>
      <c r="O304" s="64">
        <v>39120</v>
      </c>
      <c r="P304" s="39" t="s">
        <v>190</v>
      </c>
      <c r="Q304" s="64">
        <v>40800</v>
      </c>
      <c r="R304" s="66">
        <f>+IFERROR((MaestraLP3[[#This Row],[COSTO ]]/MaestraLP3[[#This Row],[COSTO SEP]]-1),0)</f>
        <v>0</v>
      </c>
      <c r="S304" s="65" t="s">
        <v>143</v>
      </c>
      <c r="T304" s="65" t="s">
        <v>143</v>
      </c>
      <c r="U304" s="64">
        <f>+VLOOKUP(MaestraLP3[[#This Row],[FS00]],'[1]BD MES'!$C:$N,12,0)</f>
        <v>40000</v>
      </c>
      <c r="V304" s="64">
        <v>39120</v>
      </c>
      <c r="W304" s="66">
        <f>+(MaestraLP3[[#This Row],[COSTO ]]-MaestraLP3[[#This Row],[COSTO OCT AL 25-09]])/MaestraLP3[[#This Row],[COSTO OCT AL 25-09]]</f>
        <v>-2.1999999999999999E-2</v>
      </c>
      <c r="X304" s="67" t="str">
        <f>++IF(P304="HASTA AGOTAR STOCK","HASTA AGOTAR STOCK",IF(MaestraLP3[[#This Row],[PRECIO]]=0,"NO PARA LP",IF(MaestraLP3[[#This Row],[PRECIO SEP]]=0,"INCORPORACIÓN",IF(Z304=0,"MANTIENE",IF(Z304&lt;0,"BAJA",IF(Z304&gt;0,"ALZA",""))))))</f>
        <v>MANTIENE</v>
      </c>
      <c r="Y304" s="64">
        <v>40800</v>
      </c>
      <c r="Z304" s="41">
        <f>IF(Y304=0,"INDICAR PRECIO VTA",Y304-MaestraLP3[[#This Row],[PRECIO SEP]])</f>
        <v>0</v>
      </c>
      <c r="AA304" s="66">
        <f t="shared" si="4"/>
        <v>4.1176470588235294E-2</v>
      </c>
      <c r="AB304" s="68">
        <f>IFERROR(MaestraLP3[[#This Row],[PRECIO]]*MaestraLP3[[#This Row],[%MG UMV]],0)</f>
        <v>1680</v>
      </c>
      <c r="AC304" s="69">
        <v>4</v>
      </c>
      <c r="AD304" s="64">
        <f>+IFERROR(MaestraLP3[[#This Row],[MARGEN UNITARIO]]/MaestraLP3[[#This Row],[Peso Neto UMV (KG)]],0)</f>
        <v>420</v>
      </c>
      <c r="AE304" s="39" t="s">
        <v>44</v>
      </c>
      <c r="AF304" s="39"/>
      <c r="AG304" s="39">
        <v>1</v>
      </c>
      <c r="AH304" s="39">
        <v>0</v>
      </c>
      <c r="AI304" s="66">
        <v>0</v>
      </c>
      <c r="AJ304" s="66">
        <v>0</v>
      </c>
      <c r="AK304" s="39"/>
      <c r="AL304" s="39" t="s">
        <v>53</v>
      </c>
    </row>
    <row r="305" spans="1:38" x14ac:dyDescent="0.35">
      <c r="A305" s="110" t="s">
        <v>137</v>
      </c>
      <c r="B305" s="39">
        <v>104543600</v>
      </c>
      <c r="C305" s="39" t="str">
        <f>+MaestraLP3[[#This Row],[CÓDIGO]]&amp;MaestraLP3[[#Headers],[-]]&amp;MaestraLP3[[#This Row],[UMV]]</f>
        <v>104543600-C08</v>
      </c>
      <c r="D305" s="50" t="str">
        <f>+MaestraLP3[[#This Row],[CÓDIGO]]&amp;MaestraLP3[[#Headers],[FS00]]</f>
        <v>104543600FS00</v>
      </c>
      <c r="E305" s="39" t="s">
        <v>72</v>
      </c>
      <c r="F305" s="39" t="s">
        <v>84</v>
      </c>
      <c r="G305" s="39" t="s">
        <v>89</v>
      </c>
      <c r="H305" s="39" t="s">
        <v>90</v>
      </c>
      <c r="I305" s="39" t="s">
        <v>873</v>
      </c>
      <c r="J305" s="49" t="s">
        <v>253</v>
      </c>
      <c r="K305" s="50" t="s">
        <v>50</v>
      </c>
      <c r="L305" s="39" t="str">
        <f>VLOOKUP(MaestraLP3[[#This Row],[UMV]],VALIDACIONES!J:L,3,0)</f>
        <v>Caja 8 Unidades</v>
      </c>
      <c r="M305" s="39" t="s">
        <v>385</v>
      </c>
      <c r="N305" s="39" t="s">
        <v>41</v>
      </c>
      <c r="O305" s="64">
        <v>39696</v>
      </c>
      <c r="P305" s="39" t="s">
        <v>190</v>
      </c>
      <c r="Q305" s="64">
        <v>41440</v>
      </c>
      <c r="R305" s="66">
        <f>+IFERROR((MaestraLP3[[#This Row],[COSTO ]]/MaestraLP3[[#This Row],[COSTO SEP]]-1),0)</f>
        <v>0</v>
      </c>
      <c r="S305" s="65" t="s">
        <v>143</v>
      </c>
      <c r="T305" s="65" t="s">
        <v>143</v>
      </c>
      <c r="U305" s="64">
        <f>+VLOOKUP(MaestraLP3[[#This Row],[FS00]],'[1]BD MES'!$C:$N,12,0)</f>
        <v>40416</v>
      </c>
      <c r="V305" s="64">
        <v>39696</v>
      </c>
      <c r="W305" s="66">
        <f>+(MaestraLP3[[#This Row],[COSTO ]]-MaestraLP3[[#This Row],[COSTO OCT AL 25-09]])/MaestraLP3[[#This Row],[COSTO OCT AL 25-09]]</f>
        <v>-1.7814726840855107E-2</v>
      </c>
      <c r="X305" s="67" t="str">
        <f>++IF(P305="HASTA AGOTAR STOCK","HASTA AGOTAR STOCK",IF(MaestraLP3[[#This Row],[PRECIO]]=0,"NO PARA LP",IF(MaestraLP3[[#This Row],[PRECIO SEP]]=0,"INCORPORACIÓN",IF(Z305=0,"MANTIENE",IF(Z305&lt;0,"BAJA",IF(Z305&gt;0,"ALZA",""))))))</f>
        <v>MANTIENE</v>
      </c>
      <c r="Y305" s="64">
        <v>41440</v>
      </c>
      <c r="Z305" s="41">
        <f>IF(Y305=0,"INDICAR PRECIO VTA",Y305-MaestraLP3[[#This Row],[PRECIO SEP]])</f>
        <v>0</v>
      </c>
      <c r="AA305" s="66">
        <f t="shared" si="4"/>
        <v>4.2084942084942088E-2</v>
      </c>
      <c r="AB305" s="68">
        <f>IFERROR(MaestraLP3[[#This Row],[PRECIO]]*MaestraLP3[[#This Row],[%MG UMV]],0)</f>
        <v>1744.0000000000002</v>
      </c>
      <c r="AC305" s="69">
        <v>4</v>
      </c>
      <c r="AD305" s="64">
        <f>+IFERROR(MaestraLP3[[#This Row],[MARGEN UNITARIO]]/MaestraLP3[[#This Row],[Peso Neto UMV (KG)]],0)</f>
        <v>436.00000000000006</v>
      </c>
      <c r="AE305" s="39" t="s">
        <v>44</v>
      </c>
      <c r="AF305" s="39"/>
      <c r="AG305" s="39">
        <v>1</v>
      </c>
      <c r="AH305" s="39">
        <v>0</v>
      </c>
      <c r="AI305" s="66">
        <v>0</v>
      </c>
      <c r="AJ305" s="66">
        <v>0</v>
      </c>
      <c r="AK305" s="39"/>
      <c r="AL305" s="39" t="s">
        <v>53</v>
      </c>
    </row>
    <row r="306" spans="1:38" x14ac:dyDescent="0.35">
      <c r="A306" s="110" t="s">
        <v>137</v>
      </c>
      <c r="B306" s="39">
        <v>104516630</v>
      </c>
      <c r="C306" s="39" t="str">
        <f>+MaestraLP3[[#This Row],[CÓDIGO]]&amp;MaestraLP3[[#Headers],[-]]&amp;MaestraLP3[[#This Row],[UMV]]</f>
        <v>104516630-C04</v>
      </c>
      <c r="D306" s="50" t="str">
        <f>+MaestraLP3[[#This Row],[CÓDIGO]]&amp;MaestraLP3[[#Headers],[FS00]]</f>
        <v>104516630FS00</v>
      </c>
      <c r="E306" s="39" t="s">
        <v>72</v>
      </c>
      <c r="F306" s="39" t="s">
        <v>84</v>
      </c>
      <c r="G306" s="39" t="s">
        <v>242</v>
      </c>
      <c r="H306" s="39" t="s">
        <v>243</v>
      </c>
      <c r="I306" s="39" t="s">
        <v>245</v>
      </c>
      <c r="J306" s="49" t="s">
        <v>141</v>
      </c>
      <c r="K306" s="50" t="s">
        <v>50</v>
      </c>
      <c r="L306" s="39" t="str">
        <f>VLOOKUP(MaestraLP3[[#This Row],[UMV]],VALIDACIONES!J:L,3,0)</f>
        <v>Caja 4 Unidades</v>
      </c>
      <c r="M306" s="39" t="s">
        <v>40</v>
      </c>
      <c r="N306" s="39" t="s">
        <v>41</v>
      </c>
      <c r="O306" s="64">
        <v>39608.92</v>
      </c>
      <c r="P306" s="39" t="s">
        <v>190</v>
      </c>
      <c r="Q306" s="64">
        <v>40000</v>
      </c>
      <c r="R306" s="66">
        <f>+IFERROR((MaestraLP3[[#This Row],[COSTO ]]/MaestraLP3[[#This Row],[COSTO SEP]]-1),0)</f>
        <v>0</v>
      </c>
      <c r="S306" s="65" t="s">
        <v>143</v>
      </c>
      <c r="T306" s="65" t="s">
        <v>143</v>
      </c>
      <c r="U306" s="64">
        <f>+VLOOKUP(MaestraLP3[[#This Row],[FS00]],'[1]BD MES'!$C:$N,12,0)</f>
        <v>39608.92</v>
      </c>
      <c r="V306" s="64">
        <v>39608.92</v>
      </c>
      <c r="W306" s="66">
        <f>+(MaestraLP3[[#This Row],[COSTO ]]-MaestraLP3[[#This Row],[COSTO OCT AL 25-09]])/MaestraLP3[[#This Row],[COSTO OCT AL 25-09]]</f>
        <v>0</v>
      </c>
      <c r="X306" s="67" t="str">
        <f>++IF(P306="HASTA AGOTAR STOCK","HASTA AGOTAR STOCK",IF(MaestraLP3[[#This Row],[PRECIO]]=0,"NO PARA LP",IF(MaestraLP3[[#This Row],[PRECIO SEP]]=0,"INCORPORACIÓN",IF(Z306=0,"MANTIENE",IF(Z306&lt;0,"BAJA",IF(Z306&gt;0,"ALZA",""))))))</f>
        <v>MANTIENE</v>
      </c>
      <c r="Y306" s="64">
        <v>40000</v>
      </c>
      <c r="Z306" s="41">
        <f>IF(Y306=0,"INDICAR PRECIO VTA",Y306-MaestraLP3[[#This Row],[PRECIO SEP]])</f>
        <v>0</v>
      </c>
      <c r="AA306" s="66">
        <f t="shared" si="4"/>
        <v>9.7770000000000443E-3</v>
      </c>
      <c r="AB306" s="68">
        <f>IFERROR(MaestraLP3[[#This Row],[PRECIO]]*MaestraLP3[[#This Row],[%MG UMV]],0)</f>
        <v>391.08000000000175</v>
      </c>
      <c r="AC306" s="69">
        <v>5.44</v>
      </c>
      <c r="AD306" s="64">
        <f>+IFERROR(MaestraLP3[[#This Row],[MARGEN UNITARIO]]/MaestraLP3[[#This Row],[Peso Neto UMV (KG)]],0)</f>
        <v>71.889705882353255</v>
      </c>
      <c r="AE306" s="39" t="s">
        <v>53</v>
      </c>
      <c r="AF306" s="39"/>
      <c r="AG306" s="39">
        <v>1</v>
      </c>
      <c r="AH306" s="39" t="s">
        <v>53</v>
      </c>
      <c r="AI306" s="66">
        <v>0</v>
      </c>
      <c r="AJ306" s="66">
        <v>0</v>
      </c>
      <c r="AK306" s="39" t="s">
        <v>53</v>
      </c>
      <c r="AL306" s="39" t="s">
        <v>53</v>
      </c>
    </row>
    <row r="307" spans="1:38" x14ac:dyDescent="0.35">
      <c r="A307" s="110" t="s">
        <v>137</v>
      </c>
      <c r="B307" s="39">
        <v>104544970</v>
      </c>
      <c r="C307" s="39" t="str">
        <f>+MaestraLP3[[#This Row],[CÓDIGO]]&amp;MaestraLP3[[#Headers],[-]]&amp;MaestraLP3[[#This Row],[UMV]]</f>
        <v>104544970-C05</v>
      </c>
      <c r="D307" s="50" t="str">
        <f>+MaestraLP3[[#This Row],[CÓDIGO]]&amp;MaestraLP3[[#Headers],[FS00]]</f>
        <v>104544970FS00</v>
      </c>
      <c r="E307" s="39" t="s">
        <v>72</v>
      </c>
      <c r="F307" s="39" t="s">
        <v>84</v>
      </c>
      <c r="G307" s="39" t="s">
        <v>242</v>
      </c>
      <c r="H307" s="39" t="s">
        <v>246</v>
      </c>
      <c r="I307" s="39" t="s">
        <v>249</v>
      </c>
      <c r="J307" s="49" t="s">
        <v>198</v>
      </c>
      <c r="K307" s="50" t="s">
        <v>50</v>
      </c>
      <c r="L307" s="39" t="str">
        <f>VLOOKUP(MaestraLP3[[#This Row],[UMV]],VALIDACIONES!J:L,3,0)</f>
        <v>Caja 5 Unidades</v>
      </c>
      <c r="M307" s="39" t="s">
        <v>40</v>
      </c>
      <c r="N307" s="39" t="s">
        <v>78</v>
      </c>
      <c r="O307" s="64">
        <v>12250</v>
      </c>
      <c r="P307" s="39" t="s">
        <v>42</v>
      </c>
      <c r="Q307" s="64">
        <v>13000</v>
      </c>
      <c r="R307" s="66">
        <f>+IFERROR((MaestraLP3[[#This Row],[COSTO ]]/MaestraLP3[[#This Row],[COSTO SEP]]-1),0)</f>
        <v>0</v>
      </c>
      <c r="S307" s="65" t="s">
        <v>143</v>
      </c>
      <c r="T307" s="65" t="s">
        <v>143</v>
      </c>
      <c r="U307" s="64">
        <f>+VLOOKUP(MaestraLP3[[#This Row],[FS00]],'[1]BD MES'!$C:$N,12,0)</f>
        <v>12250</v>
      </c>
      <c r="V307" s="64">
        <v>12250</v>
      </c>
      <c r="W307" s="66">
        <f>+(MaestraLP3[[#This Row],[COSTO ]]-MaestraLP3[[#This Row],[COSTO OCT AL 25-09]])/MaestraLP3[[#This Row],[COSTO OCT AL 25-09]]</f>
        <v>0</v>
      </c>
      <c r="X307" s="67" t="str">
        <f>++IF(P307="HASTA AGOTAR STOCK","HASTA AGOTAR STOCK",IF(MaestraLP3[[#This Row],[PRECIO]]=0,"NO PARA LP",IF(MaestraLP3[[#This Row],[PRECIO SEP]]=0,"INCORPORACIÓN",IF(Z307=0,"MANTIENE",IF(Z307&lt;0,"BAJA",IF(Z307&gt;0,"ALZA",""))))))</f>
        <v>MANTIENE</v>
      </c>
      <c r="Y307" s="64">
        <v>13000</v>
      </c>
      <c r="Z307" s="41">
        <f>IF(Y307=0,"INDICAR PRECIO VTA",Y307-MaestraLP3[[#This Row],[PRECIO SEP]])</f>
        <v>0</v>
      </c>
      <c r="AA307" s="66">
        <f t="shared" si="4"/>
        <v>5.7692307692307696E-2</v>
      </c>
      <c r="AB307" s="68">
        <f>IFERROR(MaestraLP3[[#This Row],[PRECIO]]*MaestraLP3[[#This Row],[%MG UMV]],0)</f>
        <v>750</v>
      </c>
      <c r="AC307" s="69">
        <v>5</v>
      </c>
      <c r="AD307" s="64">
        <f>+IFERROR(MaestraLP3[[#This Row],[MARGEN UNITARIO]]/MaestraLP3[[#This Row],[Peso Neto UMV (KG)]],0)</f>
        <v>150</v>
      </c>
      <c r="AE307" s="39" t="s">
        <v>53</v>
      </c>
      <c r="AF307" s="39"/>
      <c r="AG307" s="39">
        <v>1</v>
      </c>
      <c r="AH307" s="39" t="s">
        <v>53</v>
      </c>
      <c r="AI307" s="66">
        <v>0</v>
      </c>
      <c r="AJ307" s="66">
        <v>0</v>
      </c>
      <c r="AK307" s="39" t="s">
        <v>53</v>
      </c>
      <c r="AL307" s="39" t="s">
        <v>53</v>
      </c>
    </row>
    <row r="308" spans="1:38" x14ac:dyDescent="0.35">
      <c r="A308" s="110" t="s">
        <v>137</v>
      </c>
      <c r="B308" s="39">
        <v>104544900</v>
      </c>
      <c r="C308" s="39" t="str">
        <f>+MaestraLP3[[#This Row],[CÓDIGO]]&amp;MaestraLP3[[#Headers],[-]]&amp;MaestraLP3[[#This Row],[UMV]]</f>
        <v>104544900-KG</v>
      </c>
      <c r="D308" s="50" t="str">
        <f>+MaestraLP3[[#This Row],[CÓDIGO]]&amp;MaestraLP3[[#Headers],[FS00]]</f>
        <v>104544900FS00</v>
      </c>
      <c r="E308" s="39" t="s">
        <v>72</v>
      </c>
      <c r="F308" s="39" t="s">
        <v>84</v>
      </c>
      <c r="G308" s="39" t="s">
        <v>242</v>
      </c>
      <c r="H308" s="39" t="s">
        <v>1286</v>
      </c>
      <c r="I308" s="39" t="s">
        <v>1289</v>
      </c>
      <c r="J308" s="49" t="s">
        <v>77</v>
      </c>
      <c r="K308" s="50" t="s">
        <v>77</v>
      </c>
      <c r="L308" s="39" t="str">
        <f>VLOOKUP(MaestraLP3[[#This Row],[UMV]],VALIDACIONES!J:L,3,0)</f>
        <v>Kilogramo</v>
      </c>
      <c r="M308" s="39" t="s">
        <v>40</v>
      </c>
      <c r="N308" s="39" t="s">
        <v>78</v>
      </c>
      <c r="O308" s="64">
        <v>8475</v>
      </c>
      <c r="P308" s="39" t="s">
        <v>42</v>
      </c>
      <c r="Q308" s="64">
        <v>8990</v>
      </c>
      <c r="R308" s="66">
        <f>+IFERROR((MaestraLP3[[#This Row],[COSTO ]]/MaestraLP3[[#This Row],[COSTO SEP]]-1),0)</f>
        <v>0</v>
      </c>
      <c r="S308" s="65" t="s">
        <v>143</v>
      </c>
      <c r="T308" s="65" t="s">
        <v>143</v>
      </c>
      <c r="U308" s="64">
        <f>+VLOOKUP(MaestraLP3[[#This Row],[FS00]],'[1]BD MES'!$C:$N,12,0)</f>
        <v>8475</v>
      </c>
      <c r="V308" s="64">
        <v>8475</v>
      </c>
      <c r="W308" s="66">
        <f>+(MaestraLP3[[#This Row],[COSTO ]]-MaestraLP3[[#This Row],[COSTO OCT AL 25-09]])/MaestraLP3[[#This Row],[COSTO OCT AL 25-09]]</f>
        <v>0</v>
      </c>
      <c r="X308" s="67" t="str">
        <f>++IF(P308="HASTA AGOTAR STOCK","HASTA AGOTAR STOCK",IF(MaestraLP3[[#This Row],[PRECIO]]=0,"NO PARA LP",IF(MaestraLP3[[#This Row],[PRECIO SEP]]=0,"INCORPORACIÓN",IF(Z308=0,"MANTIENE",IF(Z308&lt;0,"BAJA",IF(Z308&gt;0,"ALZA",""))))))</f>
        <v>MANTIENE</v>
      </c>
      <c r="Y308" s="64">
        <v>8990</v>
      </c>
      <c r="Z308" s="41">
        <f>IF(Y308=0,"INDICAR PRECIO VTA",Y308-MaestraLP3[[#This Row],[PRECIO SEP]])</f>
        <v>0</v>
      </c>
      <c r="AA308" s="66">
        <f t="shared" si="4"/>
        <v>5.728587319243604E-2</v>
      </c>
      <c r="AB308" s="68">
        <f>IFERROR(MaestraLP3[[#This Row],[PRECIO]]*MaestraLP3[[#This Row],[%MG UMV]],0)</f>
        <v>515</v>
      </c>
      <c r="AC308" s="69">
        <v>1</v>
      </c>
      <c r="AD308" s="64">
        <f>+IFERROR(MaestraLP3[[#This Row],[MARGEN UNITARIO]]/MaestraLP3[[#This Row],[Peso Neto UMV (KG)]],0)</f>
        <v>515</v>
      </c>
      <c r="AE308" s="39" t="s">
        <v>44</v>
      </c>
      <c r="AF308" s="39"/>
      <c r="AG308" s="39">
        <v>1</v>
      </c>
      <c r="AH308" s="39">
        <v>0</v>
      </c>
      <c r="AI308" s="66">
        <v>0</v>
      </c>
      <c r="AJ308" s="66">
        <v>0</v>
      </c>
      <c r="AK308" s="39" t="s">
        <v>53</v>
      </c>
      <c r="AL308" s="39" t="s">
        <v>53</v>
      </c>
    </row>
    <row r="309" spans="1:38" x14ac:dyDescent="0.35">
      <c r="A309" s="110" t="s">
        <v>137</v>
      </c>
      <c r="B309" s="39">
        <v>104543210</v>
      </c>
      <c r="C309" s="39" t="str">
        <f>+MaestraLP3[[#This Row],[CÓDIGO]]&amp;MaestraLP3[[#Headers],[-]]&amp;MaestraLP3[[#This Row],[UMV]]</f>
        <v>104543210-C12</v>
      </c>
      <c r="D309" s="50" t="str">
        <f>+MaestraLP3[[#This Row],[CÓDIGO]]&amp;MaestraLP3[[#Headers],[FS00]]</f>
        <v>104543210FS00</v>
      </c>
      <c r="E309" s="39" t="s">
        <v>72</v>
      </c>
      <c r="F309" s="39" t="s">
        <v>73</v>
      </c>
      <c r="G309" s="39" t="s">
        <v>1334</v>
      </c>
      <c r="H309" s="39" t="s">
        <v>1379</v>
      </c>
      <c r="I309" s="39" t="s">
        <v>1384</v>
      </c>
      <c r="J309" s="49" t="s">
        <v>49</v>
      </c>
      <c r="K309" s="50" t="s">
        <v>50</v>
      </c>
      <c r="L309" s="39" t="str">
        <f>VLOOKUP(MaestraLP3[[#This Row],[UMV]],VALIDACIONES!J:L,3,0)</f>
        <v>Caja 12 Unidades</v>
      </c>
      <c r="M309" s="39" t="s">
        <v>385</v>
      </c>
      <c r="N309" s="39" t="s">
        <v>41</v>
      </c>
      <c r="O309" s="64">
        <v>19992</v>
      </c>
      <c r="P309" s="39" t="s">
        <v>190</v>
      </c>
      <c r="Q309" s="64">
        <v>24000</v>
      </c>
      <c r="R309" s="66">
        <f>+IFERROR((MaestraLP3[[#This Row],[COSTO ]]/MaestraLP3[[#This Row],[COSTO SEP]]-1),0)</f>
        <v>4.2016806722689148E-2</v>
      </c>
      <c r="S309" s="65" t="s">
        <v>143</v>
      </c>
      <c r="T309" s="65" t="s">
        <v>143</v>
      </c>
      <c r="U309" s="64">
        <f>+VLOOKUP(MaestraLP3[[#This Row],[FS00]],'[1]BD MES'!$C:$N,12,0)</f>
        <v>19992</v>
      </c>
      <c r="V309" s="64">
        <v>20832</v>
      </c>
      <c r="W309" s="66">
        <f>+(MaestraLP3[[#This Row],[COSTO ]]-MaestraLP3[[#This Row],[COSTO OCT AL 25-09]])/MaestraLP3[[#This Row],[COSTO OCT AL 25-09]]</f>
        <v>4.2016806722689079E-2</v>
      </c>
      <c r="X309" s="67" t="str">
        <f>++IF(P309="HASTA AGOTAR STOCK","HASTA AGOTAR STOCK",IF(MaestraLP3[[#This Row],[PRECIO]]=0,"NO PARA LP",IF(MaestraLP3[[#This Row],[PRECIO SEP]]=0,"INCORPORACIÓN",IF(Z309=0,"MANTIENE",IF(Z309&lt;0,"BAJA",IF(Z309&gt;0,"ALZA",""))))))</f>
        <v>BAJA</v>
      </c>
      <c r="Y309" s="64">
        <v>23400</v>
      </c>
      <c r="Z309" s="41">
        <f>IF(Y309=0,"INDICAR PRECIO VTA",Y309-MaestraLP3[[#This Row],[PRECIO SEP]])</f>
        <v>-600</v>
      </c>
      <c r="AA309" s="66">
        <f t="shared" si="4"/>
        <v>0.10974358974358975</v>
      </c>
      <c r="AB309" s="68">
        <f>IFERROR(MaestraLP3[[#This Row],[PRECIO]]*MaestraLP3[[#This Row],[%MG UMV]],0)</f>
        <v>2568</v>
      </c>
      <c r="AC309" s="69">
        <v>3.24</v>
      </c>
      <c r="AD309" s="64">
        <f>+IFERROR(MaestraLP3[[#This Row],[MARGEN UNITARIO]]/MaestraLP3[[#This Row],[Peso Neto UMV (KG)]],0)</f>
        <v>792.5925925925925</v>
      </c>
      <c r="AE309" s="39" t="s">
        <v>53</v>
      </c>
      <c r="AF309" s="39"/>
      <c r="AG309" s="39">
        <v>1</v>
      </c>
      <c r="AH309" s="39" t="s">
        <v>53</v>
      </c>
      <c r="AI309" s="66">
        <v>0</v>
      </c>
      <c r="AJ309" s="66">
        <v>0</v>
      </c>
      <c r="AK309" s="39" t="s">
        <v>53</v>
      </c>
      <c r="AL309" s="39" t="s">
        <v>53</v>
      </c>
    </row>
    <row r="310" spans="1:38" x14ac:dyDescent="0.35">
      <c r="A310" s="39" t="s">
        <v>276</v>
      </c>
      <c r="B310" s="39">
        <v>104529350</v>
      </c>
      <c r="C310" s="39" t="str">
        <f>+MaestraLP3[[#This Row],[CÓDIGO]]&amp;MaestraLP3[[#Headers],[-]]&amp;MaestraLP3[[#This Row],[UMV]]</f>
        <v>104529350-C04</v>
      </c>
      <c r="D310" s="50" t="str">
        <f>+MaestraLP3[[#This Row],[CÓDIGO]]&amp;MaestraLP3[[#Headers],[FS00]]</f>
        <v>104529350FS00</v>
      </c>
      <c r="E310" s="39" t="s">
        <v>4596</v>
      </c>
      <c r="F310" s="39" t="s">
        <v>4597</v>
      </c>
      <c r="G310" s="39" t="s">
        <v>46</v>
      </c>
      <c r="H310" s="39" t="s">
        <v>169</v>
      </c>
      <c r="I310" s="39" t="s">
        <v>4325</v>
      </c>
      <c r="J310" s="49" t="s">
        <v>141</v>
      </c>
      <c r="K310" s="50" t="s">
        <v>50</v>
      </c>
      <c r="L310" s="39" t="str">
        <f>VLOOKUP(MaestraLP3[[#This Row],[UMV]],VALIDACIONES!J:L,3,0)</f>
        <v>Caja 4 Unidades</v>
      </c>
      <c r="M310" s="39" t="s">
        <v>51</v>
      </c>
      <c r="N310" s="39" t="s">
        <v>41</v>
      </c>
      <c r="O310" s="64">
        <v>5068</v>
      </c>
      <c r="P310" s="39" t="s">
        <v>4413</v>
      </c>
      <c r="Q310" s="64">
        <v>7196.5599999999995</v>
      </c>
      <c r="R310" s="66">
        <f>+IFERROR((MaestraLP3[[#This Row],[COSTO ]]/MaestraLP3[[#This Row],[COSTO SEP]]-1),0)</f>
        <v>0</v>
      </c>
      <c r="S310" s="65" t="s">
        <v>43</v>
      </c>
      <c r="T310" s="65"/>
      <c r="U310" s="64">
        <f>+VLOOKUP(MaestraLP3[[#This Row],[FS00]],'[1]BD MES'!$C:$N,12,0)</f>
        <v>5068</v>
      </c>
      <c r="V310" s="64">
        <v>5068</v>
      </c>
      <c r="W310" s="66">
        <f>+(MaestraLP3[[#This Row],[COSTO ]]-MaestraLP3[[#This Row],[COSTO OCT AL 25-09]])/MaestraLP3[[#This Row],[COSTO OCT AL 25-09]]</f>
        <v>0</v>
      </c>
      <c r="X310" s="67" t="str">
        <f>++IF(P310="HASTA AGOTAR STOCK","HASTA AGOTAR STOCK",IF(MaestraLP3[[#This Row],[PRECIO]]=0,"NO PARA LP",IF(MaestraLP3[[#This Row],[PRECIO SEP]]=0,"INCORPORACIÓN",IF(Z310=0,"MANTIENE",IF(Z310&lt;0,"BAJA",IF(Z310&gt;0,"ALZA",""))))))</f>
        <v>MANTIENE</v>
      </c>
      <c r="Y310" s="64">
        <v>7196.5599999999995</v>
      </c>
      <c r="Z310" s="41">
        <f>IF(Y310=0,"INDICAR PRECIO VTA",Y310-MaestraLP3[[#This Row],[PRECIO SEP]])</f>
        <v>0</v>
      </c>
      <c r="AA310" s="66">
        <f t="shared" si="4"/>
        <v>0.29577464788732388</v>
      </c>
      <c r="AB310" s="68">
        <f>IFERROR(MaestraLP3[[#This Row],[PRECIO]]*MaestraLP3[[#This Row],[%MG UMV]],0)</f>
        <v>2128.5599999999995</v>
      </c>
      <c r="AC310" s="69">
        <v>0.4</v>
      </c>
      <c r="AD310" s="64">
        <f>+IFERROR(MaestraLP3[[#This Row],[MARGEN UNITARIO]]/MaestraLP3[[#This Row],[Peso Neto UMV (KG)]],0)</f>
        <v>5321.3999999999987</v>
      </c>
      <c r="AE310" s="39" t="s">
        <v>44</v>
      </c>
      <c r="AF310" s="39"/>
      <c r="AG310" s="39">
        <v>1</v>
      </c>
      <c r="AH310" s="39"/>
      <c r="AI310" s="66">
        <v>0</v>
      </c>
      <c r="AJ310" s="66">
        <v>0</v>
      </c>
      <c r="AK310" s="39"/>
      <c r="AL310" s="39" t="s">
        <v>44</v>
      </c>
    </row>
    <row r="311" spans="1:38" x14ac:dyDescent="0.35">
      <c r="A311" s="39" t="s">
        <v>276</v>
      </c>
      <c r="B311" s="39">
        <v>104538940</v>
      </c>
      <c r="C311" s="39" t="str">
        <f>+MaestraLP3[[#This Row],[CÓDIGO]]&amp;MaestraLP3[[#Headers],[-]]&amp;MaestraLP3[[#This Row],[UMV]]</f>
        <v>104538940-UN</v>
      </c>
      <c r="D311" s="50" t="str">
        <f>+MaestraLP3[[#This Row],[CÓDIGO]]&amp;MaestraLP3[[#Headers],[FS00]]</f>
        <v>104538940FS00</v>
      </c>
      <c r="E311" s="39" t="s">
        <v>4596</v>
      </c>
      <c r="F311" s="39" t="s">
        <v>4597</v>
      </c>
      <c r="G311" s="39" t="s">
        <v>46</v>
      </c>
      <c r="H311" s="39" t="s">
        <v>169</v>
      </c>
      <c r="I311" s="39" t="s">
        <v>4673</v>
      </c>
      <c r="J311" s="49" t="s">
        <v>50</v>
      </c>
      <c r="K311" s="50" t="s">
        <v>50</v>
      </c>
      <c r="L311" s="39" t="str">
        <f>VLOOKUP(MaestraLP3[[#This Row],[UMV]],VALIDACIONES!J:L,3,0)</f>
        <v>Unidad</v>
      </c>
      <c r="M311" s="39" t="s">
        <v>51</v>
      </c>
      <c r="N311" s="39" t="s">
        <v>41</v>
      </c>
      <c r="O311" s="64">
        <v>26955</v>
      </c>
      <c r="P311" s="39" t="s">
        <v>4413</v>
      </c>
      <c r="Q311" s="64">
        <v>38276.1</v>
      </c>
      <c r="R311" s="66">
        <f>+IFERROR((MaestraLP3[[#This Row],[COSTO ]]/MaestraLP3[[#This Row],[COSTO SEP]]-1),0)</f>
        <v>0</v>
      </c>
      <c r="S311" s="65" t="s">
        <v>43</v>
      </c>
      <c r="T311" s="65"/>
      <c r="U311" s="64">
        <f>+VLOOKUP(MaestraLP3[[#This Row],[FS00]],'[1]BD MES'!$C:$N,12,0)</f>
        <v>26955</v>
      </c>
      <c r="V311" s="64">
        <v>26955</v>
      </c>
      <c r="W311" s="66">
        <f>+(MaestraLP3[[#This Row],[COSTO ]]-MaestraLP3[[#This Row],[COSTO OCT AL 25-09]])/MaestraLP3[[#This Row],[COSTO OCT AL 25-09]]</f>
        <v>0</v>
      </c>
      <c r="X311" s="67" t="str">
        <f>++IF(P311="HASTA AGOTAR STOCK","HASTA AGOTAR STOCK",IF(MaestraLP3[[#This Row],[PRECIO]]=0,"NO PARA LP",IF(MaestraLP3[[#This Row],[PRECIO SEP]]=0,"INCORPORACIÓN",IF(Z311=0,"MANTIENE",IF(Z311&lt;0,"BAJA",IF(Z311&gt;0,"ALZA",""))))))</f>
        <v>MANTIENE</v>
      </c>
      <c r="Y311" s="64">
        <v>38276.1</v>
      </c>
      <c r="Z311" s="41">
        <f>IF(Y311=0,"INDICAR PRECIO VTA",Y311-MaestraLP3[[#This Row],[PRECIO SEP]])</f>
        <v>0</v>
      </c>
      <c r="AA311" s="66">
        <f t="shared" si="4"/>
        <v>0.29577464788732394</v>
      </c>
      <c r="AB311" s="68">
        <f>IFERROR(MaestraLP3[[#This Row],[PRECIO]]*MaestraLP3[[#This Row],[%MG UMV]],0)</f>
        <v>11321.099999999999</v>
      </c>
      <c r="AC311" s="69">
        <v>1.35</v>
      </c>
      <c r="AD311" s="64">
        <f>+IFERROR(MaestraLP3[[#This Row],[MARGEN UNITARIO]]/MaestraLP3[[#This Row],[Peso Neto UMV (KG)]],0)</f>
        <v>8385.9999999999982</v>
      </c>
      <c r="AE311" s="39" t="s">
        <v>44</v>
      </c>
      <c r="AF311" s="39"/>
      <c r="AG311" s="39">
        <v>1</v>
      </c>
      <c r="AH311" s="39"/>
      <c r="AI311" s="66">
        <v>0</v>
      </c>
      <c r="AJ311" s="66">
        <v>0</v>
      </c>
      <c r="AK311" s="39"/>
      <c r="AL311" s="39" t="s">
        <v>44</v>
      </c>
    </row>
    <row r="312" spans="1:38" x14ac:dyDescent="0.35">
      <c r="A312" s="39" t="s">
        <v>276</v>
      </c>
      <c r="B312" s="39">
        <v>104539090</v>
      </c>
      <c r="C312" s="39" t="str">
        <f>+MaestraLP3[[#This Row],[CÓDIGO]]&amp;MaestraLP3[[#Headers],[-]]&amp;MaestraLP3[[#This Row],[UMV]]</f>
        <v>104539090-UN</v>
      </c>
      <c r="D312" s="50" t="str">
        <f>+MaestraLP3[[#This Row],[CÓDIGO]]&amp;MaestraLP3[[#Headers],[FS00]]</f>
        <v>104539090FS00</v>
      </c>
      <c r="E312" s="39" t="s">
        <v>4596</v>
      </c>
      <c r="F312" s="39" t="s">
        <v>4597</v>
      </c>
      <c r="G312" s="39" t="s">
        <v>46</v>
      </c>
      <c r="H312" s="39" t="s">
        <v>169</v>
      </c>
      <c r="I312" s="39" t="s">
        <v>4674</v>
      </c>
      <c r="J312" s="49" t="s">
        <v>50</v>
      </c>
      <c r="K312" s="50" t="s">
        <v>50</v>
      </c>
      <c r="L312" s="39" t="str">
        <f>VLOOKUP(MaestraLP3[[#This Row],[UMV]],VALIDACIONES!J:L,3,0)</f>
        <v>Unidad</v>
      </c>
      <c r="M312" s="39" t="s">
        <v>51</v>
      </c>
      <c r="N312" s="39" t="s">
        <v>41</v>
      </c>
      <c r="O312" s="64">
        <v>48436</v>
      </c>
      <c r="P312" s="39" t="s">
        <v>4413</v>
      </c>
      <c r="Q312" s="64">
        <v>68779.12</v>
      </c>
      <c r="R312" s="66">
        <f>+IFERROR((MaestraLP3[[#This Row],[COSTO ]]/MaestraLP3[[#This Row],[COSTO SEP]]-1),0)</f>
        <v>0</v>
      </c>
      <c r="S312" s="65" t="s">
        <v>52</v>
      </c>
      <c r="T312" s="65"/>
      <c r="U312" s="64">
        <f>+VLOOKUP(MaestraLP3[[#This Row],[FS00]],'[1]BD MES'!$C:$N,12,0)</f>
        <v>48436</v>
      </c>
      <c r="V312" s="64">
        <v>48436</v>
      </c>
      <c r="W312" s="66">
        <f>+(MaestraLP3[[#This Row],[COSTO ]]-MaestraLP3[[#This Row],[COSTO OCT AL 25-09]])/MaestraLP3[[#This Row],[COSTO OCT AL 25-09]]</f>
        <v>0</v>
      </c>
      <c r="X312" s="67" t="str">
        <f>++IF(P312="HASTA AGOTAR STOCK","HASTA AGOTAR STOCK",IF(MaestraLP3[[#This Row],[PRECIO]]=0,"NO PARA LP",IF(MaestraLP3[[#This Row],[PRECIO SEP]]=0,"INCORPORACIÓN",IF(Z312=0,"MANTIENE",IF(Z312&lt;0,"BAJA",IF(Z312&gt;0,"ALZA",""))))))</f>
        <v>MANTIENE</v>
      </c>
      <c r="Y312" s="64">
        <v>68779.12</v>
      </c>
      <c r="Z312" s="41">
        <f>IF(Y312=0,"INDICAR PRECIO VTA",Y312-MaestraLP3[[#This Row],[PRECIO SEP]])</f>
        <v>0</v>
      </c>
      <c r="AA312" s="66">
        <f t="shared" si="4"/>
        <v>0.29577464788732388</v>
      </c>
      <c r="AB312" s="68">
        <f>IFERROR(MaestraLP3[[#This Row],[PRECIO]]*MaestraLP3[[#This Row],[%MG UMV]],0)</f>
        <v>20343.119999999995</v>
      </c>
      <c r="AC312" s="69">
        <v>0.3</v>
      </c>
      <c r="AD312" s="64">
        <f>+IFERROR(MaestraLP3[[#This Row],[MARGEN UNITARIO]]/MaestraLP3[[#This Row],[Peso Neto UMV (KG)]],0)</f>
        <v>67810.399999999994</v>
      </c>
      <c r="AE312" s="39" t="s">
        <v>44</v>
      </c>
      <c r="AF312" s="39"/>
      <c r="AG312" s="39">
        <v>1</v>
      </c>
      <c r="AH312" s="39"/>
      <c r="AI312" s="66">
        <v>0</v>
      </c>
      <c r="AJ312" s="66">
        <v>0</v>
      </c>
      <c r="AK312" s="39"/>
      <c r="AL312" s="39" t="s">
        <v>44</v>
      </c>
    </row>
    <row r="313" spans="1:38" x14ac:dyDescent="0.35">
      <c r="A313" s="39" t="s">
        <v>276</v>
      </c>
      <c r="B313" s="39">
        <v>104545180</v>
      </c>
      <c r="C313" s="39" t="str">
        <f>+MaestraLP3[[#This Row],[CÓDIGO]]&amp;MaestraLP3[[#Headers],[-]]&amp;MaestraLP3[[#This Row],[UMV]]</f>
        <v>104545180-UN</v>
      </c>
      <c r="D313" s="50" t="str">
        <f>+MaestraLP3[[#This Row],[CÓDIGO]]&amp;MaestraLP3[[#Headers],[FS00]]</f>
        <v>104545180FS00</v>
      </c>
      <c r="E313" s="39" t="s">
        <v>4596</v>
      </c>
      <c r="F313" s="39" t="s">
        <v>4597</v>
      </c>
      <c r="G313" s="39" t="s">
        <v>46</v>
      </c>
      <c r="H313" s="39" t="s">
        <v>169</v>
      </c>
      <c r="I313" s="39" t="s">
        <v>4674</v>
      </c>
      <c r="J313" s="49" t="s">
        <v>50</v>
      </c>
      <c r="K313" s="50" t="s">
        <v>50</v>
      </c>
      <c r="L313" s="39" t="str">
        <f>VLOOKUP(MaestraLP3[[#This Row],[UMV]],VALIDACIONES!J:L,3,0)</f>
        <v>Unidad</v>
      </c>
      <c r="M313" s="39" t="s">
        <v>51</v>
      </c>
      <c r="N313" s="39" t="s">
        <v>41</v>
      </c>
      <c r="O313" s="64">
        <v>49645</v>
      </c>
      <c r="P313" s="39" t="s">
        <v>4413</v>
      </c>
      <c r="Q313" s="64">
        <v>70495.899999999994</v>
      </c>
      <c r="R313" s="66">
        <f>+IFERROR((MaestraLP3[[#This Row],[COSTO ]]/MaestraLP3[[#This Row],[COSTO SEP]]-1),0)</f>
        <v>0</v>
      </c>
      <c r="S313" s="65" t="s">
        <v>43</v>
      </c>
      <c r="T313" s="65"/>
      <c r="U313" s="64">
        <f>+VLOOKUP(MaestraLP3[[#This Row],[FS00]],'[1]BD MES'!$C:$N,12,0)</f>
        <v>49645</v>
      </c>
      <c r="V313" s="64">
        <v>49645</v>
      </c>
      <c r="W313" s="66">
        <f>+(MaestraLP3[[#This Row],[COSTO ]]-MaestraLP3[[#This Row],[COSTO OCT AL 25-09]])/MaestraLP3[[#This Row],[COSTO OCT AL 25-09]]</f>
        <v>0</v>
      </c>
      <c r="X313" s="67" t="str">
        <f>++IF(P313="HASTA AGOTAR STOCK","HASTA AGOTAR STOCK",IF(MaestraLP3[[#This Row],[PRECIO]]=0,"NO PARA LP",IF(MaestraLP3[[#This Row],[PRECIO SEP]]=0,"INCORPORACIÓN",IF(Z313=0,"MANTIENE",IF(Z313&lt;0,"BAJA",IF(Z313&gt;0,"ALZA",""))))))</f>
        <v>MANTIENE</v>
      </c>
      <c r="Y313" s="64">
        <v>70495.899999999994</v>
      </c>
      <c r="Z313" s="41">
        <f>IF(Y313=0,"INDICAR PRECIO VTA",Y313-MaestraLP3[[#This Row],[PRECIO SEP]])</f>
        <v>0</v>
      </c>
      <c r="AA313" s="66">
        <f t="shared" si="4"/>
        <v>0.29577464788732388</v>
      </c>
      <c r="AB313" s="68">
        <f>IFERROR(MaestraLP3[[#This Row],[PRECIO]]*MaestraLP3[[#This Row],[%MG UMV]],0)</f>
        <v>20850.899999999994</v>
      </c>
      <c r="AC313" s="69">
        <v>1</v>
      </c>
      <c r="AD313" s="64">
        <f>+IFERROR(MaestraLP3[[#This Row],[MARGEN UNITARIO]]/MaestraLP3[[#This Row],[Peso Neto UMV (KG)]],0)</f>
        <v>20850.899999999994</v>
      </c>
      <c r="AE313" s="39" t="s">
        <v>44</v>
      </c>
      <c r="AF313" s="39"/>
      <c r="AG313" s="39">
        <v>1</v>
      </c>
      <c r="AH313" s="39"/>
      <c r="AI313" s="66">
        <v>0</v>
      </c>
      <c r="AJ313" s="66">
        <v>0</v>
      </c>
      <c r="AK313" s="39"/>
      <c r="AL313" s="39" t="s">
        <v>44</v>
      </c>
    </row>
    <row r="314" spans="1:38" x14ac:dyDescent="0.35">
      <c r="A314" s="39" t="s">
        <v>276</v>
      </c>
      <c r="B314" s="39">
        <v>104545170</v>
      </c>
      <c r="C314" s="39" t="str">
        <f>+MaestraLP3[[#This Row],[CÓDIGO]]&amp;MaestraLP3[[#Headers],[-]]&amp;MaestraLP3[[#This Row],[UMV]]</f>
        <v>104545170-C50</v>
      </c>
      <c r="D314" s="50" t="str">
        <f>+MaestraLP3[[#This Row],[CÓDIGO]]&amp;MaestraLP3[[#Headers],[FS00]]</f>
        <v>104545170FS00</v>
      </c>
      <c r="E314" s="39" t="s">
        <v>4596</v>
      </c>
      <c r="F314" s="39" t="s">
        <v>4597</v>
      </c>
      <c r="G314" s="39" t="s">
        <v>46</v>
      </c>
      <c r="H314" s="39" t="s">
        <v>169</v>
      </c>
      <c r="I314" s="39" t="s">
        <v>4341</v>
      </c>
      <c r="J314" s="49" t="s">
        <v>166</v>
      </c>
      <c r="K314" s="50" t="s">
        <v>50</v>
      </c>
      <c r="L314" s="39" t="str">
        <f>VLOOKUP(MaestraLP3[[#This Row],[UMV]],VALIDACIONES!J:L,3,0)</f>
        <v>Caja 50 Unidades</v>
      </c>
      <c r="M314" s="39" t="s">
        <v>51</v>
      </c>
      <c r="N314" s="39" t="s">
        <v>41</v>
      </c>
      <c r="O314" s="64">
        <v>15350</v>
      </c>
      <c r="P314" s="39" t="s">
        <v>4413</v>
      </c>
      <c r="Q314" s="64">
        <v>21797</v>
      </c>
      <c r="R314" s="66">
        <f>+IFERROR((MaestraLP3[[#This Row],[COSTO ]]/MaestraLP3[[#This Row],[COSTO SEP]]-1),0)</f>
        <v>0</v>
      </c>
      <c r="S314" s="65" t="s">
        <v>43</v>
      </c>
      <c r="T314" s="65"/>
      <c r="U314" s="64">
        <f>+VLOOKUP(MaestraLP3[[#This Row],[FS00]],'[1]BD MES'!$C:$N,12,0)</f>
        <v>15350</v>
      </c>
      <c r="V314" s="64">
        <v>15350</v>
      </c>
      <c r="W314" s="66">
        <f>+(MaestraLP3[[#This Row],[COSTO ]]-MaestraLP3[[#This Row],[COSTO OCT AL 25-09]])/MaestraLP3[[#This Row],[COSTO OCT AL 25-09]]</f>
        <v>0</v>
      </c>
      <c r="X314" s="67" t="str">
        <f>++IF(P314="HASTA AGOTAR STOCK","HASTA AGOTAR STOCK",IF(MaestraLP3[[#This Row],[PRECIO]]=0,"NO PARA LP",IF(MaestraLP3[[#This Row],[PRECIO SEP]]=0,"INCORPORACIÓN",IF(Z314=0,"MANTIENE",IF(Z314&lt;0,"BAJA",IF(Z314&gt;0,"ALZA",""))))))</f>
        <v>MANTIENE</v>
      </c>
      <c r="Y314" s="64">
        <v>21797</v>
      </c>
      <c r="Z314" s="41">
        <f>IF(Y314=0,"INDICAR PRECIO VTA",Y314-MaestraLP3[[#This Row],[PRECIO SEP]])</f>
        <v>0</v>
      </c>
      <c r="AA314" s="66">
        <f t="shared" si="4"/>
        <v>0.29577464788732394</v>
      </c>
      <c r="AB314" s="68">
        <f>IFERROR(MaestraLP3[[#This Row],[PRECIO]]*MaestraLP3[[#This Row],[%MG UMV]],0)</f>
        <v>6447</v>
      </c>
      <c r="AC314" s="69">
        <v>5.5</v>
      </c>
      <c r="AD314" s="64">
        <f>+IFERROR(MaestraLP3[[#This Row],[MARGEN UNITARIO]]/MaestraLP3[[#This Row],[Peso Neto UMV (KG)]],0)</f>
        <v>1172.1818181818182</v>
      </c>
      <c r="AE314" s="39" t="s">
        <v>44</v>
      </c>
      <c r="AF314" s="39"/>
      <c r="AG314" s="39">
        <v>1</v>
      </c>
      <c r="AH314" s="39"/>
      <c r="AI314" s="66">
        <v>0</v>
      </c>
      <c r="AJ314" s="66">
        <v>0</v>
      </c>
      <c r="AK314" s="39"/>
      <c r="AL314" s="39" t="s">
        <v>44</v>
      </c>
    </row>
    <row r="315" spans="1:38" x14ac:dyDescent="0.35">
      <c r="A315" s="39" t="s">
        <v>276</v>
      </c>
      <c r="B315" s="39">
        <v>104539060</v>
      </c>
      <c r="C315" s="39" t="str">
        <f>+MaestraLP3[[#This Row],[CÓDIGO]]&amp;MaestraLP3[[#Headers],[-]]&amp;MaestraLP3[[#This Row],[UMV]]</f>
        <v>104539060-UN</v>
      </c>
      <c r="D315" s="50" t="str">
        <f>+MaestraLP3[[#This Row],[CÓDIGO]]&amp;MaestraLP3[[#Headers],[FS00]]</f>
        <v>104539060FS00</v>
      </c>
      <c r="E315" s="39" t="s">
        <v>4596</v>
      </c>
      <c r="F315" s="39" t="s">
        <v>4597</v>
      </c>
      <c r="G315" s="39" t="s">
        <v>46</v>
      </c>
      <c r="H315" s="39" t="s">
        <v>169</v>
      </c>
      <c r="I315" s="39" t="s">
        <v>4342</v>
      </c>
      <c r="J315" s="49" t="s">
        <v>50</v>
      </c>
      <c r="K315" s="50" t="s">
        <v>50</v>
      </c>
      <c r="L315" s="39" t="str">
        <f>VLOOKUP(MaestraLP3[[#This Row],[UMV]],VALIDACIONES!J:L,3,0)</f>
        <v>Unidad</v>
      </c>
      <c r="M315" s="39" t="s">
        <v>51</v>
      </c>
      <c r="N315" s="39" t="s">
        <v>41</v>
      </c>
      <c r="O315" s="64">
        <v>15006</v>
      </c>
      <c r="P315" s="39" t="s">
        <v>4413</v>
      </c>
      <c r="Q315" s="64">
        <v>21308.52</v>
      </c>
      <c r="R315" s="66">
        <f>+IFERROR((MaestraLP3[[#This Row],[COSTO ]]/MaestraLP3[[#This Row],[COSTO SEP]]-1),0)</f>
        <v>0</v>
      </c>
      <c r="S315" s="65" t="s">
        <v>43</v>
      </c>
      <c r="T315" s="65"/>
      <c r="U315" s="64">
        <f>+VLOOKUP(MaestraLP3[[#This Row],[FS00]],'[1]BD MES'!$C:$N,12,0)</f>
        <v>15006</v>
      </c>
      <c r="V315" s="64">
        <v>15006</v>
      </c>
      <c r="W315" s="66">
        <f>+(MaestraLP3[[#This Row],[COSTO ]]-MaestraLP3[[#This Row],[COSTO OCT AL 25-09]])/MaestraLP3[[#This Row],[COSTO OCT AL 25-09]]</f>
        <v>0</v>
      </c>
      <c r="X315" s="67" t="str">
        <f>++IF(P315="HASTA AGOTAR STOCK","HASTA AGOTAR STOCK",IF(MaestraLP3[[#This Row],[PRECIO]]=0,"NO PARA LP",IF(MaestraLP3[[#This Row],[PRECIO SEP]]=0,"INCORPORACIÓN",IF(Z315=0,"MANTIENE",IF(Z315&lt;0,"BAJA",IF(Z315&gt;0,"ALZA",""))))))</f>
        <v>MANTIENE</v>
      </c>
      <c r="Y315" s="64">
        <v>21308.52</v>
      </c>
      <c r="Z315" s="41">
        <f>IF(Y315=0,"INDICAR PRECIO VTA",Y315-MaestraLP3[[#This Row],[PRECIO SEP]])</f>
        <v>0</v>
      </c>
      <c r="AA315" s="66">
        <f t="shared" si="4"/>
        <v>0.29577464788732394</v>
      </c>
      <c r="AB315" s="68">
        <f>IFERROR(MaestraLP3[[#This Row],[PRECIO]]*MaestraLP3[[#This Row],[%MG UMV]],0)</f>
        <v>6302.52</v>
      </c>
      <c r="AC315" s="69">
        <v>0.11</v>
      </c>
      <c r="AD315" s="64">
        <f>+IFERROR(MaestraLP3[[#This Row],[MARGEN UNITARIO]]/MaestraLP3[[#This Row],[Peso Neto UMV (KG)]],0)</f>
        <v>57295.636363636368</v>
      </c>
      <c r="AE315" s="39" t="s">
        <v>44</v>
      </c>
      <c r="AF315" s="39"/>
      <c r="AG315" s="39">
        <v>1</v>
      </c>
      <c r="AH315" s="39"/>
      <c r="AI315" s="66">
        <v>0</v>
      </c>
      <c r="AJ315" s="66">
        <v>0</v>
      </c>
      <c r="AK315" s="39"/>
      <c r="AL315" s="39" t="s">
        <v>44</v>
      </c>
    </row>
    <row r="316" spans="1:38" x14ac:dyDescent="0.35">
      <c r="A316" s="39" t="s">
        <v>276</v>
      </c>
      <c r="B316" s="39">
        <v>104539040</v>
      </c>
      <c r="C316" s="39" t="str">
        <f>+MaestraLP3[[#This Row],[CÓDIGO]]&amp;MaestraLP3[[#Headers],[-]]&amp;MaestraLP3[[#This Row],[UMV]]</f>
        <v>104539040-C12</v>
      </c>
      <c r="D316" s="50" t="str">
        <f>+MaestraLP3[[#This Row],[CÓDIGO]]&amp;MaestraLP3[[#Headers],[FS00]]</f>
        <v>104539040FS00</v>
      </c>
      <c r="E316" s="39" t="s">
        <v>4596</v>
      </c>
      <c r="F316" s="39" t="s">
        <v>4597</v>
      </c>
      <c r="G316" s="39" t="s">
        <v>46</v>
      </c>
      <c r="H316" s="39" t="s">
        <v>169</v>
      </c>
      <c r="I316" s="39" t="s">
        <v>4345</v>
      </c>
      <c r="J316" s="49" t="s">
        <v>49</v>
      </c>
      <c r="K316" s="50" t="s">
        <v>50</v>
      </c>
      <c r="L316" s="39" t="str">
        <f>VLOOKUP(MaestraLP3[[#This Row],[UMV]],VALIDACIONES!J:L,3,0)</f>
        <v>Caja 12 Unidades</v>
      </c>
      <c r="M316" s="39" t="s">
        <v>51</v>
      </c>
      <c r="N316" s="39" t="s">
        <v>41</v>
      </c>
      <c r="O316" s="64">
        <v>18156</v>
      </c>
      <c r="P316" s="39" t="s">
        <v>4413</v>
      </c>
      <c r="Q316" s="64">
        <v>25781.52</v>
      </c>
      <c r="R316" s="66">
        <f>+IFERROR((MaestraLP3[[#This Row],[COSTO ]]/MaestraLP3[[#This Row],[COSTO SEP]]-1),0)</f>
        <v>0</v>
      </c>
      <c r="S316" s="65" t="s">
        <v>43</v>
      </c>
      <c r="T316" s="65"/>
      <c r="U316" s="64">
        <f>+VLOOKUP(MaestraLP3[[#This Row],[FS00]],'[1]BD MES'!$C:$N,12,0)</f>
        <v>18156</v>
      </c>
      <c r="V316" s="64">
        <v>18156</v>
      </c>
      <c r="W316" s="66">
        <f>+(MaestraLP3[[#This Row],[COSTO ]]-MaestraLP3[[#This Row],[COSTO OCT AL 25-09]])/MaestraLP3[[#This Row],[COSTO OCT AL 25-09]]</f>
        <v>0</v>
      </c>
      <c r="X316" s="67" t="str">
        <f>++IF(P316="HASTA AGOTAR STOCK","HASTA AGOTAR STOCK",IF(MaestraLP3[[#This Row],[PRECIO]]=0,"NO PARA LP",IF(MaestraLP3[[#This Row],[PRECIO SEP]]=0,"INCORPORACIÓN",IF(Z316=0,"MANTIENE",IF(Z316&lt;0,"BAJA",IF(Z316&gt;0,"ALZA",""))))))</f>
        <v>MANTIENE</v>
      </c>
      <c r="Y316" s="64">
        <v>25781.52</v>
      </c>
      <c r="Z316" s="41">
        <f>IF(Y316=0,"INDICAR PRECIO VTA",Y316-MaestraLP3[[#This Row],[PRECIO SEP]])</f>
        <v>0</v>
      </c>
      <c r="AA316" s="66">
        <f t="shared" si="4"/>
        <v>0.29577464788732394</v>
      </c>
      <c r="AB316" s="68">
        <f>IFERROR(MaestraLP3[[#This Row],[PRECIO]]*MaestraLP3[[#This Row],[%MG UMV]],0)</f>
        <v>7625.52</v>
      </c>
      <c r="AC316" s="69">
        <v>2.2799999999999998</v>
      </c>
      <c r="AD316" s="64">
        <f>+IFERROR(MaestraLP3[[#This Row],[MARGEN UNITARIO]]/MaestraLP3[[#This Row],[Peso Neto UMV (KG)]],0)</f>
        <v>3344.5263157894742</v>
      </c>
      <c r="AE316" s="39" t="s">
        <v>44</v>
      </c>
      <c r="AF316" s="39"/>
      <c r="AG316" s="39">
        <v>1</v>
      </c>
      <c r="AH316" s="39"/>
      <c r="AI316" s="66">
        <v>0</v>
      </c>
      <c r="AJ316" s="66">
        <v>0</v>
      </c>
      <c r="AK316" s="39"/>
      <c r="AL316" s="39" t="s">
        <v>44</v>
      </c>
    </row>
    <row r="317" spans="1:38" x14ac:dyDescent="0.35">
      <c r="A317" s="39" t="s">
        <v>276</v>
      </c>
      <c r="B317" s="39">
        <v>104539050</v>
      </c>
      <c r="C317" s="39" t="str">
        <f>+MaestraLP3[[#This Row],[CÓDIGO]]&amp;MaestraLP3[[#Headers],[-]]&amp;MaestraLP3[[#This Row],[UMV]]</f>
        <v>104539050-C12</v>
      </c>
      <c r="D317" s="50" t="str">
        <f>+MaestraLP3[[#This Row],[CÓDIGO]]&amp;MaestraLP3[[#Headers],[FS00]]</f>
        <v>104539050FS00</v>
      </c>
      <c r="E317" s="39" t="s">
        <v>4596</v>
      </c>
      <c r="F317" s="39" t="s">
        <v>4597</v>
      </c>
      <c r="G317" s="39" t="s">
        <v>46</v>
      </c>
      <c r="H317" s="39" t="s">
        <v>169</v>
      </c>
      <c r="I317" s="39" t="s">
        <v>4346</v>
      </c>
      <c r="J317" s="49" t="s">
        <v>49</v>
      </c>
      <c r="K317" s="50" t="s">
        <v>50</v>
      </c>
      <c r="L317" s="39" t="str">
        <f>VLOOKUP(MaestraLP3[[#This Row],[UMV]],VALIDACIONES!J:L,3,0)</f>
        <v>Caja 12 Unidades</v>
      </c>
      <c r="M317" s="39" t="s">
        <v>51</v>
      </c>
      <c r="N317" s="39" t="s">
        <v>41</v>
      </c>
      <c r="O317" s="64">
        <v>26088</v>
      </c>
      <c r="P317" s="39" t="s">
        <v>4413</v>
      </c>
      <c r="Q317" s="64">
        <v>37044.959999999999</v>
      </c>
      <c r="R317" s="66">
        <f>+IFERROR((MaestraLP3[[#This Row],[COSTO ]]/MaestraLP3[[#This Row],[COSTO SEP]]-1),0)</f>
        <v>0</v>
      </c>
      <c r="S317" s="65" t="s">
        <v>43</v>
      </c>
      <c r="T317" s="65"/>
      <c r="U317" s="64">
        <f>+VLOOKUP(MaestraLP3[[#This Row],[FS00]],'[1]BD MES'!$C:$N,12,0)</f>
        <v>26088</v>
      </c>
      <c r="V317" s="64">
        <v>26088</v>
      </c>
      <c r="W317" s="66">
        <f>+(MaestraLP3[[#This Row],[COSTO ]]-MaestraLP3[[#This Row],[COSTO OCT AL 25-09]])/MaestraLP3[[#This Row],[COSTO OCT AL 25-09]]</f>
        <v>0</v>
      </c>
      <c r="X317" s="67" t="str">
        <f>++IF(P317="HASTA AGOTAR STOCK","HASTA AGOTAR STOCK",IF(MaestraLP3[[#This Row],[PRECIO]]=0,"NO PARA LP",IF(MaestraLP3[[#This Row],[PRECIO SEP]]=0,"INCORPORACIÓN",IF(Z317=0,"MANTIENE",IF(Z317&lt;0,"BAJA",IF(Z317&gt;0,"ALZA",""))))))</f>
        <v>MANTIENE</v>
      </c>
      <c r="Y317" s="64">
        <v>37044.959999999999</v>
      </c>
      <c r="Z317" s="41">
        <f>IF(Y317=0,"INDICAR PRECIO VTA",Y317-MaestraLP3[[#This Row],[PRECIO SEP]])</f>
        <v>0</v>
      </c>
      <c r="AA317" s="66">
        <f t="shared" si="4"/>
        <v>0.29577464788732394</v>
      </c>
      <c r="AB317" s="68">
        <f>IFERROR(MaestraLP3[[#This Row],[PRECIO]]*MaestraLP3[[#This Row],[%MG UMV]],0)</f>
        <v>10956.96</v>
      </c>
      <c r="AC317" s="69">
        <v>3</v>
      </c>
      <c r="AD317" s="64">
        <f>+IFERROR(MaestraLP3[[#This Row],[MARGEN UNITARIO]]/MaestraLP3[[#This Row],[Peso Neto UMV (KG)]],0)</f>
        <v>3652.3199999999997</v>
      </c>
      <c r="AE317" s="39" t="s">
        <v>44</v>
      </c>
      <c r="AF317" s="39"/>
      <c r="AG317" s="39">
        <v>1</v>
      </c>
      <c r="AH317" s="39"/>
      <c r="AI317" s="66">
        <v>0</v>
      </c>
      <c r="AJ317" s="66">
        <v>0</v>
      </c>
      <c r="AK317" s="39"/>
      <c r="AL317" s="39" t="s">
        <v>44</v>
      </c>
    </row>
    <row r="318" spans="1:38" x14ac:dyDescent="0.35">
      <c r="A318" s="39" t="s">
        <v>276</v>
      </c>
      <c r="B318" s="39">
        <v>104539600</v>
      </c>
      <c r="C318" s="39" t="str">
        <f>+MaestraLP3[[#This Row],[CÓDIGO]]&amp;MaestraLP3[[#Headers],[-]]&amp;MaestraLP3[[#This Row],[UMV]]</f>
        <v>104539600-C25</v>
      </c>
      <c r="D318" s="50" t="str">
        <f>+MaestraLP3[[#This Row],[CÓDIGO]]&amp;MaestraLP3[[#Headers],[FS00]]</f>
        <v>104539600FS00</v>
      </c>
      <c r="E318" s="39" t="s">
        <v>4596</v>
      </c>
      <c r="F318" s="39" t="s">
        <v>4597</v>
      </c>
      <c r="G318" s="39" t="s">
        <v>46</v>
      </c>
      <c r="H318" s="39" t="s">
        <v>169</v>
      </c>
      <c r="I318" s="39" t="s">
        <v>4348</v>
      </c>
      <c r="J318" s="49" t="s">
        <v>698</v>
      </c>
      <c r="K318" s="50" t="s">
        <v>50</v>
      </c>
      <c r="L318" s="39" t="str">
        <f>VLOOKUP(MaestraLP3[[#This Row],[UMV]],VALIDACIONES!J:L,3,0)</f>
        <v>Caja 25 Unidades</v>
      </c>
      <c r="M318" s="39" t="s">
        <v>51</v>
      </c>
      <c r="N318" s="39" t="s">
        <v>41</v>
      </c>
      <c r="O318" s="64">
        <v>197200</v>
      </c>
      <c r="P318" s="39" t="s">
        <v>4413</v>
      </c>
      <c r="Q318" s="64">
        <v>280024</v>
      </c>
      <c r="R318" s="66">
        <f>+IFERROR((MaestraLP3[[#This Row],[COSTO ]]/MaestraLP3[[#This Row],[COSTO SEP]]-1),0)</f>
        <v>0</v>
      </c>
      <c r="S318" s="65" t="s">
        <v>43</v>
      </c>
      <c r="T318" s="65"/>
      <c r="U318" s="64">
        <f>+VLOOKUP(MaestraLP3[[#This Row],[FS00]],'[1]BD MES'!$C:$N,12,0)</f>
        <v>197200</v>
      </c>
      <c r="V318" s="64">
        <v>197200</v>
      </c>
      <c r="W318" s="66">
        <f>+(MaestraLP3[[#This Row],[COSTO ]]-MaestraLP3[[#This Row],[COSTO OCT AL 25-09]])/MaestraLP3[[#This Row],[COSTO OCT AL 25-09]]</f>
        <v>0</v>
      </c>
      <c r="X318" s="67" t="str">
        <f>++IF(P318="HASTA AGOTAR STOCK","HASTA AGOTAR STOCK",IF(MaestraLP3[[#This Row],[PRECIO]]=0,"NO PARA LP",IF(MaestraLP3[[#This Row],[PRECIO SEP]]=0,"INCORPORACIÓN",IF(Z318=0,"MANTIENE",IF(Z318&lt;0,"BAJA",IF(Z318&gt;0,"ALZA",""))))))</f>
        <v>MANTIENE</v>
      </c>
      <c r="Y318" s="64">
        <v>280024</v>
      </c>
      <c r="Z318" s="41">
        <f>IF(Y318=0,"INDICAR PRECIO VTA",Y318-MaestraLP3[[#This Row],[PRECIO SEP]])</f>
        <v>0</v>
      </c>
      <c r="AA318" s="66">
        <f t="shared" si="4"/>
        <v>0.29577464788732394</v>
      </c>
      <c r="AB318" s="68">
        <f>IFERROR(MaestraLP3[[#This Row],[PRECIO]]*MaestraLP3[[#This Row],[%MG UMV]],0)</f>
        <v>82824</v>
      </c>
      <c r="AC318" s="69">
        <v>3.5</v>
      </c>
      <c r="AD318" s="64">
        <f>+IFERROR(MaestraLP3[[#This Row],[MARGEN UNITARIO]]/MaestraLP3[[#This Row],[Peso Neto UMV (KG)]],0)</f>
        <v>23664</v>
      </c>
      <c r="AE318" s="39" t="s">
        <v>44</v>
      </c>
      <c r="AF318" s="39"/>
      <c r="AG318" s="39">
        <v>1</v>
      </c>
      <c r="AH318" s="39"/>
      <c r="AI318" s="66">
        <v>0</v>
      </c>
      <c r="AJ318" s="66">
        <v>0</v>
      </c>
      <c r="AK318" s="39"/>
      <c r="AL318" s="39" t="s">
        <v>44</v>
      </c>
    </row>
    <row r="319" spans="1:38" x14ac:dyDescent="0.35">
      <c r="A319" s="39" t="s">
        <v>276</v>
      </c>
      <c r="B319" s="39">
        <v>104539110</v>
      </c>
      <c r="C319" s="39" t="str">
        <f>+MaestraLP3[[#This Row],[CÓDIGO]]&amp;MaestraLP3[[#Headers],[-]]&amp;MaestraLP3[[#This Row],[UMV]]</f>
        <v>104539110-UN</v>
      </c>
      <c r="D319" s="50" t="str">
        <f>+MaestraLP3[[#This Row],[CÓDIGO]]&amp;MaestraLP3[[#Headers],[FS00]]</f>
        <v>104539110FS00</v>
      </c>
      <c r="E319" s="39" t="s">
        <v>4596</v>
      </c>
      <c r="F319" s="39" t="s">
        <v>4597</v>
      </c>
      <c r="G319" s="39" t="s">
        <v>46</v>
      </c>
      <c r="H319" s="39" t="s">
        <v>169</v>
      </c>
      <c r="I319" s="39" t="s">
        <v>4349</v>
      </c>
      <c r="J319" s="49" t="s">
        <v>50</v>
      </c>
      <c r="K319" s="50" t="s">
        <v>50</v>
      </c>
      <c r="L319" s="39" t="str">
        <f>VLOOKUP(MaestraLP3[[#This Row],[UMV]],VALIDACIONES!J:L,3,0)</f>
        <v>Unidad</v>
      </c>
      <c r="M319" s="39" t="s">
        <v>51</v>
      </c>
      <c r="N319" s="39" t="s">
        <v>41</v>
      </c>
      <c r="O319" s="64">
        <v>8885</v>
      </c>
      <c r="P319" s="39" t="s">
        <v>4413</v>
      </c>
      <c r="Q319" s="64">
        <v>12616.699999999999</v>
      </c>
      <c r="R319" s="66">
        <f>+IFERROR((MaestraLP3[[#This Row],[COSTO ]]/MaestraLP3[[#This Row],[COSTO SEP]]-1),0)</f>
        <v>0</v>
      </c>
      <c r="S319" s="65" t="s">
        <v>43</v>
      </c>
      <c r="T319" s="65"/>
      <c r="U319" s="64">
        <f>+VLOOKUP(MaestraLP3[[#This Row],[FS00]],'[1]BD MES'!$C:$N,12,0)</f>
        <v>8885</v>
      </c>
      <c r="V319" s="64">
        <v>8885</v>
      </c>
      <c r="W319" s="66">
        <f>+(MaestraLP3[[#This Row],[COSTO ]]-MaestraLP3[[#This Row],[COSTO OCT AL 25-09]])/MaestraLP3[[#This Row],[COSTO OCT AL 25-09]]</f>
        <v>0</v>
      </c>
      <c r="X319" s="67" t="str">
        <f>++IF(P319="HASTA AGOTAR STOCK","HASTA AGOTAR STOCK",IF(MaestraLP3[[#This Row],[PRECIO]]=0,"NO PARA LP",IF(MaestraLP3[[#This Row],[PRECIO SEP]]=0,"INCORPORACIÓN",IF(Z319=0,"MANTIENE",IF(Z319&lt;0,"BAJA",IF(Z319&gt;0,"ALZA",""))))))</f>
        <v>MANTIENE</v>
      </c>
      <c r="Y319" s="64">
        <v>12616.699999999999</v>
      </c>
      <c r="Z319" s="41">
        <f>IF(Y319=0,"INDICAR PRECIO VTA",Y319-MaestraLP3[[#This Row],[PRECIO SEP]])</f>
        <v>0</v>
      </c>
      <c r="AA319" s="66">
        <f t="shared" si="4"/>
        <v>0.29577464788732388</v>
      </c>
      <c r="AB319" s="68">
        <f>IFERROR(MaestraLP3[[#This Row],[PRECIO]]*MaestraLP3[[#This Row],[%MG UMV]],0)</f>
        <v>3731.6999999999989</v>
      </c>
      <c r="AC319" s="69">
        <v>0.25</v>
      </c>
      <c r="AD319" s="64">
        <f>+IFERROR(MaestraLP3[[#This Row],[MARGEN UNITARIO]]/MaestraLP3[[#This Row],[Peso Neto UMV (KG)]],0)</f>
        <v>14926.799999999996</v>
      </c>
      <c r="AE319" s="39" t="s">
        <v>44</v>
      </c>
      <c r="AF319" s="39"/>
      <c r="AG319" s="39">
        <v>1</v>
      </c>
      <c r="AH319" s="39"/>
      <c r="AI319" s="66">
        <v>0</v>
      </c>
      <c r="AJ319" s="66">
        <v>0</v>
      </c>
      <c r="AK319" s="39"/>
      <c r="AL319" s="39" t="s">
        <v>44</v>
      </c>
    </row>
    <row r="320" spans="1:38" x14ac:dyDescent="0.35">
      <c r="A320" s="39" t="s">
        <v>276</v>
      </c>
      <c r="B320" s="39">
        <v>104538950</v>
      </c>
      <c r="C320" s="39" t="str">
        <f>+MaestraLP3[[#This Row],[CÓDIGO]]&amp;MaestraLP3[[#Headers],[-]]&amp;MaestraLP3[[#This Row],[UMV]]</f>
        <v>104538950-C12</v>
      </c>
      <c r="D320" s="50" t="str">
        <f>+MaestraLP3[[#This Row],[CÓDIGO]]&amp;MaestraLP3[[#Headers],[FS00]]</f>
        <v>104538950FS00</v>
      </c>
      <c r="E320" s="39" t="s">
        <v>4596</v>
      </c>
      <c r="F320" s="39" t="s">
        <v>4597</v>
      </c>
      <c r="G320" s="39" t="s">
        <v>46</v>
      </c>
      <c r="H320" s="39" t="s">
        <v>169</v>
      </c>
      <c r="I320" s="39" t="s">
        <v>4350</v>
      </c>
      <c r="J320" s="49" t="s">
        <v>49</v>
      </c>
      <c r="K320" s="50" t="s">
        <v>50</v>
      </c>
      <c r="L320" s="39" t="str">
        <f>VLOOKUP(MaestraLP3[[#This Row],[UMV]],VALIDACIONES!J:L,3,0)</f>
        <v>Caja 12 Unidades</v>
      </c>
      <c r="M320" s="39" t="s">
        <v>51</v>
      </c>
      <c r="N320" s="39" t="s">
        <v>41</v>
      </c>
      <c r="O320" s="64">
        <v>19260</v>
      </c>
      <c r="P320" s="39" t="s">
        <v>4413</v>
      </c>
      <c r="Q320" s="64">
        <v>27349.199999999997</v>
      </c>
      <c r="R320" s="66">
        <f>+IFERROR((MaestraLP3[[#This Row],[COSTO ]]/MaestraLP3[[#This Row],[COSTO SEP]]-1),0)</f>
        <v>0</v>
      </c>
      <c r="S320" s="65" t="s">
        <v>43</v>
      </c>
      <c r="T320" s="65"/>
      <c r="U320" s="64">
        <f>+VLOOKUP(MaestraLP3[[#This Row],[FS00]],'[1]BD MES'!$C:$N,12,0)</f>
        <v>19260</v>
      </c>
      <c r="V320" s="64">
        <v>19260</v>
      </c>
      <c r="W320" s="66">
        <f>+(MaestraLP3[[#This Row],[COSTO ]]-MaestraLP3[[#This Row],[COSTO OCT AL 25-09]])/MaestraLP3[[#This Row],[COSTO OCT AL 25-09]]</f>
        <v>0</v>
      </c>
      <c r="X320" s="67" t="str">
        <f>++IF(P320="HASTA AGOTAR STOCK","HASTA AGOTAR STOCK",IF(MaestraLP3[[#This Row],[PRECIO]]=0,"NO PARA LP",IF(MaestraLP3[[#This Row],[PRECIO SEP]]=0,"INCORPORACIÓN",IF(Z320=0,"MANTIENE",IF(Z320&lt;0,"BAJA",IF(Z320&gt;0,"ALZA",""))))))</f>
        <v>MANTIENE</v>
      </c>
      <c r="Y320" s="64">
        <v>27349.199999999997</v>
      </c>
      <c r="Z320" s="41">
        <f>IF(Y320=0,"INDICAR PRECIO VTA",Y320-MaestraLP3[[#This Row],[PRECIO SEP]])</f>
        <v>0</v>
      </c>
      <c r="AA320" s="66">
        <f t="shared" si="4"/>
        <v>0.29577464788732388</v>
      </c>
      <c r="AB320" s="68">
        <f>IFERROR(MaestraLP3[[#This Row],[PRECIO]]*MaestraLP3[[#This Row],[%MG UMV]],0)</f>
        <v>8089.1999999999971</v>
      </c>
      <c r="AC320" s="69">
        <v>1.68</v>
      </c>
      <c r="AD320" s="64">
        <f>+IFERROR(MaestraLP3[[#This Row],[MARGEN UNITARIO]]/MaestraLP3[[#This Row],[Peso Neto UMV (KG)]],0)</f>
        <v>4814.9999999999982</v>
      </c>
      <c r="AE320" s="39" t="s">
        <v>44</v>
      </c>
      <c r="AF320" s="39"/>
      <c r="AG320" s="39">
        <v>1</v>
      </c>
      <c r="AH320" s="39"/>
      <c r="AI320" s="66">
        <v>0</v>
      </c>
      <c r="AJ320" s="66">
        <v>0</v>
      </c>
      <c r="AK320" s="39"/>
      <c r="AL320" s="39" t="s">
        <v>44</v>
      </c>
    </row>
    <row r="321" spans="1:38" x14ac:dyDescent="0.35">
      <c r="A321" s="39" t="s">
        <v>276</v>
      </c>
      <c r="B321" s="39">
        <v>104545190</v>
      </c>
      <c r="C321" s="39" t="str">
        <f>+MaestraLP3[[#This Row],[CÓDIGO]]&amp;MaestraLP3[[#Headers],[-]]&amp;MaestraLP3[[#This Row],[UMV]]</f>
        <v>104545190-UN</v>
      </c>
      <c r="D321" s="50" t="str">
        <f>+MaestraLP3[[#This Row],[CÓDIGO]]&amp;MaestraLP3[[#Headers],[FS00]]</f>
        <v>104545190FS00</v>
      </c>
      <c r="E321" s="39" t="s">
        <v>4596</v>
      </c>
      <c r="F321" s="39" t="s">
        <v>4597</v>
      </c>
      <c r="G321" s="39" t="s">
        <v>46</v>
      </c>
      <c r="H321" s="39" t="s">
        <v>169</v>
      </c>
      <c r="I321" s="39" t="s">
        <v>4675</v>
      </c>
      <c r="J321" s="49" t="s">
        <v>50</v>
      </c>
      <c r="K321" s="50" t="s">
        <v>50</v>
      </c>
      <c r="L321" s="39" t="str">
        <f>VLOOKUP(MaestraLP3[[#This Row],[UMV]],VALIDACIONES!J:L,3,0)</f>
        <v>Unidad</v>
      </c>
      <c r="M321" s="39" t="s">
        <v>51</v>
      </c>
      <c r="N321" s="39" t="s">
        <v>41</v>
      </c>
      <c r="O321" s="64">
        <v>6106</v>
      </c>
      <c r="P321" s="39" t="s">
        <v>4413</v>
      </c>
      <c r="Q321" s="64">
        <v>8670.52</v>
      </c>
      <c r="R321" s="66">
        <f>+IFERROR((MaestraLP3[[#This Row],[COSTO ]]/MaestraLP3[[#This Row],[COSTO SEP]]-1),0)</f>
        <v>0</v>
      </c>
      <c r="S321" s="65" t="s">
        <v>43</v>
      </c>
      <c r="T321" s="65"/>
      <c r="U321" s="64">
        <f>+VLOOKUP(MaestraLP3[[#This Row],[FS00]],'[1]BD MES'!$C:$N,12,0)</f>
        <v>6106</v>
      </c>
      <c r="V321" s="64">
        <v>6106</v>
      </c>
      <c r="W321" s="66">
        <f>+(MaestraLP3[[#This Row],[COSTO ]]-MaestraLP3[[#This Row],[COSTO OCT AL 25-09]])/MaestraLP3[[#This Row],[COSTO OCT AL 25-09]]</f>
        <v>0</v>
      </c>
      <c r="X321" s="67" t="str">
        <f>++IF(P321="HASTA AGOTAR STOCK","HASTA AGOTAR STOCK",IF(MaestraLP3[[#This Row],[PRECIO]]=0,"NO PARA LP",IF(MaestraLP3[[#This Row],[PRECIO SEP]]=0,"INCORPORACIÓN",IF(Z321=0,"MANTIENE",IF(Z321&lt;0,"BAJA",IF(Z321&gt;0,"ALZA",""))))))</f>
        <v>MANTIENE</v>
      </c>
      <c r="Y321" s="64">
        <v>8670.52</v>
      </c>
      <c r="Z321" s="41">
        <f>IF(Y321=0,"INDICAR PRECIO VTA",Y321-MaestraLP3[[#This Row],[PRECIO SEP]])</f>
        <v>0</v>
      </c>
      <c r="AA321" s="66">
        <f t="shared" ref="AA321:AA384" si="5">+IFERROR((Y321-V321)/Y321,"-")</f>
        <v>0.29577464788732399</v>
      </c>
      <c r="AB321" s="68">
        <f>IFERROR(MaestraLP3[[#This Row],[PRECIO]]*MaestraLP3[[#This Row],[%MG UMV]],0)</f>
        <v>2564.5200000000004</v>
      </c>
      <c r="AC321" s="69">
        <v>0.35</v>
      </c>
      <c r="AD321" s="64">
        <f>+IFERROR(MaestraLP3[[#This Row],[MARGEN UNITARIO]]/MaestraLP3[[#This Row],[Peso Neto UMV (KG)]],0)</f>
        <v>7327.2000000000016</v>
      </c>
      <c r="AE321" s="39" t="s">
        <v>44</v>
      </c>
      <c r="AF321" s="39"/>
      <c r="AG321" s="39">
        <v>1</v>
      </c>
      <c r="AH321" s="39"/>
      <c r="AI321" s="66">
        <v>0</v>
      </c>
      <c r="AJ321" s="66">
        <v>0</v>
      </c>
      <c r="AK321" s="39"/>
      <c r="AL321" s="39" t="s">
        <v>44</v>
      </c>
    </row>
    <row r="322" spans="1:38" x14ac:dyDescent="0.35">
      <c r="A322" s="39" t="s">
        <v>276</v>
      </c>
      <c r="B322" s="39">
        <v>104539010</v>
      </c>
      <c r="C322" s="39" t="str">
        <f>+MaestraLP3[[#This Row],[CÓDIGO]]&amp;MaestraLP3[[#Headers],[-]]&amp;MaestraLP3[[#This Row],[UMV]]</f>
        <v>104539010-C01</v>
      </c>
      <c r="D322" s="50" t="str">
        <f>+MaestraLP3[[#This Row],[CÓDIGO]]&amp;MaestraLP3[[#Headers],[FS00]]</f>
        <v>104539010FS00</v>
      </c>
      <c r="E322" s="39" t="s">
        <v>4596</v>
      </c>
      <c r="F322" s="39" t="s">
        <v>4597</v>
      </c>
      <c r="G322" s="39" t="s">
        <v>46</v>
      </c>
      <c r="H322" s="39" t="s">
        <v>169</v>
      </c>
      <c r="I322" s="39" t="s">
        <v>4353</v>
      </c>
      <c r="J322" s="49" t="s">
        <v>569</v>
      </c>
      <c r="K322" s="50" t="s">
        <v>50</v>
      </c>
      <c r="L322" s="39" t="str">
        <f>VLOOKUP(MaestraLP3[[#This Row],[UMV]],VALIDACIONES!J:L,3,0)</f>
        <v>Caja 1 Unidad</v>
      </c>
      <c r="M322" s="39" t="s">
        <v>51</v>
      </c>
      <c r="N322" s="39" t="s">
        <v>41</v>
      </c>
      <c r="O322" s="64">
        <v>5957</v>
      </c>
      <c r="P322" s="39" t="s">
        <v>4413</v>
      </c>
      <c r="Q322" s="64">
        <v>8458.9399999999987</v>
      </c>
      <c r="R322" s="66">
        <f>+IFERROR((MaestraLP3[[#This Row],[COSTO ]]/MaestraLP3[[#This Row],[COSTO SEP]]-1),0)</f>
        <v>0</v>
      </c>
      <c r="S322" s="65" t="s">
        <v>43</v>
      </c>
      <c r="T322" s="65"/>
      <c r="U322" s="64">
        <f>+VLOOKUP(MaestraLP3[[#This Row],[FS00]],'[1]BD MES'!$C:$N,12,0)</f>
        <v>5957</v>
      </c>
      <c r="V322" s="64">
        <v>5957</v>
      </c>
      <c r="W322" s="66">
        <f>+(MaestraLP3[[#This Row],[COSTO ]]-MaestraLP3[[#This Row],[COSTO OCT AL 25-09]])/MaestraLP3[[#This Row],[COSTO OCT AL 25-09]]</f>
        <v>0</v>
      </c>
      <c r="X322" s="67" t="str">
        <f>++IF(P322="HASTA AGOTAR STOCK","HASTA AGOTAR STOCK",IF(MaestraLP3[[#This Row],[PRECIO]]=0,"NO PARA LP",IF(MaestraLP3[[#This Row],[PRECIO SEP]]=0,"INCORPORACIÓN",IF(Z322=0,"MANTIENE",IF(Z322&lt;0,"BAJA",IF(Z322&gt;0,"ALZA",""))))))</f>
        <v>MANTIENE</v>
      </c>
      <c r="Y322" s="64">
        <v>8458.9399999999987</v>
      </c>
      <c r="Z322" s="41">
        <f>IF(Y322=0,"INDICAR PRECIO VTA",Y322-MaestraLP3[[#This Row],[PRECIO SEP]])</f>
        <v>0</v>
      </c>
      <c r="AA322" s="66">
        <f t="shared" si="5"/>
        <v>0.29577464788732383</v>
      </c>
      <c r="AB322" s="68">
        <f>IFERROR(MaestraLP3[[#This Row],[PRECIO]]*MaestraLP3[[#This Row],[%MG UMV]],0)</f>
        <v>2501.9399999999987</v>
      </c>
      <c r="AC322" s="69">
        <v>0.35</v>
      </c>
      <c r="AD322" s="64">
        <f>+IFERROR(MaestraLP3[[#This Row],[MARGEN UNITARIO]]/MaestraLP3[[#This Row],[Peso Neto UMV (KG)]],0)</f>
        <v>7148.3999999999969</v>
      </c>
      <c r="AE322" s="39" t="s">
        <v>44</v>
      </c>
      <c r="AF322" s="39"/>
      <c r="AG322" s="39">
        <v>1</v>
      </c>
      <c r="AH322" s="39"/>
      <c r="AI322" s="66">
        <v>0</v>
      </c>
      <c r="AJ322" s="66">
        <v>0</v>
      </c>
      <c r="AK322" s="39"/>
      <c r="AL322" s="39" t="s">
        <v>44</v>
      </c>
    </row>
    <row r="323" spans="1:38" x14ac:dyDescent="0.35">
      <c r="A323" s="39" t="s">
        <v>276</v>
      </c>
      <c r="B323" s="39">
        <v>104539000</v>
      </c>
      <c r="C323" s="39" t="str">
        <f>+MaestraLP3[[#This Row],[CÓDIGO]]&amp;MaestraLP3[[#Headers],[-]]&amp;MaestraLP3[[#This Row],[UMV]]</f>
        <v>104539000-C04</v>
      </c>
      <c r="D323" s="50" t="str">
        <f>+MaestraLP3[[#This Row],[CÓDIGO]]&amp;MaestraLP3[[#Headers],[FS00]]</f>
        <v>104539000FS00</v>
      </c>
      <c r="E323" s="39" t="s">
        <v>4596</v>
      </c>
      <c r="F323" s="39" t="s">
        <v>4597</v>
      </c>
      <c r="G323" s="39" t="s">
        <v>46</v>
      </c>
      <c r="H323" s="39" t="s">
        <v>169</v>
      </c>
      <c r="I323" s="39" t="s">
        <v>4360</v>
      </c>
      <c r="J323" s="49" t="s">
        <v>141</v>
      </c>
      <c r="K323" s="50" t="s">
        <v>50</v>
      </c>
      <c r="L323" s="39" t="str">
        <f>VLOOKUP(MaestraLP3[[#This Row],[UMV]],VALIDACIONES!J:L,3,0)</f>
        <v>Caja 4 Unidades</v>
      </c>
      <c r="M323" s="39" t="s">
        <v>51</v>
      </c>
      <c r="N323" s="39" t="s">
        <v>41</v>
      </c>
      <c r="O323" s="64">
        <v>17148</v>
      </c>
      <c r="P323" s="39" t="s">
        <v>4413</v>
      </c>
      <c r="Q323" s="64">
        <v>24350.16</v>
      </c>
      <c r="R323" s="66">
        <f>+IFERROR((MaestraLP3[[#This Row],[COSTO ]]/MaestraLP3[[#This Row],[COSTO SEP]]-1),0)</f>
        <v>0</v>
      </c>
      <c r="S323" s="65" t="s">
        <v>43</v>
      </c>
      <c r="T323" s="65"/>
      <c r="U323" s="64">
        <f>+VLOOKUP(MaestraLP3[[#This Row],[FS00]],'[1]BD MES'!$C:$N,12,0)</f>
        <v>17148</v>
      </c>
      <c r="V323" s="64">
        <v>17148</v>
      </c>
      <c r="W323" s="66">
        <f>+(MaestraLP3[[#This Row],[COSTO ]]-MaestraLP3[[#This Row],[COSTO OCT AL 25-09]])/MaestraLP3[[#This Row],[COSTO OCT AL 25-09]]</f>
        <v>0</v>
      </c>
      <c r="X323" s="67" t="str">
        <f>++IF(P323="HASTA AGOTAR STOCK","HASTA AGOTAR STOCK",IF(MaestraLP3[[#This Row],[PRECIO]]=0,"NO PARA LP",IF(MaestraLP3[[#This Row],[PRECIO SEP]]=0,"INCORPORACIÓN",IF(Z323=0,"MANTIENE",IF(Z323&lt;0,"BAJA",IF(Z323&gt;0,"ALZA",""))))))</f>
        <v>MANTIENE</v>
      </c>
      <c r="Y323" s="64">
        <v>24350.16</v>
      </c>
      <c r="Z323" s="41">
        <f>IF(Y323=0,"INDICAR PRECIO VTA",Y323-MaestraLP3[[#This Row],[PRECIO SEP]])</f>
        <v>0</v>
      </c>
      <c r="AA323" s="66">
        <f t="shared" si="5"/>
        <v>0.29577464788732394</v>
      </c>
      <c r="AB323" s="68">
        <f>IFERROR(MaestraLP3[[#This Row],[PRECIO]]*MaestraLP3[[#This Row],[%MG UMV]],0)</f>
        <v>7202.16</v>
      </c>
      <c r="AC323" s="69">
        <v>0.52</v>
      </c>
      <c r="AD323" s="64">
        <f>+IFERROR(MaestraLP3[[#This Row],[MARGEN UNITARIO]]/MaestraLP3[[#This Row],[Peso Neto UMV (KG)]],0)</f>
        <v>13850.307692307691</v>
      </c>
      <c r="AE323" s="39" t="s">
        <v>44</v>
      </c>
      <c r="AF323" s="39"/>
      <c r="AG323" s="39">
        <v>1</v>
      </c>
      <c r="AH323" s="39"/>
      <c r="AI323" s="66">
        <v>0</v>
      </c>
      <c r="AJ323" s="66">
        <v>0</v>
      </c>
      <c r="AK323" s="39"/>
      <c r="AL323" s="39" t="s">
        <v>44</v>
      </c>
    </row>
    <row r="324" spans="1:38" x14ac:dyDescent="0.35">
      <c r="A324" s="39" t="s">
        <v>276</v>
      </c>
      <c r="B324" s="39">
        <v>104538990</v>
      </c>
      <c r="C324" s="39" t="str">
        <f>+MaestraLP3[[#This Row],[CÓDIGO]]&amp;MaestraLP3[[#Headers],[-]]&amp;MaestraLP3[[#This Row],[UMV]]</f>
        <v>104538990-C06</v>
      </c>
      <c r="D324" s="50" t="str">
        <f>+MaestraLP3[[#This Row],[CÓDIGO]]&amp;MaestraLP3[[#Headers],[FS00]]</f>
        <v>104538990FS00</v>
      </c>
      <c r="E324" s="39" t="s">
        <v>4596</v>
      </c>
      <c r="F324" s="39" t="s">
        <v>4597</v>
      </c>
      <c r="G324" s="39" t="s">
        <v>46</v>
      </c>
      <c r="H324" s="39" t="s">
        <v>169</v>
      </c>
      <c r="I324" s="39" t="s">
        <v>4368</v>
      </c>
      <c r="J324" s="49" t="s">
        <v>57</v>
      </c>
      <c r="K324" s="50" t="s">
        <v>50</v>
      </c>
      <c r="L324" s="39" t="str">
        <f>VLOOKUP(MaestraLP3[[#This Row],[UMV]],VALIDACIONES!J:L,3,0)</f>
        <v>Caja 6 Unidades</v>
      </c>
      <c r="M324" s="39" t="s">
        <v>51</v>
      </c>
      <c r="N324" s="39" t="s">
        <v>41</v>
      </c>
      <c r="O324" s="64">
        <v>13662</v>
      </c>
      <c r="P324" s="39" t="s">
        <v>4413</v>
      </c>
      <c r="Q324" s="64">
        <v>19400.039999999997</v>
      </c>
      <c r="R324" s="66">
        <f>+IFERROR((MaestraLP3[[#This Row],[COSTO ]]/MaestraLP3[[#This Row],[COSTO SEP]]-1),0)</f>
        <v>0</v>
      </c>
      <c r="S324" s="65" t="s">
        <v>43</v>
      </c>
      <c r="T324" s="65"/>
      <c r="U324" s="64">
        <f>+VLOOKUP(MaestraLP3[[#This Row],[FS00]],'[1]BD MES'!$C:$N,12,0)</f>
        <v>13662</v>
      </c>
      <c r="V324" s="64">
        <v>13662</v>
      </c>
      <c r="W324" s="66">
        <f>+(MaestraLP3[[#This Row],[COSTO ]]-MaestraLP3[[#This Row],[COSTO OCT AL 25-09]])/MaestraLP3[[#This Row],[COSTO OCT AL 25-09]]</f>
        <v>0</v>
      </c>
      <c r="X324" s="67" t="str">
        <f>++IF(P324="HASTA AGOTAR STOCK","HASTA AGOTAR STOCK",IF(MaestraLP3[[#This Row],[PRECIO]]=0,"NO PARA LP",IF(MaestraLP3[[#This Row],[PRECIO SEP]]=0,"INCORPORACIÓN",IF(Z324=0,"MANTIENE",IF(Z324&lt;0,"BAJA",IF(Z324&gt;0,"ALZA",""))))))</f>
        <v>MANTIENE</v>
      </c>
      <c r="Y324" s="64">
        <v>19400.039999999997</v>
      </c>
      <c r="Z324" s="41">
        <f>IF(Y324=0,"INDICAR PRECIO VTA",Y324-MaestraLP3[[#This Row],[PRECIO SEP]])</f>
        <v>0</v>
      </c>
      <c r="AA324" s="66">
        <f t="shared" si="5"/>
        <v>0.29577464788732383</v>
      </c>
      <c r="AB324" s="68">
        <f>IFERROR(MaestraLP3[[#This Row],[PRECIO]]*MaestraLP3[[#This Row],[%MG UMV]],0)</f>
        <v>5738.0399999999972</v>
      </c>
      <c r="AC324" s="69">
        <v>1.92</v>
      </c>
      <c r="AD324" s="64">
        <f>+IFERROR(MaestraLP3[[#This Row],[MARGEN UNITARIO]]/MaestraLP3[[#This Row],[Peso Neto UMV (KG)]],0)</f>
        <v>2988.5624999999986</v>
      </c>
      <c r="AE324" s="39" t="s">
        <v>44</v>
      </c>
      <c r="AF324" s="39"/>
      <c r="AG324" s="39">
        <v>1</v>
      </c>
      <c r="AH324" s="39"/>
      <c r="AI324" s="66">
        <v>0</v>
      </c>
      <c r="AJ324" s="66">
        <v>0</v>
      </c>
      <c r="AK324" s="39"/>
      <c r="AL324" s="39" t="s">
        <v>44</v>
      </c>
    </row>
    <row r="325" spans="1:38" x14ac:dyDescent="0.35">
      <c r="A325" s="39" t="s">
        <v>276</v>
      </c>
      <c r="B325" s="39">
        <v>104539070</v>
      </c>
      <c r="C325" s="39" t="str">
        <f>+MaestraLP3[[#This Row],[CÓDIGO]]&amp;MaestraLP3[[#Headers],[-]]&amp;MaestraLP3[[#This Row],[UMV]]</f>
        <v>104539070-C06</v>
      </c>
      <c r="D325" s="50" t="str">
        <f>+MaestraLP3[[#This Row],[CÓDIGO]]&amp;MaestraLP3[[#Headers],[FS00]]</f>
        <v>104539070FS00</v>
      </c>
      <c r="E325" s="39" t="s">
        <v>4596</v>
      </c>
      <c r="F325" s="39" t="s">
        <v>4597</v>
      </c>
      <c r="G325" s="39" t="s">
        <v>46</v>
      </c>
      <c r="H325" s="39" t="s">
        <v>169</v>
      </c>
      <c r="I325" s="39" t="s">
        <v>4384</v>
      </c>
      <c r="J325" s="49" t="s">
        <v>57</v>
      </c>
      <c r="K325" s="50" t="s">
        <v>50</v>
      </c>
      <c r="L325" s="39" t="str">
        <f>VLOOKUP(MaestraLP3[[#This Row],[UMV]],VALIDACIONES!J:L,3,0)</f>
        <v>Caja 6 Unidades</v>
      </c>
      <c r="M325" s="39" t="s">
        <v>51</v>
      </c>
      <c r="N325" s="39" t="s">
        <v>41</v>
      </c>
      <c r="O325" s="64">
        <v>15732</v>
      </c>
      <c r="P325" s="39" t="s">
        <v>4413</v>
      </c>
      <c r="Q325" s="64">
        <v>22339.439999999999</v>
      </c>
      <c r="R325" s="66">
        <f>+IFERROR((MaestraLP3[[#This Row],[COSTO ]]/MaestraLP3[[#This Row],[COSTO SEP]]-1),0)</f>
        <v>0</v>
      </c>
      <c r="S325" s="65" t="s">
        <v>52</v>
      </c>
      <c r="T325" s="65"/>
      <c r="U325" s="64">
        <f>+VLOOKUP(MaestraLP3[[#This Row],[FS00]],'[1]BD MES'!$C:$N,12,0)</f>
        <v>15732</v>
      </c>
      <c r="V325" s="64">
        <v>15732</v>
      </c>
      <c r="W325" s="66">
        <f>+(MaestraLP3[[#This Row],[COSTO ]]-MaestraLP3[[#This Row],[COSTO OCT AL 25-09]])/MaestraLP3[[#This Row],[COSTO OCT AL 25-09]]</f>
        <v>0</v>
      </c>
      <c r="X325" s="67" t="str">
        <f>++IF(P325="HASTA AGOTAR STOCK","HASTA AGOTAR STOCK",IF(MaestraLP3[[#This Row],[PRECIO]]=0,"NO PARA LP",IF(MaestraLP3[[#This Row],[PRECIO SEP]]=0,"INCORPORACIÓN",IF(Z325=0,"MANTIENE",IF(Z325&lt;0,"BAJA",IF(Z325&gt;0,"ALZA",""))))))</f>
        <v>MANTIENE</v>
      </c>
      <c r="Y325" s="64">
        <v>22339.439999999999</v>
      </c>
      <c r="Z325" s="41">
        <f>IF(Y325=0,"INDICAR PRECIO VTA",Y325-MaestraLP3[[#This Row],[PRECIO SEP]])</f>
        <v>0</v>
      </c>
      <c r="AA325" s="66">
        <f t="shared" si="5"/>
        <v>0.29577464788732388</v>
      </c>
      <c r="AB325" s="68">
        <f>IFERROR(MaestraLP3[[#This Row],[PRECIO]]*MaestraLP3[[#This Row],[%MG UMV]],0)</f>
        <v>6607.4399999999987</v>
      </c>
      <c r="AC325" s="69">
        <v>1.32</v>
      </c>
      <c r="AD325" s="64">
        <f>+IFERROR(MaestraLP3[[#This Row],[MARGEN UNITARIO]]/MaestraLP3[[#This Row],[Peso Neto UMV (KG)]],0)</f>
        <v>5005.6363636363621</v>
      </c>
      <c r="AE325" s="39" t="s">
        <v>44</v>
      </c>
      <c r="AF325" s="39"/>
      <c r="AG325" s="39">
        <v>1</v>
      </c>
      <c r="AH325" s="39"/>
      <c r="AI325" s="66">
        <v>0</v>
      </c>
      <c r="AJ325" s="66">
        <v>0</v>
      </c>
      <c r="AK325" s="39"/>
      <c r="AL325" s="39" t="s">
        <v>44</v>
      </c>
    </row>
    <row r="326" spans="1:38" x14ac:dyDescent="0.35">
      <c r="A326" s="39" t="s">
        <v>276</v>
      </c>
      <c r="B326" s="39">
        <v>104539080</v>
      </c>
      <c r="C326" s="39" t="str">
        <f>+MaestraLP3[[#This Row],[CÓDIGO]]&amp;MaestraLP3[[#Headers],[-]]&amp;MaestraLP3[[#This Row],[UMV]]</f>
        <v>104539080-C06</v>
      </c>
      <c r="D326" s="50" t="str">
        <f>+MaestraLP3[[#This Row],[CÓDIGO]]&amp;MaestraLP3[[#Headers],[FS00]]</f>
        <v>104539080FS00</v>
      </c>
      <c r="E326" s="39" t="s">
        <v>4596</v>
      </c>
      <c r="F326" s="39" t="s">
        <v>4597</v>
      </c>
      <c r="G326" s="39" t="s">
        <v>46</v>
      </c>
      <c r="H326" s="39" t="s">
        <v>169</v>
      </c>
      <c r="I326" s="39" t="s">
        <v>4385</v>
      </c>
      <c r="J326" s="49" t="s">
        <v>57</v>
      </c>
      <c r="K326" s="50" t="s">
        <v>50</v>
      </c>
      <c r="L326" s="39" t="str">
        <f>VLOOKUP(MaestraLP3[[#This Row],[UMV]],VALIDACIONES!J:L,3,0)</f>
        <v>Caja 6 Unidades</v>
      </c>
      <c r="M326" s="39" t="s">
        <v>51</v>
      </c>
      <c r="N326" s="39" t="s">
        <v>41</v>
      </c>
      <c r="O326" s="64">
        <v>10722</v>
      </c>
      <c r="P326" s="39" t="s">
        <v>4413</v>
      </c>
      <c r="Q326" s="64">
        <v>15225.24</v>
      </c>
      <c r="R326" s="66">
        <f>+IFERROR((MaestraLP3[[#This Row],[COSTO ]]/MaestraLP3[[#This Row],[COSTO SEP]]-1),0)</f>
        <v>0</v>
      </c>
      <c r="S326" s="65" t="s">
        <v>52</v>
      </c>
      <c r="T326" s="65"/>
      <c r="U326" s="64">
        <f>+VLOOKUP(MaestraLP3[[#This Row],[FS00]],'[1]BD MES'!$C:$N,12,0)</f>
        <v>10722</v>
      </c>
      <c r="V326" s="64">
        <v>10722</v>
      </c>
      <c r="W326" s="66">
        <f>+(MaestraLP3[[#This Row],[COSTO ]]-MaestraLP3[[#This Row],[COSTO OCT AL 25-09]])/MaestraLP3[[#This Row],[COSTO OCT AL 25-09]]</f>
        <v>0</v>
      </c>
      <c r="X326" s="67" t="str">
        <f>++IF(P326="HASTA AGOTAR STOCK","HASTA AGOTAR STOCK",IF(MaestraLP3[[#This Row],[PRECIO]]=0,"NO PARA LP",IF(MaestraLP3[[#This Row],[PRECIO SEP]]=0,"INCORPORACIÓN",IF(Z326=0,"MANTIENE",IF(Z326&lt;0,"BAJA",IF(Z326&gt;0,"ALZA",""))))))</f>
        <v>MANTIENE</v>
      </c>
      <c r="Y326" s="64">
        <v>15225.24</v>
      </c>
      <c r="Z326" s="41">
        <f>IF(Y326=0,"INDICAR PRECIO VTA",Y326-MaestraLP3[[#This Row],[PRECIO SEP]])</f>
        <v>0</v>
      </c>
      <c r="AA326" s="66">
        <f t="shared" si="5"/>
        <v>0.29577464788732394</v>
      </c>
      <c r="AB326" s="68">
        <f>IFERROR(MaestraLP3[[#This Row],[PRECIO]]*MaestraLP3[[#This Row],[%MG UMV]],0)</f>
        <v>4503.24</v>
      </c>
      <c r="AC326" s="69">
        <v>0.84</v>
      </c>
      <c r="AD326" s="64">
        <f>+IFERROR(MaestraLP3[[#This Row],[MARGEN UNITARIO]]/MaestraLP3[[#This Row],[Peso Neto UMV (KG)]],0)</f>
        <v>5361</v>
      </c>
      <c r="AE326" s="39" t="s">
        <v>44</v>
      </c>
      <c r="AF326" s="39"/>
      <c r="AG326" s="39">
        <v>1</v>
      </c>
      <c r="AH326" s="39"/>
      <c r="AI326" s="66">
        <v>0</v>
      </c>
      <c r="AJ326" s="66">
        <v>0</v>
      </c>
      <c r="AK326" s="39"/>
      <c r="AL326" s="39" t="s">
        <v>44</v>
      </c>
    </row>
    <row r="327" spans="1:38" x14ac:dyDescent="0.35">
      <c r="A327" s="39" t="s">
        <v>276</v>
      </c>
      <c r="B327" s="39">
        <v>104538980</v>
      </c>
      <c r="C327" s="39" t="str">
        <f>+MaestraLP3[[#This Row],[CÓDIGO]]&amp;MaestraLP3[[#Headers],[-]]&amp;MaestraLP3[[#This Row],[UMV]]</f>
        <v>104538980-C06</v>
      </c>
      <c r="D327" s="50" t="str">
        <f>+MaestraLP3[[#This Row],[CÓDIGO]]&amp;MaestraLP3[[#Headers],[FS00]]</f>
        <v>104538980FS00</v>
      </c>
      <c r="E327" s="39" t="s">
        <v>4596</v>
      </c>
      <c r="F327" s="39" t="s">
        <v>4597</v>
      </c>
      <c r="G327" s="39" t="s">
        <v>46</v>
      </c>
      <c r="H327" s="39" t="s">
        <v>169</v>
      </c>
      <c r="I327" s="39" t="s">
        <v>4386</v>
      </c>
      <c r="J327" s="49" t="s">
        <v>57</v>
      </c>
      <c r="K327" s="50" t="s">
        <v>50</v>
      </c>
      <c r="L327" s="39" t="str">
        <f>VLOOKUP(MaestraLP3[[#This Row],[UMV]],VALIDACIONES!J:L,3,0)</f>
        <v>Caja 6 Unidades</v>
      </c>
      <c r="M327" s="39" t="s">
        <v>51</v>
      </c>
      <c r="N327" s="39" t="s">
        <v>41</v>
      </c>
      <c r="O327" s="64">
        <v>11934</v>
      </c>
      <c r="P327" s="39" t="s">
        <v>4413</v>
      </c>
      <c r="Q327" s="64">
        <v>16946.28</v>
      </c>
      <c r="R327" s="66">
        <f>+IFERROR((MaestraLP3[[#This Row],[COSTO ]]/MaestraLP3[[#This Row],[COSTO SEP]]-1),0)</f>
        <v>0</v>
      </c>
      <c r="S327" s="65" t="s">
        <v>43</v>
      </c>
      <c r="T327" s="65"/>
      <c r="U327" s="64">
        <f>+VLOOKUP(MaestraLP3[[#This Row],[FS00]],'[1]BD MES'!$C:$N,12,0)</f>
        <v>11934</v>
      </c>
      <c r="V327" s="64">
        <v>11934</v>
      </c>
      <c r="W327" s="66">
        <f>+(MaestraLP3[[#This Row],[COSTO ]]-MaestraLP3[[#This Row],[COSTO OCT AL 25-09]])/MaestraLP3[[#This Row],[COSTO OCT AL 25-09]]</f>
        <v>0</v>
      </c>
      <c r="X327" s="67" t="str">
        <f>++IF(P327="HASTA AGOTAR STOCK","HASTA AGOTAR STOCK",IF(MaestraLP3[[#This Row],[PRECIO]]=0,"NO PARA LP",IF(MaestraLP3[[#This Row],[PRECIO SEP]]=0,"INCORPORACIÓN",IF(Z327=0,"MANTIENE",IF(Z327&lt;0,"BAJA",IF(Z327&gt;0,"ALZA",""))))))</f>
        <v>MANTIENE</v>
      </c>
      <c r="Y327" s="64">
        <v>16946.28</v>
      </c>
      <c r="Z327" s="41">
        <f>IF(Y327=0,"INDICAR PRECIO VTA",Y327-MaestraLP3[[#This Row],[PRECIO SEP]])</f>
        <v>0</v>
      </c>
      <c r="AA327" s="66">
        <f t="shared" si="5"/>
        <v>0.29577464788732388</v>
      </c>
      <c r="AB327" s="68">
        <f>IFERROR(MaestraLP3[[#This Row],[PRECIO]]*MaestraLP3[[#This Row],[%MG UMV]],0)</f>
        <v>5012.2799999999988</v>
      </c>
      <c r="AC327" s="69">
        <v>1.62</v>
      </c>
      <c r="AD327" s="64">
        <f>+IFERROR(MaestraLP3[[#This Row],[MARGEN UNITARIO]]/MaestraLP3[[#This Row],[Peso Neto UMV (KG)]],0)</f>
        <v>3093.9999999999991</v>
      </c>
      <c r="AE327" s="39" t="s">
        <v>44</v>
      </c>
      <c r="AF327" s="39"/>
      <c r="AG327" s="39">
        <v>1</v>
      </c>
      <c r="AH327" s="39"/>
      <c r="AI327" s="66">
        <v>0</v>
      </c>
      <c r="AJ327" s="66">
        <v>0</v>
      </c>
      <c r="AK327" s="39"/>
      <c r="AL327" s="39" t="s">
        <v>44</v>
      </c>
    </row>
    <row r="328" spans="1:38" x14ac:dyDescent="0.35">
      <c r="A328" s="39" t="s">
        <v>276</v>
      </c>
      <c r="B328" s="39">
        <v>104548210</v>
      </c>
      <c r="C328" s="39" t="str">
        <f>+MaestraLP3[[#This Row],[CÓDIGO]]&amp;MaestraLP3[[#Headers],[-]]&amp;MaestraLP3[[#This Row],[UMV]]</f>
        <v>104548210-C06</v>
      </c>
      <c r="D328" s="50" t="str">
        <f>+MaestraLP3[[#This Row],[CÓDIGO]]&amp;MaestraLP3[[#Headers],[FS00]]</f>
        <v>104548210FS00</v>
      </c>
      <c r="E328" s="39" t="s">
        <v>4596</v>
      </c>
      <c r="F328" s="39" t="s">
        <v>4597</v>
      </c>
      <c r="G328" s="39" t="s">
        <v>46</v>
      </c>
      <c r="H328" s="39" t="s">
        <v>169</v>
      </c>
      <c r="I328" s="39" t="s">
        <v>4387</v>
      </c>
      <c r="J328" s="49" t="s">
        <v>57</v>
      </c>
      <c r="K328" s="50" t="s">
        <v>57</v>
      </c>
      <c r="L328" s="39" t="str">
        <f>VLOOKUP(MaestraLP3[[#This Row],[UMV]],VALIDACIONES!J:L,3,0)</f>
        <v>Caja 6 Unidades</v>
      </c>
      <c r="M328" s="39" t="s">
        <v>51</v>
      </c>
      <c r="N328" s="39" t="s">
        <v>41</v>
      </c>
      <c r="O328" s="64">
        <v>16649</v>
      </c>
      <c r="P328" s="39" t="s">
        <v>4413</v>
      </c>
      <c r="Q328" s="64">
        <v>23641.579999999998</v>
      </c>
      <c r="R328" s="66">
        <f>+IFERROR((MaestraLP3[[#This Row],[COSTO ]]/MaestraLP3[[#This Row],[COSTO SEP]]-1),0)</f>
        <v>0</v>
      </c>
      <c r="S328" s="65" t="s">
        <v>52</v>
      </c>
      <c r="T328" s="65"/>
      <c r="U328" s="64">
        <f>+VLOOKUP(MaestraLP3[[#This Row],[FS00]],'[1]BD MES'!$C:$N,12,0)</f>
        <v>16649</v>
      </c>
      <c r="V328" s="64">
        <v>16649</v>
      </c>
      <c r="W328" s="66">
        <f>+(MaestraLP3[[#This Row],[COSTO ]]-MaestraLP3[[#This Row],[COSTO OCT AL 25-09]])/MaestraLP3[[#This Row],[COSTO OCT AL 25-09]]</f>
        <v>0</v>
      </c>
      <c r="X328" s="67" t="str">
        <f>++IF(P328="HASTA AGOTAR STOCK","HASTA AGOTAR STOCK",IF(MaestraLP3[[#This Row],[PRECIO]]=0,"NO PARA LP",IF(MaestraLP3[[#This Row],[PRECIO SEP]]=0,"INCORPORACIÓN",IF(Z328=0,"MANTIENE",IF(Z328&lt;0,"BAJA",IF(Z328&gt;0,"ALZA",""))))))</f>
        <v>MANTIENE</v>
      </c>
      <c r="Y328" s="64">
        <v>23641.579999999998</v>
      </c>
      <c r="Z328" s="41">
        <f>IF(Y328=0,"INDICAR PRECIO VTA",Y328-MaestraLP3[[#This Row],[PRECIO SEP]])</f>
        <v>0</v>
      </c>
      <c r="AA328" s="66">
        <f t="shared" si="5"/>
        <v>0.29577464788732388</v>
      </c>
      <c r="AB328" s="68">
        <f>IFERROR(MaestraLP3[[#This Row],[PRECIO]]*MaestraLP3[[#This Row],[%MG UMV]],0)</f>
        <v>6992.5799999999981</v>
      </c>
      <c r="AC328" s="69">
        <v>2.2000000000000002</v>
      </c>
      <c r="AD328" s="64">
        <f>+IFERROR(MaestraLP3[[#This Row],[MARGEN UNITARIO]]/MaestraLP3[[#This Row],[Peso Neto UMV (KG)]],0)</f>
        <v>3178.4454545454532</v>
      </c>
      <c r="AE328" s="39" t="s">
        <v>44</v>
      </c>
      <c r="AF328" s="39"/>
      <c r="AG328" s="39">
        <v>1</v>
      </c>
      <c r="AH328" s="39"/>
      <c r="AI328" s="66">
        <v>0</v>
      </c>
      <c r="AJ328" s="66">
        <v>0</v>
      </c>
      <c r="AK328" s="39"/>
      <c r="AL328" s="39" t="s">
        <v>44</v>
      </c>
    </row>
    <row r="329" spans="1:38" x14ac:dyDescent="0.35">
      <c r="A329" s="39" t="s">
        <v>276</v>
      </c>
      <c r="B329" s="39">
        <v>104548300</v>
      </c>
      <c r="C329" s="39" t="str">
        <f>+MaestraLP3[[#This Row],[CÓDIGO]]&amp;MaestraLP3[[#Headers],[-]]&amp;MaestraLP3[[#This Row],[UMV]]</f>
        <v>104548300-C06</v>
      </c>
      <c r="D329" s="50" t="str">
        <f>+MaestraLP3[[#This Row],[CÓDIGO]]&amp;MaestraLP3[[#Headers],[FS00]]</f>
        <v>104548300FS00</v>
      </c>
      <c r="E329" s="39" t="s">
        <v>4596</v>
      </c>
      <c r="F329" s="39" t="s">
        <v>4597</v>
      </c>
      <c r="G329" s="39" t="s">
        <v>46</v>
      </c>
      <c r="H329" s="39" t="s">
        <v>169</v>
      </c>
      <c r="I329" s="39" t="s">
        <v>4387</v>
      </c>
      <c r="J329" s="49" t="s">
        <v>57</v>
      </c>
      <c r="K329" s="50" t="s">
        <v>57</v>
      </c>
      <c r="L329" s="39" t="str">
        <f>VLOOKUP(MaestraLP3[[#This Row],[UMV]],VALIDACIONES!J:L,3,0)</f>
        <v>Caja 6 Unidades</v>
      </c>
      <c r="M329" s="39" t="s">
        <v>51</v>
      </c>
      <c r="N329" s="39" t="s">
        <v>41</v>
      </c>
      <c r="O329" s="64">
        <v>16863</v>
      </c>
      <c r="P329" s="39" t="s">
        <v>4413</v>
      </c>
      <c r="Q329" s="64">
        <v>23945.46</v>
      </c>
      <c r="R329" s="66">
        <f>+IFERROR((MaestraLP3[[#This Row],[COSTO ]]/MaestraLP3[[#This Row],[COSTO SEP]]-1),0)</f>
        <v>0</v>
      </c>
      <c r="S329" s="65" t="s">
        <v>52</v>
      </c>
      <c r="T329" s="65"/>
      <c r="U329" s="64">
        <f>+VLOOKUP(MaestraLP3[[#This Row],[FS00]],'[1]BD MES'!$C:$N,12,0)</f>
        <v>16863</v>
      </c>
      <c r="V329" s="64">
        <v>16863</v>
      </c>
      <c r="W329" s="66">
        <f>+(MaestraLP3[[#This Row],[COSTO ]]-MaestraLP3[[#This Row],[COSTO OCT AL 25-09]])/MaestraLP3[[#This Row],[COSTO OCT AL 25-09]]</f>
        <v>0</v>
      </c>
      <c r="X329" s="67" t="str">
        <f>++IF(P329="HASTA AGOTAR STOCK","HASTA AGOTAR STOCK",IF(MaestraLP3[[#This Row],[PRECIO]]=0,"NO PARA LP",IF(MaestraLP3[[#This Row],[PRECIO SEP]]=0,"INCORPORACIÓN",IF(Z329=0,"MANTIENE",IF(Z329&lt;0,"BAJA",IF(Z329&gt;0,"ALZA",""))))))</f>
        <v>MANTIENE</v>
      </c>
      <c r="Y329" s="64">
        <v>23945.46</v>
      </c>
      <c r="Z329" s="41">
        <f>IF(Y329=0,"INDICAR PRECIO VTA",Y329-MaestraLP3[[#This Row],[PRECIO SEP]])</f>
        <v>0</v>
      </c>
      <c r="AA329" s="66">
        <f t="shared" si="5"/>
        <v>0.29577464788732394</v>
      </c>
      <c r="AB329" s="68">
        <f>IFERROR(MaestraLP3[[#This Row],[PRECIO]]*MaestraLP3[[#This Row],[%MG UMV]],0)</f>
        <v>7082.46</v>
      </c>
      <c r="AC329" s="69">
        <v>1.59</v>
      </c>
      <c r="AD329" s="64">
        <f>+IFERROR(MaestraLP3[[#This Row],[MARGEN UNITARIO]]/MaestraLP3[[#This Row],[Peso Neto UMV (KG)]],0)</f>
        <v>4454.3773584905657</v>
      </c>
      <c r="AE329" s="39" t="s">
        <v>44</v>
      </c>
      <c r="AF329" s="39"/>
      <c r="AG329" s="39">
        <v>1</v>
      </c>
      <c r="AH329" s="39"/>
      <c r="AI329" s="66">
        <v>0</v>
      </c>
      <c r="AJ329" s="66">
        <v>0</v>
      </c>
      <c r="AK329" s="39"/>
      <c r="AL329" s="39" t="s">
        <v>44</v>
      </c>
    </row>
    <row r="330" spans="1:38" x14ac:dyDescent="0.35">
      <c r="A330" s="39" t="s">
        <v>276</v>
      </c>
      <c r="B330" s="39">
        <v>104548190</v>
      </c>
      <c r="C330" s="39" t="str">
        <f>+MaestraLP3[[#This Row],[CÓDIGO]]&amp;MaestraLP3[[#Headers],[-]]&amp;MaestraLP3[[#This Row],[UMV]]</f>
        <v>104548190-C12</v>
      </c>
      <c r="D330" s="50" t="str">
        <f>+MaestraLP3[[#This Row],[CÓDIGO]]&amp;MaestraLP3[[#Headers],[FS00]]</f>
        <v>104548190FS00</v>
      </c>
      <c r="E330" s="39" t="s">
        <v>4596</v>
      </c>
      <c r="F330" s="39" t="s">
        <v>4597</v>
      </c>
      <c r="G330" s="39" t="s">
        <v>46</v>
      </c>
      <c r="H330" s="39" t="s">
        <v>169</v>
      </c>
      <c r="I330" s="39" t="s">
        <v>4388</v>
      </c>
      <c r="J330" s="49" t="s">
        <v>49</v>
      </c>
      <c r="K330" s="50" t="s">
        <v>50</v>
      </c>
      <c r="L330" s="39" t="str">
        <f>VLOOKUP(MaestraLP3[[#This Row],[UMV]],VALIDACIONES!J:L,3,0)</f>
        <v>Caja 12 Unidades</v>
      </c>
      <c r="M330" s="39" t="s">
        <v>51</v>
      </c>
      <c r="N330" s="39" t="s">
        <v>41</v>
      </c>
      <c r="O330" s="64">
        <v>8880</v>
      </c>
      <c r="P330" s="39" t="s">
        <v>4413</v>
      </c>
      <c r="Q330" s="64">
        <v>12609.599999999999</v>
      </c>
      <c r="R330" s="66">
        <f>+IFERROR((MaestraLP3[[#This Row],[COSTO ]]/MaestraLP3[[#This Row],[COSTO SEP]]-1),0)</f>
        <v>0</v>
      </c>
      <c r="S330" s="65" t="s">
        <v>52</v>
      </c>
      <c r="T330" s="65"/>
      <c r="U330" s="64">
        <f>+VLOOKUP(MaestraLP3[[#This Row],[FS00]],'[1]BD MES'!$C:$N,12,0)</f>
        <v>8880</v>
      </c>
      <c r="V330" s="64">
        <v>8880</v>
      </c>
      <c r="W330" s="66">
        <f>+(MaestraLP3[[#This Row],[COSTO ]]-MaestraLP3[[#This Row],[COSTO OCT AL 25-09]])/MaestraLP3[[#This Row],[COSTO OCT AL 25-09]]</f>
        <v>0</v>
      </c>
      <c r="X330" s="67" t="str">
        <f>++IF(P330="HASTA AGOTAR STOCK","HASTA AGOTAR STOCK",IF(MaestraLP3[[#This Row],[PRECIO]]=0,"NO PARA LP",IF(MaestraLP3[[#This Row],[PRECIO SEP]]=0,"INCORPORACIÓN",IF(Z330=0,"MANTIENE",IF(Z330&lt;0,"BAJA",IF(Z330&gt;0,"ALZA",""))))))</f>
        <v>MANTIENE</v>
      </c>
      <c r="Y330" s="64">
        <v>12609.599999999999</v>
      </c>
      <c r="Z330" s="41">
        <f>IF(Y330=0,"INDICAR PRECIO VTA",Y330-MaestraLP3[[#This Row],[PRECIO SEP]])</f>
        <v>0</v>
      </c>
      <c r="AA330" s="66">
        <f t="shared" si="5"/>
        <v>0.29577464788732388</v>
      </c>
      <c r="AB330" s="68">
        <f>IFERROR(MaestraLP3[[#This Row],[PRECIO]]*MaestraLP3[[#This Row],[%MG UMV]],0)</f>
        <v>3729.599999999999</v>
      </c>
      <c r="AC330" s="69">
        <v>2.004</v>
      </c>
      <c r="AD330" s="64">
        <f>+IFERROR(MaestraLP3[[#This Row],[MARGEN UNITARIO]]/MaestraLP3[[#This Row],[Peso Neto UMV (KG)]],0)</f>
        <v>1861.0778443113768</v>
      </c>
      <c r="AE330" s="39" t="s">
        <v>44</v>
      </c>
      <c r="AF330" s="39"/>
      <c r="AG330" s="39">
        <v>1</v>
      </c>
      <c r="AH330" s="39"/>
      <c r="AI330" s="66">
        <v>0</v>
      </c>
      <c r="AJ330" s="66">
        <v>0</v>
      </c>
      <c r="AK330" s="39"/>
      <c r="AL330" s="39" t="s">
        <v>44</v>
      </c>
    </row>
    <row r="331" spans="1:38" x14ac:dyDescent="0.35">
      <c r="A331" s="39" t="s">
        <v>276</v>
      </c>
      <c r="B331" s="39">
        <v>104548200</v>
      </c>
      <c r="C331" s="39" t="str">
        <f>+MaestraLP3[[#This Row],[CÓDIGO]]&amp;MaestraLP3[[#Headers],[-]]&amp;MaestraLP3[[#This Row],[UMV]]</f>
        <v>104548200-C12</v>
      </c>
      <c r="D331" s="50" t="str">
        <f>+MaestraLP3[[#This Row],[CÓDIGO]]&amp;MaestraLP3[[#Headers],[FS00]]</f>
        <v>104548200FS00</v>
      </c>
      <c r="E331" s="39" t="s">
        <v>4596</v>
      </c>
      <c r="F331" s="39" t="s">
        <v>4597</v>
      </c>
      <c r="G331" s="39" t="s">
        <v>46</v>
      </c>
      <c r="H331" s="39" t="s">
        <v>169</v>
      </c>
      <c r="I331" s="39" t="s">
        <v>4388</v>
      </c>
      <c r="J331" s="49" t="s">
        <v>49</v>
      </c>
      <c r="K331" s="50" t="s">
        <v>49</v>
      </c>
      <c r="L331" s="39" t="str">
        <f>VLOOKUP(MaestraLP3[[#This Row],[UMV]],VALIDACIONES!J:L,3,0)</f>
        <v>Caja 12 Unidades</v>
      </c>
      <c r="M331" s="39" t="s">
        <v>51</v>
      </c>
      <c r="N331" s="39" t="s">
        <v>41</v>
      </c>
      <c r="O331" s="64">
        <v>24629</v>
      </c>
      <c r="P331" s="39" t="s">
        <v>4413</v>
      </c>
      <c r="Q331" s="64">
        <v>34973.18</v>
      </c>
      <c r="R331" s="66">
        <f>+IFERROR((MaestraLP3[[#This Row],[COSTO ]]/MaestraLP3[[#This Row],[COSTO SEP]]-1),0)</f>
        <v>0</v>
      </c>
      <c r="S331" s="65" t="s">
        <v>52</v>
      </c>
      <c r="T331" s="65"/>
      <c r="U331" s="64">
        <f>+VLOOKUP(MaestraLP3[[#This Row],[FS00]],'[1]BD MES'!$C:$N,12,0)</f>
        <v>24629</v>
      </c>
      <c r="V331" s="64">
        <v>24629</v>
      </c>
      <c r="W331" s="66">
        <f>+(MaestraLP3[[#This Row],[COSTO ]]-MaestraLP3[[#This Row],[COSTO OCT AL 25-09]])/MaestraLP3[[#This Row],[COSTO OCT AL 25-09]]</f>
        <v>0</v>
      </c>
      <c r="X331" s="67" t="str">
        <f>++IF(P331="HASTA AGOTAR STOCK","HASTA AGOTAR STOCK",IF(MaestraLP3[[#This Row],[PRECIO]]=0,"NO PARA LP",IF(MaestraLP3[[#This Row],[PRECIO SEP]]=0,"INCORPORACIÓN",IF(Z331=0,"MANTIENE",IF(Z331&lt;0,"BAJA",IF(Z331&gt;0,"ALZA",""))))))</f>
        <v>MANTIENE</v>
      </c>
      <c r="Y331" s="64">
        <v>34973.18</v>
      </c>
      <c r="Z331" s="41">
        <f>IF(Y331=0,"INDICAR PRECIO VTA",Y331-MaestraLP3[[#This Row],[PRECIO SEP]])</f>
        <v>0</v>
      </c>
      <c r="AA331" s="66">
        <f t="shared" si="5"/>
        <v>0.29577464788732394</v>
      </c>
      <c r="AB331" s="68">
        <f>IFERROR(MaestraLP3[[#This Row],[PRECIO]]*MaestraLP3[[#This Row],[%MG UMV]],0)</f>
        <v>10344.18</v>
      </c>
      <c r="AC331" s="69">
        <v>2.004</v>
      </c>
      <c r="AD331" s="64">
        <f>+IFERROR(MaestraLP3[[#This Row],[MARGEN UNITARIO]]/MaestraLP3[[#This Row],[Peso Neto UMV (KG)]],0)</f>
        <v>5161.7664670658687</v>
      </c>
      <c r="AE331" s="39" t="s">
        <v>44</v>
      </c>
      <c r="AF331" s="39"/>
      <c r="AG331" s="39">
        <v>1</v>
      </c>
      <c r="AH331" s="39"/>
      <c r="AI331" s="66">
        <v>0</v>
      </c>
      <c r="AJ331" s="66">
        <v>0</v>
      </c>
      <c r="AK331" s="39"/>
      <c r="AL331" s="39" t="s">
        <v>44</v>
      </c>
    </row>
    <row r="332" spans="1:38" x14ac:dyDescent="0.35">
      <c r="A332" s="39" t="s">
        <v>276</v>
      </c>
      <c r="B332" s="39">
        <v>104539020</v>
      </c>
      <c r="C332" s="39" t="str">
        <f>+MaestraLP3[[#This Row],[CÓDIGO]]&amp;MaestraLP3[[#Headers],[-]]&amp;MaestraLP3[[#This Row],[UMV]]</f>
        <v>104539020-C02</v>
      </c>
      <c r="D332" s="50" t="str">
        <f>+MaestraLP3[[#This Row],[CÓDIGO]]&amp;MaestraLP3[[#Headers],[FS00]]</f>
        <v>104539020FS00</v>
      </c>
      <c r="E332" s="39" t="s">
        <v>4596</v>
      </c>
      <c r="F332" s="39" t="s">
        <v>4597</v>
      </c>
      <c r="G332" s="39" t="s">
        <v>46</v>
      </c>
      <c r="H332" s="39" t="s">
        <v>169</v>
      </c>
      <c r="I332" s="39" t="s">
        <v>4389</v>
      </c>
      <c r="J332" s="49" t="s">
        <v>92</v>
      </c>
      <c r="K332" s="50" t="s">
        <v>50</v>
      </c>
      <c r="L332" s="39" t="str">
        <f>VLOOKUP(MaestraLP3[[#This Row],[UMV]],VALIDACIONES!J:L,3,0)</f>
        <v>Caja 2 Unidades</v>
      </c>
      <c r="M332" s="39" t="s">
        <v>51</v>
      </c>
      <c r="N332" s="39" t="s">
        <v>41</v>
      </c>
      <c r="O332" s="64">
        <v>11958</v>
      </c>
      <c r="P332" s="39" t="s">
        <v>4413</v>
      </c>
      <c r="Q332" s="64">
        <v>16980.36</v>
      </c>
      <c r="R332" s="66">
        <f>+IFERROR((MaestraLP3[[#This Row],[COSTO ]]/MaestraLP3[[#This Row],[COSTO SEP]]-1),0)</f>
        <v>0</v>
      </c>
      <c r="S332" s="65" t="s">
        <v>43</v>
      </c>
      <c r="T332" s="65"/>
      <c r="U332" s="64">
        <f>+VLOOKUP(MaestraLP3[[#This Row],[FS00]],'[1]BD MES'!$C:$N,12,0)</f>
        <v>11958</v>
      </c>
      <c r="V332" s="64">
        <v>11958</v>
      </c>
      <c r="W332" s="66">
        <f>+(MaestraLP3[[#This Row],[COSTO ]]-MaestraLP3[[#This Row],[COSTO OCT AL 25-09]])/MaestraLP3[[#This Row],[COSTO OCT AL 25-09]]</f>
        <v>0</v>
      </c>
      <c r="X332" s="67" t="str">
        <f>++IF(P332="HASTA AGOTAR STOCK","HASTA AGOTAR STOCK",IF(MaestraLP3[[#This Row],[PRECIO]]=0,"NO PARA LP",IF(MaestraLP3[[#This Row],[PRECIO SEP]]=0,"INCORPORACIÓN",IF(Z332=0,"MANTIENE",IF(Z332&lt;0,"BAJA",IF(Z332&gt;0,"ALZA",""))))))</f>
        <v>MANTIENE</v>
      </c>
      <c r="Y332" s="64">
        <v>16980.36</v>
      </c>
      <c r="Z332" s="41">
        <f>IF(Y332=0,"INDICAR PRECIO VTA",Y332-MaestraLP3[[#This Row],[PRECIO SEP]])</f>
        <v>0</v>
      </c>
      <c r="AA332" s="66">
        <f t="shared" si="5"/>
        <v>0.29577464788732399</v>
      </c>
      <c r="AB332" s="68">
        <f>IFERROR(MaestraLP3[[#This Row],[PRECIO]]*MaestraLP3[[#This Row],[%MG UMV]],0)</f>
        <v>5022.3600000000006</v>
      </c>
      <c r="AC332" s="69">
        <v>0.64</v>
      </c>
      <c r="AD332" s="64">
        <f>+IFERROR(MaestraLP3[[#This Row],[MARGEN UNITARIO]]/MaestraLP3[[#This Row],[Peso Neto UMV (KG)]],0)</f>
        <v>7847.4375000000009</v>
      </c>
      <c r="AE332" s="39" t="s">
        <v>44</v>
      </c>
      <c r="AF332" s="39"/>
      <c r="AG332" s="39">
        <v>1</v>
      </c>
      <c r="AH332" s="39"/>
      <c r="AI332" s="66">
        <v>0</v>
      </c>
      <c r="AJ332" s="66">
        <v>0</v>
      </c>
      <c r="AK332" s="39"/>
      <c r="AL332" s="39" t="s">
        <v>44</v>
      </c>
    </row>
    <row r="333" spans="1:38" x14ac:dyDescent="0.35">
      <c r="A333" s="39" t="s">
        <v>276</v>
      </c>
      <c r="B333" s="39">
        <v>104538960</v>
      </c>
      <c r="C333" s="39" t="str">
        <f>+MaestraLP3[[#This Row],[CÓDIGO]]&amp;MaestraLP3[[#Headers],[-]]&amp;MaestraLP3[[#This Row],[UMV]]</f>
        <v>104538960-C06</v>
      </c>
      <c r="D333" s="50" t="str">
        <f>+MaestraLP3[[#This Row],[CÓDIGO]]&amp;MaestraLP3[[#Headers],[FS00]]</f>
        <v>104538960FS00</v>
      </c>
      <c r="E333" s="39" t="s">
        <v>4596</v>
      </c>
      <c r="F333" s="39" t="s">
        <v>4597</v>
      </c>
      <c r="G333" s="39" t="s">
        <v>46</v>
      </c>
      <c r="H333" s="39" t="s">
        <v>169</v>
      </c>
      <c r="I333" s="39" t="s">
        <v>4395</v>
      </c>
      <c r="J333" s="49" t="s">
        <v>57</v>
      </c>
      <c r="K333" s="50" t="s">
        <v>50</v>
      </c>
      <c r="L333" s="39" t="str">
        <f>VLOOKUP(MaestraLP3[[#This Row],[UMV]],VALIDACIONES!J:L,3,0)</f>
        <v>Caja 6 Unidades</v>
      </c>
      <c r="M333" s="39" t="s">
        <v>51</v>
      </c>
      <c r="N333" s="39" t="s">
        <v>41</v>
      </c>
      <c r="O333" s="64">
        <v>12408</v>
      </c>
      <c r="P333" s="39" t="s">
        <v>4413</v>
      </c>
      <c r="Q333" s="64">
        <v>17619.36</v>
      </c>
      <c r="R333" s="66">
        <f>+IFERROR((MaestraLP3[[#This Row],[COSTO ]]/MaestraLP3[[#This Row],[COSTO SEP]]-1),0)</f>
        <v>0</v>
      </c>
      <c r="S333" s="65" t="s">
        <v>43</v>
      </c>
      <c r="T333" s="65"/>
      <c r="U333" s="64">
        <f>+VLOOKUP(MaestraLP3[[#This Row],[FS00]],'[1]BD MES'!$C:$N,12,0)</f>
        <v>12408</v>
      </c>
      <c r="V333" s="64">
        <v>12408</v>
      </c>
      <c r="W333" s="66">
        <f>+(MaestraLP3[[#This Row],[COSTO ]]-MaestraLP3[[#This Row],[COSTO OCT AL 25-09]])/MaestraLP3[[#This Row],[COSTO OCT AL 25-09]]</f>
        <v>0</v>
      </c>
      <c r="X333" s="67" t="str">
        <f>++IF(P333="HASTA AGOTAR STOCK","HASTA AGOTAR STOCK",IF(MaestraLP3[[#This Row],[PRECIO]]=0,"NO PARA LP",IF(MaestraLP3[[#This Row],[PRECIO SEP]]=0,"INCORPORACIÓN",IF(Z333=0,"MANTIENE",IF(Z333&lt;0,"BAJA",IF(Z333&gt;0,"ALZA",""))))))</f>
        <v>MANTIENE</v>
      </c>
      <c r="Y333" s="64">
        <v>17619.36</v>
      </c>
      <c r="Z333" s="41">
        <f>IF(Y333=0,"INDICAR PRECIO VTA",Y333-MaestraLP3[[#This Row],[PRECIO SEP]])</f>
        <v>0</v>
      </c>
      <c r="AA333" s="66">
        <f t="shared" si="5"/>
        <v>0.29577464788732399</v>
      </c>
      <c r="AB333" s="68">
        <f>IFERROR(MaestraLP3[[#This Row],[PRECIO]]*MaestraLP3[[#This Row],[%MG UMV]],0)</f>
        <v>5211.3600000000015</v>
      </c>
      <c r="AC333" s="69">
        <v>1.26</v>
      </c>
      <c r="AD333" s="64">
        <f>+IFERROR(MaestraLP3[[#This Row],[MARGEN UNITARIO]]/MaestraLP3[[#This Row],[Peso Neto UMV (KG)]],0)</f>
        <v>4136.0000000000009</v>
      </c>
      <c r="AE333" s="39" t="s">
        <v>44</v>
      </c>
      <c r="AF333" s="39"/>
      <c r="AG333" s="39">
        <v>1</v>
      </c>
      <c r="AH333" s="39"/>
      <c r="AI333" s="66">
        <v>0</v>
      </c>
      <c r="AJ333" s="66">
        <v>0</v>
      </c>
      <c r="AK333" s="39"/>
      <c r="AL333" s="39" t="s">
        <v>44</v>
      </c>
    </row>
    <row r="334" spans="1:38" x14ac:dyDescent="0.35">
      <c r="A334" s="39" t="s">
        <v>276</v>
      </c>
      <c r="B334" s="39">
        <v>104538970</v>
      </c>
      <c r="C334" s="39" t="str">
        <f>+MaestraLP3[[#This Row],[CÓDIGO]]&amp;MaestraLP3[[#Headers],[-]]&amp;MaestraLP3[[#This Row],[UMV]]</f>
        <v>104538970-C06</v>
      </c>
      <c r="D334" s="50" t="str">
        <f>+MaestraLP3[[#This Row],[CÓDIGO]]&amp;MaestraLP3[[#Headers],[FS00]]</f>
        <v>104538970FS00</v>
      </c>
      <c r="E334" s="39" t="s">
        <v>4596</v>
      </c>
      <c r="F334" s="39" t="s">
        <v>4597</v>
      </c>
      <c r="G334" s="39" t="s">
        <v>46</v>
      </c>
      <c r="H334" s="39" t="s">
        <v>169</v>
      </c>
      <c r="I334" s="39" t="s">
        <v>4402</v>
      </c>
      <c r="J334" s="49" t="s">
        <v>57</v>
      </c>
      <c r="K334" s="50" t="s">
        <v>50</v>
      </c>
      <c r="L334" s="39" t="str">
        <f>VLOOKUP(MaestraLP3[[#This Row],[UMV]],VALIDACIONES!J:L,3,0)</f>
        <v>Caja 6 Unidades</v>
      </c>
      <c r="M334" s="39" t="s">
        <v>51</v>
      </c>
      <c r="N334" s="39" t="s">
        <v>41</v>
      </c>
      <c r="O334" s="64">
        <v>15168</v>
      </c>
      <c r="P334" s="39" t="s">
        <v>4413</v>
      </c>
      <c r="Q334" s="64">
        <v>21538.559999999998</v>
      </c>
      <c r="R334" s="66">
        <f>+IFERROR((MaestraLP3[[#This Row],[COSTO ]]/MaestraLP3[[#This Row],[COSTO SEP]]-1),0)</f>
        <v>0</v>
      </c>
      <c r="S334" s="65" t="s">
        <v>43</v>
      </c>
      <c r="T334" s="65"/>
      <c r="U334" s="64">
        <f>+VLOOKUP(MaestraLP3[[#This Row],[FS00]],'[1]BD MES'!$C:$N,12,0)</f>
        <v>15168</v>
      </c>
      <c r="V334" s="64">
        <v>15168</v>
      </c>
      <c r="W334" s="66">
        <f>+(MaestraLP3[[#This Row],[COSTO ]]-MaestraLP3[[#This Row],[COSTO OCT AL 25-09]])/MaestraLP3[[#This Row],[COSTO OCT AL 25-09]]</f>
        <v>0</v>
      </c>
      <c r="X334" s="67" t="str">
        <f>++IF(P334="HASTA AGOTAR STOCK","HASTA AGOTAR STOCK",IF(MaestraLP3[[#This Row],[PRECIO]]=0,"NO PARA LP",IF(MaestraLP3[[#This Row],[PRECIO SEP]]=0,"INCORPORACIÓN",IF(Z334=0,"MANTIENE",IF(Z334&lt;0,"BAJA",IF(Z334&gt;0,"ALZA",""))))))</f>
        <v>MANTIENE</v>
      </c>
      <c r="Y334" s="64">
        <v>21538.559999999998</v>
      </c>
      <c r="Z334" s="41">
        <f>IF(Y334=0,"INDICAR PRECIO VTA",Y334-MaestraLP3[[#This Row],[PRECIO SEP]])</f>
        <v>0</v>
      </c>
      <c r="AA334" s="66">
        <f t="shared" si="5"/>
        <v>0.29577464788732388</v>
      </c>
      <c r="AB334" s="68">
        <f>IFERROR(MaestraLP3[[#This Row],[PRECIO]]*MaestraLP3[[#This Row],[%MG UMV]],0)</f>
        <v>6370.5599999999977</v>
      </c>
      <c r="AC334" s="69">
        <v>1.86</v>
      </c>
      <c r="AD334" s="64">
        <f>+IFERROR(MaestraLP3[[#This Row],[MARGEN UNITARIO]]/MaestraLP3[[#This Row],[Peso Neto UMV (KG)]],0)</f>
        <v>3425.0322580645147</v>
      </c>
      <c r="AE334" s="39" t="s">
        <v>44</v>
      </c>
      <c r="AF334" s="39"/>
      <c r="AG334" s="39">
        <v>1</v>
      </c>
      <c r="AH334" s="39"/>
      <c r="AI334" s="66">
        <v>0</v>
      </c>
      <c r="AJ334" s="66">
        <v>0</v>
      </c>
      <c r="AK334" s="39"/>
      <c r="AL334" s="39" t="s">
        <v>44</v>
      </c>
    </row>
    <row r="335" spans="1:38" x14ac:dyDescent="0.35">
      <c r="A335" s="39" t="s">
        <v>276</v>
      </c>
      <c r="B335" s="39">
        <v>104519310</v>
      </c>
      <c r="C335" s="39" t="str">
        <f>+MaestraLP3[[#This Row],[CÓDIGO]]&amp;MaestraLP3[[#Headers],[-]]&amp;MaestraLP3[[#This Row],[UMV]]</f>
        <v>104519310-UN</v>
      </c>
      <c r="D335" s="50" t="str">
        <f>+MaestraLP3[[#This Row],[CÓDIGO]]&amp;MaestraLP3[[#Headers],[FS00]]</f>
        <v>104519310FS00</v>
      </c>
      <c r="E335" s="39" t="s">
        <v>4596</v>
      </c>
      <c r="F335" s="39" t="s">
        <v>4597</v>
      </c>
      <c r="G335" s="39" t="s">
        <v>46</v>
      </c>
      <c r="H335" s="39" t="s">
        <v>169</v>
      </c>
      <c r="I335" s="39" t="s">
        <v>4676</v>
      </c>
      <c r="J335" s="49" t="s">
        <v>50</v>
      </c>
      <c r="K335" s="50" t="s">
        <v>50</v>
      </c>
      <c r="L335" s="39" t="str">
        <f>VLOOKUP(MaestraLP3[[#This Row],[UMV]],VALIDACIONES!J:L,3,0)</f>
        <v>Unidad</v>
      </c>
      <c r="M335" s="39" t="s">
        <v>51</v>
      </c>
      <c r="N335" s="39" t="s">
        <v>78</v>
      </c>
      <c r="O335" s="64">
        <v>180167</v>
      </c>
      <c r="P335" s="39" t="s">
        <v>4413</v>
      </c>
      <c r="Q335" s="64">
        <v>255837.13999999998</v>
      </c>
      <c r="R335" s="66">
        <f>+IFERROR((MaestraLP3[[#This Row],[COSTO ]]/MaestraLP3[[#This Row],[COSTO SEP]]-1),0)</f>
        <v>0</v>
      </c>
      <c r="S335" s="65" t="s">
        <v>52</v>
      </c>
      <c r="T335" s="65"/>
      <c r="U335" s="64">
        <f>+VLOOKUP(MaestraLP3[[#This Row],[FS00]],'[1]BD MES'!$C:$N,12,0)</f>
        <v>180167</v>
      </c>
      <c r="V335" s="64">
        <v>180167</v>
      </c>
      <c r="W335" s="66">
        <f>+(MaestraLP3[[#This Row],[COSTO ]]-MaestraLP3[[#This Row],[COSTO OCT AL 25-09]])/MaestraLP3[[#This Row],[COSTO OCT AL 25-09]]</f>
        <v>0</v>
      </c>
      <c r="X335" s="67" t="str">
        <f>++IF(P335="HASTA AGOTAR STOCK","HASTA AGOTAR STOCK",IF(MaestraLP3[[#This Row],[PRECIO]]=0,"NO PARA LP",IF(MaestraLP3[[#This Row],[PRECIO SEP]]=0,"INCORPORACIÓN",IF(Z335=0,"MANTIENE",IF(Z335&lt;0,"BAJA",IF(Z335&gt;0,"ALZA",""))))))</f>
        <v>MANTIENE</v>
      </c>
      <c r="Y335" s="64">
        <v>255837.13999999998</v>
      </c>
      <c r="Z335" s="41">
        <f>IF(Y335=0,"INDICAR PRECIO VTA",Y335-MaestraLP3[[#This Row],[PRECIO SEP]])</f>
        <v>0</v>
      </c>
      <c r="AA335" s="66">
        <f t="shared" si="5"/>
        <v>0.29577464788732388</v>
      </c>
      <c r="AB335" s="68">
        <f>IFERROR(MaestraLP3[[#This Row],[PRECIO]]*MaestraLP3[[#This Row],[%MG UMV]],0)</f>
        <v>75670.139999999985</v>
      </c>
      <c r="AC335" s="69">
        <v>36</v>
      </c>
      <c r="AD335" s="64">
        <f>+IFERROR(MaestraLP3[[#This Row],[MARGEN UNITARIO]]/MaestraLP3[[#This Row],[Peso Neto UMV (KG)]],0)</f>
        <v>2101.9483333333328</v>
      </c>
      <c r="AE335" s="39" t="s">
        <v>44</v>
      </c>
      <c r="AF335" s="39"/>
      <c r="AG335" s="39">
        <v>1</v>
      </c>
      <c r="AH335" s="39"/>
      <c r="AI335" s="66">
        <v>0</v>
      </c>
      <c r="AJ335" s="66">
        <v>0</v>
      </c>
      <c r="AK335" s="39"/>
      <c r="AL335" s="39" t="s">
        <v>44</v>
      </c>
    </row>
    <row r="336" spans="1:38" x14ac:dyDescent="0.35">
      <c r="A336" s="39" t="s">
        <v>276</v>
      </c>
      <c r="B336" s="39">
        <v>104539590</v>
      </c>
      <c r="C336" s="39" t="str">
        <f>+MaestraLP3[[#This Row],[CÓDIGO]]&amp;MaestraLP3[[#Headers],[-]]&amp;MaestraLP3[[#This Row],[UMV]]</f>
        <v>104539590-C12</v>
      </c>
      <c r="D336" s="50" t="str">
        <f>+MaestraLP3[[#This Row],[CÓDIGO]]&amp;MaestraLP3[[#Headers],[FS00]]</f>
        <v>104539590FS00</v>
      </c>
      <c r="E336" s="39" t="s">
        <v>4596</v>
      </c>
      <c r="F336" s="39" t="s">
        <v>4597</v>
      </c>
      <c r="G336" s="39" t="s">
        <v>46</v>
      </c>
      <c r="H336" s="39" t="s">
        <v>169</v>
      </c>
      <c r="I336" s="39" t="s">
        <v>4409</v>
      </c>
      <c r="J336" s="49" t="s">
        <v>49</v>
      </c>
      <c r="K336" s="50" t="s">
        <v>50</v>
      </c>
      <c r="L336" s="39" t="str">
        <f>VLOOKUP(MaestraLP3[[#This Row],[UMV]],VALIDACIONES!J:L,3,0)</f>
        <v>Caja 12 Unidades</v>
      </c>
      <c r="M336" s="39" t="s">
        <v>51</v>
      </c>
      <c r="N336" s="39" t="s">
        <v>41</v>
      </c>
      <c r="O336" s="64">
        <v>744</v>
      </c>
      <c r="P336" s="39" t="s">
        <v>4413</v>
      </c>
      <c r="Q336" s="64">
        <v>1056.48</v>
      </c>
      <c r="R336" s="66">
        <f>+IFERROR((MaestraLP3[[#This Row],[COSTO ]]/MaestraLP3[[#This Row],[COSTO SEP]]-1),0)</f>
        <v>0</v>
      </c>
      <c r="S336" s="65" t="s">
        <v>43</v>
      </c>
      <c r="T336" s="65"/>
      <c r="U336" s="64">
        <f>+VLOOKUP(MaestraLP3[[#This Row],[FS00]],'[1]BD MES'!$C:$N,12,0)</f>
        <v>744</v>
      </c>
      <c r="V336" s="64">
        <v>744</v>
      </c>
      <c r="W336" s="66">
        <f>+(MaestraLP3[[#This Row],[COSTO ]]-MaestraLP3[[#This Row],[COSTO OCT AL 25-09]])/MaestraLP3[[#This Row],[COSTO OCT AL 25-09]]</f>
        <v>0</v>
      </c>
      <c r="X336" s="67" t="str">
        <f>++IF(P336="HASTA AGOTAR STOCK","HASTA AGOTAR STOCK",IF(MaestraLP3[[#This Row],[PRECIO]]=0,"NO PARA LP",IF(MaestraLP3[[#This Row],[PRECIO SEP]]=0,"INCORPORACIÓN",IF(Z336=0,"MANTIENE",IF(Z336&lt;0,"BAJA",IF(Z336&gt;0,"ALZA",""))))))</f>
        <v>MANTIENE</v>
      </c>
      <c r="Y336" s="64">
        <v>1056.48</v>
      </c>
      <c r="Z336" s="41">
        <f>IF(Y336=0,"INDICAR PRECIO VTA",Y336-MaestraLP3[[#This Row],[PRECIO SEP]])</f>
        <v>0</v>
      </c>
      <c r="AA336" s="66">
        <f t="shared" si="5"/>
        <v>0.29577464788732394</v>
      </c>
      <c r="AB336" s="68">
        <f>IFERROR(MaestraLP3[[#This Row],[PRECIO]]*MaestraLP3[[#This Row],[%MG UMV]],0)</f>
        <v>312.48</v>
      </c>
      <c r="AC336" s="69">
        <v>3.72</v>
      </c>
      <c r="AD336" s="64">
        <f>+IFERROR(MaestraLP3[[#This Row],[MARGEN UNITARIO]]/MaestraLP3[[#This Row],[Peso Neto UMV (KG)]],0)</f>
        <v>84</v>
      </c>
      <c r="AE336" s="39" t="s">
        <v>44</v>
      </c>
      <c r="AF336" s="39"/>
      <c r="AG336" s="39">
        <v>1</v>
      </c>
      <c r="AH336" s="39"/>
      <c r="AI336" s="66">
        <v>0</v>
      </c>
      <c r="AJ336" s="66">
        <v>0</v>
      </c>
      <c r="AK336" s="39"/>
      <c r="AL336" s="39" t="s">
        <v>44</v>
      </c>
    </row>
    <row r="337" spans="1:38" x14ac:dyDescent="0.35">
      <c r="A337" s="39" t="s">
        <v>276</v>
      </c>
      <c r="B337" s="39">
        <v>104534520</v>
      </c>
      <c r="C337" s="39" t="str">
        <f>+MaestraLP3[[#This Row],[CÓDIGO]]&amp;MaestraLP3[[#Headers],[-]]&amp;MaestraLP3[[#This Row],[UMV]]</f>
        <v>104534520-UN</v>
      </c>
      <c r="D337" s="50" t="str">
        <f>+MaestraLP3[[#This Row],[CÓDIGO]]&amp;MaestraLP3[[#Headers],[FS00]]</f>
        <v>104534520FS00</v>
      </c>
      <c r="E337" s="39" t="s">
        <v>4596</v>
      </c>
      <c r="F337" s="39" t="s">
        <v>4597</v>
      </c>
      <c r="G337" s="39" t="s">
        <v>46</v>
      </c>
      <c r="H337" s="39" t="s">
        <v>169</v>
      </c>
      <c r="I337" s="39" t="s">
        <v>556</v>
      </c>
      <c r="J337" s="49" t="s">
        <v>50</v>
      </c>
      <c r="K337" s="50" t="s">
        <v>50</v>
      </c>
      <c r="L337" s="39" t="str">
        <f>VLOOKUP(MaestraLP3[[#This Row],[UMV]],VALIDACIONES!J:L,3,0)</f>
        <v>Unidad</v>
      </c>
      <c r="M337" s="39" t="s">
        <v>51</v>
      </c>
      <c r="N337" s="39" t="s">
        <v>41</v>
      </c>
      <c r="O337" s="64">
        <v>44534</v>
      </c>
      <c r="P337" s="39" t="s">
        <v>42</v>
      </c>
      <c r="Q337" s="65">
        <v>65000</v>
      </c>
      <c r="R337" s="66">
        <f>+IFERROR((MaestraLP3[[#This Row],[COSTO ]]/MaestraLP3[[#This Row],[COSTO SEP]]-1),0)</f>
        <v>0</v>
      </c>
      <c r="S337" s="65" t="s">
        <v>52</v>
      </c>
      <c r="T337" s="65"/>
      <c r="U337" s="64">
        <f>+VLOOKUP(MaestraLP3[[#This Row],[FS00]],'[1]BD MES'!$C:$N,12,0)</f>
        <v>44534</v>
      </c>
      <c r="V337" s="64">
        <v>44534</v>
      </c>
      <c r="W337" s="66">
        <f>+(MaestraLP3[[#This Row],[COSTO ]]-MaestraLP3[[#This Row],[COSTO OCT AL 25-09]])/MaestraLP3[[#This Row],[COSTO OCT AL 25-09]]</f>
        <v>0</v>
      </c>
      <c r="X337" s="67" t="str">
        <f>++IF(P337="HASTA AGOTAR STOCK","HASTA AGOTAR STOCK",IF(MaestraLP3[[#This Row],[PRECIO]]=0,"NO PARA LP",IF(MaestraLP3[[#This Row],[PRECIO SEP]]=0,"INCORPORACIÓN",IF(Z337=0,"MANTIENE",IF(Z337&lt;0,"BAJA",IF(Z337&gt;0,"ALZA",""))))))</f>
        <v>MANTIENE</v>
      </c>
      <c r="Y337" s="64">
        <v>65000</v>
      </c>
      <c r="Z337" s="41">
        <f>IF(Y337=0,"INDICAR PRECIO VTA",Y337-MaestraLP3[[#This Row],[PRECIO SEP]])</f>
        <v>0</v>
      </c>
      <c r="AA337" s="66">
        <f t="shared" si="5"/>
        <v>0.31486153846153847</v>
      </c>
      <c r="AB337" s="68">
        <f>IFERROR(MaestraLP3[[#This Row],[PRECIO]]*MaestraLP3[[#This Row],[%MG UMV]],0)</f>
        <v>20466</v>
      </c>
      <c r="AC337" s="69">
        <v>1.32</v>
      </c>
      <c r="AD337" s="64">
        <f>+IFERROR(MaestraLP3[[#This Row],[MARGEN UNITARIO]]/MaestraLP3[[#This Row],[Peso Neto UMV (KG)]],0)</f>
        <v>15504.545454545454</v>
      </c>
      <c r="AE337" s="39" t="s">
        <v>44</v>
      </c>
      <c r="AF337" s="39"/>
      <c r="AG337" s="39">
        <v>1</v>
      </c>
      <c r="AH337" s="39"/>
      <c r="AI337" s="66">
        <v>0.1</v>
      </c>
      <c r="AJ337" s="66">
        <v>0.1</v>
      </c>
      <c r="AK337" s="39"/>
      <c r="AL337" s="39" t="s">
        <v>44</v>
      </c>
    </row>
    <row r="338" spans="1:38" x14ac:dyDescent="0.35">
      <c r="A338" s="39" t="s">
        <v>276</v>
      </c>
      <c r="B338" s="39">
        <v>104540170</v>
      </c>
      <c r="C338" s="39" t="str">
        <f>+MaestraLP3[[#This Row],[CÓDIGO]]&amp;MaestraLP3[[#Headers],[-]]&amp;MaestraLP3[[#This Row],[UMV]]</f>
        <v>104540170-UN</v>
      </c>
      <c r="D338" s="50" t="str">
        <f>+MaestraLP3[[#This Row],[CÓDIGO]]&amp;MaestraLP3[[#Headers],[FS00]]</f>
        <v>104540170FS00</v>
      </c>
      <c r="E338" s="39" t="s">
        <v>4596</v>
      </c>
      <c r="F338" s="39" t="s">
        <v>4597</v>
      </c>
      <c r="G338" s="39" t="s">
        <v>46</v>
      </c>
      <c r="H338" s="39" t="s">
        <v>169</v>
      </c>
      <c r="I338" s="39" t="s">
        <v>557</v>
      </c>
      <c r="J338" s="49" t="s">
        <v>50</v>
      </c>
      <c r="K338" s="50" t="s">
        <v>50</v>
      </c>
      <c r="L338" s="39" t="str">
        <f>VLOOKUP(MaestraLP3[[#This Row],[UMV]],VALIDACIONES!J:L,3,0)</f>
        <v>Unidad</v>
      </c>
      <c r="M338" s="39" t="s">
        <v>51</v>
      </c>
      <c r="N338" s="39" t="s">
        <v>78</v>
      </c>
      <c r="O338" s="64">
        <v>36943</v>
      </c>
      <c r="P338" s="39" t="s">
        <v>190</v>
      </c>
      <c r="Q338" s="65">
        <v>55000</v>
      </c>
      <c r="R338" s="66">
        <f>+IFERROR((MaestraLP3[[#This Row],[COSTO ]]/MaestraLP3[[#This Row],[COSTO SEP]]-1),0)</f>
        <v>0</v>
      </c>
      <c r="S338" s="65" t="s">
        <v>43</v>
      </c>
      <c r="T338" s="65"/>
      <c r="U338" s="64">
        <f>+VLOOKUP(MaestraLP3[[#This Row],[FS00]],'[1]BD MES'!$C:$N,12,0)</f>
        <v>36943</v>
      </c>
      <c r="V338" s="64">
        <v>36943</v>
      </c>
      <c r="W338" s="66">
        <f>+(MaestraLP3[[#This Row],[COSTO ]]-MaestraLP3[[#This Row],[COSTO OCT AL 25-09]])/MaestraLP3[[#This Row],[COSTO OCT AL 25-09]]</f>
        <v>0</v>
      </c>
      <c r="X338" s="67" t="str">
        <f>++IF(P338="HASTA AGOTAR STOCK","HASTA AGOTAR STOCK",IF(MaestraLP3[[#This Row],[PRECIO]]=0,"NO PARA LP",IF(MaestraLP3[[#This Row],[PRECIO SEP]]=0,"INCORPORACIÓN",IF(Z338=0,"MANTIENE",IF(Z338&lt;0,"BAJA",IF(Z338&gt;0,"ALZA",""))))))</f>
        <v>MANTIENE</v>
      </c>
      <c r="Y338" s="64">
        <v>55000</v>
      </c>
      <c r="Z338" s="41">
        <f>IF(Y338=0,"INDICAR PRECIO VTA",Y338-MaestraLP3[[#This Row],[PRECIO SEP]])</f>
        <v>0</v>
      </c>
      <c r="AA338" s="66">
        <f t="shared" si="5"/>
        <v>0.32830909090909088</v>
      </c>
      <c r="AB338" s="68">
        <f>IFERROR(MaestraLP3[[#This Row],[PRECIO]]*MaestraLP3[[#This Row],[%MG UMV]],0)</f>
        <v>18057</v>
      </c>
      <c r="AC338" s="69">
        <v>1</v>
      </c>
      <c r="AD338" s="64">
        <f>+IFERROR(MaestraLP3[[#This Row],[MARGEN UNITARIO]]/MaestraLP3[[#This Row],[Peso Neto UMV (KG)]],0)</f>
        <v>18057</v>
      </c>
      <c r="AE338" s="39" t="s">
        <v>53</v>
      </c>
      <c r="AF338" s="39"/>
      <c r="AG338" s="39">
        <v>1</v>
      </c>
      <c r="AH338" s="39"/>
      <c r="AI338" s="66">
        <v>0.1</v>
      </c>
      <c r="AJ338" s="66">
        <v>0.1</v>
      </c>
      <c r="AK338" s="39"/>
      <c r="AL338" s="39" t="s">
        <v>44</v>
      </c>
    </row>
    <row r="339" spans="1:38" x14ac:dyDescent="0.35">
      <c r="A339" s="39" t="s">
        <v>276</v>
      </c>
      <c r="B339" s="39">
        <v>104540160</v>
      </c>
      <c r="C339" s="39" t="str">
        <f>+MaestraLP3[[#This Row],[CÓDIGO]]&amp;MaestraLP3[[#Headers],[-]]&amp;MaestraLP3[[#This Row],[UMV]]</f>
        <v>104540160-UN</v>
      </c>
      <c r="D339" s="50" t="str">
        <f>+MaestraLP3[[#This Row],[CÓDIGO]]&amp;MaestraLP3[[#Headers],[FS00]]</f>
        <v>104540160FS00</v>
      </c>
      <c r="E339" s="39" t="s">
        <v>4596</v>
      </c>
      <c r="F339" s="39" t="s">
        <v>4597</v>
      </c>
      <c r="G339" s="39" t="s">
        <v>46</v>
      </c>
      <c r="H339" s="39" t="s">
        <v>169</v>
      </c>
      <c r="I339" s="39" t="s">
        <v>558</v>
      </c>
      <c r="J339" s="49" t="s">
        <v>50</v>
      </c>
      <c r="K339" s="50" t="s">
        <v>50</v>
      </c>
      <c r="L339" s="39" t="str">
        <f>VLOOKUP(MaestraLP3[[#This Row],[UMV]],VALIDACIONES!J:L,3,0)</f>
        <v>Unidad</v>
      </c>
      <c r="M339" s="39" t="s">
        <v>51</v>
      </c>
      <c r="N339" s="39" t="s">
        <v>78</v>
      </c>
      <c r="O339" s="64">
        <v>52688</v>
      </c>
      <c r="P339" s="39" t="s">
        <v>190</v>
      </c>
      <c r="Q339" s="65">
        <v>78900</v>
      </c>
      <c r="R339" s="66">
        <f>+IFERROR((MaestraLP3[[#This Row],[COSTO ]]/MaestraLP3[[#This Row],[COSTO SEP]]-1),0)</f>
        <v>0</v>
      </c>
      <c r="S339" s="65" t="s">
        <v>43</v>
      </c>
      <c r="T339" s="65"/>
      <c r="U339" s="64">
        <f>+VLOOKUP(MaestraLP3[[#This Row],[FS00]],'[1]BD MES'!$C:$N,12,0)</f>
        <v>52688</v>
      </c>
      <c r="V339" s="64">
        <v>52688</v>
      </c>
      <c r="W339" s="66">
        <f>+(MaestraLP3[[#This Row],[COSTO ]]-MaestraLP3[[#This Row],[COSTO OCT AL 25-09]])/MaestraLP3[[#This Row],[COSTO OCT AL 25-09]]</f>
        <v>0</v>
      </c>
      <c r="X339" s="67" t="str">
        <f>++IF(P339="HASTA AGOTAR STOCK","HASTA AGOTAR STOCK",IF(MaestraLP3[[#This Row],[PRECIO]]=0,"NO PARA LP",IF(MaestraLP3[[#This Row],[PRECIO SEP]]=0,"INCORPORACIÓN",IF(Z339=0,"MANTIENE",IF(Z339&lt;0,"BAJA",IF(Z339&gt;0,"ALZA",""))))))</f>
        <v>MANTIENE</v>
      </c>
      <c r="Y339" s="64">
        <v>78900</v>
      </c>
      <c r="Z339" s="41">
        <f>IF(Y339=0,"INDICAR PRECIO VTA",Y339-MaestraLP3[[#This Row],[PRECIO SEP]])</f>
        <v>0</v>
      </c>
      <c r="AA339" s="66">
        <f t="shared" si="5"/>
        <v>0.33221799746514574</v>
      </c>
      <c r="AB339" s="68">
        <f>IFERROR(MaestraLP3[[#This Row],[PRECIO]]*MaestraLP3[[#This Row],[%MG UMV]],0)</f>
        <v>26212</v>
      </c>
      <c r="AC339" s="69">
        <v>0.95</v>
      </c>
      <c r="AD339" s="64">
        <f>+IFERROR(MaestraLP3[[#This Row],[MARGEN UNITARIO]]/MaestraLP3[[#This Row],[Peso Neto UMV (KG)]],0)</f>
        <v>27591.578947368424</v>
      </c>
      <c r="AE339" s="39" t="s">
        <v>53</v>
      </c>
      <c r="AF339" s="39"/>
      <c r="AG339" s="39">
        <v>1</v>
      </c>
      <c r="AH339" s="39"/>
      <c r="AI339" s="66">
        <v>0.1</v>
      </c>
      <c r="AJ339" s="66">
        <v>0.1</v>
      </c>
      <c r="AK339" s="39"/>
      <c r="AL339" s="39" t="s">
        <v>44</v>
      </c>
    </row>
    <row r="340" spans="1:38" x14ac:dyDescent="0.35">
      <c r="A340" s="39" t="s">
        <v>276</v>
      </c>
      <c r="B340" s="39">
        <v>104518220</v>
      </c>
      <c r="C340" s="39" t="str">
        <f>+MaestraLP3[[#This Row],[CÓDIGO]]&amp;MaestraLP3[[#Headers],[-]]&amp;MaestraLP3[[#This Row],[UMV]]</f>
        <v>104518220-C06</v>
      </c>
      <c r="D340" s="50" t="str">
        <f>+MaestraLP3[[#This Row],[CÓDIGO]]&amp;MaestraLP3[[#Headers],[FS00]]</f>
        <v>104518220FS00</v>
      </c>
      <c r="E340" s="39" t="s">
        <v>4596</v>
      </c>
      <c r="F340" s="39" t="s">
        <v>4597</v>
      </c>
      <c r="G340" s="39" t="s">
        <v>46</v>
      </c>
      <c r="H340" s="39" t="s">
        <v>169</v>
      </c>
      <c r="I340" s="39" t="s">
        <v>170</v>
      </c>
      <c r="J340" s="49" t="s">
        <v>57</v>
      </c>
      <c r="K340" s="50" t="s">
        <v>50</v>
      </c>
      <c r="L340" s="39" t="str">
        <f>VLOOKUP(MaestraLP3[[#This Row],[UMV]],VALIDACIONES!J:L,3,0)</f>
        <v>Caja 6 Unidades</v>
      </c>
      <c r="M340" s="39" t="s">
        <v>51</v>
      </c>
      <c r="N340" s="39" t="s">
        <v>41</v>
      </c>
      <c r="O340" s="64">
        <v>10108</v>
      </c>
      <c r="P340" s="39" t="s">
        <v>42</v>
      </c>
      <c r="Q340" s="65">
        <v>15000</v>
      </c>
      <c r="R340" s="66">
        <f>+IFERROR((MaestraLP3[[#This Row],[COSTO ]]/MaestraLP3[[#This Row],[COSTO SEP]]-1),0)</f>
        <v>-2.7700831024990435E-5</v>
      </c>
      <c r="S340" s="65" t="s">
        <v>52</v>
      </c>
      <c r="T340" s="65"/>
      <c r="U340" s="64">
        <f>+VLOOKUP(MaestraLP3[[#This Row],[FS00]],'[1]BD MES'!$C:$N,12,0)</f>
        <v>10107.719999999999</v>
      </c>
      <c r="V340" s="64">
        <v>10107.719999999999</v>
      </c>
      <c r="W340" s="66">
        <f>+(MaestraLP3[[#This Row],[COSTO ]]-MaestraLP3[[#This Row],[COSTO OCT AL 25-09]])/MaestraLP3[[#This Row],[COSTO OCT AL 25-09]]</f>
        <v>0</v>
      </c>
      <c r="X340" s="67" t="str">
        <f>++IF(P340="HASTA AGOTAR STOCK","HASTA AGOTAR STOCK",IF(MaestraLP3[[#This Row],[PRECIO]]=0,"NO PARA LP",IF(MaestraLP3[[#This Row],[PRECIO SEP]]=0,"INCORPORACIÓN",IF(Z340=0,"MANTIENE",IF(Z340&lt;0,"BAJA",IF(Z340&gt;0,"ALZA",""))))))</f>
        <v>MANTIENE</v>
      </c>
      <c r="Y340" s="64">
        <v>15000</v>
      </c>
      <c r="Z340" s="41">
        <f>IF(Y340=0,"INDICAR PRECIO VTA",Y340-MaestraLP3[[#This Row],[PRECIO SEP]])</f>
        <v>0</v>
      </c>
      <c r="AA340" s="66">
        <f t="shared" si="5"/>
        <v>0.32615200000000005</v>
      </c>
      <c r="AB340" s="68">
        <f>IFERROR(MaestraLP3[[#This Row],[PRECIO]]*MaestraLP3[[#This Row],[%MG UMV]],0)</f>
        <v>4892.2800000000007</v>
      </c>
      <c r="AC340" s="69">
        <v>2.1</v>
      </c>
      <c r="AD340" s="64">
        <f>+IFERROR(MaestraLP3[[#This Row],[MARGEN UNITARIO]]/MaestraLP3[[#This Row],[Peso Neto UMV (KG)]],0)</f>
        <v>2329.6571428571428</v>
      </c>
      <c r="AE340" s="39" t="s">
        <v>44</v>
      </c>
      <c r="AF340" s="39"/>
      <c r="AG340" s="39">
        <v>1</v>
      </c>
      <c r="AH340" s="39"/>
      <c r="AI340" s="66">
        <v>0.1</v>
      </c>
      <c r="AJ340" s="66">
        <v>0.1</v>
      </c>
      <c r="AK340" s="39"/>
      <c r="AL340" s="39" t="s">
        <v>53</v>
      </c>
    </row>
    <row r="341" spans="1:38" x14ac:dyDescent="0.35">
      <c r="A341" s="39" t="s">
        <v>276</v>
      </c>
      <c r="B341" s="39">
        <v>104520350</v>
      </c>
      <c r="C341" s="39" t="str">
        <f>+MaestraLP3[[#This Row],[CÓDIGO]]&amp;MaestraLP3[[#Headers],[-]]&amp;MaestraLP3[[#This Row],[UMV]]</f>
        <v>104520350-UN</v>
      </c>
      <c r="D341" s="50" t="str">
        <f>+MaestraLP3[[#This Row],[CÓDIGO]]&amp;MaestraLP3[[#Headers],[FS00]]</f>
        <v>104520350FS00</v>
      </c>
      <c r="E341" s="39" t="s">
        <v>4596</v>
      </c>
      <c r="F341" s="39" t="s">
        <v>4597</v>
      </c>
      <c r="G341" s="39" t="s">
        <v>46</v>
      </c>
      <c r="H341" s="39" t="s">
        <v>169</v>
      </c>
      <c r="I341" s="39" t="s">
        <v>559</v>
      </c>
      <c r="J341" s="49" t="s">
        <v>50</v>
      </c>
      <c r="K341" s="50" t="s">
        <v>50</v>
      </c>
      <c r="L341" s="39" t="str">
        <f>VLOOKUP(MaestraLP3[[#This Row],[UMV]],VALIDACIONES!J:L,3,0)</f>
        <v>Unidad</v>
      </c>
      <c r="M341" s="39" t="s">
        <v>51</v>
      </c>
      <c r="N341" s="39" t="s">
        <v>41</v>
      </c>
      <c r="O341" s="64">
        <v>97094</v>
      </c>
      <c r="P341" s="39" t="s">
        <v>42</v>
      </c>
      <c r="Q341" s="65">
        <v>140000</v>
      </c>
      <c r="R341" s="66">
        <f>+IFERROR((MaestraLP3[[#This Row],[COSTO ]]/MaestraLP3[[#This Row],[COSTO SEP]]-1),0)</f>
        <v>0</v>
      </c>
      <c r="S341" s="65" t="s">
        <v>52</v>
      </c>
      <c r="T341" s="65"/>
      <c r="U341" s="64">
        <f>+VLOOKUP(MaestraLP3[[#This Row],[FS00]],'[1]BD MES'!$C:$N,12,0)</f>
        <v>97094</v>
      </c>
      <c r="V341" s="64">
        <v>97094</v>
      </c>
      <c r="W341" s="66">
        <f>+(MaestraLP3[[#This Row],[COSTO ]]-MaestraLP3[[#This Row],[COSTO OCT AL 25-09]])/MaestraLP3[[#This Row],[COSTO OCT AL 25-09]]</f>
        <v>0</v>
      </c>
      <c r="X341" s="67" t="str">
        <f>++IF(P341="HASTA AGOTAR STOCK","HASTA AGOTAR STOCK",IF(MaestraLP3[[#This Row],[PRECIO]]=0,"NO PARA LP",IF(MaestraLP3[[#This Row],[PRECIO SEP]]=0,"INCORPORACIÓN",IF(Z341=0,"MANTIENE",IF(Z341&lt;0,"BAJA",IF(Z341&gt;0,"ALZA",""))))))</f>
        <v>MANTIENE</v>
      </c>
      <c r="Y341" s="64">
        <v>140000</v>
      </c>
      <c r="Z341" s="41">
        <f>IF(Y341=0,"INDICAR PRECIO VTA",Y341-MaestraLP3[[#This Row],[PRECIO SEP]])</f>
        <v>0</v>
      </c>
      <c r="AA341" s="66">
        <f t="shared" si="5"/>
        <v>0.30647142857142856</v>
      </c>
      <c r="AB341" s="68">
        <f>IFERROR(MaestraLP3[[#This Row],[PRECIO]]*MaestraLP3[[#This Row],[%MG UMV]],0)</f>
        <v>42906</v>
      </c>
      <c r="AC341" s="69">
        <v>1.6</v>
      </c>
      <c r="AD341" s="64">
        <f>+IFERROR(MaestraLP3[[#This Row],[MARGEN UNITARIO]]/MaestraLP3[[#This Row],[Peso Neto UMV (KG)]],0)</f>
        <v>26816.25</v>
      </c>
      <c r="AE341" s="39" t="s">
        <v>44</v>
      </c>
      <c r="AF341" s="39"/>
      <c r="AG341" s="39">
        <v>1</v>
      </c>
      <c r="AH341" s="39"/>
      <c r="AI341" s="66">
        <v>0.1</v>
      </c>
      <c r="AJ341" s="66">
        <v>0.1</v>
      </c>
      <c r="AK341" s="39"/>
      <c r="AL341" s="39" t="s">
        <v>44</v>
      </c>
    </row>
    <row r="342" spans="1:38" x14ac:dyDescent="0.35">
      <c r="A342" s="39" t="s">
        <v>276</v>
      </c>
      <c r="B342" s="39">
        <v>104531280</v>
      </c>
      <c r="C342" s="39" t="str">
        <f>+MaestraLP3[[#This Row],[CÓDIGO]]&amp;MaestraLP3[[#Headers],[-]]&amp;MaestraLP3[[#This Row],[UMV]]</f>
        <v>104531280-C24</v>
      </c>
      <c r="D342" s="50" t="str">
        <f>+MaestraLP3[[#This Row],[CÓDIGO]]&amp;MaestraLP3[[#Headers],[FS00]]</f>
        <v>104531280FS00</v>
      </c>
      <c r="E342" s="39" t="s">
        <v>4596</v>
      </c>
      <c r="F342" s="39" t="s">
        <v>4597</v>
      </c>
      <c r="G342" s="39" t="s">
        <v>46</v>
      </c>
      <c r="H342" s="39" t="s">
        <v>169</v>
      </c>
      <c r="I342" s="39" t="s">
        <v>560</v>
      </c>
      <c r="J342" s="49" t="s">
        <v>160</v>
      </c>
      <c r="K342" s="50" t="s">
        <v>160</v>
      </c>
      <c r="L342" s="39" t="str">
        <f>VLOOKUP(MaestraLP3[[#This Row],[UMV]],VALIDACIONES!J:L,3,0)</f>
        <v>Caja 24 Unidades</v>
      </c>
      <c r="M342" s="39" t="s">
        <v>51</v>
      </c>
      <c r="N342" s="39" t="s">
        <v>78</v>
      </c>
      <c r="O342" s="64">
        <v>34215</v>
      </c>
      <c r="P342" s="39" t="s">
        <v>42</v>
      </c>
      <c r="Q342" s="65">
        <v>50000</v>
      </c>
      <c r="R342" s="66">
        <f>+IFERROR((MaestraLP3[[#This Row],[COSTO ]]/MaestraLP3[[#This Row],[COSTO SEP]]-1),0)</f>
        <v>0</v>
      </c>
      <c r="S342" s="65" t="s">
        <v>544</v>
      </c>
      <c r="T342" s="65"/>
      <c r="U342" s="64">
        <f>+VLOOKUP(MaestraLP3[[#This Row],[FS00]],'[1]BD MES'!$C:$N,12,0)</f>
        <v>34215</v>
      </c>
      <c r="V342" s="64">
        <v>34215</v>
      </c>
      <c r="W342" s="66">
        <f>+(MaestraLP3[[#This Row],[COSTO ]]-MaestraLP3[[#This Row],[COSTO OCT AL 25-09]])/MaestraLP3[[#This Row],[COSTO OCT AL 25-09]]</f>
        <v>0</v>
      </c>
      <c r="X342" s="67" t="str">
        <f>++IF(P342="HASTA AGOTAR STOCK","HASTA AGOTAR STOCK",IF(MaestraLP3[[#This Row],[PRECIO]]=0,"NO PARA LP",IF(MaestraLP3[[#This Row],[PRECIO SEP]]=0,"INCORPORACIÓN",IF(Z342=0,"MANTIENE",IF(Z342&lt;0,"BAJA",IF(Z342&gt;0,"ALZA",""))))))</f>
        <v>MANTIENE</v>
      </c>
      <c r="Y342" s="64">
        <v>50000</v>
      </c>
      <c r="Z342" s="41">
        <f>IF(Y342=0,"INDICAR PRECIO VTA",Y342-MaestraLP3[[#This Row],[PRECIO SEP]])</f>
        <v>0</v>
      </c>
      <c r="AA342" s="66">
        <f t="shared" si="5"/>
        <v>0.31569999999999998</v>
      </c>
      <c r="AB342" s="68">
        <f>IFERROR(MaestraLP3[[#This Row],[PRECIO]]*MaestraLP3[[#This Row],[%MG UMV]],0)</f>
        <v>15784.999999999998</v>
      </c>
      <c r="AC342" s="69">
        <v>6.3</v>
      </c>
      <c r="AD342" s="64">
        <f>+IFERROR(MaestraLP3[[#This Row],[MARGEN UNITARIO]]/MaestraLP3[[#This Row],[Peso Neto UMV (KG)]],0)</f>
        <v>2505.5555555555552</v>
      </c>
      <c r="AE342" s="39" t="s">
        <v>44</v>
      </c>
      <c r="AF342" s="39"/>
      <c r="AG342" s="39">
        <v>1</v>
      </c>
      <c r="AH342" s="39"/>
      <c r="AI342" s="66">
        <v>0.1</v>
      </c>
      <c r="AJ342" s="66">
        <v>0.1</v>
      </c>
      <c r="AK342" s="39"/>
      <c r="AL342" s="39" t="s">
        <v>44</v>
      </c>
    </row>
    <row r="343" spans="1:38" x14ac:dyDescent="0.35">
      <c r="A343" s="39" t="s">
        <v>276</v>
      </c>
      <c r="B343" s="39">
        <v>105201580</v>
      </c>
      <c r="C343" s="39" t="str">
        <f>+MaestraLP3[[#This Row],[CÓDIGO]]&amp;MaestraLP3[[#Headers],[-]]&amp;MaestraLP3[[#This Row],[UMV]]</f>
        <v>105201580-C06</v>
      </c>
      <c r="D343" s="50" t="str">
        <f>+MaestraLP3[[#This Row],[CÓDIGO]]&amp;MaestraLP3[[#Headers],[FS00]]</f>
        <v>105201580FS00</v>
      </c>
      <c r="E343" s="39" t="s">
        <v>4596</v>
      </c>
      <c r="F343" s="39" t="s">
        <v>4597</v>
      </c>
      <c r="G343" s="39" t="s">
        <v>46</v>
      </c>
      <c r="H343" s="39" t="s">
        <v>169</v>
      </c>
      <c r="I343" s="39" t="s">
        <v>561</v>
      </c>
      <c r="J343" s="49" t="s">
        <v>57</v>
      </c>
      <c r="K343" s="50" t="s">
        <v>50</v>
      </c>
      <c r="L343" s="39" t="str">
        <f>VLOOKUP(MaestraLP3[[#This Row],[UMV]],VALIDACIONES!J:L,3,0)</f>
        <v>Caja 6 Unidades</v>
      </c>
      <c r="M343" s="39" t="s">
        <v>51</v>
      </c>
      <c r="N343" s="39" t="s">
        <v>41</v>
      </c>
      <c r="O343" s="64">
        <v>6730</v>
      </c>
      <c r="P343" s="39" t="s">
        <v>42</v>
      </c>
      <c r="Q343" s="65">
        <v>10000</v>
      </c>
      <c r="R343" s="66">
        <f>+IFERROR((MaestraLP3[[#This Row],[COSTO ]]/MaestraLP3[[#This Row],[COSTO SEP]]-1),0)</f>
        <v>-6.8350668647965129E-5</v>
      </c>
      <c r="S343" s="65" t="s">
        <v>52</v>
      </c>
      <c r="T343" s="65"/>
      <c r="U343" s="64">
        <f>+VLOOKUP(MaestraLP3[[#This Row],[FS00]],'[1]BD MES'!$C:$N,12,0)</f>
        <v>6729.5399999999991</v>
      </c>
      <c r="V343" s="64">
        <v>6729.5399999999991</v>
      </c>
      <c r="W343" s="66">
        <f>+(MaestraLP3[[#This Row],[COSTO ]]-MaestraLP3[[#This Row],[COSTO OCT AL 25-09]])/MaestraLP3[[#This Row],[COSTO OCT AL 25-09]]</f>
        <v>0</v>
      </c>
      <c r="X343" s="67" t="str">
        <f>++IF(P343="HASTA AGOTAR STOCK","HASTA AGOTAR STOCK",IF(MaestraLP3[[#This Row],[PRECIO]]=0,"NO PARA LP",IF(MaestraLP3[[#This Row],[PRECIO SEP]]=0,"INCORPORACIÓN",IF(Z343=0,"MANTIENE",IF(Z343&lt;0,"BAJA",IF(Z343&gt;0,"ALZA",""))))))</f>
        <v>MANTIENE</v>
      </c>
      <c r="Y343" s="64">
        <v>10000</v>
      </c>
      <c r="Z343" s="41">
        <f>IF(Y343=0,"INDICAR PRECIO VTA",Y343-MaestraLP3[[#This Row],[PRECIO SEP]])</f>
        <v>0</v>
      </c>
      <c r="AA343" s="66">
        <f t="shared" si="5"/>
        <v>0.32704600000000011</v>
      </c>
      <c r="AB343" s="68">
        <f>IFERROR(MaestraLP3[[#This Row],[PRECIO]]*MaestraLP3[[#This Row],[%MG UMV]],0)</f>
        <v>3270.4600000000009</v>
      </c>
      <c r="AC343" s="69">
        <v>1.5</v>
      </c>
      <c r="AD343" s="64">
        <f>+IFERROR(MaestraLP3[[#This Row],[MARGEN UNITARIO]]/MaestraLP3[[#This Row],[Peso Neto UMV (KG)]],0)</f>
        <v>2180.3066666666673</v>
      </c>
      <c r="AE343" s="39" t="s">
        <v>44</v>
      </c>
      <c r="AF343" s="39"/>
      <c r="AG343" s="39">
        <v>1</v>
      </c>
      <c r="AH343" s="39"/>
      <c r="AI343" s="66">
        <v>0.1</v>
      </c>
      <c r="AJ343" s="66">
        <v>0.1</v>
      </c>
      <c r="AK343" s="39"/>
      <c r="AL343" s="39" t="s">
        <v>44</v>
      </c>
    </row>
    <row r="344" spans="1:38" x14ac:dyDescent="0.35">
      <c r="A344" s="39" t="s">
        <v>276</v>
      </c>
      <c r="B344" s="39">
        <v>104510310</v>
      </c>
      <c r="C344" s="39" t="str">
        <f>+MaestraLP3[[#This Row],[CÓDIGO]]&amp;MaestraLP3[[#Headers],[-]]&amp;MaestraLP3[[#This Row],[UMV]]</f>
        <v>104510310-C06</v>
      </c>
      <c r="D344" s="50" t="str">
        <f>+MaestraLP3[[#This Row],[CÓDIGO]]&amp;MaestraLP3[[#Headers],[FS00]]</f>
        <v>104510310FS00</v>
      </c>
      <c r="E344" s="39" t="s">
        <v>4596</v>
      </c>
      <c r="F344" s="39" t="s">
        <v>4597</v>
      </c>
      <c r="G344" s="39" t="s">
        <v>46</v>
      </c>
      <c r="H344" s="39" t="s">
        <v>169</v>
      </c>
      <c r="I344" s="39" t="s">
        <v>562</v>
      </c>
      <c r="J344" s="49" t="s">
        <v>57</v>
      </c>
      <c r="K344" s="50" t="s">
        <v>50</v>
      </c>
      <c r="L344" s="39" t="str">
        <f>VLOOKUP(MaestraLP3[[#This Row],[UMV]],VALIDACIONES!J:L,3,0)</f>
        <v>Caja 6 Unidades</v>
      </c>
      <c r="M344" s="39" t="s">
        <v>51</v>
      </c>
      <c r="N344" s="39" t="s">
        <v>41</v>
      </c>
      <c r="O344" s="64">
        <v>4966</v>
      </c>
      <c r="P344" s="39" t="s">
        <v>42</v>
      </c>
      <c r="Q344" s="65">
        <v>7500</v>
      </c>
      <c r="R344" s="66">
        <f>+IFERROR((MaestraLP3[[#This Row],[COSTO ]]/MaestraLP3[[#This Row],[COSTO SEP]]-1),0)</f>
        <v>3.0205396697624565E-5</v>
      </c>
      <c r="S344" s="65" t="s">
        <v>52</v>
      </c>
      <c r="T344" s="65"/>
      <c r="U344" s="64">
        <f>+VLOOKUP(MaestraLP3[[#This Row],[FS00]],'[1]BD MES'!$C:$N,12,0)</f>
        <v>4966.1500000000005</v>
      </c>
      <c r="V344" s="64">
        <v>4966.1500000000005</v>
      </c>
      <c r="W344" s="66">
        <f>+(MaestraLP3[[#This Row],[COSTO ]]-MaestraLP3[[#This Row],[COSTO OCT AL 25-09]])/MaestraLP3[[#This Row],[COSTO OCT AL 25-09]]</f>
        <v>0</v>
      </c>
      <c r="X344" s="67" t="str">
        <f>++IF(P344="HASTA AGOTAR STOCK","HASTA AGOTAR STOCK",IF(MaestraLP3[[#This Row],[PRECIO]]=0,"NO PARA LP",IF(MaestraLP3[[#This Row],[PRECIO SEP]]=0,"INCORPORACIÓN",IF(Z344=0,"MANTIENE",IF(Z344&lt;0,"BAJA",IF(Z344&gt;0,"ALZA",""))))))</f>
        <v>MANTIENE</v>
      </c>
      <c r="Y344" s="64">
        <v>7500</v>
      </c>
      <c r="Z344" s="41">
        <f>IF(Y344=0,"INDICAR PRECIO VTA",Y344-MaestraLP3[[#This Row],[PRECIO SEP]])</f>
        <v>0</v>
      </c>
      <c r="AA344" s="66">
        <f t="shared" si="5"/>
        <v>0.33784666666666657</v>
      </c>
      <c r="AB344" s="68">
        <f>IFERROR(MaestraLP3[[#This Row],[PRECIO]]*MaestraLP3[[#This Row],[%MG UMV]],0)</f>
        <v>2533.8499999999995</v>
      </c>
      <c r="AC344" s="69">
        <v>0.6</v>
      </c>
      <c r="AD344" s="64">
        <f>+IFERROR(MaestraLP3[[#This Row],[MARGEN UNITARIO]]/MaestraLP3[[#This Row],[Peso Neto UMV (KG)]],0)</f>
        <v>4223.083333333333</v>
      </c>
      <c r="AE344" s="39" t="s">
        <v>44</v>
      </c>
      <c r="AF344" s="39"/>
      <c r="AG344" s="39">
        <v>1</v>
      </c>
      <c r="AH344" s="39"/>
      <c r="AI344" s="66">
        <v>0.1</v>
      </c>
      <c r="AJ344" s="66">
        <v>0.1</v>
      </c>
      <c r="AK344" s="39"/>
      <c r="AL344" s="39" t="s">
        <v>44</v>
      </c>
    </row>
    <row r="345" spans="1:38" x14ac:dyDescent="0.35">
      <c r="A345" s="39" t="s">
        <v>276</v>
      </c>
      <c r="B345" s="39">
        <v>104531290</v>
      </c>
      <c r="C345" s="39" t="str">
        <f>+MaestraLP3[[#This Row],[CÓDIGO]]&amp;MaestraLP3[[#Headers],[-]]&amp;MaestraLP3[[#This Row],[UMV]]</f>
        <v>104531290-C24</v>
      </c>
      <c r="D345" s="50" t="str">
        <f>+MaestraLP3[[#This Row],[CÓDIGO]]&amp;MaestraLP3[[#Headers],[FS00]]</f>
        <v>104531290FS00</v>
      </c>
      <c r="E345" s="39" t="s">
        <v>4596</v>
      </c>
      <c r="F345" s="39" t="s">
        <v>4597</v>
      </c>
      <c r="G345" s="39" t="s">
        <v>46</v>
      </c>
      <c r="H345" s="39" t="s">
        <v>169</v>
      </c>
      <c r="I345" s="39" t="s">
        <v>563</v>
      </c>
      <c r="J345" s="49" t="s">
        <v>160</v>
      </c>
      <c r="K345" s="50" t="s">
        <v>160</v>
      </c>
      <c r="L345" s="39" t="str">
        <f>VLOOKUP(MaestraLP3[[#This Row],[UMV]],VALIDACIONES!J:L,3,0)</f>
        <v>Caja 24 Unidades</v>
      </c>
      <c r="M345" s="39" t="s">
        <v>51</v>
      </c>
      <c r="N345" s="39" t="s">
        <v>78</v>
      </c>
      <c r="O345" s="64">
        <v>31268</v>
      </c>
      <c r="P345" s="39" t="s">
        <v>42</v>
      </c>
      <c r="Q345" s="65">
        <v>45000</v>
      </c>
      <c r="R345" s="66">
        <f>+IFERROR((MaestraLP3[[#This Row],[COSTO ]]/MaestraLP3[[#This Row],[COSTO SEP]]-1),0)</f>
        <v>0</v>
      </c>
      <c r="S345" s="65" t="s">
        <v>544</v>
      </c>
      <c r="T345" s="65"/>
      <c r="U345" s="64">
        <f>+VLOOKUP(MaestraLP3[[#This Row],[FS00]],'[1]BD MES'!$C:$N,12,0)</f>
        <v>31268</v>
      </c>
      <c r="V345" s="64">
        <v>31268</v>
      </c>
      <c r="W345" s="66">
        <f>+(MaestraLP3[[#This Row],[COSTO ]]-MaestraLP3[[#This Row],[COSTO OCT AL 25-09]])/MaestraLP3[[#This Row],[COSTO OCT AL 25-09]]</f>
        <v>0</v>
      </c>
      <c r="X345" s="67" t="str">
        <f>++IF(P345="HASTA AGOTAR STOCK","HASTA AGOTAR STOCK",IF(MaestraLP3[[#This Row],[PRECIO]]=0,"NO PARA LP",IF(MaestraLP3[[#This Row],[PRECIO SEP]]=0,"INCORPORACIÓN",IF(Z345=0,"MANTIENE",IF(Z345&lt;0,"BAJA",IF(Z345&gt;0,"ALZA",""))))))</f>
        <v>MANTIENE</v>
      </c>
      <c r="Y345" s="64">
        <v>45000</v>
      </c>
      <c r="Z345" s="41">
        <f>IF(Y345=0,"INDICAR PRECIO VTA",Y345-MaestraLP3[[#This Row],[PRECIO SEP]])</f>
        <v>0</v>
      </c>
      <c r="AA345" s="66">
        <f t="shared" si="5"/>
        <v>0.30515555555555557</v>
      </c>
      <c r="AB345" s="68">
        <f>IFERROR(MaestraLP3[[#This Row],[PRECIO]]*MaestraLP3[[#This Row],[%MG UMV]],0)</f>
        <v>13732</v>
      </c>
      <c r="AC345" s="69">
        <v>6.5</v>
      </c>
      <c r="AD345" s="64">
        <f>+IFERROR(MaestraLP3[[#This Row],[MARGEN UNITARIO]]/MaestraLP3[[#This Row],[Peso Neto UMV (KG)]],0)</f>
        <v>2112.6153846153848</v>
      </c>
      <c r="AE345" s="39" t="s">
        <v>44</v>
      </c>
      <c r="AF345" s="39"/>
      <c r="AG345" s="39">
        <v>1</v>
      </c>
      <c r="AH345" s="39"/>
      <c r="AI345" s="66">
        <v>0.1</v>
      </c>
      <c r="AJ345" s="66">
        <v>0.1</v>
      </c>
      <c r="AK345" s="39"/>
      <c r="AL345" s="39" t="s">
        <v>44</v>
      </c>
    </row>
    <row r="346" spans="1:38" x14ac:dyDescent="0.35">
      <c r="A346" s="39" t="s">
        <v>276</v>
      </c>
      <c r="B346" s="39">
        <v>104545010</v>
      </c>
      <c r="C346" s="39" t="str">
        <f>+MaestraLP3[[#This Row],[CÓDIGO]]&amp;MaestraLP3[[#Headers],[-]]&amp;MaestraLP3[[#This Row],[UMV]]</f>
        <v>104545010-C06</v>
      </c>
      <c r="D346" s="50" t="str">
        <f>+MaestraLP3[[#This Row],[CÓDIGO]]&amp;MaestraLP3[[#Headers],[FS00]]</f>
        <v>104545010FS00</v>
      </c>
      <c r="E346" s="39" t="s">
        <v>4596</v>
      </c>
      <c r="F346" s="39" t="s">
        <v>4597</v>
      </c>
      <c r="G346" s="39" t="s">
        <v>46</v>
      </c>
      <c r="H346" s="39" t="s">
        <v>169</v>
      </c>
      <c r="I346" s="39" t="s">
        <v>564</v>
      </c>
      <c r="J346" s="49" t="s">
        <v>57</v>
      </c>
      <c r="K346" s="50" t="s">
        <v>50</v>
      </c>
      <c r="L346" s="39" t="str">
        <f>VLOOKUP(MaestraLP3[[#This Row],[UMV]],VALIDACIONES!J:L,3,0)</f>
        <v>Caja 6 Unidades</v>
      </c>
      <c r="M346" s="39" t="s">
        <v>51</v>
      </c>
      <c r="N346" s="39" t="s">
        <v>41</v>
      </c>
      <c r="O346" s="64">
        <v>7734</v>
      </c>
      <c r="P346" s="39" t="s">
        <v>42</v>
      </c>
      <c r="Q346" s="65">
        <v>11500</v>
      </c>
      <c r="R346" s="66">
        <f>+IFERROR((MaestraLP3[[#This Row],[COSTO ]]/MaestraLP3[[#This Row],[COSTO SEP]]-1),0)</f>
        <v>0</v>
      </c>
      <c r="S346" s="65" t="s">
        <v>52</v>
      </c>
      <c r="T346" s="65"/>
      <c r="U346" s="64">
        <f>+VLOOKUP(MaestraLP3[[#This Row],[FS00]],'[1]BD MES'!$C:$N,12,0)</f>
        <v>7734</v>
      </c>
      <c r="V346" s="64">
        <v>7734</v>
      </c>
      <c r="W346" s="66">
        <f>+(MaestraLP3[[#This Row],[COSTO ]]-MaestraLP3[[#This Row],[COSTO OCT AL 25-09]])/MaestraLP3[[#This Row],[COSTO OCT AL 25-09]]</f>
        <v>0</v>
      </c>
      <c r="X346" s="67" t="str">
        <f>++IF(P346="HASTA AGOTAR STOCK","HASTA AGOTAR STOCK",IF(MaestraLP3[[#This Row],[PRECIO]]=0,"NO PARA LP",IF(MaestraLP3[[#This Row],[PRECIO SEP]]=0,"INCORPORACIÓN",IF(Z346=0,"MANTIENE",IF(Z346&lt;0,"BAJA",IF(Z346&gt;0,"ALZA",""))))))</f>
        <v>MANTIENE</v>
      </c>
      <c r="Y346" s="64">
        <v>11500</v>
      </c>
      <c r="Z346" s="41">
        <f>IF(Y346=0,"INDICAR PRECIO VTA",Y346-MaestraLP3[[#This Row],[PRECIO SEP]])</f>
        <v>0</v>
      </c>
      <c r="AA346" s="66">
        <f t="shared" si="5"/>
        <v>0.32747826086956522</v>
      </c>
      <c r="AB346" s="68">
        <f>IFERROR(MaestraLP3[[#This Row],[PRECIO]]*MaestraLP3[[#This Row],[%MG UMV]],0)</f>
        <v>3766</v>
      </c>
      <c r="AC346" s="69">
        <v>1.38</v>
      </c>
      <c r="AD346" s="64">
        <f>+IFERROR(MaestraLP3[[#This Row],[MARGEN UNITARIO]]/MaestraLP3[[#This Row],[Peso Neto UMV (KG)]],0)</f>
        <v>2728.985507246377</v>
      </c>
      <c r="AE346" s="39" t="s">
        <v>44</v>
      </c>
      <c r="AF346" s="39"/>
      <c r="AG346" s="39">
        <v>1</v>
      </c>
      <c r="AH346" s="39"/>
      <c r="AI346" s="66">
        <v>0.1</v>
      </c>
      <c r="AJ346" s="66">
        <v>0.1</v>
      </c>
      <c r="AK346" s="39"/>
      <c r="AL346" s="39" t="s">
        <v>44</v>
      </c>
    </row>
    <row r="347" spans="1:38" x14ac:dyDescent="0.35">
      <c r="A347" s="39" t="s">
        <v>276</v>
      </c>
      <c r="B347" s="39">
        <v>104531310</v>
      </c>
      <c r="C347" s="39" t="str">
        <f>+MaestraLP3[[#This Row],[CÓDIGO]]&amp;MaestraLP3[[#Headers],[-]]&amp;MaestraLP3[[#This Row],[UMV]]</f>
        <v>104531310-C24</v>
      </c>
      <c r="D347" s="50" t="str">
        <f>+MaestraLP3[[#This Row],[CÓDIGO]]&amp;MaestraLP3[[#Headers],[FS00]]</f>
        <v>104531310FS00</v>
      </c>
      <c r="E347" s="39" t="s">
        <v>4596</v>
      </c>
      <c r="F347" s="39" t="s">
        <v>4597</v>
      </c>
      <c r="G347" s="39" t="s">
        <v>46</v>
      </c>
      <c r="H347" s="39" t="s">
        <v>169</v>
      </c>
      <c r="I347" s="39" t="s">
        <v>565</v>
      </c>
      <c r="J347" s="49" t="s">
        <v>160</v>
      </c>
      <c r="K347" s="50" t="s">
        <v>160</v>
      </c>
      <c r="L347" s="39" t="str">
        <f>VLOOKUP(MaestraLP3[[#This Row],[UMV]],VALIDACIONES!J:L,3,0)</f>
        <v>Caja 24 Unidades</v>
      </c>
      <c r="M347" s="39" t="s">
        <v>51</v>
      </c>
      <c r="N347" s="39" t="s">
        <v>78</v>
      </c>
      <c r="O347" s="64">
        <v>30048</v>
      </c>
      <c r="P347" s="39" t="s">
        <v>42</v>
      </c>
      <c r="Q347" s="65">
        <v>43000</v>
      </c>
      <c r="R347" s="66">
        <f>+IFERROR((MaestraLP3[[#This Row],[COSTO ]]/MaestraLP3[[#This Row],[COSTO SEP]]-1),0)</f>
        <v>0</v>
      </c>
      <c r="S347" s="65" t="s">
        <v>544</v>
      </c>
      <c r="T347" s="65"/>
      <c r="U347" s="64">
        <f>+VLOOKUP(MaestraLP3[[#This Row],[FS00]],'[1]BD MES'!$C:$N,12,0)</f>
        <v>30048</v>
      </c>
      <c r="V347" s="64">
        <v>30048</v>
      </c>
      <c r="W347" s="66">
        <f>+(MaestraLP3[[#This Row],[COSTO ]]-MaestraLP3[[#This Row],[COSTO OCT AL 25-09]])/MaestraLP3[[#This Row],[COSTO OCT AL 25-09]]</f>
        <v>0</v>
      </c>
      <c r="X347" s="67" t="str">
        <f>++IF(P347="HASTA AGOTAR STOCK","HASTA AGOTAR STOCK",IF(MaestraLP3[[#This Row],[PRECIO]]=0,"NO PARA LP",IF(MaestraLP3[[#This Row],[PRECIO SEP]]=0,"INCORPORACIÓN",IF(Z347=0,"MANTIENE",IF(Z347&lt;0,"BAJA",IF(Z347&gt;0,"ALZA",""))))))</f>
        <v>MANTIENE</v>
      </c>
      <c r="Y347" s="64">
        <v>43000</v>
      </c>
      <c r="Z347" s="41">
        <f>IF(Y347=0,"INDICAR PRECIO VTA",Y347-MaestraLP3[[#This Row],[PRECIO SEP]])</f>
        <v>0</v>
      </c>
      <c r="AA347" s="66">
        <f t="shared" si="5"/>
        <v>0.30120930232558141</v>
      </c>
      <c r="AB347" s="68">
        <f>IFERROR(MaestraLP3[[#This Row],[PRECIO]]*MaestraLP3[[#This Row],[%MG UMV]],0)</f>
        <v>12952</v>
      </c>
      <c r="AC347" s="69">
        <v>4.3</v>
      </c>
      <c r="AD347" s="64">
        <f>+IFERROR(MaestraLP3[[#This Row],[MARGEN UNITARIO]]/MaestraLP3[[#This Row],[Peso Neto UMV (KG)]],0)</f>
        <v>3012.0930232558139</v>
      </c>
      <c r="AE347" s="39" t="s">
        <v>44</v>
      </c>
      <c r="AF347" s="39"/>
      <c r="AG347" s="39">
        <v>1</v>
      </c>
      <c r="AH347" s="39"/>
      <c r="AI347" s="66">
        <v>0.1</v>
      </c>
      <c r="AJ347" s="66">
        <v>0.1</v>
      </c>
      <c r="AK347" s="39"/>
      <c r="AL347" s="39" t="s">
        <v>44</v>
      </c>
    </row>
    <row r="348" spans="1:38" x14ac:dyDescent="0.35">
      <c r="A348" s="39" t="s">
        <v>276</v>
      </c>
      <c r="B348" s="39">
        <v>104510270</v>
      </c>
      <c r="C348" s="39" t="str">
        <f>+MaestraLP3[[#This Row],[CÓDIGO]]&amp;MaestraLP3[[#Headers],[-]]&amp;MaestraLP3[[#This Row],[UMV]]</f>
        <v>104510270-C12</v>
      </c>
      <c r="D348" s="50" t="str">
        <f>+MaestraLP3[[#This Row],[CÓDIGO]]&amp;MaestraLP3[[#Headers],[FS00]]</f>
        <v>104510270FS00</v>
      </c>
      <c r="E348" s="39" t="s">
        <v>4596</v>
      </c>
      <c r="F348" s="39" t="s">
        <v>4597</v>
      </c>
      <c r="G348" s="39" t="s">
        <v>46</v>
      </c>
      <c r="H348" s="39" t="s">
        <v>169</v>
      </c>
      <c r="I348" s="39" t="s">
        <v>566</v>
      </c>
      <c r="J348" s="49" t="s">
        <v>49</v>
      </c>
      <c r="K348" s="50" t="s">
        <v>50</v>
      </c>
      <c r="L348" s="39" t="str">
        <f>VLOOKUP(MaestraLP3[[#This Row],[UMV]],VALIDACIONES!J:L,3,0)</f>
        <v>Caja 12 Unidades</v>
      </c>
      <c r="M348" s="39" t="s">
        <v>51</v>
      </c>
      <c r="N348" s="39" t="s">
        <v>41</v>
      </c>
      <c r="O348" s="64">
        <v>7403</v>
      </c>
      <c r="P348" s="39" t="s">
        <v>42</v>
      </c>
      <c r="Q348" s="65">
        <v>11000</v>
      </c>
      <c r="R348" s="66">
        <f>+IFERROR((MaestraLP3[[#This Row],[COSTO ]]/MaestraLP3[[#This Row],[COSTO SEP]]-1),0)</f>
        <v>4.0524111848405653E-6</v>
      </c>
      <c r="S348" s="65" t="s">
        <v>52</v>
      </c>
      <c r="T348" s="65"/>
      <c r="U348" s="64">
        <f>+VLOOKUP(MaestraLP3[[#This Row],[FS00]],'[1]BD MES'!$C:$N,12,0)</f>
        <v>7403.0300000000007</v>
      </c>
      <c r="V348" s="64">
        <v>7403.0300000000007</v>
      </c>
      <c r="W348" s="66">
        <f>+(MaestraLP3[[#This Row],[COSTO ]]-MaestraLP3[[#This Row],[COSTO OCT AL 25-09]])/MaestraLP3[[#This Row],[COSTO OCT AL 25-09]]</f>
        <v>0</v>
      </c>
      <c r="X348" s="67" t="str">
        <f>++IF(P348="HASTA AGOTAR STOCK","HASTA AGOTAR STOCK",IF(MaestraLP3[[#This Row],[PRECIO]]=0,"NO PARA LP",IF(MaestraLP3[[#This Row],[PRECIO SEP]]=0,"INCORPORACIÓN",IF(Z348=0,"MANTIENE",IF(Z348&lt;0,"BAJA",IF(Z348&gt;0,"ALZA",""))))))</f>
        <v>MANTIENE</v>
      </c>
      <c r="Y348" s="64">
        <v>11000</v>
      </c>
      <c r="Z348" s="41">
        <f>IF(Y348=0,"INDICAR PRECIO VTA",Y348-MaestraLP3[[#This Row],[PRECIO SEP]])</f>
        <v>0</v>
      </c>
      <c r="AA348" s="66">
        <f t="shared" si="5"/>
        <v>0.32699727272727269</v>
      </c>
      <c r="AB348" s="68">
        <f>IFERROR(MaestraLP3[[#This Row],[PRECIO]]*MaestraLP3[[#This Row],[%MG UMV]],0)</f>
        <v>3596.97</v>
      </c>
      <c r="AC348" s="69">
        <v>2.004</v>
      </c>
      <c r="AD348" s="64">
        <f>+IFERROR(MaestraLP3[[#This Row],[MARGEN UNITARIO]]/MaestraLP3[[#This Row],[Peso Neto UMV (KG)]],0)</f>
        <v>1794.8952095808381</v>
      </c>
      <c r="AE348" s="39" t="s">
        <v>44</v>
      </c>
      <c r="AF348" s="39"/>
      <c r="AG348" s="39">
        <v>1</v>
      </c>
      <c r="AH348" s="39"/>
      <c r="AI348" s="66">
        <v>0.1</v>
      </c>
      <c r="AJ348" s="66">
        <v>0.1</v>
      </c>
      <c r="AK348" s="39"/>
      <c r="AL348" s="39" t="s">
        <v>44</v>
      </c>
    </row>
    <row r="349" spans="1:38" x14ac:dyDescent="0.35">
      <c r="A349" s="39" t="s">
        <v>276</v>
      </c>
      <c r="B349" s="39">
        <v>104543980</v>
      </c>
      <c r="C349" s="39" t="str">
        <f>+MaestraLP3[[#This Row],[CÓDIGO]]&amp;MaestraLP3[[#Headers],[-]]&amp;MaestraLP3[[#This Row],[UMV]]</f>
        <v>104543980-C12</v>
      </c>
      <c r="D349" s="50" t="str">
        <f>+MaestraLP3[[#This Row],[CÓDIGO]]&amp;MaestraLP3[[#Headers],[FS00]]</f>
        <v>104543980FS00</v>
      </c>
      <c r="E349" s="39" t="s">
        <v>4596</v>
      </c>
      <c r="F349" s="39" t="s">
        <v>4597</v>
      </c>
      <c r="G349" s="39" t="s">
        <v>46</v>
      </c>
      <c r="H349" s="39" t="s">
        <v>169</v>
      </c>
      <c r="I349" s="39" t="s">
        <v>567</v>
      </c>
      <c r="J349" s="49" t="s">
        <v>49</v>
      </c>
      <c r="K349" s="50" t="s">
        <v>50</v>
      </c>
      <c r="L349" s="39" t="str">
        <f>VLOOKUP(MaestraLP3[[#This Row],[UMV]],VALIDACIONES!J:L,3,0)</f>
        <v>Caja 12 Unidades</v>
      </c>
      <c r="M349" s="39" t="s">
        <v>51</v>
      </c>
      <c r="N349" s="39" t="s">
        <v>41</v>
      </c>
      <c r="O349" s="64">
        <v>12084</v>
      </c>
      <c r="P349" s="39" t="s">
        <v>42</v>
      </c>
      <c r="Q349" s="65">
        <v>18000</v>
      </c>
      <c r="R349" s="66">
        <f>+IFERROR((MaestraLP3[[#This Row],[COSTO ]]/MaestraLP3[[#This Row],[COSTO SEP]]-1),0)</f>
        <v>0</v>
      </c>
      <c r="S349" s="65" t="s">
        <v>52</v>
      </c>
      <c r="T349" s="65"/>
      <c r="U349" s="64">
        <f>+VLOOKUP(MaestraLP3[[#This Row],[FS00]],'[1]BD MES'!$C:$N,12,0)</f>
        <v>12084</v>
      </c>
      <c r="V349" s="64">
        <v>12084</v>
      </c>
      <c r="W349" s="66">
        <f>+(MaestraLP3[[#This Row],[COSTO ]]-MaestraLP3[[#This Row],[COSTO OCT AL 25-09]])/MaestraLP3[[#This Row],[COSTO OCT AL 25-09]]</f>
        <v>0</v>
      </c>
      <c r="X349" s="67" t="str">
        <f>++IF(P349="HASTA AGOTAR STOCK","HASTA AGOTAR STOCK",IF(MaestraLP3[[#This Row],[PRECIO]]=0,"NO PARA LP",IF(MaestraLP3[[#This Row],[PRECIO SEP]]=0,"INCORPORACIÓN",IF(Z349=0,"MANTIENE",IF(Z349&lt;0,"BAJA",IF(Z349&gt;0,"ALZA",""))))))</f>
        <v>MANTIENE</v>
      </c>
      <c r="Y349" s="64">
        <v>18000</v>
      </c>
      <c r="Z349" s="41">
        <f>IF(Y349=0,"INDICAR PRECIO VTA",Y349-MaestraLP3[[#This Row],[PRECIO SEP]])</f>
        <v>0</v>
      </c>
      <c r="AA349" s="66">
        <f t="shared" si="5"/>
        <v>0.32866666666666666</v>
      </c>
      <c r="AB349" s="68">
        <f>IFERROR(MaestraLP3[[#This Row],[PRECIO]]*MaestraLP3[[#This Row],[%MG UMV]],0)</f>
        <v>5916</v>
      </c>
      <c r="AC349" s="69">
        <v>1.68</v>
      </c>
      <c r="AD349" s="64">
        <f>+IFERROR(MaestraLP3[[#This Row],[MARGEN UNITARIO]]/MaestraLP3[[#This Row],[Peso Neto UMV (KG)]],0)</f>
        <v>3521.4285714285716</v>
      </c>
      <c r="AE349" s="39" t="s">
        <v>44</v>
      </c>
      <c r="AF349" s="39"/>
      <c r="AG349" s="39">
        <v>1</v>
      </c>
      <c r="AH349" s="39"/>
      <c r="AI349" s="66">
        <v>0.1</v>
      </c>
      <c r="AJ349" s="66">
        <v>0.1</v>
      </c>
      <c r="AK349" s="39"/>
      <c r="AL349" s="39" t="s">
        <v>44</v>
      </c>
    </row>
    <row r="350" spans="1:38" x14ac:dyDescent="0.35">
      <c r="A350" s="39" t="s">
        <v>276</v>
      </c>
      <c r="B350" s="39">
        <v>104519500</v>
      </c>
      <c r="C350" s="39" t="str">
        <f>+MaestraLP3[[#This Row],[CÓDIGO]]&amp;MaestraLP3[[#Headers],[-]]&amp;MaestraLP3[[#This Row],[UMV]]</f>
        <v>104519500-C01</v>
      </c>
      <c r="D350" s="50" t="str">
        <f>+MaestraLP3[[#This Row],[CÓDIGO]]&amp;MaestraLP3[[#Headers],[FS00]]</f>
        <v>104519500FS00</v>
      </c>
      <c r="E350" s="39" t="s">
        <v>4596</v>
      </c>
      <c r="F350" s="39" t="s">
        <v>4597</v>
      </c>
      <c r="G350" s="39" t="s">
        <v>46</v>
      </c>
      <c r="H350" s="39" t="s">
        <v>169</v>
      </c>
      <c r="I350" s="39" t="s">
        <v>568</v>
      </c>
      <c r="J350" s="49" t="s">
        <v>569</v>
      </c>
      <c r="K350" s="50" t="s">
        <v>50</v>
      </c>
      <c r="L350" s="39" t="str">
        <f>VLOOKUP(MaestraLP3[[#This Row],[UMV]],VALIDACIONES!J:L,3,0)</f>
        <v>Caja 1 Unidad</v>
      </c>
      <c r="M350" s="39" t="s">
        <v>51</v>
      </c>
      <c r="N350" s="39" t="s">
        <v>41</v>
      </c>
      <c r="O350" s="64">
        <v>30521</v>
      </c>
      <c r="P350" s="39" t="s">
        <v>4413</v>
      </c>
      <c r="Q350" s="65">
        <v>44000</v>
      </c>
      <c r="R350" s="66">
        <f>+IFERROR((MaestraLP3[[#This Row],[COSTO ]]/MaestraLP3[[#This Row],[COSTO SEP]]-1),0)</f>
        <v>0</v>
      </c>
      <c r="S350" s="65" t="s">
        <v>52</v>
      </c>
      <c r="T350" s="65"/>
      <c r="U350" s="64">
        <f>+VLOOKUP(MaestraLP3[[#This Row],[FS00]],'[1]BD MES'!$C:$N,12,0)</f>
        <v>30521</v>
      </c>
      <c r="V350" s="64">
        <v>30521</v>
      </c>
      <c r="W350" s="66">
        <f>+(MaestraLP3[[#This Row],[COSTO ]]-MaestraLP3[[#This Row],[COSTO OCT AL 25-09]])/MaestraLP3[[#This Row],[COSTO OCT AL 25-09]]</f>
        <v>0</v>
      </c>
      <c r="X350" s="67" t="str">
        <f>++IF(P350="HASTA AGOTAR STOCK","HASTA AGOTAR STOCK",IF(MaestraLP3[[#This Row],[PRECIO]]=0,"NO PARA LP",IF(MaestraLP3[[#This Row],[PRECIO SEP]]=0,"INCORPORACIÓN",IF(Z350=0,"MANTIENE",IF(Z350&lt;0,"BAJA",IF(Z350&gt;0,"ALZA",""))))))</f>
        <v>MANTIENE</v>
      </c>
      <c r="Y350" s="64">
        <v>44000</v>
      </c>
      <c r="Z350" s="41">
        <f>IF(Y350=0,"INDICAR PRECIO VTA",Y350-MaestraLP3[[#This Row],[PRECIO SEP]])</f>
        <v>0</v>
      </c>
      <c r="AA350" s="66">
        <f t="shared" si="5"/>
        <v>0.30634090909090911</v>
      </c>
      <c r="AB350" s="68">
        <f>IFERROR(MaestraLP3[[#This Row],[PRECIO]]*MaestraLP3[[#This Row],[%MG UMV]],0)</f>
        <v>13479</v>
      </c>
      <c r="AC350" s="69">
        <v>1</v>
      </c>
      <c r="AD350" s="64">
        <f>+IFERROR(MaestraLP3[[#This Row],[MARGEN UNITARIO]]/MaestraLP3[[#This Row],[Peso Neto UMV (KG)]],0)</f>
        <v>13479</v>
      </c>
      <c r="AE350" s="39" t="s">
        <v>44</v>
      </c>
      <c r="AF350" s="39"/>
      <c r="AG350" s="39">
        <v>1</v>
      </c>
      <c r="AH350" s="39"/>
      <c r="AI350" s="66">
        <v>0.1</v>
      </c>
      <c r="AJ350" s="66">
        <v>0.1</v>
      </c>
      <c r="AK350" s="39"/>
      <c r="AL350" s="39" t="s">
        <v>44</v>
      </c>
    </row>
    <row r="351" spans="1:38" x14ac:dyDescent="0.35">
      <c r="A351" s="39" t="s">
        <v>276</v>
      </c>
      <c r="B351" s="39">
        <v>104531330</v>
      </c>
      <c r="C351" s="39" t="str">
        <f>+MaestraLP3[[#This Row],[CÓDIGO]]&amp;MaestraLP3[[#Headers],[-]]&amp;MaestraLP3[[#This Row],[UMV]]</f>
        <v>104531330-C24</v>
      </c>
      <c r="D351" s="50" t="str">
        <f>+MaestraLP3[[#This Row],[CÓDIGO]]&amp;MaestraLP3[[#Headers],[FS00]]</f>
        <v>104531330FS00</v>
      </c>
      <c r="E351" s="39" t="s">
        <v>4596</v>
      </c>
      <c r="F351" s="39" t="s">
        <v>4597</v>
      </c>
      <c r="G351" s="39" t="s">
        <v>46</v>
      </c>
      <c r="H351" s="39" t="s">
        <v>169</v>
      </c>
      <c r="I351" s="39" t="s">
        <v>570</v>
      </c>
      <c r="J351" s="49" t="s">
        <v>160</v>
      </c>
      <c r="K351" s="50" t="s">
        <v>160</v>
      </c>
      <c r="L351" s="39" t="str">
        <f>VLOOKUP(MaestraLP3[[#This Row],[UMV]],VALIDACIONES!J:L,3,0)</f>
        <v>Caja 24 Unidades</v>
      </c>
      <c r="M351" s="39" t="s">
        <v>51</v>
      </c>
      <c r="N351" s="39" t="s">
        <v>78</v>
      </c>
      <c r="O351" s="64">
        <v>30483</v>
      </c>
      <c r="P351" s="39" t="s">
        <v>42</v>
      </c>
      <c r="Q351" s="65">
        <v>45000</v>
      </c>
      <c r="R351" s="66">
        <f>+IFERROR((MaestraLP3[[#This Row],[COSTO ]]/MaestraLP3[[#This Row],[COSTO SEP]]-1),0)</f>
        <v>0</v>
      </c>
      <c r="S351" s="65" t="s">
        <v>544</v>
      </c>
      <c r="T351" s="65"/>
      <c r="U351" s="64">
        <f>+VLOOKUP(MaestraLP3[[#This Row],[FS00]],'[1]BD MES'!$C:$N,12,0)</f>
        <v>30483</v>
      </c>
      <c r="V351" s="64">
        <v>30483</v>
      </c>
      <c r="W351" s="66">
        <f>+(MaestraLP3[[#This Row],[COSTO ]]-MaestraLP3[[#This Row],[COSTO OCT AL 25-09]])/MaestraLP3[[#This Row],[COSTO OCT AL 25-09]]</f>
        <v>0</v>
      </c>
      <c r="X351" s="67" t="str">
        <f>++IF(P351="HASTA AGOTAR STOCK","HASTA AGOTAR STOCK",IF(MaestraLP3[[#This Row],[PRECIO]]=0,"NO PARA LP",IF(MaestraLP3[[#This Row],[PRECIO SEP]]=0,"INCORPORACIÓN",IF(Z351=0,"MANTIENE",IF(Z351&lt;0,"BAJA",IF(Z351&gt;0,"ALZA",""))))))</f>
        <v>MANTIENE</v>
      </c>
      <c r="Y351" s="64">
        <v>45000</v>
      </c>
      <c r="Z351" s="41">
        <f>IF(Y351=0,"INDICAR PRECIO VTA",Y351-MaestraLP3[[#This Row],[PRECIO SEP]])</f>
        <v>0</v>
      </c>
      <c r="AA351" s="66">
        <f t="shared" si="5"/>
        <v>0.3226</v>
      </c>
      <c r="AB351" s="68">
        <f>IFERROR(MaestraLP3[[#This Row],[PRECIO]]*MaestraLP3[[#This Row],[%MG UMV]],0)</f>
        <v>14517</v>
      </c>
      <c r="AC351" s="69">
        <v>5.2</v>
      </c>
      <c r="AD351" s="64">
        <f>+IFERROR(MaestraLP3[[#This Row],[MARGEN UNITARIO]]/MaestraLP3[[#This Row],[Peso Neto UMV (KG)]],0)</f>
        <v>2791.7307692307691</v>
      </c>
      <c r="AE351" s="39" t="s">
        <v>44</v>
      </c>
      <c r="AF351" s="39"/>
      <c r="AG351" s="39">
        <v>1</v>
      </c>
      <c r="AH351" s="39"/>
      <c r="AI351" s="66">
        <v>0.1</v>
      </c>
      <c r="AJ351" s="66">
        <v>0.1</v>
      </c>
      <c r="AK351" s="39"/>
      <c r="AL351" s="39" t="s">
        <v>44</v>
      </c>
    </row>
    <row r="352" spans="1:38" x14ac:dyDescent="0.35">
      <c r="A352" s="39" t="s">
        <v>276</v>
      </c>
      <c r="B352" s="39">
        <v>104531320</v>
      </c>
      <c r="C352" s="39" t="str">
        <f>+MaestraLP3[[#This Row],[CÓDIGO]]&amp;MaestraLP3[[#Headers],[-]]&amp;MaestraLP3[[#This Row],[UMV]]</f>
        <v>104531320-C24</v>
      </c>
      <c r="D352" s="50" t="str">
        <f>+MaestraLP3[[#This Row],[CÓDIGO]]&amp;MaestraLP3[[#Headers],[FS00]]</f>
        <v>104531320FS00</v>
      </c>
      <c r="E352" s="39" t="s">
        <v>4596</v>
      </c>
      <c r="F352" s="39" t="s">
        <v>4597</v>
      </c>
      <c r="G352" s="39" t="s">
        <v>46</v>
      </c>
      <c r="H352" s="39" t="s">
        <v>169</v>
      </c>
      <c r="I352" s="39" t="s">
        <v>571</v>
      </c>
      <c r="J352" s="49" t="s">
        <v>160</v>
      </c>
      <c r="K352" s="50" t="s">
        <v>160</v>
      </c>
      <c r="L352" s="39" t="str">
        <f>VLOOKUP(MaestraLP3[[#This Row],[UMV]],VALIDACIONES!J:L,3,0)</f>
        <v>Caja 24 Unidades</v>
      </c>
      <c r="M352" s="39" t="s">
        <v>51</v>
      </c>
      <c r="N352" s="39" t="s">
        <v>78</v>
      </c>
      <c r="O352" s="64">
        <v>34296</v>
      </c>
      <c r="P352" s="39" t="s">
        <v>42</v>
      </c>
      <c r="Q352" s="65">
        <v>52000</v>
      </c>
      <c r="R352" s="66">
        <f>+IFERROR((MaestraLP3[[#This Row],[COSTO ]]/MaestraLP3[[#This Row],[COSTO SEP]]-1),0)</f>
        <v>0</v>
      </c>
      <c r="S352" s="65" t="s">
        <v>544</v>
      </c>
      <c r="T352" s="65"/>
      <c r="U352" s="64">
        <f>+VLOOKUP(MaestraLP3[[#This Row],[FS00]],'[1]BD MES'!$C:$N,12,0)</f>
        <v>34296</v>
      </c>
      <c r="V352" s="64">
        <v>34296</v>
      </c>
      <c r="W352" s="66">
        <f>+(MaestraLP3[[#This Row],[COSTO ]]-MaestraLP3[[#This Row],[COSTO OCT AL 25-09]])/MaestraLP3[[#This Row],[COSTO OCT AL 25-09]]</f>
        <v>0</v>
      </c>
      <c r="X352" s="67" t="str">
        <f>++IF(P352="HASTA AGOTAR STOCK","HASTA AGOTAR STOCK",IF(MaestraLP3[[#This Row],[PRECIO]]=0,"NO PARA LP",IF(MaestraLP3[[#This Row],[PRECIO SEP]]=0,"INCORPORACIÓN",IF(Z352=0,"MANTIENE",IF(Z352&lt;0,"BAJA",IF(Z352&gt;0,"ALZA",""))))))</f>
        <v>MANTIENE</v>
      </c>
      <c r="Y352" s="64">
        <v>52000</v>
      </c>
      <c r="Z352" s="41">
        <f>IF(Y352=0,"INDICAR PRECIO VTA",Y352-MaestraLP3[[#This Row],[PRECIO SEP]])</f>
        <v>0</v>
      </c>
      <c r="AA352" s="66">
        <f t="shared" si="5"/>
        <v>0.34046153846153848</v>
      </c>
      <c r="AB352" s="68">
        <f>IFERROR(MaestraLP3[[#This Row],[PRECIO]]*MaestraLP3[[#This Row],[%MG UMV]],0)</f>
        <v>17704</v>
      </c>
      <c r="AC352" s="69">
        <v>6.7</v>
      </c>
      <c r="AD352" s="64">
        <f>+IFERROR(MaestraLP3[[#This Row],[MARGEN UNITARIO]]/MaestraLP3[[#This Row],[Peso Neto UMV (KG)]],0)</f>
        <v>2642.3880597014927</v>
      </c>
      <c r="AE352" s="39" t="s">
        <v>44</v>
      </c>
      <c r="AF352" s="39"/>
      <c r="AG352" s="39">
        <v>1</v>
      </c>
      <c r="AH352" s="39"/>
      <c r="AI352" s="66">
        <v>0.1</v>
      </c>
      <c r="AJ352" s="66">
        <v>0.1</v>
      </c>
      <c r="AK352" s="39"/>
      <c r="AL352" s="39" t="s">
        <v>44</v>
      </c>
    </row>
    <row r="353" spans="1:38" x14ac:dyDescent="0.35">
      <c r="A353" s="39" t="s">
        <v>276</v>
      </c>
      <c r="B353" s="39">
        <v>105201570</v>
      </c>
      <c r="C353" s="39" t="str">
        <f>+MaestraLP3[[#This Row],[CÓDIGO]]&amp;MaestraLP3[[#Headers],[-]]&amp;MaestraLP3[[#This Row],[UMV]]</f>
        <v>105201570-C06</v>
      </c>
      <c r="D353" s="50" t="str">
        <f>+MaestraLP3[[#This Row],[CÓDIGO]]&amp;MaestraLP3[[#Headers],[FS00]]</f>
        <v>105201570FS00</v>
      </c>
      <c r="E353" s="39" t="s">
        <v>4596</v>
      </c>
      <c r="F353" s="39" t="s">
        <v>4597</v>
      </c>
      <c r="G353" s="39" t="s">
        <v>46</v>
      </c>
      <c r="H353" s="39" t="s">
        <v>169</v>
      </c>
      <c r="I353" s="39" t="s">
        <v>572</v>
      </c>
      <c r="J353" s="49" t="s">
        <v>57</v>
      </c>
      <c r="K353" s="50" t="s">
        <v>50</v>
      </c>
      <c r="L353" s="39" t="str">
        <f>VLOOKUP(MaestraLP3[[#This Row],[UMV]],VALIDACIONES!J:L,3,0)</f>
        <v>Caja 6 Unidades</v>
      </c>
      <c r="M353" s="39" t="s">
        <v>51</v>
      </c>
      <c r="N353" s="39" t="s">
        <v>41</v>
      </c>
      <c r="O353" s="64">
        <v>11162</v>
      </c>
      <c r="P353" s="39" t="s">
        <v>42</v>
      </c>
      <c r="Q353" s="65">
        <v>16000</v>
      </c>
      <c r="R353" s="66">
        <f>+IFERROR((MaestraLP3[[#This Row],[COSTO ]]/MaestraLP3[[#This Row],[COSTO SEP]]-1),0)</f>
        <v>-3.404407812224175E-5</v>
      </c>
      <c r="S353" s="65" t="s">
        <v>52</v>
      </c>
      <c r="T353" s="65"/>
      <c r="U353" s="64">
        <f>+VLOOKUP(MaestraLP3[[#This Row],[FS00]],'[1]BD MES'!$C:$N,12,0)</f>
        <v>11161.619999999999</v>
      </c>
      <c r="V353" s="64">
        <v>11161.619999999999</v>
      </c>
      <c r="W353" s="66">
        <f>+(MaestraLP3[[#This Row],[COSTO ]]-MaestraLP3[[#This Row],[COSTO OCT AL 25-09]])/MaestraLP3[[#This Row],[COSTO OCT AL 25-09]]</f>
        <v>0</v>
      </c>
      <c r="X353" s="67" t="str">
        <f>++IF(P353="HASTA AGOTAR STOCK","HASTA AGOTAR STOCK",IF(MaestraLP3[[#This Row],[PRECIO]]=0,"NO PARA LP",IF(MaestraLP3[[#This Row],[PRECIO SEP]]=0,"INCORPORACIÓN",IF(Z353=0,"MANTIENE",IF(Z353&lt;0,"BAJA",IF(Z353&gt;0,"ALZA",""))))))</f>
        <v>MANTIENE</v>
      </c>
      <c r="Y353" s="64">
        <v>16000</v>
      </c>
      <c r="Z353" s="41">
        <f>IF(Y353=0,"INDICAR PRECIO VTA",Y353-MaestraLP3[[#This Row],[PRECIO SEP]])</f>
        <v>0</v>
      </c>
      <c r="AA353" s="66">
        <f t="shared" si="5"/>
        <v>0.30239875000000005</v>
      </c>
      <c r="AB353" s="68">
        <f>IFERROR(MaestraLP3[[#This Row],[PRECIO]]*MaestraLP3[[#This Row],[%MG UMV]],0)</f>
        <v>4838.380000000001</v>
      </c>
      <c r="AC353" s="69">
        <v>1.8</v>
      </c>
      <c r="AD353" s="64">
        <f>+IFERROR(MaestraLP3[[#This Row],[MARGEN UNITARIO]]/MaestraLP3[[#This Row],[Peso Neto UMV (KG)]],0)</f>
        <v>2687.9888888888895</v>
      </c>
      <c r="AE353" s="39" t="s">
        <v>44</v>
      </c>
      <c r="AF353" s="39"/>
      <c r="AG353" s="39">
        <v>1</v>
      </c>
      <c r="AH353" s="39"/>
      <c r="AI353" s="66">
        <v>0.1</v>
      </c>
      <c r="AJ353" s="66">
        <v>0.1</v>
      </c>
      <c r="AK353" s="39"/>
      <c r="AL353" s="39" t="s">
        <v>44</v>
      </c>
    </row>
    <row r="354" spans="1:38" x14ac:dyDescent="0.35">
      <c r="A354" s="39" t="s">
        <v>276</v>
      </c>
      <c r="B354" s="39">
        <v>104510290</v>
      </c>
      <c r="C354" s="39" t="str">
        <f>+MaestraLP3[[#This Row],[CÓDIGO]]&amp;MaestraLP3[[#Headers],[-]]&amp;MaestraLP3[[#This Row],[UMV]]</f>
        <v>104510290-C06</v>
      </c>
      <c r="D354" s="50" t="str">
        <f>+MaestraLP3[[#This Row],[CÓDIGO]]&amp;MaestraLP3[[#Headers],[FS00]]</f>
        <v>104510290FS00</v>
      </c>
      <c r="E354" s="39" t="s">
        <v>4596</v>
      </c>
      <c r="F354" s="39" t="s">
        <v>4597</v>
      </c>
      <c r="G354" s="39" t="s">
        <v>46</v>
      </c>
      <c r="H354" s="39" t="s">
        <v>169</v>
      </c>
      <c r="I354" s="39" t="s">
        <v>573</v>
      </c>
      <c r="J354" s="49" t="s">
        <v>57</v>
      </c>
      <c r="K354" s="50" t="s">
        <v>50</v>
      </c>
      <c r="L354" s="39" t="str">
        <f>VLOOKUP(MaestraLP3[[#This Row],[UMV]],VALIDACIONES!J:L,3,0)</f>
        <v>Caja 6 Unidades</v>
      </c>
      <c r="M354" s="39" t="s">
        <v>51</v>
      </c>
      <c r="N354" s="39" t="s">
        <v>41</v>
      </c>
      <c r="O354" s="64">
        <v>8102</v>
      </c>
      <c r="P354" s="39" t="s">
        <v>42</v>
      </c>
      <c r="Q354" s="65">
        <v>12000</v>
      </c>
      <c r="R354" s="66">
        <f>+IFERROR((MaestraLP3[[#This Row],[COSTO ]]/MaestraLP3[[#This Row],[COSTO SEP]]-1),0)</f>
        <v>-1.4811157738936487E-5</v>
      </c>
      <c r="S354" s="65" t="s">
        <v>52</v>
      </c>
      <c r="T354" s="65"/>
      <c r="U354" s="64">
        <f>+VLOOKUP(MaestraLP3[[#This Row],[FS00]],'[1]BD MES'!$C:$N,12,0)</f>
        <v>8101.8799999999992</v>
      </c>
      <c r="V354" s="64">
        <v>8101.8799999999992</v>
      </c>
      <c r="W354" s="66">
        <f>+(MaestraLP3[[#This Row],[COSTO ]]-MaestraLP3[[#This Row],[COSTO OCT AL 25-09]])/MaestraLP3[[#This Row],[COSTO OCT AL 25-09]]</f>
        <v>0</v>
      </c>
      <c r="X354" s="67" t="str">
        <f>++IF(P354="HASTA AGOTAR STOCK","HASTA AGOTAR STOCK",IF(MaestraLP3[[#This Row],[PRECIO]]=0,"NO PARA LP",IF(MaestraLP3[[#This Row],[PRECIO SEP]]=0,"INCORPORACIÓN",IF(Z354=0,"MANTIENE",IF(Z354&lt;0,"BAJA",IF(Z354&gt;0,"ALZA",""))))))</f>
        <v>MANTIENE</v>
      </c>
      <c r="Y354" s="64">
        <v>12000</v>
      </c>
      <c r="Z354" s="41">
        <f>IF(Y354=0,"INDICAR PRECIO VTA",Y354-MaestraLP3[[#This Row],[PRECIO SEP]])</f>
        <v>0</v>
      </c>
      <c r="AA354" s="66">
        <f t="shared" si="5"/>
        <v>0.32484333333333337</v>
      </c>
      <c r="AB354" s="68">
        <f>IFERROR(MaestraLP3[[#This Row],[PRECIO]]*MaestraLP3[[#This Row],[%MG UMV]],0)</f>
        <v>3898.1200000000003</v>
      </c>
      <c r="AC354" s="69">
        <v>1.302</v>
      </c>
      <c r="AD354" s="64">
        <f>+IFERROR(MaestraLP3[[#This Row],[MARGEN UNITARIO]]/MaestraLP3[[#This Row],[Peso Neto UMV (KG)]],0)</f>
        <v>2993.9477726574501</v>
      </c>
      <c r="AE354" s="39" t="s">
        <v>44</v>
      </c>
      <c r="AF354" s="39"/>
      <c r="AG354" s="39">
        <v>1</v>
      </c>
      <c r="AH354" s="39"/>
      <c r="AI354" s="66">
        <v>0.1</v>
      </c>
      <c r="AJ354" s="66">
        <v>0.1</v>
      </c>
      <c r="AK354" s="39"/>
      <c r="AL354" s="39" t="s">
        <v>44</v>
      </c>
    </row>
    <row r="355" spans="1:38" x14ac:dyDescent="0.35">
      <c r="A355" s="39" t="s">
        <v>276</v>
      </c>
      <c r="B355" s="39">
        <v>104545020</v>
      </c>
      <c r="C355" s="39" t="str">
        <f>+MaestraLP3[[#This Row],[CÓDIGO]]&amp;MaestraLP3[[#Headers],[-]]&amp;MaestraLP3[[#This Row],[UMV]]</f>
        <v>104545020-C06</v>
      </c>
      <c r="D355" s="50" t="str">
        <f>+MaestraLP3[[#This Row],[CÓDIGO]]&amp;MaestraLP3[[#Headers],[FS00]]</f>
        <v>104545020FS00</v>
      </c>
      <c r="E355" s="39" t="s">
        <v>4596</v>
      </c>
      <c r="F355" s="39" t="s">
        <v>4597</v>
      </c>
      <c r="G355" s="39" t="s">
        <v>46</v>
      </c>
      <c r="H355" s="39" t="s">
        <v>169</v>
      </c>
      <c r="I355" s="39" t="s">
        <v>574</v>
      </c>
      <c r="J355" s="49" t="s">
        <v>57</v>
      </c>
      <c r="K355" s="50" t="s">
        <v>50</v>
      </c>
      <c r="L355" s="39" t="str">
        <f>VLOOKUP(MaestraLP3[[#This Row],[UMV]],VALIDACIONES!J:L,3,0)</f>
        <v>Caja 6 Unidades</v>
      </c>
      <c r="M355" s="39" t="s">
        <v>51</v>
      </c>
      <c r="N355" s="39" t="s">
        <v>41</v>
      </c>
      <c r="O355" s="64">
        <v>11664</v>
      </c>
      <c r="P355" s="39" t="s">
        <v>42</v>
      </c>
      <c r="Q355" s="65">
        <v>17000</v>
      </c>
      <c r="R355" s="66">
        <f>+IFERROR((MaestraLP3[[#This Row],[COSTO ]]/MaestraLP3[[#This Row],[COSTO SEP]]-1),0)</f>
        <v>0</v>
      </c>
      <c r="S355" s="65" t="s">
        <v>52</v>
      </c>
      <c r="T355" s="65"/>
      <c r="U355" s="64">
        <f>+VLOOKUP(MaestraLP3[[#This Row],[FS00]],'[1]BD MES'!$C:$N,12,0)</f>
        <v>11664</v>
      </c>
      <c r="V355" s="64">
        <v>11664</v>
      </c>
      <c r="W355" s="66">
        <f>+(MaestraLP3[[#This Row],[COSTO ]]-MaestraLP3[[#This Row],[COSTO OCT AL 25-09]])/MaestraLP3[[#This Row],[COSTO OCT AL 25-09]]</f>
        <v>0</v>
      </c>
      <c r="X355" s="67" t="str">
        <f>++IF(P355="HASTA AGOTAR STOCK","HASTA AGOTAR STOCK",IF(MaestraLP3[[#This Row],[PRECIO]]=0,"NO PARA LP",IF(MaestraLP3[[#This Row],[PRECIO SEP]]=0,"INCORPORACIÓN",IF(Z355=0,"MANTIENE",IF(Z355&lt;0,"BAJA",IF(Z355&gt;0,"ALZA",""))))))</f>
        <v>MANTIENE</v>
      </c>
      <c r="Y355" s="64">
        <v>17000</v>
      </c>
      <c r="Z355" s="41">
        <f>IF(Y355=0,"INDICAR PRECIO VTA",Y355-MaestraLP3[[#This Row],[PRECIO SEP]])</f>
        <v>0</v>
      </c>
      <c r="AA355" s="66">
        <f t="shared" si="5"/>
        <v>0.31388235294117645</v>
      </c>
      <c r="AB355" s="68">
        <f>IFERROR(MaestraLP3[[#This Row],[PRECIO]]*MaestraLP3[[#This Row],[%MG UMV]],0)</f>
        <v>5336</v>
      </c>
      <c r="AC355" s="69">
        <v>1.32</v>
      </c>
      <c r="AD355" s="64">
        <f>+IFERROR(MaestraLP3[[#This Row],[MARGEN UNITARIO]]/MaestraLP3[[#This Row],[Peso Neto UMV (KG)]],0)</f>
        <v>4042.424242424242</v>
      </c>
      <c r="AE355" s="39" t="s">
        <v>44</v>
      </c>
      <c r="AF355" s="39"/>
      <c r="AG355" s="39">
        <v>1</v>
      </c>
      <c r="AH355" s="39"/>
      <c r="AI355" s="66">
        <v>0.1</v>
      </c>
      <c r="AJ355" s="66">
        <v>0.1</v>
      </c>
      <c r="AK355" s="39"/>
      <c r="AL355" s="39" t="s">
        <v>44</v>
      </c>
    </row>
    <row r="356" spans="1:38" x14ac:dyDescent="0.35">
      <c r="A356" s="39" t="s">
        <v>276</v>
      </c>
      <c r="B356" s="39">
        <v>104531340</v>
      </c>
      <c r="C356" s="39" t="str">
        <f>+MaestraLP3[[#This Row],[CÓDIGO]]&amp;MaestraLP3[[#Headers],[-]]&amp;MaestraLP3[[#This Row],[UMV]]</f>
        <v>104531340-C24</v>
      </c>
      <c r="D356" s="50" t="str">
        <f>+MaestraLP3[[#This Row],[CÓDIGO]]&amp;MaestraLP3[[#Headers],[FS00]]</f>
        <v>104531340FS00</v>
      </c>
      <c r="E356" s="39" t="s">
        <v>4596</v>
      </c>
      <c r="F356" s="39" t="s">
        <v>4597</v>
      </c>
      <c r="G356" s="39" t="s">
        <v>46</v>
      </c>
      <c r="H356" s="39" t="s">
        <v>169</v>
      </c>
      <c r="I356" s="39" t="s">
        <v>575</v>
      </c>
      <c r="J356" s="49" t="s">
        <v>160</v>
      </c>
      <c r="K356" s="50" t="s">
        <v>160</v>
      </c>
      <c r="L356" s="39" t="str">
        <f>VLOOKUP(MaestraLP3[[#This Row],[UMV]],VALIDACIONES!J:L,3,0)</f>
        <v>Caja 24 Unidades</v>
      </c>
      <c r="M356" s="39" t="s">
        <v>51</v>
      </c>
      <c r="N356" s="39" t="s">
        <v>78</v>
      </c>
      <c r="O356" s="64">
        <v>29760</v>
      </c>
      <c r="P356" s="39" t="s">
        <v>42</v>
      </c>
      <c r="Q356" s="65">
        <v>43000</v>
      </c>
      <c r="R356" s="66">
        <f>+IFERROR((MaestraLP3[[#This Row],[COSTO ]]/MaestraLP3[[#This Row],[COSTO SEP]]-1),0)</f>
        <v>0</v>
      </c>
      <c r="S356" s="65" t="s">
        <v>544</v>
      </c>
      <c r="T356" s="65"/>
      <c r="U356" s="64">
        <f>+VLOOKUP(MaestraLP3[[#This Row],[FS00]],'[1]BD MES'!$C:$N,12,0)</f>
        <v>29760</v>
      </c>
      <c r="V356" s="64">
        <v>29760</v>
      </c>
      <c r="W356" s="66">
        <f>+(MaestraLP3[[#This Row],[COSTO ]]-MaestraLP3[[#This Row],[COSTO OCT AL 25-09]])/MaestraLP3[[#This Row],[COSTO OCT AL 25-09]]</f>
        <v>0</v>
      </c>
      <c r="X356" s="67" t="str">
        <f>++IF(P356="HASTA AGOTAR STOCK","HASTA AGOTAR STOCK",IF(MaestraLP3[[#This Row],[PRECIO]]=0,"NO PARA LP",IF(MaestraLP3[[#This Row],[PRECIO SEP]]=0,"INCORPORACIÓN",IF(Z356=0,"MANTIENE",IF(Z356&lt;0,"BAJA",IF(Z356&gt;0,"ALZA",""))))))</f>
        <v>MANTIENE</v>
      </c>
      <c r="Y356" s="64">
        <v>43000</v>
      </c>
      <c r="Z356" s="41">
        <f>IF(Y356=0,"INDICAR PRECIO VTA",Y356-MaestraLP3[[#This Row],[PRECIO SEP]])</f>
        <v>0</v>
      </c>
      <c r="AA356" s="66">
        <f t="shared" si="5"/>
        <v>0.30790697674418605</v>
      </c>
      <c r="AB356" s="68">
        <f>IFERROR(MaestraLP3[[#This Row],[PRECIO]]*MaestraLP3[[#This Row],[%MG UMV]],0)</f>
        <v>13240</v>
      </c>
      <c r="AC356" s="69">
        <v>3.2</v>
      </c>
      <c r="AD356" s="64">
        <f>+IFERROR(MaestraLP3[[#This Row],[MARGEN UNITARIO]]/MaestraLP3[[#This Row],[Peso Neto UMV (KG)]],0)</f>
        <v>4137.5</v>
      </c>
      <c r="AE356" s="39" t="s">
        <v>44</v>
      </c>
      <c r="AF356" s="39"/>
      <c r="AG356" s="39">
        <v>1</v>
      </c>
      <c r="AH356" s="39"/>
      <c r="AI356" s="66">
        <v>0.1</v>
      </c>
      <c r="AJ356" s="66">
        <v>0.1</v>
      </c>
      <c r="AK356" s="39"/>
      <c r="AL356" s="39" t="s">
        <v>44</v>
      </c>
    </row>
    <row r="357" spans="1:38" x14ac:dyDescent="0.35">
      <c r="A357" s="39" t="s">
        <v>276</v>
      </c>
      <c r="B357" s="39">
        <v>104510260</v>
      </c>
      <c r="C357" s="39" t="str">
        <f>+MaestraLP3[[#This Row],[CÓDIGO]]&amp;MaestraLP3[[#Headers],[-]]&amp;MaestraLP3[[#This Row],[UMV]]</f>
        <v>104510260-C12</v>
      </c>
      <c r="D357" s="50" t="str">
        <f>+MaestraLP3[[#This Row],[CÓDIGO]]&amp;MaestraLP3[[#Headers],[FS00]]</f>
        <v>104510260FS00</v>
      </c>
      <c r="E357" s="39" t="s">
        <v>4596</v>
      </c>
      <c r="F357" s="39" t="s">
        <v>4597</v>
      </c>
      <c r="G357" s="39" t="s">
        <v>46</v>
      </c>
      <c r="H357" s="39" t="s">
        <v>169</v>
      </c>
      <c r="I357" s="39" t="s">
        <v>576</v>
      </c>
      <c r="J357" s="49" t="s">
        <v>49</v>
      </c>
      <c r="K357" s="50" t="s">
        <v>50</v>
      </c>
      <c r="L357" s="39" t="str">
        <f>VLOOKUP(MaestraLP3[[#This Row],[UMV]],VALIDACIONES!J:L,3,0)</f>
        <v>Caja 12 Unidades</v>
      </c>
      <c r="M357" s="39" t="s">
        <v>51</v>
      </c>
      <c r="N357" s="39" t="s">
        <v>41</v>
      </c>
      <c r="O357" s="64">
        <v>11997</v>
      </c>
      <c r="P357" s="39" t="s">
        <v>42</v>
      </c>
      <c r="Q357" s="65">
        <v>18500</v>
      </c>
      <c r="R357" s="66">
        <f>+IFERROR((MaestraLP3[[#This Row],[COSTO ]]/MaestraLP3[[#This Row],[COSTO SEP]]-1),0)</f>
        <v>3.1674585312835291E-5</v>
      </c>
      <c r="S357" s="65" t="s">
        <v>52</v>
      </c>
      <c r="T357" s="65"/>
      <c r="U357" s="64">
        <f>+VLOOKUP(MaestraLP3[[#This Row],[FS00]],'[1]BD MES'!$C:$N,12,0)</f>
        <v>11997.38</v>
      </c>
      <c r="V357" s="64">
        <v>11997.38</v>
      </c>
      <c r="W357" s="66">
        <f>+(MaestraLP3[[#This Row],[COSTO ]]-MaestraLP3[[#This Row],[COSTO OCT AL 25-09]])/MaestraLP3[[#This Row],[COSTO OCT AL 25-09]]</f>
        <v>0</v>
      </c>
      <c r="X357" s="67" t="str">
        <f>++IF(P357="HASTA AGOTAR STOCK","HASTA AGOTAR STOCK",IF(MaestraLP3[[#This Row],[PRECIO]]=0,"NO PARA LP",IF(MaestraLP3[[#This Row],[PRECIO SEP]]=0,"INCORPORACIÓN",IF(Z357=0,"MANTIENE",IF(Z357&lt;0,"BAJA",IF(Z357&gt;0,"ALZA",""))))))</f>
        <v>MANTIENE</v>
      </c>
      <c r="Y357" s="64">
        <v>18500</v>
      </c>
      <c r="Z357" s="41">
        <f>IF(Y357=0,"INDICAR PRECIO VTA",Y357-MaestraLP3[[#This Row],[PRECIO SEP]])</f>
        <v>0</v>
      </c>
      <c r="AA357" s="66">
        <f t="shared" si="5"/>
        <v>0.35149297297297299</v>
      </c>
      <c r="AB357" s="68">
        <f>IFERROR(MaestraLP3[[#This Row],[PRECIO]]*MaestraLP3[[#This Row],[%MG UMV]],0)</f>
        <v>6502.6200000000008</v>
      </c>
      <c r="AC357" s="69">
        <v>1.5960000000000001</v>
      </c>
      <c r="AD357" s="64">
        <f>+IFERROR(MaestraLP3[[#This Row],[MARGEN UNITARIO]]/MaestraLP3[[#This Row],[Peso Neto UMV (KG)]],0)</f>
        <v>4074.323308270677</v>
      </c>
      <c r="AE357" s="39" t="s">
        <v>44</v>
      </c>
      <c r="AF357" s="39"/>
      <c r="AG357" s="39">
        <v>1</v>
      </c>
      <c r="AH357" s="39"/>
      <c r="AI357" s="66">
        <v>0.1</v>
      </c>
      <c r="AJ357" s="66">
        <v>0.1</v>
      </c>
      <c r="AK357" s="39"/>
      <c r="AL357" s="39" t="s">
        <v>44</v>
      </c>
    </row>
    <row r="358" spans="1:38" x14ac:dyDescent="0.35">
      <c r="A358" s="39" t="s">
        <v>276</v>
      </c>
      <c r="B358" s="39">
        <v>104543990</v>
      </c>
      <c r="C358" s="39" t="str">
        <f>+MaestraLP3[[#This Row],[CÓDIGO]]&amp;MaestraLP3[[#Headers],[-]]&amp;MaestraLP3[[#This Row],[UMV]]</f>
        <v>104543990-C12</v>
      </c>
      <c r="D358" s="50" t="str">
        <f>+MaestraLP3[[#This Row],[CÓDIGO]]&amp;MaestraLP3[[#Headers],[FS00]]</f>
        <v>104543990FS00</v>
      </c>
      <c r="E358" s="39" t="s">
        <v>4596</v>
      </c>
      <c r="F358" s="39" t="s">
        <v>4597</v>
      </c>
      <c r="G358" s="39" t="s">
        <v>46</v>
      </c>
      <c r="H358" s="39" t="s">
        <v>169</v>
      </c>
      <c r="I358" s="39" t="s">
        <v>577</v>
      </c>
      <c r="J358" s="49" t="s">
        <v>49</v>
      </c>
      <c r="K358" s="50" t="s">
        <v>50</v>
      </c>
      <c r="L358" s="39" t="str">
        <f>VLOOKUP(MaestraLP3[[#This Row],[UMV]],VALIDACIONES!J:L,3,0)</f>
        <v>Caja 12 Unidades</v>
      </c>
      <c r="M358" s="39" t="s">
        <v>51</v>
      </c>
      <c r="N358" s="39" t="s">
        <v>41</v>
      </c>
      <c r="O358" s="64">
        <v>18276</v>
      </c>
      <c r="P358" s="39" t="s">
        <v>42</v>
      </c>
      <c r="Q358" s="65">
        <v>26000</v>
      </c>
      <c r="R358" s="66">
        <f>+IFERROR((MaestraLP3[[#This Row],[COSTO ]]/MaestraLP3[[#This Row],[COSTO SEP]]-1),0)</f>
        <v>0</v>
      </c>
      <c r="S358" s="65" t="s">
        <v>52</v>
      </c>
      <c r="T358" s="65"/>
      <c r="U358" s="64">
        <f>+VLOOKUP(MaestraLP3[[#This Row],[FS00]],'[1]BD MES'!$C:$N,12,0)</f>
        <v>18276</v>
      </c>
      <c r="V358" s="64">
        <v>18276</v>
      </c>
      <c r="W358" s="66">
        <f>+(MaestraLP3[[#This Row],[COSTO ]]-MaestraLP3[[#This Row],[COSTO OCT AL 25-09]])/MaestraLP3[[#This Row],[COSTO OCT AL 25-09]]</f>
        <v>0</v>
      </c>
      <c r="X358" s="67" t="str">
        <f>++IF(P358="HASTA AGOTAR STOCK","HASTA AGOTAR STOCK",IF(MaestraLP3[[#This Row],[PRECIO]]=0,"NO PARA LP",IF(MaestraLP3[[#This Row],[PRECIO SEP]]=0,"INCORPORACIÓN",IF(Z358=0,"MANTIENE",IF(Z358&lt;0,"BAJA",IF(Z358&gt;0,"ALZA",""))))))</f>
        <v>MANTIENE</v>
      </c>
      <c r="Y358" s="64">
        <v>26000</v>
      </c>
      <c r="Z358" s="41">
        <f>IF(Y358=0,"INDICAR PRECIO VTA",Y358-MaestraLP3[[#This Row],[PRECIO SEP]])</f>
        <v>0</v>
      </c>
      <c r="AA358" s="66">
        <f t="shared" si="5"/>
        <v>0.29707692307692307</v>
      </c>
      <c r="AB358" s="68">
        <f>IFERROR(MaestraLP3[[#This Row],[PRECIO]]*MaestraLP3[[#This Row],[%MG UMV]],0)</f>
        <v>7724</v>
      </c>
      <c r="AC358" s="69">
        <v>1.56</v>
      </c>
      <c r="AD358" s="64">
        <f>+IFERROR(MaestraLP3[[#This Row],[MARGEN UNITARIO]]/MaestraLP3[[#This Row],[Peso Neto UMV (KG)]],0)</f>
        <v>4951.2820512820508</v>
      </c>
      <c r="AE358" s="39" t="s">
        <v>44</v>
      </c>
      <c r="AF358" s="39"/>
      <c r="AG358" s="39">
        <v>1</v>
      </c>
      <c r="AH358" s="39"/>
      <c r="AI358" s="66">
        <v>0.1</v>
      </c>
      <c r="AJ358" s="66">
        <v>0.1</v>
      </c>
      <c r="AK358" s="39"/>
      <c r="AL358" s="39" t="s">
        <v>44</v>
      </c>
    </row>
    <row r="359" spans="1:38" x14ac:dyDescent="0.35">
      <c r="A359" s="39" t="s">
        <v>276</v>
      </c>
      <c r="B359" s="39">
        <v>104518190</v>
      </c>
      <c r="C359" s="39" t="str">
        <f>+MaestraLP3[[#This Row],[CÓDIGO]]&amp;MaestraLP3[[#Headers],[-]]&amp;MaestraLP3[[#This Row],[UMV]]</f>
        <v>104518190-C06</v>
      </c>
      <c r="D359" s="50" t="str">
        <f>+MaestraLP3[[#This Row],[CÓDIGO]]&amp;MaestraLP3[[#Headers],[FS00]]</f>
        <v>104518190FS00</v>
      </c>
      <c r="E359" s="39" t="s">
        <v>4596</v>
      </c>
      <c r="F359" s="39" t="s">
        <v>4597</v>
      </c>
      <c r="G359" s="39" t="s">
        <v>46</v>
      </c>
      <c r="H359" s="39" t="s">
        <v>169</v>
      </c>
      <c r="I359" s="39" t="s">
        <v>578</v>
      </c>
      <c r="J359" s="49" t="s">
        <v>57</v>
      </c>
      <c r="K359" s="50" t="s">
        <v>50</v>
      </c>
      <c r="L359" s="39" t="str">
        <f>VLOOKUP(MaestraLP3[[#This Row],[UMV]],VALIDACIONES!J:L,3,0)</f>
        <v>Caja 6 Unidades</v>
      </c>
      <c r="M359" s="39" t="s">
        <v>51</v>
      </c>
      <c r="N359" s="39" t="s">
        <v>41</v>
      </c>
      <c r="O359" s="64">
        <v>21167</v>
      </c>
      <c r="P359" s="39" t="s">
        <v>42</v>
      </c>
      <c r="Q359" s="65">
        <v>31000</v>
      </c>
      <c r="R359" s="66">
        <f>+IFERROR((MaestraLP3[[#This Row],[COSTO ]]/MaestraLP3[[#This Row],[COSTO SEP]]-1),0)</f>
        <v>2.17319412292305E-5</v>
      </c>
      <c r="S359" s="65" t="s">
        <v>52</v>
      </c>
      <c r="T359" s="65"/>
      <c r="U359" s="64">
        <f>+VLOOKUP(MaestraLP3[[#This Row],[FS00]],'[1]BD MES'!$C:$N,12,0)</f>
        <v>21167.46</v>
      </c>
      <c r="V359" s="64">
        <v>21167.46</v>
      </c>
      <c r="W359" s="66">
        <f>+(MaestraLP3[[#This Row],[COSTO ]]-MaestraLP3[[#This Row],[COSTO OCT AL 25-09]])/MaestraLP3[[#This Row],[COSTO OCT AL 25-09]]</f>
        <v>0</v>
      </c>
      <c r="X359" s="67" t="str">
        <f>++IF(P359="HASTA AGOTAR STOCK","HASTA AGOTAR STOCK",IF(MaestraLP3[[#This Row],[PRECIO]]=0,"NO PARA LP",IF(MaestraLP3[[#This Row],[PRECIO SEP]]=0,"INCORPORACIÓN",IF(Z359=0,"MANTIENE",IF(Z359&lt;0,"BAJA",IF(Z359&gt;0,"ALZA",""))))))</f>
        <v>MANTIENE</v>
      </c>
      <c r="Y359" s="64">
        <v>31000</v>
      </c>
      <c r="Z359" s="41">
        <f>IF(Y359=0,"INDICAR PRECIO VTA",Y359-MaestraLP3[[#This Row],[PRECIO SEP]])</f>
        <v>0</v>
      </c>
      <c r="AA359" s="66">
        <f t="shared" si="5"/>
        <v>0.3171787096774194</v>
      </c>
      <c r="AB359" s="68">
        <f>IFERROR(MaestraLP3[[#This Row],[PRECIO]]*MaestraLP3[[#This Row],[%MG UMV]],0)</f>
        <v>9832.5400000000009</v>
      </c>
      <c r="AC359" s="69">
        <v>2.1</v>
      </c>
      <c r="AD359" s="64">
        <f>+IFERROR(MaestraLP3[[#This Row],[MARGEN UNITARIO]]/MaestraLP3[[#This Row],[Peso Neto UMV (KG)]],0)</f>
        <v>4682.1619047619051</v>
      </c>
      <c r="AE359" s="39" t="s">
        <v>44</v>
      </c>
      <c r="AF359" s="39"/>
      <c r="AG359" s="39">
        <v>1</v>
      </c>
      <c r="AH359" s="39"/>
      <c r="AI359" s="66">
        <v>0.1</v>
      </c>
      <c r="AJ359" s="66">
        <v>0.1</v>
      </c>
      <c r="AK359" s="39"/>
      <c r="AL359" s="39" t="s">
        <v>44</v>
      </c>
    </row>
    <row r="360" spans="1:38" x14ac:dyDescent="0.35">
      <c r="A360" s="39" t="s">
        <v>276</v>
      </c>
      <c r="B360" s="39">
        <v>201300001</v>
      </c>
      <c r="C360" s="39" t="str">
        <f>+MaestraLP3[[#This Row],[CÓDIGO]]&amp;MaestraLP3[[#Headers],[-]]&amp;MaestraLP3[[#This Row],[UMV]]</f>
        <v>201300001-C10</v>
      </c>
      <c r="D360" s="50" t="str">
        <f>+MaestraLP3[[#This Row],[CÓDIGO]]&amp;MaestraLP3[[#Headers],[FS00]]</f>
        <v>201300001FS00</v>
      </c>
      <c r="E360" s="39" t="s">
        <v>4596</v>
      </c>
      <c r="F360" s="39" t="s">
        <v>4597</v>
      </c>
      <c r="G360" s="39" t="s">
        <v>46</v>
      </c>
      <c r="H360" s="39" t="s">
        <v>580</v>
      </c>
      <c r="I360" s="39" t="s">
        <v>581</v>
      </c>
      <c r="J360" s="49" t="s">
        <v>65</v>
      </c>
      <c r="K360" s="50" t="s">
        <v>50</v>
      </c>
      <c r="L360" s="39" t="str">
        <f>VLOOKUP(MaestraLP3[[#This Row],[UMV]],VALIDACIONES!J:L,3,0)</f>
        <v>Caja 10 Unidades</v>
      </c>
      <c r="M360" s="39" t="s">
        <v>51</v>
      </c>
      <c r="N360" s="39" t="s">
        <v>78</v>
      </c>
      <c r="O360" s="64">
        <v>31160</v>
      </c>
      <c r="P360" s="39" t="s">
        <v>42</v>
      </c>
      <c r="Q360" s="65">
        <v>71000</v>
      </c>
      <c r="R360" s="66">
        <f>+IFERROR((MaestraLP3[[#This Row],[COSTO ]]/MaestraLP3[[#This Row],[COSTO SEP]]-1),0)</f>
        <v>8.473106546854936E-2</v>
      </c>
      <c r="S360" s="65" t="s">
        <v>52</v>
      </c>
      <c r="T360" s="65"/>
      <c r="U360" s="64">
        <f>+VLOOKUP(MaestraLP3[[#This Row],[FS00]],'[1]BD MES'!$C:$N,12,0)</f>
        <v>37963.19</v>
      </c>
      <c r="V360" s="64">
        <v>33800.22</v>
      </c>
      <c r="W360" s="66">
        <f>+(MaestraLP3[[#This Row],[COSTO ]]-MaestraLP3[[#This Row],[COSTO OCT AL 25-09]])/MaestraLP3[[#This Row],[COSTO OCT AL 25-09]]</f>
        <v>-0.10965806614249227</v>
      </c>
      <c r="X360" s="67" t="str">
        <f>++IF(P360="HASTA AGOTAR STOCK","HASTA AGOTAR STOCK",IF(MaestraLP3[[#This Row],[PRECIO]]=0,"NO PARA LP",IF(MaestraLP3[[#This Row],[PRECIO SEP]]=0,"INCORPORACIÓN",IF(Z360=0,"MANTIENE",IF(Z360&lt;0,"BAJA",IF(Z360&gt;0,"ALZA",""))))))</f>
        <v>BAJA</v>
      </c>
      <c r="Y360" s="64">
        <v>65000</v>
      </c>
      <c r="Z360" s="41">
        <f>IF(Y360=0,"INDICAR PRECIO VTA",Y360-MaestraLP3[[#This Row],[PRECIO SEP]])</f>
        <v>-6000</v>
      </c>
      <c r="AA360" s="66">
        <f t="shared" si="5"/>
        <v>0.47999661538461535</v>
      </c>
      <c r="AB360" s="68">
        <f>IFERROR(MaestraLP3[[#This Row],[PRECIO]]*MaestraLP3[[#This Row],[%MG UMV]],0)</f>
        <v>31199.78</v>
      </c>
      <c r="AC360" s="69">
        <v>5</v>
      </c>
      <c r="AD360" s="64">
        <f>+IFERROR(MaestraLP3[[#This Row],[MARGEN UNITARIO]]/MaestraLP3[[#This Row],[Peso Neto UMV (KG)]],0)</f>
        <v>6239.9560000000001</v>
      </c>
      <c r="AE360" s="39" t="s">
        <v>53</v>
      </c>
      <c r="AF360" s="39"/>
      <c r="AG360" s="39">
        <v>1</v>
      </c>
      <c r="AH360" s="39"/>
      <c r="AI360" s="66">
        <v>0.1</v>
      </c>
      <c r="AJ360" s="66">
        <v>0</v>
      </c>
      <c r="AK360" s="39"/>
      <c r="AL360" s="39" t="s">
        <v>53</v>
      </c>
    </row>
    <row r="361" spans="1:38" x14ac:dyDescent="0.35">
      <c r="A361" s="39" t="s">
        <v>276</v>
      </c>
      <c r="B361" s="39">
        <v>104560910</v>
      </c>
      <c r="C361" s="39" t="str">
        <f>+MaestraLP3[[#This Row],[CÓDIGO]]&amp;MaestraLP3[[#Headers],[-]]&amp;MaestraLP3[[#This Row],[UMV]]</f>
        <v>104560910-C06</v>
      </c>
      <c r="D361" s="50" t="str">
        <f>+MaestraLP3[[#This Row],[CÓDIGO]]&amp;MaestraLP3[[#Headers],[FS00]]</f>
        <v>104560910FS00</v>
      </c>
      <c r="E361" s="39" t="s">
        <v>4596</v>
      </c>
      <c r="F361" s="39" t="s">
        <v>4597</v>
      </c>
      <c r="G361" s="39" t="s">
        <v>46</v>
      </c>
      <c r="H361" s="39" t="s">
        <v>580</v>
      </c>
      <c r="I361" s="39" t="s">
        <v>582</v>
      </c>
      <c r="J361" s="49" t="s">
        <v>57</v>
      </c>
      <c r="K361" s="50" t="s">
        <v>50</v>
      </c>
      <c r="L361" s="39" t="str">
        <f>VLOOKUP(MaestraLP3[[#This Row],[UMV]],VALIDACIONES!J:L,3,0)</f>
        <v>Caja 6 Unidades</v>
      </c>
      <c r="M361" s="39" t="s">
        <v>51</v>
      </c>
      <c r="N361" s="39" t="s">
        <v>41</v>
      </c>
      <c r="O361" s="64">
        <v>61152</v>
      </c>
      <c r="P361" s="39" t="s">
        <v>190</v>
      </c>
      <c r="Q361" s="65">
        <v>150000</v>
      </c>
      <c r="R361" s="66">
        <f>+IFERROR((MaestraLP3[[#This Row],[COSTO ]]/MaestraLP3[[#This Row],[COSTO SEP]]-1),0)</f>
        <v>4.6174123495552166E-2</v>
      </c>
      <c r="S361" s="65" t="s">
        <v>52</v>
      </c>
      <c r="T361" s="65"/>
      <c r="U361" s="64">
        <f>+VLOOKUP(MaestraLP3[[#This Row],[FS00]],'[1]BD MES'!$C:$N,12,0)</f>
        <v>66142.849999999991</v>
      </c>
      <c r="V361" s="64">
        <v>63975.64</v>
      </c>
      <c r="W361" s="66">
        <f>+(MaestraLP3[[#This Row],[COSTO ]]-MaestraLP3[[#This Row],[COSTO OCT AL 25-09]])/MaestraLP3[[#This Row],[COSTO OCT AL 25-09]]</f>
        <v>-3.2765597490885139E-2</v>
      </c>
      <c r="X361" s="67" t="str">
        <f>++IF(P361="HASTA AGOTAR STOCK","HASTA AGOTAR STOCK",IF(MaestraLP3[[#This Row],[PRECIO]]=0,"NO PARA LP",IF(MaestraLP3[[#This Row],[PRECIO SEP]]=0,"INCORPORACIÓN",IF(Z361=0,"MANTIENE",IF(Z361&lt;0,"BAJA",IF(Z361&gt;0,"ALZA",""))))))</f>
        <v>ALZA</v>
      </c>
      <c r="Y361" s="64">
        <v>150756</v>
      </c>
      <c r="Z361" s="41">
        <f>IF(Y361=0,"INDICAR PRECIO VTA",Y361-MaestraLP3[[#This Row],[PRECIO SEP]])</f>
        <v>756</v>
      </c>
      <c r="AA361" s="66">
        <f t="shared" si="5"/>
        <v>0.57563453527554465</v>
      </c>
      <c r="AB361" s="68">
        <f>IFERROR(MaestraLP3[[#This Row],[PRECIO]]*MaestraLP3[[#This Row],[%MG UMV]],0)</f>
        <v>86780.360000000015</v>
      </c>
      <c r="AC361" s="69">
        <v>6</v>
      </c>
      <c r="AD361" s="64">
        <f>+IFERROR(MaestraLP3[[#This Row],[MARGEN UNITARIO]]/MaestraLP3[[#This Row],[Peso Neto UMV (KG)]],0)</f>
        <v>14463.393333333335</v>
      </c>
      <c r="AE361" s="39" t="s">
        <v>53</v>
      </c>
      <c r="AF361" s="39"/>
      <c r="AG361" s="39">
        <v>1</v>
      </c>
      <c r="AH361" s="39"/>
      <c r="AI361" s="66">
        <v>0.1</v>
      </c>
      <c r="AJ361" s="66">
        <v>0</v>
      </c>
      <c r="AK361" s="39" t="s">
        <v>53</v>
      </c>
      <c r="AL361" s="39" t="s">
        <v>53</v>
      </c>
    </row>
    <row r="362" spans="1:38" x14ac:dyDescent="0.35">
      <c r="A362" s="39" t="s">
        <v>276</v>
      </c>
      <c r="B362" s="39">
        <v>104500330</v>
      </c>
      <c r="C362" s="39" t="str">
        <f>+MaestraLP3[[#This Row],[CÓDIGO]]&amp;MaestraLP3[[#Headers],[-]]&amp;MaestraLP3[[#This Row],[UMV]]</f>
        <v>104500330-C06</v>
      </c>
      <c r="D362" s="50" t="str">
        <f>+MaestraLP3[[#This Row],[CÓDIGO]]&amp;MaestraLP3[[#Headers],[FS00]]</f>
        <v>104500330FS00</v>
      </c>
      <c r="E362" s="39" t="s">
        <v>4596</v>
      </c>
      <c r="F362" s="39" t="s">
        <v>4597</v>
      </c>
      <c r="G362" s="39" t="s">
        <v>46</v>
      </c>
      <c r="H362" s="39" t="s">
        <v>580</v>
      </c>
      <c r="I362" s="39" t="s">
        <v>583</v>
      </c>
      <c r="J362" s="49" t="s">
        <v>57</v>
      </c>
      <c r="K362" s="50" t="s">
        <v>50</v>
      </c>
      <c r="L362" s="39" t="str">
        <f>VLOOKUP(MaestraLP3[[#This Row],[UMV]],VALIDACIONES!J:L,3,0)</f>
        <v>Caja 6 Unidades</v>
      </c>
      <c r="M362" s="39" t="s">
        <v>51</v>
      </c>
      <c r="N362" s="39" t="s">
        <v>41</v>
      </c>
      <c r="O362" s="64">
        <v>69270</v>
      </c>
      <c r="P362" s="39" t="s">
        <v>102</v>
      </c>
      <c r="Q362" s="65">
        <v>157998</v>
      </c>
      <c r="R362" s="66">
        <f>+IFERROR((MaestraLP3[[#This Row],[COSTO ]]/MaestraLP3[[#This Row],[COSTO SEP]]-1),0)</f>
        <v>2.5985275011741749E-6</v>
      </c>
      <c r="S362" s="65" t="s">
        <v>52</v>
      </c>
      <c r="T362" s="65"/>
      <c r="U362" s="64">
        <f>+VLOOKUP(MaestraLP3[[#This Row],[FS00]],'[1]BD MES'!$C:$N,12,0)</f>
        <v>70978.319999999992</v>
      </c>
      <c r="V362" s="64">
        <v>69270.180000000008</v>
      </c>
      <c r="W362" s="66">
        <f>+(MaestraLP3[[#This Row],[COSTO ]]-MaestraLP3[[#This Row],[COSTO OCT AL 25-09]])/MaestraLP3[[#This Row],[COSTO OCT AL 25-09]]</f>
        <v>-2.4065658358777511E-2</v>
      </c>
      <c r="X362" s="67" t="str">
        <f>++IF(P362="HASTA AGOTAR STOCK","HASTA AGOTAR STOCK",IF(MaestraLP3[[#This Row],[PRECIO]]=0,"NO PARA LP",IF(MaestraLP3[[#This Row],[PRECIO SEP]]=0,"INCORPORACIÓN",IF(Z362=0,"MANTIENE",IF(Z362&lt;0,"BAJA",IF(Z362&gt;0,"ALZA",""))))))</f>
        <v>BAJA</v>
      </c>
      <c r="Y362" s="64">
        <v>123528</v>
      </c>
      <c r="Z362" s="41">
        <f>IF(Y362=0,"INDICAR PRECIO VTA",Y362-MaestraLP3[[#This Row],[PRECIO SEP]])</f>
        <v>-34470</v>
      </c>
      <c r="AA362" s="66">
        <f t="shared" si="5"/>
        <v>0.43923499125704285</v>
      </c>
      <c r="AB362" s="68">
        <f>IFERROR(MaestraLP3[[#This Row],[PRECIO]]*MaestraLP3[[#This Row],[%MG UMV]],0)</f>
        <v>54257.819999999992</v>
      </c>
      <c r="AC362" s="69">
        <v>6</v>
      </c>
      <c r="AD362" s="64">
        <f>+IFERROR(MaestraLP3[[#This Row],[MARGEN UNITARIO]]/MaestraLP3[[#This Row],[Peso Neto UMV (KG)]],0)</f>
        <v>9042.9699999999993</v>
      </c>
      <c r="AE362" s="39" t="s">
        <v>53</v>
      </c>
      <c r="AF362" s="39"/>
      <c r="AG362" s="39">
        <v>1</v>
      </c>
      <c r="AH362" s="39"/>
      <c r="AI362" s="66">
        <v>0.1</v>
      </c>
      <c r="AJ362" s="66">
        <v>0</v>
      </c>
      <c r="AK362" s="39" t="s">
        <v>53</v>
      </c>
      <c r="AL362" s="39" t="s">
        <v>53</v>
      </c>
    </row>
    <row r="363" spans="1:38" x14ac:dyDescent="0.35">
      <c r="A363" s="39" t="s">
        <v>276</v>
      </c>
      <c r="B363" s="39">
        <v>104514810</v>
      </c>
      <c r="C363" s="39" t="str">
        <f>+MaestraLP3[[#This Row],[CÓDIGO]]&amp;MaestraLP3[[#Headers],[-]]&amp;MaestraLP3[[#This Row],[UMV]]</f>
        <v>104514810-C06</v>
      </c>
      <c r="D363" s="50" t="str">
        <f>+MaestraLP3[[#This Row],[CÓDIGO]]&amp;MaestraLP3[[#Headers],[FS00]]</f>
        <v>104514810FS00</v>
      </c>
      <c r="E363" s="39" t="s">
        <v>4596</v>
      </c>
      <c r="F363" s="39" t="s">
        <v>4597</v>
      </c>
      <c r="G363" s="39" t="s">
        <v>46</v>
      </c>
      <c r="H363" s="39" t="s">
        <v>580</v>
      </c>
      <c r="I363" s="39" t="s">
        <v>584</v>
      </c>
      <c r="J363" s="49" t="s">
        <v>57</v>
      </c>
      <c r="K363" s="50" t="s">
        <v>50</v>
      </c>
      <c r="L363" s="39" t="str">
        <f>VLOOKUP(MaestraLP3[[#This Row],[UMV]],VALIDACIONES!J:L,3,0)</f>
        <v>Caja 6 Unidades</v>
      </c>
      <c r="M363" s="39" t="s">
        <v>51</v>
      </c>
      <c r="N363" s="39" t="s">
        <v>41</v>
      </c>
      <c r="O363" s="64">
        <v>55033</v>
      </c>
      <c r="P363" s="39" t="s">
        <v>190</v>
      </c>
      <c r="Q363" s="65">
        <v>120000</v>
      </c>
      <c r="R363" s="66">
        <f>+IFERROR((MaestraLP3[[#This Row],[COSTO ]]/MaestraLP3[[#This Row],[COSTO SEP]]-1),0)</f>
        <v>8.5958243235876752E-2</v>
      </c>
      <c r="S363" s="65" t="s">
        <v>52</v>
      </c>
      <c r="T363" s="65"/>
      <c r="U363" s="64">
        <f>+VLOOKUP(MaestraLP3[[#This Row],[FS00]],'[1]BD MES'!$C:$N,12,0)</f>
        <v>61357.14</v>
      </c>
      <c r="V363" s="64">
        <v>59763.54</v>
      </c>
      <c r="W363" s="66">
        <f>+(MaestraLP3[[#This Row],[COSTO ]]-MaestraLP3[[#This Row],[COSTO OCT AL 25-09]])/MaestraLP3[[#This Row],[COSTO OCT AL 25-09]]</f>
        <v>-2.5972527402678785E-2</v>
      </c>
      <c r="X363" s="67" t="str">
        <f>++IF(P363="HASTA AGOTAR STOCK","HASTA AGOTAR STOCK",IF(MaestraLP3[[#This Row],[PRECIO]]=0,"NO PARA LP",IF(MaestraLP3[[#This Row],[PRECIO SEP]]=0,"INCORPORACIÓN",IF(Z363=0,"MANTIENE",IF(Z363&lt;0,"BAJA",IF(Z363&gt;0,"ALZA",""))))))</f>
        <v>BAJA</v>
      </c>
      <c r="Y363" s="64">
        <v>115464</v>
      </c>
      <c r="Z363" s="41">
        <f>IF(Y363=0,"INDICAR PRECIO VTA",Y363-MaestraLP3[[#This Row],[PRECIO SEP]])</f>
        <v>-4536</v>
      </c>
      <c r="AA363" s="66">
        <f t="shared" si="5"/>
        <v>0.48240542506755352</v>
      </c>
      <c r="AB363" s="68">
        <f>IFERROR(MaestraLP3[[#This Row],[PRECIO]]*MaestraLP3[[#This Row],[%MG UMV]],0)</f>
        <v>55700.46</v>
      </c>
      <c r="AC363" s="69">
        <v>6</v>
      </c>
      <c r="AD363" s="64">
        <f>+IFERROR(MaestraLP3[[#This Row],[MARGEN UNITARIO]]/MaestraLP3[[#This Row],[Peso Neto UMV (KG)]],0)</f>
        <v>9283.41</v>
      </c>
      <c r="AE363" s="39" t="s">
        <v>53</v>
      </c>
      <c r="AF363" s="39"/>
      <c r="AG363" s="39">
        <v>1</v>
      </c>
      <c r="AH363" s="39"/>
      <c r="AI363" s="66">
        <v>0.1</v>
      </c>
      <c r="AJ363" s="66">
        <v>0</v>
      </c>
      <c r="AK363" s="39" t="s">
        <v>53</v>
      </c>
      <c r="AL363" s="39" t="s">
        <v>53</v>
      </c>
    </row>
    <row r="364" spans="1:38" x14ac:dyDescent="0.35">
      <c r="A364" s="39" t="s">
        <v>276</v>
      </c>
      <c r="B364" s="39">
        <v>104524660</v>
      </c>
      <c r="C364" s="39" t="str">
        <f>+MaestraLP3[[#This Row],[CÓDIGO]]&amp;MaestraLP3[[#Headers],[-]]&amp;MaestraLP3[[#This Row],[UMV]]</f>
        <v>104524660-C06</v>
      </c>
      <c r="D364" s="50" t="str">
        <f>+MaestraLP3[[#This Row],[CÓDIGO]]&amp;MaestraLP3[[#Headers],[FS00]]</f>
        <v>104524660FS00</v>
      </c>
      <c r="E364" s="39" t="s">
        <v>4596</v>
      </c>
      <c r="F364" s="39" t="s">
        <v>4597</v>
      </c>
      <c r="G364" s="39" t="s">
        <v>46</v>
      </c>
      <c r="H364" s="39" t="s">
        <v>580</v>
      </c>
      <c r="I364" s="39" t="s">
        <v>585</v>
      </c>
      <c r="J364" s="49" t="s">
        <v>57</v>
      </c>
      <c r="K364" s="50" t="s">
        <v>50</v>
      </c>
      <c r="L364" s="39" t="str">
        <f>VLOOKUP(MaestraLP3[[#This Row],[UMV]],VALIDACIONES!J:L,3,0)</f>
        <v>Caja 6 Unidades</v>
      </c>
      <c r="M364" s="39" t="s">
        <v>51</v>
      </c>
      <c r="N364" s="39" t="s">
        <v>41</v>
      </c>
      <c r="O364" s="64">
        <v>74419</v>
      </c>
      <c r="P364" s="39" t="s">
        <v>190</v>
      </c>
      <c r="Q364" s="65">
        <v>154998</v>
      </c>
      <c r="R364" s="66">
        <f>+IFERROR((MaestraLP3[[#This Row],[COSTO ]]/MaestraLP3[[#This Row],[COSTO SEP]]-1),0)</f>
        <v>2.6874857228520455E-7</v>
      </c>
      <c r="S364" s="65" t="s">
        <v>52</v>
      </c>
      <c r="T364" s="65"/>
      <c r="U364" s="64">
        <f>+VLOOKUP(MaestraLP3[[#This Row],[FS00]],'[1]BD MES'!$C:$N,12,0)</f>
        <v>74419.02</v>
      </c>
      <c r="V364" s="64">
        <v>74419.02</v>
      </c>
      <c r="W364" s="66">
        <f>+(MaestraLP3[[#This Row],[COSTO ]]-MaestraLP3[[#This Row],[COSTO OCT AL 25-09]])/MaestraLP3[[#This Row],[COSTO OCT AL 25-09]]</f>
        <v>0</v>
      </c>
      <c r="X364" s="67" t="str">
        <f>++IF(P364="HASTA AGOTAR STOCK","HASTA AGOTAR STOCK",IF(MaestraLP3[[#This Row],[PRECIO]]=0,"NO PARA LP",IF(MaestraLP3[[#This Row],[PRECIO SEP]]=0,"INCORPORACIÓN",IF(Z364=0,"MANTIENE",IF(Z364&lt;0,"BAJA",IF(Z364&gt;0,"ALZA",""))))))</f>
        <v>ALZA</v>
      </c>
      <c r="Y364" s="64">
        <v>160842</v>
      </c>
      <c r="Z364" s="41">
        <f>IF(Y364=0,"INDICAR PRECIO VTA",Y364-MaestraLP3[[#This Row],[PRECIO SEP]])</f>
        <v>5844</v>
      </c>
      <c r="AA364" s="66">
        <f t="shared" si="5"/>
        <v>0.53731599955235565</v>
      </c>
      <c r="AB364" s="68">
        <f>IFERROR(MaestraLP3[[#This Row],[PRECIO]]*MaestraLP3[[#This Row],[%MG UMV]],0)</f>
        <v>86422.979999999981</v>
      </c>
      <c r="AC364" s="69">
        <v>6</v>
      </c>
      <c r="AD364" s="64">
        <f>+IFERROR(MaestraLP3[[#This Row],[MARGEN UNITARIO]]/MaestraLP3[[#This Row],[Peso Neto UMV (KG)]],0)</f>
        <v>14403.829999999996</v>
      </c>
      <c r="AE364" s="39" t="s">
        <v>53</v>
      </c>
      <c r="AF364" s="39"/>
      <c r="AG364" s="39">
        <v>1</v>
      </c>
      <c r="AH364" s="39"/>
      <c r="AI364" s="66">
        <v>0.1</v>
      </c>
      <c r="AJ364" s="66">
        <v>0</v>
      </c>
      <c r="AK364" s="39" t="s">
        <v>53</v>
      </c>
      <c r="AL364" s="39" t="s">
        <v>53</v>
      </c>
    </row>
    <row r="365" spans="1:38" x14ac:dyDescent="0.35">
      <c r="A365" s="39" t="s">
        <v>276</v>
      </c>
      <c r="B365" s="39">
        <v>104519130</v>
      </c>
      <c r="C365" s="39" t="str">
        <f>+MaestraLP3[[#This Row],[CÓDIGO]]&amp;MaestraLP3[[#Headers],[-]]&amp;MaestraLP3[[#This Row],[UMV]]</f>
        <v>104519130-C06</v>
      </c>
      <c r="D365" s="50" t="str">
        <f>+MaestraLP3[[#This Row],[CÓDIGO]]&amp;MaestraLP3[[#Headers],[FS00]]</f>
        <v>104519130FS00</v>
      </c>
      <c r="E365" s="39" t="s">
        <v>4596</v>
      </c>
      <c r="F365" s="39" t="s">
        <v>4597</v>
      </c>
      <c r="G365" s="39" t="s">
        <v>46</v>
      </c>
      <c r="H365" s="39" t="s">
        <v>580</v>
      </c>
      <c r="I365" s="39" t="s">
        <v>586</v>
      </c>
      <c r="J365" s="49" t="s">
        <v>57</v>
      </c>
      <c r="K365" s="50" t="s">
        <v>50</v>
      </c>
      <c r="L365" s="39" t="str">
        <f>VLOOKUP(MaestraLP3[[#This Row],[UMV]],VALIDACIONES!J:L,3,0)</f>
        <v>Caja 6 Unidades</v>
      </c>
      <c r="M365" s="39" t="s">
        <v>51</v>
      </c>
      <c r="N365" s="39" t="s">
        <v>41</v>
      </c>
      <c r="O365" s="64">
        <v>83816</v>
      </c>
      <c r="P365" s="39" t="s">
        <v>190</v>
      </c>
      <c r="Q365" s="65">
        <v>190002</v>
      </c>
      <c r="R365" s="66">
        <f>+IFERROR((MaestraLP3[[#This Row],[COSTO ]]/MaestraLP3[[#This Row],[COSTO SEP]]-1),0)</f>
        <v>-5.9654481244786339E-6</v>
      </c>
      <c r="S365" s="65" t="s">
        <v>52</v>
      </c>
      <c r="T365" s="65"/>
      <c r="U365" s="64">
        <f>+VLOOKUP(MaestraLP3[[#This Row],[FS00]],'[1]BD MES'!$C:$N,12,0)</f>
        <v>83815.5</v>
      </c>
      <c r="V365" s="64">
        <v>83815.5</v>
      </c>
      <c r="W365" s="66">
        <f>+(MaestraLP3[[#This Row],[COSTO ]]-MaestraLP3[[#This Row],[COSTO OCT AL 25-09]])/MaestraLP3[[#This Row],[COSTO OCT AL 25-09]]</f>
        <v>0</v>
      </c>
      <c r="X365" s="67" t="str">
        <f>++IF(P365="HASTA AGOTAR STOCK","HASTA AGOTAR STOCK",IF(MaestraLP3[[#This Row],[PRECIO]]=0,"NO PARA LP",IF(MaestraLP3[[#This Row],[PRECIO SEP]]=0,"INCORPORACIÓN",IF(Z365=0,"MANTIENE",IF(Z365&lt;0,"BAJA",IF(Z365&gt;0,"ALZA",""))))))</f>
        <v>BAJA</v>
      </c>
      <c r="Y365" s="64">
        <v>175968</v>
      </c>
      <c r="Z365" s="41">
        <f>IF(Y365=0,"INDICAR PRECIO VTA",Y365-MaestraLP3[[#This Row],[PRECIO SEP]])</f>
        <v>-14034</v>
      </c>
      <c r="AA365" s="66">
        <f t="shared" si="5"/>
        <v>0.52368896617566829</v>
      </c>
      <c r="AB365" s="68">
        <f>IFERROR(MaestraLP3[[#This Row],[PRECIO]]*MaestraLP3[[#This Row],[%MG UMV]],0)</f>
        <v>92152.5</v>
      </c>
      <c r="AC365" s="69">
        <v>6</v>
      </c>
      <c r="AD365" s="64">
        <f>+IFERROR(MaestraLP3[[#This Row],[MARGEN UNITARIO]]/MaestraLP3[[#This Row],[Peso Neto UMV (KG)]],0)</f>
        <v>15358.75</v>
      </c>
      <c r="AE365" s="39" t="s">
        <v>53</v>
      </c>
      <c r="AF365" s="39"/>
      <c r="AG365" s="39">
        <v>1</v>
      </c>
      <c r="AH365" s="39"/>
      <c r="AI365" s="66">
        <v>0.1</v>
      </c>
      <c r="AJ365" s="66">
        <v>0</v>
      </c>
      <c r="AK365" s="39" t="s">
        <v>53</v>
      </c>
      <c r="AL365" s="39" t="s">
        <v>53</v>
      </c>
    </row>
    <row r="366" spans="1:38" x14ac:dyDescent="0.35">
      <c r="A366" s="39" t="s">
        <v>276</v>
      </c>
      <c r="B366" s="39">
        <v>104543070</v>
      </c>
      <c r="C366" s="39" t="str">
        <f>+MaestraLP3[[#This Row],[CÓDIGO]]&amp;MaestraLP3[[#Headers],[-]]&amp;MaestraLP3[[#This Row],[UMV]]</f>
        <v>104543070-C12</v>
      </c>
      <c r="D366" s="50" t="str">
        <f>+MaestraLP3[[#This Row],[CÓDIGO]]&amp;MaestraLP3[[#Headers],[FS00]]</f>
        <v>104543070FS00</v>
      </c>
      <c r="E366" s="39" t="s">
        <v>4596</v>
      </c>
      <c r="F366" s="39" t="s">
        <v>4597</v>
      </c>
      <c r="G366" s="39" t="s">
        <v>46</v>
      </c>
      <c r="H366" s="39" t="s">
        <v>47</v>
      </c>
      <c r="I366" s="39" t="s">
        <v>587</v>
      </c>
      <c r="J366" s="49" t="s">
        <v>49</v>
      </c>
      <c r="K366" s="50" t="s">
        <v>50</v>
      </c>
      <c r="L366" s="39" t="str">
        <f>VLOOKUP(MaestraLP3[[#This Row],[UMV]],VALIDACIONES!J:L,3,0)</f>
        <v>Caja 12 Unidades</v>
      </c>
      <c r="M366" s="39" t="s">
        <v>51</v>
      </c>
      <c r="N366" s="39" t="s">
        <v>41</v>
      </c>
      <c r="O366" s="64">
        <v>30972</v>
      </c>
      <c r="P366" s="39" t="s">
        <v>102</v>
      </c>
      <c r="Q366" s="65">
        <v>57768</v>
      </c>
      <c r="R366" s="66">
        <f>+IFERROR((MaestraLP3[[#This Row],[COSTO ]]/MaestraLP3[[#This Row],[COSTO SEP]]-1),0)</f>
        <v>1.6272762495156856E-2</v>
      </c>
      <c r="S366" s="65" t="s">
        <v>52</v>
      </c>
      <c r="T366" s="65"/>
      <c r="U366" s="64">
        <f>+VLOOKUP(MaestraLP3[[#This Row],[FS00]],'[1]BD MES'!$C:$N,12,0)</f>
        <v>32244</v>
      </c>
      <c r="V366" s="64">
        <v>31476</v>
      </c>
      <c r="W366" s="66">
        <f>+(MaestraLP3[[#This Row],[COSTO ]]-MaestraLP3[[#This Row],[COSTO OCT AL 25-09]])/MaestraLP3[[#This Row],[COSTO OCT AL 25-09]]</f>
        <v>-2.3818384815779681E-2</v>
      </c>
      <c r="X366" s="67" t="str">
        <f>++IF(P366="HASTA AGOTAR STOCK","HASTA AGOTAR STOCK",IF(MaestraLP3[[#This Row],[PRECIO]]=0,"NO PARA LP",IF(MaestraLP3[[#This Row],[PRECIO SEP]]=0,"INCORPORACIÓN",IF(Z366=0,"MANTIENE",IF(Z366&lt;0,"BAJA",IF(Z366&gt;0,"ALZA",""))))))</f>
        <v>ALZA</v>
      </c>
      <c r="Y366" s="64">
        <v>70488</v>
      </c>
      <c r="Z366" s="41">
        <f>IF(Y366=0,"INDICAR PRECIO VTA",Y366-MaestraLP3[[#This Row],[PRECIO SEP]])</f>
        <v>12720</v>
      </c>
      <c r="AA366" s="66">
        <f t="shared" si="5"/>
        <v>0.55345590738849171</v>
      </c>
      <c r="AB366" s="68">
        <f>IFERROR(MaestraLP3[[#This Row],[PRECIO]]*MaestraLP3[[#This Row],[%MG UMV]],0)</f>
        <v>39012</v>
      </c>
      <c r="AC366" s="69">
        <v>2.7120000000000002</v>
      </c>
      <c r="AD366" s="64">
        <f>+IFERROR(MaestraLP3[[#This Row],[MARGEN UNITARIO]]/MaestraLP3[[#This Row],[Peso Neto UMV (KG)]],0)</f>
        <v>14384.955752212389</v>
      </c>
      <c r="AE366" s="39" t="s">
        <v>53</v>
      </c>
      <c r="AF366" s="39"/>
      <c r="AG366" s="39">
        <v>1</v>
      </c>
      <c r="AH366" s="39"/>
      <c r="AI366" s="66">
        <v>0.1</v>
      </c>
      <c r="AJ366" s="66">
        <v>0</v>
      </c>
      <c r="AK366" s="39" t="s">
        <v>53</v>
      </c>
      <c r="AL366" s="39" t="s">
        <v>53</v>
      </c>
    </row>
    <row r="367" spans="1:38" x14ac:dyDescent="0.35">
      <c r="A367" s="39" t="s">
        <v>276</v>
      </c>
      <c r="B367" s="39">
        <v>201300003</v>
      </c>
      <c r="C367" s="39" t="str">
        <f>+MaestraLP3[[#This Row],[CÓDIGO]]&amp;MaestraLP3[[#Headers],[-]]&amp;MaestraLP3[[#This Row],[UMV]]</f>
        <v>201300003-C10</v>
      </c>
      <c r="D367" s="50" t="str">
        <f>+MaestraLP3[[#This Row],[CÓDIGO]]&amp;MaestraLP3[[#Headers],[FS00]]</f>
        <v>201300003FS00</v>
      </c>
      <c r="E367" s="39" t="s">
        <v>4596</v>
      </c>
      <c r="F367" s="39" t="s">
        <v>4597</v>
      </c>
      <c r="G367" s="39" t="s">
        <v>46</v>
      </c>
      <c r="H367" s="39" t="s">
        <v>47</v>
      </c>
      <c r="I367" s="39" t="s">
        <v>588</v>
      </c>
      <c r="J367" s="49" t="s">
        <v>65</v>
      </c>
      <c r="K367" s="50" t="s">
        <v>50</v>
      </c>
      <c r="L367" s="39" t="str">
        <f>VLOOKUP(MaestraLP3[[#This Row],[UMV]],VALIDACIONES!J:L,3,0)</f>
        <v>Caja 10 Unidades</v>
      </c>
      <c r="M367" s="39" t="s">
        <v>51</v>
      </c>
      <c r="N367" s="39" t="s">
        <v>78</v>
      </c>
      <c r="O367" s="64">
        <v>31461</v>
      </c>
      <c r="P367" s="39" t="s">
        <v>190</v>
      </c>
      <c r="Q367" s="65">
        <v>70000</v>
      </c>
      <c r="R367" s="66">
        <f>+IFERROR((MaestraLP3[[#This Row],[COSTO ]]/MaestraLP3[[#This Row],[COSTO SEP]]-1),0)</f>
        <v>0</v>
      </c>
      <c r="S367" s="65" t="s">
        <v>52</v>
      </c>
      <c r="T367" s="65"/>
      <c r="U367" s="64">
        <f>+VLOOKUP(MaestraLP3[[#This Row],[FS00]],'[1]BD MES'!$C:$N,12,0)</f>
        <v>37506</v>
      </c>
      <c r="V367" s="64">
        <v>31461</v>
      </c>
      <c r="W367" s="66">
        <f>+(MaestraLP3[[#This Row],[COSTO ]]-MaestraLP3[[#This Row],[COSTO OCT AL 25-09]])/MaestraLP3[[#This Row],[COSTO OCT AL 25-09]]</f>
        <v>-0.16117421212605984</v>
      </c>
      <c r="X367" s="67" t="str">
        <f>++IF(P367="HASTA AGOTAR STOCK","HASTA AGOTAR STOCK",IF(MaestraLP3[[#This Row],[PRECIO]]=0,"NO PARA LP",IF(MaestraLP3[[#This Row],[PRECIO SEP]]=0,"INCORPORACIÓN",IF(Z367=0,"MANTIENE",IF(Z367&lt;0,"BAJA",IF(Z367&gt;0,"ALZA",""))))))</f>
        <v>MANTIENE</v>
      </c>
      <c r="Y367" s="64">
        <v>70000</v>
      </c>
      <c r="Z367" s="41">
        <f>IF(Y367=0,"INDICAR PRECIO VTA",Y367-MaestraLP3[[#This Row],[PRECIO SEP]])</f>
        <v>0</v>
      </c>
      <c r="AA367" s="66">
        <f t="shared" si="5"/>
        <v>0.55055714285714286</v>
      </c>
      <c r="AB367" s="68">
        <f>IFERROR(MaestraLP3[[#This Row],[PRECIO]]*MaestraLP3[[#This Row],[%MG UMV]],0)</f>
        <v>38539</v>
      </c>
      <c r="AC367" s="69">
        <v>5</v>
      </c>
      <c r="AD367" s="64">
        <f>+IFERROR(MaestraLP3[[#This Row],[MARGEN UNITARIO]]/MaestraLP3[[#This Row],[Peso Neto UMV (KG)]],0)</f>
        <v>7707.8</v>
      </c>
      <c r="AE367" s="39" t="s">
        <v>53</v>
      </c>
      <c r="AF367" s="39"/>
      <c r="AG367" s="39">
        <v>1</v>
      </c>
      <c r="AH367" s="39"/>
      <c r="AI367" s="66">
        <v>0.1</v>
      </c>
      <c r="AJ367" s="66">
        <v>0</v>
      </c>
      <c r="AK367" s="39"/>
      <c r="AL367" s="39" t="s">
        <v>53</v>
      </c>
    </row>
    <row r="368" spans="1:38" x14ac:dyDescent="0.35">
      <c r="A368" s="39" t="s">
        <v>276</v>
      </c>
      <c r="B368" s="39">
        <v>104543720</v>
      </c>
      <c r="C368" s="39" t="str">
        <f>+MaestraLP3[[#This Row],[CÓDIGO]]&amp;MaestraLP3[[#Headers],[-]]&amp;MaestraLP3[[#This Row],[UMV]]</f>
        <v>104543720-UN</v>
      </c>
      <c r="D368" s="50" t="str">
        <f>+MaestraLP3[[#This Row],[CÓDIGO]]&amp;MaestraLP3[[#Headers],[FS00]]</f>
        <v>104543720FS00</v>
      </c>
      <c r="E368" s="39" t="s">
        <v>4596</v>
      </c>
      <c r="F368" s="39" t="s">
        <v>4597</v>
      </c>
      <c r="G368" s="39" t="s">
        <v>46</v>
      </c>
      <c r="H368" s="39" t="s">
        <v>61</v>
      </c>
      <c r="I368" s="39" t="s">
        <v>4659</v>
      </c>
      <c r="J368" s="49" t="s">
        <v>50</v>
      </c>
      <c r="K368" s="50" t="s">
        <v>50</v>
      </c>
      <c r="L368" s="39" t="str">
        <f>VLOOKUP(MaestraLP3[[#This Row],[UMV]],VALIDACIONES!J:L,3,0)</f>
        <v>Unidad</v>
      </c>
      <c r="M368" s="39" t="s">
        <v>51</v>
      </c>
      <c r="N368" s="39" t="s">
        <v>78</v>
      </c>
      <c r="O368" s="64">
        <v>3613</v>
      </c>
      <c r="P368" s="39" t="s">
        <v>4413</v>
      </c>
      <c r="Q368" s="65">
        <v>0</v>
      </c>
      <c r="R368" s="66">
        <f>+IFERROR((MaestraLP3[[#This Row],[COSTO ]]/MaestraLP3[[#This Row],[COSTO SEP]]-1),0)</f>
        <v>0</v>
      </c>
      <c r="S368" s="65" t="s">
        <v>43</v>
      </c>
      <c r="T368" s="65"/>
      <c r="U368" s="64">
        <f>+VLOOKUP(MaestraLP3[[#This Row],[FS00]],'[1]BD MES'!$C:$N,12,0)</f>
        <v>3613</v>
      </c>
      <c r="V368" s="64">
        <v>3613</v>
      </c>
      <c r="W368" s="66">
        <f>+(MaestraLP3[[#This Row],[COSTO ]]-MaestraLP3[[#This Row],[COSTO OCT AL 25-09]])/MaestraLP3[[#This Row],[COSTO OCT AL 25-09]]</f>
        <v>0</v>
      </c>
      <c r="X368" s="67" t="str">
        <f>++IF(P368="HASTA AGOTAR STOCK","HASTA AGOTAR STOCK",IF(MaestraLP3[[#This Row],[PRECIO]]=0,"NO PARA LP",IF(MaestraLP3[[#This Row],[PRECIO SEP]]=0,"INCORPORACIÓN",IF(Z368=0,"MANTIENE",IF(Z368&lt;0,"BAJA",IF(Z368&gt;0,"ALZA",""))))))</f>
        <v>NO PARA LP</v>
      </c>
      <c r="Y368" s="64">
        <v>0</v>
      </c>
      <c r="Z368" s="41" t="str">
        <f>IF(Y368=0,"INDICAR PRECIO VTA",Y368-MaestraLP3[[#This Row],[PRECIO SEP]])</f>
        <v>INDICAR PRECIO VTA</v>
      </c>
      <c r="AA368" s="66" t="str">
        <f t="shared" si="5"/>
        <v>-</v>
      </c>
      <c r="AB368" s="68">
        <f>IFERROR(MaestraLP3[[#This Row],[PRECIO]]*MaestraLP3[[#This Row],[%MG UMV]],0)</f>
        <v>0</v>
      </c>
      <c r="AC368" s="69">
        <v>0.17</v>
      </c>
      <c r="AD368" s="64">
        <f>+IFERROR(MaestraLP3[[#This Row],[MARGEN UNITARIO]]/MaestraLP3[[#This Row],[Peso Neto UMV (KG)]],0)</f>
        <v>0</v>
      </c>
      <c r="AE368" s="39" t="s">
        <v>44</v>
      </c>
      <c r="AF368" s="39"/>
      <c r="AG368" s="39">
        <v>1</v>
      </c>
      <c r="AH368" s="39"/>
      <c r="AI368" s="66">
        <v>0.1</v>
      </c>
      <c r="AJ368" s="66">
        <v>0</v>
      </c>
      <c r="AK368" s="39"/>
      <c r="AL368" s="39" t="s">
        <v>44</v>
      </c>
    </row>
    <row r="369" spans="1:38" x14ac:dyDescent="0.35">
      <c r="A369" s="39" t="s">
        <v>276</v>
      </c>
      <c r="B369" s="39">
        <v>101600080</v>
      </c>
      <c r="C369" s="39" t="str">
        <f>+MaestraLP3[[#This Row],[CÓDIGO]]&amp;MaestraLP3[[#Headers],[-]]&amp;MaestraLP3[[#This Row],[UMV]]</f>
        <v>101600080-C06</v>
      </c>
      <c r="D369" s="50" t="str">
        <f>+MaestraLP3[[#This Row],[CÓDIGO]]&amp;MaestraLP3[[#Headers],[FS00]]</f>
        <v>101600080FS00</v>
      </c>
      <c r="E369" s="39" t="s">
        <v>4596</v>
      </c>
      <c r="F369" s="39" t="s">
        <v>4597</v>
      </c>
      <c r="G369" s="39" t="s">
        <v>46</v>
      </c>
      <c r="H369" s="39" t="s">
        <v>61</v>
      </c>
      <c r="I369" s="39" t="s">
        <v>590</v>
      </c>
      <c r="J369" s="49" t="s">
        <v>57</v>
      </c>
      <c r="K369" s="50" t="s">
        <v>50</v>
      </c>
      <c r="L369" s="39" t="str">
        <f>VLOOKUP(MaestraLP3[[#This Row],[UMV]],VALIDACIONES!J:L,3,0)</f>
        <v>Caja 6 Unidades</v>
      </c>
      <c r="M369" s="39" t="s">
        <v>51</v>
      </c>
      <c r="N369" s="39" t="s">
        <v>78</v>
      </c>
      <c r="O369" s="64">
        <v>18228</v>
      </c>
      <c r="P369" s="39" t="s">
        <v>42</v>
      </c>
      <c r="Q369" s="65">
        <v>31030</v>
      </c>
      <c r="R369" s="66">
        <f>+IFERROR((MaestraLP3[[#This Row],[COSTO ]]/MaestraLP3[[#This Row],[COSTO SEP]]-1),0)</f>
        <v>1.0258942286591965E-2</v>
      </c>
      <c r="S369" s="65" t="s">
        <v>52</v>
      </c>
      <c r="T369" s="65"/>
      <c r="U369" s="64">
        <f>+VLOOKUP(MaestraLP3[[#This Row],[FS00]],'[1]BD MES'!$C:$N,12,0)</f>
        <v>19019</v>
      </c>
      <c r="V369" s="64">
        <v>18415</v>
      </c>
      <c r="W369" s="66">
        <f>+(MaestraLP3[[#This Row],[COSTO ]]-MaestraLP3[[#This Row],[COSTO OCT AL 25-09]])/MaestraLP3[[#This Row],[COSTO OCT AL 25-09]]</f>
        <v>-3.1757715968242284E-2</v>
      </c>
      <c r="X369" s="67" t="str">
        <f>++IF(P369="HASTA AGOTAR STOCK","HASTA AGOTAR STOCK",IF(MaestraLP3[[#This Row],[PRECIO]]=0,"NO PARA LP",IF(MaestraLP3[[#This Row],[PRECIO SEP]]=0,"INCORPORACIÓN",IF(Z369=0,"MANTIENE",IF(Z369&lt;0,"BAJA",IF(Z369&gt;0,"ALZA",""))))))</f>
        <v>MANTIENE</v>
      </c>
      <c r="Y369" s="64">
        <v>31030</v>
      </c>
      <c r="Z369" s="41">
        <f>IF(Y369=0,"INDICAR PRECIO VTA",Y369-MaestraLP3[[#This Row],[PRECIO SEP]])</f>
        <v>0</v>
      </c>
      <c r="AA369" s="66">
        <f t="shared" si="5"/>
        <v>0.40654205607476634</v>
      </c>
      <c r="AB369" s="68">
        <f>IFERROR(MaestraLP3[[#This Row],[PRECIO]]*MaestraLP3[[#This Row],[%MG UMV]],0)</f>
        <v>12615</v>
      </c>
      <c r="AC369" s="69">
        <v>0.56999999999999995</v>
      </c>
      <c r="AD369" s="64">
        <f>+IFERROR(MaestraLP3[[#This Row],[MARGEN UNITARIO]]/MaestraLP3[[#This Row],[Peso Neto UMV (KG)]],0)</f>
        <v>22131.578947368424</v>
      </c>
      <c r="AE369" s="39" t="s">
        <v>53</v>
      </c>
      <c r="AF369" s="39"/>
      <c r="AG369" s="39">
        <v>1</v>
      </c>
      <c r="AH369" s="39"/>
      <c r="AI369" s="66">
        <v>0.1</v>
      </c>
      <c r="AJ369" s="66">
        <v>0</v>
      </c>
      <c r="AK369" s="39" t="s">
        <v>53</v>
      </c>
      <c r="AL369" s="39" t="s">
        <v>53</v>
      </c>
    </row>
    <row r="370" spans="1:38" x14ac:dyDescent="0.35">
      <c r="A370" s="39" t="s">
        <v>276</v>
      </c>
      <c r="B370" s="39">
        <v>104521140</v>
      </c>
      <c r="C370" s="39" t="str">
        <f>+MaestraLP3[[#This Row],[CÓDIGO]]&amp;MaestraLP3[[#Headers],[-]]&amp;MaestraLP3[[#This Row],[UMV]]</f>
        <v>104521140-Z80</v>
      </c>
      <c r="D370" s="50" t="str">
        <f>+MaestraLP3[[#This Row],[CÓDIGO]]&amp;MaestraLP3[[#Headers],[FS00]]</f>
        <v>104521140FS00</v>
      </c>
      <c r="E370" s="39" t="s">
        <v>4596</v>
      </c>
      <c r="F370" s="39" t="s">
        <v>4597</v>
      </c>
      <c r="G370" s="39" t="s">
        <v>46</v>
      </c>
      <c r="H370" s="39" t="s">
        <v>61</v>
      </c>
      <c r="I370" s="39" t="s">
        <v>591</v>
      </c>
      <c r="J370" s="49" t="s">
        <v>398</v>
      </c>
      <c r="K370" s="50" t="s">
        <v>50</v>
      </c>
      <c r="L370" s="39" t="str">
        <f>VLOOKUP(MaestraLP3[[#This Row],[UMV]],VALIDACIONES!J:L,3,0)</f>
        <v>Caja 180 Unidades</v>
      </c>
      <c r="M370" s="39" t="s">
        <v>51</v>
      </c>
      <c r="N370" s="39" t="s">
        <v>78</v>
      </c>
      <c r="O370" s="64">
        <v>15232</v>
      </c>
      <c r="P370" s="39" t="s">
        <v>42</v>
      </c>
      <c r="Q370" s="65">
        <v>29700</v>
      </c>
      <c r="R370" s="66">
        <f>+IFERROR((MaestraLP3[[#This Row],[COSTO ]]/MaestraLP3[[#This Row],[COSTO SEP]]-1),0)</f>
        <v>1.509978991596661E-3</v>
      </c>
      <c r="S370" s="65" t="s">
        <v>52</v>
      </c>
      <c r="T370" s="65"/>
      <c r="U370" s="64">
        <f>+VLOOKUP(MaestraLP3[[#This Row],[FS00]],'[1]BD MES'!$C:$N,12,0)</f>
        <v>15096.6</v>
      </c>
      <c r="V370" s="64">
        <v>15255</v>
      </c>
      <c r="W370" s="66">
        <f>+(MaestraLP3[[#This Row],[COSTO ]]-MaestraLP3[[#This Row],[COSTO OCT AL 25-09]])/MaestraLP3[[#This Row],[COSTO OCT AL 25-09]]</f>
        <v>1.0492428758793346E-2</v>
      </c>
      <c r="X370" s="67" t="str">
        <f>++IF(P370="HASTA AGOTAR STOCK","HASTA AGOTAR STOCK",IF(MaestraLP3[[#This Row],[PRECIO]]=0,"NO PARA LP",IF(MaestraLP3[[#This Row],[PRECIO SEP]]=0,"INCORPORACIÓN",IF(Z370=0,"MANTIENE",IF(Z370&lt;0,"BAJA",IF(Z370&gt;0,"ALZA",""))))))</f>
        <v>MANTIENE</v>
      </c>
      <c r="Y370" s="64">
        <v>29700</v>
      </c>
      <c r="Z370" s="41">
        <f>IF(Y370=0,"INDICAR PRECIO VTA",Y370-MaestraLP3[[#This Row],[PRECIO SEP]])</f>
        <v>0</v>
      </c>
      <c r="AA370" s="66">
        <f t="shared" si="5"/>
        <v>0.48636363636363639</v>
      </c>
      <c r="AB370" s="68">
        <f>IFERROR(MaestraLP3[[#This Row],[PRECIO]]*MaestraLP3[[#This Row],[%MG UMV]],0)</f>
        <v>14445</v>
      </c>
      <c r="AC370" s="69">
        <v>0.36</v>
      </c>
      <c r="AD370" s="64">
        <f>+IFERROR(MaestraLP3[[#This Row],[MARGEN UNITARIO]]/MaestraLP3[[#This Row],[Peso Neto UMV (KG)]],0)</f>
        <v>40125</v>
      </c>
      <c r="AE370" s="39" t="s">
        <v>44</v>
      </c>
      <c r="AF370" s="39"/>
      <c r="AG370" s="39">
        <v>1</v>
      </c>
      <c r="AH370" s="39"/>
      <c r="AI370" s="66">
        <v>0.1</v>
      </c>
      <c r="AJ370" s="66">
        <v>0</v>
      </c>
      <c r="AK370" s="39"/>
      <c r="AL370" s="39" t="s">
        <v>53</v>
      </c>
    </row>
    <row r="371" spans="1:38" x14ac:dyDescent="0.35">
      <c r="A371" s="39" t="s">
        <v>276</v>
      </c>
      <c r="B371" s="39">
        <v>150001266</v>
      </c>
      <c r="C371" s="39" t="str">
        <f>+MaestraLP3[[#This Row],[CÓDIGO]]&amp;MaestraLP3[[#Headers],[-]]&amp;MaestraLP3[[#This Row],[UMV]]</f>
        <v>150001266-C12</v>
      </c>
      <c r="D371" s="50" t="str">
        <f>+MaestraLP3[[#This Row],[CÓDIGO]]&amp;MaestraLP3[[#Headers],[FS00]]</f>
        <v>150001266FS00</v>
      </c>
      <c r="E371" s="39" t="s">
        <v>4596</v>
      </c>
      <c r="F371" s="39" t="s">
        <v>4597</v>
      </c>
      <c r="G371" s="39" t="s">
        <v>46</v>
      </c>
      <c r="H371" s="39" t="s">
        <v>61</v>
      </c>
      <c r="I371" s="39" t="s">
        <v>592</v>
      </c>
      <c r="J371" s="49" t="s">
        <v>49</v>
      </c>
      <c r="K371" s="50" t="s">
        <v>50</v>
      </c>
      <c r="L371" s="39" t="str">
        <f>VLOOKUP(MaestraLP3[[#This Row],[UMV]],VALIDACIONES!J:L,3,0)</f>
        <v>Caja 12 Unidades</v>
      </c>
      <c r="M371" s="39" t="s">
        <v>51</v>
      </c>
      <c r="N371" s="39" t="s">
        <v>78</v>
      </c>
      <c r="O371" s="64">
        <v>121854</v>
      </c>
      <c r="P371" s="39" t="s">
        <v>42</v>
      </c>
      <c r="Q371" s="65">
        <v>230000</v>
      </c>
      <c r="R371" s="66">
        <f>+IFERROR((MaestraLP3[[#This Row],[COSTO ]]/MaestraLP3[[#This Row],[COSTO SEP]]-1),0)</f>
        <v>3.8052095130236552E-3</v>
      </c>
      <c r="S371" s="65" t="s">
        <v>52</v>
      </c>
      <c r="T371" s="65"/>
      <c r="U371" s="64">
        <f>+VLOOKUP(MaestraLP3[[#This Row],[FS00]],'[1]BD MES'!$C:$N,12,0)</f>
        <v>122318.04000000001</v>
      </c>
      <c r="V371" s="64">
        <v>122317.68</v>
      </c>
      <c r="W371" s="66">
        <f>+(MaestraLP3[[#This Row],[COSTO ]]-MaestraLP3[[#This Row],[COSTO OCT AL 25-09]])/MaestraLP3[[#This Row],[COSTO OCT AL 25-09]]</f>
        <v>-2.9431472251773652E-6</v>
      </c>
      <c r="X371" s="67" t="str">
        <f>++IF(P371="HASTA AGOTAR STOCK","HASTA AGOTAR STOCK",IF(MaestraLP3[[#This Row],[PRECIO]]=0,"NO PARA LP",IF(MaestraLP3[[#This Row],[PRECIO SEP]]=0,"INCORPORACIÓN",IF(Z371=0,"MANTIENE",IF(Z371&lt;0,"BAJA",IF(Z371&gt;0,"ALZA",""))))))</f>
        <v>MANTIENE</v>
      </c>
      <c r="Y371" s="64">
        <v>230000</v>
      </c>
      <c r="Z371" s="41">
        <f>IF(Y371=0,"INDICAR PRECIO VTA",Y371-MaestraLP3[[#This Row],[PRECIO SEP]])</f>
        <v>0</v>
      </c>
      <c r="AA371" s="66">
        <f t="shared" si="5"/>
        <v>0.46818400000000004</v>
      </c>
      <c r="AB371" s="68">
        <f>IFERROR(MaestraLP3[[#This Row],[PRECIO]]*MaestraLP3[[#This Row],[%MG UMV]],0)</f>
        <v>107682.32</v>
      </c>
      <c r="AC371" s="69">
        <v>5.04</v>
      </c>
      <c r="AD371" s="64">
        <f>+IFERROR(MaestraLP3[[#This Row],[MARGEN UNITARIO]]/MaestraLP3[[#This Row],[Peso Neto UMV (KG)]],0)</f>
        <v>21365.539682539682</v>
      </c>
      <c r="AE371" s="39" t="s">
        <v>53</v>
      </c>
      <c r="AF371" s="39"/>
      <c r="AG371" s="39">
        <v>1</v>
      </c>
      <c r="AH371" s="39"/>
      <c r="AI371" s="66">
        <v>0.1</v>
      </c>
      <c r="AJ371" s="66">
        <v>0</v>
      </c>
      <c r="AK371" s="39"/>
      <c r="AL371" s="39" t="s">
        <v>53</v>
      </c>
    </row>
    <row r="372" spans="1:38" x14ac:dyDescent="0.35">
      <c r="A372" s="39" t="s">
        <v>276</v>
      </c>
      <c r="B372" s="39">
        <v>150000829</v>
      </c>
      <c r="C372" s="39" t="str">
        <f>+MaestraLP3[[#This Row],[CÓDIGO]]&amp;MaestraLP3[[#Headers],[-]]&amp;MaestraLP3[[#This Row],[UMV]]</f>
        <v>150000829-C06</v>
      </c>
      <c r="D372" s="50" t="str">
        <f>+MaestraLP3[[#This Row],[CÓDIGO]]&amp;MaestraLP3[[#Headers],[FS00]]</f>
        <v>150000829FS00</v>
      </c>
      <c r="E372" s="39" t="s">
        <v>4596</v>
      </c>
      <c r="F372" s="39" t="s">
        <v>4597</v>
      </c>
      <c r="G372" s="39" t="s">
        <v>46</v>
      </c>
      <c r="H372" s="39" t="s">
        <v>61</v>
      </c>
      <c r="I372" s="39" t="s">
        <v>593</v>
      </c>
      <c r="J372" s="49" t="s">
        <v>57</v>
      </c>
      <c r="K372" s="50" t="s">
        <v>50</v>
      </c>
      <c r="L372" s="39" t="str">
        <f>VLOOKUP(MaestraLP3[[#This Row],[UMV]],VALIDACIONES!J:L,3,0)</f>
        <v>Caja 6 Unidades</v>
      </c>
      <c r="M372" s="39" t="s">
        <v>51</v>
      </c>
      <c r="N372" s="39" t="s">
        <v>78</v>
      </c>
      <c r="O372" s="64">
        <v>46222</v>
      </c>
      <c r="P372" s="39" t="s">
        <v>42</v>
      </c>
      <c r="Q372" s="65">
        <v>77000</v>
      </c>
      <c r="R372" s="66">
        <f>+IFERROR((MaestraLP3[[#This Row],[COSTO ]]/MaestraLP3[[#This Row],[COSTO SEP]]-1),0)</f>
        <v>5.2205443295400444E-2</v>
      </c>
      <c r="S372" s="65" t="s">
        <v>52</v>
      </c>
      <c r="T372" s="65"/>
      <c r="U372" s="64">
        <f>+VLOOKUP(MaestraLP3[[#This Row],[FS00]],'[1]BD MES'!$C:$N,12,0)</f>
        <v>51095.700000000004</v>
      </c>
      <c r="V372" s="64">
        <v>48635.040000000001</v>
      </c>
      <c r="W372" s="66">
        <f>+(MaestraLP3[[#This Row],[COSTO ]]-MaestraLP3[[#This Row],[COSTO OCT AL 25-09]])/MaestraLP3[[#This Row],[COSTO OCT AL 25-09]]</f>
        <v>-4.8157868470341016E-2</v>
      </c>
      <c r="X372" s="67" t="str">
        <f>++IF(P372="HASTA AGOTAR STOCK","HASTA AGOTAR STOCK",IF(MaestraLP3[[#This Row],[PRECIO]]=0,"NO PARA LP",IF(MaestraLP3[[#This Row],[PRECIO SEP]]=0,"INCORPORACIÓN",IF(Z372=0,"MANTIENE",IF(Z372&lt;0,"BAJA",IF(Z372&gt;0,"ALZA",""))))))</f>
        <v>MANTIENE</v>
      </c>
      <c r="Y372" s="64">
        <v>77000</v>
      </c>
      <c r="Z372" s="41">
        <f>IF(Y372=0,"INDICAR PRECIO VTA",Y372-MaestraLP3[[#This Row],[PRECIO SEP]])</f>
        <v>0</v>
      </c>
      <c r="AA372" s="66">
        <f t="shared" si="5"/>
        <v>0.36837610389610387</v>
      </c>
      <c r="AB372" s="68">
        <f>IFERROR(MaestraLP3[[#This Row],[PRECIO]]*MaestraLP3[[#This Row],[%MG UMV]],0)</f>
        <v>28364.959999999999</v>
      </c>
      <c r="AC372" s="69">
        <v>3.48</v>
      </c>
      <c r="AD372" s="64">
        <f>+IFERROR(MaestraLP3[[#This Row],[MARGEN UNITARIO]]/MaestraLP3[[#This Row],[Peso Neto UMV (KG)]],0)</f>
        <v>8150.8505747126437</v>
      </c>
      <c r="AE372" s="39" t="s">
        <v>53</v>
      </c>
      <c r="AF372" s="39"/>
      <c r="AG372" s="39">
        <v>1</v>
      </c>
      <c r="AH372" s="39"/>
      <c r="AI372" s="66">
        <v>0.1</v>
      </c>
      <c r="AJ372" s="66">
        <v>0</v>
      </c>
      <c r="AK372" s="39"/>
      <c r="AL372" s="39" t="s">
        <v>53</v>
      </c>
    </row>
    <row r="373" spans="1:38" x14ac:dyDescent="0.35">
      <c r="A373" s="39" t="s">
        <v>276</v>
      </c>
      <c r="B373" s="39">
        <v>104520910</v>
      </c>
      <c r="C373" s="39" t="str">
        <f>+MaestraLP3[[#This Row],[CÓDIGO]]&amp;MaestraLP3[[#Headers],[-]]&amp;MaestraLP3[[#This Row],[UMV]]</f>
        <v>104520910-Z60</v>
      </c>
      <c r="D373" s="50" t="str">
        <f>+MaestraLP3[[#This Row],[CÓDIGO]]&amp;MaestraLP3[[#Headers],[FS00]]</f>
        <v>104520910FS00</v>
      </c>
      <c r="E373" s="39" t="s">
        <v>4596</v>
      </c>
      <c r="F373" s="39" t="s">
        <v>4597</v>
      </c>
      <c r="G373" s="39" t="s">
        <v>46</v>
      </c>
      <c r="H373" s="39" t="s">
        <v>63</v>
      </c>
      <c r="I373" s="39" t="s">
        <v>594</v>
      </c>
      <c r="J373" s="49" t="s">
        <v>407</v>
      </c>
      <c r="K373" s="50" t="s">
        <v>50</v>
      </c>
      <c r="L373" s="39" t="str">
        <f>VLOOKUP(MaestraLP3[[#This Row],[UMV]],VALIDACIONES!J:L,3,0)</f>
        <v>Caja 160 Unidades</v>
      </c>
      <c r="M373" s="39" t="s">
        <v>51</v>
      </c>
      <c r="N373" s="39" t="s">
        <v>41</v>
      </c>
      <c r="O373" s="64">
        <v>36104</v>
      </c>
      <c r="P373" s="39" t="s">
        <v>42</v>
      </c>
      <c r="Q373" s="65">
        <v>76000</v>
      </c>
      <c r="R373" s="66">
        <f>+IFERROR((MaestraLP3[[#This Row],[COSTO ]]/MaestraLP3[[#This Row],[COSTO SEP]]-1),0)</f>
        <v>0</v>
      </c>
      <c r="S373" s="65" t="s">
        <v>52</v>
      </c>
      <c r="T373" s="65"/>
      <c r="U373" s="64">
        <f>+VLOOKUP(MaestraLP3[[#This Row],[FS00]],'[1]BD MES'!$C:$N,12,0)</f>
        <v>36104</v>
      </c>
      <c r="V373" s="64">
        <v>36104</v>
      </c>
      <c r="W373" s="66">
        <f>+(MaestraLP3[[#This Row],[COSTO ]]-MaestraLP3[[#This Row],[COSTO OCT AL 25-09]])/MaestraLP3[[#This Row],[COSTO OCT AL 25-09]]</f>
        <v>0</v>
      </c>
      <c r="X373" s="67" t="str">
        <f>++IF(P373="HASTA AGOTAR STOCK","HASTA AGOTAR STOCK",IF(MaestraLP3[[#This Row],[PRECIO]]=0,"NO PARA LP",IF(MaestraLP3[[#This Row],[PRECIO SEP]]=0,"INCORPORACIÓN",IF(Z373=0,"MANTIENE",IF(Z373&lt;0,"BAJA",IF(Z373&gt;0,"ALZA",""))))))</f>
        <v>MANTIENE</v>
      </c>
      <c r="Y373" s="64">
        <v>76000</v>
      </c>
      <c r="Z373" s="41">
        <f>IF(Y373=0,"INDICAR PRECIO VTA",Y373-MaestraLP3[[#This Row],[PRECIO SEP]])</f>
        <v>0</v>
      </c>
      <c r="AA373" s="66">
        <f t="shared" si="5"/>
        <v>0.52494736842105261</v>
      </c>
      <c r="AB373" s="68">
        <f>IFERROR(MaestraLP3[[#This Row],[PRECIO]]*MaestraLP3[[#This Row],[%MG UMV]],0)</f>
        <v>39896</v>
      </c>
      <c r="AC373" s="69">
        <v>1.92</v>
      </c>
      <c r="AD373" s="64">
        <f>+IFERROR(MaestraLP3[[#This Row],[MARGEN UNITARIO]]/MaestraLP3[[#This Row],[Peso Neto UMV (KG)]],0)</f>
        <v>20779.166666666668</v>
      </c>
      <c r="AE373" s="39" t="s">
        <v>44</v>
      </c>
      <c r="AF373" s="39"/>
      <c r="AG373" s="39">
        <v>1</v>
      </c>
      <c r="AH373" s="39"/>
      <c r="AI373" s="66">
        <v>0.1</v>
      </c>
      <c r="AJ373" s="66">
        <v>0</v>
      </c>
      <c r="AK373" s="39" t="s">
        <v>53</v>
      </c>
      <c r="AL373" s="39" t="s">
        <v>53</v>
      </c>
    </row>
    <row r="374" spans="1:38" x14ac:dyDescent="0.35">
      <c r="A374" s="39" t="s">
        <v>276</v>
      </c>
      <c r="B374" s="39">
        <v>104502460</v>
      </c>
      <c r="C374" s="39" t="str">
        <f>+MaestraLP3[[#This Row],[CÓDIGO]]&amp;MaestraLP3[[#Headers],[-]]&amp;MaestraLP3[[#This Row],[UMV]]</f>
        <v>104502460-C50</v>
      </c>
      <c r="D374" s="50" t="str">
        <f>+MaestraLP3[[#This Row],[CÓDIGO]]&amp;MaestraLP3[[#Headers],[FS00]]</f>
        <v>104502460FS00</v>
      </c>
      <c r="E374" s="39" t="s">
        <v>4596</v>
      </c>
      <c r="F374" s="39" t="s">
        <v>4597</v>
      </c>
      <c r="G374" s="39" t="s">
        <v>46</v>
      </c>
      <c r="H374" s="39" t="s">
        <v>63</v>
      </c>
      <c r="I374" s="39" t="s">
        <v>595</v>
      </c>
      <c r="J374" s="49" t="s">
        <v>166</v>
      </c>
      <c r="K374" s="50" t="s">
        <v>50</v>
      </c>
      <c r="L374" s="39" t="str">
        <f>VLOOKUP(MaestraLP3[[#This Row],[UMV]],VALIDACIONES!J:L,3,0)</f>
        <v>Caja 50 Unidades</v>
      </c>
      <c r="M374" s="39" t="s">
        <v>51</v>
      </c>
      <c r="N374" s="39" t="s">
        <v>41</v>
      </c>
      <c r="O374" s="64">
        <v>7521</v>
      </c>
      <c r="P374" s="39" t="s">
        <v>42</v>
      </c>
      <c r="Q374" s="65">
        <v>29092</v>
      </c>
      <c r="R374" s="66">
        <f>+IFERROR((MaestraLP3[[#This Row],[COSTO ]]/MaestraLP3[[#This Row],[COSTO SEP]]-1),0)</f>
        <v>0.66261135487302214</v>
      </c>
      <c r="S374" s="65" t="s">
        <v>52</v>
      </c>
      <c r="T374" s="65"/>
      <c r="U374" s="64">
        <f>+VLOOKUP(MaestraLP3[[#This Row],[FS00]],'[1]BD MES'!$C:$N,12,0)</f>
        <v>12504.5</v>
      </c>
      <c r="V374" s="64">
        <v>12504.5</v>
      </c>
      <c r="W374" s="66">
        <f>+(MaestraLP3[[#This Row],[COSTO ]]-MaestraLP3[[#This Row],[COSTO OCT AL 25-09]])/MaestraLP3[[#This Row],[COSTO OCT AL 25-09]]</f>
        <v>0</v>
      </c>
      <c r="X374" s="67" t="str">
        <f>++IF(P374="HASTA AGOTAR STOCK","HASTA AGOTAR STOCK",IF(MaestraLP3[[#This Row],[PRECIO]]=0,"NO PARA LP",IF(MaestraLP3[[#This Row],[PRECIO SEP]]=0,"INCORPORACIÓN",IF(Z374=0,"MANTIENE",IF(Z374&lt;0,"BAJA",IF(Z374&gt;0,"ALZA",""))))))</f>
        <v>BAJA</v>
      </c>
      <c r="Y374" s="64">
        <v>27000</v>
      </c>
      <c r="Z374" s="41">
        <f>IF(Y374=0,"INDICAR PRECIO VTA",Y374-MaestraLP3[[#This Row],[PRECIO SEP]])</f>
        <v>-2092</v>
      </c>
      <c r="AA374" s="66">
        <f t="shared" si="5"/>
        <v>0.53687037037037033</v>
      </c>
      <c r="AB374" s="68">
        <f>IFERROR(MaestraLP3[[#This Row],[PRECIO]]*MaestraLP3[[#This Row],[%MG UMV]],0)</f>
        <v>14495.499999999998</v>
      </c>
      <c r="AC374" s="69">
        <v>0.8</v>
      </c>
      <c r="AD374" s="64">
        <f>+IFERROR(MaestraLP3[[#This Row],[MARGEN UNITARIO]]/MaestraLP3[[#This Row],[Peso Neto UMV (KG)]],0)</f>
        <v>18119.374999999996</v>
      </c>
      <c r="AE374" s="39" t="s">
        <v>44</v>
      </c>
      <c r="AF374" s="39"/>
      <c r="AG374" s="39">
        <v>1</v>
      </c>
      <c r="AH374" s="39"/>
      <c r="AI374" s="66">
        <v>0.1</v>
      </c>
      <c r="AJ374" s="66">
        <v>0</v>
      </c>
      <c r="AK374" s="39" t="s">
        <v>53</v>
      </c>
      <c r="AL374" s="39" t="s">
        <v>53</v>
      </c>
    </row>
    <row r="375" spans="1:38" x14ac:dyDescent="0.35">
      <c r="A375" s="39" t="s">
        <v>276</v>
      </c>
      <c r="B375" s="39">
        <v>104529480</v>
      </c>
      <c r="C375" s="39" t="str">
        <f>+MaestraLP3[[#This Row],[CÓDIGO]]&amp;MaestraLP3[[#Headers],[-]]&amp;MaestraLP3[[#This Row],[UMV]]</f>
        <v>104529480-Z00</v>
      </c>
      <c r="D375" s="50" t="str">
        <f>+MaestraLP3[[#This Row],[CÓDIGO]]&amp;MaestraLP3[[#Headers],[FS00]]</f>
        <v>104529480FS00</v>
      </c>
      <c r="E375" s="39" t="s">
        <v>4596</v>
      </c>
      <c r="F375" s="39" t="s">
        <v>4597</v>
      </c>
      <c r="G375" s="39" t="s">
        <v>46</v>
      </c>
      <c r="H375" s="39" t="s">
        <v>63</v>
      </c>
      <c r="I375" s="39" t="s">
        <v>596</v>
      </c>
      <c r="J375" s="49" t="s">
        <v>149</v>
      </c>
      <c r="K375" s="50" t="s">
        <v>50</v>
      </c>
      <c r="L375" s="39" t="str">
        <f>VLOOKUP(MaestraLP3[[#This Row],[UMV]],VALIDACIONES!J:L,3,0)</f>
        <v>Caja 100 Unidades</v>
      </c>
      <c r="M375" s="39" t="s">
        <v>51</v>
      </c>
      <c r="N375" s="39" t="s">
        <v>41</v>
      </c>
      <c r="O375" s="64">
        <v>23800</v>
      </c>
      <c r="P375" s="39" t="s">
        <v>190</v>
      </c>
      <c r="Q375" s="65">
        <v>49787</v>
      </c>
      <c r="R375" s="66">
        <f>+IFERROR((MaestraLP3[[#This Row],[COSTO ]]/MaestraLP3[[#This Row],[COSTO SEP]]-1),0)</f>
        <v>0</v>
      </c>
      <c r="S375" s="65" t="s">
        <v>52</v>
      </c>
      <c r="T375" s="65"/>
      <c r="U375" s="64">
        <f>+VLOOKUP(MaestraLP3[[#This Row],[FS00]],'[1]BD MES'!$C:$N,12,0)</f>
        <v>23800</v>
      </c>
      <c r="V375" s="64">
        <v>23800</v>
      </c>
      <c r="W375" s="66">
        <f>+(MaestraLP3[[#This Row],[COSTO ]]-MaestraLP3[[#This Row],[COSTO OCT AL 25-09]])/MaestraLP3[[#This Row],[COSTO OCT AL 25-09]]</f>
        <v>0</v>
      </c>
      <c r="X375" s="67" t="str">
        <f>++IF(P375="HASTA AGOTAR STOCK","HASTA AGOTAR STOCK",IF(MaestraLP3[[#This Row],[PRECIO]]=0,"NO PARA LP",IF(MaestraLP3[[#This Row],[PRECIO SEP]]=0,"INCORPORACIÓN",IF(Z375=0,"MANTIENE",IF(Z375&lt;0,"BAJA",IF(Z375&gt;0,"ALZA",""))))))</f>
        <v>BAJA</v>
      </c>
      <c r="Y375" s="64">
        <v>38800</v>
      </c>
      <c r="Z375" s="41">
        <f>IF(Y375=0,"INDICAR PRECIO VTA",Y375-MaestraLP3[[#This Row],[PRECIO SEP]])</f>
        <v>-10987</v>
      </c>
      <c r="AA375" s="66">
        <f t="shared" si="5"/>
        <v>0.38659793814432991</v>
      </c>
      <c r="AB375" s="68">
        <f>IFERROR(MaestraLP3[[#This Row],[PRECIO]]*MaestraLP3[[#This Row],[%MG UMV]],0)</f>
        <v>15000</v>
      </c>
      <c r="AC375" s="69">
        <v>0.6</v>
      </c>
      <c r="AD375" s="64">
        <f>+IFERROR(MaestraLP3[[#This Row],[MARGEN UNITARIO]]/MaestraLP3[[#This Row],[Peso Neto UMV (KG)]],0)</f>
        <v>25000</v>
      </c>
      <c r="AE375" s="39" t="s">
        <v>44</v>
      </c>
      <c r="AF375" s="39"/>
      <c r="AG375" s="39">
        <v>1</v>
      </c>
      <c r="AH375" s="39"/>
      <c r="AI375" s="66">
        <v>0.1</v>
      </c>
      <c r="AJ375" s="66">
        <v>0</v>
      </c>
      <c r="AK375" s="39"/>
      <c r="AL375" s="39" t="s">
        <v>53</v>
      </c>
    </row>
    <row r="376" spans="1:38" x14ac:dyDescent="0.35">
      <c r="A376" s="39" t="s">
        <v>276</v>
      </c>
      <c r="B376" s="39">
        <v>104521030</v>
      </c>
      <c r="C376" s="39" t="str">
        <f>+MaestraLP3[[#This Row],[CÓDIGO]]&amp;MaestraLP3[[#Headers],[-]]&amp;MaestraLP3[[#This Row],[UMV]]</f>
        <v>104521030-Z00</v>
      </c>
      <c r="D376" s="50" t="str">
        <f>+MaestraLP3[[#This Row],[CÓDIGO]]&amp;MaestraLP3[[#Headers],[FS00]]</f>
        <v>104521030FS00</v>
      </c>
      <c r="E376" s="39" t="s">
        <v>4596</v>
      </c>
      <c r="F376" s="39" t="s">
        <v>4597</v>
      </c>
      <c r="G376" s="39" t="s">
        <v>46</v>
      </c>
      <c r="H376" s="39" t="s">
        <v>63</v>
      </c>
      <c r="I376" s="39" t="s">
        <v>597</v>
      </c>
      <c r="J376" s="49" t="s">
        <v>149</v>
      </c>
      <c r="K376" s="50" t="s">
        <v>50</v>
      </c>
      <c r="L376" s="39" t="str">
        <f>VLOOKUP(MaestraLP3[[#This Row],[UMV]],VALIDACIONES!J:L,3,0)</f>
        <v>Caja 100 Unidades</v>
      </c>
      <c r="M376" s="39" t="s">
        <v>51</v>
      </c>
      <c r="N376" s="39" t="s">
        <v>41</v>
      </c>
      <c r="O376" s="64">
        <v>23366</v>
      </c>
      <c r="P376" s="39" t="s">
        <v>190</v>
      </c>
      <c r="Q376" s="65">
        <v>49787</v>
      </c>
      <c r="R376" s="66">
        <f>+IFERROR((MaestraLP3[[#This Row],[COSTO ]]/MaestraLP3[[#This Row],[COSTO SEP]]-1),0)</f>
        <v>5.8418214499700527E-2</v>
      </c>
      <c r="S376" s="65" t="s">
        <v>52</v>
      </c>
      <c r="T376" s="65"/>
      <c r="U376" s="64">
        <f>+VLOOKUP(MaestraLP3[[#This Row],[FS00]],'[1]BD MES'!$C:$N,12,0)</f>
        <v>24731</v>
      </c>
      <c r="V376" s="64">
        <v>24731</v>
      </c>
      <c r="W376" s="66">
        <f>+(MaestraLP3[[#This Row],[COSTO ]]-MaestraLP3[[#This Row],[COSTO OCT AL 25-09]])/MaestraLP3[[#This Row],[COSTO OCT AL 25-09]]</f>
        <v>0</v>
      </c>
      <c r="X376" s="67" t="str">
        <f>++IF(P376="HASTA AGOTAR STOCK","HASTA AGOTAR STOCK",IF(MaestraLP3[[#This Row],[PRECIO]]=0,"NO PARA LP",IF(MaestraLP3[[#This Row],[PRECIO SEP]]=0,"INCORPORACIÓN",IF(Z376=0,"MANTIENE",IF(Z376&lt;0,"BAJA",IF(Z376&gt;0,"ALZA",""))))))</f>
        <v>BAJA</v>
      </c>
      <c r="Y376" s="64">
        <v>38800</v>
      </c>
      <c r="Z376" s="41">
        <f>IF(Y376=0,"INDICAR PRECIO VTA",Y376-MaestraLP3[[#This Row],[PRECIO SEP]])</f>
        <v>-10987</v>
      </c>
      <c r="AA376" s="66">
        <f t="shared" si="5"/>
        <v>0.36260309278350517</v>
      </c>
      <c r="AB376" s="68">
        <f>IFERROR(MaestraLP3[[#This Row],[PRECIO]]*MaestraLP3[[#This Row],[%MG UMV]],0)</f>
        <v>14069</v>
      </c>
      <c r="AC376" s="69">
        <v>0.9</v>
      </c>
      <c r="AD376" s="64">
        <f>+IFERROR(MaestraLP3[[#This Row],[MARGEN UNITARIO]]/MaestraLP3[[#This Row],[Peso Neto UMV (KG)]],0)</f>
        <v>15632.222222222223</v>
      </c>
      <c r="AE376" s="39" t="s">
        <v>44</v>
      </c>
      <c r="AF376" s="39"/>
      <c r="AG376" s="39">
        <v>1</v>
      </c>
      <c r="AH376" s="39"/>
      <c r="AI376" s="66">
        <v>0.1</v>
      </c>
      <c r="AJ376" s="66">
        <v>0</v>
      </c>
      <c r="AK376" s="39" t="s">
        <v>53</v>
      </c>
      <c r="AL376" s="39" t="s">
        <v>53</v>
      </c>
    </row>
    <row r="377" spans="1:38" x14ac:dyDescent="0.35">
      <c r="A377" s="39" t="s">
        <v>276</v>
      </c>
      <c r="B377" s="39">
        <v>104523790</v>
      </c>
      <c r="C377" s="39" t="str">
        <f>+MaestraLP3[[#This Row],[CÓDIGO]]&amp;MaestraLP3[[#Headers],[-]]&amp;MaestraLP3[[#This Row],[UMV]]</f>
        <v>104523790-Z00</v>
      </c>
      <c r="D377" s="50" t="str">
        <f>+MaestraLP3[[#This Row],[CÓDIGO]]&amp;MaestraLP3[[#Headers],[FS00]]</f>
        <v>104523790FS00</v>
      </c>
      <c r="E377" s="39" t="s">
        <v>4596</v>
      </c>
      <c r="F377" s="39" t="s">
        <v>4597</v>
      </c>
      <c r="G377" s="39" t="s">
        <v>46</v>
      </c>
      <c r="H377" s="39" t="s">
        <v>63</v>
      </c>
      <c r="I377" s="39" t="s">
        <v>598</v>
      </c>
      <c r="J377" s="49" t="s">
        <v>149</v>
      </c>
      <c r="K377" s="50" t="s">
        <v>50</v>
      </c>
      <c r="L377" s="39" t="str">
        <f>VLOOKUP(MaestraLP3[[#This Row],[UMV]],VALIDACIONES!J:L,3,0)</f>
        <v>Caja 100 Unidades</v>
      </c>
      <c r="M377" s="39" t="s">
        <v>51</v>
      </c>
      <c r="N377" s="39" t="s">
        <v>41</v>
      </c>
      <c r="O377" s="64">
        <v>33430</v>
      </c>
      <c r="P377" s="39" t="s">
        <v>102</v>
      </c>
      <c r="Q377" s="65">
        <v>69800</v>
      </c>
      <c r="R377" s="66">
        <f>+IFERROR((MaestraLP3[[#This Row],[COSTO ]]/MaestraLP3[[#This Row],[COSTO SEP]]-1),0)</f>
        <v>5.1151660185462244E-2</v>
      </c>
      <c r="S377" s="65" t="s">
        <v>143</v>
      </c>
      <c r="T377" s="65"/>
      <c r="U377" s="64">
        <f>+VLOOKUP(MaestraLP3[[#This Row],[FS00]],'[1]BD MES'!$C:$N,12,0)</f>
        <v>35140</v>
      </c>
      <c r="V377" s="64">
        <v>35140</v>
      </c>
      <c r="W377" s="66">
        <f>+(MaestraLP3[[#This Row],[COSTO ]]-MaestraLP3[[#This Row],[COSTO OCT AL 25-09]])/MaestraLP3[[#This Row],[COSTO OCT AL 25-09]]</f>
        <v>0</v>
      </c>
      <c r="X377" s="67" t="str">
        <f>++IF(P377="HASTA AGOTAR STOCK","HASTA AGOTAR STOCK",IF(MaestraLP3[[#This Row],[PRECIO]]=0,"NO PARA LP",IF(MaestraLP3[[#This Row],[PRECIO SEP]]=0,"INCORPORACIÓN",IF(Z377=0,"MANTIENE",IF(Z377&lt;0,"BAJA",IF(Z377&gt;0,"ALZA",""))))))</f>
        <v>BAJA</v>
      </c>
      <c r="Y377" s="64">
        <v>63000</v>
      </c>
      <c r="Z377" s="41">
        <f>IF(Y377=0,"INDICAR PRECIO VTA",Y377-MaestraLP3[[#This Row],[PRECIO SEP]])</f>
        <v>-6800</v>
      </c>
      <c r="AA377" s="66">
        <f t="shared" si="5"/>
        <v>0.44222222222222224</v>
      </c>
      <c r="AB377" s="68">
        <f>IFERROR(MaestraLP3[[#This Row],[PRECIO]]*MaestraLP3[[#This Row],[%MG UMV]],0)</f>
        <v>27860</v>
      </c>
      <c r="AC377" s="69">
        <v>1.1000000000000001</v>
      </c>
      <c r="AD377" s="64">
        <f>+IFERROR(MaestraLP3[[#This Row],[MARGEN UNITARIO]]/MaestraLP3[[#This Row],[Peso Neto UMV (KG)]],0)</f>
        <v>25327.272727272724</v>
      </c>
      <c r="AE377" s="39" t="s">
        <v>44</v>
      </c>
      <c r="AF377" s="39"/>
      <c r="AG377" s="39">
        <v>1</v>
      </c>
      <c r="AH377" s="39"/>
      <c r="AI377" s="66">
        <v>0.1</v>
      </c>
      <c r="AJ377" s="66">
        <v>0</v>
      </c>
      <c r="AK377" s="39" t="s">
        <v>53</v>
      </c>
      <c r="AL377" s="39" t="s">
        <v>53</v>
      </c>
    </row>
    <row r="378" spans="1:38" x14ac:dyDescent="0.35">
      <c r="A378" s="39" t="s">
        <v>276</v>
      </c>
      <c r="B378" s="39">
        <v>104523840</v>
      </c>
      <c r="C378" s="39" t="str">
        <f>+MaestraLP3[[#This Row],[CÓDIGO]]&amp;MaestraLP3[[#Headers],[-]]&amp;MaestraLP3[[#This Row],[UMV]]</f>
        <v>104523840-Z00</v>
      </c>
      <c r="D378" s="50" t="str">
        <f>+MaestraLP3[[#This Row],[CÓDIGO]]&amp;MaestraLP3[[#Headers],[FS00]]</f>
        <v>104523840FS00</v>
      </c>
      <c r="E378" s="39" t="s">
        <v>4596</v>
      </c>
      <c r="F378" s="39" t="s">
        <v>4597</v>
      </c>
      <c r="G378" s="39" t="s">
        <v>46</v>
      </c>
      <c r="H378" s="39" t="s">
        <v>63</v>
      </c>
      <c r="I378" s="39" t="s">
        <v>599</v>
      </c>
      <c r="J378" s="49" t="s">
        <v>149</v>
      </c>
      <c r="K378" s="50" t="s">
        <v>50</v>
      </c>
      <c r="L378" s="39" t="str">
        <f>VLOOKUP(MaestraLP3[[#This Row],[UMV]],VALIDACIONES!J:L,3,0)</f>
        <v>Caja 100 Unidades</v>
      </c>
      <c r="M378" s="39" t="s">
        <v>51</v>
      </c>
      <c r="N378" s="39" t="s">
        <v>41</v>
      </c>
      <c r="O378" s="64">
        <v>33617</v>
      </c>
      <c r="P378" s="39" t="s">
        <v>102</v>
      </c>
      <c r="Q378" s="65">
        <v>69800</v>
      </c>
      <c r="R378" s="66">
        <f>+IFERROR((MaestraLP3[[#This Row],[COSTO ]]/MaestraLP3[[#This Row],[COSTO SEP]]-1),0)</f>
        <v>6.032662045988646E-2</v>
      </c>
      <c r="S378" s="65" t="s">
        <v>143</v>
      </c>
      <c r="T378" s="65"/>
      <c r="U378" s="64">
        <f>+VLOOKUP(MaestraLP3[[#This Row],[FS00]],'[1]BD MES'!$C:$N,12,0)</f>
        <v>35645</v>
      </c>
      <c r="V378" s="64">
        <v>35645</v>
      </c>
      <c r="W378" s="66">
        <f>+(MaestraLP3[[#This Row],[COSTO ]]-MaestraLP3[[#This Row],[COSTO OCT AL 25-09]])/MaestraLP3[[#This Row],[COSTO OCT AL 25-09]]</f>
        <v>0</v>
      </c>
      <c r="X378" s="67" t="str">
        <f>++IF(P378="HASTA AGOTAR STOCK","HASTA AGOTAR STOCK",IF(MaestraLP3[[#This Row],[PRECIO]]=0,"NO PARA LP",IF(MaestraLP3[[#This Row],[PRECIO SEP]]=0,"INCORPORACIÓN",IF(Z378=0,"MANTIENE",IF(Z378&lt;0,"BAJA",IF(Z378&gt;0,"ALZA",""))))))</f>
        <v>BAJA</v>
      </c>
      <c r="Y378" s="64">
        <v>63000</v>
      </c>
      <c r="Z378" s="41">
        <f>IF(Y378=0,"INDICAR PRECIO VTA",Y378-MaestraLP3[[#This Row],[PRECIO SEP]])</f>
        <v>-6800</v>
      </c>
      <c r="AA378" s="66">
        <f t="shared" si="5"/>
        <v>0.43420634920634921</v>
      </c>
      <c r="AB378" s="68">
        <f>IFERROR(MaestraLP3[[#This Row],[PRECIO]]*MaestraLP3[[#This Row],[%MG UMV]],0)</f>
        <v>27355</v>
      </c>
      <c r="AC378" s="69">
        <v>1.1000000000000001</v>
      </c>
      <c r="AD378" s="64">
        <f>+IFERROR(MaestraLP3[[#This Row],[MARGEN UNITARIO]]/MaestraLP3[[#This Row],[Peso Neto UMV (KG)]],0)</f>
        <v>24868.181818181816</v>
      </c>
      <c r="AE378" s="39" t="s">
        <v>44</v>
      </c>
      <c r="AF378" s="39"/>
      <c r="AG378" s="39">
        <v>1</v>
      </c>
      <c r="AH378" s="39"/>
      <c r="AI378" s="66">
        <v>0.1</v>
      </c>
      <c r="AJ378" s="66">
        <v>0</v>
      </c>
      <c r="AK378" s="39" t="s">
        <v>53</v>
      </c>
      <c r="AL378" s="39" t="s">
        <v>53</v>
      </c>
    </row>
    <row r="379" spans="1:38" x14ac:dyDescent="0.35">
      <c r="A379" s="39" t="s">
        <v>276</v>
      </c>
      <c r="B379" s="39">
        <v>104523810</v>
      </c>
      <c r="C379" s="39" t="str">
        <f>+MaestraLP3[[#This Row],[CÓDIGO]]&amp;MaestraLP3[[#Headers],[-]]&amp;MaestraLP3[[#This Row],[UMV]]</f>
        <v>104523810-Z00</v>
      </c>
      <c r="D379" s="50" t="str">
        <f>+MaestraLP3[[#This Row],[CÓDIGO]]&amp;MaestraLP3[[#Headers],[FS00]]</f>
        <v>104523810FS00</v>
      </c>
      <c r="E379" s="39" t="s">
        <v>4596</v>
      </c>
      <c r="F379" s="39" t="s">
        <v>4597</v>
      </c>
      <c r="G379" s="39" t="s">
        <v>46</v>
      </c>
      <c r="H379" s="39" t="s">
        <v>63</v>
      </c>
      <c r="I379" s="39" t="s">
        <v>600</v>
      </c>
      <c r="J379" s="49" t="s">
        <v>149</v>
      </c>
      <c r="K379" s="50" t="s">
        <v>50</v>
      </c>
      <c r="L379" s="39" t="str">
        <f>VLOOKUP(MaestraLP3[[#This Row],[UMV]],VALIDACIONES!J:L,3,0)</f>
        <v>Caja 100 Unidades</v>
      </c>
      <c r="M379" s="39" t="s">
        <v>51</v>
      </c>
      <c r="N379" s="39" t="s">
        <v>41</v>
      </c>
      <c r="O379" s="64">
        <v>34027</v>
      </c>
      <c r="P379" s="39" t="s">
        <v>102</v>
      </c>
      <c r="Q379" s="65">
        <v>69800</v>
      </c>
      <c r="R379" s="66">
        <f>+IFERROR((MaestraLP3[[#This Row],[COSTO ]]/MaestraLP3[[#This Row],[COSTO SEP]]-1),0)</f>
        <v>0</v>
      </c>
      <c r="S379" s="65" t="s">
        <v>52</v>
      </c>
      <c r="T379" s="65"/>
      <c r="U379" s="64">
        <f>+VLOOKUP(MaestraLP3[[#This Row],[FS00]],'[1]BD MES'!$C:$N,12,0)</f>
        <v>34027</v>
      </c>
      <c r="V379" s="64">
        <v>34027</v>
      </c>
      <c r="W379" s="66">
        <f>+(MaestraLP3[[#This Row],[COSTO ]]-MaestraLP3[[#This Row],[COSTO OCT AL 25-09]])/MaestraLP3[[#This Row],[COSTO OCT AL 25-09]]</f>
        <v>0</v>
      </c>
      <c r="X379" s="67" t="str">
        <f>++IF(P379="HASTA AGOTAR STOCK","HASTA AGOTAR STOCK",IF(MaestraLP3[[#This Row],[PRECIO]]=0,"NO PARA LP",IF(MaestraLP3[[#This Row],[PRECIO SEP]]=0,"INCORPORACIÓN",IF(Z379=0,"MANTIENE",IF(Z379&lt;0,"BAJA",IF(Z379&gt;0,"ALZA",""))))))</f>
        <v>BAJA</v>
      </c>
      <c r="Y379" s="64">
        <v>63000</v>
      </c>
      <c r="Z379" s="41">
        <f>IF(Y379=0,"INDICAR PRECIO VTA",Y379-MaestraLP3[[#This Row],[PRECIO SEP]])</f>
        <v>-6800</v>
      </c>
      <c r="AA379" s="66">
        <f t="shared" si="5"/>
        <v>0.4598888888888889</v>
      </c>
      <c r="AB379" s="68">
        <f>IFERROR(MaestraLP3[[#This Row],[PRECIO]]*MaestraLP3[[#This Row],[%MG UMV]],0)</f>
        <v>28973</v>
      </c>
      <c r="AC379" s="69">
        <v>1.1000000000000001</v>
      </c>
      <c r="AD379" s="64">
        <f>+IFERROR(MaestraLP3[[#This Row],[MARGEN UNITARIO]]/MaestraLP3[[#This Row],[Peso Neto UMV (KG)]],0)</f>
        <v>26339.090909090908</v>
      </c>
      <c r="AE379" s="39" t="s">
        <v>44</v>
      </c>
      <c r="AF379" s="39"/>
      <c r="AG379" s="39">
        <v>1</v>
      </c>
      <c r="AH379" s="39"/>
      <c r="AI379" s="66">
        <v>0.1</v>
      </c>
      <c r="AJ379" s="66">
        <v>0</v>
      </c>
      <c r="AK379" s="39" t="s">
        <v>53</v>
      </c>
      <c r="AL379" s="39" t="s">
        <v>53</v>
      </c>
    </row>
    <row r="380" spans="1:38" x14ac:dyDescent="0.35">
      <c r="A380" s="39" t="s">
        <v>276</v>
      </c>
      <c r="B380" s="39">
        <v>104511800</v>
      </c>
      <c r="C380" s="39" t="str">
        <f>+MaestraLP3[[#This Row],[CÓDIGO]]&amp;MaestraLP3[[#Headers],[-]]&amp;MaestraLP3[[#This Row],[UMV]]</f>
        <v>104511800-Z00</v>
      </c>
      <c r="D380" s="50" t="str">
        <f>+MaestraLP3[[#This Row],[CÓDIGO]]&amp;MaestraLP3[[#Headers],[FS00]]</f>
        <v>104511800FS00</v>
      </c>
      <c r="E380" s="39" t="s">
        <v>4596</v>
      </c>
      <c r="F380" s="39" t="s">
        <v>4597</v>
      </c>
      <c r="G380" s="39" t="s">
        <v>46</v>
      </c>
      <c r="H380" s="39" t="s">
        <v>63</v>
      </c>
      <c r="I380" s="39" t="s">
        <v>601</v>
      </c>
      <c r="J380" s="49" t="s">
        <v>149</v>
      </c>
      <c r="K380" s="50" t="s">
        <v>149</v>
      </c>
      <c r="L380" s="39" t="str">
        <f>VLOOKUP(MaestraLP3[[#This Row],[UMV]],VALIDACIONES!J:L,3,0)</f>
        <v>Caja 100 Unidades</v>
      </c>
      <c r="M380" s="39" t="s">
        <v>51</v>
      </c>
      <c r="N380" s="39" t="s">
        <v>41</v>
      </c>
      <c r="O380" s="64">
        <v>20885</v>
      </c>
      <c r="P380" s="39" t="s">
        <v>190</v>
      </c>
      <c r="Q380" s="65">
        <v>49787</v>
      </c>
      <c r="R380" s="66">
        <f>+IFERROR((MaestraLP3[[#This Row],[COSTO ]]/MaestraLP3[[#This Row],[COSTO SEP]]-1),0)</f>
        <v>0.13732104381134791</v>
      </c>
      <c r="S380" s="65" t="s">
        <v>52</v>
      </c>
      <c r="T380" s="65"/>
      <c r="U380" s="64">
        <f>+VLOOKUP(MaestraLP3[[#This Row],[FS00]],'[1]BD MES'!$C:$N,12,0)</f>
        <v>24325.3</v>
      </c>
      <c r="V380" s="64">
        <v>23752.95</v>
      </c>
      <c r="W380" s="66">
        <f>+(MaestraLP3[[#This Row],[COSTO ]]-MaestraLP3[[#This Row],[COSTO OCT AL 25-09]])/MaestraLP3[[#This Row],[COSTO OCT AL 25-09]]</f>
        <v>-2.3529000670084173E-2</v>
      </c>
      <c r="X380" s="67" t="str">
        <f>++IF(P380="HASTA AGOTAR STOCK","HASTA AGOTAR STOCK",IF(MaestraLP3[[#This Row],[PRECIO]]=0,"NO PARA LP",IF(MaestraLP3[[#This Row],[PRECIO SEP]]=0,"INCORPORACIÓN",IF(Z380=0,"MANTIENE",IF(Z380&lt;0,"BAJA",IF(Z380&gt;0,"ALZA",""))))))</f>
        <v>BAJA</v>
      </c>
      <c r="Y380" s="64">
        <v>37800</v>
      </c>
      <c r="Z380" s="41">
        <f>IF(Y380=0,"INDICAR PRECIO VTA",Y380-MaestraLP3[[#This Row],[PRECIO SEP]])</f>
        <v>-11987</v>
      </c>
      <c r="AA380" s="66">
        <f t="shared" si="5"/>
        <v>0.37161507936507937</v>
      </c>
      <c r="AB380" s="68">
        <f>IFERROR(MaestraLP3[[#This Row],[PRECIO]]*MaestraLP3[[#This Row],[%MG UMV]],0)</f>
        <v>14047.050000000001</v>
      </c>
      <c r="AC380" s="69">
        <v>0.9</v>
      </c>
      <c r="AD380" s="64">
        <f>+IFERROR(MaestraLP3[[#This Row],[MARGEN UNITARIO]]/MaestraLP3[[#This Row],[Peso Neto UMV (KG)]],0)</f>
        <v>15607.833333333334</v>
      </c>
      <c r="AE380" s="39" t="s">
        <v>44</v>
      </c>
      <c r="AF380" s="39"/>
      <c r="AG380" s="39">
        <v>1</v>
      </c>
      <c r="AH380" s="39"/>
      <c r="AI380" s="66">
        <v>0.1</v>
      </c>
      <c r="AJ380" s="66">
        <v>0</v>
      </c>
      <c r="AK380" s="39" t="s">
        <v>53</v>
      </c>
      <c r="AL380" s="39" t="s">
        <v>53</v>
      </c>
    </row>
    <row r="381" spans="1:38" x14ac:dyDescent="0.35">
      <c r="A381" s="39" t="s">
        <v>276</v>
      </c>
      <c r="B381" s="39">
        <v>104523800</v>
      </c>
      <c r="C381" s="39" t="str">
        <f>+MaestraLP3[[#This Row],[CÓDIGO]]&amp;MaestraLP3[[#Headers],[-]]&amp;MaestraLP3[[#This Row],[UMV]]</f>
        <v>104523800-Z00</v>
      </c>
      <c r="D381" s="50" t="str">
        <f>+MaestraLP3[[#This Row],[CÓDIGO]]&amp;MaestraLP3[[#Headers],[FS00]]</f>
        <v>104523800FS00</v>
      </c>
      <c r="E381" s="39" t="s">
        <v>4596</v>
      </c>
      <c r="F381" s="39" t="s">
        <v>4597</v>
      </c>
      <c r="G381" s="39" t="s">
        <v>46</v>
      </c>
      <c r="H381" s="39" t="s">
        <v>63</v>
      </c>
      <c r="I381" s="39" t="s">
        <v>602</v>
      </c>
      <c r="J381" s="49" t="s">
        <v>149</v>
      </c>
      <c r="K381" s="50" t="s">
        <v>50</v>
      </c>
      <c r="L381" s="39" t="str">
        <f>VLOOKUP(MaestraLP3[[#This Row],[UMV]],VALIDACIONES!J:L,3,0)</f>
        <v>Caja 100 Unidades</v>
      </c>
      <c r="M381" s="39" t="s">
        <v>51</v>
      </c>
      <c r="N381" s="39" t="s">
        <v>41</v>
      </c>
      <c r="O381" s="64">
        <v>22067</v>
      </c>
      <c r="P381" s="39" t="s">
        <v>190</v>
      </c>
      <c r="Q381" s="65">
        <v>49787</v>
      </c>
      <c r="R381" s="66">
        <f>+IFERROR((MaestraLP3[[#This Row],[COSTO ]]/MaestraLP3[[#This Row],[COSTO SEP]]-1),0)</f>
        <v>9.4213078352290758E-2</v>
      </c>
      <c r="S381" s="65" t="s">
        <v>143</v>
      </c>
      <c r="T381" s="65"/>
      <c r="U381" s="64">
        <f>+VLOOKUP(MaestraLP3[[#This Row],[FS00]],'[1]BD MES'!$C:$N,12,0)</f>
        <v>24146</v>
      </c>
      <c r="V381" s="64">
        <v>24146</v>
      </c>
      <c r="W381" s="66">
        <f>+(MaestraLP3[[#This Row],[COSTO ]]-MaestraLP3[[#This Row],[COSTO OCT AL 25-09]])/MaestraLP3[[#This Row],[COSTO OCT AL 25-09]]</f>
        <v>0</v>
      </c>
      <c r="X381" s="67" t="str">
        <f>++IF(P381="HASTA AGOTAR STOCK","HASTA AGOTAR STOCK",IF(MaestraLP3[[#This Row],[PRECIO]]=0,"NO PARA LP",IF(MaestraLP3[[#This Row],[PRECIO SEP]]=0,"INCORPORACIÓN",IF(Z381=0,"MANTIENE",IF(Z381&lt;0,"BAJA",IF(Z381&gt;0,"ALZA",""))))))</f>
        <v>BAJA</v>
      </c>
      <c r="Y381" s="64">
        <v>37800</v>
      </c>
      <c r="Z381" s="41">
        <f>IF(Y381=0,"INDICAR PRECIO VTA",Y381-MaestraLP3[[#This Row],[PRECIO SEP]])</f>
        <v>-11987</v>
      </c>
      <c r="AA381" s="66">
        <f t="shared" si="5"/>
        <v>0.36121693121693121</v>
      </c>
      <c r="AB381" s="68">
        <f>IFERROR(MaestraLP3[[#This Row],[PRECIO]]*MaestraLP3[[#This Row],[%MG UMV]],0)</f>
        <v>13654</v>
      </c>
      <c r="AC381" s="69">
        <v>0.8</v>
      </c>
      <c r="AD381" s="64">
        <f>+IFERROR(MaestraLP3[[#This Row],[MARGEN UNITARIO]]/MaestraLP3[[#This Row],[Peso Neto UMV (KG)]],0)</f>
        <v>17067.5</v>
      </c>
      <c r="AE381" s="39" t="s">
        <v>44</v>
      </c>
      <c r="AF381" s="39"/>
      <c r="AG381" s="39">
        <v>1</v>
      </c>
      <c r="AH381" s="39"/>
      <c r="AI381" s="66">
        <v>0.1</v>
      </c>
      <c r="AJ381" s="66">
        <v>0</v>
      </c>
      <c r="AK381" s="39" t="s">
        <v>53</v>
      </c>
      <c r="AL381" s="39" t="s">
        <v>53</v>
      </c>
    </row>
    <row r="382" spans="1:38" x14ac:dyDescent="0.35">
      <c r="A382" s="39" t="s">
        <v>276</v>
      </c>
      <c r="B382" s="39">
        <v>104511810</v>
      </c>
      <c r="C382" s="39" t="str">
        <f>+MaestraLP3[[#This Row],[CÓDIGO]]&amp;MaestraLP3[[#Headers],[-]]&amp;MaestraLP3[[#This Row],[UMV]]</f>
        <v>104511810-Z00</v>
      </c>
      <c r="D382" s="50" t="str">
        <f>+MaestraLP3[[#This Row],[CÓDIGO]]&amp;MaestraLP3[[#Headers],[FS00]]</f>
        <v>104511810FS00</v>
      </c>
      <c r="E382" s="39" t="s">
        <v>4596</v>
      </c>
      <c r="F382" s="39" t="s">
        <v>4597</v>
      </c>
      <c r="G382" s="39" t="s">
        <v>46</v>
      </c>
      <c r="H382" s="39" t="s">
        <v>63</v>
      </c>
      <c r="I382" s="39" t="s">
        <v>603</v>
      </c>
      <c r="J382" s="49" t="s">
        <v>149</v>
      </c>
      <c r="K382" s="50" t="s">
        <v>149</v>
      </c>
      <c r="L382" s="39" t="str">
        <f>VLOOKUP(MaestraLP3[[#This Row],[UMV]],VALIDACIONES!J:L,3,0)</f>
        <v>Caja 100 Unidades</v>
      </c>
      <c r="M382" s="39" t="s">
        <v>51</v>
      </c>
      <c r="N382" s="39" t="s">
        <v>41</v>
      </c>
      <c r="O382" s="64">
        <v>18553</v>
      </c>
      <c r="P382" s="39" t="s">
        <v>190</v>
      </c>
      <c r="Q382" s="65">
        <v>49787</v>
      </c>
      <c r="R382" s="66">
        <f>+IFERROR((MaestraLP3[[#This Row],[COSTO ]]/MaestraLP3[[#This Row],[COSTO SEP]]-1),0)</f>
        <v>0.29374009594135719</v>
      </c>
      <c r="S382" s="65" t="s">
        <v>52</v>
      </c>
      <c r="T382" s="65"/>
      <c r="U382" s="64">
        <f>+VLOOKUP(MaestraLP3[[#This Row],[FS00]],'[1]BD MES'!$C:$N,12,0)</f>
        <v>25128.34</v>
      </c>
      <c r="V382" s="64">
        <v>24002.76</v>
      </c>
      <c r="W382" s="66">
        <f>+(MaestraLP3[[#This Row],[COSTO ]]-MaestraLP3[[#This Row],[COSTO OCT AL 25-09]])/MaestraLP3[[#This Row],[COSTO OCT AL 25-09]]</f>
        <v>-4.4793249375008524E-2</v>
      </c>
      <c r="X382" s="67" t="str">
        <f>++IF(P382="HASTA AGOTAR STOCK","HASTA AGOTAR STOCK",IF(MaestraLP3[[#This Row],[PRECIO]]=0,"NO PARA LP",IF(MaestraLP3[[#This Row],[PRECIO SEP]]=0,"INCORPORACIÓN",IF(Z382=0,"MANTIENE",IF(Z382&lt;0,"BAJA",IF(Z382&gt;0,"ALZA",""))))))</f>
        <v>BAJA</v>
      </c>
      <c r="Y382" s="64">
        <v>37800</v>
      </c>
      <c r="Z382" s="41">
        <f>IF(Y382=0,"INDICAR PRECIO VTA",Y382-MaestraLP3[[#This Row],[PRECIO SEP]])</f>
        <v>-11987</v>
      </c>
      <c r="AA382" s="66">
        <f t="shared" si="5"/>
        <v>0.36500634920634922</v>
      </c>
      <c r="AB382" s="68">
        <f>IFERROR(MaestraLP3[[#This Row],[PRECIO]]*MaestraLP3[[#This Row],[%MG UMV]],0)</f>
        <v>13797.24</v>
      </c>
      <c r="AC382" s="69">
        <v>0.9</v>
      </c>
      <c r="AD382" s="64">
        <f>+IFERROR(MaestraLP3[[#This Row],[MARGEN UNITARIO]]/MaestraLP3[[#This Row],[Peso Neto UMV (KG)]],0)</f>
        <v>15330.266666666666</v>
      </c>
      <c r="AE382" s="39" t="s">
        <v>44</v>
      </c>
      <c r="AF382" s="39"/>
      <c r="AG382" s="39">
        <v>1</v>
      </c>
      <c r="AH382" s="39"/>
      <c r="AI382" s="66">
        <v>0.1</v>
      </c>
      <c r="AJ382" s="66">
        <v>0</v>
      </c>
      <c r="AK382" s="39" t="s">
        <v>53</v>
      </c>
      <c r="AL382" s="39" t="s">
        <v>53</v>
      </c>
    </row>
    <row r="383" spans="1:38" x14ac:dyDescent="0.35">
      <c r="A383" s="39" t="s">
        <v>276</v>
      </c>
      <c r="B383" s="39">
        <v>104523830</v>
      </c>
      <c r="C383" s="39" t="str">
        <f>+MaestraLP3[[#This Row],[CÓDIGO]]&amp;MaestraLP3[[#Headers],[-]]&amp;MaestraLP3[[#This Row],[UMV]]</f>
        <v>104523830-Z00</v>
      </c>
      <c r="D383" s="50" t="str">
        <f>+MaestraLP3[[#This Row],[CÓDIGO]]&amp;MaestraLP3[[#Headers],[FS00]]</f>
        <v>104523830FS00</v>
      </c>
      <c r="E383" s="39" t="s">
        <v>4596</v>
      </c>
      <c r="F383" s="39" t="s">
        <v>4597</v>
      </c>
      <c r="G383" s="39" t="s">
        <v>46</v>
      </c>
      <c r="H383" s="39" t="s">
        <v>63</v>
      </c>
      <c r="I383" s="39" t="s">
        <v>604</v>
      </c>
      <c r="J383" s="49" t="s">
        <v>149</v>
      </c>
      <c r="K383" s="50" t="s">
        <v>50</v>
      </c>
      <c r="L383" s="39" t="str">
        <f>VLOOKUP(MaestraLP3[[#This Row],[UMV]],VALIDACIONES!J:L,3,0)</f>
        <v>Caja 100 Unidades</v>
      </c>
      <c r="M383" s="39" t="s">
        <v>51</v>
      </c>
      <c r="N383" s="39" t="s">
        <v>41</v>
      </c>
      <c r="O383" s="64">
        <v>18553</v>
      </c>
      <c r="P383" s="39" t="s">
        <v>190</v>
      </c>
      <c r="Q383" s="65">
        <v>49787</v>
      </c>
      <c r="R383" s="66">
        <f>+IFERROR((MaestraLP3[[#This Row],[COSTO ]]/MaestraLP3[[#This Row],[COSTO SEP]]-1),0)</f>
        <v>0</v>
      </c>
      <c r="S383" s="65" t="s">
        <v>52</v>
      </c>
      <c r="T383" s="65"/>
      <c r="U383" s="64">
        <f>+VLOOKUP(MaestraLP3[[#This Row],[FS00]],'[1]BD MES'!$C:$N,12,0)</f>
        <v>18553</v>
      </c>
      <c r="V383" s="64">
        <v>18553</v>
      </c>
      <c r="W383" s="66">
        <f>+(MaestraLP3[[#This Row],[COSTO ]]-MaestraLP3[[#This Row],[COSTO OCT AL 25-09]])/MaestraLP3[[#This Row],[COSTO OCT AL 25-09]]</f>
        <v>0</v>
      </c>
      <c r="X383" s="67" t="str">
        <f>++IF(P383="HASTA AGOTAR STOCK","HASTA AGOTAR STOCK",IF(MaestraLP3[[#This Row],[PRECIO]]=0,"NO PARA LP",IF(MaestraLP3[[#This Row],[PRECIO SEP]]=0,"INCORPORACIÓN",IF(Z383=0,"MANTIENE",IF(Z383&lt;0,"BAJA",IF(Z383&gt;0,"ALZA",""))))))</f>
        <v>BAJA</v>
      </c>
      <c r="Y383" s="64">
        <v>37800</v>
      </c>
      <c r="Z383" s="41">
        <f>IF(Y383=0,"INDICAR PRECIO VTA",Y383-MaestraLP3[[#This Row],[PRECIO SEP]])</f>
        <v>-11987</v>
      </c>
      <c r="AA383" s="66">
        <f t="shared" si="5"/>
        <v>0.50917989417989418</v>
      </c>
      <c r="AB383" s="68">
        <f>IFERROR(MaestraLP3[[#This Row],[PRECIO]]*MaestraLP3[[#This Row],[%MG UMV]],0)</f>
        <v>19247</v>
      </c>
      <c r="AC383" s="69">
        <v>0.9</v>
      </c>
      <c r="AD383" s="64">
        <f>+IFERROR(MaestraLP3[[#This Row],[MARGEN UNITARIO]]/MaestraLP3[[#This Row],[Peso Neto UMV (KG)]],0)</f>
        <v>21385.555555555555</v>
      </c>
      <c r="AE383" s="39" t="s">
        <v>44</v>
      </c>
      <c r="AF383" s="39"/>
      <c r="AG383" s="39">
        <v>1</v>
      </c>
      <c r="AH383" s="39"/>
      <c r="AI383" s="66">
        <v>0.1</v>
      </c>
      <c r="AJ383" s="66">
        <v>0</v>
      </c>
      <c r="AK383" s="39" t="s">
        <v>53</v>
      </c>
      <c r="AL383" s="39" t="s">
        <v>53</v>
      </c>
    </row>
    <row r="384" spans="1:38" x14ac:dyDescent="0.35">
      <c r="A384" s="39" t="s">
        <v>276</v>
      </c>
      <c r="B384" s="39">
        <v>104523850</v>
      </c>
      <c r="C384" s="39" t="str">
        <f>+MaestraLP3[[#This Row],[CÓDIGO]]&amp;MaestraLP3[[#Headers],[-]]&amp;MaestraLP3[[#This Row],[UMV]]</f>
        <v>104523850-Z00</v>
      </c>
      <c r="D384" s="50" t="str">
        <f>+MaestraLP3[[#This Row],[CÓDIGO]]&amp;MaestraLP3[[#Headers],[FS00]]</f>
        <v>104523850FS00</v>
      </c>
      <c r="E384" s="39" t="s">
        <v>4596</v>
      </c>
      <c r="F384" s="39" t="s">
        <v>4597</v>
      </c>
      <c r="G384" s="39" t="s">
        <v>46</v>
      </c>
      <c r="H384" s="39" t="s">
        <v>63</v>
      </c>
      <c r="I384" s="39" t="s">
        <v>605</v>
      </c>
      <c r="J384" s="49" t="s">
        <v>149</v>
      </c>
      <c r="K384" s="50" t="s">
        <v>50</v>
      </c>
      <c r="L384" s="39" t="str">
        <f>VLOOKUP(MaestraLP3[[#This Row],[UMV]],VALIDACIONES!J:L,3,0)</f>
        <v>Caja 100 Unidades</v>
      </c>
      <c r="M384" s="39" t="s">
        <v>51</v>
      </c>
      <c r="N384" s="39" t="s">
        <v>41</v>
      </c>
      <c r="O384" s="64">
        <v>20544</v>
      </c>
      <c r="P384" s="39" t="s">
        <v>190</v>
      </c>
      <c r="Q384" s="65">
        <v>49787</v>
      </c>
      <c r="R384" s="66">
        <f>+IFERROR((MaestraLP3[[#This Row],[COSTO ]]/MaestraLP3[[#This Row],[COSTO SEP]]-1),0)</f>
        <v>0</v>
      </c>
      <c r="S384" s="65" t="s">
        <v>143</v>
      </c>
      <c r="T384" s="65"/>
      <c r="U384" s="64">
        <f>+VLOOKUP(MaestraLP3[[#This Row],[FS00]],'[1]BD MES'!$C:$N,12,0)</f>
        <v>20544</v>
      </c>
      <c r="V384" s="64">
        <v>20544</v>
      </c>
      <c r="W384" s="66">
        <f>+(MaestraLP3[[#This Row],[COSTO ]]-MaestraLP3[[#This Row],[COSTO OCT AL 25-09]])/MaestraLP3[[#This Row],[COSTO OCT AL 25-09]]</f>
        <v>0</v>
      </c>
      <c r="X384" s="67" t="str">
        <f>++IF(P384="HASTA AGOTAR STOCK","HASTA AGOTAR STOCK",IF(MaestraLP3[[#This Row],[PRECIO]]=0,"NO PARA LP",IF(MaestraLP3[[#This Row],[PRECIO SEP]]=0,"INCORPORACIÓN",IF(Z384=0,"MANTIENE",IF(Z384&lt;0,"BAJA",IF(Z384&gt;0,"ALZA",""))))))</f>
        <v>BAJA</v>
      </c>
      <c r="Y384" s="64">
        <v>37800</v>
      </c>
      <c r="Z384" s="41">
        <f>IF(Y384=0,"INDICAR PRECIO VTA",Y384-MaestraLP3[[#This Row],[PRECIO SEP]])</f>
        <v>-11987</v>
      </c>
      <c r="AA384" s="66">
        <f t="shared" si="5"/>
        <v>0.45650793650793653</v>
      </c>
      <c r="AB384" s="68">
        <f>IFERROR(MaestraLP3[[#This Row],[PRECIO]]*MaestraLP3[[#This Row],[%MG UMV]],0)</f>
        <v>17256</v>
      </c>
      <c r="AC384" s="69">
        <v>0.8</v>
      </c>
      <c r="AD384" s="64">
        <f>+IFERROR(MaestraLP3[[#This Row],[MARGEN UNITARIO]]/MaestraLP3[[#This Row],[Peso Neto UMV (KG)]],0)</f>
        <v>21570</v>
      </c>
      <c r="AE384" s="39" t="s">
        <v>44</v>
      </c>
      <c r="AF384" s="39"/>
      <c r="AG384" s="39">
        <v>1</v>
      </c>
      <c r="AH384" s="39"/>
      <c r="AI384" s="66">
        <v>0.1</v>
      </c>
      <c r="AJ384" s="66">
        <v>0</v>
      </c>
      <c r="AK384" s="39" t="s">
        <v>53</v>
      </c>
      <c r="AL384" s="39" t="s">
        <v>53</v>
      </c>
    </row>
    <row r="385" spans="1:38" x14ac:dyDescent="0.35">
      <c r="A385" s="39" t="s">
        <v>276</v>
      </c>
      <c r="B385" s="39">
        <v>104545160</v>
      </c>
      <c r="C385" s="39" t="str">
        <f>+MaestraLP3[[#This Row],[CÓDIGO]]&amp;MaestraLP3[[#Headers],[-]]&amp;MaestraLP3[[#This Row],[UMV]]</f>
        <v>104545160-C10</v>
      </c>
      <c r="D385" s="50" t="str">
        <f>+MaestraLP3[[#This Row],[CÓDIGO]]&amp;MaestraLP3[[#Headers],[FS00]]</f>
        <v>104545160FS00</v>
      </c>
      <c r="E385" s="39" t="s">
        <v>4596</v>
      </c>
      <c r="F385" s="39" t="s">
        <v>4597</v>
      </c>
      <c r="G385" s="39" t="s">
        <v>46</v>
      </c>
      <c r="H385" s="39" t="s">
        <v>606</v>
      </c>
      <c r="I385" s="39" t="s">
        <v>607</v>
      </c>
      <c r="J385" s="49" t="s">
        <v>65</v>
      </c>
      <c r="K385" s="50" t="s">
        <v>50</v>
      </c>
      <c r="L385" s="39" t="str">
        <f>VLOOKUP(MaestraLP3[[#This Row],[UMV]],VALIDACIONES!J:L,3,0)</f>
        <v>Caja 10 Unidades</v>
      </c>
      <c r="M385" s="39" t="s">
        <v>51</v>
      </c>
      <c r="N385" s="39" t="s">
        <v>78</v>
      </c>
      <c r="O385" s="64">
        <v>84230</v>
      </c>
      <c r="P385" s="39" t="s">
        <v>42</v>
      </c>
      <c r="Q385" s="65">
        <v>140000</v>
      </c>
      <c r="R385" s="66">
        <f>+IFERROR((MaestraLP3[[#This Row],[COSTO ]]/MaestraLP3[[#This Row],[COSTO SEP]]-1),0)</f>
        <v>-5.9361272705682477E-4</v>
      </c>
      <c r="S385" s="65" t="s">
        <v>93</v>
      </c>
      <c r="T385" s="65"/>
      <c r="U385" s="64">
        <f>+VLOOKUP(MaestraLP3[[#This Row],[FS00]],'[1]BD MES'!$C:$N,12,0)</f>
        <v>84180</v>
      </c>
      <c r="V385" s="64">
        <v>84180</v>
      </c>
      <c r="W385" s="66">
        <f>+(MaestraLP3[[#This Row],[COSTO ]]-MaestraLP3[[#This Row],[COSTO OCT AL 25-09]])/MaestraLP3[[#This Row],[COSTO OCT AL 25-09]]</f>
        <v>0</v>
      </c>
      <c r="X385" s="67" t="str">
        <f>++IF(P385="HASTA AGOTAR STOCK","HASTA AGOTAR STOCK",IF(MaestraLP3[[#This Row],[PRECIO]]=0,"NO PARA LP",IF(MaestraLP3[[#This Row],[PRECIO SEP]]=0,"INCORPORACIÓN",IF(Z385=0,"MANTIENE",IF(Z385&lt;0,"BAJA",IF(Z385&gt;0,"ALZA",""))))))</f>
        <v>MANTIENE</v>
      </c>
      <c r="Y385" s="64">
        <v>140000</v>
      </c>
      <c r="Z385" s="41">
        <f>IF(Y385=0,"INDICAR PRECIO VTA",Y385-MaestraLP3[[#This Row],[PRECIO SEP]])</f>
        <v>0</v>
      </c>
      <c r="AA385" s="66">
        <f t="shared" ref="AA385:AA448" si="6">+IFERROR((Y385-V385)/Y385,"-")</f>
        <v>0.39871428571428569</v>
      </c>
      <c r="AB385" s="68">
        <f>IFERROR(MaestraLP3[[#This Row],[PRECIO]]*MaestraLP3[[#This Row],[%MG UMV]],0)</f>
        <v>55819.999999999993</v>
      </c>
      <c r="AC385" s="69">
        <v>10</v>
      </c>
      <c r="AD385" s="64">
        <f>+IFERROR(MaestraLP3[[#This Row],[MARGEN UNITARIO]]/MaestraLP3[[#This Row],[Peso Neto UMV (KG)]],0)</f>
        <v>5581.9999999999991</v>
      </c>
      <c r="AE385" s="39" t="s">
        <v>53</v>
      </c>
      <c r="AF385" s="39"/>
      <c r="AG385" s="39">
        <v>1</v>
      </c>
      <c r="AH385" s="39"/>
      <c r="AI385" s="66">
        <v>0.1</v>
      </c>
      <c r="AJ385" s="66">
        <v>0</v>
      </c>
      <c r="AK385" s="39" t="s">
        <v>53</v>
      </c>
      <c r="AL385" s="39" t="s">
        <v>44</v>
      </c>
    </row>
    <row r="386" spans="1:38" x14ac:dyDescent="0.35">
      <c r="A386" s="39" t="s">
        <v>276</v>
      </c>
      <c r="B386" s="39">
        <v>104543850</v>
      </c>
      <c r="C386" s="39" t="str">
        <f>+MaestraLP3[[#This Row],[CÓDIGO]]&amp;MaestraLP3[[#Headers],[-]]&amp;MaestraLP3[[#This Row],[UMV]]</f>
        <v>104543850-C10</v>
      </c>
      <c r="D386" s="50" t="str">
        <f>+MaestraLP3[[#This Row],[CÓDIGO]]&amp;MaestraLP3[[#Headers],[FS00]]</f>
        <v>104543850FS00</v>
      </c>
      <c r="E386" s="39" t="s">
        <v>4596</v>
      </c>
      <c r="F386" s="39" t="s">
        <v>4597</v>
      </c>
      <c r="G386" s="39" t="s">
        <v>46</v>
      </c>
      <c r="H386" s="39" t="s">
        <v>606</v>
      </c>
      <c r="I386" s="39" t="s">
        <v>608</v>
      </c>
      <c r="J386" s="49" t="s">
        <v>65</v>
      </c>
      <c r="K386" s="50" t="s">
        <v>50</v>
      </c>
      <c r="L386" s="39" t="str">
        <f>VLOOKUP(MaestraLP3[[#This Row],[UMV]],VALIDACIONES!J:L,3,0)</f>
        <v>Caja 10 Unidades</v>
      </c>
      <c r="M386" s="39" t="s">
        <v>51</v>
      </c>
      <c r="N386" s="39" t="s">
        <v>78</v>
      </c>
      <c r="O386" s="64">
        <v>67450</v>
      </c>
      <c r="P386" s="39" t="s">
        <v>42</v>
      </c>
      <c r="Q386" s="65">
        <v>130000</v>
      </c>
      <c r="R386" s="66">
        <f>+IFERROR((MaestraLP3[[#This Row],[COSTO ]]/MaestraLP3[[#This Row],[COSTO SEP]]-1),0)</f>
        <v>0</v>
      </c>
      <c r="S386" s="65" t="s">
        <v>493</v>
      </c>
      <c r="T386" s="65"/>
      <c r="U386" s="64">
        <f>+VLOOKUP(MaestraLP3[[#This Row],[FS00]],'[1]BD MES'!$C:$N,12,0)</f>
        <v>67450</v>
      </c>
      <c r="V386" s="64">
        <v>67450</v>
      </c>
      <c r="W386" s="66">
        <f>+(MaestraLP3[[#This Row],[COSTO ]]-MaestraLP3[[#This Row],[COSTO OCT AL 25-09]])/MaestraLP3[[#This Row],[COSTO OCT AL 25-09]]</f>
        <v>0</v>
      </c>
      <c r="X386" s="67" t="str">
        <f>++IF(P386="HASTA AGOTAR STOCK","HASTA AGOTAR STOCK",IF(MaestraLP3[[#This Row],[PRECIO]]=0,"NO PARA LP",IF(MaestraLP3[[#This Row],[PRECIO SEP]]=0,"INCORPORACIÓN",IF(Z386=0,"MANTIENE",IF(Z386&lt;0,"BAJA",IF(Z386&gt;0,"ALZA",""))))))</f>
        <v>MANTIENE</v>
      </c>
      <c r="Y386" s="64">
        <v>130000</v>
      </c>
      <c r="Z386" s="41">
        <f>IF(Y386=0,"INDICAR PRECIO VTA",Y386-MaestraLP3[[#This Row],[PRECIO SEP]])</f>
        <v>0</v>
      </c>
      <c r="AA386" s="66">
        <f t="shared" si="6"/>
        <v>0.48115384615384615</v>
      </c>
      <c r="AB386" s="68">
        <f>IFERROR(MaestraLP3[[#This Row],[PRECIO]]*MaestraLP3[[#This Row],[%MG UMV]],0)</f>
        <v>62550</v>
      </c>
      <c r="AC386" s="69">
        <v>10</v>
      </c>
      <c r="AD386" s="64">
        <f>+IFERROR(MaestraLP3[[#This Row],[MARGEN UNITARIO]]/MaestraLP3[[#This Row],[Peso Neto UMV (KG)]],0)</f>
        <v>6255</v>
      </c>
      <c r="AE386" s="39" t="s">
        <v>53</v>
      </c>
      <c r="AF386" s="39"/>
      <c r="AG386" s="39">
        <v>1</v>
      </c>
      <c r="AH386" s="39"/>
      <c r="AI386" s="66">
        <v>0.1</v>
      </c>
      <c r="AJ386" s="66">
        <v>0</v>
      </c>
      <c r="AK386" s="39"/>
      <c r="AL386" s="39" t="s">
        <v>44</v>
      </c>
    </row>
    <row r="387" spans="1:38" x14ac:dyDescent="0.35">
      <c r="A387" s="39" t="s">
        <v>276</v>
      </c>
      <c r="B387" s="39">
        <v>104516290</v>
      </c>
      <c r="C387" s="39" t="str">
        <f>+MaestraLP3[[#This Row],[CÓDIGO]]&amp;MaestraLP3[[#Headers],[-]]&amp;MaestraLP3[[#This Row],[UMV]]</f>
        <v>104516290-C10</v>
      </c>
      <c r="D387" s="50" t="str">
        <f>+MaestraLP3[[#This Row],[CÓDIGO]]&amp;MaestraLP3[[#Headers],[FS00]]</f>
        <v>104516290FS00</v>
      </c>
      <c r="E387" s="39" t="s">
        <v>4596</v>
      </c>
      <c r="F387" s="39" t="s">
        <v>4597</v>
      </c>
      <c r="G387" s="39" t="s">
        <v>46</v>
      </c>
      <c r="H387" s="39" t="s">
        <v>606</v>
      </c>
      <c r="I387" s="39" t="s">
        <v>609</v>
      </c>
      <c r="J387" s="49" t="s">
        <v>65</v>
      </c>
      <c r="K387" s="50" t="s">
        <v>50</v>
      </c>
      <c r="L387" s="39" t="str">
        <f>VLOOKUP(MaestraLP3[[#This Row],[UMV]],VALIDACIONES!J:L,3,0)</f>
        <v>Caja 10 Unidades</v>
      </c>
      <c r="M387" s="39" t="s">
        <v>51</v>
      </c>
      <c r="N387" s="39" t="s">
        <v>78</v>
      </c>
      <c r="O387" s="64">
        <v>58850</v>
      </c>
      <c r="P387" s="39" t="s">
        <v>42</v>
      </c>
      <c r="Q387" s="65">
        <v>99000</v>
      </c>
      <c r="R387" s="66">
        <f>+IFERROR((MaestraLP3[[#This Row],[COSTO ]]/MaestraLP3[[#This Row],[COSTO SEP]]-1),0)</f>
        <v>-1.699235344210237E-6</v>
      </c>
      <c r="S387" s="65" t="s">
        <v>52</v>
      </c>
      <c r="T387" s="65"/>
      <c r="U387" s="64">
        <f>+VLOOKUP(MaestraLP3[[#This Row],[FS00]],'[1]BD MES'!$C:$N,12,0)</f>
        <v>58849.899999999994</v>
      </c>
      <c r="V387" s="64">
        <v>58849.899999999994</v>
      </c>
      <c r="W387" s="66">
        <f>+(MaestraLP3[[#This Row],[COSTO ]]-MaestraLP3[[#This Row],[COSTO OCT AL 25-09]])/MaestraLP3[[#This Row],[COSTO OCT AL 25-09]]</f>
        <v>0</v>
      </c>
      <c r="X387" s="67" t="str">
        <f>++IF(P387="HASTA AGOTAR STOCK","HASTA AGOTAR STOCK",IF(MaestraLP3[[#This Row],[PRECIO]]=0,"NO PARA LP",IF(MaestraLP3[[#This Row],[PRECIO SEP]]=0,"INCORPORACIÓN",IF(Z387=0,"MANTIENE",IF(Z387&lt;0,"BAJA",IF(Z387&gt;0,"ALZA",""))))))</f>
        <v>MANTIENE</v>
      </c>
      <c r="Y387" s="64">
        <v>99000</v>
      </c>
      <c r="Z387" s="41">
        <f>IF(Y387=0,"INDICAR PRECIO VTA",Y387-MaestraLP3[[#This Row],[PRECIO SEP]])</f>
        <v>0</v>
      </c>
      <c r="AA387" s="66">
        <f t="shared" si="6"/>
        <v>0.40555656565656573</v>
      </c>
      <c r="AB387" s="68">
        <f>IFERROR(MaestraLP3[[#This Row],[PRECIO]]*MaestraLP3[[#This Row],[%MG UMV]],0)</f>
        <v>40150.100000000006</v>
      </c>
      <c r="AC387" s="69">
        <v>10</v>
      </c>
      <c r="AD387" s="64">
        <f>+IFERROR(MaestraLP3[[#This Row],[MARGEN UNITARIO]]/MaestraLP3[[#This Row],[Peso Neto UMV (KG)]],0)</f>
        <v>4015.0100000000007</v>
      </c>
      <c r="AE387" s="39" t="s">
        <v>53</v>
      </c>
      <c r="AF387" s="39"/>
      <c r="AG387" s="39">
        <v>1</v>
      </c>
      <c r="AH387" s="39"/>
      <c r="AI387" s="66">
        <v>0.1</v>
      </c>
      <c r="AJ387" s="66">
        <v>0</v>
      </c>
      <c r="AK387" s="39"/>
      <c r="AL387" s="39" t="s">
        <v>44</v>
      </c>
    </row>
    <row r="388" spans="1:38" x14ac:dyDescent="0.35">
      <c r="A388" s="39" t="s">
        <v>276</v>
      </c>
      <c r="B388" s="39">
        <v>104529600</v>
      </c>
      <c r="C388" s="39" t="str">
        <f>+MaestraLP3[[#This Row],[CÓDIGO]]&amp;MaestraLP3[[#Headers],[-]]&amp;MaestraLP3[[#This Row],[UMV]]</f>
        <v>104529600-C10</v>
      </c>
      <c r="D388" s="50" t="str">
        <f>+MaestraLP3[[#This Row],[CÓDIGO]]&amp;MaestraLP3[[#Headers],[FS00]]</f>
        <v>104529600FS00</v>
      </c>
      <c r="E388" s="39" t="s">
        <v>4596</v>
      </c>
      <c r="F388" s="39" t="s">
        <v>4597</v>
      </c>
      <c r="G388" s="39" t="s">
        <v>46</v>
      </c>
      <c r="H388" s="39" t="s">
        <v>606</v>
      </c>
      <c r="I388" s="39" t="s">
        <v>610</v>
      </c>
      <c r="J388" s="49" t="s">
        <v>65</v>
      </c>
      <c r="K388" s="50" t="s">
        <v>50</v>
      </c>
      <c r="L388" s="39" t="str">
        <f>VLOOKUP(MaestraLP3[[#This Row],[UMV]],VALIDACIONES!J:L,3,0)</f>
        <v>Caja 10 Unidades</v>
      </c>
      <c r="M388" s="39" t="s">
        <v>51</v>
      </c>
      <c r="N388" s="39" t="s">
        <v>78</v>
      </c>
      <c r="O388" s="64">
        <v>54890</v>
      </c>
      <c r="P388" s="39" t="s">
        <v>42</v>
      </c>
      <c r="Q388" s="65">
        <v>98000</v>
      </c>
      <c r="R388" s="66">
        <f>+IFERROR((MaestraLP3[[#This Row],[COSTO ]]/MaestraLP3[[#This Row],[COSTO SEP]]-1),0)</f>
        <v>1.8218254691193536E-4</v>
      </c>
      <c r="S388" s="65" t="s">
        <v>52</v>
      </c>
      <c r="T388" s="65"/>
      <c r="U388" s="64">
        <f>+VLOOKUP(MaestraLP3[[#This Row],[FS00]],'[1]BD MES'!$C:$N,12,0)</f>
        <v>54900</v>
      </c>
      <c r="V388" s="64">
        <v>54900</v>
      </c>
      <c r="W388" s="66">
        <f>+(MaestraLP3[[#This Row],[COSTO ]]-MaestraLP3[[#This Row],[COSTO OCT AL 25-09]])/MaestraLP3[[#This Row],[COSTO OCT AL 25-09]]</f>
        <v>0</v>
      </c>
      <c r="X388" s="67" t="str">
        <f>++IF(P388="HASTA AGOTAR STOCK","HASTA AGOTAR STOCK",IF(MaestraLP3[[#This Row],[PRECIO]]=0,"NO PARA LP",IF(MaestraLP3[[#This Row],[PRECIO SEP]]=0,"INCORPORACIÓN",IF(Z388=0,"MANTIENE",IF(Z388&lt;0,"BAJA",IF(Z388&gt;0,"ALZA",""))))))</f>
        <v>MANTIENE</v>
      </c>
      <c r="Y388" s="64">
        <v>98000</v>
      </c>
      <c r="Z388" s="41">
        <f>IF(Y388=0,"INDICAR PRECIO VTA",Y388-MaestraLP3[[#This Row],[PRECIO SEP]])</f>
        <v>0</v>
      </c>
      <c r="AA388" s="66">
        <f t="shared" si="6"/>
        <v>0.43979591836734694</v>
      </c>
      <c r="AB388" s="68">
        <f>IFERROR(MaestraLP3[[#This Row],[PRECIO]]*MaestraLP3[[#This Row],[%MG UMV]],0)</f>
        <v>43100</v>
      </c>
      <c r="AC388" s="69">
        <v>10</v>
      </c>
      <c r="AD388" s="64">
        <f>+IFERROR(MaestraLP3[[#This Row],[MARGEN UNITARIO]]/MaestraLP3[[#This Row],[Peso Neto UMV (KG)]],0)</f>
        <v>4310</v>
      </c>
      <c r="AE388" s="39" t="s">
        <v>53</v>
      </c>
      <c r="AF388" s="39"/>
      <c r="AG388" s="39">
        <v>1</v>
      </c>
      <c r="AH388" s="39"/>
      <c r="AI388" s="66">
        <v>0.1</v>
      </c>
      <c r="AJ388" s="66">
        <v>0</v>
      </c>
      <c r="AK388" s="39"/>
      <c r="AL388" s="39" t="s">
        <v>44</v>
      </c>
    </row>
    <row r="389" spans="1:38" x14ac:dyDescent="0.35">
      <c r="A389" s="39" t="s">
        <v>276</v>
      </c>
      <c r="B389" s="39">
        <v>104515840</v>
      </c>
      <c r="C389" s="39" t="str">
        <f>+MaestraLP3[[#This Row],[CÓDIGO]]&amp;MaestraLP3[[#Headers],[-]]&amp;MaestraLP3[[#This Row],[UMV]]</f>
        <v>104515840-C10</v>
      </c>
      <c r="D389" s="50" t="str">
        <f>+MaestraLP3[[#This Row],[CÓDIGO]]&amp;MaestraLP3[[#Headers],[FS00]]</f>
        <v>104515840FS00</v>
      </c>
      <c r="E389" s="39" t="s">
        <v>4596</v>
      </c>
      <c r="F389" s="39" t="s">
        <v>4597</v>
      </c>
      <c r="G389" s="39" t="s">
        <v>46</v>
      </c>
      <c r="H389" s="39" t="s">
        <v>606</v>
      </c>
      <c r="I389" s="39" t="s">
        <v>611</v>
      </c>
      <c r="J389" s="49" t="s">
        <v>65</v>
      </c>
      <c r="K389" s="50" t="s">
        <v>50</v>
      </c>
      <c r="L389" s="39" t="str">
        <f>VLOOKUP(MaestraLP3[[#This Row],[UMV]],VALIDACIONES!J:L,3,0)</f>
        <v>Caja 10 Unidades</v>
      </c>
      <c r="M389" s="39" t="s">
        <v>51</v>
      </c>
      <c r="N389" s="39" t="s">
        <v>78</v>
      </c>
      <c r="O389" s="64">
        <v>31572</v>
      </c>
      <c r="P389" s="39" t="s">
        <v>42</v>
      </c>
      <c r="Q389" s="65">
        <v>60000</v>
      </c>
      <c r="R389" s="66">
        <f>+IFERROR((MaestraLP3[[#This Row],[COSTO ]]/MaestraLP3[[#This Row],[COSTO SEP]]-1),0)</f>
        <v>-1.4253135689856755E-4</v>
      </c>
      <c r="S389" s="65" t="s">
        <v>52</v>
      </c>
      <c r="T389" s="65"/>
      <c r="U389" s="64">
        <f>+VLOOKUP(MaestraLP3[[#This Row],[FS00]],'[1]BD MES'!$C:$N,12,0)</f>
        <v>31565.9</v>
      </c>
      <c r="V389" s="64">
        <v>31567.5</v>
      </c>
      <c r="W389" s="66">
        <f>+(MaestraLP3[[#This Row],[COSTO ]]-MaestraLP3[[#This Row],[COSTO OCT AL 25-09]])/MaestraLP3[[#This Row],[COSTO OCT AL 25-09]]</f>
        <v>5.0687609097112541E-5</v>
      </c>
      <c r="X389" s="67" t="str">
        <f>++IF(P389="HASTA AGOTAR STOCK","HASTA AGOTAR STOCK",IF(MaestraLP3[[#This Row],[PRECIO]]=0,"NO PARA LP",IF(MaestraLP3[[#This Row],[PRECIO SEP]]=0,"INCORPORACIÓN",IF(Z389=0,"MANTIENE",IF(Z389&lt;0,"BAJA",IF(Z389&gt;0,"ALZA",""))))))</f>
        <v>MANTIENE</v>
      </c>
      <c r="Y389" s="64">
        <v>60000</v>
      </c>
      <c r="Z389" s="41">
        <f>IF(Y389=0,"INDICAR PRECIO VTA",Y389-MaestraLP3[[#This Row],[PRECIO SEP]])</f>
        <v>0</v>
      </c>
      <c r="AA389" s="66">
        <f t="shared" si="6"/>
        <v>0.47387499999999999</v>
      </c>
      <c r="AB389" s="68">
        <f>IFERROR(MaestraLP3[[#This Row],[PRECIO]]*MaestraLP3[[#This Row],[%MG UMV]],0)</f>
        <v>28432.5</v>
      </c>
      <c r="AC389" s="69">
        <v>5</v>
      </c>
      <c r="AD389" s="64">
        <f>+IFERROR(MaestraLP3[[#This Row],[MARGEN UNITARIO]]/MaestraLP3[[#This Row],[Peso Neto UMV (KG)]],0)</f>
        <v>5686.5</v>
      </c>
      <c r="AE389" s="39" t="s">
        <v>53</v>
      </c>
      <c r="AF389" s="39"/>
      <c r="AG389" s="39">
        <v>1</v>
      </c>
      <c r="AH389" s="39"/>
      <c r="AI389" s="66">
        <v>0.1</v>
      </c>
      <c r="AJ389" s="66">
        <v>0</v>
      </c>
      <c r="AK389" s="39"/>
      <c r="AL389" s="39" t="s">
        <v>44</v>
      </c>
    </row>
    <row r="390" spans="1:38" x14ac:dyDescent="0.35">
      <c r="A390" s="39" t="s">
        <v>276</v>
      </c>
      <c r="B390" s="39">
        <v>104547990</v>
      </c>
      <c r="C390" s="39" t="str">
        <f>+MaestraLP3[[#This Row],[CÓDIGO]]&amp;MaestraLP3[[#Headers],[-]]&amp;MaestraLP3[[#This Row],[UMV]]</f>
        <v>104547990-C20</v>
      </c>
      <c r="D390" s="50" t="str">
        <f>+MaestraLP3[[#This Row],[CÓDIGO]]&amp;MaestraLP3[[#Headers],[FS00]]</f>
        <v>104547990FS00</v>
      </c>
      <c r="E390" s="39" t="s">
        <v>4596</v>
      </c>
      <c r="F390" s="39" t="s">
        <v>4597</v>
      </c>
      <c r="G390" s="39" t="s">
        <v>46</v>
      </c>
      <c r="H390" s="39" t="s">
        <v>606</v>
      </c>
      <c r="I390" s="39" t="s">
        <v>4213</v>
      </c>
      <c r="J390" s="49" t="s">
        <v>177</v>
      </c>
      <c r="K390" s="50" t="s">
        <v>50</v>
      </c>
      <c r="L390" s="39" t="str">
        <f>VLOOKUP(MaestraLP3[[#This Row],[UMV]],VALIDACIONES!J:L,3,0)</f>
        <v>Caja 20 Unidades</v>
      </c>
      <c r="M390" s="39" t="s">
        <v>51</v>
      </c>
      <c r="N390" s="39" t="s">
        <v>78</v>
      </c>
      <c r="O390" s="64">
        <v>65600</v>
      </c>
      <c r="P390" s="39" t="s">
        <v>42</v>
      </c>
      <c r="Q390" s="65">
        <v>119000</v>
      </c>
      <c r="R390" s="66">
        <f>+IFERROR((MaestraLP3[[#This Row],[COSTO ]]/MaestraLP3[[#This Row],[COSTO SEP]]-1),0)</f>
        <v>0</v>
      </c>
      <c r="S390" s="65" t="s">
        <v>52</v>
      </c>
      <c r="T390" s="65"/>
      <c r="U390" s="64">
        <f>+VLOOKUP(MaestraLP3[[#This Row],[FS00]],'[1]BD MES'!$C:$N,12,0)</f>
        <v>65600</v>
      </c>
      <c r="V390" s="64">
        <v>65600</v>
      </c>
      <c r="W390" s="66">
        <f>+(MaestraLP3[[#This Row],[COSTO ]]-MaestraLP3[[#This Row],[COSTO OCT AL 25-09]])/MaestraLP3[[#This Row],[COSTO OCT AL 25-09]]</f>
        <v>0</v>
      </c>
      <c r="X390" s="67" t="str">
        <f>++IF(P390="HASTA AGOTAR STOCK","HASTA AGOTAR STOCK",IF(MaestraLP3[[#This Row],[PRECIO]]=0,"NO PARA LP",IF(MaestraLP3[[#This Row],[PRECIO SEP]]=0,"INCORPORACIÓN",IF(Z390=0,"MANTIENE",IF(Z390&lt;0,"BAJA",IF(Z390&gt;0,"ALZA",""))))))</f>
        <v>MANTIENE</v>
      </c>
      <c r="Y390" s="64">
        <v>119000</v>
      </c>
      <c r="Z390" s="41">
        <f>IF(Y390=0,"INDICAR PRECIO VTA",Y390-MaestraLP3[[#This Row],[PRECIO SEP]])</f>
        <v>0</v>
      </c>
      <c r="AA390" s="66">
        <f t="shared" si="6"/>
        <v>0.44873949579831934</v>
      </c>
      <c r="AB390" s="68">
        <f>IFERROR(MaestraLP3[[#This Row],[PRECIO]]*MaestraLP3[[#This Row],[%MG UMV]],0)</f>
        <v>53400</v>
      </c>
      <c r="AC390" s="69">
        <v>10</v>
      </c>
      <c r="AD390" s="64">
        <f>+IFERROR(MaestraLP3[[#This Row],[MARGEN UNITARIO]]/MaestraLP3[[#This Row],[Peso Neto UMV (KG)]],0)</f>
        <v>5340</v>
      </c>
      <c r="AE390" s="39" t="s">
        <v>53</v>
      </c>
      <c r="AF390" s="39"/>
      <c r="AG390" s="39">
        <v>1</v>
      </c>
      <c r="AH390" s="39"/>
      <c r="AI390" s="66">
        <v>0.1</v>
      </c>
      <c r="AJ390" s="66">
        <v>0</v>
      </c>
      <c r="AK390" s="39"/>
      <c r="AL390" s="39" t="s">
        <v>44</v>
      </c>
    </row>
    <row r="391" spans="1:38" x14ac:dyDescent="0.35">
      <c r="A391" s="39" t="s">
        <v>276</v>
      </c>
      <c r="B391" s="39">
        <v>104516280</v>
      </c>
      <c r="C391" s="39" t="str">
        <f>+MaestraLP3[[#This Row],[CÓDIGO]]&amp;MaestraLP3[[#Headers],[-]]&amp;MaestraLP3[[#This Row],[UMV]]</f>
        <v>104516280-C10</v>
      </c>
      <c r="D391" s="50" t="str">
        <f>+MaestraLP3[[#This Row],[CÓDIGO]]&amp;MaestraLP3[[#Headers],[FS00]]</f>
        <v>104516280FS00</v>
      </c>
      <c r="E391" s="39" t="s">
        <v>4596</v>
      </c>
      <c r="F391" s="39" t="s">
        <v>4597</v>
      </c>
      <c r="G391" s="39" t="s">
        <v>46</v>
      </c>
      <c r="H391" s="39" t="s">
        <v>606</v>
      </c>
      <c r="I391" s="39" t="s">
        <v>613</v>
      </c>
      <c r="J391" s="49" t="s">
        <v>65</v>
      </c>
      <c r="K391" s="50" t="s">
        <v>50</v>
      </c>
      <c r="L391" s="39" t="str">
        <f>VLOOKUP(MaestraLP3[[#This Row],[UMV]],VALIDACIONES!J:L,3,0)</f>
        <v>Caja 10 Unidades</v>
      </c>
      <c r="M391" s="39" t="s">
        <v>51</v>
      </c>
      <c r="N391" s="39" t="s">
        <v>78</v>
      </c>
      <c r="O391" s="64">
        <v>78028</v>
      </c>
      <c r="P391" s="39" t="s">
        <v>42</v>
      </c>
      <c r="Q391" s="65">
        <v>140000</v>
      </c>
      <c r="R391" s="66">
        <f>+IFERROR((MaestraLP3[[#This Row],[COSTO ]]/MaestraLP3[[#This Row],[COSTO SEP]]-1),0)</f>
        <v>5.1263648945809592E-6</v>
      </c>
      <c r="S391" s="65" t="s">
        <v>52</v>
      </c>
      <c r="T391" s="65"/>
      <c r="U391" s="64">
        <f>+VLOOKUP(MaestraLP3[[#This Row],[FS00]],'[1]BD MES'!$C:$N,12,0)</f>
        <v>78029</v>
      </c>
      <c r="V391" s="64">
        <v>78028.399999999994</v>
      </c>
      <c r="W391" s="66">
        <f>+(MaestraLP3[[#This Row],[COSTO ]]-MaestraLP3[[#This Row],[COSTO OCT AL 25-09]])/MaestraLP3[[#This Row],[COSTO OCT AL 25-09]]</f>
        <v>-7.6894487947534987E-6</v>
      </c>
      <c r="X391" s="67" t="str">
        <f>++IF(P391="HASTA AGOTAR STOCK","HASTA AGOTAR STOCK",IF(MaestraLP3[[#This Row],[PRECIO]]=0,"NO PARA LP",IF(MaestraLP3[[#This Row],[PRECIO SEP]]=0,"INCORPORACIÓN",IF(Z391=0,"MANTIENE",IF(Z391&lt;0,"BAJA",IF(Z391&gt;0,"ALZA",""))))))</f>
        <v>MANTIENE</v>
      </c>
      <c r="Y391" s="64">
        <v>140000</v>
      </c>
      <c r="Z391" s="41">
        <f>IF(Y391=0,"INDICAR PRECIO VTA",Y391-MaestraLP3[[#This Row],[PRECIO SEP]])</f>
        <v>0</v>
      </c>
      <c r="AA391" s="66">
        <f t="shared" si="6"/>
        <v>0.44265428571428578</v>
      </c>
      <c r="AB391" s="68">
        <f>IFERROR(MaestraLP3[[#This Row],[PRECIO]]*MaestraLP3[[#This Row],[%MG UMV]],0)</f>
        <v>61971.600000000006</v>
      </c>
      <c r="AC391" s="69">
        <v>10</v>
      </c>
      <c r="AD391" s="64">
        <f>+IFERROR(MaestraLP3[[#This Row],[MARGEN UNITARIO]]/MaestraLP3[[#This Row],[Peso Neto UMV (KG)]],0)</f>
        <v>6197.1600000000008</v>
      </c>
      <c r="AE391" s="39" t="s">
        <v>53</v>
      </c>
      <c r="AF391" s="39"/>
      <c r="AG391" s="39">
        <v>1</v>
      </c>
      <c r="AH391" s="39"/>
      <c r="AI391" s="66">
        <v>0.1</v>
      </c>
      <c r="AJ391" s="66">
        <v>0</v>
      </c>
      <c r="AK391" s="39"/>
      <c r="AL391" s="39" t="s">
        <v>44</v>
      </c>
    </row>
    <row r="392" spans="1:38" x14ac:dyDescent="0.35">
      <c r="A392" s="39" t="s">
        <v>276</v>
      </c>
      <c r="B392" s="39">
        <v>104529610</v>
      </c>
      <c r="C392" s="39" t="str">
        <f>+MaestraLP3[[#This Row],[CÓDIGO]]&amp;MaestraLP3[[#Headers],[-]]&amp;MaestraLP3[[#This Row],[UMV]]</f>
        <v>104529610-C10</v>
      </c>
      <c r="D392" s="50" t="str">
        <f>+MaestraLP3[[#This Row],[CÓDIGO]]&amp;MaestraLP3[[#Headers],[FS00]]</f>
        <v>104529610FS00</v>
      </c>
      <c r="E392" s="39" t="s">
        <v>4596</v>
      </c>
      <c r="F392" s="39" t="s">
        <v>4597</v>
      </c>
      <c r="G392" s="39" t="s">
        <v>46</v>
      </c>
      <c r="H392" s="39" t="s">
        <v>606</v>
      </c>
      <c r="I392" s="39" t="s">
        <v>614</v>
      </c>
      <c r="J392" s="49" t="s">
        <v>65</v>
      </c>
      <c r="K392" s="50" t="s">
        <v>50</v>
      </c>
      <c r="L392" s="39" t="str">
        <f>VLOOKUP(MaestraLP3[[#This Row],[UMV]],VALIDACIONES!J:L,3,0)</f>
        <v>Caja 10 Unidades</v>
      </c>
      <c r="M392" s="39" t="s">
        <v>51</v>
      </c>
      <c r="N392" s="39" t="s">
        <v>78</v>
      </c>
      <c r="O392" s="64">
        <v>69620</v>
      </c>
      <c r="P392" s="39" t="s">
        <v>42</v>
      </c>
      <c r="Q392" s="65">
        <v>138000</v>
      </c>
      <c r="R392" s="66">
        <f>+IFERROR((MaestraLP3[[#This Row],[COSTO ]]/MaestraLP3[[#This Row],[COSTO SEP]]-1),0)</f>
        <v>0</v>
      </c>
      <c r="S392" s="65" t="s">
        <v>52</v>
      </c>
      <c r="T392" s="65"/>
      <c r="U392" s="64">
        <f>+VLOOKUP(MaestraLP3[[#This Row],[FS00]],'[1]BD MES'!$C:$N,12,0)</f>
        <v>69620</v>
      </c>
      <c r="V392" s="64">
        <v>69620</v>
      </c>
      <c r="W392" s="66">
        <f>+(MaestraLP3[[#This Row],[COSTO ]]-MaestraLP3[[#This Row],[COSTO OCT AL 25-09]])/MaestraLP3[[#This Row],[COSTO OCT AL 25-09]]</f>
        <v>0</v>
      </c>
      <c r="X392" s="67" t="str">
        <f>++IF(P392="HASTA AGOTAR STOCK","HASTA AGOTAR STOCK",IF(MaestraLP3[[#This Row],[PRECIO]]=0,"NO PARA LP",IF(MaestraLP3[[#This Row],[PRECIO SEP]]=0,"INCORPORACIÓN",IF(Z392=0,"MANTIENE",IF(Z392&lt;0,"BAJA",IF(Z392&gt;0,"ALZA",""))))))</f>
        <v>MANTIENE</v>
      </c>
      <c r="Y392" s="64">
        <v>138000</v>
      </c>
      <c r="Z392" s="41">
        <f>IF(Y392=0,"INDICAR PRECIO VTA",Y392-MaestraLP3[[#This Row],[PRECIO SEP]])</f>
        <v>0</v>
      </c>
      <c r="AA392" s="66">
        <f t="shared" si="6"/>
        <v>0.49550724637681159</v>
      </c>
      <c r="AB392" s="68">
        <f>IFERROR(MaestraLP3[[#This Row],[PRECIO]]*MaestraLP3[[#This Row],[%MG UMV]],0)</f>
        <v>68380</v>
      </c>
      <c r="AC392" s="69">
        <v>10</v>
      </c>
      <c r="AD392" s="64">
        <f>+IFERROR(MaestraLP3[[#This Row],[MARGEN UNITARIO]]/MaestraLP3[[#This Row],[Peso Neto UMV (KG)]],0)</f>
        <v>6838</v>
      </c>
      <c r="AE392" s="39" t="s">
        <v>53</v>
      </c>
      <c r="AF392" s="39"/>
      <c r="AG392" s="39">
        <v>1</v>
      </c>
      <c r="AH392" s="39"/>
      <c r="AI392" s="66">
        <v>0.1</v>
      </c>
      <c r="AJ392" s="66">
        <v>0</v>
      </c>
      <c r="AK392" s="39"/>
      <c r="AL392" s="39" t="s">
        <v>44</v>
      </c>
    </row>
    <row r="393" spans="1:38" x14ac:dyDescent="0.35">
      <c r="A393" s="39" t="s">
        <v>276</v>
      </c>
      <c r="B393" s="39">
        <v>104522390</v>
      </c>
      <c r="C393" s="39" t="str">
        <f>+MaestraLP3[[#This Row],[CÓDIGO]]&amp;MaestraLP3[[#Headers],[-]]&amp;MaestraLP3[[#This Row],[UMV]]</f>
        <v>104522390-UN</v>
      </c>
      <c r="D393" s="50" t="str">
        <f>+MaestraLP3[[#This Row],[CÓDIGO]]&amp;MaestraLP3[[#Headers],[FS00]]</f>
        <v>104522390FS00</v>
      </c>
      <c r="E393" s="39" t="s">
        <v>4596</v>
      </c>
      <c r="F393" s="39" t="s">
        <v>4597</v>
      </c>
      <c r="G393" s="39" t="s">
        <v>46</v>
      </c>
      <c r="H393" s="39" t="s">
        <v>615</v>
      </c>
      <c r="I393" s="39" t="s">
        <v>616</v>
      </c>
      <c r="J393" s="49" t="s">
        <v>50</v>
      </c>
      <c r="K393" s="50" t="s">
        <v>50</v>
      </c>
      <c r="L393" s="39" t="str">
        <f>VLOOKUP(MaestraLP3[[#This Row],[UMV]],VALIDACIONES!J:L,3,0)</f>
        <v>Unidad</v>
      </c>
      <c r="M393" s="39" t="s">
        <v>51</v>
      </c>
      <c r="N393" s="39" t="s">
        <v>78</v>
      </c>
      <c r="O393" s="64">
        <v>15660</v>
      </c>
      <c r="P393" s="39" t="s">
        <v>42</v>
      </c>
      <c r="Q393" s="65">
        <v>28000</v>
      </c>
      <c r="R393" s="66">
        <f>+IFERROR((MaestraLP3[[#This Row],[COSTO ]]/MaestraLP3[[#This Row],[COSTO SEP]]-1),0)</f>
        <v>0</v>
      </c>
      <c r="S393" s="65" t="s">
        <v>52</v>
      </c>
      <c r="T393" s="65"/>
      <c r="U393" s="64">
        <f>+VLOOKUP(MaestraLP3[[#This Row],[FS00]],'[1]BD MES'!$C:$N,12,0)</f>
        <v>15662</v>
      </c>
      <c r="V393" s="64">
        <v>15660</v>
      </c>
      <c r="W393" s="66">
        <f>+(MaestraLP3[[#This Row],[COSTO ]]-MaestraLP3[[#This Row],[COSTO OCT AL 25-09]])/MaestraLP3[[#This Row],[COSTO OCT AL 25-09]]</f>
        <v>-1.2769761205465457E-4</v>
      </c>
      <c r="X393" s="67" t="str">
        <f>++IF(P393="HASTA AGOTAR STOCK","HASTA AGOTAR STOCK",IF(MaestraLP3[[#This Row],[PRECIO]]=0,"NO PARA LP",IF(MaestraLP3[[#This Row],[PRECIO SEP]]=0,"INCORPORACIÓN",IF(Z393=0,"MANTIENE",IF(Z393&lt;0,"BAJA",IF(Z393&gt;0,"ALZA",""))))))</f>
        <v>MANTIENE</v>
      </c>
      <c r="Y393" s="64">
        <v>28000</v>
      </c>
      <c r="Z393" s="41">
        <f>IF(Y393=0,"INDICAR PRECIO VTA",Y393-MaestraLP3[[#This Row],[PRECIO SEP]])</f>
        <v>0</v>
      </c>
      <c r="AA393" s="66">
        <f t="shared" si="6"/>
        <v>0.44071428571428573</v>
      </c>
      <c r="AB393" s="68">
        <f>IFERROR(MaestraLP3[[#This Row],[PRECIO]]*MaestraLP3[[#This Row],[%MG UMV]],0)</f>
        <v>12340</v>
      </c>
      <c r="AC393" s="69">
        <v>1.89</v>
      </c>
      <c r="AD393" s="64">
        <f>+IFERROR(MaestraLP3[[#This Row],[MARGEN UNITARIO]]/MaestraLP3[[#This Row],[Peso Neto UMV (KG)]],0)</f>
        <v>6529.1005291005295</v>
      </c>
      <c r="AE393" s="39" t="s">
        <v>53</v>
      </c>
      <c r="AF393" s="39"/>
      <c r="AG393" s="39">
        <v>1</v>
      </c>
      <c r="AH393" s="39"/>
      <c r="AI393" s="66">
        <v>0.1</v>
      </c>
      <c r="AJ393" s="66">
        <v>0.1</v>
      </c>
      <c r="AK393" s="39"/>
      <c r="AL393" s="39" t="s">
        <v>53</v>
      </c>
    </row>
    <row r="394" spans="1:38" x14ac:dyDescent="0.35">
      <c r="A394" s="39" t="s">
        <v>276</v>
      </c>
      <c r="B394" s="39">
        <v>104522320</v>
      </c>
      <c r="C394" s="39" t="str">
        <f>+MaestraLP3[[#This Row],[CÓDIGO]]&amp;MaestraLP3[[#Headers],[-]]&amp;MaestraLP3[[#This Row],[UMV]]</f>
        <v>104522320-UN</v>
      </c>
      <c r="D394" s="50" t="str">
        <f>+MaestraLP3[[#This Row],[CÓDIGO]]&amp;MaestraLP3[[#Headers],[FS00]]</f>
        <v>104522320FS00</v>
      </c>
      <c r="E394" s="39" t="s">
        <v>4596</v>
      </c>
      <c r="F394" s="39" t="s">
        <v>4597</v>
      </c>
      <c r="G394" s="39" t="s">
        <v>46</v>
      </c>
      <c r="H394" s="39" t="s">
        <v>615</v>
      </c>
      <c r="I394" s="39" t="s">
        <v>617</v>
      </c>
      <c r="J394" s="49" t="s">
        <v>50</v>
      </c>
      <c r="K394" s="50" t="s">
        <v>50</v>
      </c>
      <c r="L394" s="39" t="str">
        <f>VLOOKUP(MaestraLP3[[#This Row],[UMV]],VALIDACIONES!J:L,3,0)</f>
        <v>Unidad</v>
      </c>
      <c r="M394" s="39" t="s">
        <v>51</v>
      </c>
      <c r="N394" s="39" t="s">
        <v>78</v>
      </c>
      <c r="O394" s="64">
        <v>13279</v>
      </c>
      <c r="P394" s="39" t="s">
        <v>42</v>
      </c>
      <c r="Q394" s="65">
        <v>24000</v>
      </c>
      <c r="R394" s="66">
        <f>+IFERROR((MaestraLP3[[#This Row],[COSTO ]]/MaestraLP3[[#This Row],[COSTO SEP]]-1),0)</f>
        <v>0</v>
      </c>
      <c r="S394" s="65" t="s">
        <v>52</v>
      </c>
      <c r="T394" s="65"/>
      <c r="U394" s="64">
        <f>+VLOOKUP(MaestraLP3[[#This Row],[FS00]],'[1]BD MES'!$C:$N,12,0)</f>
        <v>11855</v>
      </c>
      <c r="V394" s="64">
        <v>13279</v>
      </c>
      <c r="W394" s="66">
        <f>+(MaestraLP3[[#This Row],[COSTO ]]-MaestraLP3[[#This Row],[COSTO OCT AL 25-09]])/MaestraLP3[[#This Row],[COSTO OCT AL 25-09]]</f>
        <v>0.12011809363137917</v>
      </c>
      <c r="X394" s="67" t="str">
        <f>++IF(P394="HASTA AGOTAR STOCK","HASTA AGOTAR STOCK",IF(MaestraLP3[[#This Row],[PRECIO]]=0,"NO PARA LP",IF(MaestraLP3[[#This Row],[PRECIO SEP]]=0,"INCORPORACIÓN",IF(Z394=0,"MANTIENE",IF(Z394&lt;0,"BAJA",IF(Z394&gt;0,"ALZA",""))))))</f>
        <v>MANTIENE</v>
      </c>
      <c r="Y394" s="64">
        <v>24000</v>
      </c>
      <c r="Z394" s="41">
        <f>IF(Y394=0,"INDICAR PRECIO VTA",Y394-MaestraLP3[[#This Row],[PRECIO SEP]])</f>
        <v>0</v>
      </c>
      <c r="AA394" s="66">
        <f t="shared" si="6"/>
        <v>0.44670833333333332</v>
      </c>
      <c r="AB394" s="68">
        <f>IFERROR(MaestraLP3[[#This Row],[PRECIO]]*MaestraLP3[[#This Row],[%MG UMV]],0)</f>
        <v>10721</v>
      </c>
      <c r="AC394" s="69">
        <v>1.89</v>
      </c>
      <c r="AD394" s="64">
        <f>+IFERROR(MaestraLP3[[#This Row],[MARGEN UNITARIO]]/MaestraLP3[[#This Row],[Peso Neto UMV (KG)]],0)</f>
        <v>5672.4867724867727</v>
      </c>
      <c r="AE394" s="39" t="s">
        <v>53</v>
      </c>
      <c r="AF394" s="39"/>
      <c r="AG394" s="39">
        <v>1</v>
      </c>
      <c r="AH394" s="39"/>
      <c r="AI394" s="66">
        <v>0.1</v>
      </c>
      <c r="AJ394" s="66">
        <v>0.1</v>
      </c>
      <c r="AK394" s="39"/>
      <c r="AL394" s="39" t="s">
        <v>53</v>
      </c>
    </row>
    <row r="395" spans="1:38" x14ac:dyDescent="0.35">
      <c r="A395" s="39" t="s">
        <v>276</v>
      </c>
      <c r="B395" s="39">
        <v>104548030</v>
      </c>
      <c r="C395" s="39" t="str">
        <f>+MaestraLP3[[#This Row],[CÓDIGO]]&amp;MaestraLP3[[#Headers],[-]]&amp;MaestraLP3[[#This Row],[UMV]]</f>
        <v>104548030-UN</v>
      </c>
      <c r="D395" s="50" t="str">
        <f>+MaestraLP3[[#This Row],[CÓDIGO]]&amp;MaestraLP3[[#Headers],[FS00]]</f>
        <v>104548030FS00</v>
      </c>
      <c r="E395" s="39" t="s">
        <v>4596</v>
      </c>
      <c r="F395" s="39" t="s">
        <v>4597</v>
      </c>
      <c r="G395" s="39" t="s">
        <v>46</v>
      </c>
      <c r="H395" s="39" t="s">
        <v>618</v>
      </c>
      <c r="I395" s="39" t="s">
        <v>619</v>
      </c>
      <c r="J395" s="49" t="s">
        <v>50</v>
      </c>
      <c r="K395" s="50" t="s">
        <v>50</v>
      </c>
      <c r="L395" s="39" t="str">
        <f>VLOOKUP(MaestraLP3[[#This Row],[UMV]],VALIDACIONES!J:L,3,0)</f>
        <v>Unidad</v>
      </c>
      <c r="M395" s="39" t="s">
        <v>51</v>
      </c>
      <c r="N395" s="39" t="s">
        <v>78</v>
      </c>
      <c r="O395" s="64">
        <v>4800</v>
      </c>
      <c r="P395" s="39" t="s">
        <v>42</v>
      </c>
      <c r="Q395" s="65">
        <v>8700</v>
      </c>
      <c r="R395" s="66">
        <f>+IFERROR((MaestraLP3[[#This Row],[COSTO ]]/MaestraLP3[[#This Row],[COSTO SEP]]-1),0)</f>
        <v>0</v>
      </c>
      <c r="S395" s="65" t="s">
        <v>93</v>
      </c>
      <c r="T395" s="65"/>
      <c r="U395" s="64">
        <f>+VLOOKUP(MaestraLP3[[#This Row],[FS00]],'[1]BD MES'!$C:$N,12,0)</f>
        <v>4800</v>
      </c>
      <c r="V395" s="64">
        <v>4800</v>
      </c>
      <c r="W395" s="66">
        <f>+(MaestraLP3[[#This Row],[COSTO ]]-MaestraLP3[[#This Row],[COSTO OCT AL 25-09]])/MaestraLP3[[#This Row],[COSTO OCT AL 25-09]]</f>
        <v>0</v>
      </c>
      <c r="X395" s="67" t="str">
        <f>++IF(P395="HASTA AGOTAR STOCK","HASTA AGOTAR STOCK",IF(MaestraLP3[[#This Row],[PRECIO]]=0,"NO PARA LP",IF(MaestraLP3[[#This Row],[PRECIO SEP]]=0,"INCORPORACIÓN",IF(Z395=0,"MANTIENE",IF(Z395&lt;0,"BAJA",IF(Z395&gt;0,"ALZA",""))))))</f>
        <v>MANTIENE</v>
      </c>
      <c r="Y395" s="64">
        <v>8700</v>
      </c>
      <c r="Z395" s="41">
        <f>IF(Y395=0,"INDICAR PRECIO VTA",Y395-MaestraLP3[[#This Row],[PRECIO SEP]])</f>
        <v>0</v>
      </c>
      <c r="AA395" s="66">
        <f t="shared" si="6"/>
        <v>0.44827586206896552</v>
      </c>
      <c r="AB395" s="68">
        <f>IFERROR(MaestraLP3[[#This Row],[PRECIO]]*MaestraLP3[[#This Row],[%MG UMV]],0)</f>
        <v>3900</v>
      </c>
      <c r="AC395" s="69">
        <v>0.75</v>
      </c>
      <c r="AD395" s="64">
        <f>+IFERROR(MaestraLP3[[#This Row],[MARGEN UNITARIO]]/MaestraLP3[[#This Row],[Peso Neto UMV (KG)]],0)</f>
        <v>5200</v>
      </c>
      <c r="AE395" s="39" t="s">
        <v>44</v>
      </c>
      <c r="AF395" s="39"/>
      <c r="AG395" s="39">
        <v>1</v>
      </c>
      <c r="AH395" s="39"/>
      <c r="AI395" s="66">
        <v>0.1</v>
      </c>
      <c r="AJ395" s="66">
        <v>0.1</v>
      </c>
      <c r="AK395" s="39" t="s">
        <v>53</v>
      </c>
      <c r="AL395" s="39" t="s">
        <v>53</v>
      </c>
    </row>
    <row r="396" spans="1:38" x14ac:dyDescent="0.35">
      <c r="A396" s="39" t="s">
        <v>276</v>
      </c>
      <c r="B396" s="39">
        <v>104522340</v>
      </c>
      <c r="C396" s="39" t="str">
        <f>+MaestraLP3[[#This Row],[CÓDIGO]]&amp;MaestraLP3[[#Headers],[-]]&amp;MaestraLP3[[#This Row],[UMV]]</f>
        <v>104522340-UN</v>
      </c>
      <c r="D396" s="50" t="str">
        <f>+MaestraLP3[[#This Row],[CÓDIGO]]&amp;MaestraLP3[[#Headers],[FS00]]</f>
        <v>104522340FS00</v>
      </c>
      <c r="E396" s="39" t="s">
        <v>4596</v>
      </c>
      <c r="F396" s="39" t="s">
        <v>4597</v>
      </c>
      <c r="G396" s="39" t="s">
        <v>46</v>
      </c>
      <c r="H396" s="39" t="s">
        <v>618</v>
      </c>
      <c r="I396" s="39" t="s">
        <v>620</v>
      </c>
      <c r="J396" s="49" t="s">
        <v>50</v>
      </c>
      <c r="K396" s="50" t="s">
        <v>50</v>
      </c>
      <c r="L396" s="39" t="str">
        <f>VLOOKUP(MaestraLP3[[#This Row],[UMV]],VALIDACIONES!J:L,3,0)</f>
        <v>Unidad</v>
      </c>
      <c r="M396" s="39" t="s">
        <v>51</v>
      </c>
      <c r="N396" s="39" t="s">
        <v>78</v>
      </c>
      <c r="O396" s="64">
        <v>4800</v>
      </c>
      <c r="P396" s="39" t="s">
        <v>42</v>
      </c>
      <c r="Q396" s="65">
        <v>8700</v>
      </c>
      <c r="R396" s="66">
        <f>+IFERROR((MaestraLP3[[#This Row],[COSTO ]]/MaestraLP3[[#This Row],[COSTO SEP]]-1),0)</f>
        <v>0</v>
      </c>
      <c r="S396" s="65" t="s">
        <v>52</v>
      </c>
      <c r="T396" s="65"/>
      <c r="U396" s="64">
        <f>+VLOOKUP(MaestraLP3[[#This Row],[FS00]],'[1]BD MES'!$C:$N,12,0)</f>
        <v>4375</v>
      </c>
      <c r="V396" s="64">
        <v>4800</v>
      </c>
      <c r="W396" s="66">
        <f>+(MaestraLP3[[#This Row],[COSTO ]]-MaestraLP3[[#This Row],[COSTO OCT AL 25-09]])/MaestraLP3[[#This Row],[COSTO OCT AL 25-09]]</f>
        <v>9.7142857142857142E-2</v>
      </c>
      <c r="X396" s="67" t="str">
        <f>++IF(P396="HASTA AGOTAR STOCK","HASTA AGOTAR STOCK",IF(MaestraLP3[[#This Row],[PRECIO]]=0,"NO PARA LP",IF(MaestraLP3[[#This Row],[PRECIO SEP]]=0,"INCORPORACIÓN",IF(Z396=0,"MANTIENE",IF(Z396&lt;0,"BAJA",IF(Z396&gt;0,"ALZA",""))))))</f>
        <v>MANTIENE</v>
      </c>
      <c r="Y396" s="64">
        <v>8700</v>
      </c>
      <c r="Z396" s="41">
        <f>IF(Y396=0,"INDICAR PRECIO VTA",Y396-MaestraLP3[[#This Row],[PRECIO SEP]])</f>
        <v>0</v>
      </c>
      <c r="AA396" s="66">
        <f t="shared" si="6"/>
        <v>0.44827586206896552</v>
      </c>
      <c r="AB396" s="68">
        <f>IFERROR(MaestraLP3[[#This Row],[PRECIO]]*MaestraLP3[[#This Row],[%MG UMV]],0)</f>
        <v>3900</v>
      </c>
      <c r="AC396" s="69">
        <v>0.72</v>
      </c>
      <c r="AD396" s="64">
        <f>+IFERROR(MaestraLP3[[#This Row],[MARGEN UNITARIO]]/MaestraLP3[[#This Row],[Peso Neto UMV (KG)]],0)</f>
        <v>5416.666666666667</v>
      </c>
      <c r="AE396" s="39" t="s">
        <v>44</v>
      </c>
      <c r="AF396" s="39"/>
      <c r="AG396" s="39">
        <v>1</v>
      </c>
      <c r="AH396" s="39"/>
      <c r="AI396" s="66">
        <v>0.1</v>
      </c>
      <c r="AJ396" s="66">
        <v>0.1</v>
      </c>
      <c r="AK396" s="39"/>
      <c r="AL396" s="39" t="s">
        <v>53</v>
      </c>
    </row>
    <row r="397" spans="1:38" x14ac:dyDescent="0.35">
      <c r="A397" s="39" t="s">
        <v>276</v>
      </c>
      <c r="B397" s="39">
        <v>104548020</v>
      </c>
      <c r="C397" s="39" t="str">
        <f>+MaestraLP3[[#This Row],[CÓDIGO]]&amp;MaestraLP3[[#Headers],[-]]&amp;MaestraLP3[[#This Row],[UMV]]</f>
        <v>104548020-UN</v>
      </c>
      <c r="D397" s="50" t="str">
        <f>+MaestraLP3[[#This Row],[CÓDIGO]]&amp;MaestraLP3[[#Headers],[FS00]]</f>
        <v>104548020FS00</v>
      </c>
      <c r="E397" s="39" t="s">
        <v>4596</v>
      </c>
      <c r="F397" s="39" t="s">
        <v>4597</v>
      </c>
      <c r="G397" s="39" t="s">
        <v>46</v>
      </c>
      <c r="H397" s="39" t="s">
        <v>618</v>
      </c>
      <c r="I397" s="39" t="s">
        <v>621</v>
      </c>
      <c r="J397" s="49" t="s">
        <v>50</v>
      </c>
      <c r="K397" s="50" t="s">
        <v>50</v>
      </c>
      <c r="L397" s="39" t="str">
        <f>VLOOKUP(MaestraLP3[[#This Row],[UMV]],VALIDACIONES!J:L,3,0)</f>
        <v>Unidad</v>
      </c>
      <c r="M397" s="39" t="s">
        <v>51</v>
      </c>
      <c r="N397" s="39" t="s">
        <v>78</v>
      </c>
      <c r="O397" s="64">
        <v>4800</v>
      </c>
      <c r="P397" s="39" t="s">
        <v>42</v>
      </c>
      <c r="Q397" s="65">
        <v>8700</v>
      </c>
      <c r="R397" s="66">
        <f>+IFERROR((MaestraLP3[[#This Row],[COSTO ]]/MaestraLP3[[#This Row],[COSTO SEP]]-1),0)</f>
        <v>0</v>
      </c>
      <c r="S397" s="65" t="s">
        <v>93</v>
      </c>
      <c r="T397" s="65"/>
      <c r="U397" s="64">
        <f>+VLOOKUP(MaestraLP3[[#This Row],[FS00]],'[1]BD MES'!$C:$N,12,0)</f>
        <v>4800</v>
      </c>
      <c r="V397" s="64">
        <v>4800</v>
      </c>
      <c r="W397" s="66">
        <f>+(MaestraLP3[[#This Row],[COSTO ]]-MaestraLP3[[#This Row],[COSTO OCT AL 25-09]])/MaestraLP3[[#This Row],[COSTO OCT AL 25-09]]</f>
        <v>0</v>
      </c>
      <c r="X397" s="67" t="str">
        <f>++IF(P397="HASTA AGOTAR STOCK","HASTA AGOTAR STOCK",IF(MaestraLP3[[#This Row],[PRECIO]]=0,"NO PARA LP",IF(MaestraLP3[[#This Row],[PRECIO SEP]]=0,"INCORPORACIÓN",IF(Z397=0,"MANTIENE",IF(Z397&lt;0,"BAJA",IF(Z397&gt;0,"ALZA",""))))))</f>
        <v>MANTIENE</v>
      </c>
      <c r="Y397" s="64">
        <v>8700</v>
      </c>
      <c r="Z397" s="41">
        <f>IF(Y397=0,"INDICAR PRECIO VTA",Y397-MaestraLP3[[#This Row],[PRECIO SEP]])</f>
        <v>0</v>
      </c>
      <c r="AA397" s="66">
        <f t="shared" si="6"/>
        <v>0.44827586206896552</v>
      </c>
      <c r="AB397" s="68">
        <f>IFERROR(MaestraLP3[[#This Row],[PRECIO]]*MaestraLP3[[#This Row],[%MG UMV]],0)</f>
        <v>3900</v>
      </c>
      <c r="AC397" s="69">
        <v>0.75</v>
      </c>
      <c r="AD397" s="64">
        <f>+IFERROR(MaestraLP3[[#This Row],[MARGEN UNITARIO]]/MaestraLP3[[#This Row],[Peso Neto UMV (KG)]],0)</f>
        <v>5200</v>
      </c>
      <c r="AE397" s="39" t="s">
        <v>44</v>
      </c>
      <c r="AF397" s="39"/>
      <c r="AG397" s="39">
        <v>1</v>
      </c>
      <c r="AH397" s="39"/>
      <c r="AI397" s="66">
        <v>0.1</v>
      </c>
      <c r="AJ397" s="66">
        <v>0.1</v>
      </c>
      <c r="AK397" s="39" t="s">
        <v>53</v>
      </c>
      <c r="AL397" s="39" t="s">
        <v>53</v>
      </c>
    </row>
    <row r="398" spans="1:38" x14ac:dyDescent="0.35">
      <c r="A398" s="39" t="s">
        <v>276</v>
      </c>
      <c r="B398" s="39">
        <v>104522330</v>
      </c>
      <c r="C398" s="39" t="str">
        <f>+MaestraLP3[[#This Row],[CÓDIGO]]&amp;MaestraLP3[[#Headers],[-]]&amp;MaestraLP3[[#This Row],[UMV]]</f>
        <v>104522330-UN</v>
      </c>
      <c r="D398" s="50" t="str">
        <f>+MaestraLP3[[#This Row],[CÓDIGO]]&amp;MaestraLP3[[#Headers],[FS00]]</f>
        <v>104522330FS00</v>
      </c>
      <c r="E398" s="39" t="s">
        <v>4596</v>
      </c>
      <c r="F398" s="39" t="s">
        <v>4597</v>
      </c>
      <c r="G398" s="39" t="s">
        <v>46</v>
      </c>
      <c r="H398" s="39" t="s">
        <v>618</v>
      </c>
      <c r="I398" s="39" t="s">
        <v>622</v>
      </c>
      <c r="J398" s="49" t="s">
        <v>50</v>
      </c>
      <c r="K398" s="50" t="s">
        <v>50</v>
      </c>
      <c r="L398" s="39" t="str">
        <f>VLOOKUP(MaestraLP3[[#This Row],[UMV]],VALIDACIONES!J:L,3,0)</f>
        <v>Unidad</v>
      </c>
      <c r="M398" s="39" t="s">
        <v>51</v>
      </c>
      <c r="N398" s="39" t="s">
        <v>78</v>
      </c>
      <c r="O398" s="64">
        <v>4800</v>
      </c>
      <c r="P398" s="39" t="s">
        <v>42</v>
      </c>
      <c r="Q398" s="65">
        <v>8700</v>
      </c>
      <c r="R398" s="66">
        <f>+IFERROR((MaestraLP3[[#This Row],[COSTO ]]/MaestraLP3[[#This Row],[COSTO SEP]]-1),0)</f>
        <v>0</v>
      </c>
      <c r="S398" s="65" t="s">
        <v>52</v>
      </c>
      <c r="T398" s="65"/>
      <c r="U398" s="64">
        <f>+VLOOKUP(MaestraLP3[[#This Row],[FS00]],'[1]BD MES'!$C:$N,12,0)</f>
        <v>4600</v>
      </c>
      <c r="V398" s="64">
        <v>4800</v>
      </c>
      <c r="W398" s="66">
        <f>+(MaestraLP3[[#This Row],[COSTO ]]-MaestraLP3[[#This Row],[COSTO OCT AL 25-09]])/MaestraLP3[[#This Row],[COSTO OCT AL 25-09]]</f>
        <v>4.3478260869565216E-2</v>
      </c>
      <c r="X398" s="67" t="str">
        <f>++IF(P398="HASTA AGOTAR STOCK","HASTA AGOTAR STOCK",IF(MaestraLP3[[#This Row],[PRECIO]]=0,"NO PARA LP",IF(MaestraLP3[[#This Row],[PRECIO SEP]]=0,"INCORPORACIÓN",IF(Z398=0,"MANTIENE",IF(Z398&lt;0,"BAJA",IF(Z398&gt;0,"ALZA",""))))))</f>
        <v>MANTIENE</v>
      </c>
      <c r="Y398" s="64">
        <v>8700</v>
      </c>
      <c r="Z398" s="41">
        <f>IF(Y398=0,"INDICAR PRECIO VTA",Y398-MaestraLP3[[#This Row],[PRECIO SEP]])</f>
        <v>0</v>
      </c>
      <c r="AA398" s="66">
        <f t="shared" si="6"/>
        <v>0.44827586206896552</v>
      </c>
      <c r="AB398" s="68">
        <f>IFERROR(MaestraLP3[[#This Row],[PRECIO]]*MaestraLP3[[#This Row],[%MG UMV]],0)</f>
        <v>3900</v>
      </c>
      <c r="AC398" s="69">
        <v>0.72</v>
      </c>
      <c r="AD398" s="64">
        <f>+IFERROR(MaestraLP3[[#This Row],[MARGEN UNITARIO]]/MaestraLP3[[#This Row],[Peso Neto UMV (KG)]],0)</f>
        <v>5416.666666666667</v>
      </c>
      <c r="AE398" s="39" t="s">
        <v>44</v>
      </c>
      <c r="AF398" s="39"/>
      <c r="AG398" s="39">
        <v>1</v>
      </c>
      <c r="AH398" s="39"/>
      <c r="AI398" s="66">
        <v>0.1</v>
      </c>
      <c r="AJ398" s="66">
        <v>0.1</v>
      </c>
      <c r="AK398" s="39"/>
      <c r="AL398" s="39" t="s">
        <v>53</v>
      </c>
    </row>
    <row r="399" spans="1:38" x14ac:dyDescent="0.35">
      <c r="A399" s="39" t="s">
        <v>276</v>
      </c>
      <c r="B399" s="39">
        <v>104522350</v>
      </c>
      <c r="C399" s="39" t="str">
        <f>+MaestraLP3[[#This Row],[CÓDIGO]]&amp;MaestraLP3[[#Headers],[-]]&amp;MaestraLP3[[#This Row],[UMV]]</f>
        <v>104522350-UN</v>
      </c>
      <c r="D399" s="50" t="str">
        <f>+MaestraLP3[[#This Row],[CÓDIGO]]&amp;MaestraLP3[[#Headers],[FS00]]</f>
        <v>104522350FS00</v>
      </c>
      <c r="E399" s="39" t="s">
        <v>4596</v>
      </c>
      <c r="F399" s="39" t="s">
        <v>4597</v>
      </c>
      <c r="G399" s="39" t="s">
        <v>46</v>
      </c>
      <c r="H399" s="39" t="s">
        <v>618</v>
      </c>
      <c r="I399" s="39" t="s">
        <v>623</v>
      </c>
      <c r="J399" s="49" t="s">
        <v>50</v>
      </c>
      <c r="K399" s="50" t="s">
        <v>50</v>
      </c>
      <c r="L399" s="39" t="str">
        <f>VLOOKUP(MaestraLP3[[#This Row],[UMV]],VALIDACIONES!J:L,3,0)</f>
        <v>Unidad</v>
      </c>
      <c r="M399" s="39" t="s">
        <v>51</v>
      </c>
      <c r="N399" s="39" t="s">
        <v>78</v>
      </c>
      <c r="O399" s="64">
        <v>4800</v>
      </c>
      <c r="P399" s="39" t="s">
        <v>42</v>
      </c>
      <c r="Q399" s="65">
        <v>8700</v>
      </c>
      <c r="R399" s="66">
        <f>+IFERROR((MaestraLP3[[#This Row],[COSTO ]]/MaestraLP3[[#This Row],[COSTO SEP]]-1),0)</f>
        <v>0</v>
      </c>
      <c r="S399" s="65" t="s">
        <v>52</v>
      </c>
      <c r="T399" s="65"/>
      <c r="U399" s="64">
        <f>+VLOOKUP(MaestraLP3[[#This Row],[FS00]],'[1]BD MES'!$C:$N,12,0)</f>
        <v>4572</v>
      </c>
      <c r="V399" s="64">
        <v>4800</v>
      </c>
      <c r="W399" s="66">
        <f>+(MaestraLP3[[#This Row],[COSTO ]]-MaestraLP3[[#This Row],[COSTO OCT AL 25-09]])/MaestraLP3[[#This Row],[COSTO OCT AL 25-09]]</f>
        <v>4.9868766404199474E-2</v>
      </c>
      <c r="X399" s="67" t="str">
        <f>++IF(P399="HASTA AGOTAR STOCK","HASTA AGOTAR STOCK",IF(MaestraLP3[[#This Row],[PRECIO]]=0,"NO PARA LP",IF(MaestraLP3[[#This Row],[PRECIO SEP]]=0,"INCORPORACIÓN",IF(Z399=0,"MANTIENE",IF(Z399&lt;0,"BAJA",IF(Z399&gt;0,"ALZA",""))))))</f>
        <v>MANTIENE</v>
      </c>
      <c r="Y399" s="64">
        <v>8700</v>
      </c>
      <c r="Z399" s="41">
        <f>IF(Y399=0,"INDICAR PRECIO VTA",Y399-MaestraLP3[[#This Row],[PRECIO SEP]])</f>
        <v>0</v>
      </c>
      <c r="AA399" s="66">
        <f t="shared" si="6"/>
        <v>0.44827586206896552</v>
      </c>
      <c r="AB399" s="68">
        <f>IFERROR(MaestraLP3[[#This Row],[PRECIO]]*MaestraLP3[[#This Row],[%MG UMV]],0)</f>
        <v>3900</v>
      </c>
      <c r="AC399" s="69">
        <v>0.72</v>
      </c>
      <c r="AD399" s="64">
        <f>+IFERROR(MaestraLP3[[#This Row],[MARGEN UNITARIO]]/MaestraLP3[[#This Row],[Peso Neto UMV (KG)]],0)</f>
        <v>5416.666666666667</v>
      </c>
      <c r="AE399" s="39" t="s">
        <v>44</v>
      </c>
      <c r="AF399" s="39"/>
      <c r="AG399" s="39">
        <v>1</v>
      </c>
      <c r="AH399" s="39"/>
      <c r="AI399" s="66">
        <v>0.1</v>
      </c>
      <c r="AJ399" s="66">
        <v>0.1</v>
      </c>
      <c r="AK399" s="39"/>
      <c r="AL399" s="39" t="s">
        <v>53</v>
      </c>
    </row>
    <row r="400" spans="1:38" x14ac:dyDescent="0.35">
      <c r="A400" s="39" t="s">
        <v>276</v>
      </c>
      <c r="B400" s="39">
        <v>104548070</v>
      </c>
      <c r="C400" s="39" t="str">
        <f>+MaestraLP3[[#This Row],[CÓDIGO]]&amp;MaestraLP3[[#Headers],[-]]&amp;MaestraLP3[[#This Row],[UMV]]</f>
        <v>104548070-UN</v>
      </c>
      <c r="D400" s="50" t="str">
        <f>+MaestraLP3[[#This Row],[CÓDIGO]]&amp;MaestraLP3[[#Headers],[FS00]]</f>
        <v>104548070FS00</v>
      </c>
      <c r="E400" s="39" t="s">
        <v>4596</v>
      </c>
      <c r="F400" s="39" t="s">
        <v>4597</v>
      </c>
      <c r="G400" s="39" t="s">
        <v>46</v>
      </c>
      <c r="H400" s="39" t="s">
        <v>618</v>
      </c>
      <c r="I400" s="39" t="s">
        <v>624</v>
      </c>
      <c r="J400" s="49" t="s">
        <v>50</v>
      </c>
      <c r="K400" s="50" t="s">
        <v>50</v>
      </c>
      <c r="L400" s="39" t="str">
        <f>VLOOKUP(MaestraLP3[[#This Row],[UMV]],VALIDACIONES!J:L,3,0)</f>
        <v>Unidad</v>
      </c>
      <c r="M400" s="39" t="s">
        <v>51</v>
      </c>
      <c r="N400" s="39" t="s">
        <v>78</v>
      </c>
      <c r="O400" s="64">
        <v>4800</v>
      </c>
      <c r="P400" s="39" t="s">
        <v>42</v>
      </c>
      <c r="Q400" s="65">
        <v>8700</v>
      </c>
      <c r="R400" s="66">
        <f>+IFERROR((MaestraLP3[[#This Row],[COSTO ]]/MaestraLP3[[#This Row],[COSTO SEP]]-1),0)</f>
        <v>0</v>
      </c>
      <c r="S400" s="65" t="s">
        <v>93</v>
      </c>
      <c r="T400" s="65"/>
      <c r="U400" s="64">
        <f>+VLOOKUP(MaestraLP3[[#This Row],[FS00]],'[1]BD MES'!$C:$N,12,0)</f>
        <v>4800</v>
      </c>
      <c r="V400" s="64">
        <v>4800</v>
      </c>
      <c r="W400" s="66">
        <f>+(MaestraLP3[[#This Row],[COSTO ]]-MaestraLP3[[#This Row],[COSTO OCT AL 25-09]])/MaestraLP3[[#This Row],[COSTO OCT AL 25-09]]</f>
        <v>0</v>
      </c>
      <c r="X400" s="67" t="str">
        <f>++IF(P400="HASTA AGOTAR STOCK","HASTA AGOTAR STOCK",IF(MaestraLP3[[#This Row],[PRECIO]]=0,"NO PARA LP",IF(MaestraLP3[[#This Row],[PRECIO SEP]]=0,"INCORPORACIÓN",IF(Z400=0,"MANTIENE",IF(Z400&lt;0,"BAJA",IF(Z400&gt;0,"ALZA",""))))))</f>
        <v>MANTIENE</v>
      </c>
      <c r="Y400" s="64">
        <v>8700</v>
      </c>
      <c r="Z400" s="41">
        <f>IF(Y400=0,"INDICAR PRECIO VTA",Y400-MaestraLP3[[#This Row],[PRECIO SEP]])</f>
        <v>0</v>
      </c>
      <c r="AA400" s="66">
        <f t="shared" si="6"/>
        <v>0.44827586206896552</v>
      </c>
      <c r="AB400" s="68">
        <f>IFERROR(MaestraLP3[[#This Row],[PRECIO]]*MaestraLP3[[#This Row],[%MG UMV]],0)</f>
        <v>3900</v>
      </c>
      <c r="AC400" s="69">
        <v>0.75</v>
      </c>
      <c r="AD400" s="64">
        <f>+IFERROR(MaestraLP3[[#This Row],[MARGEN UNITARIO]]/MaestraLP3[[#This Row],[Peso Neto UMV (KG)]],0)</f>
        <v>5200</v>
      </c>
      <c r="AE400" s="39" t="s">
        <v>44</v>
      </c>
      <c r="AF400" s="39"/>
      <c r="AG400" s="39">
        <v>1</v>
      </c>
      <c r="AH400" s="39"/>
      <c r="AI400" s="66">
        <v>0.1</v>
      </c>
      <c r="AJ400" s="66">
        <v>0.1</v>
      </c>
      <c r="AK400" s="39" t="s">
        <v>53</v>
      </c>
      <c r="AL400" s="39" t="s">
        <v>53</v>
      </c>
    </row>
    <row r="401" spans="1:38" x14ac:dyDescent="0.35">
      <c r="A401" s="39" t="s">
        <v>276</v>
      </c>
      <c r="B401" s="39">
        <v>104522360</v>
      </c>
      <c r="C401" s="39" t="str">
        <f>+MaestraLP3[[#This Row],[CÓDIGO]]&amp;MaestraLP3[[#Headers],[-]]&amp;MaestraLP3[[#This Row],[UMV]]</f>
        <v>104522360-UN</v>
      </c>
      <c r="D401" s="50" t="str">
        <f>+MaestraLP3[[#This Row],[CÓDIGO]]&amp;MaestraLP3[[#Headers],[FS00]]</f>
        <v>104522360FS00</v>
      </c>
      <c r="E401" s="39" t="s">
        <v>4596</v>
      </c>
      <c r="F401" s="39" t="s">
        <v>4597</v>
      </c>
      <c r="G401" s="39" t="s">
        <v>46</v>
      </c>
      <c r="H401" s="39" t="s">
        <v>618</v>
      </c>
      <c r="I401" s="39" t="s">
        <v>625</v>
      </c>
      <c r="J401" s="49" t="s">
        <v>50</v>
      </c>
      <c r="K401" s="50" t="s">
        <v>50</v>
      </c>
      <c r="L401" s="39" t="str">
        <f>VLOOKUP(MaestraLP3[[#This Row],[UMV]],VALIDACIONES!J:L,3,0)</f>
        <v>Unidad</v>
      </c>
      <c r="M401" s="39" t="s">
        <v>51</v>
      </c>
      <c r="N401" s="39" t="s">
        <v>78</v>
      </c>
      <c r="O401" s="64">
        <v>4800</v>
      </c>
      <c r="P401" s="39" t="s">
        <v>42</v>
      </c>
      <c r="Q401" s="65">
        <v>8700</v>
      </c>
      <c r="R401" s="66">
        <f>+IFERROR((MaestraLP3[[#This Row],[COSTO ]]/MaestraLP3[[#This Row],[COSTO SEP]]-1),0)</f>
        <v>0</v>
      </c>
      <c r="S401" s="65" t="s">
        <v>52</v>
      </c>
      <c r="T401" s="65"/>
      <c r="U401" s="64">
        <f>+VLOOKUP(MaestraLP3[[#This Row],[FS00]],'[1]BD MES'!$C:$N,12,0)</f>
        <v>4381</v>
      </c>
      <c r="V401" s="64">
        <v>4800</v>
      </c>
      <c r="W401" s="66">
        <f>+(MaestraLP3[[#This Row],[COSTO ]]-MaestraLP3[[#This Row],[COSTO OCT AL 25-09]])/MaestraLP3[[#This Row],[COSTO OCT AL 25-09]]</f>
        <v>9.5640264779730658E-2</v>
      </c>
      <c r="X401" s="67" t="str">
        <f>++IF(P401="HASTA AGOTAR STOCK","HASTA AGOTAR STOCK",IF(MaestraLP3[[#This Row],[PRECIO]]=0,"NO PARA LP",IF(MaestraLP3[[#This Row],[PRECIO SEP]]=0,"INCORPORACIÓN",IF(Z401=0,"MANTIENE",IF(Z401&lt;0,"BAJA",IF(Z401&gt;0,"ALZA",""))))))</f>
        <v>MANTIENE</v>
      </c>
      <c r="Y401" s="64">
        <v>8700</v>
      </c>
      <c r="Z401" s="41">
        <f>IF(Y401=0,"INDICAR PRECIO VTA",Y401-MaestraLP3[[#This Row],[PRECIO SEP]])</f>
        <v>0</v>
      </c>
      <c r="AA401" s="66">
        <f t="shared" si="6"/>
        <v>0.44827586206896552</v>
      </c>
      <c r="AB401" s="68">
        <f>IFERROR(MaestraLP3[[#This Row],[PRECIO]]*MaestraLP3[[#This Row],[%MG UMV]],0)</f>
        <v>3900</v>
      </c>
      <c r="AC401" s="69">
        <v>0.72</v>
      </c>
      <c r="AD401" s="64">
        <f>+IFERROR(MaestraLP3[[#This Row],[MARGEN UNITARIO]]/MaestraLP3[[#This Row],[Peso Neto UMV (KG)]],0)</f>
        <v>5416.666666666667</v>
      </c>
      <c r="AE401" s="39" t="s">
        <v>44</v>
      </c>
      <c r="AF401" s="39"/>
      <c r="AG401" s="39">
        <v>1</v>
      </c>
      <c r="AH401" s="39"/>
      <c r="AI401" s="66">
        <v>0.1</v>
      </c>
      <c r="AJ401" s="66">
        <v>0.1</v>
      </c>
      <c r="AK401" s="39"/>
      <c r="AL401" s="39" t="s">
        <v>53</v>
      </c>
    </row>
    <row r="402" spans="1:38" x14ac:dyDescent="0.35">
      <c r="A402" s="39" t="s">
        <v>276</v>
      </c>
      <c r="B402" s="39">
        <v>104548060</v>
      </c>
      <c r="C402" s="39" t="str">
        <f>+MaestraLP3[[#This Row],[CÓDIGO]]&amp;MaestraLP3[[#Headers],[-]]&amp;MaestraLP3[[#This Row],[UMV]]</f>
        <v>104548060-UN</v>
      </c>
      <c r="D402" s="50" t="str">
        <f>+MaestraLP3[[#This Row],[CÓDIGO]]&amp;MaestraLP3[[#Headers],[FS00]]</f>
        <v>104548060FS00</v>
      </c>
      <c r="E402" s="39" t="s">
        <v>4596</v>
      </c>
      <c r="F402" s="39" t="s">
        <v>4597</v>
      </c>
      <c r="G402" s="39" t="s">
        <v>46</v>
      </c>
      <c r="H402" s="39" t="s">
        <v>618</v>
      </c>
      <c r="I402" s="39" t="s">
        <v>626</v>
      </c>
      <c r="J402" s="49" t="s">
        <v>50</v>
      </c>
      <c r="K402" s="50" t="s">
        <v>50</v>
      </c>
      <c r="L402" s="39" t="str">
        <f>VLOOKUP(MaestraLP3[[#This Row],[UMV]],VALIDACIONES!J:L,3,0)</f>
        <v>Unidad</v>
      </c>
      <c r="M402" s="39" t="s">
        <v>51</v>
      </c>
      <c r="N402" s="39" t="s">
        <v>78</v>
      </c>
      <c r="O402" s="64">
        <v>4800</v>
      </c>
      <c r="P402" s="39" t="s">
        <v>42</v>
      </c>
      <c r="Q402" s="65">
        <v>8700</v>
      </c>
      <c r="R402" s="66">
        <f>+IFERROR((MaestraLP3[[#This Row],[COSTO ]]/MaestraLP3[[#This Row],[COSTO SEP]]-1),0)</f>
        <v>0</v>
      </c>
      <c r="S402" s="65" t="s">
        <v>93</v>
      </c>
      <c r="T402" s="65"/>
      <c r="U402" s="64">
        <f>+VLOOKUP(MaestraLP3[[#This Row],[FS00]],'[1]BD MES'!$C:$N,12,0)</f>
        <v>4373</v>
      </c>
      <c r="V402" s="64">
        <v>4800</v>
      </c>
      <c r="W402" s="66">
        <f>+(MaestraLP3[[#This Row],[COSTO ]]-MaestraLP3[[#This Row],[COSTO OCT AL 25-09]])/MaestraLP3[[#This Row],[COSTO OCT AL 25-09]]</f>
        <v>9.7644637548593649E-2</v>
      </c>
      <c r="X402" s="67" t="str">
        <f>++IF(P402="HASTA AGOTAR STOCK","HASTA AGOTAR STOCK",IF(MaestraLP3[[#This Row],[PRECIO]]=0,"NO PARA LP",IF(MaestraLP3[[#This Row],[PRECIO SEP]]=0,"INCORPORACIÓN",IF(Z402=0,"MANTIENE",IF(Z402&lt;0,"BAJA",IF(Z402&gt;0,"ALZA",""))))))</f>
        <v>MANTIENE</v>
      </c>
      <c r="Y402" s="64">
        <v>8700</v>
      </c>
      <c r="Z402" s="41">
        <f>IF(Y402=0,"INDICAR PRECIO VTA",Y402-MaestraLP3[[#This Row],[PRECIO SEP]])</f>
        <v>0</v>
      </c>
      <c r="AA402" s="66">
        <f t="shared" si="6"/>
        <v>0.44827586206896552</v>
      </c>
      <c r="AB402" s="68">
        <f>IFERROR(MaestraLP3[[#This Row],[PRECIO]]*MaestraLP3[[#This Row],[%MG UMV]],0)</f>
        <v>3900</v>
      </c>
      <c r="AC402" s="69">
        <v>0.75</v>
      </c>
      <c r="AD402" s="64">
        <f>+IFERROR(MaestraLP3[[#This Row],[MARGEN UNITARIO]]/MaestraLP3[[#This Row],[Peso Neto UMV (KG)]],0)</f>
        <v>5200</v>
      </c>
      <c r="AE402" s="39" t="s">
        <v>44</v>
      </c>
      <c r="AF402" s="39"/>
      <c r="AG402" s="39">
        <v>1</v>
      </c>
      <c r="AH402" s="39"/>
      <c r="AI402" s="66">
        <v>0.1</v>
      </c>
      <c r="AJ402" s="66">
        <v>0.1</v>
      </c>
      <c r="AK402" s="39" t="s">
        <v>53</v>
      </c>
      <c r="AL402" s="39" t="s">
        <v>53</v>
      </c>
    </row>
    <row r="403" spans="1:38" x14ac:dyDescent="0.35">
      <c r="A403" s="39" t="s">
        <v>276</v>
      </c>
      <c r="B403" s="39">
        <v>104548050</v>
      </c>
      <c r="C403" s="39" t="str">
        <f>+MaestraLP3[[#This Row],[CÓDIGO]]&amp;MaestraLP3[[#Headers],[-]]&amp;MaestraLP3[[#This Row],[UMV]]</f>
        <v>104548050-UN</v>
      </c>
      <c r="D403" s="50" t="str">
        <f>+MaestraLP3[[#This Row],[CÓDIGO]]&amp;MaestraLP3[[#Headers],[FS00]]</f>
        <v>104548050FS00</v>
      </c>
      <c r="E403" s="39" t="s">
        <v>4596</v>
      </c>
      <c r="F403" s="39" t="s">
        <v>4597</v>
      </c>
      <c r="G403" s="39" t="s">
        <v>46</v>
      </c>
      <c r="H403" s="39" t="s">
        <v>618</v>
      </c>
      <c r="I403" s="39" t="s">
        <v>627</v>
      </c>
      <c r="J403" s="49" t="s">
        <v>50</v>
      </c>
      <c r="K403" s="50" t="s">
        <v>50</v>
      </c>
      <c r="L403" s="39" t="str">
        <f>VLOOKUP(MaestraLP3[[#This Row],[UMV]],VALIDACIONES!J:L,3,0)</f>
        <v>Unidad</v>
      </c>
      <c r="M403" s="39" t="s">
        <v>51</v>
      </c>
      <c r="N403" s="39" t="s">
        <v>78</v>
      </c>
      <c r="O403" s="64">
        <v>4800</v>
      </c>
      <c r="P403" s="39" t="s">
        <v>42</v>
      </c>
      <c r="Q403" s="65">
        <v>8700</v>
      </c>
      <c r="R403" s="66">
        <f>+IFERROR((MaestraLP3[[#This Row],[COSTO ]]/MaestraLP3[[#This Row],[COSTO SEP]]-1),0)</f>
        <v>0</v>
      </c>
      <c r="S403" s="65" t="s">
        <v>93</v>
      </c>
      <c r="T403" s="65"/>
      <c r="U403" s="64">
        <f>+VLOOKUP(MaestraLP3[[#This Row],[FS00]],'[1]BD MES'!$C:$N,12,0)</f>
        <v>4800</v>
      </c>
      <c r="V403" s="64">
        <v>4800</v>
      </c>
      <c r="W403" s="66">
        <f>+(MaestraLP3[[#This Row],[COSTO ]]-MaestraLP3[[#This Row],[COSTO OCT AL 25-09]])/MaestraLP3[[#This Row],[COSTO OCT AL 25-09]]</f>
        <v>0</v>
      </c>
      <c r="X403" s="67" t="str">
        <f>++IF(P403="HASTA AGOTAR STOCK","HASTA AGOTAR STOCK",IF(MaestraLP3[[#This Row],[PRECIO]]=0,"NO PARA LP",IF(MaestraLP3[[#This Row],[PRECIO SEP]]=0,"INCORPORACIÓN",IF(Z403=0,"MANTIENE",IF(Z403&lt;0,"BAJA",IF(Z403&gt;0,"ALZA",""))))))</f>
        <v>MANTIENE</v>
      </c>
      <c r="Y403" s="64">
        <v>8700</v>
      </c>
      <c r="Z403" s="41">
        <f>IF(Y403=0,"INDICAR PRECIO VTA",Y403-MaestraLP3[[#This Row],[PRECIO SEP]])</f>
        <v>0</v>
      </c>
      <c r="AA403" s="66">
        <f t="shared" si="6"/>
        <v>0.44827586206896552</v>
      </c>
      <c r="AB403" s="68">
        <f>IFERROR(MaestraLP3[[#This Row],[PRECIO]]*MaestraLP3[[#This Row],[%MG UMV]],0)</f>
        <v>3900</v>
      </c>
      <c r="AC403" s="69">
        <v>0.75</v>
      </c>
      <c r="AD403" s="64">
        <f>+IFERROR(MaestraLP3[[#This Row],[MARGEN UNITARIO]]/MaestraLP3[[#This Row],[Peso Neto UMV (KG)]],0)</f>
        <v>5200</v>
      </c>
      <c r="AE403" s="39" t="s">
        <v>44</v>
      </c>
      <c r="AF403" s="39"/>
      <c r="AG403" s="39">
        <v>1</v>
      </c>
      <c r="AH403" s="39"/>
      <c r="AI403" s="66">
        <v>0.1</v>
      </c>
      <c r="AJ403" s="66">
        <v>0.1</v>
      </c>
      <c r="AK403" s="39" t="s">
        <v>53</v>
      </c>
      <c r="AL403" s="39" t="s">
        <v>53</v>
      </c>
    </row>
    <row r="404" spans="1:38" x14ac:dyDescent="0.35">
      <c r="A404" s="39" t="s">
        <v>276</v>
      </c>
      <c r="B404" s="39">
        <v>104522370</v>
      </c>
      <c r="C404" s="39" t="str">
        <f>+MaestraLP3[[#This Row],[CÓDIGO]]&amp;MaestraLP3[[#Headers],[-]]&amp;MaestraLP3[[#This Row],[UMV]]</f>
        <v>104522370-UN</v>
      </c>
      <c r="D404" s="50" t="str">
        <f>+MaestraLP3[[#This Row],[CÓDIGO]]&amp;MaestraLP3[[#Headers],[FS00]]</f>
        <v>104522370FS00</v>
      </c>
      <c r="E404" s="39" t="s">
        <v>4596</v>
      </c>
      <c r="F404" s="39" t="s">
        <v>4597</v>
      </c>
      <c r="G404" s="39" t="s">
        <v>46</v>
      </c>
      <c r="H404" s="39" t="s">
        <v>618</v>
      </c>
      <c r="I404" s="39" t="s">
        <v>628</v>
      </c>
      <c r="J404" s="49" t="s">
        <v>50</v>
      </c>
      <c r="K404" s="50" t="s">
        <v>50</v>
      </c>
      <c r="L404" s="39" t="str">
        <f>VLOOKUP(MaestraLP3[[#This Row],[UMV]],VALIDACIONES!J:L,3,0)</f>
        <v>Unidad</v>
      </c>
      <c r="M404" s="39" t="s">
        <v>51</v>
      </c>
      <c r="N404" s="39" t="s">
        <v>78</v>
      </c>
      <c r="O404" s="64">
        <v>4800</v>
      </c>
      <c r="P404" s="39" t="s">
        <v>42</v>
      </c>
      <c r="Q404" s="65">
        <v>8700</v>
      </c>
      <c r="R404" s="66">
        <f>+IFERROR((MaestraLP3[[#This Row],[COSTO ]]/MaestraLP3[[#This Row],[COSTO SEP]]-1),0)</f>
        <v>0</v>
      </c>
      <c r="S404" s="65" t="s">
        <v>52</v>
      </c>
      <c r="T404" s="65"/>
      <c r="U404" s="64">
        <f>+VLOOKUP(MaestraLP3[[#This Row],[FS00]],'[1]BD MES'!$C:$N,12,0)</f>
        <v>4189</v>
      </c>
      <c r="V404" s="64">
        <v>4800</v>
      </c>
      <c r="W404" s="66">
        <f>+(MaestraLP3[[#This Row],[COSTO ]]-MaestraLP3[[#This Row],[COSTO OCT AL 25-09]])/MaestraLP3[[#This Row],[COSTO OCT AL 25-09]]</f>
        <v>0.14585820004774408</v>
      </c>
      <c r="X404" s="67" t="str">
        <f>++IF(P404="HASTA AGOTAR STOCK","HASTA AGOTAR STOCK",IF(MaestraLP3[[#This Row],[PRECIO]]=0,"NO PARA LP",IF(MaestraLP3[[#This Row],[PRECIO SEP]]=0,"INCORPORACIÓN",IF(Z404=0,"MANTIENE",IF(Z404&lt;0,"BAJA",IF(Z404&gt;0,"ALZA",""))))))</f>
        <v>MANTIENE</v>
      </c>
      <c r="Y404" s="64">
        <v>8700</v>
      </c>
      <c r="Z404" s="41">
        <f>IF(Y404=0,"INDICAR PRECIO VTA",Y404-MaestraLP3[[#This Row],[PRECIO SEP]])</f>
        <v>0</v>
      </c>
      <c r="AA404" s="66">
        <f t="shared" si="6"/>
        <v>0.44827586206896552</v>
      </c>
      <c r="AB404" s="68">
        <f>IFERROR(MaestraLP3[[#This Row],[PRECIO]]*MaestraLP3[[#This Row],[%MG UMV]],0)</f>
        <v>3900</v>
      </c>
      <c r="AC404" s="69">
        <v>0.72</v>
      </c>
      <c r="AD404" s="64">
        <f>+IFERROR(MaestraLP3[[#This Row],[MARGEN UNITARIO]]/MaestraLP3[[#This Row],[Peso Neto UMV (KG)]],0)</f>
        <v>5416.666666666667</v>
      </c>
      <c r="AE404" s="39" t="s">
        <v>44</v>
      </c>
      <c r="AF404" s="39"/>
      <c r="AG404" s="39">
        <v>1</v>
      </c>
      <c r="AH404" s="39"/>
      <c r="AI404" s="66">
        <v>0.1</v>
      </c>
      <c r="AJ404" s="66">
        <v>0.1</v>
      </c>
      <c r="AK404" s="39"/>
      <c r="AL404" s="39" t="s">
        <v>53</v>
      </c>
    </row>
    <row r="405" spans="1:38" x14ac:dyDescent="0.35">
      <c r="A405" s="39" t="s">
        <v>276</v>
      </c>
      <c r="B405" s="39">
        <v>104522380</v>
      </c>
      <c r="C405" s="39" t="str">
        <f>+MaestraLP3[[#This Row],[CÓDIGO]]&amp;MaestraLP3[[#Headers],[-]]&amp;MaestraLP3[[#This Row],[UMV]]</f>
        <v>104522380-UN</v>
      </c>
      <c r="D405" s="50" t="str">
        <f>+MaestraLP3[[#This Row],[CÓDIGO]]&amp;MaestraLP3[[#Headers],[FS00]]</f>
        <v>104522380FS00</v>
      </c>
      <c r="E405" s="39" t="s">
        <v>4596</v>
      </c>
      <c r="F405" s="39" t="s">
        <v>4597</v>
      </c>
      <c r="G405" s="39" t="s">
        <v>46</v>
      </c>
      <c r="H405" s="39" t="s">
        <v>618</v>
      </c>
      <c r="I405" s="39" t="s">
        <v>629</v>
      </c>
      <c r="J405" s="49" t="s">
        <v>50</v>
      </c>
      <c r="K405" s="50" t="s">
        <v>50</v>
      </c>
      <c r="L405" s="39" t="str">
        <f>VLOOKUP(MaestraLP3[[#This Row],[UMV]],VALIDACIONES!J:L,3,0)</f>
        <v>Unidad</v>
      </c>
      <c r="M405" s="39" t="s">
        <v>51</v>
      </c>
      <c r="N405" s="39" t="s">
        <v>78</v>
      </c>
      <c r="O405" s="64">
        <v>4799</v>
      </c>
      <c r="P405" s="39" t="s">
        <v>42</v>
      </c>
      <c r="Q405" s="65">
        <v>8700</v>
      </c>
      <c r="R405" s="66">
        <f>+IFERROR((MaestraLP3[[#This Row],[COSTO ]]/MaestraLP3[[#This Row],[COSTO SEP]]-1),0)</f>
        <v>2.0837674515528093E-4</v>
      </c>
      <c r="S405" s="65" t="s">
        <v>52</v>
      </c>
      <c r="T405" s="65"/>
      <c r="U405" s="64">
        <f>+VLOOKUP(MaestraLP3[[#This Row],[FS00]],'[1]BD MES'!$C:$N,12,0)</f>
        <v>4645</v>
      </c>
      <c r="V405" s="64">
        <v>4800</v>
      </c>
      <c r="W405" s="66">
        <f>+(MaestraLP3[[#This Row],[COSTO ]]-MaestraLP3[[#This Row],[COSTO OCT AL 25-09]])/MaestraLP3[[#This Row],[COSTO OCT AL 25-09]]</f>
        <v>3.3369214208826693E-2</v>
      </c>
      <c r="X405" s="67" t="str">
        <f>++IF(P405="HASTA AGOTAR STOCK","HASTA AGOTAR STOCK",IF(MaestraLP3[[#This Row],[PRECIO]]=0,"NO PARA LP",IF(MaestraLP3[[#This Row],[PRECIO SEP]]=0,"INCORPORACIÓN",IF(Z405=0,"MANTIENE",IF(Z405&lt;0,"BAJA",IF(Z405&gt;0,"ALZA",""))))))</f>
        <v>MANTIENE</v>
      </c>
      <c r="Y405" s="64">
        <v>8700</v>
      </c>
      <c r="Z405" s="41">
        <f>IF(Y405=0,"INDICAR PRECIO VTA",Y405-MaestraLP3[[#This Row],[PRECIO SEP]])</f>
        <v>0</v>
      </c>
      <c r="AA405" s="66">
        <f t="shared" si="6"/>
        <v>0.44827586206896552</v>
      </c>
      <c r="AB405" s="68">
        <f>IFERROR(MaestraLP3[[#This Row],[PRECIO]]*MaestraLP3[[#This Row],[%MG UMV]],0)</f>
        <v>3900</v>
      </c>
      <c r="AC405" s="69">
        <v>0.72</v>
      </c>
      <c r="AD405" s="64">
        <f>+IFERROR(MaestraLP3[[#This Row],[MARGEN UNITARIO]]/MaestraLP3[[#This Row],[Peso Neto UMV (KG)]],0)</f>
        <v>5416.666666666667</v>
      </c>
      <c r="AE405" s="39" t="s">
        <v>44</v>
      </c>
      <c r="AF405" s="39"/>
      <c r="AG405" s="39">
        <v>1</v>
      </c>
      <c r="AH405" s="39"/>
      <c r="AI405" s="66">
        <v>0.1</v>
      </c>
      <c r="AJ405" s="66">
        <v>0.1</v>
      </c>
      <c r="AK405" s="39"/>
      <c r="AL405" s="39" t="s">
        <v>53</v>
      </c>
    </row>
    <row r="406" spans="1:38" x14ac:dyDescent="0.35">
      <c r="A406" s="39" t="s">
        <v>276</v>
      </c>
      <c r="B406" s="39">
        <v>104548040</v>
      </c>
      <c r="C406" s="39" t="str">
        <f>+MaestraLP3[[#This Row],[CÓDIGO]]&amp;MaestraLP3[[#Headers],[-]]&amp;MaestraLP3[[#This Row],[UMV]]</f>
        <v>104548040-UN</v>
      </c>
      <c r="D406" s="50" t="str">
        <f>+MaestraLP3[[#This Row],[CÓDIGO]]&amp;MaestraLP3[[#Headers],[FS00]]</f>
        <v>104548040FS00</v>
      </c>
      <c r="E406" s="39" t="s">
        <v>4596</v>
      </c>
      <c r="F406" s="39" t="s">
        <v>4597</v>
      </c>
      <c r="G406" s="39" t="s">
        <v>46</v>
      </c>
      <c r="H406" s="39" t="s">
        <v>618</v>
      </c>
      <c r="I406" s="39" t="s">
        <v>630</v>
      </c>
      <c r="J406" s="49" t="s">
        <v>50</v>
      </c>
      <c r="K406" s="50" t="s">
        <v>50</v>
      </c>
      <c r="L406" s="39" t="str">
        <f>VLOOKUP(MaestraLP3[[#This Row],[UMV]],VALIDACIONES!J:L,3,0)</f>
        <v>Unidad</v>
      </c>
      <c r="M406" s="39" t="s">
        <v>51</v>
      </c>
      <c r="N406" s="39" t="s">
        <v>78</v>
      </c>
      <c r="O406" s="64">
        <v>4800</v>
      </c>
      <c r="P406" s="39" t="s">
        <v>42</v>
      </c>
      <c r="Q406" s="65">
        <v>8700</v>
      </c>
      <c r="R406" s="66">
        <f>+IFERROR((MaestraLP3[[#This Row],[COSTO ]]/MaestraLP3[[#This Row],[COSTO SEP]]-1),0)</f>
        <v>0</v>
      </c>
      <c r="S406" s="65" t="s">
        <v>93</v>
      </c>
      <c r="T406" s="65"/>
      <c r="U406" s="64">
        <f>+VLOOKUP(MaestraLP3[[#This Row],[FS00]],'[1]BD MES'!$C:$N,12,0)</f>
        <v>4800</v>
      </c>
      <c r="V406" s="64">
        <v>4800</v>
      </c>
      <c r="W406" s="66">
        <f>+(MaestraLP3[[#This Row],[COSTO ]]-MaestraLP3[[#This Row],[COSTO OCT AL 25-09]])/MaestraLP3[[#This Row],[COSTO OCT AL 25-09]]</f>
        <v>0</v>
      </c>
      <c r="X406" s="67" t="str">
        <f>++IF(P406="HASTA AGOTAR STOCK","HASTA AGOTAR STOCK",IF(MaestraLP3[[#This Row],[PRECIO]]=0,"NO PARA LP",IF(MaestraLP3[[#This Row],[PRECIO SEP]]=0,"INCORPORACIÓN",IF(Z406=0,"MANTIENE",IF(Z406&lt;0,"BAJA",IF(Z406&gt;0,"ALZA",""))))))</f>
        <v>MANTIENE</v>
      </c>
      <c r="Y406" s="64">
        <v>8700</v>
      </c>
      <c r="Z406" s="41">
        <f>IF(Y406=0,"INDICAR PRECIO VTA",Y406-MaestraLP3[[#This Row],[PRECIO SEP]])</f>
        <v>0</v>
      </c>
      <c r="AA406" s="66">
        <f t="shared" si="6"/>
        <v>0.44827586206896552</v>
      </c>
      <c r="AB406" s="68">
        <f>IFERROR(MaestraLP3[[#This Row],[PRECIO]]*MaestraLP3[[#This Row],[%MG UMV]],0)</f>
        <v>3900</v>
      </c>
      <c r="AC406" s="69">
        <v>0.75</v>
      </c>
      <c r="AD406" s="64">
        <f>+IFERROR(MaestraLP3[[#This Row],[MARGEN UNITARIO]]/MaestraLP3[[#This Row],[Peso Neto UMV (KG)]],0)</f>
        <v>5200</v>
      </c>
      <c r="AE406" s="39" t="s">
        <v>44</v>
      </c>
      <c r="AF406" s="39"/>
      <c r="AG406" s="39">
        <v>1</v>
      </c>
      <c r="AH406" s="39"/>
      <c r="AI406" s="66">
        <v>0.1</v>
      </c>
      <c r="AJ406" s="66">
        <v>0.1</v>
      </c>
      <c r="AK406" s="39" t="s">
        <v>53</v>
      </c>
      <c r="AL406" s="39" t="s">
        <v>53</v>
      </c>
    </row>
    <row r="407" spans="1:38" x14ac:dyDescent="0.35">
      <c r="A407" s="39" t="s">
        <v>276</v>
      </c>
      <c r="B407" s="39">
        <v>104521060</v>
      </c>
      <c r="C407" s="39" t="str">
        <f>+MaestraLP3[[#This Row],[CÓDIGO]]&amp;MaestraLP3[[#Headers],[-]]&amp;MaestraLP3[[#This Row],[UMV]]</f>
        <v>104521060-C50</v>
      </c>
      <c r="D407" s="50" t="str">
        <f>+MaestraLP3[[#This Row],[CÓDIGO]]&amp;MaestraLP3[[#Headers],[FS00]]</f>
        <v>104521060FS00</v>
      </c>
      <c r="E407" s="39" t="s">
        <v>4596</v>
      </c>
      <c r="F407" s="39" t="s">
        <v>4597</v>
      </c>
      <c r="G407" s="39" t="s">
        <v>46</v>
      </c>
      <c r="H407" s="39" t="s">
        <v>631</v>
      </c>
      <c r="I407" s="39" t="s">
        <v>632</v>
      </c>
      <c r="J407" s="49" t="s">
        <v>166</v>
      </c>
      <c r="K407" s="50" t="s">
        <v>50</v>
      </c>
      <c r="L407" s="39" t="str">
        <f>VLOOKUP(MaestraLP3[[#This Row],[UMV]],VALIDACIONES!J:L,3,0)</f>
        <v>Caja 50 Unidades</v>
      </c>
      <c r="M407" s="39" t="s">
        <v>51</v>
      </c>
      <c r="N407" s="39" t="s">
        <v>41</v>
      </c>
      <c r="O407" s="64">
        <v>15538</v>
      </c>
      <c r="P407" s="39" t="s">
        <v>42</v>
      </c>
      <c r="Q407" s="65">
        <v>30000</v>
      </c>
      <c r="R407" s="66">
        <f>+IFERROR((MaestraLP3[[#This Row],[COSTO ]]/MaestraLP3[[#This Row],[COSTO SEP]]-1),0)</f>
        <v>-3.2179173638846592E-5</v>
      </c>
      <c r="S407" s="65" t="s">
        <v>52</v>
      </c>
      <c r="T407" s="65"/>
      <c r="U407" s="64">
        <f>+VLOOKUP(MaestraLP3[[#This Row],[FS00]],'[1]BD MES'!$C:$N,12,0)</f>
        <v>15537.5</v>
      </c>
      <c r="V407" s="64">
        <v>15537.5</v>
      </c>
      <c r="W407" s="66">
        <f>+(MaestraLP3[[#This Row],[COSTO ]]-MaestraLP3[[#This Row],[COSTO OCT AL 25-09]])/MaestraLP3[[#This Row],[COSTO OCT AL 25-09]]</f>
        <v>0</v>
      </c>
      <c r="X407" s="67" t="str">
        <f>++IF(P407="HASTA AGOTAR STOCK","HASTA AGOTAR STOCK",IF(MaestraLP3[[#This Row],[PRECIO]]=0,"NO PARA LP",IF(MaestraLP3[[#This Row],[PRECIO SEP]]=0,"INCORPORACIÓN",IF(Z407=0,"MANTIENE",IF(Z407&lt;0,"BAJA",IF(Z407&gt;0,"ALZA",""))))))</f>
        <v>MANTIENE</v>
      </c>
      <c r="Y407" s="64">
        <v>30000</v>
      </c>
      <c r="Z407" s="41">
        <f>IF(Y407=0,"INDICAR PRECIO VTA",Y407-MaestraLP3[[#This Row],[PRECIO SEP]])</f>
        <v>0</v>
      </c>
      <c r="AA407" s="66">
        <f t="shared" si="6"/>
        <v>0.48208333333333331</v>
      </c>
      <c r="AB407" s="68">
        <f>IFERROR(MaestraLP3[[#This Row],[PRECIO]]*MaestraLP3[[#This Row],[%MG UMV]],0)</f>
        <v>14462.5</v>
      </c>
      <c r="AC407" s="69">
        <v>1.25</v>
      </c>
      <c r="AD407" s="64">
        <f>+IFERROR(MaestraLP3[[#This Row],[MARGEN UNITARIO]]/MaestraLP3[[#This Row],[Peso Neto UMV (KG)]],0)</f>
        <v>11570</v>
      </c>
      <c r="AE407" s="39" t="s">
        <v>44</v>
      </c>
      <c r="AF407" s="39"/>
      <c r="AG407" s="39">
        <v>1</v>
      </c>
      <c r="AH407" s="39"/>
      <c r="AI407" s="66">
        <v>0.1</v>
      </c>
      <c r="AJ407" s="66">
        <v>0.1</v>
      </c>
      <c r="AK407" s="39" t="s">
        <v>53</v>
      </c>
      <c r="AL407" s="39" t="s">
        <v>53</v>
      </c>
    </row>
    <row r="408" spans="1:38" x14ac:dyDescent="0.35">
      <c r="A408" s="39" t="s">
        <v>276</v>
      </c>
      <c r="B408" s="39">
        <v>101710140</v>
      </c>
      <c r="C408" s="39" t="str">
        <f>+MaestraLP3[[#This Row],[CÓDIGO]]&amp;MaestraLP3[[#Headers],[-]]&amp;MaestraLP3[[#This Row],[UMV]]</f>
        <v>101710140-C50</v>
      </c>
      <c r="D408" s="50" t="str">
        <f>+MaestraLP3[[#This Row],[CÓDIGO]]&amp;MaestraLP3[[#Headers],[FS00]]</f>
        <v>101710140FS00</v>
      </c>
      <c r="E408" s="39" t="s">
        <v>4596</v>
      </c>
      <c r="F408" s="39" t="s">
        <v>4597</v>
      </c>
      <c r="G408" s="39" t="s">
        <v>46</v>
      </c>
      <c r="H408" s="39" t="s">
        <v>631</v>
      </c>
      <c r="I408" s="39" t="s">
        <v>633</v>
      </c>
      <c r="J408" s="49" t="s">
        <v>166</v>
      </c>
      <c r="K408" s="50" t="s">
        <v>50</v>
      </c>
      <c r="L408" s="39" t="str">
        <f>VLOOKUP(MaestraLP3[[#This Row],[UMV]],VALIDACIONES!J:L,3,0)</f>
        <v>Caja 50 Unidades</v>
      </c>
      <c r="M408" s="39" t="s">
        <v>51</v>
      </c>
      <c r="N408" s="39" t="s">
        <v>78</v>
      </c>
      <c r="O408" s="64">
        <v>26279</v>
      </c>
      <c r="P408" s="39" t="s">
        <v>42</v>
      </c>
      <c r="Q408" s="65">
        <v>50000</v>
      </c>
      <c r="R408" s="66">
        <f>+IFERROR((MaestraLP3[[#This Row],[COSTO ]]/MaestraLP3[[#This Row],[COSTO SEP]]-1),0)</f>
        <v>1.7123939267227328E-5</v>
      </c>
      <c r="S408" s="65" t="s">
        <v>52</v>
      </c>
      <c r="T408" s="65"/>
      <c r="U408" s="64">
        <f>+VLOOKUP(MaestraLP3[[#This Row],[FS00]],'[1]BD MES'!$C:$N,12,0)</f>
        <v>26279.450000000004</v>
      </c>
      <c r="V408" s="64">
        <v>26279.450000000004</v>
      </c>
      <c r="W408" s="66">
        <f>+(MaestraLP3[[#This Row],[COSTO ]]-MaestraLP3[[#This Row],[COSTO OCT AL 25-09]])/MaestraLP3[[#This Row],[COSTO OCT AL 25-09]]</f>
        <v>0</v>
      </c>
      <c r="X408" s="67" t="str">
        <f>++IF(P408="HASTA AGOTAR STOCK","HASTA AGOTAR STOCK",IF(MaestraLP3[[#This Row],[PRECIO]]=0,"NO PARA LP",IF(MaestraLP3[[#This Row],[PRECIO SEP]]=0,"INCORPORACIÓN",IF(Z408=0,"MANTIENE",IF(Z408&lt;0,"BAJA",IF(Z408&gt;0,"ALZA",""))))))</f>
        <v>MANTIENE</v>
      </c>
      <c r="Y408" s="64">
        <v>50000</v>
      </c>
      <c r="Z408" s="41">
        <f>IF(Y408=0,"INDICAR PRECIO VTA",Y408-MaestraLP3[[#This Row],[PRECIO SEP]])</f>
        <v>0</v>
      </c>
      <c r="AA408" s="66">
        <f t="shared" si="6"/>
        <v>0.47441099999999992</v>
      </c>
      <c r="AB408" s="68">
        <f>IFERROR(MaestraLP3[[#This Row],[PRECIO]]*MaestraLP3[[#This Row],[%MG UMV]],0)</f>
        <v>23720.549999999996</v>
      </c>
      <c r="AC408" s="69">
        <v>1.8</v>
      </c>
      <c r="AD408" s="64">
        <f>+IFERROR(MaestraLP3[[#This Row],[MARGEN UNITARIO]]/MaestraLP3[[#This Row],[Peso Neto UMV (KG)]],0)</f>
        <v>13178.08333333333</v>
      </c>
      <c r="AE408" s="39" t="s">
        <v>44</v>
      </c>
      <c r="AF408" s="39"/>
      <c r="AG408" s="39">
        <v>1</v>
      </c>
      <c r="AH408" s="39"/>
      <c r="AI408" s="66">
        <v>0.1</v>
      </c>
      <c r="AJ408" s="66">
        <v>0.1</v>
      </c>
      <c r="AK408" s="39"/>
      <c r="AL408" s="39" t="s">
        <v>53</v>
      </c>
    </row>
    <row r="409" spans="1:38" x14ac:dyDescent="0.35">
      <c r="A409" s="39" t="s">
        <v>276</v>
      </c>
      <c r="B409" s="39">
        <v>101710110</v>
      </c>
      <c r="C409" s="39" t="str">
        <f>+MaestraLP3[[#This Row],[CÓDIGO]]&amp;MaestraLP3[[#Headers],[-]]&amp;MaestraLP3[[#This Row],[UMV]]</f>
        <v>101710110-C50</v>
      </c>
      <c r="D409" s="50" t="str">
        <f>+MaestraLP3[[#This Row],[CÓDIGO]]&amp;MaestraLP3[[#Headers],[FS00]]</f>
        <v>101710110FS00</v>
      </c>
      <c r="E409" s="39" t="s">
        <v>4596</v>
      </c>
      <c r="F409" s="39" t="s">
        <v>4597</v>
      </c>
      <c r="G409" s="39" t="s">
        <v>46</v>
      </c>
      <c r="H409" s="39" t="s">
        <v>631</v>
      </c>
      <c r="I409" s="39" t="s">
        <v>4195</v>
      </c>
      <c r="J409" s="49" t="s">
        <v>166</v>
      </c>
      <c r="K409" s="50" t="s">
        <v>50</v>
      </c>
      <c r="L409" s="39" t="str">
        <f>VLOOKUP(MaestraLP3[[#This Row],[UMV]],VALIDACIONES!J:L,3,0)</f>
        <v>Caja 50 Unidades</v>
      </c>
      <c r="M409" s="39" t="s">
        <v>51</v>
      </c>
      <c r="N409" s="39" t="s">
        <v>78</v>
      </c>
      <c r="O409" s="64">
        <v>36583</v>
      </c>
      <c r="P409" s="39" t="s">
        <v>42</v>
      </c>
      <c r="Q409" s="65">
        <v>75000</v>
      </c>
      <c r="R409" s="66">
        <f>+IFERROR((MaestraLP3[[#This Row],[COSTO ]]/MaestraLP3[[#This Row],[COSTO SEP]]-1),0)</f>
        <v>-1.2027444441509161E-5</v>
      </c>
      <c r="S409" s="65" t="s">
        <v>52</v>
      </c>
      <c r="T409" s="65"/>
      <c r="U409" s="64">
        <f>+VLOOKUP(MaestraLP3[[#This Row],[FS00]],'[1]BD MES'!$C:$N,12,0)</f>
        <v>36582.549999999996</v>
      </c>
      <c r="V409" s="64">
        <v>36582.559999999998</v>
      </c>
      <c r="W409" s="66">
        <f>+(MaestraLP3[[#This Row],[COSTO ]]-MaestraLP3[[#This Row],[COSTO OCT AL 25-09]])/MaestraLP3[[#This Row],[COSTO OCT AL 25-09]]</f>
        <v>2.7335437256389368E-7</v>
      </c>
      <c r="X409" s="67" t="str">
        <f>++IF(P409="HASTA AGOTAR STOCK","HASTA AGOTAR STOCK",IF(MaestraLP3[[#This Row],[PRECIO]]=0,"NO PARA LP",IF(MaestraLP3[[#This Row],[PRECIO SEP]]=0,"INCORPORACIÓN",IF(Z409=0,"MANTIENE",IF(Z409&lt;0,"BAJA",IF(Z409&gt;0,"ALZA",""))))))</f>
        <v>MANTIENE</v>
      </c>
      <c r="Y409" s="64">
        <v>75000</v>
      </c>
      <c r="Z409" s="41">
        <f>IF(Y409=0,"INDICAR PRECIO VTA",Y409-MaestraLP3[[#This Row],[PRECIO SEP]])</f>
        <v>0</v>
      </c>
      <c r="AA409" s="66">
        <f t="shared" si="6"/>
        <v>0.51223253333333341</v>
      </c>
      <c r="AB409" s="68">
        <f>IFERROR(MaestraLP3[[#This Row],[PRECIO]]*MaestraLP3[[#This Row],[%MG UMV]],0)</f>
        <v>38417.440000000002</v>
      </c>
      <c r="AC409" s="69">
        <v>2</v>
      </c>
      <c r="AD409" s="64">
        <f>+IFERROR(MaestraLP3[[#This Row],[MARGEN UNITARIO]]/MaestraLP3[[#This Row],[Peso Neto UMV (KG)]],0)</f>
        <v>19208.72</v>
      </c>
      <c r="AE409" s="39" t="s">
        <v>53</v>
      </c>
      <c r="AF409" s="39"/>
      <c r="AG409" s="39">
        <v>1</v>
      </c>
      <c r="AH409" s="39"/>
      <c r="AI409" s="66">
        <v>0.1</v>
      </c>
      <c r="AJ409" s="66">
        <v>0.1</v>
      </c>
      <c r="AK409" s="39"/>
      <c r="AL409" s="39" t="s">
        <v>53</v>
      </c>
    </row>
    <row r="410" spans="1:38" x14ac:dyDescent="0.35">
      <c r="A410" s="39" t="s">
        <v>276</v>
      </c>
      <c r="B410" s="39">
        <v>101710133</v>
      </c>
      <c r="C410" s="39" t="str">
        <f>+MaestraLP3[[#This Row],[CÓDIGO]]&amp;MaestraLP3[[#Headers],[-]]&amp;MaestraLP3[[#This Row],[UMV]]</f>
        <v>101710133-C10</v>
      </c>
      <c r="D410" s="50" t="str">
        <f>+MaestraLP3[[#This Row],[CÓDIGO]]&amp;MaestraLP3[[#Headers],[FS00]]</f>
        <v>101710133FS00</v>
      </c>
      <c r="E410" s="39" t="s">
        <v>4596</v>
      </c>
      <c r="F410" s="39" t="s">
        <v>4597</v>
      </c>
      <c r="G410" s="39" t="s">
        <v>46</v>
      </c>
      <c r="H410" s="39" t="s">
        <v>631</v>
      </c>
      <c r="I410" s="39" t="s">
        <v>635</v>
      </c>
      <c r="J410" s="49" t="s">
        <v>65</v>
      </c>
      <c r="K410" s="50" t="s">
        <v>50</v>
      </c>
      <c r="L410" s="39" t="str">
        <f>VLOOKUP(MaestraLP3[[#This Row],[UMV]],VALIDACIONES!J:L,3,0)</f>
        <v>Caja 10 Unidades</v>
      </c>
      <c r="M410" s="39" t="s">
        <v>51</v>
      </c>
      <c r="N410" s="39" t="s">
        <v>78</v>
      </c>
      <c r="O410" s="64">
        <v>13376</v>
      </c>
      <c r="P410" s="39" t="s">
        <v>42</v>
      </c>
      <c r="Q410" s="65">
        <v>33000</v>
      </c>
      <c r="R410" s="66">
        <f>+IFERROR((MaestraLP3[[#This Row],[COSTO ]]/MaestraLP3[[#This Row],[COSTO SEP]]-1),0)</f>
        <v>0.10607431220095687</v>
      </c>
      <c r="S410" s="65" t="s">
        <v>52</v>
      </c>
      <c r="T410" s="65"/>
      <c r="U410" s="64">
        <f>+VLOOKUP(MaestraLP3[[#This Row],[FS00]],'[1]BD MES'!$C:$N,12,0)</f>
        <v>15176.07</v>
      </c>
      <c r="V410" s="64">
        <v>14794.849999999999</v>
      </c>
      <c r="W410" s="66">
        <f>+(MaestraLP3[[#This Row],[COSTO ]]-MaestraLP3[[#This Row],[COSTO OCT AL 25-09]])/MaestraLP3[[#This Row],[COSTO OCT AL 25-09]]</f>
        <v>-2.5119810332978245E-2</v>
      </c>
      <c r="X410" s="67" t="str">
        <f>++IF(P410="HASTA AGOTAR STOCK","HASTA AGOTAR STOCK",IF(MaestraLP3[[#This Row],[PRECIO]]=0,"NO PARA LP",IF(MaestraLP3[[#This Row],[PRECIO SEP]]=0,"INCORPORACIÓN",IF(Z410=0,"MANTIENE",IF(Z410&lt;0,"BAJA",IF(Z410&gt;0,"ALZA",""))))))</f>
        <v>MANTIENE</v>
      </c>
      <c r="Y410" s="64">
        <v>33000</v>
      </c>
      <c r="Z410" s="41">
        <f>IF(Y410=0,"INDICAR PRECIO VTA",Y410-MaestraLP3[[#This Row],[PRECIO SEP]])</f>
        <v>0</v>
      </c>
      <c r="AA410" s="66">
        <f t="shared" si="6"/>
        <v>0.55167121212121217</v>
      </c>
      <c r="AB410" s="68">
        <f>IFERROR(MaestraLP3[[#This Row],[PRECIO]]*MaestraLP3[[#This Row],[%MG UMV]],0)</f>
        <v>18205.150000000001</v>
      </c>
      <c r="AC410" s="69">
        <v>2</v>
      </c>
      <c r="AD410" s="64">
        <f>+IFERROR(MaestraLP3[[#This Row],[MARGEN UNITARIO]]/MaestraLP3[[#This Row],[Peso Neto UMV (KG)]],0)</f>
        <v>9102.5750000000007</v>
      </c>
      <c r="AE410" s="39" t="s">
        <v>53</v>
      </c>
      <c r="AF410" s="39"/>
      <c r="AG410" s="39">
        <v>1</v>
      </c>
      <c r="AH410" s="39"/>
      <c r="AI410" s="66">
        <v>0.1</v>
      </c>
      <c r="AJ410" s="66">
        <v>0.1</v>
      </c>
      <c r="AK410" s="39"/>
      <c r="AL410" s="39" t="s">
        <v>53</v>
      </c>
    </row>
    <row r="411" spans="1:38" x14ac:dyDescent="0.35">
      <c r="A411" s="39" t="s">
        <v>276</v>
      </c>
      <c r="B411" s="39">
        <v>101710009</v>
      </c>
      <c r="C411" s="39" t="str">
        <f>+MaestraLP3[[#This Row],[CÓDIGO]]&amp;MaestraLP3[[#Headers],[-]]&amp;MaestraLP3[[#This Row],[UMV]]</f>
        <v>101710009-C10</v>
      </c>
      <c r="D411" s="50" t="str">
        <f>+MaestraLP3[[#This Row],[CÓDIGO]]&amp;MaestraLP3[[#Headers],[FS00]]</f>
        <v>101710009FS00</v>
      </c>
      <c r="E411" s="39" t="s">
        <v>4596</v>
      </c>
      <c r="F411" s="39" t="s">
        <v>4597</v>
      </c>
      <c r="G411" s="39" t="s">
        <v>46</v>
      </c>
      <c r="H411" s="39" t="s">
        <v>631</v>
      </c>
      <c r="I411" s="39" t="s">
        <v>636</v>
      </c>
      <c r="J411" s="49" t="s">
        <v>65</v>
      </c>
      <c r="K411" s="50" t="s">
        <v>50</v>
      </c>
      <c r="L411" s="39" t="str">
        <f>VLOOKUP(MaestraLP3[[#This Row],[UMV]],VALIDACIONES!J:L,3,0)</f>
        <v>Caja 10 Unidades</v>
      </c>
      <c r="M411" s="39" t="s">
        <v>51</v>
      </c>
      <c r="N411" s="39" t="s">
        <v>78</v>
      </c>
      <c r="O411" s="64">
        <v>16819</v>
      </c>
      <c r="P411" s="39" t="s">
        <v>42</v>
      </c>
      <c r="Q411" s="65">
        <v>34000</v>
      </c>
      <c r="R411" s="66">
        <f>+IFERROR((MaestraLP3[[#This Row],[COSTO ]]/MaestraLP3[[#This Row],[COSTO SEP]]-1),0)</f>
        <v>-5.5591890124273569E-4</v>
      </c>
      <c r="S411" s="65" t="s">
        <v>52</v>
      </c>
      <c r="T411" s="65"/>
      <c r="U411" s="64">
        <f>+VLOOKUP(MaestraLP3[[#This Row],[FS00]],'[1]BD MES'!$C:$N,12,0)</f>
        <v>17332.858333333334</v>
      </c>
      <c r="V411" s="64">
        <v>16809.649999999998</v>
      </c>
      <c r="W411" s="66">
        <f>+(MaestraLP3[[#This Row],[COSTO ]]-MaestraLP3[[#This Row],[COSTO OCT AL 25-09]])/MaestraLP3[[#This Row],[COSTO OCT AL 25-09]]</f>
        <v>-3.0185923364246178E-2</v>
      </c>
      <c r="X411" s="67" t="str">
        <f>++IF(P411="HASTA AGOTAR STOCK","HASTA AGOTAR STOCK",IF(MaestraLP3[[#This Row],[PRECIO]]=0,"NO PARA LP",IF(MaestraLP3[[#This Row],[PRECIO SEP]]=0,"INCORPORACIÓN",IF(Z411=0,"MANTIENE",IF(Z411&lt;0,"BAJA",IF(Z411&gt;0,"ALZA",""))))))</f>
        <v>MANTIENE</v>
      </c>
      <c r="Y411" s="64">
        <v>34000</v>
      </c>
      <c r="Z411" s="41">
        <f>IF(Y411=0,"INDICAR PRECIO VTA",Y411-MaestraLP3[[#This Row],[PRECIO SEP]])</f>
        <v>0</v>
      </c>
      <c r="AA411" s="66">
        <f t="shared" si="6"/>
        <v>0.50559852941176475</v>
      </c>
      <c r="AB411" s="68">
        <f>IFERROR(MaestraLP3[[#This Row],[PRECIO]]*MaestraLP3[[#This Row],[%MG UMV]],0)</f>
        <v>17190.350000000002</v>
      </c>
      <c r="AC411" s="69">
        <v>2</v>
      </c>
      <c r="AD411" s="64">
        <f>+IFERROR(MaestraLP3[[#This Row],[MARGEN UNITARIO]]/MaestraLP3[[#This Row],[Peso Neto UMV (KG)]],0)</f>
        <v>8595.1750000000011</v>
      </c>
      <c r="AE411" s="39" t="s">
        <v>53</v>
      </c>
      <c r="AF411" s="39"/>
      <c r="AG411" s="39">
        <v>1</v>
      </c>
      <c r="AH411" s="39"/>
      <c r="AI411" s="66">
        <v>0.1</v>
      </c>
      <c r="AJ411" s="66">
        <v>0.1</v>
      </c>
      <c r="AK411" s="39"/>
      <c r="AL411" s="39" t="s">
        <v>53</v>
      </c>
    </row>
    <row r="412" spans="1:38" x14ac:dyDescent="0.35">
      <c r="A412" s="39" t="s">
        <v>276</v>
      </c>
      <c r="B412" s="39">
        <v>101710090</v>
      </c>
      <c r="C412" s="39" t="str">
        <f>+MaestraLP3[[#This Row],[CÓDIGO]]&amp;MaestraLP3[[#Headers],[-]]&amp;MaestraLP3[[#This Row],[UMV]]</f>
        <v>101710090-C10</v>
      </c>
      <c r="D412" s="50" t="str">
        <f>+MaestraLP3[[#This Row],[CÓDIGO]]&amp;MaestraLP3[[#Headers],[FS00]]</f>
        <v>101710090FS00</v>
      </c>
      <c r="E412" s="39" t="s">
        <v>4596</v>
      </c>
      <c r="F412" s="39" t="s">
        <v>4597</v>
      </c>
      <c r="G412" s="39" t="s">
        <v>46</v>
      </c>
      <c r="H412" s="39" t="s">
        <v>631</v>
      </c>
      <c r="I412" s="39" t="s">
        <v>638</v>
      </c>
      <c r="J412" s="49" t="s">
        <v>65</v>
      </c>
      <c r="K412" s="50" t="s">
        <v>50</v>
      </c>
      <c r="L412" s="39" t="str">
        <f>VLOOKUP(MaestraLP3[[#This Row],[UMV]],VALIDACIONES!J:L,3,0)</f>
        <v>Caja 10 Unidades</v>
      </c>
      <c r="M412" s="39" t="s">
        <v>51</v>
      </c>
      <c r="N412" s="39" t="s">
        <v>78</v>
      </c>
      <c r="O412" s="64">
        <v>14066</v>
      </c>
      <c r="P412" s="39" t="s">
        <v>42</v>
      </c>
      <c r="Q412" s="65">
        <v>28000</v>
      </c>
      <c r="R412" s="66">
        <f>+IFERROR((MaestraLP3[[#This Row],[COSTO ]]/MaestraLP3[[#This Row],[COSTO SEP]]-1),0)</f>
        <v>-3.1928053462249029E-3</v>
      </c>
      <c r="S412" s="65" t="s">
        <v>52</v>
      </c>
      <c r="T412" s="65"/>
      <c r="U412" s="64">
        <f>+VLOOKUP(MaestraLP3[[#This Row],[FS00]],'[1]BD MES'!$C:$N,12,0)</f>
        <v>14009.760000000002</v>
      </c>
      <c r="V412" s="64">
        <v>14021.09</v>
      </c>
      <c r="W412" s="66">
        <f>+(MaestraLP3[[#This Row],[COSTO ]]-MaestraLP3[[#This Row],[COSTO OCT AL 25-09]])/MaestraLP3[[#This Row],[COSTO OCT AL 25-09]]</f>
        <v>8.0872191957593177E-4</v>
      </c>
      <c r="X412" s="67" t="str">
        <f>++IF(P412="HASTA AGOTAR STOCK","HASTA AGOTAR STOCK",IF(MaestraLP3[[#This Row],[PRECIO]]=0,"NO PARA LP",IF(MaestraLP3[[#This Row],[PRECIO SEP]]=0,"INCORPORACIÓN",IF(Z412=0,"MANTIENE",IF(Z412&lt;0,"BAJA",IF(Z412&gt;0,"ALZA",""))))))</f>
        <v>MANTIENE</v>
      </c>
      <c r="Y412" s="64">
        <v>28000</v>
      </c>
      <c r="Z412" s="41">
        <f>IF(Y412=0,"INDICAR PRECIO VTA",Y412-MaestraLP3[[#This Row],[PRECIO SEP]])</f>
        <v>0</v>
      </c>
      <c r="AA412" s="66">
        <f t="shared" si="6"/>
        <v>0.49924678571428571</v>
      </c>
      <c r="AB412" s="68">
        <f>IFERROR(MaestraLP3[[#This Row],[PRECIO]]*MaestraLP3[[#This Row],[%MG UMV]],0)</f>
        <v>13978.91</v>
      </c>
      <c r="AC412" s="69">
        <v>1.8</v>
      </c>
      <c r="AD412" s="64">
        <f>+IFERROR(MaestraLP3[[#This Row],[MARGEN UNITARIO]]/MaestraLP3[[#This Row],[Peso Neto UMV (KG)]],0)</f>
        <v>7766.0611111111111</v>
      </c>
      <c r="AE412" s="39" t="s">
        <v>53</v>
      </c>
      <c r="AF412" s="39"/>
      <c r="AG412" s="39">
        <v>1</v>
      </c>
      <c r="AH412" s="39"/>
      <c r="AI412" s="66">
        <v>0.1</v>
      </c>
      <c r="AJ412" s="66">
        <v>0.1</v>
      </c>
      <c r="AK412" s="39"/>
      <c r="AL412" s="39" t="s">
        <v>53</v>
      </c>
    </row>
    <row r="413" spans="1:38" x14ac:dyDescent="0.35">
      <c r="A413" s="39" t="s">
        <v>276</v>
      </c>
      <c r="B413" s="39">
        <v>101710137</v>
      </c>
      <c r="C413" s="39" t="str">
        <f>+MaestraLP3[[#This Row],[CÓDIGO]]&amp;MaestraLP3[[#Headers],[-]]&amp;MaestraLP3[[#This Row],[UMV]]</f>
        <v>101710137-C10</v>
      </c>
      <c r="D413" s="50" t="str">
        <f>+MaestraLP3[[#This Row],[CÓDIGO]]&amp;MaestraLP3[[#Headers],[FS00]]</f>
        <v>101710137FS00</v>
      </c>
      <c r="E413" s="39" t="s">
        <v>4596</v>
      </c>
      <c r="F413" s="39" t="s">
        <v>4597</v>
      </c>
      <c r="G413" s="39" t="s">
        <v>46</v>
      </c>
      <c r="H413" s="39" t="s">
        <v>631</v>
      </c>
      <c r="I413" s="39" t="s">
        <v>640</v>
      </c>
      <c r="J413" s="49" t="s">
        <v>65</v>
      </c>
      <c r="K413" s="50" t="s">
        <v>50</v>
      </c>
      <c r="L413" s="39" t="str">
        <f>VLOOKUP(MaestraLP3[[#This Row],[UMV]],VALIDACIONES!J:L,3,0)</f>
        <v>Caja 10 Unidades</v>
      </c>
      <c r="M413" s="39" t="s">
        <v>51</v>
      </c>
      <c r="N413" s="39" t="s">
        <v>78</v>
      </c>
      <c r="O413" s="64">
        <v>11760</v>
      </c>
      <c r="P413" s="39" t="s">
        <v>42</v>
      </c>
      <c r="Q413" s="65">
        <v>36000</v>
      </c>
      <c r="R413" s="66">
        <f>+IFERROR((MaestraLP3[[#This Row],[COSTO ]]/MaestraLP3[[#This Row],[COSTO SEP]]-1),0)</f>
        <v>5.2721088435374153E-2</v>
      </c>
      <c r="S413" s="65" t="s">
        <v>52</v>
      </c>
      <c r="T413" s="65"/>
      <c r="U413" s="64">
        <f>+VLOOKUP(MaestraLP3[[#This Row],[FS00]],'[1]BD MES'!$C:$N,12,0)</f>
        <v>13410</v>
      </c>
      <c r="V413" s="64">
        <v>12380</v>
      </c>
      <c r="W413" s="66">
        <f>+(MaestraLP3[[#This Row],[COSTO ]]-MaestraLP3[[#This Row],[COSTO OCT AL 25-09]])/MaestraLP3[[#This Row],[COSTO OCT AL 25-09]]</f>
        <v>-7.680835197613721E-2</v>
      </c>
      <c r="X413" s="67" t="str">
        <f>++IF(P413="HASTA AGOTAR STOCK","HASTA AGOTAR STOCK",IF(MaestraLP3[[#This Row],[PRECIO]]=0,"NO PARA LP",IF(MaestraLP3[[#This Row],[PRECIO SEP]]=0,"INCORPORACIÓN",IF(Z413=0,"MANTIENE",IF(Z413&lt;0,"BAJA",IF(Z413&gt;0,"ALZA",""))))))</f>
        <v>MANTIENE</v>
      </c>
      <c r="Y413" s="64">
        <v>36000</v>
      </c>
      <c r="Z413" s="41">
        <f>IF(Y413=0,"INDICAR PRECIO VTA",Y413-MaestraLP3[[#This Row],[PRECIO SEP]])</f>
        <v>0</v>
      </c>
      <c r="AA413" s="66">
        <f t="shared" si="6"/>
        <v>0.65611111111111109</v>
      </c>
      <c r="AB413" s="68">
        <f>IFERROR(MaestraLP3[[#This Row],[PRECIO]]*MaestraLP3[[#This Row],[%MG UMV]],0)</f>
        <v>23620</v>
      </c>
      <c r="AC413" s="69">
        <v>1.8</v>
      </c>
      <c r="AD413" s="64">
        <f>+IFERROR(MaestraLP3[[#This Row],[MARGEN UNITARIO]]/MaestraLP3[[#This Row],[Peso Neto UMV (KG)]],0)</f>
        <v>13122.222222222223</v>
      </c>
      <c r="AE413" s="39" t="s">
        <v>53</v>
      </c>
      <c r="AF413" s="39"/>
      <c r="AG413" s="39">
        <v>1</v>
      </c>
      <c r="AH413" s="39"/>
      <c r="AI413" s="66">
        <v>0.1</v>
      </c>
      <c r="AJ413" s="66">
        <v>0.1</v>
      </c>
      <c r="AK413" s="39"/>
      <c r="AL413" s="39" t="s">
        <v>53</v>
      </c>
    </row>
    <row r="414" spans="1:38" x14ac:dyDescent="0.35">
      <c r="A414" s="39" t="s">
        <v>276</v>
      </c>
      <c r="B414" s="39">
        <v>101720006</v>
      </c>
      <c r="C414" s="39" t="str">
        <f>+MaestraLP3[[#This Row],[CÓDIGO]]&amp;MaestraLP3[[#Headers],[-]]&amp;MaestraLP3[[#This Row],[UMV]]</f>
        <v>101720006-C16</v>
      </c>
      <c r="D414" s="50" t="str">
        <f>+MaestraLP3[[#This Row],[CÓDIGO]]&amp;MaestraLP3[[#Headers],[FS00]]</f>
        <v>101720006FS00</v>
      </c>
      <c r="E414" s="39" t="s">
        <v>4596</v>
      </c>
      <c r="F414" s="39" t="s">
        <v>4597</v>
      </c>
      <c r="G414" s="39" t="s">
        <v>46</v>
      </c>
      <c r="H414" s="39" t="s">
        <v>631</v>
      </c>
      <c r="I414" s="39" t="s">
        <v>641</v>
      </c>
      <c r="J414" s="49" t="s">
        <v>278</v>
      </c>
      <c r="K414" s="50" t="s">
        <v>50</v>
      </c>
      <c r="L414" s="39" t="str">
        <f>VLOOKUP(MaestraLP3[[#This Row],[UMV]],VALIDACIONES!J:L,3,0)</f>
        <v>Caja 16 Unidades</v>
      </c>
      <c r="M414" s="39" t="s">
        <v>51</v>
      </c>
      <c r="N414" s="39" t="s">
        <v>78</v>
      </c>
      <c r="O414" s="64">
        <v>11774</v>
      </c>
      <c r="P414" s="39" t="s">
        <v>42</v>
      </c>
      <c r="Q414" s="65">
        <v>42000</v>
      </c>
      <c r="R414" s="66">
        <f>+IFERROR((MaestraLP3[[#This Row],[COSTO ]]/MaestraLP3[[#This Row],[COSTO SEP]]-1),0)</f>
        <v>5.4961780193647058E-2</v>
      </c>
      <c r="S414" s="65" t="s">
        <v>52</v>
      </c>
      <c r="T414" s="65"/>
      <c r="U414" s="64">
        <f>+VLOOKUP(MaestraLP3[[#This Row],[FS00]],'[1]BD MES'!$C:$N,12,0)</f>
        <v>13179.2</v>
      </c>
      <c r="V414" s="64">
        <v>12421.12</v>
      </c>
      <c r="W414" s="66">
        <f>+(MaestraLP3[[#This Row],[COSTO ]]-MaestraLP3[[#This Row],[COSTO OCT AL 25-09]])/MaestraLP3[[#This Row],[COSTO OCT AL 25-09]]</f>
        <v>-5.7520942090566948E-2</v>
      </c>
      <c r="X414" s="67" t="str">
        <f>++IF(P414="HASTA AGOTAR STOCK","HASTA AGOTAR STOCK",IF(MaestraLP3[[#This Row],[PRECIO]]=0,"NO PARA LP",IF(MaestraLP3[[#This Row],[PRECIO SEP]]=0,"INCORPORACIÓN",IF(Z414=0,"MANTIENE",IF(Z414&lt;0,"BAJA",IF(Z414&gt;0,"ALZA",""))))))</f>
        <v>MANTIENE</v>
      </c>
      <c r="Y414" s="64">
        <v>42000</v>
      </c>
      <c r="Z414" s="41">
        <f>IF(Y414=0,"INDICAR PRECIO VTA",Y414-MaestraLP3[[#This Row],[PRECIO SEP]])</f>
        <v>0</v>
      </c>
      <c r="AA414" s="66">
        <f t="shared" si="6"/>
        <v>0.70425904761904756</v>
      </c>
      <c r="AB414" s="68">
        <f>IFERROR(MaestraLP3[[#This Row],[PRECIO]]*MaestraLP3[[#This Row],[%MG UMV]],0)</f>
        <v>29578.879999999997</v>
      </c>
      <c r="AC414" s="69">
        <v>3.6</v>
      </c>
      <c r="AD414" s="64">
        <f>+IFERROR(MaestraLP3[[#This Row],[MARGEN UNITARIO]]/MaestraLP3[[#This Row],[Peso Neto UMV (KG)]],0)</f>
        <v>8216.355555555554</v>
      </c>
      <c r="AE414" s="39" t="s">
        <v>44</v>
      </c>
      <c r="AF414" s="39"/>
      <c r="AG414" s="39">
        <v>1</v>
      </c>
      <c r="AH414" s="39"/>
      <c r="AI414" s="66">
        <v>0.1</v>
      </c>
      <c r="AJ414" s="66">
        <v>0.1</v>
      </c>
      <c r="AK414" s="39"/>
      <c r="AL414" s="39" t="s">
        <v>53</v>
      </c>
    </row>
    <row r="415" spans="1:38" x14ac:dyDescent="0.35">
      <c r="A415" s="39" t="s">
        <v>276</v>
      </c>
      <c r="B415" s="39">
        <v>201400050</v>
      </c>
      <c r="C415" s="39" t="str">
        <f>+MaestraLP3[[#This Row],[CÓDIGO]]&amp;MaestraLP3[[#Headers],[-]]&amp;MaestraLP3[[#This Row],[UMV]]</f>
        <v>201400050-C20</v>
      </c>
      <c r="D415" s="50" t="str">
        <f>+MaestraLP3[[#This Row],[CÓDIGO]]&amp;MaestraLP3[[#Headers],[FS00]]</f>
        <v>201400050FS00</v>
      </c>
      <c r="E415" s="39" t="s">
        <v>4596</v>
      </c>
      <c r="F415" s="39" t="s">
        <v>4597</v>
      </c>
      <c r="G415" s="39" t="s">
        <v>46</v>
      </c>
      <c r="H415" s="39" t="s">
        <v>631</v>
      </c>
      <c r="I415" s="39" t="s">
        <v>642</v>
      </c>
      <c r="J415" s="49" t="s">
        <v>177</v>
      </c>
      <c r="K415" s="50" t="s">
        <v>50</v>
      </c>
      <c r="L415" s="39" t="str">
        <f>VLOOKUP(MaestraLP3[[#This Row],[UMV]],VALIDACIONES!J:L,3,0)</f>
        <v>Caja 20 Unidades</v>
      </c>
      <c r="M415" s="39" t="s">
        <v>51</v>
      </c>
      <c r="N415" s="39" t="s">
        <v>78</v>
      </c>
      <c r="O415" s="64">
        <v>19505</v>
      </c>
      <c r="P415" s="39" t="s">
        <v>42</v>
      </c>
      <c r="Q415" s="65">
        <v>37000</v>
      </c>
      <c r="R415" s="66">
        <f>+IFERROR((MaestraLP3[[#This Row],[COSTO ]]/MaestraLP3[[#This Row],[COSTO SEP]]-1),0)</f>
        <v>-1.9994873109441258E-5</v>
      </c>
      <c r="S415" s="65" t="s">
        <v>52</v>
      </c>
      <c r="T415" s="65"/>
      <c r="U415" s="64">
        <f>+VLOOKUP(MaestraLP3[[#This Row],[FS00]],'[1]BD MES'!$C:$N,12,0)</f>
        <v>19504.580000000002</v>
      </c>
      <c r="V415" s="64">
        <v>19504.61</v>
      </c>
      <c r="W415" s="66">
        <f>+(MaestraLP3[[#This Row],[COSTO ]]-MaestraLP3[[#This Row],[COSTO OCT AL 25-09]])/MaestraLP3[[#This Row],[COSTO OCT AL 25-09]]</f>
        <v>1.5381002820279054E-6</v>
      </c>
      <c r="X415" s="67" t="str">
        <f>++IF(P415="HASTA AGOTAR STOCK","HASTA AGOTAR STOCK",IF(MaestraLP3[[#This Row],[PRECIO]]=0,"NO PARA LP",IF(MaestraLP3[[#This Row],[PRECIO SEP]]=0,"INCORPORACIÓN",IF(Z415=0,"MANTIENE",IF(Z415&lt;0,"BAJA",IF(Z415&gt;0,"ALZA",""))))))</f>
        <v>MANTIENE</v>
      </c>
      <c r="Y415" s="64">
        <v>37000</v>
      </c>
      <c r="Z415" s="41">
        <f>IF(Y415=0,"INDICAR PRECIO VTA",Y415-MaestraLP3[[#This Row],[PRECIO SEP]])</f>
        <v>0</v>
      </c>
      <c r="AA415" s="66">
        <f t="shared" si="6"/>
        <v>0.47284837837837834</v>
      </c>
      <c r="AB415" s="68">
        <f>IFERROR(MaestraLP3[[#This Row],[PRECIO]]*MaestraLP3[[#This Row],[%MG UMV]],0)</f>
        <v>17495.39</v>
      </c>
      <c r="AC415" s="69">
        <v>5</v>
      </c>
      <c r="AD415" s="64">
        <f>+IFERROR(MaestraLP3[[#This Row],[MARGEN UNITARIO]]/MaestraLP3[[#This Row],[Peso Neto UMV (KG)]],0)</f>
        <v>3499.078</v>
      </c>
      <c r="AE415" s="39" t="s">
        <v>44</v>
      </c>
      <c r="AF415" s="39"/>
      <c r="AG415" s="39">
        <v>1</v>
      </c>
      <c r="AH415" s="39"/>
      <c r="AI415" s="66">
        <v>0.1</v>
      </c>
      <c r="AJ415" s="66">
        <v>0.1</v>
      </c>
      <c r="AK415" s="39"/>
      <c r="AL415" s="39" t="s">
        <v>53</v>
      </c>
    </row>
    <row r="416" spans="1:38" x14ac:dyDescent="0.35">
      <c r="A416" s="39" t="s">
        <v>276</v>
      </c>
      <c r="B416" s="39">
        <v>104545360</v>
      </c>
      <c r="C416" s="39" t="str">
        <f>+MaestraLP3[[#This Row],[CÓDIGO]]&amp;MaestraLP3[[#Headers],[-]]&amp;MaestraLP3[[#This Row],[UMV]]</f>
        <v>104545360-C12</v>
      </c>
      <c r="D416" s="50" t="str">
        <f>+MaestraLP3[[#This Row],[CÓDIGO]]&amp;MaestraLP3[[#Headers],[FS00]]</f>
        <v>104545360FS00</v>
      </c>
      <c r="E416" s="39" t="s">
        <v>4596</v>
      </c>
      <c r="F416" s="39" t="s">
        <v>4597</v>
      </c>
      <c r="G416" s="39" t="s">
        <v>46</v>
      </c>
      <c r="H416" s="39" t="s">
        <v>631</v>
      </c>
      <c r="I416" s="39" t="s">
        <v>643</v>
      </c>
      <c r="J416" s="49" t="s">
        <v>49</v>
      </c>
      <c r="K416" s="50" t="s">
        <v>50</v>
      </c>
      <c r="L416" s="39" t="str">
        <f>VLOOKUP(MaestraLP3[[#This Row],[UMV]],VALIDACIONES!J:L,3,0)</f>
        <v>Caja 12 Unidades</v>
      </c>
      <c r="M416" s="39" t="s">
        <v>51</v>
      </c>
      <c r="N416" s="39" t="s">
        <v>78</v>
      </c>
      <c r="O416" s="64">
        <v>14592</v>
      </c>
      <c r="P416" s="39" t="s">
        <v>42</v>
      </c>
      <c r="Q416" s="65">
        <v>25000</v>
      </c>
      <c r="R416" s="66">
        <f>+IFERROR((MaestraLP3[[#This Row],[COSTO ]]/MaestraLP3[[#This Row],[COSTO SEP]]-1),0)</f>
        <v>8.2236842105265495E-4</v>
      </c>
      <c r="S416" s="65" t="s">
        <v>52</v>
      </c>
      <c r="T416" s="65"/>
      <c r="U416" s="64">
        <f>+VLOOKUP(MaestraLP3[[#This Row],[FS00]],'[1]BD MES'!$C:$N,12,0)</f>
        <v>14604</v>
      </c>
      <c r="V416" s="64">
        <v>14604</v>
      </c>
      <c r="W416" s="66">
        <f>+(MaestraLP3[[#This Row],[COSTO ]]-MaestraLP3[[#This Row],[COSTO OCT AL 25-09]])/MaestraLP3[[#This Row],[COSTO OCT AL 25-09]]</f>
        <v>0</v>
      </c>
      <c r="X416" s="67" t="str">
        <f>++IF(P416="HASTA AGOTAR STOCK","HASTA AGOTAR STOCK",IF(MaestraLP3[[#This Row],[PRECIO]]=0,"NO PARA LP",IF(MaestraLP3[[#This Row],[PRECIO SEP]]=0,"INCORPORACIÓN",IF(Z416=0,"MANTIENE",IF(Z416&lt;0,"BAJA",IF(Z416&gt;0,"ALZA",""))))))</f>
        <v>MANTIENE</v>
      </c>
      <c r="Y416" s="64">
        <v>25000</v>
      </c>
      <c r="Z416" s="41">
        <f>IF(Y416=0,"INDICAR PRECIO VTA",Y416-MaestraLP3[[#This Row],[PRECIO SEP]])</f>
        <v>0</v>
      </c>
      <c r="AA416" s="66">
        <f t="shared" si="6"/>
        <v>0.41583999999999999</v>
      </c>
      <c r="AB416" s="68">
        <f>IFERROR(MaestraLP3[[#This Row],[PRECIO]]*MaestraLP3[[#This Row],[%MG UMV]],0)</f>
        <v>10396</v>
      </c>
      <c r="AC416" s="69">
        <v>2.88</v>
      </c>
      <c r="AD416" s="64">
        <f>+IFERROR(MaestraLP3[[#This Row],[MARGEN UNITARIO]]/MaestraLP3[[#This Row],[Peso Neto UMV (KG)]],0)</f>
        <v>3609.7222222222222</v>
      </c>
      <c r="AE416" s="39" t="s">
        <v>53</v>
      </c>
      <c r="AF416" s="39"/>
      <c r="AG416" s="39">
        <v>1</v>
      </c>
      <c r="AH416" s="39"/>
      <c r="AI416" s="66">
        <v>0.1</v>
      </c>
      <c r="AJ416" s="66">
        <v>0.1</v>
      </c>
      <c r="AK416" s="39"/>
      <c r="AL416" s="39" t="s">
        <v>53</v>
      </c>
    </row>
    <row r="417" spans="1:38" x14ac:dyDescent="0.35">
      <c r="A417" s="39" t="s">
        <v>276</v>
      </c>
      <c r="B417" s="39">
        <v>104525080</v>
      </c>
      <c r="C417" s="39" t="str">
        <f>+MaestraLP3[[#This Row],[CÓDIGO]]&amp;MaestraLP3[[#Headers],[-]]&amp;MaestraLP3[[#This Row],[UMV]]</f>
        <v>104525080-C24</v>
      </c>
      <c r="D417" s="50" t="str">
        <f>+MaestraLP3[[#This Row],[CÓDIGO]]&amp;MaestraLP3[[#Headers],[FS00]]</f>
        <v>104525080FS00</v>
      </c>
      <c r="E417" s="39" t="s">
        <v>4596</v>
      </c>
      <c r="F417" s="39" t="s">
        <v>4597</v>
      </c>
      <c r="G417" s="39" t="s">
        <v>46</v>
      </c>
      <c r="H417" s="39" t="s">
        <v>631</v>
      </c>
      <c r="I417" s="39" t="s">
        <v>645</v>
      </c>
      <c r="J417" s="49" t="s">
        <v>160</v>
      </c>
      <c r="K417" s="50" t="s">
        <v>50</v>
      </c>
      <c r="L417" s="39" t="str">
        <f>VLOOKUP(MaestraLP3[[#This Row],[UMV]],VALIDACIONES!J:L,3,0)</f>
        <v>Caja 24 Unidades</v>
      </c>
      <c r="M417" s="39" t="s">
        <v>51</v>
      </c>
      <c r="N417" s="39" t="s">
        <v>78</v>
      </c>
      <c r="O417" s="64">
        <v>29195</v>
      </c>
      <c r="P417" s="39" t="s">
        <v>42</v>
      </c>
      <c r="Q417" s="65">
        <v>49000</v>
      </c>
      <c r="R417" s="66">
        <f>+IFERROR((MaestraLP3[[#This Row],[COSTO ]]/MaestraLP3[[#This Row],[COSTO SEP]]-1),0)</f>
        <v>1.3700976195796244E-6</v>
      </c>
      <c r="S417" s="65" t="s">
        <v>52</v>
      </c>
      <c r="T417" s="65"/>
      <c r="U417" s="64">
        <f>+VLOOKUP(MaestraLP3[[#This Row],[FS00]],'[1]BD MES'!$C:$N,12,0)</f>
        <v>29195.040000000001</v>
      </c>
      <c r="V417" s="64">
        <v>29195.040000000001</v>
      </c>
      <c r="W417" s="66">
        <f>+(MaestraLP3[[#This Row],[COSTO ]]-MaestraLP3[[#This Row],[COSTO OCT AL 25-09]])/MaestraLP3[[#This Row],[COSTO OCT AL 25-09]]</f>
        <v>0</v>
      </c>
      <c r="X417" s="67" t="str">
        <f>++IF(P417="HASTA AGOTAR STOCK","HASTA AGOTAR STOCK",IF(MaestraLP3[[#This Row],[PRECIO]]=0,"NO PARA LP",IF(MaestraLP3[[#This Row],[PRECIO SEP]]=0,"INCORPORACIÓN",IF(Z417=0,"MANTIENE",IF(Z417&lt;0,"BAJA",IF(Z417&gt;0,"ALZA",""))))))</f>
        <v>MANTIENE</v>
      </c>
      <c r="Y417" s="64">
        <v>49000</v>
      </c>
      <c r="Z417" s="41">
        <f>IF(Y417=0,"INDICAR PRECIO VTA",Y417-MaestraLP3[[#This Row],[PRECIO SEP]])</f>
        <v>0</v>
      </c>
      <c r="AA417" s="66">
        <f t="shared" si="6"/>
        <v>0.40418285714285712</v>
      </c>
      <c r="AB417" s="68">
        <f>IFERROR(MaestraLP3[[#This Row],[PRECIO]]*MaestraLP3[[#This Row],[%MG UMV]],0)</f>
        <v>19804.96</v>
      </c>
      <c r="AC417" s="69">
        <v>0.48</v>
      </c>
      <c r="AD417" s="64">
        <f>+IFERROR(MaestraLP3[[#This Row],[MARGEN UNITARIO]]/MaestraLP3[[#This Row],[Peso Neto UMV (KG)]],0)</f>
        <v>41260.333333333336</v>
      </c>
      <c r="AE417" s="39" t="s">
        <v>53</v>
      </c>
      <c r="AF417" s="39"/>
      <c r="AG417" s="39">
        <v>1</v>
      </c>
      <c r="AH417" s="39"/>
      <c r="AI417" s="66">
        <v>0.1</v>
      </c>
      <c r="AJ417" s="66">
        <v>0.1</v>
      </c>
      <c r="AK417" s="39"/>
      <c r="AL417" s="39" t="s">
        <v>53</v>
      </c>
    </row>
    <row r="418" spans="1:38" x14ac:dyDescent="0.35">
      <c r="A418" s="39" t="s">
        <v>276</v>
      </c>
      <c r="B418" s="39">
        <v>104547570</v>
      </c>
      <c r="C418" s="39" t="str">
        <f>+MaestraLP3[[#This Row],[CÓDIGO]]&amp;MaestraLP3[[#Headers],[-]]&amp;MaestraLP3[[#This Row],[UMV]]</f>
        <v>104547570-C16</v>
      </c>
      <c r="D418" s="50" t="str">
        <f>+MaestraLP3[[#This Row],[CÓDIGO]]&amp;MaestraLP3[[#Headers],[FS00]]</f>
        <v>104547570FS00</v>
      </c>
      <c r="E418" s="39" t="s">
        <v>4596</v>
      </c>
      <c r="F418" s="39" t="s">
        <v>4597</v>
      </c>
      <c r="G418" s="39" t="s">
        <v>46</v>
      </c>
      <c r="H418" s="39" t="s">
        <v>631</v>
      </c>
      <c r="I418" s="39" t="s">
        <v>648</v>
      </c>
      <c r="J418" s="49" t="s">
        <v>278</v>
      </c>
      <c r="K418" s="50" t="s">
        <v>50</v>
      </c>
      <c r="L418" s="39" t="str">
        <f>VLOOKUP(MaestraLP3[[#This Row],[UMV]],VALIDACIONES!J:L,3,0)</f>
        <v>Caja 16 Unidades</v>
      </c>
      <c r="M418" s="39" t="s">
        <v>51</v>
      </c>
      <c r="N418" s="39" t="s">
        <v>78</v>
      </c>
      <c r="O418" s="64">
        <v>78912</v>
      </c>
      <c r="P418" s="39" t="s">
        <v>42</v>
      </c>
      <c r="Q418" s="65">
        <v>132000</v>
      </c>
      <c r="R418" s="66">
        <f>+IFERROR((MaestraLP3[[#This Row],[COSTO ]]/MaestraLP3[[#This Row],[COSTO SEP]]-1),0)</f>
        <v>0</v>
      </c>
      <c r="S418" s="65" t="s">
        <v>52</v>
      </c>
      <c r="T418" s="65"/>
      <c r="U418" s="64">
        <f>+VLOOKUP(MaestraLP3[[#This Row],[FS00]],'[1]BD MES'!$C:$N,12,0)</f>
        <v>78912</v>
      </c>
      <c r="V418" s="64">
        <v>78912</v>
      </c>
      <c r="W418" s="66">
        <f>+(MaestraLP3[[#This Row],[COSTO ]]-MaestraLP3[[#This Row],[COSTO OCT AL 25-09]])/MaestraLP3[[#This Row],[COSTO OCT AL 25-09]]</f>
        <v>0</v>
      </c>
      <c r="X418" s="67" t="str">
        <f>++IF(P418="HASTA AGOTAR STOCK","HASTA AGOTAR STOCK",IF(MaestraLP3[[#This Row],[PRECIO]]=0,"NO PARA LP",IF(MaestraLP3[[#This Row],[PRECIO SEP]]=0,"INCORPORACIÓN",IF(Z418=0,"MANTIENE",IF(Z418&lt;0,"BAJA",IF(Z418&gt;0,"ALZA",""))))))</f>
        <v>MANTIENE</v>
      </c>
      <c r="Y418" s="64">
        <v>132000</v>
      </c>
      <c r="Z418" s="41">
        <f>IF(Y418=0,"INDICAR PRECIO VTA",Y418-MaestraLP3[[#This Row],[PRECIO SEP]])</f>
        <v>0</v>
      </c>
      <c r="AA418" s="66">
        <f t="shared" si="6"/>
        <v>0.4021818181818182</v>
      </c>
      <c r="AB418" s="68">
        <f>IFERROR(MaestraLP3[[#This Row],[PRECIO]]*MaestraLP3[[#This Row],[%MG UMV]],0)</f>
        <v>53088</v>
      </c>
      <c r="AC418" s="69">
        <v>3.2</v>
      </c>
      <c r="AD418" s="64">
        <f>+IFERROR(MaestraLP3[[#This Row],[MARGEN UNITARIO]]/MaestraLP3[[#This Row],[Peso Neto UMV (KG)]],0)</f>
        <v>16590</v>
      </c>
      <c r="AE418" s="39" t="s">
        <v>53</v>
      </c>
      <c r="AF418" s="39"/>
      <c r="AG418" s="39">
        <v>1</v>
      </c>
      <c r="AH418" s="39"/>
      <c r="AI418" s="66">
        <v>0.1</v>
      </c>
      <c r="AJ418" s="66">
        <v>0.1</v>
      </c>
      <c r="AK418" s="39"/>
      <c r="AL418" s="39" t="s">
        <v>53</v>
      </c>
    </row>
    <row r="419" spans="1:38" x14ac:dyDescent="0.35">
      <c r="A419" s="39" t="s">
        <v>276</v>
      </c>
      <c r="B419" s="39">
        <v>104538150</v>
      </c>
      <c r="C419" s="39" t="str">
        <f>+MaestraLP3[[#This Row],[CÓDIGO]]&amp;MaestraLP3[[#Headers],[-]]&amp;MaestraLP3[[#This Row],[UMV]]</f>
        <v>104538150-D12</v>
      </c>
      <c r="D419" s="50" t="str">
        <f>+MaestraLP3[[#This Row],[CÓDIGO]]&amp;MaestraLP3[[#Headers],[FS00]]</f>
        <v>104538150FS00</v>
      </c>
      <c r="E419" s="39" t="s">
        <v>4596</v>
      </c>
      <c r="F419" s="39" t="s">
        <v>4597</v>
      </c>
      <c r="G419" s="39" t="s">
        <v>46</v>
      </c>
      <c r="H419" s="39" t="s">
        <v>631</v>
      </c>
      <c r="I419" s="39" t="s">
        <v>649</v>
      </c>
      <c r="J419" s="49" t="s">
        <v>225</v>
      </c>
      <c r="K419" s="50" t="s">
        <v>50</v>
      </c>
      <c r="L419" s="39" t="str">
        <f>VLOOKUP(MaestraLP3[[#This Row],[UMV]],VALIDACIONES!J:L,3,0)</f>
        <v>Display 12 Unidades</v>
      </c>
      <c r="M419" s="39" t="s">
        <v>51</v>
      </c>
      <c r="N419" s="39" t="s">
        <v>78</v>
      </c>
      <c r="O419" s="64">
        <v>18996</v>
      </c>
      <c r="P419" s="39" t="s">
        <v>102</v>
      </c>
      <c r="Q419" s="65">
        <v>33600</v>
      </c>
      <c r="R419" s="66">
        <f>+IFERROR((MaestraLP3[[#This Row],[COSTO ]]/MaestraLP3[[#This Row],[COSTO SEP]]-1),0)</f>
        <v>0</v>
      </c>
      <c r="S419" s="65" t="s">
        <v>52</v>
      </c>
      <c r="T419" s="65"/>
      <c r="U419" s="64">
        <f>+VLOOKUP(MaestraLP3[[#This Row],[FS00]],'[1]BD MES'!$C:$N,12,0)</f>
        <v>19476</v>
      </c>
      <c r="V419" s="64">
        <v>18996</v>
      </c>
      <c r="W419" s="66">
        <f>+(MaestraLP3[[#This Row],[COSTO ]]-MaestraLP3[[#This Row],[COSTO OCT AL 25-09]])/MaestraLP3[[#This Row],[COSTO OCT AL 25-09]]</f>
        <v>-2.4645717806531114E-2</v>
      </c>
      <c r="X419" s="67" t="str">
        <f>++IF(P419="HASTA AGOTAR STOCK","HASTA AGOTAR STOCK",IF(MaestraLP3[[#This Row],[PRECIO]]=0,"NO PARA LP",IF(MaestraLP3[[#This Row],[PRECIO SEP]]=0,"INCORPORACIÓN",IF(Z419=0,"MANTIENE",IF(Z419&lt;0,"BAJA",IF(Z419&gt;0,"ALZA",""))))))</f>
        <v>MANTIENE</v>
      </c>
      <c r="Y419" s="64">
        <v>33600</v>
      </c>
      <c r="Z419" s="41">
        <f>IF(Y419=0,"INDICAR PRECIO VTA",Y419-MaestraLP3[[#This Row],[PRECIO SEP]])</f>
        <v>0</v>
      </c>
      <c r="AA419" s="66">
        <f t="shared" si="6"/>
        <v>0.43464285714285716</v>
      </c>
      <c r="AB419" s="68">
        <f>IFERROR(MaestraLP3[[#This Row],[PRECIO]]*MaestraLP3[[#This Row],[%MG UMV]],0)</f>
        <v>14604</v>
      </c>
      <c r="AC419" s="69">
        <v>2.4</v>
      </c>
      <c r="AD419" s="64">
        <f>+IFERROR(MaestraLP3[[#This Row],[MARGEN UNITARIO]]/MaestraLP3[[#This Row],[Peso Neto UMV (KG)]],0)</f>
        <v>6085</v>
      </c>
      <c r="AE419" s="39" t="s">
        <v>53</v>
      </c>
      <c r="AF419" s="39"/>
      <c r="AG419" s="39">
        <v>1</v>
      </c>
      <c r="AH419" s="39"/>
      <c r="AI419" s="66">
        <v>0.1</v>
      </c>
      <c r="AJ419" s="66">
        <v>0.1</v>
      </c>
      <c r="AK419" s="39"/>
      <c r="AL419" s="39" t="s">
        <v>53</v>
      </c>
    </row>
    <row r="420" spans="1:38" x14ac:dyDescent="0.35">
      <c r="A420" s="39" t="s">
        <v>276</v>
      </c>
      <c r="B420" s="39">
        <v>150001718</v>
      </c>
      <c r="C420" s="39" t="str">
        <f>+MaestraLP3[[#This Row],[CÓDIGO]]&amp;MaestraLP3[[#Headers],[-]]&amp;MaestraLP3[[#This Row],[UMV]]</f>
        <v>150001718-D12</v>
      </c>
      <c r="D420" s="50" t="str">
        <f>+MaestraLP3[[#This Row],[CÓDIGO]]&amp;MaestraLP3[[#Headers],[FS00]]</f>
        <v>150001718FS00</v>
      </c>
      <c r="E420" s="39" t="s">
        <v>4596</v>
      </c>
      <c r="F420" s="39" t="s">
        <v>4597</v>
      </c>
      <c r="G420" s="39" t="s">
        <v>46</v>
      </c>
      <c r="H420" s="39" t="s">
        <v>631</v>
      </c>
      <c r="I420" s="39" t="s">
        <v>650</v>
      </c>
      <c r="J420" s="49" t="s">
        <v>225</v>
      </c>
      <c r="K420" s="50" t="s">
        <v>50</v>
      </c>
      <c r="L420" s="39" t="str">
        <f>VLOOKUP(MaestraLP3[[#This Row],[UMV]],VALIDACIONES!J:L,3,0)</f>
        <v>Display 12 Unidades</v>
      </c>
      <c r="M420" s="39" t="s">
        <v>51</v>
      </c>
      <c r="N420" s="39" t="s">
        <v>78</v>
      </c>
      <c r="O420" s="64">
        <v>18998</v>
      </c>
      <c r="P420" s="39" t="s">
        <v>102</v>
      </c>
      <c r="Q420" s="65">
        <v>33600</v>
      </c>
      <c r="R420" s="66">
        <f>+IFERROR((MaestraLP3[[#This Row],[COSTO ]]/MaestraLP3[[#This Row],[COSTO SEP]]-1),0)</f>
        <v>2.1054847878509975E-6</v>
      </c>
      <c r="S420" s="65" t="s">
        <v>52</v>
      </c>
      <c r="T420" s="65"/>
      <c r="U420" s="64">
        <f>+VLOOKUP(MaestraLP3[[#This Row],[FS00]],'[1]BD MES'!$C:$N,12,0)</f>
        <v>19178.52</v>
      </c>
      <c r="V420" s="64">
        <v>18998.04</v>
      </c>
      <c r="W420" s="66">
        <f>+(MaestraLP3[[#This Row],[COSTO ]]-MaestraLP3[[#This Row],[COSTO OCT AL 25-09]])/MaestraLP3[[#This Row],[COSTO OCT AL 25-09]]</f>
        <v>-9.4105280282315608E-3</v>
      </c>
      <c r="X420" s="67" t="str">
        <f>++IF(P420="HASTA AGOTAR STOCK","HASTA AGOTAR STOCK",IF(MaestraLP3[[#This Row],[PRECIO]]=0,"NO PARA LP",IF(MaestraLP3[[#This Row],[PRECIO SEP]]=0,"INCORPORACIÓN",IF(Z420=0,"MANTIENE",IF(Z420&lt;0,"BAJA",IF(Z420&gt;0,"ALZA",""))))))</f>
        <v>MANTIENE</v>
      </c>
      <c r="Y420" s="64">
        <v>33600</v>
      </c>
      <c r="Z420" s="41">
        <f>IF(Y420=0,"INDICAR PRECIO VTA",Y420-MaestraLP3[[#This Row],[PRECIO SEP]])</f>
        <v>0</v>
      </c>
      <c r="AA420" s="66">
        <f t="shared" si="6"/>
        <v>0.43458214285714281</v>
      </c>
      <c r="AB420" s="68">
        <f>IFERROR(MaestraLP3[[#This Row],[PRECIO]]*MaestraLP3[[#This Row],[%MG UMV]],0)</f>
        <v>14601.96</v>
      </c>
      <c r="AC420" s="69">
        <v>0.24</v>
      </c>
      <c r="AD420" s="64">
        <f>+IFERROR(MaestraLP3[[#This Row],[MARGEN UNITARIO]]/MaestraLP3[[#This Row],[Peso Neto UMV (KG)]],0)</f>
        <v>60841.5</v>
      </c>
      <c r="AE420" s="39" t="s">
        <v>53</v>
      </c>
      <c r="AF420" s="39"/>
      <c r="AG420" s="39">
        <v>1</v>
      </c>
      <c r="AH420" s="39"/>
      <c r="AI420" s="66">
        <v>0.1</v>
      </c>
      <c r="AJ420" s="66">
        <v>0.1</v>
      </c>
      <c r="AK420" s="39"/>
      <c r="AL420" s="39" t="s">
        <v>53</v>
      </c>
    </row>
    <row r="421" spans="1:38" x14ac:dyDescent="0.35">
      <c r="A421" s="39" t="s">
        <v>276</v>
      </c>
      <c r="B421" s="39">
        <v>104543830</v>
      </c>
      <c r="C421" s="39" t="str">
        <f>+MaestraLP3[[#This Row],[CÓDIGO]]&amp;MaestraLP3[[#Headers],[-]]&amp;MaestraLP3[[#This Row],[UMV]]</f>
        <v>104543830-C06</v>
      </c>
      <c r="D421" s="50" t="str">
        <f>+MaestraLP3[[#This Row],[CÓDIGO]]&amp;MaestraLP3[[#Headers],[FS00]]</f>
        <v>104543830FS00</v>
      </c>
      <c r="E421" s="39" t="s">
        <v>4596</v>
      </c>
      <c r="F421" s="39" t="s">
        <v>4597</v>
      </c>
      <c r="G421" s="39" t="s">
        <v>46</v>
      </c>
      <c r="H421" s="39" t="s">
        <v>631</v>
      </c>
      <c r="I421" s="39" t="s">
        <v>651</v>
      </c>
      <c r="J421" s="49" t="s">
        <v>57</v>
      </c>
      <c r="K421" s="50" t="s">
        <v>50</v>
      </c>
      <c r="L421" s="39" t="str">
        <f>VLOOKUP(MaestraLP3[[#This Row],[UMV]],VALIDACIONES!J:L,3,0)</f>
        <v>Caja 6 Unidades</v>
      </c>
      <c r="M421" s="39" t="s">
        <v>51</v>
      </c>
      <c r="N421" s="39" t="s">
        <v>78</v>
      </c>
      <c r="O421" s="64">
        <v>25140</v>
      </c>
      <c r="P421" s="39" t="s">
        <v>102</v>
      </c>
      <c r="Q421" s="65">
        <v>44100</v>
      </c>
      <c r="R421" s="66">
        <f>+IFERROR((MaestraLP3[[#This Row],[COSTO ]]/MaestraLP3[[#This Row],[COSTO SEP]]-1),0)</f>
        <v>0</v>
      </c>
      <c r="S421" s="65" t="s">
        <v>52</v>
      </c>
      <c r="T421" s="65"/>
      <c r="U421" s="64">
        <f>+VLOOKUP(MaestraLP3[[#This Row],[FS00]],'[1]BD MES'!$C:$N,12,0)</f>
        <v>26058</v>
      </c>
      <c r="V421" s="64">
        <v>25140</v>
      </c>
      <c r="W421" s="66">
        <f>+(MaestraLP3[[#This Row],[COSTO ]]-MaestraLP3[[#This Row],[COSTO OCT AL 25-09]])/MaestraLP3[[#This Row],[COSTO OCT AL 25-09]]</f>
        <v>-3.5229104305779413E-2</v>
      </c>
      <c r="X421" s="67" t="str">
        <f>++IF(P421="HASTA AGOTAR STOCK","HASTA AGOTAR STOCK",IF(MaestraLP3[[#This Row],[PRECIO]]=0,"NO PARA LP",IF(MaestraLP3[[#This Row],[PRECIO SEP]]=0,"INCORPORACIÓN",IF(Z421=0,"MANTIENE",IF(Z421&lt;0,"BAJA",IF(Z421&gt;0,"ALZA",""))))))</f>
        <v>MANTIENE</v>
      </c>
      <c r="Y421" s="64">
        <v>44100</v>
      </c>
      <c r="Z421" s="41">
        <f>IF(Y421=0,"INDICAR PRECIO VTA",Y421-MaestraLP3[[#This Row],[PRECIO SEP]])</f>
        <v>0</v>
      </c>
      <c r="AA421" s="66">
        <f t="shared" si="6"/>
        <v>0.42993197278911566</v>
      </c>
      <c r="AB421" s="68">
        <f>IFERROR(MaestraLP3[[#This Row],[PRECIO]]*MaestraLP3[[#This Row],[%MG UMV]],0)</f>
        <v>18960</v>
      </c>
      <c r="AC421" s="69">
        <v>1.2</v>
      </c>
      <c r="AD421" s="64">
        <f>+IFERROR(MaestraLP3[[#This Row],[MARGEN UNITARIO]]/MaestraLP3[[#This Row],[Peso Neto UMV (KG)]],0)</f>
        <v>15800</v>
      </c>
      <c r="AE421" s="39" t="s">
        <v>53</v>
      </c>
      <c r="AF421" s="39"/>
      <c r="AG421" s="39">
        <v>1</v>
      </c>
      <c r="AH421" s="39"/>
      <c r="AI421" s="66">
        <v>0.1</v>
      </c>
      <c r="AJ421" s="66">
        <v>0.1</v>
      </c>
      <c r="AK421" s="39"/>
      <c r="AL421" s="39" t="s">
        <v>53</v>
      </c>
    </row>
    <row r="422" spans="1:38" x14ac:dyDescent="0.35">
      <c r="A422" s="39" t="s">
        <v>276</v>
      </c>
      <c r="B422" s="39">
        <v>104538140</v>
      </c>
      <c r="C422" s="39" t="str">
        <f>+MaestraLP3[[#This Row],[CÓDIGO]]&amp;MaestraLP3[[#Headers],[-]]&amp;MaestraLP3[[#This Row],[UMV]]</f>
        <v>104538140-D12</v>
      </c>
      <c r="D422" s="50" t="str">
        <f>+MaestraLP3[[#This Row],[CÓDIGO]]&amp;MaestraLP3[[#Headers],[FS00]]</f>
        <v>104538140FS00</v>
      </c>
      <c r="E422" s="39" t="s">
        <v>4596</v>
      </c>
      <c r="F422" s="39" t="s">
        <v>4597</v>
      </c>
      <c r="G422" s="39" t="s">
        <v>46</v>
      </c>
      <c r="H422" s="39" t="s">
        <v>631</v>
      </c>
      <c r="I422" s="39" t="s">
        <v>652</v>
      </c>
      <c r="J422" s="49" t="s">
        <v>225</v>
      </c>
      <c r="K422" s="50" t="s">
        <v>50</v>
      </c>
      <c r="L422" s="39" t="str">
        <f>VLOOKUP(MaestraLP3[[#This Row],[UMV]],VALIDACIONES!J:L,3,0)</f>
        <v>Display 12 Unidades</v>
      </c>
      <c r="M422" s="39" t="s">
        <v>51</v>
      </c>
      <c r="N422" s="39" t="s">
        <v>78</v>
      </c>
      <c r="O422" s="64">
        <v>18996</v>
      </c>
      <c r="P422" s="39" t="s">
        <v>102</v>
      </c>
      <c r="Q422" s="65">
        <v>33600</v>
      </c>
      <c r="R422" s="66">
        <f>+IFERROR((MaestraLP3[[#This Row],[COSTO ]]/MaestraLP3[[#This Row],[COSTO SEP]]-1),0)</f>
        <v>0</v>
      </c>
      <c r="S422" s="65" t="s">
        <v>52</v>
      </c>
      <c r="T422" s="65"/>
      <c r="U422" s="64">
        <f>+VLOOKUP(MaestraLP3[[#This Row],[FS00]],'[1]BD MES'!$C:$N,12,0)</f>
        <v>19428</v>
      </c>
      <c r="V422" s="64">
        <v>18996</v>
      </c>
      <c r="W422" s="66">
        <f>+(MaestraLP3[[#This Row],[COSTO ]]-MaestraLP3[[#This Row],[COSTO OCT AL 25-09]])/MaestraLP3[[#This Row],[COSTO OCT AL 25-09]]</f>
        <v>-2.2235948116121063E-2</v>
      </c>
      <c r="X422" s="67" t="str">
        <f>++IF(P422="HASTA AGOTAR STOCK","HASTA AGOTAR STOCK",IF(MaestraLP3[[#This Row],[PRECIO]]=0,"NO PARA LP",IF(MaestraLP3[[#This Row],[PRECIO SEP]]=0,"INCORPORACIÓN",IF(Z422=0,"MANTIENE",IF(Z422&lt;0,"BAJA",IF(Z422&gt;0,"ALZA",""))))))</f>
        <v>MANTIENE</v>
      </c>
      <c r="Y422" s="64">
        <v>33600</v>
      </c>
      <c r="Z422" s="41">
        <f>IF(Y422=0,"INDICAR PRECIO VTA",Y422-MaestraLP3[[#This Row],[PRECIO SEP]])</f>
        <v>0</v>
      </c>
      <c r="AA422" s="66">
        <f t="shared" si="6"/>
        <v>0.43464285714285716</v>
      </c>
      <c r="AB422" s="68">
        <f>IFERROR(MaestraLP3[[#This Row],[PRECIO]]*MaestraLP3[[#This Row],[%MG UMV]],0)</f>
        <v>14604</v>
      </c>
      <c r="AC422" s="69">
        <v>2.4</v>
      </c>
      <c r="AD422" s="64">
        <f>+IFERROR(MaestraLP3[[#This Row],[MARGEN UNITARIO]]/MaestraLP3[[#This Row],[Peso Neto UMV (KG)]],0)</f>
        <v>6085</v>
      </c>
      <c r="AE422" s="39" t="s">
        <v>53</v>
      </c>
      <c r="AF422" s="39"/>
      <c r="AG422" s="39">
        <v>1</v>
      </c>
      <c r="AH422" s="39"/>
      <c r="AI422" s="66">
        <v>0.1</v>
      </c>
      <c r="AJ422" s="66">
        <v>0.1</v>
      </c>
      <c r="AK422" s="39"/>
      <c r="AL422" s="39" t="s">
        <v>53</v>
      </c>
    </row>
    <row r="423" spans="1:38" x14ac:dyDescent="0.35">
      <c r="A423" s="39" t="s">
        <v>276</v>
      </c>
      <c r="B423" s="39">
        <v>104538190</v>
      </c>
      <c r="C423" s="39" t="str">
        <f>+MaestraLP3[[#This Row],[CÓDIGO]]&amp;MaestraLP3[[#Headers],[-]]&amp;MaestraLP3[[#This Row],[UMV]]</f>
        <v>104538190-D12</v>
      </c>
      <c r="D423" s="50" t="str">
        <f>+MaestraLP3[[#This Row],[CÓDIGO]]&amp;MaestraLP3[[#Headers],[FS00]]</f>
        <v>104538190FS00</v>
      </c>
      <c r="E423" s="39" t="s">
        <v>4596</v>
      </c>
      <c r="F423" s="39" t="s">
        <v>4597</v>
      </c>
      <c r="G423" s="39" t="s">
        <v>46</v>
      </c>
      <c r="H423" s="39" t="s">
        <v>631</v>
      </c>
      <c r="I423" s="39" t="s">
        <v>653</v>
      </c>
      <c r="J423" s="49" t="s">
        <v>225</v>
      </c>
      <c r="K423" s="50" t="s">
        <v>50</v>
      </c>
      <c r="L423" s="39" t="str">
        <f>VLOOKUP(MaestraLP3[[#This Row],[UMV]],VALIDACIONES!J:L,3,0)</f>
        <v>Display 12 Unidades</v>
      </c>
      <c r="M423" s="39" t="s">
        <v>51</v>
      </c>
      <c r="N423" s="39" t="s">
        <v>78</v>
      </c>
      <c r="O423" s="64">
        <v>18996</v>
      </c>
      <c r="P423" s="39" t="s">
        <v>102</v>
      </c>
      <c r="Q423" s="65">
        <v>33600</v>
      </c>
      <c r="R423" s="66">
        <f>+IFERROR((MaestraLP3[[#This Row],[COSTO ]]/MaestraLP3[[#This Row],[COSTO SEP]]-1),0)</f>
        <v>0</v>
      </c>
      <c r="S423" s="65" t="s">
        <v>52</v>
      </c>
      <c r="T423" s="65"/>
      <c r="U423" s="64">
        <f>+VLOOKUP(MaestraLP3[[#This Row],[FS00]],'[1]BD MES'!$C:$N,12,0)</f>
        <v>19392</v>
      </c>
      <c r="V423" s="64">
        <v>18996</v>
      </c>
      <c r="W423" s="66">
        <f>+(MaestraLP3[[#This Row],[COSTO ]]-MaestraLP3[[#This Row],[COSTO OCT AL 25-09]])/MaestraLP3[[#This Row],[COSTO OCT AL 25-09]]</f>
        <v>-2.0420792079207922E-2</v>
      </c>
      <c r="X423" s="67" t="str">
        <f>++IF(P423="HASTA AGOTAR STOCK","HASTA AGOTAR STOCK",IF(MaestraLP3[[#This Row],[PRECIO]]=0,"NO PARA LP",IF(MaestraLP3[[#This Row],[PRECIO SEP]]=0,"INCORPORACIÓN",IF(Z423=0,"MANTIENE",IF(Z423&lt;0,"BAJA",IF(Z423&gt;0,"ALZA",""))))))</f>
        <v>MANTIENE</v>
      </c>
      <c r="Y423" s="64">
        <v>33600</v>
      </c>
      <c r="Z423" s="41">
        <f>IF(Y423=0,"INDICAR PRECIO VTA",Y423-MaestraLP3[[#This Row],[PRECIO SEP]])</f>
        <v>0</v>
      </c>
      <c r="AA423" s="66">
        <f t="shared" si="6"/>
        <v>0.43464285714285716</v>
      </c>
      <c r="AB423" s="68">
        <f>IFERROR(MaestraLP3[[#This Row],[PRECIO]]*MaestraLP3[[#This Row],[%MG UMV]],0)</f>
        <v>14604</v>
      </c>
      <c r="AC423" s="69">
        <v>2.4</v>
      </c>
      <c r="AD423" s="64">
        <f>+IFERROR(MaestraLP3[[#This Row],[MARGEN UNITARIO]]/MaestraLP3[[#This Row],[Peso Neto UMV (KG)]],0)</f>
        <v>6085</v>
      </c>
      <c r="AE423" s="39" t="s">
        <v>53</v>
      </c>
      <c r="AF423" s="39"/>
      <c r="AG423" s="39">
        <v>1</v>
      </c>
      <c r="AH423" s="39"/>
      <c r="AI423" s="66">
        <v>0.1</v>
      </c>
      <c r="AJ423" s="66">
        <v>0.1</v>
      </c>
      <c r="AK423" s="39"/>
      <c r="AL423" s="39" t="s">
        <v>53</v>
      </c>
    </row>
    <row r="424" spans="1:38" x14ac:dyDescent="0.35">
      <c r="A424" s="39" t="s">
        <v>276</v>
      </c>
      <c r="B424" s="39">
        <v>104538180</v>
      </c>
      <c r="C424" s="39" t="str">
        <f>+MaestraLP3[[#This Row],[CÓDIGO]]&amp;MaestraLP3[[#Headers],[-]]&amp;MaestraLP3[[#This Row],[UMV]]</f>
        <v>104538180-D12</v>
      </c>
      <c r="D424" s="50" t="str">
        <f>+MaestraLP3[[#This Row],[CÓDIGO]]&amp;MaestraLP3[[#Headers],[FS00]]</f>
        <v>104538180FS00</v>
      </c>
      <c r="E424" s="39" t="s">
        <v>4596</v>
      </c>
      <c r="F424" s="39" t="s">
        <v>4597</v>
      </c>
      <c r="G424" s="39" t="s">
        <v>46</v>
      </c>
      <c r="H424" s="39" t="s">
        <v>631</v>
      </c>
      <c r="I424" s="39" t="s">
        <v>654</v>
      </c>
      <c r="J424" s="49" t="s">
        <v>225</v>
      </c>
      <c r="K424" s="50" t="s">
        <v>50</v>
      </c>
      <c r="L424" s="39" t="str">
        <f>VLOOKUP(MaestraLP3[[#This Row],[UMV]],VALIDACIONES!J:L,3,0)</f>
        <v>Display 12 Unidades</v>
      </c>
      <c r="M424" s="39" t="s">
        <v>51</v>
      </c>
      <c r="N424" s="39" t="s">
        <v>78</v>
      </c>
      <c r="O424" s="64">
        <v>18984</v>
      </c>
      <c r="P424" s="39" t="s">
        <v>102</v>
      </c>
      <c r="Q424" s="65">
        <v>34650</v>
      </c>
      <c r="R424" s="66">
        <f>+IFERROR((MaestraLP3[[#This Row],[COSTO ]]/MaestraLP3[[#This Row],[COSTO SEP]]-1),0)</f>
        <v>6.3211125158035841E-4</v>
      </c>
      <c r="S424" s="65" t="s">
        <v>52</v>
      </c>
      <c r="T424" s="65"/>
      <c r="U424" s="64">
        <f>+VLOOKUP(MaestraLP3[[#This Row],[FS00]],'[1]BD MES'!$C:$N,12,0)</f>
        <v>19536</v>
      </c>
      <c r="V424" s="64">
        <v>18996</v>
      </c>
      <c r="W424" s="66">
        <f>+(MaestraLP3[[#This Row],[COSTO ]]-MaestraLP3[[#This Row],[COSTO OCT AL 25-09]])/MaestraLP3[[#This Row],[COSTO OCT AL 25-09]]</f>
        <v>-2.7641277641277641E-2</v>
      </c>
      <c r="X424" s="67" t="str">
        <f>++IF(P424="HASTA AGOTAR STOCK","HASTA AGOTAR STOCK",IF(MaestraLP3[[#This Row],[PRECIO]]=0,"NO PARA LP",IF(MaestraLP3[[#This Row],[PRECIO SEP]]=0,"INCORPORACIÓN",IF(Z424=0,"MANTIENE",IF(Z424&lt;0,"BAJA",IF(Z424&gt;0,"ALZA",""))))))</f>
        <v>MANTIENE</v>
      </c>
      <c r="Y424" s="64">
        <v>34650</v>
      </c>
      <c r="Z424" s="41">
        <f>IF(Y424=0,"INDICAR PRECIO VTA",Y424-MaestraLP3[[#This Row],[PRECIO SEP]])</f>
        <v>0</v>
      </c>
      <c r="AA424" s="66">
        <f t="shared" si="6"/>
        <v>0.45177489177489177</v>
      </c>
      <c r="AB424" s="68">
        <f>IFERROR(MaestraLP3[[#This Row],[PRECIO]]*MaestraLP3[[#This Row],[%MG UMV]],0)</f>
        <v>15654</v>
      </c>
      <c r="AC424" s="69">
        <v>2.4</v>
      </c>
      <c r="AD424" s="64">
        <f>+IFERROR(MaestraLP3[[#This Row],[MARGEN UNITARIO]]/MaestraLP3[[#This Row],[Peso Neto UMV (KG)]],0)</f>
        <v>6522.5</v>
      </c>
      <c r="AE424" s="39" t="s">
        <v>53</v>
      </c>
      <c r="AF424" s="39"/>
      <c r="AG424" s="39">
        <v>1</v>
      </c>
      <c r="AH424" s="39"/>
      <c r="AI424" s="66">
        <v>0.1</v>
      </c>
      <c r="AJ424" s="66">
        <v>0.1</v>
      </c>
      <c r="AK424" s="39"/>
      <c r="AL424" s="39" t="s">
        <v>53</v>
      </c>
    </row>
    <row r="425" spans="1:38" x14ac:dyDescent="0.35">
      <c r="A425" s="39" t="s">
        <v>276</v>
      </c>
      <c r="B425" s="39">
        <v>150001720</v>
      </c>
      <c r="C425" s="39" t="str">
        <f>+MaestraLP3[[#This Row],[CÓDIGO]]&amp;MaestraLP3[[#Headers],[-]]&amp;MaestraLP3[[#This Row],[UMV]]</f>
        <v>150001720-D12</v>
      </c>
      <c r="D425" s="50" t="str">
        <f>+MaestraLP3[[#This Row],[CÓDIGO]]&amp;MaestraLP3[[#Headers],[FS00]]</f>
        <v>150001720FS00</v>
      </c>
      <c r="E425" s="39" t="s">
        <v>4596</v>
      </c>
      <c r="F425" s="39" t="s">
        <v>4597</v>
      </c>
      <c r="G425" s="39" t="s">
        <v>46</v>
      </c>
      <c r="H425" s="39" t="s">
        <v>631</v>
      </c>
      <c r="I425" s="39" t="s">
        <v>655</v>
      </c>
      <c r="J425" s="49" t="s">
        <v>225</v>
      </c>
      <c r="K425" s="50" t="s">
        <v>50</v>
      </c>
      <c r="L425" s="39" t="str">
        <f>VLOOKUP(MaestraLP3[[#This Row],[UMV]],VALIDACIONES!J:L,3,0)</f>
        <v>Display 12 Unidades</v>
      </c>
      <c r="M425" s="39" t="s">
        <v>51</v>
      </c>
      <c r="N425" s="39" t="s">
        <v>78</v>
      </c>
      <c r="O425" s="64">
        <v>18996</v>
      </c>
      <c r="P425" s="39" t="s">
        <v>102</v>
      </c>
      <c r="Q425" s="65">
        <v>33600</v>
      </c>
      <c r="R425" s="66">
        <f>+IFERROR((MaestraLP3[[#This Row],[COSTO ]]/MaestraLP3[[#This Row],[COSTO SEP]]-1),0)</f>
        <v>6.3171193935396275E-5</v>
      </c>
      <c r="S425" s="65" t="s">
        <v>52</v>
      </c>
      <c r="T425" s="65"/>
      <c r="U425" s="64">
        <f>+VLOOKUP(MaestraLP3[[#This Row],[FS00]],'[1]BD MES'!$C:$N,12,0)</f>
        <v>19450.560000000001</v>
      </c>
      <c r="V425" s="64">
        <v>18997.199999999997</v>
      </c>
      <c r="W425" s="66">
        <f>+(MaestraLP3[[#This Row],[COSTO ]]-MaestraLP3[[#This Row],[COSTO OCT AL 25-09]])/MaestraLP3[[#This Row],[COSTO OCT AL 25-09]]</f>
        <v>-2.3308326341246945E-2</v>
      </c>
      <c r="X425" s="67" t="str">
        <f>++IF(P425="HASTA AGOTAR STOCK","HASTA AGOTAR STOCK",IF(MaestraLP3[[#This Row],[PRECIO]]=0,"NO PARA LP",IF(MaestraLP3[[#This Row],[PRECIO SEP]]=0,"INCORPORACIÓN",IF(Z425=0,"MANTIENE",IF(Z425&lt;0,"BAJA",IF(Z425&gt;0,"ALZA",""))))))</f>
        <v>MANTIENE</v>
      </c>
      <c r="Y425" s="64">
        <v>33600</v>
      </c>
      <c r="Z425" s="41">
        <f>IF(Y425=0,"INDICAR PRECIO VTA",Y425-MaestraLP3[[#This Row],[PRECIO SEP]])</f>
        <v>0</v>
      </c>
      <c r="AA425" s="66">
        <f t="shared" si="6"/>
        <v>0.43460714285714297</v>
      </c>
      <c r="AB425" s="68">
        <f>IFERROR(MaestraLP3[[#This Row],[PRECIO]]*MaestraLP3[[#This Row],[%MG UMV]],0)</f>
        <v>14602.800000000003</v>
      </c>
      <c r="AC425" s="69">
        <v>0.14399999999999999</v>
      </c>
      <c r="AD425" s="64">
        <f>+IFERROR(MaestraLP3[[#This Row],[MARGEN UNITARIO]]/MaestraLP3[[#This Row],[Peso Neto UMV (KG)]],0)</f>
        <v>101408.33333333336</v>
      </c>
      <c r="AE425" s="39" t="s">
        <v>53</v>
      </c>
      <c r="AF425" s="39"/>
      <c r="AG425" s="39">
        <v>1</v>
      </c>
      <c r="AH425" s="39"/>
      <c r="AI425" s="66">
        <v>0.1</v>
      </c>
      <c r="AJ425" s="66">
        <v>0.1</v>
      </c>
      <c r="AK425" s="39"/>
      <c r="AL425" s="39" t="s">
        <v>53</v>
      </c>
    </row>
    <row r="426" spans="1:38" x14ac:dyDescent="0.35">
      <c r="A426" s="39" t="s">
        <v>276</v>
      </c>
      <c r="B426" s="39">
        <v>104538160</v>
      </c>
      <c r="C426" s="39" t="str">
        <f>+MaestraLP3[[#This Row],[CÓDIGO]]&amp;MaestraLP3[[#Headers],[-]]&amp;MaestraLP3[[#This Row],[UMV]]</f>
        <v>104538160-D12</v>
      </c>
      <c r="D426" s="50" t="str">
        <f>+MaestraLP3[[#This Row],[CÓDIGO]]&amp;MaestraLP3[[#Headers],[FS00]]</f>
        <v>104538160FS00</v>
      </c>
      <c r="E426" s="39" t="s">
        <v>4596</v>
      </c>
      <c r="F426" s="39" t="s">
        <v>4597</v>
      </c>
      <c r="G426" s="39" t="s">
        <v>46</v>
      </c>
      <c r="H426" s="39" t="s">
        <v>631</v>
      </c>
      <c r="I426" s="39" t="s">
        <v>656</v>
      </c>
      <c r="J426" s="49" t="s">
        <v>225</v>
      </c>
      <c r="K426" s="50" t="s">
        <v>50</v>
      </c>
      <c r="L426" s="39" t="str">
        <f>VLOOKUP(MaestraLP3[[#This Row],[UMV]],VALIDACIONES!J:L,3,0)</f>
        <v>Display 12 Unidades</v>
      </c>
      <c r="M426" s="39" t="s">
        <v>51</v>
      </c>
      <c r="N426" s="39" t="s">
        <v>78</v>
      </c>
      <c r="O426" s="64">
        <v>18912</v>
      </c>
      <c r="P426" s="39" t="s">
        <v>102</v>
      </c>
      <c r="Q426" s="65">
        <v>33600</v>
      </c>
      <c r="R426" s="66">
        <f>+IFERROR((MaestraLP3[[#This Row],[COSTO ]]/MaestraLP3[[#This Row],[COSTO SEP]]-1),0)</f>
        <v>1.2690355329949554E-3</v>
      </c>
      <c r="S426" s="65" t="s">
        <v>52</v>
      </c>
      <c r="T426" s="65"/>
      <c r="U426" s="64">
        <f>+VLOOKUP(MaestraLP3[[#This Row],[FS00]],'[1]BD MES'!$C:$N,12,0)</f>
        <v>19332</v>
      </c>
      <c r="V426" s="64">
        <v>18936</v>
      </c>
      <c r="W426" s="66">
        <f>+(MaestraLP3[[#This Row],[COSTO ]]-MaestraLP3[[#This Row],[COSTO OCT AL 25-09]])/MaestraLP3[[#This Row],[COSTO OCT AL 25-09]]</f>
        <v>-2.0484171322160148E-2</v>
      </c>
      <c r="X426" s="67" t="str">
        <f>++IF(P426="HASTA AGOTAR STOCK","HASTA AGOTAR STOCK",IF(MaestraLP3[[#This Row],[PRECIO]]=0,"NO PARA LP",IF(MaestraLP3[[#This Row],[PRECIO SEP]]=0,"INCORPORACIÓN",IF(Z426=0,"MANTIENE",IF(Z426&lt;0,"BAJA",IF(Z426&gt;0,"ALZA",""))))))</f>
        <v>MANTIENE</v>
      </c>
      <c r="Y426" s="64">
        <v>33600</v>
      </c>
      <c r="Z426" s="41">
        <f>IF(Y426=0,"INDICAR PRECIO VTA",Y426-MaestraLP3[[#This Row],[PRECIO SEP]])</f>
        <v>0</v>
      </c>
      <c r="AA426" s="66">
        <f t="shared" si="6"/>
        <v>0.43642857142857144</v>
      </c>
      <c r="AB426" s="68">
        <f>IFERROR(MaestraLP3[[#This Row],[PRECIO]]*MaestraLP3[[#This Row],[%MG UMV]],0)</f>
        <v>14664</v>
      </c>
      <c r="AC426" s="69">
        <v>2.4</v>
      </c>
      <c r="AD426" s="64">
        <f>+IFERROR(MaestraLP3[[#This Row],[MARGEN UNITARIO]]/MaestraLP3[[#This Row],[Peso Neto UMV (KG)]],0)</f>
        <v>6110</v>
      </c>
      <c r="AE426" s="39" t="s">
        <v>53</v>
      </c>
      <c r="AF426" s="39"/>
      <c r="AG426" s="39">
        <v>1</v>
      </c>
      <c r="AH426" s="39"/>
      <c r="AI426" s="66">
        <v>0.1</v>
      </c>
      <c r="AJ426" s="66">
        <v>0.1</v>
      </c>
      <c r="AK426" s="39"/>
      <c r="AL426" s="39" t="s">
        <v>53</v>
      </c>
    </row>
    <row r="427" spans="1:38" x14ac:dyDescent="0.35">
      <c r="A427" s="39" t="s">
        <v>276</v>
      </c>
      <c r="B427" s="39">
        <v>104543840</v>
      </c>
      <c r="C427" s="39" t="str">
        <f>+MaestraLP3[[#This Row],[CÓDIGO]]&amp;MaestraLP3[[#Headers],[-]]&amp;MaestraLP3[[#This Row],[UMV]]</f>
        <v>104543840-C06</v>
      </c>
      <c r="D427" s="50" t="str">
        <f>+MaestraLP3[[#This Row],[CÓDIGO]]&amp;MaestraLP3[[#Headers],[FS00]]</f>
        <v>104543840FS00</v>
      </c>
      <c r="E427" s="39" t="s">
        <v>4596</v>
      </c>
      <c r="F427" s="39" t="s">
        <v>4597</v>
      </c>
      <c r="G427" s="39" t="s">
        <v>46</v>
      </c>
      <c r="H427" s="39" t="s">
        <v>631</v>
      </c>
      <c r="I427" s="39" t="s">
        <v>657</v>
      </c>
      <c r="J427" s="49" t="s">
        <v>57</v>
      </c>
      <c r="K427" s="50" t="s">
        <v>50</v>
      </c>
      <c r="L427" s="39" t="str">
        <f>VLOOKUP(MaestraLP3[[#This Row],[UMV]],VALIDACIONES!J:L,3,0)</f>
        <v>Caja 6 Unidades</v>
      </c>
      <c r="M427" s="39" t="s">
        <v>51</v>
      </c>
      <c r="N427" s="39" t="s">
        <v>78</v>
      </c>
      <c r="O427" s="64">
        <v>25140</v>
      </c>
      <c r="P427" s="39" t="s">
        <v>102</v>
      </c>
      <c r="Q427" s="65">
        <v>44100</v>
      </c>
      <c r="R427" s="66">
        <f>+IFERROR((MaestraLP3[[#This Row],[COSTO ]]/MaestraLP3[[#This Row],[COSTO SEP]]-1),0)</f>
        <v>0</v>
      </c>
      <c r="S427" s="65" t="s">
        <v>52</v>
      </c>
      <c r="T427" s="65"/>
      <c r="U427" s="64">
        <f>+VLOOKUP(MaestraLP3[[#This Row],[FS00]],'[1]BD MES'!$C:$N,12,0)</f>
        <v>26682</v>
      </c>
      <c r="V427" s="64">
        <v>25140</v>
      </c>
      <c r="W427" s="66">
        <f>+(MaestraLP3[[#This Row],[COSTO ]]-MaestraLP3[[#This Row],[COSTO OCT AL 25-09]])/MaestraLP3[[#This Row],[COSTO OCT AL 25-09]]</f>
        <v>-5.7791769732403866E-2</v>
      </c>
      <c r="X427" s="67" t="str">
        <f>++IF(P427="HASTA AGOTAR STOCK","HASTA AGOTAR STOCK",IF(MaestraLP3[[#This Row],[PRECIO]]=0,"NO PARA LP",IF(MaestraLP3[[#This Row],[PRECIO SEP]]=0,"INCORPORACIÓN",IF(Z427=0,"MANTIENE",IF(Z427&lt;0,"BAJA",IF(Z427&gt;0,"ALZA",""))))))</f>
        <v>MANTIENE</v>
      </c>
      <c r="Y427" s="64">
        <v>44100</v>
      </c>
      <c r="Z427" s="41">
        <f>IF(Y427=0,"INDICAR PRECIO VTA",Y427-MaestraLP3[[#This Row],[PRECIO SEP]])</f>
        <v>0</v>
      </c>
      <c r="AA427" s="66">
        <f t="shared" si="6"/>
        <v>0.42993197278911566</v>
      </c>
      <c r="AB427" s="68">
        <f>IFERROR(MaestraLP3[[#This Row],[PRECIO]]*MaestraLP3[[#This Row],[%MG UMV]],0)</f>
        <v>18960</v>
      </c>
      <c r="AC427" s="69">
        <v>1.2</v>
      </c>
      <c r="AD427" s="64">
        <f>+IFERROR(MaestraLP3[[#This Row],[MARGEN UNITARIO]]/MaestraLP3[[#This Row],[Peso Neto UMV (KG)]],0)</f>
        <v>15800</v>
      </c>
      <c r="AE427" s="39" t="s">
        <v>53</v>
      </c>
      <c r="AF427" s="39"/>
      <c r="AG427" s="39">
        <v>1</v>
      </c>
      <c r="AH427" s="39"/>
      <c r="AI427" s="66">
        <v>0.1</v>
      </c>
      <c r="AJ427" s="66">
        <v>0.1</v>
      </c>
      <c r="AK427" s="39"/>
      <c r="AL427" s="39" t="s">
        <v>53</v>
      </c>
    </row>
    <row r="428" spans="1:38" x14ac:dyDescent="0.35">
      <c r="A428" s="39" t="s">
        <v>276</v>
      </c>
      <c r="B428" s="39">
        <v>104543810</v>
      </c>
      <c r="C428" s="39" t="str">
        <f>+MaestraLP3[[#This Row],[CÓDIGO]]&amp;MaestraLP3[[#Headers],[-]]&amp;MaestraLP3[[#This Row],[UMV]]</f>
        <v>104543810-C12</v>
      </c>
      <c r="D428" s="50" t="str">
        <f>+MaestraLP3[[#This Row],[CÓDIGO]]&amp;MaestraLP3[[#Headers],[FS00]]</f>
        <v>104543810FS00</v>
      </c>
      <c r="E428" s="39" t="s">
        <v>4596</v>
      </c>
      <c r="F428" s="39" t="s">
        <v>4597</v>
      </c>
      <c r="G428" s="39" t="s">
        <v>46</v>
      </c>
      <c r="H428" s="39" t="s">
        <v>631</v>
      </c>
      <c r="I428" s="39" t="s">
        <v>658</v>
      </c>
      <c r="J428" s="49" t="s">
        <v>49</v>
      </c>
      <c r="K428" s="50" t="s">
        <v>50</v>
      </c>
      <c r="L428" s="39" t="str">
        <f>VLOOKUP(MaestraLP3[[#This Row],[UMV]],VALIDACIONES!J:L,3,0)</f>
        <v>Caja 12 Unidades</v>
      </c>
      <c r="M428" s="39" t="s">
        <v>51</v>
      </c>
      <c r="N428" s="39" t="s">
        <v>78</v>
      </c>
      <c r="O428" s="64">
        <v>18996</v>
      </c>
      <c r="P428" s="39" t="s">
        <v>102</v>
      </c>
      <c r="Q428" s="65">
        <v>33600</v>
      </c>
      <c r="R428" s="66">
        <f>+IFERROR((MaestraLP3[[#This Row],[COSTO ]]/MaestraLP3[[#This Row],[COSTO SEP]]-1),0)</f>
        <v>0</v>
      </c>
      <c r="S428" s="65" t="s">
        <v>52</v>
      </c>
      <c r="T428" s="65"/>
      <c r="U428" s="64">
        <f>+VLOOKUP(MaestraLP3[[#This Row],[FS00]],'[1]BD MES'!$C:$N,12,0)</f>
        <v>19740</v>
      </c>
      <c r="V428" s="64">
        <v>18996</v>
      </c>
      <c r="W428" s="66">
        <f>+(MaestraLP3[[#This Row],[COSTO ]]-MaestraLP3[[#This Row],[COSTO OCT AL 25-09]])/MaestraLP3[[#This Row],[COSTO OCT AL 25-09]]</f>
        <v>-3.7689969604863219E-2</v>
      </c>
      <c r="X428" s="67" t="str">
        <f>++IF(P428="HASTA AGOTAR STOCK","HASTA AGOTAR STOCK",IF(MaestraLP3[[#This Row],[PRECIO]]=0,"NO PARA LP",IF(MaestraLP3[[#This Row],[PRECIO SEP]]=0,"INCORPORACIÓN",IF(Z428=0,"MANTIENE",IF(Z428&lt;0,"BAJA",IF(Z428&gt;0,"ALZA",""))))))</f>
        <v>MANTIENE</v>
      </c>
      <c r="Y428" s="64">
        <v>33600</v>
      </c>
      <c r="Z428" s="41">
        <f>IF(Y428=0,"INDICAR PRECIO VTA",Y428-MaestraLP3[[#This Row],[PRECIO SEP]])</f>
        <v>0</v>
      </c>
      <c r="AA428" s="66">
        <f t="shared" si="6"/>
        <v>0.43464285714285716</v>
      </c>
      <c r="AB428" s="68">
        <f>IFERROR(MaestraLP3[[#This Row],[PRECIO]]*MaestraLP3[[#This Row],[%MG UMV]],0)</f>
        <v>14604</v>
      </c>
      <c r="AC428" s="69">
        <v>1.8</v>
      </c>
      <c r="AD428" s="64">
        <f>+IFERROR(MaestraLP3[[#This Row],[MARGEN UNITARIO]]/MaestraLP3[[#This Row],[Peso Neto UMV (KG)]],0)</f>
        <v>8113.333333333333</v>
      </c>
      <c r="AE428" s="39" t="s">
        <v>53</v>
      </c>
      <c r="AF428" s="39"/>
      <c r="AG428" s="39">
        <v>1</v>
      </c>
      <c r="AH428" s="39"/>
      <c r="AI428" s="66">
        <v>0.1</v>
      </c>
      <c r="AJ428" s="66">
        <v>0.1</v>
      </c>
      <c r="AK428" s="39"/>
      <c r="AL428" s="39" t="s">
        <v>53</v>
      </c>
    </row>
    <row r="429" spans="1:38" x14ac:dyDescent="0.35">
      <c r="A429" s="39" t="s">
        <v>276</v>
      </c>
      <c r="B429" s="39">
        <v>104543820</v>
      </c>
      <c r="C429" s="39" t="str">
        <f>+MaestraLP3[[#This Row],[CÓDIGO]]&amp;MaestraLP3[[#Headers],[-]]&amp;MaestraLP3[[#This Row],[UMV]]</f>
        <v>104543820-C10</v>
      </c>
      <c r="D429" s="50" t="str">
        <f>+MaestraLP3[[#This Row],[CÓDIGO]]&amp;MaestraLP3[[#Headers],[FS00]]</f>
        <v>104543820FS00</v>
      </c>
      <c r="E429" s="39" t="s">
        <v>4596</v>
      </c>
      <c r="F429" s="39" t="s">
        <v>4597</v>
      </c>
      <c r="G429" s="39" t="s">
        <v>46</v>
      </c>
      <c r="H429" s="39" t="s">
        <v>631</v>
      </c>
      <c r="I429" s="39" t="s">
        <v>659</v>
      </c>
      <c r="J429" s="49" t="s">
        <v>65</v>
      </c>
      <c r="K429" s="50" t="s">
        <v>50</v>
      </c>
      <c r="L429" s="39" t="str">
        <f>VLOOKUP(MaestraLP3[[#This Row],[UMV]],VALIDACIONES!J:L,3,0)</f>
        <v>Caja 10 Unidades</v>
      </c>
      <c r="M429" s="39" t="s">
        <v>51</v>
      </c>
      <c r="N429" s="39" t="s">
        <v>78</v>
      </c>
      <c r="O429" s="64">
        <v>48900</v>
      </c>
      <c r="P429" s="39" t="s">
        <v>102</v>
      </c>
      <c r="Q429" s="65">
        <v>85050</v>
      </c>
      <c r="R429" s="66">
        <f>+IFERROR((MaestraLP3[[#This Row],[COSTO ]]/MaestraLP3[[#This Row],[COSTO SEP]]-1),0)</f>
        <v>0</v>
      </c>
      <c r="S429" s="65" t="s">
        <v>52</v>
      </c>
      <c r="T429" s="65"/>
      <c r="U429" s="64">
        <f>+VLOOKUP(MaestraLP3[[#This Row],[FS00]],'[1]BD MES'!$C:$N,12,0)</f>
        <v>48900</v>
      </c>
      <c r="V429" s="64">
        <v>48900</v>
      </c>
      <c r="W429" s="66">
        <f>+(MaestraLP3[[#This Row],[COSTO ]]-MaestraLP3[[#This Row],[COSTO OCT AL 25-09]])/MaestraLP3[[#This Row],[COSTO OCT AL 25-09]]</f>
        <v>0</v>
      </c>
      <c r="X429" s="67" t="str">
        <f>++IF(P429="HASTA AGOTAR STOCK","HASTA AGOTAR STOCK",IF(MaestraLP3[[#This Row],[PRECIO]]=0,"NO PARA LP",IF(MaestraLP3[[#This Row],[PRECIO SEP]]=0,"INCORPORACIÓN",IF(Z429=0,"MANTIENE",IF(Z429&lt;0,"BAJA",IF(Z429&gt;0,"ALZA",""))))))</f>
        <v>MANTIENE</v>
      </c>
      <c r="Y429" s="64">
        <v>85050</v>
      </c>
      <c r="Z429" s="41">
        <f>IF(Y429=0,"INDICAR PRECIO VTA",Y429-MaestraLP3[[#This Row],[PRECIO SEP]])</f>
        <v>0</v>
      </c>
      <c r="AA429" s="66">
        <f t="shared" si="6"/>
        <v>0.42504409171075835</v>
      </c>
      <c r="AB429" s="68">
        <f>IFERROR(MaestraLP3[[#This Row],[PRECIO]]*MaestraLP3[[#This Row],[%MG UMV]],0)</f>
        <v>36150</v>
      </c>
      <c r="AC429" s="69">
        <v>1.5</v>
      </c>
      <c r="AD429" s="64">
        <f>+IFERROR(MaestraLP3[[#This Row],[MARGEN UNITARIO]]/MaestraLP3[[#This Row],[Peso Neto UMV (KG)]],0)</f>
        <v>24100</v>
      </c>
      <c r="AE429" s="39" t="s">
        <v>53</v>
      </c>
      <c r="AF429" s="39"/>
      <c r="AG429" s="39">
        <v>1</v>
      </c>
      <c r="AH429" s="39"/>
      <c r="AI429" s="66">
        <v>0.1</v>
      </c>
      <c r="AJ429" s="66">
        <v>0.1</v>
      </c>
      <c r="AK429" s="39"/>
      <c r="AL429" s="39" t="s">
        <v>53</v>
      </c>
    </row>
    <row r="430" spans="1:38" x14ac:dyDescent="0.35">
      <c r="A430" s="39" t="s">
        <v>276</v>
      </c>
      <c r="B430" s="39">
        <v>104543790</v>
      </c>
      <c r="C430" s="39" t="str">
        <f>+MaestraLP3[[#This Row],[CÓDIGO]]&amp;MaestraLP3[[#Headers],[-]]&amp;MaestraLP3[[#This Row],[UMV]]</f>
        <v>104543790-C12</v>
      </c>
      <c r="D430" s="50" t="str">
        <f>+MaestraLP3[[#This Row],[CÓDIGO]]&amp;MaestraLP3[[#Headers],[FS00]]</f>
        <v>104543790FS00</v>
      </c>
      <c r="E430" s="39" t="s">
        <v>4596</v>
      </c>
      <c r="F430" s="39" t="s">
        <v>4597</v>
      </c>
      <c r="G430" s="39" t="s">
        <v>46</v>
      </c>
      <c r="H430" s="39" t="s">
        <v>631</v>
      </c>
      <c r="I430" s="39" t="s">
        <v>660</v>
      </c>
      <c r="J430" s="49" t="s">
        <v>49</v>
      </c>
      <c r="K430" s="50" t="s">
        <v>50</v>
      </c>
      <c r="L430" s="39" t="str">
        <f>VLOOKUP(MaestraLP3[[#This Row],[UMV]],VALIDACIONES!J:L,3,0)</f>
        <v>Caja 12 Unidades</v>
      </c>
      <c r="M430" s="39" t="s">
        <v>51</v>
      </c>
      <c r="N430" s="39" t="s">
        <v>78</v>
      </c>
      <c r="O430" s="64">
        <v>18996</v>
      </c>
      <c r="P430" s="39" t="s">
        <v>102</v>
      </c>
      <c r="Q430" s="65">
        <v>33600</v>
      </c>
      <c r="R430" s="66">
        <f>+IFERROR((MaestraLP3[[#This Row],[COSTO ]]/MaestraLP3[[#This Row],[COSTO SEP]]-1),0)</f>
        <v>0</v>
      </c>
      <c r="S430" s="65" t="s">
        <v>52</v>
      </c>
      <c r="T430" s="65"/>
      <c r="U430" s="64">
        <f>+VLOOKUP(MaestraLP3[[#This Row],[FS00]],'[1]BD MES'!$C:$N,12,0)</f>
        <v>19476</v>
      </c>
      <c r="V430" s="64">
        <v>18996</v>
      </c>
      <c r="W430" s="66">
        <f>+(MaestraLP3[[#This Row],[COSTO ]]-MaestraLP3[[#This Row],[COSTO OCT AL 25-09]])/MaestraLP3[[#This Row],[COSTO OCT AL 25-09]]</f>
        <v>-2.4645717806531114E-2</v>
      </c>
      <c r="X430" s="67" t="str">
        <f>++IF(P430="HASTA AGOTAR STOCK","HASTA AGOTAR STOCK",IF(MaestraLP3[[#This Row],[PRECIO]]=0,"NO PARA LP",IF(MaestraLP3[[#This Row],[PRECIO SEP]]=0,"INCORPORACIÓN",IF(Z430=0,"MANTIENE",IF(Z430&lt;0,"BAJA",IF(Z430&gt;0,"ALZA",""))))))</f>
        <v>MANTIENE</v>
      </c>
      <c r="Y430" s="64">
        <v>33600</v>
      </c>
      <c r="Z430" s="41">
        <f>IF(Y430=0,"INDICAR PRECIO VTA",Y430-MaestraLP3[[#This Row],[PRECIO SEP]])</f>
        <v>0</v>
      </c>
      <c r="AA430" s="66">
        <f t="shared" si="6"/>
        <v>0.43464285714285716</v>
      </c>
      <c r="AB430" s="68">
        <f>IFERROR(MaestraLP3[[#This Row],[PRECIO]]*MaestraLP3[[#This Row],[%MG UMV]],0)</f>
        <v>14604</v>
      </c>
      <c r="AC430" s="69">
        <v>1.8</v>
      </c>
      <c r="AD430" s="64">
        <f>+IFERROR(MaestraLP3[[#This Row],[MARGEN UNITARIO]]/MaestraLP3[[#This Row],[Peso Neto UMV (KG)]],0)</f>
        <v>8113.333333333333</v>
      </c>
      <c r="AE430" s="39" t="s">
        <v>53</v>
      </c>
      <c r="AF430" s="39"/>
      <c r="AG430" s="39">
        <v>1</v>
      </c>
      <c r="AH430" s="39"/>
      <c r="AI430" s="66">
        <v>0.1</v>
      </c>
      <c r="AJ430" s="66">
        <v>0.1</v>
      </c>
      <c r="AK430" s="39"/>
      <c r="AL430" s="39" t="s">
        <v>53</v>
      </c>
    </row>
    <row r="431" spans="1:38" x14ac:dyDescent="0.35">
      <c r="A431" s="39" t="s">
        <v>276</v>
      </c>
      <c r="B431" s="39">
        <v>104543800</v>
      </c>
      <c r="C431" s="39" t="str">
        <f>+MaestraLP3[[#This Row],[CÓDIGO]]&amp;MaestraLP3[[#Headers],[-]]&amp;MaestraLP3[[#This Row],[UMV]]</f>
        <v>104543800-C10</v>
      </c>
      <c r="D431" s="50" t="str">
        <f>+MaestraLP3[[#This Row],[CÓDIGO]]&amp;MaestraLP3[[#Headers],[FS00]]</f>
        <v>104543800FS00</v>
      </c>
      <c r="E431" s="39" t="s">
        <v>4596</v>
      </c>
      <c r="F431" s="39" t="s">
        <v>4597</v>
      </c>
      <c r="G431" s="39" t="s">
        <v>46</v>
      </c>
      <c r="H431" s="39" t="s">
        <v>631</v>
      </c>
      <c r="I431" s="39" t="s">
        <v>661</v>
      </c>
      <c r="J431" s="49" t="s">
        <v>65</v>
      </c>
      <c r="K431" s="50" t="s">
        <v>50</v>
      </c>
      <c r="L431" s="39" t="str">
        <f>VLOOKUP(MaestraLP3[[#This Row],[UMV]],VALIDACIONES!J:L,3,0)</f>
        <v>Caja 10 Unidades</v>
      </c>
      <c r="M431" s="39" t="s">
        <v>51</v>
      </c>
      <c r="N431" s="39" t="s">
        <v>78</v>
      </c>
      <c r="O431" s="64">
        <v>48900</v>
      </c>
      <c r="P431" s="39" t="s">
        <v>102</v>
      </c>
      <c r="Q431" s="65">
        <v>85050</v>
      </c>
      <c r="R431" s="66">
        <f>+IFERROR((MaestraLP3[[#This Row],[COSTO ]]/MaestraLP3[[#This Row],[COSTO SEP]]-1),0)</f>
        <v>0</v>
      </c>
      <c r="S431" s="65" t="s">
        <v>52</v>
      </c>
      <c r="T431" s="65"/>
      <c r="U431" s="64">
        <f>+VLOOKUP(MaestraLP3[[#This Row],[FS00]],'[1]BD MES'!$C:$N,12,0)</f>
        <v>48900</v>
      </c>
      <c r="V431" s="64">
        <v>48900</v>
      </c>
      <c r="W431" s="66">
        <f>+(MaestraLP3[[#This Row],[COSTO ]]-MaestraLP3[[#This Row],[COSTO OCT AL 25-09]])/MaestraLP3[[#This Row],[COSTO OCT AL 25-09]]</f>
        <v>0</v>
      </c>
      <c r="X431" s="67" t="str">
        <f>++IF(P431="HASTA AGOTAR STOCK","HASTA AGOTAR STOCK",IF(MaestraLP3[[#This Row],[PRECIO]]=0,"NO PARA LP",IF(MaestraLP3[[#This Row],[PRECIO SEP]]=0,"INCORPORACIÓN",IF(Z431=0,"MANTIENE",IF(Z431&lt;0,"BAJA",IF(Z431&gt;0,"ALZA",""))))))</f>
        <v>MANTIENE</v>
      </c>
      <c r="Y431" s="64">
        <v>85050</v>
      </c>
      <c r="Z431" s="41">
        <f>IF(Y431=0,"INDICAR PRECIO VTA",Y431-MaestraLP3[[#This Row],[PRECIO SEP]])</f>
        <v>0</v>
      </c>
      <c r="AA431" s="66">
        <f t="shared" si="6"/>
        <v>0.42504409171075835</v>
      </c>
      <c r="AB431" s="68">
        <f>IFERROR(MaestraLP3[[#This Row],[PRECIO]]*MaestraLP3[[#This Row],[%MG UMV]],0)</f>
        <v>36150</v>
      </c>
      <c r="AC431" s="69">
        <v>1</v>
      </c>
      <c r="AD431" s="64">
        <f>+IFERROR(MaestraLP3[[#This Row],[MARGEN UNITARIO]]/MaestraLP3[[#This Row],[Peso Neto UMV (KG)]],0)</f>
        <v>36150</v>
      </c>
      <c r="AE431" s="39" t="s">
        <v>53</v>
      </c>
      <c r="AF431" s="39"/>
      <c r="AG431" s="39">
        <v>1</v>
      </c>
      <c r="AH431" s="39"/>
      <c r="AI431" s="66">
        <v>0.1</v>
      </c>
      <c r="AJ431" s="66">
        <v>0.1</v>
      </c>
      <c r="AK431" s="39"/>
      <c r="AL431" s="39" t="s">
        <v>53</v>
      </c>
    </row>
    <row r="432" spans="1:38" x14ac:dyDescent="0.35">
      <c r="A432" s="39" t="s">
        <v>276</v>
      </c>
      <c r="B432" s="39">
        <v>104545370</v>
      </c>
      <c r="C432" s="39" t="str">
        <f>+MaestraLP3[[#This Row],[CÓDIGO]]&amp;MaestraLP3[[#Headers],[-]]&amp;MaestraLP3[[#This Row],[UMV]]</f>
        <v>104545370-C10</v>
      </c>
      <c r="D432" s="50" t="str">
        <f>+MaestraLP3[[#This Row],[CÓDIGO]]&amp;MaestraLP3[[#Headers],[FS00]]</f>
        <v>104545370FS00</v>
      </c>
      <c r="E432" s="39" t="s">
        <v>4596</v>
      </c>
      <c r="F432" s="39" t="s">
        <v>4597</v>
      </c>
      <c r="G432" s="39" t="s">
        <v>46</v>
      </c>
      <c r="H432" s="39" t="s">
        <v>631</v>
      </c>
      <c r="I432" s="39" t="s">
        <v>662</v>
      </c>
      <c r="J432" s="49" t="s">
        <v>65</v>
      </c>
      <c r="K432" s="50" t="s">
        <v>50</v>
      </c>
      <c r="L432" s="39" t="str">
        <f>VLOOKUP(MaestraLP3[[#This Row],[UMV]],VALIDACIONES!J:L,3,0)</f>
        <v>Caja 10 Unidades</v>
      </c>
      <c r="M432" s="39" t="s">
        <v>51</v>
      </c>
      <c r="N432" s="39" t="s">
        <v>78</v>
      </c>
      <c r="O432" s="64">
        <v>47140</v>
      </c>
      <c r="P432" s="39" t="s">
        <v>42</v>
      </c>
      <c r="Q432" s="65">
        <v>78120</v>
      </c>
      <c r="R432" s="66">
        <f>+IFERROR((MaestraLP3[[#This Row],[COSTO ]]/MaestraLP3[[#This Row],[COSTO SEP]]-1),0)</f>
        <v>0</v>
      </c>
      <c r="S432" s="65" t="s">
        <v>52</v>
      </c>
      <c r="T432" s="65"/>
      <c r="U432" s="64">
        <f>+VLOOKUP(MaestraLP3[[#This Row],[FS00]],'[1]BD MES'!$C:$N,12,0)</f>
        <v>47140</v>
      </c>
      <c r="V432" s="64">
        <v>47140</v>
      </c>
      <c r="W432" s="66">
        <f>+(MaestraLP3[[#This Row],[COSTO ]]-MaestraLP3[[#This Row],[COSTO OCT AL 25-09]])/MaestraLP3[[#This Row],[COSTO OCT AL 25-09]]</f>
        <v>0</v>
      </c>
      <c r="X432" s="67" t="str">
        <f>++IF(P432="HASTA AGOTAR STOCK","HASTA AGOTAR STOCK",IF(MaestraLP3[[#This Row],[PRECIO]]=0,"NO PARA LP",IF(MaestraLP3[[#This Row],[PRECIO SEP]]=0,"INCORPORACIÓN",IF(Z432=0,"MANTIENE",IF(Z432&lt;0,"BAJA",IF(Z432&gt;0,"ALZA",""))))))</f>
        <v>MANTIENE</v>
      </c>
      <c r="Y432" s="64">
        <v>78120</v>
      </c>
      <c r="Z432" s="41">
        <f>IF(Y432=0,"INDICAR PRECIO VTA",Y432-MaestraLP3[[#This Row],[PRECIO SEP]])</f>
        <v>0</v>
      </c>
      <c r="AA432" s="66">
        <f t="shared" si="6"/>
        <v>0.39656938044034817</v>
      </c>
      <c r="AB432" s="68">
        <f>IFERROR(MaestraLP3[[#This Row],[PRECIO]]*MaestraLP3[[#This Row],[%MG UMV]],0)</f>
        <v>30980</v>
      </c>
      <c r="AC432" s="69">
        <v>3.3</v>
      </c>
      <c r="AD432" s="64">
        <f>+IFERROR(MaestraLP3[[#This Row],[MARGEN UNITARIO]]/MaestraLP3[[#This Row],[Peso Neto UMV (KG)]],0)</f>
        <v>9387.878787878788</v>
      </c>
      <c r="AE432" s="39" t="s">
        <v>53</v>
      </c>
      <c r="AF432" s="39"/>
      <c r="AG432" s="39">
        <v>1</v>
      </c>
      <c r="AH432" s="39"/>
      <c r="AI432" s="66">
        <v>0.1</v>
      </c>
      <c r="AJ432" s="66">
        <v>0.1</v>
      </c>
      <c r="AK432" s="39"/>
      <c r="AL432" s="39" t="s">
        <v>53</v>
      </c>
    </row>
    <row r="433" spans="1:38" x14ac:dyDescent="0.35">
      <c r="A433" s="39" t="s">
        <v>276</v>
      </c>
      <c r="B433" s="39">
        <v>104538170</v>
      </c>
      <c r="C433" s="39" t="str">
        <f>+MaestraLP3[[#This Row],[CÓDIGO]]&amp;MaestraLP3[[#Headers],[-]]&amp;MaestraLP3[[#This Row],[UMV]]</f>
        <v>104538170-D12</v>
      </c>
      <c r="D433" s="50" t="str">
        <f>+MaestraLP3[[#This Row],[CÓDIGO]]&amp;MaestraLP3[[#Headers],[FS00]]</f>
        <v>104538170FS00</v>
      </c>
      <c r="E433" s="39" t="s">
        <v>4596</v>
      </c>
      <c r="F433" s="39" t="s">
        <v>4597</v>
      </c>
      <c r="G433" s="39" t="s">
        <v>46</v>
      </c>
      <c r="H433" s="39" t="s">
        <v>631</v>
      </c>
      <c r="I433" s="39" t="s">
        <v>665</v>
      </c>
      <c r="J433" s="49" t="s">
        <v>225</v>
      </c>
      <c r="K433" s="50" t="s">
        <v>50</v>
      </c>
      <c r="L433" s="39" t="str">
        <f>VLOOKUP(MaestraLP3[[#This Row],[UMV]],VALIDACIONES!J:L,3,0)</f>
        <v>Display 12 Unidades</v>
      </c>
      <c r="M433" s="39" t="s">
        <v>51</v>
      </c>
      <c r="N433" s="39" t="s">
        <v>78</v>
      </c>
      <c r="O433" s="64">
        <v>19008</v>
      </c>
      <c r="P433" s="39" t="s">
        <v>102</v>
      </c>
      <c r="Q433" s="65">
        <v>34650</v>
      </c>
      <c r="R433" s="66">
        <f>+IFERROR((MaestraLP3[[#This Row],[COSTO ]]/MaestraLP3[[#This Row],[COSTO SEP]]-1),0)</f>
        <v>-6.3131313131314926E-4</v>
      </c>
      <c r="S433" s="65" t="s">
        <v>52</v>
      </c>
      <c r="T433" s="65"/>
      <c r="U433" s="64">
        <f>+VLOOKUP(MaestraLP3[[#This Row],[FS00]],'[1]BD MES'!$C:$N,12,0)</f>
        <v>19608</v>
      </c>
      <c r="V433" s="64">
        <v>18996</v>
      </c>
      <c r="W433" s="66">
        <f>+(MaestraLP3[[#This Row],[COSTO ]]-MaestraLP3[[#This Row],[COSTO OCT AL 25-09]])/MaestraLP3[[#This Row],[COSTO OCT AL 25-09]]</f>
        <v>-3.1211750305997554E-2</v>
      </c>
      <c r="X433" s="67" t="str">
        <f>++IF(P433="HASTA AGOTAR STOCK","HASTA AGOTAR STOCK",IF(MaestraLP3[[#This Row],[PRECIO]]=0,"NO PARA LP",IF(MaestraLP3[[#This Row],[PRECIO SEP]]=0,"INCORPORACIÓN",IF(Z433=0,"MANTIENE",IF(Z433&lt;0,"BAJA",IF(Z433&gt;0,"ALZA",""))))))</f>
        <v>MANTIENE</v>
      </c>
      <c r="Y433" s="64">
        <v>34650</v>
      </c>
      <c r="Z433" s="41">
        <f>IF(Y433=0,"INDICAR PRECIO VTA",Y433-MaestraLP3[[#This Row],[PRECIO SEP]])</f>
        <v>0</v>
      </c>
      <c r="AA433" s="66">
        <f t="shared" si="6"/>
        <v>0.45177489177489177</v>
      </c>
      <c r="AB433" s="68">
        <f>IFERROR(MaestraLP3[[#This Row],[PRECIO]]*MaestraLP3[[#This Row],[%MG UMV]],0)</f>
        <v>15654</v>
      </c>
      <c r="AC433" s="69">
        <v>2.4</v>
      </c>
      <c r="AD433" s="64">
        <f>+IFERROR(MaestraLP3[[#This Row],[MARGEN UNITARIO]]/MaestraLP3[[#This Row],[Peso Neto UMV (KG)]],0)</f>
        <v>6522.5</v>
      </c>
      <c r="AE433" s="39" t="s">
        <v>44</v>
      </c>
      <c r="AF433" s="39"/>
      <c r="AG433" s="39">
        <v>1</v>
      </c>
      <c r="AH433" s="39"/>
      <c r="AI433" s="66">
        <v>0.1</v>
      </c>
      <c r="AJ433" s="66">
        <v>0.1</v>
      </c>
      <c r="AK433" s="39"/>
      <c r="AL433" s="39" t="s">
        <v>53</v>
      </c>
    </row>
    <row r="434" spans="1:38" x14ac:dyDescent="0.35">
      <c r="A434" s="39" t="s">
        <v>276</v>
      </c>
      <c r="B434" s="39">
        <v>104543860</v>
      </c>
      <c r="C434" s="39" t="str">
        <f>+MaestraLP3[[#This Row],[CÓDIGO]]&amp;MaestraLP3[[#Headers],[-]]&amp;MaestraLP3[[#This Row],[UMV]]</f>
        <v>104543860-UN</v>
      </c>
      <c r="D434" s="50" t="str">
        <f>+MaestraLP3[[#This Row],[CÓDIGO]]&amp;MaestraLP3[[#Headers],[FS00]]</f>
        <v>104543860FS00</v>
      </c>
      <c r="E434" s="39" t="s">
        <v>4596</v>
      </c>
      <c r="F434" s="39" t="s">
        <v>4597</v>
      </c>
      <c r="G434" s="39" t="s">
        <v>46</v>
      </c>
      <c r="H434" s="39" t="s">
        <v>991</v>
      </c>
      <c r="I434" s="39" t="s">
        <v>4677</v>
      </c>
      <c r="J434" s="49" t="s">
        <v>50</v>
      </c>
      <c r="K434" s="50" t="s">
        <v>50</v>
      </c>
      <c r="L434" s="39" t="str">
        <f>VLOOKUP(MaestraLP3[[#This Row],[UMV]],VALIDACIONES!J:L,3,0)</f>
        <v>Unidad</v>
      </c>
      <c r="M434" s="39" t="s">
        <v>51</v>
      </c>
      <c r="N434" s="39" t="s">
        <v>78</v>
      </c>
      <c r="O434" s="64">
        <v>2072000</v>
      </c>
      <c r="P434" s="39" t="s">
        <v>4413</v>
      </c>
      <c r="Q434" s="65">
        <v>0</v>
      </c>
      <c r="R434" s="66">
        <f>+IFERROR((MaestraLP3[[#This Row],[COSTO ]]/MaestraLP3[[#This Row],[COSTO SEP]]-1),0)</f>
        <v>0</v>
      </c>
      <c r="S434" s="65" t="s">
        <v>93</v>
      </c>
      <c r="T434" s="65"/>
      <c r="U434" s="64">
        <f>+VLOOKUP(MaestraLP3[[#This Row],[FS00]],'[1]BD MES'!$C:$N,12,0)</f>
        <v>2072000</v>
      </c>
      <c r="V434" s="64">
        <v>2072000</v>
      </c>
      <c r="W434" s="66">
        <f>+(MaestraLP3[[#This Row],[COSTO ]]-MaestraLP3[[#This Row],[COSTO OCT AL 25-09]])/MaestraLP3[[#This Row],[COSTO OCT AL 25-09]]</f>
        <v>0</v>
      </c>
      <c r="X434" s="67" t="str">
        <f>++IF(P434="HASTA AGOTAR STOCK","HASTA AGOTAR STOCK",IF(MaestraLP3[[#This Row],[PRECIO]]=0,"NO PARA LP",IF(MaestraLP3[[#This Row],[PRECIO SEP]]=0,"INCORPORACIÓN",IF(Z434=0,"MANTIENE",IF(Z434&lt;0,"BAJA",IF(Z434&gt;0,"ALZA",""))))))</f>
        <v>NO PARA LP</v>
      </c>
      <c r="Y434" s="64">
        <v>0</v>
      </c>
      <c r="Z434" s="41" t="str">
        <f>IF(Y434=0,"INDICAR PRECIO VTA",Y434-MaestraLP3[[#This Row],[PRECIO SEP]])</f>
        <v>INDICAR PRECIO VTA</v>
      </c>
      <c r="AA434" s="66" t="str">
        <f t="shared" si="6"/>
        <v>-</v>
      </c>
      <c r="AB434" s="68">
        <f>IFERROR(MaestraLP3[[#This Row],[PRECIO]]*MaestraLP3[[#This Row],[%MG UMV]],0)</f>
        <v>0</v>
      </c>
      <c r="AC434" s="69">
        <v>39</v>
      </c>
      <c r="AD434" s="64">
        <f>+IFERROR(MaestraLP3[[#This Row],[MARGEN UNITARIO]]/MaestraLP3[[#This Row],[Peso Neto UMV (KG)]],0)</f>
        <v>0</v>
      </c>
      <c r="AE434" s="39" t="s">
        <v>44</v>
      </c>
      <c r="AF434" s="39"/>
      <c r="AG434" s="39">
        <v>1</v>
      </c>
      <c r="AH434" s="39"/>
      <c r="AI434" s="66">
        <v>0</v>
      </c>
      <c r="AJ434" s="66">
        <v>0</v>
      </c>
      <c r="AK434" s="39" t="s">
        <v>53</v>
      </c>
      <c r="AL434" s="39" t="s">
        <v>44</v>
      </c>
    </row>
    <row r="435" spans="1:38" x14ac:dyDescent="0.35">
      <c r="A435" s="39" t="s">
        <v>276</v>
      </c>
      <c r="B435" s="39">
        <v>101710138</v>
      </c>
      <c r="C435" s="39" t="str">
        <f>+MaestraLP3[[#This Row],[CÓDIGO]]&amp;MaestraLP3[[#Headers],[-]]&amp;MaestraLP3[[#This Row],[UMV]]</f>
        <v>101710138-C50</v>
      </c>
      <c r="D435" s="50" t="str">
        <f>+MaestraLP3[[#This Row],[CÓDIGO]]&amp;MaestraLP3[[#Headers],[FS00]]</f>
        <v>101710138FS00</v>
      </c>
      <c r="E435" s="39" t="s">
        <v>4596</v>
      </c>
      <c r="F435" s="39" t="s">
        <v>4597</v>
      </c>
      <c r="G435" s="39" t="s">
        <v>46</v>
      </c>
      <c r="H435" s="39" t="s">
        <v>631</v>
      </c>
      <c r="I435" s="39" t="s">
        <v>4404</v>
      </c>
      <c r="J435" s="49" t="s">
        <v>166</v>
      </c>
      <c r="K435" s="50" t="s">
        <v>50</v>
      </c>
      <c r="L435" s="39" t="str">
        <f>VLOOKUP(MaestraLP3[[#This Row],[UMV]],VALIDACIONES!J:L,3,0)</f>
        <v>Caja 50 Unidades</v>
      </c>
      <c r="M435" s="39" t="s">
        <v>51</v>
      </c>
      <c r="N435" s="39" t="s">
        <v>78</v>
      </c>
      <c r="O435" s="64">
        <v>27901.79</v>
      </c>
      <c r="P435" s="39" t="s">
        <v>4413</v>
      </c>
      <c r="Q435" s="65">
        <v>0</v>
      </c>
      <c r="R435" s="66">
        <f>+IFERROR((MaestraLP3[[#This Row],[COSTO ]]/MaestraLP3[[#This Row],[COSTO SEP]]-1),0)</f>
        <v>0</v>
      </c>
      <c r="S435" s="65" t="s">
        <v>43</v>
      </c>
      <c r="T435" s="65"/>
      <c r="U435" s="64">
        <f>+VLOOKUP(MaestraLP3[[#This Row],[FS00]],'[1]BD MES'!$C:$N,12,0)</f>
        <v>27901.79</v>
      </c>
      <c r="V435" s="64">
        <v>27901.79</v>
      </c>
      <c r="W435" s="66">
        <f>+(MaestraLP3[[#This Row],[COSTO ]]-MaestraLP3[[#This Row],[COSTO OCT AL 25-09]])/MaestraLP3[[#This Row],[COSTO OCT AL 25-09]]</f>
        <v>0</v>
      </c>
      <c r="X435" s="67" t="str">
        <f>++IF(P435="HASTA AGOTAR STOCK","HASTA AGOTAR STOCK",IF(MaestraLP3[[#This Row],[PRECIO]]=0,"NO PARA LP",IF(MaestraLP3[[#This Row],[PRECIO SEP]]=0,"INCORPORACIÓN",IF(Z435=0,"MANTIENE",IF(Z435&lt;0,"BAJA",IF(Z435&gt;0,"ALZA",""))))))</f>
        <v>NO PARA LP</v>
      </c>
      <c r="Y435" s="64">
        <v>0</v>
      </c>
      <c r="Z435" s="41" t="str">
        <f>IF(Y435=0,"INDICAR PRECIO VTA",Y435-MaestraLP3[[#This Row],[PRECIO SEP]])</f>
        <v>INDICAR PRECIO VTA</v>
      </c>
      <c r="AA435" s="66" t="str">
        <f t="shared" si="6"/>
        <v>-</v>
      </c>
      <c r="AB435" s="68">
        <f>IFERROR(MaestraLP3[[#This Row],[PRECIO]]*MaestraLP3[[#This Row],[%MG UMV]],0)</f>
        <v>0</v>
      </c>
      <c r="AC435" s="69">
        <v>2.1</v>
      </c>
      <c r="AD435" s="64">
        <f>+IFERROR(MaestraLP3[[#This Row],[MARGEN UNITARIO]]/MaestraLP3[[#This Row],[Peso Neto UMV (KG)]],0)</f>
        <v>0</v>
      </c>
      <c r="AE435" s="39" t="s">
        <v>44</v>
      </c>
      <c r="AF435" s="39"/>
      <c r="AG435" s="39">
        <v>1</v>
      </c>
      <c r="AH435" s="39"/>
      <c r="AI435" s="66">
        <v>0</v>
      </c>
      <c r="AJ435" s="66">
        <v>0</v>
      </c>
      <c r="AK435" s="39"/>
      <c r="AL435" s="39" t="s">
        <v>44</v>
      </c>
    </row>
    <row r="436" spans="1:38" x14ac:dyDescent="0.35">
      <c r="A436" s="39" t="s">
        <v>276</v>
      </c>
      <c r="B436" s="39">
        <v>104543710</v>
      </c>
      <c r="C436" s="39" t="str">
        <f>+MaestraLP3[[#This Row],[CÓDIGO]]&amp;MaestraLP3[[#Headers],[-]]&amp;MaestraLP3[[#This Row],[UMV]]</f>
        <v>104543710-UN</v>
      </c>
      <c r="D436" s="50" t="str">
        <f>+MaestraLP3[[#This Row],[CÓDIGO]]&amp;MaestraLP3[[#Headers],[FS00]]</f>
        <v>104543710FS00</v>
      </c>
      <c r="E436" s="39" t="s">
        <v>4596</v>
      </c>
      <c r="F436" s="39" t="s">
        <v>4597</v>
      </c>
      <c r="G436" s="39" t="s">
        <v>46</v>
      </c>
      <c r="H436" s="39" t="s">
        <v>631</v>
      </c>
      <c r="I436" s="39" t="s">
        <v>4678</v>
      </c>
      <c r="J436" s="49" t="s">
        <v>50</v>
      </c>
      <c r="K436" s="50" t="s">
        <v>50</v>
      </c>
      <c r="L436" s="39" t="str">
        <f>VLOOKUP(MaestraLP3[[#This Row],[UMV]],VALIDACIONES!J:L,3,0)</f>
        <v>Unidad</v>
      </c>
      <c r="M436" s="39" t="s">
        <v>51</v>
      </c>
      <c r="N436" s="39" t="s">
        <v>78</v>
      </c>
      <c r="O436" s="64">
        <v>1765</v>
      </c>
      <c r="P436" s="39" t="s">
        <v>4413</v>
      </c>
      <c r="Q436" s="65">
        <v>0</v>
      </c>
      <c r="R436" s="66">
        <f>+IFERROR((MaestraLP3[[#This Row],[COSTO ]]/MaestraLP3[[#This Row],[COSTO SEP]]-1),0)</f>
        <v>0</v>
      </c>
      <c r="S436" s="65" t="s">
        <v>43</v>
      </c>
      <c r="T436" s="65"/>
      <c r="U436" s="64">
        <f>+VLOOKUP(MaestraLP3[[#This Row],[FS00]],'[1]BD MES'!$C:$N,12,0)</f>
        <v>1765</v>
      </c>
      <c r="V436" s="64">
        <v>1765</v>
      </c>
      <c r="W436" s="66">
        <f>+(MaestraLP3[[#This Row],[COSTO ]]-MaestraLP3[[#This Row],[COSTO OCT AL 25-09]])/MaestraLP3[[#This Row],[COSTO OCT AL 25-09]]</f>
        <v>0</v>
      </c>
      <c r="X436" s="67" t="str">
        <f>++IF(P436="HASTA AGOTAR STOCK","HASTA AGOTAR STOCK",IF(MaestraLP3[[#This Row],[PRECIO]]=0,"NO PARA LP",IF(MaestraLP3[[#This Row],[PRECIO SEP]]=0,"INCORPORACIÓN",IF(Z436=0,"MANTIENE",IF(Z436&lt;0,"BAJA",IF(Z436&gt;0,"ALZA",""))))))</f>
        <v>NO PARA LP</v>
      </c>
      <c r="Y436" s="64">
        <v>0</v>
      </c>
      <c r="Z436" s="41" t="str">
        <f>IF(Y436=0,"INDICAR PRECIO VTA",Y436-MaestraLP3[[#This Row],[PRECIO SEP]])</f>
        <v>INDICAR PRECIO VTA</v>
      </c>
      <c r="AA436" s="66" t="str">
        <f t="shared" si="6"/>
        <v>-</v>
      </c>
      <c r="AB436" s="68">
        <f>IFERROR(MaestraLP3[[#This Row],[PRECIO]]*MaestraLP3[[#This Row],[%MG UMV]],0)</f>
        <v>0</v>
      </c>
      <c r="AC436" s="69">
        <v>0.5</v>
      </c>
      <c r="AD436" s="64">
        <f>+IFERROR(MaestraLP3[[#This Row],[MARGEN UNITARIO]]/MaestraLP3[[#This Row],[Peso Neto UMV (KG)]],0)</f>
        <v>0</v>
      </c>
      <c r="AE436" s="39" t="s">
        <v>44</v>
      </c>
      <c r="AF436" s="39"/>
      <c r="AG436" s="39">
        <v>1</v>
      </c>
      <c r="AH436" s="39"/>
      <c r="AI436" s="66">
        <v>0</v>
      </c>
      <c r="AJ436" s="66">
        <v>0</v>
      </c>
      <c r="AK436" s="39"/>
      <c r="AL436" s="39" t="s">
        <v>44</v>
      </c>
    </row>
    <row r="437" spans="1:38" x14ac:dyDescent="0.35">
      <c r="A437" s="39" t="s">
        <v>276</v>
      </c>
      <c r="B437" s="39">
        <v>104545200</v>
      </c>
      <c r="C437" s="39" t="str">
        <f>+MaestraLP3[[#This Row],[CÓDIGO]]&amp;MaestraLP3[[#Headers],[-]]&amp;MaestraLP3[[#This Row],[UMV]]</f>
        <v>104545200-UN</v>
      </c>
      <c r="D437" s="50" t="str">
        <f>+MaestraLP3[[#This Row],[CÓDIGO]]&amp;MaestraLP3[[#Headers],[FS00]]</f>
        <v>104545200FS00</v>
      </c>
      <c r="E437" s="39" t="s">
        <v>4596</v>
      </c>
      <c r="F437" s="39" t="s">
        <v>4597</v>
      </c>
      <c r="G437" s="39" t="s">
        <v>212</v>
      </c>
      <c r="H437" s="39" t="s">
        <v>169</v>
      </c>
      <c r="I437" s="39" t="s">
        <v>935</v>
      </c>
      <c r="J437" s="49" t="s">
        <v>50</v>
      </c>
      <c r="K437" s="50" t="s">
        <v>50</v>
      </c>
      <c r="L437" s="39" t="str">
        <f>VLOOKUP(MaestraLP3[[#This Row],[UMV]],VALIDACIONES!J:L,3,0)</f>
        <v>Unidad</v>
      </c>
      <c r="M437" s="39" t="s">
        <v>51</v>
      </c>
      <c r="N437" s="39" t="s">
        <v>78</v>
      </c>
      <c r="O437" s="64">
        <v>350000</v>
      </c>
      <c r="P437" s="39" t="s">
        <v>4413</v>
      </c>
      <c r="Q437" s="65">
        <v>350000</v>
      </c>
      <c r="R437" s="66">
        <f>+IFERROR((MaestraLP3[[#This Row],[COSTO ]]/MaestraLP3[[#This Row],[COSTO SEP]]-1),0)</f>
        <v>0</v>
      </c>
      <c r="S437" s="65" t="s">
        <v>93</v>
      </c>
      <c r="T437" s="65"/>
      <c r="U437" s="64">
        <f>+VLOOKUP(MaestraLP3[[#This Row],[FS00]],'[1]BD MES'!$C:$N,12,0)</f>
        <v>350000</v>
      </c>
      <c r="V437" s="64">
        <v>350000</v>
      </c>
      <c r="W437" s="66">
        <f>+(MaestraLP3[[#This Row],[COSTO ]]-MaestraLP3[[#This Row],[COSTO OCT AL 25-09]])/MaestraLP3[[#This Row],[COSTO OCT AL 25-09]]</f>
        <v>0</v>
      </c>
      <c r="X437" s="67" t="str">
        <f>++IF(P437="HASTA AGOTAR STOCK","HASTA AGOTAR STOCK",IF(MaestraLP3[[#This Row],[PRECIO]]=0,"NO PARA LP",IF(MaestraLP3[[#This Row],[PRECIO SEP]]=0,"INCORPORACIÓN",IF(Z437=0,"MANTIENE",IF(Z437&lt;0,"BAJA",IF(Z437&gt;0,"ALZA",""))))))</f>
        <v>ALZA</v>
      </c>
      <c r="Y437" s="64">
        <v>521500</v>
      </c>
      <c r="Z437" s="41">
        <f>IF(Y437=0,"INDICAR PRECIO VTA",Y437-MaestraLP3[[#This Row],[PRECIO SEP]])</f>
        <v>171500</v>
      </c>
      <c r="AA437" s="66">
        <f t="shared" si="6"/>
        <v>0.32885906040268459</v>
      </c>
      <c r="AB437" s="68">
        <f>IFERROR(MaestraLP3[[#This Row],[PRECIO]]*MaestraLP3[[#This Row],[%MG UMV]],0)</f>
        <v>171500</v>
      </c>
      <c r="AC437" s="69">
        <v>18.5</v>
      </c>
      <c r="AD437" s="64">
        <f>+IFERROR(MaestraLP3[[#This Row],[MARGEN UNITARIO]]/MaestraLP3[[#This Row],[Peso Neto UMV (KG)]],0)</f>
        <v>9270.27027027027</v>
      </c>
      <c r="AE437" s="39" t="s">
        <v>44</v>
      </c>
      <c r="AF437" s="39"/>
      <c r="AG437" s="39">
        <v>1</v>
      </c>
      <c r="AH437" s="39"/>
      <c r="AI437" s="66">
        <v>0</v>
      </c>
      <c r="AJ437" s="66">
        <v>0</v>
      </c>
      <c r="AK437" s="39" t="s">
        <v>53</v>
      </c>
      <c r="AL437" s="39" t="s">
        <v>44</v>
      </c>
    </row>
    <row r="438" spans="1:38" x14ac:dyDescent="0.35">
      <c r="A438" s="39" t="s">
        <v>276</v>
      </c>
      <c r="B438" s="39">
        <v>40002147</v>
      </c>
      <c r="C438" s="39" t="str">
        <f>+MaestraLP3[[#This Row],[CÓDIGO]]&amp;MaestraLP3[[#Headers],[-]]&amp;MaestraLP3[[#This Row],[UMV]]</f>
        <v>40002147-UN</v>
      </c>
      <c r="D438" s="50" t="str">
        <f>+MaestraLP3[[#This Row],[CÓDIGO]]&amp;MaestraLP3[[#Headers],[FS00]]</f>
        <v>40002147FS00</v>
      </c>
      <c r="E438" s="39" t="s">
        <v>4596</v>
      </c>
      <c r="F438" s="39" t="s">
        <v>4597</v>
      </c>
      <c r="G438" s="39" t="s">
        <v>212</v>
      </c>
      <c r="H438" s="39" t="s">
        <v>169</v>
      </c>
      <c r="I438" s="39" t="s">
        <v>936</v>
      </c>
      <c r="J438" s="49" t="s">
        <v>50</v>
      </c>
      <c r="K438" s="50" t="s">
        <v>50</v>
      </c>
      <c r="L438" s="39" t="str">
        <f>VLOOKUP(MaestraLP3[[#This Row],[UMV]],VALIDACIONES!J:L,3,0)</f>
        <v>Unidad</v>
      </c>
      <c r="M438" s="39" t="s">
        <v>51</v>
      </c>
      <c r="N438" s="39" t="s">
        <v>41</v>
      </c>
      <c r="O438" s="64">
        <v>60765</v>
      </c>
      <c r="P438" s="39" t="s">
        <v>4413</v>
      </c>
      <c r="Q438" s="65">
        <v>60765</v>
      </c>
      <c r="R438" s="66">
        <f>+IFERROR((MaestraLP3[[#This Row],[COSTO ]]/MaestraLP3[[#This Row],[COSTO SEP]]-1),0)</f>
        <v>-5.1016209988707928E-6</v>
      </c>
      <c r="S438" s="65" t="s">
        <v>52</v>
      </c>
      <c r="T438" s="65"/>
      <c r="U438" s="64">
        <f>+VLOOKUP(MaestraLP3[[#This Row],[FS00]],'[1]BD MES'!$C:$N,12,0)</f>
        <v>60764.69</v>
      </c>
      <c r="V438" s="64">
        <v>60764.69</v>
      </c>
      <c r="W438" s="66">
        <f>+(MaestraLP3[[#This Row],[COSTO ]]-MaestraLP3[[#This Row],[COSTO OCT AL 25-09]])/MaestraLP3[[#This Row],[COSTO OCT AL 25-09]]</f>
        <v>0</v>
      </c>
      <c r="X438" s="67" t="str">
        <f>++IF(P438="HASTA AGOTAR STOCK","HASTA AGOTAR STOCK",IF(MaestraLP3[[#This Row],[PRECIO]]=0,"NO PARA LP",IF(MaestraLP3[[#This Row],[PRECIO SEP]]=0,"INCORPORACIÓN",IF(Z438=0,"MANTIENE",IF(Z438&lt;0,"BAJA",IF(Z438&gt;0,"ALZA",""))))))</f>
        <v>ALZA</v>
      </c>
      <c r="Y438" s="64">
        <v>90539.85</v>
      </c>
      <c r="Z438" s="41">
        <f>IF(Y438=0,"INDICAR PRECIO VTA",Y438-MaestraLP3[[#This Row],[PRECIO SEP]])</f>
        <v>29774.850000000006</v>
      </c>
      <c r="AA438" s="66">
        <f t="shared" si="6"/>
        <v>0.3288624843093953</v>
      </c>
      <c r="AB438" s="68">
        <f>IFERROR(MaestraLP3[[#This Row],[PRECIO]]*MaestraLP3[[#This Row],[%MG UMV]],0)</f>
        <v>29775.160000000007</v>
      </c>
      <c r="AC438" s="69">
        <v>2.6</v>
      </c>
      <c r="AD438" s="64">
        <f>+IFERROR(MaestraLP3[[#This Row],[MARGEN UNITARIO]]/MaestraLP3[[#This Row],[Peso Neto UMV (KG)]],0)</f>
        <v>11451.984615384617</v>
      </c>
      <c r="AE438" s="39" t="s">
        <v>44</v>
      </c>
      <c r="AF438" s="39"/>
      <c r="AG438" s="39">
        <v>1</v>
      </c>
      <c r="AH438" s="39"/>
      <c r="AI438" s="66">
        <v>0</v>
      </c>
      <c r="AJ438" s="66">
        <v>0</v>
      </c>
      <c r="AK438" s="39"/>
      <c r="AL438" s="39" t="s">
        <v>44</v>
      </c>
    </row>
    <row r="439" spans="1:38" x14ac:dyDescent="0.35">
      <c r="A439" s="39" t="s">
        <v>276</v>
      </c>
      <c r="B439" s="39">
        <v>105020070</v>
      </c>
      <c r="C439" s="39" t="str">
        <f>+MaestraLP3[[#This Row],[CÓDIGO]]&amp;MaestraLP3[[#Headers],[-]]&amp;MaestraLP3[[#This Row],[UMV]]</f>
        <v>105020070-UN</v>
      </c>
      <c r="D439" s="50" t="str">
        <f>+MaestraLP3[[#This Row],[CÓDIGO]]&amp;MaestraLP3[[#Headers],[FS00]]</f>
        <v>105020070FS00</v>
      </c>
      <c r="E439" s="39" t="s">
        <v>4596</v>
      </c>
      <c r="F439" s="39" t="s">
        <v>4597</v>
      </c>
      <c r="G439" s="39" t="s">
        <v>212</v>
      </c>
      <c r="H439" s="39" t="s">
        <v>169</v>
      </c>
      <c r="I439" s="39" t="s">
        <v>937</v>
      </c>
      <c r="J439" s="49" t="s">
        <v>50</v>
      </c>
      <c r="K439" s="50" t="s">
        <v>50</v>
      </c>
      <c r="L439" s="39" t="str">
        <f>VLOOKUP(MaestraLP3[[#This Row],[UMV]],VALIDACIONES!J:L,3,0)</f>
        <v>Unidad</v>
      </c>
      <c r="M439" s="39" t="s">
        <v>51</v>
      </c>
      <c r="N439" s="39" t="s">
        <v>41</v>
      </c>
      <c r="O439" s="64">
        <v>34673</v>
      </c>
      <c r="P439" s="39" t="s">
        <v>4413</v>
      </c>
      <c r="Q439" s="65">
        <v>34673</v>
      </c>
      <c r="R439" s="66">
        <f>+IFERROR((MaestraLP3[[#This Row],[COSTO ]]/MaestraLP3[[#This Row],[COSTO SEP]]-1),0)</f>
        <v>4.902950422547292E-6</v>
      </c>
      <c r="S439" s="65" t="s">
        <v>52</v>
      </c>
      <c r="T439" s="65"/>
      <c r="U439" s="64">
        <f>+VLOOKUP(MaestraLP3[[#This Row],[FS00]],'[1]BD MES'!$C:$N,12,0)</f>
        <v>34673.17</v>
      </c>
      <c r="V439" s="64">
        <v>34673.17</v>
      </c>
      <c r="W439" s="66">
        <f>+(MaestraLP3[[#This Row],[COSTO ]]-MaestraLP3[[#This Row],[COSTO OCT AL 25-09]])/MaestraLP3[[#This Row],[COSTO OCT AL 25-09]]</f>
        <v>0</v>
      </c>
      <c r="X439" s="67" t="str">
        <f>++IF(P439="HASTA AGOTAR STOCK","HASTA AGOTAR STOCK",IF(MaestraLP3[[#This Row],[PRECIO]]=0,"NO PARA LP",IF(MaestraLP3[[#This Row],[PRECIO SEP]]=0,"INCORPORACIÓN",IF(Z439=0,"MANTIENE",IF(Z439&lt;0,"BAJA",IF(Z439&gt;0,"ALZA",""))))))</f>
        <v>ALZA</v>
      </c>
      <c r="Y439" s="64">
        <v>51662.77</v>
      </c>
      <c r="Z439" s="41">
        <f>IF(Y439=0,"INDICAR PRECIO VTA",Y439-MaestraLP3[[#This Row],[PRECIO SEP]])</f>
        <v>16989.769999999997</v>
      </c>
      <c r="AA439" s="66">
        <f t="shared" si="6"/>
        <v>0.32885576983193121</v>
      </c>
      <c r="AB439" s="68">
        <f>IFERROR(MaestraLP3[[#This Row],[PRECIO]]*MaestraLP3[[#This Row],[%MG UMV]],0)</f>
        <v>16989.599999999999</v>
      </c>
      <c r="AC439" s="69">
        <v>1.1000000000000001</v>
      </c>
      <c r="AD439" s="64">
        <f>+IFERROR(MaestraLP3[[#This Row],[MARGEN UNITARIO]]/MaestraLP3[[#This Row],[Peso Neto UMV (KG)]],0)</f>
        <v>15445.090909090906</v>
      </c>
      <c r="AE439" s="39" t="s">
        <v>44</v>
      </c>
      <c r="AF439" s="39"/>
      <c r="AG439" s="39">
        <v>1</v>
      </c>
      <c r="AH439" s="39"/>
      <c r="AI439" s="66">
        <v>0</v>
      </c>
      <c r="AJ439" s="66">
        <v>0</v>
      </c>
      <c r="AK439" s="39"/>
      <c r="AL439" s="39" t="s">
        <v>44</v>
      </c>
    </row>
    <row r="440" spans="1:38" x14ac:dyDescent="0.35">
      <c r="A440" s="39" t="s">
        <v>276</v>
      </c>
      <c r="B440" s="39">
        <v>40004996</v>
      </c>
      <c r="C440" s="39" t="str">
        <f>+MaestraLP3[[#This Row],[CÓDIGO]]&amp;MaestraLP3[[#Headers],[-]]&amp;MaestraLP3[[#This Row],[UMV]]</f>
        <v>40004996-UN</v>
      </c>
      <c r="D440" s="50" t="str">
        <f>+MaestraLP3[[#This Row],[CÓDIGO]]&amp;MaestraLP3[[#Headers],[FS00]]</f>
        <v>40004996FS00</v>
      </c>
      <c r="E440" s="39" t="s">
        <v>4596</v>
      </c>
      <c r="F440" s="39" t="s">
        <v>4597</v>
      </c>
      <c r="G440" s="39" t="s">
        <v>212</v>
      </c>
      <c r="H440" s="39" t="s">
        <v>169</v>
      </c>
      <c r="I440" s="39" t="s">
        <v>938</v>
      </c>
      <c r="J440" s="49" t="s">
        <v>50</v>
      </c>
      <c r="K440" s="50" t="s">
        <v>50</v>
      </c>
      <c r="L440" s="39" t="str">
        <f>VLOOKUP(MaestraLP3[[#This Row],[UMV]],VALIDACIONES!J:L,3,0)</f>
        <v>Unidad</v>
      </c>
      <c r="M440" s="39" t="s">
        <v>51</v>
      </c>
      <c r="N440" s="39" t="s">
        <v>41</v>
      </c>
      <c r="O440" s="64">
        <v>124331</v>
      </c>
      <c r="P440" s="39" t="s">
        <v>4413</v>
      </c>
      <c r="Q440" s="65">
        <v>139531</v>
      </c>
      <c r="R440" s="66">
        <f>+IFERROR((MaestraLP3[[#This Row],[COSTO ]]/MaestraLP3[[#This Row],[COSTO SEP]]-1),0)</f>
        <v>2.5737748430287866E-6</v>
      </c>
      <c r="S440" s="65" t="s">
        <v>52</v>
      </c>
      <c r="T440" s="65"/>
      <c r="U440" s="64">
        <f>+VLOOKUP(MaestraLP3[[#This Row],[FS00]],'[1]BD MES'!$C:$N,12,0)</f>
        <v>124034.07</v>
      </c>
      <c r="V440" s="64">
        <v>124331.32</v>
      </c>
      <c r="W440" s="66">
        <f>+(MaestraLP3[[#This Row],[COSTO ]]-MaestraLP3[[#This Row],[COSTO OCT AL 25-09]])/MaestraLP3[[#This Row],[COSTO OCT AL 25-09]]</f>
        <v>2.3965189564447895E-3</v>
      </c>
      <c r="X440" s="67" t="str">
        <f>++IF(P440="HASTA AGOTAR STOCK","HASTA AGOTAR STOCK",IF(MaestraLP3[[#This Row],[PRECIO]]=0,"NO PARA LP",IF(MaestraLP3[[#This Row],[PRECIO SEP]]=0,"INCORPORACIÓN",IF(Z440=0,"MANTIENE",IF(Z440&lt;0,"BAJA",IF(Z440&gt;0,"ALZA",""))))))</f>
        <v>ALZA</v>
      </c>
      <c r="Y440" s="64">
        <v>207901.19</v>
      </c>
      <c r="Z440" s="41">
        <f>IF(Y440=0,"INDICAR PRECIO VTA",Y440-MaestraLP3[[#This Row],[PRECIO SEP]])</f>
        <v>68370.19</v>
      </c>
      <c r="AA440" s="66">
        <f t="shared" si="6"/>
        <v>0.40196917583781022</v>
      </c>
      <c r="AB440" s="68">
        <f>IFERROR(MaestraLP3[[#This Row],[PRECIO]]*MaestraLP3[[#This Row],[%MG UMV]],0)</f>
        <v>83569.87</v>
      </c>
      <c r="AC440" s="69">
        <v>0.91</v>
      </c>
      <c r="AD440" s="64">
        <f>+IFERROR(MaestraLP3[[#This Row],[MARGEN UNITARIO]]/MaestraLP3[[#This Row],[Peso Neto UMV (KG)]],0)</f>
        <v>91835.021978021963</v>
      </c>
      <c r="AE440" s="39" t="s">
        <v>44</v>
      </c>
      <c r="AF440" s="39"/>
      <c r="AG440" s="39">
        <v>1</v>
      </c>
      <c r="AH440" s="39"/>
      <c r="AI440" s="66">
        <v>0</v>
      </c>
      <c r="AJ440" s="66">
        <v>0</v>
      </c>
      <c r="AK440" s="39"/>
      <c r="AL440" s="39" t="s">
        <v>44</v>
      </c>
    </row>
    <row r="441" spans="1:38" x14ac:dyDescent="0.35">
      <c r="A441" s="39" t="s">
        <v>276</v>
      </c>
      <c r="B441" s="39">
        <v>104544240</v>
      </c>
      <c r="C441" s="39" t="str">
        <f>+MaestraLP3[[#This Row],[CÓDIGO]]&amp;MaestraLP3[[#Headers],[-]]&amp;MaestraLP3[[#This Row],[UMV]]</f>
        <v>104544240-UN</v>
      </c>
      <c r="D441" s="50" t="str">
        <f>+MaestraLP3[[#This Row],[CÓDIGO]]&amp;MaestraLP3[[#Headers],[FS00]]</f>
        <v>104544240FS00</v>
      </c>
      <c r="E441" s="39" t="s">
        <v>4596</v>
      </c>
      <c r="F441" s="39" t="s">
        <v>4597</v>
      </c>
      <c r="G441" s="39" t="s">
        <v>212</v>
      </c>
      <c r="H441" s="39" t="s">
        <v>169</v>
      </c>
      <c r="I441" s="39" t="s">
        <v>939</v>
      </c>
      <c r="J441" s="49" t="s">
        <v>50</v>
      </c>
      <c r="K441" s="50" t="s">
        <v>50</v>
      </c>
      <c r="L441" s="39" t="str">
        <f>VLOOKUP(MaestraLP3[[#This Row],[UMV]],VALIDACIONES!J:L,3,0)</f>
        <v>Unidad</v>
      </c>
      <c r="M441" s="39" t="s">
        <v>51</v>
      </c>
      <c r="N441" s="39" t="s">
        <v>78</v>
      </c>
      <c r="O441" s="64">
        <v>15708</v>
      </c>
      <c r="P441" s="39" t="s">
        <v>4413</v>
      </c>
      <c r="Q441" s="65">
        <v>15708</v>
      </c>
      <c r="R441" s="66">
        <f>+IFERROR((MaestraLP3[[#This Row],[COSTO ]]/MaestraLP3[[#This Row],[COSTO SEP]]-1),0)</f>
        <v>0</v>
      </c>
      <c r="S441" s="65" t="s">
        <v>93</v>
      </c>
      <c r="T441" s="65"/>
      <c r="U441" s="64">
        <f>+VLOOKUP(MaestraLP3[[#This Row],[FS00]],'[1]BD MES'!$C:$N,12,0)</f>
        <v>15708</v>
      </c>
      <c r="V441" s="64">
        <v>15708</v>
      </c>
      <c r="W441" s="66">
        <f>+(MaestraLP3[[#This Row],[COSTO ]]-MaestraLP3[[#This Row],[COSTO OCT AL 25-09]])/MaestraLP3[[#This Row],[COSTO OCT AL 25-09]]</f>
        <v>0</v>
      </c>
      <c r="X441" s="67" t="str">
        <f>++IF(P441="HASTA AGOTAR STOCK","HASTA AGOTAR STOCK",IF(MaestraLP3[[#This Row],[PRECIO]]=0,"NO PARA LP",IF(MaestraLP3[[#This Row],[PRECIO SEP]]=0,"INCORPORACIÓN",IF(Z441=0,"MANTIENE",IF(Z441&lt;0,"BAJA",IF(Z441&gt;0,"ALZA",""))))))</f>
        <v>ALZA</v>
      </c>
      <c r="Y441" s="64">
        <v>23404.92</v>
      </c>
      <c r="Z441" s="41">
        <f>IF(Y441=0,"INDICAR PRECIO VTA",Y441-MaestraLP3[[#This Row],[PRECIO SEP]])</f>
        <v>7696.9199999999983</v>
      </c>
      <c r="AA441" s="66">
        <f t="shared" si="6"/>
        <v>0.32885906040268453</v>
      </c>
      <c r="AB441" s="68">
        <f>IFERROR(MaestraLP3[[#This Row],[PRECIO]]*MaestraLP3[[#This Row],[%MG UMV]],0)</f>
        <v>7696.9199999999992</v>
      </c>
      <c r="AC441" s="69">
        <v>0.3</v>
      </c>
      <c r="AD441" s="64">
        <f>+IFERROR(MaestraLP3[[#This Row],[MARGEN UNITARIO]]/MaestraLP3[[#This Row],[Peso Neto UMV (KG)]],0)</f>
        <v>25656.399999999998</v>
      </c>
      <c r="AE441" s="39" t="s">
        <v>44</v>
      </c>
      <c r="AF441" s="39"/>
      <c r="AG441" s="39">
        <v>1</v>
      </c>
      <c r="AH441" s="39"/>
      <c r="AI441" s="66">
        <v>0</v>
      </c>
      <c r="AJ441" s="66">
        <v>0</v>
      </c>
      <c r="AK441" s="39" t="s">
        <v>53</v>
      </c>
      <c r="AL441" s="39" t="s">
        <v>44</v>
      </c>
    </row>
    <row r="442" spans="1:38" x14ac:dyDescent="0.35">
      <c r="A442" s="39" t="s">
        <v>276</v>
      </c>
      <c r="B442" s="39">
        <v>92009365</v>
      </c>
      <c r="C442" s="39" t="str">
        <f>+MaestraLP3[[#This Row],[CÓDIGO]]&amp;MaestraLP3[[#Headers],[-]]&amp;MaestraLP3[[#This Row],[UMV]]</f>
        <v>92009365-UN</v>
      </c>
      <c r="D442" s="50" t="str">
        <f>+MaestraLP3[[#This Row],[CÓDIGO]]&amp;MaestraLP3[[#Headers],[FS00]]</f>
        <v>92009365FS00</v>
      </c>
      <c r="E442" s="39" t="s">
        <v>4596</v>
      </c>
      <c r="F442" s="39" t="s">
        <v>4597</v>
      </c>
      <c r="G442" s="39" t="s">
        <v>212</v>
      </c>
      <c r="H442" s="39" t="s">
        <v>169</v>
      </c>
      <c r="I442" s="39" t="s">
        <v>940</v>
      </c>
      <c r="J442" s="49" t="s">
        <v>50</v>
      </c>
      <c r="K442" s="50" t="s">
        <v>50</v>
      </c>
      <c r="L442" s="39" t="str">
        <f>VLOOKUP(MaestraLP3[[#This Row],[UMV]],VALIDACIONES!J:L,3,0)</f>
        <v>Unidad</v>
      </c>
      <c r="M442" s="39" t="s">
        <v>51</v>
      </c>
      <c r="N442" s="39" t="s">
        <v>41</v>
      </c>
      <c r="O442" s="64">
        <v>93024</v>
      </c>
      <c r="P442" s="39" t="s">
        <v>4413</v>
      </c>
      <c r="Q442" s="65">
        <v>93024</v>
      </c>
      <c r="R442" s="66">
        <f>+IFERROR((MaestraLP3[[#This Row],[COSTO ]]/MaestraLP3[[#This Row],[COSTO SEP]]-1),0)</f>
        <v>0</v>
      </c>
      <c r="S442" s="65" t="s">
        <v>52</v>
      </c>
      <c r="T442" s="65"/>
      <c r="U442" s="64">
        <f>+VLOOKUP(MaestraLP3[[#This Row],[FS00]],'[1]BD MES'!$C:$N,12,0)</f>
        <v>93024</v>
      </c>
      <c r="V442" s="64">
        <v>93024</v>
      </c>
      <c r="W442" s="66">
        <f>+(MaestraLP3[[#This Row],[COSTO ]]-MaestraLP3[[#This Row],[COSTO OCT AL 25-09]])/MaestraLP3[[#This Row],[COSTO OCT AL 25-09]]</f>
        <v>0</v>
      </c>
      <c r="X442" s="67" t="str">
        <f>++IF(P442="HASTA AGOTAR STOCK","HASTA AGOTAR STOCK",IF(MaestraLP3[[#This Row],[PRECIO]]=0,"NO PARA LP",IF(MaestraLP3[[#This Row],[PRECIO SEP]]=0,"INCORPORACIÓN",IF(Z442=0,"MANTIENE",IF(Z442&lt;0,"BAJA",IF(Z442&gt;0,"ALZA",""))))))</f>
        <v>ALZA</v>
      </c>
      <c r="Y442" s="64">
        <v>138605.76000000001</v>
      </c>
      <c r="Z442" s="41">
        <f>IF(Y442=0,"INDICAR PRECIO VTA",Y442-MaestraLP3[[#This Row],[PRECIO SEP]])</f>
        <v>45581.760000000009</v>
      </c>
      <c r="AA442" s="66">
        <f t="shared" si="6"/>
        <v>0.32885906040268459</v>
      </c>
      <c r="AB442" s="68">
        <f>IFERROR(MaestraLP3[[#This Row],[PRECIO]]*MaestraLP3[[#This Row],[%MG UMV]],0)</f>
        <v>45581.760000000009</v>
      </c>
      <c r="AC442" s="69">
        <v>10</v>
      </c>
      <c r="AD442" s="64">
        <f>+IFERROR(MaestraLP3[[#This Row],[MARGEN UNITARIO]]/MaestraLP3[[#This Row],[Peso Neto UMV (KG)]],0)</f>
        <v>4558.1760000000013</v>
      </c>
      <c r="AE442" s="39" t="s">
        <v>44</v>
      </c>
      <c r="AF442" s="39"/>
      <c r="AG442" s="39">
        <v>1</v>
      </c>
      <c r="AH442" s="39"/>
      <c r="AI442" s="66">
        <v>0</v>
      </c>
      <c r="AJ442" s="66">
        <v>0</v>
      </c>
      <c r="AK442" s="39"/>
      <c r="AL442" s="39" t="s">
        <v>44</v>
      </c>
    </row>
    <row r="443" spans="1:38" x14ac:dyDescent="0.35">
      <c r="A443" s="39" t="s">
        <v>276</v>
      </c>
      <c r="B443" s="39">
        <v>104518540</v>
      </c>
      <c r="C443" s="39" t="str">
        <f>+MaestraLP3[[#This Row],[CÓDIGO]]&amp;MaestraLP3[[#Headers],[-]]&amp;MaestraLP3[[#This Row],[UMV]]</f>
        <v>104518540-UN</v>
      </c>
      <c r="D443" s="50" t="str">
        <f>+MaestraLP3[[#This Row],[CÓDIGO]]&amp;MaestraLP3[[#Headers],[FS00]]</f>
        <v>104518540FS00</v>
      </c>
      <c r="E443" s="39" t="s">
        <v>4596</v>
      </c>
      <c r="F443" s="39" t="s">
        <v>4597</v>
      </c>
      <c r="G443" s="39" t="s">
        <v>212</v>
      </c>
      <c r="H443" s="39" t="s">
        <v>169</v>
      </c>
      <c r="I443" s="39" t="s">
        <v>941</v>
      </c>
      <c r="J443" s="49" t="s">
        <v>50</v>
      </c>
      <c r="K443" s="50" t="s">
        <v>50</v>
      </c>
      <c r="L443" s="39" t="str">
        <f>VLOOKUP(MaestraLP3[[#This Row],[UMV]],VALIDACIONES!J:L,3,0)</f>
        <v>Unidad</v>
      </c>
      <c r="M443" s="39" t="s">
        <v>51</v>
      </c>
      <c r="N443" s="39" t="s">
        <v>41</v>
      </c>
      <c r="O443" s="64">
        <v>45666</v>
      </c>
      <c r="P443" s="39" t="s">
        <v>4413</v>
      </c>
      <c r="Q443" s="65">
        <v>45666</v>
      </c>
      <c r="R443" s="66">
        <f>+IFERROR((MaestraLP3[[#This Row],[COSTO ]]/MaestraLP3[[#This Row],[COSTO SEP]]-1),0)</f>
        <v>4.3796259798778436E-6</v>
      </c>
      <c r="S443" s="65" t="s">
        <v>43</v>
      </c>
      <c r="T443" s="65"/>
      <c r="U443" s="64">
        <f>+VLOOKUP(MaestraLP3[[#This Row],[FS00]],'[1]BD MES'!$C:$N,12,0)</f>
        <v>45666.2</v>
      </c>
      <c r="V443" s="64">
        <v>45666.2</v>
      </c>
      <c r="W443" s="66">
        <f>+(MaestraLP3[[#This Row],[COSTO ]]-MaestraLP3[[#This Row],[COSTO OCT AL 25-09]])/MaestraLP3[[#This Row],[COSTO OCT AL 25-09]]</f>
        <v>0</v>
      </c>
      <c r="X443" s="67" t="str">
        <f>++IF(P443="HASTA AGOTAR STOCK","HASTA AGOTAR STOCK",IF(MaestraLP3[[#This Row],[PRECIO]]=0,"NO PARA LP",IF(MaestraLP3[[#This Row],[PRECIO SEP]]=0,"INCORPORACIÓN",IF(Z443=0,"MANTIENE",IF(Z443&lt;0,"BAJA",IF(Z443&gt;0,"ALZA",""))))))</f>
        <v>ALZA</v>
      </c>
      <c r="Y443" s="64">
        <v>68042.34</v>
      </c>
      <c r="Z443" s="41">
        <f>IF(Y443=0,"INDICAR PRECIO VTA",Y443-MaestraLP3[[#This Row],[PRECIO SEP]])</f>
        <v>22376.339999999997</v>
      </c>
      <c r="AA443" s="66">
        <f t="shared" si="6"/>
        <v>0.32885612105638928</v>
      </c>
      <c r="AB443" s="68">
        <f>IFERROR(MaestraLP3[[#This Row],[PRECIO]]*MaestraLP3[[#This Row],[%MG UMV]],0)</f>
        <v>22376.14</v>
      </c>
      <c r="AC443" s="69">
        <v>1</v>
      </c>
      <c r="AD443" s="64">
        <f>+IFERROR(MaestraLP3[[#This Row],[MARGEN UNITARIO]]/MaestraLP3[[#This Row],[Peso Neto UMV (KG)]],0)</f>
        <v>22376.14</v>
      </c>
      <c r="AE443" s="39" t="s">
        <v>44</v>
      </c>
      <c r="AF443" s="39"/>
      <c r="AG443" s="39">
        <v>1</v>
      </c>
      <c r="AH443" s="39"/>
      <c r="AI443" s="66">
        <v>0</v>
      </c>
      <c r="AJ443" s="66">
        <v>0</v>
      </c>
      <c r="AK443" s="39"/>
      <c r="AL443" s="39" t="s">
        <v>44</v>
      </c>
    </row>
    <row r="444" spans="1:38" x14ac:dyDescent="0.35">
      <c r="A444" s="39" t="s">
        <v>276</v>
      </c>
      <c r="B444" s="39">
        <v>104539400</v>
      </c>
      <c r="C444" s="39" t="str">
        <f>+MaestraLP3[[#This Row],[CÓDIGO]]&amp;MaestraLP3[[#Headers],[-]]&amp;MaestraLP3[[#This Row],[UMV]]</f>
        <v>104539400-UN</v>
      </c>
      <c r="D444" s="50" t="str">
        <f>+MaestraLP3[[#This Row],[CÓDIGO]]&amp;MaestraLP3[[#Headers],[FS00]]</f>
        <v>104539400FS00</v>
      </c>
      <c r="E444" s="39" t="s">
        <v>4596</v>
      </c>
      <c r="F444" s="39" t="s">
        <v>4597</v>
      </c>
      <c r="G444" s="39" t="s">
        <v>212</v>
      </c>
      <c r="H444" s="39" t="s">
        <v>169</v>
      </c>
      <c r="I444" s="39" t="s">
        <v>942</v>
      </c>
      <c r="J444" s="49" t="s">
        <v>50</v>
      </c>
      <c r="K444" s="50" t="s">
        <v>50</v>
      </c>
      <c r="L444" s="39" t="str">
        <f>VLOOKUP(MaestraLP3[[#This Row],[UMV]],VALIDACIONES!J:L,3,0)</f>
        <v>Unidad</v>
      </c>
      <c r="M444" s="39" t="s">
        <v>51</v>
      </c>
      <c r="N444" s="39" t="s">
        <v>41</v>
      </c>
      <c r="O444" s="64">
        <v>77868</v>
      </c>
      <c r="P444" s="39" t="s">
        <v>4413</v>
      </c>
      <c r="Q444" s="65">
        <v>77870</v>
      </c>
      <c r="R444" s="66">
        <f>+IFERROR((MaestraLP3[[#This Row],[COSTO ]]/MaestraLP3[[#This Row],[COSTO SEP]]-1),0)</f>
        <v>0</v>
      </c>
      <c r="S444" s="65" t="s">
        <v>52</v>
      </c>
      <c r="T444" s="65"/>
      <c r="U444" s="64">
        <f>+VLOOKUP(MaestraLP3[[#This Row],[FS00]],'[1]BD MES'!$C:$N,12,0)</f>
        <v>77868</v>
      </c>
      <c r="V444" s="64">
        <v>77868</v>
      </c>
      <c r="W444" s="66">
        <f>+(MaestraLP3[[#This Row],[COSTO ]]-MaestraLP3[[#This Row],[COSTO OCT AL 25-09]])/MaestraLP3[[#This Row],[COSTO OCT AL 25-09]]</f>
        <v>0</v>
      </c>
      <c r="X444" s="67" t="str">
        <f>++IF(P444="HASTA AGOTAR STOCK","HASTA AGOTAR STOCK",IF(MaestraLP3[[#This Row],[PRECIO]]=0,"NO PARA LP",IF(MaestraLP3[[#This Row],[PRECIO SEP]]=0,"INCORPORACIÓN",IF(Z444=0,"MANTIENE",IF(Z444&lt;0,"BAJA",IF(Z444&gt;0,"ALZA",""))))))</f>
        <v>ALZA</v>
      </c>
      <c r="Y444" s="64">
        <v>116026.3</v>
      </c>
      <c r="Z444" s="41">
        <f>IF(Y444=0,"INDICAR PRECIO VTA",Y444-MaestraLP3[[#This Row],[PRECIO SEP]])</f>
        <v>38156.300000000003</v>
      </c>
      <c r="AA444" s="66">
        <f t="shared" si="6"/>
        <v>0.32887629787384415</v>
      </c>
      <c r="AB444" s="68">
        <f>IFERROR(MaestraLP3[[#This Row],[PRECIO]]*MaestraLP3[[#This Row],[%MG UMV]],0)</f>
        <v>38158.300000000003</v>
      </c>
      <c r="AC444" s="69">
        <v>9</v>
      </c>
      <c r="AD444" s="64">
        <f>+IFERROR(MaestraLP3[[#This Row],[MARGEN UNITARIO]]/MaestraLP3[[#This Row],[Peso Neto UMV (KG)]],0)</f>
        <v>4239.8111111111111</v>
      </c>
      <c r="AE444" s="39" t="s">
        <v>53</v>
      </c>
      <c r="AF444" s="39"/>
      <c r="AG444" s="39">
        <v>1</v>
      </c>
      <c r="AH444" s="39"/>
      <c r="AI444" s="66">
        <v>0</v>
      </c>
      <c r="AJ444" s="66">
        <v>0</v>
      </c>
      <c r="AK444" s="39"/>
      <c r="AL444" s="39" t="s">
        <v>44</v>
      </c>
    </row>
    <row r="445" spans="1:38" x14ac:dyDescent="0.35">
      <c r="A445" s="39" t="s">
        <v>276</v>
      </c>
      <c r="B445" s="39">
        <v>104539360</v>
      </c>
      <c r="C445" s="39" t="str">
        <f>+MaestraLP3[[#This Row],[CÓDIGO]]&amp;MaestraLP3[[#Headers],[-]]&amp;MaestraLP3[[#This Row],[UMV]]</f>
        <v>104539360-UN</v>
      </c>
      <c r="D445" s="50" t="str">
        <f>+MaestraLP3[[#This Row],[CÓDIGO]]&amp;MaestraLP3[[#Headers],[FS00]]</f>
        <v>104539360FS00</v>
      </c>
      <c r="E445" s="39" t="s">
        <v>4596</v>
      </c>
      <c r="F445" s="39" t="s">
        <v>4597</v>
      </c>
      <c r="G445" s="39" t="s">
        <v>212</v>
      </c>
      <c r="H445" s="39" t="s">
        <v>169</v>
      </c>
      <c r="I445" s="39" t="s">
        <v>943</v>
      </c>
      <c r="J445" s="49" t="s">
        <v>50</v>
      </c>
      <c r="K445" s="50" t="s">
        <v>50</v>
      </c>
      <c r="L445" s="39" t="str">
        <f>VLOOKUP(MaestraLP3[[#This Row],[UMV]],VALIDACIONES!J:L,3,0)</f>
        <v>Unidad</v>
      </c>
      <c r="M445" s="39" t="s">
        <v>51</v>
      </c>
      <c r="N445" s="39" t="s">
        <v>41</v>
      </c>
      <c r="O445" s="64">
        <v>4790</v>
      </c>
      <c r="P445" s="39" t="s">
        <v>4413</v>
      </c>
      <c r="Q445" s="65">
        <v>4790</v>
      </c>
      <c r="R445" s="66">
        <f>+IFERROR((MaestraLP3[[#This Row],[COSTO ]]/MaestraLP3[[#This Row],[COSTO SEP]]-1),0)</f>
        <v>0</v>
      </c>
      <c r="S445" s="65" t="s">
        <v>52</v>
      </c>
      <c r="T445" s="65"/>
      <c r="U445" s="64">
        <f>+VLOOKUP(MaestraLP3[[#This Row],[FS00]],'[1]BD MES'!$C:$N,12,0)</f>
        <v>4790</v>
      </c>
      <c r="V445" s="64">
        <v>4790</v>
      </c>
      <c r="W445" s="66">
        <f>+(MaestraLP3[[#This Row],[COSTO ]]-MaestraLP3[[#This Row],[COSTO OCT AL 25-09]])/MaestraLP3[[#This Row],[COSTO OCT AL 25-09]]</f>
        <v>0</v>
      </c>
      <c r="X445" s="67" t="str">
        <f>++IF(P445="HASTA AGOTAR STOCK","HASTA AGOTAR STOCK",IF(MaestraLP3[[#This Row],[PRECIO]]=0,"NO PARA LP",IF(MaestraLP3[[#This Row],[PRECIO SEP]]=0,"INCORPORACIÓN",IF(Z445=0,"MANTIENE",IF(Z445&lt;0,"BAJA",IF(Z445&gt;0,"ALZA",""))))))</f>
        <v>ALZA</v>
      </c>
      <c r="Y445" s="64">
        <v>7137.1</v>
      </c>
      <c r="Z445" s="41">
        <f>IF(Y445=0,"INDICAR PRECIO VTA",Y445-MaestraLP3[[#This Row],[PRECIO SEP]])</f>
        <v>2347.1000000000004</v>
      </c>
      <c r="AA445" s="66">
        <f t="shared" si="6"/>
        <v>0.32885906040268459</v>
      </c>
      <c r="AB445" s="68">
        <f>IFERROR(MaestraLP3[[#This Row],[PRECIO]]*MaestraLP3[[#This Row],[%MG UMV]],0)</f>
        <v>2347.1000000000004</v>
      </c>
      <c r="AC445" s="69">
        <v>1</v>
      </c>
      <c r="AD445" s="64">
        <f>+IFERROR(MaestraLP3[[#This Row],[MARGEN UNITARIO]]/MaestraLP3[[#This Row],[Peso Neto UMV (KG)]],0)</f>
        <v>2347.1000000000004</v>
      </c>
      <c r="AE445" s="39" t="s">
        <v>53</v>
      </c>
      <c r="AF445" s="39"/>
      <c r="AG445" s="39">
        <v>1</v>
      </c>
      <c r="AH445" s="39"/>
      <c r="AI445" s="66">
        <v>0</v>
      </c>
      <c r="AJ445" s="66">
        <v>0</v>
      </c>
      <c r="AK445" s="39"/>
      <c r="AL445" s="39" t="s">
        <v>44</v>
      </c>
    </row>
    <row r="446" spans="1:38" x14ac:dyDescent="0.35">
      <c r="A446" s="39" t="s">
        <v>276</v>
      </c>
      <c r="B446" s="39">
        <v>104523020</v>
      </c>
      <c r="C446" s="39" t="str">
        <f>+MaestraLP3[[#This Row],[CÓDIGO]]&amp;MaestraLP3[[#Headers],[-]]&amp;MaestraLP3[[#This Row],[UMV]]</f>
        <v>104523020-UN</v>
      </c>
      <c r="D446" s="50" t="str">
        <f>+MaestraLP3[[#This Row],[CÓDIGO]]&amp;MaestraLP3[[#Headers],[FS00]]</f>
        <v>104523020FS00</v>
      </c>
      <c r="E446" s="39" t="s">
        <v>4596</v>
      </c>
      <c r="F446" s="39" t="s">
        <v>4597</v>
      </c>
      <c r="G446" s="39" t="s">
        <v>212</v>
      </c>
      <c r="H446" s="39" t="s">
        <v>169</v>
      </c>
      <c r="I446" s="39" t="s">
        <v>944</v>
      </c>
      <c r="J446" s="49" t="s">
        <v>50</v>
      </c>
      <c r="K446" s="50" t="s">
        <v>50</v>
      </c>
      <c r="L446" s="39" t="str">
        <f>VLOOKUP(MaestraLP3[[#This Row],[UMV]],VALIDACIONES!J:L,3,0)</f>
        <v>Unidad</v>
      </c>
      <c r="M446" s="39" t="s">
        <v>51</v>
      </c>
      <c r="N446" s="39" t="s">
        <v>78</v>
      </c>
      <c r="O446" s="64">
        <v>4715</v>
      </c>
      <c r="P446" s="39" t="s">
        <v>102</v>
      </c>
      <c r="Q446" s="65">
        <v>7880</v>
      </c>
      <c r="R446" s="66">
        <f>+IFERROR((MaestraLP3[[#This Row],[COSTO ]]/MaestraLP3[[#This Row],[COSTO SEP]]-1),0)</f>
        <v>3.8176033934251841E-3</v>
      </c>
      <c r="S446" s="65" t="s">
        <v>52</v>
      </c>
      <c r="T446" s="65"/>
      <c r="U446" s="64">
        <f>+VLOOKUP(MaestraLP3[[#This Row],[FS00]],'[1]BD MES'!$C:$N,12,0)</f>
        <v>4733</v>
      </c>
      <c r="V446" s="64">
        <v>4733</v>
      </c>
      <c r="W446" s="66">
        <f>+(MaestraLP3[[#This Row],[COSTO ]]-MaestraLP3[[#This Row],[COSTO OCT AL 25-09]])/MaestraLP3[[#This Row],[COSTO OCT AL 25-09]]</f>
        <v>0</v>
      </c>
      <c r="X446" s="67" t="str">
        <f>++IF(P446="HASTA AGOTAR STOCK","HASTA AGOTAR STOCK",IF(MaestraLP3[[#This Row],[PRECIO]]=0,"NO PARA LP",IF(MaestraLP3[[#This Row],[PRECIO SEP]]=0,"INCORPORACIÓN",IF(Z446=0,"MANTIENE",IF(Z446&lt;0,"BAJA",IF(Z446&gt;0,"ALZA",""))))))</f>
        <v>ALZA</v>
      </c>
      <c r="Y446" s="64">
        <v>11741.2</v>
      </c>
      <c r="Z446" s="41">
        <f>IF(Y446=0,"INDICAR PRECIO VTA",Y446-MaestraLP3[[#This Row],[PRECIO SEP]])</f>
        <v>3861.2000000000007</v>
      </c>
      <c r="AA446" s="66">
        <f t="shared" si="6"/>
        <v>0.59688958539161252</v>
      </c>
      <c r="AB446" s="68">
        <f>IFERROR(MaestraLP3[[#This Row],[PRECIO]]*MaestraLP3[[#This Row],[%MG UMV]],0)</f>
        <v>7008.2000000000016</v>
      </c>
      <c r="AC446" s="69">
        <v>0.06</v>
      </c>
      <c r="AD446" s="64">
        <f>+IFERROR(MaestraLP3[[#This Row],[MARGEN UNITARIO]]/MaestraLP3[[#This Row],[Peso Neto UMV (KG)]],0)</f>
        <v>116803.33333333337</v>
      </c>
      <c r="AE446" s="39" t="s">
        <v>44</v>
      </c>
      <c r="AF446" s="39"/>
      <c r="AG446" s="39">
        <v>1</v>
      </c>
      <c r="AH446" s="39"/>
      <c r="AI446" s="66">
        <v>0</v>
      </c>
      <c r="AJ446" s="66">
        <v>0</v>
      </c>
      <c r="AK446" s="39"/>
      <c r="AL446" s="39" t="s">
        <v>44</v>
      </c>
    </row>
    <row r="447" spans="1:38" x14ac:dyDescent="0.35">
      <c r="A447" s="39" t="s">
        <v>276</v>
      </c>
      <c r="B447" s="39">
        <v>104523030</v>
      </c>
      <c r="C447" s="39" t="str">
        <f>+MaestraLP3[[#This Row],[CÓDIGO]]&amp;MaestraLP3[[#Headers],[-]]&amp;MaestraLP3[[#This Row],[UMV]]</f>
        <v>104523030-UN</v>
      </c>
      <c r="D447" s="50" t="str">
        <f>+MaestraLP3[[#This Row],[CÓDIGO]]&amp;MaestraLP3[[#Headers],[FS00]]</f>
        <v>104523030FS00</v>
      </c>
      <c r="E447" s="39" t="s">
        <v>4596</v>
      </c>
      <c r="F447" s="39" t="s">
        <v>4597</v>
      </c>
      <c r="G447" s="39" t="s">
        <v>212</v>
      </c>
      <c r="H447" s="39" t="s">
        <v>169</v>
      </c>
      <c r="I447" s="39" t="s">
        <v>945</v>
      </c>
      <c r="J447" s="49" t="s">
        <v>50</v>
      </c>
      <c r="K447" s="50" t="s">
        <v>50</v>
      </c>
      <c r="L447" s="39" t="str">
        <f>VLOOKUP(MaestraLP3[[#This Row],[UMV]],VALIDACIONES!J:L,3,0)</f>
        <v>Unidad</v>
      </c>
      <c r="M447" s="39" t="s">
        <v>51</v>
      </c>
      <c r="N447" s="39" t="s">
        <v>78</v>
      </c>
      <c r="O447" s="64">
        <v>3840</v>
      </c>
      <c r="P447" s="39" t="s">
        <v>102</v>
      </c>
      <c r="Q447" s="65">
        <v>6380</v>
      </c>
      <c r="R447" s="66">
        <f>+IFERROR((MaestraLP3[[#This Row],[COSTO ]]/MaestraLP3[[#This Row],[COSTO SEP]]-1),0)</f>
        <v>0</v>
      </c>
      <c r="S447" s="65" t="s">
        <v>52</v>
      </c>
      <c r="T447" s="65"/>
      <c r="U447" s="64">
        <f>+VLOOKUP(MaestraLP3[[#This Row],[FS00]],'[1]BD MES'!$C:$N,12,0)</f>
        <v>3840</v>
      </c>
      <c r="V447" s="64">
        <v>3840</v>
      </c>
      <c r="W447" s="66">
        <f>+(MaestraLP3[[#This Row],[COSTO ]]-MaestraLP3[[#This Row],[COSTO OCT AL 25-09]])/MaestraLP3[[#This Row],[COSTO OCT AL 25-09]]</f>
        <v>0</v>
      </c>
      <c r="X447" s="67" t="str">
        <f>++IF(P447="HASTA AGOTAR STOCK","HASTA AGOTAR STOCK",IF(MaestraLP3[[#This Row],[PRECIO]]=0,"NO PARA LP",IF(MaestraLP3[[#This Row],[PRECIO SEP]]=0,"INCORPORACIÓN",IF(Z447=0,"MANTIENE",IF(Z447&lt;0,"BAJA",IF(Z447&gt;0,"ALZA",""))))))</f>
        <v>ALZA</v>
      </c>
      <c r="Y447" s="64">
        <v>9506.2000000000007</v>
      </c>
      <c r="Z447" s="41">
        <f>IF(Y447=0,"INDICAR PRECIO VTA",Y447-MaestraLP3[[#This Row],[PRECIO SEP]])</f>
        <v>3126.2000000000007</v>
      </c>
      <c r="AA447" s="66">
        <f t="shared" si="6"/>
        <v>0.59605310218594187</v>
      </c>
      <c r="AB447" s="68">
        <f>IFERROR(MaestraLP3[[#This Row],[PRECIO]]*MaestraLP3[[#This Row],[%MG UMV]],0)</f>
        <v>5666.2000000000007</v>
      </c>
      <c r="AC447" s="69">
        <v>3.3000000000000002E-2</v>
      </c>
      <c r="AD447" s="64">
        <f>+IFERROR(MaestraLP3[[#This Row],[MARGEN UNITARIO]]/MaestraLP3[[#This Row],[Peso Neto UMV (KG)]],0)</f>
        <v>171703.0303030303</v>
      </c>
      <c r="AE447" s="39" t="s">
        <v>44</v>
      </c>
      <c r="AF447" s="39"/>
      <c r="AG447" s="39">
        <v>1</v>
      </c>
      <c r="AH447" s="39"/>
      <c r="AI447" s="66">
        <v>0</v>
      </c>
      <c r="AJ447" s="66">
        <v>0</v>
      </c>
      <c r="AK447" s="39"/>
      <c r="AL447" s="39" t="s">
        <v>44</v>
      </c>
    </row>
    <row r="448" spans="1:38" x14ac:dyDescent="0.35">
      <c r="A448" s="39" t="s">
        <v>276</v>
      </c>
      <c r="B448" s="39">
        <v>105201430</v>
      </c>
      <c r="C448" s="39" t="str">
        <f>+MaestraLP3[[#This Row],[CÓDIGO]]&amp;MaestraLP3[[#Headers],[-]]&amp;MaestraLP3[[#This Row],[UMV]]</f>
        <v>105201430-UN</v>
      </c>
      <c r="D448" s="50" t="str">
        <f>+MaestraLP3[[#This Row],[CÓDIGO]]&amp;MaestraLP3[[#Headers],[FS00]]</f>
        <v>105201430FS00</v>
      </c>
      <c r="E448" s="39" t="s">
        <v>4596</v>
      </c>
      <c r="F448" s="39" t="s">
        <v>4597</v>
      </c>
      <c r="G448" s="39" t="s">
        <v>212</v>
      </c>
      <c r="H448" s="39" t="s">
        <v>169</v>
      </c>
      <c r="I448" s="39" t="s">
        <v>946</v>
      </c>
      <c r="J448" s="49" t="s">
        <v>50</v>
      </c>
      <c r="K448" s="50" t="s">
        <v>50</v>
      </c>
      <c r="L448" s="39" t="str">
        <f>VLOOKUP(MaestraLP3[[#This Row],[UMV]],VALIDACIONES!J:L,3,0)</f>
        <v>Unidad</v>
      </c>
      <c r="M448" s="39" t="s">
        <v>51</v>
      </c>
      <c r="N448" s="39" t="s">
        <v>41</v>
      </c>
      <c r="O448" s="64">
        <v>7920</v>
      </c>
      <c r="P448" s="39" t="s">
        <v>4413</v>
      </c>
      <c r="Q448" s="64">
        <v>12513</v>
      </c>
      <c r="R448" s="66">
        <f>+IFERROR((MaestraLP3[[#This Row],[COSTO ]]/MaestraLP3[[#This Row],[COSTO SEP]]-1),0)</f>
        <v>-2.3989898989884573E-5</v>
      </c>
      <c r="S448" s="65" t="s">
        <v>52</v>
      </c>
      <c r="T448" s="65"/>
      <c r="U448" s="64">
        <f>+VLOOKUP(MaestraLP3[[#This Row],[FS00]],'[1]BD MES'!$C:$N,12,0)</f>
        <v>7919.81</v>
      </c>
      <c r="V448" s="64">
        <v>7919.81</v>
      </c>
      <c r="W448" s="66">
        <f>+(MaestraLP3[[#This Row],[COSTO ]]-MaestraLP3[[#This Row],[COSTO OCT AL 25-09]])/MaestraLP3[[#This Row],[COSTO OCT AL 25-09]]</f>
        <v>0</v>
      </c>
      <c r="X448" s="67" t="str">
        <f>++IF(P448="HASTA AGOTAR STOCK","HASTA AGOTAR STOCK",IF(MaestraLP3[[#This Row],[PRECIO]]=0,"NO PARA LP",IF(MaestraLP3[[#This Row],[PRECIO SEP]]=0,"INCORPORACIÓN",IF(Z448=0,"MANTIENE",IF(Z448&lt;0,"BAJA",IF(Z448&gt;0,"ALZA",""))))))</f>
        <v>ALZA</v>
      </c>
      <c r="Y448" s="64">
        <v>18644.37</v>
      </c>
      <c r="Z448" s="41">
        <f>IF(Y448=0,"INDICAR PRECIO VTA",Y448-MaestraLP3[[#This Row],[PRECIO SEP]])</f>
        <v>6131.369999999999</v>
      </c>
      <c r="AA448" s="66">
        <f t="shared" si="6"/>
        <v>0.57521707625411844</v>
      </c>
      <c r="AB448" s="68">
        <f>IFERROR(MaestraLP3[[#This Row],[PRECIO]]*MaestraLP3[[#This Row],[%MG UMV]],0)</f>
        <v>10724.559999999998</v>
      </c>
      <c r="AC448" s="69">
        <v>1</v>
      </c>
      <c r="AD448" s="64">
        <f>+IFERROR(MaestraLP3[[#This Row],[MARGEN UNITARIO]]/MaestraLP3[[#This Row],[Peso Neto UMV (KG)]],0)</f>
        <v>10724.559999999998</v>
      </c>
      <c r="AE448" s="39" t="s">
        <v>44</v>
      </c>
      <c r="AF448" s="39"/>
      <c r="AG448" s="39">
        <v>1</v>
      </c>
      <c r="AH448" s="39"/>
      <c r="AI448" s="66">
        <v>0</v>
      </c>
      <c r="AJ448" s="66">
        <v>0</v>
      </c>
      <c r="AK448" s="39"/>
      <c r="AL448" s="39" t="s">
        <v>44</v>
      </c>
    </row>
    <row r="449" spans="1:38" x14ac:dyDescent="0.35">
      <c r="A449" s="39" t="s">
        <v>276</v>
      </c>
      <c r="B449" s="39">
        <v>104518560</v>
      </c>
      <c r="C449" s="39" t="str">
        <f>+MaestraLP3[[#This Row],[CÓDIGO]]&amp;MaestraLP3[[#Headers],[-]]&amp;MaestraLP3[[#This Row],[UMV]]</f>
        <v>104518560-UN</v>
      </c>
      <c r="D449" s="50" t="str">
        <f>+MaestraLP3[[#This Row],[CÓDIGO]]&amp;MaestraLP3[[#Headers],[FS00]]</f>
        <v>104518560FS00</v>
      </c>
      <c r="E449" s="39" t="s">
        <v>4596</v>
      </c>
      <c r="F449" s="39" t="s">
        <v>4597</v>
      </c>
      <c r="G449" s="39" t="s">
        <v>212</v>
      </c>
      <c r="H449" s="39" t="s">
        <v>169</v>
      </c>
      <c r="I449" s="39" t="s">
        <v>947</v>
      </c>
      <c r="J449" s="49" t="s">
        <v>50</v>
      </c>
      <c r="K449" s="50" t="s">
        <v>50</v>
      </c>
      <c r="L449" s="39" t="str">
        <f>VLOOKUP(MaestraLP3[[#This Row],[UMV]],VALIDACIONES!J:L,3,0)</f>
        <v>Unidad</v>
      </c>
      <c r="M449" s="39" t="s">
        <v>51</v>
      </c>
      <c r="N449" s="39" t="s">
        <v>41</v>
      </c>
      <c r="O449" s="64">
        <v>128023</v>
      </c>
      <c r="P449" s="39" t="s">
        <v>4413</v>
      </c>
      <c r="Q449" s="64">
        <v>202276</v>
      </c>
      <c r="R449" s="66">
        <f>+IFERROR((MaestraLP3[[#This Row],[COSTO ]]/MaestraLP3[[#This Row],[COSTO SEP]]-1),0)</f>
        <v>-3.9055482218275372E-6</v>
      </c>
      <c r="S449" s="65" t="s">
        <v>43</v>
      </c>
      <c r="T449" s="65"/>
      <c r="U449" s="64">
        <f>+VLOOKUP(MaestraLP3[[#This Row],[FS00]],'[1]BD MES'!$C:$N,12,0)</f>
        <v>128022.5</v>
      </c>
      <c r="V449" s="64">
        <v>128022.5</v>
      </c>
      <c r="W449" s="66">
        <f>+(MaestraLP3[[#This Row],[COSTO ]]-MaestraLP3[[#This Row],[COSTO OCT AL 25-09]])/MaestraLP3[[#This Row],[COSTO OCT AL 25-09]]</f>
        <v>0</v>
      </c>
      <c r="X449" s="67" t="str">
        <f>++IF(P449="HASTA AGOTAR STOCK","HASTA AGOTAR STOCK",IF(MaestraLP3[[#This Row],[PRECIO]]=0,"NO PARA LP",IF(MaestraLP3[[#This Row],[PRECIO SEP]]=0,"INCORPORACIÓN",IF(Z449=0,"MANTIENE",IF(Z449&lt;0,"BAJA",IF(Z449&gt;0,"ALZA",""))))))</f>
        <v>ALZA</v>
      </c>
      <c r="Y449" s="64">
        <v>301391.24</v>
      </c>
      <c r="Z449" s="41">
        <f>IF(Y449=0,"INDICAR PRECIO VTA",Y449-MaestraLP3[[#This Row],[PRECIO SEP]])</f>
        <v>99115.239999999991</v>
      </c>
      <c r="AA449" s="66">
        <f t="shared" ref="AA449:AA512" si="7">+IFERROR((Y449-V449)/Y449,"-")</f>
        <v>0.57522819840417394</v>
      </c>
      <c r="AB449" s="68">
        <f>IFERROR(MaestraLP3[[#This Row],[PRECIO]]*MaestraLP3[[#This Row],[%MG UMV]],0)</f>
        <v>173368.74</v>
      </c>
      <c r="AC449" s="69">
        <v>1.179</v>
      </c>
      <c r="AD449" s="64">
        <f>+IFERROR(MaestraLP3[[#This Row],[MARGEN UNITARIO]]/MaestraLP3[[#This Row],[Peso Neto UMV (KG)]],0)</f>
        <v>147047.27735368954</v>
      </c>
      <c r="AE449" s="39" t="s">
        <v>44</v>
      </c>
      <c r="AF449" s="39"/>
      <c r="AG449" s="39">
        <v>1</v>
      </c>
      <c r="AH449" s="39"/>
      <c r="AI449" s="66">
        <v>0</v>
      </c>
      <c r="AJ449" s="66">
        <v>0</v>
      </c>
      <c r="AK449" s="39"/>
      <c r="AL449" s="39" t="s">
        <v>44</v>
      </c>
    </row>
    <row r="450" spans="1:38" x14ac:dyDescent="0.35">
      <c r="A450" s="39" t="s">
        <v>276</v>
      </c>
      <c r="B450" s="39">
        <v>104518550</v>
      </c>
      <c r="C450" s="39" t="str">
        <f>+MaestraLP3[[#This Row],[CÓDIGO]]&amp;MaestraLP3[[#Headers],[-]]&amp;MaestraLP3[[#This Row],[UMV]]</f>
        <v>104518550-UN</v>
      </c>
      <c r="D450" s="50" t="str">
        <f>+MaestraLP3[[#This Row],[CÓDIGO]]&amp;MaestraLP3[[#Headers],[FS00]]</f>
        <v>104518550FS00</v>
      </c>
      <c r="E450" s="39" t="s">
        <v>4596</v>
      </c>
      <c r="F450" s="39" t="s">
        <v>4597</v>
      </c>
      <c r="G450" s="39" t="s">
        <v>212</v>
      </c>
      <c r="H450" s="39" t="s">
        <v>169</v>
      </c>
      <c r="I450" s="39" t="s">
        <v>948</v>
      </c>
      <c r="J450" s="49" t="s">
        <v>50</v>
      </c>
      <c r="K450" s="50" t="s">
        <v>50</v>
      </c>
      <c r="L450" s="39" t="str">
        <f>VLOOKUP(MaestraLP3[[#This Row],[UMV]],VALIDACIONES!J:L,3,0)</f>
        <v>Unidad</v>
      </c>
      <c r="M450" s="39" t="s">
        <v>51</v>
      </c>
      <c r="N450" s="39" t="s">
        <v>41</v>
      </c>
      <c r="O450" s="64">
        <v>92268</v>
      </c>
      <c r="P450" s="39" t="s">
        <v>4413</v>
      </c>
      <c r="Q450" s="65">
        <v>92268</v>
      </c>
      <c r="R450" s="66">
        <f>+IFERROR((MaestraLP3[[#This Row],[COSTO ]]/MaestraLP3[[#This Row],[COSTO SEP]]-1),0)</f>
        <v>-2.7094984176301296E-6</v>
      </c>
      <c r="S450" s="65" t="s">
        <v>52</v>
      </c>
      <c r="T450" s="65"/>
      <c r="U450" s="64">
        <f>+VLOOKUP(MaestraLP3[[#This Row],[FS00]],'[1]BD MES'!$C:$N,12,0)</f>
        <v>92267.75</v>
      </c>
      <c r="V450" s="64">
        <v>92267.75</v>
      </c>
      <c r="W450" s="66">
        <f>+(MaestraLP3[[#This Row],[COSTO ]]-MaestraLP3[[#This Row],[COSTO OCT AL 25-09]])/MaestraLP3[[#This Row],[COSTO OCT AL 25-09]]</f>
        <v>0</v>
      </c>
      <c r="X450" s="67" t="str">
        <f>++IF(P450="HASTA AGOTAR STOCK","HASTA AGOTAR STOCK",IF(MaestraLP3[[#This Row],[PRECIO]]=0,"NO PARA LP",IF(MaestraLP3[[#This Row],[PRECIO SEP]]=0,"INCORPORACIÓN",IF(Z450=0,"MANTIENE",IF(Z450&lt;0,"BAJA",IF(Z450&gt;0,"ALZA",""))))))</f>
        <v>ALZA</v>
      </c>
      <c r="Y450" s="64">
        <v>137479.32</v>
      </c>
      <c r="Z450" s="41">
        <f>IF(Y450=0,"INDICAR PRECIO VTA",Y450-MaestraLP3[[#This Row],[PRECIO SEP]])</f>
        <v>45211.320000000007</v>
      </c>
      <c r="AA450" s="66">
        <f t="shared" si="7"/>
        <v>0.32886087885799847</v>
      </c>
      <c r="AB450" s="68">
        <f>IFERROR(MaestraLP3[[#This Row],[PRECIO]]*MaestraLP3[[#This Row],[%MG UMV]],0)</f>
        <v>45211.570000000007</v>
      </c>
      <c r="AC450" s="69">
        <v>1</v>
      </c>
      <c r="AD450" s="64">
        <f>+IFERROR(MaestraLP3[[#This Row],[MARGEN UNITARIO]]/MaestraLP3[[#This Row],[Peso Neto UMV (KG)]],0)</f>
        <v>45211.570000000007</v>
      </c>
      <c r="AE450" s="39" t="s">
        <v>44</v>
      </c>
      <c r="AF450" s="39"/>
      <c r="AG450" s="39">
        <v>1</v>
      </c>
      <c r="AH450" s="39"/>
      <c r="AI450" s="66">
        <v>0</v>
      </c>
      <c r="AJ450" s="66">
        <v>0</v>
      </c>
      <c r="AK450" s="39"/>
      <c r="AL450" s="39" t="s">
        <v>44</v>
      </c>
    </row>
    <row r="451" spans="1:38" x14ac:dyDescent="0.35">
      <c r="A451" s="39" t="s">
        <v>276</v>
      </c>
      <c r="B451" s="39">
        <v>104544230</v>
      </c>
      <c r="C451" s="39" t="str">
        <f>+MaestraLP3[[#This Row],[CÓDIGO]]&amp;MaestraLP3[[#Headers],[-]]&amp;MaestraLP3[[#This Row],[UMV]]</f>
        <v>104544230-UN</v>
      </c>
      <c r="D451" s="50" t="str">
        <f>+MaestraLP3[[#This Row],[CÓDIGO]]&amp;MaestraLP3[[#Headers],[FS00]]</f>
        <v>104544230FS00</v>
      </c>
      <c r="E451" s="39" t="s">
        <v>4596</v>
      </c>
      <c r="F451" s="39" t="s">
        <v>4597</v>
      </c>
      <c r="G451" s="39" t="s">
        <v>212</v>
      </c>
      <c r="H451" s="39" t="s">
        <v>169</v>
      </c>
      <c r="I451" s="39" t="s">
        <v>949</v>
      </c>
      <c r="J451" s="49" t="s">
        <v>50</v>
      </c>
      <c r="K451" s="50" t="s">
        <v>50</v>
      </c>
      <c r="L451" s="39" t="str">
        <f>VLOOKUP(MaestraLP3[[#This Row],[UMV]],VALIDACIONES!J:L,3,0)</f>
        <v>Unidad</v>
      </c>
      <c r="M451" s="39" t="s">
        <v>51</v>
      </c>
      <c r="N451" s="39" t="s">
        <v>78</v>
      </c>
      <c r="O451" s="64">
        <v>58000</v>
      </c>
      <c r="P451" s="39" t="s">
        <v>4413</v>
      </c>
      <c r="Q451" s="65">
        <v>58000</v>
      </c>
      <c r="R451" s="66">
        <f>+IFERROR((MaestraLP3[[#This Row],[COSTO ]]/MaestraLP3[[#This Row],[COSTO SEP]]-1),0)</f>
        <v>0</v>
      </c>
      <c r="S451" s="65" t="s">
        <v>93</v>
      </c>
      <c r="T451" s="65"/>
      <c r="U451" s="64">
        <f>+VLOOKUP(MaestraLP3[[#This Row],[FS00]],'[1]BD MES'!$C:$N,12,0)</f>
        <v>58000</v>
      </c>
      <c r="V451" s="64">
        <v>58000</v>
      </c>
      <c r="W451" s="66">
        <f>+(MaestraLP3[[#This Row],[COSTO ]]-MaestraLP3[[#This Row],[COSTO OCT AL 25-09]])/MaestraLP3[[#This Row],[COSTO OCT AL 25-09]]</f>
        <v>0</v>
      </c>
      <c r="X451" s="67" t="str">
        <f>++IF(P451="HASTA AGOTAR STOCK","HASTA AGOTAR STOCK",IF(MaestraLP3[[#This Row],[PRECIO]]=0,"NO PARA LP",IF(MaestraLP3[[#This Row],[PRECIO SEP]]=0,"INCORPORACIÓN",IF(Z451=0,"MANTIENE",IF(Z451&lt;0,"BAJA",IF(Z451&gt;0,"ALZA",""))))))</f>
        <v>ALZA</v>
      </c>
      <c r="Y451" s="64">
        <v>86420</v>
      </c>
      <c r="Z451" s="41">
        <f>IF(Y451=0,"INDICAR PRECIO VTA",Y451-MaestraLP3[[#This Row],[PRECIO SEP]])</f>
        <v>28420</v>
      </c>
      <c r="AA451" s="66">
        <f t="shared" si="7"/>
        <v>0.32885906040268459</v>
      </c>
      <c r="AB451" s="68">
        <f>IFERROR(MaestraLP3[[#This Row],[PRECIO]]*MaestraLP3[[#This Row],[%MG UMV]],0)</f>
        <v>28420.000000000004</v>
      </c>
      <c r="AC451" s="69">
        <v>1</v>
      </c>
      <c r="AD451" s="64">
        <f>+IFERROR(MaestraLP3[[#This Row],[MARGEN UNITARIO]]/MaestraLP3[[#This Row],[Peso Neto UMV (KG)]],0)</f>
        <v>28420.000000000004</v>
      </c>
      <c r="AE451" s="39" t="s">
        <v>44</v>
      </c>
      <c r="AF451" s="39"/>
      <c r="AG451" s="39">
        <v>1</v>
      </c>
      <c r="AH451" s="39"/>
      <c r="AI451" s="66">
        <v>0</v>
      </c>
      <c r="AJ451" s="66">
        <v>0</v>
      </c>
      <c r="AK451" s="39" t="s">
        <v>53</v>
      </c>
      <c r="AL451" s="39" t="s">
        <v>44</v>
      </c>
    </row>
    <row r="452" spans="1:38" x14ac:dyDescent="0.35">
      <c r="A452" s="39" t="s">
        <v>276</v>
      </c>
      <c r="B452" s="39">
        <v>104522590</v>
      </c>
      <c r="C452" s="39" t="str">
        <f>+MaestraLP3[[#This Row],[CÓDIGO]]&amp;MaestraLP3[[#Headers],[-]]&amp;MaestraLP3[[#This Row],[UMV]]</f>
        <v>104522590-Y50</v>
      </c>
      <c r="D452" s="50" t="str">
        <f>+MaestraLP3[[#This Row],[CÓDIGO]]&amp;MaestraLP3[[#Headers],[FS00]]</f>
        <v>104522590FS00</v>
      </c>
      <c r="E452" s="39" t="s">
        <v>4596</v>
      </c>
      <c r="F452" s="39" t="s">
        <v>4597</v>
      </c>
      <c r="G452" s="39" t="s">
        <v>212</v>
      </c>
      <c r="H452" s="39" t="s">
        <v>169</v>
      </c>
      <c r="I452" s="39" t="s">
        <v>950</v>
      </c>
      <c r="J452" s="49" t="s">
        <v>951</v>
      </c>
      <c r="K452" s="50" t="s">
        <v>50</v>
      </c>
      <c r="L452" s="39" t="str">
        <f>VLOOKUP(MaestraLP3[[#This Row],[UMV]],VALIDACIONES!J:L,3,0)</f>
        <v>Caja 250 Unidades</v>
      </c>
      <c r="M452" s="39" t="s">
        <v>51</v>
      </c>
      <c r="N452" s="39" t="s">
        <v>41</v>
      </c>
      <c r="O452" s="64">
        <v>16250</v>
      </c>
      <c r="P452" s="39" t="s">
        <v>4413</v>
      </c>
      <c r="Q452" s="65">
        <v>16250</v>
      </c>
      <c r="R452" s="66">
        <f>+IFERROR((MaestraLP3[[#This Row],[COSTO ]]/MaestraLP3[[#This Row],[COSTO SEP]]-1),0)</f>
        <v>0</v>
      </c>
      <c r="S452" s="65" t="s">
        <v>52</v>
      </c>
      <c r="T452" s="65"/>
      <c r="U452" s="64">
        <f>+VLOOKUP(MaestraLP3[[#This Row],[FS00]],'[1]BD MES'!$C:$N,12,0)</f>
        <v>28000</v>
      </c>
      <c r="V452" s="64">
        <v>16250</v>
      </c>
      <c r="W452" s="66">
        <f>+(MaestraLP3[[#This Row],[COSTO ]]-MaestraLP3[[#This Row],[COSTO OCT AL 25-09]])/MaestraLP3[[#This Row],[COSTO OCT AL 25-09]]</f>
        <v>-0.41964285714285715</v>
      </c>
      <c r="X452" s="67" t="str">
        <f>++IF(P452="HASTA AGOTAR STOCK","HASTA AGOTAR STOCK",IF(MaestraLP3[[#This Row],[PRECIO]]=0,"NO PARA LP",IF(MaestraLP3[[#This Row],[PRECIO SEP]]=0,"INCORPORACIÓN",IF(Z452=0,"MANTIENE",IF(Z452&lt;0,"BAJA",IF(Z452&gt;0,"ALZA",""))))))</f>
        <v>ALZA</v>
      </c>
      <c r="Y452" s="64">
        <v>24212.5</v>
      </c>
      <c r="Z452" s="41">
        <f>IF(Y452=0,"INDICAR PRECIO VTA",Y452-MaestraLP3[[#This Row],[PRECIO SEP]])</f>
        <v>7962.5</v>
      </c>
      <c r="AA452" s="66">
        <f t="shared" si="7"/>
        <v>0.32885906040268459</v>
      </c>
      <c r="AB452" s="68">
        <f>IFERROR(MaestraLP3[[#This Row],[PRECIO]]*MaestraLP3[[#This Row],[%MG UMV]],0)</f>
        <v>7962.5000000000009</v>
      </c>
      <c r="AC452" s="69">
        <v>125</v>
      </c>
      <c r="AD452" s="64">
        <f>+IFERROR(MaestraLP3[[#This Row],[MARGEN UNITARIO]]/MaestraLP3[[#This Row],[Peso Neto UMV (KG)]],0)</f>
        <v>63.70000000000001</v>
      </c>
      <c r="AE452" s="39" t="s">
        <v>44</v>
      </c>
      <c r="AF452" s="39"/>
      <c r="AG452" s="39">
        <v>1</v>
      </c>
      <c r="AH452" s="39"/>
      <c r="AI452" s="66">
        <v>0</v>
      </c>
      <c r="AJ452" s="66">
        <v>0</v>
      </c>
      <c r="AK452" s="39"/>
      <c r="AL452" s="39" t="s">
        <v>44</v>
      </c>
    </row>
    <row r="453" spans="1:38" x14ac:dyDescent="0.35">
      <c r="A453" s="39" t="s">
        <v>276</v>
      </c>
      <c r="B453" s="39">
        <v>104522600</v>
      </c>
      <c r="C453" s="39" t="str">
        <f>+MaestraLP3[[#This Row],[CÓDIGO]]&amp;MaestraLP3[[#Headers],[-]]&amp;MaestraLP3[[#This Row],[UMV]]</f>
        <v>104522600-V00</v>
      </c>
      <c r="D453" s="50" t="str">
        <f>+MaestraLP3[[#This Row],[CÓDIGO]]&amp;MaestraLP3[[#Headers],[FS00]]</f>
        <v>104522600FS00</v>
      </c>
      <c r="E453" s="39" t="s">
        <v>4596</v>
      </c>
      <c r="F453" s="39" t="s">
        <v>4597</v>
      </c>
      <c r="G453" s="39" t="s">
        <v>212</v>
      </c>
      <c r="H453" s="39" t="s">
        <v>169</v>
      </c>
      <c r="I453" s="39" t="s">
        <v>213</v>
      </c>
      <c r="J453" s="49" t="s">
        <v>106</v>
      </c>
      <c r="K453" s="50" t="s">
        <v>50</v>
      </c>
      <c r="L453" s="39" t="str">
        <f>VLOOKUP(MaestraLP3[[#This Row],[UMV]],VALIDACIONES!J:L,3,0)</f>
        <v>Caja 500 Unidades</v>
      </c>
      <c r="M453" s="39" t="s">
        <v>51</v>
      </c>
      <c r="N453" s="39" t="s">
        <v>41</v>
      </c>
      <c r="O453" s="64">
        <v>25500</v>
      </c>
      <c r="P453" s="39" t="s">
        <v>4413</v>
      </c>
      <c r="Q453" s="65">
        <v>25500</v>
      </c>
      <c r="R453" s="66">
        <f>+IFERROR((MaestraLP3[[#This Row],[COSTO ]]/MaestraLP3[[#This Row],[COSTO SEP]]-1),0)</f>
        <v>0</v>
      </c>
      <c r="S453" s="65" t="s">
        <v>52</v>
      </c>
      <c r="T453" s="65"/>
      <c r="U453" s="64">
        <f>+VLOOKUP(MaestraLP3[[#This Row],[FS00]],'[1]BD MES'!$C:$N,12,0)</f>
        <v>25500</v>
      </c>
      <c r="V453" s="64">
        <v>25500</v>
      </c>
      <c r="W453" s="66">
        <f>+(MaestraLP3[[#This Row],[COSTO ]]-MaestraLP3[[#This Row],[COSTO OCT AL 25-09]])/MaestraLP3[[#This Row],[COSTO OCT AL 25-09]]</f>
        <v>0</v>
      </c>
      <c r="X453" s="67" t="str">
        <f>++IF(P453="HASTA AGOTAR STOCK","HASTA AGOTAR STOCK",IF(MaestraLP3[[#This Row],[PRECIO]]=0,"NO PARA LP",IF(MaestraLP3[[#This Row],[PRECIO SEP]]=0,"INCORPORACIÓN",IF(Z453=0,"MANTIENE",IF(Z453&lt;0,"BAJA",IF(Z453&gt;0,"ALZA",""))))))</f>
        <v>ALZA</v>
      </c>
      <c r="Y453" s="64">
        <v>37995</v>
      </c>
      <c r="Z453" s="41">
        <f>IF(Y453=0,"INDICAR PRECIO VTA",Y453-MaestraLP3[[#This Row],[PRECIO SEP]])</f>
        <v>12495</v>
      </c>
      <c r="AA453" s="66">
        <f t="shared" si="7"/>
        <v>0.32885906040268459</v>
      </c>
      <c r="AB453" s="68">
        <f>IFERROR(MaestraLP3[[#This Row],[PRECIO]]*MaestraLP3[[#This Row],[%MG UMV]],0)</f>
        <v>12495.000000000002</v>
      </c>
      <c r="AC453" s="69">
        <v>0.5</v>
      </c>
      <c r="AD453" s="64">
        <f>+IFERROR(MaestraLP3[[#This Row],[MARGEN UNITARIO]]/MaestraLP3[[#This Row],[Peso Neto UMV (KG)]],0)</f>
        <v>24990.000000000004</v>
      </c>
      <c r="AE453" s="39" t="s">
        <v>44</v>
      </c>
      <c r="AF453" s="39"/>
      <c r="AG453" s="39">
        <v>1</v>
      </c>
      <c r="AH453" s="39"/>
      <c r="AI453" s="66">
        <v>0</v>
      </c>
      <c r="AJ453" s="66">
        <v>0</v>
      </c>
      <c r="AK453" s="39"/>
      <c r="AL453" s="39" t="s">
        <v>44</v>
      </c>
    </row>
    <row r="454" spans="1:38" x14ac:dyDescent="0.35">
      <c r="A454" s="39" t="s">
        <v>276</v>
      </c>
      <c r="B454" s="39">
        <v>104518530</v>
      </c>
      <c r="C454" s="39" t="str">
        <f>+MaestraLP3[[#This Row],[CÓDIGO]]&amp;MaestraLP3[[#Headers],[-]]&amp;MaestraLP3[[#This Row],[UMV]]</f>
        <v>104518530-UN</v>
      </c>
      <c r="D454" s="50" t="str">
        <f>+MaestraLP3[[#This Row],[CÓDIGO]]&amp;MaestraLP3[[#Headers],[FS00]]</f>
        <v>104518530FS00</v>
      </c>
      <c r="E454" s="39" t="s">
        <v>4596</v>
      </c>
      <c r="F454" s="39" t="s">
        <v>4597</v>
      </c>
      <c r="G454" s="39" t="s">
        <v>212</v>
      </c>
      <c r="H454" s="39" t="s">
        <v>169</v>
      </c>
      <c r="I454" s="39" t="s">
        <v>952</v>
      </c>
      <c r="J454" s="49" t="s">
        <v>50</v>
      </c>
      <c r="K454" s="50" t="s">
        <v>50</v>
      </c>
      <c r="L454" s="39" t="str">
        <f>VLOOKUP(MaestraLP3[[#This Row],[UMV]],VALIDACIONES!J:L,3,0)</f>
        <v>Unidad</v>
      </c>
      <c r="M454" s="39" t="s">
        <v>51</v>
      </c>
      <c r="N454" s="39" t="s">
        <v>41</v>
      </c>
      <c r="O454" s="64">
        <v>14786</v>
      </c>
      <c r="P454" s="39" t="s">
        <v>4413</v>
      </c>
      <c r="Q454" s="65">
        <v>14786</v>
      </c>
      <c r="R454" s="66">
        <f>+IFERROR((MaestraLP3[[#This Row],[COSTO ]]/MaestraLP3[[#This Row],[COSTO SEP]]-1),0)</f>
        <v>2.2318409305999154E-5</v>
      </c>
      <c r="S454" s="65" t="s">
        <v>43</v>
      </c>
      <c r="T454" s="65"/>
      <c r="U454" s="64">
        <f>+VLOOKUP(MaestraLP3[[#This Row],[FS00]],'[1]BD MES'!$C:$N,12,0)</f>
        <v>14786.33</v>
      </c>
      <c r="V454" s="64">
        <v>14786.33</v>
      </c>
      <c r="W454" s="66">
        <f>+(MaestraLP3[[#This Row],[COSTO ]]-MaestraLP3[[#This Row],[COSTO OCT AL 25-09]])/MaestraLP3[[#This Row],[COSTO OCT AL 25-09]]</f>
        <v>0</v>
      </c>
      <c r="X454" s="67" t="str">
        <f>++IF(P454="HASTA AGOTAR STOCK","HASTA AGOTAR STOCK",IF(MaestraLP3[[#This Row],[PRECIO]]=0,"NO PARA LP",IF(MaestraLP3[[#This Row],[PRECIO SEP]]=0,"INCORPORACIÓN",IF(Z454=0,"MANTIENE",IF(Z454&lt;0,"BAJA",IF(Z454&gt;0,"ALZA",""))))))</f>
        <v>ALZA</v>
      </c>
      <c r="Y454" s="64">
        <v>22031.14</v>
      </c>
      <c r="Z454" s="41">
        <f>IF(Y454=0,"INDICAR PRECIO VTA",Y454-MaestraLP3[[#This Row],[PRECIO SEP]])</f>
        <v>7245.1399999999994</v>
      </c>
      <c r="AA454" s="66">
        <f t="shared" si="7"/>
        <v>0.32884408160449252</v>
      </c>
      <c r="AB454" s="68">
        <f>IFERROR(MaestraLP3[[#This Row],[PRECIO]]*MaestraLP3[[#This Row],[%MG UMV]],0)</f>
        <v>7244.8099999999995</v>
      </c>
      <c r="AC454" s="69">
        <v>1</v>
      </c>
      <c r="AD454" s="64">
        <f>+IFERROR(MaestraLP3[[#This Row],[MARGEN UNITARIO]]/MaestraLP3[[#This Row],[Peso Neto UMV (KG)]],0)</f>
        <v>7244.8099999999995</v>
      </c>
      <c r="AE454" s="39" t="s">
        <v>44</v>
      </c>
      <c r="AF454" s="39"/>
      <c r="AG454" s="39">
        <v>1</v>
      </c>
      <c r="AH454" s="39"/>
      <c r="AI454" s="66">
        <v>0</v>
      </c>
      <c r="AJ454" s="66">
        <v>0</v>
      </c>
      <c r="AK454" s="39"/>
      <c r="AL454" s="39" t="s">
        <v>44</v>
      </c>
    </row>
    <row r="455" spans="1:38" x14ac:dyDescent="0.35">
      <c r="A455" s="39" t="s">
        <v>276</v>
      </c>
      <c r="B455" s="39">
        <v>40009378</v>
      </c>
      <c r="C455" s="39" t="str">
        <f>+MaestraLP3[[#This Row],[CÓDIGO]]&amp;MaestraLP3[[#Headers],[-]]&amp;MaestraLP3[[#This Row],[UMV]]</f>
        <v>40009378-UN</v>
      </c>
      <c r="D455" s="50" t="str">
        <f>+MaestraLP3[[#This Row],[CÓDIGO]]&amp;MaestraLP3[[#Headers],[FS00]]</f>
        <v>40009378FS00</v>
      </c>
      <c r="E455" s="39" t="s">
        <v>4596</v>
      </c>
      <c r="F455" s="39" t="s">
        <v>4597</v>
      </c>
      <c r="G455" s="39" t="s">
        <v>212</v>
      </c>
      <c r="H455" s="39" t="s">
        <v>169</v>
      </c>
      <c r="I455" s="39" t="s">
        <v>954</v>
      </c>
      <c r="J455" s="49" t="s">
        <v>50</v>
      </c>
      <c r="K455" s="50" t="s">
        <v>50</v>
      </c>
      <c r="L455" s="39" t="str">
        <f>VLOOKUP(MaestraLP3[[#This Row],[UMV]],VALIDACIONES!J:L,3,0)</f>
        <v>Unidad</v>
      </c>
      <c r="M455" s="39" t="s">
        <v>51</v>
      </c>
      <c r="N455" s="39" t="s">
        <v>41</v>
      </c>
      <c r="O455" s="64">
        <v>26063</v>
      </c>
      <c r="P455" s="39" t="s">
        <v>4413</v>
      </c>
      <c r="Q455" s="65">
        <v>26063</v>
      </c>
      <c r="R455" s="66">
        <f>+IFERROR((MaestraLP3[[#This Row],[COSTO ]]/MaestraLP3[[#This Row],[COSTO SEP]]-1),0)</f>
        <v>1.1510570541162224E-6</v>
      </c>
      <c r="S455" s="65" t="s">
        <v>52</v>
      </c>
      <c r="T455" s="65"/>
      <c r="U455" s="64">
        <f>+VLOOKUP(MaestraLP3[[#This Row],[FS00]],'[1]BD MES'!$C:$N,12,0)</f>
        <v>26063.03</v>
      </c>
      <c r="V455" s="64">
        <v>26063.03</v>
      </c>
      <c r="W455" s="66">
        <f>+(MaestraLP3[[#This Row],[COSTO ]]-MaestraLP3[[#This Row],[COSTO OCT AL 25-09]])/MaestraLP3[[#This Row],[COSTO OCT AL 25-09]]</f>
        <v>0</v>
      </c>
      <c r="X455" s="67" t="str">
        <f>++IF(P455="HASTA AGOTAR STOCK","HASTA AGOTAR STOCK",IF(MaestraLP3[[#This Row],[PRECIO]]=0,"NO PARA LP",IF(MaestraLP3[[#This Row],[PRECIO SEP]]=0,"INCORPORACIÓN",IF(Z455=0,"MANTIENE",IF(Z455&lt;0,"BAJA",IF(Z455&gt;0,"ALZA",""))))))</f>
        <v>ALZA</v>
      </c>
      <c r="Y455" s="64">
        <v>38833.870000000003</v>
      </c>
      <c r="Z455" s="41">
        <f>IF(Y455=0,"INDICAR PRECIO VTA",Y455-MaestraLP3[[#This Row],[PRECIO SEP]])</f>
        <v>12770.870000000003</v>
      </c>
      <c r="AA455" s="66">
        <f t="shared" si="7"/>
        <v>0.32885828788117183</v>
      </c>
      <c r="AB455" s="68">
        <f>IFERROR(MaestraLP3[[#This Row],[PRECIO]]*MaestraLP3[[#This Row],[%MG UMV]],0)</f>
        <v>12770.840000000004</v>
      </c>
      <c r="AC455" s="69">
        <v>2</v>
      </c>
      <c r="AD455" s="64">
        <f>+IFERROR(MaestraLP3[[#This Row],[MARGEN UNITARIO]]/MaestraLP3[[#This Row],[Peso Neto UMV (KG)]],0)</f>
        <v>6385.4200000000019</v>
      </c>
      <c r="AE455" s="39" t="s">
        <v>44</v>
      </c>
      <c r="AF455" s="39"/>
      <c r="AG455" s="39">
        <v>1</v>
      </c>
      <c r="AH455" s="39"/>
      <c r="AI455" s="66">
        <v>0</v>
      </c>
      <c r="AJ455" s="66">
        <v>0</v>
      </c>
      <c r="AK455" s="39"/>
      <c r="AL455" s="39" t="s">
        <v>44</v>
      </c>
    </row>
    <row r="456" spans="1:38" x14ac:dyDescent="0.35">
      <c r="A456" s="39" t="s">
        <v>276</v>
      </c>
      <c r="B456" s="39">
        <v>40009375</v>
      </c>
      <c r="C456" s="39" t="str">
        <f>+MaestraLP3[[#This Row],[CÓDIGO]]&amp;MaestraLP3[[#Headers],[-]]&amp;MaestraLP3[[#This Row],[UMV]]</f>
        <v>40009375-UN</v>
      </c>
      <c r="D456" s="50" t="str">
        <f>+MaestraLP3[[#This Row],[CÓDIGO]]&amp;MaestraLP3[[#Headers],[FS00]]</f>
        <v>40009375FS00</v>
      </c>
      <c r="E456" s="39" t="s">
        <v>4596</v>
      </c>
      <c r="F456" s="39" t="s">
        <v>4597</v>
      </c>
      <c r="G456" s="39" t="s">
        <v>212</v>
      </c>
      <c r="H456" s="39" t="s">
        <v>169</v>
      </c>
      <c r="I456" s="39" t="s">
        <v>955</v>
      </c>
      <c r="J456" s="49" t="s">
        <v>50</v>
      </c>
      <c r="K456" s="50" t="s">
        <v>50</v>
      </c>
      <c r="L456" s="39" t="str">
        <f>VLOOKUP(MaestraLP3[[#This Row],[UMV]],VALIDACIONES!J:L,3,0)</f>
        <v>Unidad</v>
      </c>
      <c r="M456" s="39" t="s">
        <v>51</v>
      </c>
      <c r="N456" s="39" t="s">
        <v>41</v>
      </c>
      <c r="O456" s="64">
        <v>18356</v>
      </c>
      <c r="P456" s="39" t="s">
        <v>4413</v>
      </c>
      <c r="Q456" s="65">
        <v>18355</v>
      </c>
      <c r="R456" s="66">
        <f>+IFERROR((MaestraLP3[[#This Row],[COSTO ]]/MaestraLP3[[#This Row],[COSTO SEP]]-1),0)</f>
        <v>-2.723904990198367E-5</v>
      </c>
      <c r="S456" s="65" t="s">
        <v>52</v>
      </c>
      <c r="T456" s="65"/>
      <c r="U456" s="64">
        <f>+VLOOKUP(MaestraLP3[[#This Row],[FS00]],'[1]BD MES'!$C:$N,12,0)</f>
        <v>18355.48</v>
      </c>
      <c r="V456" s="64">
        <v>18355.5</v>
      </c>
      <c r="W456" s="66">
        <f>+(MaestraLP3[[#This Row],[COSTO ]]-MaestraLP3[[#This Row],[COSTO OCT AL 25-09]])/MaestraLP3[[#This Row],[COSTO OCT AL 25-09]]</f>
        <v>1.0895928627546954E-6</v>
      </c>
      <c r="X456" s="67" t="str">
        <f>++IF(P456="HASTA AGOTAR STOCK","HASTA AGOTAR STOCK",IF(MaestraLP3[[#This Row],[PRECIO]]=0,"NO PARA LP",IF(MaestraLP3[[#This Row],[PRECIO SEP]]=0,"INCORPORACIÓN",IF(Z456=0,"MANTIENE",IF(Z456&lt;0,"BAJA",IF(Z456&gt;0,"ALZA",""))))))</f>
        <v>ALZA</v>
      </c>
      <c r="Y456" s="64">
        <v>27348.95</v>
      </c>
      <c r="Z456" s="41">
        <f>IF(Y456=0,"INDICAR PRECIO VTA",Y456-MaestraLP3[[#This Row],[PRECIO SEP]])</f>
        <v>8993.9500000000007</v>
      </c>
      <c r="AA456" s="66">
        <f t="shared" si="7"/>
        <v>0.32884077816515811</v>
      </c>
      <c r="AB456" s="68">
        <f>IFERROR(MaestraLP3[[#This Row],[PRECIO]]*MaestraLP3[[#This Row],[%MG UMV]],0)</f>
        <v>8993.4500000000007</v>
      </c>
      <c r="AC456" s="69">
        <v>0.2</v>
      </c>
      <c r="AD456" s="64">
        <f>+IFERROR(MaestraLP3[[#This Row],[MARGEN UNITARIO]]/MaestraLP3[[#This Row],[Peso Neto UMV (KG)]],0)</f>
        <v>44967.25</v>
      </c>
      <c r="AE456" s="39" t="s">
        <v>44</v>
      </c>
      <c r="AF456" s="39"/>
      <c r="AG456" s="39">
        <v>1</v>
      </c>
      <c r="AH456" s="39"/>
      <c r="AI456" s="66">
        <v>0</v>
      </c>
      <c r="AJ456" s="66">
        <v>0</v>
      </c>
      <c r="AK456" s="39"/>
      <c r="AL456" s="39" t="s">
        <v>44</v>
      </c>
    </row>
    <row r="457" spans="1:38" x14ac:dyDescent="0.35">
      <c r="A457" s="39" t="s">
        <v>276</v>
      </c>
      <c r="B457" s="39">
        <v>40009376</v>
      </c>
      <c r="C457" s="39" t="str">
        <f>+MaestraLP3[[#This Row],[CÓDIGO]]&amp;MaestraLP3[[#Headers],[-]]&amp;MaestraLP3[[#This Row],[UMV]]</f>
        <v>40009376-UN</v>
      </c>
      <c r="D457" s="50" t="str">
        <f>+MaestraLP3[[#This Row],[CÓDIGO]]&amp;MaestraLP3[[#Headers],[FS00]]</f>
        <v>40009376FS00</v>
      </c>
      <c r="E457" s="39" t="s">
        <v>4596</v>
      </c>
      <c r="F457" s="39" t="s">
        <v>4597</v>
      </c>
      <c r="G457" s="39" t="s">
        <v>212</v>
      </c>
      <c r="H457" s="39" t="s">
        <v>169</v>
      </c>
      <c r="I457" s="39" t="s">
        <v>956</v>
      </c>
      <c r="J457" s="49" t="s">
        <v>50</v>
      </c>
      <c r="K457" s="50" t="s">
        <v>50</v>
      </c>
      <c r="L457" s="39" t="str">
        <f>VLOOKUP(MaestraLP3[[#This Row],[UMV]],VALIDACIONES!J:L,3,0)</f>
        <v>Unidad</v>
      </c>
      <c r="M457" s="39" t="s">
        <v>51</v>
      </c>
      <c r="N457" s="39" t="s">
        <v>41</v>
      </c>
      <c r="O457" s="64">
        <v>20782</v>
      </c>
      <c r="P457" s="39" t="s">
        <v>4413</v>
      </c>
      <c r="Q457" s="65">
        <v>20782</v>
      </c>
      <c r="R457" s="66">
        <f>+IFERROR((MaestraLP3[[#This Row],[COSTO ]]/MaestraLP3[[#This Row],[COSTO SEP]]-1),0)</f>
        <v>-1.6841497449626708E-5</v>
      </c>
      <c r="S457" s="65" t="s">
        <v>52</v>
      </c>
      <c r="T457" s="65"/>
      <c r="U457" s="64">
        <f>+VLOOKUP(MaestraLP3[[#This Row],[FS00]],'[1]BD MES'!$C:$N,12,0)</f>
        <v>20781.63</v>
      </c>
      <c r="V457" s="64">
        <v>20781.650000000001</v>
      </c>
      <c r="W457" s="66">
        <f>+(MaestraLP3[[#This Row],[COSTO ]]-MaestraLP3[[#This Row],[COSTO OCT AL 25-09]])/MaestraLP3[[#This Row],[COSTO OCT AL 25-09]]</f>
        <v>9.6238841709897422E-7</v>
      </c>
      <c r="X457" s="67" t="str">
        <f>++IF(P457="HASTA AGOTAR STOCK","HASTA AGOTAR STOCK",IF(MaestraLP3[[#This Row],[PRECIO]]=0,"NO PARA LP",IF(MaestraLP3[[#This Row],[PRECIO SEP]]=0,"INCORPORACIÓN",IF(Z457=0,"MANTIENE",IF(Z457&lt;0,"BAJA",IF(Z457&gt;0,"ALZA",""))))))</f>
        <v>ALZA</v>
      </c>
      <c r="Y457" s="64">
        <v>30965.18</v>
      </c>
      <c r="Z457" s="41">
        <f>IF(Y457=0,"INDICAR PRECIO VTA",Y457-MaestraLP3[[#This Row],[PRECIO SEP]])</f>
        <v>10183.18</v>
      </c>
      <c r="AA457" s="66">
        <f t="shared" si="7"/>
        <v>0.32887036342110715</v>
      </c>
      <c r="AB457" s="68">
        <f>IFERROR(MaestraLP3[[#This Row],[PRECIO]]*MaestraLP3[[#This Row],[%MG UMV]],0)</f>
        <v>10183.529999999999</v>
      </c>
      <c r="AC457" s="69">
        <v>0.28000000000000003</v>
      </c>
      <c r="AD457" s="64">
        <f>+IFERROR(MaestraLP3[[#This Row],[MARGEN UNITARIO]]/MaestraLP3[[#This Row],[Peso Neto UMV (KG)]],0)</f>
        <v>36369.749999999993</v>
      </c>
      <c r="AE457" s="39" t="s">
        <v>44</v>
      </c>
      <c r="AF457" s="39"/>
      <c r="AG457" s="39">
        <v>1</v>
      </c>
      <c r="AH457" s="39"/>
      <c r="AI457" s="66">
        <v>0</v>
      </c>
      <c r="AJ457" s="66">
        <v>0</v>
      </c>
      <c r="AK457" s="39"/>
      <c r="AL457" s="39" t="s">
        <v>44</v>
      </c>
    </row>
    <row r="458" spans="1:38" x14ac:dyDescent="0.35">
      <c r="A458" s="39" t="s">
        <v>276</v>
      </c>
      <c r="B458" s="39">
        <v>40009377</v>
      </c>
      <c r="C458" s="39" t="str">
        <f>+MaestraLP3[[#This Row],[CÓDIGO]]&amp;MaestraLP3[[#Headers],[-]]&amp;MaestraLP3[[#This Row],[UMV]]</f>
        <v>40009377-UN</v>
      </c>
      <c r="D458" s="50" t="str">
        <f>+MaestraLP3[[#This Row],[CÓDIGO]]&amp;MaestraLP3[[#Headers],[FS00]]</f>
        <v>40009377FS00</v>
      </c>
      <c r="E458" s="39" t="s">
        <v>4596</v>
      </c>
      <c r="F458" s="39" t="s">
        <v>4597</v>
      </c>
      <c r="G458" s="39" t="s">
        <v>212</v>
      </c>
      <c r="H458" s="39" t="s">
        <v>169</v>
      </c>
      <c r="I458" s="39" t="s">
        <v>957</v>
      </c>
      <c r="J458" s="49" t="s">
        <v>50</v>
      </c>
      <c r="K458" s="50" t="s">
        <v>50</v>
      </c>
      <c r="L458" s="39" t="str">
        <f>VLOOKUP(MaestraLP3[[#This Row],[UMV]],VALIDACIONES!J:L,3,0)</f>
        <v>Unidad</v>
      </c>
      <c r="M458" s="39" t="s">
        <v>51</v>
      </c>
      <c r="N458" s="39" t="s">
        <v>41</v>
      </c>
      <c r="O458" s="64">
        <v>23595</v>
      </c>
      <c r="P458" s="39" t="s">
        <v>4413</v>
      </c>
      <c r="Q458" s="65">
        <v>23595</v>
      </c>
      <c r="R458" s="66">
        <f>+IFERROR((MaestraLP3[[#This Row],[COSTO ]]/MaestraLP3[[#This Row],[COSTO SEP]]-1),0)</f>
        <v>-7.2049162957998902E-6</v>
      </c>
      <c r="S458" s="65" t="s">
        <v>52</v>
      </c>
      <c r="T458" s="65"/>
      <c r="U458" s="64">
        <f>+VLOOKUP(MaestraLP3[[#This Row],[FS00]],'[1]BD MES'!$C:$N,12,0)</f>
        <v>23594.83</v>
      </c>
      <c r="V458" s="64">
        <v>23594.83</v>
      </c>
      <c r="W458" s="66">
        <f>+(MaestraLP3[[#This Row],[COSTO ]]-MaestraLP3[[#This Row],[COSTO OCT AL 25-09]])/MaestraLP3[[#This Row],[COSTO OCT AL 25-09]]</f>
        <v>0</v>
      </c>
      <c r="X458" s="67" t="str">
        <f>++IF(P458="HASTA AGOTAR STOCK","HASTA AGOTAR STOCK",IF(MaestraLP3[[#This Row],[PRECIO]]=0,"NO PARA LP",IF(MaestraLP3[[#This Row],[PRECIO SEP]]=0,"INCORPORACIÓN",IF(Z458=0,"MANTIENE",IF(Z458&lt;0,"BAJA",IF(Z458&gt;0,"ALZA",""))))))</f>
        <v>ALZA</v>
      </c>
      <c r="Y458" s="64">
        <v>35156.550000000003</v>
      </c>
      <c r="Z458" s="41">
        <f>IF(Y458=0,"INDICAR PRECIO VTA",Y458-MaestraLP3[[#This Row],[PRECIO SEP]])</f>
        <v>11561.550000000003</v>
      </c>
      <c r="AA458" s="66">
        <f t="shared" si="7"/>
        <v>0.32886389591697707</v>
      </c>
      <c r="AB458" s="68">
        <f>IFERROR(MaestraLP3[[#This Row],[PRECIO]]*MaestraLP3[[#This Row],[%MG UMV]],0)</f>
        <v>11561.720000000001</v>
      </c>
      <c r="AC458" s="69">
        <v>0.35</v>
      </c>
      <c r="AD458" s="64">
        <f>+IFERROR(MaestraLP3[[#This Row],[MARGEN UNITARIO]]/MaestraLP3[[#This Row],[Peso Neto UMV (KG)]],0)</f>
        <v>33033.485714285722</v>
      </c>
      <c r="AE458" s="39" t="s">
        <v>44</v>
      </c>
      <c r="AF458" s="39"/>
      <c r="AG458" s="39">
        <v>1</v>
      </c>
      <c r="AH458" s="39"/>
      <c r="AI458" s="66">
        <v>0</v>
      </c>
      <c r="AJ458" s="66">
        <v>0</v>
      </c>
      <c r="AK458" s="39"/>
      <c r="AL458" s="39" t="s">
        <v>44</v>
      </c>
    </row>
    <row r="459" spans="1:38" x14ac:dyDescent="0.35">
      <c r="A459" s="39" t="s">
        <v>276</v>
      </c>
      <c r="B459" s="39">
        <v>100093730</v>
      </c>
      <c r="C459" s="39" t="str">
        <f>+MaestraLP3[[#This Row],[CÓDIGO]]&amp;MaestraLP3[[#Headers],[-]]&amp;MaestraLP3[[#This Row],[UMV]]</f>
        <v>100093730-UN</v>
      </c>
      <c r="D459" s="50" t="str">
        <f>+MaestraLP3[[#This Row],[CÓDIGO]]&amp;MaestraLP3[[#Headers],[FS00]]</f>
        <v>100093730FS00</v>
      </c>
      <c r="E459" s="39" t="s">
        <v>4596</v>
      </c>
      <c r="F459" s="39" t="s">
        <v>4597</v>
      </c>
      <c r="G459" s="39" t="s">
        <v>212</v>
      </c>
      <c r="H459" s="39" t="s">
        <v>169</v>
      </c>
      <c r="I459" s="39" t="s">
        <v>958</v>
      </c>
      <c r="J459" s="49" t="s">
        <v>50</v>
      </c>
      <c r="K459" s="50" t="s">
        <v>50</v>
      </c>
      <c r="L459" s="39" t="str">
        <f>VLOOKUP(MaestraLP3[[#This Row],[UMV]],VALIDACIONES!J:L,3,0)</f>
        <v>Unidad</v>
      </c>
      <c r="M459" s="39" t="s">
        <v>51</v>
      </c>
      <c r="N459" s="39" t="s">
        <v>41</v>
      </c>
      <c r="O459" s="64">
        <v>258071</v>
      </c>
      <c r="P459" s="39" t="s">
        <v>4413</v>
      </c>
      <c r="Q459" s="65">
        <v>258071</v>
      </c>
      <c r="R459" s="66">
        <f>+IFERROR((MaestraLP3[[#This Row],[COSTO ]]/MaestraLP3[[#This Row],[COSTO SEP]]-1),0)</f>
        <v>-1.278717872144064E-6</v>
      </c>
      <c r="S459" s="65" t="s">
        <v>52</v>
      </c>
      <c r="T459" s="65"/>
      <c r="U459" s="64">
        <f>+VLOOKUP(MaestraLP3[[#This Row],[FS00]],'[1]BD MES'!$C:$N,12,0)</f>
        <v>258070.67</v>
      </c>
      <c r="V459" s="64">
        <v>258070.67</v>
      </c>
      <c r="W459" s="66">
        <f>+(MaestraLP3[[#This Row],[COSTO ]]-MaestraLP3[[#This Row],[COSTO OCT AL 25-09]])/MaestraLP3[[#This Row],[COSTO OCT AL 25-09]]</f>
        <v>0</v>
      </c>
      <c r="X459" s="67" t="str">
        <f>++IF(P459="HASTA AGOTAR STOCK","HASTA AGOTAR STOCK",IF(MaestraLP3[[#This Row],[PRECIO]]=0,"NO PARA LP",IF(MaestraLP3[[#This Row],[PRECIO SEP]]=0,"INCORPORACIÓN",IF(Z459=0,"MANTIENE",IF(Z459&lt;0,"BAJA",IF(Z459&gt;0,"ALZA",""))))))</f>
        <v>ALZA</v>
      </c>
      <c r="Y459" s="64">
        <v>384525.79</v>
      </c>
      <c r="Z459" s="41">
        <f>IF(Y459=0,"INDICAR PRECIO VTA",Y459-MaestraLP3[[#This Row],[PRECIO SEP]])</f>
        <v>126454.78999999998</v>
      </c>
      <c r="AA459" s="66">
        <f t="shared" si="7"/>
        <v>0.32885991860259872</v>
      </c>
      <c r="AB459" s="68">
        <f>IFERROR(MaestraLP3[[#This Row],[PRECIO]]*MaestraLP3[[#This Row],[%MG UMV]],0)</f>
        <v>126455.11999999997</v>
      </c>
      <c r="AC459" s="69">
        <v>25</v>
      </c>
      <c r="AD459" s="64">
        <f>+IFERROR(MaestraLP3[[#This Row],[MARGEN UNITARIO]]/MaestraLP3[[#This Row],[Peso Neto UMV (KG)]],0)</f>
        <v>5058.2047999999986</v>
      </c>
      <c r="AE459" s="39" t="s">
        <v>44</v>
      </c>
      <c r="AF459" s="39"/>
      <c r="AG459" s="39">
        <v>1</v>
      </c>
      <c r="AH459" s="39"/>
      <c r="AI459" s="66">
        <v>0</v>
      </c>
      <c r="AJ459" s="66">
        <v>0</v>
      </c>
      <c r="AK459" s="39"/>
      <c r="AL459" s="39" t="s">
        <v>44</v>
      </c>
    </row>
    <row r="460" spans="1:38" x14ac:dyDescent="0.35">
      <c r="A460" s="39" t="s">
        <v>276</v>
      </c>
      <c r="B460" s="39">
        <v>40005008</v>
      </c>
      <c r="C460" s="39" t="str">
        <f>+MaestraLP3[[#This Row],[CÓDIGO]]&amp;MaestraLP3[[#Headers],[-]]&amp;MaestraLP3[[#This Row],[UMV]]</f>
        <v>40005008-UN</v>
      </c>
      <c r="D460" s="50" t="str">
        <f>+MaestraLP3[[#This Row],[CÓDIGO]]&amp;MaestraLP3[[#Headers],[FS00]]</f>
        <v>40005008FS00</v>
      </c>
      <c r="E460" s="39" t="s">
        <v>4596</v>
      </c>
      <c r="F460" s="39" t="s">
        <v>4597</v>
      </c>
      <c r="G460" s="39" t="s">
        <v>212</v>
      </c>
      <c r="H460" s="39" t="s">
        <v>169</v>
      </c>
      <c r="I460" s="39" t="s">
        <v>959</v>
      </c>
      <c r="J460" s="49" t="s">
        <v>50</v>
      </c>
      <c r="K460" s="50" t="s">
        <v>50</v>
      </c>
      <c r="L460" s="39" t="str">
        <f>VLOOKUP(MaestraLP3[[#This Row],[UMV]],VALIDACIONES!J:L,3,0)</f>
        <v>Unidad</v>
      </c>
      <c r="M460" s="39" t="s">
        <v>51</v>
      </c>
      <c r="N460" s="39" t="s">
        <v>41</v>
      </c>
      <c r="O460" s="64">
        <v>37894</v>
      </c>
      <c r="P460" s="39" t="s">
        <v>4413</v>
      </c>
      <c r="Q460" s="65">
        <v>37894</v>
      </c>
      <c r="R460" s="66">
        <f>+IFERROR((MaestraLP3[[#This Row],[COSTO ]]/MaestraLP3[[#This Row],[COSTO SEP]]-1),0)</f>
        <v>3.9584103024292716E-6</v>
      </c>
      <c r="S460" s="65" t="s">
        <v>52</v>
      </c>
      <c r="T460" s="65"/>
      <c r="U460" s="64">
        <f>+VLOOKUP(MaestraLP3[[#This Row],[FS00]],'[1]BD MES'!$C:$N,12,0)</f>
        <v>37894.15</v>
      </c>
      <c r="V460" s="64">
        <v>37894.15</v>
      </c>
      <c r="W460" s="66">
        <f>+(MaestraLP3[[#This Row],[COSTO ]]-MaestraLP3[[#This Row],[COSTO OCT AL 25-09]])/MaestraLP3[[#This Row],[COSTO OCT AL 25-09]]</f>
        <v>0</v>
      </c>
      <c r="X460" s="67" t="str">
        <f>++IF(P460="HASTA AGOTAR STOCK","HASTA AGOTAR STOCK",IF(MaestraLP3[[#This Row],[PRECIO]]=0,"NO PARA LP",IF(MaestraLP3[[#This Row],[PRECIO SEP]]=0,"INCORPORACIÓN",IF(Z460=0,"MANTIENE",IF(Z460&lt;0,"BAJA",IF(Z460&gt;0,"ALZA",""))))))</f>
        <v>ALZA</v>
      </c>
      <c r="Y460" s="64">
        <v>56462.06</v>
      </c>
      <c r="Z460" s="41">
        <f>IF(Y460=0,"INDICAR PRECIO VTA",Y460-MaestraLP3[[#This Row],[PRECIO SEP]])</f>
        <v>18568.059999999998</v>
      </c>
      <c r="AA460" s="66">
        <f t="shared" si="7"/>
        <v>0.32885640375147485</v>
      </c>
      <c r="AB460" s="68">
        <f>IFERROR(MaestraLP3[[#This Row],[PRECIO]]*MaestraLP3[[#This Row],[%MG UMV]],0)</f>
        <v>18567.909999999996</v>
      </c>
      <c r="AC460" s="69">
        <v>0.5</v>
      </c>
      <c r="AD460" s="64">
        <f>+IFERROR(MaestraLP3[[#This Row],[MARGEN UNITARIO]]/MaestraLP3[[#This Row],[Peso Neto UMV (KG)]],0)</f>
        <v>37135.819999999992</v>
      </c>
      <c r="AE460" s="39" t="s">
        <v>44</v>
      </c>
      <c r="AF460" s="39"/>
      <c r="AG460" s="39">
        <v>1</v>
      </c>
      <c r="AH460" s="39"/>
      <c r="AI460" s="66">
        <v>0</v>
      </c>
      <c r="AJ460" s="66">
        <v>0</v>
      </c>
      <c r="AK460" s="39"/>
      <c r="AL460" s="39" t="s">
        <v>44</v>
      </c>
    </row>
    <row r="461" spans="1:38" x14ac:dyDescent="0.35">
      <c r="A461" s="39" t="s">
        <v>276</v>
      </c>
      <c r="B461" s="39">
        <v>104548230</v>
      </c>
      <c r="C461" s="39" t="str">
        <f>+MaestraLP3[[#This Row],[CÓDIGO]]&amp;MaestraLP3[[#Headers],[-]]&amp;MaestraLP3[[#This Row],[UMV]]</f>
        <v>104548230-UN</v>
      </c>
      <c r="D461" s="50" t="str">
        <f>+MaestraLP3[[#This Row],[CÓDIGO]]&amp;MaestraLP3[[#Headers],[FS00]]</f>
        <v>104548230FS00</v>
      </c>
      <c r="E461" s="39" t="s">
        <v>4596</v>
      </c>
      <c r="F461" s="39" t="s">
        <v>4597</v>
      </c>
      <c r="G461" s="39" t="s">
        <v>212</v>
      </c>
      <c r="H461" s="39" t="s">
        <v>169</v>
      </c>
      <c r="I461" s="39" t="s">
        <v>4679</v>
      </c>
      <c r="J461" s="49" t="s">
        <v>50</v>
      </c>
      <c r="K461" s="50" t="s">
        <v>50</v>
      </c>
      <c r="L461" s="39" t="str">
        <f>VLOOKUP(MaestraLP3[[#This Row],[UMV]],VALIDACIONES!J:L,3,0)</f>
        <v>Unidad</v>
      </c>
      <c r="M461" s="39" t="s">
        <v>51</v>
      </c>
      <c r="N461" s="39" t="s">
        <v>78</v>
      </c>
      <c r="O461" s="64">
        <v>931000</v>
      </c>
      <c r="P461" s="39" t="s">
        <v>4413</v>
      </c>
      <c r="Q461" s="65">
        <v>0</v>
      </c>
      <c r="R461" s="66">
        <f>+IFERROR((MaestraLP3[[#This Row],[COSTO ]]/MaestraLP3[[#This Row],[COSTO SEP]]-1),0)</f>
        <v>0</v>
      </c>
      <c r="S461" s="65" t="s">
        <v>93</v>
      </c>
      <c r="T461" s="65"/>
      <c r="U461" s="64">
        <f>+VLOOKUP(MaestraLP3[[#This Row],[FS00]],'[1]BD MES'!$C:$N,12,0)</f>
        <v>931000</v>
      </c>
      <c r="V461" s="64">
        <v>931000</v>
      </c>
      <c r="W461" s="66">
        <f>+(MaestraLP3[[#This Row],[COSTO ]]-MaestraLP3[[#This Row],[COSTO OCT AL 25-09]])/MaestraLP3[[#This Row],[COSTO OCT AL 25-09]]</f>
        <v>0</v>
      </c>
      <c r="X461" s="67" t="str">
        <f>++IF(P461="HASTA AGOTAR STOCK","HASTA AGOTAR STOCK",IF(MaestraLP3[[#This Row],[PRECIO]]=0,"NO PARA LP",IF(MaestraLP3[[#This Row],[PRECIO SEP]]=0,"INCORPORACIÓN",IF(Z461=0,"MANTIENE",IF(Z461&lt;0,"BAJA",IF(Z461&gt;0,"ALZA",""))))))</f>
        <v>NO PARA LP</v>
      </c>
      <c r="Y461" s="64">
        <v>0</v>
      </c>
      <c r="Z461" s="41" t="str">
        <f>IF(Y461=0,"INDICAR PRECIO VTA",Y461-MaestraLP3[[#This Row],[PRECIO SEP]])</f>
        <v>INDICAR PRECIO VTA</v>
      </c>
      <c r="AA461" s="66" t="str">
        <f t="shared" si="7"/>
        <v>-</v>
      </c>
      <c r="AB461" s="68">
        <f>IFERROR(MaestraLP3[[#This Row],[PRECIO]]*MaestraLP3[[#This Row],[%MG UMV]],0)</f>
        <v>0</v>
      </c>
      <c r="AC461" s="69">
        <v>13</v>
      </c>
      <c r="AD461" s="64">
        <f>+IFERROR(MaestraLP3[[#This Row],[MARGEN UNITARIO]]/MaestraLP3[[#This Row],[Peso Neto UMV (KG)]],0)</f>
        <v>0</v>
      </c>
      <c r="AE461" s="39" t="s">
        <v>44</v>
      </c>
      <c r="AF461" s="39"/>
      <c r="AG461" s="39">
        <v>1</v>
      </c>
      <c r="AH461" s="39"/>
      <c r="AI461" s="66">
        <v>0</v>
      </c>
      <c r="AJ461" s="66">
        <v>0</v>
      </c>
      <c r="AK461" s="39" t="s">
        <v>53</v>
      </c>
      <c r="AL461" s="39" t="s">
        <v>44</v>
      </c>
    </row>
    <row r="462" spans="1:38" x14ac:dyDescent="0.35">
      <c r="A462" s="39" t="s">
        <v>276</v>
      </c>
      <c r="B462" s="39">
        <v>104522610</v>
      </c>
      <c r="C462" s="39" t="str">
        <f>+MaestraLP3[[#This Row],[CÓDIGO]]&amp;MaestraLP3[[#Headers],[-]]&amp;MaestraLP3[[#This Row],[UMV]]</f>
        <v>104522610-UN</v>
      </c>
      <c r="D462" s="50" t="str">
        <f>+MaestraLP3[[#This Row],[CÓDIGO]]&amp;MaestraLP3[[#Headers],[FS00]]</f>
        <v>104522610FS00</v>
      </c>
      <c r="E462" s="39" t="s">
        <v>4596</v>
      </c>
      <c r="F462" s="39" t="s">
        <v>4597</v>
      </c>
      <c r="G462" s="39" t="s">
        <v>212</v>
      </c>
      <c r="H462" s="39" t="s">
        <v>169</v>
      </c>
      <c r="I462" s="39" t="s">
        <v>960</v>
      </c>
      <c r="J462" s="49" t="s">
        <v>50</v>
      </c>
      <c r="K462" s="50" t="s">
        <v>50</v>
      </c>
      <c r="L462" s="39" t="str">
        <f>VLOOKUP(MaestraLP3[[#This Row],[UMV]],VALIDACIONES!J:L,3,0)</f>
        <v>Unidad</v>
      </c>
      <c r="M462" s="39" t="s">
        <v>51</v>
      </c>
      <c r="N462" s="39" t="s">
        <v>41</v>
      </c>
      <c r="O462" s="64">
        <v>357880</v>
      </c>
      <c r="P462" s="39" t="s">
        <v>4413</v>
      </c>
      <c r="Q462" s="65">
        <v>357842</v>
      </c>
      <c r="R462" s="66">
        <f>+IFERROR((MaestraLP3[[#This Row],[COSTO ]]/MaestraLP3[[#This Row],[COSTO SEP]]-1),0)</f>
        <v>5.5884654073246054E-6</v>
      </c>
      <c r="S462" s="65" t="s">
        <v>52</v>
      </c>
      <c r="T462" s="65"/>
      <c r="U462" s="64">
        <f>+VLOOKUP(MaestraLP3[[#This Row],[FS00]],'[1]BD MES'!$C:$N,12,0)</f>
        <v>357884</v>
      </c>
      <c r="V462" s="64">
        <v>357882</v>
      </c>
      <c r="W462" s="66">
        <f>+(MaestraLP3[[#This Row],[COSTO ]]-MaestraLP3[[#This Row],[COSTO OCT AL 25-09]])/MaestraLP3[[#This Row],[COSTO OCT AL 25-09]]</f>
        <v>-5.5884029462060332E-6</v>
      </c>
      <c r="X462" s="67" t="str">
        <f>++IF(P462="HASTA AGOTAR STOCK","HASTA AGOTAR STOCK",IF(MaestraLP3[[#This Row],[PRECIO]]=0,"NO PARA LP",IF(MaestraLP3[[#This Row],[PRECIO SEP]]=0,"INCORPORACIÓN",IF(Z462=0,"MANTIENE",IF(Z462&lt;0,"BAJA",IF(Z462&gt;0,"ALZA",""))))))</f>
        <v>ALZA</v>
      </c>
      <c r="Y462" s="64">
        <v>533184.57999999996</v>
      </c>
      <c r="Z462" s="41">
        <f>IF(Y462=0,"INDICAR PRECIO VTA",Y462-MaestraLP3[[#This Row],[PRECIO SEP]])</f>
        <v>175342.57999999996</v>
      </c>
      <c r="AA462" s="66">
        <f t="shared" si="7"/>
        <v>0.32878403947841095</v>
      </c>
      <c r="AB462" s="68">
        <f>IFERROR(MaestraLP3[[#This Row],[PRECIO]]*MaestraLP3[[#This Row],[%MG UMV]],0)</f>
        <v>175302.57999999996</v>
      </c>
      <c r="AC462" s="69">
        <v>12</v>
      </c>
      <c r="AD462" s="64">
        <f>+IFERROR(MaestraLP3[[#This Row],[MARGEN UNITARIO]]/MaestraLP3[[#This Row],[Peso Neto UMV (KG)]],0)</f>
        <v>14608.54833333333</v>
      </c>
      <c r="AE462" s="39" t="s">
        <v>44</v>
      </c>
      <c r="AF462" s="39"/>
      <c r="AG462" s="39">
        <v>1</v>
      </c>
      <c r="AH462" s="39"/>
      <c r="AI462" s="66">
        <v>0</v>
      </c>
      <c r="AJ462" s="66">
        <v>0</v>
      </c>
      <c r="AK462" s="39"/>
      <c r="AL462" s="39" t="s">
        <v>44</v>
      </c>
    </row>
    <row r="463" spans="1:38" x14ac:dyDescent="0.35">
      <c r="A463" s="39" t="s">
        <v>276</v>
      </c>
      <c r="B463" s="39">
        <v>104534850</v>
      </c>
      <c r="C463" s="39" t="str">
        <f>+MaestraLP3[[#This Row],[CÓDIGO]]&amp;MaestraLP3[[#Headers],[-]]&amp;MaestraLP3[[#This Row],[UMV]]</f>
        <v>104534850-UN</v>
      </c>
      <c r="D463" s="50" t="str">
        <f>+MaestraLP3[[#This Row],[CÓDIGO]]&amp;MaestraLP3[[#Headers],[FS00]]</f>
        <v>104534850FS00</v>
      </c>
      <c r="E463" s="39" t="s">
        <v>4596</v>
      </c>
      <c r="F463" s="39" t="s">
        <v>4597</v>
      </c>
      <c r="G463" s="39" t="s">
        <v>212</v>
      </c>
      <c r="H463" s="39" t="s">
        <v>169</v>
      </c>
      <c r="I463" s="39" t="s">
        <v>4680</v>
      </c>
      <c r="J463" s="49" t="s">
        <v>50</v>
      </c>
      <c r="K463" s="50" t="s">
        <v>50</v>
      </c>
      <c r="L463" s="39" t="str">
        <f>VLOOKUP(MaestraLP3[[#This Row],[UMV]],VALIDACIONES!J:L,3,0)</f>
        <v>Unidad</v>
      </c>
      <c r="M463" s="39" t="s">
        <v>51</v>
      </c>
      <c r="N463" s="39" t="s">
        <v>41</v>
      </c>
      <c r="O463" s="64">
        <v>26970</v>
      </c>
      <c r="P463" s="39" t="s">
        <v>4413</v>
      </c>
      <c r="Q463" s="65">
        <v>0</v>
      </c>
      <c r="R463" s="66">
        <f>+IFERROR((MaestraLP3[[#This Row],[COSTO ]]/MaestraLP3[[#This Row],[COSTO SEP]]-1),0)</f>
        <v>0</v>
      </c>
      <c r="S463" s="65" t="s">
        <v>43</v>
      </c>
      <c r="T463" s="65"/>
      <c r="U463" s="64">
        <f>+VLOOKUP(MaestraLP3[[#This Row],[FS00]],'[1]BD MES'!$C:$N,12,0)</f>
        <v>26970</v>
      </c>
      <c r="V463" s="64">
        <v>26970</v>
      </c>
      <c r="W463" s="66">
        <f>+(MaestraLP3[[#This Row],[COSTO ]]-MaestraLP3[[#This Row],[COSTO OCT AL 25-09]])/MaestraLP3[[#This Row],[COSTO OCT AL 25-09]]</f>
        <v>0</v>
      </c>
      <c r="X463" s="67" t="str">
        <f>++IF(P463="HASTA AGOTAR STOCK","HASTA AGOTAR STOCK",IF(MaestraLP3[[#This Row],[PRECIO]]=0,"NO PARA LP",IF(MaestraLP3[[#This Row],[PRECIO SEP]]=0,"INCORPORACIÓN",IF(Z463=0,"MANTIENE",IF(Z463&lt;0,"BAJA",IF(Z463&gt;0,"ALZA",""))))))</f>
        <v>NO PARA LP</v>
      </c>
      <c r="Y463" s="64">
        <v>0</v>
      </c>
      <c r="Z463" s="41" t="str">
        <f>IF(Y463=0,"INDICAR PRECIO VTA",Y463-MaestraLP3[[#This Row],[PRECIO SEP]])</f>
        <v>INDICAR PRECIO VTA</v>
      </c>
      <c r="AA463" s="66" t="str">
        <f t="shared" si="7"/>
        <v>-</v>
      </c>
      <c r="AB463" s="68">
        <f>IFERROR(MaestraLP3[[#This Row],[PRECIO]]*MaestraLP3[[#This Row],[%MG UMV]],0)</f>
        <v>0</v>
      </c>
      <c r="AC463" s="69">
        <v>1.32</v>
      </c>
      <c r="AD463" s="64">
        <f>+IFERROR(MaestraLP3[[#This Row],[MARGEN UNITARIO]]/MaestraLP3[[#This Row],[Peso Neto UMV (KG)]],0)</f>
        <v>0</v>
      </c>
      <c r="AE463" s="39" t="s">
        <v>44</v>
      </c>
      <c r="AF463" s="39"/>
      <c r="AG463" s="39">
        <v>1</v>
      </c>
      <c r="AH463" s="39"/>
      <c r="AI463" s="66">
        <v>0</v>
      </c>
      <c r="AJ463" s="66">
        <v>0</v>
      </c>
      <c r="AK463" s="39"/>
      <c r="AL463" s="39" t="s">
        <v>44</v>
      </c>
    </row>
    <row r="464" spans="1:38" x14ac:dyDescent="0.35">
      <c r="A464" s="39" t="s">
        <v>276</v>
      </c>
      <c r="B464" s="39">
        <v>40002139</v>
      </c>
      <c r="C464" s="39" t="str">
        <f>+MaestraLP3[[#This Row],[CÓDIGO]]&amp;MaestraLP3[[#Headers],[-]]&amp;MaestraLP3[[#This Row],[UMV]]</f>
        <v>40002139-UN</v>
      </c>
      <c r="D464" s="50" t="str">
        <f>+MaestraLP3[[#This Row],[CÓDIGO]]&amp;MaestraLP3[[#Headers],[FS00]]</f>
        <v>40002139FS00</v>
      </c>
      <c r="E464" s="39" t="s">
        <v>4596</v>
      </c>
      <c r="F464" s="39" t="s">
        <v>4597</v>
      </c>
      <c r="G464" s="39" t="s">
        <v>212</v>
      </c>
      <c r="H464" s="39" t="s">
        <v>169</v>
      </c>
      <c r="I464" s="39" t="s">
        <v>961</v>
      </c>
      <c r="J464" s="49" t="s">
        <v>50</v>
      </c>
      <c r="K464" s="50" t="s">
        <v>50</v>
      </c>
      <c r="L464" s="39" t="str">
        <f>VLOOKUP(MaestraLP3[[#This Row],[UMV]],VALIDACIONES!J:L,3,0)</f>
        <v>Unidad</v>
      </c>
      <c r="M464" s="39" t="s">
        <v>51</v>
      </c>
      <c r="N464" s="39" t="s">
        <v>41</v>
      </c>
      <c r="O464" s="64">
        <v>29169</v>
      </c>
      <c r="P464" s="39" t="s">
        <v>4413</v>
      </c>
      <c r="Q464" s="65">
        <v>29169</v>
      </c>
      <c r="R464" s="66">
        <f>+IFERROR((MaestraLP3[[#This Row],[COSTO ]]/MaestraLP3[[#This Row],[COSTO SEP]]-1),0)</f>
        <v>1.3713188660169351E-6</v>
      </c>
      <c r="S464" s="65" t="s">
        <v>52</v>
      </c>
      <c r="T464" s="65"/>
      <c r="U464" s="64">
        <f>+VLOOKUP(MaestraLP3[[#This Row],[FS00]],'[1]BD MES'!$C:$N,12,0)</f>
        <v>29169.040000000001</v>
      </c>
      <c r="V464" s="64">
        <v>29169.040000000001</v>
      </c>
      <c r="W464" s="66">
        <f>+(MaestraLP3[[#This Row],[COSTO ]]-MaestraLP3[[#This Row],[COSTO OCT AL 25-09]])/MaestraLP3[[#This Row],[COSTO OCT AL 25-09]]</f>
        <v>0</v>
      </c>
      <c r="X464" s="67" t="str">
        <f>++IF(P464="HASTA AGOTAR STOCK","HASTA AGOTAR STOCK",IF(MaestraLP3[[#This Row],[PRECIO]]=0,"NO PARA LP",IF(MaestraLP3[[#This Row],[PRECIO SEP]]=0,"INCORPORACIÓN",IF(Z464=0,"MANTIENE",IF(Z464&lt;0,"BAJA",IF(Z464&gt;0,"ALZA",""))))))</f>
        <v>ALZA</v>
      </c>
      <c r="Y464" s="64">
        <v>43461.81</v>
      </c>
      <c r="Z464" s="41">
        <f>IF(Y464=0,"INDICAR PRECIO VTA",Y464-MaestraLP3[[#This Row],[PRECIO SEP]])</f>
        <v>14292.809999999998</v>
      </c>
      <c r="AA464" s="66">
        <f t="shared" si="7"/>
        <v>0.32885814005445235</v>
      </c>
      <c r="AB464" s="68">
        <f>IFERROR(MaestraLP3[[#This Row],[PRECIO]]*MaestraLP3[[#This Row],[%MG UMV]],0)</f>
        <v>14292.769999999997</v>
      </c>
      <c r="AC464" s="69">
        <v>4.5</v>
      </c>
      <c r="AD464" s="64">
        <f>+IFERROR(MaestraLP3[[#This Row],[MARGEN UNITARIO]]/MaestraLP3[[#This Row],[Peso Neto UMV (KG)]],0)</f>
        <v>3176.1711111111103</v>
      </c>
      <c r="AE464" s="39" t="s">
        <v>44</v>
      </c>
      <c r="AF464" s="39"/>
      <c r="AG464" s="39">
        <v>1</v>
      </c>
      <c r="AH464" s="39"/>
      <c r="AI464" s="66">
        <v>0</v>
      </c>
      <c r="AJ464" s="66">
        <v>0</v>
      </c>
      <c r="AK464" s="39"/>
      <c r="AL464" s="39" t="s">
        <v>44</v>
      </c>
    </row>
    <row r="465" spans="1:38" x14ac:dyDescent="0.35">
      <c r="A465" s="39" t="s">
        <v>276</v>
      </c>
      <c r="B465" s="39">
        <v>40642060</v>
      </c>
      <c r="C465" s="39" t="str">
        <f>+MaestraLP3[[#This Row],[CÓDIGO]]&amp;MaestraLP3[[#Headers],[-]]&amp;MaestraLP3[[#This Row],[UMV]]</f>
        <v>40642060-UN</v>
      </c>
      <c r="D465" s="50" t="str">
        <f>+MaestraLP3[[#This Row],[CÓDIGO]]&amp;MaestraLP3[[#Headers],[FS00]]</f>
        <v>40642060FS00</v>
      </c>
      <c r="E465" s="39" t="s">
        <v>4596</v>
      </c>
      <c r="F465" s="39" t="s">
        <v>4597</v>
      </c>
      <c r="G465" s="39" t="s">
        <v>212</v>
      </c>
      <c r="H465" s="39" t="s">
        <v>169</v>
      </c>
      <c r="I465" s="39" t="s">
        <v>962</v>
      </c>
      <c r="J465" s="49" t="s">
        <v>50</v>
      </c>
      <c r="K465" s="50" t="s">
        <v>50</v>
      </c>
      <c r="L465" s="39" t="str">
        <f>VLOOKUP(MaestraLP3[[#This Row],[UMV]],VALIDACIONES!J:L,3,0)</f>
        <v>Unidad</v>
      </c>
      <c r="M465" s="39" t="s">
        <v>51</v>
      </c>
      <c r="N465" s="39" t="s">
        <v>41</v>
      </c>
      <c r="O465" s="64">
        <v>80750</v>
      </c>
      <c r="P465" s="39" t="s">
        <v>4413</v>
      </c>
      <c r="Q465" s="65">
        <v>80750</v>
      </c>
      <c r="R465" s="66">
        <f>+IFERROR((MaestraLP3[[#This Row],[COSTO ]]/MaestraLP3[[#This Row],[COSTO SEP]]-1),0)</f>
        <v>-4.0866873065592557E-6</v>
      </c>
      <c r="S465" s="65" t="s">
        <v>52</v>
      </c>
      <c r="T465" s="65"/>
      <c r="U465" s="64">
        <f>+VLOOKUP(MaestraLP3[[#This Row],[FS00]],'[1]BD MES'!$C:$N,12,0)</f>
        <v>80749.67</v>
      </c>
      <c r="V465" s="64">
        <v>80749.67</v>
      </c>
      <c r="W465" s="66">
        <f>+(MaestraLP3[[#This Row],[COSTO ]]-MaestraLP3[[#This Row],[COSTO OCT AL 25-09]])/MaestraLP3[[#This Row],[COSTO OCT AL 25-09]]</f>
        <v>0</v>
      </c>
      <c r="X465" s="67" t="str">
        <f>++IF(P465="HASTA AGOTAR STOCK","HASTA AGOTAR STOCK",IF(MaestraLP3[[#This Row],[PRECIO]]=0,"NO PARA LP",IF(MaestraLP3[[#This Row],[PRECIO SEP]]=0,"INCORPORACIÓN",IF(Z465=0,"MANTIENE",IF(Z465&lt;0,"BAJA",IF(Z465&gt;0,"ALZA",""))))))</f>
        <v>ALZA</v>
      </c>
      <c r="Y465" s="64">
        <v>120317.5</v>
      </c>
      <c r="Z465" s="41">
        <f>IF(Y465=0,"INDICAR PRECIO VTA",Y465-MaestraLP3[[#This Row],[PRECIO SEP]])</f>
        <v>39567.5</v>
      </c>
      <c r="AA465" s="66">
        <f t="shared" si="7"/>
        <v>0.32886180314584329</v>
      </c>
      <c r="AB465" s="68">
        <f>IFERROR(MaestraLP3[[#This Row],[PRECIO]]*MaestraLP3[[#This Row],[%MG UMV]],0)</f>
        <v>39567.83</v>
      </c>
      <c r="AC465" s="69">
        <v>4</v>
      </c>
      <c r="AD465" s="64">
        <f>+IFERROR(MaestraLP3[[#This Row],[MARGEN UNITARIO]]/MaestraLP3[[#This Row],[Peso Neto UMV (KG)]],0)</f>
        <v>9891.9575000000004</v>
      </c>
      <c r="AE465" s="39" t="s">
        <v>44</v>
      </c>
      <c r="AF465" s="39"/>
      <c r="AG465" s="39">
        <v>1</v>
      </c>
      <c r="AH465" s="39"/>
      <c r="AI465" s="66">
        <v>0</v>
      </c>
      <c r="AJ465" s="66">
        <v>0</v>
      </c>
      <c r="AK465" s="39"/>
      <c r="AL465" s="39" t="s">
        <v>44</v>
      </c>
    </row>
    <row r="466" spans="1:38" x14ac:dyDescent="0.35">
      <c r="A466" s="39" t="s">
        <v>276</v>
      </c>
      <c r="B466" s="39">
        <v>40002118</v>
      </c>
      <c r="C466" s="39" t="str">
        <f>+MaestraLP3[[#This Row],[CÓDIGO]]&amp;MaestraLP3[[#Headers],[-]]&amp;MaestraLP3[[#This Row],[UMV]]</f>
        <v>40002118-UN</v>
      </c>
      <c r="D466" s="50" t="str">
        <f>+MaestraLP3[[#This Row],[CÓDIGO]]&amp;MaestraLP3[[#Headers],[FS00]]</f>
        <v>40002118FS00</v>
      </c>
      <c r="E466" s="39" t="s">
        <v>4596</v>
      </c>
      <c r="F466" s="39" t="s">
        <v>4597</v>
      </c>
      <c r="G466" s="39" t="s">
        <v>212</v>
      </c>
      <c r="H466" s="39" t="s">
        <v>169</v>
      </c>
      <c r="I466" s="39" t="s">
        <v>963</v>
      </c>
      <c r="J466" s="49" t="s">
        <v>50</v>
      </c>
      <c r="K466" s="50" t="s">
        <v>50</v>
      </c>
      <c r="L466" s="39" t="str">
        <f>VLOOKUP(MaestraLP3[[#This Row],[UMV]],VALIDACIONES!J:L,3,0)</f>
        <v>Unidad</v>
      </c>
      <c r="M466" s="39" t="s">
        <v>51</v>
      </c>
      <c r="N466" s="39" t="s">
        <v>41</v>
      </c>
      <c r="O466" s="64">
        <v>24028</v>
      </c>
      <c r="P466" s="39" t="s">
        <v>4413</v>
      </c>
      <c r="Q466" s="65">
        <v>24028</v>
      </c>
      <c r="R466" s="66">
        <f>+IFERROR((MaestraLP3[[#This Row],[COSTO ]]/MaestraLP3[[#This Row],[COSTO SEP]]-1),0)</f>
        <v>3.3294489762969448E-6</v>
      </c>
      <c r="S466" s="65" t="s">
        <v>52</v>
      </c>
      <c r="T466" s="65"/>
      <c r="U466" s="64">
        <f>+VLOOKUP(MaestraLP3[[#This Row],[FS00]],'[1]BD MES'!$C:$N,12,0)</f>
        <v>24028.080000000002</v>
      </c>
      <c r="V466" s="64">
        <v>24028.080000000002</v>
      </c>
      <c r="W466" s="66">
        <f>+(MaestraLP3[[#This Row],[COSTO ]]-MaestraLP3[[#This Row],[COSTO OCT AL 25-09]])/MaestraLP3[[#This Row],[COSTO OCT AL 25-09]]</f>
        <v>0</v>
      </c>
      <c r="X466" s="67" t="str">
        <f>++IF(P466="HASTA AGOTAR STOCK","HASTA AGOTAR STOCK",IF(MaestraLP3[[#This Row],[PRECIO]]=0,"NO PARA LP",IF(MaestraLP3[[#This Row],[PRECIO SEP]]=0,"INCORPORACIÓN",IF(Z466=0,"MANTIENE",IF(Z466&lt;0,"BAJA",IF(Z466&gt;0,"ALZA",""))))))</f>
        <v>ALZA</v>
      </c>
      <c r="Y466" s="64">
        <v>35801.72</v>
      </c>
      <c r="Z466" s="41">
        <f>IF(Y466=0,"INDICAR PRECIO VTA",Y466-MaestraLP3[[#This Row],[PRECIO SEP]])</f>
        <v>11773.720000000001</v>
      </c>
      <c r="AA466" s="66">
        <f t="shared" si="7"/>
        <v>0.32885682587317033</v>
      </c>
      <c r="AB466" s="68">
        <f>IFERROR(MaestraLP3[[#This Row],[PRECIO]]*MaestraLP3[[#This Row],[%MG UMV]],0)</f>
        <v>11773.64</v>
      </c>
      <c r="AC466" s="69">
        <v>1.2</v>
      </c>
      <c r="AD466" s="64">
        <f>+IFERROR(MaestraLP3[[#This Row],[MARGEN UNITARIO]]/MaestraLP3[[#This Row],[Peso Neto UMV (KG)]],0)</f>
        <v>9811.3666666666668</v>
      </c>
      <c r="AE466" s="39" t="s">
        <v>44</v>
      </c>
      <c r="AF466" s="39"/>
      <c r="AG466" s="39">
        <v>1</v>
      </c>
      <c r="AH466" s="39"/>
      <c r="AI466" s="66">
        <v>0</v>
      </c>
      <c r="AJ466" s="66">
        <v>0</v>
      </c>
      <c r="AK466" s="39"/>
      <c r="AL466" s="39" t="s">
        <v>44</v>
      </c>
    </row>
    <row r="467" spans="1:38" x14ac:dyDescent="0.35">
      <c r="A467" s="39" t="s">
        <v>276</v>
      </c>
      <c r="B467" s="39">
        <v>104540540</v>
      </c>
      <c r="C467" s="39" t="str">
        <f>+MaestraLP3[[#This Row],[CÓDIGO]]&amp;MaestraLP3[[#Headers],[-]]&amp;MaestraLP3[[#This Row],[UMV]]</f>
        <v>104540540-UN</v>
      </c>
      <c r="D467" s="50" t="str">
        <f>+MaestraLP3[[#This Row],[CÓDIGO]]&amp;MaestraLP3[[#Headers],[FS00]]</f>
        <v>104540540FS00</v>
      </c>
      <c r="E467" s="39" t="s">
        <v>4596</v>
      </c>
      <c r="F467" s="39" t="s">
        <v>4597</v>
      </c>
      <c r="G467" s="39" t="s">
        <v>212</v>
      </c>
      <c r="H467" s="39" t="s">
        <v>169</v>
      </c>
      <c r="I467" s="39" t="s">
        <v>964</v>
      </c>
      <c r="J467" s="49" t="s">
        <v>50</v>
      </c>
      <c r="K467" s="50" t="s">
        <v>50</v>
      </c>
      <c r="L467" s="39" t="str">
        <f>VLOOKUP(MaestraLP3[[#This Row],[UMV]],VALIDACIONES!J:L,3,0)</f>
        <v>Unidad</v>
      </c>
      <c r="M467" s="39" t="s">
        <v>51</v>
      </c>
      <c r="N467" s="39" t="s">
        <v>41</v>
      </c>
      <c r="O467" s="64">
        <v>294984</v>
      </c>
      <c r="P467" s="39" t="s">
        <v>4413</v>
      </c>
      <c r="Q467" s="65">
        <v>294984</v>
      </c>
      <c r="R467" s="66">
        <f>+IFERROR((MaestraLP3[[#This Row],[COSTO ]]/MaestraLP3[[#This Row],[COSTO SEP]]-1),0)</f>
        <v>0</v>
      </c>
      <c r="S467" s="65" t="s">
        <v>43</v>
      </c>
      <c r="T467" s="65"/>
      <c r="U467" s="64">
        <f>+VLOOKUP(MaestraLP3[[#This Row],[FS00]],'[1]BD MES'!$C:$N,12,0)</f>
        <v>294984</v>
      </c>
      <c r="V467" s="64">
        <v>294984</v>
      </c>
      <c r="W467" s="66">
        <f>+(MaestraLP3[[#This Row],[COSTO ]]-MaestraLP3[[#This Row],[COSTO OCT AL 25-09]])/MaestraLP3[[#This Row],[COSTO OCT AL 25-09]]</f>
        <v>0</v>
      </c>
      <c r="X467" s="67" t="str">
        <f>++IF(P467="HASTA AGOTAR STOCK","HASTA AGOTAR STOCK",IF(MaestraLP3[[#This Row],[PRECIO]]=0,"NO PARA LP",IF(MaestraLP3[[#This Row],[PRECIO SEP]]=0,"INCORPORACIÓN",IF(Z467=0,"MANTIENE",IF(Z467&lt;0,"BAJA",IF(Z467&gt;0,"ALZA",""))))))</f>
        <v>ALZA</v>
      </c>
      <c r="Y467" s="64">
        <v>439526.16</v>
      </c>
      <c r="Z467" s="41">
        <f>IF(Y467=0,"INDICAR PRECIO VTA",Y467-MaestraLP3[[#This Row],[PRECIO SEP]])</f>
        <v>144542.15999999997</v>
      </c>
      <c r="AA467" s="66">
        <f t="shared" si="7"/>
        <v>0.32885906040268453</v>
      </c>
      <c r="AB467" s="68">
        <f>IFERROR(MaestraLP3[[#This Row],[PRECIO]]*MaestraLP3[[#This Row],[%MG UMV]],0)</f>
        <v>144542.15999999997</v>
      </c>
      <c r="AC467" s="69">
        <v>6.5</v>
      </c>
      <c r="AD467" s="64">
        <f>+IFERROR(MaestraLP3[[#This Row],[MARGEN UNITARIO]]/MaestraLP3[[#This Row],[Peso Neto UMV (KG)]],0)</f>
        <v>22237.255384615382</v>
      </c>
      <c r="AE467" s="39" t="s">
        <v>53</v>
      </c>
      <c r="AF467" s="39"/>
      <c r="AG467" s="39">
        <v>1</v>
      </c>
      <c r="AH467" s="39"/>
      <c r="AI467" s="66">
        <v>0</v>
      </c>
      <c r="AJ467" s="66">
        <v>0</v>
      </c>
      <c r="AK467" s="39"/>
      <c r="AL467" s="39" t="s">
        <v>44</v>
      </c>
    </row>
    <row r="468" spans="1:38" x14ac:dyDescent="0.35">
      <c r="A468" s="39" t="s">
        <v>276</v>
      </c>
      <c r="B468" s="39">
        <v>40002148</v>
      </c>
      <c r="C468" s="39" t="str">
        <f>+MaestraLP3[[#This Row],[CÓDIGO]]&amp;MaestraLP3[[#Headers],[-]]&amp;MaestraLP3[[#This Row],[UMV]]</f>
        <v>40002148-UN</v>
      </c>
      <c r="D468" s="50" t="str">
        <f>+MaestraLP3[[#This Row],[CÓDIGO]]&amp;MaestraLP3[[#Headers],[FS00]]</f>
        <v>40002148FS00</v>
      </c>
      <c r="E468" s="39" t="s">
        <v>4596</v>
      </c>
      <c r="F468" s="39" t="s">
        <v>4597</v>
      </c>
      <c r="G468" s="39" t="s">
        <v>212</v>
      </c>
      <c r="H468" s="39" t="s">
        <v>169</v>
      </c>
      <c r="I468" s="39" t="s">
        <v>965</v>
      </c>
      <c r="J468" s="49" t="s">
        <v>50</v>
      </c>
      <c r="K468" s="50" t="s">
        <v>50</v>
      </c>
      <c r="L468" s="39" t="str">
        <f>VLOOKUP(MaestraLP3[[#This Row],[UMV]],VALIDACIONES!J:L,3,0)</f>
        <v>Unidad</v>
      </c>
      <c r="M468" s="39" t="s">
        <v>51</v>
      </c>
      <c r="N468" s="39" t="s">
        <v>41</v>
      </c>
      <c r="O468" s="64">
        <v>300420</v>
      </c>
      <c r="P468" s="39" t="s">
        <v>4413</v>
      </c>
      <c r="Q468" s="65">
        <v>300420</v>
      </c>
      <c r="R468" s="66">
        <f>+IFERROR((MaestraLP3[[#This Row],[COSTO ]]/MaestraLP3[[#This Row],[COSTO SEP]]-1),0)</f>
        <v>8.9874176167903386E-7</v>
      </c>
      <c r="S468" s="65" t="s">
        <v>52</v>
      </c>
      <c r="T468" s="65"/>
      <c r="U468" s="64">
        <f>+VLOOKUP(MaestraLP3[[#This Row],[FS00]],'[1]BD MES'!$C:$N,12,0)</f>
        <v>300420.27</v>
      </c>
      <c r="V468" s="64">
        <v>300420.27</v>
      </c>
      <c r="W468" s="66">
        <f>+(MaestraLP3[[#This Row],[COSTO ]]-MaestraLP3[[#This Row],[COSTO OCT AL 25-09]])/MaestraLP3[[#This Row],[COSTO OCT AL 25-09]]</f>
        <v>0</v>
      </c>
      <c r="X468" s="67" t="str">
        <f>++IF(P468="HASTA AGOTAR STOCK","HASTA AGOTAR STOCK",IF(MaestraLP3[[#This Row],[PRECIO]]=0,"NO PARA LP",IF(MaestraLP3[[#This Row],[PRECIO SEP]]=0,"INCORPORACIÓN",IF(Z468=0,"MANTIENE",IF(Z468&lt;0,"BAJA",IF(Z468&gt;0,"ALZA",""))))))</f>
        <v>ALZA</v>
      </c>
      <c r="Y468" s="64">
        <v>447625.8</v>
      </c>
      <c r="Z468" s="41">
        <f>IF(Y468=0,"INDICAR PRECIO VTA",Y468-MaestraLP3[[#This Row],[PRECIO SEP]])</f>
        <v>147205.79999999999</v>
      </c>
      <c r="AA468" s="66">
        <f t="shared" si="7"/>
        <v>0.32885845722029422</v>
      </c>
      <c r="AB468" s="68">
        <f>IFERROR(MaestraLP3[[#This Row],[PRECIO]]*MaestraLP3[[#This Row],[%MG UMV]],0)</f>
        <v>147205.52999999997</v>
      </c>
      <c r="AC468" s="69">
        <v>5.4</v>
      </c>
      <c r="AD468" s="64">
        <f>+IFERROR(MaestraLP3[[#This Row],[MARGEN UNITARIO]]/MaestraLP3[[#This Row],[Peso Neto UMV (KG)]],0)</f>
        <v>27260.283333333326</v>
      </c>
      <c r="AE468" s="39" t="s">
        <v>44</v>
      </c>
      <c r="AF468" s="39"/>
      <c r="AG468" s="39">
        <v>1</v>
      </c>
      <c r="AH468" s="39"/>
      <c r="AI468" s="66">
        <v>0</v>
      </c>
      <c r="AJ468" s="66">
        <v>0</v>
      </c>
      <c r="AK468" s="39"/>
      <c r="AL468" s="39" t="s">
        <v>44</v>
      </c>
    </row>
    <row r="469" spans="1:38" x14ac:dyDescent="0.35">
      <c r="A469" s="39" t="s">
        <v>276</v>
      </c>
      <c r="B469" s="39">
        <v>40002119</v>
      </c>
      <c r="C469" s="39" t="str">
        <f>+MaestraLP3[[#This Row],[CÓDIGO]]&amp;MaestraLP3[[#Headers],[-]]&amp;MaestraLP3[[#This Row],[UMV]]</f>
        <v>40002119-UN</v>
      </c>
      <c r="D469" s="50" t="str">
        <f>+MaestraLP3[[#This Row],[CÓDIGO]]&amp;MaestraLP3[[#Headers],[FS00]]</f>
        <v>40002119FS00</v>
      </c>
      <c r="E469" s="39" t="s">
        <v>4596</v>
      </c>
      <c r="F469" s="39" t="s">
        <v>4597</v>
      </c>
      <c r="G469" s="39" t="s">
        <v>212</v>
      </c>
      <c r="H469" s="39" t="s">
        <v>169</v>
      </c>
      <c r="I469" s="39" t="s">
        <v>966</v>
      </c>
      <c r="J469" s="49" t="s">
        <v>50</v>
      </c>
      <c r="K469" s="50" t="s">
        <v>50</v>
      </c>
      <c r="L469" s="39" t="str">
        <f>VLOOKUP(MaestraLP3[[#This Row],[UMV]],VALIDACIONES!J:L,3,0)</f>
        <v>Unidad</v>
      </c>
      <c r="M469" s="39" t="s">
        <v>51</v>
      </c>
      <c r="N469" s="39" t="s">
        <v>41</v>
      </c>
      <c r="O469" s="64">
        <v>201264</v>
      </c>
      <c r="P469" s="39" t="s">
        <v>4413</v>
      </c>
      <c r="Q469" s="65">
        <v>201264</v>
      </c>
      <c r="R469" s="66">
        <f>+IFERROR((MaestraLP3[[#This Row],[COSTO ]]/MaestraLP3[[#This Row],[COSTO SEP]]-1),0)</f>
        <v>-2.3849272597908922E-6</v>
      </c>
      <c r="S469" s="65" t="s">
        <v>52</v>
      </c>
      <c r="T469" s="65"/>
      <c r="U469" s="64">
        <f>+VLOOKUP(MaestraLP3[[#This Row],[FS00]],'[1]BD MES'!$C:$N,12,0)</f>
        <v>201263.52</v>
      </c>
      <c r="V469" s="64">
        <v>201263.52</v>
      </c>
      <c r="W469" s="66">
        <f>+(MaestraLP3[[#This Row],[COSTO ]]-MaestraLP3[[#This Row],[COSTO OCT AL 25-09]])/MaestraLP3[[#This Row],[COSTO OCT AL 25-09]]</f>
        <v>0</v>
      </c>
      <c r="X469" s="67" t="str">
        <f>++IF(P469="HASTA AGOTAR STOCK","HASTA AGOTAR STOCK",IF(MaestraLP3[[#This Row],[PRECIO]]=0,"NO PARA LP",IF(MaestraLP3[[#This Row],[PRECIO SEP]]=0,"INCORPORACIÓN",IF(Z469=0,"MANTIENE",IF(Z469&lt;0,"BAJA",IF(Z469&gt;0,"ALZA",""))))))</f>
        <v>ALZA</v>
      </c>
      <c r="Y469" s="64">
        <v>299883.36</v>
      </c>
      <c r="Z469" s="41">
        <f>IF(Y469=0,"INDICAR PRECIO VTA",Y469-MaestraLP3[[#This Row],[PRECIO SEP]])</f>
        <v>98619.359999999986</v>
      </c>
      <c r="AA469" s="66">
        <f t="shared" si="7"/>
        <v>0.32886066102500655</v>
      </c>
      <c r="AB469" s="68">
        <f>IFERROR(MaestraLP3[[#This Row],[PRECIO]]*MaestraLP3[[#This Row],[%MG UMV]],0)</f>
        <v>98619.840000000011</v>
      </c>
      <c r="AC469" s="69">
        <v>0.9</v>
      </c>
      <c r="AD469" s="64">
        <f>+IFERROR(MaestraLP3[[#This Row],[MARGEN UNITARIO]]/MaestraLP3[[#This Row],[Peso Neto UMV (KG)]],0)</f>
        <v>109577.60000000001</v>
      </c>
      <c r="AE469" s="39" t="s">
        <v>44</v>
      </c>
      <c r="AF469" s="39"/>
      <c r="AG469" s="39">
        <v>1</v>
      </c>
      <c r="AH469" s="39"/>
      <c r="AI469" s="66">
        <v>0</v>
      </c>
      <c r="AJ469" s="66">
        <v>0</v>
      </c>
      <c r="AK469" s="39"/>
      <c r="AL469" s="39" t="s">
        <v>44</v>
      </c>
    </row>
    <row r="470" spans="1:38" x14ac:dyDescent="0.35">
      <c r="A470" s="39" t="s">
        <v>276</v>
      </c>
      <c r="B470" s="39">
        <v>40002138</v>
      </c>
      <c r="C470" s="39" t="str">
        <f>+MaestraLP3[[#This Row],[CÓDIGO]]&amp;MaestraLP3[[#Headers],[-]]&amp;MaestraLP3[[#This Row],[UMV]]</f>
        <v>40002138-UN</v>
      </c>
      <c r="D470" s="50" t="str">
        <f>+MaestraLP3[[#This Row],[CÓDIGO]]&amp;MaestraLP3[[#Headers],[FS00]]</f>
        <v>40002138FS00</v>
      </c>
      <c r="E470" s="39" t="s">
        <v>4596</v>
      </c>
      <c r="F470" s="39" t="s">
        <v>4597</v>
      </c>
      <c r="G470" s="39" t="s">
        <v>212</v>
      </c>
      <c r="H470" s="39" t="s">
        <v>180</v>
      </c>
      <c r="I470" s="39" t="s">
        <v>4681</v>
      </c>
      <c r="J470" s="49" t="s">
        <v>50</v>
      </c>
      <c r="K470" s="50" t="s">
        <v>50</v>
      </c>
      <c r="L470" s="39" t="str">
        <f>VLOOKUP(MaestraLP3[[#This Row],[UMV]],VALIDACIONES!J:L,3,0)</f>
        <v>Unidad</v>
      </c>
      <c r="M470" s="39" t="s">
        <v>51</v>
      </c>
      <c r="N470" s="39" t="s">
        <v>41</v>
      </c>
      <c r="O470" s="64">
        <v>6709253</v>
      </c>
      <c r="P470" s="39" t="s">
        <v>4413</v>
      </c>
      <c r="Q470" s="65">
        <v>0</v>
      </c>
      <c r="R470" s="66">
        <f>+IFERROR((MaestraLP3[[#This Row],[COSTO ]]/MaestraLP3[[#This Row],[COSTO SEP]]-1),0)</f>
        <v>0</v>
      </c>
      <c r="S470" s="65" t="s">
        <v>52</v>
      </c>
      <c r="T470" s="65"/>
      <c r="U470" s="64">
        <f>+VLOOKUP(MaestraLP3[[#This Row],[FS00]],'[1]BD MES'!$C:$N,12,0)</f>
        <v>6709253</v>
      </c>
      <c r="V470" s="64">
        <v>6709253</v>
      </c>
      <c r="W470" s="66">
        <f>+(MaestraLP3[[#This Row],[COSTO ]]-MaestraLP3[[#This Row],[COSTO OCT AL 25-09]])/MaestraLP3[[#This Row],[COSTO OCT AL 25-09]]</f>
        <v>0</v>
      </c>
      <c r="X470" s="67" t="str">
        <f>++IF(P470="HASTA AGOTAR STOCK","HASTA AGOTAR STOCK",IF(MaestraLP3[[#This Row],[PRECIO]]=0,"NO PARA LP",IF(MaestraLP3[[#This Row],[PRECIO SEP]]=0,"INCORPORACIÓN",IF(Z470=0,"MANTIENE",IF(Z470&lt;0,"BAJA",IF(Z470&gt;0,"ALZA",""))))))</f>
        <v>NO PARA LP</v>
      </c>
      <c r="Y470" s="64">
        <v>0</v>
      </c>
      <c r="Z470" s="41" t="str">
        <f>IF(Y470=0,"INDICAR PRECIO VTA",Y470-MaestraLP3[[#This Row],[PRECIO SEP]])</f>
        <v>INDICAR PRECIO VTA</v>
      </c>
      <c r="AA470" s="66" t="str">
        <f t="shared" si="7"/>
        <v>-</v>
      </c>
      <c r="AB470" s="68">
        <f>IFERROR(MaestraLP3[[#This Row],[PRECIO]]*MaestraLP3[[#This Row],[%MG UMV]],0)</f>
        <v>0</v>
      </c>
      <c r="AC470" s="69">
        <v>84</v>
      </c>
      <c r="AD470" s="64">
        <f>+IFERROR(MaestraLP3[[#This Row],[MARGEN UNITARIO]]/MaestraLP3[[#This Row],[Peso Neto UMV (KG)]],0)</f>
        <v>0</v>
      </c>
      <c r="AE470" s="39" t="s">
        <v>44</v>
      </c>
      <c r="AF470" s="39"/>
      <c r="AG470" s="39">
        <v>1</v>
      </c>
      <c r="AH470" s="39"/>
      <c r="AI470" s="66">
        <v>0</v>
      </c>
      <c r="AJ470" s="66">
        <v>0</v>
      </c>
      <c r="AK470" s="39"/>
      <c r="AL470" s="39" t="s">
        <v>44</v>
      </c>
    </row>
    <row r="471" spans="1:38" x14ac:dyDescent="0.35">
      <c r="A471" s="39" t="s">
        <v>276</v>
      </c>
      <c r="B471" s="39">
        <v>40002134</v>
      </c>
      <c r="C471" s="39" t="str">
        <f>+MaestraLP3[[#This Row],[CÓDIGO]]&amp;MaestraLP3[[#Headers],[-]]&amp;MaestraLP3[[#This Row],[UMV]]</f>
        <v>40002134-UN</v>
      </c>
      <c r="D471" s="50" t="str">
        <f>+MaestraLP3[[#This Row],[CÓDIGO]]&amp;MaestraLP3[[#Headers],[FS00]]</f>
        <v>40002134FS00</v>
      </c>
      <c r="E471" s="39" t="s">
        <v>4596</v>
      </c>
      <c r="F471" s="39" t="s">
        <v>4597</v>
      </c>
      <c r="G471" s="39" t="s">
        <v>212</v>
      </c>
      <c r="H471" s="39" t="s">
        <v>967</v>
      </c>
      <c r="I471" s="39" t="s">
        <v>968</v>
      </c>
      <c r="J471" s="49" t="s">
        <v>50</v>
      </c>
      <c r="K471" s="50" t="s">
        <v>50</v>
      </c>
      <c r="L471" s="39" t="str">
        <f>VLOOKUP(MaestraLP3[[#This Row],[UMV]],VALIDACIONES!J:L,3,0)</f>
        <v>Unidad</v>
      </c>
      <c r="M471" s="39" t="s">
        <v>51</v>
      </c>
      <c r="N471" s="39" t="s">
        <v>41</v>
      </c>
      <c r="O471" s="64">
        <v>1020190</v>
      </c>
      <c r="P471" s="39" t="s">
        <v>42</v>
      </c>
      <c r="Q471" s="65">
        <v>2000000</v>
      </c>
      <c r="R471" s="66">
        <f>+IFERROR((MaestraLP3[[#This Row],[COSTO ]]/MaestraLP3[[#This Row],[COSTO SEP]]-1),0)</f>
        <v>0</v>
      </c>
      <c r="S471" s="65" t="s">
        <v>52</v>
      </c>
      <c r="T471" s="65"/>
      <c r="U471" s="64">
        <f>+VLOOKUP(MaestraLP3[[#This Row],[FS00]],'[1]BD MES'!$C:$N,12,0)</f>
        <v>1020073.18</v>
      </c>
      <c r="V471" s="64">
        <v>1020190</v>
      </c>
      <c r="W471" s="66">
        <f>+(MaestraLP3[[#This Row],[COSTO ]]-MaestraLP3[[#This Row],[COSTO OCT AL 25-09]])/MaestraLP3[[#This Row],[COSTO OCT AL 25-09]]</f>
        <v>1.1452119543026195E-4</v>
      </c>
      <c r="X471" s="67" t="str">
        <f>++IF(P471="HASTA AGOTAR STOCK","HASTA AGOTAR STOCK",IF(MaestraLP3[[#This Row],[PRECIO]]=0,"NO PARA LP",IF(MaestraLP3[[#This Row],[PRECIO SEP]]=0,"INCORPORACIÓN",IF(Z471=0,"MANTIENE",IF(Z471&lt;0,"BAJA",IF(Z471&gt;0,"ALZA",""))))))</f>
        <v>MANTIENE</v>
      </c>
      <c r="Y471" s="64">
        <v>2000000</v>
      </c>
      <c r="Z471" s="41">
        <f>IF(Y471=0,"INDICAR PRECIO VTA",Y471-MaestraLP3[[#This Row],[PRECIO SEP]])</f>
        <v>0</v>
      </c>
      <c r="AA471" s="66">
        <f t="shared" si="7"/>
        <v>0.48990499999999998</v>
      </c>
      <c r="AB471" s="68">
        <f>IFERROR(MaestraLP3[[#This Row],[PRECIO]]*MaestraLP3[[#This Row],[%MG UMV]],0)</f>
        <v>979810</v>
      </c>
      <c r="AC471" s="69">
        <v>4.2</v>
      </c>
      <c r="AD471" s="64">
        <f>+IFERROR(MaestraLP3[[#This Row],[MARGEN UNITARIO]]/MaestraLP3[[#This Row],[Peso Neto UMV (KG)]],0)</f>
        <v>233288.09523809524</v>
      </c>
      <c r="AE471" s="39" t="s">
        <v>44</v>
      </c>
      <c r="AF471" s="39"/>
      <c r="AG471" s="39">
        <v>1</v>
      </c>
      <c r="AH471" s="39"/>
      <c r="AI471" s="66">
        <v>0</v>
      </c>
      <c r="AJ471" s="66">
        <v>0</v>
      </c>
      <c r="AK471" s="39"/>
      <c r="AL471" s="39" t="s">
        <v>53</v>
      </c>
    </row>
    <row r="472" spans="1:38" x14ac:dyDescent="0.35">
      <c r="A472" s="39" t="s">
        <v>276</v>
      </c>
      <c r="B472" s="39">
        <v>40002131</v>
      </c>
      <c r="C472" s="39" t="str">
        <f>+MaestraLP3[[#This Row],[CÓDIGO]]&amp;MaestraLP3[[#Headers],[-]]&amp;MaestraLP3[[#This Row],[UMV]]</f>
        <v>40002131-UN</v>
      </c>
      <c r="D472" s="50" t="str">
        <f>+MaestraLP3[[#This Row],[CÓDIGO]]&amp;MaestraLP3[[#Headers],[FS00]]</f>
        <v>40002131FS00</v>
      </c>
      <c r="E472" s="39" t="s">
        <v>4596</v>
      </c>
      <c r="F472" s="39" t="s">
        <v>4597</v>
      </c>
      <c r="G472" s="39" t="s">
        <v>212</v>
      </c>
      <c r="H472" s="39" t="s">
        <v>967</v>
      </c>
      <c r="I472" s="39" t="s">
        <v>969</v>
      </c>
      <c r="J472" s="49" t="s">
        <v>50</v>
      </c>
      <c r="K472" s="50" t="s">
        <v>50</v>
      </c>
      <c r="L472" s="39" t="str">
        <f>VLOOKUP(MaestraLP3[[#This Row],[UMV]],VALIDACIONES!J:L,3,0)</f>
        <v>Unidad</v>
      </c>
      <c r="M472" s="39" t="s">
        <v>51</v>
      </c>
      <c r="N472" s="39" t="s">
        <v>41</v>
      </c>
      <c r="O472" s="64">
        <v>2100660</v>
      </c>
      <c r="P472" s="39" t="s">
        <v>42</v>
      </c>
      <c r="Q472" s="65">
        <v>3900000</v>
      </c>
      <c r="R472" s="66">
        <f>+IFERROR((MaestraLP3[[#This Row],[COSTO ]]/MaestraLP3[[#This Row],[COSTO SEP]]-1),0)</f>
        <v>1.9041634491401283E-8</v>
      </c>
      <c r="S472" s="65" t="s">
        <v>52</v>
      </c>
      <c r="T472" s="65"/>
      <c r="U472" s="64">
        <f>+VLOOKUP(MaestraLP3[[#This Row],[FS00]],'[1]BD MES'!$C:$N,12,0)</f>
        <v>2100660.04</v>
      </c>
      <c r="V472" s="64">
        <v>2100660.04</v>
      </c>
      <c r="W472" s="66">
        <f>+(MaestraLP3[[#This Row],[COSTO ]]-MaestraLP3[[#This Row],[COSTO OCT AL 25-09]])/MaestraLP3[[#This Row],[COSTO OCT AL 25-09]]</f>
        <v>0</v>
      </c>
      <c r="X472" s="67" t="str">
        <f>++IF(P472="HASTA AGOTAR STOCK","HASTA AGOTAR STOCK",IF(MaestraLP3[[#This Row],[PRECIO]]=0,"NO PARA LP",IF(MaestraLP3[[#This Row],[PRECIO SEP]]=0,"INCORPORACIÓN",IF(Z472=0,"MANTIENE",IF(Z472&lt;0,"BAJA",IF(Z472&gt;0,"ALZA",""))))))</f>
        <v>MANTIENE</v>
      </c>
      <c r="Y472" s="64">
        <v>3900000</v>
      </c>
      <c r="Z472" s="41">
        <f>IF(Y472=0,"INDICAR PRECIO VTA",Y472-MaestraLP3[[#This Row],[PRECIO SEP]])</f>
        <v>0</v>
      </c>
      <c r="AA472" s="66">
        <f t="shared" si="7"/>
        <v>0.46136922051282048</v>
      </c>
      <c r="AB472" s="68">
        <f>IFERROR(MaestraLP3[[#This Row],[PRECIO]]*MaestraLP3[[#This Row],[%MG UMV]],0)</f>
        <v>1799339.96</v>
      </c>
      <c r="AC472" s="69">
        <v>1.3</v>
      </c>
      <c r="AD472" s="64">
        <f>+IFERROR(MaestraLP3[[#This Row],[MARGEN UNITARIO]]/MaestraLP3[[#This Row],[Peso Neto UMV (KG)]],0)</f>
        <v>1384107.6615384615</v>
      </c>
      <c r="AE472" s="39" t="s">
        <v>44</v>
      </c>
      <c r="AF472" s="39"/>
      <c r="AG472" s="39">
        <v>1</v>
      </c>
      <c r="AH472" s="39"/>
      <c r="AI472" s="66">
        <v>0</v>
      </c>
      <c r="AJ472" s="66">
        <v>0</v>
      </c>
      <c r="AK472" s="39"/>
      <c r="AL472" s="39" t="s">
        <v>53</v>
      </c>
    </row>
    <row r="473" spans="1:38" x14ac:dyDescent="0.35">
      <c r="A473" s="39" t="s">
        <v>276</v>
      </c>
      <c r="B473" s="39">
        <v>40002121</v>
      </c>
      <c r="C473" s="39" t="str">
        <f>+MaestraLP3[[#This Row],[CÓDIGO]]&amp;MaestraLP3[[#Headers],[-]]&amp;MaestraLP3[[#This Row],[UMV]]</f>
        <v>40002121-UN</v>
      </c>
      <c r="D473" s="50" t="str">
        <f>+MaestraLP3[[#This Row],[CÓDIGO]]&amp;MaestraLP3[[#Headers],[FS00]]</f>
        <v>40002121FS00</v>
      </c>
      <c r="E473" s="39" t="s">
        <v>4596</v>
      </c>
      <c r="F473" s="39" t="s">
        <v>4597</v>
      </c>
      <c r="G473" s="39" t="s">
        <v>212</v>
      </c>
      <c r="H473" s="39" t="s">
        <v>967</v>
      </c>
      <c r="I473" s="39" t="s">
        <v>971</v>
      </c>
      <c r="J473" s="49" t="s">
        <v>50</v>
      </c>
      <c r="K473" s="50" t="s">
        <v>50</v>
      </c>
      <c r="L473" s="39" t="str">
        <f>VLOOKUP(MaestraLP3[[#This Row],[UMV]],VALIDACIONES!J:L,3,0)</f>
        <v>Unidad</v>
      </c>
      <c r="M473" s="39" t="s">
        <v>51</v>
      </c>
      <c r="N473" s="39" t="s">
        <v>41</v>
      </c>
      <c r="O473" s="64">
        <v>1525610</v>
      </c>
      <c r="P473" s="39" t="s">
        <v>42</v>
      </c>
      <c r="Q473" s="65">
        <v>3050000</v>
      </c>
      <c r="R473" s="66">
        <f>+IFERROR((MaestraLP3[[#This Row],[COSTO ]]/MaestraLP3[[#This Row],[COSTO SEP]]-1),0)</f>
        <v>-2.6219020576867536E-7</v>
      </c>
      <c r="S473" s="65" t="s">
        <v>52</v>
      </c>
      <c r="T473" s="65"/>
      <c r="U473" s="64">
        <f>+VLOOKUP(MaestraLP3[[#This Row],[FS00]],'[1]BD MES'!$C:$N,12,0)</f>
        <v>1525609.6</v>
      </c>
      <c r="V473" s="64">
        <v>1525609.6</v>
      </c>
      <c r="W473" s="66">
        <f>+(MaestraLP3[[#This Row],[COSTO ]]-MaestraLP3[[#This Row],[COSTO OCT AL 25-09]])/MaestraLP3[[#This Row],[COSTO OCT AL 25-09]]</f>
        <v>0</v>
      </c>
      <c r="X473" s="67" t="str">
        <f>++IF(P473="HASTA AGOTAR STOCK","HASTA AGOTAR STOCK",IF(MaestraLP3[[#This Row],[PRECIO]]=0,"NO PARA LP",IF(MaestraLP3[[#This Row],[PRECIO SEP]]=0,"INCORPORACIÓN",IF(Z473=0,"MANTIENE",IF(Z473&lt;0,"BAJA",IF(Z473&gt;0,"ALZA",""))))))</f>
        <v>MANTIENE</v>
      </c>
      <c r="Y473" s="64">
        <v>3050000</v>
      </c>
      <c r="Z473" s="41">
        <f>IF(Y473=0,"INDICAR PRECIO VTA",Y473-MaestraLP3[[#This Row],[PRECIO SEP]])</f>
        <v>0</v>
      </c>
      <c r="AA473" s="66">
        <f t="shared" si="7"/>
        <v>0.49980013114754096</v>
      </c>
      <c r="AB473" s="68">
        <f>IFERROR(MaestraLP3[[#This Row],[PRECIO]]*MaestraLP3[[#This Row],[%MG UMV]],0)</f>
        <v>1524390.4</v>
      </c>
      <c r="AC473" s="69">
        <v>48.6</v>
      </c>
      <c r="AD473" s="64">
        <f>+IFERROR(MaestraLP3[[#This Row],[MARGEN UNITARIO]]/MaestraLP3[[#This Row],[Peso Neto UMV (KG)]],0)</f>
        <v>31366.057613168723</v>
      </c>
      <c r="AE473" s="39" t="s">
        <v>44</v>
      </c>
      <c r="AF473" s="39"/>
      <c r="AG473" s="39">
        <v>1</v>
      </c>
      <c r="AH473" s="39"/>
      <c r="AI473" s="66">
        <v>0</v>
      </c>
      <c r="AJ473" s="66">
        <v>0</v>
      </c>
      <c r="AK473" s="39"/>
      <c r="AL473" s="39" t="s">
        <v>53</v>
      </c>
    </row>
    <row r="474" spans="1:38" x14ac:dyDescent="0.35">
      <c r="A474" s="39" t="s">
        <v>276</v>
      </c>
      <c r="B474" s="39">
        <v>104534910</v>
      </c>
      <c r="C474" s="39" t="str">
        <f>+MaestraLP3[[#This Row],[CÓDIGO]]&amp;MaestraLP3[[#Headers],[-]]&amp;MaestraLP3[[#This Row],[UMV]]</f>
        <v>104534910-UN</v>
      </c>
      <c r="D474" s="50" t="str">
        <f>+MaestraLP3[[#This Row],[CÓDIGO]]&amp;MaestraLP3[[#Headers],[FS00]]</f>
        <v>104534910FS00</v>
      </c>
      <c r="E474" s="39" t="s">
        <v>4596</v>
      </c>
      <c r="F474" s="39" t="s">
        <v>4597</v>
      </c>
      <c r="G474" s="39" t="s">
        <v>212</v>
      </c>
      <c r="H474" s="39" t="s">
        <v>972</v>
      </c>
      <c r="I474" s="39" t="s">
        <v>973</v>
      </c>
      <c r="J474" s="49" t="s">
        <v>50</v>
      </c>
      <c r="K474" s="50" t="s">
        <v>50</v>
      </c>
      <c r="L474" s="39" t="str">
        <f>VLOOKUP(MaestraLP3[[#This Row],[UMV]],VALIDACIONES!J:L,3,0)</f>
        <v>Unidad</v>
      </c>
      <c r="M474" s="39" t="s">
        <v>51</v>
      </c>
      <c r="N474" s="39" t="s">
        <v>41</v>
      </c>
      <c r="O474" s="64">
        <v>1636839</v>
      </c>
      <c r="P474" s="39" t="s">
        <v>42</v>
      </c>
      <c r="Q474" s="65">
        <v>3100000</v>
      </c>
      <c r="R474" s="66">
        <f>+IFERROR((MaestraLP3[[#This Row],[COSTO ]]/MaestraLP3[[#This Row],[COSTO SEP]]-1),0)</f>
        <v>0</v>
      </c>
      <c r="S474" s="65" t="s">
        <v>52</v>
      </c>
      <c r="T474" s="65"/>
      <c r="U474" s="64">
        <f>+VLOOKUP(MaestraLP3[[#This Row],[FS00]],'[1]BD MES'!$C:$N,12,0)</f>
        <v>1636833</v>
      </c>
      <c r="V474" s="64">
        <v>1636839</v>
      </c>
      <c r="W474" s="66">
        <f>+(MaestraLP3[[#This Row],[COSTO ]]-MaestraLP3[[#This Row],[COSTO OCT AL 25-09]])/MaestraLP3[[#This Row],[COSTO OCT AL 25-09]]</f>
        <v>3.6656152460269311E-6</v>
      </c>
      <c r="X474" s="67" t="str">
        <f>++IF(P474="HASTA AGOTAR STOCK","HASTA AGOTAR STOCK",IF(MaestraLP3[[#This Row],[PRECIO]]=0,"NO PARA LP",IF(MaestraLP3[[#This Row],[PRECIO SEP]]=0,"INCORPORACIÓN",IF(Z474=0,"MANTIENE",IF(Z474&lt;0,"BAJA",IF(Z474&gt;0,"ALZA",""))))))</f>
        <v>MANTIENE</v>
      </c>
      <c r="Y474" s="64">
        <v>3100000</v>
      </c>
      <c r="Z474" s="41">
        <f>IF(Y474=0,"INDICAR PRECIO VTA",Y474-MaestraLP3[[#This Row],[PRECIO SEP]])</f>
        <v>0</v>
      </c>
      <c r="AA474" s="66">
        <f t="shared" si="7"/>
        <v>0.47198741935483873</v>
      </c>
      <c r="AB474" s="68">
        <f>IFERROR(MaestraLP3[[#This Row],[PRECIO]]*MaestraLP3[[#This Row],[%MG UMV]],0)</f>
        <v>1463161</v>
      </c>
      <c r="AC474" s="69">
        <v>47</v>
      </c>
      <c r="AD474" s="64">
        <f>+IFERROR(MaestraLP3[[#This Row],[MARGEN UNITARIO]]/MaestraLP3[[#This Row],[Peso Neto UMV (KG)]],0)</f>
        <v>31131.08510638298</v>
      </c>
      <c r="AE474" s="39" t="s">
        <v>44</v>
      </c>
      <c r="AF474" s="39"/>
      <c r="AG474" s="39">
        <v>1</v>
      </c>
      <c r="AH474" s="39"/>
      <c r="AI474" s="66">
        <v>0</v>
      </c>
      <c r="AJ474" s="66">
        <v>0</v>
      </c>
      <c r="AK474" s="39"/>
      <c r="AL474" s="39" t="s">
        <v>53</v>
      </c>
    </row>
    <row r="475" spans="1:38" x14ac:dyDescent="0.35">
      <c r="A475" s="39" t="s">
        <v>276</v>
      </c>
      <c r="B475" s="39">
        <v>40002157</v>
      </c>
      <c r="C475" s="39" t="str">
        <f>+MaestraLP3[[#This Row],[CÓDIGO]]&amp;MaestraLP3[[#Headers],[-]]&amp;MaestraLP3[[#This Row],[UMV]]</f>
        <v>40002157-UN</v>
      </c>
      <c r="D475" s="50" t="str">
        <f>+MaestraLP3[[#This Row],[CÓDIGO]]&amp;MaestraLP3[[#Headers],[FS00]]</f>
        <v>40002157FS00</v>
      </c>
      <c r="E475" s="39" t="s">
        <v>4596</v>
      </c>
      <c r="F475" s="39" t="s">
        <v>4597</v>
      </c>
      <c r="G475" s="39" t="s">
        <v>212</v>
      </c>
      <c r="H475" s="39" t="s">
        <v>972</v>
      </c>
      <c r="I475" s="39" t="s">
        <v>974</v>
      </c>
      <c r="J475" s="49" t="s">
        <v>50</v>
      </c>
      <c r="K475" s="50" t="s">
        <v>50</v>
      </c>
      <c r="L475" s="39" t="str">
        <f>VLOOKUP(MaestraLP3[[#This Row],[UMV]],VALIDACIONES!J:L,3,0)</f>
        <v>Unidad</v>
      </c>
      <c r="M475" s="39" t="s">
        <v>51</v>
      </c>
      <c r="N475" s="39" t="s">
        <v>41</v>
      </c>
      <c r="O475" s="64">
        <v>977020</v>
      </c>
      <c r="P475" s="39" t="s">
        <v>42</v>
      </c>
      <c r="Q475" s="65">
        <v>1100000</v>
      </c>
      <c r="R475" s="66">
        <f>+IFERROR((MaestraLP3[[#This Row],[COSTO ]]/MaestraLP3[[#This Row],[COSTO SEP]]-1),0)</f>
        <v>-6.3048862868719802E-4</v>
      </c>
      <c r="S475" s="65" t="s">
        <v>52</v>
      </c>
      <c r="T475" s="65"/>
      <c r="U475" s="64">
        <f>+VLOOKUP(MaestraLP3[[#This Row],[FS00]],'[1]BD MES'!$C:$N,12,0)</f>
        <v>974669</v>
      </c>
      <c r="V475" s="64">
        <v>976404</v>
      </c>
      <c r="W475" s="66">
        <f>+(MaestraLP3[[#This Row],[COSTO ]]-MaestraLP3[[#This Row],[COSTO OCT AL 25-09]])/MaestraLP3[[#This Row],[COSTO OCT AL 25-09]]</f>
        <v>1.7800914977289725E-3</v>
      </c>
      <c r="X475" s="67" t="str">
        <f>++IF(P475="HASTA AGOTAR STOCK","HASTA AGOTAR STOCK",IF(MaestraLP3[[#This Row],[PRECIO]]=0,"NO PARA LP",IF(MaestraLP3[[#This Row],[PRECIO SEP]]=0,"INCORPORACIÓN",IF(Z475=0,"MANTIENE",IF(Z475&lt;0,"BAJA",IF(Z475&gt;0,"ALZA",""))))))</f>
        <v>MANTIENE</v>
      </c>
      <c r="Y475" s="64">
        <v>1100000</v>
      </c>
      <c r="Z475" s="41">
        <f>IF(Y475=0,"INDICAR PRECIO VTA",Y475-MaestraLP3[[#This Row],[PRECIO SEP]])</f>
        <v>0</v>
      </c>
      <c r="AA475" s="66">
        <f t="shared" si="7"/>
        <v>0.11236</v>
      </c>
      <c r="AB475" s="68">
        <f>IFERROR(MaestraLP3[[#This Row],[PRECIO]]*MaestraLP3[[#This Row],[%MG UMV]],0)</f>
        <v>123596</v>
      </c>
      <c r="AC475" s="69">
        <v>8</v>
      </c>
      <c r="AD475" s="64">
        <f>+IFERROR(MaestraLP3[[#This Row],[MARGEN UNITARIO]]/MaestraLP3[[#This Row],[Peso Neto UMV (KG)]],0)</f>
        <v>15449.5</v>
      </c>
      <c r="AE475" s="39" t="s">
        <v>44</v>
      </c>
      <c r="AF475" s="39"/>
      <c r="AG475" s="39">
        <v>1</v>
      </c>
      <c r="AH475" s="39"/>
      <c r="AI475" s="66">
        <v>0</v>
      </c>
      <c r="AJ475" s="66">
        <v>0</v>
      </c>
      <c r="AK475" s="39"/>
      <c r="AL475" s="39" t="s">
        <v>53</v>
      </c>
    </row>
    <row r="476" spans="1:38" x14ac:dyDescent="0.35">
      <c r="A476" s="39" t="s">
        <v>276</v>
      </c>
      <c r="B476" s="39">
        <v>40002156</v>
      </c>
      <c r="C476" s="39" t="str">
        <f>+MaestraLP3[[#This Row],[CÓDIGO]]&amp;MaestraLP3[[#Headers],[-]]&amp;MaestraLP3[[#This Row],[UMV]]</f>
        <v>40002156-UN</v>
      </c>
      <c r="D476" s="50" t="str">
        <f>+MaestraLP3[[#This Row],[CÓDIGO]]&amp;MaestraLP3[[#Headers],[FS00]]</f>
        <v>40002156FS00</v>
      </c>
      <c r="E476" s="39" t="s">
        <v>4596</v>
      </c>
      <c r="F476" s="39" t="s">
        <v>4597</v>
      </c>
      <c r="G476" s="39" t="s">
        <v>212</v>
      </c>
      <c r="H476" s="39" t="s">
        <v>972</v>
      </c>
      <c r="I476" s="39" t="s">
        <v>975</v>
      </c>
      <c r="J476" s="49" t="s">
        <v>50</v>
      </c>
      <c r="K476" s="50" t="s">
        <v>50</v>
      </c>
      <c r="L476" s="39" t="str">
        <f>VLOOKUP(MaestraLP3[[#This Row],[UMV]],VALIDACIONES!J:L,3,0)</f>
        <v>Unidad</v>
      </c>
      <c r="M476" s="39" t="s">
        <v>51</v>
      </c>
      <c r="N476" s="39" t="s">
        <v>41</v>
      </c>
      <c r="O476" s="64">
        <v>2421394</v>
      </c>
      <c r="P476" s="39" t="s">
        <v>42</v>
      </c>
      <c r="Q476" s="65">
        <v>4800000</v>
      </c>
      <c r="R476" s="66">
        <f>+IFERROR((MaestraLP3[[#This Row],[COSTO ]]/MaestraLP3[[#This Row],[COSTO SEP]]-1),0)</f>
        <v>2.0236277119778379E-5</v>
      </c>
      <c r="S476" s="65" t="s">
        <v>52</v>
      </c>
      <c r="T476" s="65"/>
      <c r="U476" s="64">
        <f>+VLOOKUP(MaestraLP3[[#This Row],[FS00]],'[1]BD MES'!$C:$N,12,0)</f>
        <v>2421288</v>
      </c>
      <c r="V476" s="64">
        <v>2421443</v>
      </c>
      <c r="W476" s="66">
        <f>+(MaestraLP3[[#This Row],[COSTO ]]-MaestraLP3[[#This Row],[COSTO OCT AL 25-09]])/MaestraLP3[[#This Row],[COSTO OCT AL 25-09]]</f>
        <v>6.4015515708994554E-5</v>
      </c>
      <c r="X476" s="67" t="str">
        <f>++IF(P476="HASTA AGOTAR STOCK","HASTA AGOTAR STOCK",IF(MaestraLP3[[#This Row],[PRECIO]]=0,"NO PARA LP",IF(MaestraLP3[[#This Row],[PRECIO SEP]]=0,"INCORPORACIÓN",IF(Z476=0,"MANTIENE",IF(Z476&lt;0,"BAJA",IF(Z476&gt;0,"ALZA",""))))))</f>
        <v>MANTIENE</v>
      </c>
      <c r="Y476" s="64">
        <v>4800000</v>
      </c>
      <c r="Z476" s="41">
        <f>IF(Y476=0,"INDICAR PRECIO VTA",Y476-MaestraLP3[[#This Row],[PRECIO SEP]])</f>
        <v>0</v>
      </c>
      <c r="AA476" s="66">
        <f t="shared" si="7"/>
        <v>0.49553270833333335</v>
      </c>
      <c r="AB476" s="68">
        <f>IFERROR(MaestraLP3[[#This Row],[PRECIO]]*MaestraLP3[[#This Row],[%MG UMV]],0)</f>
        <v>2378557</v>
      </c>
      <c r="AC476" s="69">
        <v>78</v>
      </c>
      <c r="AD476" s="64">
        <f>+IFERROR(MaestraLP3[[#This Row],[MARGEN UNITARIO]]/MaestraLP3[[#This Row],[Peso Neto UMV (KG)]],0)</f>
        <v>30494.320512820512</v>
      </c>
      <c r="AE476" s="39" t="s">
        <v>44</v>
      </c>
      <c r="AF476" s="39"/>
      <c r="AG476" s="39">
        <v>1</v>
      </c>
      <c r="AH476" s="39"/>
      <c r="AI476" s="66">
        <v>0</v>
      </c>
      <c r="AJ476" s="66">
        <v>0</v>
      </c>
      <c r="AK476" s="39"/>
      <c r="AL476" s="39" t="s">
        <v>53</v>
      </c>
    </row>
    <row r="477" spans="1:38" x14ac:dyDescent="0.35">
      <c r="A477" s="39" t="s">
        <v>276</v>
      </c>
      <c r="B477" s="39">
        <v>40002159</v>
      </c>
      <c r="C477" s="39" t="str">
        <f>+MaestraLP3[[#This Row],[CÓDIGO]]&amp;MaestraLP3[[#Headers],[-]]&amp;MaestraLP3[[#This Row],[UMV]]</f>
        <v>40002159-UN</v>
      </c>
      <c r="D477" s="50" t="str">
        <f>+MaestraLP3[[#This Row],[CÓDIGO]]&amp;MaestraLP3[[#Headers],[FS00]]</f>
        <v>40002159FS00</v>
      </c>
      <c r="E477" s="39" t="s">
        <v>4596</v>
      </c>
      <c r="F477" s="39" t="s">
        <v>4597</v>
      </c>
      <c r="G477" s="39" t="s">
        <v>212</v>
      </c>
      <c r="H477" s="39" t="s">
        <v>972</v>
      </c>
      <c r="I477" s="39" t="s">
        <v>976</v>
      </c>
      <c r="J477" s="49" t="s">
        <v>50</v>
      </c>
      <c r="K477" s="50" t="s">
        <v>50</v>
      </c>
      <c r="L477" s="39" t="str">
        <f>VLOOKUP(MaestraLP3[[#This Row],[UMV]],VALIDACIONES!J:L,3,0)</f>
        <v>Unidad</v>
      </c>
      <c r="M477" s="39" t="s">
        <v>51</v>
      </c>
      <c r="N477" s="39" t="s">
        <v>41</v>
      </c>
      <c r="O477" s="64">
        <v>165000</v>
      </c>
      <c r="P477" s="39" t="s">
        <v>102</v>
      </c>
      <c r="Q477" s="64">
        <v>231522</v>
      </c>
      <c r="R477" s="66">
        <f>+IFERROR((MaestraLP3[[#This Row],[COSTO ]]/MaestraLP3[[#This Row],[COSTO SEP]]-1),0)</f>
        <v>0.39045454545454539</v>
      </c>
      <c r="S477" s="65" t="s">
        <v>52</v>
      </c>
      <c r="T477" s="65"/>
      <c r="U477" s="64">
        <f>+VLOOKUP(MaestraLP3[[#This Row],[FS00]],'[1]BD MES'!$C:$N,12,0)</f>
        <v>150374</v>
      </c>
      <c r="V477" s="64">
        <v>229425</v>
      </c>
      <c r="W477" s="66">
        <f>+(MaestraLP3[[#This Row],[COSTO ]]-MaestraLP3[[#This Row],[COSTO OCT AL 25-09]])/MaestraLP3[[#This Row],[COSTO OCT AL 25-09]]</f>
        <v>0.52569593147751603</v>
      </c>
      <c r="X477" s="67" t="str">
        <f>++IF(P477="HASTA AGOTAR STOCK","HASTA AGOTAR STOCK",IF(MaestraLP3[[#This Row],[PRECIO]]=0,"NO PARA LP",IF(MaestraLP3[[#This Row],[PRECIO SEP]]=0,"INCORPORACIÓN",IF(Z477=0,"MANTIENE",IF(Z477&lt;0,"BAJA",IF(Z477&gt;0,"ALZA",""))))))</f>
        <v>MANTIENE</v>
      </c>
      <c r="Y477" s="64">
        <v>231522</v>
      </c>
      <c r="Z477" s="41">
        <f>IF(Y477=0,"INDICAR PRECIO VTA",Y477-MaestraLP3[[#This Row],[PRECIO SEP]])</f>
        <v>0</v>
      </c>
      <c r="AA477" s="66">
        <f t="shared" si="7"/>
        <v>9.0574545831497658E-3</v>
      </c>
      <c r="AB477" s="68">
        <f>IFERROR(MaestraLP3[[#This Row],[PRECIO]]*MaestraLP3[[#This Row],[%MG UMV]],0)</f>
        <v>2097</v>
      </c>
      <c r="AC477" s="69">
        <v>3.8</v>
      </c>
      <c r="AD477" s="64">
        <f>+IFERROR(MaestraLP3[[#This Row],[MARGEN UNITARIO]]/MaestraLP3[[#This Row],[Peso Neto UMV (KG)]],0)</f>
        <v>551.84210526315792</v>
      </c>
      <c r="AE477" s="39" t="s">
        <v>44</v>
      </c>
      <c r="AF477" s="39"/>
      <c r="AG477" s="39">
        <v>1</v>
      </c>
      <c r="AH477" s="39"/>
      <c r="AI477" s="66">
        <v>0</v>
      </c>
      <c r="AJ477" s="66">
        <v>0</v>
      </c>
      <c r="AK477" s="39"/>
      <c r="AL477" s="39" t="s">
        <v>53</v>
      </c>
    </row>
    <row r="478" spans="1:38" x14ac:dyDescent="0.35">
      <c r="A478" s="39" t="s">
        <v>276</v>
      </c>
      <c r="B478" s="39">
        <v>40002142</v>
      </c>
      <c r="C478" s="39" t="str">
        <f>+MaestraLP3[[#This Row],[CÓDIGO]]&amp;MaestraLP3[[#Headers],[-]]&amp;MaestraLP3[[#This Row],[UMV]]</f>
        <v>40002142-UN</v>
      </c>
      <c r="D478" s="50" t="str">
        <f>+MaestraLP3[[#This Row],[CÓDIGO]]&amp;MaestraLP3[[#Headers],[FS00]]</f>
        <v>40002142FS00</v>
      </c>
      <c r="E478" s="39" t="s">
        <v>4596</v>
      </c>
      <c r="F478" s="39" t="s">
        <v>4597</v>
      </c>
      <c r="G478" s="39" t="s">
        <v>212</v>
      </c>
      <c r="H478" s="39" t="s">
        <v>978</v>
      </c>
      <c r="I478" s="39" t="s">
        <v>979</v>
      </c>
      <c r="J478" s="49" t="s">
        <v>50</v>
      </c>
      <c r="K478" s="50" t="s">
        <v>50</v>
      </c>
      <c r="L478" s="39" t="str">
        <f>VLOOKUP(MaestraLP3[[#This Row],[UMV]],VALIDACIONES!J:L,3,0)</f>
        <v>Unidad</v>
      </c>
      <c r="M478" s="39" t="s">
        <v>51</v>
      </c>
      <c r="N478" s="39" t="s">
        <v>41</v>
      </c>
      <c r="O478" s="64">
        <v>791530</v>
      </c>
      <c r="P478" s="39" t="s">
        <v>4413</v>
      </c>
      <c r="Q478" s="65">
        <v>1500000</v>
      </c>
      <c r="R478" s="66">
        <f>+IFERROR((MaestraLP3[[#This Row],[COSTO ]]/MaestraLP3[[#This Row],[COSTO SEP]]-1),0)</f>
        <v>0</v>
      </c>
      <c r="S478" s="65" t="s">
        <v>52</v>
      </c>
      <c r="T478" s="65"/>
      <c r="U478" s="64">
        <f>+VLOOKUP(MaestraLP3[[#This Row],[FS00]],'[1]BD MES'!$C:$N,12,0)</f>
        <v>791530</v>
      </c>
      <c r="V478" s="64">
        <v>791530</v>
      </c>
      <c r="W478" s="66">
        <f>+(MaestraLP3[[#This Row],[COSTO ]]-MaestraLP3[[#This Row],[COSTO OCT AL 25-09]])/MaestraLP3[[#This Row],[COSTO OCT AL 25-09]]</f>
        <v>0</v>
      </c>
      <c r="X478" s="67" t="str">
        <f>++IF(P478="HASTA AGOTAR STOCK","HASTA AGOTAR STOCK",IF(MaestraLP3[[#This Row],[PRECIO]]=0,"NO PARA LP",IF(MaestraLP3[[#This Row],[PRECIO SEP]]=0,"INCORPORACIÓN",IF(Z478=0,"MANTIENE",IF(Z478&lt;0,"BAJA",IF(Z478&gt;0,"ALZA",""))))))</f>
        <v>MANTIENE</v>
      </c>
      <c r="Y478" s="64">
        <v>1500000</v>
      </c>
      <c r="Z478" s="41">
        <f>IF(Y478=0,"INDICAR PRECIO VTA",Y478-MaestraLP3[[#This Row],[PRECIO SEP]])</f>
        <v>0</v>
      </c>
      <c r="AA478" s="66">
        <f t="shared" si="7"/>
        <v>0.47231333333333331</v>
      </c>
      <c r="AB478" s="68">
        <f>IFERROR(MaestraLP3[[#This Row],[PRECIO]]*MaestraLP3[[#This Row],[%MG UMV]],0)</f>
        <v>708470</v>
      </c>
      <c r="AC478" s="69">
        <v>27.5</v>
      </c>
      <c r="AD478" s="64">
        <f>+IFERROR(MaestraLP3[[#This Row],[MARGEN UNITARIO]]/MaestraLP3[[#This Row],[Peso Neto UMV (KG)]],0)</f>
        <v>25762.545454545456</v>
      </c>
      <c r="AE478" s="39" t="s">
        <v>44</v>
      </c>
      <c r="AF478" s="39"/>
      <c r="AG478" s="39">
        <v>1</v>
      </c>
      <c r="AH478" s="39"/>
      <c r="AI478" s="66">
        <v>0</v>
      </c>
      <c r="AJ478" s="66">
        <v>0</v>
      </c>
      <c r="AK478" s="39"/>
      <c r="AL478" s="39" t="s">
        <v>44</v>
      </c>
    </row>
    <row r="479" spans="1:38" x14ac:dyDescent="0.35">
      <c r="A479" s="39" t="s">
        <v>276</v>
      </c>
      <c r="B479" s="39">
        <v>92009223</v>
      </c>
      <c r="C479" s="39" t="str">
        <f>+MaestraLP3[[#This Row],[CÓDIGO]]&amp;MaestraLP3[[#Headers],[-]]&amp;MaestraLP3[[#This Row],[UMV]]</f>
        <v>92009223-UN</v>
      </c>
      <c r="D479" s="50" t="str">
        <f>+MaestraLP3[[#This Row],[CÓDIGO]]&amp;MaestraLP3[[#Headers],[FS00]]</f>
        <v>92009223FS00</v>
      </c>
      <c r="E479" s="39" t="s">
        <v>4596</v>
      </c>
      <c r="F479" s="39" t="s">
        <v>4597</v>
      </c>
      <c r="G479" s="39" t="s">
        <v>212</v>
      </c>
      <c r="H479" s="39" t="s">
        <v>978</v>
      </c>
      <c r="I479" s="39" t="s">
        <v>980</v>
      </c>
      <c r="J479" s="49" t="s">
        <v>50</v>
      </c>
      <c r="K479" s="50" t="s">
        <v>50</v>
      </c>
      <c r="L479" s="39" t="str">
        <f>VLOOKUP(MaestraLP3[[#This Row],[UMV]],VALIDACIONES!J:L,3,0)</f>
        <v>Unidad</v>
      </c>
      <c r="M479" s="39" t="s">
        <v>51</v>
      </c>
      <c r="N479" s="39" t="s">
        <v>41</v>
      </c>
      <c r="O479" s="64">
        <v>1150400</v>
      </c>
      <c r="P479" s="39" t="s">
        <v>4413</v>
      </c>
      <c r="Q479" s="65">
        <v>2300000</v>
      </c>
      <c r="R479" s="66">
        <f>+IFERROR((MaestraLP3[[#This Row],[COSTO ]]/MaestraLP3[[#This Row],[COSTO SEP]]-1),0)</f>
        <v>0</v>
      </c>
      <c r="S479" s="65" t="s">
        <v>52</v>
      </c>
      <c r="T479" s="65"/>
      <c r="U479" s="64">
        <f>+VLOOKUP(MaestraLP3[[#This Row],[FS00]],'[1]BD MES'!$C:$N,12,0)</f>
        <v>1150400</v>
      </c>
      <c r="V479" s="64">
        <v>1150400</v>
      </c>
      <c r="W479" s="66">
        <f>+(MaestraLP3[[#This Row],[COSTO ]]-MaestraLP3[[#This Row],[COSTO OCT AL 25-09]])/MaestraLP3[[#This Row],[COSTO OCT AL 25-09]]</f>
        <v>0</v>
      </c>
      <c r="X479" s="67" t="str">
        <f>++IF(P479="HASTA AGOTAR STOCK","HASTA AGOTAR STOCK",IF(MaestraLP3[[#This Row],[PRECIO]]=0,"NO PARA LP",IF(MaestraLP3[[#This Row],[PRECIO SEP]]=0,"INCORPORACIÓN",IF(Z479=0,"MANTIENE",IF(Z479&lt;0,"BAJA",IF(Z479&gt;0,"ALZA",""))))))</f>
        <v>MANTIENE</v>
      </c>
      <c r="Y479" s="64">
        <v>2300000</v>
      </c>
      <c r="Z479" s="41">
        <f>IF(Y479=0,"INDICAR PRECIO VTA",Y479-MaestraLP3[[#This Row],[PRECIO SEP]])</f>
        <v>0</v>
      </c>
      <c r="AA479" s="66">
        <f t="shared" si="7"/>
        <v>0.49982608695652175</v>
      </c>
      <c r="AB479" s="68">
        <f>IFERROR(MaestraLP3[[#This Row],[PRECIO]]*MaestraLP3[[#This Row],[%MG UMV]],0)</f>
        <v>1149600</v>
      </c>
      <c r="AC479" s="69">
        <v>10</v>
      </c>
      <c r="AD479" s="64">
        <f>+IFERROR(MaestraLP3[[#This Row],[MARGEN UNITARIO]]/MaestraLP3[[#This Row],[Peso Neto UMV (KG)]],0)</f>
        <v>114960</v>
      </c>
      <c r="AE479" s="39" t="s">
        <v>44</v>
      </c>
      <c r="AF479" s="39"/>
      <c r="AG479" s="39">
        <v>1</v>
      </c>
      <c r="AH479" s="39"/>
      <c r="AI479" s="66">
        <v>0</v>
      </c>
      <c r="AJ479" s="66">
        <v>0</v>
      </c>
      <c r="AK479" s="39"/>
      <c r="AL479" s="39" t="s">
        <v>44</v>
      </c>
    </row>
    <row r="480" spans="1:38" x14ac:dyDescent="0.35">
      <c r="A480" s="39" t="s">
        <v>276</v>
      </c>
      <c r="B480" s="39">
        <v>40002140</v>
      </c>
      <c r="C480" s="39" t="str">
        <f>+MaestraLP3[[#This Row],[CÓDIGO]]&amp;MaestraLP3[[#Headers],[-]]&amp;MaestraLP3[[#This Row],[UMV]]</f>
        <v>40002140-UN</v>
      </c>
      <c r="D480" s="50" t="str">
        <f>+MaestraLP3[[#This Row],[CÓDIGO]]&amp;MaestraLP3[[#Headers],[FS00]]</f>
        <v>40002140FS00</v>
      </c>
      <c r="E480" s="39" t="s">
        <v>4596</v>
      </c>
      <c r="F480" s="39" t="s">
        <v>4597</v>
      </c>
      <c r="G480" s="39" t="s">
        <v>212</v>
      </c>
      <c r="H480" s="39" t="s">
        <v>978</v>
      </c>
      <c r="I480" s="39" t="s">
        <v>981</v>
      </c>
      <c r="J480" s="49" t="s">
        <v>50</v>
      </c>
      <c r="K480" s="50" t="s">
        <v>50</v>
      </c>
      <c r="L480" s="39" t="str">
        <f>VLOOKUP(MaestraLP3[[#This Row],[UMV]],VALIDACIONES!J:L,3,0)</f>
        <v>Unidad</v>
      </c>
      <c r="M480" s="39" t="s">
        <v>51</v>
      </c>
      <c r="N480" s="39" t="s">
        <v>41</v>
      </c>
      <c r="O480" s="64">
        <v>1304779</v>
      </c>
      <c r="P480" s="39" t="s">
        <v>4413</v>
      </c>
      <c r="Q480" s="65">
        <v>2450000</v>
      </c>
      <c r="R480" s="66">
        <f>+IFERROR((MaestraLP3[[#This Row],[COSTO ]]/MaestraLP3[[#This Row],[COSTO SEP]]-1),0)</f>
        <v>-3.8320665796121034E-7</v>
      </c>
      <c r="S480" s="65" t="s">
        <v>52</v>
      </c>
      <c r="T480" s="65"/>
      <c r="U480" s="64">
        <f>+VLOOKUP(MaestraLP3[[#This Row],[FS00]],'[1]BD MES'!$C:$N,12,0)</f>
        <v>1304778.5</v>
      </c>
      <c r="V480" s="64">
        <v>1304778.5</v>
      </c>
      <c r="W480" s="66">
        <f>+(MaestraLP3[[#This Row],[COSTO ]]-MaestraLP3[[#This Row],[COSTO OCT AL 25-09]])/MaestraLP3[[#This Row],[COSTO OCT AL 25-09]]</f>
        <v>0</v>
      </c>
      <c r="X480" s="67" t="str">
        <f>++IF(P480="HASTA AGOTAR STOCK","HASTA AGOTAR STOCK",IF(MaestraLP3[[#This Row],[PRECIO]]=0,"NO PARA LP",IF(MaestraLP3[[#This Row],[PRECIO SEP]]=0,"INCORPORACIÓN",IF(Z480=0,"MANTIENE",IF(Z480&lt;0,"BAJA",IF(Z480&gt;0,"ALZA",""))))))</f>
        <v>MANTIENE</v>
      </c>
      <c r="Y480" s="64">
        <v>2450000</v>
      </c>
      <c r="Z480" s="41">
        <f>IF(Y480=0,"INDICAR PRECIO VTA",Y480-MaestraLP3[[#This Row],[PRECIO SEP]])</f>
        <v>0</v>
      </c>
      <c r="AA480" s="66">
        <f t="shared" si="7"/>
        <v>0.46743734693877553</v>
      </c>
      <c r="AB480" s="68">
        <f>IFERROR(MaestraLP3[[#This Row],[PRECIO]]*MaestraLP3[[#This Row],[%MG UMV]],0)</f>
        <v>1145221.5</v>
      </c>
      <c r="AC480" s="69">
        <v>24.5</v>
      </c>
      <c r="AD480" s="64">
        <f>+IFERROR(MaestraLP3[[#This Row],[MARGEN UNITARIO]]/MaestraLP3[[#This Row],[Peso Neto UMV (KG)]],0)</f>
        <v>46743.734693877552</v>
      </c>
      <c r="AE480" s="39" t="s">
        <v>44</v>
      </c>
      <c r="AF480" s="39"/>
      <c r="AG480" s="39">
        <v>1</v>
      </c>
      <c r="AH480" s="39"/>
      <c r="AI480" s="66">
        <v>0</v>
      </c>
      <c r="AJ480" s="66">
        <v>0</v>
      </c>
      <c r="AK480" s="39"/>
      <c r="AL480" s="39" t="s">
        <v>44</v>
      </c>
    </row>
    <row r="481" spans="1:38" x14ac:dyDescent="0.35">
      <c r="A481" s="39" t="s">
        <v>276</v>
      </c>
      <c r="B481" s="39">
        <v>40002135</v>
      </c>
      <c r="C481" s="39" t="str">
        <f>+MaestraLP3[[#This Row],[CÓDIGO]]&amp;MaestraLP3[[#Headers],[-]]&amp;MaestraLP3[[#This Row],[UMV]]</f>
        <v>40002135-UN</v>
      </c>
      <c r="D481" s="50" t="str">
        <f>+MaestraLP3[[#This Row],[CÓDIGO]]&amp;MaestraLP3[[#Headers],[FS00]]</f>
        <v>40002135FS00</v>
      </c>
      <c r="E481" s="39" t="s">
        <v>4596</v>
      </c>
      <c r="F481" s="39" t="s">
        <v>4597</v>
      </c>
      <c r="G481" s="39" t="s">
        <v>212</v>
      </c>
      <c r="H481" s="39" t="s">
        <v>978</v>
      </c>
      <c r="I481" s="39" t="s">
        <v>982</v>
      </c>
      <c r="J481" s="49" t="s">
        <v>50</v>
      </c>
      <c r="K481" s="50" t="s">
        <v>50</v>
      </c>
      <c r="L481" s="39" t="str">
        <f>VLOOKUP(MaestraLP3[[#This Row],[UMV]],VALIDACIONES!J:L,3,0)</f>
        <v>Unidad</v>
      </c>
      <c r="M481" s="39" t="s">
        <v>51</v>
      </c>
      <c r="N481" s="39" t="s">
        <v>41</v>
      </c>
      <c r="O481" s="64">
        <v>2113823</v>
      </c>
      <c r="P481" s="39" t="s">
        <v>4413</v>
      </c>
      <c r="Q481" s="65">
        <v>3700000</v>
      </c>
      <c r="R481" s="66">
        <f>+IFERROR((MaestraLP3[[#This Row],[COSTO ]]/MaestraLP3[[#This Row],[COSTO SEP]]-1),0)</f>
        <v>0</v>
      </c>
      <c r="S481" s="65" t="s">
        <v>52</v>
      </c>
      <c r="T481" s="65"/>
      <c r="U481" s="64">
        <f>+VLOOKUP(MaestraLP3[[#This Row],[FS00]],'[1]BD MES'!$C:$N,12,0)</f>
        <v>2113824</v>
      </c>
      <c r="V481" s="64">
        <v>2113823</v>
      </c>
      <c r="W481" s="66">
        <f>+(MaestraLP3[[#This Row],[COSTO ]]-MaestraLP3[[#This Row],[COSTO OCT AL 25-09]])/MaestraLP3[[#This Row],[COSTO OCT AL 25-09]]</f>
        <v>-4.7307628260441742E-7</v>
      </c>
      <c r="X481" s="67" t="str">
        <f>++IF(P481="HASTA AGOTAR STOCK","HASTA AGOTAR STOCK",IF(MaestraLP3[[#This Row],[PRECIO]]=0,"NO PARA LP",IF(MaestraLP3[[#This Row],[PRECIO SEP]]=0,"INCORPORACIÓN",IF(Z481=0,"MANTIENE",IF(Z481&lt;0,"BAJA",IF(Z481&gt;0,"ALZA",""))))))</f>
        <v>MANTIENE</v>
      </c>
      <c r="Y481" s="64">
        <v>3700000</v>
      </c>
      <c r="Z481" s="41">
        <f>IF(Y481=0,"INDICAR PRECIO VTA",Y481-MaestraLP3[[#This Row],[PRECIO SEP]])</f>
        <v>0</v>
      </c>
      <c r="AA481" s="66">
        <f t="shared" si="7"/>
        <v>0.42869648648648651</v>
      </c>
      <c r="AB481" s="68">
        <f>IFERROR(MaestraLP3[[#This Row],[PRECIO]]*MaestraLP3[[#This Row],[%MG UMV]],0)</f>
        <v>1586177</v>
      </c>
      <c r="AC481" s="69">
        <v>64.5</v>
      </c>
      <c r="AD481" s="64">
        <f>+IFERROR(MaestraLP3[[#This Row],[MARGEN UNITARIO]]/MaestraLP3[[#This Row],[Peso Neto UMV (KG)]],0)</f>
        <v>24591.891472868218</v>
      </c>
      <c r="AE481" s="39" t="s">
        <v>44</v>
      </c>
      <c r="AF481" s="39"/>
      <c r="AG481" s="39">
        <v>1</v>
      </c>
      <c r="AH481" s="39"/>
      <c r="AI481" s="66">
        <v>0</v>
      </c>
      <c r="AJ481" s="66">
        <v>0</v>
      </c>
      <c r="AK481" s="39"/>
      <c r="AL481" s="39" t="s">
        <v>44</v>
      </c>
    </row>
    <row r="482" spans="1:38" x14ac:dyDescent="0.35">
      <c r="A482" s="39" t="s">
        <v>276</v>
      </c>
      <c r="B482" s="39">
        <v>104537530</v>
      </c>
      <c r="C482" s="39" t="str">
        <f>+MaestraLP3[[#This Row],[CÓDIGO]]&amp;MaestraLP3[[#Headers],[-]]&amp;MaestraLP3[[#This Row],[UMV]]</f>
        <v>104537530-UN</v>
      </c>
      <c r="D482" s="50" t="str">
        <f>+MaestraLP3[[#This Row],[CÓDIGO]]&amp;MaestraLP3[[#Headers],[FS00]]</f>
        <v>104537530FS00</v>
      </c>
      <c r="E482" s="39" t="s">
        <v>4596</v>
      </c>
      <c r="F482" s="39" t="s">
        <v>4597</v>
      </c>
      <c r="G482" s="39" t="s">
        <v>212</v>
      </c>
      <c r="H482" s="39" t="s">
        <v>978</v>
      </c>
      <c r="I482" s="39" t="s">
        <v>4682</v>
      </c>
      <c r="J482" s="49" t="s">
        <v>50</v>
      </c>
      <c r="K482" s="50" t="s">
        <v>50</v>
      </c>
      <c r="L482" s="39" t="str">
        <f>VLOOKUP(MaestraLP3[[#This Row],[UMV]],VALIDACIONES!J:L,3,0)</f>
        <v>Unidad</v>
      </c>
      <c r="M482" s="39" t="s">
        <v>51</v>
      </c>
      <c r="N482" s="39" t="s">
        <v>41</v>
      </c>
      <c r="O482" s="64">
        <v>848950</v>
      </c>
      <c r="P482" s="39" t="s">
        <v>4413</v>
      </c>
      <c r="Q482" s="65">
        <v>0</v>
      </c>
      <c r="R482" s="66">
        <f>+IFERROR((MaestraLP3[[#This Row],[COSTO ]]/MaestraLP3[[#This Row],[COSTO SEP]]-1),0)</f>
        <v>0</v>
      </c>
      <c r="S482" s="65" t="s">
        <v>52</v>
      </c>
      <c r="T482" s="65"/>
      <c r="U482" s="64">
        <f>+VLOOKUP(MaestraLP3[[#This Row],[FS00]],'[1]BD MES'!$C:$N,12,0)</f>
        <v>848950</v>
      </c>
      <c r="V482" s="64">
        <v>848950</v>
      </c>
      <c r="W482" s="66">
        <f>+(MaestraLP3[[#This Row],[COSTO ]]-MaestraLP3[[#This Row],[COSTO OCT AL 25-09]])/MaestraLP3[[#This Row],[COSTO OCT AL 25-09]]</f>
        <v>0</v>
      </c>
      <c r="X482" s="67" t="str">
        <f>++IF(P482="HASTA AGOTAR STOCK","HASTA AGOTAR STOCK",IF(MaestraLP3[[#This Row],[PRECIO]]=0,"NO PARA LP",IF(MaestraLP3[[#This Row],[PRECIO SEP]]=0,"INCORPORACIÓN",IF(Z482=0,"MANTIENE",IF(Z482&lt;0,"BAJA",IF(Z482&gt;0,"ALZA",""))))))</f>
        <v>NO PARA LP</v>
      </c>
      <c r="Y482" s="64">
        <v>0</v>
      </c>
      <c r="Z482" s="41" t="str">
        <f>IF(Y482=0,"INDICAR PRECIO VTA",Y482-MaestraLP3[[#This Row],[PRECIO SEP]])</f>
        <v>INDICAR PRECIO VTA</v>
      </c>
      <c r="AA482" s="66" t="str">
        <f t="shared" si="7"/>
        <v>-</v>
      </c>
      <c r="AB482" s="68">
        <f>IFERROR(MaestraLP3[[#This Row],[PRECIO]]*MaestraLP3[[#This Row],[%MG UMV]],0)</f>
        <v>0</v>
      </c>
      <c r="AC482" s="69">
        <v>64.5</v>
      </c>
      <c r="AD482" s="64">
        <f>+IFERROR(MaestraLP3[[#This Row],[MARGEN UNITARIO]]/MaestraLP3[[#This Row],[Peso Neto UMV (KG)]],0)</f>
        <v>0</v>
      </c>
      <c r="AE482" s="39" t="s">
        <v>44</v>
      </c>
      <c r="AF482" s="39"/>
      <c r="AG482" s="39">
        <v>1</v>
      </c>
      <c r="AH482" s="39"/>
      <c r="AI482" s="66">
        <v>0</v>
      </c>
      <c r="AJ482" s="66">
        <v>0</v>
      </c>
      <c r="AK482" s="39"/>
      <c r="AL482" s="39" t="s">
        <v>44</v>
      </c>
    </row>
    <row r="483" spans="1:38" x14ac:dyDescent="0.35">
      <c r="A483" s="39" t="s">
        <v>276</v>
      </c>
      <c r="B483" s="39">
        <v>105201810</v>
      </c>
      <c r="C483" s="39" t="str">
        <f>+MaestraLP3[[#This Row],[CÓDIGO]]&amp;MaestraLP3[[#Headers],[-]]&amp;MaestraLP3[[#This Row],[UMV]]</f>
        <v>105201810-UN</v>
      </c>
      <c r="D483" s="50" t="str">
        <f>+MaestraLP3[[#This Row],[CÓDIGO]]&amp;MaestraLP3[[#Headers],[FS00]]</f>
        <v>105201810FS00</v>
      </c>
      <c r="E483" s="39" t="s">
        <v>4596</v>
      </c>
      <c r="F483" s="39" t="s">
        <v>4597</v>
      </c>
      <c r="G483" s="39" t="s">
        <v>212</v>
      </c>
      <c r="H483" s="39" t="s">
        <v>978</v>
      </c>
      <c r="I483" s="39" t="s">
        <v>983</v>
      </c>
      <c r="J483" s="49" t="s">
        <v>50</v>
      </c>
      <c r="K483" s="50" t="s">
        <v>50</v>
      </c>
      <c r="L483" s="39" t="str">
        <f>VLOOKUP(MaestraLP3[[#This Row],[UMV]],VALIDACIONES!J:L,3,0)</f>
        <v>Unidad</v>
      </c>
      <c r="M483" s="39" t="s">
        <v>51</v>
      </c>
      <c r="N483" s="39" t="s">
        <v>41</v>
      </c>
      <c r="O483" s="64">
        <v>2286159</v>
      </c>
      <c r="P483" s="39" t="s">
        <v>4413</v>
      </c>
      <c r="Q483" s="65">
        <v>4000000</v>
      </c>
      <c r="R483" s="66">
        <f>+IFERROR((MaestraLP3[[#This Row],[COSTO ]]/MaestraLP3[[#This Row],[COSTO SEP]]-1),0)</f>
        <v>0</v>
      </c>
      <c r="S483" s="65" t="s">
        <v>52</v>
      </c>
      <c r="T483" s="65"/>
      <c r="U483" s="64">
        <f>+VLOOKUP(MaestraLP3[[#This Row],[FS00]],'[1]BD MES'!$C:$N,12,0)</f>
        <v>2286159</v>
      </c>
      <c r="V483" s="64">
        <v>2286159</v>
      </c>
      <c r="W483" s="66">
        <f>+(MaestraLP3[[#This Row],[COSTO ]]-MaestraLP3[[#This Row],[COSTO OCT AL 25-09]])/MaestraLP3[[#This Row],[COSTO OCT AL 25-09]]</f>
        <v>0</v>
      </c>
      <c r="X483" s="67" t="str">
        <f>++IF(P483="HASTA AGOTAR STOCK","HASTA AGOTAR STOCK",IF(MaestraLP3[[#This Row],[PRECIO]]=0,"NO PARA LP",IF(MaestraLP3[[#This Row],[PRECIO SEP]]=0,"INCORPORACIÓN",IF(Z483=0,"MANTIENE",IF(Z483&lt;0,"BAJA",IF(Z483&gt;0,"ALZA",""))))))</f>
        <v>MANTIENE</v>
      </c>
      <c r="Y483" s="64">
        <v>4000000</v>
      </c>
      <c r="Z483" s="41">
        <f>IF(Y483=0,"INDICAR PRECIO VTA",Y483-MaestraLP3[[#This Row],[PRECIO SEP]])</f>
        <v>0</v>
      </c>
      <c r="AA483" s="66">
        <f t="shared" si="7"/>
        <v>0.42846024999999999</v>
      </c>
      <c r="AB483" s="68">
        <f>IFERROR(MaestraLP3[[#This Row],[PRECIO]]*MaestraLP3[[#This Row],[%MG UMV]],0)</f>
        <v>1713841</v>
      </c>
      <c r="AC483" s="69">
        <v>65</v>
      </c>
      <c r="AD483" s="64">
        <f>+IFERROR(MaestraLP3[[#This Row],[MARGEN UNITARIO]]/MaestraLP3[[#This Row],[Peso Neto UMV (KG)]],0)</f>
        <v>26366.784615384615</v>
      </c>
      <c r="AE483" s="39" t="s">
        <v>44</v>
      </c>
      <c r="AF483" s="39"/>
      <c r="AG483" s="39">
        <v>1</v>
      </c>
      <c r="AH483" s="39"/>
      <c r="AI483" s="66">
        <v>0</v>
      </c>
      <c r="AJ483" s="66">
        <v>0</v>
      </c>
      <c r="AK483" s="39"/>
      <c r="AL483" s="39" t="s">
        <v>44</v>
      </c>
    </row>
    <row r="484" spans="1:38" x14ac:dyDescent="0.35">
      <c r="A484" s="39" t="s">
        <v>276</v>
      </c>
      <c r="B484" s="39">
        <v>105201820</v>
      </c>
      <c r="C484" s="39" t="str">
        <f>+MaestraLP3[[#This Row],[CÓDIGO]]&amp;MaestraLP3[[#Headers],[-]]&amp;MaestraLP3[[#This Row],[UMV]]</f>
        <v>105201820-UN</v>
      </c>
      <c r="D484" s="50" t="str">
        <f>+MaestraLP3[[#This Row],[CÓDIGO]]&amp;MaestraLP3[[#Headers],[FS00]]</f>
        <v>105201820FS00</v>
      </c>
      <c r="E484" s="39" t="s">
        <v>4596</v>
      </c>
      <c r="F484" s="39" t="s">
        <v>4597</v>
      </c>
      <c r="G484" s="39" t="s">
        <v>212</v>
      </c>
      <c r="H484" s="39" t="s">
        <v>978</v>
      </c>
      <c r="I484" s="39" t="s">
        <v>984</v>
      </c>
      <c r="J484" s="49" t="s">
        <v>50</v>
      </c>
      <c r="K484" s="50" t="s">
        <v>50</v>
      </c>
      <c r="L484" s="39" t="str">
        <f>VLOOKUP(MaestraLP3[[#This Row],[UMV]],VALIDACIONES!J:L,3,0)</f>
        <v>Unidad</v>
      </c>
      <c r="M484" s="39" t="s">
        <v>51</v>
      </c>
      <c r="N484" s="39" t="s">
        <v>41</v>
      </c>
      <c r="O484" s="64">
        <v>2539631</v>
      </c>
      <c r="P484" s="39" t="s">
        <v>4413</v>
      </c>
      <c r="Q484" s="65">
        <v>5100000</v>
      </c>
      <c r="R484" s="66">
        <f>+IFERROR((MaestraLP3[[#This Row],[COSTO ]]/MaestraLP3[[#This Row],[COSTO SEP]]-1),0)</f>
        <v>-1.968789954398531E-7</v>
      </c>
      <c r="S484" s="65" t="s">
        <v>52</v>
      </c>
      <c r="T484" s="65"/>
      <c r="U484" s="64">
        <f>+VLOOKUP(MaestraLP3[[#This Row],[FS00]],'[1]BD MES'!$C:$N,12,0)</f>
        <v>2539630.5</v>
      </c>
      <c r="V484" s="64">
        <v>2539630.5</v>
      </c>
      <c r="W484" s="66">
        <f>+(MaestraLP3[[#This Row],[COSTO ]]-MaestraLP3[[#This Row],[COSTO OCT AL 25-09]])/MaestraLP3[[#This Row],[COSTO OCT AL 25-09]]</f>
        <v>0</v>
      </c>
      <c r="X484" s="67" t="str">
        <f>++IF(P484="HASTA AGOTAR STOCK","HASTA AGOTAR STOCK",IF(MaestraLP3[[#This Row],[PRECIO]]=0,"NO PARA LP",IF(MaestraLP3[[#This Row],[PRECIO SEP]]=0,"INCORPORACIÓN",IF(Z484=0,"MANTIENE",IF(Z484&lt;0,"BAJA",IF(Z484&gt;0,"ALZA",""))))))</f>
        <v>MANTIENE</v>
      </c>
      <c r="Y484" s="64">
        <v>5100000</v>
      </c>
      <c r="Z484" s="41">
        <f>IF(Y484=0,"INDICAR PRECIO VTA",Y484-MaestraLP3[[#This Row],[PRECIO SEP]])</f>
        <v>0</v>
      </c>
      <c r="AA484" s="66">
        <f t="shared" si="7"/>
        <v>0.5020332352941177</v>
      </c>
      <c r="AB484" s="68">
        <f>IFERROR(MaestraLP3[[#This Row],[PRECIO]]*MaestraLP3[[#This Row],[%MG UMV]],0)</f>
        <v>2560369.5000000005</v>
      </c>
      <c r="AC484" s="69">
        <v>82</v>
      </c>
      <c r="AD484" s="64">
        <f>+IFERROR(MaestraLP3[[#This Row],[MARGEN UNITARIO]]/MaestraLP3[[#This Row],[Peso Neto UMV (KG)]],0)</f>
        <v>31224.018292682933</v>
      </c>
      <c r="AE484" s="39" t="s">
        <v>44</v>
      </c>
      <c r="AF484" s="39"/>
      <c r="AG484" s="39">
        <v>1</v>
      </c>
      <c r="AH484" s="39"/>
      <c r="AI484" s="66">
        <v>0</v>
      </c>
      <c r="AJ484" s="66">
        <v>0</v>
      </c>
      <c r="AK484" s="39"/>
      <c r="AL484" s="39" t="s">
        <v>44</v>
      </c>
    </row>
    <row r="485" spans="1:38" x14ac:dyDescent="0.35">
      <c r="A485" s="39" t="s">
        <v>276</v>
      </c>
      <c r="B485" s="39">
        <v>100093700</v>
      </c>
      <c r="C485" s="39" t="str">
        <f>+MaestraLP3[[#This Row],[CÓDIGO]]&amp;MaestraLP3[[#Headers],[-]]&amp;MaestraLP3[[#This Row],[UMV]]</f>
        <v>100093700-UN</v>
      </c>
      <c r="D485" s="50" t="str">
        <f>+MaestraLP3[[#This Row],[CÓDIGO]]&amp;MaestraLP3[[#Headers],[FS00]]</f>
        <v>100093700FS00</v>
      </c>
      <c r="E485" s="39" t="s">
        <v>4596</v>
      </c>
      <c r="F485" s="39" t="s">
        <v>4597</v>
      </c>
      <c r="G485" s="39" t="s">
        <v>212</v>
      </c>
      <c r="H485" s="39" t="s">
        <v>978</v>
      </c>
      <c r="I485" s="39" t="s">
        <v>985</v>
      </c>
      <c r="J485" s="49" t="s">
        <v>50</v>
      </c>
      <c r="K485" s="50" t="s">
        <v>50</v>
      </c>
      <c r="L485" s="39" t="str">
        <f>VLOOKUP(MaestraLP3[[#This Row],[UMV]],VALIDACIONES!J:L,3,0)</f>
        <v>Unidad</v>
      </c>
      <c r="M485" s="39" t="s">
        <v>51</v>
      </c>
      <c r="N485" s="39" t="s">
        <v>41</v>
      </c>
      <c r="O485" s="64">
        <v>1889764</v>
      </c>
      <c r="P485" s="39" t="s">
        <v>4413</v>
      </c>
      <c r="Q485" s="65">
        <v>3800000</v>
      </c>
      <c r="R485" s="66">
        <f>+IFERROR((MaestraLP3[[#This Row],[COSTO ]]/MaestraLP3[[#This Row],[COSTO SEP]]-1),0)</f>
        <v>2.1166664199157026E-7</v>
      </c>
      <c r="S485" s="65" t="s">
        <v>52</v>
      </c>
      <c r="T485" s="65"/>
      <c r="U485" s="64">
        <f>+VLOOKUP(MaestraLP3[[#This Row],[FS00]],'[1]BD MES'!$C:$N,12,0)</f>
        <v>1889764.4</v>
      </c>
      <c r="V485" s="64">
        <v>1889764.4</v>
      </c>
      <c r="W485" s="66">
        <f>+(MaestraLP3[[#This Row],[COSTO ]]-MaestraLP3[[#This Row],[COSTO OCT AL 25-09]])/MaestraLP3[[#This Row],[COSTO OCT AL 25-09]]</f>
        <v>0</v>
      </c>
      <c r="X485" s="67" t="str">
        <f>++IF(P485="HASTA AGOTAR STOCK","HASTA AGOTAR STOCK",IF(MaestraLP3[[#This Row],[PRECIO]]=0,"NO PARA LP",IF(MaestraLP3[[#This Row],[PRECIO SEP]]=0,"INCORPORACIÓN",IF(Z485=0,"MANTIENE",IF(Z485&lt;0,"BAJA",IF(Z485&gt;0,"ALZA",""))))))</f>
        <v>MANTIENE</v>
      </c>
      <c r="Y485" s="64">
        <v>3800000</v>
      </c>
      <c r="Z485" s="41">
        <f>IF(Y485=0,"INDICAR PRECIO VTA",Y485-MaestraLP3[[#This Row],[PRECIO SEP]])</f>
        <v>0</v>
      </c>
      <c r="AA485" s="66">
        <f t="shared" si="7"/>
        <v>0.50269357894736844</v>
      </c>
      <c r="AB485" s="68">
        <f>IFERROR(MaestraLP3[[#This Row],[PRECIO]]*MaestraLP3[[#This Row],[%MG UMV]],0)</f>
        <v>1910235.6</v>
      </c>
      <c r="AC485" s="69">
        <v>54</v>
      </c>
      <c r="AD485" s="64">
        <f>+IFERROR(MaestraLP3[[#This Row],[MARGEN UNITARIO]]/MaestraLP3[[#This Row],[Peso Neto UMV (KG)]],0)</f>
        <v>35374.733333333337</v>
      </c>
      <c r="AE485" s="39" t="s">
        <v>44</v>
      </c>
      <c r="AF485" s="39"/>
      <c r="AG485" s="39">
        <v>1</v>
      </c>
      <c r="AH485" s="39"/>
      <c r="AI485" s="66">
        <v>0</v>
      </c>
      <c r="AJ485" s="66">
        <v>0</v>
      </c>
      <c r="AK485" s="39"/>
      <c r="AL485" s="39" t="s">
        <v>44</v>
      </c>
    </row>
    <row r="486" spans="1:38" x14ac:dyDescent="0.35">
      <c r="A486" s="39" t="s">
        <v>276</v>
      </c>
      <c r="B486" s="39">
        <v>40002161</v>
      </c>
      <c r="C486" s="39" t="str">
        <f>+MaestraLP3[[#This Row],[CÓDIGO]]&amp;MaestraLP3[[#Headers],[-]]&amp;MaestraLP3[[#This Row],[UMV]]</f>
        <v>40002161-UN</v>
      </c>
      <c r="D486" s="50" t="str">
        <f>+MaestraLP3[[#This Row],[CÓDIGO]]&amp;MaestraLP3[[#Headers],[FS00]]</f>
        <v>40002161FS00</v>
      </c>
      <c r="E486" s="39" t="s">
        <v>4596</v>
      </c>
      <c r="F486" s="39" t="s">
        <v>4597</v>
      </c>
      <c r="G486" s="39" t="s">
        <v>212</v>
      </c>
      <c r="H486" s="39" t="s">
        <v>978</v>
      </c>
      <c r="I486" s="39" t="s">
        <v>986</v>
      </c>
      <c r="J486" s="49" t="s">
        <v>50</v>
      </c>
      <c r="K486" s="50" t="s">
        <v>50</v>
      </c>
      <c r="L486" s="39" t="str">
        <f>VLOOKUP(MaestraLP3[[#This Row],[UMV]],VALIDACIONES!J:L,3,0)</f>
        <v>Unidad</v>
      </c>
      <c r="M486" s="39" t="s">
        <v>51</v>
      </c>
      <c r="N486" s="39" t="s">
        <v>41</v>
      </c>
      <c r="O486" s="64">
        <v>1610872</v>
      </c>
      <c r="P486" s="39" t="s">
        <v>4413</v>
      </c>
      <c r="Q486" s="65">
        <v>3200000</v>
      </c>
      <c r="R486" s="66">
        <f>+IFERROR((MaestraLP3[[#This Row],[COSTO ]]/MaestraLP3[[#This Row],[COSTO SEP]]-1),0)</f>
        <v>0</v>
      </c>
      <c r="S486" s="65" t="s">
        <v>52</v>
      </c>
      <c r="T486" s="65"/>
      <c r="U486" s="64">
        <f>+VLOOKUP(MaestraLP3[[#This Row],[FS00]],'[1]BD MES'!$C:$N,12,0)</f>
        <v>1610872</v>
      </c>
      <c r="V486" s="64">
        <v>1610872</v>
      </c>
      <c r="W486" s="66">
        <f>+(MaestraLP3[[#This Row],[COSTO ]]-MaestraLP3[[#This Row],[COSTO OCT AL 25-09]])/MaestraLP3[[#This Row],[COSTO OCT AL 25-09]]</f>
        <v>0</v>
      </c>
      <c r="X486" s="67" t="str">
        <f>++IF(P486="HASTA AGOTAR STOCK","HASTA AGOTAR STOCK",IF(MaestraLP3[[#This Row],[PRECIO]]=0,"NO PARA LP",IF(MaestraLP3[[#This Row],[PRECIO SEP]]=0,"INCORPORACIÓN",IF(Z486=0,"MANTIENE",IF(Z486&lt;0,"BAJA",IF(Z486&gt;0,"ALZA",""))))))</f>
        <v>MANTIENE</v>
      </c>
      <c r="Y486" s="64">
        <v>3200000</v>
      </c>
      <c r="Z486" s="41">
        <f>IF(Y486=0,"INDICAR PRECIO VTA",Y486-MaestraLP3[[#This Row],[PRECIO SEP]])</f>
        <v>0</v>
      </c>
      <c r="AA486" s="66">
        <f t="shared" si="7"/>
        <v>0.4966025</v>
      </c>
      <c r="AB486" s="68">
        <f>IFERROR(MaestraLP3[[#This Row],[PRECIO]]*MaestraLP3[[#This Row],[%MG UMV]],0)</f>
        <v>1589128</v>
      </c>
      <c r="AC486" s="69">
        <v>67</v>
      </c>
      <c r="AD486" s="64">
        <f>+IFERROR(MaestraLP3[[#This Row],[MARGEN UNITARIO]]/MaestraLP3[[#This Row],[Peso Neto UMV (KG)]],0)</f>
        <v>23718.328358208953</v>
      </c>
      <c r="AE486" s="39" t="s">
        <v>44</v>
      </c>
      <c r="AF486" s="39"/>
      <c r="AG486" s="39">
        <v>1</v>
      </c>
      <c r="AH486" s="39"/>
      <c r="AI486" s="66">
        <v>0</v>
      </c>
      <c r="AJ486" s="66">
        <v>0</v>
      </c>
      <c r="AK486" s="39"/>
      <c r="AL486" s="39" t="s">
        <v>44</v>
      </c>
    </row>
    <row r="487" spans="1:38" x14ac:dyDescent="0.35">
      <c r="A487" s="39" t="s">
        <v>276</v>
      </c>
      <c r="B487" s="39">
        <v>105201000</v>
      </c>
      <c r="C487" s="39" t="str">
        <f>+MaestraLP3[[#This Row],[CÓDIGO]]&amp;MaestraLP3[[#Headers],[-]]&amp;MaestraLP3[[#This Row],[UMV]]</f>
        <v>105201000-UN</v>
      </c>
      <c r="D487" s="50" t="str">
        <f>+MaestraLP3[[#This Row],[CÓDIGO]]&amp;MaestraLP3[[#Headers],[FS00]]</f>
        <v>105201000FS00</v>
      </c>
      <c r="E487" s="39" t="s">
        <v>4596</v>
      </c>
      <c r="F487" s="39" t="s">
        <v>4597</v>
      </c>
      <c r="G487" s="39" t="s">
        <v>212</v>
      </c>
      <c r="H487" s="39" t="s">
        <v>987</v>
      </c>
      <c r="I487" s="39" t="s">
        <v>988</v>
      </c>
      <c r="J487" s="49" t="s">
        <v>50</v>
      </c>
      <c r="K487" s="50" t="s">
        <v>50</v>
      </c>
      <c r="L487" s="39" t="str">
        <f>VLOOKUP(MaestraLP3[[#This Row],[UMV]],VALIDACIONES!J:L,3,0)</f>
        <v>Unidad</v>
      </c>
      <c r="M487" s="39" t="s">
        <v>51</v>
      </c>
      <c r="N487" s="39" t="s">
        <v>78</v>
      </c>
      <c r="O487" s="64">
        <v>298651</v>
      </c>
      <c r="P487" s="39" t="s">
        <v>4413</v>
      </c>
      <c r="Q487" s="65">
        <v>500000</v>
      </c>
      <c r="R487" s="66">
        <f>+IFERROR((MaestraLP3[[#This Row],[COSTO ]]/MaestraLP3[[#This Row],[COSTO SEP]]-1),0)</f>
        <v>-3.3483899264385997E-7</v>
      </c>
      <c r="S487" s="65" t="s">
        <v>43</v>
      </c>
      <c r="T487" s="65"/>
      <c r="U487" s="64">
        <f>+VLOOKUP(MaestraLP3[[#This Row],[FS00]],'[1]BD MES'!$C:$N,12,0)</f>
        <v>298650.90000000002</v>
      </c>
      <c r="V487" s="64">
        <v>298650.90000000002</v>
      </c>
      <c r="W487" s="66">
        <f>+(MaestraLP3[[#This Row],[COSTO ]]-MaestraLP3[[#This Row],[COSTO OCT AL 25-09]])/MaestraLP3[[#This Row],[COSTO OCT AL 25-09]]</f>
        <v>0</v>
      </c>
      <c r="X487" s="67" t="str">
        <f>++IF(P487="HASTA AGOTAR STOCK","HASTA AGOTAR STOCK",IF(MaestraLP3[[#This Row],[PRECIO]]=0,"NO PARA LP",IF(MaestraLP3[[#This Row],[PRECIO SEP]]=0,"INCORPORACIÓN",IF(Z487=0,"MANTIENE",IF(Z487&lt;0,"BAJA",IF(Z487&gt;0,"ALZA",""))))))</f>
        <v>BAJA</v>
      </c>
      <c r="Y487" s="64">
        <v>298651</v>
      </c>
      <c r="Z487" s="41">
        <f>IF(Y487=0,"INDICAR PRECIO VTA",Y487-MaestraLP3[[#This Row],[PRECIO SEP]])</f>
        <v>-201349</v>
      </c>
      <c r="AA487" s="66">
        <f t="shared" si="7"/>
        <v>3.3483899259241367E-7</v>
      </c>
      <c r="AB487" s="68">
        <f>IFERROR(MaestraLP3[[#This Row],[PRECIO]]*MaestraLP3[[#This Row],[%MG UMV]],0)</f>
        <v>9.9999999976716936E-2</v>
      </c>
      <c r="AC487" s="69">
        <v>10</v>
      </c>
      <c r="AD487" s="64">
        <f>+IFERROR(MaestraLP3[[#This Row],[MARGEN UNITARIO]]/MaestraLP3[[#This Row],[Peso Neto UMV (KG)]],0)</f>
        <v>9.9999999976716943E-3</v>
      </c>
      <c r="AE487" s="39" t="s">
        <v>44</v>
      </c>
      <c r="AF487" s="39"/>
      <c r="AG487" s="39">
        <v>1</v>
      </c>
      <c r="AH487" s="39"/>
      <c r="AI487" s="66">
        <v>0</v>
      </c>
      <c r="AJ487" s="66">
        <v>0</v>
      </c>
      <c r="AK487" s="39"/>
      <c r="AL487" s="39" t="s">
        <v>44</v>
      </c>
    </row>
    <row r="488" spans="1:38" x14ac:dyDescent="0.35">
      <c r="A488" s="39" t="s">
        <v>276</v>
      </c>
      <c r="B488" s="39">
        <v>105200980</v>
      </c>
      <c r="C488" s="39" t="str">
        <f>+MaestraLP3[[#This Row],[CÓDIGO]]&amp;MaestraLP3[[#Headers],[-]]&amp;MaestraLP3[[#This Row],[UMV]]</f>
        <v>105200980-UN</v>
      </c>
      <c r="D488" s="50" t="str">
        <f>+MaestraLP3[[#This Row],[CÓDIGO]]&amp;MaestraLP3[[#Headers],[FS00]]</f>
        <v>105200980FS00</v>
      </c>
      <c r="E488" s="39" t="s">
        <v>4596</v>
      </c>
      <c r="F488" s="39" t="s">
        <v>4597</v>
      </c>
      <c r="G488" s="39" t="s">
        <v>212</v>
      </c>
      <c r="H488" s="39" t="s">
        <v>987</v>
      </c>
      <c r="I488" s="39" t="s">
        <v>989</v>
      </c>
      <c r="J488" s="49" t="s">
        <v>50</v>
      </c>
      <c r="K488" s="50" t="s">
        <v>50</v>
      </c>
      <c r="L488" s="39" t="str">
        <f>VLOOKUP(MaestraLP3[[#This Row],[UMV]],VALIDACIONES!J:L,3,0)</f>
        <v>Unidad</v>
      </c>
      <c r="M488" s="39" t="s">
        <v>51</v>
      </c>
      <c r="N488" s="39" t="s">
        <v>78</v>
      </c>
      <c r="O488" s="64">
        <v>189225</v>
      </c>
      <c r="P488" s="39" t="s">
        <v>4413</v>
      </c>
      <c r="Q488" s="65">
        <v>380000</v>
      </c>
      <c r="R488" s="66">
        <f>+IFERROR((MaestraLP3[[#This Row],[COSTO ]]/MaestraLP3[[#This Row],[COSTO SEP]]-1),0)</f>
        <v>-2.6423569824407522E-6</v>
      </c>
      <c r="S488" s="65" t="s">
        <v>43</v>
      </c>
      <c r="T488" s="65"/>
      <c r="U488" s="64">
        <f>+VLOOKUP(MaestraLP3[[#This Row],[FS00]],'[1]BD MES'!$C:$N,12,0)</f>
        <v>189224.5</v>
      </c>
      <c r="V488" s="64">
        <v>189224.5</v>
      </c>
      <c r="W488" s="66">
        <f>+(MaestraLP3[[#This Row],[COSTO ]]-MaestraLP3[[#This Row],[COSTO OCT AL 25-09]])/MaestraLP3[[#This Row],[COSTO OCT AL 25-09]]</f>
        <v>0</v>
      </c>
      <c r="X488" s="67" t="str">
        <f>++IF(P488="HASTA AGOTAR STOCK","HASTA AGOTAR STOCK",IF(MaestraLP3[[#This Row],[PRECIO]]=0,"NO PARA LP",IF(MaestraLP3[[#This Row],[PRECIO SEP]]=0,"INCORPORACIÓN",IF(Z488=0,"MANTIENE",IF(Z488&lt;0,"BAJA",IF(Z488&gt;0,"ALZA",""))))))</f>
        <v>BAJA</v>
      </c>
      <c r="Y488" s="64">
        <v>189225</v>
      </c>
      <c r="Z488" s="41">
        <f>IF(Y488=0,"INDICAR PRECIO VTA",Y488-MaestraLP3[[#This Row],[PRECIO SEP]])</f>
        <v>-190775</v>
      </c>
      <c r="AA488" s="66">
        <f t="shared" si="7"/>
        <v>2.6423569824283263E-6</v>
      </c>
      <c r="AB488" s="68">
        <f>IFERROR(MaestraLP3[[#This Row],[PRECIO]]*MaestraLP3[[#This Row],[%MG UMV]],0)</f>
        <v>0.5</v>
      </c>
      <c r="AC488" s="69">
        <v>10</v>
      </c>
      <c r="AD488" s="64">
        <f>+IFERROR(MaestraLP3[[#This Row],[MARGEN UNITARIO]]/MaestraLP3[[#This Row],[Peso Neto UMV (KG)]],0)</f>
        <v>0.05</v>
      </c>
      <c r="AE488" s="39" t="s">
        <v>44</v>
      </c>
      <c r="AF488" s="39"/>
      <c r="AG488" s="39">
        <v>1</v>
      </c>
      <c r="AH488" s="39"/>
      <c r="AI488" s="66">
        <v>0</v>
      </c>
      <c r="AJ488" s="66">
        <v>0</v>
      </c>
      <c r="AK488" s="39"/>
      <c r="AL488" s="39" t="s">
        <v>44</v>
      </c>
    </row>
    <row r="489" spans="1:38" x14ac:dyDescent="0.35">
      <c r="A489" s="39" t="s">
        <v>276</v>
      </c>
      <c r="B489" s="39">
        <v>105200990</v>
      </c>
      <c r="C489" s="39" t="str">
        <f>+MaestraLP3[[#This Row],[CÓDIGO]]&amp;MaestraLP3[[#Headers],[-]]&amp;MaestraLP3[[#This Row],[UMV]]</f>
        <v>105200990-UN</v>
      </c>
      <c r="D489" s="50" t="str">
        <f>+MaestraLP3[[#This Row],[CÓDIGO]]&amp;MaestraLP3[[#Headers],[FS00]]</f>
        <v>105200990FS00</v>
      </c>
      <c r="E489" s="39" t="s">
        <v>4596</v>
      </c>
      <c r="F489" s="39" t="s">
        <v>4597</v>
      </c>
      <c r="G489" s="39" t="s">
        <v>212</v>
      </c>
      <c r="H489" s="39" t="s">
        <v>987</v>
      </c>
      <c r="I489" s="39" t="s">
        <v>990</v>
      </c>
      <c r="J489" s="49" t="s">
        <v>50</v>
      </c>
      <c r="K489" s="50" t="s">
        <v>50</v>
      </c>
      <c r="L489" s="39" t="str">
        <f>VLOOKUP(MaestraLP3[[#This Row],[UMV]],VALIDACIONES!J:L,3,0)</f>
        <v>Unidad</v>
      </c>
      <c r="M489" s="39" t="s">
        <v>51</v>
      </c>
      <c r="N489" s="39" t="s">
        <v>78</v>
      </c>
      <c r="O489" s="64">
        <v>252231</v>
      </c>
      <c r="P489" s="39" t="s">
        <v>4413</v>
      </c>
      <c r="Q489" s="65">
        <v>430000</v>
      </c>
      <c r="R489" s="66">
        <f>+IFERROR((MaestraLP3[[#This Row],[COSTO ]]/MaestraLP3[[#This Row],[COSTO SEP]]-1),0)</f>
        <v>0</v>
      </c>
      <c r="S489" s="65" t="s">
        <v>43</v>
      </c>
      <c r="T489" s="65"/>
      <c r="U489" s="64">
        <f>+VLOOKUP(MaestraLP3[[#This Row],[FS00]],'[1]BD MES'!$C:$N,12,0)</f>
        <v>252231</v>
      </c>
      <c r="V489" s="64">
        <v>252231</v>
      </c>
      <c r="W489" s="66">
        <f>+(MaestraLP3[[#This Row],[COSTO ]]-MaestraLP3[[#This Row],[COSTO OCT AL 25-09]])/MaestraLP3[[#This Row],[COSTO OCT AL 25-09]]</f>
        <v>0</v>
      </c>
      <c r="X489" s="67" t="str">
        <f>++IF(P489="HASTA AGOTAR STOCK","HASTA AGOTAR STOCK",IF(MaestraLP3[[#This Row],[PRECIO]]=0,"NO PARA LP",IF(MaestraLP3[[#This Row],[PRECIO SEP]]=0,"INCORPORACIÓN",IF(Z489=0,"MANTIENE",IF(Z489&lt;0,"BAJA",IF(Z489&gt;0,"ALZA",""))))))</f>
        <v>BAJA</v>
      </c>
      <c r="Y489" s="64">
        <v>252231</v>
      </c>
      <c r="Z489" s="41">
        <f>IF(Y489=0,"INDICAR PRECIO VTA",Y489-MaestraLP3[[#This Row],[PRECIO SEP]])</f>
        <v>-177769</v>
      </c>
      <c r="AA489" s="66">
        <f t="shared" si="7"/>
        <v>0</v>
      </c>
      <c r="AB489" s="68">
        <f>IFERROR(MaestraLP3[[#This Row],[PRECIO]]*MaestraLP3[[#This Row],[%MG UMV]],0)</f>
        <v>0</v>
      </c>
      <c r="AC489" s="69">
        <v>12</v>
      </c>
      <c r="AD489" s="64">
        <f>+IFERROR(MaestraLP3[[#This Row],[MARGEN UNITARIO]]/MaestraLP3[[#This Row],[Peso Neto UMV (KG)]],0)</f>
        <v>0</v>
      </c>
      <c r="AE489" s="39" t="s">
        <v>44</v>
      </c>
      <c r="AF489" s="39"/>
      <c r="AG489" s="39">
        <v>1</v>
      </c>
      <c r="AH489" s="39"/>
      <c r="AI489" s="66">
        <v>0</v>
      </c>
      <c r="AJ489" s="66">
        <v>0</v>
      </c>
      <c r="AK489" s="39"/>
      <c r="AL489" s="39" t="s">
        <v>44</v>
      </c>
    </row>
    <row r="490" spans="1:38" x14ac:dyDescent="0.35">
      <c r="A490" s="39" t="s">
        <v>276</v>
      </c>
      <c r="B490" s="39">
        <v>40002158</v>
      </c>
      <c r="C490" s="39" t="str">
        <f>+MaestraLP3[[#This Row],[CÓDIGO]]&amp;MaestraLP3[[#Headers],[-]]&amp;MaestraLP3[[#This Row],[UMV]]</f>
        <v>40002158-UN</v>
      </c>
      <c r="D490" s="50" t="str">
        <f>+MaestraLP3[[#This Row],[CÓDIGO]]&amp;MaestraLP3[[#Headers],[FS00]]</f>
        <v>40002158FS00</v>
      </c>
      <c r="E490" s="39" t="s">
        <v>4596</v>
      </c>
      <c r="F490" s="39" t="s">
        <v>4597</v>
      </c>
      <c r="G490" s="39" t="s">
        <v>212</v>
      </c>
      <c r="H490" s="39" t="s">
        <v>991</v>
      </c>
      <c r="I490" s="39" t="s">
        <v>4683</v>
      </c>
      <c r="J490" s="49" t="s">
        <v>50</v>
      </c>
      <c r="K490" s="50" t="s">
        <v>50</v>
      </c>
      <c r="L490" s="39" t="str">
        <f>VLOOKUP(MaestraLP3[[#This Row],[UMV]],VALIDACIONES!J:L,3,0)</f>
        <v>Unidad</v>
      </c>
      <c r="M490" s="39" t="s">
        <v>51</v>
      </c>
      <c r="N490" s="39" t="s">
        <v>41</v>
      </c>
      <c r="O490" s="64">
        <v>3649420</v>
      </c>
      <c r="P490" s="39" t="s">
        <v>4413</v>
      </c>
      <c r="Q490" s="65">
        <v>0</v>
      </c>
      <c r="R490" s="66">
        <f>+IFERROR((MaestraLP3[[#This Row],[COSTO ]]/MaestraLP3[[#This Row],[COSTO SEP]]-1),0)</f>
        <v>0</v>
      </c>
      <c r="S490" s="65" t="s">
        <v>52</v>
      </c>
      <c r="T490" s="65"/>
      <c r="U490" s="64">
        <f>+VLOOKUP(MaestraLP3[[#This Row],[FS00]],'[1]BD MES'!$C:$N,12,0)</f>
        <v>3649420</v>
      </c>
      <c r="V490" s="64">
        <v>3649420</v>
      </c>
      <c r="W490" s="66">
        <f>+(MaestraLP3[[#This Row],[COSTO ]]-MaestraLP3[[#This Row],[COSTO OCT AL 25-09]])/MaestraLP3[[#This Row],[COSTO OCT AL 25-09]]</f>
        <v>0</v>
      </c>
      <c r="X490" s="67" t="str">
        <f>++IF(P490="HASTA AGOTAR STOCK","HASTA AGOTAR STOCK",IF(MaestraLP3[[#This Row],[PRECIO]]=0,"NO PARA LP",IF(MaestraLP3[[#This Row],[PRECIO SEP]]=0,"INCORPORACIÓN",IF(Z490=0,"MANTIENE",IF(Z490&lt;0,"BAJA",IF(Z490&gt;0,"ALZA",""))))))</f>
        <v>NO PARA LP</v>
      </c>
      <c r="Y490" s="64">
        <v>0</v>
      </c>
      <c r="Z490" s="41" t="str">
        <f>IF(Y490=0,"INDICAR PRECIO VTA",Y490-MaestraLP3[[#This Row],[PRECIO SEP]])</f>
        <v>INDICAR PRECIO VTA</v>
      </c>
      <c r="AA490" s="66" t="str">
        <f t="shared" si="7"/>
        <v>-</v>
      </c>
      <c r="AB490" s="68">
        <f>IFERROR(MaestraLP3[[#This Row],[PRECIO]]*MaestraLP3[[#This Row],[%MG UMV]],0)</f>
        <v>0</v>
      </c>
      <c r="AC490" s="69">
        <v>45.85</v>
      </c>
      <c r="AD490" s="64">
        <f>+IFERROR(MaestraLP3[[#This Row],[MARGEN UNITARIO]]/MaestraLP3[[#This Row],[Peso Neto UMV (KG)]],0)</f>
        <v>0</v>
      </c>
      <c r="AE490" s="39" t="s">
        <v>44</v>
      </c>
      <c r="AF490" s="39"/>
      <c r="AG490" s="39">
        <v>1</v>
      </c>
      <c r="AH490" s="39"/>
      <c r="AI490" s="66">
        <v>0</v>
      </c>
      <c r="AJ490" s="66">
        <v>0</v>
      </c>
      <c r="AK490" s="39"/>
      <c r="AL490" s="39" t="s">
        <v>44</v>
      </c>
    </row>
    <row r="491" spans="1:38" x14ac:dyDescent="0.35">
      <c r="A491" s="39" t="s">
        <v>276</v>
      </c>
      <c r="B491" s="39">
        <v>104547210</v>
      </c>
      <c r="C491" s="39" t="str">
        <f>+MaestraLP3[[#This Row],[CÓDIGO]]&amp;MaestraLP3[[#Headers],[-]]&amp;MaestraLP3[[#This Row],[UMV]]</f>
        <v>104547210-UN</v>
      </c>
      <c r="D491" s="50" t="str">
        <f>+MaestraLP3[[#This Row],[CÓDIGO]]&amp;MaestraLP3[[#Headers],[FS00]]</f>
        <v>104547210FS00</v>
      </c>
      <c r="E491" s="39" t="s">
        <v>4596</v>
      </c>
      <c r="F491" s="39" t="s">
        <v>4597</v>
      </c>
      <c r="G491" s="39" t="s">
        <v>212</v>
      </c>
      <c r="H491" s="39" t="s">
        <v>991</v>
      </c>
      <c r="I491" s="39" t="s">
        <v>4684</v>
      </c>
      <c r="J491" s="49" t="s">
        <v>50</v>
      </c>
      <c r="K491" s="50" t="s">
        <v>50</v>
      </c>
      <c r="L491" s="39" t="str">
        <f>VLOOKUP(MaestraLP3[[#This Row],[UMV]],VALIDACIONES!J:L,3,0)</f>
        <v>Unidad</v>
      </c>
      <c r="M491" s="39" t="s">
        <v>51</v>
      </c>
      <c r="N491" s="39" t="s">
        <v>78</v>
      </c>
      <c r="O491" s="64">
        <v>2308680</v>
      </c>
      <c r="P491" s="39" t="s">
        <v>4413</v>
      </c>
      <c r="Q491" s="65">
        <v>0</v>
      </c>
      <c r="R491" s="66">
        <f>+IFERROR((MaestraLP3[[#This Row],[COSTO ]]/MaestraLP3[[#This Row],[COSTO SEP]]-1),0)</f>
        <v>0</v>
      </c>
      <c r="S491" s="65" t="s">
        <v>93</v>
      </c>
      <c r="T491" s="65"/>
      <c r="U491" s="64">
        <f>+VLOOKUP(MaestraLP3[[#This Row],[FS00]],'[1]BD MES'!$C:$N,12,0)</f>
        <v>2308681</v>
      </c>
      <c r="V491" s="64">
        <v>2308680</v>
      </c>
      <c r="W491" s="66">
        <f>+(MaestraLP3[[#This Row],[COSTO ]]-MaestraLP3[[#This Row],[COSTO OCT AL 25-09]])/MaestraLP3[[#This Row],[COSTO OCT AL 25-09]]</f>
        <v>-4.3314775839537815E-7</v>
      </c>
      <c r="X491" s="67" t="str">
        <f>++IF(P491="HASTA AGOTAR STOCK","HASTA AGOTAR STOCK",IF(MaestraLP3[[#This Row],[PRECIO]]=0,"NO PARA LP",IF(MaestraLP3[[#This Row],[PRECIO SEP]]=0,"INCORPORACIÓN",IF(Z491=0,"MANTIENE",IF(Z491&lt;0,"BAJA",IF(Z491&gt;0,"ALZA",""))))))</f>
        <v>NO PARA LP</v>
      </c>
      <c r="Y491" s="64">
        <v>0</v>
      </c>
      <c r="Z491" s="41" t="str">
        <f>IF(Y491=0,"INDICAR PRECIO VTA",Y491-MaestraLP3[[#This Row],[PRECIO SEP]])</f>
        <v>INDICAR PRECIO VTA</v>
      </c>
      <c r="AA491" s="66" t="str">
        <f t="shared" si="7"/>
        <v>-</v>
      </c>
      <c r="AB491" s="68">
        <f>IFERROR(MaestraLP3[[#This Row],[PRECIO]]*MaestraLP3[[#This Row],[%MG UMV]],0)</f>
        <v>0</v>
      </c>
      <c r="AC491" s="69">
        <v>41.3</v>
      </c>
      <c r="AD491" s="64">
        <f>+IFERROR(MaestraLP3[[#This Row],[MARGEN UNITARIO]]/MaestraLP3[[#This Row],[Peso Neto UMV (KG)]],0)</f>
        <v>0</v>
      </c>
      <c r="AE491" s="39" t="s">
        <v>44</v>
      </c>
      <c r="AF491" s="39"/>
      <c r="AG491" s="39">
        <v>1</v>
      </c>
      <c r="AH491" s="39"/>
      <c r="AI491" s="66">
        <v>0</v>
      </c>
      <c r="AJ491" s="66">
        <v>0</v>
      </c>
      <c r="AK491" s="39" t="s">
        <v>53</v>
      </c>
      <c r="AL491" s="39" t="s">
        <v>44</v>
      </c>
    </row>
    <row r="492" spans="1:38" x14ac:dyDescent="0.35">
      <c r="A492" s="39" t="s">
        <v>276</v>
      </c>
      <c r="B492" s="39">
        <v>104531500</v>
      </c>
      <c r="C492" s="39" t="str">
        <f>+MaestraLP3[[#This Row],[CÓDIGO]]&amp;MaestraLP3[[#Headers],[-]]&amp;MaestraLP3[[#This Row],[UMV]]</f>
        <v>104531500-UN</v>
      </c>
      <c r="D492" s="50" t="str">
        <f>+MaestraLP3[[#This Row],[CÓDIGO]]&amp;MaestraLP3[[#Headers],[FS00]]</f>
        <v>104531500FS00</v>
      </c>
      <c r="E492" s="39" t="s">
        <v>4596</v>
      </c>
      <c r="F492" s="39" t="s">
        <v>4597</v>
      </c>
      <c r="G492" s="39" t="s">
        <v>212</v>
      </c>
      <c r="H492" s="39" t="s">
        <v>991</v>
      </c>
      <c r="I492" s="39" t="s">
        <v>992</v>
      </c>
      <c r="J492" s="49" t="s">
        <v>50</v>
      </c>
      <c r="K492" s="50" t="s">
        <v>50</v>
      </c>
      <c r="L492" s="39" t="str">
        <f>VLOOKUP(MaestraLP3[[#This Row],[UMV]],VALIDACIONES!J:L,3,0)</f>
        <v>Unidad</v>
      </c>
      <c r="M492" s="39" t="s">
        <v>51</v>
      </c>
      <c r="N492" s="39" t="s">
        <v>78</v>
      </c>
      <c r="O492" s="64">
        <v>3014486</v>
      </c>
      <c r="P492" s="39" t="s">
        <v>42</v>
      </c>
      <c r="Q492" s="65">
        <v>5400000</v>
      </c>
      <c r="R492" s="66">
        <f>+IFERROR((MaestraLP3[[#This Row],[COSTO ]]/MaestraLP3[[#This Row],[COSTO SEP]]-1),0)</f>
        <v>-6.5749185765007212E-4</v>
      </c>
      <c r="S492" s="65" t="s">
        <v>52</v>
      </c>
      <c r="T492" s="65"/>
      <c r="U492" s="64">
        <f>+VLOOKUP(MaestraLP3[[#This Row],[FS00]],'[1]BD MES'!$C:$N,12,0)</f>
        <v>3050287</v>
      </c>
      <c r="V492" s="64">
        <v>3012504</v>
      </c>
      <c r="W492" s="66">
        <f>+(MaestraLP3[[#This Row],[COSTO ]]-MaestraLP3[[#This Row],[COSTO OCT AL 25-09]])/MaestraLP3[[#This Row],[COSTO OCT AL 25-09]]</f>
        <v>-1.2386703283986064E-2</v>
      </c>
      <c r="X492" s="67" t="str">
        <f>++IF(P492="HASTA AGOTAR STOCK","HASTA AGOTAR STOCK",IF(MaestraLP3[[#This Row],[PRECIO]]=0,"NO PARA LP",IF(MaestraLP3[[#This Row],[PRECIO SEP]]=0,"INCORPORACIÓN",IF(Z492=0,"MANTIENE",IF(Z492&lt;0,"BAJA",IF(Z492&gt;0,"ALZA",""))))))</f>
        <v>NO PARA LP</v>
      </c>
      <c r="Y492" s="64">
        <v>0</v>
      </c>
      <c r="Z492" s="41" t="str">
        <f>IF(Y492=0,"INDICAR PRECIO VTA",Y492-MaestraLP3[[#This Row],[PRECIO SEP]])</f>
        <v>INDICAR PRECIO VTA</v>
      </c>
      <c r="AA492" s="66" t="str">
        <f t="shared" si="7"/>
        <v>-</v>
      </c>
      <c r="AB492" s="68">
        <f>IFERROR(MaestraLP3[[#This Row],[PRECIO]]*MaestraLP3[[#This Row],[%MG UMV]],0)</f>
        <v>0</v>
      </c>
      <c r="AC492" s="69">
        <v>41</v>
      </c>
      <c r="AD492" s="64">
        <f>+IFERROR(MaestraLP3[[#This Row],[MARGEN UNITARIO]]/MaestraLP3[[#This Row],[Peso Neto UMV (KG)]],0)</f>
        <v>0</v>
      </c>
      <c r="AE492" s="39" t="s">
        <v>44</v>
      </c>
      <c r="AF492" s="39"/>
      <c r="AG492" s="39">
        <v>1</v>
      </c>
      <c r="AH492" s="39"/>
      <c r="AI492" s="66">
        <v>0</v>
      </c>
      <c r="AJ492" s="66">
        <v>0</v>
      </c>
      <c r="AK492" s="39"/>
      <c r="AL492" s="39" t="s">
        <v>44</v>
      </c>
    </row>
    <row r="493" spans="1:38" x14ac:dyDescent="0.35">
      <c r="A493" s="39" t="s">
        <v>276</v>
      </c>
      <c r="B493" s="39">
        <v>104543190</v>
      </c>
      <c r="C493" s="39" t="str">
        <f>+MaestraLP3[[#This Row],[CÓDIGO]]&amp;MaestraLP3[[#Headers],[-]]&amp;MaestraLP3[[#This Row],[UMV]]</f>
        <v>104543190-UN</v>
      </c>
      <c r="D493" s="50" t="str">
        <f>+MaestraLP3[[#This Row],[CÓDIGO]]&amp;MaestraLP3[[#Headers],[FS00]]</f>
        <v>104543190FS00</v>
      </c>
      <c r="E493" s="39" t="s">
        <v>4596</v>
      </c>
      <c r="F493" s="39" t="s">
        <v>4597</v>
      </c>
      <c r="G493" s="39" t="s">
        <v>212</v>
      </c>
      <c r="H493" s="39" t="s">
        <v>991</v>
      </c>
      <c r="I493" s="39" t="s">
        <v>4685</v>
      </c>
      <c r="J493" s="49" t="s">
        <v>50</v>
      </c>
      <c r="K493" s="50" t="s">
        <v>50</v>
      </c>
      <c r="L493" s="39" t="str">
        <f>VLOOKUP(MaestraLP3[[#This Row],[UMV]],VALIDACIONES!J:L,3,0)</f>
        <v>Unidad</v>
      </c>
      <c r="M493" s="39" t="s">
        <v>51</v>
      </c>
      <c r="N493" s="39" t="s">
        <v>78</v>
      </c>
      <c r="O493" s="64">
        <v>3299320</v>
      </c>
      <c r="P493" s="39" t="s">
        <v>4413</v>
      </c>
      <c r="Q493" s="65">
        <v>0</v>
      </c>
      <c r="R493" s="66">
        <f>+IFERROR((MaestraLP3[[#This Row],[COSTO ]]/MaestraLP3[[#This Row],[COSTO SEP]]-1),0)</f>
        <v>0</v>
      </c>
      <c r="S493" s="65" t="s">
        <v>93</v>
      </c>
      <c r="T493" s="65"/>
      <c r="U493" s="64">
        <f>+VLOOKUP(MaestraLP3[[#This Row],[FS00]],'[1]BD MES'!$C:$N,12,0)</f>
        <v>3299320</v>
      </c>
      <c r="V493" s="64">
        <v>3299320</v>
      </c>
      <c r="W493" s="66">
        <f>+(MaestraLP3[[#This Row],[COSTO ]]-MaestraLP3[[#This Row],[COSTO OCT AL 25-09]])/MaestraLP3[[#This Row],[COSTO OCT AL 25-09]]</f>
        <v>0</v>
      </c>
      <c r="X493" s="67" t="str">
        <f>++IF(P493="HASTA AGOTAR STOCK","HASTA AGOTAR STOCK",IF(MaestraLP3[[#This Row],[PRECIO]]=0,"NO PARA LP",IF(MaestraLP3[[#This Row],[PRECIO SEP]]=0,"INCORPORACIÓN",IF(Z493=0,"MANTIENE",IF(Z493&lt;0,"BAJA",IF(Z493&gt;0,"ALZA",""))))))</f>
        <v>NO PARA LP</v>
      </c>
      <c r="Y493" s="64">
        <v>0</v>
      </c>
      <c r="Z493" s="41" t="str">
        <f>IF(Y493=0,"INDICAR PRECIO VTA",Y493-MaestraLP3[[#This Row],[PRECIO SEP]])</f>
        <v>INDICAR PRECIO VTA</v>
      </c>
      <c r="AA493" s="66" t="str">
        <f t="shared" si="7"/>
        <v>-</v>
      </c>
      <c r="AB493" s="68">
        <f>IFERROR(MaestraLP3[[#This Row],[PRECIO]]*MaestraLP3[[#This Row],[%MG UMV]],0)</f>
        <v>0</v>
      </c>
      <c r="AC493" s="69">
        <v>41.3</v>
      </c>
      <c r="AD493" s="64">
        <f>+IFERROR(MaestraLP3[[#This Row],[MARGEN UNITARIO]]/MaestraLP3[[#This Row],[Peso Neto UMV (KG)]],0)</f>
        <v>0</v>
      </c>
      <c r="AE493" s="39" t="s">
        <v>44</v>
      </c>
      <c r="AF493" s="39"/>
      <c r="AG493" s="39">
        <v>1</v>
      </c>
      <c r="AH493" s="39"/>
      <c r="AI493" s="66">
        <v>0</v>
      </c>
      <c r="AJ493" s="66">
        <v>0</v>
      </c>
      <c r="AK493" s="39" t="s">
        <v>53</v>
      </c>
      <c r="AL493" s="39" t="s">
        <v>44</v>
      </c>
    </row>
    <row r="494" spans="1:38" x14ac:dyDescent="0.35">
      <c r="A494" s="39" t="s">
        <v>276</v>
      </c>
      <c r="B494" s="39">
        <v>104537520</v>
      </c>
      <c r="C494" s="39" t="str">
        <f>+MaestraLP3[[#This Row],[CÓDIGO]]&amp;MaestraLP3[[#Headers],[-]]&amp;MaestraLP3[[#This Row],[UMV]]</f>
        <v>104537520-UN</v>
      </c>
      <c r="D494" s="50" t="str">
        <f>+MaestraLP3[[#This Row],[CÓDIGO]]&amp;MaestraLP3[[#Headers],[FS00]]</f>
        <v>104537520FS00</v>
      </c>
      <c r="E494" s="39" t="s">
        <v>4596</v>
      </c>
      <c r="F494" s="39" t="s">
        <v>4597</v>
      </c>
      <c r="G494" s="39" t="s">
        <v>212</v>
      </c>
      <c r="H494" s="39" t="s">
        <v>991</v>
      </c>
      <c r="I494" s="39" t="s">
        <v>4686</v>
      </c>
      <c r="J494" s="49" t="s">
        <v>50</v>
      </c>
      <c r="K494" s="50" t="s">
        <v>50</v>
      </c>
      <c r="L494" s="39" t="str">
        <f>VLOOKUP(MaestraLP3[[#This Row],[UMV]],VALIDACIONES!J:L,3,0)</f>
        <v>Unidad</v>
      </c>
      <c r="M494" s="39" t="s">
        <v>51</v>
      </c>
      <c r="N494" s="39" t="s">
        <v>41</v>
      </c>
      <c r="O494" s="64">
        <v>814300</v>
      </c>
      <c r="P494" s="39" t="s">
        <v>4413</v>
      </c>
      <c r="Q494" s="65">
        <v>0</v>
      </c>
      <c r="R494" s="66">
        <f>+IFERROR((MaestraLP3[[#This Row],[COSTO ]]/MaestraLP3[[#This Row],[COSTO SEP]]-1),0)</f>
        <v>0</v>
      </c>
      <c r="S494" s="65" t="s">
        <v>52</v>
      </c>
      <c r="T494" s="65"/>
      <c r="U494" s="64">
        <f>+VLOOKUP(MaestraLP3[[#This Row],[FS00]],'[1]BD MES'!$C:$N,12,0)</f>
        <v>814300</v>
      </c>
      <c r="V494" s="64">
        <v>814300</v>
      </c>
      <c r="W494" s="66">
        <f>+(MaestraLP3[[#This Row],[COSTO ]]-MaestraLP3[[#This Row],[COSTO OCT AL 25-09]])/MaestraLP3[[#This Row],[COSTO OCT AL 25-09]]</f>
        <v>0</v>
      </c>
      <c r="X494" s="67" t="str">
        <f>++IF(P494="HASTA AGOTAR STOCK","HASTA AGOTAR STOCK",IF(MaestraLP3[[#This Row],[PRECIO]]=0,"NO PARA LP",IF(MaestraLP3[[#This Row],[PRECIO SEP]]=0,"INCORPORACIÓN",IF(Z494=0,"MANTIENE",IF(Z494&lt;0,"BAJA",IF(Z494&gt;0,"ALZA",""))))))</f>
        <v>NO PARA LP</v>
      </c>
      <c r="Y494" s="64">
        <v>0</v>
      </c>
      <c r="Z494" s="41" t="str">
        <f>IF(Y494=0,"INDICAR PRECIO VTA",Y494-MaestraLP3[[#This Row],[PRECIO SEP]])</f>
        <v>INDICAR PRECIO VTA</v>
      </c>
      <c r="AA494" s="66" t="str">
        <f t="shared" si="7"/>
        <v>-</v>
      </c>
      <c r="AB494" s="68">
        <f>IFERROR(MaestraLP3[[#This Row],[PRECIO]]*MaestraLP3[[#This Row],[%MG UMV]],0)</f>
        <v>0</v>
      </c>
      <c r="AC494" s="69">
        <v>41</v>
      </c>
      <c r="AD494" s="64">
        <f>+IFERROR(MaestraLP3[[#This Row],[MARGEN UNITARIO]]/MaestraLP3[[#This Row],[Peso Neto UMV (KG)]],0)</f>
        <v>0</v>
      </c>
      <c r="AE494" s="39" t="s">
        <v>44</v>
      </c>
      <c r="AF494" s="39"/>
      <c r="AG494" s="39">
        <v>1</v>
      </c>
      <c r="AH494" s="39"/>
      <c r="AI494" s="66">
        <v>0</v>
      </c>
      <c r="AJ494" s="66">
        <v>0</v>
      </c>
      <c r="AK494" s="39"/>
      <c r="AL494" s="39" t="s">
        <v>44</v>
      </c>
    </row>
    <row r="495" spans="1:38" x14ac:dyDescent="0.35">
      <c r="A495" s="39" t="s">
        <v>276</v>
      </c>
      <c r="B495" s="39">
        <v>104539960</v>
      </c>
      <c r="C495" s="39" t="str">
        <f>+MaestraLP3[[#This Row],[CÓDIGO]]&amp;MaestraLP3[[#Headers],[-]]&amp;MaestraLP3[[#This Row],[UMV]]</f>
        <v>104539960-UN</v>
      </c>
      <c r="D495" s="50" t="str">
        <f>+MaestraLP3[[#This Row],[CÓDIGO]]&amp;MaestraLP3[[#Headers],[FS00]]</f>
        <v>104539960FS00</v>
      </c>
      <c r="E495" s="39" t="s">
        <v>4596</v>
      </c>
      <c r="F495" s="39" t="s">
        <v>4597</v>
      </c>
      <c r="G495" s="39" t="s">
        <v>212</v>
      </c>
      <c r="H495" s="39" t="s">
        <v>991</v>
      </c>
      <c r="I495" s="39" t="s">
        <v>4687</v>
      </c>
      <c r="J495" s="49" t="s">
        <v>50</v>
      </c>
      <c r="K495" s="50" t="s">
        <v>50</v>
      </c>
      <c r="L495" s="39" t="str">
        <f>VLOOKUP(MaestraLP3[[#This Row],[UMV]],VALIDACIONES!J:L,3,0)</f>
        <v>Unidad</v>
      </c>
      <c r="M495" s="39" t="s">
        <v>51</v>
      </c>
      <c r="N495" s="39" t="s">
        <v>78</v>
      </c>
      <c r="O495" s="64">
        <v>5686520</v>
      </c>
      <c r="P495" s="39" t="s">
        <v>4413</v>
      </c>
      <c r="Q495" s="65">
        <v>0</v>
      </c>
      <c r="R495" s="66">
        <f>+IFERROR((MaestraLP3[[#This Row],[COSTO ]]/MaestraLP3[[#This Row],[COSTO SEP]]-1),0)</f>
        <v>0</v>
      </c>
      <c r="S495" s="65" t="s">
        <v>43</v>
      </c>
      <c r="T495" s="65"/>
      <c r="U495" s="64">
        <f>+VLOOKUP(MaestraLP3[[#This Row],[FS00]],'[1]BD MES'!$C:$N,12,0)</f>
        <v>5686520</v>
      </c>
      <c r="V495" s="64">
        <v>5686520</v>
      </c>
      <c r="W495" s="66">
        <f>+(MaestraLP3[[#This Row],[COSTO ]]-MaestraLP3[[#This Row],[COSTO OCT AL 25-09]])/MaestraLP3[[#This Row],[COSTO OCT AL 25-09]]</f>
        <v>0</v>
      </c>
      <c r="X495" s="67" t="str">
        <f>++IF(P495="HASTA AGOTAR STOCK","HASTA AGOTAR STOCK",IF(MaestraLP3[[#This Row],[PRECIO]]=0,"NO PARA LP",IF(MaestraLP3[[#This Row],[PRECIO SEP]]=0,"INCORPORACIÓN",IF(Z495=0,"MANTIENE",IF(Z495&lt;0,"BAJA",IF(Z495&gt;0,"ALZA",""))))))</f>
        <v>NO PARA LP</v>
      </c>
      <c r="Y495" s="64">
        <v>0</v>
      </c>
      <c r="Z495" s="41" t="str">
        <f>IF(Y495=0,"INDICAR PRECIO VTA",Y495-MaestraLP3[[#This Row],[PRECIO SEP]])</f>
        <v>INDICAR PRECIO VTA</v>
      </c>
      <c r="AA495" s="66" t="str">
        <f t="shared" si="7"/>
        <v>-</v>
      </c>
      <c r="AB495" s="68">
        <f>IFERROR(MaestraLP3[[#This Row],[PRECIO]]*MaestraLP3[[#This Row],[%MG UMV]],0)</f>
        <v>0</v>
      </c>
      <c r="AC495" s="69">
        <v>64</v>
      </c>
      <c r="AD495" s="64">
        <f>+IFERROR(MaestraLP3[[#This Row],[MARGEN UNITARIO]]/MaestraLP3[[#This Row],[Peso Neto UMV (KG)]],0)</f>
        <v>0</v>
      </c>
      <c r="AE495" s="39" t="s">
        <v>44</v>
      </c>
      <c r="AF495" s="39"/>
      <c r="AG495" s="39">
        <v>1</v>
      </c>
      <c r="AH495" s="39"/>
      <c r="AI495" s="66">
        <v>0</v>
      </c>
      <c r="AJ495" s="66">
        <v>0</v>
      </c>
      <c r="AK495" s="39"/>
      <c r="AL495" s="39" t="s">
        <v>44</v>
      </c>
    </row>
    <row r="496" spans="1:38" x14ac:dyDescent="0.35">
      <c r="A496" s="39" t="s">
        <v>276</v>
      </c>
      <c r="B496" s="39">
        <v>104539970</v>
      </c>
      <c r="C496" s="39" t="str">
        <f>+MaestraLP3[[#This Row],[CÓDIGO]]&amp;MaestraLP3[[#Headers],[-]]&amp;MaestraLP3[[#This Row],[UMV]]</f>
        <v>104539970-UN</v>
      </c>
      <c r="D496" s="50" t="str">
        <f>+MaestraLP3[[#This Row],[CÓDIGO]]&amp;MaestraLP3[[#Headers],[FS00]]</f>
        <v>104539970FS00</v>
      </c>
      <c r="E496" s="39" t="s">
        <v>4596</v>
      </c>
      <c r="F496" s="39" t="s">
        <v>4597</v>
      </c>
      <c r="G496" s="39" t="s">
        <v>212</v>
      </c>
      <c r="H496" s="39" t="s">
        <v>991</v>
      </c>
      <c r="I496" s="39" t="s">
        <v>4688</v>
      </c>
      <c r="J496" s="49" t="s">
        <v>50</v>
      </c>
      <c r="K496" s="50" t="s">
        <v>50</v>
      </c>
      <c r="L496" s="39" t="str">
        <f>VLOOKUP(MaestraLP3[[#This Row],[UMV]],VALIDACIONES!J:L,3,0)</f>
        <v>Unidad</v>
      </c>
      <c r="M496" s="39" t="s">
        <v>51</v>
      </c>
      <c r="N496" s="39" t="s">
        <v>78</v>
      </c>
      <c r="O496" s="64">
        <v>2382800</v>
      </c>
      <c r="P496" s="39" t="s">
        <v>4413</v>
      </c>
      <c r="Q496" s="65">
        <v>0</v>
      </c>
      <c r="R496" s="66">
        <f>+IFERROR((MaestraLP3[[#This Row],[COSTO ]]/MaestraLP3[[#This Row],[COSTO SEP]]-1),0)</f>
        <v>0</v>
      </c>
      <c r="S496" s="65" t="s">
        <v>43</v>
      </c>
      <c r="T496" s="65"/>
      <c r="U496" s="64">
        <f>+VLOOKUP(MaestraLP3[[#This Row],[FS00]],'[1]BD MES'!$C:$N,12,0)</f>
        <v>2382800</v>
      </c>
      <c r="V496" s="64">
        <v>2382800</v>
      </c>
      <c r="W496" s="66">
        <f>+(MaestraLP3[[#This Row],[COSTO ]]-MaestraLP3[[#This Row],[COSTO OCT AL 25-09]])/MaestraLP3[[#This Row],[COSTO OCT AL 25-09]]</f>
        <v>0</v>
      </c>
      <c r="X496" s="67" t="str">
        <f>++IF(P496="HASTA AGOTAR STOCK","HASTA AGOTAR STOCK",IF(MaestraLP3[[#This Row],[PRECIO]]=0,"NO PARA LP",IF(MaestraLP3[[#This Row],[PRECIO SEP]]=0,"INCORPORACIÓN",IF(Z496=0,"MANTIENE",IF(Z496&lt;0,"BAJA",IF(Z496&gt;0,"ALZA",""))))))</f>
        <v>NO PARA LP</v>
      </c>
      <c r="Y496" s="64">
        <v>0</v>
      </c>
      <c r="Z496" s="41" t="str">
        <f>IF(Y496=0,"INDICAR PRECIO VTA",Y496-MaestraLP3[[#This Row],[PRECIO SEP]])</f>
        <v>INDICAR PRECIO VTA</v>
      </c>
      <c r="AA496" s="66" t="str">
        <f t="shared" si="7"/>
        <v>-</v>
      </c>
      <c r="AB496" s="68">
        <f>IFERROR(MaestraLP3[[#This Row],[PRECIO]]*MaestraLP3[[#This Row],[%MG UMV]],0)</f>
        <v>0</v>
      </c>
      <c r="AC496" s="69">
        <v>28</v>
      </c>
      <c r="AD496" s="64">
        <f>+IFERROR(MaestraLP3[[#This Row],[MARGEN UNITARIO]]/MaestraLP3[[#This Row],[Peso Neto UMV (KG)]],0)</f>
        <v>0</v>
      </c>
      <c r="AE496" s="39" t="s">
        <v>44</v>
      </c>
      <c r="AF496" s="39"/>
      <c r="AG496" s="39">
        <v>1</v>
      </c>
      <c r="AH496" s="39"/>
      <c r="AI496" s="66">
        <v>0</v>
      </c>
      <c r="AJ496" s="66">
        <v>0</v>
      </c>
      <c r="AK496" s="39"/>
      <c r="AL496" s="39" t="s">
        <v>44</v>
      </c>
    </row>
    <row r="497" spans="1:38" x14ac:dyDescent="0.35">
      <c r="A497" s="39" t="s">
        <v>276</v>
      </c>
      <c r="B497" s="39">
        <v>92009256</v>
      </c>
      <c r="C497" s="39" t="str">
        <f>+MaestraLP3[[#This Row],[CÓDIGO]]&amp;MaestraLP3[[#Headers],[-]]&amp;MaestraLP3[[#This Row],[UMV]]</f>
        <v>92009256-UN</v>
      </c>
      <c r="D497" s="50" t="str">
        <f>+MaestraLP3[[#This Row],[CÓDIGO]]&amp;MaestraLP3[[#Headers],[FS00]]</f>
        <v>92009256FS00</v>
      </c>
      <c r="E497" s="39" t="s">
        <v>4596</v>
      </c>
      <c r="F497" s="39" t="s">
        <v>4597</v>
      </c>
      <c r="G497" s="39" t="s">
        <v>212</v>
      </c>
      <c r="H497" s="39" t="s">
        <v>214</v>
      </c>
      <c r="I497" s="39" t="s">
        <v>993</v>
      </c>
      <c r="J497" s="49" t="s">
        <v>50</v>
      </c>
      <c r="K497" s="50" t="s">
        <v>50</v>
      </c>
      <c r="L497" s="39" t="str">
        <f>VLOOKUP(MaestraLP3[[#This Row],[UMV]],VALIDACIONES!J:L,3,0)</f>
        <v>Unidad</v>
      </c>
      <c r="M497" s="39" t="s">
        <v>51</v>
      </c>
      <c r="N497" s="39" t="s">
        <v>41</v>
      </c>
      <c r="O497" s="64">
        <v>596902</v>
      </c>
      <c r="P497" s="39" t="s">
        <v>42</v>
      </c>
      <c r="Q497" s="65">
        <v>1100000</v>
      </c>
      <c r="R497" s="66">
        <f>+IFERROR((MaestraLP3[[#This Row],[COSTO ]]/MaestraLP3[[#This Row],[COSTO SEP]]-1),0)</f>
        <v>3.290322364475351E-4</v>
      </c>
      <c r="S497" s="65" t="s">
        <v>52</v>
      </c>
      <c r="T497" s="65"/>
      <c r="U497" s="64">
        <f>+VLOOKUP(MaestraLP3[[#This Row],[FS00]],'[1]BD MES'!$C:$N,12,0)</f>
        <v>597098.4</v>
      </c>
      <c r="V497" s="64">
        <v>597098.4</v>
      </c>
      <c r="W497" s="66">
        <f>+(MaestraLP3[[#This Row],[COSTO ]]-MaestraLP3[[#This Row],[COSTO OCT AL 25-09]])/MaestraLP3[[#This Row],[COSTO OCT AL 25-09]]</f>
        <v>0</v>
      </c>
      <c r="X497" s="67" t="str">
        <f>++IF(P497="HASTA AGOTAR STOCK","HASTA AGOTAR STOCK",IF(MaestraLP3[[#This Row],[PRECIO]]=0,"NO PARA LP",IF(MaestraLP3[[#This Row],[PRECIO SEP]]=0,"INCORPORACIÓN",IF(Z497=0,"MANTIENE",IF(Z497&lt;0,"BAJA",IF(Z497&gt;0,"ALZA",""))))))</f>
        <v>NO PARA LP</v>
      </c>
      <c r="Y497" s="64">
        <v>0</v>
      </c>
      <c r="Z497" s="41" t="str">
        <f>IF(Y497=0,"INDICAR PRECIO VTA",Y497-MaestraLP3[[#This Row],[PRECIO SEP]])</f>
        <v>INDICAR PRECIO VTA</v>
      </c>
      <c r="AA497" s="66" t="str">
        <f t="shared" si="7"/>
        <v>-</v>
      </c>
      <c r="AB497" s="68">
        <f>IFERROR(MaestraLP3[[#This Row],[PRECIO]]*MaestraLP3[[#This Row],[%MG UMV]],0)</f>
        <v>0</v>
      </c>
      <c r="AC497" s="69">
        <v>10</v>
      </c>
      <c r="AD497" s="64">
        <f>+IFERROR(MaestraLP3[[#This Row],[MARGEN UNITARIO]]/MaestraLP3[[#This Row],[Peso Neto UMV (KG)]],0)</f>
        <v>0</v>
      </c>
      <c r="AE497" s="39" t="s">
        <v>44</v>
      </c>
      <c r="AF497" s="39"/>
      <c r="AG497" s="39">
        <v>1</v>
      </c>
      <c r="AH497" s="39"/>
      <c r="AI497" s="66">
        <v>0</v>
      </c>
      <c r="AJ497" s="66">
        <v>0</v>
      </c>
      <c r="AK497" s="39"/>
      <c r="AL497" s="39" t="s">
        <v>44</v>
      </c>
    </row>
    <row r="498" spans="1:38" x14ac:dyDescent="0.35">
      <c r="A498" s="39" t="s">
        <v>276</v>
      </c>
      <c r="B498" s="39">
        <v>100093710</v>
      </c>
      <c r="C498" s="39" t="str">
        <f>+MaestraLP3[[#This Row],[CÓDIGO]]&amp;MaestraLP3[[#Headers],[-]]&amp;MaestraLP3[[#This Row],[UMV]]</f>
        <v>100093710-UN</v>
      </c>
      <c r="D498" s="50" t="str">
        <f>+MaestraLP3[[#This Row],[CÓDIGO]]&amp;MaestraLP3[[#Headers],[FS00]]</f>
        <v>100093710FS00</v>
      </c>
      <c r="E498" s="39" t="s">
        <v>4596</v>
      </c>
      <c r="F498" s="39" t="s">
        <v>4597</v>
      </c>
      <c r="G498" s="39" t="s">
        <v>212</v>
      </c>
      <c r="H498" s="39" t="s">
        <v>214</v>
      </c>
      <c r="I498" s="39" t="s">
        <v>994</v>
      </c>
      <c r="J498" s="49" t="s">
        <v>50</v>
      </c>
      <c r="K498" s="50" t="s">
        <v>50</v>
      </c>
      <c r="L498" s="39" t="str">
        <f>VLOOKUP(MaestraLP3[[#This Row],[UMV]],VALIDACIONES!J:L,3,0)</f>
        <v>Unidad</v>
      </c>
      <c r="M498" s="39" t="s">
        <v>51</v>
      </c>
      <c r="N498" s="39" t="s">
        <v>41</v>
      </c>
      <c r="O498" s="64">
        <v>432919</v>
      </c>
      <c r="P498" s="39" t="s">
        <v>42</v>
      </c>
      <c r="Q498" s="65">
        <v>930000</v>
      </c>
      <c r="R498" s="66">
        <f>+IFERROR((MaestraLP3[[#This Row],[COSTO ]]/MaestraLP3[[#This Row],[COSTO SEP]]-1),0)</f>
        <v>5.3127721355572533E-7</v>
      </c>
      <c r="S498" s="65" t="s">
        <v>52</v>
      </c>
      <c r="T498" s="65"/>
      <c r="U498" s="64">
        <f>+VLOOKUP(MaestraLP3[[#This Row],[FS00]],'[1]BD MES'!$C:$N,12,0)</f>
        <v>432919.23</v>
      </c>
      <c r="V498" s="64">
        <v>432919.23</v>
      </c>
      <c r="W498" s="66">
        <f>+(MaestraLP3[[#This Row],[COSTO ]]-MaestraLP3[[#This Row],[COSTO OCT AL 25-09]])/MaestraLP3[[#This Row],[COSTO OCT AL 25-09]]</f>
        <v>0</v>
      </c>
      <c r="X498" s="67" t="str">
        <f>++IF(P498="HASTA AGOTAR STOCK","HASTA AGOTAR STOCK",IF(MaestraLP3[[#This Row],[PRECIO]]=0,"NO PARA LP",IF(MaestraLP3[[#This Row],[PRECIO SEP]]=0,"INCORPORACIÓN",IF(Z498=0,"MANTIENE",IF(Z498&lt;0,"BAJA",IF(Z498&gt;0,"ALZA",""))))))</f>
        <v>NO PARA LP</v>
      </c>
      <c r="Y498" s="64">
        <v>0</v>
      </c>
      <c r="Z498" s="41" t="str">
        <f>IF(Y498=0,"INDICAR PRECIO VTA",Y498-MaestraLP3[[#This Row],[PRECIO SEP]])</f>
        <v>INDICAR PRECIO VTA</v>
      </c>
      <c r="AA498" s="66" t="str">
        <f t="shared" si="7"/>
        <v>-</v>
      </c>
      <c r="AB498" s="68">
        <f>IFERROR(MaestraLP3[[#This Row],[PRECIO]]*MaestraLP3[[#This Row],[%MG UMV]],0)</f>
        <v>0</v>
      </c>
      <c r="AC498" s="69">
        <v>11.6</v>
      </c>
      <c r="AD498" s="64">
        <f>+IFERROR(MaestraLP3[[#This Row],[MARGEN UNITARIO]]/MaestraLP3[[#This Row],[Peso Neto UMV (KG)]],0)</f>
        <v>0</v>
      </c>
      <c r="AE498" s="39" t="s">
        <v>44</v>
      </c>
      <c r="AF498" s="39"/>
      <c r="AG498" s="39">
        <v>1</v>
      </c>
      <c r="AH498" s="39"/>
      <c r="AI498" s="66">
        <v>0</v>
      </c>
      <c r="AJ498" s="66">
        <v>0</v>
      </c>
      <c r="AK498" s="39"/>
      <c r="AL498" s="39" t="s">
        <v>44</v>
      </c>
    </row>
    <row r="499" spans="1:38" x14ac:dyDescent="0.35">
      <c r="A499" s="39" t="s">
        <v>276</v>
      </c>
      <c r="B499" s="39">
        <v>40002126</v>
      </c>
      <c r="C499" s="39" t="str">
        <f>+MaestraLP3[[#This Row],[CÓDIGO]]&amp;MaestraLP3[[#Headers],[-]]&amp;MaestraLP3[[#This Row],[UMV]]</f>
        <v>40002126-UN</v>
      </c>
      <c r="D499" s="50" t="str">
        <f>+MaestraLP3[[#This Row],[CÓDIGO]]&amp;MaestraLP3[[#Headers],[FS00]]</f>
        <v>40002126FS00</v>
      </c>
      <c r="E499" s="39" t="s">
        <v>4596</v>
      </c>
      <c r="F499" s="39" t="s">
        <v>4597</v>
      </c>
      <c r="G499" s="39" t="s">
        <v>212</v>
      </c>
      <c r="H499" s="39" t="s">
        <v>214</v>
      </c>
      <c r="I499" s="39" t="s">
        <v>4689</v>
      </c>
      <c r="J499" s="49" t="s">
        <v>50</v>
      </c>
      <c r="K499" s="50" t="s">
        <v>50</v>
      </c>
      <c r="L499" s="39" t="str">
        <f>VLOOKUP(MaestraLP3[[#This Row],[UMV]],VALIDACIONES!J:L,3,0)</f>
        <v>Unidad</v>
      </c>
      <c r="M499" s="39" t="s">
        <v>51</v>
      </c>
      <c r="N499" s="39" t="s">
        <v>41</v>
      </c>
      <c r="O499" s="64">
        <v>512187</v>
      </c>
      <c r="P499" s="39" t="s">
        <v>4413</v>
      </c>
      <c r="Q499" s="65">
        <v>0</v>
      </c>
      <c r="R499" s="66">
        <f>+IFERROR((MaestraLP3[[#This Row],[COSTO ]]/MaestraLP3[[#This Row],[COSTO SEP]]-1),0)</f>
        <v>0</v>
      </c>
      <c r="S499" s="65" t="s">
        <v>52</v>
      </c>
      <c r="T499" s="65"/>
      <c r="U499" s="64">
        <f>+VLOOKUP(MaestraLP3[[#This Row],[FS00]],'[1]BD MES'!$C:$N,12,0)</f>
        <v>512187</v>
      </c>
      <c r="V499" s="64">
        <v>512187</v>
      </c>
      <c r="W499" s="66">
        <f>+(MaestraLP3[[#This Row],[COSTO ]]-MaestraLP3[[#This Row],[COSTO OCT AL 25-09]])/MaestraLP3[[#This Row],[COSTO OCT AL 25-09]]</f>
        <v>0</v>
      </c>
      <c r="X499" s="67" t="str">
        <f>++IF(P499="HASTA AGOTAR STOCK","HASTA AGOTAR STOCK",IF(MaestraLP3[[#This Row],[PRECIO]]=0,"NO PARA LP",IF(MaestraLP3[[#This Row],[PRECIO SEP]]=0,"INCORPORACIÓN",IF(Z499=0,"MANTIENE",IF(Z499&lt;0,"BAJA",IF(Z499&gt;0,"ALZA",""))))))</f>
        <v>NO PARA LP</v>
      </c>
      <c r="Y499" s="64">
        <v>0</v>
      </c>
      <c r="Z499" s="41" t="str">
        <f>IF(Y499=0,"INDICAR PRECIO VTA",Y499-MaestraLP3[[#This Row],[PRECIO SEP]])</f>
        <v>INDICAR PRECIO VTA</v>
      </c>
      <c r="AA499" s="66" t="str">
        <f t="shared" si="7"/>
        <v>-</v>
      </c>
      <c r="AB499" s="68">
        <f>IFERROR(MaestraLP3[[#This Row],[PRECIO]]*MaestraLP3[[#This Row],[%MG UMV]],0)</f>
        <v>0</v>
      </c>
      <c r="AC499" s="69">
        <v>11.8</v>
      </c>
      <c r="AD499" s="64">
        <f>+IFERROR(MaestraLP3[[#This Row],[MARGEN UNITARIO]]/MaestraLP3[[#This Row],[Peso Neto UMV (KG)]],0)</f>
        <v>0</v>
      </c>
      <c r="AE499" s="39" t="s">
        <v>44</v>
      </c>
      <c r="AF499" s="39"/>
      <c r="AG499" s="39">
        <v>1</v>
      </c>
      <c r="AH499" s="39"/>
      <c r="AI499" s="66">
        <v>0</v>
      </c>
      <c r="AJ499" s="66">
        <v>0</v>
      </c>
      <c r="AK499" s="39"/>
      <c r="AL499" s="39" t="s">
        <v>44</v>
      </c>
    </row>
    <row r="500" spans="1:38" x14ac:dyDescent="0.35">
      <c r="A500" s="39" t="s">
        <v>276</v>
      </c>
      <c r="B500" s="39">
        <v>92009271</v>
      </c>
      <c r="C500" s="39" t="str">
        <f>+MaestraLP3[[#This Row],[CÓDIGO]]&amp;MaestraLP3[[#Headers],[-]]&amp;MaestraLP3[[#This Row],[UMV]]</f>
        <v>92009271-UN</v>
      </c>
      <c r="D500" s="50" t="str">
        <f>+MaestraLP3[[#This Row],[CÓDIGO]]&amp;MaestraLP3[[#Headers],[FS00]]</f>
        <v>92009271FS00</v>
      </c>
      <c r="E500" s="39" t="s">
        <v>4596</v>
      </c>
      <c r="F500" s="39" t="s">
        <v>4597</v>
      </c>
      <c r="G500" s="39" t="s">
        <v>212</v>
      </c>
      <c r="H500" s="39" t="s">
        <v>214</v>
      </c>
      <c r="I500" s="39" t="s">
        <v>995</v>
      </c>
      <c r="J500" s="49" t="s">
        <v>50</v>
      </c>
      <c r="K500" s="50" t="s">
        <v>50</v>
      </c>
      <c r="L500" s="39" t="str">
        <f>VLOOKUP(MaestraLP3[[#This Row],[UMV]],VALIDACIONES!J:L,3,0)</f>
        <v>Unidad</v>
      </c>
      <c r="M500" s="39" t="s">
        <v>51</v>
      </c>
      <c r="N500" s="39" t="s">
        <v>41</v>
      </c>
      <c r="O500" s="64">
        <v>264538</v>
      </c>
      <c r="P500" s="39" t="s">
        <v>42</v>
      </c>
      <c r="Q500" s="65">
        <v>505000</v>
      </c>
      <c r="R500" s="66">
        <f>+IFERROR((MaestraLP3[[#This Row],[COSTO ]]/MaestraLP3[[#This Row],[COSTO SEP]]-1),0)</f>
        <v>0</v>
      </c>
      <c r="S500" s="65" t="s">
        <v>52</v>
      </c>
      <c r="T500" s="65"/>
      <c r="U500" s="64">
        <f>+VLOOKUP(MaestraLP3[[#This Row],[FS00]],'[1]BD MES'!$C:$N,12,0)</f>
        <v>264538</v>
      </c>
      <c r="V500" s="64">
        <v>264538</v>
      </c>
      <c r="W500" s="66">
        <f>+(MaestraLP3[[#This Row],[COSTO ]]-MaestraLP3[[#This Row],[COSTO OCT AL 25-09]])/MaestraLP3[[#This Row],[COSTO OCT AL 25-09]]</f>
        <v>0</v>
      </c>
      <c r="X500" s="67" t="str">
        <f>++IF(P500="HASTA AGOTAR STOCK","HASTA AGOTAR STOCK",IF(MaestraLP3[[#This Row],[PRECIO]]=0,"NO PARA LP",IF(MaestraLP3[[#This Row],[PRECIO SEP]]=0,"INCORPORACIÓN",IF(Z500=0,"MANTIENE",IF(Z500&lt;0,"BAJA",IF(Z500&gt;0,"ALZA",""))))))</f>
        <v>NO PARA LP</v>
      </c>
      <c r="Y500" s="64">
        <v>0</v>
      </c>
      <c r="Z500" s="41" t="str">
        <f>IF(Y500=0,"INDICAR PRECIO VTA",Y500-MaestraLP3[[#This Row],[PRECIO SEP]])</f>
        <v>INDICAR PRECIO VTA</v>
      </c>
      <c r="AA500" s="66" t="str">
        <f t="shared" si="7"/>
        <v>-</v>
      </c>
      <c r="AB500" s="68">
        <f>IFERROR(MaestraLP3[[#This Row],[PRECIO]]*MaestraLP3[[#This Row],[%MG UMV]],0)</f>
        <v>0</v>
      </c>
      <c r="AC500" s="69">
        <v>10</v>
      </c>
      <c r="AD500" s="64">
        <f>+IFERROR(MaestraLP3[[#This Row],[MARGEN UNITARIO]]/MaestraLP3[[#This Row],[Peso Neto UMV (KG)]],0)</f>
        <v>0</v>
      </c>
      <c r="AE500" s="39" t="s">
        <v>44</v>
      </c>
      <c r="AF500" s="39"/>
      <c r="AG500" s="39">
        <v>1</v>
      </c>
      <c r="AH500" s="39"/>
      <c r="AI500" s="66">
        <v>0</v>
      </c>
      <c r="AJ500" s="66">
        <v>0</v>
      </c>
      <c r="AK500" s="39"/>
      <c r="AL500" s="39" t="s">
        <v>44</v>
      </c>
    </row>
    <row r="501" spans="1:38" x14ac:dyDescent="0.35">
      <c r="A501" s="39" t="s">
        <v>276</v>
      </c>
      <c r="B501" s="39">
        <v>104534380</v>
      </c>
      <c r="C501" s="39" t="str">
        <f>+MaestraLP3[[#This Row],[CÓDIGO]]&amp;MaestraLP3[[#Headers],[-]]&amp;MaestraLP3[[#This Row],[UMV]]</f>
        <v>104534380-UN</v>
      </c>
      <c r="D501" s="50" t="str">
        <f>+MaestraLP3[[#This Row],[CÓDIGO]]&amp;MaestraLP3[[#Headers],[FS00]]</f>
        <v>104534380FS00</v>
      </c>
      <c r="E501" s="39" t="s">
        <v>4596</v>
      </c>
      <c r="F501" s="39" t="s">
        <v>4597</v>
      </c>
      <c r="G501" s="39" t="s">
        <v>212</v>
      </c>
      <c r="H501" s="39" t="s">
        <v>216</v>
      </c>
      <c r="I501" s="39" t="s">
        <v>996</v>
      </c>
      <c r="J501" s="49" t="s">
        <v>50</v>
      </c>
      <c r="K501" s="50" t="s">
        <v>50</v>
      </c>
      <c r="L501" s="39" t="str">
        <f>VLOOKUP(MaestraLP3[[#This Row],[UMV]],VALIDACIONES!J:L,3,0)</f>
        <v>Unidad</v>
      </c>
      <c r="M501" s="39" t="s">
        <v>51</v>
      </c>
      <c r="N501" s="39" t="s">
        <v>41</v>
      </c>
      <c r="O501" s="64">
        <v>13230</v>
      </c>
      <c r="P501" s="39" t="s">
        <v>4413</v>
      </c>
      <c r="Q501" s="65">
        <v>25000</v>
      </c>
      <c r="R501" s="66">
        <f>+IFERROR((MaestraLP3[[#This Row],[COSTO ]]/MaestraLP3[[#This Row],[COSTO SEP]]-1),0)</f>
        <v>0</v>
      </c>
      <c r="S501" s="65" t="s">
        <v>52</v>
      </c>
      <c r="T501" s="65"/>
      <c r="U501" s="64">
        <f>+VLOOKUP(MaestraLP3[[#This Row],[FS00]],'[1]BD MES'!$C:$N,12,0)</f>
        <v>13230</v>
      </c>
      <c r="V501" s="64">
        <v>13230</v>
      </c>
      <c r="W501" s="66">
        <f>+(MaestraLP3[[#This Row],[COSTO ]]-MaestraLP3[[#This Row],[COSTO OCT AL 25-09]])/MaestraLP3[[#This Row],[COSTO OCT AL 25-09]]</f>
        <v>0</v>
      </c>
      <c r="X501" s="67" t="str">
        <f>++IF(P501="HASTA AGOTAR STOCK","HASTA AGOTAR STOCK",IF(MaestraLP3[[#This Row],[PRECIO]]=0,"NO PARA LP",IF(MaestraLP3[[#This Row],[PRECIO SEP]]=0,"INCORPORACIÓN",IF(Z501=0,"MANTIENE",IF(Z501&lt;0,"BAJA",IF(Z501&gt;0,"ALZA",""))))))</f>
        <v>MANTIENE</v>
      </c>
      <c r="Y501" s="64">
        <v>25000</v>
      </c>
      <c r="Z501" s="41">
        <f>IF(Y501=0,"INDICAR PRECIO VTA",Y501-MaestraLP3[[#This Row],[PRECIO SEP]])</f>
        <v>0</v>
      </c>
      <c r="AA501" s="66">
        <f t="shared" si="7"/>
        <v>0.4708</v>
      </c>
      <c r="AB501" s="68">
        <f>IFERROR(MaestraLP3[[#This Row],[PRECIO]]*MaestraLP3[[#This Row],[%MG UMV]],0)</f>
        <v>11770</v>
      </c>
      <c r="AC501" s="69">
        <v>6.95</v>
      </c>
      <c r="AD501" s="64">
        <f>+IFERROR(MaestraLP3[[#This Row],[MARGEN UNITARIO]]/MaestraLP3[[#This Row],[Peso Neto UMV (KG)]],0)</f>
        <v>1693.5251798561151</v>
      </c>
      <c r="AE501" s="39" t="s">
        <v>44</v>
      </c>
      <c r="AF501" s="39"/>
      <c r="AG501" s="39">
        <v>1</v>
      </c>
      <c r="AH501" s="39"/>
      <c r="AI501" s="66">
        <v>0</v>
      </c>
      <c r="AJ501" s="66">
        <v>0</v>
      </c>
      <c r="AK501" s="39"/>
      <c r="AL501" s="39" t="s">
        <v>44</v>
      </c>
    </row>
    <row r="502" spans="1:38" x14ac:dyDescent="0.35">
      <c r="A502" s="39" t="s">
        <v>276</v>
      </c>
      <c r="B502" s="39">
        <v>40002128</v>
      </c>
      <c r="C502" s="39" t="str">
        <f>+MaestraLP3[[#This Row],[CÓDIGO]]&amp;MaestraLP3[[#Headers],[-]]&amp;MaestraLP3[[#This Row],[UMV]]</f>
        <v>40002128-UN</v>
      </c>
      <c r="D502" s="50" t="str">
        <f>+MaestraLP3[[#This Row],[CÓDIGO]]&amp;MaestraLP3[[#Headers],[FS00]]</f>
        <v>40002128FS00</v>
      </c>
      <c r="E502" s="39" t="s">
        <v>4596</v>
      </c>
      <c r="F502" s="39" t="s">
        <v>4597</v>
      </c>
      <c r="G502" s="39" t="s">
        <v>212</v>
      </c>
      <c r="H502" s="39" t="s">
        <v>216</v>
      </c>
      <c r="I502" s="39" t="s">
        <v>998</v>
      </c>
      <c r="J502" s="49" t="s">
        <v>50</v>
      </c>
      <c r="K502" s="50" t="s">
        <v>50</v>
      </c>
      <c r="L502" s="39" t="str">
        <f>VLOOKUP(MaestraLP3[[#This Row],[UMV]],VALIDACIONES!J:L,3,0)</f>
        <v>Unidad</v>
      </c>
      <c r="M502" s="39" t="s">
        <v>51</v>
      </c>
      <c r="N502" s="39" t="s">
        <v>41</v>
      </c>
      <c r="O502" s="64">
        <v>813054</v>
      </c>
      <c r="P502" s="39" t="s">
        <v>4413</v>
      </c>
      <c r="Q502" s="65">
        <v>1400000</v>
      </c>
      <c r="R502" s="66">
        <f>+IFERROR((MaestraLP3[[#This Row],[COSTO ]]/MaestraLP3[[#This Row],[COSTO SEP]]-1),0)</f>
        <v>-5.1443323567684773E-3</v>
      </c>
      <c r="S502" s="65" t="s">
        <v>52</v>
      </c>
      <c r="T502" s="65"/>
      <c r="U502" s="64">
        <f>+VLOOKUP(MaestraLP3[[#This Row],[FS00]],'[1]BD MES'!$C:$N,12,0)</f>
        <v>808871.38</v>
      </c>
      <c r="V502" s="64">
        <v>808871.38</v>
      </c>
      <c r="W502" s="66">
        <f>+(MaestraLP3[[#This Row],[COSTO ]]-MaestraLP3[[#This Row],[COSTO OCT AL 25-09]])/MaestraLP3[[#This Row],[COSTO OCT AL 25-09]]</f>
        <v>0</v>
      </c>
      <c r="X502" s="67" t="str">
        <f>++IF(P502="HASTA AGOTAR STOCK","HASTA AGOTAR STOCK",IF(MaestraLP3[[#This Row],[PRECIO]]=0,"NO PARA LP",IF(MaestraLP3[[#This Row],[PRECIO SEP]]=0,"INCORPORACIÓN",IF(Z502=0,"MANTIENE",IF(Z502&lt;0,"BAJA",IF(Z502&gt;0,"ALZA",""))))))</f>
        <v>MANTIENE</v>
      </c>
      <c r="Y502" s="64">
        <v>1400000</v>
      </c>
      <c r="Z502" s="41">
        <f>IF(Y502=0,"INDICAR PRECIO VTA",Y502-MaestraLP3[[#This Row],[PRECIO SEP]])</f>
        <v>0</v>
      </c>
      <c r="AA502" s="66">
        <f t="shared" si="7"/>
        <v>0.42223472857142857</v>
      </c>
      <c r="AB502" s="68">
        <f>IFERROR(MaestraLP3[[#This Row],[PRECIO]]*MaestraLP3[[#This Row],[%MG UMV]],0)</f>
        <v>591128.62</v>
      </c>
      <c r="AC502" s="69">
        <v>2.5</v>
      </c>
      <c r="AD502" s="64">
        <f>+IFERROR(MaestraLP3[[#This Row],[MARGEN UNITARIO]]/MaestraLP3[[#This Row],[Peso Neto UMV (KG)]],0)</f>
        <v>236451.448</v>
      </c>
      <c r="AE502" s="39" t="s">
        <v>44</v>
      </c>
      <c r="AF502" s="39"/>
      <c r="AG502" s="39">
        <v>1</v>
      </c>
      <c r="AH502" s="39"/>
      <c r="AI502" s="66">
        <v>0</v>
      </c>
      <c r="AJ502" s="66">
        <v>0</v>
      </c>
      <c r="AK502" s="39"/>
      <c r="AL502" s="39" t="s">
        <v>44</v>
      </c>
    </row>
    <row r="503" spans="1:38" x14ac:dyDescent="0.35">
      <c r="A503" s="39" t="s">
        <v>276</v>
      </c>
      <c r="B503" s="39">
        <v>105201140</v>
      </c>
      <c r="C503" s="39" t="str">
        <f>+MaestraLP3[[#This Row],[CÓDIGO]]&amp;MaestraLP3[[#Headers],[-]]&amp;MaestraLP3[[#This Row],[UMV]]</f>
        <v>105201140-UN</v>
      </c>
      <c r="D503" s="50" t="str">
        <f>+MaestraLP3[[#This Row],[CÓDIGO]]&amp;MaestraLP3[[#Headers],[FS00]]</f>
        <v>105201140FS00</v>
      </c>
      <c r="E503" s="39" t="s">
        <v>4596</v>
      </c>
      <c r="F503" s="39" t="s">
        <v>4597</v>
      </c>
      <c r="G503" s="39" t="s">
        <v>212</v>
      </c>
      <c r="H503" s="39" t="s">
        <v>216</v>
      </c>
      <c r="I503" s="39" t="s">
        <v>1000</v>
      </c>
      <c r="J503" s="49" t="s">
        <v>50</v>
      </c>
      <c r="K503" s="50" t="s">
        <v>50</v>
      </c>
      <c r="L503" s="39" t="str">
        <f>VLOOKUP(MaestraLP3[[#This Row],[UMV]],VALIDACIONES!J:L,3,0)</f>
        <v>Unidad</v>
      </c>
      <c r="M503" s="39" t="s">
        <v>51</v>
      </c>
      <c r="N503" s="39" t="s">
        <v>78</v>
      </c>
      <c r="O503" s="64">
        <v>289206</v>
      </c>
      <c r="P503" s="39" t="s">
        <v>4413</v>
      </c>
      <c r="Q503" s="65">
        <v>420000</v>
      </c>
      <c r="R503" s="66">
        <f>+IFERROR((MaestraLP3[[#This Row],[COSTO ]]/MaestraLP3[[#This Row],[COSTO SEP]]-1),0)</f>
        <v>0</v>
      </c>
      <c r="S503" s="65" t="s">
        <v>43</v>
      </c>
      <c r="T503" s="65"/>
      <c r="U503" s="64">
        <f>+VLOOKUP(MaestraLP3[[#This Row],[FS00]],'[1]BD MES'!$C:$N,12,0)</f>
        <v>289206</v>
      </c>
      <c r="V503" s="64">
        <v>289206</v>
      </c>
      <c r="W503" s="66">
        <f>+(MaestraLP3[[#This Row],[COSTO ]]-MaestraLP3[[#This Row],[COSTO OCT AL 25-09]])/MaestraLP3[[#This Row],[COSTO OCT AL 25-09]]</f>
        <v>0</v>
      </c>
      <c r="X503" s="67" t="str">
        <f>++IF(P503="HASTA AGOTAR STOCK","HASTA AGOTAR STOCK",IF(MaestraLP3[[#This Row],[PRECIO]]=0,"NO PARA LP",IF(MaestraLP3[[#This Row],[PRECIO SEP]]=0,"INCORPORACIÓN",IF(Z503=0,"MANTIENE",IF(Z503&lt;0,"BAJA",IF(Z503&gt;0,"ALZA",""))))))</f>
        <v>MANTIENE</v>
      </c>
      <c r="Y503" s="64">
        <v>420000</v>
      </c>
      <c r="Z503" s="41">
        <f>IF(Y503=0,"INDICAR PRECIO VTA",Y503-MaestraLP3[[#This Row],[PRECIO SEP]])</f>
        <v>0</v>
      </c>
      <c r="AA503" s="66">
        <f t="shared" si="7"/>
        <v>0.3114142857142857</v>
      </c>
      <c r="AB503" s="68">
        <f>IFERROR(MaestraLP3[[#This Row],[PRECIO]]*MaestraLP3[[#This Row],[%MG UMV]],0)</f>
        <v>130794</v>
      </c>
      <c r="AC503" s="69">
        <v>40</v>
      </c>
      <c r="AD503" s="64">
        <f>+IFERROR(MaestraLP3[[#This Row],[MARGEN UNITARIO]]/MaestraLP3[[#This Row],[Peso Neto UMV (KG)]],0)</f>
        <v>3269.85</v>
      </c>
      <c r="AE503" s="39" t="s">
        <v>44</v>
      </c>
      <c r="AF503" s="39"/>
      <c r="AG503" s="39">
        <v>1</v>
      </c>
      <c r="AH503" s="39"/>
      <c r="AI503" s="66">
        <v>0</v>
      </c>
      <c r="AJ503" s="66">
        <v>0</v>
      </c>
      <c r="AK503" s="39"/>
      <c r="AL503" s="39" t="s">
        <v>44</v>
      </c>
    </row>
    <row r="504" spans="1:38" x14ac:dyDescent="0.35">
      <c r="A504" s="39" t="s">
        <v>276</v>
      </c>
      <c r="B504" s="39">
        <v>104531070</v>
      </c>
      <c r="C504" s="39" t="str">
        <f>+MaestraLP3[[#This Row],[CÓDIGO]]&amp;MaestraLP3[[#Headers],[-]]&amp;MaestraLP3[[#This Row],[UMV]]</f>
        <v>104531070-C12</v>
      </c>
      <c r="D504" s="50" t="str">
        <f>+MaestraLP3[[#This Row],[CÓDIGO]]&amp;MaestraLP3[[#Headers],[FS00]]</f>
        <v>104531070FS00</v>
      </c>
      <c r="E504" s="39" t="s">
        <v>34</v>
      </c>
      <c r="F504" s="39" t="s">
        <v>80</v>
      </c>
      <c r="G504" s="39" t="s">
        <v>138</v>
      </c>
      <c r="H504" s="39" t="s">
        <v>329</v>
      </c>
      <c r="I504" s="39" t="s">
        <v>330</v>
      </c>
      <c r="J504" s="49" t="s">
        <v>49</v>
      </c>
      <c r="K504" s="50" t="s">
        <v>50</v>
      </c>
      <c r="L504" s="39" t="str">
        <f>VLOOKUP(MaestraLP3[[#This Row],[UMV]],VALIDACIONES!J:L,3,0)</f>
        <v>Caja 12 Unidades</v>
      </c>
      <c r="M504" s="39" t="s">
        <v>51</v>
      </c>
      <c r="N504" s="39" t="s">
        <v>41</v>
      </c>
      <c r="O504" s="64">
        <v>27330.979999999996</v>
      </c>
      <c r="P504" s="39" t="s">
        <v>190</v>
      </c>
      <c r="Q504" s="64">
        <v>53000</v>
      </c>
      <c r="R504" s="66">
        <f>+IFERROR((MaestraLP3[[#This Row],[COSTO ]]/MaestraLP3[[#This Row],[COSTO SEP]]-1),0)</f>
        <v>-3.6588516016955452E-7</v>
      </c>
      <c r="S504" s="65" t="s">
        <v>52</v>
      </c>
      <c r="T504" s="65" t="s">
        <v>52</v>
      </c>
      <c r="U504" s="64">
        <f>+VLOOKUP(MaestraLP3[[#This Row],[FS00]],'[1]BD MES'!$C:$N,12,0)</f>
        <v>27330.940000000002</v>
      </c>
      <c r="V504" s="64">
        <v>27330.97</v>
      </c>
      <c r="W504" s="66">
        <f>+(MaestraLP3[[#This Row],[COSTO ]]-MaestraLP3[[#This Row],[COSTO OCT AL 25-09]])/MaestraLP3[[#This Row],[COSTO OCT AL 25-09]]</f>
        <v>1.0976570874926309E-6</v>
      </c>
      <c r="X504" s="67" t="str">
        <f>++IF(P504="HASTA AGOTAR STOCK","HASTA AGOTAR STOCK",IF(MaestraLP3[[#This Row],[PRECIO]]=0,"NO PARA LP",IF(MaestraLP3[[#This Row],[PRECIO SEP]]=0,"INCORPORACIÓN",IF(Z504=0,"MANTIENE",IF(Z504&lt;0,"BAJA",IF(Z504&gt;0,"ALZA",""))))))</f>
        <v>BAJA</v>
      </c>
      <c r="Y504" s="64">
        <v>50000</v>
      </c>
      <c r="Z504" s="41">
        <f>IF(Y504=0,"INDICAR PRECIO VTA",Y504-MaestraLP3[[#This Row],[PRECIO SEP]])</f>
        <v>-3000</v>
      </c>
      <c r="AA504" s="66">
        <f t="shared" si="7"/>
        <v>0.45338059999999997</v>
      </c>
      <c r="AB504" s="68">
        <f>IFERROR(MaestraLP3[[#This Row],[PRECIO]]*MaestraLP3[[#This Row],[%MG UMV]],0)</f>
        <v>22669.03</v>
      </c>
      <c r="AC504" s="69">
        <v>3</v>
      </c>
      <c r="AD504" s="64">
        <f>+IFERROR(MaestraLP3[[#This Row],[MARGEN UNITARIO]]/MaestraLP3[[#This Row],[Peso Neto UMV (KG)]],0)</f>
        <v>7556.3433333333332</v>
      </c>
      <c r="AE504" s="39" t="s">
        <v>53</v>
      </c>
      <c r="AF504" s="39"/>
      <c r="AG504" s="39">
        <v>1</v>
      </c>
      <c r="AH504" s="109">
        <v>0</v>
      </c>
      <c r="AI504" s="66">
        <v>0.03</v>
      </c>
      <c r="AJ504" s="66">
        <v>0.05</v>
      </c>
      <c r="AK504" s="39"/>
      <c r="AL504" s="39" t="s">
        <v>53</v>
      </c>
    </row>
    <row r="505" spans="1:38" x14ac:dyDescent="0.35">
      <c r="A505" s="39" t="s">
        <v>276</v>
      </c>
      <c r="B505" s="39">
        <v>104512230</v>
      </c>
      <c r="C505" s="39" t="str">
        <f>+MaestraLP3[[#This Row],[CÓDIGO]]&amp;MaestraLP3[[#Headers],[-]]&amp;MaestraLP3[[#This Row],[UMV]]</f>
        <v>104512230-C02</v>
      </c>
      <c r="D505" s="50" t="str">
        <f>+MaestraLP3[[#This Row],[CÓDIGO]]&amp;MaestraLP3[[#Headers],[FS00]]</f>
        <v>104512230FS00</v>
      </c>
      <c r="E505" s="39" t="s">
        <v>34</v>
      </c>
      <c r="F505" s="39" t="s">
        <v>80</v>
      </c>
      <c r="G505" s="39" t="s">
        <v>138</v>
      </c>
      <c r="H505" s="39" t="s">
        <v>329</v>
      </c>
      <c r="I505" s="39" t="s">
        <v>331</v>
      </c>
      <c r="J505" s="49" t="s">
        <v>92</v>
      </c>
      <c r="K505" s="50" t="s">
        <v>50</v>
      </c>
      <c r="L505" s="39" t="str">
        <f>VLOOKUP(MaestraLP3[[#This Row],[UMV]],VALIDACIONES!J:L,3,0)</f>
        <v>Caja 2 Unidades</v>
      </c>
      <c r="M505" s="39" t="s">
        <v>51</v>
      </c>
      <c r="N505" s="39" t="s">
        <v>41</v>
      </c>
      <c r="O505" s="64">
        <v>70681.72</v>
      </c>
      <c r="P505" s="39" t="s">
        <v>190</v>
      </c>
      <c r="Q505" s="64">
        <v>93000</v>
      </c>
      <c r="R505" s="66">
        <f>+IFERROR((MaestraLP3[[#This Row],[COSTO ]]/MaestraLP3[[#This Row],[COSTO SEP]]-1),0)</f>
        <v>-2.8295859244575894E-7</v>
      </c>
      <c r="S505" s="65" t="s">
        <v>52</v>
      </c>
      <c r="T505" s="65" t="s">
        <v>52</v>
      </c>
      <c r="U505" s="64">
        <f>+VLOOKUP(MaestraLP3[[#This Row],[FS00]],'[1]BD MES'!$C:$N,12,0)</f>
        <v>70681.679999999993</v>
      </c>
      <c r="V505" s="64">
        <v>70681.7</v>
      </c>
      <c r="W505" s="66">
        <f>+(MaestraLP3[[#This Row],[COSTO ]]-MaestraLP3[[#This Row],[COSTO OCT AL 25-09]])/MaestraLP3[[#This Row],[COSTO OCT AL 25-09]]</f>
        <v>2.8295875259437156E-7</v>
      </c>
      <c r="X505" s="67" t="str">
        <f>++IF(P505="HASTA AGOTAR STOCK","HASTA AGOTAR STOCK",IF(MaestraLP3[[#This Row],[PRECIO]]=0,"NO PARA LP",IF(MaestraLP3[[#This Row],[PRECIO SEP]]=0,"INCORPORACIÓN",IF(Z505=0,"MANTIENE",IF(Z505&lt;0,"BAJA",IF(Z505&gt;0,"ALZA",""))))))</f>
        <v>BAJA</v>
      </c>
      <c r="Y505" s="64">
        <v>91000</v>
      </c>
      <c r="Z505" s="41">
        <f>IF(Y505=0,"INDICAR PRECIO VTA",Y505-MaestraLP3[[#This Row],[PRECIO SEP]])</f>
        <v>-2000</v>
      </c>
      <c r="AA505" s="66">
        <f t="shared" si="7"/>
        <v>0.22327802197802202</v>
      </c>
      <c r="AB505" s="68">
        <f>IFERROR(MaestraLP3[[#This Row],[PRECIO]]*MaestraLP3[[#This Row],[%MG UMV]],0)</f>
        <v>20318.300000000003</v>
      </c>
      <c r="AC505" s="69">
        <v>10</v>
      </c>
      <c r="AD505" s="64">
        <f>+IFERROR(MaestraLP3[[#This Row],[MARGEN UNITARIO]]/MaestraLP3[[#This Row],[Peso Neto UMV (KG)]],0)</f>
        <v>2031.8300000000004</v>
      </c>
      <c r="AE505" s="39" t="s">
        <v>53</v>
      </c>
      <c r="AF505" s="39"/>
      <c r="AG505" s="39">
        <v>1</v>
      </c>
      <c r="AH505" s="109">
        <v>0</v>
      </c>
      <c r="AI505" s="66">
        <v>0.03</v>
      </c>
      <c r="AJ505" s="66">
        <v>0.05</v>
      </c>
      <c r="AK505" s="39"/>
      <c r="AL505" s="39" t="s">
        <v>53</v>
      </c>
    </row>
    <row r="506" spans="1:38" x14ac:dyDescent="0.35">
      <c r="A506" s="39" t="s">
        <v>276</v>
      </c>
      <c r="B506" s="39">
        <v>104514840</v>
      </c>
      <c r="C506" s="39" t="str">
        <f>+MaestraLP3[[#This Row],[CÓDIGO]]&amp;MaestraLP3[[#Headers],[-]]&amp;MaestraLP3[[#This Row],[UMV]]</f>
        <v>104514840-CJ</v>
      </c>
      <c r="D506" s="50" t="str">
        <f>+MaestraLP3[[#This Row],[CÓDIGO]]&amp;MaestraLP3[[#Headers],[FS00]]</f>
        <v>104514840FS00</v>
      </c>
      <c r="E506" s="39" t="s">
        <v>34</v>
      </c>
      <c r="F506" s="39" t="s">
        <v>80</v>
      </c>
      <c r="G506" s="39" t="s">
        <v>138</v>
      </c>
      <c r="H506" s="39" t="s">
        <v>329</v>
      </c>
      <c r="I506" s="39" t="s">
        <v>338</v>
      </c>
      <c r="J506" s="49" t="s">
        <v>248</v>
      </c>
      <c r="K506" s="50" t="s">
        <v>50</v>
      </c>
      <c r="L506" s="39" t="str">
        <f>VLOOKUP(MaestraLP3[[#This Row],[UMV]],VALIDACIONES!J:L,3,0)</f>
        <v>Caja</v>
      </c>
      <c r="M506" s="39" t="s">
        <v>51</v>
      </c>
      <c r="N506" s="39" t="s">
        <v>41</v>
      </c>
      <c r="O506" s="64">
        <v>61391.94</v>
      </c>
      <c r="P506" s="39" t="s">
        <v>42</v>
      </c>
      <c r="Q506" s="64">
        <v>88900</v>
      </c>
      <c r="R506" s="66">
        <f>+IFERROR((MaestraLP3[[#This Row],[COSTO ]]/MaestraLP3[[#This Row],[COSTO SEP]]-1),0)</f>
        <v>0</v>
      </c>
      <c r="S506" s="65" t="s">
        <v>52</v>
      </c>
      <c r="T506" s="65" t="s">
        <v>52</v>
      </c>
      <c r="U506" s="64">
        <f>+VLOOKUP(MaestraLP3[[#This Row],[FS00]],'[1]BD MES'!$C:$N,12,0)</f>
        <v>61391.92</v>
      </c>
      <c r="V506" s="64">
        <v>61391.94</v>
      </c>
      <c r="W506" s="66">
        <f>+(MaestraLP3[[#This Row],[COSTO ]]-MaestraLP3[[#This Row],[COSTO OCT AL 25-09]])/MaestraLP3[[#This Row],[COSTO OCT AL 25-09]]</f>
        <v>3.2577576990709097E-7</v>
      </c>
      <c r="X506" s="67" t="str">
        <f>++IF(P506="HASTA AGOTAR STOCK","HASTA AGOTAR STOCK",IF(MaestraLP3[[#This Row],[PRECIO]]=0,"NO PARA LP",IF(MaestraLP3[[#This Row],[PRECIO SEP]]=0,"INCORPORACIÓN",IF(Z506=0,"MANTIENE",IF(Z506&lt;0,"BAJA",IF(Z506&gt;0,"ALZA",""))))))</f>
        <v>BAJA</v>
      </c>
      <c r="Y506" s="64">
        <v>88000</v>
      </c>
      <c r="Z506" s="41">
        <f>IF(Y506=0,"INDICAR PRECIO VTA",Y506-MaestraLP3[[#This Row],[PRECIO SEP]])</f>
        <v>-900</v>
      </c>
      <c r="AA506" s="66">
        <f t="shared" si="7"/>
        <v>0.30236431818181814</v>
      </c>
      <c r="AB506" s="68">
        <f>IFERROR(MaestraLP3[[#This Row],[PRECIO]]*MaestraLP3[[#This Row],[%MG UMV]],0)</f>
        <v>26608.059999999998</v>
      </c>
      <c r="AC506" s="69">
        <v>10</v>
      </c>
      <c r="AD506" s="64">
        <f>+IFERROR(MaestraLP3[[#This Row],[MARGEN UNITARIO]]/MaestraLP3[[#This Row],[Peso Neto UMV (KG)]],0)</f>
        <v>2660.8059999999996</v>
      </c>
      <c r="AE506" s="39" t="s">
        <v>53</v>
      </c>
      <c r="AF506" s="39"/>
      <c r="AG506" s="39">
        <v>1</v>
      </c>
      <c r="AH506" s="109">
        <v>0</v>
      </c>
      <c r="AI506" s="66">
        <v>0.03</v>
      </c>
      <c r="AJ506" s="66">
        <v>4.9999999999999996E-2</v>
      </c>
      <c r="AK506" s="39" t="s">
        <v>53</v>
      </c>
      <c r="AL506" s="39" t="s">
        <v>53</v>
      </c>
    </row>
    <row r="507" spans="1:38" x14ac:dyDescent="0.35">
      <c r="A507" s="39" t="s">
        <v>276</v>
      </c>
      <c r="B507" s="39">
        <v>150000273</v>
      </c>
      <c r="C507" s="39" t="str">
        <f>+MaestraLP3[[#This Row],[CÓDIGO]]&amp;MaestraLP3[[#Headers],[-]]&amp;MaestraLP3[[#This Row],[UMV]]</f>
        <v>150000273-C02</v>
      </c>
      <c r="D507" s="50" t="str">
        <f>+MaestraLP3[[#This Row],[CÓDIGO]]&amp;MaestraLP3[[#Headers],[FS00]]</f>
        <v>150000273FS00</v>
      </c>
      <c r="E507" s="39" t="s">
        <v>34</v>
      </c>
      <c r="F507" s="39" t="s">
        <v>80</v>
      </c>
      <c r="G507" s="39" t="s">
        <v>138</v>
      </c>
      <c r="H507" s="39" t="s">
        <v>339</v>
      </c>
      <c r="I507" s="39" t="s">
        <v>340</v>
      </c>
      <c r="J507" s="49" t="s">
        <v>92</v>
      </c>
      <c r="K507" s="50" t="s">
        <v>50</v>
      </c>
      <c r="L507" s="39" t="str">
        <f>VLOOKUP(MaestraLP3[[#This Row],[UMV]],VALIDACIONES!J:L,3,0)</f>
        <v>Caja 2 Unidades</v>
      </c>
      <c r="M507" s="39" t="s">
        <v>51</v>
      </c>
      <c r="N507" s="39" t="s">
        <v>78</v>
      </c>
      <c r="O507" s="64">
        <v>57384.12</v>
      </c>
      <c r="P507" s="39" t="s">
        <v>42</v>
      </c>
      <c r="Q507" s="64">
        <v>80100</v>
      </c>
      <c r="R507" s="66">
        <f>+IFERROR((MaestraLP3[[#This Row],[COSTO ]]/MaestraLP3[[#This Row],[COSTO SEP]]-1),0)</f>
        <v>2.5773680941694188E-3</v>
      </c>
      <c r="S507" s="65" t="s">
        <v>52</v>
      </c>
      <c r="T507" s="65" t="s">
        <v>52</v>
      </c>
      <c r="U507" s="64">
        <f>+VLOOKUP(MaestraLP3[[#This Row],[FS00]],'[1]BD MES'!$C:$N,12,0)</f>
        <v>57660.78</v>
      </c>
      <c r="V507" s="64">
        <v>57532.02</v>
      </c>
      <c r="W507" s="66">
        <f>+(MaestraLP3[[#This Row],[COSTO ]]-MaestraLP3[[#This Row],[COSTO OCT AL 25-09]])/MaestraLP3[[#This Row],[COSTO OCT AL 25-09]]</f>
        <v>-2.233060322805242E-3</v>
      </c>
      <c r="X507" s="67" t="str">
        <f>++IF(P507="HASTA AGOTAR STOCK","HASTA AGOTAR STOCK",IF(MaestraLP3[[#This Row],[PRECIO]]=0,"NO PARA LP",IF(MaestraLP3[[#This Row],[PRECIO SEP]]=0,"INCORPORACIÓN",IF(Z507=0,"MANTIENE",IF(Z507&lt;0,"BAJA",IF(Z507&gt;0,"ALZA",""))))))</f>
        <v>BAJA</v>
      </c>
      <c r="Y507" s="64">
        <v>78000</v>
      </c>
      <c r="Z507" s="41">
        <f>IF(Y507=0,"INDICAR PRECIO VTA",Y507-MaestraLP3[[#This Row],[PRECIO SEP]])</f>
        <v>-2100</v>
      </c>
      <c r="AA507" s="66">
        <f t="shared" si="7"/>
        <v>0.26241000000000003</v>
      </c>
      <c r="AB507" s="68">
        <f>IFERROR(MaestraLP3[[#This Row],[PRECIO]]*MaestraLP3[[#This Row],[%MG UMV]],0)</f>
        <v>20467.980000000003</v>
      </c>
      <c r="AC507" s="69">
        <v>18.32</v>
      </c>
      <c r="AD507" s="64">
        <f>+IFERROR(MaestraLP3[[#This Row],[MARGEN UNITARIO]]/MaestraLP3[[#This Row],[Peso Neto UMV (KG)]],0)</f>
        <v>1117.2478165938867</v>
      </c>
      <c r="AE507" s="39" t="s">
        <v>53</v>
      </c>
      <c r="AF507" s="39"/>
      <c r="AG507" s="39">
        <v>1</v>
      </c>
      <c r="AH507" s="109">
        <v>0</v>
      </c>
      <c r="AI507" s="66">
        <v>0.05</v>
      </c>
      <c r="AJ507" s="66">
        <v>7.0000000000000007E-2</v>
      </c>
      <c r="AK507" s="39" t="s">
        <v>53</v>
      </c>
      <c r="AL507" s="39" t="s">
        <v>53</v>
      </c>
    </row>
    <row r="508" spans="1:38" x14ac:dyDescent="0.35">
      <c r="A508" s="39" t="s">
        <v>276</v>
      </c>
      <c r="B508" s="39">
        <v>104534130</v>
      </c>
      <c r="C508" s="39" t="str">
        <f>+MaestraLP3[[#This Row],[CÓDIGO]]&amp;MaestraLP3[[#Headers],[-]]&amp;MaestraLP3[[#This Row],[UMV]]</f>
        <v>104534130-C12</v>
      </c>
      <c r="D508" s="50" t="str">
        <f>+MaestraLP3[[#This Row],[CÓDIGO]]&amp;MaestraLP3[[#Headers],[FS00]]</f>
        <v>104534130FS00</v>
      </c>
      <c r="E508" s="39" t="s">
        <v>34</v>
      </c>
      <c r="F508" s="39" t="s">
        <v>80</v>
      </c>
      <c r="G508" s="39" t="s">
        <v>138</v>
      </c>
      <c r="H508" s="39" t="s">
        <v>339</v>
      </c>
      <c r="I508" s="39" t="s">
        <v>341</v>
      </c>
      <c r="J508" s="49" t="s">
        <v>49</v>
      </c>
      <c r="K508" s="50" t="s">
        <v>50</v>
      </c>
      <c r="L508" s="39" t="str">
        <f>VLOOKUP(MaestraLP3[[#This Row],[UMV]],VALIDACIONES!J:L,3,0)</f>
        <v>Caja 12 Unidades</v>
      </c>
      <c r="M508" s="39" t="s">
        <v>51</v>
      </c>
      <c r="N508" s="39" t="s">
        <v>78</v>
      </c>
      <c r="O508" s="64">
        <v>38688</v>
      </c>
      <c r="P508" s="39" t="s">
        <v>42</v>
      </c>
      <c r="Q508" s="64">
        <v>46900</v>
      </c>
      <c r="R508" s="66">
        <f>+IFERROR((MaestraLP3[[#This Row],[COSTO ]]/MaestraLP3[[#This Row],[COSTO SEP]]-1),0)</f>
        <v>1.9540942928039762E-2</v>
      </c>
      <c r="S508" s="65" t="s">
        <v>52</v>
      </c>
      <c r="T508" s="65" t="s">
        <v>52</v>
      </c>
      <c r="U508" s="64">
        <f>+VLOOKUP(MaestraLP3[[#This Row],[FS00]],'[1]BD MES'!$C:$N,12,0)</f>
        <v>39804</v>
      </c>
      <c r="V508" s="64">
        <v>39444</v>
      </c>
      <c r="W508" s="66">
        <f>+(MaestraLP3[[#This Row],[COSTO ]]-MaestraLP3[[#This Row],[COSTO OCT AL 25-09]])/MaestraLP3[[#This Row],[COSTO OCT AL 25-09]]</f>
        <v>-9.0443171540548692E-3</v>
      </c>
      <c r="X508" s="67" t="str">
        <f>++IF(P508="HASTA AGOTAR STOCK","HASTA AGOTAR STOCK",IF(MaestraLP3[[#This Row],[PRECIO]]=0,"NO PARA LP",IF(MaestraLP3[[#This Row],[PRECIO SEP]]=0,"INCORPORACIÓN",IF(Z508=0,"MANTIENE",IF(Z508&lt;0,"BAJA",IF(Z508&gt;0,"ALZA",""))))))</f>
        <v>MANTIENE</v>
      </c>
      <c r="Y508" s="64">
        <v>46900</v>
      </c>
      <c r="Z508" s="41">
        <f>IF(Y508=0,"INDICAR PRECIO VTA",Y508-MaestraLP3[[#This Row],[PRECIO SEP]])</f>
        <v>0</v>
      </c>
      <c r="AA508" s="66">
        <f t="shared" si="7"/>
        <v>0.15897654584221749</v>
      </c>
      <c r="AB508" s="68">
        <f>IFERROR(MaestraLP3[[#This Row],[PRECIO]]*MaestraLP3[[#This Row],[%MG UMV]],0)</f>
        <v>7456</v>
      </c>
      <c r="AC508" s="69">
        <v>6</v>
      </c>
      <c r="AD508" s="64">
        <f>+IFERROR(MaestraLP3[[#This Row],[MARGEN UNITARIO]]/MaestraLP3[[#This Row],[Peso Neto UMV (KG)]],0)</f>
        <v>1242.6666666666667</v>
      </c>
      <c r="AE508" s="39" t="s">
        <v>53</v>
      </c>
      <c r="AF508" s="39"/>
      <c r="AG508" s="39">
        <v>1</v>
      </c>
      <c r="AH508" s="109">
        <v>0</v>
      </c>
      <c r="AI508" s="66">
        <v>4.9999999999999996E-2</v>
      </c>
      <c r="AJ508" s="66">
        <v>6.9999999999999993E-2</v>
      </c>
      <c r="AK508" s="39"/>
      <c r="AL508" s="39" t="s">
        <v>53</v>
      </c>
    </row>
    <row r="509" spans="1:38" x14ac:dyDescent="0.35">
      <c r="A509" s="39" t="s">
        <v>276</v>
      </c>
      <c r="B509" s="39">
        <v>104500940</v>
      </c>
      <c r="C509" s="39" t="str">
        <f>+MaestraLP3[[#This Row],[CÓDIGO]]&amp;MaestraLP3[[#Headers],[-]]&amp;MaestraLP3[[#This Row],[UMV]]</f>
        <v>104500940-C06</v>
      </c>
      <c r="D509" s="50" t="str">
        <f>+MaestraLP3[[#This Row],[CÓDIGO]]&amp;MaestraLP3[[#Headers],[FS00]]</f>
        <v>104500940FS00</v>
      </c>
      <c r="E509" s="39" t="s">
        <v>34</v>
      </c>
      <c r="F509" s="39" t="s">
        <v>80</v>
      </c>
      <c r="G509" s="39" t="s">
        <v>138</v>
      </c>
      <c r="H509" s="39" t="s">
        <v>139</v>
      </c>
      <c r="I509" s="39" t="s">
        <v>343</v>
      </c>
      <c r="J509" s="49" t="s">
        <v>57</v>
      </c>
      <c r="K509" s="50" t="s">
        <v>50</v>
      </c>
      <c r="L509" s="39" t="str">
        <f>VLOOKUP(MaestraLP3[[#This Row],[UMV]],VALIDACIONES!J:L,3,0)</f>
        <v>Caja 6 Unidades</v>
      </c>
      <c r="M509" s="39" t="s">
        <v>51</v>
      </c>
      <c r="N509" s="39" t="s">
        <v>78</v>
      </c>
      <c r="O509" s="64">
        <v>33692.520000000004</v>
      </c>
      <c r="P509" s="39" t="s">
        <v>42</v>
      </c>
      <c r="Q509" s="64">
        <v>56924</v>
      </c>
      <c r="R509" s="66">
        <f>+IFERROR((MaestraLP3[[#This Row],[COSTO ]]/MaestraLP3[[#This Row],[COSTO SEP]]-1),0)</f>
        <v>-4.9337360339921199E-2</v>
      </c>
      <c r="S509" s="65" t="s">
        <v>52</v>
      </c>
      <c r="T509" s="65" t="s">
        <v>52</v>
      </c>
      <c r="U509" s="64">
        <f>+VLOOKUP(MaestraLP3[[#This Row],[FS00]],'[1]BD MES'!$C:$N,12,0)</f>
        <v>31816.260000000002</v>
      </c>
      <c r="V509" s="64">
        <v>32030.22</v>
      </c>
      <c r="W509" s="66">
        <f>+(MaestraLP3[[#This Row],[COSTO ]]-MaestraLP3[[#This Row],[COSTO OCT AL 25-09]])/MaestraLP3[[#This Row],[COSTO OCT AL 25-09]]</f>
        <v>6.7248633246019211E-3</v>
      </c>
      <c r="X509" s="67" t="str">
        <f>++IF(P509="HASTA AGOTAR STOCK","HASTA AGOTAR STOCK",IF(MaestraLP3[[#This Row],[PRECIO]]=0,"NO PARA LP",IF(MaestraLP3[[#This Row],[PRECIO SEP]]=0,"INCORPORACIÓN",IF(Z509=0,"MANTIENE",IF(Z509&lt;0,"BAJA",IF(Z509&gt;0,"ALZA",""))))))</f>
        <v>BAJA</v>
      </c>
      <c r="Y509" s="64">
        <v>55000</v>
      </c>
      <c r="Z509" s="41">
        <f>IF(Y509=0,"INDICAR PRECIO VTA",Y509-MaestraLP3[[#This Row],[PRECIO SEP]])</f>
        <v>-1924</v>
      </c>
      <c r="AA509" s="66">
        <f t="shared" si="7"/>
        <v>0.41763236363636363</v>
      </c>
      <c r="AB509" s="68">
        <f>IFERROR(MaestraLP3[[#This Row],[PRECIO]]*MaestraLP3[[#This Row],[%MG UMV]],0)</f>
        <v>22969.78</v>
      </c>
      <c r="AC509" s="69">
        <v>18</v>
      </c>
      <c r="AD509" s="64">
        <f>+IFERROR(MaestraLP3[[#This Row],[MARGEN UNITARIO]]/MaestraLP3[[#This Row],[Peso Neto UMV (KG)]],0)</f>
        <v>1276.0988888888887</v>
      </c>
      <c r="AE509" s="39" t="s">
        <v>53</v>
      </c>
      <c r="AF509" s="39"/>
      <c r="AG509" s="39">
        <v>1</v>
      </c>
      <c r="AH509" s="109">
        <v>0</v>
      </c>
      <c r="AI509" s="66">
        <v>0.05</v>
      </c>
      <c r="AJ509" s="66">
        <v>0.08</v>
      </c>
      <c r="AK509" s="39"/>
      <c r="AL509" s="39" t="s">
        <v>53</v>
      </c>
    </row>
    <row r="510" spans="1:38" x14ac:dyDescent="0.35">
      <c r="A510" s="39" t="s">
        <v>276</v>
      </c>
      <c r="B510" s="39">
        <v>104540480</v>
      </c>
      <c r="C510" s="39" t="str">
        <f>+MaestraLP3[[#This Row],[CÓDIGO]]&amp;MaestraLP3[[#Headers],[-]]&amp;MaestraLP3[[#This Row],[UMV]]</f>
        <v>104540480-C12</v>
      </c>
      <c r="D510" s="50" t="str">
        <f>+MaestraLP3[[#This Row],[CÓDIGO]]&amp;MaestraLP3[[#Headers],[FS00]]</f>
        <v>104540480FS00</v>
      </c>
      <c r="E510" s="39" t="s">
        <v>34</v>
      </c>
      <c r="F510" s="39" t="s">
        <v>80</v>
      </c>
      <c r="G510" s="39" t="s">
        <v>138</v>
      </c>
      <c r="H510" s="39" t="s">
        <v>139</v>
      </c>
      <c r="I510" s="39" t="s">
        <v>345</v>
      </c>
      <c r="J510" s="49" t="s">
        <v>49</v>
      </c>
      <c r="K510" s="50" t="s">
        <v>50</v>
      </c>
      <c r="L510" s="39" t="str">
        <f>VLOOKUP(MaestraLP3[[#This Row],[UMV]],VALIDACIONES!J:L,3,0)</f>
        <v>Caja 12 Unidades</v>
      </c>
      <c r="M510" s="39" t="s">
        <v>51</v>
      </c>
      <c r="N510" s="39" t="s">
        <v>78</v>
      </c>
      <c r="O510" s="64">
        <v>16308</v>
      </c>
      <c r="P510" s="39" t="s">
        <v>42</v>
      </c>
      <c r="Q510" s="64">
        <v>24706</v>
      </c>
      <c r="R510" s="66">
        <f>+IFERROR((MaestraLP3[[#This Row],[COSTO ]]/MaestraLP3[[#This Row],[COSTO SEP]]-1),0)</f>
        <v>-1.1773362766740236E-2</v>
      </c>
      <c r="S510" s="65" t="s">
        <v>52</v>
      </c>
      <c r="T510" s="65" t="s">
        <v>52</v>
      </c>
      <c r="U510" s="64">
        <f>+VLOOKUP(MaestraLP3[[#This Row],[FS00]],'[1]BD MES'!$C:$N,12,0)</f>
        <v>15912</v>
      </c>
      <c r="V510" s="64">
        <v>16116</v>
      </c>
      <c r="W510" s="66">
        <f>+(MaestraLP3[[#This Row],[COSTO ]]-MaestraLP3[[#This Row],[COSTO OCT AL 25-09]])/MaestraLP3[[#This Row],[COSTO OCT AL 25-09]]</f>
        <v>1.282051282051282E-2</v>
      </c>
      <c r="X510" s="67" t="str">
        <f>++IF(P510="HASTA AGOTAR STOCK","HASTA AGOTAR STOCK",IF(MaestraLP3[[#This Row],[PRECIO]]=0,"NO PARA LP",IF(MaestraLP3[[#This Row],[PRECIO SEP]]=0,"INCORPORACIÓN",IF(Z510=0,"MANTIENE",IF(Z510&lt;0,"BAJA",IF(Z510&gt;0,"ALZA",""))))))</f>
        <v>ALZA</v>
      </c>
      <c r="Y510" s="64">
        <v>25300</v>
      </c>
      <c r="Z510" s="41">
        <f>IF(Y510=0,"INDICAR PRECIO VTA",Y510-MaestraLP3[[#This Row],[PRECIO SEP]])</f>
        <v>594</v>
      </c>
      <c r="AA510" s="66">
        <f t="shared" si="7"/>
        <v>0.36300395256916995</v>
      </c>
      <c r="AB510" s="68">
        <f>IFERROR(MaestraLP3[[#This Row],[PRECIO]]*MaestraLP3[[#This Row],[%MG UMV]],0)</f>
        <v>9184</v>
      </c>
      <c r="AC510" s="69">
        <v>9.9600000000000009</v>
      </c>
      <c r="AD510" s="64">
        <f>+IFERROR(MaestraLP3[[#This Row],[MARGEN UNITARIO]]/MaestraLP3[[#This Row],[Peso Neto UMV (KG)]],0)</f>
        <v>922.08835341365454</v>
      </c>
      <c r="AE510" s="39" t="s">
        <v>53</v>
      </c>
      <c r="AF510" s="39"/>
      <c r="AG510" s="39">
        <v>1</v>
      </c>
      <c r="AH510" s="109">
        <v>0</v>
      </c>
      <c r="AI510" s="66">
        <v>4.9999999999999996E-2</v>
      </c>
      <c r="AJ510" s="66">
        <v>0.08</v>
      </c>
      <c r="AK510" s="39"/>
      <c r="AL510" s="39" t="s">
        <v>53</v>
      </c>
    </row>
    <row r="511" spans="1:38" x14ac:dyDescent="0.35">
      <c r="A511" s="39" t="s">
        <v>276</v>
      </c>
      <c r="B511" s="39">
        <v>104500860</v>
      </c>
      <c r="C511" s="39" t="str">
        <f>+MaestraLP3[[#This Row],[CÓDIGO]]&amp;MaestraLP3[[#Headers],[-]]&amp;MaestraLP3[[#This Row],[UMV]]</f>
        <v>104500860-C04</v>
      </c>
      <c r="D511" s="50" t="str">
        <f>+MaestraLP3[[#This Row],[CÓDIGO]]&amp;MaestraLP3[[#Headers],[FS00]]</f>
        <v>104500860FS00</v>
      </c>
      <c r="E511" s="39" t="s">
        <v>34</v>
      </c>
      <c r="F511" s="39" t="s">
        <v>80</v>
      </c>
      <c r="G511" s="39" t="s">
        <v>138</v>
      </c>
      <c r="H511" s="39" t="s">
        <v>139</v>
      </c>
      <c r="I511" s="39" t="s">
        <v>347</v>
      </c>
      <c r="J511" s="49" t="s">
        <v>141</v>
      </c>
      <c r="K511" s="50" t="s">
        <v>50</v>
      </c>
      <c r="L511" s="39" t="str">
        <f>VLOOKUP(MaestraLP3[[#This Row],[UMV]],VALIDACIONES!J:L,3,0)</f>
        <v>Caja 4 Unidades</v>
      </c>
      <c r="M511" s="39" t="s">
        <v>51</v>
      </c>
      <c r="N511" s="39" t="s">
        <v>78</v>
      </c>
      <c r="O511" s="64">
        <v>27208</v>
      </c>
      <c r="P511" s="39" t="s">
        <v>42</v>
      </c>
      <c r="Q511" s="64">
        <v>43160</v>
      </c>
      <c r="R511" s="66">
        <f>+IFERROR((MaestraLP3[[#This Row],[COSTO ]]/MaestraLP3[[#This Row],[COSTO SEP]]-1),0)</f>
        <v>-1.1761246692149396E-2</v>
      </c>
      <c r="S511" s="65" t="s">
        <v>52</v>
      </c>
      <c r="T511" s="65" t="s">
        <v>52</v>
      </c>
      <c r="U511" s="64">
        <f>+VLOOKUP(MaestraLP3[[#This Row],[FS00]],'[1]BD MES'!$C:$N,12,0)</f>
        <v>26518.080000000002</v>
      </c>
      <c r="V511" s="64">
        <v>26888</v>
      </c>
      <c r="W511" s="66">
        <f>+(MaestraLP3[[#This Row],[COSTO ]]-MaestraLP3[[#This Row],[COSTO OCT AL 25-09]])/MaestraLP3[[#This Row],[COSTO OCT AL 25-09]]</f>
        <v>1.394972788376829E-2</v>
      </c>
      <c r="X511" s="67" t="str">
        <f>++IF(P511="HASTA AGOTAR STOCK","HASTA AGOTAR STOCK",IF(MaestraLP3[[#This Row],[PRECIO]]=0,"NO PARA LP",IF(MaestraLP3[[#This Row],[PRECIO SEP]]=0,"INCORPORACIÓN",IF(Z511=0,"MANTIENE",IF(Z511&lt;0,"BAJA",IF(Z511&gt;0,"ALZA",""))))))</f>
        <v>ALZA</v>
      </c>
      <c r="Y511" s="64">
        <v>44000</v>
      </c>
      <c r="Z511" s="41">
        <f>IF(Y511=0,"INDICAR PRECIO VTA",Y511-MaestraLP3[[#This Row],[PRECIO SEP]])</f>
        <v>840</v>
      </c>
      <c r="AA511" s="66">
        <f t="shared" si="7"/>
        <v>0.38890909090909093</v>
      </c>
      <c r="AB511" s="68">
        <f>IFERROR(MaestraLP3[[#This Row],[PRECIO]]*MaestraLP3[[#This Row],[%MG UMV]],0)</f>
        <v>17112</v>
      </c>
      <c r="AC511" s="69">
        <v>20</v>
      </c>
      <c r="AD511" s="64">
        <f>+IFERROR(MaestraLP3[[#This Row],[MARGEN UNITARIO]]/MaestraLP3[[#This Row],[Peso Neto UMV (KG)]],0)</f>
        <v>855.6</v>
      </c>
      <c r="AE511" s="39" t="s">
        <v>53</v>
      </c>
      <c r="AF511" s="39"/>
      <c r="AG511" s="39">
        <v>1</v>
      </c>
      <c r="AH511" s="109">
        <v>0</v>
      </c>
      <c r="AI511" s="66">
        <v>0.05</v>
      </c>
      <c r="AJ511" s="66">
        <v>7.0000000000000007E-2</v>
      </c>
      <c r="AK511" s="39"/>
      <c r="AL511" s="39" t="s">
        <v>53</v>
      </c>
    </row>
    <row r="512" spans="1:38" x14ac:dyDescent="0.35">
      <c r="A512" s="39" t="s">
        <v>276</v>
      </c>
      <c r="B512" s="39">
        <v>104519250</v>
      </c>
      <c r="C512" s="39" t="str">
        <f>+MaestraLP3[[#This Row],[CÓDIGO]]&amp;MaestraLP3[[#Headers],[-]]&amp;MaestraLP3[[#This Row],[UMV]]</f>
        <v>104519250-C12</v>
      </c>
      <c r="D512" s="50" t="str">
        <f>+MaestraLP3[[#This Row],[CÓDIGO]]&amp;MaestraLP3[[#Headers],[FS00]]</f>
        <v>104519250FS00</v>
      </c>
      <c r="E512" s="39" t="s">
        <v>34</v>
      </c>
      <c r="F512" s="39" t="s">
        <v>80</v>
      </c>
      <c r="G512" s="39" t="s">
        <v>138</v>
      </c>
      <c r="H512" s="39" t="s">
        <v>139</v>
      </c>
      <c r="I512" s="39" t="s">
        <v>348</v>
      </c>
      <c r="J512" s="49" t="s">
        <v>49</v>
      </c>
      <c r="K512" s="50" t="s">
        <v>50</v>
      </c>
      <c r="L512" s="39" t="str">
        <f>VLOOKUP(MaestraLP3[[#This Row],[UMV]],VALIDACIONES!J:L,3,0)</f>
        <v>Caja 12 Unidades</v>
      </c>
      <c r="M512" s="39" t="s">
        <v>51</v>
      </c>
      <c r="N512" s="39" t="s">
        <v>78</v>
      </c>
      <c r="O512" s="64">
        <v>14688</v>
      </c>
      <c r="P512" s="39" t="s">
        <v>42</v>
      </c>
      <c r="Q512" s="64">
        <v>18655</v>
      </c>
      <c r="R512" s="66">
        <f>+IFERROR((MaestraLP3[[#This Row],[COSTO ]]/MaestraLP3[[#This Row],[COSTO SEP]]-1),0)</f>
        <v>-1.1437908496731986E-2</v>
      </c>
      <c r="S512" s="65" t="s">
        <v>52</v>
      </c>
      <c r="T512" s="65" t="s">
        <v>52</v>
      </c>
      <c r="U512" s="64">
        <f>+VLOOKUP(MaestraLP3[[#This Row],[FS00]],'[1]BD MES'!$C:$N,12,0)</f>
        <v>14412</v>
      </c>
      <c r="V512" s="64">
        <v>14520</v>
      </c>
      <c r="W512" s="66">
        <f>+(MaestraLP3[[#This Row],[COSTO ]]-MaestraLP3[[#This Row],[COSTO OCT AL 25-09]])/MaestraLP3[[#This Row],[COSTO OCT AL 25-09]]</f>
        <v>7.4937552039966698E-3</v>
      </c>
      <c r="X512" s="67" t="str">
        <f>++IF(P512="HASTA AGOTAR STOCK","HASTA AGOTAR STOCK",IF(MaestraLP3[[#This Row],[PRECIO]]=0,"NO PARA LP",IF(MaestraLP3[[#This Row],[PRECIO SEP]]=0,"INCORPORACIÓN",IF(Z512=0,"MANTIENE",IF(Z512&lt;0,"BAJA",IF(Z512&gt;0,"ALZA",""))))))</f>
        <v>ALZA</v>
      </c>
      <c r="Y512" s="64">
        <v>19000</v>
      </c>
      <c r="Z512" s="41">
        <f>IF(Y512=0,"INDICAR PRECIO VTA",Y512-MaestraLP3[[#This Row],[PRECIO SEP]])</f>
        <v>345</v>
      </c>
      <c r="AA512" s="66">
        <f t="shared" si="7"/>
        <v>0.23578947368421052</v>
      </c>
      <c r="AB512" s="68">
        <f>IFERROR(MaestraLP3[[#This Row],[PRECIO]]*MaestraLP3[[#This Row],[%MG UMV]],0)</f>
        <v>4480</v>
      </c>
      <c r="AC512" s="69">
        <v>9.9600000000000009</v>
      </c>
      <c r="AD512" s="64">
        <f>+IFERROR(MaestraLP3[[#This Row],[MARGEN UNITARIO]]/MaestraLP3[[#This Row],[Peso Neto UMV (KG)]],0)</f>
        <v>449.79919678714856</v>
      </c>
      <c r="AE512" s="39" t="s">
        <v>53</v>
      </c>
      <c r="AF512" s="39"/>
      <c r="AG512" s="39">
        <v>1</v>
      </c>
      <c r="AH512" s="109">
        <v>0</v>
      </c>
      <c r="AI512" s="66">
        <v>0</v>
      </c>
      <c r="AJ512" s="66">
        <v>0</v>
      </c>
      <c r="AK512" s="39"/>
      <c r="AL512" s="39" t="s">
        <v>53</v>
      </c>
    </row>
    <row r="513" spans="1:38" x14ac:dyDescent="0.35">
      <c r="A513" s="39" t="s">
        <v>276</v>
      </c>
      <c r="B513" s="39">
        <v>101310243</v>
      </c>
      <c r="C513" s="39" t="str">
        <f>+MaestraLP3[[#This Row],[CÓDIGO]]&amp;MaestraLP3[[#Headers],[-]]&amp;MaestraLP3[[#This Row],[UMV]]</f>
        <v>101310243-C12</v>
      </c>
      <c r="D513" s="50" t="str">
        <f>+MaestraLP3[[#This Row],[CÓDIGO]]&amp;MaestraLP3[[#Headers],[FS00]]</f>
        <v>101310243FS00</v>
      </c>
      <c r="E513" s="39" t="s">
        <v>34</v>
      </c>
      <c r="F513" s="39" t="s">
        <v>80</v>
      </c>
      <c r="G513" s="39" t="s">
        <v>138</v>
      </c>
      <c r="H513" s="39" t="s">
        <v>144</v>
      </c>
      <c r="I513" s="39" t="s">
        <v>349</v>
      </c>
      <c r="J513" s="49" t="s">
        <v>49</v>
      </c>
      <c r="K513" s="50" t="s">
        <v>50</v>
      </c>
      <c r="L513" s="39" t="str">
        <f>VLOOKUP(MaestraLP3[[#This Row],[UMV]],VALIDACIONES!J:L,3,0)</f>
        <v>Caja 12 Unidades</v>
      </c>
      <c r="M513" s="39" t="s">
        <v>51</v>
      </c>
      <c r="N513" s="39" t="s">
        <v>78</v>
      </c>
      <c r="O513" s="64">
        <v>14677</v>
      </c>
      <c r="P513" s="39" t="s">
        <v>42</v>
      </c>
      <c r="Q513" s="64">
        <v>28800</v>
      </c>
      <c r="R513" s="66">
        <f>+IFERROR((MaestraLP3[[#This Row],[COSTO ]]/MaestraLP3[[#This Row],[COSTO SEP]]-1),0)</f>
        <v>0.2354023301764665</v>
      </c>
      <c r="S513" s="65" t="s">
        <v>52</v>
      </c>
      <c r="T513" s="65" t="s">
        <v>52</v>
      </c>
      <c r="U513" s="64">
        <f>+VLOOKUP(MaestraLP3[[#This Row],[FS00]],'[1]BD MES'!$C:$N,12,0)</f>
        <v>14677</v>
      </c>
      <c r="V513" s="64">
        <v>18132</v>
      </c>
      <c r="W513" s="66">
        <f>+(MaestraLP3[[#This Row],[COSTO ]]-MaestraLP3[[#This Row],[COSTO OCT AL 25-09]])/MaestraLP3[[#This Row],[COSTO OCT AL 25-09]]</f>
        <v>0.23540233017646658</v>
      </c>
      <c r="X513" s="67" t="str">
        <f>++IF(P513="HASTA AGOTAR STOCK","HASTA AGOTAR STOCK",IF(MaestraLP3[[#This Row],[PRECIO]]=0,"NO PARA LP",IF(MaestraLP3[[#This Row],[PRECIO SEP]]=0,"INCORPORACIÓN",IF(Z513=0,"MANTIENE",IF(Z513&lt;0,"BAJA",IF(Z513&gt;0,"ALZA",""))))))</f>
        <v>BAJA</v>
      </c>
      <c r="Y513" s="64">
        <v>22800</v>
      </c>
      <c r="Z513" s="41">
        <f>IF(Y513=0,"INDICAR PRECIO VTA",Y513-MaestraLP3[[#This Row],[PRECIO SEP]])</f>
        <v>-6000</v>
      </c>
      <c r="AA513" s="66">
        <f t="shared" ref="AA513:AA576" si="8">+IFERROR((Y513-V513)/Y513,"-")</f>
        <v>0.20473684210526316</v>
      </c>
      <c r="AB513" s="68">
        <f>IFERROR(MaestraLP3[[#This Row],[PRECIO]]*MaestraLP3[[#This Row],[%MG UMV]],0)</f>
        <v>4668</v>
      </c>
      <c r="AC513" s="69">
        <v>6</v>
      </c>
      <c r="AD513" s="64">
        <f>+IFERROR(MaestraLP3[[#This Row],[MARGEN UNITARIO]]/MaestraLP3[[#This Row],[Peso Neto UMV (KG)]],0)</f>
        <v>778</v>
      </c>
      <c r="AE513" s="39" t="s">
        <v>44</v>
      </c>
      <c r="AF513" s="39"/>
      <c r="AG513" s="39">
        <v>1</v>
      </c>
      <c r="AH513" s="109">
        <v>0</v>
      </c>
      <c r="AI513" s="66">
        <v>0</v>
      </c>
      <c r="AJ513" s="66">
        <v>0.03</v>
      </c>
      <c r="AK513" s="39"/>
      <c r="AL513" s="39" t="s">
        <v>53</v>
      </c>
    </row>
    <row r="514" spans="1:38" x14ac:dyDescent="0.35">
      <c r="A514" s="39" t="s">
        <v>276</v>
      </c>
      <c r="B514" s="39">
        <v>104530120</v>
      </c>
      <c r="C514" s="39" t="str">
        <f>+MaestraLP3[[#This Row],[CÓDIGO]]&amp;MaestraLP3[[#Headers],[-]]&amp;MaestraLP3[[#This Row],[UMV]]</f>
        <v>104530120-C12</v>
      </c>
      <c r="D514" s="50" t="str">
        <f>+MaestraLP3[[#This Row],[CÓDIGO]]&amp;MaestraLP3[[#Headers],[FS00]]</f>
        <v>104530120FS00</v>
      </c>
      <c r="E514" s="39" t="s">
        <v>34</v>
      </c>
      <c r="F514" s="39" t="s">
        <v>80</v>
      </c>
      <c r="G514" s="39" t="s">
        <v>138</v>
      </c>
      <c r="H514" s="39" t="s">
        <v>144</v>
      </c>
      <c r="I514" s="39" t="s">
        <v>350</v>
      </c>
      <c r="J514" s="49" t="s">
        <v>49</v>
      </c>
      <c r="K514" s="50" t="s">
        <v>50</v>
      </c>
      <c r="L514" s="39" t="str">
        <f>VLOOKUP(MaestraLP3[[#This Row],[UMV]],VALIDACIONES!J:L,3,0)</f>
        <v>Caja 12 Unidades</v>
      </c>
      <c r="M514" s="39" t="s">
        <v>51</v>
      </c>
      <c r="N514" s="39" t="s">
        <v>78</v>
      </c>
      <c r="O514" s="64">
        <v>17328</v>
      </c>
      <c r="P514" s="39" t="s">
        <v>42</v>
      </c>
      <c r="Q514" s="64">
        <v>21588</v>
      </c>
      <c r="R514" s="66">
        <f>+IFERROR((MaestraLP3[[#This Row],[COSTO ]]/MaestraLP3[[#This Row],[COSTO SEP]]-1),0)</f>
        <v>6.9252077562320657E-4</v>
      </c>
      <c r="S514" s="65" t="s">
        <v>52</v>
      </c>
      <c r="T514" s="65" t="s">
        <v>52</v>
      </c>
      <c r="U514" s="64">
        <f>+VLOOKUP(MaestraLP3[[#This Row],[FS00]],'[1]BD MES'!$C:$N,12,0)</f>
        <v>17340</v>
      </c>
      <c r="V514" s="64">
        <v>17340</v>
      </c>
      <c r="W514" s="66">
        <f>+(MaestraLP3[[#This Row],[COSTO ]]-MaestraLP3[[#This Row],[COSTO OCT AL 25-09]])/MaestraLP3[[#This Row],[COSTO OCT AL 25-09]]</f>
        <v>0</v>
      </c>
      <c r="X514" s="67" t="str">
        <f>++IF(P514="HASTA AGOTAR STOCK","HASTA AGOTAR STOCK",IF(MaestraLP3[[#This Row],[PRECIO]]=0,"NO PARA LP",IF(MaestraLP3[[#This Row],[PRECIO SEP]]=0,"INCORPORACIÓN",IF(Z514=0,"MANTIENE",IF(Z514&lt;0,"BAJA",IF(Z514&gt;0,"ALZA",""))))))</f>
        <v>MANTIENE</v>
      </c>
      <c r="Y514" s="64">
        <v>21588</v>
      </c>
      <c r="Z514" s="41">
        <f>IF(Y514=0,"INDICAR PRECIO VTA",Y514-MaestraLP3[[#This Row],[PRECIO SEP]])</f>
        <v>0</v>
      </c>
      <c r="AA514" s="66">
        <f t="shared" si="8"/>
        <v>0.19677598665925514</v>
      </c>
      <c r="AB514" s="68">
        <f>IFERROR(MaestraLP3[[#This Row],[PRECIO]]*MaestraLP3[[#This Row],[%MG UMV]],0)</f>
        <v>4248</v>
      </c>
      <c r="AC514" s="69">
        <v>6</v>
      </c>
      <c r="AD514" s="64">
        <f>+IFERROR(MaestraLP3[[#This Row],[MARGEN UNITARIO]]/MaestraLP3[[#This Row],[Peso Neto UMV (KG)]],0)</f>
        <v>708</v>
      </c>
      <c r="AE514" s="39" t="s">
        <v>53</v>
      </c>
      <c r="AF514" s="39"/>
      <c r="AG514" s="39">
        <v>1</v>
      </c>
      <c r="AH514" s="109">
        <v>0</v>
      </c>
      <c r="AI514" s="66">
        <v>4.9999999999999996E-2</v>
      </c>
      <c r="AJ514" s="66">
        <v>6.9999999999999993E-2</v>
      </c>
      <c r="AK514" s="39"/>
      <c r="AL514" s="39" t="s">
        <v>53</v>
      </c>
    </row>
    <row r="515" spans="1:38" x14ac:dyDescent="0.35">
      <c r="A515" s="39" t="s">
        <v>276</v>
      </c>
      <c r="B515" s="39">
        <v>150001445</v>
      </c>
      <c r="C515" s="39" t="str">
        <f>+MaestraLP3[[#This Row],[CÓDIGO]]&amp;MaestraLP3[[#Headers],[-]]&amp;MaestraLP3[[#This Row],[UMV]]</f>
        <v>150001445-C02</v>
      </c>
      <c r="D515" s="50" t="str">
        <f>+MaestraLP3[[#This Row],[CÓDIGO]]&amp;MaestraLP3[[#Headers],[FS00]]</f>
        <v>150001445FS00</v>
      </c>
      <c r="E515" s="39" t="s">
        <v>34</v>
      </c>
      <c r="F515" s="39" t="s">
        <v>80</v>
      </c>
      <c r="G515" s="39" t="s">
        <v>138</v>
      </c>
      <c r="H515" s="39" t="s">
        <v>144</v>
      </c>
      <c r="I515" s="39" t="s">
        <v>356</v>
      </c>
      <c r="J515" s="49" t="s">
        <v>92</v>
      </c>
      <c r="K515" s="50" t="s">
        <v>50</v>
      </c>
      <c r="L515" s="39" t="str">
        <f>VLOOKUP(MaestraLP3[[#This Row],[UMV]],VALIDACIONES!J:L,3,0)</f>
        <v>Caja 2 Unidades</v>
      </c>
      <c r="M515" s="39" t="s">
        <v>51</v>
      </c>
      <c r="N515" s="39" t="s">
        <v>78</v>
      </c>
      <c r="O515" s="64">
        <v>16493.099999999999</v>
      </c>
      <c r="P515" s="39" t="s">
        <v>42</v>
      </c>
      <c r="Q515" s="64">
        <v>22400</v>
      </c>
      <c r="R515" s="66">
        <f>+IFERROR((MaestraLP3[[#This Row],[COSTO ]]/MaestraLP3[[#This Row],[COSTO SEP]]-1),0)</f>
        <v>-2.4252566223070815E-6</v>
      </c>
      <c r="S515" s="65" t="s">
        <v>52</v>
      </c>
      <c r="T515" s="65" t="s">
        <v>52</v>
      </c>
      <c r="U515" s="64">
        <f>+VLOOKUP(MaestraLP3[[#This Row],[FS00]],'[1]BD MES'!$C:$N,12,0)</f>
        <v>16492.98</v>
      </c>
      <c r="V515" s="64">
        <v>16493.060000000001</v>
      </c>
      <c r="W515" s="66">
        <f>+(MaestraLP3[[#This Row],[COSTO ]]-MaestraLP3[[#This Row],[COSTO OCT AL 25-09]])/MaestraLP3[[#This Row],[COSTO OCT AL 25-09]]</f>
        <v>4.8505485365134886E-6</v>
      </c>
      <c r="X515" s="67" t="str">
        <f>++IF(P515="HASTA AGOTAR STOCK","HASTA AGOTAR STOCK",IF(MaestraLP3[[#This Row],[PRECIO]]=0,"NO PARA LP",IF(MaestraLP3[[#This Row],[PRECIO SEP]]=0,"INCORPORACIÓN",IF(Z515=0,"MANTIENE",IF(Z515&lt;0,"BAJA",IF(Z515&gt;0,"ALZA",""))))))</f>
        <v>MANTIENE</v>
      </c>
      <c r="Y515" s="64">
        <v>22400</v>
      </c>
      <c r="Z515" s="41">
        <f>IF(Y515=0,"INDICAR PRECIO VTA",Y515-MaestraLP3[[#This Row],[PRECIO SEP]])</f>
        <v>0</v>
      </c>
      <c r="AA515" s="66">
        <f t="shared" si="8"/>
        <v>0.26370267857142854</v>
      </c>
      <c r="AB515" s="68">
        <f>IFERROR(MaestraLP3[[#This Row],[PRECIO]]*MaestraLP3[[#This Row],[%MG UMV]],0)</f>
        <v>5906.94</v>
      </c>
      <c r="AC515" s="69">
        <v>10</v>
      </c>
      <c r="AD515" s="64">
        <f>+IFERROR(MaestraLP3[[#This Row],[MARGEN UNITARIO]]/MaestraLP3[[#This Row],[Peso Neto UMV (KG)]],0)</f>
        <v>590.69399999999996</v>
      </c>
      <c r="AE515" s="39" t="s">
        <v>53</v>
      </c>
      <c r="AF515" s="39"/>
      <c r="AG515" s="39">
        <v>1</v>
      </c>
      <c r="AH515" s="109">
        <v>0</v>
      </c>
      <c r="AI515" s="66">
        <v>4.9999999999999996E-2</v>
      </c>
      <c r="AJ515" s="66">
        <v>6.9999999999999993E-2</v>
      </c>
      <c r="AK515" s="39"/>
      <c r="AL515" s="39" t="s">
        <v>53</v>
      </c>
    </row>
    <row r="516" spans="1:38" x14ac:dyDescent="0.35">
      <c r="A516" s="39" t="s">
        <v>276</v>
      </c>
      <c r="B516" s="39">
        <v>104524420</v>
      </c>
      <c r="C516" s="39" t="str">
        <f>+MaestraLP3[[#This Row],[CÓDIGO]]&amp;MaestraLP3[[#Headers],[-]]&amp;MaestraLP3[[#This Row],[UMV]]</f>
        <v>104524420-C12</v>
      </c>
      <c r="D516" s="50" t="str">
        <f>+MaestraLP3[[#This Row],[CÓDIGO]]&amp;MaestraLP3[[#Headers],[FS00]]</f>
        <v>104524420FS00</v>
      </c>
      <c r="E516" s="39" t="s">
        <v>34</v>
      </c>
      <c r="F516" s="39" t="s">
        <v>80</v>
      </c>
      <c r="G516" s="39" t="s">
        <v>138</v>
      </c>
      <c r="H516" s="39" t="s">
        <v>329</v>
      </c>
      <c r="I516" s="39" t="s">
        <v>334</v>
      </c>
      <c r="J516" s="49" t="s">
        <v>49</v>
      </c>
      <c r="K516" s="50" t="s">
        <v>50</v>
      </c>
      <c r="L516" s="39" t="str">
        <f>VLOOKUP(MaestraLP3[[#This Row],[UMV]],VALIDACIONES!J:L,3,0)</f>
        <v>Caja 12 Unidades</v>
      </c>
      <c r="M516" s="39" t="s">
        <v>51</v>
      </c>
      <c r="N516" s="39" t="s">
        <v>78</v>
      </c>
      <c r="O516" s="64">
        <v>45305.399999999994</v>
      </c>
      <c r="P516" s="39" t="s">
        <v>42</v>
      </c>
      <c r="Q516" s="64">
        <v>70487</v>
      </c>
      <c r="R516" s="66">
        <f>+IFERROR((MaestraLP3[[#This Row],[COSTO ]]/MaestraLP3[[#This Row],[COSTO SEP]]-1),0)</f>
        <v>0</v>
      </c>
      <c r="S516" s="65" t="s">
        <v>52</v>
      </c>
      <c r="T516" s="65" t="s">
        <v>52</v>
      </c>
      <c r="U516" s="64">
        <f>+VLOOKUP(MaestraLP3[[#This Row],[FS00]],'[1]BD MES'!$C:$N,12,0)</f>
        <v>45305.399999999994</v>
      </c>
      <c r="V516" s="64">
        <v>45305.399999999994</v>
      </c>
      <c r="W516" s="66">
        <f>+(MaestraLP3[[#This Row],[COSTO ]]-MaestraLP3[[#This Row],[COSTO OCT AL 25-09]])/MaestraLP3[[#This Row],[COSTO OCT AL 25-09]]</f>
        <v>0</v>
      </c>
      <c r="X516" s="67" t="str">
        <f>++IF(P516="HASTA AGOTAR STOCK","HASTA AGOTAR STOCK",IF(MaestraLP3[[#This Row],[PRECIO]]=0,"NO PARA LP",IF(MaestraLP3[[#This Row],[PRECIO SEP]]=0,"INCORPORACIÓN",IF(Z516=0,"MANTIENE",IF(Z516&lt;0,"BAJA",IF(Z516&gt;0,"ALZA",""))))))</f>
        <v>BAJA</v>
      </c>
      <c r="Y516" s="64">
        <v>70000</v>
      </c>
      <c r="Z516" s="41">
        <f>IF(Y516=0,"INDICAR PRECIO VTA",Y516-MaestraLP3[[#This Row],[PRECIO SEP]])</f>
        <v>-487</v>
      </c>
      <c r="AA516" s="66">
        <f t="shared" si="8"/>
        <v>0.35278000000000009</v>
      </c>
      <c r="AB516" s="68">
        <f>IFERROR(MaestraLP3[[#This Row],[PRECIO]]*MaestraLP3[[#This Row],[%MG UMV]],0)</f>
        <v>24694.600000000006</v>
      </c>
      <c r="AC516" s="69">
        <v>6</v>
      </c>
      <c r="AD516" s="64">
        <f>+IFERROR(MaestraLP3[[#This Row],[MARGEN UNITARIO]]/MaestraLP3[[#This Row],[Peso Neto UMV (KG)]],0)</f>
        <v>4115.7666666666673</v>
      </c>
      <c r="AE516" s="39" t="s">
        <v>53</v>
      </c>
      <c r="AF516" s="39"/>
      <c r="AG516" s="39">
        <v>1</v>
      </c>
      <c r="AH516" s="109">
        <v>0</v>
      </c>
      <c r="AI516" s="66">
        <v>7.0000000000000007E-2</v>
      </c>
      <c r="AJ516" s="66">
        <v>0.1</v>
      </c>
      <c r="AK516" s="39"/>
      <c r="AL516" s="39" t="s">
        <v>53</v>
      </c>
    </row>
    <row r="517" spans="1:38" x14ac:dyDescent="0.35">
      <c r="A517" s="39" t="s">
        <v>276</v>
      </c>
      <c r="B517" s="39">
        <v>104521640</v>
      </c>
      <c r="C517" s="39" t="str">
        <f>+MaestraLP3[[#This Row],[CÓDIGO]]&amp;MaestraLP3[[#Headers],[-]]&amp;MaestraLP3[[#This Row],[UMV]]</f>
        <v>104521640-UN</v>
      </c>
      <c r="D517" s="50" t="str">
        <f>+MaestraLP3[[#This Row],[CÓDIGO]]&amp;MaestraLP3[[#Headers],[FS00]]</f>
        <v>104521640FS00</v>
      </c>
      <c r="E517" s="39" t="s">
        <v>34</v>
      </c>
      <c r="F517" s="39" t="s">
        <v>80</v>
      </c>
      <c r="G517" s="39" t="s">
        <v>138</v>
      </c>
      <c r="H517" s="39" t="s">
        <v>329</v>
      </c>
      <c r="I517" s="39" t="s">
        <v>336</v>
      </c>
      <c r="J517" s="49" t="s">
        <v>50</v>
      </c>
      <c r="K517" s="50" t="s">
        <v>50</v>
      </c>
      <c r="L517" s="39" t="str">
        <f>VLOOKUP(MaestraLP3[[#This Row],[UMV]],VALIDACIONES!J:L,3,0)</f>
        <v>Unidad</v>
      </c>
      <c r="M517" s="39" t="s">
        <v>51</v>
      </c>
      <c r="N517" s="39" t="s">
        <v>78</v>
      </c>
      <c r="O517" s="64">
        <v>20362.64</v>
      </c>
      <c r="P517" s="39" t="s">
        <v>42</v>
      </c>
      <c r="Q517" s="64">
        <v>40000</v>
      </c>
      <c r="R517" s="66">
        <f>+IFERROR((MaestraLP3[[#This Row],[COSTO ]]/MaestraLP3[[#This Row],[COSTO SEP]]-1),0)</f>
        <v>-1.4408740713385271E-3</v>
      </c>
      <c r="S517" s="65" t="s">
        <v>52</v>
      </c>
      <c r="T517" s="65" t="s">
        <v>52</v>
      </c>
      <c r="U517" s="64">
        <f>+VLOOKUP(MaestraLP3[[#This Row],[FS00]],'[1]BD MES'!$C:$N,12,0)</f>
        <v>20332.5</v>
      </c>
      <c r="V517" s="64">
        <v>20333.3</v>
      </c>
      <c r="W517" s="66">
        <f>+(MaestraLP3[[#This Row],[COSTO ]]-MaestraLP3[[#This Row],[COSTO OCT AL 25-09]])/MaestraLP3[[#This Row],[COSTO OCT AL 25-09]]</f>
        <v>3.9345874830899912E-5</v>
      </c>
      <c r="X517" s="67" t="str">
        <f>++IF(P517="HASTA AGOTAR STOCK","HASTA AGOTAR STOCK",IF(MaestraLP3[[#This Row],[PRECIO]]=0,"NO PARA LP",IF(MaestraLP3[[#This Row],[PRECIO SEP]]=0,"INCORPORACIÓN",IF(Z517=0,"MANTIENE",IF(Z517&lt;0,"BAJA",IF(Z517&gt;0,"ALZA",""))))))</f>
        <v>MANTIENE</v>
      </c>
      <c r="Y517" s="64">
        <v>40000</v>
      </c>
      <c r="Z517" s="41">
        <f>IF(Y517=0,"INDICAR PRECIO VTA",Y517-MaestraLP3[[#This Row],[PRECIO SEP]])</f>
        <v>0</v>
      </c>
      <c r="AA517" s="66">
        <f t="shared" si="8"/>
        <v>0.49166750000000004</v>
      </c>
      <c r="AB517" s="68">
        <f>IFERROR(MaestraLP3[[#This Row],[PRECIO]]*MaestraLP3[[#This Row],[%MG UMV]],0)</f>
        <v>19666.7</v>
      </c>
      <c r="AC517" s="69">
        <v>5</v>
      </c>
      <c r="AD517" s="64">
        <f>+IFERROR(MaestraLP3[[#This Row],[MARGEN UNITARIO]]/MaestraLP3[[#This Row],[Peso Neto UMV (KG)]],0)</f>
        <v>3933.34</v>
      </c>
      <c r="AE517" s="39" t="s">
        <v>53</v>
      </c>
      <c r="AF517" s="39"/>
      <c r="AG517" s="39">
        <v>1</v>
      </c>
      <c r="AH517" s="109">
        <v>0</v>
      </c>
      <c r="AI517" s="66">
        <v>0.2</v>
      </c>
      <c r="AJ517" s="66">
        <v>0.25</v>
      </c>
      <c r="AK517" s="39"/>
      <c r="AL517" s="39" t="s">
        <v>53</v>
      </c>
    </row>
    <row r="518" spans="1:38" x14ac:dyDescent="0.35">
      <c r="A518" s="39" t="s">
        <v>276</v>
      </c>
      <c r="B518" s="39">
        <v>104537630</v>
      </c>
      <c r="C518" s="39" t="str">
        <f>+MaestraLP3[[#This Row],[CÓDIGO]]&amp;MaestraLP3[[#Headers],[-]]&amp;MaestraLP3[[#This Row],[UMV]]</f>
        <v>104537630-C20</v>
      </c>
      <c r="D518" s="50" t="str">
        <f>+MaestraLP3[[#This Row],[CÓDIGO]]&amp;MaestraLP3[[#Headers],[FS00]]</f>
        <v>104537630FS00</v>
      </c>
      <c r="E518" s="39" t="s">
        <v>34</v>
      </c>
      <c r="F518" s="39" t="s">
        <v>80</v>
      </c>
      <c r="G518" s="39" t="s">
        <v>138</v>
      </c>
      <c r="H518" s="39" t="s">
        <v>329</v>
      </c>
      <c r="I518" s="39" t="s">
        <v>337</v>
      </c>
      <c r="J518" s="49" t="s">
        <v>177</v>
      </c>
      <c r="K518" s="50" t="s">
        <v>50</v>
      </c>
      <c r="L518" s="39" t="str">
        <f>VLOOKUP(MaestraLP3[[#This Row],[UMV]],VALIDACIONES!J:L,3,0)</f>
        <v>Caja 20 Unidades</v>
      </c>
      <c r="M518" s="39" t="s">
        <v>51</v>
      </c>
      <c r="N518" s="39" t="s">
        <v>78</v>
      </c>
      <c r="O518" s="64">
        <v>55180</v>
      </c>
      <c r="P518" s="39" t="s">
        <v>42</v>
      </c>
      <c r="Q518" s="64">
        <v>83866</v>
      </c>
      <c r="R518" s="66">
        <f>+IFERROR((MaestraLP3[[#This Row],[COSTO ]]/MaestraLP3[[#This Row],[COSTO SEP]]-1),0)</f>
        <v>0</v>
      </c>
      <c r="S518" s="65" t="s">
        <v>52</v>
      </c>
      <c r="T518" s="65" t="s">
        <v>52</v>
      </c>
      <c r="U518" s="64">
        <f>+VLOOKUP(MaestraLP3[[#This Row],[FS00]],'[1]BD MES'!$C:$N,12,0)</f>
        <v>55180</v>
      </c>
      <c r="V518" s="64">
        <v>55180</v>
      </c>
      <c r="W518" s="66">
        <f>+(MaestraLP3[[#This Row],[COSTO ]]-MaestraLP3[[#This Row],[COSTO OCT AL 25-09]])/MaestraLP3[[#This Row],[COSTO OCT AL 25-09]]</f>
        <v>0</v>
      </c>
      <c r="X518" s="67" t="str">
        <f>++IF(P518="HASTA AGOTAR STOCK","HASTA AGOTAR STOCK",IF(MaestraLP3[[#This Row],[PRECIO]]=0,"NO PARA LP",IF(MaestraLP3[[#This Row],[PRECIO SEP]]=0,"INCORPORACIÓN",IF(Z518=0,"MANTIENE",IF(Z518&lt;0,"BAJA",IF(Z518&gt;0,"ALZA",""))))))</f>
        <v>MANTIENE</v>
      </c>
      <c r="Y518" s="64">
        <v>83866</v>
      </c>
      <c r="Z518" s="41">
        <f>IF(Y518=0,"INDICAR PRECIO VTA",Y518-MaestraLP3[[#This Row],[PRECIO SEP]])</f>
        <v>0</v>
      </c>
      <c r="AA518" s="66">
        <f t="shared" si="8"/>
        <v>0.34204564424200512</v>
      </c>
      <c r="AB518" s="68">
        <f>IFERROR(MaestraLP3[[#This Row],[PRECIO]]*MaestraLP3[[#This Row],[%MG UMV]],0)</f>
        <v>28686</v>
      </c>
      <c r="AC518" s="69">
        <v>10</v>
      </c>
      <c r="AD518" s="64">
        <f>+IFERROR(MaestraLP3[[#This Row],[MARGEN UNITARIO]]/MaestraLP3[[#This Row],[Peso Neto UMV (KG)]],0)</f>
        <v>2868.6</v>
      </c>
      <c r="AE518" s="39" t="s">
        <v>53</v>
      </c>
      <c r="AF518" s="39"/>
      <c r="AG518" s="39">
        <v>1</v>
      </c>
      <c r="AH518" s="109">
        <v>0</v>
      </c>
      <c r="AI518" s="66">
        <v>0.1</v>
      </c>
      <c r="AJ518" s="66">
        <v>9.9999999999999992E-2</v>
      </c>
      <c r="AK518" s="39"/>
      <c r="AL518" s="39" t="s">
        <v>53</v>
      </c>
    </row>
    <row r="519" spans="1:38" x14ac:dyDescent="0.35">
      <c r="A519" s="39" t="s">
        <v>276</v>
      </c>
      <c r="B519" s="39">
        <v>104511950</v>
      </c>
      <c r="C519" s="39" t="str">
        <f>+MaestraLP3[[#This Row],[CÓDIGO]]&amp;MaestraLP3[[#Headers],[-]]&amp;MaestraLP3[[#This Row],[UMV]]</f>
        <v>104511950-C06</v>
      </c>
      <c r="D519" s="50" t="str">
        <f>+MaestraLP3[[#This Row],[CÓDIGO]]&amp;MaestraLP3[[#Headers],[FS00]]</f>
        <v>104511950FS00</v>
      </c>
      <c r="E519" s="39" t="s">
        <v>34</v>
      </c>
      <c r="F519" s="39" t="s">
        <v>80</v>
      </c>
      <c r="G519" s="39" t="s">
        <v>138</v>
      </c>
      <c r="H519" s="39" t="s">
        <v>339</v>
      </c>
      <c r="I519" s="39" t="s">
        <v>342</v>
      </c>
      <c r="J519" s="49" t="s">
        <v>57</v>
      </c>
      <c r="K519" s="50" t="s">
        <v>50</v>
      </c>
      <c r="L519" s="39" t="str">
        <f>VLOOKUP(MaestraLP3[[#This Row],[UMV]],VALIDACIONES!J:L,3,0)</f>
        <v>Caja 6 Unidades</v>
      </c>
      <c r="M519" s="39" t="s">
        <v>51</v>
      </c>
      <c r="N519" s="39" t="s">
        <v>41</v>
      </c>
      <c r="O519" s="64">
        <v>14938.399999999998</v>
      </c>
      <c r="P519" s="39" t="s">
        <v>42</v>
      </c>
      <c r="Q519" s="64">
        <v>30244</v>
      </c>
      <c r="R519" s="66">
        <f>+IFERROR((MaestraLP3[[#This Row],[COSTO ]]/MaestraLP3[[#This Row],[COSTO SEP]]-1),0)</f>
        <v>0</v>
      </c>
      <c r="S519" s="65" t="s">
        <v>52</v>
      </c>
      <c r="T519" s="65" t="s">
        <v>52</v>
      </c>
      <c r="U519" s="64">
        <f>+VLOOKUP(MaestraLP3[[#This Row],[FS00]],'[1]BD MES'!$C:$N,12,0)</f>
        <v>14938.41</v>
      </c>
      <c r="V519" s="64">
        <v>14938.399999999998</v>
      </c>
      <c r="W519" s="66">
        <f>+(MaestraLP3[[#This Row],[COSTO ]]-MaestraLP3[[#This Row],[COSTO OCT AL 25-09]])/MaestraLP3[[#This Row],[COSTO OCT AL 25-09]]</f>
        <v>-6.6941528596666372E-7</v>
      </c>
      <c r="X519" s="67" t="str">
        <f>++IF(P519="HASTA AGOTAR STOCK","HASTA AGOTAR STOCK",IF(MaestraLP3[[#This Row],[PRECIO]]=0,"NO PARA LP",IF(MaestraLP3[[#This Row],[PRECIO SEP]]=0,"INCORPORACIÓN",IF(Z519=0,"MANTIENE",IF(Z519&lt;0,"BAJA",IF(Z519&gt;0,"ALZA",""))))))</f>
        <v>MANTIENE</v>
      </c>
      <c r="Y519" s="64">
        <v>30244</v>
      </c>
      <c r="Z519" s="41">
        <f>IF(Y519=0,"INDICAR PRECIO VTA",Y519-MaestraLP3[[#This Row],[PRECIO SEP]])</f>
        <v>0</v>
      </c>
      <c r="AA519" s="66">
        <f t="shared" si="8"/>
        <v>0.50607062557862725</v>
      </c>
      <c r="AB519" s="68">
        <f>IFERROR(MaestraLP3[[#This Row],[PRECIO]]*MaestraLP3[[#This Row],[%MG UMV]],0)</f>
        <v>15305.600000000002</v>
      </c>
      <c r="AC519" s="69">
        <v>2.8860000000000001</v>
      </c>
      <c r="AD519" s="64">
        <f>+IFERROR(MaestraLP3[[#This Row],[MARGEN UNITARIO]]/MaestraLP3[[#This Row],[Peso Neto UMV (KG)]],0)</f>
        <v>5303.395703395704</v>
      </c>
      <c r="AE519" s="39" t="s">
        <v>44</v>
      </c>
      <c r="AF519" s="39"/>
      <c r="AG519" s="39">
        <v>1</v>
      </c>
      <c r="AH519" s="109">
        <v>0</v>
      </c>
      <c r="AI519" s="66">
        <v>9.9999999999999992E-2</v>
      </c>
      <c r="AJ519" s="66">
        <v>0.15</v>
      </c>
      <c r="AK519" s="39" t="s">
        <v>53</v>
      </c>
      <c r="AL519" s="39" t="s">
        <v>53</v>
      </c>
    </row>
    <row r="520" spans="1:38" x14ac:dyDescent="0.35">
      <c r="A520" s="39" t="s">
        <v>276</v>
      </c>
      <c r="B520" s="39">
        <v>104540490</v>
      </c>
      <c r="C520" s="39" t="str">
        <f>+MaestraLP3[[#This Row],[CÓDIGO]]&amp;MaestraLP3[[#Headers],[-]]&amp;MaestraLP3[[#This Row],[UMV]]</f>
        <v>104540490-C04</v>
      </c>
      <c r="D520" s="50" t="str">
        <f>+MaestraLP3[[#This Row],[CÓDIGO]]&amp;MaestraLP3[[#Headers],[FS00]]</f>
        <v>104540490FS00</v>
      </c>
      <c r="E520" s="39" t="s">
        <v>34</v>
      </c>
      <c r="F520" s="39" t="s">
        <v>80</v>
      </c>
      <c r="G520" s="39" t="s">
        <v>138</v>
      </c>
      <c r="H520" s="39" t="s">
        <v>139</v>
      </c>
      <c r="I520" s="39" t="s">
        <v>344</v>
      </c>
      <c r="J520" s="49" t="s">
        <v>141</v>
      </c>
      <c r="K520" s="50" t="s">
        <v>50</v>
      </c>
      <c r="L520" s="39" t="str">
        <f>VLOOKUP(MaestraLP3[[#This Row],[UMV]],VALIDACIONES!J:L,3,0)</f>
        <v>Caja 4 Unidades</v>
      </c>
      <c r="M520" s="39" t="s">
        <v>51</v>
      </c>
      <c r="N520" s="39" t="s">
        <v>78</v>
      </c>
      <c r="O520" s="64">
        <v>30204</v>
      </c>
      <c r="P520" s="39" t="s">
        <v>42</v>
      </c>
      <c r="Q520" s="64">
        <v>53880</v>
      </c>
      <c r="R520" s="66">
        <f>+IFERROR((MaestraLP3[[#This Row],[COSTO ]]/MaestraLP3[[#This Row],[COSTO SEP]]-1),0)</f>
        <v>-1.1786518341941443E-2</v>
      </c>
      <c r="S520" s="65" t="s">
        <v>52</v>
      </c>
      <c r="T520" s="65" t="s">
        <v>52</v>
      </c>
      <c r="U520" s="64">
        <f>+VLOOKUP(MaestraLP3[[#This Row],[FS00]],'[1]BD MES'!$C:$N,12,0)</f>
        <v>29572</v>
      </c>
      <c r="V520" s="64">
        <v>29848</v>
      </c>
      <c r="W520" s="66">
        <f>+(MaestraLP3[[#This Row],[COSTO ]]-MaestraLP3[[#This Row],[COSTO OCT AL 25-09]])/MaestraLP3[[#This Row],[COSTO OCT AL 25-09]]</f>
        <v>9.3331529825510622E-3</v>
      </c>
      <c r="X520" s="67" t="str">
        <f>++IF(P520="HASTA AGOTAR STOCK","HASTA AGOTAR STOCK",IF(MaestraLP3[[#This Row],[PRECIO]]=0,"NO PARA LP",IF(MaestraLP3[[#This Row],[PRECIO SEP]]=0,"INCORPORACIÓN",IF(Z520=0,"MANTIENE",IF(Z520&lt;0,"BAJA",IF(Z520&gt;0,"ALZA",""))))))</f>
        <v>MANTIENE</v>
      </c>
      <c r="Y520" s="64">
        <v>53880</v>
      </c>
      <c r="Z520" s="41">
        <f>IF(Y520=0,"INDICAR PRECIO VTA",Y520-MaestraLP3[[#This Row],[PRECIO SEP]])</f>
        <v>0</v>
      </c>
      <c r="AA520" s="66">
        <f t="shared" si="8"/>
        <v>0.44602821083890126</v>
      </c>
      <c r="AB520" s="68">
        <f>IFERROR(MaestraLP3[[#This Row],[PRECIO]]*MaestraLP3[[#This Row],[%MG UMV]],0)</f>
        <v>24032</v>
      </c>
      <c r="AC520" s="69">
        <v>18.308</v>
      </c>
      <c r="AD520" s="64">
        <f>+IFERROR(MaestraLP3[[#This Row],[MARGEN UNITARIO]]/MaestraLP3[[#This Row],[Peso Neto UMV (KG)]],0)</f>
        <v>1312.6502075595367</v>
      </c>
      <c r="AE520" s="39" t="s">
        <v>53</v>
      </c>
      <c r="AF520" s="39"/>
      <c r="AG520" s="39">
        <v>1</v>
      </c>
      <c r="AH520" s="109">
        <v>0</v>
      </c>
      <c r="AI520" s="66">
        <v>0.15</v>
      </c>
      <c r="AJ520" s="66">
        <v>0.2</v>
      </c>
      <c r="AK520" s="39"/>
      <c r="AL520" s="39" t="s">
        <v>53</v>
      </c>
    </row>
    <row r="521" spans="1:38" x14ac:dyDescent="0.35">
      <c r="A521" s="39" t="s">
        <v>276</v>
      </c>
      <c r="B521" s="39">
        <v>104512690</v>
      </c>
      <c r="C521" s="39" t="str">
        <f>+MaestraLP3[[#This Row],[CÓDIGO]]&amp;MaestraLP3[[#Headers],[-]]&amp;MaestraLP3[[#This Row],[UMV]]</f>
        <v>104512690-UN</v>
      </c>
      <c r="D521" s="50" t="str">
        <f>+MaestraLP3[[#This Row],[CÓDIGO]]&amp;MaestraLP3[[#Headers],[FS00]]</f>
        <v>104512690FS00</v>
      </c>
      <c r="E521" s="39" t="s">
        <v>34</v>
      </c>
      <c r="F521" s="39" t="s">
        <v>80</v>
      </c>
      <c r="G521" s="39" t="s">
        <v>138</v>
      </c>
      <c r="H521" s="39" t="s">
        <v>139</v>
      </c>
      <c r="I521" s="39" t="s">
        <v>346</v>
      </c>
      <c r="J521" s="49" t="s">
        <v>50</v>
      </c>
      <c r="K521" s="50" t="s">
        <v>50</v>
      </c>
      <c r="L521" s="39" t="str">
        <f>VLOOKUP(MaestraLP3[[#This Row],[UMV]],VALIDACIONES!J:L,3,0)</f>
        <v>Unidad</v>
      </c>
      <c r="M521" s="39" t="s">
        <v>51</v>
      </c>
      <c r="N521" s="39" t="s">
        <v>41</v>
      </c>
      <c r="O521" s="64">
        <v>30640.45</v>
      </c>
      <c r="P521" s="39" t="s">
        <v>42</v>
      </c>
      <c r="Q521" s="64">
        <v>47000</v>
      </c>
      <c r="R521" s="66">
        <f>+IFERROR((MaestraLP3[[#This Row],[COSTO ]]/MaestraLP3[[#This Row],[COSTO SEP]]-1),0)</f>
        <v>1.3811481228245714E-2</v>
      </c>
      <c r="S521" s="65" t="s">
        <v>52</v>
      </c>
      <c r="T521" s="65" t="s">
        <v>52</v>
      </c>
      <c r="U521" s="64">
        <f>+VLOOKUP(MaestraLP3[[#This Row],[FS00]],'[1]BD MES'!$C:$N,12,0)</f>
        <v>30920.19</v>
      </c>
      <c r="V521" s="64">
        <v>31063.64</v>
      </c>
      <c r="W521" s="66">
        <f>+(MaestraLP3[[#This Row],[COSTO ]]-MaestraLP3[[#This Row],[COSTO OCT AL 25-09]])/MaestraLP3[[#This Row],[COSTO OCT AL 25-09]]</f>
        <v>4.6393634709230675E-3</v>
      </c>
      <c r="X521" s="67" t="str">
        <f>++IF(P521="HASTA AGOTAR STOCK","HASTA AGOTAR STOCK",IF(MaestraLP3[[#This Row],[PRECIO]]=0,"NO PARA LP",IF(MaestraLP3[[#This Row],[PRECIO SEP]]=0,"INCORPORACIÓN",IF(Z521=0,"MANTIENE",IF(Z521&lt;0,"BAJA",IF(Z521&gt;0,"ALZA",""))))))</f>
        <v>MANTIENE</v>
      </c>
      <c r="Y521" s="64">
        <v>47000</v>
      </c>
      <c r="Z521" s="41">
        <f>IF(Y521=0,"INDICAR PRECIO VTA",Y521-MaestraLP3[[#This Row],[PRECIO SEP]])</f>
        <v>0</v>
      </c>
      <c r="AA521" s="66">
        <f t="shared" si="8"/>
        <v>0.33907148936170212</v>
      </c>
      <c r="AB521" s="68">
        <f>IFERROR(MaestraLP3[[#This Row],[PRECIO]]*MaestraLP3[[#This Row],[%MG UMV]],0)</f>
        <v>15936.359999999999</v>
      </c>
      <c r="AC521" s="69">
        <v>15.88</v>
      </c>
      <c r="AD521" s="64">
        <f>+IFERROR(MaestraLP3[[#This Row],[MARGEN UNITARIO]]/MaestraLP3[[#This Row],[Peso Neto UMV (KG)]],0)</f>
        <v>1003.5491183879092</v>
      </c>
      <c r="AE521" s="39" t="s">
        <v>53</v>
      </c>
      <c r="AF521" s="39"/>
      <c r="AG521" s="39">
        <v>1</v>
      </c>
      <c r="AH521" s="109">
        <v>0</v>
      </c>
      <c r="AI521" s="66">
        <v>0.08</v>
      </c>
      <c r="AJ521" s="66">
        <v>0.1</v>
      </c>
      <c r="AK521" s="39"/>
      <c r="AL521" s="39" t="s">
        <v>53</v>
      </c>
    </row>
    <row r="522" spans="1:38" x14ac:dyDescent="0.35">
      <c r="A522" s="39" t="s">
        <v>276</v>
      </c>
      <c r="B522" s="39">
        <v>104531100</v>
      </c>
      <c r="C522" s="39" t="str">
        <f>+MaestraLP3[[#This Row],[CÓDIGO]]&amp;MaestraLP3[[#Headers],[-]]&amp;MaestraLP3[[#This Row],[UMV]]</f>
        <v>104531100-C12</v>
      </c>
      <c r="D522" s="50" t="str">
        <f>+MaestraLP3[[#This Row],[CÓDIGO]]&amp;MaestraLP3[[#Headers],[FS00]]</f>
        <v>104531100FS00</v>
      </c>
      <c r="E522" s="39" t="s">
        <v>34</v>
      </c>
      <c r="F522" s="39" t="s">
        <v>80</v>
      </c>
      <c r="G522" s="39" t="s">
        <v>138</v>
      </c>
      <c r="H522" s="39" t="s">
        <v>144</v>
      </c>
      <c r="I522" s="39" t="s">
        <v>351</v>
      </c>
      <c r="J522" s="49" t="s">
        <v>49</v>
      </c>
      <c r="K522" s="50" t="s">
        <v>50</v>
      </c>
      <c r="L522" s="39" t="str">
        <f>VLOOKUP(MaestraLP3[[#This Row],[UMV]],VALIDACIONES!J:L,3,0)</f>
        <v>Caja 12 Unidades</v>
      </c>
      <c r="M522" s="39" t="s">
        <v>51</v>
      </c>
      <c r="N522" s="39" t="s">
        <v>41</v>
      </c>
      <c r="O522" s="64">
        <v>12425.48</v>
      </c>
      <c r="P522" s="39" t="s">
        <v>42</v>
      </c>
      <c r="Q522" s="64">
        <v>20000</v>
      </c>
      <c r="R522" s="66">
        <f>+IFERROR((MaestraLP3[[#This Row],[COSTO ]]/MaestraLP3[[#This Row],[COSTO SEP]]-1),0)</f>
        <v>1.6095957662276561E-6</v>
      </c>
      <c r="S522" s="65" t="s">
        <v>52</v>
      </c>
      <c r="T522" s="65" t="s">
        <v>52</v>
      </c>
      <c r="U522" s="64">
        <f>+VLOOKUP(MaestraLP3[[#This Row],[FS00]],'[1]BD MES'!$C:$N,12,0)</f>
        <v>12425.5</v>
      </c>
      <c r="V522" s="64">
        <v>12425.5</v>
      </c>
      <c r="W522" s="66">
        <f>+(MaestraLP3[[#This Row],[COSTO ]]-MaestraLP3[[#This Row],[COSTO OCT AL 25-09]])/MaestraLP3[[#This Row],[COSTO OCT AL 25-09]]</f>
        <v>0</v>
      </c>
      <c r="X522" s="67" t="str">
        <f>++IF(P522="HASTA AGOTAR STOCK","HASTA AGOTAR STOCK",IF(MaestraLP3[[#This Row],[PRECIO]]=0,"NO PARA LP",IF(MaestraLP3[[#This Row],[PRECIO SEP]]=0,"INCORPORACIÓN",IF(Z522=0,"MANTIENE",IF(Z522&lt;0,"BAJA",IF(Z522&gt;0,"ALZA",""))))))</f>
        <v>MANTIENE</v>
      </c>
      <c r="Y522" s="64">
        <v>20000</v>
      </c>
      <c r="Z522" s="41">
        <f>IF(Y522=0,"INDICAR PRECIO VTA",Y522-MaestraLP3[[#This Row],[PRECIO SEP]])</f>
        <v>0</v>
      </c>
      <c r="AA522" s="66">
        <f t="shared" si="8"/>
        <v>0.37872499999999998</v>
      </c>
      <c r="AB522" s="68">
        <f>IFERROR(MaestraLP3[[#This Row],[PRECIO]]*MaestraLP3[[#This Row],[%MG UMV]],0)</f>
        <v>7574.5</v>
      </c>
      <c r="AC522" s="69">
        <v>3</v>
      </c>
      <c r="AD522" s="64">
        <f>+IFERROR(MaestraLP3[[#This Row],[MARGEN UNITARIO]]/MaestraLP3[[#This Row],[Peso Neto UMV (KG)]],0)</f>
        <v>2524.8333333333335</v>
      </c>
      <c r="AE522" s="39" t="s">
        <v>53</v>
      </c>
      <c r="AF522" s="39"/>
      <c r="AG522" s="39">
        <v>1</v>
      </c>
      <c r="AH522" s="109">
        <v>0</v>
      </c>
      <c r="AI522" s="66">
        <v>6.9999999999999993E-2</v>
      </c>
      <c r="AJ522" s="66">
        <v>9.9999999999999992E-2</v>
      </c>
      <c r="AK522" s="39"/>
      <c r="AL522" s="39" t="s">
        <v>53</v>
      </c>
    </row>
    <row r="523" spans="1:38" x14ac:dyDescent="0.35">
      <c r="A523" s="39" t="s">
        <v>276</v>
      </c>
      <c r="B523" s="39">
        <v>104514870</v>
      </c>
      <c r="C523" s="39" t="str">
        <f>+MaestraLP3[[#This Row],[CÓDIGO]]&amp;MaestraLP3[[#Headers],[-]]&amp;MaestraLP3[[#This Row],[UMV]]</f>
        <v>104514870-C02</v>
      </c>
      <c r="D523" s="50" t="str">
        <f>+MaestraLP3[[#This Row],[CÓDIGO]]&amp;MaestraLP3[[#Headers],[FS00]]</f>
        <v>104514870FS00</v>
      </c>
      <c r="E523" s="39" t="s">
        <v>34</v>
      </c>
      <c r="F523" s="39" t="s">
        <v>80</v>
      </c>
      <c r="G523" s="39" t="s">
        <v>138</v>
      </c>
      <c r="H523" s="39" t="s">
        <v>144</v>
      </c>
      <c r="I523" s="39" t="s">
        <v>352</v>
      </c>
      <c r="J523" s="49" t="s">
        <v>92</v>
      </c>
      <c r="K523" s="50" t="s">
        <v>50</v>
      </c>
      <c r="L523" s="39" t="str">
        <f>VLOOKUP(MaestraLP3[[#This Row],[UMV]],VALIDACIONES!J:L,3,0)</f>
        <v>Caja 2 Unidades</v>
      </c>
      <c r="M523" s="39" t="s">
        <v>51</v>
      </c>
      <c r="N523" s="39" t="s">
        <v>41</v>
      </c>
      <c r="O523" s="64">
        <v>18455.5</v>
      </c>
      <c r="P523" s="39" t="s">
        <v>42</v>
      </c>
      <c r="Q523" s="64">
        <v>30300</v>
      </c>
      <c r="R523" s="66">
        <f>+IFERROR((MaestraLP3[[#This Row],[COSTO ]]/MaestraLP3[[#This Row],[COSTO SEP]]-1),0)</f>
        <v>0</v>
      </c>
      <c r="S523" s="65" t="s">
        <v>52</v>
      </c>
      <c r="T523" s="65" t="s">
        <v>52</v>
      </c>
      <c r="U523" s="64">
        <f>+VLOOKUP(MaestraLP3[[#This Row],[FS00]],'[1]BD MES'!$C:$N,12,0)</f>
        <v>18455.48</v>
      </c>
      <c r="V523" s="64">
        <v>18455.5</v>
      </c>
      <c r="W523" s="66">
        <f>+(MaestraLP3[[#This Row],[COSTO ]]-MaestraLP3[[#This Row],[COSTO OCT AL 25-09]])/MaestraLP3[[#This Row],[COSTO OCT AL 25-09]]</f>
        <v>1.0836889639519837E-6</v>
      </c>
      <c r="X523" s="67" t="str">
        <f>++IF(P523="HASTA AGOTAR STOCK","HASTA AGOTAR STOCK",IF(MaestraLP3[[#This Row],[PRECIO]]=0,"NO PARA LP",IF(MaestraLP3[[#This Row],[PRECIO SEP]]=0,"INCORPORACIÓN",IF(Z523=0,"MANTIENE",IF(Z523&lt;0,"BAJA",IF(Z523&gt;0,"ALZA",""))))))</f>
        <v>MANTIENE</v>
      </c>
      <c r="Y523" s="64">
        <v>30300</v>
      </c>
      <c r="Z523" s="41">
        <f>IF(Y523=0,"INDICAR PRECIO VTA",Y523-MaestraLP3[[#This Row],[PRECIO SEP]])</f>
        <v>0</v>
      </c>
      <c r="AA523" s="66">
        <f t="shared" si="8"/>
        <v>0.39090759075907588</v>
      </c>
      <c r="AB523" s="68">
        <f>IFERROR(MaestraLP3[[#This Row],[PRECIO]]*MaestraLP3[[#This Row],[%MG UMV]],0)</f>
        <v>11844.5</v>
      </c>
      <c r="AC523" s="69">
        <v>10</v>
      </c>
      <c r="AD523" s="64">
        <f>+IFERROR(MaestraLP3[[#This Row],[MARGEN UNITARIO]]/MaestraLP3[[#This Row],[Peso Neto UMV (KG)]],0)</f>
        <v>1184.45</v>
      </c>
      <c r="AE523" s="39" t="s">
        <v>53</v>
      </c>
      <c r="AF523" s="39"/>
      <c r="AG523" s="39">
        <v>1</v>
      </c>
      <c r="AH523" s="109">
        <v>0</v>
      </c>
      <c r="AI523" s="66">
        <v>6.9999999999999993E-2</v>
      </c>
      <c r="AJ523" s="66">
        <v>9.9999999999999992E-2</v>
      </c>
      <c r="AK523" s="39"/>
      <c r="AL523" s="39" t="s">
        <v>53</v>
      </c>
    </row>
    <row r="524" spans="1:38" x14ac:dyDescent="0.35">
      <c r="A524" s="39" t="s">
        <v>276</v>
      </c>
      <c r="B524" s="39">
        <v>104521960</v>
      </c>
      <c r="C524" s="39" t="str">
        <f>+MaestraLP3[[#This Row],[CÓDIGO]]&amp;MaestraLP3[[#Headers],[-]]&amp;MaestraLP3[[#This Row],[UMV]]</f>
        <v>104521960-X00</v>
      </c>
      <c r="D524" s="50" t="str">
        <f>+MaestraLP3[[#This Row],[CÓDIGO]]&amp;MaestraLP3[[#Headers],[FS00]]</f>
        <v>104521960FS00</v>
      </c>
      <c r="E524" s="39" t="s">
        <v>34</v>
      </c>
      <c r="F524" s="39" t="s">
        <v>80</v>
      </c>
      <c r="G524" s="39" t="s">
        <v>138</v>
      </c>
      <c r="H524" s="39" t="s">
        <v>359</v>
      </c>
      <c r="I524" s="39" t="s">
        <v>360</v>
      </c>
      <c r="J524" s="49" t="s">
        <v>361</v>
      </c>
      <c r="K524" s="50" t="s">
        <v>50</v>
      </c>
      <c r="L524" s="39" t="str">
        <f>VLOOKUP(MaestraLP3[[#This Row],[UMV]],VALIDACIONES!J:L,3,0)</f>
        <v>Caja 300 Unidades</v>
      </c>
      <c r="M524" s="39" t="s">
        <v>51</v>
      </c>
      <c r="N524" s="39" t="s">
        <v>78</v>
      </c>
      <c r="O524" s="64">
        <v>6093</v>
      </c>
      <c r="P524" s="39" t="s">
        <v>42</v>
      </c>
      <c r="Q524" s="64">
        <v>11300</v>
      </c>
      <c r="R524" s="66">
        <f>+IFERROR((MaestraLP3[[#This Row],[COSTO ]]/MaestraLP3[[#This Row],[COSTO SEP]]-1),0)</f>
        <v>0</v>
      </c>
      <c r="S524" s="65" t="s">
        <v>52</v>
      </c>
      <c r="T524" s="65" t="s">
        <v>52</v>
      </c>
      <c r="U524" s="64">
        <f>+VLOOKUP(MaestraLP3[[#This Row],[FS00]],'[1]BD MES'!$C:$N,12,0)</f>
        <v>6093</v>
      </c>
      <c r="V524" s="64">
        <v>6093</v>
      </c>
      <c r="W524" s="66">
        <f>+(MaestraLP3[[#This Row],[COSTO ]]-MaestraLP3[[#This Row],[COSTO OCT AL 25-09]])/MaestraLP3[[#This Row],[COSTO OCT AL 25-09]]</f>
        <v>0</v>
      </c>
      <c r="X524" s="67" t="str">
        <f>++IF(P524="HASTA AGOTAR STOCK","HASTA AGOTAR STOCK",IF(MaestraLP3[[#This Row],[PRECIO]]=0,"NO PARA LP",IF(MaestraLP3[[#This Row],[PRECIO SEP]]=0,"INCORPORACIÓN",IF(Z524=0,"MANTIENE",IF(Z524&lt;0,"BAJA",IF(Z524&gt;0,"ALZA",""))))))</f>
        <v>MANTIENE</v>
      </c>
      <c r="Y524" s="64">
        <v>11300</v>
      </c>
      <c r="Z524" s="41">
        <f>IF(Y524=0,"INDICAR PRECIO VTA",Y524-MaestraLP3[[#This Row],[PRECIO SEP]])</f>
        <v>0</v>
      </c>
      <c r="AA524" s="66">
        <f t="shared" si="8"/>
        <v>0.46079646017699116</v>
      </c>
      <c r="AB524" s="68">
        <f>IFERROR(MaestraLP3[[#This Row],[PRECIO]]*MaestraLP3[[#This Row],[%MG UMV]],0)</f>
        <v>5207</v>
      </c>
      <c r="AC524" s="69">
        <v>2.4</v>
      </c>
      <c r="AD524" s="64">
        <f>+IFERROR(MaestraLP3[[#This Row],[MARGEN UNITARIO]]/MaestraLP3[[#This Row],[Peso Neto UMV (KG)]],0)</f>
        <v>2169.5833333333335</v>
      </c>
      <c r="AE524" s="39" t="s">
        <v>44</v>
      </c>
      <c r="AF524" s="39"/>
      <c r="AG524" s="39">
        <v>1</v>
      </c>
      <c r="AH524" s="109">
        <v>0</v>
      </c>
      <c r="AI524" s="66">
        <v>0.2</v>
      </c>
      <c r="AJ524" s="66">
        <v>0.25</v>
      </c>
      <c r="AK524" s="39" t="s">
        <v>53</v>
      </c>
      <c r="AL524" s="39" t="s">
        <v>53</v>
      </c>
    </row>
    <row r="525" spans="1:38" x14ac:dyDescent="0.35">
      <c r="A525" s="39" t="s">
        <v>276</v>
      </c>
      <c r="B525" s="39">
        <v>104537620</v>
      </c>
      <c r="C525" s="39" t="str">
        <f>+MaestraLP3[[#This Row],[CÓDIGO]]&amp;MaestraLP3[[#Headers],[-]]&amp;MaestraLP3[[#This Row],[UMV]]</f>
        <v>104537620-X00</v>
      </c>
      <c r="D525" s="50" t="str">
        <f>+MaestraLP3[[#This Row],[CÓDIGO]]&amp;MaestraLP3[[#Headers],[FS00]]</f>
        <v>104537620FS00</v>
      </c>
      <c r="E525" s="39" t="s">
        <v>34</v>
      </c>
      <c r="F525" s="39" t="s">
        <v>80</v>
      </c>
      <c r="G525" s="39" t="s">
        <v>138</v>
      </c>
      <c r="H525" s="39" t="s">
        <v>359</v>
      </c>
      <c r="I525" s="39" t="s">
        <v>362</v>
      </c>
      <c r="J525" s="49" t="s">
        <v>361</v>
      </c>
      <c r="K525" s="50" t="s">
        <v>361</v>
      </c>
      <c r="L525" s="39" t="str">
        <f>VLOOKUP(MaestraLP3[[#This Row],[UMV]],VALIDACIONES!J:L,3,0)</f>
        <v>Caja 300 Unidades</v>
      </c>
      <c r="M525" s="39" t="s">
        <v>51</v>
      </c>
      <c r="N525" s="39" t="s">
        <v>78</v>
      </c>
      <c r="O525" s="64">
        <v>26516</v>
      </c>
      <c r="P525" s="39" t="s">
        <v>42</v>
      </c>
      <c r="Q525" s="64">
        <v>36000</v>
      </c>
      <c r="R525" s="66">
        <f>+IFERROR((MaestraLP3[[#This Row],[COSTO ]]/MaestraLP3[[#This Row],[COSTO SEP]]-1),0)</f>
        <v>6.9392065168201178E-3</v>
      </c>
      <c r="S525" s="65" t="s">
        <v>52</v>
      </c>
      <c r="T525" s="65" t="s">
        <v>52</v>
      </c>
      <c r="U525" s="64">
        <f>+VLOOKUP(MaestraLP3[[#This Row],[FS00]],'[1]BD MES'!$C:$N,12,0)</f>
        <v>26700</v>
      </c>
      <c r="V525" s="64">
        <v>26700</v>
      </c>
      <c r="W525" s="66">
        <f>+(MaestraLP3[[#This Row],[COSTO ]]-MaestraLP3[[#This Row],[COSTO OCT AL 25-09]])/MaestraLP3[[#This Row],[COSTO OCT AL 25-09]]</f>
        <v>0</v>
      </c>
      <c r="X525" s="67" t="str">
        <f>++IF(P525="HASTA AGOTAR STOCK","HASTA AGOTAR STOCK",IF(MaestraLP3[[#This Row],[PRECIO]]=0,"NO PARA LP",IF(MaestraLP3[[#This Row],[PRECIO SEP]]=0,"INCORPORACIÓN",IF(Z525=0,"MANTIENE",IF(Z525&lt;0,"BAJA",IF(Z525&gt;0,"ALZA",""))))))</f>
        <v>MANTIENE</v>
      </c>
      <c r="Y525" s="64">
        <v>36000</v>
      </c>
      <c r="Z525" s="41">
        <f>IF(Y525=0,"INDICAR PRECIO VTA",Y525-MaestraLP3[[#This Row],[PRECIO SEP]])</f>
        <v>0</v>
      </c>
      <c r="AA525" s="66">
        <f t="shared" si="8"/>
        <v>0.25833333333333336</v>
      </c>
      <c r="AB525" s="68">
        <f>IFERROR(MaestraLP3[[#This Row],[PRECIO]]*MaestraLP3[[#This Row],[%MG UMV]],0)</f>
        <v>9300.0000000000018</v>
      </c>
      <c r="AC525" s="69">
        <v>3</v>
      </c>
      <c r="AD525" s="64">
        <f>+IFERROR(MaestraLP3[[#This Row],[MARGEN UNITARIO]]/MaestraLP3[[#This Row],[Peso Neto UMV (KG)]],0)</f>
        <v>3100.0000000000005</v>
      </c>
      <c r="AE525" s="39" t="s">
        <v>44</v>
      </c>
      <c r="AF525" s="39"/>
      <c r="AG525" s="39">
        <v>1</v>
      </c>
      <c r="AH525" s="109">
        <v>0</v>
      </c>
      <c r="AI525" s="66">
        <v>0.15</v>
      </c>
      <c r="AJ525" s="66">
        <v>0.2</v>
      </c>
      <c r="AK525" s="39" t="s">
        <v>53</v>
      </c>
      <c r="AL525" s="39" t="s">
        <v>53</v>
      </c>
    </row>
    <row r="526" spans="1:38" x14ac:dyDescent="0.35">
      <c r="A526" s="39" t="s">
        <v>276</v>
      </c>
      <c r="B526" s="39">
        <v>201230620</v>
      </c>
      <c r="C526" s="39" t="str">
        <f>+MaestraLP3[[#This Row],[CÓDIGO]]&amp;MaestraLP3[[#Headers],[-]]&amp;MaestraLP3[[#This Row],[UMV]]</f>
        <v>201230620-C12</v>
      </c>
      <c r="D526" s="50" t="str">
        <f>+MaestraLP3[[#This Row],[CÓDIGO]]&amp;MaestraLP3[[#Headers],[FS00]]</f>
        <v>201230620FS00</v>
      </c>
      <c r="E526" s="39" t="s">
        <v>34</v>
      </c>
      <c r="F526" s="39" t="s">
        <v>80</v>
      </c>
      <c r="G526" s="39" t="s">
        <v>138</v>
      </c>
      <c r="H526" s="39" t="s">
        <v>363</v>
      </c>
      <c r="I526" s="39" t="s">
        <v>364</v>
      </c>
      <c r="J526" s="49" t="s">
        <v>49</v>
      </c>
      <c r="K526" s="50" t="s">
        <v>50</v>
      </c>
      <c r="L526" s="39" t="str">
        <f>VLOOKUP(MaestraLP3[[#This Row],[UMV]],VALIDACIONES!J:L,3,0)</f>
        <v>Caja 12 Unidades</v>
      </c>
      <c r="M526" s="39" t="s">
        <v>51</v>
      </c>
      <c r="N526" s="39" t="s">
        <v>78</v>
      </c>
      <c r="O526" s="64">
        <v>3859.5</v>
      </c>
      <c r="P526" s="39" t="s">
        <v>42</v>
      </c>
      <c r="Q526" s="64">
        <v>9900</v>
      </c>
      <c r="R526" s="66">
        <f>+IFERROR((MaestraLP3[[#This Row],[COSTO ]]/MaestraLP3[[#This Row],[COSTO SEP]]-1),0)</f>
        <v>7.8619290063479896E-2</v>
      </c>
      <c r="S526" s="65" t="s">
        <v>52</v>
      </c>
      <c r="T526" s="65" t="s">
        <v>52</v>
      </c>
      <c r="U526" s="64">
        <f>+VLOOKUP(MaestraLP3[[#This Row],[FS00]],'[1]BD MES'!$C:$N,12,0)</f>
        <v>3859.49</v>
      </c>
      <c r="V526" s="64">
        <v>4162.9311500000003</v>
      </c>
      <c r="W526" s="66">
        <f>+(MaestraLP3[[#This Row],[COSTO ]]-MaestraLP3[[#This Row],[COSTO OCT AL 25-09]])/MaestraLP3[[#This Row],[COSTO OCT AL 25-09]]</f>
        <v>7.8622084783222801E-2</v>
      </c>
      <c r="X526" s="67" t="str">
        <f>++IF(P526="HASTA AGOTAR STOCK","HASTA AGOTAR STOCK",IF(MaestraLP3[[#This Row],[PRECIO]]=0,"NO PARA LP",IF(MaestraLP3[[#This Row],[PRECIO SEP]]=0,"INCORPORACIÓN",IF(Z526=0,"MANTIENE",IF(Z526&lt;0,"BAJA",IF(Z526&gt;0,"ALZA",""))))))</f>
        <v>BAJA</v>
      </c>
      <c r="Y526" s="64">
        <v>7200</v>
      </c>
      <c r="Z526" s="41">
        <f>IF(Y526=0,"INDICAR PRECIO VTA",Y526-MaestraLP3[[#This Row],[PRECIO SEP]])</f>
        <v>-2700</v>
      </c>
      <c r="AA526" s="66">
        <f t="shared" si="8"/>
        <v>0.42181511805555549</v>
      </c>
      <c r="AB526" s="68">
        <f>IFERROR(MaestraLP3[[#This Row],[PRECIO]]*MaestraLP3[[#This Row],[%MG UMV]],0)</f>
        <v>3037.0688499999997</v>
      </c>
      <c r="AC526" s="69">
        <v>6</v>
      </c>
      <c r="AD526" s="64">
        <f>+IFERROR(MaestraLP3[[#This Row],[MARGEN UNITARIO]]/MaestraLP3[[#This Row],[Peso Neto UMV (KG)]],0)</f>
        <v>506.17814166666659</v>
      </c>
      <c r="AE526" s="39" t="s">
        <v>53</v>
      </c>
      <c r="AF526" s="39"/>
      <c r="AG526" s="39">
        <v>1</v>
      </c>
      <c r="AH526" s="109">
        <v>0</v>
      </c>
      <c r="AI526" s="66">
        <v>0.03</v>
      </c>
      <c r="AJ526" s="66">
        <v>0.05</v>
      </c>
      <c r="AK526" s="39"/>
      <c r="AL526" s="39" t="s">
        <v>53</v>
      </c>
    </row>
    <row r="527" spans="1:38" x14ac:dyDescent="0.35">
      <c r="A527" s="39" t="s">
        <v>276</v>
      </c>
      <c r="B527" s="39">
        <v>150001692</v>
      </c>
      <c r="C527" s="39" t="str">
        <f>+MaestraLP3[[#This Row],[CÓDIGO]]&amp;MaestraLP3[[#Headers],[-]]&amp;MaestraLP3[[#This Row],[UMV]]</f>
        <v>150001692-C02</v>
      </c>
      <c r="D527" s="50" t="str">
        <f>+MaestraLP3[[#This Row],[CÓDIGO]]&amp;MaestraLP3[[#Headers],[FS00]]</f>
        <v>150001692FS00</v>
      </c>
      <c r="E527" s="39" t="s">
        <v>34</v>
      </c>
      <c r="F527" s="39" t="s">
        <v>80</v>
      </c>
      <c r="G527" s="39" t="s">
        <v>138</v>
      </c>
      <c r="H527" s="39" t="s">
        <v>363</v>
      </c>
      <c r="I527" s="39" t="s">
        <v>365</v>
      </c>
      <c r="J527" s="49" t="s">
        <v>92</v>
      </c>
      <c r="K527" s="50" t="s">
        <v>50</v>
      </c>
      <c r="L527" s="39" t="str">
        <f>VLOOKUP(MaestraLP3[[#This Row],[UMV]],VALIDACIONES!J:L,3,0)</f>
        <v>Caja 2 Unidades</v>
      </c>
      <c r="M527" s="39" t="s">
        <v>51</v>
      </c>
      <c r="N527" s="39" t="s">
        <v>78</v>
      </c>
      <c r="O527" s="64">
        <v>3783.32</v>
      </c>
      <c r="P527" s="39" t="s">
        <v>42</v>
      </c>
      <c r="Q527" s="64">
        <v>10100</v>
      </c>
      <c r="R527" s="66">
        <f>+IFERROR((MaestraLP3[[#This Row],[COSTO ]]/MaestraLP3[[#This Row],[COSTO SEP]]-1),0)</f>
        <v>-5.286362242729048E-6</v>
      </c>
      <c r="S527" s="65" t="s">
        <v>52</v>
      </c>
      <c r="T527" s="65" t="s">
        <v>52</v>
      </c>
      <c r="U527" s="64">
        <f>+VLOOKUP(MaestraLP3[[#This Row],[FS00]],'[1]BD MES'!$C:$N,12,0)</f>
        <v>3783.32</v>
      </c>
      <c r="V527" s="64">
        <v>3783.3</v>
      </c>
      <c r="W527" s="66">
        <f>+(MaestraLP3[[#This Row],[COSTO ]]-MaestraLP3[[#This Row],[COSTO OCT AL 25-09]])/MaestraLP3[[#This Row],[COSTO OCT AL 25-09]]</f>
        <v>-5.2863622426815099E-6</v>
      </c>
      <c r="X527" s="67" t="str">
        <f>++IF(P527="HASTA AGOTAR STOCK","HASTA AGOTAR STOCK",IF(MaestraLP3[[#This Row],[PRECIO]]=0,"NO PARA LP",IF(MaestraLP3[[#This Row],[PRECIO SEP]]=0,"INCORPORACIÓN",IF(Z527=0,"MANTIENE",IF(Z527&lt;0,"BAJA",IF(Z527&gt;0,"ALZA",""))))))</f>
        <v>MANTIENE</v>
      </c>
      <c r="Y527" s="64">
        <v>10100</v>
      </c>
      <c r="Z527" s="41">
        <f>IF(Y527=0,"INDICAR PRECIO VTA",Y527-MaestraLP3[[#This Row],[PRECIO SEP]])</f>
        <v>0</v>
      </c>
      <c r="AA527" s="66">
        <f t="shared" si="8"/>
        <v>0.62541584158415842</v>
      </c>
      <c r="AB527" s="68">
        <f>IFERROR(MaestraLP3[[#This Row],[PRECIO]]*MaestraLP3[[#This Row],[%MG UMV]],0)</f>
        <v>6316.7</v>
      </c>
      <c r="AC527" s="69">
        <v>10</v>
      </c>
      <c r="AD527" s="64">
        <f>+IFERROR(MaestraLP3[[#This Row],[MARGEN UNITARIO]]/MaestraLP3[[#This Row],[Peso Neto UMV (KG)]],0)</f>
        <v>631.66999999999996</v>
      </c>
      <c r="AE527" s="39" t="s">
        <v>53</v>
      </c>
      <c r="AF527" s="39"/>
      <c r="AG527" s="39">
        <v>1</v>
      </c>
      <c r="AH527" s="109">
        <v>0</v>
      </c>
      <c r="AI527" s="66">
        <v>4.9999999999999996E-2</v>
      </c>
      <c r="AJ527" s="66">
        <v>6.9999999999999993E-2</v>
      </c>
      <c r="AK527" s="39"/>
      <c r="AL527" s="39" t="s">
        <v>53</v>
      </c>
    </row>
    <row r="528" spans="1:38" x14ac:dyDescent="0.35">
      <c r="A528" s="39" t="s">
        <v>276</v>
      </c>
      <c r="B528" s="39">
        <v>104534090</v>
      </c>
      <c r="C528" s="39" t="str">
        <f>+MaestraLP3[[#This Row],[CÓDIGO]]&amp;MaestraLP3[[#Headers],[-]]&amp;MaestraLP3[[#This Row],[UMV]]</f>
        <v>104534090-C02</v>
      </c>
      <c r="D528" s="50" t="str">
        <f>+MaestraLP3[[#This Row],[CÓDIGO]]&amp;MaestraLP3[[#Headers],[FS00]]</f>
        <v>104534090FS00</v>
      </c>
      <c r="E528" s="39" t="s">
        <v>34</v>
      </c>
      <c r="F528" s="39" t="s">
        <v>80</v>
      </c>
      <c r="G528" s="39" t="s">
        <v>138</v>
      </c>
      <c r="H528" s="39" t="s">
        <v>363</v>
      </c>
      <c r="I528" s="39" t="s">
        <v>366</v>
      </c>
      <c r="J528" s="49" t="s">
        <v>92</v>
      </c>
      <c r="K528" s="50" t="s">
        <v>50</v>
      </c>
      <c r="L528" s="39" t="str">
        <f>VLOOKUP(MaestraLP3[[#This Row],[UMV]],VALIDACIONES!J:L,3,0)</f>
        <v>Caja 2 Unidades</v>
      </c>
      <c r="M528" s="39" t="s">
        <v>51</v>
      </c>
      <c r="N528" s="39" t="s">
        <v>78</v>
      </c>
      <c r="O528" s="64">
        <v>8528</v>
      </c>
      <c r="P528" s="39" t="s">
        <v>42</v>
      </c>
      <c r="Q528" s="64">
        <v>13000</v>
      </c>
      <c r="R528" s="66">
        <f>+IFERROR((MaestraLP3[[#This Row],[COSTO ]]/MaestraLP3[[#This Row],[COSTO SEP]]-1),0)</f>
        <v>0</v>
      </c>
      <c r="S528" s="65" t="s">
        <v>52</v>
      </c>
      <c r="T528" s="65" t="s">
        <v>52</v>
      </c>
      <c r="U528" s="64">
        <f>+VLOOKUP(MaestraLP3[[#This Row],[FS00]],'[1]BD MES'!$C:$N,12,0)</f>
        <v>8528</v>
      </c>
      <c r="V528" s="64">
        <v>8528</v>
      </c>
      <c r="W528" s="66">
        <f>+(MaestraLP3[[#This Row],[COSTO ]]-MaestraLP3[[#This Row],[COSTO OCT AL 25-09]])/MaestraLP3[[#This Row],[COSTO OCT AL 25-09]]</f>
        <v>0</v>
      </c>
      <c r="X528" s="67" t="str">
        <f>++IF(P528="HASTA AGOTAR STOCK","HASTA AGOTAR STOCK",IF(MaestraLP3[[#This Row],[PRECIO]]=0,"NO PARA LP",IF(MaestraLP3[[#This Row],[PRECIO SEP]]=0,"INCORPORACIÓN",IF(Z528=0,"MANTIENE",IF(Z528&lt;0,"BAJA",IF(Z528&gt;0,"ALZA",""))))))</f>
        <v>MANTIENE</v>
      </c>
      <c r="Y528" s="64">
        <v>13000</v>
      </c>
      <c r="Z528" s="41">
        <f>IF(Y528=0,"INDICAR PRECIO VTA",Y528-MaestraLP3[[#This Row],[PRECIO SEP]])</f>
        <v>0</v>
      </c>
      <c r="AA528" s="66">
        <f t="shared" si="8"/>
        <v>0.34399999999999997</v>
      </c>
      <c r="AB528" s="68">
        <f>IFERROR(MaestraLP3[[#This Row],[PRECIO]]*MaestraLP3[[#This Row],[%MG UMV]],0)</f>
        <v>4472</v>
      </c>
      <c r="AC528" s="69">
        <v>10</v>
      </c>
      <c r="AD528" s="64">
        <f>+IFERROR(MaestraLP3[[#This Row],[MARGEN UNITARIO]]/MaestraLP3[[#This Row],[Peso Neto UMV (KG)]],0)</f>
        <v>447.2</v>
      </c>
      <c r="AE528" s="39" t="s">
        <v>53</v>
      </c>
      <c r="AF528" s="39"/>
      <c r="AG528" s="39">
        <v>1</v>
      </c>
      <c r="AH528" s="109">
        <v>0</v>
      </c>
      <c r="AI528" s="66">
        <v>4.9999999999999996E-2</v>
      </c>
      <c r="AJ528" s="66">
        <v>6.9999999999999993E-2</v>
      </c>
      <c r="AK528" s="39"/>
      <c r="AL528" s="39" t="s">
        <v>53</v>
      </c>
    </row>
    <row r="529" spans="1:38" x14ac:dyDescent="0.35">
      <c r="A529" s="39" t="s">
        <v>276</v>
      </c>
      <c r="B529" s="39">
        <v>201200131</v>
      </c>
      <c r="C529" s="39" t="str">
        <f>+MaestraLP3[[#This Row],[CÓDIGO]]&amp;MaestraLP3[[#Headers],[-]]&amp;MaestraLP3[[#This Row],[UMV]]</f>
        <v>201200131-C04</v>
      </c>
      <c r="D529" s="50" t="str">
        <f>+MaestraLP3[[#This Row],[CÓDIGO]]&amp;MaestraLP3[[#Headers],[FS00]]</f>
        <v>201200131FS00</v>
      </c>
      <c r="E529" s="39" t="s">
        <v>34</v>
      </c>
      <c r="F529" s="39" t="s">
        <v>80</v>
      </c>
      <c r="G529" s="39" t="s">
        <v>138</v>
      </c>
      <c r="H529" s="39" t="s">
        <v>363</v>
      </c>
      <c r="I529" s="39" t="s">
        <v>357</v>
      </c>
      <c r="J529" s="49" t="s">
        <v>141</v>
      </c>
      <c r="K529" s="50" t="s">
        <v>50</v>
      </c>
      <c r="L529" s="39" t="str">
        <f>VLOOKUP(MaestraLP3[[#This Row],[UMV]],VALIDACIONES!J:L,3,0)</f>
        <v>Caja 4 Unidades</v>
      </c>
      <c r="M529" s="39" t="s">
        <v>51</v>
      </c>
      <c r="N529" s="39" t="s">
        <v>78</v>
      </c>
      <c r="O529" s="64">
        <v>7904.7</v>
      </c>
      <c r="P529" s="39" t="s">
        <v>42</v>
      </c>
      <c r="Q529" s="65">
        <v>19000</v>
      </c>
      <c r="R529" s="66">
        <f>+IFERROR((MaestraLP3[[#This Row],[COSTO ]]/MaestraLP3[[#This Row],[COSTO SEP]]-1),0)</f>
        <v>0.13932006907283001</v>
      </c>
      <c r="S529" s="65" t="s">
        <v>52</v>
      </c>
      <c r="T529" s="65" t="s">
        <v>52</v>
      </c>
      <c r="U529" s="64">
        <f>+VLOOKUP(MaestraLP3[[#This Row],[FS00]],'[1]BD MES'!$C:$N,12,0)</f>
        <v>7905</v>
      </c>
      <c r="V529" s="64">
        <v>9005.9833499999986</v>
      </c>
      <c r="W529" s="66">
        <f>+(MaestraLP3[[#This Row],[COSTO ]]-MaestraLP3[[#This Row],[COSTO OCT AL 25-09]])/MaestraLP3[[#This Row],[COSTO OCT AL 25-09]]</f>
        <v>0.13927683111954442</v>
      </c>
      <c r="X529" s="67" t="str">
        <f>++IF(P529="HASTA AGOTAR STOCK","HASTA AGOTAR STOCK",IF(MaestraLP3[[#This Row],[PRECIO]]=0,"NO PARA LP",IF(MaestraLP3[[#This Row],[PRECIO SEP]]=0,"INCORPORACIÓN",IF(Z529=0,"MANTIENE",IF(Z529&lt;0,"BAJA",IF(Z529&gt;0,"ALZA",""))))))</f>
        <v>BAJA</v>
      </c>
      <c r="Y529" s="64">
        <v>15000</v>
      </c>
      <c r="Z529" s="41">
        <f>IF(Y529=0,"INDICAR PRECIO VTA",Y529-MaestraLP3[[#This Row],[PRECIO SEP]])</f>
        <v>-4000</v>
      </c>
      <c r="AA529" s="66">
        <f t="shared" si="8"/>
        <v>0.39960111000000009</v>
      </c>
      <c r="AB529" s="68">
        <f>IFERROR(MaestraLP3[[#This Row],[PRECIO]]*MaestraLP3[[#This Row],[%MG UMV]],0)</f>
        <v>5994.0166500000014</v>
      </c>
      <c r="AC529" s="69">
        <v>20</v>
      </c>
      <c r="AD529" s="64">
        <f>+IFERROR(MaestraLP3[[#This Row],[MARGEN UNITARIO]]/MaestraLP3[[#This Row],[Peso Neto UMV (KG)]],0)</f>
        <v>299.70083250000005</v>
      </c>
      <c r="AE529" s="39" t="s">
        <v>53</v>
      </c>
      <c r="AF529" s="39"/>
      <c r="AG529" s="39">
        <v>1</v>
      </c>
      <c r="AH529" s="109">
        <v>0</v>
      </c>
      <c r="AI529" s="66">
        <v>0</v>
      </c>
      <c r="AJ529" s="66">
        <v>0.03</v>
      </c>
      <c r="AK529" s="39" t="s">
        <v>53</v>
      </c>
      <c r="AL529" s="39" t="s">
        <v>53</v>
      </c>
    </row>
    <row r="530" spans="1:38" x14ac:dyDescent="0.35">
      <c r="A530" s="39" t="s">
        <v>276</v>
      </c>
      <c r="B530" s="39">
        <v>150001883</v>
      </c>
      <c r="C530" s="39" t="str">
        <f>+MaestraLP3[[#This Row],[CÓDIGO]]&amp;MaestraLP3[[#Headers],[-]]&amp;MaestraLP3[[#This Row],[UMV]]</f>
        <v>150001883-C02</v>
      </c>
      <c r="D530" s="50" t="str">
        <f>+MaestraLP3[[#This Row],[CÓDIGO]]&amp;MaestraLP3[[#Headers],[FS00]]</f>
        <v>150001883FS00</v>
      </c>
      <c r="E530" s="39" t="s">
        <v>34</v>
      </c>
      <c r="F530" s="39" t="s">
        <v>80</v>
      </c>
      <c r="G530" s="39" t="s">
        <v>138</v>
      </c>
      <c r="H530" s="39" t="s">
        <v>363</v>
      </c>
      <c r="I530" s="39" t="s">
        <v>367</v>
      </c>
      <c r="J530" s="49" t="s">
        <v>92</v>
      </c>
      <c r="K530" s="50" t="s">
        <v>50</v>
      </c>
      <c r="L530" s="39" t="str">
        <f>VLOOKUP(MaestraLP3[[#This Row],[UMV]],VALIDACIONES!J:L,3,0)</f>
        <v>Caja 2 Unidades</v>
      </c>
      <c r="M530" s="39" t="s">
        <v>51</v>
      </c>
      <c r="N530" s="39" t="s">
        <v>78</v>
      </c>
      <c r="O530" s="64">
        <v>3850.74</v>
      </c>
      <c r="P530" s="39" t="s">
        <v>42</v>
      </c>
      <c r="Q530" s="64">
        <v>10100</v>
      </c>
      <c r="R530" s="66">
        <f>+IFERROR((MaestraLP3[[#This Row],[COSTO ]]/MaestraLP3[[#This Row],[COSTO SEP]]-1),0)</f>
        <v>-1.0262962443582269E-2</v>
      </c>
      <c r="S530" s="65" t="s">
        <v>52</v>
      </c>
      <c r="T530" s="65" t="s">
        <v>52</v>
      </c>
      <c r="U530" s="64">
        <f>+VLOOKUP(MaestraLP3[[#This Row],[FS00]],'[1]BD MES'!$C:$N,12,0)</f>
        <v>3790.8</v>
      </c>
      <c r="V530" s="64">
        <v>3811.22</v>
      </c>
      <c r="W530" s="66">
        <f>+(MaestraLP3[[#This Row],[COSTO ]]-MaestraLP3[[#This Row],[COSTO OCT AL 25-09]])/MaestraLP3[[#This Row],[COSTO OCT AL 25-09]]</f>
        <v>5.3867257570960267E-3</v>
      </c>
      <c r="X530" s="67" t="str">
        <f>++IF(P530="HASTA AGOTAR STOCK","HASTA AGOTAR STOCK",IF(MaestraLP3[[#This Row],[PRECIO]]=0,"NO PARA LP",IF(MaestraLP3[[#This Row],[PRECIO SEP]]=0,"INCORPORACIÓN",IF(Z530=0,"MANTIENE",IF(Z530&lt;0,"BAJA",IF(Z530&gt;0,"ALZA",""))))))</f>
        <v>MANTIENE</v>
      </c>
      <c r="Y530" s="64">
        <v>10100</v>
      </c>
      <c r="Z530" s="41">
        <f>IF(Y530=0,"INDICAR PRECIO VTA",Y530-MaestraLP3[[#This Row],[PRECIO SEP]])</f>
        <v>0</v>
      </c>
      <c r="AA530" s="66">
        <f t="shared" si="8"/>
        <v>0.62265148514851487</v>
      </c>
      <c r="AB530" s="68">
        <f>IFERROR(MaestraLP3[[#This Row],[PRECIO]]*MaestraLP3[[#This Row],[%MG UMV]],0)</f>
        <v>6288.7800000000007</v>
      </c>
      <c r="AC530" s="69">
        <v>10</v>
      </c>
      <c r="AD530" s="64">
        <f>+IFERROR(MaestraLP3[[#This Row],[MARGEN UNITARIO]]/MaestraLP3[[#This Row],[Peso Neto UMV (KG)]],0)</f>
        <v>628.87800000000004</v>
      </c>
      <c r="AE530" s="39" t="s">
        <v>53</v>
      </c>
      <c r="AF530" s="39"/>
      <c r="AG530" s="39">
        <v>1</v>
      </c>
      <c r="AH530" s="109">
        <v>0</v>
      </c>
      <c r="AI530" s="66">
        <v>4.9999999999999996E-2</v>
      </c>
      <c r="AJ530" s="66">
        <v>6.9999999999999993E-2</v>
      </c>
      <c r="AK530" s="39"/>
      <c r="AL530" s="39" t="s">
        <v>53</v>
      </c>
    </row>
    <row r="531" spans="1:38" x14ac:dyDescent="0.35">
      <c r="A531" s="39" t="s">
        <v>276</v>
      </c>
      <c r="B531" s="39">
        <v>201230700</v>
      </c>
      <c r="C531" s="39" t="str">
        <f>+MaestraLP3[[#This Row],[CÓDIGO]]&amp;MaestraLP3[[#Headers],[-]]&amp;MaestraLP3[[#This Row],[UMV]]</f>
        <v>201230700-C04</v>
      </c>
      <c r="D531" s="50" t="str">
        <f>+MaestraLP3[[#This Row],[CÓDIGO]]&amp;MaestraLP3[[#Headers],[FS00]]</f>
        <v>201230700FS00</v>
      </c>
      <c r="E531" s="39" t="s">
        <v>34</v>
      </c>
      <c r="F531" s="39" t="s">
        <v>80</v>
      </c>
      <c r="G531" s="39" t="s">
        <v>138</v>
      </c>
      <c r="H531" s="39" t="s">
        <v>363</v>
      </c>
      <c r="I531" s="39" t="s">
        <v>368</v>
      </c>
      <c r="J531" s="49" t="s">
        <v>141</v>
      </c>
      <c r="K531" s="50" t="s">
        <v>50</v>
      </c>
      <c r="L531" s="39" t="str">
        <f>VLOOKUP(MaestraLP3[[#This Row],[UMV]],VALIDACIONES!J:L,3,0)</f>
        <v>Caja 4 Unidades</v>
      </c>
      <c r="M531" s="39" t="s">
        <v>51</v>
      </c>
      <c r="N531" s="39" t="s">
        <v>78</v>
      </c>
      <c r="O531" s="64">
        <v>10201.4</v>
      </c>
      <c r="P531" s="39" t="s">
        <v>42</v>
      </c>
      <c r="Q531" s="64">
        <v>20000</v>
      </c>
      <c r="R531" s="66">
        <f>+IFERROR((MaestraLP3[[#This Row],[COSTO ]]/MaestraLP3[[#This Row],[COSTO SEP]]-1),0)</f>
        <v>0.13129109730037047</v>
      </c>
      <c r="S531" s="65" t="s">
        <v>52</v>
      </c>
      <c r="T531" s="65" t="s">
        <v>52</v>
      </c>
      <c r="U531" s="64">
        <f>+VLOOKUP(MaestraLP3[[#This Row],[FS00]],'[1]BD MES'!$C:$N,12,0)</f>
        <v>10201.52</v>
      </c>
      <c r="V531" s="64">
        <v>11540.752999999999</v>
      </c>
      <c r="W531" s="66">
        <f>+(MaestraLP3[[#This Row],[COSTO ]]-MaestraLP3[[#This Row],[COSTO OCT AL 25-09]])/MaestraLP3[[#This Row],[COSTO OCT AL 25-09]]</f>
        <v>0.1312777899763955</v>
      </c>
      <c r="X531" s="67" t="str">
        <f>++IF(P531="HASTA AGOTAR STOCK","HASTA AGOTAR STOCK",IF(MaestraLP3[[#This Row],[PRECIO]]=0,"NO PARA LP",IF(MaestraLP3[[#This Row],[PRECIO SEP]]=0,"INCORPORACIÓN",IF(Z531=0,"MANTIENE",IF(Z531&lt;0,"BAJA",IF(Z531&gt;0,"ALZA",""))))))</f>
        <v>BAJA</v>
      </c>
      <c r="Y531" s="64">
        <v>18000</v>
      </c>
      <c r="Z531" s="41">
        <f>IF(Y531=0,"INDICAR PRECIO VTA",Y531-MaestraLP3[[#This Row],[PRECIO SEP]])</f>
        <v>-2000</v>
      </c>
      <c r="AA531" s="66">
        <f t="shared" si="8"/>
        <v>0.35884705555555563</v>
      </c>
      <c r="AB531" s="68">
        <f>IFERROR(MaestraLP3[[#This Row],[PRECIO]]*MaestraLP3[[#This Row],[%MG UMV]],0)</f>
        <v>6459.2470000000012</v>
      </c>
      <c r="AC531" s="69">
        <v>20</v>
      </c>
      <c r="AD531" s="64">
        <f>+IFERROR(MaestraLP3[[#This Row],[MARGEN UNITARIO]]/MaestraLP3[[#This Row],[Peso Neto UMV (KG)]],0)</f>
        <v>322.96235000000007</v>
      </c>
      <c r="AE531" s="39" t="s">
        <v>53</v>
      </c>
      <c r="AF531" s="39"/>
      <c r="AG531" s="39">
        <v>1</v>
      </c>
      <c r="AH531" s="109">
        <v>0</v>
      </c>
      <c r="AI531" s="66">
        <v>0</v>
      </c>
      <c r="AJ531" s="66">
        <v>0</v>
      </c>
      <c r="AK531" s="39"/>
      <c r="AL531" s="39" t="s">
        <v>53</v>
      </c>
    </row>
    <row r="532" spans="1:38" x14ac:dyDescent="0.35">
      <c r="A532" s="39" t="s">
        <v>276</v>
      </c>
      <c r="B532" s="39">
        <v>201230300</v>
      </c>
      <c r="C532" s="39" t="str">
        <f>+MaestraLP3[[#This Row],[CÓDIGO]]&amp;MaestraLP3[[#Headers],[-]]&amp;MaestraLP3[[#This Row],[UMV]]</f>
        <v>201230300-C04</v>
      </c>
      <c r="D532" s="50" t="str">
        <f>+MaestraLP3[[#This Row],[CÓDIGO]]&amp;MaestraLP3[[#Headers],[FS00]]</f>
        <v>201230300FS00</v>
      </c>
      <c r="E532" s="39" t="s">
        <v>34</v>
      </c>
      <c r="F532" s="39" t="s">
        <v>80</v>
      </c>
      <c r="G532" s="39" t="s">
        <v>138</v>
      </c>
      <c r="H532" s="39" t="s">
        <v>363</v>
      </c>
      <c r="I532" s="39" t="s">
        <v>369</v>
      </c>
      <c r="J532" s="49" t="s">
        <v>141</v>
      </c>
      <c r="K532" s="50" t="s">
        <v>50</v>
      </c>
      <c r="L532" s="39" t="str">
        <f>VLOOKUP(MaestraLP3[[#This Row],[UMV]],VALIDACIONES!J:L,3,0)</f>
        <v>Caja 4 Unidades</v>
      </c>
      <c r="M532" s="39" t="s">
        <v>51</v>
      </c>
      <c r="N532" s="39" t="s">
        <v>78</v>
      </c>
      <c r="O532" s="64">
        <v>7807.2</v>
      </c>
      <c r="P532" s="39" t="s">
        <v>42</v>
      </c>
      <c r="Q532" s="64">
        <v>18000</v>
      </c>
      <c r="R532" s="66">
        <f>+IFERROR((MaestraLP3[[#This Row],[COSTO ]]/MaestraLP3[[#This Row],[COSTO SEP]]-1),0)</f>
        <v>0.12599059842196936</v>
      </c>
      <c r="S532" s="65" t="s">
        <v>52</v>
      </c>
      <c r="T532" s="65" t="s">
        <v>52</v>
      </c>
      <c r="U532" s="64">
        <f>+VLOOKUP(MaestraLP3[[#This Row],[FS00]],'[1]BD MES'!$C:$N,12,0)</f>
        <v>8795.84</v>
      </c>
      <c r="V532" s="64">
        <v>8790.8337999999985</v>
      </c>
      <c r="W532" s="66">
        <f>+(MaestraLP3[[#This Row],[COSTO ]]-MaestraLP3[[#This Row],[COSTO OCT AL 25-09]])/MaestraLP3[[#This Row],[COSTO OCT AL 25-09]]</f>
        <v>-5.691554189254951E-4</v>
      </c>
      <c r="X532" s="67" t="str">
        <f>++IF(P532="HASTA AGOTAR STOCK","HASTA AGOTAR STOCK",IF(MaestraLP3[[#This Row],[PRECIO]]=0,"NO PARA LP",IF(MaestraLP3[[#This Row],[PRECIO SEP]]=0,"INCORPORACIÓN",IF(Z532=0,"MANTIENE",IF(Z532&lt;0,"BAJA",IF(Z532&gt;0,"ALZA",""))))))</f>
        <v>BAJA</v>
      </c>
      <c r="Y532" s="64">
        <v>14800</v>
      </c>
      <c r="Z532" s="41">
        <f>IF(Y532=0,"INDICAR PRECIO VTA",Y532-MaestraLP3[[#This Row],[PRECIO SEP]])</f>
        <v>-3200</v>
      </c>
      <c r="AA532" s="66">
        <f t="shared" si="8"/>
        <v>0.40602474324324334</v>
      </c>
      <c r="AB532" s="68">
        <f>IFERROR(MaestraLP3[[#This Row],[PRECIO]]*MaestraLP3[[#This Row],[%MG UMV]],0)</f>
        <v>6009.1662000000015</v>
      </c>
      <c r="AC532" s="69">
        <v>20</v>
      </c>
      <c r="AD532" s="64">
        <f>+IFERROR(MaestraLP3[[#This Row],[MARGEN UNITARIO]]/MaestraLP3[[#This Row],[Peso Neto UMV (KG)]],0)</f>
        <v>300.4583100000001</v>
      </c>
      <c r="AE532" s="39" t="s">
        <v>53</v>
      </c>
      <c r="AF532" s="39"/>
      <c r="AG532" s="39">
        <v>1</v>
      </c>
      <c r="AH532" s="109">
        <v>0</v>
      </c>
      <c r="AI532" s="66">
        <v>0</v>
      </c>
      <c r="AJ532" s="66">
        <v>0</v>
      </c>
      <c r="AK532" s="39"/>
      <c r="AL532" s="39" t="s">
        <v>53</v>
      </c>
    </row>
    <row r="533" spans="1:38" x14ac:dyDescent="0.35">
      <c r="A533" s="39" t="s">
        <v>276</v>
      </c>
      <c r="B533" s="39">
        <v>201230210</v>
      </c>
      <c r="C533" s="39" t="str">
        <f>+MaestraLP3[[#This Row],[CÓDIGO]]&amp;MaestraLP3[[#Headers],[-]]&amp;MaestraLP3[[#This Row],[UMV]]</f>
        <v>201230210-C12</v>
      </c>
      <c r="D533" s="50" t="str">
        <f>+MaestraLP3[[#This Row],[CÓDIGO]]&amp;MaestraLP3[[#Headers],[FS00]]</f>
        <v>201230210FS00</v>
      </c>
      <c r="E533" s="39" t="s">
        <v>34</v>
      </c>
      <c r="F533" s="39" t="s">
        <v>80</v>
      </c>
      <c r="G533" s="39" t="s">
        <v>138</v>
      </c>
      <c r="H533" s="39" t="s">
        <v>363</v>
      </c>
      <c r="I533" s="39" t="s">
        <v>370</v>
      </c>
      <c r="J533" s="49" t="s">
        <v>49</v>
      </c>
      <c r="K533" s="50" t="s">
        <v>50</v>
      </c>
      <c r="L533" s="39" t="str">
        <f>VLOOKUP(MaestraLP3[[#This Row],[UMV]],VALIDACIONES!J:L,3,0)</f>
        <v>Caja 12 Unidades</v>
      </c>
      <c r="M533" s="39" t="s">
        <v>51</v>
      </c>
      <c r="N533" s="39" t="s">
        <v>78</v>
      </c>
      <c r="O533" s="64">
        <v>3070</v>
      </c>
      <c r="P533" s="39" t="s">
        <v>42</v>
      </c>
      <c r="Q533" s="64">
        <v>10500</v>
      </c>
      <c r="R533" s="66">
        <f>+IFERROR((MaestraLP3[[#This Row],[COSTO ]]/MaestraLP3[[#This Row],[COSTO SEP]]-1),0)</f>
        <v>9.0050488599348277E-2</v>
      </c>
      <c r="S533" s="65" t="s">
        <v>52</v>
      </c>
      <c r="T533" s="65" t="s">
        <v>52</v>
      </c>
      <c r="U533" s="64">
        <f>+VLOOKUP(MaestraLP3[[#This Row],[FS00]],'[1]BD MES'!$C:$N,12,0)</f>
        <v>3070</v>
      </c>
      <c r="V533" s="64">
        <v>3346.4549999999995</v>
      </c>
      <c r="W533" s="66">
        <f>+(MaestraLP3[[#This Row],[COSTO ]]-MaestraLP3[[#This Row],[COSTO OCT AL 25-09]])/MaestraLP3[[#This Row],[COSTO OCT AL 25-09]]</f>
        <v>9.0050488599348361E-2</v>
      </c>
      <c r="X533" s="67" t="str">
        <f>++IF(P533="HASTA AGOTAR STOCK","HASTA AGOTAR STOCK",IF(MaestraLP3[[#This Row],[PRECIO]]=0,"NO PARA LP",IF(MaestraLP3[[#This Row],[PRECIO SEP]]=0,"INCORPORACIÓN",IF(Z533=0,"MANTIENE",IF(Z533&lt;0,"BAJA",IF(Z533&gt;0,"ALZA",""))))))</f>
        <v>BAJA</v>
      </c>
      <c r="Y533" s="64">
        <v>7200</v>
      </c>
      <c r="Z533" s="41">
        <f>IF(Y533=0,"INDICAR PRECIO VTA",Y533-MaestraLP3[[#This Row],[PRECIO SEP]])</f>
        <v>-3300</v>
      </c>
      <c r="AA533" s="66">
        <f t="shared" si="8"/>
        <v>0.53521458333333338</v>
      </c>
      <c r="AB533" s="68">
        <f>IFERROR(MaestraLP3[[#This Row],[PRECIO]]*MaestraLP3[[#This Row],[%MG UMV]],0)</f>
        <v>3853.5450000000005</v>
      </c>
      <c r="AC533" s="69">
        <v>6</v>
      </c>
      <c r="AD533" s="64">
        <f>+IFERROR(MaestraLP3[[#This Row],[MARGEN UNITARIO]]/MaestraLP3[[#This Row],[Peso Neto UMV (KG)]],0)</f>
        <v>642.25750000000005</v>
      </c>
      <c r="AE533" s="39" t="s">
        <v>44</v>
      </c>
      <c r="AF533" s="39"/>
      <c r="AG533" s="39">
        <v>1</v>
      </c>
      <c r="AH533" s="109">
        <v>0</v>
      </c>
      <c r="AI533" s="66">
        <v>0.05</v>
      </c>
      <c r="AJ533" s="66">
        <v>7.0000000000000007E-2</v>
      </c>
      <c r="AK533" s="39"/>
      <c r="AL533" s="39" t="s">
        <v>53</v>
      </c>
    </row>
    <row r="534" spans="1:38" x14ac:dyDescent="0.35">
      <c r="A534" s="39" t="s">
        <v>276</v>
      </c>
      <c r="B534" s="39">
        <v>104519850</v>
      </c>
      <c r="C534" s="39" t="str">
        <f>+MaestraLP3[[#This Row],[CÓDIGO]]&amp;MaestraLP3[[#Headers],[-]]&amp;MaestraLP3[[#This Row],[UMV]]</f>
        <v>104519850-C10</v>
      </c>
      <c r="D534" s="50" t="str">
        <f>+MaestraLP3[[#This Row],[CÓDIGO]]&amp;MaestraLP3[[#Headers],[FS00]]</f>
        <v>104519850FS00</v>
      </c>
      <c r="E534" s="39" t="s">
        <v>34</v>
      </c>
      <c r="F534" s="39" t="s">
        <v>80</v>
      </c>
      <c r="G534" s="39" t="s">
        <v>371</v>
      </c>
      <c r="H534" s="39" t="s">
        <v>372</v>
      </c>
      <c r="I534" s="39" t="s">
        <v>373</v>
      </c>
      <c r="J534" s="49" t="s">
        <v>65</v>
      </c>
      <c r="K534" s="50" t="s">
        <v>50</v>
      </c>
      <c r="L534" s="39" t="str">
        <f>VLOOKUP(MaestraLP3[[#This Row],[UMV]],VALIDACIONES!J:L,3,0)</f>
        <v>Caja 10 Unidades</v>
      </c>
      <c r="M534" s="39" t="s">
        <v>51</v>
      </c>
      <c r="N534" s="39" t="s">
        <v>41</v>
      </c>
      <c r="O534" s="64">
        <v>36608.699999999997</v>
      </c>
      <c r="P534" s="39" t="s">
        <v>42</v>
      </c>
      <c r="Q534" s="64">
        <v>55210</v>
      </c>
      <c r="R534" s="66">
        <f>+IFERROR((MaestraLP3[[#This Row],[COSTO ]]/MaestraLP3[[#This Row],[COSTO SEP]]-1),0)</f>
        <v>0</v>
      </c>
      <c r="S534" s="65" t="s">
        <v>52</v>
      </c>
      <c r="T534" s="65" t="s">
        <v>52</v>
      </c>
      <c r="U534" s="64">
        <f>+VLOOKUP(MaestraLP3[[#This Row],[FS00]],'[1]BD MES'!$C:$N,12,0)</f>
        <v>38166.699999999997</v>
      </c>
      <c r="V534" s="64">
        <v>36608.699999999997</v>
      </c>
      <c r="W534" s="66">
        <f>+(MaestraLP3[[#This Row],[COSTO ]]-MaestraLP3[[#This Row],[COSTO OCT AL 25-09]])/MaestraLP3[[#This Row],[COSTO OCT AL 25-09]]</f>
        <v>-4.0820925047227036E-2</v>
      </c>
      <c r="X534" s="67" t="str">
        <f>++IF(P534="HASTA AGOTAR STOCK","HASTA AGOTAR STOCK",IF(MaestraLP3[[#This Row],[PRECIO]]=0,"NO PARA LP",IF(MaestraLP3[[#This Row],[PRECIO SEP]]=0,"INCORPORACIÓN",IF(Z534=0,"MANTIENE",IF(Z534&lt;0,"BAJA",IF(Z534&gt;0,"ALZA",""))))))</f>
        <v>MANTIENE</v>
      </c>
      <c r="Y534" s="64">
        <v>55210</v>
      </c>
      <c r="Z534" s="41">
        <f>IF(Y534=0,"INDICAR PRECIO VTA",Y534-MaestraLP3[[#This Row],[PRECIO SEP]])</f>
        <v>0</v>
      </c>
      <c r="AA534" s="66">
        <f t="shared" si="8"/>
        <v>0.33691903640644816</v>
      </c>
      <c r="AB534" s="68">
        <f>IFERROR(MaestraLP3[[#This Row],[PRECIO]]*MaestraLP3[[#This Row],[%MG UMV]],0)</f>
        <v>18601.300000000003</v>
      </c>
      <c r="AC534" s="69">
        <v>17</v>
      </c>
      <c r="AD534" s="64">
        <f>+IFERROR(MaestraLP3[[#This Row],[MARGEN UNITARIO]]/MaestraLP3[[#This Row],[Peso Neto UMV (KG)]],0)</f>
        <v>1094.1941176470591</v>
      </c>
      <c r="AE534" s="39" t="s">
        <v>53</v>
      </c>
      <c r="AF534" s="39"/>
      <c r="AG534" s="39">
        <v>1</v>
      </c>
      <c r="AH534" s="109">
        <v>0</v>
      </c>
      <c r="AI534" s="66">
        <v>4.9999999999999996E-2</v>
      </c>
      <c r="AJ534" s="66">
        <v>6.9999999999999993E-2</v>
      </c>
      <c r="AK534" s="39"/>
      <c r="AL534" s="39" t="s">
        <v>53</v>
      </c>
    </row>
    <row r="535" spans="1:38" x14ac:dyDescent="0.35">
      <c r="A535" s="39" t="s">
        <v>276</v>
      </c>
      <c r="B535" s="39">
        <v>104544600</v>
      </c>
      <c r="C535" s="39" t="str">
        <f>+MaestraLP3[[#This Row],[CÓDIGO]]&amp;MaestraLP3[[#Headers],[-]]&amp;MaestraLP3[[#This Row],[UMV]]</f>
        <v>104544600-C10</v>
      </c>
      <c r="D535" s="50" t="str">
        <f>+MaestraLP3[[#This Row],[CÓDIGO]]&amp;MaestraLP3[[#Headers],[FS00]]</f>
        <v>104544600FS00</v>
      </c>
      <c r="E535" s="39" t="s">
        <v>34</v>
      </c>
      <c r="F535" s="39" t="s">
        <v>80</v>
      </c>
      <c r="G535" s="39" t="s">
        <v>371</v>
      </c>
      <c r="H535" s="39" t="s">
        <v>372</v>
      </c>
      <c r="I535" s="39" t="s">
        <v>374</v>
      </c>
      <c r="J535" s="49" t="s">
        <v>65</v>
      </c>
      <c r="K535" s="50" t="s">
        <v>50</v>
      </c>
      <c r="L535" s="39" t="str">
        <f>VLOOKUP(MaestraLP3[[#This Row],[UMV]],VALIDACIONES!J:L,3,0)</f>
        <v>Caja 10 Unidades</v>
      </c>
      <c r="M535" s="39" t="s">
        <v>51</v>
      </c>
      <c r="N535" s="39" t="s">
        <v>41</v>
      </c>
      <c r="O535" s="64">
        <v>37870</v>
      </c>
      <c r="P535" s="39" t="s">
        <v>42</v>
      </c>
      <c r="Q535" s="64">
        <v>57070</v>
      </c>
      <c r="R535" s="66">
        <f>+IFERROR((MaestraLP3[[#This Row],[COSTO ]]/MaestraLP3[[#This Row],[COSTO SEP]]-1),0)</f>
        <v>0</v>
      </c>
      <c r="S535" s="65" t="s">
        <v>52</v>
      </c>
      <c r="T535" s="65" t="s">
        <v>52</v>
      </c>
      <c r="U535" s="64">
        <f>+VLOOKUP(MaestraLP3[[#This Row],[FS00]],'[1]BD MES'!$C:$N,12,0)</f>
        <v>38790</v>
      </c>
      <c r="V535" s="64">
        <v>37870</v>
      </c>
      <c r="W535" s="66">
        <f>+(MaestraLP3[[#This Row],[COSTO ]]-MaestraLP3[[#This Row],[COSTO OCT AL 25-09]])/MaestraLP3[[#This Row],[COSTO OCT AL 25-09]]</f>
        <v>-2.3717452951791698E-2</v>
      </c>
      <c r="X535" s="67" t="str">
        <f>++IF(P535="HASTA AGOTAR STOCK","HASTA AGOTAR STOCK",IF(MaestraLP3[[#This Row],[PRECIO]]=0,"NO PARA LP",IF(MaestraLP3[[#This Row],[PRECIO SEP]]=0,"INCORPORACIÓN",IF(Z535=0,"MANTIENE",IF(Z535&lt;0,"BAJA",IF(Z535&gt;0,"ALZA",""))))))</f>
        <v>MANTIENE</v>
      </c>
      <c r="Y535" s="64">
        <v>57070</v>
      </c>
      <c r="Z535" s="41">
        <f>IF(Y535=0,"INDICAR PRECIO VTA",Y535-MaestraLP3[[#This Row],[PRECIO SEP]])</f>
        <v>0</v>
      </c>
      <c r="AA535" s="66">
        <f t="shared" si="8"/>
        <v>0.33642894690730679</v>
      </c>
      <c r="AB535" s="68">
        <f>IFERROR(MaestraLP3[[#This Row],[PRECIO]]*MaestraLP3[[#This Row],[%MG UMV]],0)</f>
        <v>19200</v>
      </c>
      <c r="AC535" s="69">
        <v>8.5</v>
      </c>
      <c r="AD535" s="64">
        <f>+IFERROR(MaestraLP3[[#This Row],[MARGEN UNITARIO]]/MaestraLP3[[#This Row],[Peso Neto UMV (KG)]],0)</f>
        <v>2258.8235294117649</v>
      </c>
      <c r="AE535" s="39" t="s">
        <v>53</v>
      </c>
      <c r="AF535" s="39"/>
      <c r="AG535" s="39">
        <v>1</v>
      </c>
      <c r="AH535" s="109">
        <v>0</v>
      </c>
      <c r="AI535" s="66">
        <v>4.9999999999999996E-2</v>
      </c>
      <c r="AJ535" s="66">
        <v>6.9999999999999993E-2</v>
      </c>
      <c r="AK535" s="39"/>
      <c r="AL535" s="39" t="s">
        <v>53</v>
      </c>
    </row>
    <row r="536" spans="1:38" x14ac:dyDescent="0.35">
      <c r="A536" s="39" t="s">
        <v>276</v>
      </c>
      <c r="B536" s="39">
        <v>104516010</v>
      </c>
      <c r="C536" s="39" t="str">
        <f>+MaestraLP3[[#This Row],[CÓDIGO]]&amp;MaestraLP3[[#Headers],[-]]&amp;MaestraLP3[[#This Row],[UMV]]</f>
        <v>104516010-C10</v>
      </c>
      <c r="D536" s="50" t="str">
        <f>+MaestraLP3[[#This Row],[CÓDIGO]]&amp;MaestraLP3[[#Headers],[FS00]]</f>
        <v>104516010FS00</v>
      </c>
      <c r="E536" s="39" t="s">
        <v>34</v>
      </c>
      <c r="F536" s="39" t="s">
        <v>80</v>
      </c>
      <c r="G536" s="39" t="s">
        <v>371</v>
      </c>
      <c r="H536" s="39" t="s">
        <v>372</v>
      </c>
      <c r="I536" s="39" t="s">
        <v>375</v>
      </c>
      <c r="J536" s="49" t="s">
        <v>65</v>
      </c>
      <c r="K536" s="50" t="s">
        <v>50</v>
      </c>
      <c r="L536" s="39" t="str">
        <f>VLOOKUP(MaestraLP3[[#This Row],[UMV]],VALIDACIONES!J:L,3,0)</f>
        <v>Caja 10 Unidades</v>
      </c>
      <c r="M536" s="39" t="s">
        <v>51</v>
      </c>
      <c r="N536" s="39" t="s">
        <v>41</v>
      </c>
      <c r="O536" s="64">
        <v>37564.400000000001</v>
      </c>
      <c r="P536" s="39" t="s">
        <v>42</v>
      </c>
      <c r="Q536" s="64">
        <v>50400</v>
      </c>
      <c r="R536" s="66">
        <f>+IFERROR((MaestraLP3[[#This Row],[COSTO ]]/MaestraLP3[[#This Row],[COSTO SEP]]-1),0)</f>
        <v>0</v>
      </c>
      <c r="S536" s="65" t="s">
        <v>52</v>
      </c>
      <c r="T536" s="65" t="s">
        <v>52</v>
      </c>
      <c r="U536" s="64">
        <f>+VLOOKUP(MaestraLP3[[#This Row],[FS00]],'[1]BD MES'!$C:$N,12,0)</f>
        <v>37646</v>
      </c>
      <c r="V536" s="64">
        <v>37564.400000000001</v>
      </c>
      <c r="W536" s="66">
        <f>+(MaestraLP3[[#This Row],[COSTO ]]-MaestraLP3[[#This Row],[COSTO OCT AL 25-09]])/MaestraLP3[[#This Row],[COSTO OCT AL 25-09]]</f>
        <v>-2.167560962652036E-3</v>
      </c>
      <c r="X536" s="67" t="str">
        <f>++IF(P536="HASTA AGOTAR STOCK","HASTA AGOTAR STOCK",IF(MaestraLP3[[#This Row],[PRECIO]]=0,"NO PARA LP",IF(MaestraLP3[[#This Row],[PRECIO SEP]]=0,"INCORPORACIÓN",IF(Z536=0,"MANTIENE",IF(Z536&lt;0,"BAJA",IF(Z536&gt;0,"ALZA",""))))))</f>
        <v>MANTIENE</v>
      </c>
      <c r="Y536" s="64">
        <v>50400</v>
      </c>
      <c r="Z536" s="41">
        <f>IF(Y536=0,"INDICAR PRECIO VTA",Y536-MaestraLP3[[#This Row],[PRECIO SEP]])</f>
        <v>0</v>
      </c>
      <c r="AA536" s="66">
        <f t="shared" si="8"/>
        <v>0.25467460317460316</v>
      </c>
      <c r="AB536" s="68">
        <f>IFERROR(MaestraLP3[[#This Row],[PRECIO]]*MaestraLP3[[#This Row],[%MG UMV]],0)</f>
        <v>12835.6</v>
      </c>
      <c r="AC536" s="69">
        <v>9.36</v>
      </c>
      <c r="AD536" s="64">
        <f>+IFERROR(MaestraLP3[[#This Row],[MARGEN UNITARIO]]/MaestraLP3[[#This Row],[Peso Neto UMV (KG)]],0)</f>
        <v>1371.3247863247864</v>
      </c>
      <c r="AE536" s="39" t="s">
        <v>53</v>
      </c>
      <c r="AF536" s="39"/>
      <c r="AG536" s="39">
        <v>1</v>
      </c>
      <c r="AH536" s="109">
        <v>0</v>
      </c>
      <c r="AI536" s="66">
        <v>4.9999999999999996E-2</v>
      </c>
      <c r="AJ536" s="66">
        <v>6.9999999999999993E-2</v>
      </c>
      <c r="AK536" s="39"/>
      <c r="AL536" s="39" t="s">
        <v>53</v>
      </c>
    </row>
    <row r="537" spans="1:38" x14ac:dyDescent="0.35">
      <c r="A537" s="39" t="s">
        <v>276</v>
      </c>
      <c r="B537" s="39">
        <v>104544610</v>
      </c>
      <c r="C537" s="39" t="str">
        <f>+MaestraLP3[[#This Row],[CÓDIGO]]&amp;MaestraLP3[[#Headers],[-]]&amp;MaestraLP3[[#This Row],[UMV]]</f>
        <v>104544610-C10</v>
      </c>
      <c r="D537" s="50" t="str">
        <f>+MaestraLP3[[#This Row],[CÓDIGO]]&amp;MaestraLP3[[#Headers],[FS00]]</f>
        <v>104544610FS00</v>
      </c>
      <c r="E537" s="39" t="s">
        <v>34</v>
      </c>
      <c r="F537" s="39" t="s">
        <v>80</v>
      </c>
      <c r="G537" s="39" t="s">
        <v>371</v>
      </c>
      <c r="H537" s="39" t="s">
        <v>372</v>
      </c>
      <c r="I537" s="39" t="s">
        <v>376</v>
      </c>
      <c r="J537" s="49" t="s">
        <v>65</v>
      </c>
      <c r="K537" s="50" t="s">
        <v>50</v>
      </c>
      <c r="L537" s="39" t="str">
        <f>VLOOKUP(MaestraLP3[[#This Row],[UMV]],VALIDACIONES!J:L,3,0)</f>
        <v>Caja 10 Unidades</v>
      </c>
      <c r="M537" s="39" t="s">
        <v>51</v>
      </c>
      <c r="N537" s="39" t="s">
        <v>41</v>
      </c>
      <c r="O537" s="64">
        <v>39090</v>
      </c>
      <c r="P537" s="39" t="s">
        <v>42</v>
      </c>
      <c r="Q537" s="64">
        <v>58500</v>
      </c>
      <c r="R537" s="66">
        <f>+IFERROR((MaestraLP3[[#This Row],[COSTO ]]/MaestraLP3[[#This Row],[COSTO SEP]]-1),0)</f>
        <v>0</v>
      </c>
      <c r="S537" s="65" t="s">
        <v>52</v>
      </c>
      <c r="T537" s="65" t="s">
        <v>52</v>
      </c>
      <c r="U537" s="64">
        <f>+VLOOKUP(MaestraLP3[[#This Row],[FS00]],'[1]BD MES'!$C:$N,12,0)</f>
        <v>39090</v>
      </c>
      <c r="V537" s="64">
        <v>39090</v>
      </c>
      <c r="W537" s="66">
        <f>+(MaestraLP3[[#This Row],[COSTO ]]-MaestraLP3[[#This Row],[COSTO OCT AL 25-09]])/MaestraLP3[[#This Row],[COSTO OCT AL 25-09]]</f>
        <v>0</v>
      </c>
      <c r="X537" s="67" t="str">
        <f>++IF(P537="HASTA AGOTAR STOCK","HASTA AGOTAR STOCK",IF(MaestraLP3[[#This Row],[PRECIO]]=0,"NO PARA LP",IF(MaestraLP3[[#This Row],[PRECIO SEP]]=0,"INCORPORACIÓN",IF(Z537=0,"MANTIENE",IF(Z537&lt;0,"BAJA",IF(Z537&gt;0,"ALZA",""))))))</f>
        <v>MANTIENE</v>
      </c>
      <c r="Y537" s="64">
        <v>58500</v>
      </c>
      <c r="Z537" s="41">
        <f>IF(Y537=0,"INDICAR PRECIO VTA",Y537-MaestraLP3[[#This Row],[PRECIO SEP]])</f>
        <v>0</v>
      </c>
      <c r="AA537" s="66">
        <f t="shared" si="8"/>
        <v>0.33179487179487177</v>
      </c>
      <c r="AB537" s="68">
        <f>IFERROR(MaestraLP3[[#This Row],[PRECIO]]*MaestraLP3[[#This Row],[%MG UMV]],0)</f>
        <v>19410</v>
      </c>
      <c r="AC537" s="69">
        <v>8.5</v>
      </c>
      <c r="AD537" s="64">
        <f>+IFERROR(MaestraLP3[[#This Row],[MARGEN UNITARIO]]/MaestraLP3[[#This Row],[Peso Neto UMV (KG)]],0)</f>
        <v>2283.5294117647059</v>
      </c>
      <c r="AE537" s="39" t="s">
        <v>53</v>
      </c>
      <c r="AF537" s="39"/>
      <c r="AG537" s="39">
        <v>1</v>
      </c>
      <c r="AH537" s="109">
        <v>0</v>
      </c>
      <c r="AI537" s="66">
        <v>4.9999999999999996E-2</v>
      </c>
      <c r="AJ537" s="66">
        <v>6.9999999999999993E-2</v>
      </c>
      <c r="AK537" s="39"/>
      <c r="AL537" s="39" t="s">
        <v>53</v>
      </c>
    </row>
    <row r="538" spans="1:38" x14ac:dyDescent="0.35">
      <c r="A538" s="39" t="s">
        <v>276</v>
      </c>
      <c r="B538" s="39">
        <v>104520490</v>
      </c>
      <c r="C538" s="39" t="str">
        <f>+MaestraLP3[[#This Row],[CÓDIGO]]&amp;MaestraLP3[[#Headers],[-]]&amp;MaestraLP3[[#This Row],[UMV]]</f>
        <v>104520490-C10</v>
      </c>
      <c r="D538" s="50" t="str">
        <f>+MaestraLP3[[#This Row],[CÓDIGO]]&amp;MaestraLP3[[#Headers],[FS00]]</f>
        <v>104520490FS00</v>
      </c>
      <c r="E538" s="39" t="s">
        <v>34</v>
      </c>
      <c r="F538" s="39" t="s">
        <v>80</v>
      </c>
      <c r="G538" s="39" t="s">
        <v>371</v>
      </c>
      <c r="H538" s="39" t="s">
        <v>372</v>
      </c>
      <c r="I538" s="39" t="s">
        <v>377</v>
      </c>
      <c r="J538" s="49" t="s">
        <v>65</v>
      </c>
      <c r="K538" s="50" t="s">
        <v>50</v>
      </c>
      <c r="L538" s="39" t="str">
        <f>VLOOKUP(MaestraLP3[[#This Row],[UMV]],VALIDACIONES!J:L,3,0)</f>
        <v>Caja 10 Unidades</v>
      </c>
      <c r="M538" s="39" t="s">
        <v>51</v>
      </c>
      <c r="N538" s="39" t="s">
        <v>41</v>
      </c>
      <c r="O538" s="64">
        <v>39172.04</v>
      </c>
      <c r="P538" s="39" t="s">
        <v>42</v>
      </c>
      <c r="Q538" s="64">
        <v>49500</v>
      </c>
      <c r="R538" s="66">
        <f>+IFERROR((MaestraLP3[[#This Row],[COSTO ]]/MaestraLP3[[#This Row],[COSTO SEP]]-1),0)</f>
        <v>-2.5528412617159546E-7</v>
      </c>
      <c r="S538" s="65" t="s">
        <v>52</v>
      </c>
      <c r="T538" s="65" t="s">
        <v>52</v>
      </c>
      <c r="U538" s="64">
        <f>+VLOOKUP(MaestraLP3[[#This Row],[FS00]],'[1]BD MES'!$C:$N,12,0)</f>
        <v>40070.160000000003</v>
      </c>
      <c r="V538" s="64">
        <v>39172.03</v>
      </c>
      <c r="W538" s="66">
        <f>+(MaestraLP3[[#This Row],[COSTO ]]-MaestraLP3[[#This Row],[COSTO OCT AL 25-09]])/MaestraLP3[[#This Row],[COSTO OCT AL 25-09]]</f>
        <v>-2.2413935956332707E-2</v>
      </c>
      <c r="X538" s="67" t="str">
        <f>++IF(P538="HASTA AGOTAR STOCK","HASTA AGOTAR STOCK",IF(MaestraLP3[[#This Row],[PRECIO]]=0,"NO PARA LP",IF(MaestraLP3[[#This Row],[PRECIO SEP]]=0,"INCORPORACIÓN",IF(Z538=0,"MANTIENE",IF(Z538&lt;0,"BAJA",IF(Z538&gt;0,"ALZA",""))))))</f>
        <v>MANTIENE</v>
      </c>
      <c r="Y538" s="64">
        <v>49500</v>
      </c>
      <c r="Z538" s="41">
        <f>IF(Y538=0,"INDICAR PRECIO VTA",Y538-MaestraLP3[[#This Row],[PRECIO SEP]])</f>
        <v>0</v>
      </c>
      <c r="AA538" s="66">
        <f t="shared" si="8"/>
        <v>0.2086458585858586</v>
      </c>
      <c r="AB538" s="68">
        <f>IFERROR(MaestraLP3[[#This Row],[PRECIO]]*MaestraLP3[[#This Row],[%MG UMV]],0)</f>
        <v>10327.970000000001</v>
      </c>
      <c r="AC538" s="69">
        <v>9.36</v>
      </c>
      <c r="AD538" s="64">
        <f>+IFERROR(MaestraLP3[[#This Row],[MARGEN UNITARIO]]/MaestraLP3[[#This Row],[Peso Neto UMV (KG)]],0)</f>
        <v>1103.4155982905984</v>
      </c>
      <c r="AE538" s="39" t="s">
        <v>53</v>
      </c>
      <c r="AF538" s="39"/>
      <c r="AG538" s="39">
        <v>1</v>
      </c>
      <c r="AH538" s="109">
        <v>0</v>
      </c>
      <c r="AI538" s="66">
        <v>4.9999999999999996E-2</v>
      </c>
      <c r="AJ538" s="66">
        <v>6.9999999999999993E-2</v>
      </c>
      <c r="AK538" s="39"/>
      <c r="AL538" s="39" t="s">
        <v>53</v>
      </c>
    </row>
    <row r="539" spans="1:38" x14ac:dyDescent="0.35">
      <c r="A539" s="39" t="s">
        <v>276</v>
      </c>
      <c r="B539" s="39">
        <v>104533710</v>
      </c>
      <c r="C539" s="39" t="str">
        <f>+MaestraLP3[[#This Row],[CÓDIGO]]&amp;MaestraLP3[[#Headers],[-]]&amp;MaestraLP3[[#This Row],[UMV]]</f>
        <v>104533710-C06</v>
      </c>
      <c r="D539" s="50" t="str">
        <f>+MaestraLP3[[#This Row],[CÓDIGO]]&amp;MaestraLP3[[#Headers],[FS00]]</f>
        <v>104533710FS00</v>
      </c>
      <c r="E539" s="39" t="s">
        <v>34</v>
      </c>
      <c r="F539" s="39" t="s">
        <v>80</v>
      </c>
      <c r="G539" s="39" t="s">
        <v>371</v>
      </c>
      <c r="H539" s="39" t="s">
        <v>378</v>
      </c>
      <c r="I539" s="39" t="s">
        <v>379</v>
      </c>
      <c r="J539" s="49" t="s">
        <v>57</v>
      </c>
      <c r="K539" s="50" t="s">
        <v>50</v>
      </c>
      <c r="L539" s="39" t="str">
        <f>VLOOKUP(MaestraLP3[[#This Row],[UMV]],VALIDACIONES!J:L,3,0)</f>
        <v>Caja 6 Unidades</v>
      </c>
      <c r="M539" s="39" t="s">
        <v>51</v>
      </c>
      <c r="N539" s="39" t="s">
        <v>41</v>
      </c>
      <c r="O539" s="64">
        <v>21630</v>
      </c>
      <c r="P539" s="39" t="s">
        <v>42</v>
      </c>
      <c r="Q539" s="64">
        <v>29900</v>
      </c>
      <c r="R539" s="66">
        <f>+IFERROR((MaestraLP3[[#This Row],[COSTO ]]/MaestraLP3[[#This Row],[COSTO SEP]]-1),0)</f>
        <v>0</v>
      </c>
      <c r="S539" s="65" t="s">
        <v>52</v>
      </c>
      <c r="T539" s="65" t="s">
        <v>52</v>
      </c>
      <c r="U539" s="64">
        <f>+VLOOKUP(MaestraLP3[[#This Row],[FS00]],'[1]BD MES'!$C:$N,12,0)</f>
        <v>21630</v>
      </c>
      <c r="V539" s="64">
        <v>21630</v>
      </c>
      <c r="W539" s="66">
        <f>+(MaestraLP3[[#This Row],[COSTO ]]-MaestraLP3[[#This Row],[COSTO OCT AL 25-09]])/MaestraLP3[[#This Row],[COSTO OCT AL 25-09]]</f>
        <v>0</v>
      </c>
      <c r="X539" s="67" t="str">
        <f>++IF(P539="HASTA AGOTAR STOCK","HASTA AGOTAR STOCK",IF(MaestraLP3[[#This Row],[PRECIO]]=0,"NO PARA LP",IF(MaestraLP3[[#This Row],[PRECIO SEP]]=0,"INCORPORACIÓN",IF(Z539=0,"MANTIENE",IF(Z539&lt;0,"BAJA",IF(Z539&gt;0,"ALZA",""))))))</f>
        <v>MANTIENE</v>
      </c>
      <c r="Y539" s="64">
        <v>29900</v>
      </c>
      <c r="Z539" s="41">
        <f>IF(Y539=0,"INDICAR PRECIO VTA",Y539-MaestraLP3[[#This Row],[PRECIO SEP]])</f>
        <v>0</v>
      </c>
      <c r="AA539" s="66">
        <f t="shared" si="8"/>
        <v>0.27658862876254181</v>
      </c>
      <c r="AB539" s="68">
        <f>IFERROR(MaestraLP3[[#This Row],[PRECIO]]*MaestraLP3[[#This Row],[%MG UMV]],0)</f>
        <v>8270</v>
      </c>
      <c r="AC539" s="69">
        <v>17.399999999999999</v>
      </c>
      <c r="AD539" s="64">
        <f>+IFERROR(MaestraLP3[[#This Row],[MARGEN UNITARIO]]/MaestraLP3[[#This Row],[Peso Neto UMV (KG)]],0)</f>
        <v>475.28735632183913</v>
      </c>
      <c r="AE539" s="39" t="s">
        <v>53</v>
      </c>
      <c r="AF539" s="39"/>
      <c r="AG539" s="39">
        <v>1</v>
      </c>
      <c r="AH539" s="109">
        <v>0</v>
      </c>
      <c r="AI539" s="66">
        <v>0.03</v>
      </c>
      <c r="AJ539" s="66">
        <v>4.9999999999999996E-2</v>
      </c>
      <c r="AK539" s="39"/>
      <c r="AL539" s="39" t="s">
        <v>53</v>
      </c>
    </row>
    <row r="540" spans="1:38" x14ac:dyDescent="0.35">
      <c r="A540" s="39" t="s">
        <v>276</v>
      </c>
      <c r="B540" s="39">
        <v>201221650</v>
      </c>
      <c r="C540" s="39" t="str">
        <f>+MaestraLP3[[#This Row],[CÓDIGO]]&amp;MaestraLP3[[#Headers],[-]]&amp;MaestraLP3[[#This Row],[UMV]]</f>
        <v>201221650-C06</v>
      </c>
      <c r="D540" s="50" t="str">
        <f>+MaestraLP3[[#This Row],[CÓDIGO]]&amp;MaestraLP3[[#Headers],[FS00]]</f>
        <v>201221650FS00</v>
      </c>
      <c r="E540" s="39" t="s">
        <v>34</v>
      </c>
      <c r="F540" s="39" t="s">
        <v>80</v>
      </c>
      <c r="G540" s="39" t="s">
        <v>371</v>
      </c>
      <c r="H540" s="39" t="s">
        <v>378</v>
      </c>
      <c r="I540" s="39" t="s">
        <v>380</v>
      </c>
      <c r="J540" s="49" t="s">
        <v>57</v>
      </c>
      <c r="K540" s="50" t="s">
        <v>50</v>
      </c>
      <c r="L540" s="39" t="str">
        <f>VLOOKUP(MaestraLP3[[#This Row],[UMV]],VALIDACIONES!J:L,3,0)</f>
        <v>Caja 6 Unidades</v>
      </c>
      <c r="M540" s="39" t="s">
        <v>51</v>
      </c>
      <c r="N540" s="39" t="s">
        <v>78</v>
      </c>
      <c r="O540" s="64">
        <v>11374.57</v>
      </c>
      <c r="P540" s="39" t="s">
        <v>42</v>
      </c>
      <c r="Q540" s="64">
        <v>19990</v>
      </c>
      <c r="R540" s="66">
        <f>+IFERROR((MaestraLP3[[#This Row],[COSTO ]]/MaestraLP3[[#This Row],[COSTO SEP]]-1),0)</f>
        <v>0.18214090290885721</v>
      </c>
      <c r="S540" s="65" t="s">
        <v>52</v>
      </c>
      <c r="T540" s="65" t="s">
        <v>52</v>
      </c>
      <c r="U540" s="64">
        <f>+VLOOKUP(MaestraLP3[[#This Row],[FS00]],'[1]BD MES'!$C:$N,12,0)</f>
        <v>13054.54</v>
      </c>
      <c r="V540" s="64">
        <v>13446.344449999999</v>
      </c>
      <c r="W540" s="66">
        <f>+(MaestraLP3[[#This Row],[COSTO ]]-MaestraLP3[[#This Row],[COSTO OCT AL 25-09]])/MaestraLP3[[#This Row],[COSTO OCT AL 25-09]]</f>
        <v>3.0012888236582658E-2</v>
      </c>
      <c r="X540" s="67" t="str">
        <f>++IF(P540="HASTA AGOTAR STOCK","HASTA AGOTAR STOCK",IF(MaestraLP3[[#This Row],[PRECIO]]=0,"NO PARA LP",IF(MaestraLP3[[#This Row],[PRECIO SEP]]=0,"INCORPORACIÓN",IF(Z540=0,"MANTIENE",IF(Z540&lt;0,"BAJA",IF(Z540&gt;0,"ALZA",""))))))</f>
        <v>BAJA</v>
      </c>
      <c r="Y540" s="64">
        <v>17302.965120000001</v>
      </c>
      <c r="Z540" s="41">
        <f>IF(Y540=0,"INDICAR PRECIO VTA",Y540-MaestraLP3[[#This Row],[PRECIO SEP]])</f>
        <v>-2687.0348799999992</v>
      </c>
      <c r="AA540" s="66">
        <f t="shared" si="8"/>
        <v>0.22288784860013647</v>
      </c>
      <c r="AB540" s="68">
        <f>IFERROR(MaestraLP3[[#This Row],[PRECIO]]*MaestraLP3[[#This Row],[%MG UMV]],0)</f>
        <v>3856.6206700000025</v>
      </c>
      <c r="AC540" s="69">
        <v>6</v>
      </c>
      <c r="AD540" s="64">
        <f>+IFERROR(MaestraLP3[[#This Row],[MARGEN UNITARIO]]/MaestraLP3[[#This Row],[Peso Neto UMV (KG)]],0)</f>
        <v>642.77011166666705</v>
      </c>
      <c r="AE540" s="39" t="s">
        <v>44</v>
      </c>
      <c r="AF540" s="39"/>
      <c r="AG540" s="39">
        <v>1</v>
      </c>
      <c r="AH540" s="109">
        <v>0</v>
      </c>
      <c r="AI540" s="66">
        <v>0.03</v>
      </c>
      <c r="AJ540" s="66">
        <v>0.05</v>
      </c>
      <c r="AK540" s="39"/>
      <c r="AL540" s="39" t="s">
        <v>53</v>
      </c>
    </row>
    <row r="541" spans="1:38" x14ac:dyDescent="0.35">
      <c r="A541" s="39" t="s">
        <v>276</v>
      </c>
      <c r="B541" s="39">
        <v>104530130</v>
      </c>
      <c r="C541" s="39" t="str">
        <f>+MaestraLP3[[#This Row],[CÓDIGO]]&amp;MaestraLP3[[#Headers],[-]]&amp;MaestraLP3[[#This Row],[UMV]]</f>
        <v>104530130-C06</v>
      </c>
      <c r="D541" s="50" t="str">
        <f>+MaestraLP3[[#This Row],[CÓDIGO]]&amp;MaestraLP3[[#Headers],[FS00]]</f>
        <v>104530130FS00</v>
      </c>
      <c r="E541" s="39" t="s">
        <v>34</v>
      </c>
      <c r="F541" s="39" t="s">
        <v>80</v>
      </c>
      <c r="G541" s="39" t="s">
        <v>371</v>
      </c>
      <c r="H541" s="39" t="s">
        <v>378</v>
      </c>
      <c r="I541" s="39" t="s">
        <v>381</v>
      </c>
      <c r="J541" s="49" t="s">
        <v>57</v>
      </c>
      <c r="K541" s="50" t="s">
        <v>50</v>
      </c>
      <c r="L541" s="39" t="str">
        <f>VLOOKUP(MaestraLP3[[#This Row],[UMV]],VALIDACIONES!J:L,3,0)</f>
        <v>Caja 6 Unidades</v>
      </c>
      <c r="M541" s="39" t="s">
        <v>51</v>
      </c>
      <c r="N541" s="39" t="s">
        <v>78</v>
      </c>
      <c r="O541" s="64">
        <v>9564</v>
      </c>
      <c r="P541" s="39" t="s">
        <v>42</v>
      </c>
      <c r="Q541" s="64">
        <v>16900</v>
      </c>
      <c r="R541" s="66">
        <f>+IFERROR((MaestraLP3[[#This Row],[COSTO ]]/MaestraLP3[[#This Row],[COSTO SEP]]-1),0)</f>
        <v>6.2735257214563411E-4</v>
      </c>
      <c r="S541" s="65" t="s">
        <v>52</v>
      </c>
      <c r="T541" s="65" t="s">
        <v>52</v>
      </c>
      <c r="U541" s="64">
        <f>+VLOOKUP(MaestraLP3[[#This Row],[FS00]],'[1]BD MES'!$C:$N,12,0)</f>
        <v>9570</v>
      </c>
      <c r="V541" s="64">
        <v>9570</v>
      </c>
      <c r="W541" s="66">
        <f>+(MaestraLP3[[#This Row],[COSTO ]]-MaestraLP3[[#This Row],[COSTO OCT AL 25-09]])/MaestraLP3[[#This Row],[COSTO OCT AL 25-09]]</f>
        <v>0</v>
      </c>
      <c r="X541" s="67" t="str">
        <f>++IF(P541="HASTA AGOTAR STOCK","HASTA AGOTAR STOCK",IF(MaestraLP3[[#This Row],[PRECIO]]=0,"NO PARA LP",IF(MaestraLP3[[#This Row],[PRECIO SEP]]=0,"INCORPORACIÓN",IF(Z541=0,"MANTIENE",IF(Z541&lt;0,"BAJA",IF(Z541&gt;0,"ALZA",""))))))</f>
        <v>MANTIENE</v>
      </c>
      <c r="Y541" s="64">
        <v>16900</v>
      </c>
      <c r="Z541" s="41">
        <f>IF(Y541=0,"INDICAR PRECIO VTA",Y541-MaestraLP3[[#This Row],[PRECIO SEP]])</f>
        <v>0</v>
      </c>
      <c r="AA541" s="66">
        <f t="shared" si="8"/>
        <v>0.43372781065088756</v>
      </c>
      <c r="AB541" s="68">
        <f>IFERROR(MaestraLP3[[#This Row],[PRECIO]]*MaestraLP3[[#This Row],[%MG UMV]],0)</f>
        <v>7330</v>
      </c>
      <c r="AC541" s="69">
        <v>6</v>
      </c>
      <c r="AD541" s="64">
        <f>+IFERROR(MaestraLP3[[#This Row],[MARGEN UNITARIO]]/MaestraLP3[[#This Row],[Peso Neto UMV (KG)]],0)</f>
        <v>1221.6666666666667</v>
      </c>
      <c r="AE541" s="39" t="s">
        <v>44</v>
      </c>
      <c r="AF541" s="39"/>
      <c r="AG541" s="39">
        <v>1</v>
      </c>
      <c r="AH541" s="109">
        <v>0</v>
      </c>
      <c r="AI541" s="66">
        <v>4.9999999999999996E-2</v>
      </c>
      <c r="AJ541" s="66">
        <v>6.9999999999999993E-2</v>
      </c>
      <c r="AK541" s="39"/>
      <c r="AL541" s="39" t="s">
        <v>53</v>
      </c>
    </row>
    <row r="542" spans="1:38" x14ac:dyDescent="0.35">
      <c r="A542" s="39" t="s">
        <v>276</v>
      </c>
      <c r="B542" s="39">
        <v>201210650</v>
      </c>
      <c r="C542" s="39" t="str">
        <f>+MaestraLP3[[#This Row],[CÓDIGO]]&amp;MaestraLP3[[#Headers],[-]]&amp;MaestraLP3[[#This Row],[UMV]]</f>
        <v>201210650-C06</v>
      </c>
      <c r="D542" s="50" t="str">
        <f>+MaestraLP3[[#This Row],[CÓDIGO]]&amp;MaestraLP3[[#Headers],[FS00]]</f>
        <v>201210650FS00</v>
      </c>
      <c r="E542" s="39" t="s">
        <v>34</v>
      </c>
      <c r="F542" s="39" t="s">
        <v>80</v>
      </c>
      <c r="G542" s="39" t="s">
        <v>371</v>
      </c>
      <c r="H542" s="39" t="s">
        <v>378</v>
      </c>
      <c r="I542" s="39" t="s">
        <v>382</v>
      </c>
      <c r="J542" s="49" t="s">
        <v>57</v>
      </c>
      <c r="K542" s="50" t="s">
        <v>50</v>
      </c>
      <c r="L542" s="39" t="str">
        <f>VLOOKUP(MaestraLP3[[#This Row],[UMV]],VALIDACIONES!J:L,3,0)</f>
        <v>Caja 6 Unidades</v>
      </c>
      <c r="M542" s="39" t="s">
        <v>51</v>
      </c>
      <c r="N542" s="39" t="s">
        <v>78</v>
      </c>
      <c r="O542" s="64">
        <v>6785.66</v>
      </c>
      <c r="P542" s="39" t="s">
        <v>42</v>
      </c>
      <c r="Q542" s="64">
        <v>15400</v>
      </c>
      <c r="R542" s="66">
        <f>+IFERROR((MaestraLP3[[#This Row],[COSTO ]]/MaestraLP3[[#This Row],[COSTO SEP]]-1),0)</f>
        <v>0.12178975221275445</v>
      </c>
      <c r="S542" s="65" t="s">
        <v>52</v>
      </c>
      <c r="T542" s="65" t="s">
        <v>52</v>
      </c>
      <c r="U542" s="64">
        <f>+VLOOKUP(MaestraLP3[[#This Row],[FS00]],'[1]BD MES'!$C:$N,12,0)</f>
        <v>7576.03</v>
      </c>
      <c r="V542" s="64">
        <v>7612.0838499999991</v>
      </c>
      <c r="W542" s="66">
        <f>+(MaestraLP3[[#This Row],[COSTO ]]-MaestraLP3[[#This Row],[COSTO OCT AL 25-09]])/MaestraLP3[[#This Row],[COSTO OCT AL 25-09]]</f>
        <v>4.7589370686229237E-3</v>
      </c>
      <c r="X542" s="67" t="str">
        <f>++IF(P542="HASTA AGOTAR STOCK","HASTA AGOTAR STOCK",IF(MaestraLP3[[#This Row],[PRECIO]]=0,"NO PARA LP",IF(MaestraLP3[[#This Row],[PRECIO SEP]]=0,"INCORPORACIÓN",IF(Z542=0,"MANTIENE",IF(Z542&lt;0,"BAJA",IF(Z542&gt;0,"ALZA",""))))))</f>
        <v>BAJA</v>
      </c>
      <c r="Y542" s="64">
        <v>13200</v>
      </c>
      <c r="Z542" s="41">
        <f>IF(Y542=0,"INDICAR PRECIO VTA",Y542-MaestraLP3[[#This Row],[PRECIO SEP]])</f>
        <v>-2200</v>
      </c>
      <c r="AA542" s="66">
        <f t="shared" si="8"/>
        <v>0.42332698106060612</v>
      </c>
      <c r="AB542" s="68">
        <f>IFERROR(MaestraLP3[[#This Row],[PRECIO]]*MaestraLP3[[#This Row],[%MG UMV]],0)</f>
        <v>5587.9161500000009</v>
      </c>
      <c r="AC542" s="69">
        <v>6</v>
      </c>
      <c r="AD542" s="64">
        <f>+IFERROR(MaestraLP3[[#This Row],[MARGEN UNITARIO]]/MaestraLP3[[#This Row],[Peso Neto UMV (KG)]],0)</f>
        <v>931.31935833333353</v>
      </c>
      <c r="AE542" s="39" t="s">
        <v>44</v>
      </c>
      <c r="AF542" s="39"/>
      <c r="AG542" s="39">
        <v>1</v>
      </c>
      <c r="AH542" s="109">
        <v>0</v>
      </c>
      <c r="AI542" s="66">
        <v>0.05</v>
      </c>
      <c r="AJ542" s="66">
        <v>7.0000000000000007E-2</v>
      </c>
      <c r="AK542" s="39"/>
      <c r="AL542" s="39" t="s">
        <v>53</v>
      </c>
    </row>
    <row r="543" spans="1:38" x14ac:dyDescent="0.35">
      <c r="A543" s="39" t="s">
        <v>276</v>
      </c>
      <c r="B543" s="39">
        <v>104530140</v>
      </c>
      <c r="C543" s="39" t="str">
        <f>+MaestraLP3[[#This Row],[CÓDIGO]]&amp;MaestraLP3[[#Headers],[-]]&amp;MaestraLP3[[#This Row],[UMV]]</f>
        <v>104530140-C06</v>
      </c>
      <c r="D543" s="50" t="str">
        <f>+MaestraLP3[[#This Row],[CÓDIGO]]&amp;MaestraLP3[[#Headers],[FS00]]</f>
        <v>104530140FS00</v>
      </c>
      <c r="E543" s="39" t="s">
        <v>34</v>
      </c>
      <c r="F543" s="39" t="s">
        <v>80</v>
      </c>
      <c r="G543" s="39" t="s">
        <v>371</v>
      </c>
      <c r="H543" s="39" t="s">
        <v>378</v>
      </c>
      <c r="I543" s="39" t="s">
        <v>383</v>
      </c>
      <c r="J543" s="49" t="s">
        <v>57</v>
      </c>
      <c r="K543" s="50" t="s">
        <v>50</v>
      </c>
      <c r="L543" s="39" t="str">
        <f>VLOOKUP(MaestraLP3[[#This Row],[UMV]],VALIDACIONES!J:L,3,0)</f>
        <v>Caja 6 Unidades</v>
      </c>
      <c r="M543" s="39" t="s">
        <v>51</v>
      </c>
      <c r="N543" s="39" t="s">
        <v>78</v>
      </c>
      <c r="O543" s="64">
        <v>9708</v>
      </c>
      <c r="P543" s="39" t="s">
        <v>42</v>
      </c>
      <c r="Q543" s="64">
        <v>15000</v>
      </c>
      <c r="R543" s="66">
        <f>+IFERROR((MaestraLP3[[#This Row],[COSTO ]]/MaestraLP3[[#This Row],[COSTO SEP]]-1),0)</f>
        <v>6.180469715697523E-4</v>
      </c>
      <c r="S543" s="65" t="s">
        <v>52</v>
      </c>
      <c r="T543" s="65" t="s">
        <v>52</v>
      </c>
      <c r="U543" s="64">
        <f>+VLOOKUP(MaestraLP3[[#This Row],[FS00]],'[1]BD MES'!$C:$N,12,0)</f>
        <v>9720</v>
      </c>
      <c r="V543" s="64">
        <v>9714</v>
      </c>
      <c r="W543" s="66">
        <f>+(MaestraLP3[[#This Row],[COSTO ]]-MaestraLP3[[#This Row],[COSTO OCT AL 25-09]])/MaestraLP3[[#This Row],[COSTO OCT AL 25-09]]</f>
        <v>-6.1728395061728394E-4</v>
      </c>
      <c r="X543" s="67" t="str">
        <f>++IF(P543="HASTA AGOTAR STOCK","HASTA AGOTAR STOCK",IF(MaestraLP3[[#This Row],[PRECIO]]=0,"NO PARA LP",IF(MaestraLP3[[#This Row],[PRECIO SEP]]=0,"INCORPORACIÓN",IF(Z543=0,"MANTIENE",IF(Z543&lt;0,"BAJA",IF(Z543&gt;0,"ALZA",""))))))</f>
        <v>MANTIENE</v>
      </c>
      <c r="Y543" s="64">
        <v>15000</v>
      </c>
      <c r="Z543" s="41">
        <f>IF(Y543=0,"INDICAR PRECIO VTA",Y543-MaestraLP3[[#This Row],[PRECIO SEP]])</f>
        <v>0</v>
      </c>
      <c r="AA543" s="66">
        <f t="shared" si="8"/>
        <v>0.35239999999999999</v>
      </c>
      <c r="AB543" s="68">
        <f>IFERROR(MaestraLP3[[#This Row],[PRECIO]]*MaestraLP3[[#This Row],[%MG UMV]],0)</f>
        <v>5286</v>
      </c>
      <c r="AC543" s="69">
        <v>6</v>
      </c>
      <c r="AD543" s="64">
        <f>+IFERROR(MaestraLP3[[#This Row],[MARGEN UNITARIO]]/MaestraLP3[[#This Row],[Peso Neto UMV (KG)]],0)</f>
        <v>881</v>
      </c>
      <c r="AE543" s="39" t="s">
        <v>44</v>
      </c>
      <c r="AF543" s="39"/>
      <c r="AG543" s="39">
        <v>1</v>
      </c>
      <c r="AH543" s="109">
        <v>0</v>
      </c>
      <c r="AI543" s="66">
        <v>4.9999999999999996E-2</v>
      </c>
      <c r="AJ543" s="66">
        <v>6.9999999999999993E-2</v>
      </c>
      <c r="AK543" s="39"/>
      <c r="AL543" s="39" t="s">
        <v>53</v>
      </c>
    </row>
    <row r="544" spans="1:38" x14ac:dyDescent="0.35">
      <c r="A544" s="39" t="s">
        <v>276</v>
      </c>
      <c r="B544" s="39">
        <v>104531630</v>
      </c>
      <c r="C544" s="39" t="str">
        <f>+MaestraLP3[[#This Row],[CÓDIGO]]&amp;MaestraLP3[[#Headers],[-]]&amp;MaestraLP3[[#This Row],[UMV]]</f>
        <v>104531630-C06</v>
      </c>
      <c r="D544" s="50" t="str">
        <f>+MaestraLP3[[#This Row],[CÓDIGO]]&amp;MaestraLP3[[#Headers],[FS00]]</f>
        <v>104531630FS00</v>
      </c>
      <c r="E544" s="39" t="s">
        <v>34</v>
      </c>
      <c r="F544" s="39" t="s">
        <v>80</v>
      </c>
      <c r="G544" s="39" t="s">
        <v>371</v>
      </c>
      <c r="H544" s="39" t="s">
        <v>378</v>
      </c>
      <c r="I544" s="39" t="s">
        <v>386</v>
      </c>
      <c r="J544" s="49" t="s">
        <v>57</v>
      </c>
      <c r="K544" s="50" t="s">
        <v>50</v>
      </c>
      <c r="L544" s="39" t="str">
        <f>VLOOKUP(MaestraLP3[[#This Row],[UMV]],VALIDACIONES!J:L,3,0)</f>
        <v>Caja 6 Unidades</v>
      </c>
      <c r="M544" s="39" t="s">
        <v>51</v>
      </c>
      <c r="N544" s="39" t="s">
        <v>41</v>
      </c>
      <c r="O544" s="64">
        <v>48372</v>
      </c>
      <c r="P544" s="39" t="s">
        <v>42</v>
      </c>
      <c r="Q544" s="64">
        <v>68600</v>
      </c>
      <c r="R544" s="66">
        <f>+IFERROR((MaestraLP3[[#This Row],[COSTO ]]/MaestraLP3[[#This Row],[COSTO SEP]]-1),0)</f>
        <v>-1.872984371123787E-2</v>
      </c>
      <c r="S544" s="65" t="s">
        <v>52</v>
      </c>
      <c r="T544" s="65" t="s">
        <v>52</v>
      </c>
      <c r="U544" s="64">
        <f>+VLOOKUP(MaestraLP3[[#This Row],[FS00]],'[1]BD MES'!$C:$N,12,0)</f>
        <v>48600</v>
      </c>
      <c r="V544" s="64">
        <v>47466</v>
      </c>
      <c r="W544" s="66">
        <f>+(MaestraLP3[[#This Row],[COSTO ]]-MaestraLP3[[#This Row],[COSTO OCT AL 25-09]])/MaestraLP3[[#This Row],[COSTO OCT AL 25-09]]</f>
        <v>-2.3333333333333334E-2</v>
      </c>
      <c r="X544" s="67" t="str">
        <f>++IF(P544="HASTA AGOTAR STOCK","HASTA AGOTAR STOCK",IF(MaestraLP3[[#This Row],[PRECIO]]=0,"NO PARA LP",IF(MaestraLP3[[#This Row],[PRECIO SEP]]=0,"INCORPORACIÓN",IF(Z544=0,"MANTIENE",IF(Z544&lt;0,"BAJA",IF(Z544&gt;0,"ALZA",""))))))</f>
        <v>MANTIENE</v>
      </c>
      <c r="Y544" s="64">
        <v>68600</v>
      </c>
      <c r="Z544" s="41">
        <f>IF(Y544=0,"INDICAR PRECIO VTA",Y544-MaestraLP3[[#This Row],[PRECIO SEP]])</f>
        <v>0</v>
      </c>
      <c r="AA544" s="66">
        <f t="shared" si="8"/>
        <v>0.30807580174927113</v>
      </c>
      <c r="AB544" s="68">
        <f>IFERROR(MaestraLP3[[#This Row],[PRECIO]]*MaestraLP3[[#This Row],[%MG UMV]],0)</f>
        <v>21134</v>
      </c>
      <c r="AC544" s="69">
        <v>17.399999999999999</v>
      </c>
      <c r="AD544" s="64">
        <f>+IFERROR(MaestraLP3[[#This Row],[MARGEN UNITARIO]]/MaestraLP3[[#This Row],[Peso Neto UMV (KG)]],0)</f>
        <v>1214.5977011494253</v>
      </c>
      <c r="AE544" s="39" t="s">
        <v>53</v>
      </c>
      <c r="AF544" s="39"/>
      <c r="AG544" s="39">
        <v>1</v>
      </c>
      <c r="AH544" s="109">
        <v>0</v>
      </c>
      <c r="AI544" s="66">
        <v>4.9999999999999996E-2</v>
      </c>
      <c r="AJ544" s="66">
        <v>6.9999999999999993E-2</v>
      </c>
      <c r="AK544" s="39"/>
      <c r="AL544" s="39" t="s">
        <v>53</v>
      </c>
    </row>
    <row r="545" spans="1:38" x14ac:dyDescent="0.35">
      <c r="A545" s="39" t="s">
        <v>276</v>
      </c>
      <c r="B545" s="39">
        <v>104530240</v>
      </c>
      <c r="C545" s="39" t="str">
        <f>+MaestraLP3[[#This Row],[CÓDIGO]]&amp;MaestraLP3[[#Headers],[-]]&amp;MaestraLP3[[#This Row],[UMV]]</f>
        <v>104530240-C06</v>
      </c>
      <c r="D545" s="50" t="str">
        <f>+MaestraLP3[[#This Row],[CÓDIGO]]&amp;MaestraLP3[[#Headers],[FS00]]</f>
        <v>104530240FS00</v>
      </c>
      <c r="E545" s="39" t="s">
        <v>34</v>
      </c>
      <c r="F545" s="39" t="s">
        <v>80</v>
      </c>
      <c r="G545" s="39" t="s">
        <v>371</v>
      </c>
      <c r="H545" s="39" t="s">
        <v>378</v>
      </c>
      <c r="I545" s="39" t="s">
        <v>387</v>
      </c>
      <c r="J545" s="49" t="s">
        <v>57</v>
      </c>
      <c r="K545" s="50" t="s">
        <v>50</v>
      </c>
      <c r="L545" s="39" t="str">
        <f>VLOOKUP(MaestraLP3[[#This Row],[UMV]],VALIDACIONES!J:L,3,0)</f>
        <v>Caja 6 Unidades</v>
      </c>
      <c r="M545" s="39" t="s">
        <v>51</v>
      </c>
      <c r="N545" s="39" t="s">
        <v>78</v>
      </c>
      <c r="O545" s="64">
        <v>15132</v>
      </c>
      <c r="P545" s="39" t="s">
        <v>42</v>
      </c>
      <c r="Q545" s="64">
        <v>18990</v>
      </c>
      <c r="R545" s="66">
        <f>+IFERROR((MaestraLP3[[#This Row],[COSTO ]]/MaestraLP3[[#This Row],[COSTO SEP]]-1),0)</f>
        <v>0</v>
      </c>
      <c r="S545" s="65" t="s">
        <v>52</v>
      </c>
      <c r="T545" s="65" t="s">
        <v>52</v>
      </c>
      <c r="U545" s="64">
        <f>+VLOOKUP(MaestraLP3[[#This Row],[FS00]],'[1]BD MES'!$C:$N,12,0)</f>
        <v>15138</v>
      </c>
      <c r="V545" s="64">
        <v>15132</v>
      </c>
      <c r="W545" s="66">
        <f>+(MaestraLP3[[#This Row],[COSTO ]]-MaestraLP3[[#This Row],[COSTO OCT AL 25-09]])/MaestraLP3[[#This Row],[COSTO OCT AL 25-09]]</f>
        <v>-3.9635354736424893E-4</v>
      </c>
      <c r="X545" s="67" t="str">
        <f>++IF(P545="HASTA AGOTAR STOCK","HASTA AGOTAR STOCK",IF(MaestraLP3[[#This Row],[PRECIO]]=0,"NO PARA LP",IF(MaestraLP3[[#This Row],[PRECIO SEP]]=0,"INCORPORACIÓN",IF(Z545=0,"MANTIENE",IF(Z545&lt;0,"BAJA",IF(Z545&gt;0,"ALZA",""))))))</f>
        <v>MANTIENE</v>
      </c>
      <c r="Y545" s="64">
        <v>18990</v>
      </c>
      <c r="Z545" s="41">
        <f>IF(Y545=0,"INDICAR PRECIO VTA",Y545-MaestraLP3[[#This Row],[PRECIO SEP]])</f>
        <v>0</v>
      </c>
      <c r="AA545" s="66">
        <f t="shared" si="8"/>
        <v>0.20315955766192734</v>
      </c>
      <c r="AB545" s="68">
        <f>IFERROR(MaestraLP3[[#This Row],[PRECIO]]*MaestraLP3[[#This Row],[%MG UMV]],0)</f>
        <v>3858</v>
      </c>
      <c r="AC545" s="69">
        <v>7.8</v>
      </c>
      <c r="AD545" s="64">
        <f>+IFERROR(MaestraLP3[[#This Row],[MARGEN UNITARIO]]/MaestraLP3[[#This Row],[Peso Neto UMV (KG)]],0)</f>
        <v>494.61538461538464</v>
      </c>
      <c r="AE545" s="39" t="s">
        <v>53</v>
      </c>
      <c r="AF545" s="39"/>
      <c r="AG545" s="39">
        <v>1</v>
      </c>
      <c r="AH545" s="109">
        <v>0</v>
      </c>
      <c r="AI545" s="66">
        <v>4.9999999999999996E-2</v>
      </c>
      <c r="AJ545" s="66">
        <v>6.9999999999999993E-2</v>
      </c>
      <c r="AK545" s="39"/>
      <c r="AL545" s="39" t="s">
        <v>53</v>
      </c>
    </row>
    <row r="546" spans="1:38" x14ac:dyDescent="0.35">
      <c r="A546" s="39" t="s">
        <v>276</v>
      </c>
      <c r="B546" s="39">
        <v>201211550</v>
      </c>
      <c r="C546" s="39" t="str">
        <f>+MaestraLP3[[#This Row],[CÓDIGO]]&amp;MaestraLP3[[#Headers],[-]]&amp;MaestraLP3[[#This Row],[UMV]]</f>
        <v>201211550-C04</v>
      </c>
      <c r="D546" s="50" t="str">
        <f>+MaestraLP3[[#This Row],[CÓDIGO]]&amp;MaestraLP3[[#Headers],[FS00]]</f>
        <v>201211550FS00</v>
      </c>
      <c r="E546" s="39" t="s">
        <v>34</v>
      </c>
      <c r="F546" s="39" t="s">
        <v>80</v>
      </c>
      <c r="G546" s="39" t="s">
        <v>371</v>
      </c>
      <c r="H546" s="39" t="s">
        <v>378</v>
      </c>
      <c r="I546" s="39" t="s">
        <v>4177</v>
      </c>
      <c r="J546" s="49" t="s">
        <v>141</v>
      </c>
      <c r="K546" s="50" t="s">
        <v>141</v>
      </c>
      <c r="L546" s="39" t="str">
        <f>VLOOKUP(MaestraLP3[[#This Row],[UMV]],VALIDACIONES!J:L,3,0)</f>
        <v>Caja 4 Unidades</v>
      </c>
      <c r="M546" s="39" t="s">
        <v>51</v>
      </c>
      <c r="N546" s="39" t="s">
        <v>78</v>
      </c>
      <c r="O546" s="64">
        <v>9501.86</v>
      </c>
      <c r="P546" s="39" t="s">
        <v>42</v>
      </c>
      <c r="Q546" s="65">
        <v>19500</v>
      </c>
      <c r="R546" s="66">
        <f>+IFERROR((MaestraLP3[[#This Row],[COSTO ]]/MaestraLP3[[#This Row],[COSTO SEP]]-1),0)</f>
        <v>0</v>
      </c>
      <c r="S546" s="65" t="s">
        <v>52</v>
      </c>
      <c r="T546" s="65" t="s">
        <v>544</v>
      </c>
      <c r="U546" s="64">
        <f>+VLOOKUP(MaestraLP3[[#This Row],[FS00]],'[1]BD MES'!$C:$N,12,0)</f>
        <v>9501.86</v>
      </c>
      <c r="V546" s="64">
        <v>9501.86</v>
      </c>
      <c r="W546" s="66">
        <f>+(MaestraLP3[[#This Row],[COSTO ]]-MaestraLP3[[#This Row],[COSTO OCT AL 25-09]])/MaestraLP3[[#This Row],[COSTO OCT AL 25-09]]</f>
        <v>0</v>
      </c>
      <c r="X546" s="67" t="str">
        <f>++IF(P546="HASTA AGOTAR STOCK","HASTA AGOTAR STOCK",IF(MaestraLP3[[#This Row],[PRECIO]]=0,"NO PARA LP",IF(MaestraLP3[[#This Row],[PRECIO SEP]]=0,"INCORPORACIÓN",IF(Z546=0,"MANTIENE",IF(Z546&lt;0,"BAJA",IF(Z546&gt;0,"ALZA",""))))))</f>
        <v>MANTIENE</v>
      </c>
      <c r="Y546" s="64">
        <v>19500</v>
      </c>
      <c r="Z546" s="41">
        <f>IF(Y546=0,"INDICAR PRECIO VTA",Y546-MaestraLP3[[#This Row],[PRECIO SEP]])</f>
        <v>0</v>
      </c>
      <c r="AA546" s="66">
        <f t="shared" si="8"/>
        <v>0.51272512820512817</v>
      </c>
      <c r="AB546" s="68">
        <f>IFERROR(MaestraLP3[[#This Row],[PRECIO]]*MaestraLP3[[#This Row],[%MG UMV]],0)</f>
        <v>9998.14</v>
      </c>
      <c r="AC546" s="69">
        <v>6</v>
      </c>
      <c r="AD546" s="64">
        <f>+IFERROR(MaestraLP3[[#This Row],[MARGEN UNITARIO]]/MaestraLP3[[#This Row],[Peso Neto UMV (KG)]],0)</f>
        <v>1666.3566666666666</v>
      </c>
      <c r="AE546" s="39" t="s">
        <v>44</v>
      </c>
      <c r="AF546" s="39"/>
      <c r="AG546" s="39">
        <v>1</v>
      </c>
      <c r="AH546" s="109">
        <v>0</v>
      </c>
      <c r="AI546" s="66">
        <v>0.03</v>
      </c>
      <c r="AJ546" s="66">
        <v>4.9999999999999996E-2</v>
      </c>
      <c r="AK546" s="39"/>
      <c r="AL546" s="39" t="s">
        <v>53</v>
      </c>
    </row>
    <row r="547" spans="1:38" x14ac:dyDescent="0.35">
      <c r="A547" s="39" t="s">
        <v>276</v>
      </c>
      <c r="B547" s="39">
        <v>201200082</v>
      </c>
      <c r="C547" s="39" t="str">
        <f>+MaestraLP3[[#This Row],[CÓDIGO]]&amp;MaestraLP3[[#Headers],[-]]&amp;MaestraLP3[[#This Row],[UMV]]</f>
        <v>201200082-C04</v>
      </c>
      <c r="D547" s="50" t="str">
        <f>+MaestraLP3[[#This Row],[CÓDIGO]]&amp;MaestraLP3[[#Headers],[FS00]]</f>
        <v>201200082FS00</v>
      </c>
      <c r="E547" s="39" t="s">
        <v>34</v>
      </c>
      <c r="F547" s="39" t="s">
        <v>80</v>
      </c>
      <c r="G547" s="39" t="s">
        <v>371</v>
      </c>
      <c r="H547" s="39" t="s">
        <v>378</v>
      </c>
      <c r="I547" s="39" t="s">
        <v>388</v>
      </c>
      <c r="J547" s="49" t="s">
        <v>141</v>
      </c>
      <c r="K547" s="50" t="s">
        <v>50</v>
      </c>
      <c r="L547" s="39" t="str">
        <f>VLOOKUP(MaestraLP3[[#This Row],[UMV]],VALIDACIONES!J:L,3,0)</f>
        <v>Caja 4 Unidades</v>
      </c>
      <c r="M547" s="39" t="s">
        <v>51</v>
      </c>
      <c r="N547" s="39" t="s">
        <v>78</v>
      </c>
      <c r="O547" s="64">
        <v>9467.1200000000008</v>
      </c>
      <c r="P547" s="39" t="s">
        <v>42</v>
      </c>
      <c r="Q547" s="64">
        <v>19500</v>
      </c>
      <c r="R547" s="66">
        <f>+IFERROR((MaestraLP3[[#This Row],[COSTO ]]/MaestraLP3[[#This Row],[COSTO SEP]]-1),0)</f>
        <v>-0.17360084164983669</v>
      </c>
      <c r="S547" s="65" t="s">
        <v>52</v>
      </c>
      <c r="T547" s="65" t="s">
        <v>52</v>
      </c>
      <c r="U547" s="64">
        <f>+VLOOKUP(MaestraLP3[[#This Row],[FS00]],'[1]BD MES'!$C:$N,12,0)</f>
        <v>9387.15</v>
      </c>
      <c r="V547" s="64">
        <v>7823.619999999999</v>
      </c>
      <c r="W547" s="66">
        <f>+(MaestraLP3[[#This Row],[COSTO ]]-MaestraLP3[[#This Row],[COSTO OCT AL 25-09]])/MaestraLP3[[#This Row],[COSTO OCT AL 25-09]]</f>
        <v>-0.16656067070410088</v>
      </c>
      <c r="X547" s="67" t="str">
        <f>++IF(P547="HASTA AGOTAR STOCK","HASTA AGOTAR STOCK",IF(MaestraLP3[[#This Row],[PRECIO]]=0,"NO PARA LP",IF(MaestraLP3[[#This Row],[PRECIO SEP]]=0,"INCORPORACIÓN",IF(Z547=0,"MANTIENE",IF(Z547&lt;0,"BAJA",IF(Z547&gt;0,"ALZA",""))))))</f>
        <v>MANTIENE</v>
      </c>
      <c r="Y547" s="64">
        <v>19500</v>
      </c>
      <c r="Z547" s="41">
        <f>IF(Y547=0,"INDICAR PRECIO VTA",Y547-MaestraLP3[[#This Row],[PRECIO SEP]])</f>
        <v>0</v>
      </c>
      <c r="AA547" s="66">
        <f t="shared" si="8"/>
        <v>0.59878871794871802</v>
      </c>
      <c r="AB547" s="68">
        <f>IFERROR(MaestraLP3[[#This Row],[PRECIO]]*MaestraLP3[[#This Row],[%MG UMV]],0)</f>
        <v>11676.380000000001</v>
      </c>
      <c r="AC547" s="69">
        <v>9.1999999999999993</v>
      </c>
      <c r="AD547" s="64">
        <f>+IFERROR(MaestraLP3[[#This Row],[MARGEN UNITARIO]]/MaestraLP3[[#This Row],[Peso Neto UMV (KG)]],0)</f>
        <v>1269.1717391304351</v>
      </c>
      <c r="AE547" s="39" t="s">
        <v>53</v>
      </c>
      <c r="AF547" s="39"/>
      <c r="AG547" s="39">
        <v>1</v>
      </c>
      <c r="AH547" s="109">
        <v>0</v>
      </c>
      <c r="AI547" s="66">
        <v>0.03</v>
      </c>
      <c r="AJ547" s="66">
        <v>4.9999999999999996E-2</v>
      </c>
      <c r="AK547" s="39"/>
      <c r="AL547" s="39" t="s">
        <v>53</v>
      </c>
    </row>
    <row r="548" spans="1:38" x14ac:dyDescent="0.35">
      <c r="A548" s="39" t="s">
        <v>276</v>
      </c>
      <c r="B548" s="39">
        <v>201211650</v>
      </c>
      <c r="C548" s="39" t="str">
        <f>+MaestraLP3[[#This Row],[CÓDIGO]]&amp;MaestraLP3[[#Headers],[-]]&amp;MaestraLP3[[#This Row],[UMV]]</f>
        <v>201211650-C06</v>
      </c>
      <c r="D548" s="50" t="str">
        <f>+MaestraLP3[[#This Row],[CÓDIGO]]&amp;MaestraLP3[[#Headers],[FS00]]</f>
        <v>201211650FS00</v>
      </c>
      <c r="E548" s="39" t="s">
        <v>34</v>
      </c>
      <c r="F548" s="39" t="s">
        <v>80</v>
      </c>
      <c r="G548" s="39" t="s">
        <v>371</v>
      </c>
      <c r="H548" s="39" t="s">
        <v>378</v>
      </c>
      <c r="I548" s="39" t="s">
        <v>389</v>
      </c>
      <c r="J548" s="49" t="s">
        <v>57</v>
      </c>
      <c r="K548" s="50" t="s">
        <v>50</v>
      </c>
      <c r="L548" s="39" t="str">
        <f>VLOOKUP(MaestraLP3[[#This Row],[UMV]],VALIDACIONES!J:L,3,0)</f>
        <v>Caja 6 Unidades</v>
      </c>
      <c r="M548" s="39" t="s">
        <v>51</v>
      </c>
      <c r="N548" s="39" t="s">
        <v>78</v>
      </c>
      <c r="O548" s="64">
        <v>7465.78</v>
      </c>
      <c r="P548" s="39" t="s">
        <v>42</v>
      </c>
      <c r="Q548" s="64">
        <v>18900</v>
      </c>
      <c r="R548" s="66">
        <f>+IFERROR((MaestraLP3[[#This Row],[COSTO ]]/MaestraLP3[[#This Row],[COSTO SEP]]-1),0)</f>
        <v>0.11468800982616667</v>
      </c>
      <c r="S548" s="65" t="s">
        <v>52</v>
      </c>
      <c r="T548" s="65" t="s">
        <v>52</v>
      </c>
      <c r="U548" s="64">
        <f>+VLOOKUP(MaestraLP3[[#This Row],[FS00]],'[1]BD MES'!$C:$N,12,0)</f>
        <v>7778.8</v>
      </c>
      <c r="V548" s="64">
        <v>8322.015449999999</v>
      </c>
      <c r="W548" s="66">
        <f>+(MaestraLP3[[#This Row],[COSTO ]]-MaestraLP3[[#This Row],[COSTO OCT AL 25-09]])/MaestraLP3[[#This Row],[COSTO OCT AL 25-09]]</f>
        <v>6.9832808402324115E-2</v>
      </c>
      <c r="X548" s="67" t="str">
        <f>++IF(P548="HASTA AGOTAR STOCK","HASTA AGOTAR STOCK",IF(MaestraLP3[[#This Row],[PRECIO]]=0,"NO PARA LP",IF(MaestraLP3[[#This Row],[PRECIO SEP]]=0,"INCORPORACIÓN",IF(Z548=0,"MANTIENE",IF(Z548&lt;0,"BAJA",IF(Z548&gt;0,"ALZA",""))))))</f>
        <v>BAJA</v>
      </c>
      <c r="Y548" s="64">
        <v>16800</v>
      </c>
      <c r="Z548" s="41">
        <f>IF(Y548=0,"INDICAR PRECIO VTA",Y548-MaestraLP3[[#This Row],[PRECIO SEP]])</f>
        <v>-2100</v>
      </c>
      <c r="AA548" s="66">
        <f t="shared" si="8"/>
        <v>0.50464193750000008</v>
      </c>
      <c r="AB548" s="68">
        <f>IFERROR(MaestraLP3[[#This Row],[PRECIO]]*MaestraLP3[[#This Row],[%MG UMV]],0)</f>
        <v>8477.984550000001</v>
      </c>
      <c r="AC548" s="69">
        <v>6</v>
      </c>
      <c r="AD548" s="64">
        <f>+IFERROR(MaestraLP3[[#This Row],[MARGEN UNITARIO]]/MaestraLP3[[#This Row],[Peso Neto UMV (KG)]],0)</f>
        <v>1412.9974250000002</v>
      </c>
      <c r="AE548" s="39" t="s">
        <v>44</v>
      </c>
      <c r="AF548" s="39"/>
      <c r="AG548" s="39">
        <v>1</v>
      </c>
      <c r="AH548" s="109">
        <v>0</v>
      </c>
      <c r="AI548" s="66">
        <v>0.03</v>
      </c>
      <c r="AJ548" s="66">
        <v>0.05</v>
      </c>
      <c r="AK548" s="39"/>
      <c r="AL548" s="39" t="s">
        <v>53</v>
      </c>
    </row>
    <row r="549" spans="1:38" x14ac:dyDescent="0.35">
      <c r="A549" s="39" t="s">
        <v>276</v>
      </c>
      <c r="B549" s="39">
        <v>104544870</v>
      </c>
      <c r="C549" s="39" t="str">
        <f>+MaestraLP3[[#This Row],[CÓDIGO]]&amp;MaestraLP3[[#Headers],[-]]&amp;MaestraLP3[[#This Row],[UMV]]</f>
        <v>104544870-C10</v>
      </c>
      <c r="D549" s="50" t="str">
        <f>+MaestraLP3[[#This Row],[CÓDIGO]]&amp;MaestraLP3[[#Headers],[FS00]]</f>
        <v>104544870FS00</v>
      </c>
      <c r="E549" s="39" t="s">
        <v>34</v>
      </c>
      <c r="F549" s="39" t="s">
        <v>35</v>
      </c>
      <c r="G549" s="39" t="s">
        <v>146</v>
      </c>
      <c r="H549" s="39" t="s">
        <v>147</v>
      </c>
      <c r="I549" s="39" t="s">
        <v>402</v>
      </c>
      <c r="J549" s="49" t="s">
        <v>65</v>
      </c>
      <c r="K549" s="50" t="s">
        <v>50</v>
      </c>
      <c r="L549" s="39" t="str">
        <f>VLOOKUP(MaestraLP3[[#This Row],[UMV]],VALIDACIONES!J:L,3,0)</f>
        <v>Caja 10 Unidades</v>
      </c>
      <c r="M549" s="39" t="s">
        <v>40</v>
      </c>
      <c r="N549" s="39" t="s">
        <v>78</v>
      </c>
      <c r="O549" s="64">
        <v>16500</v>
      </c>
      <c r="P549" s="39" t="s">
        <v>42</v>
      </c>
      <c r="Q549" s="64">
        <v>20500</v>
      </c>
      <c r="R549" s="66">
        <f>+IFERROR((MaestraLP3[[#This Row],[COSTO ]]/MaestraLP3[[#This Row],[COSTO SEP]]-1),0)</f>
        <v>6.0606060606060552E-2</v>
      </c>
      <c r="S549" s="65" t="s">
        <v>93</v>
      </c>
      <c r="T549" s="65" t="s">
        <v>93</v>
      </c>
      <c r="U549" s="64">
        <f>+VLOOKUP(MaestraLP3[[#This Row],[FS00]],'[1]BD MES'!$C:$N,12,0)</f>
        <v>17250</v>
      </c>
      <c r="V549" s="64">
        <v>17500</v>
      </c>
      <c r="W549" s="66">
        <f>+(MaestraLP3[[#This Row],[COSTO ]]-MaestraLP3[[#This Row],[COSTO OCT AL 25-09]])/MaestraLP3[[#This Row],[COSTO OCT AL 25-09]]</f>
        <v>1.4492753623188406E-2</v>
      </c>
      <c r="X549" s="67" t="str">
        <f>++IF(P549="HASTA AGOTAR STOCK","HASTA AGOTAR STOCK",IF(MaestraLP3[[#This Row],[PRECIO]]=0,"NO PARA LP",IF(MaestraLP3[[#This Row],[PRECIO SEP]]=0,"INCORPORACIÓN",IF(Z549=0,"MANTIENE",IF(Z549&lt;0,"BAJA",IF(Z549&gt;0,"ALZA",""))))))</f>
        <v>ALZA</v>
      </c>
      <c r="Y549" s="64">
        <v>20900</v>
      </c>
      <c r="Z549" s="41">
        <f>IF(Y549=0,"INDICAR PRECIO VTA",Y549-MaestraLP3[[#This Row],[PRECIO SEP]])</f>
        <v>400</v>
      </c>
      <c r="AA549" s="66">
        <f t="shared" si="8"/>
        <v>0.16267942583732056</v>
      </c>
      <c r="AB549" s="68">
        <f>IFERROR(MaestraLP3[[#This Row],[PRECIO]]*MaestraLP3[[#This Row],[%MG UMV]],0)</f>
        <v>3399.9999999999995</v>
      </c>
      <c r="AC549" s="69">
        <v>3</v>
      </c>
      <c r="AD549" s="64">
        <f>+IFERROR(MaestraLP3[[#This Row],[MARGEN UNITARIO]]/MaestraLP3[[#This Row],[Peso Neto UMV (KG)]],0)</f>
        <v>1133.3333333333333</v>
      </c>
      <c r="AE549" s="39" t="s">
        <v>53</v>
      </c>
      <c r="AF549" s="39"/>
      <c r="AG549" s="39">
        <v>1</v>
      </c>
      <c r="AH549" s="109">
        <v>0</v>
      </c>
      <c r="AI549" s="66">
        <v>0.03</v>
      </c>
      <c r="AJ549" s="66">
        <v>0.03</v>
      </c>
      <c r="AK549" s="39" t="s">
        <v>53</v>
      </c>
      <c r="AL549" s="39" t="s">
        <v>53</v>
      </c>
    </row>
    <row r="550" spans="1:38" x14ac:dyDescent="0.35">
      <c r="A550" s="39" t="s">
        <v>276</v>
      </c>
      <c r="B550" s="39">
        <v>104542810</v>
      </c>
      <c r="C550" s="39" t="str">
        <f>+MaestraLP3[[#This Row],[CÓDIGO]]&amp;MaestraLP3[[#Headers],[-]]&amp;MaestraLP3[[#This Row],[UMV]]</f>
        <v>104542810-C70</v>
      </c>
      <c r="D550" s="50" t="str">
        <f>+MaestraLP3[[#This Row],[CÓDIGO]]&amp;MaestraLP3[[#Headers],[FS00]]</f>
        <v>104542810FS00</v>
      </c>
      <c r="E550" s="39" t="s">
        <v>34</v>
      </c>
      <c r="F550" s="39" t="s">
        <v>35</v>
      </c>
      <c r="G550" s="39" t="s">
        <v>146</v>
      </c>
      <c r="H550" s="39" t="s">
        <v>405</v>
      </c>
      <c r="I550" s="39" t="s">
        <v>408</v>
      </c>
      <c r="J550" s="49" t="s">
        <v>409</v>
      </c>
      <c r="K550" s="50" t="s">
        <v>50</v>
      </c>
      <c r="L550" s="39" t="str">
        <f>VLOOKUP(MaestraLP3[[#This Row],[UMV]],VALIDACIONES!J:L,3,0)</f>
        <v>Caja 70 Unidades</v>
      </c>
      <c r="M550" s="39" t="s">
        <v>40</v>
      </c>
      <c r="N550" s="39" t="s">
        <v>78</v>
      </c>
      <c r="O550" s="64">
        <v>13020</v>
      </c>
      <c r="P550" s="39" t="s">
        <v>42</v>
      </c>
      <c r="Q550" s="64">
        <v>18600</v>
      </c>
      <c r="R550" s="66">
        <f>+IFERROR((MaestraLP3[[#This Row],[COSTO ]]/MaestraLP3[[#This Row],[COSTO SEP]]-1),0)</f>
        <v>5.1766513056835661E-2</v>
      </c>
      <c r="S550" s="65" t="s">
        <v>52</v>
      </c>
      <c r="T550" s="65" t="s">
        <v>52</v>
      </c>
      <c r="U550" s="64">
        <f>+VLOOKUP(MaestraLP3[[#This Row],[FS00]],'[1]BD MES'!$C:$N,12,0)</f>
        <v>13020</v>
      </c>
      <c r="V550" s="64">
        <v>13694</v>
      </c>
      <c r="W550" s="66">
        <f>+(MaestraLP3[[#This Row],[COSTO ]]-MaestraLP3[[#This Row],[COSTO OCT AL 25-09]])/MaestraLP3[[#This Row],[COSTO OCT AL 25-09]]</f>
        <v>5.176651305683564E-2</v>
      </c>
      <c r="X550" s="67" t="str">
        <f>++IF(P550="HASTA AGOTAR STOCK","HASTA AGOTAR STOCK",IF(MaestraLP3[[#This Row],[PRECIO]]=0,"NO PARA LP",IF(MaestraLP3[[#This Row],[PRECIO SEP]]=0,"INCORPORACIÓN",IF(Z550=0,"MANTIENE",IF(Z550&lt;0,"BAJA",IF(Z550&gt;0,"ALZA",""))))))</f>
        <v>MANTIENE</v>
      </c>
      <c r="Y550" s="64">
        <v>18600</v>
      </c>
      <c r="Z550" s="41">
        <f>IF(Y550=0,"INDICAR PRECIO VTA",Y550-MaestraLP3[[#This Row],[PRECIO SEP]])</f>
        <v>0</v>
      </c>
      <c r="AA550" s="66">
        <f t="shared" si="8"/>
        <v>0.26376344086021508</v>
      </c>
      <c r="AB550" s="68">
        <f>IFERROR(MaestraLP3[[#This Row],[PRECIO]]*MaestraLP3[[#This Row],[%MG UMV]],0)</f>
        <v>4906.0000000000009</v>
      </c>
      <c r="AC550" s="69">
        <v>3.5</v>
      </c>
      <c r="AD550" s="64">
        <f>+IFERROR(MaestraLP3[[#This Row],[MARGEN UNITARIO]]/MaestraLP3[[#This Row],[Peso Neto UMV (KG)]],0)</f>
        <v>1401.714285714286</v>
      </c>
      <c r="AE550" s="39" t="s">
        <v>44</v>
      </c>
      <c r="AF550" s="39"/>
      <c r="AG550" s="39">
        <v>1</v>
      </c>
      <c r="AH550" s="109">
        <v>0</v>
      </c>
      <c r="AI550" s="66">
        <v>4.9999999999999996E-2</v>
      </c>
      <c r="AJ550" s="66">
        <v>6.9999999999999993E-2</v>
      </c>
      <c r="AK550" s="39" t="s">
        <v>53</v>
      </c>
      <c r="AL550" s="39" t="s">
        <v>53</v>
      </c>
    </row>
    <row r="551" spans="1:38" x14ac:dyDescent="0.35">
      <c r="A551" s="39" t="s">
        <v>276</v>
      </c>
      <c r="B551" s="39">
        <v>104351690</v>
      </c>
      <c r="C551" s="39" t="str">
        <f>+MaestraLP3[[#This Row],[CÓDIGO]]&amp;MaestraLP3[[#Headers],[-]]&amp;MaestraLP3[[#This Row],[UMV]]</f>
        <v>104351690-Z92</v>
      </c>
      <c r="D551" s="50" t="str">
        <f>+MaestraLP3[[#This Row],[CÓDIGO]]&amp;MaestraLP3[[#Headers],[FS00]]</f>
        <v>104351690FS00</v>
      </c>
      <c r="E551" s="39" t="s">
        <v>34</v>
      </c>
      <c r="F551" s="39" t="s">
        <v>35</v>
      </c>
      <c r="G551" s="39" t="s">
        <v>146</v>
      </c>
      <c r="H551" s="39" t="s">
        <v>405</v>
      </c>
      <c r="I551" s="39" t="s">
        <v>410</v>
      </c>
      <c r="J551" s="49" t="s">
        <v>411</v>
      </c>
      <c r="K551" s="49" t="s">
        <v>411</v>
      </c>
      <c r="L551" s="39" t="str">
        <f>VLOOKUP(MaestraLP3[[#This Row],[UMV]],VALIDACIONES!J:L,3,0)</f>
        <v>Caja 192 Unidades</v>
      </c>
      <c r="M551" s="39" t="s">
        <v>40</v>
      </c>
      <c r="N551" s="39" t="s">
        <v>78</v>
      </c>
      <c r="O551" s="64">
        <v>8073.99</v>
      </c>
      <c r="P551" s="39" t="s">
        <v>42</v>
      </c>
      <c r="Q551" s="64">
        <v>11900</v>
      </c>
      <c r="R551" s="66">
        <f>+IFERROR((MaestraLP3[[#This Row],[COSTO ]]/MaestraLP3[[#This Row],[COSTO SEP]]-1),0)</f>
        <v>5.3010964838945851E-2</v>
      </c>
      <c r="S551" s="65" t="s">
        <v>52</v>
      </c>
      <c r="T551" s="65" t="s">
        <v>52</v>
      </c>
      <c r="U551" s="64">
        <f>+VLOOKUP(MaestraLP3[[#This Row],[FS00]],'[1]BD MES'!$C:$N,12,0)</f>
        <v>8074.09</v>
      </c>
      <c r="V551" s="64">
        <v>8502</v>
      </c>
      <c r="W551" s="66">
        <f>+(MaestraLP3[[#This Row],[COSTO ]]-MaestraLP3[[#This Row],[COSTO OCT AL 25-09]])/MaestraLP3[[#This Row],[COSTO OCT AL 25-09]]</f>
        <v>5.2997922985748222E-2</v>
      </c>
      <c r="X551" s="67" t="str">
        <f>++IF(P551="HASTA AGOTAR STOCK","HASTA AGOTAR STOCK",IF(MaestraLP3[[#This Row],[PRECIO]]=0,"NO PARA LP",IF(MaestraLP3[[#This Row],[PRECIO SEP]]=0,"INCORPORACIÓN",IF(Z551=0,"MANTIENE",IF(Z551&lt;0,"BAJA",IF(Z551&gt;0,"ALZA",""))))))</f>
        <v>ALZA</v>
      </c>
      <c r="Y551" s="64">
        <v>12200</v>
      </c>
      <c r="Z551" s="41">
        <f>IF(Y551=0,"INDICAR PRECIO VTA",Y551-MaestraLP3[[#This Row],[PRECIO SEP]])</f>
        <v>300</v>
      </c>
      <c r="AA551" s="66">
        <f t="shared" si="8"/>
        <v>0.30311475409836064</v>
      </c>
      <c r="AB551" s="68">
        <f>IFERROR(MaestraLP3[[#This Row],[PRECIO]]*MaestraLP3[[#This Row],[%MG UMV]],0)</f>
        <v>3698</v>
      </c>
      <c r="AC551" s="69">
        <v>4.032</v>
      </c>
      <c r="AD551" s="64">
        <f>+IFERROR(MaestraLP3[[#This Row],[MARGEN UNITARIO]]/MaestraLP3[[#This Row],[Peso Neto UMV (KG)]],0)</f>
        <v>917.16269841269843</v>
      </c>
      <c r="AE551" s="39" t="s">
        <v>44</v>
      </c>
      <c r="AF551" s="39"/>
      <c r="AG551" s="39">
        <v>1</v>
      </c>
      <c r="AH551" s="109">
        <v>0</v>
      </c>
      <c r="AI551" s="66">
        <v>4.9999999999999996E-2</v>
      </c>
      <c r="AJ551" s="66">
        <v>0.08</v>
      </c>
      <c r="AK551" s="39"/>
      <c r="AL551" s="39" t="s">
        <v>53</v>
      </c>
    </row>
    <row r="552" spans="1:38" x14ac:dyDescent="0.35">
      <c r="A552" s="39" t="s">
        <v>276</v>
      </c>
      <c r="B552" s="39">
        <v>104547440</v>
      </c>
      <c r="C552" s="39" t="str">
        <f>+MaestraLP3[[#This Row],[CÓDIGO]]&amp;MaestraLP3[[#Headers],[-]]&amp;MaestraLP3[[#This Row],[UMV]]</f>
        <v>104547440-C17</v>
      </c>
      <c r="D552" s="50" t="str">
        <f>+MaestraLP3[[#This Row],[CÓDIGO]]&amp;MaestraLP3[[#Headers],[FS00]]</f>
        <v>104547440FS00</v>
      </c>
      <c r="E552" s="39" t="s">
        <v>34</v>
      </c>
      <c r="F552" s="39" t="s">
        <v>35</v>
      </c>
      <c r="G552" s="39" t="s">
        <v>146</v>
      </c>
      <c r="H552" s="39" t="s">
        <v>154</v>
      </c>
      <c r="I552" s="39" t="s">
        <v>155</v>
      </c>
      <c r="J552" s="49" t="s">
        <v>412</v>
      </c>
      <c r="K552" s="50" t="s">
        <v>50</v>
      </c>
      <c r="L552" s="39" t="str">
        <f>VLOOKUP(MaestraLP3[[#This Row],[UMV]],VALIDACIONES!J:L,3,0)</f>
        <v>Caja 17 Unidades</v>
      </c>
      <c r="M552" s="39" t="s">
        <v>40</v>
      </c>
      <c r="N552" s="39" t="s">
        <v>78</v>
      </c>
      <c r="O552" s="64">
        <v>19227</v>
      </c>
      <c r="P552" s="39" t="s">
        <v>42</v>
      </c>
      <c r="Q552" s="65">
        <v>22100</v>
      </c>
      <c r="R552" s="66">
        <f>+IFERROR((MaestraLP3[[#This Row],[COSTO ]]/MaestraLP3[[#This Row],[COSTO SEP]]-1),0)</f>
        <v>0</v>
      </c>
      <c r="S552" s="65" t="s">
        <v>93</v>
      </c>
      <c r="T552" s="65" t="s">
        <v>93</v>
      </c>
      <c r="U552" s="64">
        <f>+VLOOKUP(MaestraLP3[[#This Row],[FS00]],'[1]BD MES'!$C:$N,12,0)</f>
        <v>19227</v>
      </c>
      <c r="V552" s="64">
        <v>19227</v>
      </c>
      <c r="W552" s="66">
        <f>+(MaestraLP3[[#This Row],[COSTO ]]-MaestraLP3[[#This Row],[COSTO OCT AL 25-09]])/MaestraLP3[[#This Row],[COSTO OCT AL 25-09]]</f>
        <v>0</v>
      </c>
      <c r="X552" s="67" t="str">
        <f>++IF(P552="HASTA AGOTAR STOCK","HASTA AGOTAR STOCK",IF(MaestraLP3[[#This Row],[PRECIO]]=0,"NO PARA LP",IF(MaestraLP3[[#This Row],[PRECIO SEP]]=0,"INCORPORACIÓN",IF(Z552=0,"MANTIENE",IF(Z552&lt;0,"BAJA",IF(Z552&gt;0,"ALZA",""))))))</f>
        <v>MANTIENE</v>
      </c>
      <c r="Y552" s="64">
        <v>22100</v>
      </c>
      <c r="Z552" s="41">
        <f>IF(Y552=0,"INDICAR PRECIO VTA",Y552-MaestraLP3[[#This Row],[PRECIO SEP]])</f>
        <v>0</v>
      </c>
      <c r="AA552" s="66">
        <f t="shared" si="8"/>
        <v>0.13</v>
      </c>
      <c r="AB552" s="68">
        <f>IFERROR(MaestraLP3[[#This Row],[PRECIO]]*MaestraLP3[[#This Row],[%MG UMV]],0)</f>
        <v>2873</v>
      </c>
      <c r="AC552" s="69">
        <v>2.72</v>
      </c>
      <c r="AD552" s="64">
        <f>+IFERROR(MaestraLP3[[#This Row],[MARGEN UNITARIO]]/MaestraLP3[[#This Row],[Peso Neto UMV (KG)]],0)</f>
        <v>1056.25</v>
      </c>
      <c r="AE552" s="39" t="s">
        <v>44</v>
      </c>
      <c r="AF552" s="39"/>
      <c r="AG552" s="39">
        <v>1</v>
      </c>
      <c r="AH552" s="109">
        <v>0</v>
      </c>
      <c r="AI552" s="66">
        <v>0.03</v>
      </c>
      <c r="AJ552" s="66">
        <v>0.03</v>
      </c>
      <c r="AK552" s="39" t="s">
        <v>53</v>
      </c>
      <c r="AL552" s="39" t="s">
        <v>53</v>
      </c>
    </row>
    <row r="553" spans="1:38" x14ac:dyDescent="0.35">
      <c r="A553" s="39" t="s">
        <v>276</v>
      </c>
      <c r="B553" s="39">
        <v>104538630</v>
      </c>
      <c r="C553" s="39" t="str">
        <f>+MaestraLP3[[#This Row],[CÓDIGO]]&amp;MaestraLP3[[#Headers],[-]]&amp;MaestraLP3[[#This Row],[UMV]]</f>
        <v>104538630-C30</v>
      </c>
      <c r="D553" s="50" t="str">
        <f>+MaestraLP3[[#This Row],[CÓDIGO]]&amp;MaestraLP3[[#Headers],[FS00]]</f>
        <v>104538630FS00</v>
      </c>
      <c r="E553" s="39" t="s">
        <v>34</v>
      </c>
      <c r="F553" s="39" t="s">
        <v>35</v>
      </c>
      <c r="G553" s="39" t="s">
        <v>146</v>
      </c>
      <c r="H553" s="39" t="s">
        <v>154</v>
      </c>
      <c r="I553" s="39" t="s">
        <v>413</v>
      </c>
      <c r="J553" s="49" t="s">
        <v>256</v>
      </c>
      <c r="K553" s="50" t="s">
        <v>50</v>
      </c>
      <c r="L553" s="39" t="str">
        <f>VLOOKUP(MaestraLP3[[#This Row],[UMV]],VALIDACIONES!J:L,3,0)</f>
        <v>Caja 30 Unidades</v>
      </c>
      <c r="M553" s="39" t="s">
        <v>40</v>
      </c>
      <c r="N553" s="39" t="s">
        <v>78</v>
      </c>
      <c r="O553" s="64">
        <v>26400</v>
      </c>
      <c r="P553" s="39" t="s">
        <v>42</v>
      </c>
      <c r="Q553" s="64">
        <v>33000</v>
      </c>
      <c r="R553" s="66">
        <f>+IFERROR((MaestraLP3[[#This Row],[COSTO ]]/MaestraLP3[[#This Row],[COSTO SEP]]-1),0)</f>
        <v>0</v>
      </c>
      <c r="S553" s="65" t="s">
        <v>52</v>
      </c>
      <c r="T553" s="65" t="s">
        <v>52</v>
      </c>
      <c r="U553" s="64">
        <f>+VLOOKUP(MaestraLP3[[#This Row],[FS00]],'[1]BD MES'!$C:$N,12,0)</f>
        <v>26400</v>
      </c>
      <c r="V553" s="64">
        <v>26400</v>
      </c>
      <c r="W553" s="66">
        <f>+(MaestraLP3[[#This Row],[COSTO ]]-MaestraLP3[[#This Row],[COSTO OCT AL 25-09]])/MaestraLP3[[#This Row],[COSTO OCT AL 25-09]]</f>
        <v>0</v>
      </c>
      <c r="X553" s="67" t="str">
        <f>++IF(P553="HASTA AGOTAR STOCK","HASTA AGOTAR STOCK",IF(MaestraLP3[[#This Row],[PRECIO]]=0,"NO PARA LP",IF(MaestraLP3[[#This Row],[PRECIO SEP]]=0,"INCORPORACIÓN",IF(Z553=0,"MANTIENE",IF(Z553&lt;0,"BAJA",IF(Z553&gt;0,"ALZA",""))))))</f>
        <v>MANTIENE</v>
      </c>
      <c r="Y553" s="64">
        <v>33000</v>
      </c>
      <c r="Z553" s="41">
        <f>IF(Y553=0,"INDICAR PRECIO VTA",Y553-MaestraLP3[[#This Row],[PRECIO SEP]])</f>
        <v>0</v>
      </c>
      <c r="AA553" s="66">
        <f t="shared" si="8"/>
        <v>0.2</v>
      </c>
      <c r="AB553" s="68">
        <f>IFERROR(MaestraLP3[[#This Row],[PRECIO]]*MaestraLP3[[#This Row],[%MG UMV]],0)</f>
        <v>6600</v>
      </c>
      <c r="AC553" s="69">
        <v>5.4</v>
      </c>
      <c r="AD553" s="64">
        <f>+IFERROR(MaestraLP3[[#This Row],[MARGEN UNITARIO]]/MaestraLP3[[#This Row],[Peso Neto UMV (KG)]],0)</f>
        <v>1222.2222222222222</v>
      </c>
      <c r="AE553" s="39" t="s">
        <v>44</v>
      </c>
      <c r="AF553" s="39"/>
      <c r="AG553" s="39">
        <v>1</v>
      </c>
      <c r="AH553" s="109">
        <v>0</v>
      </c>
      <c r="AI553" s="66">
        <v>4.9999999999999996E-2</v>
      </c>
      <c r="AJ553" s="66">
        <v>6.9999999999999993E-2</v>
      </c>
      <c r="AK553" s="39" t="s">
        <v>53</v>
      </c>
      <c r="AL553" s="39" t="s">
        <v>53</v>
      </c>
    </row>
    <row r="554" spans="1:38" x14ac:dyDescent="0.35">
      <c r="A554" s="39" t="s">
        <v>276</v>
      </c>
      <c r="B554" s="39">
        <v>104538640</v>
      </c>
      <c r="C554" s="39" t="str">
        <f>+MaestraLP3[[#This Row],[CÓDIGO]]&amp;MaestraLP3[[#Headers],[-]]&amp;MaestraLP3[[#This Row],[UMV]]</f>
        <v>104538640-C30</v>
      </c>
      <c r="D554" s="50" t="str">
        <f>+MaestraLP3[[#This Row],[CÓDIGO]]&amp;MaestraLP3[[#Headers],[FS00]]</f>
        <v>104538640FS00</v>
      </c>
      <c r="E554" s="39" t="s">
        <v>34</v>
      </c>
      <c r="F554" s="39" t="s">
        <v>35</v>
      </c>
      <c r="G554" s="39" t="s">
        <v>146</v>
      </c>
      <c r="H554" s="39" t="s">
        <v>154</v>
      </c>
      <c r="I554" s="39" t="s">
        <v>414</v>
      </c>
      <c r="J554" s="49" t="s">
        <v>256</v>
      </c>
      <c r="K554" s="50" t="s">
        <v>50</v>
      </c>
      <c r="L554" s="39" t="str">
        <f>VLOOKUP(MaestraLP3[[#This Row],[UMV]],VALIDACIONES!J:L,3,0)</f>
        <v>Caja 30 Unidades</v>
      </c>
      <c r="M554" s="39" t="s">
        <v>40</v>
      </c>
      <c r="N554" s="39" t="s">
        <v>78</v>
      </c>
      <c r="O554" s="64">
        <v>35130</v>
      </c>
      <c r="P554" s="39" t="s">
        <v>42</v>
      </c>
      <c r="Q554" s="64">
        <v>42000</v>
      </c>
      <c r="R554" s="66">
        <f>+IFERROR((MaestraLP3[[#This Row],[COSTO ]]/MaestraLP3[[#This Row],[COSTO SEP]]-1),0)</f>
        <v>0</v>
      </c>
      <c r="S554" s="65" t="s">
        <v>52</v>
      </c>
      <c r="T554" s="65" t="s">
        <v>52</v>
      </c>
      <c r="U554" s="64">
        <f>+VLOOKUP(MaestraLP3[[#This Row],[FS00]],'[1]BD MES'!$C:$N,12,0)</f>
        <v>35130</v>
      </c>
      <c r="V554" s="64">
        <v>35130</v>
      </c>
      <c r="W554" s="66">
        <f>+(MaestraLP3[[#This Row],[COSTO ]]-MaestraLP3[[#This Row],[COSTO OCT AL 25-09]])/MaestraLP3[[#This Row],[COSTO OCT AL 25-09]]</f>
        <v>0</v>
      </c>
      <c r="X554" s="67" t="str">
        <f>++IF(P554="HASTA AGOTAR STOCK","HASTA AGOTAR STOCK",IF(MaestraLP3[[#This Row],[PRECIO]]=0,"NO PARA LP",IF(MaestraLP3[[#This Row],[PRECIO SEP]]=0,"INCORPORACIÓN",IF(Z554=0,"MANTIENE",IF(Z554&lt;0,"BAJA",IF(Z554&gt;0,"ALZA",""))))))</f>
        <v>MANTIENE</v>
      </c>
      <c r="Y554" s="64">
        <v>42000</v>
      </c>
      <c r="Z554" s="41">
        <f>IF(Y554=0,"INDICAR PRECIO VTA",Y554-MaestraLP3[[#This Row],[PRECIO SEP]])</f>
        <v>0</v>
      </c>
      <c r="AA554" s="66">
        <f t="shared" si="8"/>
        <v>0.16357142857142856</v>
      </c>
      <c r="AB554" s="68">
        <f>IFERROR(MaestraLP3[[#This Row],[PRECIO]]*MaestraLP3[[#This Row],[%MG UMV]],0)</f>
        <v>6870</v>
      </c>
      <c r="AC554" s="69">
        <v>4.8</v>
      </c>
      <c r="AD554" s="64">
        <f>+IFERROR(MaestraLP3[[#This Row],[MARGEN UNITARIO]]/MaestraLP3[[#This Row],[Peso Neto UMV (KG)]],0)</f>
        <v>1431.25</v>
      </c>
      <c r="AE554" s="39" t="s">
        <v>44</v>
      </c>
      <c r="AF554" s="39"/>
      <c r="AG554" s="39">
        <v>1</v>
      </c>
      <c r="AH554" s="109">
        <v>0</v>
      </c>
      <c r="AI554" s="66">
        <v>4.9999999999999996E-2</v>
      </c>
      <c r="AJ554" s="66">
        <v>6.9999999999999993E-2</v>
      </c>
      <c r="AK554" s="39" t="s">
        <v>53</v>
      </c>
      <c r="AL554" s="39" t="s">
        <v>53</v>
      </c>
    </row>
    <row r="555" spans="1:38" x14ac:dyDescent="0.35">
      <c r="A555" s="39" t="s">
        <v>276</v>
      </c>
      <c r="B555" s="39">
        <v>104521730</v>
      </c>
      <c r="C555" s="39" t="str">
        <f>+MaestraLP3[[#This Row],[CÓDIGO]]&amp;MaestraLP3[[#Headers],[-]]&amp;MaestraLP3[[#This Row],[UMV]]</f>
        <v>104521730-C02</v>
      </c>
      <c r="D555" s="50" t="str">
        <f>+MaestraLP3[[#This Row],[CÓDIGO]]&amp;MaestraLP3[[#Headers],[FS00]]</f>
        <v>104521730FS00</v>
      </c>
      <c r="E555" s="39" t="s">
        <v>34</v>
      </c>
      <c r="F555" s="39" t="s">
        <v>35</v>
      </c>
      <c r="G555" s="39" t="s">
        <v>146</v>
      </c>
      <c r="H555" s="39" t="s">
        <v>147</v>
      </c>
      <c r="I555" s="39" t="s">
        <v>391</v>
      </c>
      <c r="J555" s="49" t="s">
        <v>92</v>
      </c>
      <c r="K555" s="50" t="s">
        <v>50</v>
      </c>
      <c r="L555" s="39" t="str">
        <f>VLOOKUP(MaestraLP3[[#This Row],[UMV]],VALIDACIONES!J:L,3,0)</f>
        <v>Caja 2 Unidades</v>
      </c>
      <c r="M555" s="39" t="s">
        <v>40</v>
      </c>
      <c r="N555" s="39" t="s">
        <v>78</v>
      </c>
      <c r="O555" s="64">
        <v>24840</v>
      </c>
      <c r="P555" s="39" t="s">
        <v>42</v>
      </c>
      <c r="Q555" s="64">
        <v>40700</v>
      </c>
      <c r="R555" s="66">
        <f>+IFERROR((MaestraLP3[[#This Row],[COSTO ]]/MaestraLP3[[#This Row],[COSTO SEP]]-1),0)</f>
        <v>6.441223832528209E-3</v>
      </c>
      <c r="S555" s="65" t="s">
        <v>52</v>
      </c>
      <c r="T555" s="65" t="s">
        <v>52</v>
      </c>
      <c r="U555" s="64">
        <f>+VLOOKUP(MaestraLP3[[#This Row],[FS00]],'[1]BD MES'!$C:$N,12,0)</f>
        <v>24914</v>
      </c>
      <c r="V555" s="64">
        <v>25000</v>
      </c>
      <c r="W555" s="66">
        <f>+(MaestraLP3[[#This Row],[COSTO ]]-MaestraLP3[[#This Row],[COSTO OCT AL 25-09]])/MaestraLP3[[#This Row],[COSTO OCT AL 25-09]]</f>
        <v>3.4518744481014689E-3</v>
      </c>
      <c r="X555" s="67" t="str">
        <f>++IF(P555="HASTA AGOTAR STOCK","HASTA AGOTAR STOCK",IF(MaestraLP3[[#This Row],[PRECIO]]=0,"NO PARA LP",IF(MaestraLP3[[#This Row],[PRECIO SEP]]=0,"INCORPORACIÓN",IF(Z555=0,"MANTIENE",IF(Z555&lt;0,"BAJA",IF(Z555&gt;0,"ALZA",""))))))</f>
        <v>MANTIENE</v>
      </c>
      <c r="Y555" s="64">
        <v>40700</v>
      </c>
      <c r="Z555" s="41">
        <f>IF(Y555=0,"INDICAR PRECIO VTA",Y555-MaestraLP3[[#This Row],[PRECIO SEP]])</f>
        <v>0</v>
      </c>
      <c r="AA555" s="66">
        <f t="shared" si="8"/>
        <v>0.38574938574938578</v>
      </c>
      <c r="AB555" s="68">
        <f>IFERROR(MaestraLP3[[#This Row],[PRECIO]]*MaestraLP3[[#This Row],[%MG UMV]],0)</f>
        <v>15700.000000000002</v>
      </c>
      <c r="AC555" s="69">
        <v>4</v>
      </c>
      <c r="AD555" s="64">
        <f>+IFERROR(MaestraLP3[[#This Row],[MARGEN UNITARIO]]/MaestraLP3[[#This Row],[Peso Neto UMV (KG)]],0)</f>
        <v>3925.0000000000005</v>
      </c>
      <c r="AE555" s="39" t="s">
        <v>44</v>
      </c>
      <c r="AF555" s="39"/>
      <c r="AG555" s="39">
        <v>1</v>
      </c>
      <c r="AH555" s="109">
        <v>0</v>
      </c>
      <c r="AI555" s="66">
        <v>9.9999999999999992E-2</v>
      </c>
      <c r="AJ555" s="66">
        <v>0.15</v>
      </c>
      <c r="AK555" s="39"/>
      <c r="AL555" s="39" t="s">
        <v>53</v>
      </c>
    </row>
    <row r="556" spans="1:38" x14ac:dyDescent="0.35">
      <c r="A556" s="39" t="s">
        <v>276</v>
      </c>
      <c r="B556" s="39">
        <v>104521820</v>
      </c>
      <c r="C556" s="39" t="str">
        <f>+MaestraLP3[[#This Row],[CÓDIGO]]&amp;MaestraLP3[[#Headers],[-]]&amp;MaestraLP3[[#This Row],[UMV]]</f>
        <v>104521820-C02</v>
      </c>
      <c r="D556" s="50" t="str">
        <f>+MaestraLP3[[#This Row],[CÓDIGO]]&amp;MaestraLP3[[#Headers],[FS00]]</f>
        <v>104521820FS00</v>
      </c>
      <c r="E556" s="39" t="s">
        <v>34</v>
      </c>
      <c r="F556" s="39" t="s">
        <v>35</v>
      </c>
      <c r="G556" s="39" t="s">
        <v>146</v>
      </c>
      <c r="H556" s="39" t="s">
        <v>147</v>
      </c>
      <c r="I556" s="39" t="s">
        <v>392</v>
      </c>
      <c r="J556" s="49" t="s">
        <v>92</v>
      </c>
      <c r="K556" s="50" t="s">
        <v>50</v>
      </c>
      <c r="L556" s="39" t="str">
        <f>VLOOKUP(MaestraLP3[[#This Row],[UMV]],VALIDACIONES!J:L,3,0)</f>
        <v>Caja 2 Unidades</v>
      </c>
      <c r="M556" s="39" t="s">
        <v>40</v>
      </c>
      <c r="N556" s="39" t="s">
        <v>78</v>
      </c>
      <c r="O556" s="64">
        <v>17870</v>
      </c>
      <c r="P556" s="39" t="s">
        <v>42</v>
      </c>
      <c r="Q556" s="64">
        <v>30910</v>
      </c>
      <c r="R556" s="66">
        <f>+IFERROR((MaestraLP3[[#This Row],[COSTO ]]/MaestraLP3[[#This Row],[COSTO SEP]]-1),0)</f>
        <v>7.2747621712367927E-3</v>
      </c>
      <c r="S556" s="65" t="s">
        <v>52</v>
      </c>
      <c r="T556" s="65" t="s">
        <v>52</v>
      </c>
      <c r="U556" s="64">
        <f>+VLOOKUP(MaestraLP3[[#This Row],[FS00]],'[1]BD MES'!$C:$N,12,0)</f>
        <v>17990</v>
      </c>
      <c r="V556" s="64">
        <v>18000</v>
      </c>
      <c r="W556" s="66">
        <f>+(MaestraLP3[[#This Row],[COSTO ]]-MaestraLP3[[#This Row],[COSTO OCT AL 25-09]])/MaestraLP3[[#This Row],[COSTO OCT AL 25-09]]</f>
        <v>5.5586436909394106E-4</v>
      </c>
      <c r="X556" s="67" t="str">
        <f>++IF(P556="HASTA AGOTAR STOCK","HASTA AGOTAR STOCK",IF(MaestraLP3[[#This Row],[PRECIO]]=0,"NO PARA LP",IF(MaestraLP3[[#This Row],[PRECIO SEP]]=0,"INCORPORACIÓN",IF(Z556=0,"MANTIENE",IF(Z556&lt;0,"BAJA",IF(Z556&gt;0,"ALZA",""))))))</f>
        <v>MANTIENE</v>
      </c>
      <c r="Y556" s="64">
        <v>30910</v>
      </c>
      <c r="Z556" s="41">
        <f>IF(Y556=0,"INDICAR PRECIO VTA",Y556-MaestraLP3[[#This Row],[PRECIO SEP]])</f>
        <v>0</v>
      </c>
      <c r="AA556" s="66">
        <f t="shared" si="8"/>
        <v>0.41766418634746039</v>
      </c>
      <c r="AB556" s="68">
        <f>IFERROR(MaestraLP3[[#This Row],[PRECIO]]*MaestraLP3[[#This Row],[%MG UMV]],0)</f>
        <v>12910</v>
      </c>
      <c r="AC556" s="69">
        <v>4</v>
      </c>
      <c r="AD556" s="64">
        <f>+IFERROR(MaestraLP3[[#This Row],[MARGEN UNITARIO]]/MaestraLP3[[#This Row],[Peso Neto UMV (KG)]],0)</f>
        <v>3227.5</v>
      </c>
      <c r="AE556" s="39" t="s">
        <v>44</v>
      </c>
      <c r="AF556" s="39"/>
      <c r="AG556" s="39">
        <v>1</v>
      </c>
      <c r="AH556" s="109">
        <v>0</v>
      </c>
      <c r="AI556" s="66">
        <v>9.9999999999999992E-2</v>
      </c>
      <c r="AJ556" s="66">
        <v>0.15</v>
      </c>
      <c r="AK556" s="39"/>
      <c r="AL556" s="39" t="s">
        <v>53</v>
      </c>
    </row>
    <row r="557" spans="1:38" x14ac:dyDescent="0.35">
      <c r="A557" s="39" t="s">
        <v>276</v>
      </c>
      <c r="B557" s="39">
        <v>104544830</v>
      </c>
      <c r="C557" s="39" t="str">
        <f>+MaestraLP3[[#This Row],[CÓDIGO]]&amp;MaestraLP3[[#Headers],[-]]&amp;MaestraLP3[[#This Row],[UMV]]</f>
        <v>104544830-C02</v>
      </c>
      <c r="D557" s="50" t="str">
        <f>+MaestraLP3[[#This Row],[CÓDIGO]]&amp;MaestraLP3[[#Headers],[FS00]]</f>
        <v>104544830FS00</v>
      </c>
      <c r="E557" s="39" t="s">
        <v>34</v>
      </c>
      <c r="F557" s="39" t="s">
        <v>35</v>
      </c>
      <c r="G557" s="39" t="s">
        <v>146</v>
      </c>
      <c r="H557" s="39" t="s">
        <v>147</v>
      </c>
      <c r="I557" s="39" t="s">
        <v>393</v>
      </c>
      <c r="J557" s="49" t="s">
        <v>92</v>
      </c>
      <c r="K557" s="50" t="s">
        <v>50</v>
      </c>
      <c r="L557" s="39" t="str">
        <f>VLOOKUP(MaestraLP3[[#This Row],[UMV]],VALIDACIONES!J:L,3,0)</f>
        <v>Caja 2 Unidades</v>
      </c>
      <c r="M557" s="39" t="s">
        <v>40</v>
      </c>
      <c r="N557" s="39" t="s">
        <v>78</v>
      </c>
      <c r="O557" s="64">
        <v>36000</v>
      </c>
      <c r="P557" s="39" t="s">
        <v>42</v>
      </c>
      <c r="Q557" s="64">
        <v>48000</v>
      </c>
      <c r="R557" s="66">
        <f>+IFERROR((MaestraLP3[[#This Row],[COSTO ]]/MaestraLP3[[#This Row],[COSTO SEP]]-1),0)</f>
        <v>0.11111111111111116</v>
      </c>
      <c r="S557" s="65" t="s">
        <v>52</v>
      </c>
      <c r="T557" s="65" t="s">
        <v>52</v>
      </c>
      <c r="U557" s="64">
        <f>+VLOOKUP(MaestraLP3[[#This Row],[FS00]],'[1]BD MES'!$C:$N,12,0)</f>
        <v>39010</v>
      </c>
      <c r="V557" s="64">
        <v>40000</v>
      </c>
      <c r="W557" s="66">
        <f>+(MaestraLP3[[#This Row],[COSTO ]]-MaestraLP3[[#This Row],[COSTO OCT AL 25-09]])/MaestraLP3[[#This Row],[COSTO OCT AL 25-09]]</f>
        <v>2.5378108177390411E-2</v>
      </c>
      <c r="X557" s="67" t="str">
        <f>++IF(P557="HASTA AGOTAR STOCK","HASTA AGOTAR STOCK",IF(MaestraLP3[[#This Row],[PRECIO]]=0,"NO PARA LP",IF(MaestraLP3[[#This Row],[PRECIO SEP]]=0,"INCORPORACIÓN",IF(Z557=0,"MANTIENE",IF(Z557&lt;0,"BAJA",IF(Z557&gt;0,"ALZA",""))))))</f>
        <v>ALZA</v>
      </c>
      <c r="Y557" s="64">
        <v>49000</v>
      </c>
      <c r="Z557" s="41">
        <f>IF(Y557=0,"INDICAR PRECIO VTA",Y557-MaestraLP3[[#This Row],[PRECIO SEP]])</f>
        <v>1000</v>
      </c>
      <c r="AA557" s="66">
        <f t="shared" si="8"/>
        <v>0.18367346938775511</v>
      </c>
      <c r="AB557" s="68">
        <f>IFERROR(MaestraLP3[[#This Row],[PRECIO]]*MaestraLP3[[#This Row],[%MG UMV]],0)</f>
        <v>9000</v>
      </c>
      <c r="AC557" s="69">
        <v>4</v>
      </c>
      <c r="AD557" s="64">
        <f>+IFERROR(MaestraLP3[[#This Row],[MARGEN UNITARIO]]/MaestraLP3[[#This Row],[Peso Neto UMV (KG)]],0)</f>
        <v>2250</v>
      </c>
      <c r="AE557" s="39" t="s">
        <v>53</v>
      </c>
      <c r="AF557" s="39"/>
      <c r="AG557" s="39">
        <v>1</v>
      </c>
      <c r="AH557" s="109">
        <v>0</v>
      </c>
      <c r="AI557" s="66">
        <v>0.06</v>
      </c>
      <c r="AJ557" s="66">
        <v>0.1</v>
      </c>
      <c r="AK557" s="39"/>
      <c r="AL557" s="39" t="s">
        <v>53</v>
      </c>
    </row>
    <row r="558" spans="1:38" x14ac:dyDescent="0.35">
      <c r="A558" s="39" t="s">
        <v>276</v>
      </c>
      <c r="B558" s="39">
        <v>104544840</v>
      </c>
      <c r="C558" s="39" t="str">
        <f>+MaestraLP3[[#This Row],[CÓDIGO]]&amp;MaestraLP3[[#Headers],[-]]&amp;MaestraLP3[[#This Row],[UMV]]</f>
        <v>104544840-C02</v>
      </c>
      <c r="D558" s="50" t="str">
        <f>+MaestraLP3[[#This Row],[CÓDIGO]]&amp;MaestraLP3[[#Headers],[FS00]]</f>
        <v>104544840FS00</v>
      </c>
      <c r="E558" s="39" t="s">
        <v>34</v>
      </c>
      <c r="F558" s="39" t="s">
        <v>35</v>
      </c>
      <c r="G558" s="39" t="s">
        <v>146</v>
      </c>
      <c r="H558" s="39" t="s">
        <v>147</v>
      </c>
      <c r="I558" s="39" t="s">
        <v>394</v>
      </c>
      <c r="J558" s="49" t="s">
        <v>92</v>
      </c>
      <c r="K558" s="50" t="s">
        <v>50</v>
      </c>
      <c r="L558" s="39" t="str">
        <f>VLOOKUP(MaestraLP3[[#This Row],[UMV]],VALIDACIONES!J:L,3,0)</f>
        <v>Caja 2 Unidades</v>
      </c>
      <c r="M558" s="39" t="s">
        <v>40</v>
      </c>
      <c r="N558" s="39" t="s">
        <v>78</v>
      </c>
      <c r="O558" s="64">
        <v>28976</v>
      </c>
      <c r="P558" s="39" t="s">
        <v>42</v>
      </c>
      <c r="Q558" s="64">
        <v>43000</v>
      </c>
      <c r="R558" s="66">
        <f>+IFERROR((MaestraLP3[[#This Row],[COSTO ]]/MaestraLP3[[#This Row],[COSTO SEP]]-1),0)</f>
        <v>0.20789618995030379</v>
      </c>
      <c r="S558" s="65" t="s">
        <v>52</v>
      </c>
      <c r="T558" s="65" t="s">
        <v>52</v>
      </c>
      <c r="U558" s="64">
        <f>+VLOOKUP(MaestraLP3[[#This Row],[FS00]],'[1]BD MES'!$C:$N,12,0)</f>
        <v>31314</v>
      </c>
      <c r="V558" s="64">
        <v>35000</v>
      </c>
      <c r="W558" s="66">
        <f>+(MaestraLP3[[#This Row],[COSTO ]]-MaestraLP3[[#This Row],[COSTO OCT AL 25-09]])/MaestraLP3[[#This Row],[COSTO OCT AL 25-09]]</f>
        <v>0.11771092801941624</v>
      </c>
      <c r="X558" s="67" t="str">
        <f>++IF(P558="HASTA AGOTAR STOCK","HASTA AGOTAR STOCK",IF(MaestraLP3[[#This Row],[PRECIO]]=0,"NO PARA LP",IF(MaestraLP3[[#This Row],[PRECIO SEP]]=0,"INCORPORACIÓN",IF(Z558=0,"MANTIENE",IF(Z558&lt;0,"BAJA",IF(Z558&gt;0,"ALZA",""))))))</f>
        <v>ALZA</v>
      </c>
      <c r="Y558" s="64">
        <v>44000</v>
      </c>
      <c r="Z558" s="41">
        <f>IF(Y558=0,"INDICAR PRECIO VTA",Y558-MaestraLP3[[#This Row],[PRECIO SEP]])</f>
        <v>1000</v>
      </c>
      <c r="AA558" s="66">
        <f t="shared" si="8"/>
        <v>0.20454545454545456</v>
      </c>
      <c r="AB558" s="68">
        <f>IFERROR(MaestraLP3[[#This Row],[PRECIO]]*MaestraLP3[[#This Row],[%MG UMV]],0)</f>
        <v>9000</v>
      </c>
      <c r="AC558" s="69">
        <v>4</v>
      </c>
      <c r="AD558" s="64">
        <f>+IFERROR(MaestraLP3[[#This Row],[MARGEN UNITARIO]]/MaestraLP3[[#This Row],[Peso Neto UMV (KG)]],0)</f>
        <v>2250</v>
      </c>
      <c r="AE558" s="39" t="s">
        <v>53</v>
      </c>
      <c r="AF558" s="39"/>
      <c r="AG558" s="39">
        <v>1</v>
      </c>
      <c r="AH558" s="109">
        <v>0</v>
      </c>
      <c r="AI558" s="66">
        <v>0.06</v>
      </c>
      <c r="AJ558" s="66">
        <v>0.1</v>
      </c>
      <c r="AK558" s="39" t="s">
        <v>53</v>
      </c>
      <c r="AL558" s="39" t="s">
        <v>53</v>
      </c>
    </row>
    <row r="559" spans="1:38" x14ac:dyDescent="0.35">
      <c r="A559" s="39" t="s">
        <v>276</v>
      </c>
      <c r="B559" s="39">
        <v>104544850</v>
      </c>
      <c r="C559" s="39" t="str">
        <f>+MaestraLP3[[#This Row],[CÓDIGO]]&amp;MaestraLP3[[#Headers],[-]]&amp;MaestraLP3[[#This Row],[UMV]]</f>
        <v>104544850-C02</v>
      </c>
      <c r="D559" s="50" t="str">
        <f>+MaestraLP3[[#This Row],[CÓDIGO]]&amp;MaestraLP3[[#Headers],[FS00]]</f>
        <v>104544850FS00</v>
      </c>
      <c r="E559" s="39" t="s">
        <v>34</v>
      </c>
      <c r="F559" s="39" t="s">
        <v>35</v>
      </c>
      <c r="G559" s="39" t="s">
        <v>146</v>
      </c>
      <c r="H559" s="39" t="s">
        <v>147</v>
      </c>
      <c r="I559" s="39" t="s">
        <v>395</v>
      </c>
      <c r="J559" s="49" t="s">
        <v>92</v>
      </c>
      <c r="K559" s="50" t="s">
        <v>50</v>
      </c>
      <c r="L559" s="39" t="str">
        <f>VLOOKUP(MaestraLP3[[#This Row],[UMV]],VALIDACIONES!J:L,3,0)</f>
        <v>Caja 2 Unidades</v>
      </c>
      <c r="M559" s="39" t="s">
        <v>40</v>
      </c>
      <c r="N559" s="39" t="s">
        <v>78</v>
      </c>
      <c r="O559" s="64">
        <v>32300</v>
      </c>
      <c r="P559" s="39" t="s">
        <v>42</v>
      </c>
      <c r="Q559" s="64">
        <v>45000</v>
      </c>
      <c r="R559" s="66">
        <f>+IFERROR((MaestraLP3[[#This Row],[COSTO ]]/MaestraLP3[[#This Row],[COSTO SEP]]-1),0)</f>
        <v>0.1455108359133126</v>
      </c>
      <c r="S559" s="65" t="s">
        <v>52</v>
      </c>
      <c r="T559" s="65" t="s">
        <v>52</v>
      </c>
      <c r="U559" s="64">
        <f>+VLOOKUP(MaestraLP3[[#This Row],[FS00]],'[1]BD MES'!$C:$N,12,0)</f>
        <v>33866</v>
      </c>
      <c r="V559" s="64">
        <v>37000</v>
      </c>
      <c r="W559" s="66">
        <f>+(MaestraLP3[[#This Row],[COSTO ]]-MaestraLP3[[#This Row],[COSTO OCT AL 25-09]])/MaestraLP3[[#This Row],[COSTO OCT AL 25-09]]</f>
        <v>9.2541191755743227E-2</v>
      </c>
      <c r="X559" s="67" t="str">
        <f>++IF(P559="HASTA AGOTAR STOCK","HASTA AGOTAR STOCK",IF(MaestraLP3[[#This Row],[PRECIO]]=0,"NO PARA LP",IF(MaestraLP3[[#This Row],[PRECIO SEP]]=0,"INCORPORACIÓN",IF(Z559=0,"MANTIENE",IF(Z559&lt;0,"BAJA",IF(Z559&gt;0,"ALZA",""))))))</f>
        <v>ALZA</v>
      </c>
      <c r="Y559" s="64">
        <v>46000</v>
      </c>
      <c r="Z559" s="41">
        <f>IF(Y559=0,"INDICAR PRECIO VTA",Y559-MaestraLP3[[#This Row],[PRECIO SEP]])</f>
        <v>1000</v>
      </c>
      <c r="AA559" s="66">
        <f t="shared" si="8"/>
        <v>0.19565217391304349</v>
      </c>
      <c r="AB559" s="68">
        <f>IFERROR(MaestraLP3[[#This Row],[PRECIO]]*MaestraLP3[[#This Row],[%MG UMV]],0)</f>
        <v>9000</v>
      </c>
      <c r="AC559" s="69">
        <v>4</v>
      </c>
      <c r="AD559" s="64">
        <f>+IFERROR(MaestraLP3[[#This Row],[MARGEN UNITARIO]]/MaestraLP3[[#This Row],[Peso Neto UMV (KG)]],0)</f>
        <v>2250</v>
      </c>
      <c r="AE559" s="39" t="s">
        <v>53</v>
      </c>
      <c r="AF559" s="39"/>
      <c r="AG559" s="39">
        <v>1</v>
      </c>
      <c r="AH559" s="109">
        <v>0</v>
      </c>
      <c r="AI559" s="66">
        <v>0.06</v>
      </c>
      <c r="AJ559" s="66">
        <v>0.1</v>
      </c>
      <c r="AK559" s="39"/>
      <c r="AL559" s="39" t="s">
        <v>53</v>
      </c>
    </row>
    <row r="560" spans="1:38" x14ac:dyDescent="0.35">
      <c r="A560" s="39" t="s">
        <v>276</v>
      </c>
      <c r="B560" s="39">
        <v>104544860</v>
      </c>
      <c r="C560" s="39" t="str">
        <f>+MaestraLP3[[#This Row],[CÓDIGO]]&amp;MaestraLP3[[#Headers],[-]]&amp;MaestraLP3[[#This Row],[UMV]]</f>
        <v>104544860-C02</v>
      </c>
      <c r="D560" s="50" t="str">
        <f>+MaestraLP3[[#This Row],[CÓDIGO]]&amp;MaestraLP3[[#Headers],[FS00]]</f>
        <v>104544860FS00</v>
      </c>
      <c r="E560" s="39" t="s">
        <v>34</v>
      </c>
      <c r="F560" s="39" t="s">
        <v>35</v>
      </c>
      <c r="G560" s="39" t="s">
        <v>146</v>
      </c>
      <c r="H560" s="39" t="s">
        <v>147</v>
      </c>
      <c r="I560" s="39" t="s">
        <v>396</v>
      </c>
      <c r="J560" s="49" t="s">
        <v>92</v>
      </c>
      <c r="K560" s="50" t="s">
        <v>50</v>
      </c>
      <c r="L560" s="39" t="str">
        <f>VLOOKUP(MaestraLP3[[#This Row],[UMV]],VALIDACIONES!J:L,3,0)</f>
        <v>Caja 2 Unidades</v>
      </c>
      <c r="M560" s="39" t="s">
        <v>40</v>
      </c>
      <c r="N560" s="39" t="s">
        <v>78</v>
      </c>
      <c r="O560" s="64">
        <v>22326</v>
      </c>
      <c r="P560" s="39" t="s">
        <v>42</v>
      </c>
      <c r="Q560" s="64">
        <v>34325</v>
      </c>
      <c r="R560" s="66">
        <f>+IFERROR((MaestraLP3[[#This Row],[COSTO ]]/MaestraLP3[[#This Row],[COSTO SEP]]-1),0)</f>
        <v>0.20935232464391285</v>
      </c>
      <c r="S560" s="65" t="s">
        <v>93</v>
      </c>
      <c r="T560" s="65" t="s">
        <v>93</v>
      </c>
      <c r="U560" s="64">
        <f>+VLOOKUP(MaestraLP3[[#This Row],[FS00]],'[1]BD MES'!$C:$N,12,0)</f>
        <v>24702</v>
      </c>
      <c r="V560" s="64">
        <v>27000</v>
      </c>
      <c r="W560" s="66">
        <f>+(MaestraLP3[[#This Row],[COSTO ]]-MaestraLP3[[#This Row],[COSTO OCT AL 25-09]])/MaestraLP3[[#This Row],[COSTO OCT AL 25-09]]</f>
        <v>9.3028904542142341E-2</v>
      </c>
      <c r="X560" s="67" t="str">
        <f>++IF(P560="HASTA AGOTAR STOCK","HASTA AGOTAR STOCK",IF(MaestraLP3[[#This Row],[PRECIO]]=0,"NO PARA LP",IF(MaestraLP3[[#This Row],[PRECIO SEP]]=0,"INCORPORACIÓN",IF(Z560=0,"MANTIENE",IF(Z560&lt;0,"BAJA",IF(Z560&gt;0,"ALZA",""))))))</f>
        <v>ALZA</v>
      </c>
      <c r="Y560" s="64">
        <v>36000</v>
      </c>
      <c r="Z560" s="41">
        <f>IF(Y560=0,"INDICAR PRECIO VTA",Y560-MaestraLP3[[#This Row],[PRECIO SEP]])</f>
        <v>1675</v>
      </c>
      <c r="AA560" s="66">
        <f t="shared" si="8"/>
        <v>0.25</v>
      </c>
      <c r="AB560" s="68">
        <f>IFERROR(MaestraLP3[[#This Row],[PRECIO]]*MaestraLP3[[#This Row],[%MG UMV]],0)</f>
        <v>9000</v>
      </c>
      <c r="AC560" s="69">
        <v>4</v>
      </c>
      <c r="AD560" s="64">
        <f>+IFERROR(MaestraLP3[[#This Row],[MARGEN UNITARIO]]/MaestraLP3[[#This Row],[Peso Neto UMV (KG)]],0)</f>
        <v>2250</v>
      </c>
      <c r="AE560" s="39" t="s">
        <v>53</v>
      </c>
      <c r="AF560" s="39"/>
      <c r="AG560" s="39">
        <v>1</v>
      </c>
      <c r="AH560" s="109">
        <v>0</v>
      </c>
      <c r="AI560" s="66">
        <v>0.06</v>
      </c>
      <c r="AJ560" s="66">
        <v>0.1</v>
      </c>
      <c r="AK560" s="39" t="s">
        <v>53</v>
      </c>
      <c r="AL560" s="39" t="s">
        <v>53</v>
      </c>
    </row>
    <row r="561" spans="1:38" x14ac:dyDescent="0.35">
      <c r="A561" s="39" t="s">
        <v>276</v>
      </c>
      <c r="B561" s="39">
        <v>104534440</v>
      </c>
      <c r="C561" s="39" t="str">
        <f>+MaestraLP3[[#This Row],[CÓDIGO]]&amp;MaestraLP3[[#Headers],[-]]&amp;MaestraLP3[[#This Row],[UMV]]</f>
        <v>104534440-Z80</v>
      </c>
      <c r="D561" s="50" t="str">
        <f>+MaestraLP3[[#This Row],[CÓDIGO]]&amp;MaestraLP3[[#Headers],[FS00]]</f>
        <v>104534440FS00</v>
      </c>
      <c r="E561" s="39" t="s">
        <v>34</v>
      </c>
      <c r="F561" s="39" t="s">
        <v>35</v>
      </c>
      <c r="G561" s="39" t="s">
        <v>146</v>
      </c>
      <c r="H561" s="39" t="s">
        <v>147</v>
      </c>
      <c r="I561" s="39" t="s">
        <v>397</v>
      </c>
      <c r="J561" s="49" t="s">
        <v>398</v>
      </c>
      <c r="K561" s="50" t="s">
        <v>50</v>
      </c>
      <c r="L561" s="39" t="str">
        <f>VLOOKUP(MaestraLP3[[#This Row],[UMV]],VALIDACIONES!J:L,3,0)</f>
        <v>Caja 180 Unidades</v>
      </c>
      <c r="M561" s="39" t="s">
        <v>40</v>
      </c>
      <c r="N561" s="39" t="s">
        <v>78</v>
      </c>
      <c r="O561" s="64">
        <v>24840</v>
      </c>
      <c r="P561" s="39" t="s">
        <v>42</v>
      </c>
      <c r="Q561" s="64">
        <v>34200</v>
      </c>
      <c r="R561" s="66">
        <f>+IFERROR((MaestraLP3[[#This Row],[COSTO ]]/MaestraLP3[[#This Row],[COSTO SEP]]-1),0)</f>
        <v>0</v>
      </c>
      <c r="S561" s="65" t="s">
        <v>52</v>
      </c>
      <c r="T561" s="65" t="s">
        <v>52</v>
      </c>
      <c r="U561" s="64">
        <f>+VLOOKUP(MaestraLP3[[#This Row],[FS00]],'[1]BD MES'!$C:$N,12,0)</f>
        <v>24840</v>
      </c>
      <c r="V561" s="64">
        <v>24840</v>
      </c>
      <c r="W561" s="66">
        <f>+(MaestraLP3[[#This Row],[COSTO ]]-MaestraLP3[[#This Row],[COSTO OCT AL 25-09]])/MaestraLP3[[#This Row],[COSTO OCT AL 25-09]]</f>
        <v>0</v>
      </c>
      <c r="X561" s="67" t="str">
        <f>++IF(P561="HASTA AGOTAR STOCK","HASTA AGOTAR STOCK",IF(MaestraLP3[[#This Row],[PRECIO]]=0,"NO PARA LP",IF(MaestraLP3[[#This Row],[PRECIO SEP]]=0,"INCORPORACIÓN",IF(Z561=0,"MANTIENE",IF(Z561&lt;0,"BAJA",IF(Z561&gt;0,"ALZA",""))))))</f>
        <v>MANTIENE</v>
      </c>
      <c r="Y561" s="64">
        <v>34200</v>
      </c>
      <c r="Z561" s="41">
        <f>IF(Y561=0,"INDICAR PRECIO VTA",Y561-MaestraLP3[[#This Row],[PRECIO SEP]])</f>
        <v>0</v>
      </c>
      <c r="AA561" s="66">
        <f t="shared" si="8"/>
        <v>0.27368421052631581</v>
      </c>
      <c r="AB561" s="68">
        <f>IFERROR(MaestraLP3[[#This Row],[PRECIO]]*MaestraLP3[[#This Row],[%MG UMV]],0)</f>
        <v>9360</v>
      </c>
      <c r="AC561" s="69">
        <v>5.04</v>
      </c>
      <c r="AD561" s="64">
        <f>+IFERROR(MaestraLP3[[#This Row],[MARGEN UNITARIO]]/MaestraLP3[[#This Row],[Peso Neto UMV (KG)]],0)</f>
        <v>1857.1428571428571</v>
      </c>
      <c r="AE561" s="39" t="s">
        <v>44</v>
      </c>
      <c r="AF561" s="39"/>
      <c r="AG561" s="39">
        <v>1</v>
      </c>
      <c r="AH561" s="109">
        <v>0</v>
      </c>
      <c r="AI561" s="66">
        <v>9.9999999999999992E-2</v>
      </c>
      <c r="AJ561" s="66">
        <v>0.15</v>
      </c>
      <c r="AK561" s="39"/>
      <c r="AL561" s="39" t="s">
        <v>53</v>
      </c>
    </row>
    <row r="562" spans="1:38" x14ac:dyDescent="0.35">
      <c r="A562" s="39" t="s">
        <v>276</v>
      </c>
      <c r="B562" s="39">
        <v>104534450</v>
      </c>
      <c r="C562" s="39" t="str">
        <f>+MaestraLP3[[#This Row],[CÓDIGO]]&amp;MaestraLP3[[#Headers],[-]]&amp;MaestraLP3[[#This Row],[UMV]]</f>
        <v>104534450-Z80</v>
      </c>
      <c r="D562" s="50" t="str">
        <f>+MaestraLP3[[#This Row],[CÓDIGO]]&amp;MaestraLP3[[#Headers],[FS00]]</f>
        <v>104534450FS00</v>
      </c>
      <c r="E562" s="39" t="s">
        <v>34</v>
      </c>
      <c r="F562" s="39" t="s">
        <v>35</v>
      </c>
      <c r="G562" s="39" t="s">
        <v>146</v>
      </c>
      <c r="H562" s="39" t="s">
        <v>147</v>
      </c>
      <c r="I562" s="39" t="s">
        <v>399</v>
      </c>
      <c r="J562" s="49" t="s">
        <v>398</v>
      </c>
      <c r="K562" s="50" t="s">
        <v>50</v>
      </c>
      <c r="L562" s="39" t="str">
        <f>VLOOKUP(MaestraLP3[[#This Row],[UMV]],VALIDACIONES!J:L,3,0)</f>
        <v>Caja 180 Unidades</v>
      </c>
      <c r="M562" s="39" t="s">
        <v>40</v>
      </c>
      <c r="N562" s="39" t="s">
        <v>78</v>
      </c>
      <c r="O562" s="64">
        <v>19620</v>
      </c>
      <c r="P562" s="39" t="s">
        <v>42</v>
      </c>
      <c r="Q562" s="64">
        <v>28080</v>
      </c>
      <c r="R562" s="66">
        <f>+IFERROR((MaestraLP3[[#This Row],[COSTO ]]/MaestraLP3[[#This Row],[COSTO SEP]]-1),0)</f>
        <v>0</v>
      </c>
      <c r="S562" s="65" t="s">
        <v>52</v>
      </c>
      <c r="T562" s="65" t="s">
        <v>52</v>
      </c>
      <c r="U562" s="64">
        <f>+VLOOKUP(MaestraLP3[[#This Row],[FS00]],'[1]BD MES'!$C:$N,12,0)</f>
        <v>19620</v>
      </c>
      <c r="V562" s="64">
        <v>19620</v>
      </c>
      <c r="W562" s="66">
        <f>+(MaestraLP3[[#This Row],[COSTO ]]-MaestraLP3[[#This Row],[COSTO OCT AL 25-09]])/MaestraLP3[[#This Row],[COSTO OCT AL 25-09]]</f>
        <v>0</v>
      </c>
      <c r="X562" s="67" t="str">
        <f>++IF(P562="HASTA AGOTAR STOCK","HASTA AGOTAR STOCK",IF(MaestraLP3[[#This Row],[PRECIO]]=0,"NO PARA LP",IF(MaestraLP3[[#This Row],[PRECIO SEP]]=0,"INCORPORACIÓN",IF(Z562=0,"MANTIENE",IF(Z562&lt;0,"BAJA",IF(Z562&gt;0,"ALZA",""))))))</f>
        <v>MANTIENE</v>
      </c>
      <c r="Y562" s="64">
        <v>28080</v>
      </c>
      <c r="Z562" s="41">
        <f>IF(Y562=0,"INDICAR PRECIO VTA",Y562-MaestraLP3[[#This Row],[PRECIO SEP]])</f>
        <v>0</v>
      </c>
      <c r="AA562" s="66">
        <f t="shared" si="8"/>
        <v>0.30128205128205127</v>
      </c>
      <c r="AB562" s="68">
        <f>IFERROR(MaestraLP3[[#This Row],[PRECIO]]*MaestraLP3[[#This Row],[%MG UMV]],0)</f>
        <v>8460</v>
      </c>
      <c r="AC562" s="69">
        <v>5.04</v>
      </c>
      <c r="AD562" s="64">
        <f>+IFERROR(MaestraLP3[[#This Row],[MARGEN UNITARIO]]/MaestraLP3[[#This Row],[Peso Neto UMV (KG)]],0)</f>
        <v>1678.5714285714287</v>
      </c>
      <c r="AE562" s="39" t="s">
        <v>44</v>
      </c>
      <c r="AF562" s="39"/>
      <c r="AG562" s="39">
        <v>1</v>
      </c>
      <c r="AH562" s="109">
        <v>0</v>
      </c>
      <c r="AI562" s="66">
        <v>9.9999999999999992E-2</v>
      </c>
      <c r="AJ562" s="66">
        <v>0.15</v>
      </c>
      <c r="AK562" s="39"/>
      <c r="AL562" s="39" t="s">
        <v>53</v>
      </c>
    </row>
    <row r="563" spans="1:38" x14ac:dyDescent="0.35">
      <c r="A563" s="39" t="s">
        <v>276</v>
      </c>
      <c r="B563" s="39">
        <v>104534460</v>
      </c>
      <c r="C563" s="39" t="str">
        <f>+MaestraLP3[[#This Row],[CÓDIGO]]&amp;MaestraLP3[[#Headers],[-]]&amp;MaestraLP3[[#This Row],[UMV]]</f>
        <v>104534460-Z80</v>
      </c>
      <c r="D563" s="50" t="str">
        <f>+MaestraLP3[[#This Row],[CÓDIGO]]&amp;MaestraLP3[[#Headers],[FS00]]</f>
        <v>104534460FS00</v>
      </c>
      <c r="E563" s="39" t="s">
        <v>34</v>
      </c>
      <c r="F563" s="39" t="s">
        <v>35</v>
      </c>
      <c r="G563" s="39" t="s">
        <v>146</v>
      </c>
      <c r="H563" s="39" t="s">
        <v>147</v>
      </c>
      <c r="I563" s="39" t="s">
        <v>400</v>
      </c>
      <c r="J563" s="49" t="s">
        <v>398</v>
      </c>
      <c r="K563" s="50" t="s">
        <v>50</v>
      </c>
      <c r="L563" s="39" t="str">
        <f>VLOOKUP(MaestraLP3[[#This Row],[UMV]],VALIDACIONES!J:L,3,0)</f>
        <v>Caja 180 Unidades</v>
      </c>
      <c r="M563" s="39" t="s">
        <v>40</v>
      </c>
      <c r="N563" s="39" t="s">
        <v>78</v>
      </c>
      <c r="O563" s="64">
        <v>19620</v>
      </c>
      <c r="P563" s="39" t="s">
        <v>42</v>
      </c>
      <c r="Q563" s="64">
        <v>28080</v>
      </c>
      <c r="R563" s="66">
        <f>+IFERROR((MaestraLP3[[#This Row],[COSTO ]]/MaestraLP3[[#This Row],[COSTO SEP]]-1),0)</f>
        <v>0</v>
      </c>
      <c r="S563" s="65" t="s">
        <v>52</v>
      </c>
      <c r="T563" s="65" t="s">
        <v>52</v>
      </c>
      <c r="U563" s="64">
        <f>+VLOOKUP(MaestraLP3[[#This Row],[FS00]],'[1]BD MES'!$C:$N,12,0)</f>
        <v>19620</v>
      </c>
      <c r="V563" s="64">
        <v>19620</v>
      </c>
      <c r="W563" s="66">
        <f>+(MaestraLP3[[#This Row],[COSTO ]]-MaestraLP3[[#This Row],[COSTO OCT AL 25-09]])/MaestraLP3[[#This Row],[COSTO OCT AL 25-09]]</f>
        <v>0</v>
      </c>
      <c r="X563" s="67" t="str">
        <f>++IF(P563="HASTA AGOTAR STOCK","HASTA AGOTAR STOCK",IF(MaestraLP3[[#This Row],[PRECIO]]=0,"NO PARA LP",IF(MaestraLP3[[#This Row],[PRECIO SEP]]=0,"INCORPORACIÓN",IF(Z563=0,"MANTIENE",IF(Z563&lt;0,"BAJA",IF(Z563&gt;0,"ALZA",""))))))</f>
        <v>MANTIENE</v>
      </c>
      <c r="Y563" s="64">
        <v>28080</v>
      </c>
      <c r="Z563" s="41">
        <f>IF(Y563=0,"INDICAR PRECIO VTA",Y563-MaestraLP3[[#This Row],[PRECIO SEP]])</f>
        <v>0</v>
      </c>
      <c r="AA563" s="66">
        <f t="shared" si="8"/>
        <v>0.30128205128205127</v>
      </c>
      <c r="AB563" s="68">
        <f>IFERROR(MaestraLP3[[#This Row],[PRECIO]]*MaestraLP3[[#This Row],[%MG UMV]],0)</f>
        <v>8460</v>
      </c>
      <c r="AC563" s="69">
        <v>5.04</v>
      </c>
      <c r="AD563" s="64">
        <f>+IFERROR(MaestraLP3[[#This Row],[MARGEN UNITARIO]]/MaestraLP3[[#This Row],[Peso Neto UMV (KG)]],0)</f>
        <v>1678.5714285714287</v>
      </c>
      <c r="AE563" s="39" t="s">
        <v>44</v>
      </c>
      <c r="AF563" s="39"/>
      <c r="AG563" s="39">
        <v>1</v>
      </c>
      <c r="AH563" s="109">
        <v>0</v>
      </c>
      <c r="AI563" s="66">
        <v>9.9999999999999992E-2</v>
      </c>
      <c r="AJ563" s="66">
        <v>0.15</v>
      </c>
      <c r="AK563" s="39"/>
      <c r="AL563" s="39" t="s">
        <v>53</v>
      </c>
    </row>
    <row r="564" spans="1:38" x14ac:dyDescent="0.35">
      <c r="A564" s="39" t="s">
        <v>276</v>
      </c>
      <c r="B564" s="39">
        <v>104534470</v>
      </c>
      <c r="C564" s="39" t="str">
        <f>+MaestraLP3[[#This Row],[CÓDIGO]]&amp;MaestraLP3[[#Headers],[-]]&amp;MaestraLP3[[#This Row],[UMV]]</f>
        <v>104534470-Z80</v>
      </c>
      <c r="D564" s="50" t="str">
        <f>+MaestraLP3[[#This Row],[CÓDIGO]]&amp;MaestraLP3[[#Headers],[FS00]]</f>
        <v>104534470FS00</v>
      </c>
      <c r="E564" s="39" t="s">
        <v>34</v>
      </c>
      <c r="F564" s="39" t="s">
        <v>35</v>
      </c>
      <c r="G564" s="39" t="s">
        <v>146</v>
      </c>
      <c r="H564" s="39" t="s">
        <v>147</v>
      </c>
      <c r="I564" s="39" t="s">
        <v>401</v>
      </c>
      <c r="J564" s="49" t="s">
        <v>398</v>
      </c>
      <c r="K564" s="50" t="s">
        <v>50</v>
      </c>
      <c r="L564" s="39" t="str">
        <f>VLOOKUP(MaestraLP3[[#This Row],[UMV]],VALIDACIONES!J:L,3,0)</f>
        <v>Caja 180 Unidades</v>
      </c>
      <c r="M564" s="39" t="s">
        <v>40</v>
      </c>
      <c r="N564" s="39" t="s">
        <v>78</v>
      </c>
      <c r="O564" s="64">
        <v>19620</v>
      </c>
      <c r="P564" s="39" t="s">
        <v>42</v>
      </c>
      <c r="Q564" s="64">
        <v>28080</v>
      </c>
      <c r="R564" s="66">
        <f>+IFERROR((MaestraLP3[[#This Row],[COSTO ]]/MaestraLP3[[#This Row],[COSTO SEP]]-1),0)</f>
        <v>0</v>
      </c>
      <c r="S564" s="65" t="s">
        <v>52</v>
      </c>
      <c r="T564" s="65" t="s">
        <v>52</v>
      </c>
      <c r="U564" s="64">
        <f>+VLOOKUP(MaestraLP3[[#This Row],[FS00]],'[1]BD MES'!$C:$N,12,0)</f>
        <v>19620</v>
      </c>
      <c r="V564" s="64">
        <v>19620</v>
      </c>
      <c r="W564" s="66">
        <f>+(MaestraLP3[[#This Row],[COSTO ]]-MaestraLP3[[#This Row],[COSTO OCT AL 25-09]])/MaestraLP3[[#This Row],[COSTO OCT AL 25-09]]</f>
        <v>0</v>
      </c>
      <c r="X564" s="67" t="str">
        <f>++IF(P564="HASTA AGOTAR STOCK","HASTA AGOTAR STOCK",IF(MaestraLP3[[#This Row],[PRECIO]]=0,"NO PARA LP",IF(MaestraLP3[[#This Row],[PRECIO SEP]]=0,"INCORPORACIÓN",IF(Z564=0,"MANTIENE",IF(Z564&lt;0,"BAJA",IF(Z564&gt;0,"ALZA",""))))))</f>
        <v>MANTIENE</v>
      </c>
      <c r="Y564" s="64">
        <v>28080</v>
      </c>
      <c r="Z564" s="41">
        <f>IF(Y564=0,"INDICAR PRECIO VTA",Y564-MaestraLP3[[#This Row],[PRECIO SEP]])</f>
        <v>0</v>
      </c>
      <c r="AA564" s="66">
        <f t="shared" si="8"/>
        <v>0.30128205128205127</v>
      </c>
      <c r="AB564" s="68">
        <f>IFERROR(MaestraLP3[[#This Row],[PRECIO]]*MaestraLP3[[#This Row],[%MG UMV]],0)</f>
        <v>8460</v>
      </c>
      <c r="AC564" s="69">
        <v>5.04</v>
      </c>
      <c r="AD564" s="64">
        <f>+IFERROR(MaestraLP3[[#This Row],[MARGEN UNITARIO]]/MaestraLP3[[#This Row],[Peso Neto UMV (KG)]],0)</f>
        <v>1678.5714285714287</v>
      </c>
      <c r="AE564" s="39" t="s">
        <v>44</v>
      </c>
      <c r="AF564" s="39"/>
      <c r="AG564" s="39">
        <v>1</v>
      </c>
      <c r="AH564" s="109">
        <v>0</v>
      </c>
      <c r="AI564" s="66">
        <v>9.9999999999999992E-2</v>
      </c>
      <c r="AJ564" s="66">
        <v>0.15</v>
      </c>
      <c r="AK564" s="39"/>
      <c r="AL564" s="39" t="s">
        <v>53</v>
      </c>
    </row>
    <row r="565" spans="1:38" x14ac:dyDescent="0.35">
      <c r="A565" s="39" t="s">
        <v>276</v>
      </c>
      <c r="B565" s="39">
        <v>104539160</v>
      </c>
      <c r="C565" s="39" t="str">
        <f>+MaestraLP3[[#This Row],[CÓDIGO]]&amp;MaestraLP3[[#Headers],[-]]&amp;MaestraLP3[[#This Row],[UMV]]</f>
        <v>104539160-C06</v>
      </c>
      <c r="D565" s="50" t="str">
        <f>+MaestraLP3[[#This Row],[CÓDIGO]]&amp;MaestraLP3[[#Headers],[FS00]]</f>
        <v>104539160FS00</v>
      </c>
      <c r="E565" s="39" t="s">
        <v>34</v>
      </c>
      <c r="F565" s="39" t="s">
        <v>35</v>
      </c>
      <c r="G565" s="39" t="s">
        <v>146</v>
      </c>
      <c r="H565" s="39" t="s">
        <v>152</v>
      </c>
      <c r="I565" s="39" t="s">
        <v>403</v>
      </c>
      <c r="J565" s="49" t="s">
        <v>57</v>
      </c>
      <c r="K565" s="50" t="s">
        <v>50</v>
      </c>
      <c r="L565" s="39" t="str">
        <f>VLOOKUP(MaestraLP3[[#This Row],[UMV]],VALIDACIONES!J:L,3,0)</f>
        <v>Caja 6 Unidades</v>
      </c>
      <c r="M565" s="39" t="s">
        <v>40</v>
      </c>
      <c r="N565" s="39" t="s">
        <v>41</v>
      </c>
      <c r="O565" s="64">
        <v>16056</v>
      </c>
      <c r="P565" s="39" t="s">
        <v>42</v>
      </c>
      <c r="Q565" s="64">
        <v>27273</v>
      </c>
      <c r="R565" s="66">
        <f>+IFERROR((MaestraLP3[[#This Row],[COSTO ]]/MaestraLP3[[#This Row],[COSTO SEP]]-1),0)</f>
        <v>-1.1210762331838042E-3</v>
      </c>
      <c r="S565" s="65" t="s">
        <v>52</v>
      </c>
      <c r="T565" s="65" t="s">
        <v>52</v>
      </c>
      <c r="U565" s="64">
        <f>+VLOOKUP(MaestraLP3[[#This Row],[FS00]],'[1]BD MES'!$C:$N,12,0)</f>
        <v>16038</v>
      </c>
      <c r="V565" s="64">
        <v>16038</v>
      </c>
      <c r="W565" s="66">
        <f>+(MaestraLP3[[#This Row],[COSTO ]]-MaestraLP3[[#This Row],[COSTO OCT AL 25-09]])/MaestraLP3[[#This Row],[COSTO OCT AL 25-09]]</f>
        <v>0</v>
      </c>
      <c r="X565" s="67" t="str">
        <f>++IF(P565="HASTA AGOTAR STOCK","HASTA AGOTAR STOCK",IF(MaestraLP3[[#This Row],[PRECIO]]=0,"NO PARA LP",IF(MaestraLP3[[#This Row],[PRECIO SEP]]=0,"INCORPORACIÓN",IF(Z565=0,"MANTIENE",IF(Z565&lt;0,"BAJA",IF(Z565&gt;0,"ALZA",""))))))</f>
        <v>MANTIENE</v>
      </c>
      <c r="Y565" s="64">
        <v>27273</v>
      </c>
      <c r="Z565" s="41">
        <f>IF(Y565=0,"INDICAR PRECIO VTA",Y565-MaestraLP3[[#This Row],[PRECIO SEP]])</f>
        <v>0</v>
      </c>
      <c r="AA565" s="66">
        <f t="shared" si="8"/>
        <v>0.41194588054119458</v>
      </c>
      <c r="AB565" s="68">
        <f>IFERROR(MaestraLP3[[#This Row],[PRECIO]]*MaestraLP3[[#This Row],[%MG UMV]],0)</f>
        <v>11235</v>
      </c>
      <c r="AC565" s="69">
        <v>6</v>
      </c>
      <c r="AD565" s="64">
        <f>+IFERROR(MaestraLP3[[#This Row],[MARGEN UNITARIO]]/MaestraLP3[[#This Row],[Peso Neto UMV (KG)]],0)</f>
        <v>1872.5</v>
      </c>
      <c r="AE565" s="39" t="s">
        <v>53</v>
      </c>
      <c r="AF565" s="39"/>
      <c r="AG565" s="39">
        <v>1</v>
      </c>
      <c r="AH565" s="109">
        <v>0</v>
      </c>
      <c r="AI565" s="66">
        <v>9.9999999999999992E-2</v>
      </c>
      <c r="AJ565" s="66">
        <v>0.15</v>
      </c>
      <c r="AK565" s="39"/>
      <c r="AL565" s="39" t="s">
        <v>53</v>
      </c>
    </row>
    <row r="566" spans="1:38" x14ac:dyDescent="0.35">
      <c r="A566" s="39" t="s">
        <v>276</v>
      </c>
      <c r="B566" s="39">
        <v>104543130</v>
      </c>
      <c r="C566" s="39" t="str">
        <f>+MaestraLP3[[#This Row],[CÓDIGO]]&amp;MaestraLP3[[#Headers],[-]]&amp;MaestraLP3[[#This Row],[UMV]]</f>
        <v>104543130-C06</v>
      </c>
      <c r="D566" s="50" t="str">
        <f>+MaestraLP3[[#This Row],[CÓDIGO]]&amp;MaestraLP3[[#Headers],[FS00]]</f>
        <v>104543130FS00</v>
      </c>
      <c r="E566" s="39" t="s">
        <v>34</v>
      </c>
      <c r="F566" s="39" t="s">
        <v>35</v>
      </c>
      <c r="G566" s="39" t="s">
        <v>146</v>
      </c>
      <c r="H566" s="39" t="s">
        <v>152</v>
      </c>
      <c r="I566" s="39" t="s">
        <v>404</v>
      </c>
      <c r="J566" s="49" t="s">
        <v>57</v>
      </c>
      <c r="K566" s="50" t="s">
        <v>50</v>
      </c>
      <c r="L566" s="39" t="str">
        <f>VLOOKUP(MaestraLP3[[#This Row],[UMV]],VALIDACIONES!J:L,3,0)</f>
        <v>Caja 6 Unidades</v>
      </c>
      <c r="M566" s="39" t="s">
        <v>40</v>
      </c>
      <c r="N566" s="39" t="s">
        <v>41</v>
      </c>
      <c r="O566" s="64">
        <v>26298</v>
      </c>
      <c r="P566" s="39" t="s">
        <v>42</v>
      </c>
      <c r="Q566" s="64">
        <v>35000</v>
      </c>
      <c r="R566" s="66">
        <f>+IFERROR((MaestraLP3[[#This Row],[COSTO ]]/MaestraLP3[[#This Row],[COSTO SEP]]-1),0)</f>
        <v>4.4261921058635689E-2</v>
      </c>
      <c r="S566" s="65" t="s">
        <v>52</v>
      </c>
      <c r="T566" s="65" t="s">
        <v>52</v>
      </c>
      <c r="U566" s="64">
        <f>+VLOOKUP(MaestraLP3[[#This Row],[FS00]],'[1]BD MES'!$C:$N,12,0)</f>
        <v>20892</v>
      </c>
      <c r="V566" s="64">
        <v>27462</v>
      </c>
      <c r="W566" s="66">
        <f>+(MaestraLP3[[#This Row],[COSTO ]]-MaestraLP3[[#This Row],[COSTO OCT AL 25-09]])/MaestraLP3[[#This Row],[COSTO OCT AL 25-09]]</f>
        <v>0.31447443997702468</v>
      </c>
      <c r="X566" s="67" t="str">
        <f>++IF(P566="HASTA AGOTAR STOCK","HASTA AGOTAR STOCK",IF(MaestraLP3[[#This Row],[PRECIO]]=0,"NO PARA LP",IF(MaestraLP3[[#This Row],[PRECIO SEP]]=0,"INCORPORACIÓN",IF(Z566=0,"MANTIENE",IF(Z566&lt;0,"BAJA",IF(Z566&gt;0,"ALZA",""))))))</f>
        <v>MANTIENE</v>
      </c>
      <c r="Y566" s="64">
        <v>35000</v>
      </c>
      <c r="Z566" s="41">
        <f>IF(Y566=0,"INDICAR PRECIO VTA",Y566-MaestraLP3[[#This Row],[PRECIO SEP]])</f>
        <v>0</v>
      </c>
      <c r="AA566" s="66">
        <f t="shared" si="8"/>
        <v>0.21537142857142857</v>
      </c>
      <c r="AB566" s="68">
        <f>IFERROR(MaestraLP3[[#This Row],[PRECIO]]*MaestraLP3[[#This Row],[%MG UMV]],0)</f>
        <v>7538</v>
      </c>
      <c r="AC566" s="69">
        <v>6</v>
      </c>
      <c r="AD566" s="64">
        <f>+IFERROR(MaestraLP3[[#This Row],[MARGEN UNITARIO]]/MaestraLP3[[#This Row],[Peso Neto UMV (KG)]],0)</f>
        <v>1256.3333333333333</v>
      </c>
      <c r="AE566" s="39" t="s">
        <v>53</v>
      </c>
      <c r="AF566" s="39"/>
      <c r="AG566" s="39">
        <v>1</v>
      </c>
      <c r="AH566" s="109">
        <v>0</v>
      </c>
      <c r="AI566" s="66">
        <v>0.14000000000000001</v>
      </c>
      <c r="AJ566" s="66">
        <v>0.15</v>
      </c>
      <c r="AK566" s="39"/>
      <c r="AL566" s="39" t="s">
        <v>53</v>
      </c>
    </row>
    <row r="567" spans="1:38" x14ac:dyDescent="0.35">
      <c r="A567" s="39" t="s">
        <v>276</v>
      </c>
      <c r="B567" s="39">
        <v>104541830</v>
      </c>
      <c r="C567" s="39" t="str">
        <f>+MaestraLP3[[#This Row],[CÓDIGO]]&amp;MaestraLP3[[#Headers],[-]]&amp;MaestraLP3[[#This Row],[UMV]]</f>
        <v>104541830-Z60</v>
      </c>
      <c r="D567" s="50" t="str">
        <f>+MaestraLP3[[#This Row],[CÓDIGO]]&amp;MaestraLP3[[#Headers],[FS00]]</f>
        <v>104541830FS00</v>
      </c>
      <c r="E567" s="39" t="s">
        <v>34</v>
      </c>
      <c r="F567" s="39" t="s">
        <v>35</v>
      </c>
      <c r="G567" s="39" t="s">
        <v>146</v>
      </c>
      <c r="H567" s="39" t="s">
        <v>405</v>
      </c>
      <c r="I567" s="39" t="s">
        <v>406</v>
      </c>
      <c r="J567" s="49" t="s">
        <v>407</v>
      </c>
      <c r="K567" s="50" t="s">
        <v>50</v>
      </c>
      <c r="L567" s="39" t="str">
        <f>VLOOKUP(MaestraLP3[[#This Row],[UMV]],VALIDACIONES!J:L,3,0)</f>
        <v>Caja 160 Unidades</v>
      </c>
      <c r="M567" s="39" t="s">
        <v>40</v>
      </c>
      <c r="N567" s="39" t="s">
        <v>78</v>
      </c>
      <c r="O567" s="64">
        <v>11040</v>
      </c>
      <c r="P567" s="39" t="s">
        <v>42</v>
      </c>
      <c r="Q567" s="64">
        <v>22000</v>
      </c>
      <c r="R567" s="66">
        <f>+IFERROR((MaestraLP3[[#This Row],[COSTO ]]/MaestraLP3[[#This Row],[COSTO SEP]]-1),0)</f>
        <v>5.7608695652173969E-2</v>
      </c>
      <c r="S567" s="65" t="s">
        <v>52</v>
      </c>
      <c r="T567" s="65" t="s">
        <v>52</v>
      </c>
      <c r="U567" s="64">
        <f>+VLOOKUP(MaestraLP3[[#This Row],[FS00]],'[1]BD MES'!$C:$N,12,0)</f>
        <v>11040</v>
      </c>
      <c r="V567" s="64">
        <v>11676</v>
      </c>
      <c r="W567" s="66">
        <f>+(MaestraLP3[[#This Row],[COSTO ]]-MaestraLP3[[#This Row],[COSTO OCT AL 25-09]])/MaestraLP3[[#This Row],[COSTO OCT AL 25-09]]</f>
        <v>5.7608695652173914E-2</v>
      </c>
      <c r="X567" s="67" t="str">
        <f>++IF(P567="HASTA AGOTAR STOCK","HASTA AGOTAR STOCK",IF(MaestraLP3[[#This Row],[PRECIO]]=0,"NO PARA LP",IF(MaestraLP3[[#This Row],[PRECIO SEP]]=0,"INCORPORACIÓN",IF(Z567=0,"MANTIENE",IF(Z567&lt;0,"BAJA",IF(Z567&gt;0,"ALZA",""))))))</f>
        <v>MANTIENE</v>
      </c>
      <c r="Y567" s="64">
        <v>22000</v>
      </c>
      <c r="Z567" s="41">
        <f>IF(Y567=0,"INDICAR PRECIO VTA",Y567-MaestraLP3[[#This Row],[PRECIO SEP]])</f>
        <v>0</v>
      </c>
      <c r="AA567" s="66">
        <f t="shared" si="8"/>
        <v>0.46927272727272729</v>
      </c>
      <c r="AB567" s="68">
        <f>IFERROR(MaestraLP3[[#This Row],[PRECIO]]*MaestraLP3[[#This Row],[%MG UMV]],0)</f>
        <v>10324</v>
      </c>
      <c r="AC567" s="69">
        <v>4.32</v>
      </c>
      <c r="AD567" s="64">
        <f>+IFERROR(MaestraLP3[[#This Row],[MARGEN UNITARIO]]/MaestraLP3[[#This Row],[Peso Neto UMV (KG)]],0)</f>
        <v>2389.8148148148148</v>
      </c>
      <c r="AE567" s="39" t="s">
        <v>44</v>
      </c>
      <c r="AF567" s="39"/>
      <c r="AG567" s="39">
        <v>1</v>
      </c>
      <c r="AH567" s="109">
        <v>0</v>
      </c>
      <c r="AI567" s="66">
        <v>9.9999999999999992E-2</v>
      </c>
      <c r="AJ567" s="66">
        <v>0.2</v>
      </c>
      <c r="AK567" s="39" t="s">
        <v>53</v>
      </c>
      <c r="AL567" s="39" t="s">
        <v>53</v>
      </c>
    </row>
    <row r="568" spans="1:38" x14ac:dyDescent="0.35">
      <c r="A568" s="39" t="s">
        <v>276</v>
      </c>
      <c r="B568" s="39">
        <v>104538620</v>
      </c>
      <c r="C568" s="39" t="str">
        <f>+MaestraLP3[[#This Row],[CÓDIGO]]&amp;MaestraLP3[[#Headers],[-]]&amp;MaestraLP3[[#This Row],[UMV]]</f>
        <v>104538620-C05</v>
      </c>
      <c r="D568" s="50" t="str">
        <f>+MaestraLP3[[#This Row],[CÓDIGO]]&amp;MaestraLP3[[#Headers],[FS00]]</f>
        <v>104538620FS00</v>
      </c>
      <c r="E568" s="39" t="s">
        <v>34</v>
      </c>
      <c r="F568" s="39" t="s">
        <v>35</v>
      </c>
      <c r="G568" s="39" t="s">
        <v>146</v>
      </c>
      <c r="H568" s="39" t="s">
        <v>415</v>
      </c>
      <c r="I568" s="39" t="s">
        <v>422</v>
      </c>
      <c r="J568" s="49" t="s">
        <v>198</v>
      </c>
      <c r="K568" s="50" t="s">
        <v>50</v>
      </c>
      <c r="L568" s="39" t="str">
        <f>VLOOKUP(MaestraLP3[[#This Row],[UMV]],VALIDACIONES!J:L,3,0)</f>
        <v>Caja 5 Unidades</v>
      </c>
      <c r="M568" s="39" t="s">
        <v>40</v>
      </c>
      <c r="N568" s="39" t="s">
        <v>41</v>
      </c>
      <c r="O568" s="64">
        <v>35370</v>
      </c>
      <c r="P568" s="39" t="s">
        <v>42</v>
      </c>
      <c r="Q568" s="64">
        <v>53000</v>
      </c>
      <c r="R568" s="66">
        <f>+IFERROR((MaestraLP3[[#This Row],[COSTO ]]/MaestraLP3[[#This Row],[COSTO SEP]]-1),0)</f>
        <v>3.2654792196777027E-2</v>
      </c>
      <c r="S568" s="65" t="s">
        <v>52</v>
      </c>
      <c r="T568" s="65" t="s">
        <v>52</v>
      </c>
      <c r="U568" s="64">
        <f>+VLOOKUP(MaestraLP3[[#This Row],[FS00]],'[1]BD MES'!$C:$N,12,0)</f>
        <v>36265</v>
      </c>
      <c r="V568" s="64">
        <v>36525</v>
      </c>
      <c r="W568" s="66">
        <f>+(MaestraLP3[[#This Row],[COSTO ]]-MaestraLP3[[#This Row],[COSTO OCT AL 25-09]])/MaestraLP3[[#This Row],[COSTO OCT AL 25-09]]</f>
        <v>7.1694471253274505E-3</v>
      </c>
      <c r="X568" s="67" t="str">
        <f>++IF(P568="HASTA AGOTAR STOCK","HASTA AGOTAR STOCK",IF(MaestraLP3[[#This Row],[PRECIO]]=0,"NO PARA LP",IF(MaestraLP3[[#This Row],[PRECIO SEP]]=0,"INCORPORACIÓN",IF(Z568=0,"MANTIENE",IF(Z568&lt;0,"BAJA",IF(Z568&gt;0,"ALZA",""))))))</f>
        <v>MANTIENE</v>
      </c>
      <c r="Y568" s="64">
        <v>53000</v>
      </c>
      <c r="Z568" s="41">
        <f>IF(Y568=0,"INDICAR PRECIO VTA",Y568-MaestraLP3[[#This Row],[PRECIO SEP]])</f>
        <v>0</v>
      </c>
      <c r="AA568" s="66">
        <f t="shared" si="8"/>
        <v>0.3108490566037736</v>
      </c>
      <c r="AB568" s="68">
        <f>IFERROR(MaestraLP3[[#This Row],[PRECIO]]*MaestraLP3[[#This Row],[%MG UMV]],0)</f>
        <v>16475</v>
      </c>
      <c r="AC568" s="69">
        <v>5</v>
      </c>
      <c r="AD568" s="64">
        <f>+IFERROR(MaestraLP3[[#This Row],[MARGEN UNITARIO]]/MaestraLP3[[#This Row],[Peso Neto UMV (KG)]],0)</f>
        <v>3295</v>
      </c>
      <c r="AE568" s="39" t="s">
        <v>53</v>
      </c>
      <c r="AF568" s="39"/>
      <c r="AG568" s="39">
        <v>1</v>
      </c>
      <c r="AH568" s="109">
        <v>0</v>
      </c>
      <c r="AI568" s="66">
        <v>9.9999999999999992E-2</v>
      </c>
      <c r="AJ568" s="66">
        <v>0.15</v>
      </c>
      <c r="AK568" s="39"/>
      <c r="AL568" s="39" t="s">
        <v>53</v>
      </c>
    </row>
    <row r="569" spans="1:38" x14ac:dyDescent="0.35">
      <c r="A569" s="39" t="s">
        <v>276</v>
      </c>
      <c r="B569" s="39">
        <v>104538200</v>
      </c>
      <c r="C569" s="39" t="str">
        <f>+MaestraLP3[[#This Row],[CÓDIGO]]&amp;MaestraLP3[[#Headers],[-]]&amp;MaestraLP3[[#This Row],[UMV]]</f>
        <v>104538200-C06</v>
      </c>
      <c r="D569" s="50" t="str">
        <f>+MaestraLP3[[#This Row],[CÓDIGO]]&amp;MaestraLP3[[#Headers],[FS00]]</f>
        <v>104538200FS00</v>
      </c>
      <c r="E569" s="39" t="s">
        <v>34</v>
      </c>
      <c r="F569" s="39" t="s">
        <v>35</v>
      </c>
      <c r="G569" s="39" t="s">
        <v>146</v>
      </c>
      <c r="H569" s="39" t="s">
        <v>415</v>
      </c>
      <c r="I569" s="39" t="s">
        <v>425</v>
      </c>
      <c r="J569" s="49" t="s">
        <v>57</v>
      </c>
      <c r="K569" s="50" t="s">
        <v>50</v>
      </c>
      <c r="L569" s="39" t="str">
        <f>VLOOKUP(MaestraLP3[[#This Row],[UMV]],VALIDACIONES!J:L,3,0)</f>
        <v>Caja 6 Unidades</v>
      </c>
      <c r="M569" s="39" t="s">
        <v>40</v>
      </c>
      <c r="N569" s="39" t="s">
        <v>41</v>
      </c>
      <c r="O569" s="64">
        <v>41700</v>
      </c>
      <c r="P569" s="39" t="s">
        <v>42</v>
      </c>
      <c r="Q569" s="64">
        <v>75000</v>
      </c>
      <c r="R569" s="66">
        <f>+IFERROR((MaestraLP3[[#This Row],[COSTO ]]/MaestraLP3[[#This Row],[COSTO SEP]]-1),0)</f>
        <v>1.4244604316546727E-2</v>
      </c>
      <c r="S569" s="65" t="s">
        <v>52</v>
      </c>
      <c r="T569" s="65" t="s">
        <v>52</v>
      </c>
      <c r="U569" s="64">
        <f>+VLOOKUP(MaestraLP3[[#This Row],[FS00]],'[1]BD MES'!$C:$N,12,0)</f>
        <v>42222</v>
      </c>
      <c r="V569" s="64">
        <v>42294</v>
      </c>
      <c r="W569" s="66">
        <f>+(MaestraLP3[[#This Row],[COSTO ]]-MaestraLP3[[#This Row],[COSTO OCT AL 25-09]])/MaestraLP3[[#This Row],[COSTO OCT AL 25-09]]</f>
        <v>1.7052721330112265E-3</v>
      </c>
      <c r="X569" s="67" t="str">
        <f>++IF(P569="HASTA AGOTAR STOCK","HASTA AGOTAR STOCK",IF(MaestraLP3[[#This Row],[PRECIO]]=0,"NO PARA LP",IF(MaestraLP3[[#This Row],[PRECIO SEP]]=0,"INCORPORACIÓN",IF(Z569=0,"MANTIENE",IF(Z569&lt;0,"BAJA",IF(Z569&gt;0,"ALZA",""))))))</f>
        <v>MANTIENE</v>
      </c>
      <c r="Y569" s="64">
        <v>75000</v>
      </c>
      <c r="Z569" s="41">
        <f>IF(Y569=0,"INDICAR PRECIO VTA",Y569-MaestraLP3[[#This Row],[PRECIO SEP]])</f>
        <v>0</v>
      </c>
      <c r="AA569" s="66">
        <f t="shared" si="8"/>
        <v>0.43608000000000002</v>
      </c>
      <c r="AB569" s="68">
        <f>IFERROR(MaestraLP3[[#This Row],[PRECIO]]*MaestraLP3[[#This Row],[%MG UMV]],0)</f>
        <v>32706</v>
      </c>
      <c r="AC569" s="69">
        <v>6</v>
      </c>
      <c r="AD569" s="64">
        <f>+IFERROR(MaestraLP3[[#This Row],[MARGEN UNITARIO]]/MaestraLP3[[#This Row],[Peso Neto UMV (KG)]],0)</f>
        <v>5451</v>
      </c>
      <c r="AE569" s="39" t="s">
        <v>53</v>
      </c>
      <c r="AF569" s="39"/>
      <c r="AG569" s="39">
        <v>1</v>
      </c>
      <c r="AH569" s="109">
        <v>0</v>
      </c>
      <c r="AI569" s="66">
        <v>9.9999999999999992E-2</v>
      </c>
      <c r="AJ569" s="66">
        <v>0.15</v>
      </c>
      <c r="AK569" s="39"/>
      <c r="AL569" s="39" t="s">
        <v>53</v>
      </c>
    </row>
    <row r="570" spans="1:38" x14ac:dyDescent="0.35">
      <c r="A570" s="39" t="s">
        <v>276</v>
      </c>
      <c r="B570" s="39">
        <v>104538650</v>
      </c>
      <c r="C570" s="39" t="str">
        <f>+MaestraLP3[[#This Row],[CÓDIGO]]&amp;MaestraLP3[[#Headers],[-]]&amp;MaestraLP3[[#This Row],[UMV]]</f>
        <v>104538650-C15</v>
      </c>
      <c r="D570" s="50" t="str">
        <f>+MaestraLP3[[#This Row],[CÓDIGO]]&amp;MaestraLP3[[#Headers],[FS00]]</f>
        <v>104538650FS00</v>
      </c>
      <c r="E570" s="39" t="s">
        <v>34</v>
      </c>
      <c r="F570" s="39" t="s">
        <v>35</v>
      </c>
      <c r="G570" s="39" t="s">
        <v>146</v>
      </c>
      <c r="H570" s="39" t="s">
        <v>415</v>
      </c>
      <c r="I570" s="39" t="s">
        <v>416</v>
      </c>
      <c r="J570" s="49" t="s">
        <v>417</v>
      </c>
      <c r="K570" s="50" t="s">
        <v>50</v>
      </c>
      <c r="L570" s="39" t="str">
        <f>VLOOKUP(MaestraLP3[[#This Row],[UMV]],VALIDACIONES!J:L,3,0)</f>
        <v>Caja 15 Unidades</v>
      </c>
      <c r="M570" s="39" t="s">
        <v>40</v>
      </c>
      <c r="N570" s="39" t="s">
        <v>78</v>
      </c>
      <c r="O570" s="64">
        <v>14745</v>
      </c>
      <c r="P570" s="39" t="s">
        <v>42</v>
      </c>
      <c r="Q570" s="64">
        <v>18000</v>
      </c>
      <c r="R570" s="66">
        <f>+IFERROR((MaestraLP3[[#This Row],[COSTO ]]/MaestraLP3[[#This Row],[COSTO SEP]]-1),0)</f>
        <v>0</v>
      </c>
      <c r="S570" s="65" t="s">
        <v>52</v>
      </c>
      <c r="T570" s="65" t="s">
        <v>52</v>
      </c>
      <c r="U570" s="64">
        <f>+VLOOKUP(MaestraLP3[[#This Row],[FS00]],'[1]BD MES'!$C:$N,12,0)</f>
        <v>14745</v>
      </c>
      <c r="V570" s="64">
        <v>14745</v>
      </c>
      <c r="W570" s="66">
        <f>+(MaestraLP3[[#This Row],[COSTO ]]-MaestraLP3[[#This Row],[COSTO OCT AL 25-09]])/MaestraLP3[[#This Row],[COSTO OCT AL 25-09]]</f>
        <v>0</v>
      </c>
      <c r="X570" s="67" t="str">
        <f>++IF(P570="HASTA AGOTAR STOCK","HASTA AGOTAR STOCK",IF(MaestraLP3[[#This Row],[PRECIO]]=0,"NO PARA LP",IF(MaestraLP3[[#This Row],[PRECIO SEP]]=0,"INCORPORACIÓN",IF(Z570=0,"MANTIENE",IF(Z570&lt;0,"BAJA",IF(Z570&gt;0,"ALZA",""))))))</f>
        <v>MANTIENE</v>
      </c>
      <c r="Y570" s="64">
        <v>18000</v>
      </c>
      <c r="Z570" s="41">
        <f>IF(Y570=0,"INDICAR PRECIO VTA",Y570-MaestraLP3[[#This Row],[PRECIO SEP]])</f>
        <v>0</v>
      </c>
      <c r="AA570" s="66">
        <f t="shared" si="8"/>
        <v>0.18083333333333335</v>
      </c>
      <c r="AB570" s="68">
        <f>IFERROR(MaestraLP3[[#This Row],[PRECIO]]*MaestraLP3[[#This Row],[%MG UMV]],0)</f>
        <v>3255</v>
      </c>
      <c r="AC570" s="69">
        <v>2.4</v>
      </c>
      <c r="AD570" s="64">
        <f>+IFERROR(MaestraLP3[[#This Row],[MARGEN UNITARIO]]/MaestraLP3[[#This Row],[Peso Neto UMV (KG)]],0)</f>
        <v>1356.25</v>
      </c>
      <c r="AE570" s="39" t="s">
        <v>44</v>
      </c>
      <c r="AF570" s="39"/>
      <c r="AG570" s="39">
        <v>1</v>
      </c>
      <c r="AH570" s="109">
        <v>0</v>
      </c>
      <c r="AI570" s="66">
        <v>4.9999999999999996E-2</v>
      </c>
      <c r="AJ570" s="66">
        <v>6.9999999999999993E-2</v>
      </c>
      <c r="AK570" s="39" t="s">
        <v>53</v>
      </c>
      <c r="AL570" s="39" t="s">
        <v>53</v>
      </c>
    </row>
    <row r="571" spans="1:38" x14ac:dyDescent="0.35">
      <c r="A571" s="39" t="s">
        <v>276</v>
      </c>
      <c r="B571" s="39">
        <v>104547500</v>
      </c>
      <c r="C571" s="39" t="str">
        <f>+MaestraLP3[[#This Row],[CÓDIGO]]&amp;MaestraLP3[[#Headers],[-]]&amp;MaestraLP3[[#This Row],[UMV]]</f>
        <v>104547500-C08</v>
      </c>
      <c r="D571" s="50" t="str">
        <f>+MaestraLP3[[#This Row],[CÓDIGO]]&amp;MaestraLP3[[#Headers],[FS00]]</f>
        <v>104547500FS00</v>
      </c>
      <c r="E571" s="39" t="s">
        <v>34</v>
      </c>
      <c r="F571" s="39" t="s">
        <v>35</v>
      </c>
      <c r="G571" s="39" t="s">
        <v>146</v>
      </c>
      <c r="H571" s="39" t="s">
        <v>415</v>
      </c>
      <c r="I571" s="39" t="s">
        <v>418</v>
      </c>
      <c r="J571" s="49" t="s">
        <v>253</v>
      </c>
      <c r="K571" s="50" t="s">
        <v>50</v>
      </c>
      <c r="L571" s="39" t="str">
        <f>VLOOKUP(MaestraLP3[[#This Row],[UMV]],VALIDACIONES!J:L,3,0)</f>
        <v>Caja 8 Unidades</v>
      </c>
      <c r="M571" s="39" t="s">
        <v>40</v>
      </c>
      <c r="N571" s="39" t="s">
        <v>78</v>
      </c>
      <c r="O571" s="64">
        <v>178400</v>
      </c>
      <c r="P571" s="39" t="s">
        <v>190</v>
      </c>
      <c r="Q571" s="65">
        <v>210000</v>
      </c>
      <c r="R571" s="66">
        <f>+IFERROR((MaestraLP3[[#This Row],[COSTO ]]/MaestraLP3[[#This Row],[COSTO SEP]]-1),0)</f>
        <v>2.8565022421524588E-2</v>
      </c>
      <c r="S571" s="65" t="s">
        <v>93</v>
      </c>
      <c r="T571" s="65" t="s">
        <v>93</v>
      </c>
      <c r="U571" s="64">
        <f>+VLOOKUP(MaestraLP3[[#This Row],[FS00]],'[1]BD MES'!$C:$N,12,0)</f>
        <v>180096</v>
      </c>
      <c r="V571" s="64">
        <v>183496</v>
      </c>
      <c r="W571" s="66">
        <f>+(MaestraLP3[[#This Row],[COSTO ]]-MaestraLP3[[#This Row],[COSTO OCT AL 25-09]])/MaestraLP3[[#This Row],[COSTO OCT AL 25-09]]</f>
        <v>1.8878820184790333E-2</v>
      </c>
      <c r="X571" s="67" t="str">
        <f>++IF(P571="HASTA AGOTAR STOCK","HASTA AGOTAR STOCK",IF(MaestraLP3[[#This Row],[PRECIO]]=0,"NO PARA LP",IF(MaestraLP3[[#This Row],[PRECIO SEP]]=0,"INCORPORACIÓN",IF(Z571=0,"MANTIENE",IF(Z571&lt;0,"BAJA",IF(Z571&gt;0,"ALZA",""))))))</f>
        <v>MANTIENE</v>
      </c>
      <c r="Y571" s="64">
        <v>210000</v>
      </c>
      <c r="Z571" s="41">
        <f>IF(Y571=0,"INDICAR PRECIO VTA",Y571-MaestraLP3[[#This Row],[PRECIO SEP]])</f>
        <v>0</v>
      </c>
      <c r="AA571" s="66">
        <f t="shared" si="8"/>
        <v>0.1262095238095238</v>
      </c>
      <c r="AB571" s="68">
        <f>IFERROR(MaestraLP3[[#This Row],[PRECIO]]*MaestraLP3[[#This Row],[%MG UMV]],0)</f>
        <v>26503.999999999996</v>
      </c>
      <c r="AC571" s="69">
        <v>8</v>
      </c>
      <c r="AD571" s="64">
        <f>+IFERROR(MaestraLP3[[#This Row],[MARGEN UNITARIO]]/MaestraLP3[[#This Row],[Peso Neto UMV (KG)]],0)</f>
        <v>3312.9999999999995</v>
      </c>
      <c r="AE571" s="39" t="s">
        <v>53</v>
      </c>
      <c r="AF571" s="39"/>
      <c r="AG571" s="39">
        <v>1</v>
      </c>
      <c r="AH571" s="109">
        <v>0</v>
      </c>
      <c r="AI571" s="66">
        <v>0.05</v>
      </c>
      <c r="AJ571" s="66">
        <v>0.05</v>
      </c>
      <c r="AK571" s="39" t="s">
        <v>53</v>
      </c>
      <c r="AL571" s="39" t="s">
        <v>53</v>
      </c>
    </row>
    <row r="572" spans="1:38" x14ac:dyDescent="0.35">
      <c r="A572" s="39" t="s">
        <v>276</v>
      </c>
      <c r="B572" s="39">
        <v>104547510</v>
      </c>
      <c r="C572" s="39" t="str">
        <f>+MaestraLP3[[#This Row],[CÓDIGO]]&amp;MaestraLP3[[#Headers],[-]]&amp;MaestraLP3[[#This Row],[UMV]]</f>
        <v>104547510-C08</v>
      </c>
      <c r="D572" s="50" t="str">
        <f>+MaestraLP3[[#This Row],[CÓDIGO]]&amp;MaestraLP3[[#Headers],[FS00]]</f>
        <v>104547510FS00</v>
      </c>
      <c r="E572" s="39" t="s">
        <v>34</v>
      </c>
      <c r="F572" s="39" t="s">
        <v>35</v>
      </c>
      <c r="G572" s="39" t="s">
        <v>146</v>
      </c>
      <c r="H572" s="39" t="s">
        <v>415</v>
      </c>
      <c r="I572" s="39" t="s">
        <v>419</v>
      </c>
      <c r="J572" s="49" t="s">
        <v>253</v>
      </c>
      <c r="K572" s="50" t="s">
        <v>50</v>
      </c>
      <c r="L572" s="39" t="str">
        <f>VLOOKUP(MaestraLP3[[#This Row],[UMV]],VALIDACIONES!J:L,3,0)</f>
        <v>Caja 8 Unidades</v>
      </c>
      <c r="M572" s="39" t="s">
        <v>40</v>
      </c>
      <c r="N572" s="39" t="s">
        <v>78</v>
      </c>
      <c r="O572" s="64">
        <v>122000</v>
      </c>
      <c r="P572" s="39" t="s">
        <v>190</v>
      </c>
      <c r="Q572" s="65">
        <v>154000</v>
      </c>
      <c r="R572" s="66">
        <f>+IFERROR((MaestraLP3[[#This Row],[COSTO ]]/MaestraLP3[[#This Row],[COSTO SEP]]-1),0)</f>
        <v>4.5508196721311567E-2</v>
      </c>
      <c r="S572" s="65" t="s">
        <v>93</v>
      </c>
      <c r="T572" s="65" t="s">
        <v>93</v>
      </c>
      <c r="U572" s="64">
        <f>+VLOOKUP(MaestraLP3[[#This Row],[FS00]],'[1]BD MES'!$C:$N,12,0)</f>
        <v>122840</v>
      </c>
      <c r="V572" s="64">
        <v>127552</v>
      </c>
      <c r="W572" s="66">
        <f>+(MaestraLP3[[#This Row],[COSTO ]]-MaestraLP3[[#This Row],[COSTO OCT AL 25-09]])/MaestraLP3[[#This Row],[COSTO OCT AL 25-09]]</f>
        <v>3.835884076847932E-2</v>
      </c>
      <c r="X572" s="67" t="str">
        <f>++IF(P572="HASTA AGOTAR STOCK","HASTA AGOTAR STOCK",IF(MaestraLP3[[#This Row],[PRECIO]]=0,"NO PARA LP",IF(MaestraLP3[[#This Row],[PRECIO SEP]]=0,"INCORPORACIÓN",IF(Z572=0,"MANTIENE",IF(Z572&lt;0,"BAJA",IF(Z572&gt;0,"ALZA",""))))))</f>
        <v>MANTIENE</v>
      </c>
      <c r="Y572" s="64">
        <v>154000</v>
      </c>
      <c r="Z572" s="41">
        <f>IF(Y572=0,"INDICAR PRECIO VTA",Y572-MaestraLP3[[#This Row],[PRECIO SEP]])</f>
        <v>0</v>
      </c>
      <c r="AA572" s="66">
        <f t="shared" si="8"/>
        <v>0.17174025974025975</v>
      </c>
      <c r="AB572" s="68">
        <f>IFERROR(MaestraLP3[[#This Row],[PRECIO]]*MaestraLP3[[#This Row],[%MG UMV]],0)</f>
        <v>26448</v>
      </c>
      <c r="AC572" s="69">
        <v>8</v>
      </c>
      <c r="AD572" s="64">
        <f>+IFERROR(MaestraLP3[[#This Row],[MARGEN UNITARIO]]/MaestraLP3[[#This Row],[Peso Neto UMV (KG)]],0)</f>
        <v>3306</v>
      </c>
      <c r="AE572" s="39" t="s">
        <v>53</v>
      </c>
      <c r="AF572" s="39"/>
      <c r="AG572" s="39">
        <v>1</v>
      </c>
      <c r="AH572" s="109">
        <v>0</v>
      </c>
      <c r="AI572" s="66">
        <v>4.9999999999999996E-2</v>
      </c>
      <c r="AJ572" s="66">
        <v>4.9999999999999996E-2</v>
      </c>
      <c r="AK572" s="39" t="s">
        <v>53</v>
      </c>
      <c r="AL572" s="39" t="s">
        <v>53</v>
      </c>
    </row>
    <row r="573" spans="1:38" x14ac:dyDescent="0.35">
      <c r="A573" s="39" t="s">
        <v>276</v>
      </c>
      <c r="B573" s="39">
        <v>104547490</v>
      </c>
      <c r="C573" s="39" t="str">
        <f>+MaestraLP3[[#This Row],[CÓDIGO]]&amp;MaestraLP3[[#Headers],[-]]&amp;MaestraLP3[[#This Row],[UMV]]</f>
        <v>104547490-C08</v>
      </c>
      <c r="D573" s="50" t="str">
        <f>+MaestraLP3[[#This Row],[CÓDIGO]]&amp;MaestraLP3[[#Headers],[FS00]]</f>
        <v>104547490FS00</v>
      </c>
      <c r="E573" s="39" t="s">
        <v>34</v>
      </c>
      <c r="F573" s="39" t="s">
        <v>35</v>
      </c>
      <c r="G573" s="39" t="s">
        <v>146</v>
      </c>
      <c r="H573" s="39" t="s">
        <v>415</v>
      </c>
      <c r="I573" s="39" t="s">
        <v>420</v>
      </c>
      <c r="J573" s="49" t="s">
        <v>253</v>
      </c>
      <c r="K573" s="50" t="s">
        <v>50</v>
      </c>
      <c r="L573" s="39" t="str">
        <f>VLOOKUP(MaestraLP3[[#This Row],[UMV]],VALIDACIONES!J:L,3,0)</f>
        <v>Caja 8 Unidades</v>
      </c>
      <c r="M573" s="39" t="s">
        <v>40</v>
      </c>
      <c r="N573" s="39" t="s">
        <v>78</v>
      </c>
      <c r="O573" s="64">
        <v>151200</v>
      </c>
      <c r="P573" s="39" t="s">
        <v>190</v>
      </c>
      <c r="Q573" s="65">
        <v>194000</v>
      </c>
      <c r="R573" s="66">
        <f>+IFERROR((MaestraLP3[[#This Row],[COSTO ]]/MaestraLP3[[#This Row],[COSTO SEP]]-1),0)</f>
        <v>0.13492063492063489</v>
      </c>
      <c r="S573" s="65" t="s">
        <v>93</v>
      </c>
      <c r="T573" s="65" t="s">
        <v>93</v>
      </c>
      <c r="U573" s="64">
        <f>+VLOOKUP(MaestraLP3[[#This Row],[FS00]],'[1]BD MES'!$C:$N,12,0)</f>
        <v>151200</v>
      </c>
      <c r="V573" s="64">
        <v>171600</v>
      </c>
      <c r="W573" s="66">
        <f>+(MaestraLP3[[#This Row],[COSTO ]]-MaestraLP3[[#This Row],[COSTO OCT AL 25-09]])/MaestraLP3[[#This Row],[COSTO OCT AL 25-09]]</f>
        <v>0.13492063492063491</v>
      </c>
      <c r="X573" s="67" t="str">
        <f>++IF(P573="HASTA AGOTAR STOCK","HASTA AGOTAR STOCK",IF(MaestraLP3[[#This Row],[PRECIO]]=0,"NO PARA LP",IF(MaestraLP3[[#This Row],[PRECIO SEP]]=0,"INCORPORACIÓN",IF(Z573=0,"MANTIENE",IF(Z573&lt;0,"BAJA",IF(Z573&gt;0,"ALZA",""))))))</f>
        <v>MANTIENE</v>
      </c>
      <c r="Y573" s="64">
        <v>194000</v>
      </c>
      <c r="Z573" s="41">
        <f>IF(Y573=0,"INDICAR PRECIO VTA",Y573-MaestraLP3[[#This Row],[PRECIO SEP]])</f>
        <v>0</v>
      </c>
      <c r="AA573" s="66">
        <f t="shared" si="8"/>
        <v>0.1154639175257732</v>
      </c>
      <c r="AB573" s="68">
        <f>IFERROR(MaestraLP3[[#This Row],[PRECIO]]*MaestraLP3[[#This Row],[%MG UMV]],0)</f>
        <v>22400</v>
      </c>
      <c r="AC573" s="69">
        <v>8</v>
      </c>
      <c r="AD573" s="64">
        <f>+IFERROR(MaestraLP3[[#This Row],[MARGEN UNITARIO]]/MaestraLP3[[#This Row],[Peso Neto UMV (KG)]],0)</f>
        <v>2800</v>
      </c>
      <c r="AE573" s="39" t="s">
        <v>53</v>
      </c>
      <c r="AF573" s="39"/>
      <c r="AG573" s="39">
        <v>1</v>
      </c>
      <c r="AH573" s="109">
        <v>0</v>
      </c>
      <c r="AI573" s="66">
        <v>4.9999999999999996E-2</v>
      </c>
      <c r="AJ573" s="66">
        <v>4.9999999999999996E-2</v>
      </c>
      <c r="AK573" s="39" t="s">
        <v>53</v>
      </c>
      <c r="AL573" s="39" t="s">
        <v>53</v>
      </c>
    </row>
    <row r="574" spans="1:38" x14ac:dyDescent="0.35">
      <c r="A574" s="39" t="s">
        <v>276</v>
      </c>
      <c r="B574" s="39">
        <v>104547520</v>
      </c>
      <c r="C574" s="39" t="str">
        <f>+MaestraLP3[[#This Row],[CÓDIGO]]&amp;MaestraLP3[[#Headers],[-]]&amp;MaestraLP3[[#This Row],[UMV]]</f>
        <v>104547520-C08</v>
      </c>
      <c r="D574" s="50" t="str">
        <f>+MaestraLP3[[#This Row],[CÓDIGO]]&amp;MaestraLP3[[#Headers],[FS00]]</f>
        <v>104547520FS00</v>
      </c>
      <c r="E574" s="39" t="s">
        <v>34</v>
      </c>
      <c r="F574" s="39" t="s">
        <v>35</v>
      </c>
      <c r="G574" s="39" t="s">
        <v>146</v>
      </c>
      <c r="H574" s="39" t="s">
        <v>415</v>
      </c>
      <c r="I574" s="39" t="s">
        <v>4178</v>
      </c>
      <c r="J574" s="49" t="s">
        <v>253</v>
      </c>
      <c r="K574" s="50" t="s">
        <v>50</v>
      </c>
      <c r="L574" s="39" t="str">
        <f>VLOOKUP(MaestraLP3[[#This Row],[UMV]],VALIDACIONES!J:L,3,0)</f>
        <v>Caja 8 Unidades</v>
      </c>
      <c r="M574" s="39" t="s">
        <v>40</v>
      </c>
      <c r="N574" s="39" t="s">
        <v>78</v>
      </c>
      <c r="O574" s="64">
        <v>151200</v>
      </c>
      <c r="P574" s="39" t="s">
        <v>190</v>
      </c>
      <c r="Q574" s="65">
        <v>182000</v>
      </c>
      <c r="R574" s="66">
        <f>+IFERROR((MaestraLP3[[#This Row],[COSTO ]]/MaestraLP3[[#This Row],[COSTO SEP]]-1),0)</f>
        <v>2.7460317460317407E-2</v>
      </c>
      <c r="S574" s="65" t="s">
        <v>93</v>
      </c>
      <c r="T574" s="65" t="s">
        <v>93</v>
      </c>
      <c r="U574" s="64">
        <f>+VLOOKUP(MaestraLP3[[#This Row],[FS00]],'[1]BD MES'!$C:$N,12,0)</f>
        <v>152040</v>
      </c>
      <c r="V574" s="64">
        <v>155352</v>
      </c>
      <c r="W574" s="66">
        <f>+(MaestraLP3[[#This Row],[COSTO ]]-MaestraLP3[[#This Row],[COSTO OCT AL 25-09]])/MaestraLP3[[#This Row],[COSTO OCT AL 25-09]]</f>
        <v>2.1783741120757694E-2</v>
      </c>
      <c r="X574" s="67" t="str">
        <f>++IF(P574="HASTA AGOTAR STOCK","HASTA AGOTAR STOCK",IF(MaestraLP3[[#This Row],[PRECIO]]=0,"NO PARA LP",IF(MaestraLP3[[#This Row],[PRECIO SEP]]=0,"INCORPORACIÓN",IF(Z574=0,"MANTIENE",IF(Z574&lt;0,"BAJA",IF(Z574&gt;0,"ALZA",""))))))</f>
        <v>MANTIENE</v>
      </c>
      <c r="Y574" s="64">
        <v>182000</v>
      </c>
      <c r="Z574" s="41">
        <f>IF(Y574=0,"INDICAR PRECIO VTA",Y574-MaestraLP3[[#This Row],[PRECIO SEP]])</f>
        <v>0</v>
      </c>
      <c r="AA574" s="66">
        <f t="shared" si="8"/>
        <v>0.14641758241758243</v>
      </c>
      <c r="AB574" s="68">
        <f>IFERROR(MaestraLP3[[#This Row],[PRECIO]]*MaestraLP3[[#This Row],[%MG UMV]],0)</f>
        <v>26648.000000000004</v>
      </c>
      <c r="AC574" s="69">
        <v>8</v>
      </c>
      <c r="AD574" s="64">
        <f>+IFERROR(MaestraLP3[[#This Row],[MARGEN UNITARIO]]/MaestraLP3[[#This Row],[Peso Neto UMV (KG)]],0)</f>
        <v>3331.0000000000005</v>
      </c>
      <c r="AE574" s="39" t="s">
        <v>53</v>
      </c>
      <c r="AF574" s="39"/>
      <c r="AG574" s="39">
        <v>1</v>
      </c>
      <c r="AH574" s="109">
        <v>0</v>
      </c>
      <c r="AI574" s="66">
        <v>4.9999999999999996E-2</v>
      </c>
      <c r="AJ574" s="66">
        <v>4.9999999999999996E-2</v>
      </c>
      <c r="AK574" s="39" t="s">
        <v>53</v>
      </c>
      <c r="AL574" s="39" t="s">
        <v>53</v>
      </c>
    </row>
    <row r="575" spans="1:38" x14ac:dyDescent="0.35">
      <c r="A575" s="39" t="s">
        <v>276</v>
      </c>
      <c r="B575" s="39">
        <v>104528840</v>
      </c>
      <c r="C575" s="39" t="str">
        <f>+MaestraLP3[[#This Row],[CÓDIGO]]&amp;MaestraLP3[[#Headers],[-]]&amp;MaestraLP3[[#This Row],[UMV]]</f>
        <v>104528840-C10</v>
      </c>
      <c r="D575" s="50" t="str">
        <f>+MaestraLP3[[#This Row],[CÓDIGO]]&amp;MaestraLP3[[#Headers],[FS00]]</f>
        <v>104528840FS00</v>
      </c>
      <c r="E575" s="39" t="s">
        <v>34</v>
      </c>
      <c r="F575" s="39" t="s">
        <v>35</v>
      </c>
      <c r="G575" s="39" t="s">
        <v>146</v>
      </c>
      <c r="H575" s="39" t="s">
        <v>415</v>
      </c>
      <c r="I575" s="39" t="s">
        <v>421</v>
      </c>
      <c r="J575" s="49" t="s">
        <v>65</v>
      </c>
      <c r="K575" s="50" t="s">
        <v>50</v>
      </c>
      <c r="L575" s="39" t="str">
        <f>VLOOKUP(MaestraLP3[[#This Row],[UMV]],VALIDACIONES!J:L,3,0)</f>
        <v>Caja 10 Unidades</v>
      </c>
      <c r="M575" s="39" t="s">
        <v>40</v>
      </c>
      <c r="N575" s="39" t="s">
        <v>41</v>
      </c>
      <c r="O575" s="64">
        <v>50720</v>
      </c>
      <c r="P575" s="39" t="s">
        <v>42</v>
      </c>
      <c r="Q575" s="64">
        <v>65000</v>
      </c>
      <c r="R575" s="66">
        <f>+IFERROR((MaestraLP3[[#This Row],[COSTO ]]/MaestraLP3[[#This Row],[COSTO SEP]]-1),0)</f>
        <v>2.9968454258675115E-2</v>
      </c>
      <c r="S575" s="65" t="s">
        <v>52</v>
      </c>
      <c r="T575" s="65" t="s">
        <v>52</v>
      </c>
      <c r="U575" s="64">
        <f>+VLOOKUP(MaestraLP3[[#This Row],[FS00]],'[1]BD MES'!$C:$N,12,0)</f>
        <v>52760</v>
      </c>
      <c r="V575" s="64">
        <v>52240</v>
      </c>
      <c r="W575" s="66">
        <f>+(MaestraLP3[[#This Row],[COSTO ]]-MaestraLP3[[#This Row],[COSTO OCT AL 25-09]])/MaestraLP3[[#This Row],[COSTO OCT AL 25-09]]</f>
        <v>-9.8559514783927212E-3</v>
      </c>
      <c r="X575" s="67" t="str">
        <f>++IF(P575="HASTA AGOTAR STOCK","HASTA AGOTAR STOCK",IF(MaestraLP3[[#This Row],[PRECIO]]=0,"NO PARA LP",IF(MaestraLP3[[#This Row],[PRECIO SEP]]=0,"INCORPORACIÓN",IF(Z575=0,"MANTIENE",IF(Z575&lt;0,"BAJA",IF(Z575&gt;0,"ALZA",""))))))</f>
        <v>MANTIENE</v>
      </c>
      <c r="Y575" s="64">
        <v>65000</v>
      </c>
      <c r="Z575" s="41">
        <f>IF(Y575=0,"INDICAR PRECIO VTA",Y575-MaestraLP3[[#This Row],[PRECIO SEP]])</f>
        <v>0</v>
      </c>
      <c r="AA575" s="66">
        <f t="shared" si="8"/>
        <v>0.19630769230769229</v>
      </c>
      <c r="AB575" s="68">
        <f>IFERROR(MaestraLP3[[#This Row],[PRECIO]]*MaestraLP3[[#This Row],[%MG UMV]],0)</f>
        <v>12760</v>
      </c>
      <c r="AC575" s="69">
        <v>10</v>
      </c>
      <c r="AD575" s="64">
        <f>+IFERROR(MaestraLP3[[#This Row],[MARGEN UNITARIO]]/MaestraLP3[[#This Row],[Peso Neto UMV (KG)]],0)</f>
        <v>1276</v>
      </c>
      <c r="AE575" s="39" t="s">
        <v>53</v>
      </c>
      <c r="AF575" s="39"/>
      <c r="AG575" s="39">
        <v>1</v>
      </c>
      <c r="AH575" s="109">
        <v>0</v>
      </c>
      <c r="AI575" s="66">
        <v>4.9999999999999996E-2</v>
      </c>
      <c r="AJ575" s="66">
        <v>9.9999999999999992E-2</v>
      </c>
      <c r="AK575" s="39"/>
      <c r="AL575" s="39" t="s">
        <v>53</v>
      </c>
    </row>
    <row r="576" spans="1:38" x14ac:dyDescent="0.35">
      <c r="A576" s="39" t="s">
        <v>276</v>
      </c>
      <c r="B576" s="39">
        <v>104542720</v>
      </c>
      <c r="C576" s="39" t="str">
        <f>+MaestraLP3[[#This Row],[CÓDIGO]]&amp;MaestraLP3[[#Headers],[-]]&amp;MaestraLP3[[#This Row],[UMV]]</f>
        <v>104542720-C06</v>
      </c>
      <c r="D576" s="50" t="str">
        <f>+MaestraLP3[[#This Row],[CÓDIGO]]&amp;MaestraLP3[[#Headers],[FS00]]</f>
        <v>104542720FS00</v>
      </c>
      <c r="E576" s="39" t="s">
        <v>34</v>
      </c>
      <c r="F576" s="39" t="s">
        <v>35</v>
      </c>
      <c r="G576" s="39" t="s">
        <v>146</v>
      </c>
      <c r="H576" s="39" t="s">
        <v>415</v>
      </c>
      <c r="I576" s="39" t="s">
        <v>423</v>
      </c>
      <c r="J576" s="49" t="s">
        <v>57</v>
      </c>
      <c r="K576" s="50" t="s">
        <v>50</v>
      </c>
      <c r="L576" s="39" t="str">
        <f>VLOOKUP(MaestraLP3[[#This Row],[UMV]],VALIDACIONES!J:L,3,0)</f>
        <v>Caja 6 Unidades</v>
      </c>
      <c r="M576" s="39" t="s">
        <v>40</v>
      </c>
      <c r="N576" s="39" t="s">
        <v>41</v>
      </c>
      <c r="O576" s="64">
        <v>41592</v>
      </c>
      <c r="P576" s="39" t="s">
        <v>42</v>
      </c>
      <c r="Q576" s="64">
        <v>70000</v>
      </c>
      <c r="R576" s="66">
        <f>+IFERROR((MaestraLP3[[#This Row],[COSTO ]]/MaestraLP3[[#This Row],[COSTO SEP]]-1),0)</f>
        <v>0</v>
      </c>
      <c r="S576" s="65" t="s">
        <v>52</v>
      </c>
      <c r="T576" s="65" t="s">
        <v>52</v>
      </c>
      <c r="U576" s="64">
        <f>+VLOOKUP(MaestraLP3[[#This Row],[FS00]],'[1]BD MES'!$C:$N,12,0)</f>
        <v>41592</v>
      </c>
      <c r="V576" s="64">
        <v>41592</v>
      </c>
      <c r="W576" s="66">
        <f>+(MaestraLP3[[#This Row],[COSTO ]]-MaestraLP3[[#This Row],[COSTO OCT AL 25-09]])/MaestraLP3[[#This Row],[COSTO OCT AL 25-09]]</f>
        <v>0</v>
      </c>
      <c r="X576" s="67" t="str">
        <f>++IF(P576="HASTA AGOTAR STOCK","HASTA AGOTAR STOCK",IF(MaestraLP3[[#This Row],[PRECIO]]=0,"NO PARA LP",IF(MaestraLP3[[#This Row],[PRECIO SEP]]=0,"INCORPORACIÓN",IF(Z576=0,"MANTIENE",IF(Z576&lt;0,"BAJA",IF(Z576&gt;0,"ALZA",""))))))</f>
        <v>MANTIENE</v>
      </c>
      <c r="Y576" s="64">
        <v>70000</v>
      </c>
      <c r="Z576" s="41">
        <f>IF(Y576=0,"INDICAR PRECIO VTA",Y576-MaestraLP3[[#This Row],[PRECIO SEP]])</f>
        <v>0</v>
      </c>
      <c r="AA576" s="66">
        <f t="shared" si="8"/>
        <v>0.40582857142857143</v>
      </c>
      <c r="AB576" s="68">
        <f>IFERROR(MaestraLP3[[#This Row],[PRECIO]]*MaestraLP3[[#This Row],[%MG UMV]],0)</f>
        <v>28408</v>
      </c>
      <c r="AC576" s="69">
        <v>6</v>
      </c>
      <c r="AD576" s="64">
        <f>+IFERROR(MaestraLP3[[#This Row],[MARGEN UNITARIO]]/MaestraLP3[[#This Row],[Peso Neto UMV (KG)]],0)</f>
        <v>4734.666666666667</v>
      </c>
      <c r="AE576" s="39" t="s">
        <v>53</v>
      </c>
      <c r="AF576" s="39"/>
      <c r="AG576" s="39">
        <v>1</v>
      </c>
      <c r="AH576" s="109">
        <v>0</v>
      </c>
      <c r="AI576" s="66">
        <v>0.03</v>
      </c>
      <c r="AJ576" s="66">
        <v>6.9999999999999993E-2</v>
      </c>
      <c r="AK576" s="39" t="s">
        <v>53</v>
      </c>
      <c r="AL576" s="39" t="s">
        <v>53</v>
      </c>
    </row>
    <row r="577" spans="1:38" x14ac:dyDescent="0.35">
      <c r="A577" s="39" t="s">
        <v>276</v>
      </c>
      <c r="B577" s="39">
        <v>104543780</v>
      </c>
      <c r="C577" s="39" t="str">
        <f>+MaestraLP3[[#This Row],[CÓDIGO]]&amp;MaestraLP3[[#Headers],[-]]&amp;MaestraLP3[[#This Row],[UMV]]</f>
        <v>104543780-C04</v>
      </c>
      <c r="D577" s="50" t="str">
        <f>+MaestraLP3[[#This Row],[CÓDIGO]]&amp;MaestraLP3[[#Headers],[FS00]]</f>
        <v>104543780FS00</v>
      </c>
      <c r="E577" s="39" t="s">
        <v>34</v>
      </c>
      <c r="F577" s="39" t="s">
        <v>35</v>
      </c>
      <c r="G577" s="39" t="s">
        <v>146</v>
      </c>
      <c r="H577" s="39" t="s">
        <v>415</v>
      </c>
      <c r="I577" s="39" t="s">
        <v>424</v>
      </c>
      <c r="J577" s="49" t="s">
        <v>141</v>
      </c>
      <c r="K577" s="50" t="s">
        <v>50</v>
      </c>
      <c r="L577" s="39" t="str">
        <f>VLOOKUP(MaestraLP3[[#This Row],[UMV]],VALIDACIONES!J:L,3,0)</f>
        <v>Caja 4 Unidades</v>
      </c>
      <c r="M577" s="39" t="s">
        <v>40</v>
      </c>
      <c r="N577" s="39" t="s">
        <v>78</v>
      </c>
      <c r="O577" s="64">
        <v>12400</v>
      </c>
      <c r="P577" s="39" t="s">
        <v>42</v>
      </c>
      <c r="Q577" s="64">
        <v>19200</v>
      </c>
      <c r="R577" s="66">
        <f>+IFERROR((MaestraLP3[[#This Row],[COSTO ]]/MaestraLP3[[#This Row],[COSTO SEP]]-1),0)</f>
        <v>0</v>
      </c>
      <c r="S577" s="65" t="s">
        <v>52</v>
      </c>
      <c r="T577" s="65" t="s">
        <v>52</v>
      </c>
      <c r="U577" s="64">
        <f>+VLOOKUP(MaestraLP3[[#This Row],[FS00]],'[1]BD MES'!$C:$N,12,0)</f>
        <v>12400</v>
      </c>
      <c r="V577" s="64">
        <v>12400</v>
      </c>
      <c r="W577" s="66">
        <f>+(MaestraLP3[[#This Row],[COSTO ]]-MaestraLP3[[#This Row],[COSTO OCT AL 25-09]])/MaestraLP3[[#This Row],[COSTO OCT AL 25-09]]</f>
        <v>0</v>
      </c>
      <c r="X577" s="67" t="str">
        <f>++IF(P577="HASTA AGOTAR STOCK","HASTA AGOTAR STOCK",IF(MaestraLP3[[#This Row],[PRECIO]]=0,"NO PARA LP",IF(MaestraLP3[[#This Row],[PRECIO SEP]]=0,"INCORPORACIÓN",IF(Z577=0,"MANTIENE",IF(Z577&lt;0,"BAJA",IF(Z577&gt;0,"ALZA",""))))))</f>
        <v>MANTIENE</v>
      </c>
      <c r="Y577" s="64">
        <v>19200</v>
      </c>
      <c r="Z577" s="41">
        <f>IF(Y577=0,"INDICAR PRECIO VTA",Y577-MaestraLP3[[#This Row],[PRECIO SEP]])</f>
        <v>0</v>
      </c>
      <c r="AA577" s="66">
        <f t="shared" ref="AA577:AA640" si="9">+IFERROR((Y577-V577)/Y577,"-")</f>
        <v>0.35416666666666669</v>
      </c>
      <c r="AB577" s="68">
        <f>IFERROR(MaestraLP3[[#This Row],[PRECIO]]*MaestraLP3[[#This Row],[%MG UMV]],0)</f>
        <v>6800</v>
      </c>
      <c r="AC577" s="69">
        <v>2.92</v>
      </c>
      <c r="AD577" s="64">
        <f>+IFERROR(MaestraLP3[[#This Row],[MARGEN UNITARIO]]/MaestraLP3[[#This Row],[Peso Neto UMV (KG)]],0)</f>
        <v>2328.7671232876714</v>
      </c>
      <c r="AE577" s="39" t="s">
        <v>44</v>
      </c>
      <c r="AF577" s="39"/>
      <c r="AG577" s="39">
        <v>1</v>
      </c>
      <c r="AH577" s="109">
        <v>0</v>
      </c>
      <c r="AI577" s="66">
        <v>0.03</v>
      </c>
      <c r="AJ577" s="66">
        <v>0.03</v>
      </c>
      <c r="AK577" s="39" t="s">
        <v>53</v>
      </c>
      <c r="AL577" s="39" t="s">
        <v>53</v>
      </c>
    </row>
    <row r="578" spans="1:38" x14ac:dyDescent="0.35">
      <c r="A578" s="39" t="s">
        <v>276</v>
      </c>
      <c r="B578" s="39">
        <v>104542710</v>
      </c>
      <c r="C578" s="39" t="str">
        <f>+MaestraLP3[[#This Row],[CÓDIGO]]&amp;MaestraLP3[[#Headers],[-]]&amp;MaestraLP3[[#This Row],[UMV]]</f>
        <v>104542710-C04</v>
      </c>
      <c r="D578" s="50" t="str">
        <f>+MaestraLP3[[#This Row],[CÓDIGO]]&amp;MaestraLP3[[#Headers],[FS00]]</f>
        <v>104542710FS00</v>
      </c>
      <c r="E578" s="39" t="s">
        <v>34</v>
      </c>
      <c r="F578" s="39" t="s">
        <v>35</v>
      </c>
      <c r="G578" s="39" t="s">
        <v>146</v>
      </c>
      <c r="H578" s="39" t="s">
        <v>415</v>
      </c>
      <c r="I578" s="39" t="s">
        <v>426</v>
      </c>
      <c r="J578" s="49" t="s">
        <v>141</v>
      </c>
      <c r="K578" s="50" t="s">
        <v>50</v>
      </c>
      <c r="L578" s="39" t="str">
        <f>VLOOKUP(MaestraLP3[[#This Row],[UMV]],VALIDACIONES!J:L,3,0)</f>
        <v>Caja 4 Unidades</v>
      </c>
      <c r="M578" s="39" t="s">
        <v>40</v>
      </c>
      <c r="N578" s="39" t="s">
        <v>41</v>
      </c>
      <c r="O578" s="64">
        <v>18016</v>
      </c>
      <c r="P578" s="39" t="s">
        <v>42</v>
      </c>
      <c r="Q578" s="64">
        <v>29000</v>
      </c>
      <c r="R578" s="66">
        <f>+IFERROR((MaestraLP3[[#This Row],[COSTO ]]/MaestraLP3[[#This Row],[COSTO SEP]]-1),0)</f>
        <v>0</v>
      </c>
      <c r="S578" s="65" t="s">
        <v>52</v>
      </c>
      <c r="T578" s="65" t="s">
        <v>52</v>
      </c>
      <c r="U578" s="64">
        <f>+VLOOKUP(MaestraLP3[[#This Row],[FS00]],'[1]BD MES'!$C:$N,12,0)</f>
        <v>18016</v>
      </c>
      <c r="V578" s="64">
        <v>18016</v>
      </c>
      <c r="W578" s="66">
        <f>+(MaestraLP3[[#This Row],[COSTO ]]-MaestraLP3[[#This Row],[COSTO OCT AL 25-09]])/MaestraLP3[[#This Row],[COSTO OCT AL 25-09]]</f>
        <v>0</v>
      </c>
      <c r="X578" s="67" t="str">
        <f>++IF(P578="HASTA AGOTAR STOCK","HASTA AGOTAR STOCK",IF(MaestraLP3[[#This Row],[PRECIO]]=0,"NO PARA LP",IF(MaestraLP3[[#This Row],[PRECIO SEP]]=0,"INCORPORACIÓN",IF(Z578=0,"MANTIENE",IF(Z578&lt;0,"BAJA",IF(Z578&gt;0,"ALZA",""))))))</f>
        <v>MANTIENE</v>
      </c>
      <c r="Y578" s="64">
        <v>29000</v>
      </c>
      <c r="Z578" s="41">
        <f>IF(Y578=0,"INDICAR PRECIO VTA",Y578-MaestraLP3[[#This Row],[PRECIO SEP]])</f>
        <v>0</v>
      </c>
      <c r="AA578" s="66">
        <f t="shared" si="9"/>
        <v>0.37875862068965516</v>
      </c>
      <c r="AB578" s="68">
        <f>IFERROR(MaestraLP3[[#This Row],[PRECIO]]*MaestraLP3[[#This Row],[%MG UMV]],0)</f>
        <v>10984</v>
      </c>
      <c r="AC578" s="69">
        <v>10</v>
      </c>
      <c r="AD578" s="64">
        <f>+IFERROR(MaestraLP3[[#This Row],[MARGEN UNITARIO]]/MaestraLP3[[#This Row],[Peso Neto UMV (KG)]],0)</f>
        <v>1098.4000000000001</v>
      </c>
      <c r="AE578" s="39" t="s">
        <v>53</v>
      </c>
      <c r="AF578" s="39"/>
      <c r="AG578" s="39">
        <v>1</v>
      </c>
      <c r="AH578" s="109">
        <v>0</v>
      </c>
      <c r="AI578" s="66">
        <v>0.03</v>
      </c>
      <c r="AJ578" s="66">
        <v>6.9999999999999993E-2</v>
      </c>
      <c r="AK578" s="39" t="s">
        <v>53</v>
      </c>
      <c r="AL578" s="39" t="s">
        <v>53</v>
      </c>
    </row>
    <row r="579" spans="1:38" x14ac:dyDescent="0.35">
      <c r="A579" s="39" t="s">
        <v>276</v>
      </c>
      <c r="B579" s="39">
        <v>104540430</v>
      </c>
      <c r="C579" s="39" t="str">
        <f>+MaestraLP3[[#This Row],[CÓDIGO]]&amp;MaestraLP3[[#Headers],[-]]&amp;MaestraLP3[[#This Row],[UMV]]</f>
        <v>104540430-C02</v>
      </c>
      <c r="D579" s="50" t="str">
        <f>+MaestraLP3[[#This Row],[CÓDIGO]]&amp;MaestraLP3[[#Headers],[FS00]]</f>
        <v>104540430FS00</v>
      </c>
      <c r="E579" s="39" t="s">
        <v>34</v>
      </c>
      <c r="F579" s="39" t="s">
        <v>35</v>
      </c>
      <c r="G579" s="39" t="s">
        <v>146</v>
      </c>
      <c r="H579" s="39" t="s">
        <v>415</v>
      </c>
      <c r="I579" s="39" t="s">
        <v>427</v>
      </c>
      <c r="J579" s="49" t="s">
        <v>92</v>
      </c>
      <c r="K579" s="50" t="s">
        <v>50</v>
      </c>
      <c r="L579" s="39" t="str">
        <f>VLOOKUP(MaestraLP3[[#This Row],[UMV]],VALIDACIONES!J:L,3,0)</f>
        <v>Caja 2 Unidades</v>
      </c>
      <c r="M579" s="39" t="s">
        <v>40</v>
      </c>
      <c r="N579" s="39" t="s">
        <v>78</v>
      </c>
      <c r="O579" s="64">
        <v>12000</v>
      </c>
      <c r="P579" s="39" t="s">
        <v>42</v>
      </c>
      <c r="Q579" s="64">
        <v>18000</v>
      </c>
      <c r="R579" s="66">
        <f>+IFERROR((MaestraLP3[[#This Row],[COSTO ]]/MaestraLP3[[#This Row],[COSTO SEP]]-1),0)</f>
        <v>0</v>
      </c>
      <c r="S579" s="65" t="s">
        <v>52</v>
      </c>
      <c r="T579" s="65" t="s">
        <v>52</v>
      </c>
      <c r="U579" s="64">
        <f>+VLOOKUP(MaestraLP3[[#This Row],[FS00]],'[1]BD MES'!$C:$N,12,0)</f>
        <v>12000</v>
      </c>
      <c r="V579" s="64">
        <v>12000</v>
      </c>
      <c r="W579" s="66">
        <f>+(MaestraLP3[[#This Row],[COSTO ]]-MaestraLP3[[#This Row],[COSTO OCT AL 25-09]])/MaestraLP3[[#This Row],[COSTO OCT AL 25-09]]</f>
        <v>0</v>
      </c>
      <c r="X579" s="67" t="str">
        <f>++IF(P579="HASTA AGOTAR STOCK","HASTA AGOTAR STOCK",IF(MaestraLP3[[#This Row],[PRECIO]]=0,"NO PARA LP",IF(MaestraLP3[[#This Row],[PRECIO SEP]]=0,"INCORPORACIÓN",IF(Z579=0,"MANTIENE",IF(Z579&lt;0,"BAJA",IF(Z579&gt;0,"ALZA",""))))))</f>
        <v>MANTIENE</v>
      </c>
      <c r="Y579" s="64">
        <v>18000</v>
      </c>
      <c r="Z579" s="41">
        <f>IF(Y579=0,"INDICAR PRECIO VTA",Y579-MaestraLP3[[#This Row],[PRECIO SEP]])</f>
        <v>0</v>
      </c>
      <c r="AA579" s="66">
        <f t="shared" si="9"/>
        <v>0.33333333333333331</v>
      </c>
      <c r="AB579" s="68">
        <f>IFERROR(MaestraLP3[[#This Row],[PRECIO]]*MaestraLP3[[#This Row],[%MG UMV]],0)</f>
        <v>6000</v>
      </c>
      <c r="AC579" s="69">
        <v>2.82</v>
      </c>
      <c r="AD579" s="64">
        <f>+IFERROR(MaestraLP3[[#This Row],[MARGEN UNITARIO]]/MaestraLP3[[#This Row],[Peso Neto UMV (KG)]],0)</f>
        <v>2127.6595744680853</v>
      </c>
      <c r="AE579" s="39" t="s">
        <v>53</v>
      </c>
      <c r="AF579" s="39"/>
      <c r="AG579" s="39">
        <v>1</v>
      </c>
      <c r="AH579" s="109">
        <v>0</v>
      </c>
      <c r="AI579" s="66">
        <v>4.9999999999999996E-2</v>
      </c>
      <c r="AJ579" s="66">
        <v>6.9999999999999993E-2</v>
      </c>
      <c r="AK579" s="39" t="s">
        <v>53</v>
      </c>
      <c r="AL579" s="39" t="s">
        <v>53</v>
      </c>
    </row>
    <row r="580" spans="1:38" x14ac:dyDescent="0.35">
      <c r="A580" s="39" t="s">
        <v>276</v>
      </c>
      <c r="B580" s="39">
        <v>104543120</v>
      </c>
      <c r="C580" s="39" t="str">
        <f>+MaestraLP3[[#This Row],[CÓDIGO]]&amp;MaestraLP3[[#Headers],[-]]&amp;MaestraLP3[[#This Row],[UMV]]</f>
        <v>104543120-C16</v>
      </c>
      <c r="D580" s="50" t="str">
        <f>+MaestraLP3[[#This Row],[CÓDIGO]]&amp;MaestraLP3[[#Headers],[FS00]]</f>
        <v>104543120FS00</v>
      </c>
      <c r="E580" s="39" t="s">
        <v>34</v>
      </c>
      <c r="F580" s="39" t="s">
        <v>35</v>
      </c>
      <c r="G580" s="39" t="s">
        <v>146</v>
      </c>
      <c r="H580" s="39" t="s">
        <v>415</v>
      </c>
      <c r="I580" s="39" t="s">
        <v>428</v>
      </c>
      <c r="J580" s="49" t="s">
        <v>278</v>
      </c>
      <c r="K580" s="50" t="s">
        <v>50</v>
      </c>
      <c r="L580" s="39" t="str">
        <f>VLOOKUP(MaestraLP3[[#This Row],[UMV]],VALIDACIONES!J:L,3,0)</f>
        <v>Caja 16 Unidades</v>
      </c>
      <c r="M580" s="39" t="s">
        <v>40</v>
      </c>
      <c r="N580" s="39" t="s">
        <v>78</v>
      </c>
      <c r="O580" s="64">
        <v>28480</v>
      </c>
      <c r="P580" s="39" t="s">
        <v>42</v>
      </c>
      <c r="Q580" s="64">
        <v>57600</v>
      </c>
      <c r="R580" s="66">
        <f>+IFERROR((MaestraLP3[[#This Row],[COSTO ]]/MaestraLP3[[#This Row],[COSTO SEP]]-1),0)</f>
        <v>0</v>
      </c>
      <c r="S580" s="65" t="s">
        <v>52</v>
      </c>
      <c r="T580" s="65" t="s">
        <v>52</v>
      </c>
      <c r="U580" s="64">
        <f>+VLOOKUP(MaestraLP3[[#This Row],[FS00]],'[1]BD MES'!$C:$N,12,0)</f>
        <v>28480</v>
      </c>
      <c r="V580" s="64">
        <v>28480</v>
      </c>
      <c r="W580" s="66">
        <f>+(MaestraLP3[[#This Row],[COSTO ]]-MaestraLP3[[#This Row],[COSTO OCT AL 25-09]])/MaestraLP3[[#This Row],[COSTO OCT AL 25-09]]</f>
        <v>0</v>
      </c>
      <c r="X580" s="67" t="str">
        <f>++IF(P580="HASTA AGOTAR STOCK","HASTA AGOTAR STOCK",IF(MaestraLP3[[#This Row],[PRECIO]]=0,"NO PARA LP",IF(MaestraLP3[[#This Row],[PRECIO SEP]]=0,"INCORPORACIÓN",IF(Z580=0,"MANTIENE",IF(Z580&lt;0,"BAJA",IF(Z580&gt;0,"ALZA",""))))))</f>
        <v>MANTIENE</v>
      </c>
      <c r="Y580" s="64">
        <v>57600</v>
      </c>
      <c r="Z580" s="41">
        <f>IF(Y580=0,"INDICAR PRECIO VTA",Y580-MaestraLP3[[#This Row],[PRECIO SEP]])</f>
        <v>0</v>
      </c>
      <c r="AA580" s="66">
        <f t="shared" si="9"/>
        <v>0.50555555555555554</v>
      </c>
      <c r="AB580" s="68">
        <f>IFERROR(MaestraLP3[[#This Row],[PRECIO]]*MaestraLP3[[#This Row],[%MG UMV]],0)</f>
        <v>29120</v>
      </c>
      <c r="AC580" s="69">
        <v>20.8</v>
      </c>
      <c r="AD580" s="64">
        <f>+IFERROR(MaestraLP3[[#This Row],[MARGEN UNITARIO]]/MaestraLP3[[#This Row],[Peso Neto UMV (KG)]],0)</f>
        <v>1400</v>
      </c>
      <c r="AE580" s="39" t="s">
        <v>44</v>
      </c>
      <c r="AF580" s="39"/>
      <c r="AG580" s="39">
        <v>1</v>
      </c>
      <c r="AH580" s="109">
        <v>0</v>
      </c>
      <c r="AI580" s="66">
        <v>4.9999999999999996E-2</v>
      </c>
      <c r="AJ580" s="66">
        <v>6.9999999999999993E-2</v>
      </c>
      <c r="AK580" s="39" t="s">
        <v>53</v>
      </c>
      <c r="AL580" s="39" t="s">
        <v>53</v>
      </c>
    </row>
    <row r="581" spans="1:38" x14ac:dyDescent="0.35">
      <c r="A581" s="39" t="s">
        <v>276</v>
      </c>
      <c r="B581" s="39">
        <v>104548410</v>
      </c>
      <c r="C581" s="39" t="str">
        <f>+MaestraLP3[[#This Row],[CÓDIGO]]&amp;MaestraLP3[[#Headers],[-]]&amp;MaestraLP3[[#This Row],[UMV]]</f>
        <v>104548410-CJ</v>
      </c>
      <c r="D581" s="50" t="str">
        <f>+MaestraLP3[[#This Row],[CÓDIGO]]&amp;MaestraLP3[[#Headers],[FS00]]</f>
        <v>104548410FS00</v>
      </c>
      <c r="E581" s="39" t="s">
        <v>34</v>
      </c>
      <c r="F581" s="39" t="s">
        <v>35</v>
      </c>
      <c r="G581" s="39" t="s">
        <v>146</v>
      </c>
      <c r="H581" s="39" t="s">
        <v>415</v>
      </c>
      <c r="I581" s="39" t="s">
        <v>4406</v>
      </c>
      <c r="J581" s="2" t="s">
        <v>248</v>
      </c>
      <c r="K581" s="50" t="s">
        <v>248</v>
      </c>
      <c r="L581" s="39" t="str">
        <f>VLOOKUP(MaestraLP3[[#This Row],[UMV]],VALIDACIONES!J:L,3,0)</f>
        <v>Caja</v>
      </c>
      <c r="M581" s="39" t="s">
        <v>40</v>
      </c>
      <c r="N581" s="39" t="s">
        <v>78</v>
      </c>
      <c r="O581" s="64">
        <v>34000</v>
      </c>
      <c r="P581" s="39" t="s">
        <v>88</v>
      </c>
      <c r="Q581" s="65">
        <v>46000</v>
      </c>
      <c r="R581" s="66">
        <f>+IFERROR((MaestraLP3[[#This Row],[COSTO ]]/MaestraLP3[[#This Row],[COSTO SEP]]-1),0)</f>
        <v>0</v>
      </c>
      <c r="S581" s="65" t="s">
        <v>143</v>
      </c>
      <c r="T581" s="65" t="s">
        <v>93</v>
      </c>
      <c r="U581" s="64">
        <f>+VLOOKUP(MaestraLP3[[#This Row],[FS00]],'[1]BD MES'!$C:$N,12,0)</f>
        <v>34000</v>
      </c>
      <c r="V581" s="64">
        <v>34000</v>
      </c>
      <c r="W581" s="66">
        <f>+(MaestraLP3[[#This Row],[COSTO ]]-MaestraLP3[[#This Row],[COSTO OCT AL 25-09]])/MaestraLP3[[#This Row],[COSTO OCT AL 25-09]]</f>
        <v>0</v>
      </c>
      <c r="X581" s="67" t="str">
        <f>++IF(P581="HASTA AGOTAR STOCK","HASTA AGOTAR STOCK",IF(MaestraLP3[[#This Row],[PRECIO]]=0,"NO PARA LP",IF(MaestraLP3[[#This Row],[PRECIO SEP]]=0,"INCORPORACIÓN",IF(Z581=0,"MANTIENE",IF(Z581&lt;0,"BAJA",IF(Z581&gt;0,"ALZA",""))))))</f>
        <v>MANTIENE</v>
      </c>
      <c r="Y581" s="64">
        <v>46000</v>
      </c>
      <c r="Z581" s="41">
        <f>IF(Y581=0,"INDICAR PRECIO VTA",Y581-MaestraLP3[[#This Row],[PRECIO SEP]])</f>
        <v>0</v>
      </c>
      <c r="AA581" s="66">
        <f t="shared" si="9"/>
        <v>0.2608695652173913</v>
      </c>
      <c r="AB581" s="68">
        <f>IFERROR(MaestraLP3[[#This Row],[PRECIO]]*MaestraLP3[[#This Row],[%MG UMV]],0)</f>
        <v>12000</v>
      </c>
      <c r="AC581" s="98">
        <v>4.8</v>
      </c>
      <c r="AD581" s="64">
        <f>+IFERROR(MaestraLP3[[#This Row],[MARGEN UNITARIO]]/MaestraLP3[[#This Row],[Peso Neto UMV (KG)]],0)</f>
        <v>2500</v>
      </c>
      <c r="AE581" s="39" t="s">
        <v>44</v>
      </c>
      <c r="AF581" s="39"/>
      <c r="AG581" s="39">
        <v>1</v>
      </c>
      <c r="AH581" s="109">
        <v>0</v>
      </c>
      <c r="AI581" s="66">
        <v>0.05</v>
      </c>
      <c r="AJ581" s="66">
        <v>0.1</v>
      </c>
      <c r="AK581" s="39" t="s">
        <v>53</v>
      </c>
      <c r="AL581" s="39" t="s">
        <v>53</v>
      </c>
    </row>
    <row r="582" spans="1:38" x14ac:dyDescent="0.35">
      <c r="A582" s="39" t="s">
        <v>276</v>
      </c>
      <c r="B582" s="39">
        <v>104548420</v>
      </c>
      <c r="C582" s="39" t="str">
        <f>+MaestraLP3[[#This Row],[CÓDIGO]]&amp;MaestraLP3[[#Headers],[-]]&amp;MaestraLP3[[#This Row],[UMV]]</f>
        <v>104548420-CJ</v>
      </c>
      <c r="D582" s="50" t="str">
        <f>+MaestraLP3[[#This Row],[CÓDIGO]]&amp;MaestraLP3[[#Headers],[FS00]]</f>
        <v>104548420FS00</v>
      </c>
      <c r="E582" s="39" t="s">
        <v>34</v>
      </c>
      <c r="F582" s="39" t="s">
        <v>35</v>
      </c>
      <c r="G582" s="39" t="s">
        <v>146</v>
      </c>
      <c r="H582" s="39" t="s">
        <v>415</v>
      </c>
      <c r="I582" s="39" t="s">
        <v>4407</v>
      </c>
      <c r="J582" s="2" t="s">
        <v>248</v>
      </c>
      <c r="K582" s="50" t="s">
        <v>248</v>
      </c>
      <c r="L582" s="39" t="str">
        <f>VLOOKUP(MaestraLP3[[#This Row],[UMV]],VALIDACIONES!J:L,3,0)</f>
        <v>Caja</v>
      </c>
      <c r="M582" s="39" t="s">
        <v>40</v>
      </c>
      <c r="N582" s="39" t="s">
        <v>78</v>
      </c>
      <c r="O582" s="64">
        <v>36500</v>
      </c>
      <c r="P582" s="39" t="s">
        <v>88</v>
      </c>
      <c r="Q582" s="65">
        <v>48500</v>
      </c>
      <c r="R582" s="66">
        <f>+IFERROR((MaestraLP3[[#This Row],[COSTO ]]/MaestraLP3[[#This Row],[COSTO SEP]]-1),0)</f>
        <v>0</v>
      </c>
      <c r="S582" s="65" t="s">
        <v>143</v>
      </c>
      <c r="T582" s="65" t="s">
        <v>93</v>
      </c>
      <c r="U582" s="64">
        <f>+VLOOKUP(MaestraLP3[[#This Row],[FS00]],'[1]BD MES'!$C:$N,12,0)</f>
        <v>36500</v>
      </c>
      <c r="V582" s="64">
        <v>36500</v>
      </c>
      <c r="W582" s="66">
        <f>+(MaestraLP3[[#This Row],[COSTO ]]-MaestraLP3[[#This Row],[COSTO OCT AL 25-09]])/MaestraLP3[[#This Row],[COSTO OCT AL 25-09]]</f>
        <v>0</v>
      </c>
      <c r="X582" s="67" t="str">
        <f>++IF(P582="HASTA AGOTAR STOCK","HASTA AGOTAR STOCK",IF(MaestraLP3[[#This Row],[PRECIO]]=0,"NO PARA LP",IF(MaestraLP3[[#This Row],[PRECIO SEP]]=0,"INCORPORACIÓN",IF(Z582=0,"MANTIENE",IF(Z582&lt;0,"BAJA",IF(Z582&gt;0,"ALZA",""))))))</f>
        <v>MANTIENE</v>
      </c>
      <c r="Y582" s="64">
        <v>48500</v>
      </c>
      <c r="Z582" s="41">
        <f>IF(Y582=0,"INDICAR PRECIO VTA",Y582-MaestraLP3[[#This Row],[PRECIO SEP]])</f>
        <v>0</v>
      </c>
      <c r="AA582" s="66">
        <f t="shared" si="9"/>
        <v>0.24742268041237114</v>
      </c>
      <c r="AB582" s="68">
        <f>IFERROR(MaestraLP3[[#This Row],[PRECIO]]*MaestraLP3[[#This Row],[%MG UMV]],0)</f>
        <v>12000</v>
      </c>
      <c r="AC582" s="69">
        <v>4.8</v>
      </c>
      <c r="AD582" s="64">
        <f>+IFERROR(MaestraLP3[[#This Row],[MARGEN UNITARIO]]/MaestraLP3[[#This Row],[Peso Neto UMV (KG)]],0)</f>
        <v>2500</v>
      </c>
      <c r="AE582" s="39" t="s">
        <v>44</v>
      </c>
      <c r="AF582" s="39"/>
      <c r="AG582" s="39">
        <v>1</v>
      </c>
      <c r="AH582" s="109">
        <v>0</v>
      </c>
      <c r="AI582" s="66">
        <v>0.05</v>
      </c>
      <c r="AJ582" s="66">
        <v>0.1</v>
      </c>
      <c r="AK582" s="39" t="s">
        <v>53</v>
      </c>
      <c r="AL582" s="39" t="s">
        <v>53</v>
      </c>
    </row>
    <row r="583" spans="1:38" x14ac:dyDescent="0.35">
      <c r="A583" s="39" t="s">
        <v>276</v>
      </c>
      <c r="B583" s="39">
        <v>107600030</v>
      </c>
      <c r="C583" s="39" t="str">
        <f>+MaestraLP3[[#This Row],[CÓDIGO]]&amp;MaestraLP3[[#Headers],[-]]&amp;MaestraLP3[[#This Row],[UMV]]</f>
        <v>107600030-C12</v>
      </c>
      <c r="D583" s="50" t="str">
        <f>+MaestraLP3[[#This Row],[CÓDIGO]]&amp;MaestraLP3[[#Headers],[FS00]]</f>
        <v>107600030FS00</v>
      </c>
      <c r="E583" s="39" t="s">
        <v>34</v>
      </c>
      <c r="F583" s="39" t="s">
        <v>97</v>
      </c>
      <c r="G583" s="39" t="s">
        <v>157</v>
      </c>
      <c r="H583" s="39" t="s">
        <v>158</v>
      </c>
      <c r="I583" s="39" t="s">
        <v>429</v>
      </c>
      <c r="J583" s="49" t="s">
        <v>49</v>
      </c>
      <c r="K583" s="50" t="s">
        <v>50</v>
      </c>
      <c r="L583" s="39" t="str">
        <f>VLOOKUP(MaestraLP3[[#This Row],[UMV]],VALIDACIONES!J:L,3,0)</f>
        <v>Caja 12 Unidades</v>
      </c>
      <c r="M583" s="39" t="s">
        <v>51</v>
      </c>
      <c r="N583" s="39" t="s">
        <v>78</v>
      </c>
      <c r="O583" s="64">
        <v>3784.32</v>
      </c>
      <c r="P583" s="39" t="s">
        <v>42</v>
      </c>
      <c r="Q583" s="64">
        <v>7000</v>
      </c>
      <c r="R583" s="66">
        <f>+IFERROR((MaestraLP3[[#This Row],[COSTO ]]/MaestraLP3[[#This Row],[COSTO SEP]]-1),0)</f>
        <v>1.3001014713343029E-3</v>
      </c>
      <c r="S583" s="65" t="s">
        <v>52</v>
      </c>
      <c r="T583" s="65" t="s">
        <v>52</v>
      </c>
      <c r="U583" s="64">
        <f>+VLOOKUP(MaestraLP3[[#This Row],[FS00]],'[1]BD MES'!$C:$N,12,0)</f>
        <v>3791.16</v>
      </c>
      <c r="V583" s="64">
        <v>3789.24</v>
      </c>
      <c r="W583" s="66">
        <f>+(MaestraLP3[[#This Row],[COSTO ]]-MaestraLP3[[#This Row],[COSTO OCT AL 25-09]])/MaestraLP3[[#This Row],[COSTO OCT AL 25-09]]</f>
        <v>-5.0644130028805771E-4</v>
      </c>
      <c r="X583" s="67" t="str">
        <f>++IF(P583="HASTA AGOTAR STOCK","HASTA AGOTAR STOCK",IF(MaestraLP3[[#This Row],[PRECIO]]=0,"NO PARA LP",IF(MaestraLP3[[#This Row],[PRECIO SEP]]=0,"INCORPORACIÓN",IF(Z583=0,"MANTIENE",IF(Z583&lt;0,"BAJA",IF(Z583&gt;0,"ALZA",""))))))</f>
        <v>MANTIENE</v>
      </c>
      <c r="Y583" s="64">
        <v>7000</v>
      </c>
      <c r="Z583" s="41">
        <f>IF(Y583=0,"INDICAR PRECIO VTA",Y583-MaestraLP3[[#This Row],[PRECIO SEP]])</f>
        <v>0</v>
      </c>
      <c r="AA583" s="66">
        <f t="shared" si="9"/>
        <v>0.45868000000000003</v>
      </c>
      <c r="AB583" s="68">
        <f>IFERROR(MaestraLP3[[#This Row],[PRECIO]]*MaestraLP3[[#This Row],[%MG UMV]],0)</f>
        <v>3210.76</v>
      </c>
      <c r="AC583" s="69">
        <v>6</v>
      </c>
      <c r="AD583" s="64">
        <f>+IFERROR(MaestraLP3[[#This Row],[MARGEN UNITARIO]]/MaestraLP3[[#This Row],[Peso Neto UMV (KG)]],0)</f>
        <v>535.12666666666667</v>
      </c>
      <c r="AE583" s="39" t="s">
        <v>44</v>
      </c>
      <c r="AF583" s="39"/>
      <c r="AG583" s="39">
        <v>1</v>
      </c>
      <c r="AH583" s="109">
        <v>0</v>
      </c>
      <c r="AI583" s="66">
        <v>0.03</v>
      </c>
      <c r="AJ583" s="66">
        <v>4.9999999999999996E-2</v>
      </c>
      <c r="AK583" s="39"/>
      <c r="AL583" s="39" t="s">
        <v>53</v>
      </c>
    </row>
    <row r="584" spans="1:38" x14ac:dyDescent="0.35">
      <c r="A584" s="39" t="s">
        <v>276</v>
      </c>
      <c r="B584" s="39">
        <v>107600010</v>
      </c>
      <c r="C584" s="39" t="str">
        <f>+MaestraLP3[[#This Row],[CÓDIGO]]&amp;MaestraLP3[[#Headers],[-]]&amp;MaestraLP3[[#This Row],[UMV]]</f>
        <v>107600010-C12</v>
      </c>
      <c r="D584" s="50" t="str">
        <f>+MaestraLP3[[#This Row],[CÓDIGO]]&amp;MaestraLP3[[#Headers],[FS00]]</f>
        <v>107600010FS00</v>
      </c>
      <c r="E584" s="39" t="s">
        <v>34</v>
      </c>
      <c r="F584" s="39" t="s">
        <v>97</v>
      </c>
      <c r="G584" s="39" t="s">
        <v>157</v>
      </c>
      <c r="H584" s="39" t="s">
        <v>158</v>
      </c>
      <c r="I584" s="39" t="s">
        <v>430</v>
      </c>
      <c r="J584" s="49" t="s">
        <v>49</v>
      </c>
      <c r="K584" s="50" t="s">
        <v>50</v>
      </c>
      <c r="L584" s="39" t="str">
        <f>VLOOKUP(MaestraLP3[[#This Row],[UMV]],VALIDACIONES!J:L,3,0)</f>
        <v>Caja 12 Unidades</v>
      </c>
      <c r="M584" s="39" t="s">
        <v>51</v>
      </c>
      <c r="N584" s="39" t="s">
        <v>78</v>
      </c>
      <c r="O584" s="64">
        <v>4950.96</v>
      </c>
      <c r="P584" s="39" t="s">
        <v>42</v>
      </c>
      <c r="Q584" s="64">
        <v>7500</v>
      </c>
      <c r="R584" s="66">
        <f>+IFERROR((MaestraLP3[[#This Row],[COSTO ]]/MaestraLP3[[#This Row],[COSTO SEP]]-1),0)</f>
        <v>-5.4122836783169315E-2</v>
      </c>
      <c r="S584" s="65" t="s">
        <v>52</v>
      </c>
      <c r="T584" s="65" t="s">
        <v>52</v>
      </c>
      <c r="U584" s="64">
        <f>+VLOOKUP(MaestraLP3[[#This Row],[FS00]],'[1]BD MES'!$C:$N,12,0)</f>
        <v>4851.84</v>
      </c>
      <c r="V584" s="64">
        <v>4683</v>
      </c>
      <c r="W584" s="66">
        <f>+(MaestraLP3[[#This Row],[COSTO ]]-MaestraLP3[[#This Row],[COSTO OCT AL 25-09]])/MaestraLP3[[#This Row],[COSTO OCT AL 25-09]]</f>
        <v>-3.4799168975069281E-2</v>
      </c>
      <c r="X584" s="67" t="str">
        <f>++IF(P584="HASTA AGOTAR STOCK","HASTA AGOTAR STOCK",IF(MaestraLP3[[#This Row],[PRECIO]]=0,"NO PARA LP",IF(MaestraLP3[[#This Row],[PRECIO SEP]]=0,"INCORPORACIÓN",IF(Z584=0,"MANTIENE",IF(Z584&lt;0,"BAJA",IF(Z584&gt;0,"ALZA",""))))))</f>
        <v>MANTIENE</v>
      </c>
      <c r="Y584" s="64">
        <v>7500</v>
      </c>
      <c r="Z584" s="41">
        <f>IF(Y584=0,"INDICAR PRECIO VTA",Y584-MaestraLP3[[#This Row],[PRECIO SEP]])</f>
        <v>0</v>
      </c>
      <c r="AA584" s="66">
        <f t="shared" si="9"/>
        <v>0.37559999999999999</v>
      </c>
      <c r="AB584" s="68">
        <f>IFERROR(MaestraLP3[[#This Row],[PRECIO]]*MaestraLP3[[#This Row],[%MG UMV]],0)</f>
        <v>2817</v>
      </c>
      <c r="AC584" s="69">
        <v>3.96</v>
      </c>
      <c r="AD584" s="64">
        <f>+IFERROR(MaestraLP3[[#This Row],[MARGEN UNITARIO]]/MaestraLP3[[#This Row],[Peso Neto UMV (KG)]],0)</f>
        <v>711.36363636363637</v>
      </c>
      <c r="AE584" s="39" t="s">
        <v>44</v>
      </c>
      <c r="AF584" s="39"/>
      <c r="AG584" s="39">
        <v>1</v>
      </c>
      <c r="AH584" s="109">
        <v>0</v>
      </c>
      <c r="AI584" s="66">
        <v>0.03</v>
      </c>
      <c r="AJ584" s="66">
        <v>4.9999999999999996E-2</v>
      </c>
      <c r="AK584" s="39"/>
      <c r="AL584" s="39" t="s">
        <v>53</v>
      </c>
    </row>
    <row r="585" spans="1:38" x14ac:dyDescent="0.35">
      <c r="A585" s="39" t="s">
        <v>276</v>
      </c>
      <c r="B585" s="39">
        <v>107600040</v>
      </c>
      <c r="C585" s="39" t="str">
        <f>+MaestraLP3[[#This Row],[CÓDIGO]]&amp;MaestraLP3[[#Headers],[-]]&amp;MaestraLP3[[#This Row],[UMV]]</f>
        <v>107600040-C12</v>
      </c>
      <c r="D585" s="50" t="str">
        <f>+MaestraLP3[[#This Row],[CÓDIGO]]&amp;MaestraLP3[[#Headers],[FS00]]</f>
        <v>107600040FS00</v>
      </c>
      <c r="E585" s="39" t="s">
        <v>34</v>
      </c>
      <c r="F585" s="39" t="s">
        <v>97</v>
      </c>
      <c r="G585" s="39" t="s">
        <v>157</v>
      </c>
      <c r="H585" s="39" t="s">
        <v>158</v>
      </c>
      <c r="I585" s="39" t="s">
        <v>431</v>
      </c>
      <c r="J585" s="49" t="s">
        <v>49</v>
      </c>
      <c r="K585" s="50" t="s">
        <v>50</v>
      </c>
      <c r="L585" s="39" t="str">
        <f>VLOOKUP(MaestraLP3[[#This Row],[UMV]],VALIDACIONES!J:L,3,0)</f>
        <v>Caja 12 Unidades</v>
      </c>
      <c r="M585" s="39" t="s">
        <v>51</v>
      </c>
      <c r="N585" s="39" t="s">
        <v>78</v>
      </c>
      <c r="O585" s="64">
        <v>3792.12</v>
      </c>
      <c r="P585" s="39" t="s">
        <v>42</v>
      </c>
      <c r="Q585" s="64">
        <v>7000</v>
      </c>
      <c r="R585" s="66">
        <f>+IFERROR((MaestraLP3[[#This Row],[COSTO ]]/MaestraLP3[[#This Row],[COSTO SEP]]-1),0)</f>
        <v>-5.537799436726687E-2</v>
      </c>
      <c r="S585" s="65" t="s">
        <v>52</v>
      </c>
      <c r="T585" s="65" t="s">
        <v>52</v>
      </c>
      <c r="U585" s="64">
        <f>+VLOOKUP(MaestraLP3[[#This Row],[FS00]],'[1]BD MES'!$C:$N,12,0)</f>
        <v>3715.7999999999997</v>
      </c>
      <c r="V585" s="64">
        <v>3582.12</v>
      </c>
      <c r="W585" s="66">
        <f>+(MaestraLP3[[#This Row],[COSTO ]]-MaestraLP3[[#This Row],[COSTO OCT AL 25-09]])/MaestraLP3[[#This Row],[COSTO OCT AL 25-09]]</f>
        <v>-3.5976102050702362E-2</v>
      </c>
      <c r="X585" s="67" t="str">
        <f>++IF(P585="HASTA AGOTAR STOCK","HASTA AGOTAR STOCK",IF(MaestraLP3[[#This Row],[PRECIO]]=0,"NO PARA LP",IF(MaestraLP3[[#This Row],[PRECIO SEP]]=0,"INCORPORACIÓN",IF(Z585=0,"MANTIENE",IF(Z585&lt;0,"BAJA",IF(Z585&gt;0,"ALZA",""))))))</f>
        <v>MANTIENE</v>
      </c>
      <c r="Y585" s="64">
        <v>7000</v>
      </c>
      <c r="Z585" s="41">
        <f>IF(Y585=0,"INDICAR PRECIO VTA",Y585-MaestraLP3[[#This Row],[PRECIO SEP]])</f>
        <v>0</v>
      </c>
      <c r="AA585" s="66">
        <f t="shared" si="9"/>
        <v>0.48826857142857144</v>
      </c>
      <c r="AB585" s="68">
        <f>IFERROR(MaestraLP3[[#This Row],[PRECIO]]*MaestraLP3[[#This Row],[%MG UMV]],0)</f>
        <v>3417.88</v>
      </c>
      <c r="AC585" s="69">
        <v>6</v>
      </c>
      <c r="AD585" s="64">
        <f>+IFERROR(MaestraLP3[[#This Row],[MARGEN UNITARIO]]/MaestraLP3[[#This Row],[Peso Neto UMV (KG)]],0)</f>
        <v>569.64666666666665</v>
      </c>
      <c r="AE585" s="39" t="s">
        <v>44</v>
      </c>
      <c r="AF585" s="39"/>
      <c r="AG585" s="39">
        <v>1</v>
      </c>
      <c r="AH585" s="109">
        <v>0</v>
      </c>
      <c r="AI585" s="66">
        <v>0.03</v>
      </c>
      <c r="AJ585" s="66">
        <v>4.9999999999999996E-2</v>
      </c>
      <c r="AK585" s="39"/>
      <c r="AL585" s="39" t="s">
        <v>53</v>
      </c>
    </row>
    <row r="586" spans="1:38" x14ac:dyDescent="0.35">
      <c r="A586" s="39" t="s">
        <v>276</v>
      </c>
      <c r="B586" s="39">
        <v>107600020</v>
      </c>
      <c r="C586" s="39" t="str">
        <f>+MaestraLP3[[#This Row],[CÓDIGO]]&amp;MaestraLP3[[#Headers],[-]]&amp;MaestraLP3[[#This Row],[UMV]]</f>
        <v>107600020-C12</v>
      </c>
      <c r="D586" s="50" t="str">
        <f>+MaestraLP3[[#This Row],[CÓDIGO]]&amp;MaestraLP3[[#Headers],[FS00]]</f>
        <v>107600020FS00</v>
      </c>
      <c r="E586" s="39" t="s">
        <v>34</v>
      </c>
      <c r="F586" s="39" t="s">
        <v>97</v>
      </c>
      <c r="G586" s="39" t="s">
        <v>157</v>
      </c>
      <c r="H586" s="39" t="s">
        <v>158</v>
      </c>
      <c r="I586" s="39" t="s">
        <v>432</v>
      </c>
      <c r="J586" s="49" t="s">
        <v>49</v>
      </c>
      <c r="K586" s="50" t="s">
        <v>50</v>
      </c>
      <c r="L586" s="39" t="str">
        <f>VLOOKUP(MaestraLP3[[#This Row],[UMV]],VALIDACIONES!J:L,3,0)</f>
        <v>Caja 12 Unidades</v>
      </c>
      <c r="M586" s="39" t="s">
        <v>51</v>
      </c>
      <c r="N586" s="39" t="s">
        <v>78</v>
      </c>
      <c r="O586" s="64">
        <v>4993.7999999999993</v>
      </c>
      <c r="P586" s="39" t="s">
        <v>42</v>
      </c>
      <c r="Q586" s="64">
        <v>7500</v>
      </c>
      <c r="R586" s="66">
        <f>+IFERROR((MaestraLP3[[#This Row],[COSTO ]]/MaestraLP3[[#This Row],[COSTO SEP]]-1),0)</f>
        <v>-6.3462693740237719E-2</v>
      </c>
      <c r="S586" s="65" t="s">
        <v>52</v>
      </c>
      <c r="T586" s="65" t="s">
        <v>52</v>
      </c>
      <c r="U586" s="64">
        <f>+VLOOKUP(MaestraLP3[[#This Row],[FS00]],'[1]BD MES'!$C:$N,12,0)</f>
        <v>4860.84</v>
      </c>
      <c r="V586" s="64">
        <v>4676.88</v>
      </c>
      <c r="W586" s="66">
        <f>+(MaestraLP3[[#This Row],[COSTO ]]-MaestraLP3[[#This Row],[COSTO OCT AL 25-09]])/MaestraLP3[[#This Row],[COSTO OCT AL 25-09]]</f>
        <v>-3.784531068704175E-2</v>
      </c>
      <c r="X586" s="67" t="str">
        <f>++IF(P586="HASTA AGOTAR STOCK","HASTA AGOTAR STOCK",IF(MaestraLP3[[#This Row],[PRECIO]]=0,"NO PARA LP",IF(MaestraLP3[[#This Row],[PRECIO SEP]]=0,"INCORPORACIÓN",IF(Z586=0,"MANTIENE",IF(Z586&lt;0,"BAJA",IF(Z586&gt;0,"ALZA",""))))))</f>
        <v>MANTIENE</v>
      </c>
      <c r="Y586" s="64">
        <v>7500</v>
      </c>
      <c r="Z586" s="41">
        <f>IF(Y586=0,"INDICAR PRECIO VTA",Y586-MaestraLP3[[#This Row],[PRECIO SEP]])</f>
        <v>0</v>
      </c>
      <c r="AA586" s="66">
        <f t="shared" si="9"/>
        <v>0.37641599999999997</v>
      </c>
      <c r="AB586" s="68">
        <f>IFERROR(MaestraLP3[[#This Row],[PRECIO]]*MaestraLP3[[#This Row],[%MG UMV]],0)</f>
        <v>2823.12</v>
      </c>
      <c r="AC586" s="69">
        <v>3.96</v>
      </c>
      <c r="AD586" s="64">
        <f>+IFERROR(MaestraLP3[[#This Row],[MARGEN UNITARIO]]/MaestraLP3[[#This Row],[Peso Neto UMV (KG)]],0)</f>
        <v>712.90909090909088</v>
      </c>
      <c r="AE586" s="39" t="s">
        <v>44</v>
      </c>
      <c r="AF586" s="39"/>
      <c r="AG586" s="39">
        <v>1</v>
      </c>
      <c r="AH586" s="109">
        <v>0</v>
      </c>
      <c r="AI586" s="66">
        <v>0.03</v>
      </c>
      <c r="AJ586" s="66">
        <v>4.9999999999999996E-2</v>
      </c>
      <c r="AK586" s="39"/>
      <c r="AL586" s="39" t="s">
        <v>53</v>
      </c>
    </row>
    <row r="587" spans="1:38" x14ac:dyDescent="0.35">
      <c r="A587" s="39" t="s">
        <v>276</v>
      </c>
      <c r="B587" s="39">
        <v>150001225</v>
      </c>
      <c r="C587" s="39" t="str">
        <f>+MaestraLP3[[#This Row],[CÓDIGO]]&amp;MaestraLP3[[#Headers],[-]]&amp;MaestraLP3[[#This Row],[UMV]]</f>
        <v>150001225-C04</v>
      </c>
      <c r="D587" s="50" t="str">
        <f>+MaestraLP3[[#This Row],[CÓDIGO]]&amp;MaestraLP3[[#Headers],[FS00]]</f>
        <v>150001225FS00</v>
      </c>
      <c r="E587" s="39" t="s">
        <v>34</v>
      </c>
      <c r="F587" s="39" t="s">
        <v>97</v>
      </c>
      <c r="G587" s="39" t="s">
        <v>157</v>
      </c>
      <c r="H587" s="39" t="s">
        <v>433</v>
      </c>
      <c r="I587" s="39" t="s">
        <v>434</v>
      </c>
      <c r="J587" s="49" t="s">
        <v>141</v>
      </c>
      <c r="K587" s="50" t="s">
        <v>50</v>
      </c>
      <c r="L587" s="39" t="str">
        <f>VLOOKUP(MaestraLP3[[#This Row],[UMV]],VALIDACIONES!J:L,3,0)</f>
        <v>Caja 4 Unidades</v>
      </c>
      <c r="M587" s="39" t="s">
        <v>51</v>
      </c>
      <c r="N587" s="39" t="s">
        <v>78</v>
      </c>
      <c r="O587" s="64">
        <v>11796.24</v>
      </c>
      <c r="P587" s="39" t="s">
        <v>42</v>
      </c>
      <c r="Q587" s="64">
        <v>16500</v>
      </c>
      <c r="R587" s="66">
        <f>+IFERROR((MaestraLP3[[#This Row],[COSTO ]]/MaestraLP3[[#This Row],[COSTO SEP]]-1),0)</f>
        <v>-8.1381864051599528E-4</v>
      </c>
      <c r="S587" s="65" t="s">
        <v>52</v>
      </c>
      <c r="T587" s="65" t="s">
        <v>52</v>
      </c>
      <c r="U587" s="64">
        <f>+VLOOKUP(MaestraLP3[[#This Row],[FS00]],'[1]BD MES'!$C:$N,12,0)</f>
        <v>11856.72</v>
      </c>
      <c r="V587" s="64">
        <v>11786.64</v>
      </c>
      <c r="W587" s="66">
        <f>+(MaestraLP3[[#This Row],[COSTO ]]-MaestraLP3[[#This Row],[COSTO OCT AL 25-09]])/MaestraLP3[[#This Row],[COSTO OCT AL 25-09]]</f>
        <v>-5.9105722324555134E-3</v>
      </c>
      <c r="X587" s="67" t="str">
        <f>++IF(P587="HASTA AGOTAR STOCK","HASTA AGOTAR STOCK",IF(MaestraLP3[[#This Row],[PRECIO]]=0,"NO PARA LP",IF(MaestraLP3[[#This Row],[PRECIO SEP]]=0,"INCORPORACIÓN",IF(Z587=0,"MANTIENE",IF(Z587&lt;0,"BAJA",IF(Z587&gt;0,"ALZA",""))))))</f>
        <v>MANTIENE</v>
      </c>
      <c r="Y587" s="64">
        <v>16500</v>
      </c>
      <c r="Z587" s="41">
        <f>IF(Y587=0,"INDICAR PRECIO VTA",Y587-MaestraLP3[[#This Row],[PRECIO SEP]])</f>
        <v>0</v>
      </c>
      <c r="AA587" s="66">
        <f t="shared" si="9"/>
        <v>0.28565818181818187</v>
      </c>
      <c r="AB587" s="68">
        <f>IFERROR(MaestraLP3[[#This Row],[PRECIO]]*MaestraLP3[[#This Row],[%MG UMV]],0)</f>
        <v>4713.3600000000006</v>
      </c>
      <c r="AC587" s="69">
        <v>8.4</v>
      </c>
      <c r="AD587" s="64">
        <f>+IFERROR(MaestraLP3[[#This Row],[MARGEN UNITARIO]]/MaestraLP3[[#This Row],[Peso Neto UMV (KG)]],0)</f>
        <v>561.11428571428576</v>
      </c>
      <c r="AE587" s="39" t="s">
        <v>44</v>
      </c>
      <c r="AF587" s="39"/>
      <c r="AG587" s="39">
        <v>1</v>
      </c>
      <c r="AH587" s="109">
        <v>0</v>
      </c>
      <c r="AI587" s="66">
        <v>0.03</v>
      </c>
      <c r="AJ587" s="66">
        <v>4.9999999999999996E-2</v>
      </c>
      <c r="AK587" s="39"/>
      <c r="AL587" s="39" t="s">
        <v>53</v>
      </c>
    </row>
    <row r="588" spans="1:38" x14ac:dyDescent="0.35">
      <c r="A588" s="39" t="s">
        <v>276</v>
      </c>
      <c r="B588" s="39">
        <v>150001224</v>
      </c>
      <c r="C588" s="39" t="str">
        <f>+MaestraLP3[[#This Row],[CÓDIGO]]&amp;MaestraLP3[[#Headers],[-]]&amp;MaestraLP3[[#This Row],[UMV]]</f>
        <v>150001224-C04</v>
      </c>
      <c r="D588" s="50" t="str">
        <f>+MaestraLP3[[#This Row],[CÓDIGO]]&amp;MaestraLP3[[#Headers],[FS00]]</f>
        <v>150001224FS00</v>
      </c>
      <c r="E588" s="39" t="s">
        <v>34</v>
      </c>
      <c r="F588" s="39" t="s">
        <v>97</v>
      </c>
      <c r="G588" s="39" t="s">
        <v>157</v>
      </c>
      <c r="H588" s="39" t="s">
        <v>433</v>
      </c>
      <c r="I588" s="39" t="s">
        <v>435</v>
      </c>
      <c r="J588" s="49" t="s">
        <v>141</v>
      </c>
      <c r="K588" s="50" t="s">
        <v>50</v>
      </c>
      <c r="L588" s="39" t="str">
        <f>VLOOKUP(MaestraLP3[[#This Row],[UMV]],VALIDACIONES!J:L,3,0)</f>
        <v>Caja 4 Unidades</v>
      </c>
      <c r="M588" s="39" t="s">
        <v>51</v>
      </c>
      <c r="N588" s="39" t="s">
        <v>78</v>
      </c>
      <c r="O588" s="64">
        <v>12547.68</v>
      </c>
      <c r="P588" s="39" t="s">
        <v>42</v>
      </c>
      <c r="Q588" s="64">
        <v>17300</v>
      </c>
      <c r="R588" s="66">
        <f>+IFERROR((MaestraLP3[[#This Row],[COSTO ]]/MaestraLP3[[#This Row],[COSTO SEP]]-1),0)</f>
        <v>0</v>
      </c>
      <c r="S588" s="65" t="s">
        <v>52</v>
      </c>
      <c r="T588" s="65" t="s">
        <v>52</v>
      </c>
      <c r="U588" s="64">
        <f>+VLOOKUP(MaestraLP3[[#This Row],[FS00]],'[1]BD MES'!$C:$N,12,0)</f>
        <v>12462</v>
      </c>
      <c r="V588" s="64">
        <v>12547.68</v>
      </c>
      <c r="W588" s="66">
        <f>+(MaestraLP3[[#This Row],[COSTO ]]-MaestraLP3[[#This Row],[COSTO OCT AL 25-09]])/MaestraLP3[[#This Row],[COSTO OCT AL 25-09]]</f>
        <v>6.8753009147809576E-3</v>
      </c>
      <c r="X588" s="67" t="str">
        <f>++IF(P588="HASTA AGOTAR STOCK","HASTA AGOTAR STOCK",IF(MaestraLP3[[#This Row],[PRECIO]]=0,"NO PARA LP",IF(MaestraLP3[[#This Row],[PRECIO SEP]]=0,"INCORPORACIÓN",IF(Z588=0,"MANTIENE",IF(Z588&lt;0,"BAJA",IF(Z588&gt;0,"ALZA",""))))))</f>
        <v>MANTIENE</v>
      </c>
      <c r="Y588" s="64">
        <v>17300</v>
      </c>
      <c r="Z588" s="41">
        <f>IF(Y588=0,"INDICAR PRECIO VTA",Y588-MaestraLP3[[#This Row],[PRECIO SEP]])</f>
        <v>0</v>
      </c>
      <c r="AA588" s="66">
        <f t="shared" si="9"/>
        <v>0.27470057803468206</v>
      </c>
      <c r="AB588" s="68">
        <f>IFERROR(MaestraLP3[[#This Row],[PRECIO]]*MaestraLP3[[#This Row],[%MG UMV]],0)</f>
        <v>4752.32</v>
      </c>
      <c r="AC588" s="69">
        <v>8.4</v>
      </c>
      <c r="AD588" s="64">
        <f>+IFERROR(MaestraLP3[[#This Row],[MARGEN UNITARIO]]/MaestraLP3[[#This Row],[Peso Neto UMV (KG)]],0)</f>
        <v>565.75238095238092</v>
      </c>
      <c r="AE588" s="39" t="s">
        <v>44</v>
      </c>
      <c r="AF588" s="39"/>
      <c r="AG588" s="39">
        <v>1</v>
      </c>
      <c r="AH588" s="109">
        <v>0</v>
      </c>
      <c r="AI588" s="66">
        <v>0.03</v>
      </c>
      <c r="AJ588" s="66">
        <v>4.9999999999999996E-2</v>
      </c>
      <c r="AK588" s="39"/>
      <c r="AL588" s="39" t="s">
        <v>53</v>
      </c>
    </row>
    <row r="589" spans="1:38" x14ac:dyDescent="0.35">
      <c r="A589" s="39" t="s">
        <v>276</v>
      </c>
      <c r="B589" s="39">
        <v>150001223</v>
      </c>
      <c r="C589" s="39" t="str">
        <f>+MaestraLP3[[#This Row],[CÓDIGO]]&amp;MaestraLP3[[#Headers],[-]]&amp;MaestraLP3[[#This Row],[UMV]]</f>
        <v>150001223-C04</v>
      </c>
      <c r="D589" s="50" t="str">
        <f>+MaestraLP3[[#This Row],[CÓDIGO]]&amp;MaestraLP3[[#Headers],[FS00]]</f>
        <v>150001223FS00</v>
      </c>
      <c r="E589" s="39" t="s">
        <v>34</v>
      </c>
      <c r="F589" s="39" t="s">
        <v>97</v>
      </c>
      <c r="G589" s="39" t="s">
        <v>157</v>
      </c>
      <c r="H589" s="39" t="s">
        <v>433</v>
      </c>
      <c r="I589" s="39" t="s">
        <v>436</v>
      </c>
      <c r="J589" s="49" t="s">
        <v>141</v>
      </c>
      <c r="K589" s="50" t="s">
        <v>50</v>
      </c>
      <c r="L589" s="39" t="str">
        <f>VLOOKUP(MaestraLP3[[#This Row],[UMV]],VALIDACIONES!J:L,3,0)</f>
        <v>Caja 4 Unidades</v>
      </c>
      <c r="M589" s="39" t="s">
        <v>51</v>
      </c>
      <c r="N589" s="39" t="s">
        <v>78</v>
      </c>
      <c r="O589" s="64">
        <v>12479.28</v>
      </c>
      <c r="P589" s="39" t="s">
        <v>42</v>
      </c>
      <c r="Q589" s="64">
        <v>18900</v>
      </c>
      <c r="R589" s="66">
        <f>+IFERROR((MaestraLP3[[#This Row],[COSTO ]]/MaestraLP3[[#This Row],[COSTO SEP]]-1),0)</f>
        <v>-4.2310133276923789E-4</v>
      </c>
      <c r="S589" s="65" t="s">
        <v>52</v>
      </c>
      <c r="T589" s="65" t="s">
        <v>52</v>
      </c>
      <c r="U589" s="64">
        <f>+VLOOKUP(MaestraLP3[[#This Row],[FS00]],'[1]BD MES'!$C:$N,12,0)</f>
        <v>12379.439999999999</v>
      </c>
      <c r="V589" s="64">
        <v>12474</v>
      </c>
      <c r="W589" s="66">
        <f>+(MaestraLP3[[#This Row],[COSTO ]]-MaestraLP3[[#This Row],[COSTO OCT AL 25-09]])/MaestraLP3[[#This Row],[COSTO OCT AL 25-09]]</f>
        <v>7.6384715302147202E-3</v>
      </c>
      <c r="X589" s="67" t="str">
        <f>++IF(P589="HASTA AGOTAR STOCK","HASTA AGOTAR STOCK",IF(MaestraLP3[[#This Row],[PRECIO]]=0,"NO PARA LP",IF(MaestraLP3[[#This Row],[PRECIO SEP]]=0,"INCORPORACIÓN",IF(Z589=0,"MANTIENE",IF(Z589&lt;0,"BAJA",IF(Z589&gt;0,"ALZA",""))))))</f>
        <v>MANTIENE</v>
      </c>
      <c r="Y589" s="64">
        <v>18900</v>
      </c>
      <c r="Z589" s="41">
        <f>IF(Y589=0,"INDICAR PRECIO VTA",Y589-MaestraLP3[[#This Row],[PRECIO SEP]])</f>
        <v>0</v>
      </c>
      <c r="AA589" s="66">
        <f t="shared" si="9"/>
        <v>0.34</v>
      </c>
      <c r="AB589" s="68">
        <f>IFERROR(MaestraLP3[[#This Row],[PRECIO]]*MaestraLP3[[#This Row],[%MG UMV]],0)</f>
        <v>6426.0000000000009</v>
      </c>
      <c r="AC589" s="69">
        <v>8.4</v>
      </c>
      <c r="AD589" s="64">
        <f>+IFERROR(MaestraLP3[[#This Row],[MARGEN UNITARIO]]/MaestraLP3[[#This Row],[Peso Neto UMV (KG)]],0)</f>
        <v>765.00000000000011</v>
      </c>
      <c r="AE589" s="39" t="s">
        <v>44</v>
      </c>
      <c r="AF589" s="39"/>
      <c r="AG589" s="39">
        <v>1</v>
      </c>
      <c r="AH589" s="109">
        <v>0</v>
      </c>
      <c r="AI589" s="66">
        <v>0.03</v>
      </c>
      <c r="AJ589" s="66">
        <v>4.9999999999999996E-2</v>
      </c>
      <c r="AK589" s="39"/>
      <c r="AL589" s="39" t="s">
        <v>53</v>
      </c>
    </row>
    <row r="590" spans="1:38" x14ac:dyDescent="0.35">
      <c r="A590" s="39" t="s">
        <v>276</v>
      </c>
      <c r="B590" s="39">
        <v>150001228</v>
      </c>
      <c r="C590" s="39" t="str">
        <f>+MaestraLP3[[#This Row],[CÓDIGO]]&amp;MaestraLP3[[#Headers],[-]]&amp;MaestraLP3[[#This Row],[UMV]]</f>
        <v>150001228-C04</v>
      </c>
      <c r="D590" s="50" t="str">
        <f>+MaestraLP3[[#This Row],[CÓDIGO]]&amp;MaestraLP3[[#Headers],[FS00]]</f>
        <v>150001228FS00</v>
      </c>
      <c r="E590" s="39" t="s">
        <v>34</v>
      </c>
      <c r="F590" s="39" t="s">
        <v>97</v>
      </c>
      <c r="G590" s="39" t="s">
        <v>157</v>
      </c>
      <c r="H590" s="39" t="s">
        <v>433</v>
      </c>
      <c r="I590" s="39" t="s">
        <v>437</v>
      </c>
      <c r="J590" s="49" t="s">
        <v>141</v>
      </c>
      <c r="K590" s="50" t="s">
        <v>50</v>
      </c>
      <c r="L590" s="39" t="str">
        <f>VLOOKUP(MaestraLP3[[#This Row],[UMV]],VALIDACIONES!J:L,3,0)</f>
        <v>Caja 4 Unidades</v>
      </c>
      <c r="M590" s="39" t="s">
        <v>51</v>
      </c>
      <c r="N590" s="39" t="s">
        <v>78</v>
      </c>
      <c r="O590" s="64">
        <v>11886.48</v>
      </c>
      <c r="P590" s="39" t="s">
        <v>42</v>
      </c>
      <c r="Q590" s="64">
        <v>16900</v>
      </c>
      <c r="R590" s="66">
        <f>+IFERROR((MaestraLP3[[#This Row],[COSTO ]]/MaestraLP3[[#This Row],[COSTO SEP]]-1),0)</f>
        <v>0</v>
      </c>
      <c r="S590" s="65" t="s">
        <v>52</v>
      </c>
      <c r="T590" s="65" t="s">
        <v>52</v>
      </c>
      <c r="U590" s="64">
        <f>+VLOOKUP(MaestraLP3[[#This Row],[FS00]],'[1]BD MES'!$C:$N,12,0)</f>
        <v>11785.2</v>
      </c>
      <c r="V590" s="64">
        <v>11886.48</v>
      </c>
      <c r="W590" s="66">
        <f>+(MaestraLP3[[#This Row],[COSTO ]]-MaestraLP3[[#This Row],[COSTO OCT AL 25-09]])/MaestraLP3[[#This Row],[COSTO OCT AL 25-09]]</f>
        <v>8.5938295489256713E-3</v>
      </c>
      <c r="X590" s="67" t="str">
        <f>++IF(P590="HASTA AGOTAR STOCK","HASTA AGOTAR STOCK",IF(MaestraLP3[[#This Row],[PRECIO]]=0,"NO PARA LP",IF(MaestraLP3[[#This Row],[PRECIO SEP]]=0,"INCORPORACIÓN",IF(Z590=0,"MANTIENE",IF(Z590&lt;0,"BAJA",IF(Z590&gt;0,"ALZA",""))))))</f>
        <v>MANTIENE</v>
      </c>
      <c r="Y590" s="64">
        <v>16900</v>
      </c>
      <c r="Z590" s="41">
        <f>IF(Y590=0,"INDICAR PRECIO VTA",Y590-MaestraLP3[[#This Row],[PRECIO SEP]])</f>
        <v>0</v>
      </c>
      <c r="AA590" s="66">
        <f t="shared" si="9"/>
        <v>0.29665798816568051</v>
      </c>
      <c r="AB590" s="68">
        <f>IFERROR(MaestraLP3[[#This Row],[PRECIO]]*MaestraLP3[[#This Row],[%MG UMV]],0)</f>
        <v>5013.5200000000004</v>
      </c>
      <c r="AC590" s="69">
        <v>8.4</v>
      </c>
      <c r="AD590" s="64">
        <f>+IFERROR(MaestraLP3[[#This Row],[MARGEN UNITARIO]]/MaestraLP3[[#This Row],[Peso Neto UMV (KG)]],0)</f>
        <v>596.84761904761911</v>
      </c>
      <c r="AE590" s="39" t="s">
        <v>44</v>
      </c>
      <c r="AF590" s="39"/>
      <c r="AG590" s="39">
        <v>1</v>
      </c>
      <c r="AH590" s="109">
        <v>0</v>
      </c>
      <c r="AI590" s="66">
        <v>0.03</v>
      </c>
      <c r="AJ590" s="66">
        <v>4.9999999999999996E-2</v>
      </c>
      <c r="AK590" s="39"/>
      <c r="AL590" s="39" t="s">
        <v>53</v>
      </c>
    </row>
    <row r="591" spans="1:38" x14ac:dyDescent="0.35">
      <c r="A591" s="39" t="s">
        <v>276</v>
      </c>
      <c r="B591" s="39">
        <v>104546970</v>
      </c>
      <c r="C591" s="39" t="str">
        <f>+MaestraLP3[[#This Row],[CÓDIGO]]&amp;MaestraLP3[[#Headers],[-]]&amp;MaestraLP3[[#This Row],[UMV]]</f>
        <v>104546970-C04</v>
      </c>
      <c r="D591" s="50" t="str">
        <f>+MaestraLP3[[#This Row],[CÓDIGO]]&amp;MaestraLP3[[#Headers],[FS00]]</f>
        <v>104546970FS00</v>
      </c>
      <c r="E591" s="39" t="s">
        <v>34</v>
      </c>
      <c r="F591" s="39" t="s">
        <v>97</v>
      </c>
      <c r="G591" s="39" t="s">
        <v>157</v>
      </c>
      <c r="H591" s="39" t="s">
        <v>433</v>
      </c>
      <c r="I591" s="39" t="s">
        <v>4180</v>
      </c>
      <c r="J591" s="49" t="s">
        <v>141</v>
      </c>
      <c r="K591" s="50" t="s">
        <v>50</v>
      </c>
      <c r="L591" s="39" t="str">
        <f>VLOOKUP(MaestraLP3[[#This Row],[UMV]],VALIDACIONES!J:L,3,0)</f>
        <v>Caja 4 Unidades</v>
      </c>
      <c r="M591" s="39" t="s">
        <v>51</v>
      </c>
      <c r="N591" s="39" t="s">
        <v>78</v>
      </c>
      <c r="O591" s="64">
        <v>12772</v>
      </c>
      <c r="P591" s="39" t="s">
        <v>42</v>
      </c>
      <c r="Q591" s="64">
        <v>18900</v>
      </c>
      <c r="R591" s="66">
        <f>+IFERROR((MaestraLP3[[#This Row],[COSTO ]]/MaestraLP3[[#This Row],[COSTO SEP]]-1),0)</f>
        <v>-5.3241465706231894E-3</v>
      </c>
      <c r="S591" s="65" t="s">
        <v>93</v>
      </c>
      <c r="T591" s="65" t="s">
        <v>93</v>
      </c>
      <c r="U591" s="64">
        <f>+VLOOKUP(MaestraLP3[[#This Row],[FS00]],'[1]BD MES'!$C:$N,12,0)</f>
        <v>12628</v>
      </c>
      <c r="V591" s="64">
        <v>12704</v>
      </c>
      <c r="W591" s="66">
        <f>+(MaestraLP3[[#This Row],[COSTO ]]-MaestraLP3[[#This Row],[COSTO OCT AL 25-09]])/MaestraLP3[[#This Row],[COSTO OCT AL 25-09]]</f>
        <v>6.0183718720304086E-3</v>
      </c>
      <c r="X591" s="67" t="str">
        <f>++IF(P591="HASTA AGOTAR STOCK","HASTA AGOTAR STOCK",IF(MaestraLP3[[#This Row],[PRECIO]]=0,"NO PARA LP",IF(MaestraLP3[[#This Row],[PRECIO SEP]]=0,"INCORPORACIÓN",IF(Z591=0,"MANTIENE",IF(Z591&lt;0,"BAJA",IF(Z591&gt;0,"ALZA",""))))))</f>
        <v>MANTIENE</v>
      </c>
      <c r="Y591" s="64">
        <v>18900</v>
      </c>
      <c r="Z591" s="41">
        <f>IF(Y591=0,"INDICAR PRECIO VTA",Y591-MaestraLP3[[#This Row],[PRECIO SEP]])</f>
        <v>0</v>
      </c>
      <c r="AA591" s="66">
        <f t="shared" si="9"/>
        <v>0.32783068783068781</v>
      </c>
      <c r="AB591" s="68">
        <f>IFERROR(MaestraLP3[[#This Row],[PRECIO]]*MaestraLP3[[#This Row],[%MG UMV]],0)</f>
        <v>6195.9999999999991</v>
      </c>
      <c r="AC591" s="69">
        <v>8.4</v>
      </c>
      <c r="AD591" s="64">
        <f>+IFERROR(MaestraLP3[[#This Row],[MARGEN UNITARIO]]/MaestraLP3[[#This Row],[Peso Neto UMV (KG)]],0)</f>
        <v>737.61904761904748</v>
      </c>
      <c r="AE591" s="39" t="s">
        <v>44</v>
      </c>
      <c r="AF591" s="39"/>
      <c r="AG591" s="39">
        <v>1</v>
      </c>
      <c r="AH591" s="109">
        <v>0</v>
      </c>
      <c r="AI591" s="66">
        <v>0.03</v>
      </c>
      <c r="AJ591" s="66">
        <v>4.9999999999999996E-2</v>
      </c>
      <c r="AK591" s="39" t="s">
        <v>53</v>
      </c>
      <c r="AL591" s="39" t="s">
        <v>53</v>
      </c>
    </row>
    <row r="592" spans="1:38" x14ac:dyDescent="0.35">
      <c r="A592" s="39" t="s">
        <v>276</v>
      </c>
      <c r="B592" s="39">
        <v>150001227</v>
      </c>
      <c r="C592" s="39" t="str">
        <f>+MaestraLP3[[#This Row],[CÓDIGO]]&amp;MaestraLP3[[#Headers],[-]]&amp;MaestraLP3[[#This Row],[UMV]]</f>
        <v>150001227-C04</v>
      </c>
      <c r="D592" s="50" t="str">
        <f>+MaestraLP3[[#This Row],[CÓDIGO]]&amp;MaestraLP3[[#Headers],[FS00]]</f>
        <v>150001227FS00</v>
      </c>
      <c r="E592" s="39" t="s">
        <v>34</v>
      </c>
      <c r="F592" s="39" t="s">
        <v>97</v>
      </c>
      <c r="G592" s="39" t="s">
        <v>157</v>
      </c>
      <c r="H592" s="39" t="s">
        <v>433</v>
      </c>
      <c r="I592" s="39" t="s">
        <v>438</v>
      </c>
      <c r="J592" s="49" t="s">
        <v>141</v>
      </c>
      <c r="K592" s="50" t="s">
        <v>50</v>
      </c>
      <c r="L592" s="39" t="str">
        <f>VLOOKUP(MaestraLP3[[#This Row],[UMV]],VALIDACIONES!J:L,3,0)</f>
        <v>Caja 4 Unidades</v>
      </c>
      <c r="M592" s="39" t="s">
        <v>51</v>
      </c>
      <c r="N592" s="39" t="s">
        <v>78</v>
      </c>
      <c r="O592" s="64">
        <v>12533.52</v>
      </c>
      <c r="P592" s="39" t="s">
        <v>42</v>
      </c>
      <c r="Q592" s="64">
        <v>17500</v>
      </c>
      <c r="R592" s="66">
        <f>+IFERROR((MaestraLP3[[#This Row],[COSTO ]]/MaestraLP3[[#This Row],[COSTO SEP]]-1),0)</f>
        <v>0</v>
      </c>
      <c r="S592" s="65" t="s">
        <v>52</v>
      </c>
      <c r="T592" s="65" t="s">
        <v>52</v>
      </c>
      <c r="U592" s="64">
        <f>+VLOOKUP(MaestraLP3[[#This Row],[FS00]],'[1]BD MES'!$C:$N,12,0)</f>
        <v>12470.64</v>
      </c>
      <c r="V592" s="64">
        <v>12533.52</v>
      </c>
      <c r="W592" s="66">
        <f>+(MaestraLP3[[#This Row],[COSTO ]]-MaestraLP3[[#This Row],[COSTO OCT AL 25-09]])/MaestraLP3[[#This Row],[COSTO OCT AL 25-09]]</f>
        <v>5.0422432208772783E-3</v>
      </c>
      <c r="X592" s="67" t="str">
        <f>++IF(P592="HASTA AGOTAR STOCK","HASTA AGOTAR STOCK",IF(MaestraLP3[[#This Row],[PRECIO]]=0,"NO PARA LP",IF(MaestraLP3[[#This Row],[PRECIO SEP]]=0,"INCORPORACIÓN",IF(Z592=0,"MANTIENE",IF(Z592&lt;0,"BAJA",IF(Z592&gt;0,"ALZA",""))))))</f>
        <v>MANTIENE</v>
      </c>
      <c r="Y592" s="64">
        <v>17500</v>
      </c>
      <c r="Z592" s="41">
        <f>IF(Y592=0,"INDICAR PRECIO VTA",Y592-MaestraLP3[[#This Row],[PRECIO SEP]])</f>
        <v>0</v>
      </c>
      <c r="AA592" s="66">
        <f t="shared" si="9"/>
        <v>0.28379885714285713</v>
      </c>
      <c r="AB592" s="68">
        <f>IFERROR(MaestraLP3[[#This Row],[PRECIO]]*MaestraLP3[[#This Row],[%MG UMV]],0)</f>
        <v>4966.4799999999996</v>
      </c>
      <c r="AC592" s="69">
        <v>8.4</v>
      </c>
      <c r="AD592" s="64">
        <f>+IFERROR(MaestraLP3[[#This Row],[MARGEN UNITARIO]]/MaestraLP3[[#This Row],[Peso Neto UMV (KG)]],0)</f>
        <v>591.24761904761897</v>
      </c>
      <c r="AE592" s="39" t="s">
        <v>44</v>
      </c>
      <c r="AF592" s="39"/>
      <c r="AG592" s="39">
        <v>1</v>
      </c>
      <c r="AH592" s="109">
        <v>0</v>
      </c>
      <c r="AI592" s="66">
        <v>0.03</v>
      </c>
      <c r="AJ592" s="66">
        <v>4.9999999999999996E-2</v>
      </c>
      <c r="AK592" s="39"/>
      <c r="AL592" s="39" t="s">
        <v>53</v>
      </c>
    </row>
    <row r="593" spans="1:38" x14ac:dyDescent="0.35">
      <c r="A593" s="39" t="s">
        <v>276</v>
      </c>
      <c r="B593" s="39">
        <v>150001229</v>
      </c>
      <c r="C593" s="39" t="str">
        <f>+MaestraLP3[[#This Row],[CÓDIGO]]&amp;MaestraLP3[[#Headers],[-]]&amp;MaestraLP3[[#This Row],[UMV]]</f>
        <v>150001229-C04</v>
      </c>
      <c r="D593" s="50" t="str">
        <f>+MaestraLP3[[#This Row],[CÓDIGO]]&amp;MaestraLP3[[#Headers],[FS00]]</f>
        <v>150001229FS00</v>
      </c>
      <c r="E593" s="39" t="s">
        <v>34</v>
      </c>
      <c r="F593" s="39" t="s">
        <v>97</v>
      </c>
      <c r="G593" s="39" t="s">
        <v>157</v>
      </c>
      <c r="H593" s="39" t="s">
        <v>433</v>
      </c>
      <c r="I593" s="39" t="s">
        <v>439</v>
      </c>
      <c r="J593" s="49" t="s">
        <v>141</v>
      </c>
      <c r="K593" s="50" t="s">
        <v>50</v>
      </c>
      <c r="L593" s="39" t="str">
        <f>VLOOKUP(MaestraLP3[[#This Row],[UMV]],VALIDACIONES!J:L,3,0)</f>
        <v>Caja 4 Unidades</v>
      </c>
      <c r="M593" s="39" t="s">
        <v>51</v>
      </c>
      <c r="N593" s="39" t="s">
        <v>78</v>
      </c>
      <c r="O593" s="64">
        <v>12468.24</v>
      </c>
      <c r="P593" s="39" t="s">
        <v>42</v>
      </c>
      <c r="Q593" s="64">
        <v>17500</v>
      </c>
      <c r="R593" s="66">
        <f>+IFERROR((MaestraLP3[[#This Row],[COSTO ]]/MaestraLP3[[#This Row],[COSTO SEP]]-1),0)</f>
        <v>-0.42690236954052863</v>
      </c>
      <c r="S593" s="65" t="s">
        <v>52</v>
      </c>
      <c r="T593" s="65" t="s">
        <v>52</v>
      </c>
      <c r="U593" s="64">
        <f>+VLOOKUP(MaestraLP3[[#This Row],[FS00]],'[1]BD MES'!$C:$N,12,0)</f>
        <v>12451.199999999999</v>
      </c>
      <c r="V593" s="64">
        <v>7145.5187999999998</v>
      </c>
      <c r="W593" s="66">
        <f>+(MaestraLP3[[#This Row],[COSTO ]]-MaestraLP3[[#This Row],[COSTO OCT AL 25-09]])/MaestraLP3[[#This Row],[COSTO OCT AL 25-09]]</f>
        <v>-0.42611806090979182</v>
      </c>
      <c r="X593" s="67" t="str">
        <f>++IF(P593="HASTA AGOTAR STOCK","HASTA AGOTAR STOCK",IF(MaestraLP3[[#This Row],[PRECIO]]=0,"NO PARA LP",IF(MaestraLP3[[#This Row],[PRECIO SEP]]=0,"INCORPORACIÓN",IF(Z593=0,"MANTIENE",IF(Z593&lt;0,"BAJA",IF(Z593&gt;0,"ALZA",""))))))</f>
        <v>MANTIENE</v>
      </c>
      <c r="Y593" s="64">
        <v>17500</v>
      </c>
      <c r="Z593" s="41">
        <f>IF(Y593=0,"INDICAR PRECIO VTA",Y593-MaestraLP3[[#This Row],[PRECIO SEP]])</f>
        <v>0</v>
      </c>
      <c r="AA593" s="66">
        <f t="shared" si="9"/>
        <v>0.59168463999999998</v>
      </c>
      <c r="AB593" s="68">
        <f>IFERROR(MaestraLP3[[#This Row],[PRECIO]]*MaestraLP3[[#This Row],[%MG UMV]],0)</f>
        <v>10354.4812</v>
      </c>
      <c r="AC593" s="69">
        <v>8.4</v>
      </c>
      <c r="AD593" s="64">
        <f>+IFERROR(MaestraLP3[[#This Row],[MARGEN UNITARIO]]/MaestraLP3[[#This Row],[Peso Neto UMV (KG)]],0)</f>
        <v>1232.6763333333333</v>
      </c>
      <c r="AE593" s="39" t="s">
        <v>44</v>
      </c>
      <c r="AF593" s="39"/>
      <c r="AG593" s="39">
        <v>1</v>
      </c>
      <c r="AH593" s="109">
        <v>0</v>
      </c>
      <c r="AI593" s="66">
        <v>0.03</v>
      </c>
      <c r="AJ593" s="66">
        <v>4.9999999999999996E-2</v>
      </c>
      <c r="AK593" s="39"/>
      <c r="AL593" s="39" t="s">
        <v>53</v>
      </c>
    </row>
    <row r="594" spans="1:38" x14ac:dyDescent="0.35">
      <c r="A594" s="39" t="s">
        <v>276</v>
      </c>
      <c r="B594" s="39">
        <v>104546930</v>
      </c>
      <c r="C594" s="39" t="str">
        <f>+MaestraLP3[[#This Row],[CÓDIGO]]&amp;MaestraLP3[[#Headers],[-]]&amp;MaestraLP3[[#This Row],[UMV]]</f>
        <v>104546930-D06</v>
      </c>
      <c r="D594" s="50" t="str">
        <f>+MaestraLP3[[#This Row],[CÓDIGO]]&amp;MaestraLP3[[#Headers],[FS00]]</f>
        <v>104546930FS00</v>
      </c>
      <c r="E594" s="39" t="s">
        <v>34</v>
      </c>
      <c r="F594" s="39" t="s">
        <v>97</v>
      </c>
      <c r="G594" s="39" t="s">
        <v>157</v>
      </c>
      <c r="H594" s="39" t="s">
        <v>440</v>
      </c>
      <c r="I594" s="39" t="s">
        <v>441</v>
      </c>
      <c r="J594" s="49" t="s">
        <v>442</v>
      </c>
      <c r="K594" s="50" t="s">
        <v>50</v>
      </c>
      <c r="L594" s="39" t="str">
        <f>VLOOKUP(MaestraLP3[[#This Row],[UMV]],VALIDACIONES!J:L,3,0)</f>
        <v>Display 6 Unidades</v>
      </c>
      <c r="M594" s="39" t="s">
        <v>51</v>
      </c>
      <c r="N594" s="39" t="s">
        <v>78</v>
      </c>
      <c r="O594" s="64">
        <v>3750</v>
      </c>
      <c r="P594" s="39" t="s">
        <v>190</v>
      </c>
      <c r="Q594" s="64">
        <v>5490</v>
      </c>
      <c r="R594" s="66">
        <f>+IFERROR((MaestraLP3[[#This Row],[COSTO ]]/MaestraLP3[[#This Row],[COSTO SEP]]-1),0)</f>
        <v>0</v>
      </c>
      <c r="S594" s="65" t="s">
        <v>93</v>
      </c>
      <c r="T594" s="65" t="s">
        <v>93</v>
      </c>
      <c r="U594" s="64">
        <f>+VLOOKUP(MaestraLP3[[#This Row],[FS00]],'[1]BD MES'!$C:$N,12,0)</f>
        <v>3750</v>
      </c>
      <c r="V594" s="64">
        <v>3750</v>
      </c>
      <c r="W594" s="66">
        <f>+(MaestraLP3[[#This Row],[COSTO ]]-MaestraLP3[[#This Row],[COSTO OCT AL 25-09]])/MaestraLP3[[#This Row],[COSTO OCT AL 25-09]]</f>
        <v>0</v>
      </c>
      <c r="X594" s="67" t="str">
        <f>++IF(P594="HASTA AGOTAR STOCK","HASTA AGOTAR STOCK",IF(MaestraLP3[[#This Row],[PRECIO]]=0,"NO PARA LP",IF(MaestraLP3[[#This Row],[PRECIO SEP]]=0,"INCORPORACIÓN",IF(Z594=0,"MANTIENE",IF(Z594&lt;0,"BAJA",IF(Z594&gt;0,"ALZA",""))))))</f>
        <v>MANTIENE</v>
      </c>
      <c r="Y594" s="64">
        <v>5490</v>
      </c>
      <c r="Z594" s="41">
        <f>IF(Y594=0,"INDICAR PRECIO VTA",Y594-MaestraLP3[[#This Row],[PRECIO SEP]])</f>
        <v>0</v>
      </c>
      <c r="AA594" s="66">
        <f t="shared" si="9"/>
        <v>0.31693989071038253</v>
      </c>
      <c r="AB594" s="68">
        <f>IFERROR(MaestraLP3[[#This Row],[PRECIO]]*MaestraLP3[[#This Row],[%MG UMV]],0)</f>
        <v>1740</v>
      </c>
      <c r="AC594" s="69">
        <v>3.36</v>
      </c>
      <c r="AD594" s="64">
        <f>+IFERROR(MaestraLP3[[#This Row],[MARGEN UNITARIO]]/MaestraLP3[[#This Row],[Peso Neto UMV (KG)]],0)</f>
        <v>517.85714285714289</v>
      </c>
      <c r="AE594" s="39" t="s">
        <v>44</v>
      </c>
      <c r="AF594" s="39"/>
      <c r="AG594" s="39">
        <v>1</v>
      </c>
      <c r="AH594" s="109">
        <v>0</v>
      </c>
      <c r="AI594" s="66">
        <v>0.03</v>
      </c>
      <c r="AJ594" s="66">
        <v>4.9999999999999996E-2</v>
      </c>
      <c r="AK594" s="39" t="s">
        <v>53</v>
      </c>
      <c r="AL594" s="39" t="s">
        <v>53</v>
      </c>
    </row>
    <row r="595" spans="1:38" x14ac:dyDescent="0.35">
      <c r="A595" s="39" t="s">
        <v>276</v>
      </c>
      <c r="B595" s="39">
        <v>104546920</v>
      </c>
      <c r="C595" s="39" t="str">
        <f>+MaestraLP3[[#This Row],[CÓDIGO]]&amp;MaestraLP3[[#Headers],[-]]&amp;MaestraLP3[[#This Row],[UMV]]</f>
        <v>104546920-D06</v>
      </c>
      <c r="D595" s="50" t="str">
        <f>+MaestraLP3[[#This Row],[CÓDIGO]]&amp;MaestraLP3[[#Headers],[FS00]]</f>
        <v>104546920FS00</v>
      </c>
      <c r="E595" s="39" t="s">
        <v>34</v>
      </c>
      <c r="F595" s="39" t="s">
        <v>97</v>
      </c>
      <c r="G595" s="39" t="s">
        <v>157</v>
      </c>
      <c r="H595" s="39" t="s">
        <v>440</v>
      </c>
      <c r="I595" s="39" t="s">
        <v>443</v>
      </c>
      <c r="J595" s="49" t="s">
        <v>442</v>
      </c>
      <c r="K595" s="50" t="s">
        <v>50</v>
      </c>
      <c r="L595" s="39" t="str">
        <f>VLOOKUP(MaestraLP3[[#This Row],[UMV]],VALIDACIONES!J:L,3,0)</f>
        <v>Display 6 Unidades</v>
      </c>
      <c r="M595" s="39" t="s">
        <v>51</v>
      </c>
      <c r="N595" s="39" t="s">
        <v>78</v>
      </c>
      <c r="O595" s="64">
        <v>3750</v>
      </c>
      <c r="P595" s="39" t="s">
        <v>190</v>
      </c>
      <c r="Q595" s="64">
        <v>5490</v>
      </c>
      <c r="R595" s="66">
        <f>+IFERROR((MaestraLP3[[#This Row],[COSTO ]]/MaestraLP3[[#This Row],[COSTO SEP]]-1),0)</f>
        <v>0</v>
      </c>
      <c r="S595" s="65" t="s">
        <v>93</v>
      </c>
      <c r="T595" s="65" t="s">
        <v>93</v>
      </c>
      <c r="U595" s="64">
        <f>+VLOOKUP(MaestraLP3[[#This Row],[FS00]],'[1]BD MES'!$C:$N,12,0)</f>
        <v>3750</v>
      </c>
      <c r="V595" s="64">
        <v>3750</v>
      </c>
      <c r="W595" s="66">
        <f>+(MaestraLP3[[#This Row],[COSTO ]]-MaestraLP3[[#This Row],[COSTO OCT AL 25-09]])/MaestraLP3[[#This Row],[COSTO OCT AL 25-09]]</f>
        <v>0</v>
      </c>
      <c r="X595" s="67" t="str">
        <f>++IF(P595="HASTA AGOTAR STOCK","HASTA AGOTAR STOCK",IF(MaestraLP3[[#This Row],[PRECIO]]=0,"NO PARA LP",IF(MaestraLP3[[#This Row],[PRECIO SEP]]=0,"INCORPORACIÓN",IF(Z595=0,"MANTIENE",IF(Z595&lt;0,"BAJA",IF(Z595&gt;0,"ALZA",""))))))</f>
        <v>MANTIENE</v>
      </c>
      <c r="Y595" s="64">
        <v>5490</v>
      </c>
      <c r="Z595" s="41">
        <f>IF(Y595=0,"INDICAR PRECIO VTA",Y595-MaestraLP3[[#This Row],[PRECIO SEP]])</f>
        <v>0</v>
      </c>
      <c r="AA595" s="66">
        <f t="shared" si="9"/>
        <v>0.31693989071038253</v>
      </c>
      <c r="AB595" s="68">
        <f>IFERROR(MaestraLP3[[#This Row],[PRECIO]]*MaestraLP3[[#This Row],[%MG UMV]],0)</f>
        <v>1740</v>
      </c>
      <c r="AC595" s="69">
        <v>3.36</v>
      </c>
      <c r="AD595" s="64">
        <f>+IFERROR(MaestraLP3[[#This Row],[MARGEN UNITARIO]]/MaestraLP3[[#This Row],[Peso Neto UMV (KG)]],0)</f>
        <v>517.85714285714289</v>
      </c>
      <c r="AE595" s="39" t="s">
        <v>44</v>
      </c>
      <c r="AF595" s="39"/>
      <c r="AG595" s="39">
        <v>1</v>
      </c>
      <c r="AH595" s="109">
        <v>0</v>
      </c>
      <c r="AI595" s="66">
        <v>0.03</v>
      </c>
      <c r="AJ595" s="66">
        <v>4.9999999999999996E-2</v>
      </c>
      <c r="AK595" s="39" t="s">
        <v>53</v>
      </c>
      <c r="AL595" s="39" t="s">
        <v>53</v>
      </c>
    </row>
    <row r="596" spans="1:38" x14ac:dyDescent="0.35">
      <c r="A596" s="39" t="s">
        <v>276</v>
      </c>
      <c r="B596" s="39">
        <v>104546940</v>
      </c>
      <c r="C596" s="39" t="str">
        <f>+MaestraLP3[[#This Row],[CÓDIGO]]&amp;MaestraLP3[[#Headers],[-]]&amp;MaestraLP3[[#This Row],[UMV]]</f>
        <v>104546940-D06</v>
      </c>
      <c r="D596" s="50" t="str">
        <f>+MaestraLP3[[#This Row],[CÓDIGO]]&amp;MaestraLP3[[#Headers],[FS00]]</f>
        <v>104546940FS00</v>
      </c>
      <c r="E596" s="39" t="s">
        <v>34</v>
      </c>
      <c r="F596" s="39" t="s">
        <v>97</v>
      </c>
      <c r="G596" s="39" t="s">
        <v>157</v>
      </c>
      <c r="H596" s="39" t="s">
        <v>440</v>
      </c>
      <c r="I596" s="39" t="s">
        <v>444</v>
      </c>
      <c r="J596" s="49" t="s">
        <v>442</v>
      </c>
      <c r="K596" s="50" t="s">
        <v>50</v>
      </c>
      <c r="L596" s="39" t="str">
        <f>VLOOKUP(MaestraLP3[[#This Row],[UMV]],VALIDACIONES!J:L,3,0)</f>
        <v>Display 6 Unidades</v>
      </c>
      <c r="M596" s="39" t="s">
        <v>51</v>
      </c>
      <c r="N596" s="39" t="s">
        <v>78</v>
      </c>
      <c r="O596" s="64">
        <v>3750</v>
      </c>
      <c r="P596" s="39" t="s">
        <v>190</v>
      </c>
      <c r="Q596" s="64">
        <v>5490</v>
      </c>
      <c r="R596" s="66">
        <f>+IFERROR((MaestraLP3[[#This Row],[COSTO ]]/MaestraLP3[[#This Row],[COSTO SEP]]-1),0)</f>
        <v>0</v>
      </c>
      <c r="S596" s="65" t="s">
        <v>93</v>
      </c>
      <c r="T596" s="65" t="s">
        <v>93</v>
      </c>
      <c r="U596" s="64">
        <f>+VLOOKUP(MaestraLP3[[#This Row],[FS00]],'[1]BD MES'!$C:$N,12,0)</f>
        <v>3750</v>
      </c>
      <c r="V596" s="64">
        <v>3750</v>
      </c>
      <c r="W596" s="66">
        <f>+(MaestraLP3[[#This Row],[COSTO ]]-MaestraLP3[[#This Row],[COSTO OCT AL 25-09]])/MaestraLP3[[#This Row],[COSTO OCT AL 25-09]]</f>
        <v>0</v>
      </c>
      <c r="X596" s="67" t="str">
        <f>++IF(P596="HASTA AGOTAR STOCK","HASTA AGOTAR STOCK",IF(MaestraLP3[[#This Row],[PRECIO]]=0,"NO PARA LP",IF(MaestraLP3[[#This Row],[PRECIO SEP]]=0,"INCORPORACIÓN",IF(Z596=0,"MANTIENE",IF(Z596&lt;0,"BAJA",IF(Z596&gt;0,"ALZA",""))))))</f>
        <v>MANTIENE</v>
      </c>
      <c r="Y596" s="64">
        <v>5490</v>
      </c>
      <c r="Z596" s="41">
        <f>IF(Y596=0,"INDICAR PRECIO VTA",Y596-MaestraLP3[[#This Row],[PRECIO SEP]])</f>
        <v>0</v>
      </c>
      <c r="AA596" s="66">
        <f t="shared" si="9"/>
        <v>0.31693989071038253</v>
      </c>
      <c r="AB596" s="68">
        <f>IFERROR(MaestraLP3[[#This Row],[PRECIO]]*MaestraLP3[[#This Row],[%MG UMV]],0)</f>
        <v>1740</v>
      </c>
      <c r="AC596" s="69">
        <v>3.36</v>
      </c>
      <c r="AD596" s="64">
        <f>+IFERROR(MaestraLP3[[#This Row],[MARGEN UNITARIO]]/MaestraLP3[[#This Row],[Peso Neto UMV (KG)]],0)</f>
        <v>517.85714285714289</v>
      </c>
      <c r="AE596" s="39" t="s">
        <v>44</v>
      </c>
      <c r="AF596" s="39"/>
      <c r="AG596" s="39">
        <v>1</v>
      </c>
      <c r="AH596" s="109">
        <v>0</v>
      </c>
      <c r="AI596" s="66">
        <v>0.03</v>
      </c>
      <c r="AJ596" s="66">
        <v>4.9999999999999996E-2</v>
      </c>
      <c r="AK596" s="39" t="s">
        <v>53</v>
      </c>
      <c r="AL596" s="39" t="s">
        <v>53</v>
      </c>
    </row>
    <row r="597" spans="1:38" x14ac:dyDescent="0.35">
      <c r="A597" s="39" t="s">
        <v>276</v>
      </c>
      <c r="B597" s="39">
        <v>104548140</v>
      </c>
      <c r="C597" s="39" t="str">
        <f>+MaestraLP3[[#This Row],[CÓDIGO]]&amp;MaestraLP3[[#Headers],[-]]&amp;MaestraLP3[[#This Row],[UMV]]</f>
        <v>104548140-C04</v>
      </c>
      <c r="D597" s="50" t="str">
        <f>+MaestraLP3[[#This Row],[CÓDIGO]]&amp;MaestraLP3[[#Headers],[FS00]]</f>
        <v>104548140FS00</v>
      </c>
      <c r="E597" s="39" t="s">
        <v>34</v>
      </c>
      <c r="F597" s="39" t="s">
        <v>97</v>
      </c>
      <c r="G597" s="39" t="s">
        <v>157</v>
      </c>
      <c r="H597" s="39" t="s">
        <v>440</v>
      </c>
      <c r="I597" s="39" t="s">
        <v>4392</v>
      </c>
      <c r="J597" s="49" t="s">
        <v>141</v>
      </c>
      <c r="K597" s="50" t="s">
        <v>50</v>
      </c>
      <c r="L597" s="39" t="str">
        <f>VLOOKUP(MaestraLP3[[#This Row],[UMV]],VALIDACIONES!J:L,3,0)</f>
        <v>Caja 4 Unidades</v>
      </c>
      <c r="M597" s="39" t="s">
        <v>51</v>
      </c>
      <c r="N597" s="39" t="s">
        <v>78</v>
      </c>
      <c r="O597" s="64">
        <v>24000</v>
      </c>
      <c r="P597" s="39" t="s">
        <v>88</v>
      </c>
      <c r="Q597" s="65">
        <v>30000</v>
      </c>
      <c r="R597" s="66">
        <f>+IFERROR((MaestraLP3[[#This Row],[COSTO ]]/MaestraLP3[[#This Row],[COSTO SEP]]-1),0)</f>
        <v>0</v>
      </c>
      <c r="S597" s="65" t="s">
        <v>93</v>
      </c>
      <c r="T597" s="65" t="s">
        <v>93</v>
      </c>
      <c r="U597" s="64">
        <f>+VLOOKUP(MaestraLP3[[#This Row],[FS00]],'[1]BD MES'!$C:$N,12,0)</f>
        <v>24000</v>
      </c>
      <c r="V597" s="64">
        <v>24000</v>
      </c>
      <c r="W597" s="66">
        <f>+(MaestraLP3[[#This Row],[COSTO ]]-MaestraLP3[[#This Row],[COSTO OCT AL 25-09]])/MaestraLP3[[#This Row],[COSTO OCT AL 25-09]]</f>
        <v>0</v>
      </c>
      <c r="X597" s="67" t="str">
        <f>++IF(P597="HASTA AGOTAR STOCK","HASTA AGOTAR STOCK",IF(MaestraLP3[[#This Row],[PRECIO]]=0,"NO PARA LP",IF(MaestraLP3[[#This Row],[PRECIO SEP]]=0,"INCORPORACIÓN",IF(Z597=0,"MANTIENE",IF(Z597&lt;0,"BAJA",IF(Z597&gt;0,"ALZA",""))))))</f>
        <v>MANTIENE</v>
      </c>
      <c r="Y597" s="64">
        <v>30000</v>
      </c>
      <c r="Z597" s="41">
        <f>IF(Y597=0,"INDICAR PRECIO VTA",Y597-MaestraLP3[[#This Row],[PRECIO SEP]])</f>
        <v>0</v>
      </c>
      <c r="AA597" s="66">
        <f t="shared" si="9"/>
        <v>0.2</v>
      </c>
      <c r="AB597" s="68">
        <f>IFERROR(MaestraLP3[[#This Row],[PRECIO]]*MaestraLP3[[#This Row],[%MG UMV]],0)</f>
        <v>6000</v>
      </c>
      <c r="AC597" s="69">
        <v>6.6</v>
      </c>
      <c r="AD597" s="64">
        <f>+IFERROR(MaestraLP3[[#This Row],[MARGEN UNITARIO]]/MaestraLP3[[#This Row],[Peso Neto UMV (KG)]],0)</f>
        <v>909.09090909090912</v>
      </c>
      <c r="AE597" s="39" t="s">
        <v>53</v>
      </c>
      <c r="AF597" s="39"/>
      <c r="AG597" s="39">
        <v>1</v>
      </c>
      <c r="AH597" s="109">
        <v>0</v>
      </c>
      <c r="AI597" s="66">
        <v>0.05</v>
      </c>
      <c r="AJ597" s="66">
        <v>7.0000000000000007E-2</v>
      </c>
      <c r="AK597" s="39" t="s">
        <v>53</v>
      </c>
      <c r="AL597" s="39" t="s">
        <v>53</v>
      </c>
    </row>
    <row r="598" spans="1:38" x14ac:dyDescent="0.35">
      <c r="A598" s="39" t="s">
        <v>276</v>
      </c>
      <c r="B598" s="39">
        <v>104548160</v>
      </c>
      <c r="C598" s="39" t="str">
        <f>+MaestraLP3[[#This Row],[CÓDIGO]]&amp;MaestraLP3[[#Headers],[-]]&amp;MaestraLP3[[#This Row],[UMV]]</f>
        <v>104548160-C06</v>
      </c>
      <c r="D598" s="50" t="str">
        <f>+MaestraLP3[[#This Row],[CÓDIGO]]&amp;MaestraLP3[[#Headers],[FS00]]</f>
        <v>104548160FS00</v>
      </c>
      <c r="E598" s="39" t="s">
        <v>34</v>
      </c>
      <c r="F598" s="39" t="s">
        <v>97</v>
      </c>
      <c r="G598" s="39" t="s">
        <v>157</v>
      </c>
      <c r="H598" s="39" t="s">
        <v>440</v>
      </c>
      <c r="I598" s="39" t="s">
        <v>4393</v>
      </c>
      <c r="J598" s="49" t="s">
        <v>57</v>
      </c>
      <c r="K598" s="50" t="s">
        <v>50</v>
      </c>
      <c r="L598" s="39" t="str">
        <f>VLOOKUP(MaestraLP3[[#This Row],[UMV]],VALIDACIONES!J:L,3,0)</f>
        <v>Caja 6 Unidades</v>
      </c>
      <c r="M598" s="39" t="s">
        <v>51</v>
      </c>
      <c r="N598" s="39" t="s">
        <v>78</v>
      </c>
      <c r="O598" s="64">
        <v>24000</v>
      </c>
      <c r="P598" s="39" t="s">
        <v>88</v>
      </c>
      <c r="Q598" s="65">
        <v>30000</v>
      </c>
      <c r="R598" s="66">
        <f>+IFERROR((MaestraLP3[[#This Row],[COSTO ]]/MaestraLP3[[#This Row],[COSTO SEP]]-1),0)</f>
        <v>0</v>
      </c>
      <c r="S598" s="65" t="s">
        <v>93</v>
      </c>
      <c r="T598" s="65" t="s">
        <v>93</v>
      </c>
      <c r="U598" s="64">
        <f>+VLOOKUP(MaestraLP3[[#This Row],[FS00]],'[1]BD MES'!$C:$N,12,0)</f>
        <v>24000</v>
      </c>
      <c r="V598" s="64">
        <v>24000</v>
      </c>
      <c r="W598" s="66">
        <f>+(MaestraLP3[[#This Row],[COSTO ]]-MaestraLP3[[#This Row],[COSTO OCT AL 25-09]])/MaestraLP3[[#This Row],[COSTO OCT AL 25-09]]</f>
        <v>0</v>
      </c>
      <c r="X598" s="67" t="str">
        <f>++IF(P598="HASTA AGOTAR STOCK","HASTA AGOTAR STOCK",IF(MaestraLP3[[#This Row],[PRECIO]]=0,"NO PARA LP",IF(MaestraLP3[[#This Row],[PRECIO SEP]]=0,"INCORPORACIÓN",IF(Z598=0,"MANTIENE",IF(Z598&lt;0,"BAJA",IF(Z598&gt;0,"ALZA",""))))))</f>
        <v>MANTIENE</v>
      </c>
      <c r="Y598" s="64">
        <v>30000</v>
      </c>
      <c r="Z598" s="41">
        <f>IF(Y598=0,"INDICAR PRECIO VTA",Y598-MaestraLP3[[#This Row],[PRECIO SEP]])</f>
        <v>0</v>
      </c>
      <c r="AA598" s="66">
        <f t="shared" si="9"/>
        <v>0.2</v>
      </c>
      <c r="AB598" s="68">
        <f>IFERROR(MaestraLP3[[#This Row],[PRECIO]]*MaestraLP3[[#This Row],[%MG UMV]],0)</f>
        <v>6000</v>
      </c>
      <c r="AC598" s="69">
        <v>6</v>
      </c>
      <c r="AD598" s="64">
        <f>+IFERROR(MaestraLP3[[#This Row],[MARGEN UNITARIO]]/MaestraLP3[[#This Row],[Peso Neto UMV (KG)]],0)</f>
        <v>1000</v>
      </c>
      <c r="AE598" s="39" t="s">
        <v>53</v>
      </c>
      <c r="AF598" s="39"/>
      <c r="AG598" s="39">
        <v>1</v>
      </c>
      <c r="AH598" s="109">
        <v>0</v>
      </c>
      <c r="AI598" s="66">
        <v>0.05</v>
      </c>
      <c r="AJ598" s="66">
        <v>7.0000000000000007E-2</v>
      </c>
      <c r="AK598" s="39" t="s">
        <v>53</v>
      </c>
      <c r="AL598" s="39" t="s">
        <v>53</v>
      </c>
    </row>
    <row r="599" spans="1:38" x14ac:dyDescent="0.35">
      <c r="A599" s="39" t="s">
        <v>276</v>
      </c>
      <c r="B599" s="39">
        <v>104548150</v>
      </c>
      <c r="C599" s="39" t="str">
        <f>+MaestraLP3[[#This Row],[CÓDIGO]]&amp;MaestraLP3[[#Headers],[-]]&amp;MaestraLP3[[#This Row],[UMV]]</f>
        <v>104548150-C06</v>
      </c>
      <c r="D599" s="50" t="str">
        <f>+MaestraLP3[[#This Row],[CÓDIGO]]&amp;MaestraLP3[[#Headers],[FS00]]</f>
        <v>104548150FS00</v>
      </c>
      <c r="E599" s="39" t="s">
        <v>34</v>
      </c>
      <c r="F599" s="39" t="s">
        <v>97</v>
      </c>
      <c r="G599" s="39" t="s">
        <v>157</v>
      </c>
      <c r="H599" s="39" t="s">
        <v>440</v>
      </c>
      <c r="I599" s="39" t="s">
        <v>4394</v>
      </c>
      <c r="J599" s="49" t="s">
        <v>57</v>
      </c>
      <c r="K599" s="50" t="s">
        <v>50</v>
      </c>
      <c r="L599" s="39" t="str">
        <f>VLOOKUP(MaestraLP3[[#This Row],[UMV]],VALIDACIONES!J:L,3,0)</f>
        <v>Caja 6 Unidades</v>
      </c>
      <c r="M599" s="39" t="s">
        <v>51</v>
      </c>
      <c r="N599" s="39" t="s">
        <v>78</v>
      </c>
      <c r="O599" s="64">
        <v>24000</v>
      </c>
      <c r="P599" s="39" t="s">
        <v>88</v>
      </c>
      <c r="Q599" s="65">
        <v>30000</v>
      </c>
      <c r="R599" s="66">
        <f>+IFERROR((MaestraLP3[[#This Row],[COSTO ]]/MaestraLP3[[#This Row],[COSTO SEP]]-1),0)</f>
        <v>0</v>
      </c>
      <c r="S599" s="65" t="s">
        <v>93</v>
      </c>
      <c r="T599" s="65" t="s">
        <v>93</v>
      </c>
      <c r="U599" s="64">
        <f>+VLOOKUP(MaestraLP3[[#This Row],[FS00]],'[1]BD MES'!$C:$N,12,0)</f>
        <v>24000</v>
      </c>
      <c r="V599" s="64">
        <v>24000</v>
      </c>
      <c r="W599" s="66">
        <f>+(MaestraLP3[[#This Row],[COSTO ]]-MaestraLP3[[#This Row],[COSTO OCT AL 25-09]])/MaestraLP3[[#This Row],[COSTO OCT AL 25-09]]</f>
        <v>0</v>
      </c>
      <c r="X599" s="67" t="str">
        <f>++IF(P599="HASTA AGOTAR STOCK","HASTA AGOTAR STOCK",IF(MaestraLP3[[#This Row],[PRECIO]]=0,"NO PARA LP",IF(MaestraLP3[[#This Row],[PRECIO SEP]]=0,"INCORPORACIÓN",IF(Z599=0,"MANTIENE",IF(Z599&lt;0,"BAJA",IF(Z599&gt;0,"ALZA",""))))))</f>
        <v>MANTIENE</v>
      </c>
      <c r="Y599" s="64">
        <v>30000</v>
      </c>
      <c r="Z599" s="41">
        <f>IF(Y599=0,"INDICAR PRECIO VTA",Y599-MaestraLP3[[#This Row],[PRECIO SEP]])</f>
        <v>0</v>
      </c>
      <c r="AA599" s="66">
        <f t="shared" si="9"/>
        <v>0.2</v>
      </c>
      <c r="AB599" s="68">
        <f>IFERROR(MaestraLP3[[#This Row],[PRECIO]]*MaestraLP3[[#This Row],[%MG UMV]],0)</f>
        <v>6000</v>
      </c>
      <c r="AC599" s="69">
        <v>6</v>
      </c>
      <c r="AD599" s="64">
        <f>+IFERROR(MaestraLP3[[#This Row],[MARGEN UNITARIO]]/MaestraLP3[[#This Row],[Peso Neto UMV (KG)]],0)</f>
        <v>1000</v>
      </c>
      <c r="AE599" s="39" t="s">
        <v>53</v>
      </c>
      <c r="AF599" s="39"/>
      <c r="AG599" s="39">
        <v>1</v>
      </c>
      <c r="AH599" s="109">
        <v>0</v>
      </c>
      <c r="AI599" s="66">
        <v>0.05</v>
      </c>
      <c r="AJ599" s="66">
        <v>7.0000000000000007E-2</v>
      </c>
      <c r="AK599" s="39" t="s">
        <v>53</v>
      </c>
      <c r="AL599" s="39" t="s">
        <v>53</v>
      </c>
    </row>
    <row r="600" spans="1:38" x14ac:dyDescent="0.35">
      <c r="A600" s="39" t="s">
        <v>276</v>
      </c>
      <c r="B600" s="39">
        <v>104547240</v>
      </c>
      <c r="C600" s="39" t="str">
        <f>+MaestraLP3[[#This Row],[CÓDIGO]]&amp;MaestraLP3[[#Headers],[-]]&amp;MaestraLP3[[#This Row],[UMV]]</f>
        <v>104547240-C12</v>
      </c>
      <c r="D600" s="50" t="str">
        <f>+MaestraLP3[[#This Row],[CÓDIGO]]&amp;MaestraLP3[[#Headers],[FS00]]</f>
        <v>104547240FS00</v>
      </c>
      <c r="E600" s="39" t="s">
        <v>34</v>
      </c>
      <c r="F600" s="39" t="s">
        <v>97</v>
      </c>
      <c r="G600" s="39" t="s">
        <v>157</v>
      </c>
      <c r="H600" s="39" t="s">
        <v>445</v>
      </c>
      <c r="I600" s="39" t="s">
        <v>446</v>
      </c>
      <c r="J600" s="49" t="s">
        <v>49</v>
      </c>
      <c r="K600" s="50" t="s">
        <v>50</v>
      </c>
      <c r="L600" s="39" t="str">
        <f>VLOOKUP(MaestraLP3[[#This Row],[UMV]],VALIDACIONES!J:L,3,0)</f>
        <v>Caja 12 Unidades</v>
      </c>
      <c r="M600" s="39" t="s">
        <v>51</v>
      </c>
      <c r="N600" s="39" t="s">
        <v>78</v>
      </c>
      <c r="O600" s="64">
        <v>10260</v>
      </c>
      <c r="P600" s="39" t="s">
        <v>42</v>
      </c>
      <c r="Q600" s="65">
        <v>13500</v>
      </c>
      <c r="R600" s="66">
        <f>+IFERROR((MaestraLP3[[#This Row],[COSTO ]]/MaestraLP3[[#This Row],[COSTO SEP]]-1),0)</f>
        <v>0</v>
      </c>
      <c r="S600" s="65" t="s">
        <v>52</v>
      </c>
      <c r="T600" s="65" t="s">
        <v>52</v>
      </c>
      <c r="U600" s="64">
        <f>+VLOOKUP(MaestraLP3[[#This Row],[FS00]],'[1]BD MES'!$C:$N,12,0)</f>
        <v>10260</v>
      </c>
      <c r="V600" s="64">
        <v>10260</v>
      </c>
      <c r="W600" s="66">
        <f>+(MaestraLP3[[#This Row],[COSTO ]]-MaestraLP3[[#This Row],[COSTO OCT AL 25-09]])/MaestraLP3[[#This Row],[COSTO OCT AL 25-09]]</f>
        <v>0</v>
      </c>
      <c r="X600" s="67" t="str">
        <f>++IF(P600="HASTA AGOTAR STOCK","HASTA AGOTAR STOCK",IF(MaestraLP3[[#This Row],[PRECIO]]=0,"NO PARA LP",IF(MaestraLP3[[#This Row],[PRECIO SEP]]=0,"INCORPORACIÓN",IF(Z600=0,"MANTIENE",IF(Z600&lt;0,"BAJA",IF(Z600&gt;0,"ALZA",""))))))</f>
        <v>MANTIENE</v>
      </c>
      <c r="Y600" s="64">
        <v>13500</v>
      </c>
      <c r="Z600" s="41">
        <f>IF(Y600=0,"INDICAR PRECIO VTA",Y600-MaestraLP3[[#This Row],[PRECIO SEP]])</f>
        <v>0</v>
      </c>
      <c r="AA600" s="66">
        <f t="shared" si="9"/>
        <v>0.24</v>
      </c>
      <c r="AB600" s="68">
        <f>IFERROR(MaestraLP3[[#This Row],[PRECIO]]*MaestraLP3[[#This Row],[%MG UMV]],0)</f>
        <v>3240</v>
      </c>
      <c r="AC600" s="69">
        <v>3.48</v>
      </c>
      <c r="AD600" s="64">
        <f>+IFERROR(MaestraLP3[[#This Row],[MARGEN UNITARIO]]/MaestraLP3[[#This Row],[Peso Neto UMV (KG)]],0)</f>
        <v>931.0344827586207</v>
      </c>
      <c r="AE600" s="39" t="s">
        <v>44</v>
      </c>
      <c r="AF600" s="39"/>
      <c r="AG600" s="39">
        <v>1</v>
      </c>
      <c r="AH600" s="109">
        <v>0</v>
      </c>
      <c r="AI600" s="66">
        <v>0.03</v>
      </c>
      <c r="AJ600" s="66">
        <v>4.9999999999999996E-2</v>
      </c>
      <c r="AK600" s="39" t="s">
        <v>53</v>
      </c>
      <c r="AL600" s="39" t="s">
        <v>53</v>
      </c>
    </row>
    <row r="601" spans="1:38" x14ac:dyDescent="0.35">
      <c r="A601" s="39" t="s">
        <v>276</v>
      </c>
      <c r="B601" s="39">
        <v>104547290</v>
      </c>
      <c r="C601" s="39" t="str">
        <f>+MaestraLP3[[#This Row],[CÓDIGO]]&amp;MaestraLP3[[#Headers],[-]]&amp;MaestraLP3[[#This Row],[UMV]]</f>
        <v>104547290-C12</v>
      </c>
      <c r="D601" s="50" t="str">
        <f>+MaestraLP3[[#This Row],[CÓDIGO]]&amp;MaestraLP3[[#Headers],[FS00]]</f>
        <v>104547290FS00</v>
      </c>
      <c r="E601" s="39" t="s">
        <v>34</v>
      </c>
      <c r="F601" s="39" t="s">
        <v>97</v>
      </c>
      <c r="G601" s="39" t="s">
        <v>157</v>
      </c>
      <c r="H601" s="39" t="s">
        <v>445</v>
      </c>
      <c r="I601" s="39" t="s">
        <v>447</v>
      </c>
      <c r="J601" s="49" t="s">
        <v>49</v>
      </c>
      <c r="K601" s="50" t="s">
        <v>50</v>
      </c>
      <c r="L601" s="39" t="str">
        <f>VLOOKUP(MaestraLP3[[#This Row],[UMV]],VALIDACIONES!J:L,3,0)</f>
        <v>Caja 12 Unidades</v>
      </c>
      <c r="M601" s="39" t="s">
        <v>51</v>
      </c>
      <c r="N601" s="39" t="s">
        <v>78</v>
      </c>
      <c r="O601" s="64">
        <v>10164</v>
      </c>
      <c r="P601" s="39" t="s">
        <v>42</v>
      </c>
      <c r="Q601" s="65">
        <v>13500</v>
      </c>
      <c r="R601" s="66">
        <f>+IFERROR((MaestraLP3[[#This Row],[COSTO ]]/MaestraLP3[[#This Row],[COSTO SEP]]-1),0)</f>
        <v>0</v>
      </c>
      <c r="S601" s="65" t="s">
        <v>52</v>
      </c>
      <c r="T601" s="65" t="s">
        <v>52</v>
      </c>
      <c r="U601" s="64">
        <f>+VLOOKUP(MaestraLP3[[#This Row],[FS00]],'[1]BD MES'!$C:$N,12,0)</f>
        <v>10164</v>
      </c>
      <c r="V601" s="64">
        <v>10164</v>
      </c>
      <c r="W601" s="66">
        <f>+(MaestraLP3[[#This Row],[COSTO ]]-MaestraLP3[[#This Row],[COSTO OCT AL 25-09]])/MaestraLP3[[#This Row],[COSTO OCT AL 25-09]]</f>
        <v>0</v>
      </c>
      <c r="X601" s="67" t="str">
        <f>++IF(P601="HASTA AGOTAR STOCK","HASTA AGOTAR STOCK",IF(MaestraLP3[[#This Row],[PRECIO]]=0,"NO PARA LP",IF(MaestraLP3[[#This Row],[PRECIO SEP]]=0,"INCORPORACIÓN",IF(Z601=0,"MANTIENE",IF(Z601&lt;0,"BAJA",IF(Z601&gt;0,"ALZA",""))))))</f>
        <v>MANTIENE</v>
      </c>
      <c r="Y601" s="64">
        <v>13500</v>
      </c>
      <c r="Z601" s="41">
        <f>IF(Y601=0,"INDICAR PRECIO VTA",Y601-MaestraLP3[[#This Row],[PRECIO SEP]])</f>
        <v>0</v>
      </c>
      <c r="AA601" s="66">
        <f t="shared" si="9"/>
        <v>0.24711111111111111</v>
      </c>
      <c r="AB601" s="68">
        <f>IFERROR(MaestraLP3[[#This Row],[PRECIO]]*MaestraLP3[[#This Row],[%MG UMV]],0)</f>
        <v>3336</v>
      </c>
      <c r="AC601" s="69">
        <v>3.48</v>
      </c>
      <c r="AD601" s="64">
        <f>+IFERROR(MaestraLP3[[#This Row],[MARGEN UNITARIO]]/MaestraLP3[[#This Row],[Peso Neto UMV (KG)]],0)</f>
        <v>958.62068965517244</v>
      </c>
      <c r="AE601" s="39" t="s">
        <v>44</v>
      </c>
      <c r="AF601" s="39"/>
      <c r="AG601" s="39">
        <v>1</v>
      </c>
      <c r="AH601" s="109">
        <v>0</v>
      </c>
      <c r="AI601" s="66">
        <v>0.03</v>
      </c>
      <c r="AJ601" s="66">
        <v>4.9999999999999996E-2</v>
      </c>
      <c r="AK601" s="39" t="s">
        <v>53</v>
      </c>
      <c r="AL601" s="39" t="s">
        <v>53</v>
      </c>
    </row>
    <row r="602" spans="1:38" x14ac:dyDescent="0.35">
      <c r="A602" s="39" t="s">
        <v>276</v>
      </c>
      <c r="B602" s="39">
        <v>150001049</v>
      </c>
      <c r="C602" s="39" t="str">
        <f>+MaestraLP3[[#This Row],[CÓDIGO]]&amp;MaestraLP3[[#Headers],[-]]&amp;MaestraLP3[[#This Row],[UMV]]</f>
        <v>150001049-C24</v>
      </c>
      <c r="D602" s="50" t="str">
        <f>+MaestraLP3[[#This Row],[CÓDIGO]]&amp;MaestraLP3[[#Headers],[FS00]]</f>
        <v>150001049FS00</v>
      </c>
      <c r="E602" s="39" t="s">
        <v>34</v>
      </c>
      <c r="F602" s="39" t="s">
        <v>97</v>
      </c>
      <c r="G602" s="39" t="s">
        <v>157</v>
      </c>
      <c r="H602" s="39" t="s">
        <v>445</v>
      </c>
      <c r="I602" s="39" t="s">
        <v>448</v>
      </c>
      <c r="J602" s="49" t="s">
        <v>160</v>
      </c>
      <c r="K602" s="50" t="s">
        <v>50</v>
      </c>
      <c r="L602" s="39" t="str">
        <f>VLOOKUP(MaestraLP3[[#This Row],[UMV]],VALIDACIONES!J:L,3,0)</f>
        <v>Caja 24 Unidades</v>
      </c>
      <c r="M602" s="39" t="s">
        <v>51</v>
      </c>
      <c r="N602" s="39" t="s">
        <v>78</v>
      </c>
      <c r="O602" s="64">
        <v>4836</v>
      </c>
      <c r="P602" s="39" t="s">
        <v>42</v>
      </c>
      <c r="Q602" s="64">
        <v>7500</v>
      </c>
      <c r="R602" s="66">
        <f>+IFERROR((MaestraLP3[[#This Row],[COSTO ]]/MaestraLP3[[#This Row],[COSTO SEP]]-1),0)</f>
        <v>4.9627791563144896E-5</v>
      </c>
      <c r="S602" s="65" t="s">
        <v>52</v>
      </c>
      <c r="T602" s="65" t="s">
        <v>52</v>
      </c>
      <c r="U602" s="64">
        <f>+VLOOKUP(MaestraLP3[[#This Row],[FS00]],'[1]BD MES'!$C:$N,12,0)</f>
        <v>4836.24</v>
      </c>
      <c r="V602" s="64">
        <v>4836.24</v>
      </c>
      <c r="W602" s="66">
        <f>+(MaestraLP3[[#This Row],[COSTO ]]-MaestraLP3[[#This Row],[COSTO OCT AL 25-09]])/MaestraLP3[[#This Row],[COSTO OCT AL 25-09]]</f>
        <v>0</v>
      </c>
      <c r="X602" s="67" t="str">
        <f>++IF(P602="HASTA AGOTAR STOCK","HASTA AGOTAR STOCK",IF(MaestraLP3[[#This Row],[PRECIO]]=0,"NO PARA LP",IF(MaestraLP3[[#This Row],[PRECIO SEP]]=0,"INCORPORACIÓN",IF(Z602=0,"MANTIENE",IF(Z602&lt;0,"BAJA",IF(Z602&gt;0,"ALZA",""))))))</f>
        <v>MANTIENE</v>
      </c>
      <c r="Y602" s="64">
        <v>7500</v>
      </c>
      <c r="Z602" s="41">
        <f>IF(Y602=0,"INDICAR PRECIO VTA",Y602-MaestraLP3[[#This Row],[PRECIO SEP]])</f>
        <v>0</v>
      </c>
      <c r="AA602" s="66">
        <f t="shared" si="9"/>
        <v>0.35516800000000004</v>
      </c>
      <c r="AB602" s="68">
        <f>IFERROR(MaestraLP3[[#This Row],[PRECIO]]*MaestraLP3[[#This Row],[%MG UMV]],0)</f>
        <v>2663.76</v>
      </c>
      <c r="AC602" s="69">
        <v>4.7039999999999997</v>
      </c>
      <c r="AD602" s="64">
        <f>+IFERROR(MaestraLP3[[#This Row],[MARGEN UNITARIO]]/MaestraLP3[[#This Row],[Peso Neto UMV (KG)]],0)</f>
        <v>566.27551020408168</v>
      </c>
      <c r="AE602" s="39" t="s">
        <v>44</v>
      </c>
      <c r="AF602" s="39"/>
      <c r="AG602" s="39">
        <v>1</v>
      </c>
      <c r="AH602" s="109">
        <v>0</v>
      </c>
      <c r="AI602" s="66">
        <v>0.03</v>
      </c>
      <c r="AJ602" s="66">
        <v>4.9999999999999996E-2</v>
      </c>
      <c r="AK602" s="39"/>
      <c r="AL602" s="39" t="s">
        <v>53</v>
      </c>
    </row>
    <row r="603" spans="1:38" x14ac:dyDescent="0.35">
      <c r="A603" s="39" t="s">
        <v>276</v>
      </c>
      <c r="B603" s="39">
        <v>104547250</v>
      </c>
      <c r="C603" s="39" t="str">
        <f>+MaestraLP3[[#This Row],[CÓDIGO]]&amp;MaestraLP3[[#Headers],[-]]&amp;MaestraLP3[[#This Row],[UMV]]</f>
        <v>104547250-C12</v>
      </c>
      <c r="D603" s="50" t="str">
        <f>+MaestraLP3[[#This Row],[CÓDIGO]]&amp;MaestraLP3[[#Headers],[FS00]]</f>
        <v>104547250FS00</v>
      </c>
      <c r="E603" s="39" t="s">
        <v>34</v>
      </c>
      <c r="F603" s="39" t="s">
        <v>97</v>
      </c>
      <c r="G603" s="39" t="s">
        <v>157</v>
      </c>
      <c r="H603" s="39" t="s">
        <v>445</v>
      </c>
      <c r="I603" s="39" t="s">
        <v>449</v>
      </c>
      <c r="J603" s="49" t="s">
        <v>49</v>
      </c>
      <c r="K603" s="50" t="s">
        <v>50</v>
      </c>
      <c r="L603" s="39" t="str">
        <f>VLOOKUP(MaestraLP3[[#This Row],[UMV]],VALIDACIONES!J:L,3,0)</f>
        <v>Caja 12 Unidades</v>
      </c>
      <c r="M603" s="39" t="s">
        <v>385</v>
      </c>
      <c r="N603" s="39" t="s">
        <v>78</v>
      </c>
      <c r="O603" s="64">
        <v>11400</v>
      </c>
      <c r="P603" s="39" t="s">
        <v>42</v>
      </c>
      <c r="Q603" s="65">
        <v>15200</v>
      </c>
      <c r="R603" s="66">
        <f>+IFERROR((MaestraLP3[[#This Row],[COSTO ]]/MaestraLP3[[#This Row],[COSTO SEP]]-1),0)</f>
        <v>0</v>
      </c>
      <c r="S603" s="65" t="s">
        <v>52</v>
      </c>
      <c r="T603" s="65" t="s">
        <v>52</v>
      </c>
      <c r="U603" s="64">
        <f>+VLOOKUP(MaestraLP3[[#This Row],[FS00]],'[1]BD MES'!$C:$N,12,0)</f>
        <v>11400</v>
      </c>
      <c r="V603" s="64">
        <v>11400</v>
      </c>
      <c r="W603" s="66">
        <f>+(MaestraLP3[[#This Row],[COSTO ]]-MaestraLP3[[#This Row],[COSTO OCT AL 25-09]])/MaestraLP3[[#This Row],[COSTO OCT AL 25-09]]</f>
        <v>0</v>
      </c>
      <c r="X603" s="67" t="str">
        <f>++IF(P603="HASTA AGOTAR STOCK","HASTA AGOTAR STOCK",IF(MaestraLP3[[#This Row],[PRECIO]]=0,"NO PARA LP",IF(MaestraLP3[[#This Row],[PRECIO SEP]]=0,"INCORPORACIÓN",IF(Z603=0,"MANTIENE",IF(Z603&lt;0,"BAJA",IF(Z603&gt;0,"ALZA",""))))))</f>
        <v>MANTIENE</v>
      </c>
      <c r="Y603" s="64">
        <v>15200</v>
      </c>
      <c r="Z603" s="41">
        <f>IF(Y603=0,"INDICAR PRECIO VTA",Y603-MaestraLP3[[#This Row],[PRECIO SEP]])</f>
        <v>0</v>
      </c>
      <c r="AA603" s="66">
        <f t="shared" si="9"/>
        <v>0.25</v>
      </c>
      <c r="AB603" s="68">
        <f>IFERROR(MaestraLP3[[#This Row],[PRECIO]]*MaestraLP3[[#This Row],[%MG UMV]],0)</f>
        <v>3800</v>
      </c>
      <c r="AC603" s="69">
        <v>3.6</v>
      </c>
      <c r="AD603" s="64">
        <f>+IFERROR(MaestraLP3[[#This Row],[MARGEN UNITARIO]]/MaestraLP3[[#This Row],[Peso Neto UMV (KG)]],0)</f>
        <v>1055.5555555555554</v>
      </c>
      <c r="AE603" s="39" t="s">
        <v>44</v>
      </c>
      <c r="AF603" s="39"/>
      <c r="AG603" s="39">
        <v>1</v>
      </c>
      <c r="AH603" s="109">
        <v>0</v>
      </c>
      <c r="AI603" s="66">
        <v>0.03</v>
      </c>
      <c r="AJ603" s="66">
        <v>4.9999999999999996E-2</v>
      </c>
      <c r="AK603" s="39" t="s">
        <v>53</v>
      </c>
      <c r="AL603" s="39" t="s">
        <v>53</v>
      </c>
    </row>
    <row r="604" spans="1:38" x14ac:dyDescent="0.35">
      <c r="A604" s="39" t="s">
        <v>276</v>
      </c>
      <c r="B604" s="39">
        <v>104547270</v>
      </c>
      <c r="C604" s="39" t="str">
        <f>+MaestraLP3[[#This Row],[CÓDIGO]]&amp;MaestraLP3[[#Headers],[-]]&amp;MaestraLP3[[#This Row],[UMV]]</f>
        <v>104547270-C12</v>
      </c>
      <c r="D604" s="50" t="str">
        <f>+MaestraLP3[[#This Row],[CÓDIGO]]&amp;MaestraLP3[[#Headers],[FS00]]</f>
        <v>104547270FS00</v>
      </c>
      <c r="E604" s="39" t="s">
        <v>34</v>
      </c>
      <c r="F604" s="39" t="s">
        <v>97</v>
      </c>
      <c r="G604" s="39" t="s">
        <v>157</v>
      </c>
      <c r="H604" s="39" t="s">
        <v>445</v>
      </c>
      <c r="I604" s="39" t="s">
        <v>450</v>
      </c>
      <c r="J604" s="49" t="s">
        <v>49</v>
      </c>
      <c r="K604" s="50" t="s">
        <v>50</v>
      </c>
      <c r="L604" s="39" t="str">
        <f>VLOOKUP(MaestraLP3[[#This Row],[UMV]],VALIDACIONES!J:L,3,0)</f>
        <v>Caja 12 Unidades</v>
      </c>
      <c r="M604" s="39" t="s">
        <v>385</v>
      </c>
      <c r="N604" s="39" t="s">
        <v>78</v>
      </c>
      <c r="O604" s="64">
        <v>11400</v>
      </c>
      <c r="P604" s="39" t="s">
        <v>42</v>
      </c>
      <c r="Q604" s="65">
        <v>15200</v>
      </c>
      <c r="R604" s="66">
        <f>+IFERROR((MaestraLP3[[#This Row],[COSTO ]]/MaestraLP3[[#This Row],[COSTO SEP]]-1),0)</f>
        <v>0</v>
      </c>
      <c r="S604" s="65" t="s">
        <v>52</v>
      </c>
      <c r="T604" s="65" t="s">
        <v>52</v>
      </c>
      <c r="U604" s="64">
        <f>+VLOOKUP(MaestraLP3[[#This Row],[FS00]],'[1]BD MES'!$C:$N,12,0)</f>
        <v>11400</v>
      </c>
      <c r="V604" s="64">
        <v>11400</v>
      </c>
      <c r="W604" s="66">
        <f>+(MaestraLP3[[#This Row],[COSTO ]]-MaestraLP3[[#This Row],[COSTO OCT AL 25-09]])/MaestraLP3[[#This Row],[COSTO OCT AL 25-09]]</f>
        <v>0</v>
      </c>
      <c r="X604" s="67" t="str">
        <f>++IF(P604="HASTA AGOTAR STOCK","HASTA AGOTAR STOCK",IF(MaestraLP3[[#This Row],[PRECIO]]=0,"NO PARA LP",IF(MaestraLP3[[#This Row],[PRECIO SEP]]=0,"INCORPORACIÓN",IF(Z604=0,"MANTIENE",IF(Z604&lt;0,"BAJA",IF(Z604&gt;0,"ALZA",""))))))</f>
        <v>MANTIENE</v>
      </c>
      <c r="Y604" s="64">
        <v>15200</v>
      </c>
      <c r="Z604" s="41">
        <f>IF(Y604=0,"INDICAR PRECIO VTA",Y604-MaestraLP3[[#This Row],[PRECIO SEP]])</f>
        <v>0</v>
      </c>
      <c r="AA604" s="66">
        <f t="shared" si="9"/>
        <v>0.25</v>
      </c>
      <c r="AB604" s="68">
        <f>IFERROR(MaestraLP3[[#This Row],[PRECIO]]*MaestraLP3[[#This Row],[%MG UMV]],0)</f>
        <v>3800</v>
      </c>
      <c r="AC604" s="69">
        <v>3.6</v>
      </c>
      <c r="AD604" s="64">
        <f>+IFERROR(MaestraLP3[[#This Row],[MARGEN UNITARIO]]/MaestraLP3[[#This Row],[Peso Neto UMV (KG)]],0)</f>
        <v>1055.5555555555554</v>
      </c>
      <c r="AE604" s="39" t="s">
        <v>44</v>
      </c>
      <c r="AF604" s="39"/>
      <c r="AG604" s="39">
        <v>1</v>
      </c>
      <c r="AH604" s="109">
        <v>0</v>
      </c>
      <c r="AI604" s="66">
        <v>0.03</v>
      </c>
      <c r="AJ604" s="66">
        <v>4.9999999999999996E-2</v>
      </c>
      <c r="AK604" s="39" t="s">
        <v>53</v>
      </c>
      <c r="AL604" s="39" t="s">
        <v>53</v>
      </c>
    </row>
    <row r="605" spans="1:38" x14ac:dyDescent="0.35">
      <c r="A605" s="39" t="s">
        <v>276</v>
      </c>
      <c r="B605" s="39">
        <v>104547260</v>
      </c>
      <c r="C605" s="39" t="str">
        <f>+MaestraLP3[[#This Row],[CÓDIGO]]&amp;MaestraLP3[[#Headers],[-]]&amp;MaestraLP3[[#This Row],[UMV]]</f>
        <v>104547260-C12</v>
      </c>
      <c r="D605" s="50" t="str">
        <f>+MaestraLP3[[#This Row],[CÓDIGO]]&amp;MaestraLP3[[#Headers],[FS00]]</f>
        <v>104547260FS00</v>
      </c>
      <c r="E605" s="39" t="s">
        <v>34</v>
      </c>
      <c r="F605" s="39" t="s">
        <v>97</v>
      </c>
      <c r="G605" s="39" t="s">
        <v>157</v>
      </c>
      <c r="H605" s="39" t="s">
        <v>445</v>
      </c>
      <c r="I605" s="39" t="s">
        <v>451</v>
      </c>
      <c r="J605" s="49" t="s">
        <v>49</v>
      </c>
      <c r="K605" s="50" t="s">
        <v>50</v>
      </c>
      <c r="L605" s="39" t="str">
        <f>VLOOKUP(MaestraLP3[[#This Row],[UMV]],VALIDACIONES!J:L,3,0)</f>
        <v>Caja 12 Unidades</v>
      </c>
      <c r="M605" s="39" t="s">
        <v>385</v>
      </c>
      <c r="N605" s="39" t="s">
        <v>78</v>
      </c>
      <c r="O605" s="64">
        <v>11400</v>
      </c>
      <c r="P605" s="39" t="s">
        <v>42</v>
      </c>
      <c r="Q605" s="65">
        <v>15200</v>
      </c>
      <c r="R605" s="66">
        <f>+IFERROR((MaestraLP3[[#This Row],[COSTO ]]/MaestraLP3[[#This Row],[COSTO SEP]]-1),0)</f>
        <v>0</v>
      </c>
      <c r="S605" s="65" t="s">
        <v>52</v>
      </c>
      <c r="T605" s="65" t="s">
        <v>52</v>
      </c>
      <c r="U605" s="64">
        <f>+VLOOKUP(MaestraLP3[[#This Row],[FS00]],'[1]BD MES'!$C:$N,12,0)</f>
        <v>11400</v>
      </c>
      <c r="V605" s="64">
        <v>11400</v>
      </c>
      <c r="W605" s="66">
        <f>+(MaestraLP3[[#This Row],[COSTO ]]-MaestraLP3[[#This Row],[COSTO OCT AL 25-09]])/MaestraLP3[[#This Row],[COSTO OCT AL 25-09]]</f>
        <v>0</v>
      </c>
      <c r="X605" s="67" t="str">
        <f>++IF(P605="HASTA AGOTAR STOCK","HASTA AGOTAR STOCK",IF(MaestraLP3[[#This Row],[PRECIO]]=0,"NO PARA LP",IF(MaestraLP3[[#This Row],[PRECIO SEP]]=0,"INCORPORACIÓN",IF(Z605=0,"MANTIENE",IF(Z605&lt;0,"BAJA",IF(Z605&gt;0,"ALZA",""))))))</f>
        <v>MANTIENE</v>
      </c>
      <c r="Y605" s="64">
        <v>15200</v>
      </c>
      <c r="Z605" s="41">
        <f>IF(Y605=0,"INDICAR PRECIO VTA",Y605-MaestraLP3[[#This Row],[PRECIO SEP]])</f>
        <v>0</v>
      </c>
      <c r="AA605" s="66">
        <f t="shared" si="9"/>
        <v>0.25</v>
      </c>
      <c r="AB605" s="68">
        <f>IFERROR(MaestraLP3[[#This Row],[PRECIO]]*MaestraLP3[[#This Row],[%MG UMV]],0)</f>
        <v>3800</v>
      </c>
      <c r="AC605" s="69">
        <v>3.6</v>
      </c>
      <c r="AD605" s="64">
        <f>+IFERROR(MaestraLP3[[#This Row],[MARGEN UNITARIO]]/MaestraLP3[[#This Row],[Peso Neto UMV (KG)]],0)</f>
        <v>1055.5555555555554</v>
      </c>
      <c r="AE605" s="39" t="s">
        <v>44</v>
      </c>
      <c r="AF605" s="39"/>
      <c r="AG605" s="39">
        <v>1</v>
      </c>
      <c r="AH605" s="109">
        <v>0</v>
      </c>
      <c r="AI605" s="66">
        <v>0.03</v>
      </c>
      <c r="AJ605" s="66">
        <v>4.9999999999999996E-2</v>
      </c>
      <c r="AK605" s="39" t="s">
        <v>53</v>
      </c>
      <c r="AL605" s="39" t="s">
        <v>53</v>
      </c>
    </row>
    <row r="606" spans="1:38" x14ac:dyDescent="0.35">
      <c r="A606" s="39" t="s">
        <v>276</v>
      </c>
      <c r="B606" s="39">
        <v>150000092</v>
      </c>
      <c r="C606" s="39" t="str">
        <f>+MaestraLP3[[#This Row],[CÓDIGO]]&amp;MaestraLP3[[#Headers],[-]]&amp;MaestraLP3[[#This Row],[UMV]]</f>
        <v>150000092-C24</v>
      </c>
      <c r="D606" s="50" t="str">
        <f>+MaestraLP3[[#This Row],[CÓDIGO]]&amp;MaestraLP3[[#Headers],[FS00]]</f>
        <v>150000092FS00</v>
      </c>
      <c r="E606" s="39" t="s">
        <v>34</v>
      </c>
      <c r="F606" s="39" t="s">
        <v>97</v>
      </c>
      <c r="G606" s="39" t="s">
        <v>157</v>
      </c>
      <c r="H606" s="39" t="s">
        <v>445</v>
      </c>
      <c r="I606" s="39" t="s">
        <v>452</v>
      </c>
      <c r="J606" s="49" t="s">
        <v>160</v>
      </c>
      <c r="K606" s="50" t="s">
        <v>50</v>
      </c>
      <c r="L606" s="39" t="str">
        <f>VLOOKUP(MaestraLP3[[#This Row],[UMV]],VALIDACIONES!J:L,3,0)</f>
        <v>Caja 24 Unidades</v>
      </c>
      <c r="M606" s="39" t="s">
        <v>51</v>
      </c>
      <c r="N606" s="39" t="s">
        <v>78</v>
      </c>
      <c r="O606" s="64">
        <v>4811.5199999999995</v>
      </c>
      <c r="P606" s="39" t="s">
        <v>42</v>
      </c>
      <c r="Q606" s="64">
        <v>7500</v>
      </c>
      <c r="R606" s="66">
        <f>+IFERROR((MaestraLP3[[#This Row],[COSTO ]]/MaestraLP3[[#This Row],[COSTO SEP]]-1),0)</f>
        <v>3.1424581005587982E-3</v>
      </c>
      <c r="S606" s="65" t="s">
        <v>52</v>
      </c>
      <c r="T606" s="65" t="s">
        <v>52</v>
      </c>
      <c r="U606" s="64">
        <f>+VLOOKUP(MaestraLP3[[#This Row],[FS00]],'[1]BD MES'!$C:$N,12,0)</f>
        <v>4826.6400000000003</v>
      </c>
      <c r="V606" s="64">
        <v>4826.6400000000003</v>
      </c>
      <c r="W606" s="66">
        <f>+(MaestraLP3[[#This Row],[COSTO ]]-MaestraLP3[[#This Row],[COSTO OCT AL 25-09]])/MaestraLP3[[#This Row],[COSTO OCT AL 25-09]]</f>
        <v>0</v>
      </c>
      <c r="X606" s="67" t="str">
        <f>++IF(P606="HASTA AGOTAR STOCK","HASTA AGOTAR STOCK",IF(MaestraLP3[[#This Row],[PRECIO]]=0,"NO PARA LP",IF(MaestraLP3[[#This Row],[PRECIO SEP]]=0,"INCORPORACIÓN",IF(Z606=0,"MANTIENE",IF(Z606&lt;0,"BAJA",IF(Z606&gt;0,"ALZA",""))))))</f>
        <v>MANTIENE</v>
      </c>
      <c r="Y606" s="64">
        <v>7500</v>
      </c>
      <c r="Z606" s="41">
        <f>IF(Y606=0,"INDICAR PRECIO VTA",Y606-MaestraLP3[[#This Row],[PRECIO SEP]])</f>
        <v>0</v>
      </c>
      <c r="AA606" s="66">
        <f t="shared" si="9"/>
        <v>0.35644799999999993</v>
      </c>
      <c r="AB606" s="68">
        <f>IFERROR(MaestraLP3[[#This Row],[PRECIO]]*MaestraLP3[[#This Row],[%MG UMV]],0)</f>
        <v>2673.3599999999997</v>
      </c>
      <c r="AC606" s="69">
        <v>4.7039999999999997</v>
      </c>
      <c r="AD606" s="64">
        <f>+IFERROR(MaestraLP3[[#This Row],[MARGEN UNITARIO]]/MaestraLP3[[#This Row],[Peso Neto UMV (KG)]],0)</f>
        <v>568.31632653061217</v>
      </c>
      <c r="AE606" s="39" t="s">
        <v>44</v>
      </c>
      <c r="AF606" s="39"/>
      <c r="AG606" s="39">
        <v>1</v>
      </c>
      <c r="AH606" s="109">
        <v>0</v>
      </c>
      <c r="AI606" s="66">
        <v>0.03</v>
      </c>
      <c r="AJ606" s="66">
        <v>4.9999999999999996E-2</v>
      </c>
      <c r="AK606" s="39"/>
      <c r="AL606" s="39" t="s">
        <v>53</v>
      </c>
    </row>
    <row r="607" spans="1:38" x14ac:dyDescent="0.35">
      <c r="A607" s="39" t="s">
        <v>276</v>
      </c>
      <c r="B607" s="39">
        <v>104547280</v>
      </c>
      <c r="C607" s="39" t="str">
        <f>+MaestraLP3[[#This Row],[CÓDIGO]]&amp;MaestraLP3[[#Headers],[-]]&amp;MaestraLP3[[#This Row],[UMV]]</f>
        <v>104547280-C12</v>
      </c>
      <c r="D607" s="50" t="str">
        <f>+MaestraLP3[[#This Row],[CÓDIGO]]&amp;MaestraLP3[[#Headers],[FS00]]</f>
        <v>104547280FS00</v>
      </c>
      <c r="E607" s="39" t="s">
        <v>34</v>
      </c>
      <c r="F607" s="39" t="s">
        <v>97</v>
      </c>
      <c r="G607" s="39" t="s">
        <v>157</v>
      </c>
      <c r="H607" s="39" t="s">
        <v>445</v>
      </c>
      <c r="I607" s="39" t="s">
        <v>453</v>
      </c>
      <c r="J607" s="49" t="s">
        <v>49</v>
      </c>
      <c r="K607" s="50" t="s">
        <v>50</v>
      </c>
      <c r="L607" s="39" t="str">
        <f>VLOOKUP(MaestraLP3[[#This Row],[UMV]],VALIDACIONES!J:L,3,0)</f>
        <v>Caja 12 Unidades</v>
      </c>
      <c r="M607" s="39" t="s">
        <v>385</v>
      </c>
      <c r="N607" s="39" t="s">
        <v>78</v>
      </c>
      <c r="O607" s="64">
        <v>11400</v>
      </c>
      <c r="P607" s="39" t="s">
        <v>42</v>
      </c>
      <c r="Q607" s="65">
        <v>15200</v>
      </c>
      <c r="R607" s="66">
        <f>+IFERROR((MaestraLP3[[#This Row],[COSTO ]]/MaestraLP3[[#This Row],[COSTO SEP]]-1),0)</f>
        <v>0</v>
      </c>
      <c r="S607" s="65" t="s">
        <v>52</v>
      </c>
      <c r="T607" s="65" t="s">
        <v>52</v>
      </c>
      <c r="U607" s="64">
        <f>+VLOOKUP(MaestraLP3[[#This Row],[FS00]],'[1]BD MES'!$C:$N,12,0)</f>
        <v>11400</v>
      </c>
      <c r="V607" s="64">
        <v>11400</v>
      </c>
      <c r="W607" s="66">
        <f>+(MaestraLP3[[#This Row],[COSTO ]]-MaestraLP3[[#This Row],[COSTO OCT AL 25-09]])/MaestraLP3[[#This Row],[COSTO OCT AL 25-09]]</f>
        <v>0</v>
      </c>
      <c r="X607" s="67" t="str">
        <f>++IF(P607="HASTA AGOTAR STOCK","HASTA AGOTAR STOCK",IF(MaestraLP3[[#This Row],[PRECIO]]=0,"NO PARA LP",IF(MaestraLP3[[#This Row],[PRECIO SEP]]=0,"INCORPORACIÓN",IF(Z607=0,"MANTIENE",IF(Z607&lt;0,"BAJA",IF(Z607&gt;0,"ALZA",""))))))</f>
        <v>MANTIENE</v>
      </c>
      <c r="Y607" s="64">
        <v>15200</v>
      </c>
      <c r="Z607" s="41">
        <f>IF(Y607=0,"INDICAR PRECIO VTA",Y607-MaestraLP3[[#This Row],[PRECIO SEP]])</f>
        <v>0</v>
      </c>
      <c r="AA607" s="66">
        <f t="shared" si="9"/>
        <v>0.25</v>
      </c>
      <c r="AB607" s="68">
        <f>IFERROR(MaestraLP3[[#This Row],[PRECIO]]*MaestraLP3[[#This Row],[%MG UMV]],0)</f>
        <v>3800</v>
      </c>
      <c r="AC607" s="69">
        <v>3.6</v>
      </c>
      <c r="AD607" s="64">
        <f>+IFERROR(MaestraLP3[[#This Row],[MARGEN UNITARIO]]/MaestraLP3[[#This Row],[Peso Neto UMV (KG)]],0)</f>
        <v>1055.5555555555554</v>
      </c>
      <c r="AE607" s="39" t="s">
        <v>44</v>
      </c>
      <c r="AF607" s="39"/>
      <c r="AG607" s="39">
        <v>1</v>
      </c>
      <c r="AH607" s="109">
        <v>0</v>
      </c>
      <c r="AI607" s="66">
        <v>0.03</v>
      </c>
      <c r="AJ607" s="66">
        <v>4.9999999999999996E-2</v>
      </c>
      <c r="AK607" s="39" t="s">
        <v>53</v>
      </c>
      <c r="AL607" s="39" t="s">
        <v>53</v>
      </c>
    </row>
    <row r="608" spans="1:38" x14ac:dyDescent="0.35">
      <c r="A608" s="39" t="s">
        <v>276</v>
      </c>
      <c r="B608" s="39">
        <v>150000093</v>
      </c>
      <c r="C608" s="39" t="str">
        <f>+MaestraLP3[[#This Row],[CÓDIGO]]&amp;MaestraLP3[[#Headers],[-]]&amp;MaestraLP3[[#This Row],[UMV]]</f>
        <v>150000093-C24</v>
      </c>
      <c r="D608" s="50" t="str">
        <f>+MaestraLP3[[#This Row],[CÓDIGO]]&amp;MaestraLP3[[#Headers],[FS00]]</f>
        <v>150000093FS00</v>
      </c>
      <c r="E608" s="39" t="s">
        <v>34</v>
      </c>
      <c r="F608" s="39" t="s">
        <v>97</v>
      </c>
      <c r="G608" s="39" t="s">
        <v>157</v>
      </c>
      <c r="H608" s="39" t="s">
        <v>445</v>
      </c>
      <c r="I608" s="39" t="s">
        <v>454</v>
      </c>
      <c r="J608" s="49" t="s">
        <v>160</v>
      </c>
      <c r="K608" s="50" t="s">
        <v>50</v>
      </c>
      <c r="L608" s="39" t="str">
        <f>VLOOKUP(MaestraLP3[[#This Row],[UMV]],VALIDACIONES!J:L,3,0)</f>
        <v>Caja 24 Unidades</v>
      </c>
      <c r="M608" s="39" t="s">
        <v>51</v>
      </c>
      <c r="N608" s="39" t="s">
        <v>78</v>
      </c>
      <c r="O608" s="64">
        <v>4836.24</v>
      </c>
      <c r="P608" s="39" t="s">
        <v>42</v>
      </c>
      <c r="Q608" s="64">
        <v>7500</v>
      </c>
      <c r="R608" s="66">
        <f>+IFERROR((MaestraLP3[[#This Row],[COSTO ]]/MaestraLP3[[#This Row],[COSTO SEP]]-1),0)</f>
        <v>0</v>
      </c>
      <c r="S608" s="65" t="s">
        <v>52</v>
      </c>
      <c r="T608" s="65" t="s">
        <v>52</v>
      </c>
      <c r="U608" s="64">
        <f>+VLOOKUP(MaestraLP3[[#This Row],[FS00]],'[1]BD MES'!$C:$N,12,0)</f>
        <v>4836.24</v>
      </c>
      <c r="V608" s="64">
        <v>4836.24</v>
      </c>
      <c r="W608" s="66">
        <f>+(MaestraLP3[[#This Row],[COSTO ]]-MaestraLP3[[#This Row],[COSTO OCT AL 25-09]])/MaestraLP3[[#This Row],[COSTO OCT AL 25-09]]</f>
        <v>0</v>
      </c>
      <c r="X608" s="67" t="str">
        <f>++IF(P608="HASTA AGOTAR STOCK","HASTA AGOTAR STOCK",IF(MaestraLP3[[#This Row],[PRECIO]]=0,"NO PARA LP",IF(MaestraLP3[[#This Row],[PRECIO SEP]]=0,"INCORPORACIÓN",IF(Z608=0,"MANTIENE",IF(Z608&lt;0,"BAJA",IF(Z608&gt;0,"ALZA",""))))))</f>
        <v>MANTIENE</v>
      </c>
      <c r="Y608" s="64">
        <v>7500</v>
      </c>
      <c r="Z608" s="41">
        <f>IF(Y608=0,"INDICAR PRECIO VTA",Y608-MaestraLP3[[#This Row],[PRECIO SEP]])</f>
        <v>0</v>
      </c>
      <c r="AA608" s="66">
        <f t="shared" si="9"/>
        <v>0.35516800000000004</v>
      </c>
      <c r="AB608" s="68">
        <f>IFERROR(MaestraLP3[[#This Row],[PRECIO]]*MaestraLP3[[#This Row],[%MG UMV]],0)</f>
        <v>2663.76</v>
      </c>
      <c r="AC608" s="69">
        <v>4.7039999999999997</v>
      </c>
      <c r="AD608" s="64">
        <f>+IFERROR(MaestraLP3[[#This Row],[MARGEN UNITARIO]]/MaestraLP3[[#This Row],[Peso Neto UMV (KG)]],0)</f>
        <v>566.27551020408168</v>
      </c>
      <c r="AE608" s="39" t="s">
        <v>44</v>
      </c>
      <c r="AF608" s="39"/>
      <c r="AG608" s="39">
        <v>1</v>
      </c>
      <c r="AH608" s="109">
        <v>0</v>
      </c>
      <c r="AI608" s="66">
        <v>0.03</v>
      </c>
      <c r="AJ608" s="66">
        <v>4.9999999999999996E-2</v>
      </c>
      <c r="AK608" s="39"/>
      <c r="AL608" s="39" t="s">
        <v>53</v>
      </c>
    </row>
    <row r="609" spans="1:38" x14ac:dyDescent="0.35">
      <c r="A609" s="39" t="s">
        <v>276</v>
      </c>
      <c r="B609" s="39">
        <v>104524190</v>
      </c>
      <c r="C609" s="39" t="str">
        <f>+MaestraLP3[[#This Row],[CÓDIGO]]&amp;MaestraLP3[[#Headers],[-]]&amp;MaestraLP3[[#This Row],[UMV]]</f>
        <v>104524190-C12</v>
      </c>
      <c r="D609" s="50" t="str">
        <f>+MaestraLP3[[#This Row],[CÓDIGO]]&amp;MaestraLP3[[#Headers],[FS00]]</f>
        <v>104524190FS00</v>
      </c>
      <c r="E609" s="39" t="s">
        <v>34</v>
      </c>
      <c r="F609" s="39" t="s">
        <v>97</v>
      </c>
      <c r="G609" s="39" t="s">
        <v>157</v>
      </c>
      <c r="H609" s="39" t="s">
        <v>445</v>
      </c>
      <c r="I609" s="39" t="s">
        <v>455</v>
      </c>
      <c r="J609" s="49" t="s">
        <v>49</v>
      </c>
      <c r="K609" s="50" t="s">
        <v>50</v>
      </c>
      <c r="L609" s="39" t="str">
        <f>VLOOKUP(MaestraLP3[[#This Row],[UMV]],VALIDACIONES!J:L,3,0)</f>
        <v>Caja 12 Unidades</v>
      </c>
      <c r="M609" s="39" t="s">
        <v>51</v>
      </c>
      <c r="N609" s="39" t="s">
        <v>78</v>
      </c>
      <c r="O609" s="64">
        <v>9976.08</v>
      </c>
      <c r="P609" s="39" t="s">
        <v>42</v>
      </c>
      <c r="Q609" s="64">
        <v>13200</v>
      </c>
      <c r="R609" s="66">
        <f>+IFERROR((MaestraLP3[[#This Row],[COSTO ]]/MaestraLP3[[#This Row],[COSTO SEP]]-1),0)</f>
        <v>-1.3111362378810387E-3</v>
      </c>
      <c r="S609" s="65" t="s">
        <v>52</v>
      </c>
      <c r="T609" s="65" t="s">
        <v>52</v>
      </c>
      <c r="U609" s="64">
        <f>+VLOOKUP(MaestraLP3[[#This Row],[FS00]],'[1]BD MES'!$C:$N,12,0)</f>
        <v>9939.36</v>
      </c>
      <c r="V609" s="64">
        <v>9963</v>
      </c>
      <c r="W609" s="66">
        <f>+(MaestraLP3[[#This Row],[COSTO ]]-MaestraLP3[[#This Row],[COSTO OCT AL 25-09]])/MaestraLP3[[#This Row],[COSTO OCT AL 25-09]]</f>
        <v>2.3784227555898384E-3</v>
      </c>
      <c r="X609" s="67" t="str">
        <f>++IF(P609="HASTA AGOTAR STOCK","HASTA AGOTAR STOCK",IF(MaestraLP3[[#This Row],[PRECIO]]=0,"NO PARA LP",IF(MaestraLP3[[#This Row],[PRECIO SEP]]=0,"INCORPORACIÓN",IF(Z609=0,"MANTIENE",IF(Z609&lt;0,"BAJA",IF(Z609&gt;0,"ALZA",""))))))</f>
        <v>MANTIENE</v>
      </c>
      <c r="Y609" s="64">
        <v>13200</v>
      </c>
      <c r="Z609" s="41">
        <f>IF(Y609=0,"INDICAR PRECIO VTA",Y609-MaestraLP3[[#This Row],[PRECIO SEP]])</f>
        <v>0</v>
      </c>
      <c r="AA609" s="66">
        <f t="shared" si="9"/>
        <v>0.24522727272727274</v>
      </c>
      <c r="AB609" s="68">
        <f>IFERROR(MaestraLP3[[#This Row],[PRECIO]]*MaestraLP3[[#This Row],[%MG UMV]],0)</f>
        <v>3237</v>
      </c>
      <c r="AC609" s="69">
        <v>3.6</v>
      </c>
      <c r="AD609" s="64">
        <f>+IFERROR(MaestraLP3[[#This Row],[MARGEN UNITARIO]]/MaestraLP3[[#This Row],[Peso Neto UMV (KG)]],0)</f>
        <v>899.16666666666663</v>
      </c>
      <c r="AE609" s="39" t="s">
        <v>44</v>
      </c>
      <c r="AF609" s="39"/>
      <c r="AG609" s="39">
        <v>1</v>
      </c>
      <c r="AH609" s="109">
        <v>0</v>
      </c>
      <c r="AI609" s="66">
        <v>4.9999999999999996E-2</v>
      </c>
      <c r="AJ609" s="66">
        <v>6.9999999999999993E-2</v>
      </c>
      <c r="AK609" s="39"/>
      <c r="AL609" s="39" t="s">
        <v>53</v>
      </c>
    </row>
    <row r="610" spans="1:38" x14ac:dyDescent="0.35">
      <c r="A610" s="39" t="s">
        <v>276</v>
      </c>
      <c r="B610" s="39">
        <v>104531650</v>
      </c>
      <c r="C610" s="39" t="str">
        <f>+MaestraLP3[[#This Row],[CÓDIGO]]&amp;MaestraLP3[[#Headers],[-]]&amp;MaestraLP3[[#This Row],[UMV]]</f>
        <v>104531650-C12</v>
      </c>
      <c r="D610" s="50" t="str">
        <f>+MaestraLP3[[#This Row],[CÓDIGO]]&amp;MaestraLP3[[#Headers],[FS00]]</f>
        <v>104531650FS00</v>
      </c>
      <c r="E610" s="39" t="s">
        <v>34</v>
      </c>
      <c r="F610" s="39" t="s">
        <v>97</v>
      </c>
      <c r="G610" s="39" t="s">
        <v>157</v>
      </c>
      <c r="H610" s="39" t="s">
        <v>445</v>
      </c>
      <c r="I610" s="39" t="s">
        <v>456</v>
      </c>
      <c r="J610" s="49" t="s">
        <v>49</v>
      </c>
      <c r="K610" s="50" t="s">
        <v>50</v>
      </c>
      <c r="L610" s="39" t="str">
        <f>VLOOKUP(MaestraLP3[[#This Row],[UMV]],VALIDACIONES!J:L,3,0)</f>
        <v>Caja 12 Unidades</v>
      </c>
      <c r="M610" s="39" t="s">
        <v>51</v>
      </c>
      <c r="N610" s="39" t="s">
        <v>78</v>
      </c>
      <c r="O610" s="64">
        <v>9948</v>
      </c>
      <c r="P610" s="39" t="s">
        <v>42</v>
      </c>
      <c r="Q610" s="64">
        <v>13200</v>
      </c>
      <c r="R610" s="66">
        <f>+IFERROR((MaestraLP3[[#This Row],[COSTO ]]/MaestraLP3[[#This Row],[COSTO SEP]]-1),0)</f>
        <v>-1.2062726176115257E-3</v>
      </c>
      <c r="S610" s="65" t="s">
        <v>52</v>
      </c>
      <c r="T610" s="65" t="s">
        <v>52</v>
      </c>
      <c r="U610" s="64">
        <f>+VLOOKUP(MaestraLP3[[#This Row],[FS00]],'[1]BD MES'!$C:$N,12,0)</f>
        <v>9924</v>
      </c>
      <c r="V610" s="64">
        <v>9936</v>
      </c>
      <c r="W610" s="66">
        <f>+(MaestraLP3[[#This Row],[COSTO ]]-MaestraLP3[[#This Row],[COSTO OCT AL 25-09]])/MaestraLP3[[#This Row],[COSTO OCT AL 25-09]]</f>
        <v>1.2091898428053204E-3</v>
      </c>
      <c r="X610" s="67" t="str">
        <f>++IF(P610="HASTA AGOTAR STOCK","HASTA AGOTAR STOCK",IF(MaestraLP3[[#This Row],[PRECIO]]=0,"NO PARA LP",IF(MaestraLP3[[#This Row],[PRECIO SEP]]=0,"INCORPORACIÓN",IF(Z610=0,"MANTIENE",IF(Z610&lt;0,"BAJA",IF(Z610&gt;0,"ALZA",""))))))</f>
        <v>MANTIENE</v>
      </c>
      <c r="Y610" s="64">
        <v>13200</v>
      </c>
      <c r="Z610" s="41">
        <f>IF(Y610=0,"INDICAR PRECIO VTA",Y610-MaestraLP3[[#This Row],[PRECIO SEP]])</f>
        <v>0</v>
      </c>
      <c r="AA610" s="66">
        <f t="shared" si="9"/>
        <v>0.24727272727272728</v>
      </c>
      <c r="AB610" s="68">
        <f>IFERROR(MaestraLP3[[#This Row],[PRECIO]]*MaestraLP3[[#This Row],[%MG UMV]],0)</f>
        <v>3264</v>
      </c>
      <c r="AC610" s="69">
        <v>3.6</v>
      </c>
      <c r="AD610" s="64">
        <f>+IFERROR(MaestraLP3[[#This Row],[MARGEN UNITARIO]]/MaestraLP3[[#This Row],[Peso Neto UMV (KG)]],0)</f>
        <v>906.66666666666663</v>
      </c>
      <c r="AE610" s="39" t="s">
        <v>44</v>
      </c>
      <c r="AF610" s="39"/>
      <c r="AG610" s="39">
        <v>1</v>
      </c>
      <c r="AH610" s="109">
        <v>0</v>
      </c>
      <c r="AI610" s="66">
        <v>4.9999999999999996E-2</v>
      </c>
      <c r="AJ610" s="66">
        <v>6.9999999999999993E-2</v>
      </c>
      <c r="AK610" s="39"/>
      <c r="AL610" s="39" t="s">
        <v>53</v>
      </c>
    </row>
    <row r="611" spans="1:38" x14ac:dyDescent="0.35">
      <c r="A611" s="39" t="s">
        <v>276</v>
      </c>
      <c r="B611" s="39">
        <v>104524180</v>
      </c>
      <c r="C611" s="39" t="str">
        <f>+MaestraLP3[[#This Row],[CÓDIGO]]&amp;MaestraLP3[[#Headers],[-]]&amp;MaestraLP3[[#This Row],[UMV]]</f>
        <v>104524180-C12</v>
      </c>
      <c r="D611" s="50" t="str">
        <f>+MaestraLP3[[#This Row],[CÓDIGO]]&amp;MaestraLP3[[#Headers],[FS00]]</f>
        <v>104524180FS00</v>
      </c>
      <c r="E611" s="39" t="s">
        <v>34</v>
      </c>
      <c r="F611" s="39" t="s">
        <v>97</v>
      </c>
      <c r="G611" s="39" t="s">
        <v>157</v>
      </c>
      <c r="H611" s="39" t="s">
        <v>445</v>
      </c>
      <c r="I611" s="39" t="s">
        <v>457</v>
      </c>
      <c r="J611" s="49" t="s">
        <v>49</v>
      </c>
      <c r="K611" s="50" t="s">
        <v>50</v>
      </c>
      <c r="L611" s="39" t="str">
        <f>VLOOKUP(MaestraLP3[[#This Row],[UMV]],VALIDACIONES!J:L,3,0)</f>
        <v>Caja 12 Unidades</v>
      </c>
      <c r="M611" s="39" t="s">
        <v>51</v>
      </c>
      <c r="N611" s="39" t="s">
        <v>78</v>
      </c>
      <c r="O611" s="64">
        <v>9940.7999999999993</v>
      </c>
      <c r="P611" s="39" t="s">
        <v>42</v>
      </c>
      <c r="Q611" s="64">
        <v>13200</v>
      </c>
      <c r="R611" s="66">
        <f>+IFERROR((MaestraLP3[[#This Row],[COSTO ]]/MaestraLP3[[#This Row],[COSTO SEP]]-1),0)</f>
        <v>-6.3978754225002543E-4</v>
      </c>
      <c r="S611" s="65" t="s">
        <v>52</v>
      </c>
      <c r="T611" s="65" t="s">
        <v>52</v>
      </c>
      <c r="U611" s="64">
        <f>+VLOOKUP(MaestraLP3[[#This Row],[FS00]],'[1]BD MES'!$C:$N,12,0)</f>
        <v>9930</v>
      </c>
      <c r="V611" s="64">
        <v>9934.44</v>
      </c>
      <c r="W611" s="66">
        <f>+(MaestraLP3[[#This Row],[COSTO ]]-MaestraLP3[[#This Row],[COSTO OCT AL 25-09]])/MaestraLP3[[#This Row],[COSTO OCT AL 25-09]]</f>
        <v>4.4712990936561021E-4</v>
      </c>
      <c r="X611" s="67" t="str">
        <f>++IF(P611="HASTA AGOTAR STOCK","HASTA AGOTAR STOCK",IF(MaestraLP3[[#This Row],[PRECIO]]=0,"NO PARA LP",IF(MaestraLP3[[#This Row],[PRECIO SEP]]=0,"INCORPORACIÓN",IF(Z611=0,"MANTIENE",IF(Z611&lt;0,"BAJA",IF(Z611&gt;0,"ALZA",""))))))</f>
        <v>MANTIENE</v>
      </c>
      <c r="Y611" s="64">
        <v>13200</v>
      </c>
      <c r="Z611" s="41">
        <f>IF(Y611=0,"INDICAR PRECIO VTA",Y611-MaestraLP3[[#This Row],[PRECIO SEP]])</f>
        <v>0</v>
      </c>
      <c r="AA611" s="66">
        <f t="shared" si="9"/>
        <v>0.24739090909090905</v>
      </c>
      <c r="AB611" s="68">
        <f>IFERROR(MaestraLP3[[#This Row],[PRECIO]]*MaestraLP3[[#This Row],[%MG UMV]],0)</f>
        <v>3265.5599999999995</v>
      </c>
      <c r="AC611" s="69">
        <v>3.6</v>
      </c>
      <c r="AD611" s="64">
        <f>+IFERROR(MaestraLP3[[#This Row],[MARGEN UNITARIO]]/MaestraLP3[[#This Row],[Peso Neto UMV (KG)]],0)</f>
        <v>907.0999999999998</v>
      </c>
      <c r="AE611" s="39" t="s">
        <v>44</v>
      </c>
      <c r="AF611" s="39"/>
      <c r="AG611" s="39">
        <v>1</v>
      </c>
      <c r="AH611" s="109">
        <v>0</v>
      </c>
      <c r="AI611" s="66">
        <v>4.9999999999999996E-2</v>
      </c>
      <c r="AJ611" s="66">
        <v>6.9999999999999993E-2</v>
      </c>
      <c r="AK611" s="39"/>
      <c r="AL611" s="39" t="s">
        <v>53</v>
      </c>
    </row>
    <row r="612" spans="1:38" x14ac:dyDescent="0.35">
      <c r="A612" s="39" t="s">
        <v>276</v>
      </c>
      <c r="B612" s="39">
        <v>104524200</v>
      </c>
      <c r="C612" s="39" t="str">
        <f>+MaestraLP3[[#This Row],[CÓDIGO]]&amp;MaestraLP3[[#Headers],[-]]&amp;MaestraLP3[[#This Row],[UMV]]</f>
        <v>104524200-C12</v>
      </c>
      <c r="D612" s="50" t="str">
        <f>+MaestraLP3[[#This Row],[CÓDIGO]]&amp;MaestraLP3[[#Headers],[FS00]]</f>
        <v>104524200FS00</v>
      </c>
      <c r="E612" s="39" t="s">
        <v>34</v>
      </c>
      <c r="F612" s="39" t="s">
        <v>97</v>
      </c>
      <c r="G612" s="39" t="s">
        <v>157</v>
      </c>
      <c r="H612" s="39" t="s">
        <v>445</v>
      </c>
      <c r="I612" s="39" t="s">
        <v>458</v>
      </c>
      <c r="J612" s="49" t="s">
        <v>49</v>
      </c>
      <c r="K612" s="50" t="s">
        <v>50</v>
      </c>
      <c r="L612" s="39" t="str">
        <f>VLOOKUP(MaestraLP3[[#This Row],[UMV]],VALIDACIONES!J:L,3,0)</f>
        <v>Caja 12 Unidades</v>
      </c>
      <c r="M612" s="39" t="s">
        <v>51</v>
      </c>
      <c r="N612" s="39" t="s">
        <v>78</v>
      </c>
      <c r="O612" s="64">
        <v>9949.92</v>
      </c>
      <c r="P612" s="39" t="s">
        <v>42</v>
      </c>
      <c r="Q612" s="64">
        <v>13200</v>
      </c>
      <c r="R612" s="66">
        <f>+IFERROR((MaestraLP3[[#This Row],[COSTO ]]/MaestraLP3[[#This Row],[COSTO SEP]]-1),0)</f>
        <v>-6.87442713107278E-4</v>
      </c>
      <c r="S612" s="65" t="s">
        <v>52</v>
      </c>
      <c r="T612" s="65" t="s">
        <v>52</v>
      </c>
      <c r="U612" s="64">
        <f>+VLOOKUP(MaestraLP3[[#This Row],[FS00]],'[1]BD MES'!$C:$N,12,0)</f>
        <v>9934.7999999999993</v>
      </c>
      <c r="V612" s="64">
        <v>9943.08</v>
      </c>
      <c r="W612" s="66">
        <f>+(MaestraLP3[[#This Row],[COSTO ]]-MaestraLP3[[#This Row],[COSTO OCT AL 25-09]])/MaestraLP3[[#This Row],[COSTO OCT AL 25-09]]</f>
        <v>8.33433989612338E-4</v>
      </c>
      <c r="X612" s="67" t="str">
        <f>++IF(P612="HASTA AGOTAR STOCK","HASTA AGOTAR STOCK",IF(MaestraLP3[[#This Row],[PRECIO]]=0,"NO PARA LP",IF(MaestraLP3[[#This Row],[PRECIO SEP]]=0,"INCORPORACIÓN",IF(Z612=0,"MANTIENE",IF(Z612&lt;0,"BAJA",IF(Z612&gt;0,"ALZA",""))))))</f>
        <v>MANTIENE</v>
      </c>
      <c r="Y612" s="64">
        <v>13200</v>
      </c>
      <c r="Z612" s="41">
        <f>IF(Y612=0,"INDICAR PRECIO VTA",Y612-MaestraLP3[[#This Row],[PRECIO SEP]])</f>
        <v>0</v>
      </c>
      <c r="AA612" s="66">
        <f t="shared" si="9"/>
        <v>0.24673636363636364</v>
      </c>
      <c r="AB612" s="68">
        <f>IFERROR(MaestraLP3[[#This Row],[PRECIO]]*MaestraLP3[[#This Row],[%MG UMV]],0)</f>
        <v>3256.92</v>
      </c>
      <c r="AC612" s="69">
        <v>3.6</v>
      </c>
      <c r="AD612" s="64">
        <f>+IFERROR(MaestraLP3[[#This Row],[MARGEN UNITARIO]]/MaestraLP3[[#This Row],[Peso Neto UMV (KG)]],0)</f>
        <v>904.7</v>
      </c>
      <c r="AE612" s="39" t="s">
        <v>44</v>
      </c>
      <c r="AF612" s="39"/>
      <c r="AG612" s="39">
        <v>1</v>
      </c>
      <c r="AH612" s="109">
        <v>0</v>
      </c>
      <c r="AI612" s="66">
        <v>4.9999999999999996E-2</v>
      </c>
      <c r="AJ612" s="66">
        <v>6.9999999999999993E-2</v>
      </c>
      <c r="AK612" s="39"/>
      <c r="AL612" s="39" t="s">
        <v>53</v>
      </c>
    </row>
    <row r="613" spans="1:38" x14ac:dyDescent="0.35">
      <c r="A613" s="39" t="s">
        <v>276</v>
      </c>
      <c r="B613" s="39">
        <v>104528690</v>
      </c>
      <c r="C613" s="39" t="str">
        <f>+MaestraLP3[[#This Row],[CÓDIGO]]&amp;MaestraLP3[[#Headers],[-]]&amp;MaestraLP3[[#This Row],[UMV]]</f>
        <v>104528690-C12</v>
      </c>
      <c r="D613" s="50" t="str">
        <f>+MaestraLP3[[#This Row],[CÓDIGO]]&amp;MaestraLP3[[#Headers],[FS00]]</f>
        <v>104528690FS00</v>
      </c>
      <c r="E613" s="39" t="s">
        <v>34</v>
      </c>
      <c r="F613" s="39" t="s">
        <v>97</v>
      </c>
      <c r="G613" s="39" t="s">
        <v>157</v>
      </c>
      <c r="H613" s="39" t="s">
        <v>445</v>
      </c>
      <c r="I613" s="39" t="s">
        <v>459</v>
      </c>
      <c r="J613" s="49" t="s">
        <v>49</v>
      </c>
      <c r="K613" s="50" t="s">
        <v>50</v>
      </c>
      <c r="L613" s="39" t="str">
        <f>VLOOKUP(MaestraLP3[[#This Row],[UMV]],VALIDACIONES!J:L,3,0)</f>
        <v>Caja 12 Unidades</v>
      </c>
      <c r="M613" s="39" t="s">
        <v>51</v>
      </c>
      <c r="N613" s="39" t="s">
        <v>78</v>
      </c>
      <c r="O613" s="64">
        <v>9960</v>
      </c>
      <c r="P613" s="39" t="s">
        <v>42</v>
      </c>
      <c r="Q613" s="64">
        <v>13200</v>
      </c>
      <c r="R613" s="66">
        <f>+IFERROR((MaestraLP3[[#This Row],[COSTO ]]/MaestraLP3[[#This Row],[COSTO SEP]]-1),0)</f>
        <v>-1.2048192771084709E-3</v>
      </c>
      <c r="S613" s="65" t="s">
        <v>52</v>
      </c>
      <c r="T613" s="65" t="s">
        <v>52</v>
      </c>
      <c r="U613" s="64">
        <f>+VLOOKUP(MaestraLP3[[#This Row],[FS00]],'[1]BD MES'!$C:$N,12,0)</f>
        <v>9936</v>
      </c>
      <c r="V613" s="64">
        <v>9948</v>
      </c>
      <c r="W613" s="66">
        <f>+(MaestraLP3[[#This Row],[COSTO ]]-MaestraLP3[[#This Row],[COSTO OCT AL 25-09]])/MaestraLP3[[#This Row],[COSTO OCT AL 25-09]]</f>
        <v>1.2077294685990338E-3</v>
      </c>
      <c r="X613" s="67" t="str">
        <f>++IF(P613="HASTA AGOTAR STOCK","HASTA AGOTAR STOCK",IF(MaestraLP3[[#This Row],[PRECIO]]=0,"NO PARA LP",IF(MaestraLP3[[#This Row],[PRECIO SEP]]=0,"INCORPORACIÓN",IF(Z613=0,"MANTIENE",IF(Z613&lt;0,"BAJA",IF(Z613&gt;0,"ALZA",""))))))</f>
        <v>MANTIENE</v>
      </c>
      <c r="Y613" s="64">
        <v>13200</v>
      </c>
      <c r="Z613" s="41">
        <f>IF(Y613=0,"INDICAR PRECIO VTA",Y613-MaestraLP3[[#This Row],[PRECIO SEP]])</f>
        <v>0</v>
      </c>
      <c r="AA613" s="66">
        <f t="shared" si="9"/>
        <v>0.24636363636363637</v>
      </c>
      <c r="AB613" s="68">
        <f>IFERROR(MaestraLP3[[#This Row],[PRECIO]]*MaestraLP3[[#This Row],[%MG UMV]],0)</f>
        <v>3252</v>
      </c>
      <c r="AC613" s="69">
        <v>3.6</v>
      </c>
      <c r="AD613" s="64">
        <f>+IFERROR(MaestraLP3[[#This Row],[MARGEN UNITARIO]]/MaestraLP3[[#This Row],[Peso Neto UMV (KG)]],0)</f>
        <v>903.33333333333326</v>
      </c>
      <c r="AE613" s="39" t="s">
        <v>44</v>
      </c>
      <c r="AF613" s="39"/>
      <c r="AG613" s="39">
        <v>1</v>
      </c>
      <c r="AH613" s="109">
        <v>0</v>
      </c>
      <c r="AI613" s="66">
        <v>4.9999999999999996E-2</v>
      </c>
      <c r="AJ613" s="66">
        <v>6.9999999999999993E-2</v>
      </c>
      <c r="AK613" s="39"/>
      <c r="AL613" s="39" t="s">
        <v>53</v>
      </c>
    </row>
    <row r="614" spans="1:38" x14ac:dyDescent="0.35">
      <c r="A614" s="39" t="s">
        <v>276</v>
      </c>
      <c r="B614" s="39">
        <v>104524160</v>
      </c>
      <c r="C614" s="39" t="str">
        <f>+MaestraLP3[[#This Row],[CÓDIGO]]&amp;MaestraLP3[[#Headers],[-]]&amp;MaestraLP3[[#This Row],[UMV]]</f>
        <v>104524160-C12</v>
      </c>
      <c r="D614" s="50" t="str">
        <f>+MaestraLP3[[#This Row],[CÓDIGO]]&amp;MaestraLP3[[#Headers],[FS00]]</f>
        <v>104524160FS00</v>
      </c>
      <c r="E614" s="39" t="s">
        <v>34</v>
      </c>
      <c r="F614" s="39" t="s">
        <v>97</v>
      </c>
      <c r="G614" s="39" t="s">
        <v>157</v>
      </c>
      <c r="H614" s="39" t="s">
        <v>445</v>
      </c>
      <c r="I614" s="39" t="s">
        <v>460</v>
      </c>
      <c r="J614" s="49" t="s">
        <v>49</v>
      </c>
      <c r="K614" s="50" t="s">
        <v>50</v>
      </c>
      <c r="L614" s="39" t="str">
        <f>VLOOKUP(MaestraLP3[[#This Row],[UMV]],VALIDACIONES!J:L,3,0)</f>
        <v>Caja 12 Unidades</v>
      </c>
      <c r="M614" s="39" t="s">
        <v>51</v>
      </c>
      <c r="N614" s="39" t="s">
        <v>78</v>
      </c>
      <c r="O614" s="64">
        <v>9902.2800000000007</v>
      </c>
      <c r="P614" s="39" t="s">
        <v>42</v>
      </c>
      <c r="Q614" s="64">
        <v>13200</v>
      </c>
      <c r="R614" s="66">
        <f>+IFERROR((MaestraLP3[[#This Row],[COSTO ]]/MaestraLP3[[#This Row],[COSTO SEP]]-1),0)</f>
        <v>8.4828948484583222E-4</v>
      </c>
      <c r="S614" s="65" t="s">
        <v>52</v>
      </c>
      <c r="T614" s="65" t="s">
        <v>52</v>
      </c>
      <c r="U614" s="64">
        <f>+VLOOKUP(MaestraLP3[[#This Row],[FS00]],'[1]BD MES'!$C:$N,12,0)</f>
        <v>9918.119999999999</v>
      </c>
      <c r="V614" s="64">
        <v>9910.68</v>
      </c>
      <c r="W614" s="66">
        <f>+(MaestraLP3[[#This Row],[COSTO ]]-MaestraLP3[[#This Row],[COSTO OCT AL 25-09]])/MaestraLP3[[#This Row],[COSTO OCT AL 25-09]]</f>
        <v>-7.5014216403902062E-4</v>
      </c>
      <c r="X614" s="67" t="str">
        <f>++IF(P614="HASTA AGOTAR STOCK","HASTA AGOTAR STOCK",IF(MaestraLP3[[#This Row],[PRECIO]]=0,"NO PARA LP",IF(MaestraLP3[[#This Row],[PRECIO SEP]]=0,"INCORPORACIÓN",IF(Z614=0,"MANTIENE",IF(Z614&lt;0,"BAJA",IF(Z614&gt;0,"ALZA",""))))))</f>
        <v>MANTIENE</v>
      </c>
      <c r="Y614" s="64">
        <v>13200</v>
      </c>
      <c r="Z614" s="41">
        <f>IF(Y614=0,"INDICAR PRECIO VTA",Y614-MaestraLP3[[#This Row],[PRECIO SEP]])</f>
        <v>0</v>
      </c>
      <c r="AA614" s="66">
        <f t="shared" si="9"/>
        <v>0.24919090909090907</v>
      </c>
      <c r="AB614" s="68">
        <f>IFERROR(MaestraLP3[[#This Row],[PRECIO]]*MaestraLP3[[#This Row],[%MG UMV]],0)</f>
        <v>3289.3199999999997</v>
      </c>
      <c r="AC614" s="69">
        <v>3.6</v>
      </c>
      <c r="AD614" s="64">
        <f>+IFERROR(MaestraLP3[[#This Row],[MARGEN UNITARIO]]/MaestraLP3[[#This Row],[Peso Neto UMV (KG)]],0)</f>
        <v>913.69999999999993</v>
      </c>
      <c r="AE614" s="39" t="s">
        <v>44</v>
      </c>
      <c r="AF614" s="39"/>
      <c r="AG614" s="39">
        <v>1</v>
      </c>
      <c r="AH614" s="109">
        <v>0</v>
      </c>
      <c r="AI614" s="66">
        <v>4.9999999999999996E-2</v>
      </c>
      <c r="AJ614" s="66">
        <v>6.9999999999999993E-2</v>
      </c>
      <c r="AK614" s="39"/>
      <c r="AL614" s="39" t="s">
        <v>53</v>
      </c>
    </row>
    <row r="615" spans="1:38" x14ac:dyDescent="0.35">
      <c r="A615" s="39" t="s">
        <v>276</v>
      </c>
      <c r="B615" s="39">
        <v>150000094</v>
      </c>
      <c r="C615" s="39" t="str">
        <f>+MaestraLP3[[#This Row],[CÓDIGO]]&amp;MaestraLP3[[#Headers],[-]]&amp;MaestraLP3[[#This Row],[UMV]]</f>
        <v>150000094-C24</v>
      </c>
      <c r="D615" s="50" t="str">
        <f>+MaestraLP3[[#This Row],[CÓDIGO]]&amp;MaestraLP3[[#Headers],[FS00]]</f>
        <v>150000094FS00</v>
      </c>
      <c r="E615" s="39" t="s">
        <v>34</v>
      </c>
      <c r="F615" s="39" t="s">
        <v>97</v>
      </c>
      <c r="G615" s="39" t="s">
        <v>157</v>
      </c>
      <c r="H615" s="39" t="s">
        <v>445</v>
      </c>
      <c r="I615" s="39" t="s">
        <v>461</v>
      </c>
      <c r="J615" s="49" t="s">
        <v>160</v>
      </c>
      <c r="K615" s="50" t="s">
        <v>50</v>
      </c>
      <c r="L615" s="39" t="str">
        <f>VLOOKUP(MaestraLP3[[#This Row],[UMV]],VALIDACIONES!J:L,3,0)</f>
        <v>Caja 24 Unidades</v>
      </c>
      <c r="M615" s="39" t="s">
        <v>51</v>
      </c>
      <c r="N615" s="39" t="s">
        <v>78</v>
      </c>
      <c r="O615" s="64">
        <v>4813.68</v>
      </c>
      <c r="P615" s="39" t="s">
        <v>42</v>
      </c>
      <c r="Q615" s="64">
        <v>7500</v>
      </c>
      <c r="R615" s="66">
        <f>+IFERROR((MaestraLP3[[#This Row],[COSTO ]]/MaestraLP3[[#This Row],[COSTO SEP]]-1),0)</f>
        <v>1.4957371491248761E-3</v>
      </c>
      <c r="S615" s="65" t="s">
        <v>52</v>
      </c>
      <c r="T615" s="65" t="s">
        <v>52</v>
      </c>
      <c r="U615" s="64">
        <f>+VLOOKUP(MaestraLP3[[#This Row],[FS00]],'[1]BD MES'!$C:$N,12,0)</f>
        <v>4825.4400000000005</v>
      </c>
      <c r="V615" s="64">
        <v>4820.88</v>
      </c>
      <c r="W615" s="66">
        <f>+(MaestraLP3[[#This Row],[COSTO ]]-MaestraLP3[[#This Row],[COSTO OCT AL 25-09]])/MaestraLP3[[#This Row],[COSTO OCT AL 25-09]]</f>
        <v>-9.4499154481257662E-4</v>
      </c>
      <c r="X615" s="67" t="str">
        <f>++IF(P615="HASTA AGOTAR STOCK","HASTA AGOTAR STOCK",IF(MaestraLP3[[#This Row],[PRECIO]]=0,"NO PARA LP",IF(MaestraLP3[[#This Row],[PRECIO SEP]]=0,"INCORPORACIÓN",IF(Z615=0,"MANTIENE",IF(Z615&lt;0,"BAJA",IF(Z615&gt;0,"ALZA",""))))))</f>
        <v>MANTIENE</v>
      </c>
      <c r="Y615" s="64">
        <v>7500</v>
      </c>
      <c r="Z615" s="41">
        <f>IF(Y615=0,"INDICAR PRECIO VTA",Y615-MaestraLP3[[#This Row],[PRECIO SEP]])</f>
        <v>0</v>
      </c>
      <c r="AA615" s="66">
        <f t="shared" si="9"/>
        <v>0.35721599999999998</v>
      </c>
      <c r="AB615" s="68">
        <f>IFERROR(MaestraLP3[[#This Row],[PRECIO]]*MaestraLP3[[#This Row],[%MG UMV]],0)</f>
        <v>2679.12</v>
      </c>
      <c r="AC615" s="69">
        <v>4.7039999999999997</v>
      </c>
      <c r="AD615" s="64">
        <f>+IFERROR(MaestraLP3[[#This Row],[MARGEN UNITARIO]]/MaestraLP3[[#This Row],[Peso Neto UMV (KG)]],0)</f>
        <v>569.5408163265306</v>
      </c>
      <c r="AE615" s="39" t="s">
        <v>44</v>
      </c>
      <c r="AF615" s="39"/>
      <c r="AG615" s="39">
        <v>1</v>
      </c>
      <c r="AH615" s="109">
        <v>0</v>
      </c>
      <c r="AI615" s="66">
        <v>0.03</v>
      </c>
      <c r="AJ615" s="66">
        <v>4.9999999999999996E-2</v>
      </c>
      <c r="AK615" s="39"/>
      <c r="AL615" s="39" t="s">
        <v>53</v>
      </c>
    </row>
    <row r="616" spans="1:38" x14ac:dyDescent="0.35">
      <c r="A616" s="39" t="s">
        <v>276</v>
      </c>
      <c r="B616" s="39">
        <v>104549110</v>
      </c>
      <c r="C616" s="39" t="str">
        <f>+MaestraLP3[[#This Row],[CÓDIGO]]&amp;MaestraLP3[[#Headers],[-]]&amp;MaestraLP3[[#This Row],[UMV]]</f>
        <v>104549110-C12</v>
      </c>
      <c r="D616" s="50" t="str">
        <f>+MaestraLP3[[#This Row],[CÓDIGO]]&amp;MaestraLP3[[#Headers],[FS00]]</f>
        <v>104549110FS00</v>
      </c>
      <c r="E616" s="39" t="s">
        <v>34</v>
      </c>
      <c r="F616" s="39" t="s">
        <v>97</v>
      </c>
      <c r="G616" s="71" t="s">
        <v>157</v>
      </c>
      <c r="H616" s="71" t="s">
        <v>445</v>
      </c>
      <c r="I616" s="39" t="s">
        <v>4698</v>
      </c>
      <c r="J616" s="49" t="s">
        <v>49</v>
      </c>
      <c r="K616" s="50" t="s">
        <v>50</v>
      </c>
      <c r="L616" s="39" t="str">
        <f>VLOOKUP(MaestraLP3[[#This Row],[UMV]],VALIDACIONES!J:L,3,0)</f>
        <v>Caja 12 Unidades</v>
      </c>
      <c r="M616" s="39" t="s">
        <v>51</v>
      </c>
      <c r="N616" s="39" t="s">
        <v>78</v>
      </c>
      <c r="O616" s="64">
        <v>8272</v>
      </c>
      <c r="P616" s="39" t="s">
        <v>42</v>
      </c>
      <c r="Q616" s="64">
        <v>13090</v>
      </c>
      <c r="R616" s="66">
        <f>+IFERROR((MaestraLP3[[#This Row],[COSTO ]]/MaestraLP3[[#This Row],[COSTO SEP]]-1),0)</f>
        <v>0</v>
      </c>
      <c r="S616" s="65" t="s">
        <v>93</v>
      </c>
      <c r="T616" s="65" t="s">
        <v>93</v>
      </c>
      <c r="U616" s="64">
        <f>+VLOOKUP(MaestraLP3[[#This Row],[FS00]],'[1]BD MES'!$C:$N,12,0)</f>
        <v>8268</v>
      </c>
      <c r="V616" s="64">
        <v>8272</v>
      </c>
      <c r="W616" s="66">
        <f>+(MaestraLP3[[#This Row],[COSTO ]]-MaestraLP3[[#This Row],[COSTO OCT AL 25-09]])/MaestraLP3[[#This Row],[COSTO OCT AL 25-09]]</f>
        <v>4.8379293662312528E-4</v>
      </c>
      <c r="X616" s="67" t="str">
        <f>++IF(P616="HASTA AGOTAR STOCK","HASTA AGOTAR STOCK",IF(MaestraLP3[[#This Row],[PRECIO]]=0,"NO PARA LP",IF(MaestraLP3[[#This Row],[PRECIO SEP]]=0,"INCORPORACIÓN",IF(Z616=0,"MANTIENE",IF(Z616&lt;0,"BAJA",IF(Z616&gt;0,"ALZA",""))))))</f>
        <v>MANTIENE</v>
      </c>
      <c r="Y616" s="64">
        <v>13090</v>
      </c>
      <c r="Z616" s="65">
        <f>IF(Y616=0,"INDICAR PRECIO VTA",Y616-MaestraLP3[[#This Row],[PRECIO SEP]])</f>
        <v>0</v>
      </c>
      <c r="AA616" s="66">
        <f t="shared" si="9"/>
        <v>0.36806722689075633</v>
      </c>
      <c r="AB616" s="68">
        <f>IFERROR(MaestraLP3[[#This Row],[PRECIO]]*MaestraLP3[[#This Row],[%MG UMV]],0)</f>
        <v>4818</v>
      </c>
      <c r="AC616" s="69">
        <v>12</v>
      </c>
      <c r="AD616" s="64">
        <f>+IFERROR(MaestraLP3[[#This Row],[MARGEN UNITARIO]]/MaestraLP3[[#This Row],[Peso Neto UMV (KG)]],0)</f>
        <v>401.5</v>
      </c>
      <c r="AE616" s="39" t="s">
        <v>44</v>
      </c>
      <c r="AF616" s="39"/>
      <c r="AG616" s="39">
        <v>1</v>
      </c>
      <c r="AH616" s="109">
        <v>0</v>
      </c>
      <c r="AI616" s="66">
        <v>0.03</v>
      </c>
      <c r="AJ616" s="66">
        <v>0.05</v>
      </c>
      <c r="AK616" s="39" t="s">
        <v>53</v>
      </c>
      <c r="AL616" s="39" t="s">
        <v>53</v>
      </c>
    </row>
    <row r="617" spans="1:38" x14ac:dyDescent="0.35">
      <c r="A617" s="39" t="s">
        <v>276</v>
      </c>
      <c r="B617" s="39">
        <v>104549100</v>
      </c>
      <c r="C617" s="39" t="str">
        <f>+MaestraLP3[[#This Row],[CÓDIGO]]&amp;MaestraLP3[[#Headers],[-]]&amp;MaestraLP3[[#This Row],[UMV]]</f>
        <v>104549100-C12</v>
      </c>
      <c r="D617" s="50" t="str">
        <f>+MaestraLP3[[#This Row],[CÓDIGO]]&amp;MaestraLP3[[#Headers],[FS00]]</f>
        <v>104549100FS00</v>
      </c>
      <c r="E617" s="39" t="s">
        <v>34</v>
      </c>
      <c r="F617" s="39" t="s">
        <v>97</v>
      </c>
      <c r="G617" s="71" t="s">
        <v>157</v>
      </c>
      <c r="H617" s="71" t="s">
        <v>445</v>
      </c>
      <c r="I617" s="39" t="s">
        <v>4697</v>
      </c>
      <c r="J617" s="49" t="s">
        <v>49</v>
      </c>
      <c r="K617" s="50" t="s">
        <v>50</v>
      </c>
      <c r="L617" s="39" t="str">
        <f>VLOOKUP(MaestraLP3[[#This Row],[UMV]],VALIDACIONES!J:L,3,0)</f>
        <v>Caja 12 Unidades</v>
      </c>
      <c r="M617" s="39" t="s">
        <v>51</v>
      </c>
      <c r="N617" s="39" t="s">
        <v>78</v>
      </c>
      <c r="O617" s="64">
        <v>8272</v>
      </c>
      <c r="P617" s="39" t="s">
        <v>42</v>
      </c>
      <c r="Q617" s="64">
        <v>13090</v>
      </c>
      <c r="R617" s="66">
        <f>+IFERROR((MaestraLP3[[#This Row],[COSTO ]]/MaestraLP3[[#This Row],[COSTO SEP]]-1),0)</f>
        <v>0</v>
      </c>
      <c r="S617" s="65" t="s">
        <v>93</v>
      </c>
      <c r="T617" s="65" t="s">
        <v>93</v>
      </c>
      <c r="U617" s="64">
        <f>+VLOOKUP(MaestraLP3[[#This Row],[FS00]],'[1]BD MES'!$C:$N,12,0)</f>
        <v>8268</v>
      </c>
      <c r="V617" s="64">
        <v>8272</v>
      </c>
      <c r="W617" s="66">
        <f>+(MaestraLP3[[#This Row],[COSTO ]]-MaestraLP3[[#This Row],[COSTO OCT AL 25-09]])/MaestraLP3[[#This Row],[COSTO OCT AL 25-09]]</f>
        <v>4.8379293662312528E-4</v>
      </c>
      <c r="X617" s="67" t="str">
        <f>++IF(P617="HASTA AGOTAR STOCK","HASTA AGOTAR STOCK",IF(MaestraLP3[[#This Row],[PRECIO]]=0,"NO PARA LP",IF(MaestraLP3[[#This Row],[PRECIO SEP]]=0,"INCORPORACIÓN",IF(Z617=0,"MANTIENE",IF(Z617&lt;0,"BAJA",IF(Z617&gt;0,"ALZA",""))))))</f>
        <v>MANTIENE</v>
      </c>
      <c r="Y617" s="64">
        <v>13090</v>
      </c>
      <c r="Z617" s="65">
        <f>IF(Y617=0,"INDICAR PRECIO VTA",Y617-MaestraLP3[[#This Row],[PRECIO SEP]])</f>
        <v>0</v>
      </c>
      <c r="AA617" s="66">
        <f t="shared" si="9"/>
        <v>0.36806722689075633</v>
      </c>
      <c r="AB617" s="68">
        <f>IFERROR(MaestraLP3[[#This Row],[PRECIO]]*MaestraLP3[[#This Row],[%MG UMV]],0)</f>
        <v>4818</v>
      </c>
      <c r="AC617" s="69">
        <v>12</v>
      </c>
      <c r="AD617" s="64">
        <f>+IFERROR(MaestraLP3[[#This Row],[MARGEN UNITARIO]]/MaestraLP3[[#This Row],[Peso Neto UMV (KG)]],0)</f>
        <v>401.5</v>
      </c>
      <c r="AE617" s="39" t="s">
        <v>44</v>
      </c>
      <c r="AF617" s="39"/>
      <c r="AG617" s="39">
        <v>1</v>
      </c>
      <c r="AH617" s="109">
        <v>0</v>
      </c>
      <c r="AI617" s="66">
        <v>0.03</v>
      </c>
      <c r="AJ617" s="66">
        <v>0.05</v>
      </c>
      <c r="AK617" s="39" t="s">
        <v>53</v>
      </c>
      <c r="AL617" s="39" t="s">
        <v>53</v>
      </c>
    </row>
    <row r="618" spans="1:38" x14ac:dyDescent="0.35">
      <c r="A618" s="39" t="s">
        <v>276</v>
      </c>
      <c r="B618" s="39">
        <v>104549120</v>
      </c>
      <c r="C618" s="39" t="str">
        <f>+MaestraLP3[[#This Row],[CÓDIGO]]&amp;MaestraLP3[[#Headers],[-]]&amp;MaestraLP3[[#This Row],[UMV]]</f>
        <v>104549120-C12</v>
      </c>
      <c r="D618" s="50" t="str">
        <f>+MaestraLP3[[#This Row],[CÓDIGO]]&amp;MaestraLP3[[#Headers],[FS00]]</f>
        <v>104549120FS00</v>
      </c>
      <c r="E618" s="39" t="s">
        <v>34</v>
      </c>
      <c r="F618" s="39" t="s">
        <v>97</v>
      </c>
      <c r="G618" s="71" t="s">
        <v>157</v>
      </c>
      <c r="H618" s="71" t="s">
        <v>445</v>
      </c>
      <c r="I618" s="39" t="s">
        <v>4699</v>
      </c>
      <c r="J618" s="49" t="s">
        <v>49</v>
      </c>
      <c r="K618" s="50" t="s">
        <v>50</v>
      </c>
      <c r="L618" s="39" t="str">
        <f>VLOOKUP(MaestraLP3[[#This Row],[UMV]],VALIDACIONES!J:L,3,0)</f>
        <v>Caja 12 Unidades</v>
      </c>
      <c r="M618" s="39" t="s">
        <v>51</v>
      </c>
      <c r="N618" s="39" t="s">
        <v>78</v>
      </c>
      <c r="O618" s="64">
        <v>8272</v>
      </c>
      <c r="P618" s="39" t="s">
        <v>42</v>
      </c>
      <c r="Q618" s="64">
        <v>13090</v>
      </c>
      <c r="R618" s="66">
        <f>+IFERROR((MaestraLP3[[#This Row],[COSTO ]]/MaestraLP3[[#This Row],[COSTO SEP]]-1),0)</f>
        <v>0</v>
      </c>
      <c r="S618" s="65" t="s">
        <v>93</v>
      </c>
      <c r="T618" s="65" t="s">
        <v>93</v>
      </c>
      <c r="U618" s="64">
        <f>+VLOOKUP(MaestraLP3[[#This Row],[FS00]],'[1]BD MES'!$C:$N,12,0)</f>
        <v>8268</v>
      </c>
      <c r="V618" s="64">
        <v>8272</v>
      </c>
      <c r="W618" s="66">
        <f>+(MaestraLP3[[#This Row],[COSTO ]]-MaestraLP3[[#This Row],[COSTO OCT AL 25-09]])/MaestraLP3[[#This Row],[COSTO OCT AL 25-09]]</f>
        <v>4.8379293662312528E-4</v>
      </c>
      <c r="X618" s="67" t="str">
        <f>++IF(P618="HASTA AGOTAR STOCK","HASTA AGOTAR STOCK",IF(MaestraLP3[[#This Row],[PRECIO]]=0,"NO PARA LP",IF(MaestraLP3[[#This Row],[PRECIO SEP]]=0,"INCORPORACIÓN",IF(Z618=0,"MANTIENE",IF(Z618&lt;0,"BAJA",IF(Z618&gt;0,"ALZA",""))))))</f>
        <v>MANTIENE</v>
      </c>
      <c r="Y618" s="64">
        <v>13090</v>
      </c>
      <c r="Z618" s="65">
        <f>IF(Y618=0,"INDICAR PRECIO VTA",Y618-MaestraLP3[[#This Row],[PRECIO SEP]])</f>
        <v>0</v>
      </c>
      <c r="AA618" s="66">
        <f t="shared" si="9"/>
        <v>0.36806722689075633</v>
      </c>
      <c r="AB618" s="68">
        <f>IFERROR(MaestraLP3[[#This Row],[PRECIO]]*MaestraLP3[[#This Row],[%MG UMV]],0)</f>
        <v>4818</v>
      </c>
      <c r="AC618" s="69">
        <v>12</v>
      </c>
      <c r="AD618" s="64">
        <f>+IFERROR(MaestraLP3[[#This Row],[MARGEN UNITARIO]]/MaestraLP3[[#This Row],[Peso Neto UMV (KG)]],0)</f>
        <v>401.5</v>
      </c>
      <c r="AE618" s="39" t="s">
        <v>44</v>
      </c>
      <c r="AF618" s="39"/>
      <c r="AG618" s="39">
        <v>1</v>
      </c>
      <c r="AH618" s="109">
        <v>0</v>
      </c>
      <c r="AI618" s="66">
        <v>0.03</v>
      </c>
      <c r="AJ618" s="66">
        <v>0.05</v>
      </c>
      <c r="AK618" s="39" t="s">
        <v>53</v>
      </c>
      <c r="AL618" s="39" t="s">
        <v>53</v>
      </c>
    </row>
    <row r="619" spans="1:38" x14ac:dyDescent="0.35">
      <c r="A619" s="39" t="s">
        <v>276</v>
      </c>
      <c r="B619" s="39">
        <v>104537600</v>
      </c>
      <c r="C619" s="39" t="str">
        <f>+MaestraLP3[[#This Row],[CÓDIGO]]&amp;MaestraLP3[[#Headers],[-]]&amp;MaestraLP3[[#This Row],[UMV]]</f>
        <v>104537600-C32</v>
      </c>
      <c r="D619" s="50" t="str">
        <f>+MaestraLP3[[#This Row],[CÓDIGO]]&amp;MaestraLP3[[#Headers],[FS00]]</f>
        <v>104537600FS00</v>
      </c>
      <c r="E619" s="39" t="s">
        <v>34</v>
      </c>
      <c r="F619" s="39" t="s">
        <v>35</v>
      </c>
      <c r="G619" s="39" t="s">
        <v>36</v>
      </c>
      <c r="H619" s="39" t="s">
        <v>464</v>
      </c>
      <c r="I619" s="39" t="s">
        <v>472</v>
      </c>
      <c r="J619" s="49" t="s">
        <v>469</v>
      </c>
      <c r="K619" s="50" t="s">
        <v>50</v>
      </c>
      <c r="L619" s="39" t="str">
        <f>VLOOKUP(MaestraLP3[[#This Row],[UMV]],VALIDACIONES!J:L,3,0)</f>
        <v>Caja 32 Unidades</v>
      </c>
      <c r="M619" s="39" t="s">
        <v>40</v>
      </c>
      <c r="N619" s="39" t="s">
        <v>41</v>
      </c>
      <c r="O619" s="64">
        <v>20224</v>
      </c>
      <c r="P619" s="39" t="s">
        <v>42</v>
      </c>
      <c r="Q619" s="64">
        <v>24500</v>
      </c>
      <c r="R619" s="66">
        <f>+IFERROR((MaestraLP3[[#This Row],[COSTO ]]/MaestraLP3[[#This Row],[COSTO SEP]]-1),0)</f>
        <v>7.1202531645569556E-2</v>
      </c>
      <c r="S619" s="65" t="s">
        <v>52</v>
      </c>
      <c r="T619" s="65" t="s">
        <v>52</v>
      </c>
      <c r="U619" s="64">
        <f>+VLOOKUP(MaestraLP3[[#This Row],[FS00]],'[1]BD MES'!$C:$N,12,0)</f>
        <v>21568</v>
      </c>
      <c r="V619" s="64">
        <v>21664</v>
      </c>
      <c r="W619" s="66">
        <f>+(MaestraLP3[[#This Row],[COSTO ]]-MaestraLP3[[#This Row],[COSTO OCT AL 25-09]])/MaestraLP3[[#This Row],[COSTO OCT AL 25-09]]</f>
        <v>4.4510385756676559E-3</v>
      </c>
      <c r="X619" s="67" t="str">
        <f>++IF(P619="HASTA AGOTAR STOCK","HASTA AGOTAR STOCK",IF(MaestraLP3[[#This Row],[PRECIO]]=0,"NO PARA LP",IF(MaestraLP3[[#This Row],[PRECIO SEP]]=0,"INCORPORACIÓN",IF(Z619=0,"MANTIENE",IF(Z619&lt;0,"BAJA",IF(Z619&gt;0,"ALZA",""))))))</f>
        <v>MANTIENE</v>
      </c>
      <c r="Y619" s="64">
        <v>24500</v>
      </c>
      <c r="Z619" s="41">
        <f>IF(Y619=0,"INDICAR PRECIO VTA",Y619-MaestraLP3[[#This Row],[PRECIO SEP]])</f>
        <v>0</v>
      </c>
      <c r="AA619" s="66">
        <f t="shared" si="9"/>
        <v>0.11575510204081632</v>
      </c>
      <c r="AB619" s="68">
        <f>IFERROR(MaestraLP3[[#This Row],[PRECIO]]*MaestraLP3[[#This Row],[%MG UMV]],0)</f>
        <v>2836</v>
      </c>
      <c r="AC619" s="69">
        <v>2.56</v>
      </c>
      <c r="AD619" s="64">
        <f>+IFERROR(MaestraLP3[[#This Row],[MARGEN UNITARIO]]/MaestraLP3[[#This Row],[Peso Neto UMV (KG)]],0)</f>
        <v>1107.8125</v>
      </c>
      <c r="AE619" s="39" t="s">
        <v>44</v>
      </c>
      <c r="AF619" s="39"/>
      <c r="AG619" s="39">
        <v>1</v>
      </c>
      <c r="AH619" s="109">
        <v>0</v>
      </c>
      <c r="AI619" s="66">
        <v>0.05</v>
      </c>
      <c r="AJ619" s="66">
        <v>7.0000000000000007E-2</v>
      </c>
      <c r="AK619" s="39" t="s">
        <v>53</v>
      </c>
      <c r="AL619" s="39" t="s">
        <v>53</v>
      </c>
    </row>
    <row r="620" spans="1:38" x14ac:dyDescent="0.35">
      <c r="A620" s="39" t="s">
        <v>276</v>
      </c>
      <c r="B620" s="39">
        <v>104548610</v>
      </c>
      <c r="C620" s="39" t="str">
        <f>+MaestraLP3[[#This Row],[CÓDIGO]]&amp;MaestraLP3[[#Headers],[-]]&amp;MaestraLP3[[#This Row],[UMV]]</f>
        <v>104548610-C48</v>
      </c>
      <c r="D620" s="50" t="str">
        <f>+MaestraLP3[[#This Row],[CÓDIGO]]&amp;MaestraLP3[[#Headers],[FS00]]</f>
        <v>104548610FS00</v>
      </c>
      <c r="E620" s="39" t="s">
        <v>34</v>
      </c>
      <c r="F620" s="39" t="s">
        <v>35</v>
      </c>
      <c r="G620" s="39" t="s">
        <v>36</v>
      </c>
      <c r="H620" s="39" t="s">
        <v>464</v>
      </c>
      <c r="I620" s="39" t="s">
        <v>4616</v>
      </c>
      <c r="J620" s="49" t="s">
        <v>163</v>
      </c>
      <c r="K620" s="50" t="s">
        <v>50</v>
      </c>
      <c r="L620" s="39" t="str">
        <f>VLOOKUP(MaestraLP3[[#This Row],[UMV]],VALIDACIONES!J:L,3,0)</f>
        <v>Caja 48 Unidades</v>
      </c>
      <c r="M620" s="39" t="s">
        <v>40</v>
      </c>
      <c r="N620" s="39" t="s">
        <v>41</v>
      </c>
      <c r="O620" s="64">
        <v>22032</v>
      </c>
      <c r="P620" s="39" t="s">
        <v>4413</v>
      </c>
      <c r="Q620" s="65">
        <v>0</v>
      </c>
      <c r="R620" s="66">
        <f>+IFERROR((MaestraLP3[[#This Row],[COSTO ]]/MaestraLP3[[#This Row],[COSTO SEP]]-1),0)</f>
        <v>0</v>
      </c>
      <c r="S620" s="65" t="s">
        <v>93</v>
      </c>
      <c r="T620" s="65" t="s">
        <v>93</v>
      </c>
      <c r="U620" s="64">
        <f>+VLOOKUP(MaestraLP3[[#This Row],[FS00]],'[1]BD MES'!$C:$N,12,0)</f>
        <v>22032</v>
      </c>
      <c r="V620" s="64">
        <v>22032</v>
      </c>
      <c r="W620" s="66">
        <f>+(MaestraLP3[[#This Row],[COSTO ]]-MaestraLP3[[#This Row],[COSTO OCT AL 25-09]])/MaestraLP3[[#This Row],[COSTO OCT AL 25-09]]</f>
        <v>0</v>
      </c>
      <c r="X620" s="67" t="str">
        <f>++IF(P620="HASTA AGOTAR STOCK","HASTA AGOTAR STOCK",IF(MaestraLP3[[#This Row],[PRECIO]]=0,"NO PARA LP",IF(MaestraLP3[[#This Row],[PRECIO SEP]]=0,"INCORPORACIÓN",IF(Z620=0,"MANTIENE",IF(Z620&lt;0,"BAJA",IF(Z620&gt;0,"ALZA",""))))))</f>
        <v>NO PARA LP</v>
      </c>
      <c r="Y620" s="64">
        <v>0</v>
      </c>
      <c r="Z620" s="41" t="str">
        <f>IF(Y620=0,"INDICAR PRECIO VTA",Y620-MaestraLP3[[#This Row],[PRECIO SEP]])</f>
        <v>INDICAR PRECIO VTA</v>
      </c>
      <c r="AA620" s="66" t="str">
        <f t="shared" si="9"/>
        <v>-</v>
      </c>
      <c r="AB620" s="68">
        <f>IFERROR(MaestraLP3[[#This Row],[PRECIO]]*MaestraLP3[[#This Row],[%MG UMV]],0)</f>
        <v>0</v>
      </c>
      <c r="AC620" s="69">
        <v>3.36</v>
      </c>
      <c r="AD620" s="64">
        <f>+IFERROR(MaestraLP3[[#This Row],[MARGEN UNITARIO]]/MaestraLP3[[#This Row],[Peso Neto UMV (KG)]],0)</f>
        <v>0</v>
      </c>
      <c r="AE620" s="39" t="s">
        <v>44</v>
      </c>
      <c r="AF620" s="39"/>
      <c r="AG620" s="39">
        <v>1</v>
      </c>
      <c r="AH620" s="109">
        <v>0</v>
      </c>
      <c r="AI620" s="66">
        <v>0.05</v>
      </c>
      <c r="AJ620" s="66">
        <v>0.05</v>
      </c>
      <c r="AK620" s="39" t="s">
        <v>53</v>
      </c>
      <c r="AL620" s="39" t="s">
        <v>53</v>
      </c>
    </row>
    <row r="621" spans="1:38" x14ac:dyDescent="0.35">
      <c r="A621" s="39" t="s">
        <v>276</v>
      </c>
      <c r="B621" s="39">
        <v>104548620</v>
      </c>
      <c r="C621" s="39" t="str">
        <f>+MaestraLP3[[#This Row],[CÓDIGO]]&amp;MaestraLP3[[#Headers],[-]]&amp;MaestraLP3[[#This Row],[UMV]]</f>
        <v>104548620-C48</v>
      </c>
      <c r="D621" s="50" t="str">
        <f>+MaestraLP3[[#This Row],[CÓDIGO]]&amp;MaestraLP3[[#Headers],[FS00]]</f>
        <v>104548620FS00</v>
      </c>
      <c r="E621" s="39" t="s">
        <v>34</v>
      </c>
      <c r="F621" s="39" t="s">
        <v>35</v>
      </c>
      <c r="G621" s="39" t="s">
        <v>36</v>
      </c>
      <c r="H621" s="39" t="s">
        <v>464</v>
      </c>
      <c r="I621" s="39" t="s">
        <v>4617</v>
      </c>
      <c r="J621" s="49" t="s">
        <v>163</v>
      </c>
      <c r="K621" s="50" t="s">
        <v>50</v>
      </c>
      <c r="L621" s="39" t="str">
        <f>VLOOKUP(MaestraLP3[[#This Row],[UMV]],VALIDACIONES!J:L,3,0)</f>
        <v>Caja 48 Unidades</v>
      </c>
      <c r="M621" s="39" t="s">
        <v>40</v>
      </c>
      <c r="N621" s="39" t="s">
        <v>41</v>
      </c>
      <c r="O621" s="64">
        <v>20640</v>
      </c>
      <c r="P621" s="39" t="s">
        <v>4413</v>
      </c>
      <c r="Q621" s="65">
        <v>0</v>
      </c>
      <c r="R621" s="66">
        <f>+IFERROR((MaestraLP3[[#This Row],[COSTO ]]/MaestraLP3[[#This Row],[COSTO SEP]]-1),0)</f>
        <v>0</v>
      </c>
      <c r="S621" s="65" t="s">
        <v>93</v>
      </c>
      <c r="T621" s="65" t="s">
        <v>93</v>
      </c>
      <c r="U621" s="64">
        <f>+VLOOKUP(MaestraLP3[[#This Row],[FS00]],'[1]BD MES'!$C:$N,12,0)</f>
        <v>20640</v>
      </c>
      <c r="V621" s="64">
        <v>20640</v>
      </c>
      <c r="W621" s="66">
        <f>+(MaestraLP3[[#This Row],[COSTO ]]-MaestraLP3[[#This Row],[COSTO OCT AL 25-09]])/MaestraLP3[[#This Row],[COSTO OCT AL 25-09]]</f>
        <v>0</v>
      </c>
      <c r="X621" s="67" t="str">
        <f>++IF(P621="HASTA AGOTAR STOCK","HASTA AGOTAR STOCK",IF(MaestraLP3[[#This Row],[PRECIO]]=0,"NO PARA LP",IF(MaestraLP3[[#This Row],[PRECIO SEP]]=0,"INCORPORACIÓN",IF(Z621=0,"MANTIENE",IF(Z621&lt;0,"BAJA",IF(Z621&gt;0,"ALZA",""))))))</f>
        <v>NO PARA LP</v>
      </c>
      <c r="Y621" s="64">
        <v>0</v>
      </c>
      <c r="Z621" s="41" t="str">
        <f>IF(Y621=0,"INDICAR PRECIO VTA",Y621-MaestraLP3[[#This Row],[PRECIO SEP]])</f>
        <v>INDICAR PRECIO VTA</v>
      </c>
      <c r="AA621" s="66" t="str">
        <f t="shared" si="9"/>
        <v>-</v>
      </c>
      <c r="AB621" s="68">
        <f>IFERROR(MaestraLP3[[#This Row],[PRECIO]]*MaestraLP3[[#This Row],[%MG UMV]],0)</f>
        <v>0</v>
      </c>
      <c r="AC621" s="69">
        <v>3.36</v>
      </c>
      <c r="AD621" s="64">
        <f>+IFERROR(MaestraLP3[[#This Row],[MARGEN UNITARIO]]/MaestraLP3[[#This Row],[Peso Neto UMV (KG)]],0)</f>
        <v>0</v>
      </c>
      <c r="AE621" s="39" t="s">
        <v>44</v>
      </c>
      <c r="AF621" s="39"/>
      <c r="AG621" s="39">
        <v>1</v>
      </c>
      <c r="AH621" s="109">
        <v>0</v>
      </c>
      <c r="AI621" s="66">
        <v>0.05</v>
      </c>
      <c r="AJ621" s="66">
        <v>0.05</v>
      </c>
      <c r="AK621" s="39" t="s">
        <v>53</v>
      </c>
      <c r="AL621" s="39" t="s">
        <v>53</v>
      </c>
    </row>
    <row r="622" spans="1:38" x14ac:dyDescent="0.35">
      <c r="A622" s="39" t="s">
        <v>276</v>
      </c>
      <c r="B622" s="39">
        <v>104548630</v>
      </c>
      <c r="C622" s="39" t="str">
        <f>+MaestraLP3[[#This Row],[CÓDIGO]]&amp;MaestraLP3[[#Headers],[-]]&amp;MaestraLP3[[#This Row],[UMV]]</f>
        <v>104548630-C48</v>
      </c>
      <c r="D622" s="50" t="str">
        <f>+MaestraLP3[[#This Row],[CÓDIGO]]&amp;MaestraLP3[[#Headers],[FS00]]</f>
        <v>104548630FS00</v>
      </c>
      <c r="E622" s="39" t="s">
        <v>34</v>
      </c>
      <c r="F622" s="39" t="s">
        <v>35</v>
      </c>
      <c r="G622" s="39" t="s">
        <v>36</v>
      </c>
      <c r="H622" s="39" t="s">
        <v>464</v>
      </c>
      <c r="I622" s="39" t="s">
        <v>4618</v>
      </c>
      <c r="J622" s="49" t="s">
        <v>163</v>
      </c>
      <c r="K622" s="50" t="s">
        <v>50</v>
      </c>
      <c r="L622" s="39" t="str">
        <f>VLOOKUP(MaestraLP3[[#This Row],[UMV]],VALIDACIONES!J:L,3,0)</f>
        <v>Caja 48 Unidades</v>
      </c>
      <c r="M622" s="39" t="s">
        <v>40</v>
      </c>
      <c r="N622" s="39" t="s">
        <v>41</v>
      </c>
      <c r="O622" s="64">
        <v>21792</v>
      </c>
      <c r="P622" s="39" t="s">
        <v>4413</v>
      </c>
      <c r="Q622" s="65">
        <v>0</v>
      </c>
      <c r="R622" s="66">
        <f>+IFERROR((MaestraLP3[[#This Row],[COSTO ]]/MaestraLP3[[#This Row],[COSTO SEP]]-1),0)</f>
        <v>0</v>
      </c>
      <c r="S622" s="65" t="s">
        <v>93</v>
      </c>
      <c r="T622" s="65" t="s">
        <v>93</v>
      </c>
      <c r="U622" s="64">
        <f>+VLOOKUP(MaestraLP3[[#This Row],[FS00]],'[1]BD MES'!$C:$N,12,0)</f>
        <v>21792</v>
      </c>
      <c r="V622" s="64">
        <v>21792</v>
      </c>
      <c r="W622" s="66">
        <f>+(MaestraLP3[[#This Row],[COSTO ]]-MaestraLP3[[#This Row],[COSTO OCT AL 25-09]])/MaestraLP3[[#This Row],[COSTO OCT AL 25-09]]</f>
        <v>0</v>
      </c>
      <c r="X622" s="67" t="str">
        <f>++IF(P622="HASTA AGOTAR STOCK","HASTA AGOTAR STOCK",IF(MaestraLP3[[#This Row],[PRECIO]]=0,"NO PARA LP",IF(MaestraLP3[[#This Row],[PRECIO SEP]]=0,"INCORPORACIÓN",IF(Z622=0,"MANTIENE",IF(Z622&lt;0,"BAJA",IF(Z622&gt;0,"ALZA",""))))))</f>
        <v>NO PARA LP</v>
      </c>
      <c r="Y622" s="64">
        <v>0</v>
      </c>
      <c r="Z622" s="41" t="str">
        <f>IF(Y622=0,"INDICAR PRECIO VTA",Y622-MaestraLP3[[#This Row],[PRECIO SEP]])</f>
        <v>INDICAR PRECIO VTA</v>
      </c>
      <c r="AA622" s="66" t="str">
        <f t="shared" si="9"/>
        <v>-</v>
      </c>
      <c r="AB622" s="68">
        <f>IFERROR(MaestraLP3[[#This Row],[PRECIO]]*MaestraLP3[[#This Row],[%MG UMV]],0)</f>
        <v>0</v>
      </c>
      <c r="AC622" s="69">
        <v>3.36</v>
      </c>
      <c r="AD622" s="64">
        <f>+IFERROR(MaestraLP3[[#This Row],[MARGEN UNITARIO]]/MaestraLP3[[#This Row],[Peso Neto UMV (KG)]],0)</f>
        <v>0</v>
      </c>
      <c r="AE622" s="39" t="s">
        <v>44</v>
      </c>
      <c r="AF622" s="39"/>
      <c r="AG622" s="39">
        <v>1</v>
      </c>
      <c r="AH622" s="109">
        <v>0</v>
      </c>
      <c r="AI622" s="66">
        <v>0.05</v>
      </c>
      <c r="AJ622" s="66">
        <v>0.05</v>
      </c>
      <c r="AK622" s="39" t="s">
        <v>53</v>
      </c>
      <c r="AL622" s="39" t="s">
        <v>53</v>
      </c>
    </row>
    <row r="623" spans="1:38" x14ac:dyDescent="0.35">
      <c r="A623" s="39" t="s">
        <v>276</v>
      </c>
      <c r="B623" s="39">
        <v>104548640</v>
      </c>
      <c r="C623" s="39" t="str">
        <f>+MaestraLP3[[#This Row],[CÓDIGO]]&amp;MaestraLP3[[#Headers],[-]]&amp;MaestraLP3[[#This Row],[UMV]]</f>
        <v>104548640-C48</v>
      </c>
      <c r="D623" s="50" t="str">
        <f>+MaestraLP3[[#This Row],[CÓDIGO]]&amp;MaestraLP3[[#Headers],[FS00]]</f>
        <v>104548640FS00</v>
      </c>
      <c r="E623" s="39" t="s">
        <v>34</v>
      </c>
      <c r="F623" s="39" t="s">
        <v>35</v>
      </c>
      <c r="G623" s="39" t="s">
        <v>36</v>
      </c>
      <c r="H623" s="39" t="s">
        <v>464</v>
      </c>
      <c r="I623" s="39" t="s">
        <v>4619</v>
      </c>
      <c r="J623" s="49" t="s">
        <v>163</v>
      </c>
      <c r="K623" s="50" t="s">
        <v>50</v>
      </c>
      <c r="L623" s="39" t="str">
        <f>VLOOKUP(MaestraLP3[[#This Row],[UMV]],VALIDACIONES!J:L,3,0)</f>
        <v>Caja 48 Unidades</v>
      </c>
      <c r="M623" s="39" t="s">
        <v>40</v>
      </c>
      <c r="N623" s="39" t="s">
        <v>41</v>
      </c>
      <c r="O623" s="64">
        <v>20640</v>
      </c>
      <c r="P623" s="39" t="s">
        <v>4413</v>
      </c>
      <c r="Q623" s="65">
        <v>0</v>
      </c>
      <c r="R623" s="66">
        <f>+IFERROR((MaestraLP3[[#This Row],[COSTO ]]/MaestraLP3[[#This Row],[COSTO SEP]]-1),0)</f>
        <v>0</v>
      </c>
      <c r="S623" s="65" t="s">
        <v>93</v>
      </c>
      <c r="T623" s="65" t="s">
        <v>93</v>
      </c>
      <c r="U623" s="64">
        <f>+VLOOKUP(MaestraLP3[[#This Row],[FS00]],'[1]BD MES'!$C:$N,12,0)</f>
        <v>20640</v>
      </c>
      <c r="V623" s="64">
        <v>20640</v>
      </c>
      <c r="W623" s="66">
        <f>+(MaestraLP3[[#This Row],[COSTO ]]-MaestraLP3[[#This Row],[COSTO OCT AL 25-09]])/MaestraLP3[[#This Row],[COSTO OCT AL 25-09]]</f>
        <v>0</v>
      </c>
      <c r="X623" s="67" t="str">
        <f>++IF(P623="HASTA AGOTAR STOCK","HASTA AGOTAR STOCK",IF(MaestraLP3[[#This Row],[PRECIO]]=0,"NO PARA LP",IF(MaestraLP3[[#This Row],[PRECIO SEP]]=0,"INCORPORACIÓN",IF(Z623=0,"MANTIENE",IF(Z623&lt;0,"BAJA",IF(Z623&gt;0,"ALZA",""))))))</f>
        <v>NO PARA LP</v>
      </c>
      <c r="Y623" s="64">
        <v>0</v>
      </c>
      <c r="Z623" s="41" t="str">
        <f>IF(Y623=0,"INDICAR PRECIO VTA",Y623-MaestraLP3[[#This Row],[PRECIO SEP]])</f>
        <v>INDICAR PRECIO VTA</v>
      </c>
      <c r="AA623" s="66" t="str">
        <f t="shared" si="9"/>
        <v>-</v>
      </c>
      <c r="AB623" s="68">
        <f>IFERROR(MaestraLP3[[#This Row],[PRECIO]]*MaestraLP3[[#This Row],[%MG UMV]],0)</f>
        <v>0</v>
      </c>
      <c r="AC623" s="69">
        <v>3.36</v>
      </c>
      <c r="AD623" s="64">
        <f>+IFERROR(MaestraLP3[[#This Row],[MARGEN UNITARIO]]/MaestraLP3[[#This Row],[Peso Neto UMV (KG)]],0)</f>
        <v>0</v>
      </c>
      <c r="AE623" s="39" t="s">
        <v>44</v>
      </c>
      <c r="AF623" s="39"/>
      <c r="AG623" s="39">
        <v>1</v>
      </c>
      <c r="AH623" s="109">
        <v>0</v>
      </c>
      <c r="AI623" s="66">
        <v>0.05</v>
      </c>
      <c r="AJ623" s="66">
        <v>0.05</v>
      </c>
      <c r="AK623" s="39" t="s">
        <v>53</v>
      </c>
      <c r="AL623" s="39" t="s">
        <v>53</v>
      </c>
    </row>
    <row r="624" spans="1:38" x14ac:dyDescent="0.35">
      <c r="A624" s="39" t="s">
        <v>276</v>
      </c>
      <c r="B624" s="39">
        <v>104542890</v>
      </c>
      <c r="C624" s="39" t="str">
        <f>+MaestraLP3[[#This Row],[CÓDIGO]]&amp;MaestraLP3[[#Headers],[-]]&amp;MaestraLP3[[#This Row],[UMV]]</f>
        <v>104542890-C30</v>
      </c>
      <c r="D624" s="50" t="str">
        <f>+MaestraLP3[[#This Row],[CÓDIGO]]&amp;MaestraLP3[[#Headers],[FS00]]</f>
        <v>104542890FS00</v>
      </c>
      <c r="E624" s="39" t="s">
        <v>34</v>
      </c>
      <c r="F624" s="39" t="s">
        <v>35</v>
      </c>
      <c r="G624" s="39" t="s">
        <v>36</v>
      </c>
      <c r="H624" s="39" t="s">
        <v>464</v>
      </c>
      <c r="I624" s="39" t="s">
        <v>500</v>
      </c>
      <c r="J624" s="49" t="s">
        <v>256</v>
      </c>
      <c r="K624" s="50" t="s">
        <v>50</v>
      </c>
      <c r="L624" s="39" t="str">
        <f>VLOOKUP(MaestraLP3[[#This Row],[UMV]],VALIDACIONES!J:L,3,0)</f>
        <v>Caja 30 Unidades</v>
      </c>
      <c r="M624" s="39" t="s">
        <v>40</v>
      </c>
      <c r="N624" s="39" t="s">
        <v>78</v>
      </c>
      <c r="O624" s="64">
        <v>11550</v>
      </c>
      <c r="P624" s="39" t="s">
        <v>42</v>
      </c>
      <c r="Q624" s="64">
        <v>14400</v>
      </c>
      <c r="R624" s="66">
        <f>+IFERROR((MaestraLP3[[#This Row],[COSTO ]]/MaestraLP3[[#This Row],[COSTO SEP]]-1),0)</f>
        <v>5.1948051948051965E-3</v>
      </c>
      <c r="S624" s="65" t="s">
        <v>52</v>
      </c>
      <c r="T624" s="65" t="s">
        <v>52</v>
      </c>
      <c r="U624" s="64">
        <f>+VLOOKUP(MaestraLP3[[#This Row],[FS00]],'[1]BD MES'!$C:$N,12,0)</f>
        <v>11670</v>
      </c>
      <c r="V624" s="64">
        <v>11610</v>
      </c>
      <c r="W624" s="66">
        <f>+(MaestraLP3[[#This Row],[COSTO ]]-MaestraLP3[[#This Row],[COSTO OCT AL 25-09]])/MaestraLP3[[#This Row],[COSTO OCT AL 25-09]]</f>
        <v>-5.1413881748071976E-3</v>
      </c>
      <c r="X624" s="67" t="str">
        <f>++IF(P624="HASTA AGOTAR STOCK","HASTA AGOTAR STOCK",IF(MaestraLP3[[#This Row],[PRECIO]]=0,"NO PARA LP",IF(MaestraLP3[[#This Row],[PRECIO SEP]]=0,"INCORPORACIÓN",IF(Z624=0,"MANTIENE",IF(Z624&lt;0,"BAJA",IF(Z624&gt;0,"ALZA",""))))))</f>
        <v>MANTIENE</v>
      </c>
      <c r="Y624" s="64">
        <v>14400</v>
      </c>
      <c r="Z624" s="41">
        <f>IF(Y624=0,"INDICAR PRECIO VTA",Y624-MaestraLP3[[#This Row],[PRECIO SEP]])</f>
        <v>0</v>
      </c>
      <c r="AA624" s="66">
        <f t="shared" si="9"/>
        <v>0.19375000000000001</v>
      </c>
      <c r="AB624" s="68">
        <f>IFERROR(MaestraLP3[[#This Row],[PRECIO]]*MaestraLP3[[#This Row],[%MG UMV]],0)</f>
        <v>2790</v>
      </c>
      <c r="AC624" s="69">
        <v>1.8</v>
      </c>
      <c r="AD624" s="64">
        <f>+IFERROR(MaestraLP3[[#This Row],[MARGEN UNITARIO]]/MaestraLP3[[#This Row],[Peso Neto UMV (KG)]],0)</f>
        <v>1550</v>
      </c>
      <c r="AE624" s="39" t="s">
        <v>44</v>
      </c>
      <c r="AF624" s="39"/>
      <c r="AG624" s="39">
        <v>1</v>
      </c>
      <c r="AH624" s="109">
        <v>0</v>
      </c>
      <c r="AI624" s="66">
        <v>4.9999999999999996E-2</v>
      </c>
      <c r="AJ624" s="66">
        <v>0.06</v>
      </c>
      <c r="AK624" s="39" t="s">
        <v>53</v>
      </c>
      <c r="AL624" s="39" t="s">
        <v>53</v>
      </c>
    </row>
    <row r="625" spans="1:38" x14ac:dyDescent="0.35">
      <c r="A625" s="39" t="s">
        <v>276</v>
      </c>
      <c r="B625" s="39">
        <v>104524450</v>
      </c>
      <c r="C625" s="39" t="str">
        <f>+MaestraLP3[[#This Row],[CÓDIGO]]&amp;MaestraLP3[[#Headers],[-]]&amp;MaestraLP3[[#This Row],[UMV]]</f>
        <v>104524450-C30</v>
      </c>
      <c r="D625" s="50" t="str">
        <f>+MaestraLP3[[#This Row],[CÓDIGO]]&amp;MaestraLP3[[#Headers],[FS00]]</f>
        <v>104524450FS00</v>
      </c>
      <c r="E625" s="39" t="s">
        <v>34</v>
      </c>
      <c r="F625" s="39" t="s">
        <v>35</v>
      </c>
      <c r="G625" s="39" t="s">
        <v>36</v>
      </c>
      <c r="H625" s="39" t="s">
        <v>464</v>
      </c>
      <c r="I625" s="39" t="s">
        <v>3096</v>
      </c>
      <c r="J625" s="49" t="s">
        <v>256</v>
      </c>
      <c r="K625" s="50" t="s">
        <v>50</v>
      </c>
      <c r="L625" s="39" t="str">
        <f>VLOOKUP(MaestraLP3[[#This Row],[UMV]],VALIDACIONES!J:L,3,0)</f>
        <v>Caja 30 Unidades</v>
      </c>
      <c r="M625" s="39" t="s">
        <v>40</v>
      </c>
      <c r="N625" s="39" t="s">
        <v>78</v>
      </c>
      <c r="O625" s="64">
        <v>9900</v>
      </c>
      <c r="P625" s="39" t="s">
        <v>88</v>
      </c>
      <c r="Q625" s="65">
        <v>17184</v>
      </c>
      <c r="R625" s="66">
        <f>+IFERROR((MaestraLP3[[#This Row],[COSTO ]]/MaestraLP3[[#This Row],[COSTO SEP]]-1),0)</f>
        <v>0</v>
      </c>
      <c r="S625" s="65" t="s">
        <v>544</v>
      </c>
      <c r="T625" s="65" t="s">
        <v>544</v>
      </c>
      <c r="U625" s="64">
        <f>+VLOOKUP(MaestraLP3[[#This Row],[FS00]],'[1]BD MES'!$C:$N,12,0)</f>
        <v>9900.2999999999993</v>
      </c>
      <c r="V625" s="64">
        <v>9900</v>
      </c>
      <c r="W625" s="66">
        <f>+(MaestraLP3[[#This Row],[COSTO ]]-MaestraLP3[[#This Row],[COSTO OCT AL 25-09]])/MaestraLP3[[#This Row],[COSTO OCT AL 25-09]]</f>
        <v>-3.0302112057136897E-5</v>
      </c>
      <c r="X625" s="67" t="str">
        <f>++IF(P625="HASTA AGOTAR STOCK","HASTA AGOTAR STOCK",IF(MaestraLP3[[#This Row],[PRECIO]]=0,"NO PARA LP",IF(MaestraLP3[[#This Row],[PRECIO SEP]]=0,"INCORPORACIÓN",IF(Z625=0,"MANTIENE",IF(Z625&lt;0,"BAJA",IF(Z625&gt;0,"ALZA",""))))))</f>
        <v>BAJA</v>
      </c>
      <c r="Y625" s="64">
        <v>14440</v>
      </c>
      <c r="Z625" s="41">
        <f>IF(Y625=0,"INDICAR PRECIO VTA",Y625-MaestraLP3[[#This Row],[PRECIO SEP]])</f>
        <v>-2744</v>
      </c>
      <c r="AA625" s="66">
        <f t="shared" si="9"/>
        <v>0.31440443213296398</v>
      </c>
      <c r="AB625" s="68">
        <f>IFERROR(MaestraLP3[[#This Row],[PRECIO]]*MaestraLP3[[#This Row],[%MG UMV]],0)</f>
        <v>4540</v>
      </c>
      <c r="AC625" s="69">
        <v>1.8</v>
      </c>
      <c r="AD625" s="64">
        <f>+IFERROR(MaestraLP3[[#This Row],[MARGEN UNITARIO]]/MaestraLP3[[#This Row],[Peso Neto UMV (KG)]],0)</f>
        <v>2522.2222222222222</v>
      </c>
      <c r="AE625" s="39" t="s">
        <v>44</v>
      </c>
      <c r="AF625" s="39"/>
      <c r="AG625" s="39">
        <v>1</v>
      </c>
      <c r="AH625" s="109">
        <v>0</v>
      </c>
      <c r="AI625" s="66">
        <v>0.05</v>
      </c>
      <c r="AJ625" s="66">
        <v>7.0000000000000007E-2</v>
      </c>
      <c r="AK625" s="39" t="s">
        <v>53</v>
      </c>
      <c r="AL625" s="39" t="s">
        <v>53</v>
      </c>
    </row>
    <row r="626" spans="1:38" x14ac:dyDescent="0.35">
      <c r="A626" s="39" t="s">
        <v>276</v>
      </c>
      <c r="B626" s="39">
        <v>104542910</v>
      </c>
      <c r="C626" s="39" t="str">
        <f>+MaestraLP3[[#This Row],[CÓDIGO]]&amp;MaestraLP3[[#Headers],[-]]&amp;MaestraLP3[[#This Row],[UMV]]</f>
        <v>104542910-C30</v>
      </c>
      <c r="D626" s="50" t="str">
        <f>+MaestraLP3[[#This Row],[CÓDIGO]]&amp;MaestraLP3[[#Headers],[FS00]]</f>
        <v>104542910FS00</v>
      </c>
      <c r="E626" s="39" t="s">
        <v>34</v>
      </c>
      <c r="F626" s="39" t="s">
        <v>35</v>
      </c>
      <c r="G626" s="39" t="s">
        <v>36</v>
      </c>
      <c r="H626" s="39" t="s">
        <v>464</v>
      </c>
      <c r="I626" s="39" t="s">
        <v>502</v>
      </c>
      <c r="J626" s="49" t="s">
        <v>256</v>
      </c>
      <c r="K626" s="50" t="s">
        <v>50</v>
      </c>
      <c r="L626" s="39" t="str">
        <f>VLOOKUP(MaestraLP3[[#This Row],[UMV]],VALIDACIONES!J:L,3,0)</f>
        <v>Caja 30 Unidades</v>
      </c>
      <c r="M626" s="39" t="s">
        <v>40</v>
      </c>
      <c r="N626" s="39" t="s">
        <v>78</v>
      </c>
      <c r="O626" s="64">
        <v>11430</v>
      </c>
      <c r="P626" s="39" t="s">
        <v>42</v>
      </c>
      <c r="Q626" s="64">
        <v>14440</v>
      </c>
      <c r="R626" s="66">
        <f>+IFERROR((MaestraLP3[[#This Row],[COSTO ]]/MaestraLP3[[#This Row],[COSTO SEP]]-1),0)</f>
        <v>0</v>
      </c>
      <c r="S626" s="65" t="s">
        <v>52</v>
      </c>
      <c r="T626" s="65" t="s">
        <v>52</v>
      </c>
      <c r="U626" s="64">
        <f>+VLOOKUP(MaestraLP3[[#This Row],[FS00]],'[1]BD MES'!$C:$N,12,0)</f>
        <v>11610</v>
      </c>
      <c r="V626" s="64">
        <v>11430</v>
      </c>
      <c r="W626" s="66">
        <f>+(MaestraLP3[[#This Row],[COSTO ]]-MaestraLP3[[#This Row],[COSTO OCT AL 25-09]])/MaestraLP3[[#This Row],[COSTO OCT AL 25-09]]</f>
        <v>-1.5503875968992248E-2</v>
      </c>
      <c r="X626" s="67" t="str">
        <f>++IF(P626="HASTA AGOTAR STOCK","HASTA AGOTAR STOCK",IF(MaestraLP3[[#This Row],[PRECIO]]=0,"NO PARA LP",IF(MaestraLP3[[#This Row],[PRECIO SEP]]=0,"INCORPORACIÓN",IF(Z626=0,"MANTIENE",IF(Z626&lt;0,"BAJA",IF(Z626&gt;0,"ALZA",""))))))</f>
        <v>MANTIENE</v>
      </c>
      <c r="Y626" s="64">
        <v>14440</v>
      </c>
      <c r="Z626" s="41">
        <f>IF(Y626=0,"INDICAR PRECIO VTA",Y626-MaestraLP3[[#This Row],[PRECIO SEP]])</f>
        <v>0</v>
      </c>
      <c r="AA626" s="66">
        <f t="shared" si="9"/>
        <v>0.20844875346260389</v>
      </c>
      <c r="AB626" s="68">
        <f>IFERROR(MaestraLP3[[#This Row],[PRECIO]]*MaestraLP3[[#This Row],[%MG UMV]],0)</f>
        <v>3010</v>
      </c>
      <c r="AC626" s="69">
        <v>1.8</v>
      </c>
      <c r="AD626" s="64">
        <f>+IFERROR(MaestraLP3[[#This Row],[MARGEN UNITARIO]]/MaestraLP3[[#This Row],[Peso Neto UMV (KG)]],0)</f>
        <v>1672.2222222222222</v>
      </c>
      <c r="AE626" s="39" t="s">
        <v>44</v>
      </c>
      <c r="AF626" s="39"/>
      <c r="AG626" s="39">
        <v>1</v>
      </c>
      <c r="AH626" s="109">
        <v>0</v>
      </c>
      <c r="AI626" s="66">
        <v>4.9999999999999996E-2</v>
      </c>
      <c r="AJ626" s="66">
        <v>6.9999999999999993E-2</v>
      </c>
      <c r="AK626" s="39" t="s">
        <v>53</v>
      </c>
      <c r="AL626" s="39" t="s">
        <v>53</v>
      </c>
    </row>
    <row r="627" spans="1:38" x14ac:dyDescent="0.35">
      <c r="A627" s="39" t="s">
        <v>276</v>
      </c>
      <c r="B627" s="39">
        <v>104542920</v>
      </c>
      <c r="C627" s="39" t="str">
        <f>+MaestraLP3[[#This Row],[CÓDIGO]]&amp;MaestraLP3[[#Headers],[-]]&amp;MaestraLP3[[#This Row],[UMV]]</f>
        <v>104542920-C30</v>
      </c>
      <c r="D627" s="50" t="str">
        <f>+MaestraLP3[[#This Row],[CÓDIGO]]&amp;MaestraLP3[[#Headers],[FS00]]</f>
        <v>104542920FS00</v>
      </c>
      <c r="E627" s="39" t="s">
        <v>34</v>
      </c>
      <c r="F627" s="39" t="s">
        <v>35</v>
      </c>
      <c r="G627" s="39" t="s">
        <v>36</v>
      </c>
      <c r="H627" s="39" t="s">
        <v>464</v>
      </c>
      <c r="I627" s="39" t="s">
        <v>504</v>
      </c>
      <c r="J627" s="49" t="s">
        <v>256</v>
      </c>
      <c r="K627" s="50" t="s">
        <v>50</v>
      </c>
      <c r="L627" s="39" t="str">
        <f>VLOOKUP(MaestraLP3[[#This Row],[UMV]],VALIDACIONES!J:L,3,0)</f>
        <v>Caja 30 Unidades</v>
      </c>
      <c r="M627" s="39" t="s">
        <v>40</v>
      </c>
      <c r="N627" s="39" t="s">
        <v>78</v>
      </c>
      <c r="O627" s="64">
        <v>20160</v>
      </c>
      <c r="P627" s="39" t="s">
        <v>42</v>
      </c>
      <c r="Q627" s="64">
        <v>25700</v>
      </c>
      <c r="R627" s="66">
        <f>+IFERROR((MaestraLP3[[#This Row],[COSTO ]]/MaestraLP3[[#This Row],[COSTO SEP]]-1),0)</f>
        <v>2.9761904761904656E-3</v>
      </c>
      <c r="S627" s="65" t="s">
        <v>52</v>
      </c>
      <c r="T627" s="65" t="s">
        <v>52</v>
      </c>
      <c r="U627" s="64">
        <f>+VLOOKUP(MaestraLP3[[#This Row],[FS00]],'[1]BD MES'!$C:$N,12,0)</f>
        <v>20220</v>
      </c>
      <c r="V627" s="64">
        <v>20220</v>
      </c>
      <c r="W627" s="66">
        <f>+(MaestraLP3[[#This Row],[COSTO ]]-MaestraLP3[[#This Row],[COSTO OCT AL 25-09]])/MaestraLP3[[#This Row],[COSTO OCT AL 25-09]]</f>
        <v>0</v>
      </c>
      <c r="X627" s="67" t="str">
        <f>++IF(P627="HASTA AGOTAR STOCK","HASTA AGOTAR STOCK",IF(MaestraLP3[[#This Row],[PRECIO]]=0,"NO PARA LP",IF(MaestraLP3[[#This Row],[PRECIO SEP]]=0,"INCORPORACIÓN",IF(Z627=0,"MANTIENE",IF(Z627&lt;0,"BAJA",IF(Z627&gt;0,"ALZA",""))))))</f>
        <v>MANTIENE</v>
      </c>
      <c r="Y627" s="64">
        <v>25700</v>
      </c>
      <c r="Z627" s="41">
        <f>IF(Y627=0,"INDICAR PRECIO VTA",Y627-MaestraLP3[[#This Row],[PRECIO SEP]])</f>
        <v>0</v>
      </c>
      <c r="AA627" s="66">
        <f t="shared" si="9"/>
        <v>0.21322957198443579</v>
      </c>
      <c r="AB627" s="68">
        <f>IFERROR(MaestraLP3[[#This Row],[PRECIO]]*MaestraLP3[[#This Row],[%MG UMV]],0)</f>
        <v>5480</v>
      </c>
      <c r="AC627" s="69">
        <v>3.45</v>
      </c>
      <c r="AD627" s="64">
        <f>+IFERROR(MaestraLP3[[#This Row],[MARGEN UNITARIO]]/MaestraLP3[[#This Row],[Peso Neto UMV (KG)]],0)</f>
        <v>1588.4057971014493</v>
      </c>
      <c r="AE627" s="39" t="s">
        <v>44</v>
      </c>
      <c r="AF627" s="39"/>
      <c r="AG627" s="39">
        <v>1</v>
      </c>
      <c r="AH627" s="109">
        <v>0</v>
      </c>
      <c r="AI627" s="66">
        <v>4.9999999999999996E-2</v>
      </c>
      <c r="AJ627" s="66">
        <v>0.06</v>
      </c>
      <c r="AK627" s="39" t="s">
        <v>53</v>
      </c>
      <c r="AL627" s="39" t="s">
        <v>53</v>
      </c>
    </row>
    <row r="628" spans="1:38" x14ac:dyDescent="0.35">
      <c r="A628" s="39" t="s">
        <v>276</v>
      </c>
      <c r="B628" s="39">
        <v>104542930</v>
      </c>
      <c r="C628" s="39" t="str">
        <f>+MaestraLP3[[#This Row],[CÓDIGO]]&amp;MaestraLP3[[#Headers],[-]]&amp;MaestraLP3[[#This Row],[UMV]]</f>
        <v>104542930-C30</v>
      </c>
      <c r="D628" s="50" t="str">
        <f>+MaestraLP3[[#This Row],[CÓDIGO]]&amp;MaestraLP3[[#Headers],[FS00]]</f>
        <v>104542930FS00</v>
      </c>
      <c r="E628" s="39" t="s">
        <v>34</v>
      </c>
      <c r="F628" s="39" t="s">
        <v>35</v>
      </c>
      <c r="G628" s="39" t="s">
        <v>36</v>
      </c>
      <c r="H628" s="39" t="s">
        <v>464</v>
      </c>
      <c r="I628" s="39" t="s">
        <v>509</v>
      </c>
      <c r="J628" s="49" t="s">
        <v>256</v>
      </c>
      <c r="K628" s="50" t="s">
        <v>50</v>
      </c>
      <c r="L628" s="39" t="str">
        <f>VLOOKUP(MaestraLP3[[#This Row],[UMV]],VALIDACIONES!J:L,3,0)</f>
        <v>Caja 30 Unidades</v>
      </c>
      <c r="M628" s="39" t="s">
        <v>40</v>
      </c>
      <c r="N628" s="39" t="s">
        <v>78</v>
      </c>
      <c r="O628" s="64">
        <v>19980</v>
      </c>
      <c r="P628" s="39" t="s">
        <v>42</v>
      </c>
      <c r="Q628" s="64">
        <v>25700</v>
      </c>
      <c r="R628" s="66">
        <f>+IFERROR((MaestraLP3[[#This Row],[COSTO ]]/MaestraLP3[[#This Row],[COSTO SEP]]-1),0)</f>
        <v>1.5015015015014122E-3</v>
      </c>
      <c r="S628" s="65" t="s">
        <v>52</v>
      </c>
      <c r="T628" s="65" t="s">
        <v>52</v>
      </c>
      <c r="U628" s="64">
        <f>+VLOOKUP(MaestraLP3[[#This Row],[FS00]],'[1]BD MES'!$C:$N,12,0)</f>
        <v>20040</v>
      </c>
      <c r="V628" s="64">
        <v>20010</v>
      </c>
      <c r="W628" s="66">
        <f>+(MaestraLP3[[#This Row],[COSTO ]]-MaestraLP3[[#This Row],[COSTO OCT AL 25-09]])/MaestraLP3[[#This Row],[COSTO OCT AL 25-09]]</f>
        <v>-1.4970059880239522E-3</v>
      </c>
      <c r="X628" s="67" t="str">
        <f>++IF(P628="HASTA AGOTAR STOCK","HASTA AGOTAR STOCK",IF(MaestraLP3[[#This Row],[PRECIO]]=0,"NO PARA LP",IF(MaestraLP3[[#This Row],[PRECIO SEP]]=0,"INCORPORACIÓN",IF(Z628=0,"MANTIENE",IF(Z628&lt;0,"BAJA",IF(Z628&gt;0,"ALZA",""))))))</f>
        <v>MANTIENE</v>
      </c>
      <c r="Y628" s="64">
        <v>25700</v>
      </c>
      <c r="Z628" s="41">
        <f>IF(Y628=0,"INDICAR PRECIO VTA",Y628-MaestraLP3[[#This Row],[PRECIO SEP]])</f>
        <v>0</v>
      </c>
      <c r="AA628" s="66">
        <f t="shared" si="9"/>
        <v>0.22140077821011672</v>
      </c>
      <c r="AB628" s="68">
        <f>IFERROR(MaestraLP3[[#This Row],[PRECIO]]*MaestraLP3[[#This Row],[%MG UMV]],0)</f>
        <v>5690</v>
      </c>
      <c r="AC628" s="69">
        <v>3.45</v>
      </c>
      <c r="AD628" s="64">
        <f>+IFERROR(MaestraLP3[[#This Row],[MARGEN UNITARIO]]/MaestraLP3[[#This Row],[Peso Neto UMV (KG)]],0)</f>
        <v>1649.2753623188405</v>
      </c>
      <c r="AE628" s="39" t="s">
        <v>44</v>
      </c>
      <c r="AF628" s="39"/>
      <c r="AG628" s="39">
        <v>1</v>
      </c>
      <c r="AH628" s="109">
        <v>0</v>
      </c>
      <c r="AI628" s="66">
        <v>4.9999999999999996E-2</v>
      </c>
      <c r="AJ628" s="66">
        <v>6.9999999999999993E-2</v>
      </c>
      <c r="AK628" s="39" t="s">
        <v>53</v>
      </c>
      <c r="AL628" s="39" t="s">
        <v>53</v>
      </c>
    </row>
    <row r="629" spans="1:38" x14ac:dyDescent="0.35">
      <c r="A629" s="39" t="s">
        <v>276</v>
      </c>
      <c r="B629" s="39">
        <v>104548950</v>
      </c>
      <c r="C629" s="39" t="str">
        <f>+MaestraLP3[[#This Row],[CÓDIGO]]&amp;MaestraLP3[[#Headers],[-]]&amp;MaestraLP3[[#This Row],[UMV]]</f>
        <v>104548950-CJ</v>
      </c>
      <c r="D629" s="50" t="str">
        <f>+MaestraLP3[[#This Row],[CÓDIGO]]&amp;MaestraLP3[[#Headers],[FS00]]</f>
        <v>104548950FS00</v>
      </c>
      <c r="E629" s="39" t="s">
        <v>34</v>
      </c>
      <c r="F629" s="39" t="s">
        <v>35</v>
      </c>
      <c r="G629" s="39" t="s">
        <v>36</v>
      </c>
      <c r="H629" s="39" t="s">
        <v>464</v>
      </c>
      <c r="I629" s="39" t="s">
        <v>4620</v>
      </c>
      <c r="J629" s="49" t="s">
        <v>248</v>
      </c>
      <c r="K629" s="50" t="s">
        <v>248</v>
      </c>
      <c r="L629" s="39" t="str">
        <f>VLOOKUP(MaestraLP3[[#This Row],[UMV]],VALIDACIONES!J:L,3,0)</f>
        <v>Caja</v>
      </c>
      <c r="M629" s="39" t="s">
        <v>40</v>
      </c>
      <c r="N629" s="39" t="s">
        <v>78</v>
      </c>
      <c r="O629" s="64">
        <v>19330</v>
      </c>
      <c r="P629" s="39" t="s">
        <v>4413</v>
      </c>
      <c r="Q629" s="65">
        <v>0</v>
      </c>
      <c r="R629" s="66">
        <f>+IFERROR((MaestraLP3[[#This Row],[COSTO ]]/MaestraLP3[[#This Row],[COSTO SEP]]-1),0)</f>
        <v>0</v>
      </c>
      <c r="S629" s="65" t="s">
        <v>52</v>
      </c>
      <c r="T629" s="65" t="s">
        <v>52</v>
      </c>
      <c r="U629" s="64">
        <f>+VLOOKUP(MaestraLP3[[#This Row],[FS00]],'[1]BD MES'!$C:$N,12,0)</f>
        <v>19330</v>
      </c>
      <c r="V629" s="64">
        <v>19330</v>
      </c>
      <c r="W629" s="66">
        <f>+(MaestraLP3[[#This Row],[COSTO ]]-MaestraLP3[[#This Row],[COSTO OCT AL 25-09]])/MaestraLP3[[#This Row],[COSTO OCT AL 25-09]]</f>
        <v>0</v>
      </c>
      <c r="X629" s="67" t="str">
        <f>++IF(P629="HASTA AGOTAR STOCK","HASTA AGOTAR STOCK",IF(MaestraLP3[[#This Row],[PRECIO]]=0,"NO PARA LP",IF(MaestraLP3[[#This Row],[PRECIO SEP]]=0,"INCORPORACIÓN",IF(Z629=0,"MANTIENE",IF(Z629&lt;0,"BAJA",IF(Z629&gt;0,"ALZA",""))))))</f>
        <v>NO PARA LP</v>
      </c>
      <c r="Y629" s="64">
        <v>0</v>
      </c>
      <c r="Z629" s="41" t="str">
        <f>IF(Y629=0,"INDICAR PRECIO VTA",Y629-MaestraLP3[[#This Row],[PRECIO SEP]])</f>
        <v>INDICAR PRECIO VTA</v>
      </c>
      <c r="AA629" s="66" t="str">
        <f t="shared" si="9"/>
        <v>-</v>
      </c>
      <c r="AB629" s="68">
        <f>IFERROR(MaestraLP3[[#This Row],[PRECIO]]*MaestraLP3[[#This Row],[%MG UMV]],0)</f>
        <v>0</v>
      </c>
      <c r="AC629" s="69">
        <v>3.45</v>
      </c>
      <c r="AD629" s="64">
        <f>+IFERROR(MaestraLP3[[#This Row],[MARGEN UNITARIO]]/MaestraLP3[[#This Row],[Peso Neto UMV (KG)]],0)</f>
        <v>0</v>
      </c>
      <c r="AE629" s="39" t="s">
        <v>53</v>
      </c>
      <c r="AF629" s="39"/>
      <c r="AG629" s="39">
        <v>1</v>
      </c>
      <c r="AH629" s="109">
        <v>0</v>
      </c>
      <c r="AI629" s="66">
        <v>0.05</v>
      </c>
      <c r="AJ629" s="66">
        <v>0.1</v>
      </c>
      <c r="AK629" s="39"/>
      <c r="AL629" s="39" t="s">
        <v>53</v>
      </c>
    </row>
    <row r="630" spans="1:38" x14ac:dyDescent="0.35">
      <c r="A630" s="39" t="s">
        <v>276</v>
      </c>
      <c r="B630" s="39">
        <v>104547410</v>
      </c>
      <c r="C630" s="39" t="str">
        <f>+MaestraLP3[[#This Row],[CÓDIGO]]&amp;MaestraLP3[[#Headers],[-]]&amp;MaestraLP3[[#This Row],[UMV]]</f>
        <v>104547410-C48</v>
      </c>
      <c r="D630" s="50" t="str">
        <f>+MaestraLP3[[#This Row],[CÓDIGO]]&amp;MaestraLP3[[#Headers],[FS00]]</f>
        <v>104547410FS00</v>
      </c>
      <c r="E630" s="39" t="s">
        <v>34</v>
      </c>
      <c r="F630" s="39" t="s">
        <v>35</v>
      </c>
      <c r="G630" s="39" t="s">
        <v>36</v>
      </c>
      <c r="H630" s="39" t="s">
        <v>464</v>
      </c>
      <c r="I630" s="39" t="s">
        <v>4380</v>
      </c>
      <c r="J630" s="49" t="s">
        <v>163</v>
      </c>
      <c r="K630" s="50" t="s">
        <v>50</v>
      </c>
      <c r="L630" s="39" t="str">
        <f>VLOOKUP(MaestraLP3[[#This Row],[UMV]],VALIDACIONES!J:L,3,0)</f>
        <v>Caja 48 Unidades</v>
      </c>
      <c r="M630" s="39" t="s">
        <v>40</v>
      </c>
      <c r="N630" s="39" t="s">
        <v>41</v>
      </c>
      <c r="O630" s="64">
        <v>16368</v>
      </c>
      <c r="P630" s="39" t="s">
        <v>4413</v>
      </c>
      <c r="Q630" s="65">
        <v>0</v>
      </c>
      <c r="R630" s="66">
        <f>+IFERROR((MaestraLP3[[#This Row],[COSTO ]]/MaestraLP3[[#This Row],[COSTO SEP]]-1),0)</f>
        <v>0</v>
      </c>
      <c r="S630" s="65" t="s">
        <v>93</v>
      </c>
      <c r="T630" s="65" t="s">
        <v>93</v>
      </c>
      <c r="U630" s="64">
        <f>+VLOOKUP(MaestraLP3[[#This Row],[FS00]],'[1]BD MES'!$C:$N,12,0)</f>
        <v>16368</v>
      </c>
      <c r="V630" s="64">
        <v>16368</v>
      </c>
      <c r="W630" s="66">
        <f>+(MaestraLP3[[#This Row],[COSTO ]]-MaestraLP3[[#This Row],[COSTO OCT AL 25-09]])/MaestraLP3[[#This Row],[COSTO OCT AL 25-09]]</f>
        <v>0</v>
      </c>
      <c r="X630" s="67" t="str">
        <f>++IF(P630="HASTA AGOTAR STOCK","HASTA AGOTAR STOCK",IF(MaestraLP3[[#This Row],[PRECIO]]=0,"NO PARA LP",IF(MaestraLP3[[#This Row],[PRECIO SEP]]=0,"INCORPORACIÓN",IF(Z630=0,"MANTIENE",IF(Z630&lt;0,"BAJA",IF(Z630&gt;0,"ALZA",""))))))</f>
        <v>NO PARA LP</v>
      </c>
      <c r="Y630" s="64">
        <v>0</v>
      </c>
      <c r="Z630" s="41" t="str">
        <f>IF(Y630=0,"INDICAR PRECIO VTA",Y630-MaestraLP3[[#This Row],[PRECIO SEP]])</f>
        <v>INDICAR PRECIO VTA</v>
      </c>
      <c r="AA630" s="66" t="str">
        <f t="shared" si="9"/>
        <v>-</v>
      </c>
      <c r="AB630" s="68">
        <f>IFERROR(MaestraLP3[[#This Row],[PRECIO]]*MaestraLP3[[#This Row],[%MG UMV]],0)</f>
        <v>0</v>
      </c>
      <c r="AC630" s="69">
        <v>3.36</v>
      </c>
      <c r="AD630" s="64">
        <f>+IFERROR(MaestraLP3[[#This Row],[MARGEN UNITARIO]]/MaestraLP3[[#This Row],[Peso Neto UMV (KG)]],0)</f>
        <v>0</v>
      </c>
      <c r="AE630" s="39" t="s">
        <v>44</v>
      </c>
      <c r="AF630" s="39"/>
      <c r="AG630" s="39">
        <v>1</v>
      </c>
      <c r="AH630" s="109">
        <v>0</v>
      </c>
      <c r="AI630" s="66">
        <v>0</v>
      </c>
      <c r="AJ630" s="66">
        <v>0</v>
      </c>
      <c r="AK630" s="39" t="s">
        <v>53</v>
      </c>
      <c r="AL630" s="39" t="s">
        <v>53</v>
      </c>
    </row>
    <row r="631" spans="1:38" x14ac:dyDescent="0.35">
      <c r="A631" s="39" t="s">
        <v>276</v>
      </c>
      <c r="B631" s="39">
        <v>104547400</v>
      </c>
      <c r="C631" s="39" t="str">
        <f>+MaestraLP3[[#This Row],[CÓDIGO]]&amp;MaestraLP3[[#Headers],[-]]&amp;MaestraLP3[[#This Row],[UMV]]</f>
        <v>104547400-C48</v>
      </c>
      <c r="D631" s="50" t="str">
        <f>+MaestraLP3[[#This Row],[CÓDIGO]]&amp;MaestraLP3[[#Headers],[FS00]]</f>
        <v>104547400FS00</v>
      </c>
      <c r="E631" s="39" t="s">
        <v>34</v>
      </c>
      <c r="F631" s="39" t="s">
        <v>35</v>
      </c>
      <c r="G631" s="39" t="s">
        <v>36</v>
      </c>
      <c r="H631" s="39" t="s">
        <v>464</v>
      </c>
      <c r="I631" s="39" t="s">
        <v>4391</v>
      </c>
      <c r="J631" s="49" t="s">
        <v>163</v>
      </c>
      <c r="K631" s="50" t="s">
        <v>50</v>
      </c>
      <c r="L631" s="39" t="str">
        <f>VLOOKUP(MaestraLP3[[#This Row],[UMV]],VALIDACIONES!J:L,3,0)</f>
        <v>Caja 48 Unidades</v>
      </c>
      <c r="M631" s="39" t="s">
        <v>40</v>
      </c>
      <c r="N631" s="39" t="s">
        <v>41</v>
      </c>
      <c r="O631" s="64">
        <v>16896</v>
      </c>
      <c r="P631" s="39" t="s">
        <v>4413</v>
      </c>
      <c r="Q631" s="65">
        <v>0</v>
      </c>
      <c r="R631" s="66">
        <f>+IFERROR((MaestraLP3[[#This Row],[COSTO ]]/MaestraLP3[[#This Row],[COSTO SEP]]-1),0)</f>
        <v>6.25E-2</v>
      </c>
      <c r="S631" s="65" t="s">
        <v>93</v>
      </c>
      <c r="T631" s="65" t="s">
        <v>93</v>
      </c>
      <c r="U631" s="64">
        <f>+VLOOKUP(MaestraLP3[[#This Row],[FS00]],'[1]BD MES'!$C:$N,12,0)</f>
        <v>17952</v>
      </c>
      <c r="V631" s="64">
        <v>17952</v>
      </c>
      <c r="W631" s="66">
        <f>+(MaestraLP3[[#This Row],[COSTO ]]-MaestraLP3[[#This Row],[COSTO OCT AL 25-09]])/MaestraLP3[[#This Row],[COSTO OCT AL 25-09]]</f>
        <v>0</v>
      </c>
      <c r="X631" s="67" t="str">
        <f>++IF(P631="HASTA AGOTAR STOCK","HASTA AGOTAR STOCK",IF(MaestraLP3[[#This Row],[PRECIO]]=0,"NO PARA LP",IF(MaestraLP3[[#This Row],[PRECIO SEP]]=0,"INCORPORACIÓN",IF(Z631=0,"MANTIENE",IF(Z631&lt;0,"BAJA",IF(Z631&gt;0,"ALZA",""))))))</f>
        <v>NO PARA LP</v>
      </c>
      <c r="Y631" s="64">
        <v>0</v>
      </c>
      <c r="Z631" s="41" t="str">
        <f>IF(Y631=0,"INDICAR PRECIO VTA",Y631-MaestraLP3[[#This Row],[PRECIO SEP]])</f>
        <v>INDICAR PRECIO VTA</v>
      </c>
      <c r="AA631" s="66" t="str">
        <f t="shared" si="9"/>
        <v>-</v>
      </c>
      <c r="AB631" s="68">
        <f>IFERROR(MaestraLP3[[#This Row],[PRECIO]]*MaestraLP3[[#This Row],[%MG UMV]],0)</f>
        <v>0</v>
      </c>
      <c r="AC631" s="69">
        <v>2.88</v>
      </c>
      <c r="AD631" s="64">
        <f>+IFERROR(MaestraLP3[[#This Row],[MARGEN UNITARIO]]/MaestraLP3[[#This Row],[Peso Neto UMV (KG)]],0)</f>
        <v>0</v>
      </c>
      <c r="AE631" s="39" t="s">
        <v>44</v>
      </c>
      <c r="AF631" s="39"/>
      <c r="AG631" s="39">
        <v>1</v>
      </c>
      <c r="AH631" s="109">
        <v>0</v>
      </c>
      <c r="AI631" s="66">
        <v>0</v>
      </c>
      <c r="AJ631" s="66">
        <v>0</v>
      </c>
      <c r="AK631" s="39" t="s">
        <v>53</v>
      </c>
      <c r="AL631" s="39" t="s">
        <v>53</v>
      </c>
    </row>
    <row r="632" spans="1:38" x14ac:dyDescent="0.35">
      <c r="A632" s="39" t="s">
        <v>276</v>
      </c>
      <c r="B632" s="39">
        <v>104529270</v>
      </c>
      <c r="C632" s="39" t="str">
        <f>+MaestraLP3[[#This Row],[CÓDIGO]]&amp;MaestraLP3[[#Headers],[-]]&amp;MaestraLP3[[#This Row],[UMV]]</f>
        <v>104529270-Z30</v>
      </c>
      <c r="D632" s="50" t="str">
        <f>+MaestraLP3[[#This Row],[CÓDIGO]]&amp;MaestraLP3[[#Headers],[FS00]]</f>
        <v>104529270FS00</v>
      </c>
      <c r="E632" s="39" t="s">
        <v>34</v>
      </c>
      <c r="F632" s="39" t="s">
        <v>35</v>
      </c>
      <c r="G632" s="39" t="s">
        <v>36</v>
      </c>
      <c r="H632" s="39" t="s">
        <v>37</v>
      </c>
      <c r="I632" s="39" t="s">
        <v>527</v>
      </c>
      <c r="J632" s="49" t="s">
        <v>168</v>
      </c>
      <c r="K632" s="50" t="s">
        <v>50</v>
      </c>
      <c r="L632" s="39" t="str">
        <f>VLOOKUP(MaestraLP3[[#This Row],[UMV]],VALIDACIONES!J:L,3,0)</f>
        <v>Caja 130 Unidades</v>
      </c>
      <c r="M632" s="39" t="s">
        <v>40</v>
      </c>
      <c r="N632" s="39" t="s">
        <v>41</v>
      </c>
      <c r="O632" s="64">
        <v>10790</v>
      </c>
      <c r="P632" s="39" t="s">
        <v>42</v>
      </c>
      <c r="Q632" s="64">
        <v>13900</v>
      </c>
      <c r="R632" s="66">
        <f>+IFERROR((MaestraLP3[[#This Row],[COSTO ]]/MaestraLP3[[#This Row],[COSTO SEP]]-1),0)</f>
        <v>2.4096385542168752E-2</v>
      </c>
      <c r="S632" s="65" t="s">
        <v>52</v>
      </c>
      <c r="T632" s="65" t="s">
        <v>52</v>
      </c>
      <c r="U632" s="64">
        <f>+VLOOKUP(MaestraLP3[[#This Row],[FS00]],'[1]BD MES'!$C:$N,12,0)</f>
        <v>10790</v>
      </c>
      <c r="V632" s="64">
        <v>11050</v>
      </c>
      <c r="W632" s="66">
        <f>+(MaestraLP3[[#This Row],[COSTO ]]-MaestraLP3[[#This Row],[COSTO OCT AL 25-09]])/MaestraLP3[[#This Row],[COSTO OCT AL 25-09]]</f>
        <v>2.4096385542168676E-2</v>
      </c>
      <c r="X632" s="67" t="str">
        <f>++IF(P632="HASTA AGOTAR STOCK","HASTA AGOTAR STOCK",IF(MaestraLP3[[#This Row],[PRECIO]]=0,"NO PARA LP",IF(MaestraLP3[[#This Row],[PRECIO SEP]]=0,"INCORPORACIÓN",IF(Z632=0,"MANTIENE",IF(Z632&lt;0,"BAJA",IF(Z632&gt;0,"ALZA",""))))))</f>
        <v>MANTIENE</v>
      </c>
      <c r="Y632" s="64">
        <v>13900</v>
      </c>
      <c r="Z632" s="41">
        <f>IF(Y632=0,"INDICAR PRECIO VTA",Y632-MaestraLP3[[#This Row],[PRECIO SEP]])</f>
        <v>0</v>
      </c>
      <c r="AA632" s="66">
        <f t="shared" si="9"/>
        <v>0.20503597122302158</v>
      </c>
      <c r="AB632" s="68">
        <f>IFERROR(MaestraLP3[[#This Row],[PRECIO]]*MaestraLP3[[#This Row],[%MG UMV]],0)</f>
        <v>2850</v>
      </c>
      <c r="AC632" s="69">
        <v>5.2</v>
      </c>
      <c r="AD632" s="64">
        <f>+IFERROR(MaestraLP3[[#This Row],[MARGEN UNITARIO]]/MaestraLP3[[#This Row],[Peso Neto UMV (KG)]],0)</f>
        <v>548.07692307692309</v>
      </c>
      <c r="AE632" s="39" t="s">
        <v>44</v>
      </c>
      <c r="AF632" s="39"/>
      <c r="AG632" s="39">
        <v>1</v>
      </c>
      <c r="AH632" s="109">
        <v>0</v>
      </c>
      <c r="AI632" s="66">
        <v>4.9999999999999996E-2</v>
      </c>
      <c r="AJ632" s="66">
        <v>6.9999999999999993E-2</v>
      </c>
      <c r="AK632" s="39"/>
      <c r="AL632" s="39" t="s">
        <v>53</v>
      </c>
    </row>
    <row r="633" spans="1:38" x14ac:dyDescent="0.35">
      <c r="A633" s="39" t="s">
        <v>276</v>
      </c>
      <c r="B633" s="39">
        <v>104529280</v>
      </c>
      <c r="C633" s="39" t="str">
        <f>+MaestraLP3[[#This Row],[CÓDIGO]]&amp;MaestraLP3[[#Headers],[-]]&amp;MaestraLP3[[#This Row],[UMV]]</f>
        <v>104529280-Z30</v>
      </c>
      <c r="D633" s="50" t="str">
        <f>+MaestraLP3[[#This Row],[CÓDIGO]]&amp;MaestraLP3[[#Headers],[FS00]]</f>
        <v>104529280FS00</v>
      </c>
      <c r="E633" s="39" t="s">
        <v>34</v>
      </c>
      <c r="F633" s="39" t="s">
        <v>35</v>
      </c>
      <c r="G633" s="39" t="s">
        <v>36</v>
      </c>
      <c r="H633" s="39" t="s">
        <v>37</v>
      </c>
      <c r="I633" s="39" t="s">
        <v>528</v>
      </c>
      <c r="J633" s="49" t="s">
        <v>168</v>
      </c>
      <c r="K633" s="50" t="s">
        <v>50</v>
      </c>
      <c r="L633" s="39" t="str">
        <f>VLOOKUP(MaestraLP3[[#This Row],[UMV]],VALIDACIONES!J:L,3,0)</f>
        <v>Caja 130 Unidades</v>
      </c>
      <c r="M633" s="39" t="s">
        <v>40</v>
      </c>
      <c r="N633" s="39" t="s">
        <v>41</v>
      </c>
      <c r="O633" s="64">
        <v>12480</v>
      </c>
      <c r="P633" s="39" t="s">
        <v>42</v>
      </c>
      <c r="Q633" s="64">
        <v>16900</v>
      </c>
      <c r="R633" s="66">
        <f>+IFERROR((MaestraLP3[[#This Row],[COSTO ]]/MaestraLP3[[#This Row],[COSTO SEP]]-1),0)</f>
        <v>-2.083333333333337E-2</v>
      </c>
      <c r="S633" s="65" t="s">
        <v>52</v>
      </c>
      <c r="T633" s="65" t="s">
        <v>52</v>
      </c>
      <c r="U633" s="64">
        <f>+VLOOKUP(MaestraLP3[[#This Row],[FS00]],'[1]BD MES'!$C:$N,12,0)</f>
        <v>12220</v>
      </c>
      <c r="V633" s="64">
        <v>12220</v>
      </c>
      <c r="W633" s="66">
        <f>+(MaestraLP3[[#This Row],[COSTO ]]-MaestraLP3[[#This Row],[COSTO OCT AL 25-09]])/MaestraLP3[[#This Row],[COSTO OCT AL 25-09]]</f>
        <v>0</v>
      </c>
      <c r="X633" s="67" t="str">
        <f>++IF(P633="HASTA AGOTAR STOCK","HASTA AGOTAR STOCK",IF(MaestraLP3[[#This Row],[PRECIO]]=0,"NO PARA LP",IF(MaestraLP3[[#This Row],[PRECIO SEP]]=0,"INCORPORACIÓN",IF(Z633=0,"MANTIENE",IF(Z633&lt;0,"BAJA",IF(Z633&gt;0,"ALZA",""))))))</f>
        <v>MANTIENE</v>
      </c>
      <c r="Y633" s="64">
        <v>16900</v>
      </c>
      <c r="Z633" s="41">
        <f>IF(Y633=0,"INDICAR PRECIO VTA",Y633-MaestraLP3[[#This Row],[PRECIO SEP]])</f>
        <v>0</v>
      </c>
      <c r="AA633" s="66">
        <f t="shared" si="9"/>
        <v>0.27692307692307694</v>
      </c>
      <c r="AB633" s="68">
        <f>IFERROR(MaestraLP3[[#This Row],[PRECIO]]*MaestraLP3[[#This Row],[%MG UMV]],0)</f>
        <v>4680</v>
      </c>
      <c r="AC633" s="69">
        <v>5.2</v>
      </c>
      <c r="AD633" s="64">
        <f>+IFERROR(MaestraLP3[[#This Row],[MARGEN UNITARIO]]/MaestraLP3[[#This Row],[Peso Neto UMV (KG)]],0)</f>
        <v>900</v>
      </c>
      <c r="AE633" s="39" t="s">
        <v>44</v>
      </c>
      <c r="AF633" s="39"/>
      <c r="AG633" s="39">
        <v>1</v>
      </c>
      <c r="AH633" s="109">
        <v>0</v>
      </c>
      <c r="AI633" s="66">
        <v>4.9999999999999996E-2</v>
      </c>
      <c r="AJ633" s="66">
        <v>6.9999999999999993E-2</v>
      </c>
      <c r="AK633" s="39"/>
      <c r="AL633" s="39" t="s">
        <v>53</v>
      </c>
    </row>
    <row r="634" spans="1:38" x14ac:dyDescent="0.35">
      <c r="A634" s="39" t="s">
        <v>276</v>
      </c>
      <c r="B634" s="39">
        <v>104543490</v>
      </c>
      <c r="C634" s="39" t="str">
        <f>+MaestraLP3[[#This Row],[CÓDIGO]]&amp;MaestraLP3[[#Headers],[-]]&amp;MaestraLP3[[#This Row],[UMV]]</f>
        <v>104543490-C80</v>
      </c>
      <c r="D634" s="50" t="str">
        <f>+MaestraLP3[[#This Row],[CÓDIGO]]&amp;MaestraLP3[[#Headers],[FS00]]</f>
        <v>104543490FS00</v>
      </c>
      <c r="E634" s="39" t="s">
        <v>34</v>
      </c>
      <c r="F634" s="39" t="s">
        <v>35</v>
      </c>
      <c r="G634" s="39" t="s">
        <v>36</v>
      </c>
      <c r="H634" s="39" t="s">
        <v>37</v>
      </c>
      <c r="I634" s="39" t="s">
        <v>534</v>
      </c>
      <c r="J634" s="49" t="s">
        <v>488</v>
      </c>
      <c r="K634" s="50" t="s">
        <v>50</v>
      </c>
      <c r="L634" s="39" t="str">
        <f>VLOOKUP(MaestraLP3[[#This Row],[UMV]],VALIDACIONES!J:L,3,0)</f>
        <v>Caja 80 Unidades</v>
      </c>
      <c r="M634" s="39" t="s">
        <v>40</v>
      </c>
      <c r="N634" s="39" t="s">
        <v>41</v>
      </c>
      <c r="O634" s="64">
        <v>27600</v>
      </c>
      <c r="P634" s="39" t="s">
        <v>42</v>
      </c>
      <c r="Q634" s="64">
        <v>37600</v>
      </c>
      <c r="R634" s="66">
        <f>+IFERROR((MaestraLP3[[#This Row],[COSTO ]]/MaestraLP3[[#This Row],[COSTO SEP]]-1),0)</f>
        <v>-2.8985507246376274E-3</v>
      </c>
      <c r="S634" s="65" t="s">
        <v>52</v>
      </c>
      <c r="T634" s="65" t="s">
        <v>52</v>
      </c>
      <c r="U634" s="64">
        <f>+VLOOKUP(MaestraLP3[[#This Row],[FS00]],'[1]BD MES'!$C:$N,12,0)</f>
        <v>27440</v>
      </c>
      <c r="V634" s="64">
        <v>27520</v>
      </c>
      <c r="W634" s="66">
        <f>+(MaestraLP3[[#This Row],[COSTO ]]-MaestraLP3[[#This Row],[COSTO OCT AL 25-09]])/MaestraLP3[[#This Row],[COSTO OCT AL 25-09]]</f>
        <v>2.9154518950437317E-3</v>
      </c>
      <c r="X634" s="67" t="str">
        <f>++IF(P634="HASTA AGOTAR STOCK","HASTA AGOTAR STOCK",IF(MaestraLP3[[#This Row],[PRECIO]]=0,"NO PARA LP",IF(MaestraLP3[[#This Row],[PRECIO SEP]]=0,"INCORPORACIÓN",IF(Z634=0,"MANTIENE",IF(Z634&lt;0,"BAJA",IF(Z634&gt;0,"ALZA",""))))))</f>
        <v>MANTIENE</v>
      </c>
      <c r="Y634" s="64">
        <v>37600</v>
      </c>
      <c r="Z634" s="41">
        <f>IF(Y634=0,"INDICAR PRECIO VTA",Y634-MaestraLP3[[#This Row],[PRECIO SEP]])</f>
        <v>0</v>
      </c>
      <c r="AA634" s="66">
        <f t="shared" si="9"/>
        <v>0.26808510638297872</v>
      </c>
      <c r="AB634" s="68">
        <f>IFERROR(MaestraLP3[[#This Row],[PRECIO]]*MaestraLP3[[#This Row],[%MG UMV]],0)</f>
        <v>10080</v>
      </c>
      <c r="AC634" s="69">
        <v>5.6</v>
      </c>
      <c r="AD634" s="64">
        <f>+IFERROR(MaestraLP3[[#This Row],[MARGEN UNITARIO]]/MaestraLP3[[#This Row],[Peso Neto UMV (KG)]],0)</f>
        <v>1800.0000000000002</v>
      </c>
      <c r="AE634" s="39" t="s">
        <v>44</v>
      </c>
      <c r="AF634" s="39"/>
      <c r="AG634" s="39">
        <v>1</v>
      </c>
      <c r="AH634" s="109">
        <v>0</v>
      </c>
      <c r="AI634" s="66">
        <v>0.03</v>
      </c>
      <c r="AJ634" s="66">
        <v>6.9999999999999993E-2</v>
      </c>
      <c r="AK634" s="39" t="s">
        <v>53</v>
      </c>
      <c r="AL634" s="39" t="s">
        <v>53</v>
      </c>
    </row>
    <row r="635" spans="1:38" x14ac:dyDescent="0.35">
      <c r="A635" s="39" t="s">
        <v>276</v>
      </c>
      <c r="B635" s="39">
        <v>104543500</v>
      </c>
      <c r="C635" s="39" t="str">
        <f>+MaestraLP3[[#This Row],[CÓDIGO]]&amp;MaestraLP3[[#Headers],[-]]&amp;MaestraLP3[[#This Row],[UMV]]</f>
        <v>104543500-C80</v>
      </c>
      <c r="D635" s="50" t="str">
        <f>+MaestraLP3[[#This Row],[CÓDIGO]]&amp;MaestraLP3[[#Headers],[FS00]]</f>
        <v>104543500FS00</v>
      </c>
      <c r="E635" s="39" t="s">
        <v>34</v>
      </c>
      <c r="F635" s="39" t="s">
        <v>35</v>
      </c>
      <c r="G635" s="39" t="s">
        <v>36</v>
      </c>
      <c r="H635" s="39" t="s">
        <v>37</v>
      </c>
      <c r="I635" s="39" t="s">
        <v>535</v>
      </c>
      <c r="J635" s="49" t="s">
        <v>488</v>
      </c>
      <c r="K635" s="50" t="s">
        <v>50</v>
      </c>
      <c r="L635" s="39" t="str">
        <f>VLOOKUP(MaestraLP3[[#This Row],[UMV]],VALIDACIONES!J:L,3,0)</f>
        <v>Caja 80 Unidades</v>
      </c>
      <c r="M635" s="39" t="s">
        <v>40</v>
      </c>
      <c r="N635" s="39" t="s">
        <v>41</v>
      </c>
      <c r="O635" s="64">
        <v>24800</v>
      </c>
      <c r="P635" s="39" t="s">
        <v>42</v>
      </c>
      <c r="Q635" s="64">
        <v>34400</v>
      </c>
      <c r="R635" s="66">
        <f>+IFERROR((MaestraLP3[[#This Row],[COSTO ]]/MaestraLP3[[#This Row],[COSTO SEP]]-1),0)</f>
        <v>-3.225806451612856E-3</v>
      </c>
      <c r="S635" s="65" t="s">
        <v>52</v>
      </c>
      <c r="T635" s="65" t="s">
        <v>52</v>
      </c>
      <c r="U635" s="64">
        <f>+VLOOKUP(MaestraLP3[[#This Row],[FS00]],'[1]BD MES'!$C:$N,12,0)</f>
        <v>24320</v>
      </c>
      <c r="V635" s="64">
        <v>24720</v>
      </c>
      <c r="W635" s="66">
        <f>+(MaestraLP3[[#This Row],[COSTO ]]-MaestraLP3[[#This Row],[COSTO OCT AL 25-09]])/MaestraLP3[[#This Row],[COSTO OCT AL 25-09]]</f>
        <v>1.6447368421052631E-2</v>
      </c>
      <c r="X635" s="67" t="str">
        <f>++IF(P635="HASTA AGOTAR STOCK","HASTA AGOTAR STOCK",IF(MaestraLP3[[#This Row],[PRECIO]]=0,"NO PARA LP",IF(MaestraLP3[[#This Row],[PRECIO SEP]]=0,"INCORPORACIÓN",IF(Z635=0,"MANTIENE",IF(Z635&lt;0,"BAJA",IF(Z635&gt;0,"ALZA",""))))))</f>
        <v>MANTIENE</v>
      </c>
      <c r="Y635" s="64">
        <v>34400</v>
      </c>
      <c r="Z635" s="41">
        <f>IF(Y635=0,"INDICAR PRECIO VTA",Y635-MaestraLP3[[#This Row],[PRECIO SEP]])</f>
        <v>0</v>
      </c>
      <c r="AA635" s="66">
        <f t="shared" si="9"/>
        <v>0.28139534883720929</v>
      </c>
      <c r="AB635" s="68">
        <f>IFERROR(MaestraLP3[[#This Row],[PRECIO]]*MaestraLP3[[#This Row],[%MG UMV]],0)</f>
        <v>9680</v>
      </c>
      <c r="AC635" s="69">
        <v>5.6</v>
      </c>
      <c r="AD635" s="64">
        <f>+IFERROR(MaestraLP3[[#This Row],[MARGEN UNITARIO]]/MaestraLP3[[#This Row],[Peso Neto UMV (KG)]],0)</f>
        <v>1728.5714285714287</v>
      </c>
      <c r="AE635" s="39" t="s">
        <v>44</v>
      </c>
      <c r="AF635" s="39"/>
      <c r="AG635" s="39">
        <v>1</v>
      </c>
      <c r="AH635" s="109">
        <v>0</v>
      </c>
      <c r="AI635" s="66">
        <v>0.03</v>
      </c>
      <c r="AJ635" s="66">
        <v>6.9999999999999993E-2</v>
      </c>
      <c r="AK635" s="39" t="s">
        <v>53</v>
      </c>
      <c r="AL635" s="39" t="s">
        <v>53</v>
      </c>
    </row>
    <row r="636" spans="1:38" x14ac:dyDescent="0.35">
      <c r="A636" s="39" t="s">
        <v>276</v>
      </c>
      <c r="B636" s="39">
        <v>104529000</v>
      </c>
      <c r="C636" s="39" t="str">
        <f>+MaestraLP3[[#This Row],[CÓDIGO]]&amp;MaestraLP3[[#Headers],[-]]&amp;MaestraLP3[[#This Row],[UMV]]</f>
        <v>104529000-Z20</v>
      </c>
      <c r="D636" s="50" t="str">
        <f>+MaestraLP3[[#This Row],[CÓDIGO]]&amp;MaestraLP3[[#Headers],[FS00]]</f>
        <v>104529000FS00</v>
      </c>
      <c r="E636" s="39" t="s">
        <v>34</v>
      </c>
      <c r="F636" s="39" t="s">
        <v>35</v>
      </c>
      <c r="G636" s="39" t="s">
        <v>36</v>
      </c>
      <c r="H636" s="39" t="s">
        <v>37</v>
      </c>
      <c r="I636" s="39" t="s">
        <v>536</v>
      </c>
      <c r="J636" s="49" t="s">
        <v>511</v>
      </c>
      <c r="K636" s="50" t="s">
        <v>50</v>
      </c>
      <c r="L636" s="39" t="str">
        <f>VLOOKUP(MaestraLP3[[#This Row],[UMV]],VALIDACIONES!J:L,3,0)</f>
        <v>Caja 120 Unidades</v>
      </c>
      <c r="M636" s="39" t="s">
        <v>40</v>
      </c>
      <c r="N636" s="39" t="s">
        <v>41</v>
      </c>
      <c r="O636" s="64">
        <v>12960</v>
      </c>
      <c r="P636" s="39" t="s">
        <v>42</v>
      </c>
      <c r="Q636" s="64">
        <v>17400</v>
      </c>
      <c r="R636" s="66">
        <f>+IFERROR((MaestraLP3[[#This Row],[COSTO ]]/MaestraLP3[[#This Row],[COSTO SEP]]-1),0)</f>
        <v>-9.2592592592593004E-3</v>
      </c>
      <c r="S636" s="65" t="s">
        <v>52</v>
      </c>
      <c r="T636" s="65" t="s">
        <v>52</v>
      </c>
      <c r="U636" s="64">
        <f>+VLOOKUP(MaestraLP3[[#This Row],[FS00]],'[1]BD MES'!$C:$N,12,0)</f>
        <v>12960</v>
      </c>
      <c r="V636" s="64">
        <v>12840</v>
      </c>
      <c r="W636" s="66">
        <f>+(MaestraLP3[[#This Row],[COSTO ]]-MaestraLP3[[#This Row],[COSTO OCT AL 25-09]])/MaestraLP3[[#This Row],[COSTO OCT AL 25-09]]</f>
        <v>-9.2592592592592587E-3</v>
      </c>
      <c r="X636" s="67" t="str">
        <f>++IF(P636="HASTA AGOTAR STOCK","HASTA AGOTAR STOCK",IF(MaestraLP3[[#This Row],[PRECIO]]=0,"NO PARA LP",IF(MaestraLP3[[#This Row],[PRECIO SEP]]=0,"INCORPORACIÓN",IF(Z636=0,"MANTIENE",IF(Z636&lt;0,"BAJA",IF(Z636&gt;0,"ALZA",""))))))</f>
        <v>MANTIENE</v>
      </c>
      <c r="Y636" s="64">
        <v>17400</v>
      </c>
      <c r="Z636" s="41">
        <f>IF(Y636=0,"INDICAR PRECIO VTA",Y636-MaestraLP3[[#This Row],[PRECIO SEP]])</f>
        <v>0</v>
      </c>
      <c r="AA636" s="66">
        <f t="shared" si="9"/>
        <v>0.2620689655172414</v>
      </c>
      <c r="AB636" s="68">
        <f>IFERROR(MaestraLP3[[#This Row],[PRECIO]]*MaestraLP3[[#This Row],[%MG UMV]],0)</f>
        <v>4560</v>
      </c>
      <c r="AC636" s="69">
        <v>5.76</v>
      </c>
      <c r="AD636" s="64">
        <f>+IFERROR(MaestraLP3[[#This Row],[MARGEN UNITARIO]]/MaestraLP3[[#This Row],[Peso Neto UMV (KG)]],0)</f>
        <v>791.66666666666674</v>
      </c>
      <c r="AE636" s="39" t="s">
        <v>44</v>
      </c>
      <c r="AF636" s="39"/>
      <c r="AG636" s="39">
        <v>1</v>
      </c>
      <c r="AH636" s="109">
        <v>0</v>
      </c>
      <c r="AI636" s="66">
        <v>4.9999999999999996E-2</v>
      </c>
      <c r="AJ636" s="66">
        <v>6.9999999999999993E-2</v>
      </c>
      <c r="AK636" s="39"/>
      <c r="AL636" s="39" t="s">
        <v>53</v>
      </c>
    </row>
    <row r="637" spans="1:38" x14ac:dyDescent="0.35">
      <c r="A637" s="39" t="s">
        <v>276</v>
      </c>
      <c r="B637" s="39">
        <v>104529030</v>
      </c>
      <c r="C637" s="39" t="str">
        <f>+MaestraLP3[[#This Row],[CÓDIGO]]&amp;MaestraLP3[[#Headers],[-]]&amp;MaestraLP3[[#This Row],[UMV]]</f>
        <v>104529030-C80</v>
      </c>
      <c r="D637" s="50" t="str">
        <f>+MaestraLP3[[#This Row],[CÓDIGO]]&amp;MaestraLP3[[#Headers],[FS00]]</f>
        <v>104529030FS00</v>
      </c>
      <c r="E637" s="39" t="s">
        <v>34</v>
      </c>
      <c r="F637" s="39" t="s">
        <v>35</v>
      </c>
      <c r="G637" s="39" t="s">
        <v>36</v>
      </c>
      <c r="H637" s="39" t="s">
        <v>37</v>
      </c>
      <c r="I637" s="39" t="s">
        <v>538</v>
      </c>
      <c r="J637" s="49" t="s">
        <v>488</v>
      </c>
      <c r="K637" s="50" t="s">
        <v>50</v>
      </c>
      <c r="L637" s="39" t="str">
        <f>VLOOKUP(MaestraLP3[[#This Row],[UMV]],VALIDACIONES!J:L,3,0)</f>
        <v>Caja 80 Unidades</v>
      </c>
      <c r="M637" s="39" t="s">
        <v>40</v>
      </c>
      <c r="N637" s="39" t="s">
        <v>78</v>
      </c>
      <c r="O637" s="64">
        <v>22160</v>
      </c>
      <c r="P637" s="39" t="s">
        <v>42</v>
      </c>
      <c r="Q637" s="64">
        <v>29000</v>
      </c>
      <c r="R637" s="66">
        <f>+IFERROR((MaestraLP3[[#This Row],[COSTO ]]/MaestraLP3[[#This Row],[COSTO SEP]]-1),0)</f>
        <v>0</v>
      </c>
      <c r="S637" s="65" t="s">
        <v>52</v>
      </c>
      <c r="T637" s="65" t="s">
        <v>52</v>
      </c>
      <c r="U637" s="64">
        <f>+VLOOKUP(MaestraLP3[[#This Row],[FS00]],'[1]BD MES'!$C:$N,12,0)</f>
        <v>22160</v>
      </c>
      <c r="V637" s="64">
        <v>22160</v>
      </c>
      <c r="W637" s="66">
        <f>+(MaestraLP3[[#This Row],[COSTO ]]-MaestraLP3[[#This Row],[COSTO OCT AL 25-09]])/MaestraLP3[[#This Row],[COSTO OCT AL 25-09]]</f>
        <v>0</v>
      </c>
      <c r="X637" s="67" t="str">
        <f>++IF(P637="HASTA AGOTAR STOCK","HASTA AGOTAR STOCK",IF(MaestraLP3[[#This Row],[PRECIO]]=0,"NO PARA LP",IF(MaestraLP3[[#This Row],[PRECIO SEP]]=0,"INCORPORACIÓN",IF(Z637=0,"MANTIENE",IF(Z637&lt;0,"BAJA",IF(Z637&gt;0,"ALZA",""))))))</f>
        <v>MANTIENE</v>
      </c>
      <c r="Y637" s="64">
        <v>29000</v>
      </c>
      <c r="Z637" s="41">
        <f>IF(Y637=0,"INDICAR PRECIO VTA",Y637-MaestraLP3[[#This Row],[PRECIO SEP]])</f>
        <v>0</v>
      </c>
      <c r="AA637" s="66">
        <f t="shared" si="9"/>
        <v>0.23586206896551723</v>
      </c>
      <c r="AB637" s="68">
        <f>IFERROR(MaestraLP3[[#This Row],[PRECIO]]*MaestraLP3[[#This Row],[%MG UMV]],0)</f>
        <v>6840</v>
      </c>
      <c r="AC637" s="69">
        <v>5.76</v>
      </c>
      <c r="AD637" s="64">
        <f>+IFERROR(MaestraLP3[[#This Row],[MARGEN UNITARIO]]/MaestraLP3[[#This Row],[Peso Neto UMV (KG)]],0)</f>
        <v>1187.5</v>
      </c>
      <c r="AE637" s="39" t="s">
        <v>44</v>
      </c>
      <c r="AF637" s="39"/>
      <c r="AG637" s="39">
        <v>1</v>
      </c>
      <c r="AH637" s="109">
        <v>0</v>
      </c>
      <c r="AI637" s="66">
        <v>4.9999999999999996E-2</v>
      </c>
      <c r="AJ637" s="66">
        <v>6.9999999999999993E-2</v>
      </c>
      <c r="AK637" s="39"/>
      <c r="AL637" s="39" t="s">
        <v>53</v>
      </c>
    </row>
    <row r="638" spans="1:38" x14ac:dyDescent="0.35">
      <c r="A638" s="39" t="s">
        <v>276</v>
      </c>
      <c r="B638" s="39">
        <v>104529460</v>
      </c>
      <c r="C638" s="39" t="str">
        <f>+MaestraLP3[[#This Row],[CÓDIGO]]&amp;MaestraLP3[[#Headers],[-]]&amp;MaestraLP3[[#This Row],[UMV]]</f>
        <v>104529460-Z10</v>
      </c>
      <c r="D638" s="50" t="str">
        <f>+MaestraLP3[[#This Row],[CÓDIGO]]&amp;MaestraLP3[[#Headers],[FS00]]</f>
        <v>104529460FS00</v>
      </c>
      <c r="E638" s="39" t="s">
        <v>34</v>
      </c>
      <c r="F638" s="39" t="s">
        <v>35</v>
      </c>
      <c r="G638" s="39" t="s">
        <v>36</v>
      </c>
      <c r="H638" s="39" t="s">
        <v>464</v>
      </c>
      <c r="I638" s="39" t="s">
        <v>465</v>
      </c>
      <c r="J638" s="49" t="s">
        <v>466</v>
      </c>
      <c r="K638" s="50" t="s">
        <v>50</v>
      </c>
      <c r="L638" s="39" t="str">
        <f>VLOOKUP(MaestraLP3[[#This Row],[UMV]],VALIDACIONES!J:L,3,0)</f>
        <v>Caja 110 Unidades</v>
      </c>
      <c r="M638" s="39" t="s">
        <v>40</v>
      </c>
      <c r="N638" s="39" t="s">
        <v>41</v>
      </c>
      <c r="O638" s="64">
        <v>6710</v>
      </c>
      <c r="P638" s="39" t="s">
        <v>42</v>
      </c>
      <c r="Q638" s="64">
        <v>13000</v>
      </c>
      <c r="R638" s="66">
        <f>+IFERROR((MaestraLP3[[#This Row],[COSTO ]]/MaestraLP3[[#This Row],[COSTO SEP]]-1),0)</f>
        <v>1.6393442622950838E-2</v>
      </c>
      <c r="S638" s="65" t="s">
        <v>52</v>
      </c>
      <c r="T638" s="65" t="s">
        <v>52</v>
      </c>
      <c r="U638" s="64">
        <f>+VLOOKUP(MaestraLP3[[#This Row],[FS00]],'[1]BD MES'!$C:$N,12,0)</f>
        <v>6820</v>
      </c>
      <c r="V638" s="64">
        <v>6820</v>
      </c>
      <c r="W638" s="66">
        <f>+(MaestraLP3[[#This Row],[COSTO ]]-MaestraLP3[[#This Row],[COSTO OCT AL 25-09]])/MaestraLP3[[#This Row],[COSTO OCT AL 25-09]]</f>
        <v>0</v>
      </c>
      <c r="X638" s="67" t="str">
        <f>++IF(P638="HASTA AGOTAR STOCK","HASTA AGOTAR STOCK",IF(MaestraLP3[[#This Row],[PRECIO]]=0,"NO PARA LP",IF(MaestraLP3[[#This Row],[PRECIO SEP]]=0,"INCORPORACIÓN",IF(Z638=0,"MANTIENE",IF(Z638&lt;0,"BAJA",IF(Z638&gt;0,"ALZA",""))))))</f>
        <v>MANTIENE</v>
      </c>
      <c r="Y638" s="64">
        <v>13000</v>
      </c>
      <c r="Z638" s="41">
        <f>IF(Y638=0,"INDICAR PRECIO VTA",Y638-MaestraLP3[[#This Row],[PRECIO SEP]])</f>
        <v>0</v>
      </c>
      <c r="AA638" s="66">
        <f t="shared" si="9"/>
        <v>0.47538461538461541</v>
      </c>
      <c r="AB638" s="68">
        <f>IFERROR(MaestraLP3[[#This Row],[PRECIO]]*MaestraLP3[[#This Row],[%MG UMV]],0)</f>
        <v>6180</v>
      </c>
      <c r="AC638" s="69">
        <v>0.99</v>
      </c>
      <c r="AD638" s="64">
        <f>+IFERROR(MaestraLP3[[#This Row],[MARGEN UNITARIO]]/MaestraLP3[[#This Row],[Peso Neto UMV (KG)]],0)</f>
        <v>6242.424242424242</v>
      </c>
      <c r="AE638" s="39" t="s">
        <v>44</v>
      </c>
      <c r="AF638" s="39"/>
      <c r="AG638" s="39">
        <v>1</v>
      </c>
      <c r="AH638" s="109">
        <v>0</v>
      </c>
      <c r="AI638" s="66">
        <v>0.15</v>
      </c>
      <c r="AJ638" s="66">
        <v>0.2</v>
      </c>
      <c r="AK638" s="39" t="s">
        <v>53</v>
      </c>
      <c r="AL638" s="39" t="s">
        <v>53</v>
      </c>
    </row>
    <row r="639" spans="1:38" x14ac:dyDescent="0.35">
      <c r="A639" s="39" t="s">
        <v>276</v>
      </c>
      <c r="B639" s="39">
        <v>105154330</v>
      </c>
      <c r="C639" s="39" t="str">
        <f>+MaestraLP3[[#This Row],[CÓDIGO]]&amp;MaestraLP3[[#Headers],[-]]&amp;MaestraLP3[[#This Row],[UMV]]</f>
        <v>105154330-C60</v>
      </c>
      <c r="D639" s="50" t="str">
        <f>+MaestraLP3[[#This Row],[CÓDIGO]]&amp;MaestraLP3[[#Headers],[FS00]]</f>
        <v>105154330FS00</v>
      </c>
      <c r="E639" s="39" t="s">
        <v>34</v>
      </c>
      <c r="F639" s="39" t="s">
        <v>35</v>
      </c>
      <c r="G639" s="39" t="s">
        <v>36</v>
      </c>
      <c r="H639" s="39" t="s">
        <v>464</v>
      </c>
      <c r="I639" s="39" t="s">
        <v>467</v>
      </c>
      <c r="J639" s="49" t="s">
        <v>187</v>
      </c>
      <c r="K639" s="50" t="s">
        <v>187</v>
      </c>
      <c r="L639" s="39" t="str">
        <f>VLOOKUP(MaestraLP3[[#This Row],[UMV]],VALIDACIONES!J:L,3,0)</f>
        <v>Caja 60 Unidades</v>
      </c>
      <c r="M639" s="39" t="s">
        <v>40</v>
      </c>
      <c r="N639" s="39" t="s">
        <v>41</v>
      </c>
      <c r="O639" s="64">
        <v>21721.040000000001</v>
      </c>
      <c r="P639" s="39" t="s">
        <v>42</v>
      </c>
      <c r="Q639" s="64">
        <v>37000</v>
      </c>
      <c r="R639" s="66">
        <f>+IFERROR((MaestraLP3[[#This Row],[COSTO ]]/MaestraLP3[[#This Row],[COSTO SEP]]-1),0)</f>
        <v>2.4418720282270989E-3</v>
      </c>
      <c r="S639" s="65" t="s">
        <v>52</v>
      </c>
      <c r="T639" s="65" t="s">
        <v>52</v>
      </c>
      <c r="U639" s="64">
        <f>+VLOOKUP(MaestraLP3[[#This Row],[FS00]],'[1]BD MES'!$C:$N,12,0)</f>
        <v>21774.1</v>
      </c>
      <c r="V639" s="64">
        <v>21774.080000000002</v>
      </c>
      <c r="W639" s="66">
        <f>+(MaestraLP3[[#This Row],[COSTO ]]-MaestraLP3[[#This Row],[COSTO OCT AL 25-09]])/MaestraLP3[[#This Row],[COSTO OCT AL 25-09]]</f>
        <v>-9.1852246461615309E-7</v>
      </c>
      <c r="X639" s="67" t="str">
        <f>++IF(P639="HASTA AGOTAR STOCK","HASTA AGOTAR STOCK",IF(MaestraLP3[[#This Row],[PRECIO]]=0,"NO PARA LP",IF(MaestraLP3[[#This Row],[PRECIO SEP]]=0,"INCORPORACIÓN",IF(Z639=0,"MANTIENE",IF(Z639&lt;0,"BAJA",IF(Z639&gt;0,"ALZA",""))))))</f>
        <v>MANTIENE</v>
      </c>
      <c r="Y639" s="64">
        <v>37000</v>
      </c>
      <c r="Z639" s="41">
        <f>IF(Y639=0,"INDICAR PRECIO VTA",Y639-MaestraLP3[[#This Row],[PRECIO SEP]])</f>
        <v>0</v>
      </c>
      <c r="AA639" s="66">
        <f t="shared" si="9"/>
        <v>0.41151135135135131</v>
      </c>
      <c r="AB639" s="68">
        <f>IFERROR(MaestraLP3[[#This Row],[PRECIO]]*MaestraLP3[[#This Row],[%MG UMV]],0)</f>
        <v>15225.919999999998</v>
      </c>
      <c r="AC639" s="69">
        <v>3.6</v>
      </c>
      <c r="AD639" s="64">
        <f>+IFERROR(MaestraLP3[[#This Row],[MARGEN UNITARIO]]/MaestraLP3[[#This Row],[Peso Neto UMV (KG)]],0)</f>
        <v>4229.4222222222215</v>
      </c>
      <c r="AE639" s="39" t="s">
        <v>44</v>
      </c>
      <c r="AF639" s="39"/>
      <c r="AG639" s="39">
        <v>1</v>
      </c>
      <c r="AH639" s="109">
        <v>0</v>
      </c>
      <c r="AI639" s="66">
        <v>0.15</v>
      </c>
      <c r="AJ639" s="66">
        <v>0.2</v>
      </c>
      <c r="AK639" s="39" t="s">
        <v>53</v>
      </c>
      <c r="AL639" s="39" t="s">
        <v>53</v>
      </c>
    </row>
    <row r="640" spans="1:38" x14ac:dyDescent="0.35">
      <c r="A640" s="39" t="s">
        <v>276</v>
      </c>
      <c r="B640" s="39">
        <v>104547420</v>
      </c>
      <c r="C640" s="39" t="str">
        <f>+MaestraLP3[[#This Row],[CÓDIGO]]&amp;MaestraLP3[[#Headers],[-]]&amp;MaestraLP3[[#This Row],[UMV]]</f>
        <v>104547420-C48</v>
      </c>
      <c r="D640" s="50" t="str">
        <f>+MaestraLP3[[#This Row],[CÓDIGO]]&amp;MaestraLP3[[#Headers],[FS00]]</f>
        <v>104547420FS00</v>
      </c>
      <c r="E640" s="39" t="s">
        <v>34</v>
      </c>
      <c r="F640" s="39" t="s">
        <v>35</v>
      </c>
      <c r="G640" s="39" t="s">
        <v>36</v>
      </c>
      <c r="H640" s="39" t="s">
        <v>464</v>
      </c>
      <c r="I640" s="39" t="s">
        <v>4333</v>
      </c>
      <c r="J640" s="49" t="s">
        <v>163</v>
      </c>
      <c r="K640" s="50" t="s">
        <v>50</v>
      </c>
      <c r="L640" s="39" t="str">
        <f>VLOOKUP(MaestraLP3[[#This Row],[UMV]],VALIDACIONES!J:L,3,0)</f>
        <v>Caja 48 Unidades</v>
      </c>
      <c r="M640" s="39" t="s">
        <v>40</v>
      </c>
      <c r="N640" s="39" t="s">
        <v>41</v>
      </c>
      <c r="O640" s="64">
        <v>20832</v>
      </c>
      <c r="P640" s="39" t="s">
        <v>4413</v>
      </c>
      <c r="Q640" s="65">
        <v>0</v>
      </c>
      <c r="R640" s="66">
        <f>+IFERROR((MaestraLP3[[#This Row],[COSTO ]]/MaestraLP3[[#This Row],[COSTO SEP]]-1),0)</f>
        <v>3.9170506912442393E-2</v>
      </c>
      <c r="S640" s="65" t="s">
        <v>93</v>
      </c>
      <c r="T640" s="65" t="s">
        <v>93</v>
      </c>
      <c r="U640" s="64">
        <f>+VLOOKUP(MaestraLP3[[#This Row],[FS00]],'[1]BD MES'!$C:$N,12,0)</f>
        <v>21648</v>
      </c>
      <c r="V640" s="64">
        <v>21648</v>
      </c>
      <c r="W640" s="66">
        <f>+(MaestraLP3[[#This Row],[COSTO ]]-MaestraLP3[[#This Row],[COSTO OCT AL 25-09]])/MaestraLP3[[#This Row],[COSTO OCT AL 25-09]]</f>
        <v>0</v>
      </c>
      <c r="X640" s="67" t="str">
        <f>++IF(P640="HASTA AGOTAR STOCK","HASTA AGOTAR STOCK",IF(MaestraLP3[[#This Row],[PRECIO]]=0,"NO PARA LP",IF(MaestraLP3[[#This Row],[PRECIO SEP]]=0,"INCORPORACIÓN",IF(Z640=0,"MANTIENE",IF(Z640&lt;0,"BAJA",IF(Z640&gt;0,"ALZA",""))))))</f>
        <v>NO PARA LP</v>
      </c>
      <c r="Y640" s="64">
        <v>0</v>
      </c>
      <c r="Z640" s="41" t="str">
        <f>IF(Y640=0,"INDICAR PRECIO VTA",Y640-MaestraLP3[[#This Row],[PRECIO SEP]])</f>
        <v>INDICAR PRECIO VTA</v>
      </c>
      <c r="AA640" s="66" t="str">
        <f t="shared" si="9"/>
        <v>-</v>
      </c>
      <c r="AB640" s="68">
        <f>IFERROR(MaestraLP3[[#This Row],[PRECIO]]*MaestraLP3[[#This Row],[%MG UMV]],0)</f>
        <v>0</v>
      </c>
      <c r="AC640" s="69">
        <v>2.88</v>
      </c>
      <c r="AD640" s="64">
        <f>+IFERROR(MaestraLP3[[#This Row],[MARGEN UNITARIO]]/MaestraLP3[[#This Row],[Peso Neto UMV (KG)]],0)</f>
        <v>0</v>
      </c>
      <c r="AE640" s="39" t="s">
        <v>44</v>
      </c>
      <c r="AF640" s="39"/>
      <c r="AG640" s="39">
        <v>1</v>
      </c>
      <c r="AH640" s="109">
        <v>0</v>
      </c>
      <c r="AI640" s="66">
        <v>0.1</v>
      </c>
      <c r="AJ640" s="66">
        <v>0.1</v>
      </c>
      <c r="AK640" s="39" t="s">
        <v>53</v>
      </c>
      <c r="AL640" s="39" t="s">
        <v>53</v>
      </c>
    </row>
    <row r="641" spans="1:38" x14ac:dyDescent="0.35">
      <c r="A641" s="39" t="s">
        <v>276</v>
      </c>
      <c r="B641" s="39">
        <v>104537580</v>
      </c>
      <c r="C641" s="39" t="str">
        <f>+MaestraLP3[[#This Row],[CÓDIGO]]&amp;MaestraLP3[[#Headers],[-]]&amp;MaestraLP3[[#This Row],[UMV]]</f>
        <v>104537580-C32</v>
      </c>
      <c r="D641" s="50" t="str">
        <f>+MaestraLP3[[#This Row],[CÓDIGO]]&amp;MaestraLP3[[#Headers],[FS00]]</f>
        <v>104537580FS00</v>
      </c>
      <c r="E641" s="39" t="s">
        <v>34</v>
      </c>
      <c r="F641" s="39" t="s">
        <v>35</v>
      </c>
      <c r="G641" s="39" t="s">
        <v>36</v>
      </c>
      <c r="H641" s="39" t="s">
        <v>464</v>
      </c>
      <c r="I641" s="39" t="s">
        <v>468</v>
      </c>
      <c r="J641" s="49" t="s">
        <v>469</v>
      </c>
      <c r="K641" s="50" t="s">
        <v>50</v>
      </c>
      <c r="L641" s="39" t="str">
        <f>VLOOKUP(MaestraLP3[[#This Row],[UMV]],VALIDACIONES!J:L,3,0)</f>
        <v>Caja 32 Unidades</v>
      </c>
      <c r="M641" s="39" t="s">
        <v>40</v>
      </c>
      <c r="N641" s="39" t="s">
        <v>41</v>
      </c>
      <c r="O641" s="64">
        <v>18912</v>
      </c>
      <c r="P641" s="39" t="s">
        <v>42</v>
      </c>
      <c r="Q641" s="64">
        <v>23500</v>
      </c>
      <c r="R641" s="66">
        <f>+IFERROR((MaestraLP3[[#This Row],[COSTO ]]/MaestraLP3[[#This Row],[COSTO SEP]]-1),0)</f>
        <v>2.8764805414551509E-2</v>
      </c>
      <c r="S641" s="65" t="s">
        <v>52</v>
      </c>
      <c r="T641" s="65" t="s">
        <v>52</v>
      </c>
      <c r="U641" s="64">
        <f>+VLOOKUP(MaestraLP3[[#This Row],[FS00]],'[1]BD MES'!$C:$N,12,0)</f>
        <v>19456</v>
      </c>
      <c r="V641" s="64">
        <v>19456</v>
      </c>
      <c r="W641" s="66">
        <f>+(MaestraLP3[[#This Row],[COSTO ]]-MaestraLP3[[#This Row],[COSTO OCT AL 25-09]])/MaestraLP3[[#This Row],[COSTO OCT AL 25-09]]</f>
        <v>0</v>
      </c>
      <c r="X641" s="67" t="str">
        <f>++IF(P641="HASTA AGOTAR STOCK","HASTA AGOTAR STOCK",IF(MaestraLP3[[#This Row],[PRECIO]]=0,"NO PARA LP",IF(MaestraLP3[[#This Row],[PRECIO SEP]]=0,"INCORPORACIÓN",IF(Z641=0,"MANTIENE",IF(Z641&lt;0,"BAJA",IF(Z641&gt;0,"ALZA",""))))))</f>
        <v>MANTIENE</v>
      </c>
      <c r="Y641" s="64">
        <v>23500</v>
      </c>
      <c r="Z641" s="41">
        <f>IF(Y641=0,"INDICAR PRECIO VTA",Y641-MaestraLP3[[#This Row],[PRECIO SEP]])</f>
        <v>0</v>
      </c>
      <c r="AA641" s="66">
        <f t="shared" ref="AA641:AA704" si="10">+IFERROR((Y641-V641)/Y641,"-")</f>
        <v>0.17208510638297872</v>
      </c>
      <c r="AB641" s="68">
        <f>IFERROR(MaestraLP3[[#This Row],[PRECIO]]*MaestraLP3[[#This Row],[%MG UMV]],0)</f>
        <v>4044</v>
      </c>
      <c r="AC641" s="69">
        <v>2.56</v>
      </c>
      <c r="AD641" s="64">
        <f>+IFERROR(MaestraLP3[[#This Row],[MARGEN UNITARIO]]/MaestraLP3[[#This Row],[Peso Neto UMV (KG)]],0)</f>
        <v>1579.6875</v>
      </c>
      <c r="AE641" s="39" t="s">
        <v>44</v>
      </c>
      <c r="AF641" s="39"/>
      <c r="AG641" s="39">
        <v>1</v>
      </c>
      <c r="AH641" s="109">
        <v>0</v>
      </c>
      <c r="AI641" s="66">
        <v>9.9999999999999992E-2</v>
      </c>
      <c r="AJ641" s="66">
        <v>0.12</v>
      </c>
      <c r="AK641" s="39" t="s">
        <v>53</v>
      </c>
      <c r="AL641" s="39" t="s">
        <v>53</v>
      </c>
    </row>
    <row r="642" spans="1:38" x14ac:dyDescent="0.35">
      <c r="A642" s="39" t="s">
        <v>276</v>
      </c>
      <c r="B642" s="39">
        <v>104529530</v>
      </c>
      <c r="C642" s="39" t="str">
        <f>+MaestraLP3[[#This Row],[CÓDIGO]]&amp;MaestraLP3[[#Headers],[-]]&amp;MaestraLP3[[#This Row],[UMV]]</f>
        <v>104529530-C48</v>
      </c>
      <c r="D642" s="50" t="str">
        <f>+MaestraLP3[[#This Row],[CÓDIGO]]&amp;MaestraLP3[[#Headers],[FS00]]</f>
        <v>104529530FS00</v>
      </c>
      <c r="E642" s="39" t="s">
        <v>34</v>
      </c>
      <c r="F642" s="39" t="s">
        <v>35</v>
      </c>
      <c r="G642" s="39" t="s">
        <v>36</v>
      </c>
      <c r="H642" s="39" t="s">
        <v>464</v>
      </c>
      <c r="I642" s="39" t="s">
        <v>470</v>
      </c>
      <c r="J642" s="49" t="s">
        <v>163</v>
      </c>
      <c r="K642" s="50" t="s">
        <v>50</v>
      </c>
      <c r="L642" s="39" t="str">
        <f>VLOOKUP(MaestraLP3[[#This Row],[UMV]],VALIDACIONES!J:L,3,0)</f>
        <v>Caja 48 Unidades</v>
      </c>
      <c r="M642" s="39" t="s">
        <v>40</v>
      </c>
      <c r="N642" s="39" t="s">
        <v>41</v>
      </c>
      <c r="O642" s="64">
        <v>15168</v>
      </c>
      <c r="P642" s="39" t="s">
        <v>42</v>
      </c>
      <c r="Q642" s="64">
        <v>29100</v>
      </c>
      <c r="R642" s="66">
        <f>+IFERROR((MaestraLP3[[#This Row],[COSTO ]]/MaestraLP3[[#This Row],[COSTO SEP]]-1),0)</f>
        <v>7.2784810126582222E-2</v>
      </c>
      <c r="S642" s="65" t="s">
        <v>52</v>
      </c>
      <c r="T642" s="65" t="s">
        <v>52</v>
      </c>
      <c r="U642" s="64">
        <f>+VLOOKUP(MaestraLP3[[#This Row],[FS00]],'[1]BD MES'!$C:$N,12,0)</f>
        <v>16272</v>
      </c>
      <c r="V642" s="64">
        <v>16272</v>
      </c>
      <c r="W642" s="66">
        <f>+(MaestraLP3[[#This Row],[COSTO ]]-MaestraLP3[[#This Row],[COSTO OCT AL 25-09]])/MaestraLP3[[#This Row],[COSTO OCT AL 25-09]]</f>
        <v>0</v>
      </c>
      <c r="X642" s="67" t="str">
        <f>++IF(P642="HASTA AGOTAR STOCK","HASTA AGOTAR STOCK",IF(MaestraLP3[[#This Row],[PRECIO]]=0,"NO PARA LP",IF(MaestraLP3[[#This Row],[PRECIO SEP]]=0,"INCORPORACIÓN",IF(Z642=0,"MANTIENE",IF(Z642&lt;0,"BAJA",IF(Z642&gt;0,"ALZA",""))))))</f>
        <v>MANTIENE</v>
      </c>
      <c r="Y642" s="64">
        <v>29100</v>
      </c>
      <c r="Z642" s="41">
        <f>IF(Y642=0,"INDICAR PRECIO VTA",Y642-MaestraLP3[[#This Row],[PRECIO SEP]])</f>
        <v>0</v>
      </c>
      <c r="AA642" s="66">
        <f t="shared" si="10"/>
        <v>0.44082474226804125</v>
      </c>
      <c r="AB642" s="68">
        <f>IFERROR(MaestraLP3[[#This Row],[PRECIO]]*MaestraLP3[[#This Row],[%MG UMV]],0)</f>
        <v>12828</v>
      </c>
      <c r="AC642" s="69">
        <v>3.36</v>
      </c>
      <c r="AD642" s="64">
        <f>+IFERROR(MaestraLP3[[#This Row],[MARGEN UNITARIO]]/MaestraLP3[[#This Row],[Peso Neto UMV (KG)]],0)</f>
        <v>3817.8571428571431</v>
      </c>
      <c r="AE642" s="39" t="s">
        <v>44</v>
      </c>
      <c r="AF642" s="39"/>
      <c r="AG642" s="39">
        <v>1</v>
      </c>
      <c r="AH642" s="109">
        <v>0</v>
      </c>
      <c r="AI642" s="66">
        <v>0.15</v>
      </c>
      <c r="AJ642" s="66">
        <v>0.2</v>
      </c>
      <c r="AK642" s="39" t="s">
        <v>53</v>
      </c>
      <c r="AL642" s="39" t="s">
        <v>53</v>
      </c>
    </row>
    <row r="643" spans="1:38" x14ac:dyDescent="0.35">
      <c r="A643" s="39" t="s">
        <v>276</v>
      </c>
      <c r="B643" s="39">
        <v>104537590</v>
      </c>
      <c r="C643" s="39" t="str">
        <f>+MaestraLP3[[#This Row],[CÓDIGO]]&amp;MaestraLP3[[#Headers],[-]]&amp;MaestraLP3[[#This Row],[UMV]]</f>
        <v>104537590-C32</v>
      </c>
      <c r="D643" s="50" t="str">
        <f>+MaestraLP3[[#This Row],[CÓDIGO]]&amp;MaestraLP3[[#Headers],[FS00]]</f>
        <v>104537590FS00</v>
      </c>
      <c r="E643" s="39" t="s">
        <v>34</v>
      </c>
      <c r="F643" s="39" t="s">
        <v>35</v>
      </c>
      <c r="G643" s="39" t="s">
        <v>36</v>
      </c>
      <c r="H643" s="39" t="s">
        <v>464</v>
      </c>
      <c r="I643" s="39" t="s">
        <v>471</v>
      </c>
      <c r="J643" s="49" t="s">
        <v>469</v>
      </c>
      <c r="K643" s="50" t="s">
        <v>50</v>
      </c>
      <c r="L643" s="39" t="str">
        <f>VLOOKUP(MaestraLP3[[#This Row],[UMV]],VALIDACIONES!J:L,3,0)</f>
        <v>Caja 32 Unidades</v>
      </c>
      <c r="M643" s="39" t="s">
        <v>40</v>
      </c>
      <c r="N643" s="39" t="s">
        <v>41</v>
      </c>
      <c r="O643" s="64">
        <v>20096</v>
      </c>
      <c r="P643" s="39" t="s">
        <v>42</v>
      </c>
      <c r="Q643" s="64">
        <v>23500</v>
      </c>
      <c r="R643" s="66">
        <f>+IFERROR((MaestraLP3[[#This Row],[COSTO ]]/MaestraLP3[[#This Row],[COSTO SEP]]-1),0)</f>
        <v>0</v>
      </c>
      <c r="S643" s="65" t="s">
        <v>52</v>
      </c>
      <c r="T643" s="65" t="s">
        <v>52</v>
      </c>
      <c r="U643" s="64">
        <f>+VLOOKUP(MaestraLP3[[#This Row],[FS00]],'[1]BD MES'!$C:$N,12,0)</f>
        <v>20096</v>
      </c>
      <c r="V643" s="64">
        <v>20096</v>
      </c>
      <c r="W643" s="66">
        <f>+(MaestraLP3[[#This Row],[COSTO ]]-MaestraLP3[[#This Row],[COSTO OCT AL 25-09]])/MaestraLP3[[#This Row],[COSTO OCT AL 25-09]]</f>
        <v>0</v>
      </c>
      <c r="X643" s="67" t="str">
        <f>++IF(P643="HASTA AGOTAR STOCK","HASTA AGOTAR STOCK",IF(MaestraLP3[[#This Row],[PRECIO]]=0,"NO PARA LP",IF(MaestraLP3[[#This Row],[PRECIO SEP]]=0,"INCORPORACIÓN",IF(Z643=0,"MANTIENE",IF(Z643&lt;0,"BAJA",IF(Z643&gt;0,"ALZA",""))))))</f>
        <v>MANTIENE</v>
      </c>
      <c r="Y643" s="64">
        <v>23500</v>
      </c>
      <c r="Z643" s="41">
        <f>IF(Y643=0,"INDICAR PRECIO VTA",Y643-MaestraLP3[[#This Row],[PRECIO SEP]])</f>
        <v>0</v>
      </c>
      <c r="AA643" s="66">
        <f t="shared" si="10"/>
        <v>0.14485106382978724</v>
      </c>
      <c r="AB643" s="68">
        <f>IFERROR(MaestraLP3[[#This Row],[PRECIO]]*MaestraLP3[[#This Row],[%MG UMV]],0)</f>
        <v>3404</v>
      </c>
      <c r="AC643" s="69">
        <v>2.56</v>
      </c>
      <c r="AD643" s="64">
        <f>+IFERROR(MaestraLP3[[#This Row],[MARGEN UNITARIO]]/MaestraLP3[[#This Row],[Peso Neto UMV (KG)]],0)</f>
        <v>1329.6875</v>
      </c>
      <c r="AE643" s="39" t="s">
        <v>44</v>
      </c>
      <c r="AF643" s="39"/>
      <c r="AG643" s="39">
        <v>1</v>
      </c>
      <c r="AH643" s="109">
        <v>0</v>
      </c>
      <c r="AI643" s="66">
        <v>0.08</v>
      </c>
      <c r="AJ643" s="66">
        <v>9.9999999999999992E-2</v>
      </c>
      <c r="AK643" s="39" t="s">
        <v>53</v>
      </c>
      <c r="AL643" s="39" t="s">
        <v>53</v>
      </c>
    </row>
    <row r="644" spans="1:38" x14ac:dyDescent="0.35">
      <c r="A644" s="39" t="s">
        <v>276</v>
      </c>
      <c r="B644" s="39">
        <v>105154020</v>
      </c>
      <c r="C644" s="39" t="str">
        <f>+MaestraLP3[[#This Row],[CÓDIGO]]&amp;MaestraLP3[[#Headers],[-]]&amp;MaestraLP3[[#This Row],[UMV]]</f>
        <v>105154020-C48</v>
      </c>
      <c r="D644" s="50" t="str">
        <f>+MaestraLP3[[#This Row],[CÓDIGO]]&amp;MaestraLP3[[#Headers],[FS00]]</f>
        <v>105154020FS00</v>
      </c>
      <c r="E644" s="39" t="s">
        <v>34</v>
      </c>
      <c r="F644" s="39" t="s">
        <v>35</v>
      </c>
      <c r="G644" s="39" t="s">
        <v>36</v>
      </c>
      <c r="H644" s="39" t="s">
        <v>464</v>
      </c>
      <c r="I644" s="39" t="s">
        <v>473</v>
      </c>
      <c r="J644" s="49" t="s">
        <v>163</v>
      </c>
      <c r="K644" s="50" t="s">
        <v>163</v>
      </c>
      <c r="L644" s="39" t="str">
        <f>VLOOKUP(MaestraLP3[[#This Row],[UMV]],VALIDACIONES!J:L,3,0)</f>
        <v>Caja 48 Unidades</v>
      </c>
      <c r="M644" s="39" t="s">
        <v>40</v>
      </c>
      <c r="N644" s="39" t="s">
        <v>41</v>
      </c>
      <c r="O644" s="64">
        <v>8972.81</v>
      </c>
      <c r="P644" s="39" t="s">
        <v>42</v>
      </c>
      <c r="Q644" s="64">
        <v>16600</v>
      </c>
      <c r="R644" s="66">
        <f>+IFERROR((MaestraLP3[[#This Row],[COSTO ]]/MaestraLP3[[#This Row],[COSTO SEP]]-1),0)</f>
        <v>2.8895073003886163E-2</v>
      </c>
      <c r="S644" s="65" t="s">
        <v>52</v>
      </c>
      <c r="T644" s="65" t="s">
        <v>52</v>
      </c>
      <c r="U644" s="64">
        <f>+VLOOKUP(MaestraLP3[[#This Row],[FS00]],'[1]BD MES'!$C:$N,12,0)</f>
        <v>9192.77</v>
      </c>
      <c r="V644" s="64">
        <v>9232.08</v>
      </c>
      <c r="W644" s="66">
        <f>+(MaestraLP3[[#This Row],[COSTO ]]-MaestraLP3[[#This Row],[COSTO OCT AL 25-09]])/MaestraLP3[[#This Row],[COSTO OCT AL 25-09]]</f>
        <v>4.2761866118699249E-3</v>
      </c>
      <c r="X644" s="67" t="str">
        <f>++IF(P644="HASTA AGOTAR STOCK","HASTA AGOTAR STOCK",IF(MaestraLP3[[#This Row],[PRECIO]]=0,"NO PARA LP",IF(MaestraLP3[[#This Row],[PRECIO SEP]]=0,"INCORPORACIÓN",IF(Z644=0,"MANTIENE",IF(Z644&lt;0,"BAJA",IF(Z644&gt;0,"ALZA",""))))))</f>
        <v>MANTIENE</v>
      </c>
      <c r="Y644" s="64">
        <v>16600</v>
      </c>
      <c r="Z644" s="41">
        <f>IF(Y644=0,"INDICAR PRECIO VTA",Y644-MaestraLP3[[#This Row],[PRECIO SEP]])</f>
        <v>0</v>
      </c>
      <c r="AA644" s="66">
        <f t="shared" si="10"/>
        <v>0.44385060240963858</v>
      </c>
      <c r="AB644" s="68">
        <f>IFERROR(MaestraLP3[[#This Row],[PRECIO]]*MaestraLP3[[#This Row],[%MG UMV]],0)</f>
        <v>7367.92</v>
      </c>
      <c r="AC644" s="69">
        <v>2.3519999999999999</v>
      </c>
      <c r="AD644" s="64">
        <f>+IFERROR(MaestraLP3[[#This Row],[MARGEN UNITARIO]]/MaestraLP3[[#This Row],[Peso Neto UMV (KG)]],0)</f>
        <v>3132.6190476190477</v>
      </c>
      <c r="AE644" s="39" t="s">
        <v>44</v>
      </c>
      <c r="AF644" s="39"/>
      <c r="AG644" s="39">
        <v>1</v>
      </c>
      <c r="AH644" s="109">
        <v>0</v>
      </c>
      <c r="AI644" s="66">
        <v>0.15</v>
      </c>
      <c r="AJ644" s="66">
        <v>0.2</v>
      </c>
      <c r="AK644" s="39" t="s">
        <v>53</v>
      </c>
      <c r="AL644" s="39" t="s">
        <v>53</v>
      </c>
    </row>
    <row r="645" spans="1:38" x14ac:dyDescent="0.35">
      <c r="A645" s="39" t="s">
        <v>276</v>
      </c>
      <c r="B645" s="39">
        <v>104543930</v>
      </c>
      <c r="C645" s="39" t="str">
        <f>+MaestraLP3[[#This Row],[CÓDIGO]]&amp;MaestraLP3[[#Headers],[-]]&amp;MaestraLP3[[#This Row],[UMV]]</f>
        <v>104543930-C48</v>
      </c>
      <c r="D645" s="50" t="str">
        <f>+MaestraLP3[[#This Row],[CÓDIGO]]&amp;MaestraLP3[[#Headers],[FS00]]</f>
        <v>104543930FS00</v>
      </c>
      <c r="E645" s="39" t="s">
        <v>34</v>
      </c>
      <c r="F645" s="39" t="s">
        <v>35</v>
      </c>
      <c r="G645" s="39" t="s">
        <v>36</v>
      </c>
      <c r="H645" s="39" t="s">
        <v>464</v>
      </c>
      <c r="I645" s="39" t="s">
        <v>474</v>
      </c>
      <c r="J645" s="49" t="s">
        <v>163</v>
      </c>
      <c r="K645" s="50" t="s">
        <v>50</v>
      </c>
      <c r="L645" s="39" t="str">
        <f>VLOOKUP(MaestraLP3[[#This Row],[UMV]],VALIDACIONES!J:L,3,0)</f>
        <v>Caja 48 Unidades</v>
      </c>
      <c r="M645" s="39" t="s">
        <v>40</v>
      </c>
      <c r="N645" s="39" t="s">
        <v>41</v>
      </c>
      <c r="O645" s="64">
        <v>12096</v>
      </c>
      <c r="P645" s="39" t="s">
        <v>42</v>
      </c>
      <c r="Q645" s="64">
        <v>19000</v>
      </c>
      <c r="R645" s="66">
        <f>+IFERROR((MaestraLP3[[#This Row],[COSTO ]]/MaestraLP3[[#This Row],[COSTO SEP]]-1),0)</f>
        <v>0</v>
      </c>
      <c r="S645" s="65" t="s">
        <v>93</v>
      </c>
      <c r="T645" s="65" t="s">
        <v>93</v>
      </c>
      <c r="U645" s="64">
        <f>+VLOOKUP(MaestraLP3[[#This Row],[FS00]],'[1]BD MES'!$C:$N,12,0)</f>
        <v>12096</v>
      </c>
      <c r="V645" s="64">
        <v>12096</v>
      </c>
      <c r="W645" s="66">
        <f>+(MaestraLP3[[#This Row],[COSTO ]]-MaestraLP3[[#This Row],[COSTO OCT AL 25-09]])/MaestraLP3[[#This Row],[COSTO OCT AL 25-09]]</f>
        <v>0</v>
      </c>
      <c r="X645" s="67" t="str">
        <f>++IF(P645="HASTA AGOTAR STOCK","HASTA AGOTAR STOCK",IF(MaestraLP3[[#This Row],[PRECIO]]=0,"NO PARA LP",IF(MaestraLP3[[#This Row],[PRECIO SEP]]=0,"INCORPORACIÓN",IF(Z645=0,"MANTIENE",IF(Z645&lt;0,"BAJA",IF(Z645&gt;0,"ALZA",""))))))</f>
        <v>MANTIENE</v>
      </c>
      <c r="Y645" s="64">
        <v>19000</v>
      </c>
      <c r="Z645" s="41">
        <f>IF(Y645=0,"INDICAR PRECIO VTA",Y645-MaestraLP3[[#This Row],[PRECIO SEP]])</f>
        <v>0</v>
      </c>
      <c r="AA645" s="66">
        <f t="shared" si="10"/>
        <v>0.36336842105263156</v>
      </c>
      <c r="AB645" s="68">
        <f>IFERROR(MaestraLP3[[#This Row],[PRECIO]]*MaestraLP3[[#This Row],[%MG UMV]],0)</f>
        <v>6904</v>
      </c>
      <c r="AC645" s="69">
        <v>2.88</v>
      </c>
      <c r="AD645" s="64">
        <f>+IFERROR(MaestraLP3[[#This Row],[MARGEN UNITARIO]]/MaestraLP3[[#This Row],[Peso Neto UMV (KG)]],0)</f>
        <v>2397.2222222222222</v>
      </c>
      <c r="AE645" s="39" t="s">
        <v>44</v>
      </c>
      <c r="AF645" s="39"/>
      <c r="AG645" s="39">
        <v>1</v>
      </c>
      <c r="AH645" s="109">
        <v>0</v>
      </c>
      <c r="AI645" s="66">
        <v>9.9999999999999992E-2</v>
      </c>
      <c r="AJ645" s="66">
        <v>0.15</v>
      </c>
      <c r="AK645" s="39" t="s">
        <v>53</v>
      </c>
      <c r="AL645" s="39" t="s">
        <v>53</v>
      </c>
    </row>
    <row r="646" spans="1:38" x14ac:dyDescent="0.35">
      <c r="A646" s="39" t="s">
        <v>276</v>
      </c>
      <c r="B646" s="39">
        <v>104543880</v>
      </c>
      <c r="C646" s="39" t="str">
        <f>+MaestraLP3[[#This Row],[CÓDIGO]]&amp;MaestraLP3[[#Headers],[-]]&amp;MaestraLP3[[#This Row],[UMV]]</f>
        <v>104543880-C48</v>
      </c>
      <c r="D646" s="50" t="str">
        <f>+MaestraLP3[[#This Row],[CÓDIGO]]&amp;MaestraLP3[[#Headers],[FS00]]</f>
        <v>104543880FS00</v>
      </c>
      <c r="E646" s="39" t="s">
        <v>34</v>
      </c>
      <c r="F646" s="39" t="s">
        <v>35</v>
      </c>
      <c r="G646" s="39" t="s">
        <v>36</v>
      </c>
      <c r="H646" s="39" t="s">
        <v>464</v>
      </c>
      <c r="I646" s="39" t="s">
        <v>475</v>
      </c>
      <c r="J646" s="49" t="s">
        <v>163</v>
      </c>
      <c r="K646" s="50" t="s">
        <v>50</v>
      </c>
      <c r="L646" s="39" t="str">
        <f>VLOOKUP(MaestraLP3[[#This Row],[UMV]],VALIDACIONES!J:L,3,0)</f>
        <v>Caja 48 Unidades</v>
      </c>
      <c r="M646" s="39" t="s">
        <v>40</v>
      </c>
      <c r="N646" s="39" t="s">
        <v>41</v>
      </c>
      <c r="O646" s="64">
        <v>18000</v>
      </c>
      <c r="P646" s="39" t="s">
        <v>42</v>
      </c>
      <c r="Q646" s="64">
        <v>29100</v>
      </c>
      <c r="R646" s="66">
        <f>+IFERROR((MaestraLP3[[#This Row],[COSTO ]]/MaestraLP3[[#This Row],[COSTO SEP]]-1),0)</f>
        <v>3.4666666666666623E-2</v>
      </c>
      <c r="S646" s="65" t="s">
        <v>93</v>
      </c>
      <c r="T646" s="65" t="s">
        <v>93</v>
      </c>
      <c r="U646" s="64">
        <f>+VLOOKUP(MaestraLP3[[#This Row],[FS00]],'[1]BD MES'!$C:$N,12,0)</f>
        <v>18624</v>
      </c>
      <c r="V646" s="64">
        <v>18624</v>
      </c>
      <c r="W646" s="66">
        <f>+(MaestraLP3[[#This Row],[COSTO ]]-MaestraLP3[[#This Row],[COSTO OCT AL 25-09]])/MaestraLP3[[#This Row],[COSTO OCT AL 25-09]]</f>
        <v>0</v>
      </c>
      <c r="X646" s="67" t="str">
        <f>++IF(P646="HASTA AGOTAR STOCK","HASTA AGOTAR STOCK",IF(MaestraLP3[[#This Row],[PRECIO]]=0,"NO PARA LP",IF(MaestraLP3[[#This Row],[PRECIO SEP]]=0,"INCORPORACIÓN",IF(Z646=0,"MANTIENE",IF(Z646&lt;0,"BAJA",IF(Z646&gt;0,"ALZA",""))))))</f>
        <v>MANTIENE</v>
      </c>
      <c r="Y646" s="64">
        <v>29100</v>
      </c>
      <c r="Z646" s="41">
        <f>IF(Y646=0,"INDICAR PRECIO VTA",Y646-MaestraLP3[[#This Row],[PRECIO SEP]])</f>
        <v>0</v>
      </c>
      <c r="AA646" s="66">
        <f t="shared" si="10"/>
        <v>0.36</v>
      </c>
      <c r="AB646" s="68">
        <f>IFERROR(MaestraLP3[[#This Row],[PRECIO]]*MaestraLP3[[#This Row],[%MG UMV]],0)</f>
        <v>10476</v>
      </c>
      <c r="AC646" s="69">
        <v>3.36</v>
      </c>
      <c r="AD646" s="64">
        <f>+IFERROR(MaestraLP3[[#This Row],[MARGEN UNITARIO]]/MaestraLP3[[#This Row],[Peso Neto UMV (KG)]],0)</f>
        <v>3117.8571428571431</v>
      </c>
      <c r="AE646" s="39" t="s">
        <v>44</v>
      </c>
      <c r="AF646" s="39"/>
      <c r="AG646" s="39">
        <v>1</v>
      </c>
      <c r="AH646" s="109">
        <v>0</v>
      </c>
      <c r="AI646" s="66">
        <v>9.9999999999999992E-2</v>
      </c>
      <c r="AJ646" s="66">
        <v>0.15</v>
      </c>
      <c r="AK646" s="39" t="s">
        <v>53</v>
      </c>
      <c r="AL646" s="39" t="s">
        <v>53</v>
      </c>
    </row>
    <row r="647" spans="1:38" x14ac:dyDescent="0.35">
      <c r="A647" s="39" t="s">
        <v>276</v>
      </c>
      <c r="B647" s="39">
        <v>104254150</v>
      </c>
      <c r="C647" s="39" t="str">
        <f>+MaestraLP3[[#This Row],[CÓDIGO]]&amp;MaestraLP3[[#Headers],[-]]&amp;MaestraLP3[[#This Row],[UMV]]</f>
        <v>104254150-C48</v>
      </c>
      <c r="D647" s="50" t="str">
        <f>+MaestraLP3[[#This Row],[CÓDIGO]]&amp;MaestraLP3[[#Headers],[FS00]]</f>
        <v>104254150FS00</v>
      </c>
      <c r="E647" s="39" t="s">
        <v>34</v>
      </c>
      <c r="F647" s="39" t="s">
        <v>35</v>
      </c>
      <c r="G647" s="39" t="s">
        <v>36</v>
      </c>
      <c r="H647" s="39" t="s">
        <v>464</v>
      </c>
      <c r="I647" s="39" t="s">
        <v>4181</v>
      </c>
      <c r="J647" s="49" t="s">
        <v>163</v>
      </c>
      <c r="K647" s="50" t="s">
        <v>163</v>
      </c>
      <c r="L647" s="39" t="str">
        <f>VLOOKUP(MaestraLP3[[#This Row],[UMV]],VALIDACIONES!J:L,3,0)</f>
        <v>Caja 48 Unidades</v>
      </c>
      <c r="M647" s="39" t="s">
        <v>40</v>
      </c>
      <c r="N647" s="39" t="s">
        <v>41</v>
      </c>
      <c r="O647" s="64">
        <v>16520.91</v>
      </c>
      <c r="P647" s="39" t="s">
        <v>42</v>
      </c>
      <c r="Q647" s="64">
        <v>29900</v>
      </c>
      <c r="R647" s="66">
        <f>+IFERROR((MaestraLP3[[#This Row],[COSTO ]]/MaestraLP3[[#This Row],[COSTO SEP]]-1),0)</f>
        <v>1.572431542814523E-2</v>
      </c>
      <c r="S647" s="65" t="s">
        <v>52</v>
      </c>
      <c r="T647" s="65" t="s">
        <v>52</v>
      </c>
      <c r="U647" s="64">
        <f>+VLOOKUP(MaestraLP3[[#This Row],[FS00]],'[1]BD MES'!$C:$N,12,0)</f>
        <v>16780.66</v>
      </c>
      <c r="V647" s="64">
        <v>16780.689999999999</v>
      </c>
      <c r="W647" s="66">
        <f>+(MaestraLP3[[#This Row],[COSTO ]]-MaestraLP3[[#This Row],[COSTO OCT AL 25-09]])/MaestraLP3[[#This Row],[COSTO OCT AL 25-09]]</f>
        <v>1.787772352150383E-6</v>
      </c>
      <c r="X647" s="67" t="str">
        <f>++IF(P647="HASTA AGOTAR STOCK","HASTA AGOTAR STOCK",IF(MaestraLP3[[#This Row],[PRECIO]]=0,"NO PARA LP",IF(MaestraLP3[[#This Row],[PRECIO SEP]]=0,"INCORPORACIÓN",IF(Z647=0,"MANTIENE",IF(Z647&lt;0,"BAJA",IF(Z647&gt;0,"ALZA",""))))))</f>
        <v>MANTIENE</v>
      </c>
      <c r="Y647" s="64">
        <v>29900</v>
      </c>
      <c r="Z647" s="41">
        <f>IF(Y647=0,"INDICAR PRECIO VTA",Y647-MaestraLP3[[#This Row],[PRECIO SEP]])</f>
        <v>0</v>
      </c>
      <c r="AA647" s="66">
        <f t="shared" si="10"/>
        <v>0.43877290969899668</v>
      </c>
      <c r="AB647" s="68">
        <f>IFERROR(MaestraLP3[[#This Row],[PRECIO]]*MaestraLP3[[#This Row],[%MG UMV]],0)</f>
        <v>13119.310000000001</v>
      </c>
      <c r="AC647" s="69">
        <v>3.2639999999999998</v>
      </c>
      <c r="AD647" s="64">
        <f>+IFERROR(MaestraLP3[[#This Row],[MARGEN UNITARIO]]/MaestraLP3[[#This Row],[Peso Neto UMV (KG)]],0)</f>
        <v>4019.3964460784318</v>
      </c>
      <c r="AE647" s="39" t="s">
        <v>44</v>
      </c>
      <c r="AF647" s="39"/>
      <c r="AG647" s="39">
        <v>1</v>
      </c>
      <c r="AH647" s="109">
        <v>0</v>
      </c>
      <c r="AI647" s="66">
        <v>0.15</v>
      </c>
      <c r="AJ647" s="66">
        <v>0.22</v>
      </c>
      <c r="AK647" s="39" t="s">
        <v>53</v>
      </c>
      <c r="AL647" s="39" t="s">
        <v>53</v>
      </c>
    </row>
    <row r="648" spans="1:38" x14ac:dyDescent="0.35">
      <c r="A648" s="39" t="s">
        <v>276</v>
      </c>
      <c r="B648" s="39">
        <v>104527850</v>
      </c>
      <c r="C648" s="39" t="str">
        <f>+MaestraLP3[[#This Row],[CÓDIGO]]&amp;MaestraLP3[[#Headers],[-]]&amp;MaestraLP3[[#This Row],[UMV]]</f>
        <v>104527850-C48</v>
      </c>
      <c r="D648" s="50" t="str">
        <f>+MaestraLP3[[#This Row],[CÓDIGO]]&amp;MaestraLP3[[#Headers],[FS00]]</f>
        <v>104527850FS00</v>
      </c>
      <c r="E648" s="39" t="s">
        <v>34</v>
      </c>
      <c r="F648" s="39" t="s">
        <v>35</v>
      </c>
      <c r="G648" s="39" t="s">
        <v>36</v>
      </c>
      <c r="H648" s="39" t="s">
        <v>464</v>
      </c>
      <c r="I648" s="39" t="s">
        <v>4182</v>
      </c>
      <c r="J648" s="49" t="s">
        <v>163</v>
      </c>
      <c r="K648" s="50" t="s">
        <v>50</v>
      </c>
      <c r="L648" s="39" t="str">
        <f>VLOOKUP(MaestraLP3[[#This Row],[UMV]],VALIDACIONES!J:L,3,0)</f>
        <v>Caja 48 Unidades</v>
      </c>
      <c r="M648" s="39" t="s">
        <v>40</v>
      </c>
      <c r="N648" s="39" t="s">
        <v>41</v>
      </c>
      <c r="O648" s="64">
        <v>19968</v>
      </c>
      <c r="P648" s="39" t="s">
        <v>42</v>
      </c>
      <c r="Q648" s="64">
        <v>29100</v>
      </c>
      <c r="R648" s="66">
        <f>+IFERROR((MaestraLP3[[#This Row],[COSTO ]]/MaestraLP3[[#This Row],[COSTO SEP]]-1),0)</f>
        <v>1.4423076923076872E-2</v>
      </c>
      <c r="S648" s="65" t="s">
        <v>52</v>
      </c>
      <c r="T648" s="65" t="s">
        <v>52</v>
      </c>
      <c r="U648" s="64">
        <f>+VLOOKUP(MaestraLP3[[#This Row],[FS00]],'[1]BD MES'!$C:$N,12,0)</f>
        <v>20256</v>
      </c>
      <c r="V648" s="64">
        <v>20256</v>
      </c>
      <c r="W648" s="66">
        <f>+(MaestraLP3[[#This Row],[COSTO ]]-MaestraLP3[[#This Row],[COSTO OCT AL 25-09]])/MaestraLP3[[#This Row],[COSTO OCT AL 25-09]]</f>
        <v>0</v>
      </c>
      <c r="X648" s="67" t="str">
        <f>++IF(P648="HASTA AGOTAR STOCK","HASTA AGOTAR STOCK",IF(MaestraLP3[[#This Row],[PRECIO]]=0,"NO PARA LP",IF(MaestraLP3[[#This Row],[PRECIO SEP]]=0,"INCORPORACIÓN",IF(Z648=0,"MANTIENE",IF(Z648&lt;0,"BAJA",IF(Z648&gt;0,"ALZA",""))))))</f>
        <v>MANTIENE</v>
      </c>
      <c r="Y648" s="64">
        <v>29100</v>
      </c>
      <c r="Z648" s="41">
        <f>IF(Y648=0,"INDICAR PRECIO VTA",Y648-MaestraLP3[[#This Row],[PRECIO SEP]])</f>
        <v>0</v>
      </c>
      <c r="AA648" s="66">
        <f t="shared" si="10"/>
        <v>0.30391752577319586</v>
      </c>
      <c r="AB648" s="68">
        <f>IFERROR(MaestraLP3[[#This Row],[PRECIO]]*MaestraLP3[[#This Row],[%MG UMV]],0)</f>
        <v>8844</v>
      </c>
      <c r="AC648" s="69">
        <v>3.2639999999999998</v>
      </c>
      <c r="AD648" s="64">
        <f>+IFERROR(MaestraLP3[[#This Row],[MARGEN UNITARIO]]/MaestraLP3[[#This Row],[Peso Neto UMV (KG)]],0)</f>
        <v>2709.5588235294122</v>
      </c>
      <c r="AE648" s="39" t="s">
        <v>44</v>
      </c>
      <c r="AF648" s="39"/>
      <c r="AG648" s="39">
        <v>1</v>
      </c>
      <c r="AH648" s="109">
        <v>0</v>
      </c>
      <c r="AI648" s="66">
        <v>0.15</v>
      </c>
      <c r="AJ648" s="66">
        <v>0.2</v>
      </c>
      <c r="AK648" s="39" t="s">
        <v>53</v>
      </c>
      <c r="AL648" s="39" t="s">
        <v>53</v>
      </c>
    </row>
    <row r="649" spans="1:38" x14ac:dyDescent="0.35">
      <c r="A649" s="39" t="s">
        <v>276</v>
      </c>
      <c r="B649" s="39">
        <v>104518710</v>
      </c>
      <c r="C649" s="39" t="str">
        <f>+MaestraLP3[[#This Row],[CÓDIGO]]&amp;MaestraLP3[[#Headers],[-]]&amp;MaestraLP3[[#This Row],[UMV]]</f>
        <v>104518710-C48</v>
      </c>
      <c r="D649" s="50" t="str">
        <f>+MaestraLP3[[#This Row],[CÓDIGO]]&amp;MaestraLP3[[#Headers],[FS00]]</f>
        <v>104518710FS00</v>
      </c>
      <c r="E649" s="39" t="s">
        <v>34</v>
      </c>
      <c r="F649" s="39" t="s">
        <v>35</v>
      </c>
      <c r="G649" s="39" t="s">
        <v>36</v>
      </c>
      <c r="H649" s="39" t="s">
        <v>464</v>
      </c>
      <c r="I649" s="39" t="s">
        <v>476</v>
      </c>
      <c r="J649" s="49" t="s">
        <v>163</v>
      </c>
      <c r="K649" s="50" t="s">
        <v>50</v>
      </c>
      <c r="L649" s="39" t="str">
        <f>VLOOKUP(MaestraLP3[[#This Row],[UMV]],VALIDACIONES!J:L,3,0)</f>
        <v>Caja 48 Unidades</v>
      </c>
      <c r="M649" s="39" t="s">
        <v>40</v>
      </c>
      <c r="N649" s="39" t="s">
        <v>41</v>
      </c>
      <c r="O649" s="64">
        <v>17557.920000000002</v>
      </c>
      <c r="P649" s="39" t="s">
        <v>42</v>
      </c>
      <c r="Q649" s="64">
        <v>26600</v>
      </c>
      <c r="R649" s="66">
        <f>+IFERROR((MaestraLP3[[#This Row],[COSTO ]]/MaestraLP3[[#This Row],[COSTO SEP]]-1),0)</f>
        <v>0</v>
      </c>
      <c r="S649" s="65" t="s">
        <v>52</v>
      </c>
      <c r="T649" s="65" t="s">
        <v>52</v>
      </c>
      <c r="U649" s="64">
        <f>+VLOOKUP(MaestraLP3[[#This Row],[FS00]],'[1]BD MES'!$C:$N,12,0)</f>
        <v>17557.920000000002</v>
      </c>
      <c r="V649" s="64">
        <v>17557.920000000002</v>
      </c>
      <c r="W649" s="66">
        <f>+(MaestraLP3[[#This Row],[COSTO ]]-MaestraLP3[[#This Row],[COSTO OCT AL 25-09]])/MaestraLP3[[#This Row],[COSTO OCT AL 25-09]]</f>
        <v>0</v>
      </c>
      <c r="X649" s="67" t="str">
        <f>++IF(P649="HASTA AGOTAR STOCK","HASTA AGOTAR STOCK",IF(MaestraLP3[[#This Row],[PRECIO]]=0,"NO PARA LP",IF(MaestraLP3[[#This Row],[PRECIO SEP]]=0,"INCORPORACIÓN",IF(Z649=0,"MANTIENE",IF(Z649&lt;0,"BAJA",IF(Z649&gt;0,"ALZA",""))))))</f>
        <v>MANTIENE</v>
      </c>
      <c r="Y649" s="64">
        <v>26600</v>
      </c>
      <c r="Z649" s="41">
        <f>IF(Y649=0,"INDICAR PRECIO VTA",Y649-MaestraLP3[[#This Row],[PRECIO SEP]])</f>
        <v>0</v>
      </c>
      <c r="AA649" s="66">
        <f t="shared" si="10"/>
        <v>0.33992781954887213</v>
      </c>
      <c r="AB649" s="68">
        <f>IFERROR(MaestraLP3[[#This Row],[PRECIO]]*MaestraLP3[[#This Row],[%MG UMV]],0)</f>
        <v>9042.0799999999981</v>
      </c>
      <c r="AC649" s="69">
        <v>3.2639999999999998</v>
      </c>
      <c r="AD649" s="64">
        <f>+IFERROR(MaestraLP3[[#This Row],[MARGEN UNITARIO]]/MaestraLP3[[#This Row],[Peso Neto UMV (KG)]],0)</f>
        <v>2770.2450980392155</v>
      </c>
      <c r="AE649" s="39" t="s">
        <v>44</v>
      </c>
      <c r="AF649" s="39"/>
      <c r="AG649" s="39">
        <v>1</v>
      </c>
      <c r="AH649" s="109">
        <v>0</v>
      </c>
      <c r="AI649" s="66">
        <v>9.9999999999999992E-2</v>
      </c>
      <c r="AJ649" s="66">
        <v>0.15</v>
      </c>
      <c r="AK649" s="39" t="s">
        <v>53</v>
      </c>
      <c r="AL649" s="39" t="s">
        <v>53</v>
      </c>
    </row>
    <row r="650" spans="1:38" x14ac:dyDescent="0.35">
      <c r="A650" s="39" t="s">
        <v>276</v>
      </c>
      <c r="B650" s="39">
        <v>104521710</v>
      </c>
      <c r="C650" s="39" t="str">
        <f>+MaestraLP3[[#This Row],[CÓDIGO]]&amp;MaestraLP3[[#Headers],[-]]&amp;MaestraLP3[[#This Row],[UMV]]</f>
        <v>104521710-C48</v>
      </c>
      <c r="D650" s="50" t="str">
        <f>+MaestraLP3[[#This Row],[CÓDIGO]]&amp;MaestraLP3[[#Headers],[FS00]]</f>
        <v>104521710FS00</v>
      </c>
      <c r="E650" s="39" t="s">
        <v>34</v>
      </c>
      <c r="F650" s="39" t="s">
        <v>35</v>
      </c>
      <c r="G650" s="39" t="s">
        <v>36</v>
      </c>
      <c r="H650" s="39" t="s">
        <v>464</v>
      </c>
      <c r="I650" s="39" t="s">
        <v>477</v>
      </c>
      <c r="J650" s="49" t="s">
        <v>163</v>
      </c>
      <c r="K650" s="50" t="s">
        <v>50</v>
      </c>
      <c r="L650" s="39" t="str">
        <f>VLOOKUP(MaestraLP3[[#This Row],[UMV]],VALIDACIONES!J:L,3,0)</f>
        <v>Caja 48 Unidades</v>
      </c>
      <c r="M650" s="39" t="s">
        <v>40</v>
      </c>
      <c r="N650" s="39" t="s">
        <v>41</v>
      </c>
      <c r="O650" s="64">
        <v>16896</v>
      </c>
      <c r="P650" s="39" t="s">
        <v>42</v>
      </c>
      <c r="Q650" s="64">
        <v>29900</v>
      </c>
      <c r="R650" s="66">
        <f>+IFERROR((MaestraLP3[[#This Row],[COSTO ]]/MaestraLP3[[#This Row],[COSTO SEP]]-1),0)</f>
        <v>8.5227272727272929E-3</v>
      </c>
      <c r="S650" s="65" t="s">
        <v>52</v>
      </c>
      <c r="T650" s="65" t="s">
        <v>52</v>
      </c>
      <c r="U650" s="64">
        <f>+VLOOKUP(MaestraLP3[[#This Row],[FS00]],'[1]BD MES'!$C:$N,12,0)</f>
        <v>17040</v>
      </c>
      <c r="V650" s="64">
        <v>17040</v>
      </c>
      <c r="W650" s="66">
        <f>+(MaestraLP3[[#This Row],[COSTO ]]-MaestraLP3[[#This Row],[COSTO OCT AL 25-09]])/MaestraLP3[[#This Row],[COSTO OCT AL 25-09]]</f>
        <v>0</v>
      </c>
      <c r="X650" s="67" t="str">
        <f>++IF(P650="HASTA AGOTAR STOCK","HASTA AGOTAR STOCK",IF(MaestraLP3[[#This Row],[PRECIO]]=0,"NO PARA LP",IF(MaestraLP3[[#This Row],[PRECIO SEP]]=0,"INCORPORACIÓN",IF(Z650=0,"MANTIENE",IF(Z650&lt;0,"BAJA",IF(Z650&gt;0,"ALZA",""))))))</f>
        <v>MANTIENE</v>
      </c>
      <c r="Y650" s="64">
        <v>29900</v>
      </c>
      <c r="Z650" s="41">
        <f>IF(Y650=0,"INDICAR PRECIO VTA",Y650-MaestraLP3[[#This Row],[PRECIO SEP]])</f>
        <v>0</v>
      </c>
      <c r="AA650" s="66">
        <f t="shared" si="10"/>
        <v>0.43010033444816054</v>
      </c>
      <c r="AB650" s="68">
        <f>IFERROR(MaestraLP3[[#This Row],[PRECIO]]*MaestraLP3[[#This Row],[%MG UMV]],0)</f>
        <v>12860</v>
      </c>
      <c r="AC650" s="69">
        <v>3.1680000000000001</v>
      </c>
      <c r="AD650" s="64">
        <f>+IFERROR(MaestraLP3[[#This Row],[MARGEN UNITARIO]]/MaestraLP3[[#This Row],[Peso Neto UMV (KG)]],0)</f>
        <v>4059.3434343434342</v>
      </c>
      <c r="AE650" s="39" t="s">
        <v>44</v>
      </c>
      <c r="AF650" s="39"/>
      <c r="AG650" s="39">
        <v>1</v>
      </c>
      <c r="AH650" s="109">
        <v>0</v>
      </c>
      <c r="AI650" s="66">
        <v>0.15</v>
      </c>
      <c r="AJ650" s="66">
        <v>0.2</v>
      </c>
      <c r="AK650" s="39" t="s">
        <v>53</v>
      </c>
      <c r="AL650" s="39" t="s">
        <v>53</v>
      </c>
    </row>
    <row r="651" spans="1:38" x14ac:dyDescent="0.35">
      <c r="A651" s="39" t="s">
        <v>276</v>
      </c>
      <c r="B651" s="39">
        <v>105154770</v>
      </c>
      <c r="C651" s="39" t="str">
        <f>+MaestraLP3[[#This Row],[CÓDIGO]]&amp;MaestraLP3[[#Headers],[-]]&amp;MaestraLP3[[#This Row],[UMV]]</f>
        <v>105154770-C48</v>
      </c>
      <c r="D651" s="50" t="str">
        <f>+MaestraLP3[[#This Row],[CÓDIGO]]&amp;MaestraLP3[[#Headers],[FS00]]</f>
        <v>105154770FS00</v>
      </c>
      <c r="E651" s="39" t="s">
        <v>34</v>
      </c>
      <c r="F651" s="39" t="s">
        <v>35</v>
      </c>
      <c r="G651" s="39" t="s">
        <v>36</v>
      </c>
      <c r="H651" s="39" t="s">
        <v>464</v>
      </c>
      <c r="I651" s="39" t="s">
        <v>478</v>
      </c>
      <c r="J651" s="49" t="s">
        <v>163</v>
      </c>
      <c r="K651" s="50" t="s">
        <v>50</v>
      </c>
      <c r="L651" s="39" t="str">
        <f>VLOOKUP(MaestraLP3[[#This Row],[UMV]],VALIDACIONES!J:L,3,0)</f>
        <v>Caja 48 Unidades</v>
      </c>
      <c r="M651" s="39" t="s">
        <v>40</v>
      </c>
      <c r="N651" s="39" t="s">
        <v>41</v>
      </c>
      <c r="O651" s="64">
        <v>17757.12</v>
      </c>
      <c r="P651" s="39" t="s">
        <v>42</v>
      </c>
      <c r="Q651" s="64">
        <v>26700</v>
      </c>
      <c r="R651" s="66">
        <f>+IFERROR((MaestraLP3[[#This Row],[COSTO ]]/MaestraLP3[[#This Row],[COSTO SEP]]-1),0)</f>
        <v>4.6494026058281346E-3</v>
      </c>
      <c r="S651" s="65" t="s">
        <v>52</v>
      </c>
      <c r="T651" s="65" t="s">
        <v>52</v>
      </c>
      <c r="U651" s="64">
        <f>+VLOOKUP(MaestraLP3[[#This Row],[FS00]],'[1]BD MES'!$C:$N,12,0)</f>
        <v>17839.68</v>
      </c>
      <c r="V651" s="64">
        <v>17839.68</v>
      </c>
      <c r="W651" s="66">
        <f>+(MaestraLP3[[#This Row],[COSTO ]]-MaestraLP3[[#This Row],[COSTO OCT AL 25-09]])/MaestraLP3[[#This Row],[COSTO OCT AL 25-09]]</f>
        <v>0</v>
      </c>
      <c r="X651" s="67" t="str">
        <f>++IF(P651="HASTA AGOTAR STOCK","HASTA AGOTAR STOCK",IF(MaestraLP3[[#This Row],[PRECIO]]=0,"NO PARA LP",IF(MaestraLP3[[#This Row],[PRECIO SEP]]=0,"INCORPORACIÓN",IF(Z651=0,"MANTIENE",IF(Z651&lt;0,"BAJA",IF(Z651&gt;0,"ALZA",""))))))</f>
        <v>MANTIENE</v>
      </c>
      <c r="Y651" s="64">
        <v>26700</v>
      </c>
      <c r="Z651" s="41">
        <f>IF(Y651=0,"INDICAR PRECIO VTA",Y651-MaestraLP3[[#This Row],[PRECIO SEP]])</f>
        <v>0</v>
      </c>
      <c r="AA651" s="66">
        <f t="shared" si="10"/>
        <v>0.33184719101123594</v>
      </c>
      <c r="AB651" s="68">
        <f>IFERROR(MaestraLP3[[#This Row],[PRECIO]]*MaestraLP3[[#This Row],[%MG UMV]],0)</f>
        <v>8860.32</v>
      </c>
      <c r="AC651" s="69">
        <v>3.2639999999999998</v>
      </c>
      <c r="AD651" s="64">
        <f>+IFERROR(MaestraLP3[[#This Row],[MARGEN UNITARIO]]/MaestraLP3[[#This Row],[Peso Neto UMV (KG)]],0)</f>
        <v>2714.5588235294117</v>
      </c>
      <c r="AE651" s="39" t="s">
        <v>44</v>
      </c>
      <c r="AF651" s="39"/>
      <c r="AG651" s="39">
        <v>1</v>
      </c>
      <c r="AH651" s="109">
        <v>0</v>
      </c>
      <c r="AI651" s="66">
        <v>9.9999999999999992E-2</v>
      </c>
      <c r="AJ651" s="66">
        <v>0.15</v>
      </c>
      <c r="AK651" s="39" t="s">
        <v>53</v>
      </c>
      <c r="AL651" s="39" t="s">
        <v>53</v>
      </c>
    </row>
    <row r="652" spans="1:38" x14ac:dyDescent="0.35">
      <c r="A652" s="39" t="s">
        <v>276</v>
      </c>
      <c r="B652" s="39">
        <v>104543890</v>
      </c>
      <c r="C652" s="39" t="str">
        <f>+MaestraLP3[[#This Row],[CÓDIGO]]&amp;MaestraLP3[[#Headers],[-]]&amp;MaestraLP3[[#This Row],[UMV]]</f>
        <v>104543890-C48</v>
      </c>
      <c r="D652" s="50" t="str">
        <f>+MaestraLP3[[#This Row],[CÓDIGO]]&amp;MaestraLP3[[#Headers],[FS00]]</f>
        <v>104543890FS00</v>
      </c>
      <c r="E652" s="39" t="s">
        <v>34</v>
      </c>
      <c r="F652" s="39" t="s">
        <v>35</v>
      </c>
      <c r="G652" s="39" t="s">
        <v>36</v>
      </c>
      <c r="H652" s="39" t="s">
        <v>464</v>
      </c>
      <c r="I652" s="39" t="s">
        <v>479</v>
      </c>
      <c r="J652" s="49" t="s">
        <v>163</v>
      </c>
      <c r="K652" s="50" t="s">
        <v>50</v>
      </c>
      <c r="L652" s="39" t="str">
        <f>VLOOKUP(MaestraLP3[[#This Row],[UMV]],VALIDACIONES!J:L,3,0)</f>
        <v>Caja 48 Unidades</v>
      </c>
      <c r="M652" s="39" t="s">
        <v>40</v>
      </c>
      <c r="N652" s="39" t="s">
        <v>41</v>
      </c>
      <c r="O652" s="64">
        <v>20976</v>
      </c>
      <c r="P652" s="39" t="s">
        <v>42</v>
      </c>
      <c r="Q652" s="64">
        <v>27900</v>
      </c>
      <c r="R652" s="66">
        <f>+IFERROR((MaestraLP3[[#This Row],[COSTO ]]/MaestraLP3[[#This Row],[COSTO SEP]]-1),0)</f>
        <v>-8.0091533180777996E-2</v>
      </c>
      <c r="S652" s="65" t="s">
        <v>93</v>
      </c>
      <c r="T652" s="65" t="s">
        <v>93</v>
      </c>
      <c r="U652" s="64">
        <f>+VLOOKUP(MaestraLP3[[#This Row],[FS00]],'[1]BD MES'!$C:$N,12,0)</f>
        <v>19296</v>
      </c>
      <c r="V652" s="64">
        <v>19296</v>
      </c>
      <c r="W652" s="66">
        <f>+(MaestraLP3[[#This Row],[COSTO ]]-MaestraLP3[[#This Row],[COSTO OCT AL 25-09]])/MaestraLP3[[#This Row],[COSTO OCT AL 25-09]]</f>
        <v>0</v>
      </c>
      <c r="X652" s="67" t="str">
        <f>++IF(P652="HASTA AGOTAR STOCK","HASTA AGOTAR STOCK",IF(MaestraLP3[[#This Row],[PRECIO]]=0,"NO PARA LP",IF(MaestraLP3[[#This Row],[PRECIO SEP]]=0,"INCORPORACIÓN",IF(Z652=0,"MANTIENE",IF(Z652&lt;0,"BAJA",IF(Z652&gt;0,"ALZA",""))))))</f>
        <v>MANTIENE</v>
      </c>
      <c r="Y652" s="64">
        <v>27900</v>
      </c>
      <c r="Z652" s="41">
        <f>IF(Y652=0,"INDICAR PRECIO VTA",Y652-MaestraLP3[[#This Row],[PRECIO SEP]])</f>
        <v>0</v>
      </c>
      <c r="AA652" s="66">
        <f t="shared" si="10"/>
        <v>0.30838709677419357</v>
      </c>
      <c r="AB652" s="68">
        <f>IFERROR(MaestraLP3[[#This Row],[PRECIO]]*MaestraLP3[[#This Row],[%MG UMV]],0)</f>
        <v>8604</v>
      </c>
      <c r="AC652" s="69">
        <v>3.36</v>
      </c>
      <c r="AD652" s="64">
        <f>+IFERROR(MaestraLP3[[#This Row],[MARGEN UNITARIO]]/MaestraLP3[[#This Row],[Peso Neto UMV (KG)]],0)</f>
        <v>2560.7142857142858</v>
      </c>
      <c r="AE652" s="39" t="s">
        <v>44</v>
      </c>
      <c r="AF652" s="39"/>
      <c r="AG652" s="39">
        <v>1</v>
      </c>
      <c r="AH652" s="109">
        <v>0</v>
      </c>
      <c r="AI652" s="66">
        <v>9.9999999999999992E-2</v>
      </c>
      <c r="AJ652" s="66">
        <v>0.15</v>
      </c>
      <c r="AK652" s="39" t="s">
        <v>53</v>
      </c>
      <c r="AL652" s="39" t="s">
        <v>53</v>
      </c>
    </row>
    <row r="653" spans="1:38" x14ac:dyDescent="0.35">
      <c r="A653" s="39" t="s">
        <v>276</v>
      </c>
      <c r="B653" s="39">
        <v>104543920</v>
      </c>
      <c r="C653" s="39" t="str">
        <f>+MaestraLP3[[#This Row],[CÓDIGO]]&amp;MaestraLP3[[#Headers],[-]]&amp;MaestraLP3[[#This Row],[UMV]]</f>
        <v>104543920-C48</v>
      </c>
      <c r="D653" s="50" t="str">
        <f>+MaestraLP3[[#This Row],[CÓDIGO]]&amp;MaestraLP3[[#Headers],[FS00]]</f>
        <v>104543920FS00</v>
      </c>
      <c r="E653" s="39" t="s">
        <v>34</v>
      </c>
      <c r="F653" s="39" t="s">
        <v>35</v>
      </c>
      <c r="G653" s="39" t="s">
        <v>36</v>
      </c>
      <c r="H653" s="39" t="s">
        <v>464</v>
      </c>
      <c r="I653" s="39" t="s">
        <v>480</v>
      </c>
      <c r="J653" s="49" t="s">
        <v>163</v>
      </c>
      <c r="K653" s="50" t="s">
        <v>50</v>
      </c>
      <c r="L653" s="39" t="str">
        <f>VLOOKUP(MaestraLP3[[#This Row],[UMV]],VALIDACIONES!J:L,3,0)</f>
        <v>Caja 48 Unidades</v>
      </c>
      <c r="M653" s="39" t="s">
        <v>40</v>
      </c>
      <c r="N653" s="39" t="s">
        <v>41</v>
      </c>
      <c r="O653" s="64">
        <v>11760</v>
      </c>
      <c r="P653" s="39" t="s">
        <v>42</v>
      </c>
      <c r="Q653" s="64">
        <v>19000</v>
      </c>
      <c r="R653" s="66">
        <f>+IFERROR((MaestraLP3[[#This Row],[COSTO ]]/MaestraLP3[[#This Row],[COSTO SEP]]-1),0)</f>
        <v>0</v>
      </c>
      <c r="S653" s="65" t="s">
        <v>93</v>
      </c>
      <c r="T653" s="65" t="s">
        <v>93</v>
      </c>
      <c r="U653" s="64">
        <f>+VLOOKUP(MaestraLP3[[#This Row],[FS00]],'[1]BD MES'!$C:$N,12,0)</f>
        <v>11760</v>
      </c>
      <c r="V653" s="64">
        <v>11760</v>
      </c>
      <c r="W653" s="66">
        <f>+(MaestraLP3[[#This Row],[COSTO ]]-MaestraLP3[[#This Row],[COSTO OCT AL 25-09]])/MaestraLP3[[#This Row],[COSTO OCT AL 25-09]]</f>
        <v>0</v>
      </c>
      <c r="X653" s="67" t="str">
        <f>++IF(P653="HASTA AGOTAR STOCK","HASTA AGOTAR STOCK",IF(MaestraLP3[[#This Row],[PRECIO]]=0,"NO PARA LP",IF(MaestraLP3[[#This Row],[PRECIO SEP]]=0,"INCORPORACIÓN",IF(Z653=0,"MANTIENE",IF(Z653&lt;0,"BAJA",IF(Z653&gt;0,"ALZA",""))))))</f>
        <v>MANTIENE</v>
      </c>
      <c r="Y653" s="64">
        <v>19000</v>
      </c>
      <c r="Z653" s="41">
        <f>IF(Y653=0,"INDICAR PRECIO VTA",Y653-MaestraLP3[[#This Row],[PRECIO SEP]])</f>
        <v>0</v>
      </c>
      <c r="AA653" s="66">
        <f t="shared" si="10"/>
        <v>0.38105263157894737</v>
      </c>
      <c r="AB653" s="68">
        <f>IFERROR(MaestraLP3[[#This Row],[PRECIO]]*MaestraLP3[[#This Row],[%MG UMV]],0)</f>
        <v>7240</v>
      </c>
      <c r="AC653" s="69">
        <v>2.88</v>
      </c>
      <c r="AD653" s="64">
        <f>+IFERROR(MaestraLP3[[#This Row],[MARGEN UNITARIO]]/MaestraLP3[[#This Row],[Peso Neto UMV (KG)]],0)</f>
        <v>2513.8888888888891</v>
      </c>
      <c r="AE653" s="39" t="s">
        <v>44</v>
      </c>
      <c r="AF653" s="39"/>
      <c r="AG653" s="39">
        <v>1</v>
      </c>
      <c r="AH653" s="109">
        <v>0</v>
      </c>
      <c r="AI653" s="66">
        <v>9.9999999999999992E-2</v>
      </c>
      <c r="AJ653" s="66">
        <v>0.15</v>
      </c>
      <c r="AK653" s="39" t="s">
        <v>53</v>
      </c>
      <c r="AL653" s="39" t="s">
        <v>53</v>
      </c>
    </row>
    <row r="654" spans="1:38" x14ac:dyDescent="0.35">
      <c r="A654" s="39" t="s">
        <v>276</v>
      </c>
      <c r="B654" s="39">
        <v>104539390</v>
      </c>
      <c r="C654" s="39" t="str">
        <f>+MaestraLP3[[#This Row],[CÓDIGO]]&amp;MaestraLP3[[#Headers],[-]]&amp;MaestraLP3[[#This Row],[UMV]]</f>
        <v>104539390-C09</v>
      </c>
      <c r="D654" s="50" t="str">
        <f>+MaestraLP3[[#This Row],[CÓDIGO]]&amp;MaestraLP3[[#Headers],[FS00]]</f>
        <v>104539390FS00</v>
      </c>
      <c r="E654" s="39" t="s">
        <v>34</v>
      </c>
      <c r="F654" s="39" t="s">
        <v>35</v>
      </c>
      <c r="G654" s="39" t="s">
        <v>36</v>
      </c>
      <c r="H654" s="39" t="s">
        <v>464</v>
      </c>
      <c r="I654" s="39" t="s">
        <v>481</v>
      </c>
      <c r="J654" s="49" t="s">
        <v>482</v>
      </c>
      <c r="K654" s="50" t="s">
        <v>50</v>
      </c>
      <c r="L654" s="39" t="str">
        <f>VLOOKUP(MaestraLP3[[#This Row],[UMV]],VALIDACIONES!J:L,3,0)</f>
        <v>Caja 9 Unidades</v>
      </c>
      <c r="M654" s="39" t="s">
        <v>40</v>
      </c>
      <c r="N654" s="39" t="s">
        <v>41</v>
      </c>
      <c r="O654" s="64">
        <v>28629</v>
      </c>
      <c r="P654" s="39" t="s">
        <v>42</v>
      </c>
      <c r="Q654" s="64">
        <v>35700</v>
      </c>
      <c r="R654" s="66">
        <f>+IFERROR((MaestraLP3[[#This Row],[COSTO ]]/MaestraLP3[[#This Row],[COSTO SEP]]-1),0)</f>
        <v>0</v>
      </c>
      <c r="S654" s="65" t="s">
        <v>52</v>
      </c>
      <c r="T654" s="65" t="s">
        <v>52</v>
      </c>
      <c r="U654" s="64">
        <f>+VLOOKUP(MaestraLP3[[#This Row],[FS00]],'[1]BD MES'!$C:$N,12,0)</f>
        <v>28629</v>
      </c>
      <c r="V654" s="64">
        <v>28629</v>
      </c>
      <c r="W654" s="66">
        <f>+(MaestraLP3[[#This Row],[COSTO ]]-MaestraLP3[[#This Row],[COSTO OCT AL 25-09]])/MaestraLP3[[#This Row],[COSTO OCT AL 25-09]]</f>
        <v>0</v>
      </c>
      <c r="X654" s="67" t="str">
        <f>++IF(P654="HASTA AGOTAR STOCK","HASTA AGOTAR STOCK",IF(MaestraLP3[[#This Row],[PRECIO]]=0,"NO PARA LP",IF(MaestraLP3[[#This Row],[PRECIO SEP]]=0,"INCORPORACIÓN",IF(Z654=0,"MANTIENE",IF(Z654&lt;0,"BAJA",IF(Z654&gt;0,"ALZA",""))))))</f>
        <v>MANTIENE</v>
      </c>
      <c r="Y654" s="64">
        <v>35700</v>
      </c>
      <c r="Z654" s="41">
        <f>IF(Y654=0,"INDICAR PRECIO VTA",Y654-MaestraLP3[[#This Row],[PRECIO SEP]])</f>
        <v>0</v>
      </c>
      <c r="AA654" s="66">
        <f t="shared" si="10"/>
        <v>0.19806722689075631</v>
      </c>
      <c r="AB654" s="68">
        <f>IFERROR(MaestraLP3[[#This Row],[PRECIO]]*MaestraLP3[[#This Row],[%MG UMV]],0)</f>
        <v>7071</v>
      </c>
      <c r="AC654" s="69">
        <v>0.81</v>
      </c>
      <c r="AD654" s="64">
        <f>+IFERROR(MaestraLP3[[#This Row],[MARGEN UNITARIO]]/MaestraLP3[[#This Row],[Peso Neto UMV (KG)]],0)</f>
        <v>8729.6296296296296</v>
      </c>
      <c r="AE654" s="39" t="s">
        <v>44</v>
      </c>
      <c r="AF654" s="39"/>
      <c r="AG654" s="39">
        <v>1</v>
      </c>
      <c r="AH654" s="109">
        <v>0</v>
      </c>
      <c r="AI654" s="66">
        <v>9.9999999999999992E-2</v>
      </c>
      <c r="AJ654" s="66">
        <v>0.15</v>
      </c>
      <c r="AK654" s="39" t="s">
        <v>53</v>
      </c>
      <c r="AL654" s="39" t="s">
        <v>53</v>
      </c>
    </row>
    <row r="655" spans="1:38" x14ac:dyDescent="0.35">
      <c r="A655" s="39" t="s">
        <v>276</v>
      </c>
      <c r="B655" s="39">
        <v>104523150</v>
      </c>
      <c r="C655" s="39" t="str">
        <f>+MaestraLP3[[#This Row],[CÓDIGO]]&amp;MaestraLP3[[#Headers],[-]]&amp;MaestraLP3[[#This Row],[UMV]]</f>
        <v>104523150-C72</v>
      </c>
      <c r="D655" s="50" t="str">
        <f>+MaestraLP3[[#This Row],[CÓDIGO]]&amp;MaestraLP3[[#Headers],[FS00]]</f>
        <v>104523150FS00</v>
      </c>
      <c r="E655" s="39" t="s">
        <v>34</v>
      </c>
      <c r="F655" s="39" t="s">
        <v>35</v>
      </c>
      <c r="G655" s="39" t="s">
        <v>36</v>
      </c>
      <c r="H655" s="39" t="s">
        <v>464</v>
      </c>
      <c r="I655" s="39" t="s">
        <v>483</v>
      </c>
      <c r="J655" s="49" t="s">
        <v>484</v>
      </c>
      <c r="K655" s="50" t="s">
        <v>50</v>
      </c>
      <c r="L655" s="39" t="str">
        <f>VLOOKUP(MaestraLP3[[#This Row],[UMV]],VALIDACIONES!J:L,3,0)</f>
        <v>Caja 72 Unidades</v>
      </c>
      <c r="M655" s="39" t="s">
        <v>40</v>
      </c>
      <c r="N655" s="39" t="s">
        <v>41</v>
      </c>
      <c r="O655" s="64">
        <v>17928</v>
      </c>
      <c r="P655" s="39" t="s">
        <v>42</v>
      </c>
      <c r="Q655" s="64">
        <v>35700</v>
      </c>
      <c r="R655" s="66">
        <f>+IFERROR((MaestraLP3[[#This Row],[COSTO ]]/MaestraLP3[[#This Row],[COSTO SEP]]-1),0)</f>
        <v>8.0321285140563248E-3</v>
      </c>
      <c r="S655" s="65" t="s">
        <v>52</v>
      </c>
      <c r="T655" s="65" t="s">
        <v>52</v>
      </c>
      <c r="U655" s="64">
        <f>+VLOOKUP(MaestraLP3[[#This Row],[FS00]],'[1]BD MES'!$C:$N,12,0)</f>
        <v>18072</v>
      </c>
      <c r="V655" s="64">
        <v>18072</v>
      </c>
      <c r="W655" s="66">
        <f>+(MaestraLP3[[#This Row],[COSTO ]]-MaestraLP3[[#This Row],[COSTO OCT AL 25-09]])/MaestraLP3[[#This Row],[COSTO OCT AL 25-09]]</f>
        <v>0</v>
      </c>
      <c r="X655" s="67" t="str">
        <f>++IF(P655="HASTA AGOTAR STOCK","HASTA AGOTAR STOCK",IF(MaestraLP3[[#This Row],[PRECIO]]=0,"NO PARA LP",IF(MaestraLP3[[#This Row],[PRECIO SEP]]=0,"INCORPORACIÓN",IF(Z655=0,"MANTIENE",IF(Z655&lt;0,"BAJA",IF(Z655&gt;0,"ALZA",""))))))</f>
        <v>MANTIENE</v>
      </c>
      <c r="Y655" s="64">
        <v>35700</v>
      </c>
      <c r="Z655" s="41">
        <f>IF(Y655=0,"INDICAR PRECIO VTA",Y655-MaestraLP3[[#This Row],[PRECIO SEP]])</f>
        <v>0</v>
      </c>
      <c r="AA655" s="66">
        <f t="shared" si="10"/>
        <v>0.49378151260504199</v>
      </c>
      <c r="AB655" s="68">
        <f>IFERROR(MaestraLP3[[#This Row],[PRECIO]]*MaestraLP3[[#This Row],[%MG UMV]],0)</f>
        <v>17628</v>
      </c>
      <c r="AC655" s="69">
        <v>0.79200000000000004</v>
      </c>
      <c r="AD655" s="64">
        <f>+IFERROR(MaestraLP3[[#This Row],[MARGEN UNITARIO]]/MaestraLP3[[#This Row],[Peso Neto UMV (KG)]],0)</f>
        <v>22257.575757575756</v>
      </c>
      <c r="AE655" s="39" t="s">
        <v>44</v>
      </c>
      <c r="AF655" s="39"/>
      <c r="AG655" s="39">
        <v>1</v>
      </c>
      <c r="AH655" s="109">
        <v>0</v>
      </c>
      <c r="AI655" s="66">
        <v>9.9999999999999992E-2</v>
      </c>
      <c r="AJ655" s="66">
        <v>0.15</v>
      </c>
      <c r="AK655" s="39" t="s">
        <v>53</v>
      </c>
      <c r="AL655" s="39" t="s">
        <v>53</v>
      </c>
    </row>
    <row r="656" spans="1:38" x14ac:dyDescent="0.35">
      <c r="A656" s="39" t="s">
        <v>276</v>
      </c>
      <c r="B656" s="39">
        <v>104532430</v>
      </c>
      <c r="C656" s="39" t="str">
        <f>+MaestraLP3[[#This Row],[CÓDIGO]]&amp;MaestraLP3[[#Headers],[-]]&amp;MaestraLP3[[#This Row],[UMV]]</f>
        <v>104532430-C90</v>
      </c>
      <c r="D656" s="50" t="str">
        <f>+MaestraLP3[[#This Row],[CÓDIGO]]&amp;MaestraLP3[[#Headers],[FS00]]</f>
        <v>104532430FS00</v>
      </c>
      <c r="E656" s="39" t="s">
        <v>34</v>
      </c>
      <c r="F656" s="39" t="s">
        <v>35</v>
      </c>
      <c r="G656" s="39" t="s">
        <v>36</v>
      </c>
      <c r="H656" s="39" t="s">
        <v>464</v>
      </c>
      <c r="I656" s="39" t="s">
        <v>485</v>
      </c>
      <c r="J656" s="49" t="s">
        <v>486</v>
      </c>
      <c r="K656" s="50" t="s">
        <v>486</v>
      </c>
      <c r="L656" s="39" t="str">
        <f>VLOOKUP(MaestraLP3[[#This Row],[UMV]],VALIDACIONES!J:L,3,0)</f>
        <v>Caja 90 Unidades</v>
      </c>
      <c r="M656" s="39" t="s">
        <v>40</v>
      </c>
      <c r="N656" s="39" t="s">
        <v>78</v>
      </c>
      <c r="O656" s="64">
        <v>21956</v>
      </c>
      <c r="P656" s="39" t="s">
        <v>42</v>
      </c>
      <c r="Q656" s="64">
        <v>31000</v>
      </c>
      <c r="R656" s="66">
        <f>+IFERROR((MaestraLP3[[#This Row],[COSTO ]]/MaestraLP3[[#This Row],[COSTO SEP]]-1),0)</f>
        <v>0</v>
      </c>
      <c r="S656" s="65" t="s">
        <v>52</v>
      </c>
      <c r="T656" s="65" t="s">
        <v>52</v>
      </c>
      <c r="U656" s="64">
        <f>+VLOOKUP(MaestraLP3[[#This Row],[FS00]],'[1]BD MES'!$C:$N,12,0)</f>
        <v>21956</v>
      </c>
      <c r="V656" s="64">
        <v>21956</v>
      </c>
      <c r="W656" s="66">
        <f>+(MaestraLP3[[#This Row],[COSTO ]]-MaestraLP3[[#This Row],[COSTO OCT AL 25-09]])/MaestraLP3[[#This Row],[COSTO OCT AL 25-09]]</f>
        <v>0</v>
      </c>
      <c r="X656" s="67" t="str">
        <f>++IF(P656="HASTA AGOTAR STOCK","HASTA AGOTAR STOCK",IF(MaestraLP3[[#This Row],[PRECIO]]=0,"NO PARA LP",IF(MaestraLP3[[#This Row],[PRECIO SEP]]=0,"INCORPORACIÓN",IF(Z656=0,"MANTIENE",IF(Z656&lt;0,"BAJA",IF(Z656&gt;0,"ALZA",""))))))</f>
        <v>MANTIENE</v>
      </c>
      <c r="Y656" s="64">
        <v>31000</v>
      </c>
      <c r="Z656" s="41">
        <f>IF(Y656=0,"INDICAR PRECIO VTA",Y656-MaestraLP3[[#This Row],[PRECIO SEP]])</f>
        <v>0</v>
      </c>
      <c r="AA656" s="66">
        <f t="shared" si="10"/>
        <v>0.29174193548387095</v>
      </c>
      <c r="AB656" s="68">
        <f>IFERROR(MaestraLP3[[#This Row],[PRECIO]]*MaestraLP3[[#This Row],[%MG UMV]],0)</f>
        <v>9044</v>
      </c>
      <c r="AC656" s="69">
        <v>3.6</v>
      </c>
      <c r="AD656" s="64">
        <f>+IFERROR(MaestraLP3[[#This Row],[MARGEN UNITARIO]]/MaestraLP3[[#This Row],[Peso Neto UMV (KG)]],0)</f>
        <v>2512.2222222222222</v>
      </c>
      <c r="AE656" s="39" t="s">
        <v>44</v>
      </c>
      <c r="AF656" s="39"/>
      <c r="AG656" s="39">
        <v>1</v>
      </c>
      <c r="AH656" s="109">
        <v>0</v>
      </c>
      <c r="AI656" s="66">
        <v>9.9999999999999992E-2</v>
      </c>
      <c r="AJ656" s="66">
        <v>0.15</v>
      </c>
      <c r="AK656" s="39" t="s">
        <v>53</v>
      </c>
      <c r="AL656" s="39" t="s">
        <v>53</v>
      </c>
    </row>
    <row r="657" spans="1:38" x14ac:dyDescent="0.35">
      <c r="A657" s="39" t="s">
        <v>276</v>
      </c>
      <c r="B657" s="39">
        <v>104546950</v>
      </c>
      <c r="C657" s="39" t="str">
        <f>+MaestraLP3[[#This Row],[CÓDIGO]]&amp;MaestraLP3[[#Headers],[-]]&amp;MaestraLP3[[#This Row],[UMV]]</f>
        <v>104546950-CJ</v>
      </c>
      <c r="D657" s="50" t="str">
        <f>+MaestraLP3[[#This Row],[CÓDIGO]]&amp;MaestraLP3[[#Headers],[FS00]]</f>
        <v>104546950FS00</v>
      </c>
      <c r="E657" s="39" t="s">
        <v>34</v>
      </c>
      <c r="F657" s="39" t="s">
        <v>35</v>
      </c>
      <c r="G657" s="39" t="s">
        <v>36</v>
      </c>
      <c r="H657" s="39" t="s">
        <v>464</v>
      </c>
      <c r="I657" s="39" t="s">
        <v>4115</v>
      </c>
      <c r="J657" s="97" t="s">
        <v>248</v>
      </c>
      <c r="K657" s="50" t="s">
        <v>248</v>
      </c>
      <c r="L657" s="39" t="str">
        <f>VLOOKUP(MaestraLP3[[#This Row],[UMV]],VALIDACIONES!J:L,3,0)</f>
        <v>Caja</v>
      </c>
      <c r="M657" s="39" t="s">
        <v>40</v>
      </c>
      <c r="N657" s="39" t="s">
        <v>41</v>
      </c>
      <c r="O657" s="64">
        <v>4343</v>
      </c>
      <c r="P657" s="39" t="s">
        <v>42</v>
      </c>
      <c r="Q657" s="65">
        <v>7900</v>
      </c>
      <c r="R657" s="66">
        <f>+IFERROR((MaestraLP3[[#This Row],[COSTO ]]/MaestraLP3[[#This Row],[COSTO SEP]]-1),0)</f>
        <v>0</v>
      </c>
      <c r="S657" s="65" t="s">
        <v>93</v>
      </c>
      <c r="T657" s="65" t="s">
        <v>93</v>
      </c>
      <c r="U657" s="64">
        <f>+VLOOKUP(MaestraLP3[[#This Row],[FS00]],'[1]BD MES'!$C:$N,12,0)</f>
        <v>4344</v>
      </c>
      <c r="V657" s="64">
        <v>4343</v>
      </c>
      <c r="W657" s="66">
        <f>+(MaestraLP3[[#This Row],[COSTO ]]-MaestraLP3[[#This Row],[COSTO OCT AL 25-09]])/MaestraLP3[[#This Row],[COSTO OCT AL 25-09]]</f>
        <v>-2.3020257826887662E-4</v>
      </c>
      <c r="X657" s="67" t="str">
        <f>++IF(P657="HASTA AGOTAR STOCK","HASTA AGOTAR STOCK",IF(MaestraLP3[[#This Row],[PRECIO]]=0,"NO PARA LP",IF(MaestraLP3[[#This Row],[PRECIO SEP]]=0,"INCORPORACIÓN",IF(Z657=0,"MANTIENE",IF(Z657&lt;0,"BAJA",IF(Z657&gt;0,"ALZA",""))))))</f>
        <v>MANTIENE</v>
      </c>
      <c r="Y657" s="64">
        <v>7900</v>
      </c>
      <c r="Z657" s="41">
        <f>IF(Y657=0,"INDICAR PRECIO VTA",Y657-MaestraLP3[[#This Row],[PRECIO SEP]])</f>
        <v>0</v>
      </c>
      <c r="AA657" s="66">
        <f t="shared" si="10"/>
        <v>0.45025316455696202</v>
      </c>
      <c r="AB657" s="68">
        <f>IFERROR(MaestraLP3[[#This Row],[PRECIO]]*MaestraLP3[[#This Row],[%MG UMV]],0)</f>
        <v>3557</v>
      </c>
      <c r="AC657" s="69">
        <v>1</v>
      </c>
      <c r="AD657" s="64">
        <f>+IFERROR(MaestraLP3[[#This Row],[MARGEN UNITARIO]]/MaestraLP3[[#This Row],[Peso Neto UMV (KG)]],0)</f>
        <v>3557</v>
      </c>
      <c r="AE657" s="39" t="s">
        <v>44</v>
      </c>
      <c r="AF657" s="39"/>
      <c r="AG657" s="39">
        <v>1</v>
      </c>
      <c r="AH657" s="109">
        <v>0</v>
      </c>
      <c r="AI657" s="66">
        <v>9.9999999999999992E-2</v>
      </c>
      <c r="AJ657" s="66">
        <v>9.9999999999999992E-2</v>
      </c>
      <c r="AK657" s="39" t="s">
        <v>53</v>
      </c>
      <c r="AL657" s="39" t="s">
        <v>53</v>
      </c>
    </row>
    <row r="658" spans="1:38" x14ac:dyDescent="0.35">
      <c r="A658" s="39" t="s">
        <v>276</v>
      </c>
      <c r="B658" s="39">
        <v>105154030</v>
      </c>
      <c r="C658" s="39" t="str">
        <f>+MaestraLP3[[#This Row],[CÓDIGO]]&amp;MaestraLP3[[#Headers],[-]]&amp;MaestraLP3[[#This Row],[UMV]]</f>
        <v>105154030-C80</v>
      </c>
      <c r="D658" s="50" t="str">
        <f>+MaestraLP3[[#This Row],[CÓDIGO]]&amp;MaestraLP3[[#Headers],[FS00]]</f>
        <v>105154030FS00</v>
      </c>
      <c r="E658" s="39" t="s">
        <v>34</v>
      </c>
      <c r="F658" s="39" t="s">
        <v>35</v>
      </c>
      <c r="G658" s="39" t="s">
        <v>36</v>
      </c>
      <c r="H658" s="39" t="s">
        <v>464</v>
      </c>
      <c r="I658" s="39" t="s">
        <v>487</v>
      </c>
      <c r="J658" s="49" t="s">
        <v>488</v>
      </c>
      <c r="K658" s="50" t="s">
        <v>488</v>
      </c>
      <c r="L658" s="39" t="str">
        <f>VLOOKUP(MaestraLP3[[#This Row],[UMV]],VALIDACIONES!J:L,3,0)</f>
        <v>Caja 80 Unidades</v>
      </c>
      <c r="M658" s="39" t="s">
        <v>40</v>
      </c>
      <c r="N658" s="39" t="s">
        <v>41</v>
      </c>
      <c r="O658" s="64">
        <v>11021.24</v>
      </c>
      <c r="P658" s="39" t="s">
        <v>42</v>
      </c>
      <c r="Q658" s="64">
        <v>20200</v>
      </c>
      <c r="R658" s="66">
        <f>+IFERROR((MaestraLP3[[#This Row],[COSTO ]]/MaestraLP3[[#This Row],[COSTO SEP]]-1),0)</f>
        <v>1.4817751904504295E-2</v>
      </c>
      <c r="S658" s="65" t="s">
        <v>52</v>
      </c>
      <c r="T658" s="65" t="s">
        <v>52</v>
      </c>
      <c r="U658" s="64">
        <f>+VLOOKUP(MaestraLP3[[#This Row],[FS00]],'[1]BD MES'!$C:$N,12,0)</f>
        <v>11184.54</v>
      </c>
      <c r="V658" s="64">
        <v>11184.55</v>
      </c>
      <c r="W658" s="66">
        <f>+(MaestraLP3[[#This Row],[COSTO ]]-MaestraLP3[[#This Row],[COSTO OCT AL 25-09]])/MaestraLP3[[#This Row],[COSTO OCT AL 25-09]]</f>
        <v>8.940913080376384E-7</v>
      </c>
      <c r="X658" s="67" t="str">
        <f>++IF(P658="HASTA AGOTAR STOCK","HASTA AGOTAR STOCK",IF(MaestraLP3[[#This Row],[PRECIO]]=0,"NO PARA LP",IF(MaestraLP3[[#This Row],[PRECIO SEP]]=0,"INCORPORACIÓN",IF(Z658=0,"MANTIENE",IF(Z658&lt;0,"BAJA",IF(Z658&gt;0,"ALZA",""))))))</f>
        <v>MANTIENE</v>
      </c>
      <c r="Y658" s="64">
        <v>20200</v>
      </c>
      <c r="Z658" s="41">
        <f>IF(Y658=0,"INDICAR PRECIO VTA",Y658-MaestraLP3[[#This Row],[PRECIO SEP]])</f>
        <v>0</v>
      </c>
      <c r="AA658" s="66">
        <f t="shared" si="10"/>
        <v>0.44630940594059409</v>
      </c>
      <c r="AB658" s="68">
        <f>IFERROR(MaestraLP3[[#This Row],[PRECIO]]*MaestraLP3[[#This Row],[%MG UMV]],0)</f>
        <v>9015.4500000000007</v>
      </c>
      <c r="AC658" s="69">
        <v>1.92</v>
      </c>
      <c r="AD658" s="64">
        <f>+IFERROR(MaestraLP3[[#This Row],[MARGEN UNITARIO]]/MaestraLP3[[#This Row],[Peso Neto UMV (KG)]],0)</f>
        <v>4695.5468750000009</v>
      </c>
      <c r="AE658" s="39" t="s">
        <v>44</v>
      </c>
      <c r="AF658" s="39"/>
      <c r="AG658" s="39">
        <v>1</v>
      </c>
      <c r="AH658" s="109">
        <v>0</v>
      </c>
      <c r="AI658" s="66">
        <v>9.9999999999999992E-2</v>
      </c>
      <c r="AJ658" s="66">
        <v>0.2</v>
      </c>
      <c r="AK658" s="39" t="s">
        <v>53</v>
      </c>
      <c r="AL658" s="39" t="s">
        <v>53</v>
      </c>
    </row>
    <row r="659" spans="1:38" x14ac:dyDescent="0.35">
      <c r="A659" s="39" t="s">
        <v>276</v>
      </c>
      <c r="B659" s="39">
        <v>105154040</v>
      </c>
      <c r="C659" s="39" t="str">
        <f>+MaestraLP3[[#This Row],[CÓDIGO]]&amp;MaestraLP3[[#Headers],[-]]&amp;MaestraLP3[[#This Row],[UMV]]</f>
        <v>105154040-C80</v>
      </c>
      <c r="D659" s="50" t="str">
        <f>+MaestraLP3[[#This Row],[CÓDIGO]]&amp;MaestraLP3[[#Headers],[FS00]]</f>
        <v>105154040FS00</v>
      </c>
      <c r="E659" s="39" t="s">
        <v>34</v>
      </c>
      <c r="F659" s="39" t="s">
        <v>35</v>
      </c>
      <c r="G659" s="39" t="s">
        <v>36</v>
      </c>
      <c r="H659" s="39" t="s">
        <v>464</v>
      </c>
      <c r="I659" s="39" t="s">
        <v>489</v>
      </c>
      <c r="J659" s="49" t="s">
        <v>488</v>
      </c>
      <c r="K659" s="50" t="s">
        <v>488</v>
      </c>
      <c r="L659" s="39" t="str">
        <f>VLOOKUP(MaestraLP3[[#This Row],[UMV]],VALIDACIONES!J:L,3,0)</f>
        <v>Caja 80 Unidades</v>
      </c>
      <c r="M659" s="39" t="s">
        <v>40</v>
      </c>
      <c r="N659" s="39" t="s">
        <v>41</v>
      </c>
      <c r="O659" s="64">
        <v>14249.09</v>
      </c>
      <c r="P659" s="39" t="s">
        <v>42</v>
      </c>
      <c r="Q659" s="64">
        <v>26500</v>
      </c>
      <c r="R659" s="66">
        <f>+IFERROR((MaestraLP3[[#This Row],[COSTO ]]/MaestraLP3[[#This Row],[COSTO SEP]]-1),0)</f>
        <v>0</v>
      </c>
      <c r="S659" s="65" t="s">
        <v>52</v>
      </c>
      <c r="T659" s="65" t="s">
        <v>52</v>
      </c>
      <c r="U659" s="64">
        <f>+VLOOKUP(MaestraLP3[[#This Row],[FS00]],'[1]BD MES'!$C:$N,12,0)</f>
        <v>14249.26</v>
      </c>
      <c r="V659" s="64">
        <v>14249.09</v>
      </c>
      <c r="W659" s="66">
        <f>+(MaestraLP3[[#This Row],[COSTO ]]-MaestraLP3[[#This Row],[COSTO OCT AL 25-09]])/MaestraLP3[[#This Row],[COSTO OCT AL 25-09]]</f>
        <v>-1.1930444107278045E-5</v>
      </c>
      <c r="X659" s="67" t="str">
        <f>++IF(P659="HASTA AGOTAR STOCK","HASTA AGOTAR STOCK",IF(MaestraLP3[[#This Row],[PRECIO]]=0,"NO PARA LP",IF(MaestraLP3[[#This Row],[PRECIO SEP]]=0,"INCORPORACIÓN",IF(Z659=0,"MANTIENE",IF(Z659&lt;0,"BAJA",IF(Z659&gt;0,"ALZA",""))))))</f>
        <v>MANTIENE</v>
      </c>
      <c r="Y659" s="64">
        <v>26500</v>
      </c>
      <c r="Z659" s="41">
        <f>IF(Y659=0,"INDICAR PRECIO VTA",Y659-MaestraLP3[[#This Row],[PRECIO SEP]])</f>
        <v>0</v>
      </c>
      <c r="AA659" s="66">
        <f t="shared" si="10"/>
        <v>0.46229849056603772</v>
      </c>
      <c r="AB659" s="68">
        <f>IFERROR(MaestraLP3[[#This Row],[PRECIO]]*MaestraLP3[[#This Row],[%MG UMV]],0)</f>
        <v>12250.91</v>
      </c>
      <c r="AC659" s="69">
        <v>2.48</v>
      </c>
      <c r="AD659" s="64">
        <f>+IFERROR(MaestraLP3[[#This Row],[MARGEN UNITARIO]]/MaestraLP3[[#This Row],[Peso Neto UMV (KG)]],0)</f>
        <v>4939.8830645161288</v>
      </c>
      <c r="AE659" s="39" t="s">
        <v>44</v>
      </c>
      <c r="AF659" s="39"/>
      <c r="AG659" s="39">
        <v>1</v>
      </c>
      <c r="AH659" s="109">
        <v>0</v>
      </c>
      <c r="AI659" s="66">
        <v>0.15</v>
      </c>
      <c r="AJ659" s="66">
        <v>0.2</v>
      </c>
      <c r="AK659" s="39" t="s">
        <v>53</v>
      </c>
      <c r="AL659" s="39" t="s">
        <v>53</v>
      </c>
    </row>
    <row r="660" spans="1:38" x14ac:dyDescent="0.35">
      <c r="A660" s="39" t="s">
        <v>276</v>
      </c>
      <c r="B660" s="39">
        <v>104521100</v>
      </c>
      <c r="C660" s="39" t="str">
        <f>+MaestraLP3[[#This Row],[CÓDIGO]]&amp;MaestraLP3[[#Headers],[-]]&amp;MaestraLP3[[#This Row],[UMV]]</f>
        <v>104521100-C80</v>
      </c>
      <c r="D660" s="50" t="str">
        <f>+MaestraLP3[[#This Row],[CÓDIGO]]&amp;MaestraLP3[[#Headers],[FS00]]</f>
        <v>104521100FS00</v>
      </c>
      <c r="E660" s="39" t="s">
        <v>34</v>
      </c>
      <c r="F660" s="39" t="s">
        <v>35</v>
      </c>
      <c r="G660" s="39" t="s">
        <v>36</v>
      </c>
      <c r="H660" s="39" t="s">
        <v>464</v>
      </c>
      <c r="I660" s="39" t="s">
        <v>490</v>
      </c>
      <c r="J660" s="49" t="s">
        <v>488</v>
      </c>
      <c r="K660" s="50" t="s">
        <v>50</v>
      </c>
      <c r="L660" s="39" t="str">
        <f>VLOOKUP(MaestraLP3[[#This Row],[UMV]],VALIDACIONES!J:L,3,0)</f>
        <v>Caja 80 Unidades</v>
      </c>
      <c r="M660" s="39" t="s">
        <v>40</v>
      </c>
      <c r="N660" s="39" t="s">
        <v>41</v>
      </c>
      <c r="O660" s="64">
        <v>14232</v>
      </c>
      <c r="P660" s="39" t="s">
        <v>42</v>
      </c>
      <c r="Q660" s="64">
        <v>21500</v>
      </c>
      <c r="R660" s="66">
        <f>+IFERROR((MaestraLP3[[#This Row],[COSTO ]]/MaestraLP3[[#This Row],[COSTO SEP]]-1),0)</f>
        <v>0</v>
      </c>
      <c r="S660" s="65" t="s">
        <v>52</v>
      </c>
      <c r="T660" s="65" t="s">
        <v>52</v>
      </c>
      <c r="U660" s="64">
        <f>+VLOOKUP(MaestraLP3[[#This Row],[FS00]],'[1]BD MES'!$C:$N,12,0)</f>
        <v>14232</v>
      </c>
      <c r="V660" s="64">
        <v>14232</v>
      </c>
      <c r="W660" s="66">
        <f>+(MaestraLP3[[#This Row],[COSTO ]]-MaestraLP3[[#This Row],[COSTO OCT AL 25-09]])/MaestraLP3[[#This Row],[COSTO OCT AL 25-09]]</f>
        <v>0</v>
      </c>
      <c r="X660" s="67" t="str">
        <f>++IF(P660="HASTA AGOTAR STOCK","HASTA AGOTAR STOCK",IF(MaestraLP3[[#This Row],[PRECIO]]=0,"NO PARA LP",IF(MaestraLP3[[#This Row],[PRECIO SEP]]=0,"INCORPORACIÓN",IF(Z660=0,"MANTIENE",IF(Z660&lt;0,"BAJA",IF(Z660&gt;0,"ALZA",""))))))</f>
        <v>MANTIENE</v>
      </c>
      <c r="Y660" s="64">
        <v>21500</v>
      </c>
      <c r="Z660" s="41">
        <f>IF(Y660=0,"INDICAR PRECIO VTA",Y660-MaestraLP3[[#This Row],[PRECIO SEP]])</f>
        <v>0</v>
      </c>
      <c r="AA660" s="66">
        <f t="shared" si="10"/>
        <v>0.338046511627907</v>
      </c>
      <c r="AB660" s="68">
        <f>IFERROR(MaestraLP3[[#This Row],[PRECIO]]*MaestraLP3[[#This Row],[%MG UMV]],0)</f>
        <v>7268.0000000000009</v>
      </c>
      <c r="AC660" s="69">
        <v>2.48</v>
      </c>
      <c r="AD660" s="64">
        <f>+IFERROR(MaestraLP3[[#This Row],[MARGEN UNITARIO]]/MaestraLP3[[#This Row],[Peso Neto UMV (KG)]],0)</f>
        <v>2930.6451612903229</v>
      </c>
      <c r="AE660" s="39" t="s">
        <v>44</v>
      </c>
      <c r="AF660" s="39"/>
      <c r="AG660" s="39">
        <v>1</v>
      </c>
      <c r="AH660" s="109">
        <v>0</v>
      </c>
      <c r="AI660" s="66">
        <v>9.9999999999999992E-2</v>
      </c>
      <c r="AJ660" s="66">
        <v>0.15</v>
      </c>
      <c r="AK660" s="39" t="s">
        <v>53</v>
      </c>
      <c r="AL660" s="39" t="s">
        <v>53</v>
      </c>
    </row>
    <row r="661" spans="1:38" x14ac:dyDescent="0.35">
      <c r="A661" s="39" t="s">
        <v>276</v>
      </c>
      <c r="B661" s="39">
        <v>104545340</v>
      </c>
      <c r="C661" s="39" t="str">
        <f>+MaestraLP3[[#This Row],[CÓDIGO]]&amp;MaestraLP3[[#Headers],[-]]&amp;MaestraLP3[[#This Row],[UMV]]</f>
        <v>104545340-CJ</v>
      </c>
      <c r="D661" s="50" t="str">
        <f>+MaestraLP3[[#This Row],[CÓDIGO]]&amp;MaestraLP3[[#Headers],[FS00]]</f>
        <v>104545340FS00</v>
      </c>
      <c r="E661" s="39" t="s">
        <v>34</v>
      </c>
      <c r="F661" s="39" t="s">
        <v>35</v>
      </c>
      <c r="G661" s="39" t="s">
        <v>36</v>
      </c>
      <c r="H661" s="39" t="s">
        <v>464</v>
      </c>
      <c r="I661" s="39" t="s">
        <v>494</v>
      </c>
      <c r="J661" s="49" t="s">
        <v>248</v>
      </c>
      <c r="K661" s="50" t="s">
        <v>248</v>
      </c>
      <c r="L661" s="39" t="str">
        <f>VLOOKUP(MaestraLP3[[#This Row],[UMV]],VALIDACIONES!J:L,3,0)</f>
        <v>Caja</v>
      </c>
      <c r="M661" s="39" t="s">
        <v>40</v>
      </c>
      <c r="N661" s="39" t="s">
        <v>41</v>
      </c>
      <c r="O661" s="64">
        <v>13616</v>
      </c>
      <c r="P661" s="39" t="s">
        <v>42</v>
      </c>
      <c r="Q661" s="65">
        <v>21600</v>
      </c>
      <c r="R661" s="66">
        <f>+IFERROR((MaestraLP3[[#This Row],[COSTO ]]/MaestraLP3[[#This Row],[COSTO SEP]]-1),0)</f>
        <v>3.481198589894241E-2</v>
      </c>
      <c r="S661" s="65" t="s">
        <v>52</v>
      </c>
      <c r="T661" s="65" t="s">
        <v>52</v>
      </c>
      <c r="U661" s="64">
        <f>+VLOOKUP(MaestraLP3[[#This Row],[FS00]],'[1]BD MES'!$C:$N,12,0)</f>
        <v>14061</v>
      </c>
      <c r="V661" s="64">
        <v>14090</v>
      </c>
      <c r="W661" s="66">
        <f>+(MaestraLP3[[#This Row],[COSTO ]]-MaestraLP3[[#This Row],[COSTO OCT AL 25-09]])/MaestraLP3[[#This Row],[COSTO OCT AL 25-09]]</f>
        <v>2.0624422160586018E-3</v>
      </c>
      <c r="X661" s="67" t="str">
        <f>++IF(P661="HASTA AGOTAR STOCK","HASTA AGOTAR STOCK",IF(MaestraLP3[[#This Row],[PRECIO]]=0,"NO PARA LP",IF(MaestraLP3[[#This Row],[PRECIO SEP]]=0,"INCORPORACIÓN",IF(Z661=0,"MANTIENE",IF(Z661&lt;0,"BAJA",IF(Z661&gt;0,"ALZA",""))))))</f>
        <v>MANTIENE</v>
      </c>
      <c r="Y661" s="64">
        <v>21600</v>
      </c>
      <c r="Z661" s="41">
        <f>IF(Y661=0,"INDICAR PRECIO VTA",Y661-MaestraLP3[[#This Row],[PRECIO SEP]])</f>
        <v>0</v>
      </c>
      <c r="AA661" s="66">
        <f t="shared" si="10"/>
        <v>0.34768518518518521</v>
      </c>
      <c r="AB661" s="68">
        <f>IFERROR(MaestraLP3[[#This Row],[PRECIO]]*MaestraLP3[[#This Row],[%MG UMV]],0)</f>
        <v>7510.0000000000009</v>
      </c>
      <c r="AC661" s="69">
        <v>1.8</v>
      </c>
      <c r="AD661" s="64">
        <f>+IFERROR(MaestraLP3[[#This Row],[MARGEN UNITARIO]]/MaestraLP3[[#This Row],[Peso Neto UMV (KG)]],0)</f>
        <v>4172.2222222222226</v>
      </c>
      <c r="AE661" s="39" t="s">
        <v>44</v>
      </c>
      <c r="AF661" s="39"/>
      <c r="AG661" s="39">
        <v>1</v>
      </c>
      <c r="AH661" s="109">
        <v>0</v>
      </c>
      <c r="AI661" s="66">
        <v>9.9999999999999992E-2</v>
      </c>
      <c r="AJ661" s="66">
        <v>0.15</v>
      </c>
      <c r="AK661" s="39" t="s">
        <v>53</v>
      </c>
      <c r="AL661" s="39" t="s">
        <v>53</v>
      </c>
    </row>
    <row r="662" spans="1:38" x14ac:dyDescent="0.35">
      <c r="A662" s="39" t="s">
        <v>276</v>
      </c>
      <c r="B662" s="39">
        <v>104523160</v>
      </c>
      <c r="C662" s="39" t="str">
        <f>+MaestraLP3[[#This Row],[CÓDIGO]]&amp;MaestraLP3[[#Headers],[-]]&amp;MaestraLP3[[#This Row],[UMV]]</f>
        <v>104523160-C36</v>
      </c>
      <c r="D662" s="50" t="str">
        <f>+MaestraLP3[[#This Row],[CÓDIGO]]&amp;MaestraLP3[[#Headers],[FS00]]</f>
        <v>104523160FS00</v>
      </c>
      <c r="E662" s="39" t="s">
        <v>34</v>
      </c>
      <c r="F662" s="39" t="s">
        <v>35</v>
      </c>
      <c r="G662" s="39" t="s">
        <v>36</v>
      </c>
      <c r="H662" s="39" t="s">
        <v>464</v>
      </c>
      <c r="I662" s="39" t="s">
        <v>495</v>
      </c>
      <c r="J662" s="49" t="s">
        <v>228</v>
      </c>
      <c r="K662" s="50" t="s">
        <v>50</v>
      </c>
      <c r="L662" s="39" t="str">
        <f>VLOOKUP(MaestraLP3[[#This Row],[UMV]],VALIDACIONES!J:L,3,0)</f>
        <v>Caja 36 Unidades</v>
      </c>
      <c r="M662" s="39" t="s">
        <v>40</v>
      </c>
      <c r="N662" s="39" t="s">
        <v>41</v>
      </c>
      <c r="O662" s="64">
        <v>15660</v>
      </c>
      <c r="P662" s="39" t="s">
        <v>42</v>
      </c>
      <c r="Q662" s="64">
        <v>22500</v>
      </c>
      <c r="R662" s="66">
        <f>+IFERROR((MaestraLP3[[#This Row],[COSTO ]]/MaestraLP3[[#This Row],[COSTO SEP]]-1),0)</f>
        <v>3.6781609195402298E-2</v>
      </c>
      <c r="S662" s="65" t="s">
        <v>52</v>
      </c>
      <c r="T662" s="65" t="s">
        <v>52</v>
      </c>
      <c r="U662" s="64">
        <f>+VLOOKUP(MaestraLP3[[#This Row],[FS00]],'[1]BD MES'!$C:$N,12,0)</f>
        <v>16200</v>
      </c>
      <c r="V662" s="64">
        <v>16236</v>
      </c>
      <c r="W662" s="66">
        <f>+(MaestraLP3[[#This Row],[COSTO ]]-MaestraLP3[[#This Row],[COSTO OCT AL 25-09]])/MaestraLP3[[#This Row],[COSTO OCT AL 25-09]]</f>
        <v>2.2222222222222222E-3</v>
      </c>
      <c r="X662" s="67" t="str">
        <f>++IF(P662="HASTA AGOTAR STOCK","HASTA AGOTAR STOCK",IF(MaestraLP3[[#This Row],[PRECIO]]=0,"NO PARA LP",IF(MaestraLP3[[#This Row],[PRECIO SEP]]=0,"INCORPORACIÓN",IF(Z662=0,"MANTIENE",IF(Z662&lt;0,"BAJA",IF(Z662&gt;0,"ALZA",""))))))</f>
        <v>MANTIENE</v>
      </c>
      <c r="Y662" s="64">
        <v>22500</v>
      </c>
      <c r="Z662" s="41">
        <f>IF(Y662=0,"INDICAR PRECIO VTA",Y662-MaestraLP3[[#This Row],[PRECIO SEP]])</f>
        <v>0</v>
      </c>
      <c r="AA662" s="66">
        <f t="shared" si="10"/>
        <v>0.27839999999999998</v>
      </c>
      <c r="AB662" s="68">
        <f>IFERROR(MaestraLP3[[#This Row],[PRECIO]]*MaestraLP3[[#This Row],[%MG UMV]],0)</f>
        <v>6264</v>
      </c>
      <c r="AC662" s="69">
        <v>2.448</v>
      </c>
      <c r="AD662" s="64">
        <f>+IFERROR(MaestraLP3[[#This Row],[MARGEN UNITARIO]]/MaestraLP3[[#This Row],[Peso Neto UMV (KG)]],0)</f>
        <v>2558.8235294117649</v>
      </c>
      <c r="AE662" s="39" t="s">
        <v>44</v>
      </c>
      <c r="AF662" s="39"/>
      <c r="AG662" s="39">
        <v>1</v>
      </c>
      <c r="AH662" s="109">
        <v>0</v>
      </c>
      <c r="AI662" s="66">
        <v>9.9999999999999992E-2</v>
      </c>
      <c r="AJ662" s="66">
        <v>0.15</v>
      </c>
      <c r="AK662" s="39" t="s">
        <v>53</v>
      </c>
      <c r="AL662" s="39" t="s">
        <v>53</v>
      </c>
    </row>
    <row r="663" spans="1:38" x14ac:dyDescent="0.35">
      <c r="A663" s="39" t="s">
        <v>276</v>
      </c>
      <c r="B663" s="39">
        <v>104523170</v>
      </c>
      <c r="C663" s="39" t="str">
        <f>+MaestraLP3[[#This Row],[CÓDIGO]]&amp;MaestraLP3[[#Headers],[-]]&amp;MaestraLP3[[#This Row],[UMV]]</f>
        <v>104523170-Z12</v>
      </c>
      <c r="D663" s="50" t="str">
        <f>+MaestraLP3[[#This Row],[CÓDIGO]]&amp;MaestraLP3[[#Headers],[FS00]]</f>
        <v>104523170FS00</v>
      </c>
      <c r="E663" s="39" t="s">
        <v>34</v>
      </c>
      <c r="F663" s="39" t="s">
        <v>35</v>
      </c>
      <c r="G663" s="39" t="s">
        <v>36</v>
      </c>
      <c r="H663" s="39" t="s">
        <v>464</v>
      </c>
      <c r="I663" s="39" t="s">
        <v>496</v>
      </c>
      <c r="J663" s="49" t="s">
        <v>497</v>
      </c>
      <c r="K663" s="50" t="s">
        <v>50</v>
      </c>
      <c r="L663" s="39" t="str">
        <f>VLOOKUP(MaestraLP3[[#This Row],[UMV]],VALIDACIONES!J:L,3,0)</f>
        <v>Caja 112 Unidades</v>
      </c>
      <c r="M663" s="39" t="s">
        <v>40</v>
      </c>
      <c r="N663" s="39" t="s">
        <v>41</v>
      </c>
      <c r="O663" s="64">
        <v>20832</v>
      </c>
      <c r="P663" s="39" t="s">
        <v>42</v>
      </c>
      <c r="Q663" s="64">
        <v>29000</v>
      </c>
      <c r="R663" s="66">
        <f>+IFERROR((MaestraLP3[[#This Row],[COSTO ]]/MaestraLP3[[#This Row],[COSTO SEP]]-1),0)</f>
        <v>2.1505376344086002E-2</v>
      </c>
      <c r="S663" s="65" t="s">
        <v>52</v>
      </c>
      <c r="T663" s="65" t="s">
        <v>52</v>
      </c>
      <c r="U663" s="64">
        <f>+VLOOKUP(MaestraLP3[[#This Row],[FS00]],'[1]BD MES'!$C:$N,12,0)</f>
        <v>21280</v>
      </c>
      <c r="V663" s="64">
        <v>21280</v>
      </c>
      <c r="W663" s="66">
        <f>+(MaestraLP3[[#This Row],[COSTO ]]-MaestraLP3[[#This Row],[COSTO OCT AL 25-09]])/MaestraLP3[[#This Row],[COSTO OCT AL 25-09]]</f>
        <v>0</v>
      </c>
      <c r="X663" s="67" t="str">
        <f>++IF(P663="HASTA AGOTAR STOCK","HASTA AGOTAR STOCK",IF(MaestraLP3[[#This Row],[PRECIO]]=0,"NO PARA LP",IF(MaestraLP3[[#This Row],[PRECIO SEP]]=0,"INCORPORACIÓN",IF(Z663=0,"MANTIENE",IF(Z663&lt;0,"BAJA",IF(Z663&gt;0,"ALZA",""))))))</f>
        <v>MANTIENE</v>
      </c>
      <c r="Y663" s="64">
        <v>29000</v>
      </c>
      <c r="Z663" s="41">
        <f>IF(Y663=0,"INDICAR PRECIO VTA",Y663-MaestraLP3[[#This Row],[PRECIO SEP]])</f>
        <v>0</v>
      </c>
      <c r="AA663" s="66">
        <f t="shared" si="10"/>
        <v>0.26620689655172414</v>
      </c>
      <c r="AB663" s="68">
        <f>IFERROR(MaestraLP3[[#This Row],[PRECIO]]*MaestraLP3[[#This Row],[%MG UMV]],0)</f>
        <v>7720</v>
      </c>
      <c r="AC663" s="69">
        <v>2.016</v>
      </c>
      <c r="AD663" s="64">
        <f>+IFERROR(MaestraLP3[[#This Row],[MARGEN UNITARIO]]/MaestraLP3[[#This Row],[Peso Neto UMV (KG)]],0)</f>
        <v>3829.3650793650795</v>
      </c>
      <c r="AE663" s="39" t="s">
        <v>44</v>
      </c>
      <c r="AF663" s="39"/>
      <c r="AG663" s="39">
        <v>1</v>
      </c>
      <c r="AH663" s="109">
        <v>0</v>
      </c>
      <c r="AI663" s="66">
        <v>0.15</v>
      </c>
      <c r="AJ663" s="66">
        <v>0.2</v>
      </c>
      <c r="AK663" s="39" t="s">
        <v>53</v>
      </c>
      <c r="AL663" s="39" t="s">
        <v>53</v>
      </c>
    </row>
    <row r="664" spans="1:38" x14ac:dyDescent="0.35">
      <c r="A664" s="39" t="s">
        <v>276</v>
      </c>
      <c r="B664" s="39">
        <v>104538930</v>
      </c>
      <c r="C664" s="39" t="str">
        <f>+MaestraLP3[[#This Row],[CÓDIGO]]&amp;MaestraLP3[[#Headers],[-]]&amp;MaestraLP3[[#This Row],[UMV]]</f>
        <v>104538930-C48</v>
      </c>
      <c r="D664" s="50" t="str">
        <f>+MaestraLP3[[#This Row],[CÓDIGO]]&amp;MaestraLP3[[#Headers],[FS00]]</f>
        <v>104538930FS00</v>
      </c>
      <c r="E664" s="39" t="s">
        <v>34</v>
      </c>
      <c r="F664" s="39" t="s">
        <v>35</v>
      </c>
      <c r="G664" s="39" t="s">
        <v>36</v>
      </c>
      <c r="H664" s="39" t="s">
        <v>464</v>
      </c>
      <c r="I664" s="39" t="s">
        <v>498</v>
      </c>
      <c r="J664" s="49" t="s">
        <v>163</v>
      </c>
      <c r="K664" s="50" t="s">
        <v>50</v>
      </c>
      <c r="L664" s="39" t="str">
        <f>VLOOKUP(MaestraLP3[[#This Row],[UMV]],VALIDACIONES!J:L,3,0)</f>
        <v>Caja 48 Unidades</v>
      </c>
      <c r="M664" s="39" t="s">
        <v>40</v>
      </c>
      <c r="N664" s="39" t="s">
        <v>41</v>
      </c>
      <c r="O664" s="64">
        <v>10464</v>
      </c>
      <c r="P664" s="39" t="s">
        <v>42</v>
      </c>
      <c r="Q664" s="64">
        <v>15000</v>
      </c>
      <c r="R664" s="66">
        <f>+IFERROR((MaestraLP3[[#This Row],[COSTO ]]/MaestraLP3[[#This Row],[COSTO SEP]]-1),0)</f>
        <v>7.7981651376146877E-2</v>
      </c>
      <c r="S664" s="65" t="s">
        <v>52</v>
      </c>
      <c r="T664" s="65" t="s">
        <v>52</v>
      </c>
      <c r="U664" s="64">
        <f>+VLOOKUP(MaestraLP3[[#This Row],[FS00]],'[1]BD MES'!$C:$N,12,0)</f>
        <v>11280</v>
      </c>
      <c r="V664" s="64">
        <v>11280</v>
      </c>
      <c r="W664" s="66">
        <f>+(MaestraLP3[[#This Row],[COSTO ]]-MaestraLP3[[#This Row],[COSTO OCT AL 25-09]])/MaestraLP3[[#This Row],[COSTO OCT AL 25-09]]</f>
        <v>0</v>
      </c>
      <c r="X664" s="67" t="str">
        <f>++IF(P664="HASTA AGOTAR STOCK","HASTA AGOTAR STOCK",IF(MaestraLP3[[#This Row],[PRECIO]]=0,"NO PARA LP",IF(MaestraLP3[[#This Row],[PRECIO SEP]]=0,"INCORPORACIÓN",IF(Z664=0,"MANTIENE",IF(Z664&lt;0,"BAJA",IF(Z664&gt;0,"ALZA",""))))))</f>
        <v>MANTIENE</v>
      </c>
      <c r="Y664" s="64">
        <v>15000</v>
      </c>
      <c r="Z664" s="41">
        <f>IF(Y664=0,"INDICAR PRECIO VTA",Y664-MaestraLP3[[#This Row],[PRECIO SEP]])</f>
        <v>0</v>
      </c>
      <c r="AA664" s="66">
        <f t="shared" si="10"/>
        <v>0.248</v>
      </c>
      <c r="AB664" s="68">
        <f>IFERROR(MaestraLP3[[#This Row],[PRECIO]]*MaestraLP3[[#This Row],[%MG UMV]],0)</f>
        <v>3720</v>
      </c>
      <c r="AC664" s="69">
        <v>0.96</v>
      </c>
      <c r="AD664" s="64">
        <f>+IFERROR(MaestraLP3[[#This Row],[MARGEN UNITARIO]]/MaestraLP3[[#This Row],[Peso Neto UMV (KG)]],0)</f>
        <v>3875</v>
      </c>
      <c r="AE664" s="39" t="s">
        <v>44</v>
      </c>
      <c r="AF664" s="39"/>
      <c r="AG664" s="39">
        <v>1</v>
      </c>
      <c r="AH664" s="109">
        <v>0</v>
      </c>
      <c r="AI664" s="66">
        <v>0.15</v>
      </c>
      <c r="AJ664" s="66">
        <v>0.2</v>
      </c>
      <c r="AK664" s="39" t="s">
        <v>53</v>
      </c>
      <c r="AL664" s="39" t="s">
        <v>53</v>
      </c>
    </row>
    <row r="665" spans="1:38" x14ac:dyDescent="0.35">
      <c r="A665" s="39" t="s">
        <v>276</v>
      </c>
      <c r="B665" s="39">
        <v>104542880</v>
      </c>
      <c r="C665" s="39" t="str">
        <f>+MaestraLP3[[#This Row],[CÓDIGO]]&amp;MaestraLP3[[#Headers],[-]]&amp;MaestraLP3[[#This Row],[UMV]]</f>
        <v>104542880-C30</v>
      </c>
      <c r="D665" s="50" t="str">
        <f>+MaestraLP3[[#This Row],[CÓDIGO]]&amp;MaestraLP3[[#Headers],[FS00]]</f>
        <v>104542880FS00</v>
      </c>
      <c r="E665" s="39" t="s">
        <v>34</v>
      </c>
      <c r="F665" s="39" t="s">
        <v>35</v>
      </c>
      <c r="G665" s="39" t="s">
        <v>36</v>
      </c>
      <c r="H665" s="39" t="s">
        <v>464</v>
      </c>
      <c r="I665" s="39" t="s">
        <v>499</v>
      </c>
      <c r="J665" s="49" t="s">
        <v>256</v>
      </c>
      <c r="K665" s="50" t="s">
        <v>50</v>
      </c>
      <c r="L665" s="39" t="str">
        <f>VLOOKUP(MaestraLP3[[#This Row],[UMV]],VALIDACIONES!J:L,3,0)</f>
        <v>Caja 30 Unidades</v>
      </c>
      <c r="M665" s="39" t="s">
        <v>40</v>
      </c>
      <c r="N665" s="39" t="s">
        <v>78</v>
      </c>
      <c r="O665" s="64">
        <v>18840</v>
      </c>
      <c r="P665" s="39" t="s">
        <v>42</v>
      </c>
      <c r="Q665" s="64">
        <v>27900</v>
      </c>
      <c r="R665" s="66">
        <f>+IFERROR((MaestraLP3[[#This Row],[COSTO ]]/MaestraLP3[[#This Row],[COSTO SEP]]-1),0)</f>
        <v>0</v>
      </c>
      <c r="S665" s="65" t="s">
        <v>52</v>
      </c>
      <c r="T665" s="65" t="s">
        <v>52</v>
      </c>
      <c r="U665" s="64">
        <f>+VLOOKUP(MaestraLP3[[#This Row],[FS00]],'[1]BD MES'!$C:$N,12,0)</f>
        <v>18930</v>
      </c>
      <c r="V665" s="64">
        <v>18840</v>
      </c>
      <c r="W665" s="66">
        <f>+(MaestraLP3[[#This Row],[COSTO ]]-MaestraLP3[[#This Row],[COSTO OCT AL 25-09]])/MaestraLP3[[#This Row],[COSTO OCT AL 25-09]]</f>
        <v>-4.7543581616481777E-3</v>
      </c>
      <c r="X665" s="67" t="str">
        <f>++IF(P665="HASTA AGOTAR STOCK","HASTA AGOTAR STOCK",IF(MaestraLP3[[#This Row],[PRECIO]]=0,"NO PARA LP",IF(MaestraLP3[[#This Row],[PRECIO SEP]]=0,"INCORPORACIÓN",IF(Z665=0,"MANTIENE",IF(Z665&lt;0,"BAJA",IF(Z665&gt;0,"ALZA",""))))))</f>
        <v>MANTIENE</v>
      </c>
      <c r="Y665" s="64">
        <v>27900</v>
      </c>
      <c r="Z665" s="41">
        <f>IF(Y665=0,"INDICAR PRECIO VTA",Y665-MaestraLP3[[#This Row],[PRECIO SEP]])</f>
        <v>0</v>
      </c>
      <c r="AA665" s="66">
        <f t="shared" si="10"/>
        <v>0.3247311827956989</v>
      </c>
      <c r="AB665" s="68">
        <f>IFERROR(MaestraLP3[[#This Row],[PRECIO]]*MaestraLP3[[#This Row],[%MG UMV]],0)</f>
        <v>9060</v>
      </c>
      <c r="AC665" s="69">
        <v>3.45</v>
      </c>
      <c r="AD665" s="64">
        <f>+IFERROR(MaestraLP3[[#This Row],[MARGEN UNITARIO]]/MaestraLP3[[#This Row],[Peso Neto UMV (KG)]],0)</f>
        <v>2626.086956521739</v>
      </c>
      <c r="AE665" s="39" t="s">
        <v>44</v>
      </c>
      <c r="AF665" s="39"/>
      <c r="AG665" s="39">
        <v>1</v>
      </c>
      <c r="AH665" s="109">
        <v>0</v>
      </c>
      <c r="AI665" s="66">
        <v>9.9999999999999992E-2</v>
      </c>
      <c r="AJ665" s="66">
        <v>0.15</v>
      </c>
      <c r="AK665" s="39" t="s">
        <v>53</v>
      </c>
      <c r="AL665" s="39" t="s">
        <v>53</v>
      </c>
    </row>
    <row r="666" spans="1:38" x14ac:dyDescent="0.35">
      <c r="A666" s="39" t="s">
        <v>276</v>
      </c>
      <c r="B666" s="39">
        <v>104524440</v>
      </c>
      <c r="C666" s="39" t="str">
        <f>+MaestraLP3[[#This Row],[CÓDIGO]]&amp;MaestraLP3[[#Headers],[-]]&amp;MaestraLP3[[#This Row],[UMV]]</f>
        <v>104524440-C30</v>
      </c>
      <c r="D666" s="50" t="str">
        <f>+MaestraLP3[[#This Row],[CÓDIGO]]&amp;MaestraLP3[[#Headers],[FS00]]</f>
        <v>104524440FS00</v>
      </c>
      <c r="E666" s="39" t="s">
        <v>34</v>
      </c>
      <c r="F666" s="39" t="s">
        <v>35</v>
      </c>
      <c r="G666" s="39" t="s">
        <v>36</v>
      </c>
      <c r="H666" s="39" t="s">
        <v>464</v>
      </c>
      <c r="I666" s="39" t="s">
        <v>4217</v>
      </c>
      <c r="J666" s="49" t="s">
        <v>256</v>
      </c>
      <c r="K666" s="50" t="s">
        <v>50</v>
      </c>
      <c r="L666" s="39" t="str">
        <f>VLOOKUP(MaestraLP3[[#This Row],[UMV]],VALIDACIONES!J:L,3,0)</f>
        <v>Caja 30 Unidades</v>
      </c>
      <c r="M666" s="39" t="s">
        <v>40</v>
      </c>
      <c r="N666" s="39" t="s">
        <v>78</v>
      </c>
      <c r="O666" s="64">
        <v>16560</v>
      </c>
      <c r="P666" s="39" t="s">
        <v>42</v>
      </c>
      <c r="Q666" s="65">
        <v>25700</v>
      </c>
      <c r="R666" s="66">
        <f>+IFERROR((MaestraLP3[[#This Row],[COSTO ]]/MaestraLP3[[#This Row],[COSTO SEP]]-1),0)</f>
        <v>0</v>
      </c>
      <c r="S666" s="65" t="s">
        <v>544</v>
      </c>
      <c r="T666" s="65" t="s">
        <v>544</v>
      </c>
      <c r="U666" s="64">
        <f>+VLOOKUP(MaestraLP3[[#This Row],[FS00]],'[1]BD MES'!$C:$N,12,0)</f>
        <v>16559.400000000001</v>
      </c>
      <c r="V666" s="64">
        <v>16560</v>
      </c>
      <c r="W666" s="66">
        <f>+(MaestraLP3[[#This Row],[COSTO ]]-MaestraLP3[[#This Row],[COSTO OCT AL 25-09]])/MaestraLP3[[#This Row],[COSTO OCT AL 25-09]]</f>
        <v>3.6233196854870631E-5</v>
      </c>
      <c r="X666" s="67" t="str">
        <f>++IF(P666="HASTA AGOTAR STOCK","HASTA AGOTAR STOCK",IF(MaestraLP3[[#This Row],[PRECIO]]=0,"NO PARA LP",IF(MaestraLP3[[#This Row],[PRECIO SEP]]=0,"INCORPORACIÓN",IF(Z666=0,"MANTIENE",IF(Z666&lt;0,"BAJA",IF(Z666&gt;0,"ALZA",""))))))</f>
        <v>MANTIENE</v>
      </c>
      <c r="Y666" s="64">
        <v>25700</v>
      </c>
      <c r="Z666" s="41">
        <f>IF(Y666=0,"INDICAR PRECIO VTA",Y666-MaestraLP3[[#This Row],[PRECIO SEP]])</f>
        <v>0</v>
      </c>
      <c r="AA666" s="66">
        <f t="shared" si="10"/>
        <v>0.35564202334630352</v>
      </c>
      <c r="AB666" s="68">
        <f>IFERROR(MaestraLP3[[#This Row],[PRECIO]]*MaestraLP3[[#This Row],[%MG UMV]],0)</f>
        <v>9140</v>
      </c>
      <c r="AC666" s="69">
        <v>3.45</v>
      </c>
      <c r="AD666" s="64">
        <f>+IFERROR(MaestraLP3[[#This Row],[MARGEN UNITARIO]]/MaestraLP3[[#This Row],[Peso Neto UMV (KG)]],0)</f>
        <v>2649.2753623188405</v>
      </c>
      <c r="AE666" s="39" t="s">
        <v>44</v>
      </c>
      <c r="AF666" s="39"/>
      <c r="AG666" s="39">
        <v>1</v>
      </c>
      <c r="AH666" s="109">
        <v>0</v>
      </c>
      <c r="AI666" s="66">
        <v>7.0000000000000007E-2</v>
      </c>
      <c r="AJ666" s="66">
        <v>0.1</v>
      </c>
      <c r="AK666" s="39" t="s">
        <v>53</v>
      </c>
      <c r="AL666" s="39" t="s">
        <v>53</v>
      </c>
    </row>
    <row r="667" spans="1:38" x14ac:dyDescent="0.35">
      <c r="A667" s="39" t="s">
        <v>276</v>
      </c>
      <c r="B667" s="39">
        <v>104542900</v>
      </c>
      <c r="C667" s="39" t="str">
        <f>+MaestraLP3[[#This Row],[CÓDIGO]]&amp;MaestraLP3[[#Headers],[-]]&amp;MaestraLP3[[#This Row],[UMV]]</f>
        <v>104542900-C30</v>
      </c>
      <c r="D667" s="50" t="str">
        <f>+MaestraLP3[[#This Row],[CÓDIGO]]&amp;MaestraLP3[[#Headers],[FS00]]</f>
        <v>104542900FS00</v>
      </c>
      <c r="E667" s="39" t="s">
        <v>34</v>
      </c>
      <c r="F667" s="39" t="s">
        <v>35</v>
      </c>
      <c r="G667" s="39" t="s">
        <v>36</v>
      </c>
      <c r="H667" s="39" t="s">
        <v>464</v>
      </c>
      <c r="I667" s="39" t="s">
        <v>501</v>
      </c>
      <c r="J667" s="49" t="s">
        <v>256</v>
      </c>
      <c r="K667" s="50" t="s">
        <v>50</v>
      </c>
      <c r="L667" s="39" t="str">
        <f>VLOOKUP(MaestraLP3[[#This Row],[UMV]],VALIDACIONES!J:L,3,0)</f>
        <v>Caja 30 Unidades</v>
      </c>
      <c r="M667" s="39" t="s">
        <v>40</v>
      </c>
      <c r="N667" s="39" t="s">
        <v>78</v>
      </c>
      <c r="O667" s="64">
        <v>18600</v>
      </c>
      <c r="P667" s="39" t="s">
        <v>42</v>
      </c>
      <c r="Q667" s="64">
        <v>25700</v>
      </c>
      <c r="R667" s="66">
        <f>+IFERROR((MaestraLP3[[#This Row],[COSTO ]]/MaestraLP3[[#This Row],[COSTO SEP]]-1),0)</f>
        <v>0</v>
      </c>
      <c r="S667" s="65" t="s">
        <v>52</v>
      </c>
      <c r="T667" s="65" t="s">
        <v>52</v>
      </c>
      <c r="U667" s="64">
        <f>+VLOOKUP(MaestraLP3[[#This Row],[FS00]],'[1]BD MES'!$C:$N,12,0)</f>
        <v>18870</v>
      </c>
      <c r="V667" s="64">
        <v>18600</v>
      </c>
      <c r="W667" s="66">
        <f>+(MaestraLP3[[#This Row],[COSTO ]]-MaestraLP3[[#This Row],[COSTO OCT AL 25-09]])/MaestraLP3[[#This Row],[COSTO OCT AL 25-09]]</f>
        <v>-1.4308426073131956E-2</v>
      </c>
      <c r="X667" s="67" t="str">
        <f>++IF(P667="HASTA AGOTAR STOCK","HASTA AGOTAR STOCK",IF(MaestraLP3[[#This Row],[PRECIO]]=0,"NO PARA LP",IF(MaestraLP3[[#This Row],[PRECIO SEP]]=0,"INCORPORACIÓN",IF(Z667=0,"MANTIENE",IF(Z667&lt;0,"BAJA",IF(Z667&gt;0,"ALZA",""))))))</f>
        <v>MANTIENE</v>
      </c>
      <c r="Y667" s="64">
        <v>25700</v>
      </c>
      <c r="Z667" s="41">
        <f>IF(Y667=0,"INDICAR PRECIO VTA",Y667-MaestraLP3[[#This Row],[PRECIO SEP]])</f>
        <v>0</v>
      </c>
      <c r="AA667" s="66">
        <f t="shared" si="10"/>
        <v>0.27626459143968873</v>
      </c>
      <c r="AB667" s="68">
        <f>IFERROR(MaestraLP3[[#This Row],[PRECIO]]*MaestraLP3[[#This Row],[%MG UMV]],0)</f>
        <v>7100.0000000000009</v>
      </c>
      <c r="AC667" s="69">
        <v>3.45</v>
      </c>
      <c r="AD667" s="64">
        <f>+IFERROR(MaestraLP3[[#This Row],[MARGEN UNITARIO]]/MaestraLP3[[#This Row],[Peso Neto UMV (KG)]],0)</f>
        <v>2057.971014492754</v>
      </c>
      <c r="AE667" s="39" t="s">
        <v>44</v>
      </c>
      <c r="AF667" s="39"/>
      <c r="AG667" s="39">
        <v>1</v>
      </c>
      <c r="AH667" s="109">
        <v>0</v>
      </c>
      <c r="AI667" s="66">
        <v>6.9999999999999993E-2</v>
      </c>
      <c r="AJ667" s="66">
        <v>9.9999999999999992E-2</v>
      </c>
      <c r="AK667" s="39" t="s">
        <v>53</v>
      </c>
      <c r="AL667" s="39" t="s">
        <v>53</v>
      </c>
    </row>
    <row r="668" spans="1:38" x14ac:dyDescent="0.35">
      <c r="A668" s="39" t="s">
        <v>276</v>
      </c>
      <c r="B668" s="39">
        <v>104528080</v>
      </c>
      <c r="C668" s="39" t="str">
        <f>+MaestraLP3[[#This Row],[CÓDIGO]]&amp;MaestraLP3[[#Headers],[-]]&amp;MaestraLP3[[#This Row],[UMV]]</f>
        <v>104528080-C30</v>
      </c>
      <c r="D668" s="50" t="str">
        <f>+MaestraLP3[[#This Row],[CÓDIGO]]&amp;MaestraLP3[[#Headers],[FS00]]</f>
        <v>104528080FS00</v>
      </c>
      <c r="E668" s="39" t="s">
        <v>34</v>
      </c>
      <c r="F668" s="39" t="s">
        <v>35</v>
      </c>
      <c r="G668" s="39" t="s">
        <v>36</v>
      </c>
      <c r="H668" s="39" t="s">
        <v>464</v>
      </c>
      <c r="I668" s="39" t="s">
        <v>503</v>
      </c>
      <c r="J668" s="49" t="s">
        <v>256</v>
      </c>
      <c r="K668" s="50" t="s">
        <v>256</v>
      </c>
      <c r="L668" s="39" t="str">
        <f>VLOOKUP(MaestraLP3[[#This Row],[UMV]],VALIDACIONES!J:L,3,0)</f>
        <v>Caja 30 Unidades</v>
      </c>
      <c r="M668" s="39" t="s">
        <v>40</v>
      </c>
      <c r="N668" s="39" t="s">
        <v>78</v>
      </c>
      <c r="O668" s="64">
        <v>16522</v>
      </c>
      <c r="P668" s="39" t="s">
        <v>42</v>
      </c>
      <c r="Q668" s="64">
        <v>25700</v>
      </c>
      <c r="R668" s="66">
        <f>+IFERROR((MaestraLP3[[#This Row],[COSTO ]]/MaestraLP3[[#This Row],[COSTO SEP]]-1),0)</f>
        <v>1.0894564822661046E-3</v>
      </c>
      <c r="S668" s="65" t="s">
        <v>52</v>
      </c>
      <c r="T668" s="65" t="s">
        <v>52</v>
      </c>
      <c r="U668" s="64">
        <f>+VLOOKUP(MaestraLP3[[#This Row],[FS00]],'[1]BD MES'!$C:$N,12,0)</f>
        <v>16550</v>
      </c>
      <c r="V668" s="64">
        <v>16540</v>
      </c>
      <c r="W668" s="66">
        <f>+(MaestraLP3[[#This Row],[COSTO ]]-MaestraLP3[[#This Row],[COSTO OCT AL 25-09]])/MaestraLP3[[#This Row],[COSTO OCT AL 25-09]]</f>
        <v>-6.0422960725075529E-4</v>
      </c>
      <c r="X668" s="67" t="str">
        <f>++IF(P668="HASTA AGOTAR STOCK","HASTA AGOTAR STOCK",IF(MaestraLP3[[#This Row],[PRECIO]]=0,"NO PARA LP",IF(MaestraLP3[[#This Row],[PRECIO SEP]]=0,"INCORPORACIÓN",IF(Z668=0,"MANTIENE",IF(Z668&lt;0,"BAJA",IF(Z668&gt;0,"ALZA",""))))))</f>
        <v>MANTIENE</v>
      </c>
      <c r="Y668" s="64">
        <v>25700</v>
      </c>
      <c r="Z668" s="41">
        <f>IF(Y668=0,"INDICAR PRECIO VTA",Y668-MaestraLP3[[#This Row],[PRECIO SEP]])</f>
        <v>0</v>
      </c>
      <c r="AA668" s="66">
        <f t="shared" si="10"/>
        <v>0.35642023346303503</v>
      </c>
      <c r="AB668" s="68">
        <f>IFERROR(MaestraLP3[[#This Row],[PRECIO]]*MaestraLP3[[#This Row],[%MG UMV]],0)</f>
        <v>9160</v>
      </c>
      <c r="AC668" s="69">
        <v>3.45</v>
      </c>
      <c r="AD668" s="64">
        <f>+IFERROR(MaestraLP3[[#This Row],[MARGEN UNITARIO]]/MaestraLP3[[#This Row],[Peso Neto UMV (KG)]],0)</f>
        <v>2655.072463768116</v>
      </c>
      <c r="AE668" s="39" t="s">
        <v>44</v>
      </c>
      <c r="AF668" s="39"/>
      <c r="AG668" s="39">
        <v>1</v>
      </c>
      <c r="AH668" s="109">
        <v>0</v>
      </c>
      <c r="AI668" s="66">
        <v>6.9999999999999993E-2</v>
      </c>
      <c r="AJ668" s="66">
        <v>9.9999999999999992E-2</v>
      </c>
      <c r="AK668" s="39" t="s">
        <v>53</v>
      </c>
      <c r="AL668" s="39" t="s">
        <v>53</v>
      </c>
    </row>
    <row r="669" spans="1:38" x14ac:dyDescent="0.35">
      <c r="A669" s="39" t="s">
        <v>276</v>
      </c>
      <c r="B669" s="39">
        <v>104535350</v>
      </c>
      <c r="C669" s="39" t="str">
        <f>+MaestraLP3[[#This Row],[CÓDIGO]]&amp;MaestraLP3[[#Headers],[-]]&amp;MaestraLP3[[#This Row],[UMV]]</f>
        <v>104535350-C30</v>
      </c>
      <c r="D669" s="50" t="str">
        <f>+MaestraLP3[[#This Row],[CÓDIGO]]&amp;MaestraLP3[[#Headers],[FS00]]</f>
        <v>104535350FS00</v>
      </c>
      <c r="E669" s="39" t="s">
        <v>34</v>
      </c>
      <c r="F669" s="39" t="s">
        <v>35</v>
      </c>
      <c r="G669" s="39" t="s">
        <v>36</v>
      </c>
      <c r="H669" s="39" t="s">
        <v>464</v>
      </c>
      <c r="I669" s="39" t="s">
        <v>505</v>
      </c>
      <c r="J669" s="49" t="s">
        <v>256</v>
      </c>
      <c r="K669" s="50" t="s">
        <v>50</v>
      </c>
      <c r="L669" s="39" t="str">
        <f>VLOOKUP(MaestraLP3[[#This Row],[UMV]],VALIDACIONES!J:L,3,0)</f>
        <v>Caja 30 Unidades</v>
      </c>
      <c r="M669" s="39" t="s">
        <v>40</v>
      </c>
      <c r="N669" s="39" t="s">
        <v>78</v>
      </c>
      <c r="O669" s="64">
        <v>19290</v>
      </c>
      <c r="P669" s="39" t="s">
        <v>42</v>
      </c>
      <c r="Q669" s="64">
        <v>27900</v>
      </c>
      <c r="R669" s="66">
        <f>+IFERROR((MaestraLP3[[#This Row],[COSTO ]]/MaestraLP3[[#This Row],[COSTO SEP]]-1),0)</f>
        <v>9.3312597200621017E-3</v>
      </c>
      <c r="S669" s="65" t="s">
        <v>52</v>
      </c>
      <c r="T669" s="65" t="s">
        <v>52</v>
      </c>
      <c r="U669" s="64">
        <f>+VLOOKUP(MaestraLP3[[#This Row],[FS00]],'[1]BD MES'!$C:$N,12,0)</f>
        <v>19710</v>
      </c>
      <c r="V669" s="64">
        <v>19470</v>
      </c>
      <c r="W669" s="66">
        <f>+(MaestraLP3[[#This Row],[COSTO ]]-MaestraLP3[[#This Row],[COSTO OCT AL 25-09]])/MaestraLP3[[#This Row],[COSTO OCT AL 25-09]]</f>
        <v>-1.2176560121765601E-2</v>
      </c>
      <c r="X669" s="67" t="str">
        <f>++IF(P669="HASTA AGOTAR STOCK","HASTA AGOTAR STOCK",IF(MaestraLP3[[#This Row],[PRECIO]]=0,"NO PARA LP",IF(MaestraLP3[[#This Row],[PRECIO SEP]]=0,"INCORPORACIÓN",IF(Z669=0,"MANTIENE",IF(Z669&lt;0,"BAJA",IF(Z669&gt;0,"ALZA",""))))))</f>
        <v>MANTIENE</v>
      </c>
      <c r="Y669" s="64">
        <v>27900</v>
      </c>
      <c r="Z669" s="41">
        <f>IF(Y669=0,"INDICAR PRECIO VTA",Y669-MaestraLP3[[#This Row],[PRECIO SEP]])</f>
        <v>0</v>
      </c>
      <c r="AA669" s="66">
        <f t="shared" si="10"/>
        <v>0.30215053763440858</v>
      </c>
      <c r="AB669" s="68">
        <f>IFERROR(MaestraLP3[[#This Row],[PRECIO]]*MaestraLP3[[#This Row],[%MG UMV]],0)</f>
        <v>8430</v>
      </c>
      <c r="AC669" s="69">
        <v>3.45</v>
      </c>
      <c r="AD669" s="64">
        <f>+IFERROR(MaestraLP3[[#This Row],[MARGEN UNITARIO]]/MaestraLP3[[#This Row],[Peso Neto UMV (KG)]],0)</f>
        <v>2443.478260869565</v>
      </c>
      <c r="AE669" s="39" t="s">
        <v>44</v>
      </c>
      <c r="AF669" s="39"/>
      <c r="AG669" s="39">
        <v>1</v>
      </c>
      <c r="AH669" s="109">
        <v>0</v>
      </c>
      <c r="AI669" s="66">
        <v>9.9999999999999992E-2</v>
      </c>
      <c r="AJ669" s="66">
        <v>0.15</v>
      </c>
      <c r="AK669" s="39" t="s">
        <v>53</v>
      </c>
      <c r="AL669" s="39" t="s">
        <v>53</v>
      </c>
    </row>
    <row r="670" spans="1:38" x14ac:dyDescent="0.35">
      <c r="A670" s="39" t="s">
        <v>276</v>
      </c>
      <c r="B670" s="39">
        <v>104535360</v>
      </c>
      <c r="C670" s="39" t="str">
        <f>+MaestraLP3[[#This Row],[CÓDIGO]]&amp;MaestraLP3[[#Headers],[-]]&amp;MaestraLP3[[#This Row],[UMV]]</f>
        <v>104535360-C30</v>
      </c>
      <c r="D670" s="50" t="str">
        <f>+MaestraLP3[[#This Row],[CÓDIGO]]&amp;MaestraLP3[[#Headers],[FS00]]</f>
        <v>104535360FS00</v>
      </c>
      <c r="E670" s="39" t="s">
        <v>34</v>
      </c>
      <c r="F670" s="39" t="s">
        <v>35</v>
      </c>
      <c r="G670" s="39" t="s">
        <v>36</v>
      </c>
      <c r="H670" s="39" t="s">
        <v>464</v>
      </c>
      <c r="I670" s="39" t="s">
        <v>506</v>
      </c>
      <c r="J670" s="49" t="s">
        <v>256</v>
      </c>
      <c r="K670" s="50" t="s">
        <v>50</v>
      </c>
      <c r="L670" s="39" t="str">
        <f>VLOOKUP(MaestraLP3[[#This Row],[UMV]],VALIDACIONES!J:L,3,0)</f>
        <v>Caja 30 Unidades</v>
      </c>
      <c r="M670" s="39" t="s">
        <v>40</v>
      </c>
      <c r="N670" s="39" t="s">
        <v>78</v>
      </c>
      <c r="O670" s="64">
        <v>19020</v>
      </c>
      <c r="P670" s="39" t="s">
        <v>42</v>
      </c>
      <c r="Q670" s="64">
        <v>27900</v>
      </c>
      <c r="R670" s="66">
        <f>+IFERROR((MaestraLP3[[#This Row],[COSTO ]]/MaestraLP3[[#This Row],[COSTO SEP]]-1),0)</f>
        <v>0</v>
      </c>
      <c r="S670" s="65" t="s">
        <v>52</v>
      </c>
      <c r="T670" s="65" t="s">
        <v>52</v>
      </c>
      <c r="U670" s="64">
        <f>+VLOOKUP(MaestraLP3[[#This Row],[FS00]],'[1]BD MES'!$C:$N,12,0)</f>
        <v>19170</v>
      </c>
      <c r="V670" s="64">
        <v>19020</v>
      </c>
      <c r="W670" s="66">
        <f>+(MaestraLP3[[#This Row],[COSTO ]]-MaestraLP3[[#This Row],[COSTO OCT AL 25-09]])/MaestraLP3[[#This Row],[COSTO OCT AL 25-09]]</f>
        <v>-7.8247261345852897E-3</v>
      </c>
      <c r="X670" s="67" t="str">
        <f>++IF(P670="HASTA AGOTAR STOCK","HASTA AGOTAR STOCK",IF(MaestraLP3[[#This Row],[PRECIO]]=0,"NO PARA LP",IF(MaestraLP3[[#This Row],[PRECIO SEP]]=0,"INCORPORACIÓN",IF(Z670=0,"MANTIENE",IF(Z670&lt;0,"BAJA",IF(Z670&gt;0,"ALZA",""))))))</f>
        <v>MANTIENE</v>
      </c>
      <c r="Y670" s="64">
        <v>27900</v>
      </c>
      <c r="Z670" s="41">
        <f>IF(Y670=0,"INDICAR PRECIO VTA",Y670-MaestraLP3[[#This Row],[PRECIO SEP]])</f>
        <v>0</v>
      </c>
      <c r="AA670" s="66">
        <f t="shared" si="10"/>
        <v>0.31827956989247314</v>
      </c>
      <c r="AB670" s="68">
        <f>IFERROR(MaestraLP3[[#This Row],[PRECIO]]*MaestraLP3[[#This Row],[%MG UMV]],0)</f>
        <v>8880</v>
      </c>
      <c r="AC670" s="69">
        <v>3.45</v>
      </c>
      <c r="AD670" s="64">
        <f>+IFERROR(MaestraLP3[[#This Row],[MARGEN UNITARIO]]/MaestraLP3[[#This Row],[Peso Neto UMV (KG)]],0)</f>
        <v>2573.9130434782605</v>
      </c>
      <c r="AE670" s="39" t="s">
        <v>44</v>
      </c>
      <c r="AF670" s="39"/>
      <c r="AG670" s="39">
        <v>1</v>
      </c>
      <c r="AH670" s="109">
        <v>0</v>
      </c>
      <c r="AI670" s="66">
        <v>9.9999999999999992E-2</v>
      </c>
      <c r="AJ670" s="66">
        <v>0.15</v>
      </c>
      <c r="AK670" s="39" t="s">
        <v>53</v>
      </c>
      <c r="AL670" s="39" t="s">
        <v>53</v>
      </c>
    </row>
    <row r="671" spans="1:38" x14ac:dyDescent="0.35">
      <c r="A671" s="39" t="s">
        <v>276</v>
      </c>
      <c r="B671" s="39">
        <v>104545350</v>
      </c>
      <c r="C671" s="39" t="str">
        <f>+MaestraLP3[[#This Row],[CÓDIGO]]&amp;MaestraLP3[[#Headers],[-]]&amp;MaestraLP3[[#This Row],[UMV]]</f>
        <v>104545350-C30</v>
      </c>
      <c r="D671" s="50" t="str">
        <f>+MaestraLP3[[#This Row],[CÓDIGO]]&amp;MaestraLP3[[#Headers],[FS00]]</f>
        <v>104545350FS00</v>
      </c>
      <c r="E671" s="39" t="s">
        <v>34</v>
      </c>
      <c r="F671" s="39" t="s">
        <v>35</v>
      </c>
      <c r="G671" s="39" t="s">
        <v>36</v>
      </c>
      <c r="H671" s="39" t="s">
        <v>464</v>
      </c>
      <c r="I671" s="39" t="s">
        <v>507</v>
      </c>
      <c r="J671" s="49" t="s">
        <v>256</v>
      </c>
      <c r="K671" s="50" t="s">
        <v>50</v>
      </c>
      <c r="L671" s="39" t="str">
        <f>VLOOKUP(MaestraLP3[[#This Row],[UMV]],VALIDACIONES!J:L,3,0)</f>
        <v>Caja 30 Unidades</v>
      </c>
      <c r="M671" s="39" t="s">
        <v>40</v>
      </c>
      <c r="N671" s="39" t="s">
        <v>78</v>
      </c>
      <c r="O671" s="64">
        <v>17400</v>
      </c>
      <c r="P671" s="39" t="s">
        <v>42</v>
      </c>
      <c r="Q671" s="64">
        <v>24700</v>
      </c>
      <c r="R671" s="66">
        <f>+IFERROR((MaestraLP3[[#This Row],[COSTO ]]/MaestraLP3[[#This Row],[COSTO SEP]]-1),0)</f>
        <v>0</v>
      </c>
      <c r="S671" s="65" t="s">
        <v>93</v>
      </c>
      <c r="T671" s="65" t="s">
        <v>93</v>
      </c>
      <c r="U671" s="64">
        <f>+VLOOKUP(MaestraLP3[[#This Row],[FS00]],'[1]BD MES'!$C:$N,12,0)</f>
        <v>17400</v>
      </c>
      <c r="V671" s="64">
        <v>17400</v>
      </c>
      <c r="W671" s="66">
        <f>+(MaestraLP3[[#This Row],[COSTO ]]-MaestraLP3[[#This Row],[COSTO OCT AL 25-09]])/MaestraLP3[[#This Row],[COSTO OCT AL 25-09]]</f>
        <v>0</v>
      </c>
      <c r="X671" s="67" t="str">
        <f>++IF(P671="HASTA AGOTAR STOCK","HASTA AGOTAR STOCK",IF(MaestraLP3[[#This Row],[PRECIO]]=0,"NO PARA LP",IF(MaestraLP3[[#This Row],[PRECIO SEP]]=0,"INCORPORACIÓN",IF(Z671=0,"MANTIENE",IF(Z671&lt;0,"BAJA",IF(Z671&gt;0,"ALZA",""))))))</f>
        <v>MANTIENE</v>
      </c>
      <c r="Y671" s="64">
        <v>24700</v>
      </c>
      <c r="Z671" s="41">
        <f>IF(Y671=0,"INDICAR PRECIO VTA",Y671-MaestraLP3[[#This Row],[PRECIO SEP]])</f>
        <v>0</v>
      </c>
      <c r="AA671" s="66">
        <f t="shared" si="10"/>
        <v>0.29554655870445345</v>
      </c>
      <c r="AB671" s="68">
        <f>IFERROR(MaestraLP3[[#This Row],[PRECIO]]*MaestraLP3[[#This Row],[%MG UMV]],0)</f>
        <v>7300</v>
      </c>
      <c r="AC671" s="69">
        <v>3.6</v>
      </c>
      <c r="AD671" s="64">
        <f>+IFERROR(MaestraLP3[[#This Row],[MARGEN UNITARIO]]/MaestraLP3[[#This Row],[Peso Neto UMV (KG)]],0)</f>
        <v>2027.7777777777778</v>
      </c>
      <c r="AE671" s="39" t="s">
        <v>44</v>
      </c>
      <c r="AF671" s="39"/>
      <c r="AG671" s="39">
        <v>1</v>
      </c>
      <c r="AH671" s="109">
        <v>0</v>
      </c>
      <c r="AI671" s="66">
        <v>9.9999999999999992E-2</v>
      </c>
      <c r="AJ671" s="66">
        <v>9.9999999999999992E-2</v>
      </c>
      <c r="AK671" s="39" t="s">
        <v>53</v>
      </c>
      <c r="AL671" s="39" t="s">
        <v>53</v>
      </c>
    </row>
    <row r="672" spans="1:38" x14ac:dyDescent="0.35">
      <c r="A672" s="39" t="s">
        <v>276</v>
      </c>
      <c r="B672" s="39">
        <v>104528070</v>
      </c>
      <c r="C672" s="39" t="str">
        <f>+MaestraLP3[[#This Row],[CÓDIGO]]&amp;MaestraLP3[[#Headers],[-]]&amp;MaestraLP3[[#This Row],[UMV]]</f>
        <v>104528070-C30</v>
      </c>
      <c r="D672" s="50" t="str">
        <f>+MaestraLP3[[#This Row],[CÓDIGO]]&amp;MaestraLP3[[#Headers],[FS00]]</f>
        <v>104528070FS00</v>
      </c>
      <c r="E672" s="39" t="s">
        <v>34</v>
      </c>
      <c r="F672" s="39" t="s">
        <v>35</v>
      </c>
      <c r="G672" s="39" t="s">
        <v>36</v>
      </c>
      <c r="H672" s="39" t="s">
        <v>464</v>
      </c>
      <c r="I672" s="39" t="s">
        <v>508</v>
      </c>
      <c r="J672" s="49" t="s">
        <v>256</v>
      </c>
      <c r="K672" s="50" t="s">
        <v>256</v>
      </c>
      <c r="L672" s="39" t="str">
        <f>VLOOKUP(MaestraLP3[[#This Row],[UMV]],VALIDACIONES!J:L,3,0)</f>
        <v>Caja 30 Unidades</v>
      </c>
      <c r="M672" s="39" t="s">
        <v>40</v>
      </c>
      <c r="N672" s="39" t="s">
        <v>78</v>
      </c>
      <c r="O672" s="64">
        <v>16560</v>
      </c>
      <c r="P672" s="39" t="s">
        <v>42</v>
      </c>
      <c r="Q672" s="64">
        <v>25700</v>
      </c>
      <c r="R672" s="66">
        <f>+IFERROR((MaestraLP3[[#This Row],[COSTO ]]/MaestraLP3[[#This Row],[COSTO SEP]]-1),0)</f>
        <v>0</v>
      </c>
      <c r="S672" s="65" t="s">
        <v>52</v>
      </c>
      <c r="T672" s="65" t="s">
        <v>52</v>
      </c>
      <c r="U672" s="64">
        <f>+VLOOKUP(MaestraLP3[[#This Row],[FS00]],'[1]BD MES'!$C:$N,12,0)</f>
        <v>16560</v>
      </c>
      <c r="V672" s="64">
        <v>16560</v>
      </c>
      <c r="W672" s="66">
        <f>+(MaestraLP3[[#This Row],[COSTO ]]-MaestraLP3[[#This Row],[COSTO OCT AL 25-09]])/MaestraLP3[[#This Row],[COSTO OCT AL 25-09]]</f>
        <v>0</v>
      </c>
      <c r="X672" s="67" t="str">
        <f>++IF(P672="HASTA AGOTAR STOCK","HASTA AGOTAR STOCK",IF(MaestraLP3[[#This Row],[PRECIO]]=0,"NO PARA LP",IF(MaestraLP3[[#This Row],[PRECIO SEP]]=0,"INCORPORACIÓN",IF(Z672=0,"MANTIENE",IF(Z672&lt;0,"BAJA",IF(Z672&gt;0,"ALZA",""))))))</f>
        <v>MANTIENE</v>
      </c>
      <c r="Y672" s="64">
        <v>25700</v>
      </c>
      <c r="Z672" s="41">
        <f>IF(Y672=0,"INDICAR PRECIO VTA",Y672-MaestraLP3[[#This Row],[PRECIO SEP]])</f>
        <v>0</v>
      </c>
      <c r="AA672" s="66">
        <f t="shared" si="10"/>
        <v>0.35564202334630352</v>
      </c>
      <c r="AB672" s="68">
        <f>IFERROR(MaestraLP3[[#This Row],[PRECIO]]*MaestraLP3[[#This Row],[%MG UMV]],0)</f>
        <v>9140</v>
      </c>
      <c r="AC672" s="69">
        <v>3.45</v>
      </c>
      <c r="AD672" s="64">
        <f>+IFERROR(MaestraLP3[[#This Row],[MARGEN UNITARIO]]/MaestraLP3[[#This Row],[Peso Neto UMV (KG)]],0)</f>
        <v>2649.2753623188405</v>
      </c>
      <c r="AE672" s="39" t="s">
        <v>44</v>
      </c>
      <c r="AF672" s="39"/>
      <c r="AG672" s="39">
        <v>1</v>
      </c>
      <c r="AH672" s="109">
        <v>0</v>
      </c>
      <c r="AI672" s="66">
        <v>6.9999999999999993E-2</v>
      </c>
      <c r="AJ672" s="66">
        <v>9.9999999999999992E-2</v>
      </c>
      <c r="AK672" s="39" t="s">
        <v>53</v>
      </c>
      <c r="AL672" s="39" t="s">
        <v>53</v>
      </c>
    </row>
    <row r="673" spans="1:38" x14ac:dyDescent="0.35">
      <c r="A673" s="39" t="s">
        <v>276</v>
      </c>
      <c r="B673" s="39">
        <v>104532790</v>
      </c>
      <c r="C673" s="39" t="str">
        <f>+MaestraLP3[[#This Row],[CÓDIGO]]&amp;MaestraLP3[[#Headers],[-]]&amp;MaestraLP3[[#This Row],[UMV]]</f>
        <v>104532790-Z20</v>
      </c>
      <c r="D673" s="50" t="str">
        <f>+MaestraLP3[[#This Row],[CÓDIGO]]&amp;MaestraLP3[[#Headers],[FS00]]</f>
        <v>104532790FS00</v>
      </c>
      <c r="E673" s="39" t="s">
        <v>34</v>
      </c>
      <c r="F673" s="39" t="s">
        <v>35</v>
      </c>
      <c r="G673" s="39" t="s">
        <v>36</v>
      </c>
      <c r="H673" s="39" t="s">
        <v>464</v>
      </c>
      <c r="I673" s="39" t="s">
        <v>510</v>
      </c>
      <c r="J673" s="49" t="s">
        <v>511</v>
      </c>
      <c r="K673" s="50" t="s">
        <v>50</v>
      </c>
      <c r="L673" s="39" t="str">
        <f>VLOOKUP(MaestraLP3[[#This Row],[UMV]],VALIDACIONES!J:L,3,0)</f>
        <v>Caja 120 Unidades</v>
      </c>
      <c r="M673" s="39" t="s">
        <v>40</v>
      </c>
      <c r="N673" s="39" t="s">
        <v>41</v>
      </c>
      <c r="O673" s="64">
        <v>18960</v>
      </c>
      <c r="P673" s="39" t="s">
        <v>42</v>
      </c>
      <c r="Q673" s="64">
        <v>24000</v>
      </c>
      <c r="R673" s="66">
        <f>+IFERROR((MaestraLP3[[#This Row],[COSTO ]]/MaestraLP3[[#This Row],[COSTO SEP]]-1),0)</f>
        <v>9.4936708860759556E-2</v>
      </c>
      <c r="S673" s="65" t="s">
        <v>52</v>
      </c>
      <c r="T673" s="65" t="s">
        <v>52</v>
      </c>
      <c r="U673" s="64">
        <f>+VLOOKUP(MaestraLP3[[#This Row],[FS00]],'[1]BD MES'!$C:$N,12,0)</f>
        <v>20520</v>
      </c>
      <c r="V673" s="64">
        <v>20760</v>
      </c>
      <c r="W673" s="66">
        <f>+(MaestraLP3[[#This Row],[COSTO ]]-MaestraLP3[[#This Row],[COSTO OCT AL 25-09]])/MaestraLP3[[#This Row],[COSTO OCT AL 25-09]]</f>
        <v>1.1695906432748537E-2</v>
      </c>
      <c r="X673" s="67" t="str">
        <f>++IF(P673="HASTA AGOTAR STOCK","HASTA AGOTAR STOCK",IF(MaestraLP3[[#This Row],[PRECIO]]=0,"NO PARA LP",IF(MaestraLP3[[#This Row],[PRECIO SEP]]=0,"INCORPORACIÓN",IF(Z673=0,"MANTIENE",IF(Z673&lt;0,"BAJA",IF(Z673&gt;0,"ALZA",""))))))</f>
        <v>ALZA</v>
      </c>
      <c r="Y673" s="64">
        <v>25000</v>
      </c>
      <c r="Z673" s="41">
        <f>IF(Y673=0,"INDICAR PRECIO VTA",Y673-MaestraLP3[[#This Row],[PRECIO SEP]])</f>
        <v>1000</v>
      </c>
      <c r="AA673" s="66">
        <f t="shared" si="10"/>
        <v>0.1696</v>
      </c>
      <c r="AB673" s="68">
        <f>IFERROR(MaestraLP3[[#This Row],[PRECIO]]*MaestraLP3[[#This Row],[%MG UMV]],0)</f>
        <v>4240</v>
      </c>
      <c r="AC673" s="69">
        <v>2.16</v>
      </c>
      <c r="AD673" s="64">
        <f>+IFERROR(MaestraLP3[[#This Row],[MARGEN UNITARIO]]/MaestraLP3[[#This Row],[Peso Neto UMV (KG)]],0)</f>
        <v>1962.9629629629628</v>
      </c>
      <c r="AE673" s="39" t="s">
        <v>44</v>
      </c>
      <c r="AF673" s="39"/>
      <c r="AG673" s="39">
        <v>1</v>
      </c>
      <c r="AH673" s="109">
        <v>0</v>
      </c>
      <c r="AI673" s="66">
        <v>9.9999999999999992E-2</v>
      </c>
      <c r="AJ673" s="66">
        <v>9.9999999999999992E-2</v>
      </c>
      <c r="AK673" s="39" t="s">
        <v>53</v>
      </c>
      <c r="AL673" s="39" t="s">
        <v>53</v>
      </c>
    </row>
    <row r="674" spans="1:38" x14ac:dyDescent="0.35">
      <c r="A674" s="39" t="s">
        <v>276</v>
      </c>
      <c r="B674" s="39">
        <v>104545320</v>
      </c>
      <c r="C674" s="39" t="str">
        <f>+MaestraLP3[[#This Row],[CÓDIGO]]&amp;MaestraLP3[[#Headers],[-]]&amp;MaestraLP3[[#This Row],[UMV]]</f>
        <v>104545320-CJ</v>
      </c>
      <c r="D674" s="50" t="str">
        <f>+MaestraLP3[[#This Row],[CÓDIGO]]&amp;MaestraLP3[[#Headers],[FS00]]</f>
        <v>104545320FS00</v>
      </c>
      <c r="E674" s="39" t="s">
        <v>34</v>
      </c>
      <c r="F674" s="39" t="s">
        <v>35</v>
      </c>
      <c r="G674" s="39" t="s">
        <v>36</v>
      </c>
      <c r="H674" s="39" t="s">
        <v>464</v>
      </c>
      <c r="I674" s="39" t="s">
        <v>513</v>
      </c>
      <c r="J674" s="49" t="s">
        <v>248</v>
      </c>
      <c r="K674" s="49" t="s">
        <v>248</v>
      </c>
      <c r="L674" s="39" t="str">
        <f>VLOOKUP(MaestraLP3[[#This Row],[UMV]],VALIDACIONES!J:L,3,0)</f>
        <v>Caja</v>
      </c>
      <c r="M674" s="39" t="s">
        <v>40</v>
      </c>
      <c r="N674" s="39" t="s">
        <v>41</v>
      </c>
      <c r="O674" s="64">
        <v>11010</v>
      </c>
      <c r="P674" s="39" t="s">
        <v>42</v>
      </c>
      <c r="Q674" s="65">
        <v>15000</v>
      </c>
      <c r="R674" s="66">
        <f>+IFERROR((MaestraLP3[[#This Row],[COSTO ]]/MaestraLP3[[#This Row],[COSTO SEP]]-1),0)</f>
        <v>7.4296094459582296E-2</v>
      </c>
      <c r="S674" s="65" t="s">
        <v>52</v>
      </c>
      <c r="T674" s="65" t="s">
        <v>52</v>
      </c>
      <c r="U674" s="64">
        <f>+VLOOKUP(MaestraLP3[[#This Row],[FS00]],'[1]BD MES'!$C:$N,12,0)</f>
        <v>11779</v>
      </c>
      <c r="V674" s="64">
        <v>11828</v>
      </c>
      <c r="W674" s="66">
        <f>+(MaestraLP3[[#This Row],[COSTO ]]-MaestraLP3[[#This Row],[COSTO OCT AL 25-09]])/MaestraLP3[[#This Row],[COSTO OCT AL 25-09]]</f>
        <v>4.1599456660157911E-3</v>
      </c>
      <c r="X674" s="67" t="str">
        <f>++IF(P674="HASTA AGOTAR STOCK","HASTA AGOTAR STOCK",IF(MaestraLP3[[#This Row],[PRECIO]]=0,"NO PARA LP",IF(MaestraLP3[[#This Row],[PRECIO SEP]]=0,"INCORPORACIÓN",IF(Z674=0,"MANTIENE",IF(Z674&lt;0,"BAJA",IF(Z674&gt;0,"ALZA",""))))))</f>
        <v>MANTIENE</v>
      </c>
      <c r="Y674" s="64">
        <v>15000</v>
      </c>
      <c r="Z674" s="41">
        <f>IF(Y674=0,"INDICAR PRECIO VTA",Y674-MaestraLP3[[#This Row],[PRECIO SEP]])</f>
        <v>0</v>
      </c>
      <c r="AA674" s="66">
        <f t="shared" si="10"/>
        <v>0.21146666666666666</v>
      </c>
      <c r="AB674" s="68">
        <f>IFERROR(MaestraLP3[[#This Row],[PRECIO]]*MaestraLP3[[#This Row],[%MG UMV]],0)</f>
        <v>3172</v>
      </c>
      <c r="AC674" s="69">
        <v>1.25</v>
      </c>
      <c r="AD674" s="64">
        <f>+IFERROR(MaestraLP3[[#This Row],[MARGEN UNITARIO]]/MaestraLP3[[#This Row],[Peso Neto UMV (KG)]],0)</f>
        <v>2537.6</v>
      </c>
      <c r="AE674" s="39" t="s">
        <v>44</v>
      </c>
      <c r="AF674" s="39"/>
      <c r="AG674" s="39">
        <v>1</v>
      </c>
      <c r="AH674" s="109">
        <v>0</v>
      </c>
      <c r="AI674" s="66">
        <v>9.9999999999999992E-2</v>
      </c>
      <c r="AJ674" s="66">
        <v>0.15</v>
      </c>
      <c r="AK674" s="39" t="s">
        <v>53</v>
      </c>
      <c r="AL674" s="39" t="s">
        <v>53</v>
      </c>
    </row>
    <row r="675" spans="1:38" x14ac:dyDescent="0.35">
      <c r="A675" s="39" t="s">
        <v>276</v>
      </c>
      <c r="B675" s="39">
        <v>104545330</v>
      </c>
      <c r="C675" s="39" t="str">
        <f>+MaestraLP3[[#This Row],[CÓDIGO]]&amp;MaestraLP3[[#Headers],[-]]&amp;MaestraLP3[[#This Row],[UMV]]</f>
        <v>104545330-CJ</v>
      </c>
      <c r="D675" s="50" t="str">
        <f>+MaestraLP3[[#This Row],[CÓDIGO]]&amp;MaestraLP3[[#Headers],[FS00]]</f>
        <v>104545330FS00</v>
      </c>
      <c r="E675" s="39" t="s">
        <v>34</v>
      </c>
      <c r="F675" s="39" t="s">
        <v>35</v>
      </c>
      <c r="G675" s="39" t="s">
        <v>36</v>
      </c>
      <c r="H675" s="39" t="s">
        <v>464</v>
      </c>
      <c r="I675" s="39" t="s">
        <v>514</v>
      </c>
      <c r="J675" s="49" t="s">
        <v>248</v>
      </c>
      <c r="K675" s="49" t="s">
        <v>248</v>
      </c>
      <c r="L675" s="39" t="str">
        <f>VLOOKUP(MaestraLP3[[#This Row],[UMV]],VALIDACIONES!J:L,3,0)</f>
        <v>Caja</v>
      </c>
      <c r="M675" s="39" t="s">
        <v>40</v>
      </c>
      <c r="N675" s="39" t="s">
        <v>41</v>
      </c>
      <c r="O675" s="64">
        <v>8189</v>
      </c>
      <c r="P675" s="39" t="s">
        <v>42</v>
      </c>
      <c r="Q675" s="65">
        <v>12000</v>
      </c>
      <c r="R675" s="66">
        <f>+IFERROR((MaestraLP3[[#This Row],[COSTO ]]/MaestraLP3[[#This Row],[COSTO SEP]]-1),0)</f>
        <v>3.663450970814508E-2</v>
      </c>
      <c r="S675" s="65" t="s">
        <v>52</v>
      </c>
      <c r="T675" s="65" t="s">
        <v>52</v>
      </c>
      <c r="U675" s="64">
        <f>+VLOOKUP(MaestraLP3[[#This Row],[FS00]],'[1]BD MES'!$C:$N,12,0)</f>
        <v>8466</v>
      </c>
      <c r="V675" s="64">
        <v>8489</v>
      </c>
      <c r="W675" s="66">
        <f>+(MaestraLP3[[#This Row],[COSTO ]]-MaestraLP3[[#This Row],[COSTO OCT AL 25-09]])/MaestraLP3[[#This Row],[COSTO OCT AL 25-09]]</f>
        <v>2.7167493503425467E-3</v>
      </c>
      <c r="X675" s="67" t="str">
        <f>++IF(P675="HASTA AGOTAR STOCK","HASTA AGOTAR STOCK",IF(MaestraLP3[[#This Row],[PRECIO]]=0,"NO PARA LP",IF(MaestraLP3[[#This Row],[PRECIO SEP]]=0,"INCORPORACIÓN",IF(Z675=0,"MANTIENE",IF(Z675&lt;0,"BAJA",IF(Z675&gt;0,"ALZA",""))))))</f>
        <v>MANTIENE</v>
      </c>
      <c r="Y675" s="64">
        <v>12000</v>
      </c>
      <c r="Z675" s="41">
        <f>IF(Y675=0,"INDICAR PRECIO VTA",Y675-MaestraLP3[[#This Row],[PRECIO SEP]])</f>
        <v>0</v>
      </c>
      <c r="AA675" s="66">
        <f t="shared" si="10"/>
        <v>0.29258333333333331</v>
      </c>
      <c r="AB675" s="68">
        <f>IFERROR(MaestraLP3[[#This Row],[PRECIO]]*MaestraLP3[[#This Row],[%MG UMV]],0)</f>
        <v>3510.9999999999995</v>
      </c>
      <c r="AC675" s="69">
        <v>2</v>
      </c>
      <c r="AD675" s="64">
        <f>+IFERROR(MaestraLP3[[#This Row],[MARGEN UNITARIO]]/MaestraLP3[[#This Row],[Peso Neto UMV (KG)]],0)</f>
        <v>1755.4999999999998</v>
      </c>
      <c r="AE675" s="39" t="s">
        <v>44</v>
      </c>
      <c r="AF675" s="39"/>
      <c r="AG675" s="39">
        <v>1</v>
      </c>
      <c r="AH675" s="109">
        <v>0</v>
      </c>
      <c r="AI675" s="66">
        <v>9.9999999999999992E-2</v>
      </c>
      <c r="AJ675" s="66">
        <v>0.15</v>
      </c>
      <c r="AK675" s="39" t="s">
        <v>53</v>
      </c>
      <c r="AL675" s="39" t="s">
        <v>53</v>
      </c>
    </row>
    <row r="676" spans="1:38" x14ac:dyDescent="0.35">
      <c r="A676" s="39" t="s">
        <v>276</v>
      </c>
      <c r="B676" s="39">
        <v>104543870</v>
      </c>
      <c r="C676" s="39" t="str">
        <f>+MaestraLP3[[#This Row],[CÓDIGO]]&amp;MaestraLP3[[#Headers],[-]]&amp;MaestraLP3[[#This Row],[UMV]]</f>
        <v>104543870-CJ</v>
      </c>
      <c r="D676" s="50" t="str">
        <f>+MaestraLP3[[#This Row],[CÓDIGO]]&amp;MaestraLP3[[#Headers],[FS00]]</f>
        <v>104543870FS00</v>
      </c>
      <c r="E676" s="39" t="s">
        <v>34</v>
      </c>
      <c r="F676" s="39" t="s">
        <v>35</v>
      </c>
      <c r="G676" s="39" t="s">
        <v>36</v>
      </c>
      <c r="H676" s="39" t="s">
        <v>464</v>
      </c>
      <c r="I676" s="39" t="s">
        <v>4183</v>
      </c>
      <c r="J676" s="49" t="s">
        <v>248</v>
      </c>
      <c r="K676" s="50" t="s">
        <v>248</v>
      </c>
      <c r="L676" s="39" t="str">
        <f>VLOOKUP(MaestraLP3[[#This Row],[UMV]],VALIDACIONES!J:L,3,0)</f>
        <v>Caja</v>
      </c>
      <c r="M676" s="39" t="s">
        <v>40</v>
      </c>
      <c r="N676" s="39" t="s">
        <v>41</v>
      </c>
      <c r="O676" s="64">
        <v>18675</v>
      </c>
      <c r="P676" s="39" t="s">
        <v>42</v>
      </c>
      <c r="Q676" s="64">
        <v>28900</v>
      </c>
      <c r="R676" s="66">
        <f>+IFERROR((MaestraLP3[[#This Row],[COSTO ]]/MaestraLP3[[#This Row],[COSTO SEP]]-1),0)</f>
        <v>0</v>
      </c>
      <c r="S676" s="65" t="s">
        <v>93</v>
      </c>
      <c r="T676" s="65" t="s">
        <v>93</v>
      </c>
      <c r="U676" s="64">
        <f>+VLOOKUP(MaestraLP3[[#This Row],[FS00]],'[1]BD MES'!$C:$N,12,0)</f>
        <v>18674</v>
      </c>
      <c r="V676" s="64">
        <v>18675</v>
      </c>
      <c r="W676" s="66">
        <f>+(MaestraLP3[[#This Row],[COSTO ]]-MaestraLP3[[#This Row],[COSTO OCT AL 25-09]])/MaestraLP3[[#This Row],[COSTO OCT AL 25-09]]</f>
        <v>5.3550390917853698E-5</v>
      </c>
      <c r="X676" s="67" t="str">
        <f>++IF(P676="HASTA AGOTAR STOCK","HASTA AGOTAR STOCK",IF(MaestraLP3[[#This Row],[PRECIO]]=0,"NO PARA LP",IF(MaestraLP3[[#This Row],[PRECIO SEP]]=0,"INCORPORACIÓN",IF(Z676=0,"MANTIENE",IF(Z676&lt;0,"BAJA",IF(Z676&gt;0,"ALZA",""))))))</f>
        <v>MANTIENE</v>
      </c>
      <c r="Y676" s="64">
        <v>28900</v>
      </c>
      <c r="Z676" s="41">
        <f>IF(Y676=0,"INDICAR PRECIO VTA",Y676-MaestraLP3[[#This Row],[PRECIO SEP]])</f>
        <v>0</v>
      </c>
      <c r="AA676" s="66">
        <f t="shared" si="10"/>
        <v>0.3538062283737024</v>
      </c>
      <c r="AB676" s="68">
        <f>IFERROR(MaestraLP3[[#This Row],[PRECIO]]*MaestraLP3[[#This Row],[%MG UMV]],0)</f>
        <v>10225</v>
      </c>
      <c r="AC676" s="69">
        <v>4</v>
      </c>
      <c r="AD676" s="64">
        <f>+IFERROR(MaestraLP3[[#This Row],[MARGEN UNITARIO]]/MaestraLP3[[#This Row],[Peso Neto UMV (KG)]],0)</f>
        <v>2556.25</v>
      </c>
      <c r="AE676" s="39" t="s">
        <v>44</v>
      </c>
      <c r="AF676" s="39"/>
      <c r="AG676" s="39">
        <v>1</v>
      </c>
      <c r="AH676" s="109">
        <v>0</v>
      </c>
      <c r="AI676" s="66">
        <v>9.9999999999999992E-2</v>
      </c>
      <c r="AJ676" s="66">
        <v>0.15</v>
      </c>
      <c r="AK676" s="39" t="s">
        <v>53</v>
      </c>
      <c r="AL676" s="39" t="s">
        <v>53</v>
      </c>
    </row>
    <row r="677" spans="1:38" x14ac:dyDescent="0.35">
      <c r="A677" s="39" t="s">
        <v>276</v>
      </c>
      <c r="B677" s="39">
        <v>104537940</v>
      </c>
      <c r="C677" s="39" t="str">
        <f>+MaestraLP3[[#This Row],[CÓDIGO]]&amp;MaestraLP3[[#Headers],[-]]&amp;MaestraLP3[[#This Row],[UMV]]</f>
        <v>104537940-C63</v>
      </c>
      <c r="D677" s="50" t="str">
        <f>+MaestraLP3[[#This Row],[CÓDIGO]]&amp;MaestraLP3[[#Headers],[FS00]]</f>
        <v>104537940FS00</v>
      </c>
      <c r="E677" s="39" t="s">
        <v>34</v>
      </c>
      <c r="F677" s="39" t="s">
        <v>35</v>
      </c>
      <c r="G677" s="39" t="s">
        <v>36</v>
      </c>
      <c r="H677" s="39" t="s">
        <v>464</v>
      </c>
      <c r="I677" s="39" t="s">
        <v>518</v>
      </c>
      <c r="J677" s="49" t="s">
        <v>519</v>
      </c>
      <c r="K677" s="50" t="s">
        <v>50</v>
      </c>
      <c r="L677" s="39" t="str">
        <f>VLOOKUP(MaestraLP3[[#This Row],[UMV]],VALIDACIONES!J:L,3,0)</f>
        <v>Caja 63 Unidades</v>
      </c>
      <c r="M677" s="39" t="s">
        <v>40</v>
      </c>
      <c r="N677" s="39" t="s">
        <v>78</v>
      </c>
      <c r="O677" s="64">
        <v>34020</v>
      </c>
      <c r="P677" s="39" t="s">
        <v>42</v>
      </c>
      <c r="Q677" s="64">
        <v>47250</v>
      </c>
      <c r="R677" s="66">
        <f>+IFERROR((MaestraLP3[[#This Row],[COSTO ]]/MaestraLP3[[#This Row],[COSTO SEP]]-1),0)</f>
        <v>6.4814814814814881E-2</v>
      </c>
      <c r="S677" s="65" t="s">
        <v>52</v>
      </c>
      <c r="T677" s="65" t="s">
        <v>52</v>
      </c>
      <c r="U677" s="64">
        <f>+VLOOKUP(MaestraLP3[[#This Row],[FS00]],'[1]BD MES'!$C:$N,12,0)</f>
        <v>34524</v>
      </c>
      <c r="V677" s="64">
        <v>36225</v>
      </c>
      <c r="W677" s="66">
        <f>+(MaestraLP3[[#This Row],[COSTO ]]-MaestraLP3[[#This Row],[COSTO OCT AL 25-09]])/MaestraLP3[[#This Row],[COSTO OCT AL 25-09]]</f>
        <v>4.9270072992700732E-2</v>
      </c>
      <c r="X677" s="67" t="str">
        <f>++IF(P677="HASTA AGOTAR STOCK","HASTA AGOTAR STOCK",IF(MaestraLP3[[#This Row],[PRECIO]]=0,"NO PARA LP",IF(MaestraLP3[[#This Row],[PRECIO SEP]]=0,"INCORPORACIÓN",IF(Z677=0,"MANTIENE",IF(Z677&lt;0,"BAJA",IF(Z677&gt;0,"ALZA",""))))))</f>
        <v>ALZA</v>
      </c>
      <c r="Y677" s="64">
        <v>49000</v>
      </c>
      <c r="Z677" s="41">
        <f>IF(Y677=0,"INDICAR PRECIO VTA",Y677-MaestraLP3[[#This Row],[PRECIO SEP]])</f>
        <v>1750</v>
      </c>
      <c r="AA677" s="66">
        <f t="shared" si="10"/>
        <v>0.26071428571428573</v>
      </c>
      <c r="AB677" s="68">
        <f>IFERROR(MaestraLP3[[#This Row],[PRECIO]]*MaestraLP3[[#This Row],[%MG UMV]],0)</f>
        <v>12775</v>
      </c>
      <c r="AC677" s="69">
        <v>6.93</v>
      </c>
      <c r="AD677" s="64">
        <f>+IFERROR(MaestraLP3[[#This Row],[MARGEN UNITARIO]]/MaestraLP3[[#This Row],[Peso Neto UMV (KG)]],0)</f>
        <v>1843.4343434343434</v>
      </c>
      <c r="AE677" s="39" t="s">
        <v>44</v>
      </c>
      <c r="AF677" s="39"/>
      <c r="AG677" s="39">
        <v>1</v>
      </c>
      <c r="AH677" s="109">
        <v>0</v>
      </c>
      <c r="AI677" s="66">
        <v>9.9999999999999992E-2</v>
      </c>
      <c r="AJ677" s="66">
        <v>0.15</v>
      </c>
      <c r="AK677" s="39" t="s">
        <v>53</v>
      </c>
      <c r="AL677" s="39" t="s">
        <v>53</v>
      </c>
    </row>
    <row r="678" spans="1:38" x14ac:dyDescent="0.35">
      <c r="A678" s="39" t="s">
        <v>276</v>
      </c>
      <c r="B678" s="39">
        <v>105154610</v>
      </c>
      <c r="C678" s="39" t="str">
        <f>+MaestraLP3[[#This Row],[CÓDIGO]]&amp;MaestraLP3[[#Headers],[-]]&amp;MaestraLP3[[#This Row],[UMV]]</f>
        <v>105154610-C30</v>
      </c>
      <c r="D678" s="50" t="str">
        <f>+MaestraLP3[[#This Row],[CÓDIGO]]&amp;MaestraLP3[[#Headers],[FS00]]</f>
        <v>105154610FS00</v>
      </c>
      <c r="E678" s="39" t="s">
        <v>34</v>
      </c>
      <c r="F678" s="39" t="s">
        <v>35</v>
      </c>
      <c r="G678" s="39" t="s">
        <v>36</v>
      </c>
      <c r="H678" s="39" t="s">
        <v>464</v>
      </c>
      <c r="I678" s="39" t="s">
        <v>520</v>
      </c>
      <c r="J678" s="49" t="s">
        <v>256</v>
      </c>
      <c r="K678" s="50" t="s">
        <v>50</v>
      </c>
      <c r="L678" s="39" t="str">
        <f>VLOOKUP(MaestraLP3[[#This Row],[UMV]],VALIDACIONES!J:L,3,0)</f>
        <v>Caja 30 Unidades</v>
      </c>
      <c r="M678" s="39" t="s">
        <v>40</v>
      </c>
      <c r="N678" s="39" t="s">
        <v>41</v>
      </c>
      <c r="O678" s="64">
        <v>20319.600000000002</v>
      </c>
      <c r="P678" s="39" t="s">
        <v>42</v>
      </c>
      <c r="Q678" s="64">
        <v>25800</v>
      </c>
      <c r="R678" s="66">
        <f>+IFERROR((MaestraLP3[[#This Row],[COSTO ]]/MaestraLP3[[#This Row],[COSTO SEP]]-1),0)</f>
        <v>1.5723734719187421E-2</v>
      </c>
      <c r="S678" s="65" t="s">
        <v>52</v>
      </c>
      <c r="T678" s="65" t="s">
        <v>52</v>
      </c>
      <c r="U678" s="64">
        <f>+VLOOKUP(MaestraLP3[[#This Row],[FS00]],'[1]BD MES'!$C:$N,12,0)</f>
        <v>20955.899999999998</v>
      </c>
      <c r="V678" s="64">
        <v>20639.100000000002</v>
      </c>
      <c r="W678" s="66">
        <f>+(MaestraLP3[[#This Row],[COSTO ]]-MaestraLP3[[#This Row],[COSTO OCT AL 25-09]])/MaestraLP3[[#This Row],[COSTO OCT AL 25-09]]</f>
        <v>-1.5117460953716884E-2</v>
      </c>
      <c r="X678" s="67" t="str">
        <f>++IF(P678="HASTA AGOTAR STOCK","HASTA AGOTAR STOCK",IF(MaestraLP3[[#This Row],[PRECIO]]=0,"NO PARA LP",IF(MaestraLP3[[#This Row],[PRECIO SEP]]=0,"INCORPORACIÓN",IF(Z678=0,"MANTIENE",IF(Z678&lt;0,"BAJA",IF(Z678&gt;0,"ALZA",""))))))</f>
        <v>MANTIENE</v>
      </c>
      <c r="Y678" s="64">
        <v>25800</v>
      </c>
      <c r="Z678" s="41">
        <f>IF(Y678=0,"INDICAR PRECIO VTA",Y678-MaestraLP3[[#This Row],[PRECIO SEP]])</f>
        <v>0</v>
      </c>
      <c r="AA678" s="66">
        <f t="shared" si="10"/>
        <v>0.20003488372093015</v>
      </c>
      <c r="AB678" s="68">
        <f>IFERROR(MaestraLP3[[#This Row],[PRECIO]]*MaestraLP3[[#This Row],[%MG UMV]],0)</f>
        <v>5160.8999999999978</v>
      </c>
      <c r="AC678" s="69">
        <v>2.4</v>
      </c>
      <c r="AD678" s="64">
        <f>+IFERROR(MaestraLP3[[#This Row],[MARGEN UNITARIO]]/MaestraLP3[[#This Row],[Peso Neto UMV (KG)]],0)</f>
        <v>2150.3749999999991</v>
      </c>
      <c r="AE678" s="39" t="s">
        <v>44</v>
      </c>
      <c r="AF678" s="39"/>
      <c r="AG678" s="39">
        <v>1</v>
      </c>
      <c r="AH678" s="109">
        <v>0</v>
      </c>
      <c r="AI678" s="66">
        <v>0.15</v>
      </c>
      <c r="AJ678" s="66">
        <v>0.17</v>
      </c>
      <c r="AK678" s="39" t="s">
        <v>53</v>
      </c>
      <c r="AL678" s="39" t="s">
        <v>53</v>
      </c>
    </row>
    <row r="679" spans="1:38" x14ac:dyDescent="0.35">
      <c r="A679" s="39" t="s">
        <v>276</v>
      </c>
      <c r="B679" s="39">
        <v>104518330</v>
      </c>
      <c r="C679" s="39" t="str">
        <f>+MaestraLP3[[#This Row],[CÓDIGO]]&amp;MaestraLP3[[#Headers],[-]]&amp;MaestraLP3[[#This Row],[UMV]]</f>
        <v>104518330-C30</v>
      </c>
      <c r="D679" s="50" t="str">
        <f>+MaestraLP3[[#This Row],[CÓDIGO]]&amp;MaestraLP3[[#Headers],[FS00]]</f>
        <v>104518330FS00</v>
      </c>
      <c r="E679" s="39" t="s">
        <v>34</v>
      </c>
      <c r="F679" s="39" t="s">
        <v>35</v>
      </c>
      <c r="G679" s="39" t="s">
        <v>36</v>
      </c>
      <c r="H679" s="39" t="s">
        <v>464</v>
      </c>
      <c r="I679" s="39" t="s">
        <v>521</v>
      </c>
      <c r="J679" s="49" t="s">
        <v>256</v>
      </c>
      <c r="K679" s="50" t="s">
        <v>50</v>
      </c>
      <c r="L679" s="39" t="str">
        <f>VLOOKUP(MaestraLP3[[#This Row],[UMV]],VALIDACIONES!J:L,3,0)</f>
        <v>Caja 30 Unidades</v>
      </c>
      <c r="M679" s="39" t="s">
        <v>40</v>
      </c>
      <c r="N679" s="39" t="s">
        <v>41</v>
      </c>
      <c r="O679" s="64">
        <v>20526</v>
      </c>
      <c r="P679" s="39" t="s">
        <v>42</v>
      </c>
      <c r="Q679" s="64">
        <v>26900</v>
      </c>
      <c r="R679" s="66">
        <f>+IFERROR((MaestraLP3[[#This Row],[COSTO ]]/MaestraLP3[[#This Row],[COSTO SEP]]-1),0)</f>
        <v>5.0116924875767355E-2</v>
      </c>
      <c r="S679" s="65" t="s">
        <v>52</v>
      </c>
      <c r="T679" s="65" t="s">
        <v>52</v>
      </c>
      <c r="U679" s="64">
        <f>+VLOOKUP(MaestraLP3[[#This Row],[FS00]],'[1]BD MES'!$C:$N,12,0)</f>
        <v>21893.399999999998</v>
      </c>
      <c r="V679" s="64">
        <v>21554.7</v>
      </c>
      <c r="W679" s="66">
        <f>+(MaestraLP3[[#This Row],[COSTO ]]-MaestraLP3[[#This Row],[COSTO OCT AL 25-09]])/MaestraLP3[[#This Row],[COSTO OCT AL 25-09]]</f>
        <v>-1.5470415741730253E-2</v>
      </c>
      <c r="X679" s="67" t="str">
        <f>++IF(P679="HASTA AGOTAR STOCK","HASTA AGOTAR STOCK",IF(MaestraLP3[[#This Row],[PRECIO]]=0,"NO PARA LP",IF(MaestraLP3[[#This Row],[PRECIO SEP]]=0,"INCORPORACIÓN",IF(Z679=0,"MANTIENE",IF(Z679&lt;0,"BAJA",IF(Z679&gt;0,"ALZA",""))))))</f>
        <v>MANTIENE</v>
      </c>
      <c r="Y679" s="64">
        <v>26900</v>
      </c>
      <c r="Z679" s="41">
        <f>IF(Y679=0,"INDICAR PRECIO VTA",Y679-MaestraLP3[[#This Row],[PRECIO SEP]])</f>
        <v>0</v>
      </c>
      <c r="AA679" s="66">
        <f t="shared" si="10"/>
        <v>0.19871003717472116</v>
      </c>
      <c r="AB679" s="68">
        <f>IFERROR(MaestraLP3[[#This Row],[PRECIO]]*MaestraLP3[[#This Row],[%MG UMV]],0)</f>
        <v>5345.2999999999993</v>
      </c>
      <c r="AC679" s="69">
        <v>2.7</v>
      </c>
      <c r="AD679" s="64">
        <f>+IFERROR(MaestraLP3[[#This Row],[MARGEN UNITARIO]]/MaestraLP3[[#This Row],[Peso Neto UMV (KG)]],0)</f>
        <v>1979.7407407407404</v>
      </c>
      <c r="AE679" s="39" t="s">
        <v>44</v>
      </c>
      <c r="AF679" s="39"/>
      <c r="AG679" s="39">
        <v>1</v>
      </c>
      <c r="AH679" s="109">
        <v>0</v>
      </c>
      <c r="AI679" s="66">
        <v>0.13</v>
      </c>
      <c r="AJ679" s="66">
        <v>0.13</v>
      </c>
      <c r="AK679" s="39" t="s">
        <v>53</v>
      </c>
      <c r="AL679" s="39" t="s">
        <v>53</v>
      </c>
    </row>
    <row r="680" spans="1:38" x14ac:dyDescent="0.35">
      <c r="A680" s="39" t="s">
        <v>276</v>
      </c>
      <c r="B680" s="39">
        <v>104522520</v>
      </c>
      <c r="C680" s="39" t="str">
        <f>+MaestraLP3[[#This Row],[CÓDIGO]]&amp;MaestraLP3[[#Headers],[-]]&amp;MaestraLP3[[#This Row],[UMV]]</f>
        <v>104522520-C04</v>
      </c>
      <c r="D680" s="50" t="str">
        <f>+MaestraLP3[[#This Row],[CÓDIGO]]&amp;MaestraLP3[[#Headers],[FS00]]</f>
        <v>104522520FS00</v>
      </c>
      <c r="E680" s="39" t="s">
        <v>34</v>
      </c>
      <c r="F680" s="39" t="s">
        <v>35</v>
      </c>
      <c r="G680" s="39" t="s">
        <v>36</v>
      </c>
      <c r="H680" s="39" t="s">
        <v>37</v>
      </c>
      <c r="I680" s="39" t="s">
        <v>522</v>
      </c>
      <c r="J680" s="49" t="s">
        <v>141</v>
      </c>
      <c r="K680" s="50" t="s">
        <v>50</v>
      </c>
      <c r="L680" s="39" t="str">
        <f>VLOOKUP(MaestraLP3[[#This Row],[UMV]],VALIDACIONES!J:L,3,0)</f>
        <v>Caja 4 Unidades</v>
      </c>
      <c r="M680" s="39" t="s">
        <v>40</v>
      </c>
      <c r="N680" s="39" t="s">
        <v>41</v>
      </c>
      <c r="O680" s="64">
        <v>10828</v>
      </c>
      <c r="P680" s="39" t="s">
        <v>42</v>
      </c>
      <c r="Q680" s="64">
        <v>18200</v>
      </c>
      <c r="R680" s="66">
        <f>+IFERROR((MaestraLP3[[#This Row],[COSTO ]]/MaestraLP3[[#This Row],[COSTO SEP]]-1),0)</f>
        <v>-3.3247137052087039E-3</v>
      </c>
      <c r="S680" s="65" t="s">
        <v>52</v>
      </c>
      <c r="T680" s="65" t="s">
        <v>52</v>
      </c>
      <c r="U680" s="64">
        <f>+VLOOKUP(MaestraLP3[[#This Row],[FS00]],'[1]BD MES'!$C:$N,12,0)</f>
        <v>10728</v>
      </c>
      <c r="V680" s="64">
        <v>10792</v>
      </c>
      <c r="W680" s="66">
        <f>+(MaestraLP3[[#This Row],[COSTO ]]-MaestraLP3[[#This Row],[COSTO OCT AL 25-09]])/MaestraLP3[[#This Row],[COSTO OCT AL 25-09]]</f>
        <v>5.9656972408650257E-3</v>
      </c>
      <c r="X680" s="67" t="str">
        <f>++IF(P680="HASTA AGOTAR STOCK","HASTA AGOTAR STOCK",IF(MaestraLP3[[#This Row],[PRECIO]]=0,"NO PARA LP",IF(MaestraLP3[[#This Row],[PRECIO SEP]]=0,"INCORPORACIÓN",IF(Z680=0,"MANTIENE",IF(Z680&lt;0,"BAJA",IF(Z680&gt;0,"ALZA",""))))))</f>
        <v>MANTIENE</v>
      </c>
      <c r="Y680" s="64">
        <v>18200</v>
      </c>
      <c r="Z680" s="41">
        <f>IF(Y680=0,"INDICAR PRECIO VTA",Y680-MaestraLP3[[#This Row],[PRECIO SEP]])</f>
        <v>0</v>
      </c>
      <c r="AA680" s="66">
        <f t="shared" si="10"/>
        <v>0.40703296703296704</v>
      </c>
      <c r="AB680" s="68">
        <f>IFERROR(MaestraLP3[[#This Row],[PRECIO]]*MaestraLP3[[#This Row],[%MG UMV]],0)</f>
        <v>7408</v>
      </c>
      <c r="AC680" s="69">
        <v>4</v>
      </c>
      <c r="AD680" s="64">
        <f>+IFERROR(MaestraLP3[[#This Row],[MARGEN UNITARIO]]/MaestraLP3[[#This Row],[Peso Neto UMV (KG)]],0)</f>
        <v>1852</v>
      </c>
      <c r="AE680" s="39" t="s">
        <v>53</v>
      </c>
      <c r="AF680" s="39"/>
      <c r="AG680" s="39">
        <v>1</v>
      </c>
      <c r="AH680" s="109">
        <v>0</v>
      </c>
      <c r="AI680" s="66">
        <v>0.15</v>
      </c>
      <c r="AJ680" s="66">
        <v>0.2</v>
      </c>
      <c r="AK680" s="39"/>
      <c r="AL680" s="39" t="s">
        <v>53</v>
      </c>
    </row>
    <row r="681" spans="1:38" x14ac:dyDescent="0.35">
      <c r="A681" s="39" t="s">
        <v>276</v>
      </c>
      <c r="B681" s="39">
        <v>104524040</v>
      </c>
      <c r="C681" s="39" t="str">
        <f>+MaestraLP3[[#This Row],[CÓDIGO]]&amp;MaestraLP3[[#Headers],[-]]&amp;MaestraLP3[[#This Row],[UMV]]</f>
        <v>104524040-C06</v>
      </c>
      <c r="D681" s="50" t="str">
        <f>+MaestraLP3[[#This Row],[CÓDIGO]]&amp;MaestraLP3[[#Headers],[FS00]]</f>
        <v>104524040FS00</v>
      </c>
      <c r="E681" s="39" t="s">
        <v>34</v>
      </c>
      <c r="F681" s="39" t="s">
        <v>35</v>
      </c>
      <c r="G681" s="39" t="s">
        <v>36</v>
      </c>
      <c r="H681" s="39" t="s">
        <v>37</v>
      </c>
      <c r="I681" s="39" t="s">
        <v>523</v>
      </c>
      <c r="J681" s="49" t="s">
        <v>57</v>
      </c>
      <c r="K681" s="50" t="s">
        <v>50</v>
      </c>
      <c r="L681" s="39" t="str">
        <f>VLOOKUP(MaestraLP3[[#This Row],[UMV]],VALIDACIONES!J:L,3,0)</f>
        <v>Caja 6 Unidades</v>
      </c>
      <c r="M681" s="39" t="s">
        <v>40</v>
      </c>
      <c r="N681" s="39" t="s">
        <v>41</v>
      </c>
      <c r="O681" s="64">
        <v>16961.82</v>
      </c>
      <c r="P681" s="39" t="s">
        <v>42</v>
      </c>
      <c r="Q681" s="64">
        <v>29000</v>
      </c>
      <c r="R681" s="66">
        <f>+IFERROR((MaestraLP3[[#This Row],[COSTO ]]/MaestraLP3[[#This Row],[COSTO SEP]]-1),0)</f>
        <v>0</v>
      </c>
      <c r="S681" s="65" t="s">
        <v>52</v>
      </c>
      <c r="T681" s="65" t="s">
        <v>52</v>
      </c>
      <c r="U681" s="64">
        <f>+VLOOKUP(MaestraLP3[[#This Row],[FS00]],'[1]BD MES'!$C:$N,12,0)</f>
        <v>16961.760000000002</v>
      </c>
      <c r="V681" s="64">
        <v>16961.82</v>
      </c>
      <c r="W681" s="66">
        <f>+(MaestraLP3[[#This Row],[COSTO ]]-MaestraLP3[[#This Row],[COSTO OCT AL 25-09]])/MaestraLP3[[#This Row],[COSTO OCT AL 25-09]]</f>
        <v>3.5373687634816014E-6</v>
      </c>
      <c r="X681" s="67" t="str">
        <f>++IF(P681="HASTA AGOTAR STOCK","HASTA AGOTAR STOCK",IF(MaestraLP3[[#This Row],[PRECIO]]=0,"NO PARA LP",IF(MaestraLP3[[#This Row],[PRECIO SEP]]=0,"INCORPORACIÓN",IF(Z681=0,"MANTIENE",IF(Z681&lt;0,"BAJA",IF(Z681&gt;0,"ALZA",""))))))</f>
        <v>MANTIENE</v>
      </c>
      <c r="Y681" s="64">
        <v>29000</v>
      </c>
      <c r="Z681" s="41">
        <f>IF(Y681=0,"INDICAR PRECIO VTA",Y681-MaestraLP3[[#This Row],[PRECIO SEP]])</f>
        <v>0</v>
      </c>
      <c r="AA681" s="66">
        <f t="shared" si="10"/>
        <v>0.41510965517241383</v>
      </c>
      <c r="AB681" s="68">
        <f>IFERROR(MaestraLP3[[#This Row],[PRECIO]]*MaestraLP3[[#This Row],[%MG UMV]],0)</f>
        <v>12038.18</v>
      </c>
      <c r="AC681" s="69">
        <v>6</v>
      </c>
      <c r="AD681" s="64">
        <f>+IFERROR(MaestraLP3[[#This Row],[MARGEN UNITARIO]]/MaestraLP3[[#This Row],[Peso Neto UMV (KG)]],0)</f>
        <v>2006.3633333333335</v>
      </c>
      <c r="AE681" s="39" t="s">
        <v>53</v>
      </c>
      <c r="AF681" s="39"/>
      <c r="AG681" s="39">
        <v>1</v>
      </c>
      <c r="AH681" s="109">
        <v>0</v>
      </c>
      <c r="AI681" s="66">
        <v>0.15</v>
      </c>
      <c r="AJ681" s="66">
        <v>0.2</v>
      </c>
      <c r="AK681" s="39"/>
      <c r="AL681" s="39" t="s">
        <v>53</v>
      </c>
    </row>
    <row r="682" spans="1:38" x14ac:dyDescent="0.35">
      <c r="A682" s="39" t="s">
        <v>276</v>
      </c>
      <c r="B682" s="39">
        <v>104515580</v>
      </c>
      <c r="C682" s="39" t="str">
        <f>+MaestraLP3[[#This Row],[CÓDIGO]]&amp;MaestraLP3[[#Headers],[-]]&amp;MaestraLP3[[#This Row],[UMV]]</f>
        <v>104515580-C42</v>
      </c>
      <c r="D682" s="50" t="str">
        <f>+MaestraLP3[[#This Row],[CÓDIGO]]&amp;MaestraLP3[[#Headers],[FS00]]</f>
        <v>104515580FS00</v>
      </c>
      <c r="E682" s="39" t="s">
        <v>34</v>
      </c>
      <c r="F682" s="39" t="s">
        <v>35</v>
      </c>
      <c r="G682" s="39" t="s">
        <v>36</v>
      </c>
      <c r="H682" s="39" t="s">
        <v>37</v>
      </c>
      <c r="I682" s="39" t="s">
        <v>524</v>
      </c>
      <c r="J682" s="49" t="s">
        <v>525</v>
      </c>
      <c r="K682" s="50" t="s">
        <v>50</v>
      </c>
      <c r="L682" s="39" t="str">
        <f>VLOOKUP(MaestraLP3[[#This Row],[UMV]],VALIDACIONES!J:L,3,0)</f>
        <v>Caja 42 Unidades</v>
      </c>
      <c r="M682" s="39" t="s">
        <v>40</v>
      </c>
      <c r="N682" s="39" t="s">
        <v>41</v>
      </c>
      <c r="O682" s="64">
        <v>16966.740000000002</v>
      </c>
      <c r="P682" s="39" t="s">
        <v>102</v>
      </c>
      <c r="Q682" s="64">
        <v>24000</v>
      </c>
      <c r="R682" s="66">
        <f>+IFERROR((MaestraLP3[[#This Row],[COSTO ]]/MaestraLP3[[#This Row],[COSTO SEP]]-1),0)</f>
        <v>1.0693863405698334E-2</v>
      </c>
      <c r="S682" s="65" t="s">
        <v>52</v>
      </c>
      <c r="T682" s="65" t="s">
        <v>52</v>
      </c>
      <c r="U682" s="64">
        <f>+VLOOKUP(MaestraLP3[[#This Row],[FS00]],'[1]BD MES'!$C:$N,12,0)</f>
        <v>17325.84</v>
      </c>
      <c r="V682" s="64">
        <v>17148.18</v>
      </c>
      <c r="W682" s="66">
        <f>+(MaestraLP3[[#This Row],[COSTO ]]-MaestraLP3[[#This Row],[COSTO OCT AL 25-09]])/MaestraLP3[[#This Row],[COSTO OCT AL 25-09]]</f>
        <v>-1.0254048288567819E-2</v>
      </c>
      <c r="X682" s="67" t="str">
        <f>++IF(P682="HASTA AGOTAR STOCK","HASTA AGOTAR STOCK",IF(MaestraLP3[[#This Row],[PRECIO]]=0,"NO PARA LP",IF(MaestraLP3[[#This Row],[PRECIO SEP]]=0,"INCORPORACIÓN",IF(Z682=0,"MANTIENE",IF(Z682&lt;0,"BAJA",IF(Z682&gt;0,"ALZA",""))))))</f>
        <v>MANTIENE</v>
      </c>
      <c r="Y682" s="64">
        <v>24000</v>
      </c>
      <c r="Z682" s="41">
        <f>IF(Y682=0,"INDICAR PRECIO VTA",Y682-MaestraLP3[[#This Row],[PRECIO SEP]])</f>
        <v>0</v>
      </c>
      <c r="AA682" s="66">
        <f t="shared" si="10"/>
        <v>0.28549249999999998</v>
      </c>
      <c r="AB682" s="68">
        <f>IFERROR(MaestraLP3[[#This Row],[PRECIO]]*MaestraLP3[[#This Row],[%MG UMV]],0)</f>
        <v>6851.82</v>
      </c>
      <c r="AC682" s="69">
        <v>4.2</v>
      </c>
      <c r="AD682" s="64">
        <f>+IFERROR(MaestraLP3[[#This Row],[MARGEN UNITARIO]]/MaestraLP3[[#This Row],[Peso Neto UMV (KG)]],0)</f>
        <v>1631.3857142857141</v>
      </c>
      <c r="AE682" s="39" t="s">
        <v>44</v>
      </c>
      <c r="AF682" s="39"/>
      <c r="AG682" s="39">
        <v>1</v>
      </c>
      <c r="AH682" s="109">
        <v>0</v>
      </c>
      <c r="AI682" s="66">
        <v>9.9999999999999992E-2</v>
      </c>
      <c r="AJ682" s="66">
        <v>0.15</v>
      </c>
      <c r="AK682" s="39"/>
      <c r="AL682" s="39" t="s">
        <v>53</v>
      </c>
    </row>
    <row r="683" spans="1:38" x14ac:dyDescent="0.35">
      <c r="A683" s="39" t="s">
        <v>276</v>
      </c>
      <c r="B683" s="39">
        <v>104529290</v>
      </c>
      <c r="C683" s="39" t="str">
        <f>+MaestraLP3[[#This Row],[CÓDIGO]]&amp;MaestraLP3[[#Headers],[-]]&amp;MaestraLP3[[#This Row],[UMV]]</f>
        <v>104529290-Z20</v>
      </c>
      <c r="D683" s="50" t="str">
        <f>+MaestraLP3[[#This Row],[CÓDIGO]]&amp;MaestraLP3[[#Headers],[FS00]]</f>
        <v>104529290FS00</v>
      </c>
      <c r="E683" s="39" t="s">
        <v>34</v>
      </c>
      <c r="F683" s="39" t="s">
        <v>35</v>
      </c>
      <c r="G683" s="39" t="s">
        <v>36</v>
      </c>
      <c r="H683" s="39" t="s">
        <v>37</v>
      </c>
      <c r="I683" s="39" t="s">
        <v>526</v>
      </c>
      <c r="J683" s="49" t="s">
        <v>511</v>
      </c>
      <c r="K683" s="50" t="s">
        <v>50</v>
      </c>
      <c r="L683" s="39" t="str">
        <f>VLOOKUP(MaestraLP3[[#This Row],[UMV]],VALIDACIONES!J:L,3,0)</f>
        <v>Caja 120 Unidades</v>
      </c>
      <c r="M683" s="39" t="s">
        <v>40</v>
      </c>
      <c r="N683" s="39" t="s">
        <v>41</v>
      </c>
      <c r="O683" s="64">
        <v>10320</v>
      </c>
      <c r="P683" s="39" t="s">
        <v>42</v>
      </c>
      <c r="Q683" s="64">
        <v>15750</v>
      </c>
      <c r="R683" s="66">
        <f>+IFERROR((MaestraLP3[[#This Row],[COSTO ]]/MaestraLP3[[#This Row],[COSTO SEP]]-1),0)</f>
        <v>-1.1627906976744207E-2</v>
      </c>
      <c r="S683" s="65" t="s">
        <v>52</v>
      </c>
      <c r="T683" s="65" t="s">
        <v>52</v>
      </c>
      <c r="U683" s="64">
        <f>+VLOOKUP(MaestraLP3[[#This Row],[FS00]],'[1]BD MES'!$C:$N,12,0)</f>
        <v>10080</v>
      </c>
      <c r="V683" s="64">
        <v>10200</v>
      </c>
      <c r="W683" s="66">
        <f>+(MaestraLP3[[#This Row],[COSTO ]]-MaestraLP3[[#This Row],[COSTO OCT AL 25-09]])/MaestraLP3[[#This Row],[COSTO OCT AL 25-09]]</f>
        <v>1.1904761904761904E-2</v>
      </c>
      <c r="X683" s="67" t="str">
        <f>++IF(P683="HASTA AGOTAR STOCK","HASTA AGOTAR STOCK",IF(MaestraLP3[[#This Row],[PRECIO]]=0,"NO PARA LP",IF(MaestraLP3[[#This Row],[PRECIO SEP]]=0,"INCORPORACIÓN",IF(Z683=0,"MANTIENE",IF(Z683&lt;0,"BAJA",IF(Z683&gt;0,"ALZA",""))))))</f>
        <v>MANTIENE</v>
      </c>
      <c r="Y683" s="64">
        <v>15750</v>
      </c>
      <c r="Z683" s="41">
        <f>IF(Y683=0,"INDICAR PRECIO VTA",Y683-MaestraLP3[[#This Row],[PRECIO SEP]])</f>
        <v>0</v>
      </c>
      <c r="AA683" s="66">
        <f t="shared" si="10"/>
        <v>0.35238095238095241</v>
      </c>
      <c r="AB683" s="68">
        <f>IFERROR(MaestraLP3[[#This Row],[PRECIO]]*MaestraLP3[[#This Row],[%MG UMV]],0)</f>
        <v>5550</v>
      </c>
      <c r="AC683" s="69">
        <v>4.8</v>
      </c>
      <c r="AD683" s="64">
        <f>+IFERROR(MaestraLP3[[#This Row],[MARGEN UNITARIO]]/MaestraLP3[[#This Row],[Peso Neto UMV (KG)]],0)</f>
        <v>1156.25</v>
      </c>
      <c r="AE683" s="39" t="s">
        <v>44</v>
      </c>
      <c r="AF683" s="39"/>
      <c r="AG683" s="39">
        <v>1</v>
      </c>
      <c r="AH683" s="109">
        <v>0</v>
      </c>
      <c r="AI683" s="66">
        <v>9.9999999999999992E-2</v>
      </c>
      <c r="AJ683" s="66">
        <v>0.15</v>
      </c>
      <c r="AK683" s="39"/>
      <c r="AL683" s="39" t="s">
        <v>53</v>
      </c>
    </row>
    <row r="684" spans="1:38" x14ac:dyDescent="0.35">
      <c r="A684" s="39" t="s">
        <v>276</v>
      </c>
      <c r="B684" s="39">
        <v>104528980</v>
      </c>
      <c r="C684" s="39" t="str">
        <f>+MaestraLP3[[#This Row],[CÓDIGO]]&amp;MaestraLP3[[#Headers],[-]]&amp;MaestraLP3[[#This Row],[UMV]]</f>
        <v>104528980-Z20</v>
      </c>
      <c r="D684" s="50" t="str">
        <f>+MaestraLP3[[#This Row],[CÓDIGO]]&amp;MaestraLP3[[#Headers],[FS00]]</f>
        <v>104528980FS00</v>
      </c>
      <c r="E684" s="39" t="s">
        <v>34</v>
      </c>
      <c r="F684" s="39" t="s">
        <v>35</v>
      </c>
      <c r="G684" s="39" t="s">
        <v>36</v>
      </c>
      <c r="H684" s="39" t="s">
        <v>37</v>
      </c>
      <c r="I684" s="39" t="s">
        <v>531</v>
      </c>
      <c r="J684" s="49" t="s">
        <v>511</v>
      </c>
      <c r="K684" s="50" t="s">
        <v>50</v>
      </c>
      <c r="L684" s="39" t="str">
        <f>VLOOKUP(MaestraLP3[[#This Row],[UMV]],VALIDACIONES!J:L,3,0)</f>
        <v>Caja 120 Unidades</v>
      </c>
      <c r="M684" s="39" t="s">
        <v>40</v>
      </c>
      <c r="N684" s="39" t="s">
        <v>41</v>
      </c>
      <c r="O684" s="64">
        <v>14040</v>
      </c>
      <c r="P684" s="39" t="s">
        <v>42</v>
      </c>
      <c r="Q684" s="64">
        <v>24900</v>
      </c>
      <c r="R684" s="66">
        <f>+IFERROR((MaestraLP3[[#This Row],[COSTO ]]/MaestraLP3[[#This Row],[COSTO SEP]]-1),0)</f>
        <v>0</v>
      </c>
      <c r="S684" s="65" t="s">
        <v>52</v>
      </c>
      <c r="T684" s="65" t="s">
        <v>52</v>
      </c>
      <c r="U684" s="64">
        <f>+VLOOKUP(MaestraLP3[[#This Row],[FS00]],'[1]BD MES'!$C:$N,12,0)</f>
        <v>13920</v>
      </c>
      <c r="V684" s="64">
        <v>14040</v>
      </c>
      <c r="W684" s="66">
        <f>+(MaestraLP3[[#This Row],[COSTO ]]-MaestraLP3[[#This Row],[COSTO OCT AL 25-09]])/MaestraLP3[[#This Row],[COSTO OCT AL 25-09]]</f>
        <v>8.6206896551724137E-3</v>
      </c>
      <c r="X684" s="67" t="str">
        <f>++IF(P684="HASTA AGOTAR STOCK","HASTA AGOTAR STOCK",IF(MaestraLP3[[#This Row],[PRECIO]]=0,"NO PARA LP",IF(MaestraLP3[[#This Row],[PRECIO SEP]]=0,"INCORPORACIÓN",IF(Z684=0,"MANTIENE",IF(Z684&lt;0,"BAJA",IF(Z684&gt;0,"ALZA",""))))))</f>
        <v>MANTIENE</v>
      </c>
      <c r="Y684" s="64">
        <v>24900</v>
      </c>
      <c r="Z684" s="41">
        <f>IF(Y684=0,"INDICAR PRECIO VTA",Y684-MaestraLP3[[#This Row],[PRECIO SEP]])</f>
        <v>0</v>
      </c>
      <c r="AA684" s="66">
        <f t="shared" si="10"/>
        <v>0.43614457831325304</v>
      </c>
      <c r="AB684" s="68">
        <f>IFERROR(MaestraLP3[[#This Row],[PRECIO]]*MaestraLP3[[#This Row],[%MG UMV]],0)</f>
        <v>10860</v>
      </c>
      <c r="AC684" s="69">
        <v>4.8</v>
      </c>
      <c r="AD684" s="64">
        <f>+IFERROR(MaestraLP3[[#This Row],[MARGEN UNITARIO]]/MaestraLP3[[#This Row],[Peso Neto UMV (KG)]],0)</f>
        <v>2262.5</v>
      </c>
      <c r="AE684" s="39" t="s">
        <v>44</v>
      </c>
      <c r="AF684" s="39"/>
      <c r="AG684" s="39">
        <v>1</v>
      </c>
      <c r="AH684" s="109">
        <v>0</v>
      </c>
      <c r="AI684" s="66">
        <v>0.15</v>
      </c>
      <c r="AJ684" s="66">
        <v>0.2</v>
      </c>
      <c r="AK684" s="39"/>
      <c r="AL684" s="39" t="s">
        <v>53</v>
      </c>
    </row>
    <row r="685" spans="1:38" x14ac:dyDescent="0.35">
      <c r="A685" s="39" t="s">
        <v>276</v>
      </c>
      <c r="B685" s="39">
        <v>104528990</v>
      </c>
      <c r="C685" s="39" t="str">
        <f>+MaestraLP3[[#This Row],[CÓDIGO]]&amp;MaestraLP3[[#Headers],[-]]&amp;MaestraLP3[[#This Row],[UMV]]</f>
        <v>104528990-Z20</v>
      </c>
      <c r="D685" s="50" t="str">
        <f>+MaestraLP3[[#This Row],[CÓDIGO]]&amp;MaestraLP3[[#Headers],[FS00]]</f>
        <v>104528990FS00</v>
      </c>
      <c r="E685" s="39" t="s">
        <v>34</v>
      </c>
      <c r="F685" s="39" t="s">
        <v>35</v>
      </c>
      <c r="G685" s="39" t="s">
        <v>36</v>
      </c>
      <c r="H685" s="39" t="s">
        <v>37</v>
      </c>
      <c r="I685" s="39" t="s">
        <v>532</v>
      </c>
      <c r="J685" s="49" t="s">
        <v>511</v>
      </c>
      <c r="K685" s="50" t="s">
        <v>50</v>
      </c>
      <c r="L685" s="39" t="str">
        <f>VLOOKUP(MaestraLP3[[#This Row],[UMV]],VALIDACIONES!J:L,3,0)</f>
        <v>Caja 120 Unidades</v>
      </c>
      <c r="M685" s="39" t="s">
        <v>40</v>
      </c>
      <c r="N685" s="39" t="s">
        <v>41</v>
      </c>
      <c r="O685" s="64">
        <v>15600</v>
      </c>
      <c r="P685" s="39" t="s">
        <v>42</v>
      </c>
      <c r="Q685" s="64">
        <v>27700</v>
      </c>
      <c r="R685" s="66">
        <f>+IFERROR((MaestraLP3[[#This Row],[COSTO ]]/MaestraLP3[[#This Row],[COSTO SEP]]-1),0)</f>
        <v>-7.692307692307665E-3</v>
      </c>
      <c r="S685" s="65" t="s">
        <v>52</v>
      </c>
      <c r="T685" s="65" t="s">
        <v>52</v>
      </c>
      <c r="U685" s="64">
        <f>+VLOOKUP(MaestraLP3[[#This Row],[FS00]],'[1]BD MES'!$C:$N,12,0)</f>
        <v>15480</v>
      </c>
      <c r="V685" s="64">
        <v>15480</v>
      </c>
      <c r="W685" s="66">
        <f>+(MaestraLP3[[#This Row],[COSTO ]]-MaestraLP3[[#This Row],[COSTO OCT AL 25-09]])/MaestraLP3[[#This Row],[COSTO OCT AL 25-09]]</f>
        <v>0</v>
      </c>
      <c r="X685" s="67" t="str">
        <f>++IF(P685="HASTA AGOTAR STOCK","HASTA AGOTAR STOCK",IF(MaestraLP3[[#This Row],[PRECIO]]=0,"NO PARA LP",IF(MaestraLP3[[#This Row],[PRECIO SEP]]=0,"INCORPORACIÓN",IF(Z685=0,"MANTIENE",IF(Z685&lt;0,"BAJA",IF(Z685&gt;0,"ALZA",""))))))</f>
        <v>MANTIENE</v>
      </c>
      <c r="Y685" s="64">
        <v>27700</v>
      </c>
      <c r="Z685" s="41">
        <f>IF(Y685=0,"INDICAR PRECIO VTA",Y685-MaestraLP3[[#This Row],[PRECIO SEP]])</f>
        <v>0</v>
      </c>
      <c r="AA685" s="66">
        <f t="shared" si="10"/>
        <v>0.44115523465703971</v>
      </c>
      <c r="AB685" s="68">
        <f>IFERROR(MaestraLP3[[#This Row],[PRECIO]]*MaestraLP3[[#This Row],[%MG UMV]],0)</f>
        <v>12220</v>
      </c>
      <c r="AC685" s="69">
        <v>5.4</v>
      </c>
      <c r="AD685" s="64">
        <f>+IFERROR(MaestraLP3[[#This Row],[MARGEN UNITARIO]]/MaestraLP3[[#This Row],[Peso Neto UMV (KG)]],0)</f>
        <v>2262.9629629629626</v>
      </c>
      <c r="AE685" s="39" t="s">
        <v>44</v>
      </c>
      <c r="AF685" s="39"/>
      <c r="AG685" s="39">
        <v>1</v>
      </c>
      <c r="AH685" s="109">
        <v>0</v>
      </c>
      <c r="AI685" s="66">
        <v>0.15</v>
      </c>
      <c r="AJ685" s="66">
        <v>0.2</v>
      </c>
      <c r="AK685" s="39"/>
      <c r="AL685" s="39" t="s">
        <v>53</v>
      </c>
    </row>
    <row r="686" spans="1:38" x14ac:dyDescent="0.35">
      <c r="A686" s="39" t="s">
        <v>276</v>
      </c>
      <c r="B686" s="39">
        <v>104351590</v>
      </c>
      <c r="C686" s="39" t="str">
        <f>+MaestraLP3[[#This Row],[CÓDIGO]]&amp;MaestraLP3[[#Headers],[-]]&amp;MaestraLP3[[#This Row],[UMV]]</f>
        <v>104351590-Z00</v>
      </c>
      <c r="D686" s="50" t="str">
        <f>+MaestraLP3[[#This Row],[CÓDIGO]]&amp;MaestraLP3[[#Headers],[FS00]]</f>
        <v>104351590FS00</v>
      </c>
      <c r="E686" s="39" t="s">
        <v>34</v>
      </c>
      <c r="F686" s="39" t="s">
        <v>35</v>
      </c>
      <c r="G686" s="39" t="s">
        <v>36</v>
      </c>
      <c r="H686" s="39" t="s">
        <v>37</v>
      </c>
      <c r="I686" s="39" t="s">
        <v>533</v>
      </c>
      <c r="J686" s="49" t="s">
        <v>149</v>
      </c>
      <c r="K686" s="50" t="s">
        <v>149</v>
      </c>
      <c r="L686" s="39" t="str">
        <f>VLOOKUP(MaestraLP3[[#This Row],[UMV]],VALIDACIONES!J:L,3,0)</f>
        <v>Caja 100 Unidades</v>
      </c>
      <c r="M686" s="39" t="s">
        <v>40</v>
      </c>
      <c r="N686" s="39" t="s">
        <v>41</v>
      </c>
      <c r="O686" s="64">
        <v>19601.8</v>
      </c>
      <c r="P686" s="39" t="s">
        <v>102</v>
      </c>
      <c r="Q686" s="64">
        <v>27300</v>
      </c>
      <c r="R686" s="66">
        <f>+IFERROR((MaestraLP3[[#This Row],[COSTO ]]/MaestraLP3[[#This Row],[COSTO SEP]]-1),0)</f>
        <v>-5.6540725851706997E-3</v>
      </c>
      <c r="S686" s="65" t="s">
        <v>52</v>
      </c>
      <c r="T686" s="65" t="s">
        <v>52</v>
      </c>
      <c r="U686" s="64">
        <f>+VLOOKUP(MaestraLP3[[#This Row],[FS00]],'[1]BD MES'!$C:$N,12,0)</f>
        <v>19671.37</v>
      </c>
      <c r="V686" s="64">
        <v>19490.97</v>
      </c>
      <c r="W686" s="66">
        <f>+(MaestraLP3[[#This Row],[COSTO ]]-MaestraLP3[[#This Row],[COSTO OCT AL 25-09]])/MaestraLP3[[#This Row],[COSTO OCT AL 25-09]]</f>
        <v>-9.1706881625427117E-3</v>
      </c>
      <c r="X686" s="67" t="str">
        <f>++IF(P686="HASTA AGOTAR STOCK","HASTA AGOTAR STOCK",IF(MaestraLP3[[#This Row],[PRECIO]]=0,"NO PARA LP",IF(MaestraLP3[[#This Row],[PRECIO SEP]]=0,"INCORPORACIÓN",IF(Z686=0,"MANTIENE",IF(Z686&lt;0,"BAJA",IF(Z686&gt;0,"ALZA",""))))))</f>
        <v>MANTIENE</v>
      </c>
      <c r="Y686" s="64">
        <v>27300</v>
      </c>
      <c r="Z686" s="41">
        <f>IF(Y686=0,"INDICAR PRECIO VTA",Y686-MaestraLP3[[#This Row],[PRECIO SEP]])</f>
        <v>0</v>
      </c>
      <c r="AA686" s="66">
        <f t="shared" si="10"/>
        <v>0.28604505494505489</v>
      </c>
      <c r="AB686" s="68">
        <f>IFERROR(MaestraLP3[[#This Row],[PRECIO]]*MaestraLP3[[#This Row],[%MG UMV]],0)</f>
        <v>7809.0299999999988</v>
      </c>
      <c r="AC686" s="69">
        <v>5.5</v>
      </c>
      <c r="AD686" s="64">
        <f>+IFERROR(MaestraLP3[[#This Row],[MARGEN UNITARIO]]/MaestraLP3[[#This Row],[Peso Neto UMV (KG)]],0)</f>
        <v>1419.8236363636361</v>
      </c>
      <c r="AE686" s="39" t="s">
        <v>44</v>
      </c>
      <c r="AF686" s="39"/>
      <c r="AG686" s="39">
        <v>1</v>
      </c>
      <c r="AH686" s="109">
        <v>0</v>
      </c>
      <c r="AI686" s="66">
        <v>9.9999999999999992E-2</v>
      </c>
      <c r="AJ686" s="66">
        <v>0.15</v>
      </c>
      <c r="AK686" s="39"/>
      <c r="AL686" s="39" t="s">
        <v>53</v>
      </c>
    </row>
    <row r="687" spans="1:38" x14ac:dyDescent="0.35">
      <c r="A687" s="39" t="s">
        <v>276</v>
      </c>
      <c r="B687" s="39">
        <v>104518070</v>
      </c>
      <c r="C687" s="39" t="str">
        <f>+MaestraLP3[[#This Row],[CÓDIGO]]&amp;MaestraLP3[[#Headers],[-]]&amp;MaestraLP3[[#This Row],[UMV]]</f>
        <v>104518070-Z00</v>
      </c>
      <c r="D687" s="50" t="str">
        <f>+MaestraLP3[[#This Row],[CÓDIGO]]&amp;MaestraLP3[[#Headers],[FS00]]</f>
        <v>104518070FS00</v>
      </c>
      <c r="E687" s="39" t="s">
        <v>34</v>
      </c>
      <c r="F687" s="39" t="s">
        <v>35</v>
      </c>
      <c r="G687" s="39" t="s">
        <v>36</v>
      </c>
      <c r="H687" s="39" t="s">
        <v>37</v>
      </c>
      <c r="I687" s="39" t="s">
        <v>537</v>
      </c>
      <c r="J687" s="49" t="s">
        <v>149</v>
      </c>
      <c r="K687" s="50" t="s">
        <v>50</v>
      </c>
      <c r="L687" s="39" t="str">
        <f>VLOOKUP(MaestraLP3[[#This Row],[UMV]],VALIDACIONES!J:L,3,0)</f>
        <v>Caja 100 Unidades</v>
      </c>
      <c r="M687" s="39" t="s">
        <v>40</v>
      </c>
      <c r="N687" s="39" t="s">
        <v>41</v>
      </c>
      <c r="O687" s="64">
        <v>20675</v>
      </c>
      <c r="P687" s="39" t="s">
        <v>42</v>
      </c>
      <c r="Q687" s="64">
        <v>27300</v>
      </c>
      <c r="R687" s="66">
        <f>+IFERROR((MaestraLP3[[#This Row],[COSTO ]]/MaestraLP3[[#This Row],[COSTO SEP]]-1),0)</f>
        <v>-7.8839177750906764E-3</v>
      </c>
      <c r="S687" s="65" t="s">
        <v>52</v>
      </c>
      <c r="T687" s="65" t="s">
        <v>52</v>
      </c>
      <c r="U687" s="64">
        <f>+VLOOKUP(MaestraLP3[[#This Row],[FS00]],'[1]BD MES'!$C:$N,12,0)</f>
        <v>20629</v>
      </c>
      <c r="V687" s="64">
        <v>20512</v>
      </c>
      <c r="W687" s="66">
        <f>+(MaestraLP3[[#This Row],[COSTO ]]-MaestraLP3[[#This Row],[COSTO OCT AL 25-09]])/MaestraLP3[[#This Row],[COSTO OCT AL 25-09]]</f>
        <v>-5.6716273207620344E-3</v>
      </c>
      <c r="X687" s="67" t="str">
        <f>++IF(P687="HASTA AGOTAR STOCK","HASTA AGOTAR STOCK",IF(MaestraLP3[[#This Row],[PRECIO]]=0,"NO PARA LP",IF(MaestraLP3[[#This Row],[PRECIO SEP]]=0,"INCORPORACIÓN",IF(Z687=0,"MANTIENE",IF(Z687&lt;0,"BAJA",IF(Z687&gt;0,"ALZA",""))))))</f>
        <v>MANTIENE</v>
      </c>
      <c r="Y687" s="64">
        <v>27300</v>
      </c>
      <c r="Z687" s="41">
        <f>IF(Y687=0,"INDICAR PRECIO VTA",Y687-MaestraLP3[[#This Row],[PRECIO SEP]])</f>
        <v>0</v>
      </c>
      <c r="AA687" s="66">
        <f t="shared" si="10"/>
        <v>0.24864468864468864</v>
      </c>
      <c r="AB687" s="68">
        <f>IFERROR(MaestraLP3[[#This Row],[PRECIO]]*MaestraLP3[[#This Row],[%MG UMV]],0)</f>
        <v>6788</v>
      </c>
      <c r="AC687" s="69">
        <v>5.6</v>
      </c>
      <c r="AD687" s="64">
        <f>+IFERROR(MaestraLP3[[#This Row],[MARGEN UNITARIO]]/MaestraLP3[[#This Row],[Peso Neto UMV (KG)]],0)</f>
        <v>1212.1428571428571</v>
      </c>
      <c r="AE687" s="39" t="s">
        <v>44</v>
      </c>
      <c r="AF687" s="39"/>
      <c r="AG687" s="39">
        <v>1</v>
      </c>
      <c r="AH687" s="109">
        <v>0</v>
      </c>
      <c r="AI687" s="66">
        <v>9.9999999999999992E-2</v>
      </c>
      <c r="AJ687" s="66">
        <v>0.15</v>
      </c>
      <c r="AK687" s="39"/>
      <c r="AL687" s="39" t="s">
        <v>53</v>
      </c>
    </row>
    <row r="688" spans="1:38" x14ac:dyDescent="0.35">
      <c r="A688" s="39" t="s">
        <v>276</v>
      </c>
      <c r="B688" s="39">
        <v>104532410</v>
      </c>
      <c r="C688" s="39" t="str">
        <f>+MaestraLP3[[#This Row],[CÓDIGO]]&amp;MaestraLP3[[#Headers],[-]]&amp;MaestraLP3[[#This Row],[UMV]]</f>
        <v>104532410-C60</v>
      </c>
      <c r="D688" s="50" t="str">
        <f>+MaestraLP3[[#This Row],[CÓDIGO]]&amp;MaestraLP3[[#Headers],[FS00]]</f>
        <v>104532410FS00</v>
      </c>
      <c r="E688" s="39" t="s">
        <v>34</v>
      </c>
      <c r="F688" s="39" t="s">
        <v>35</v>
      </c>
      <c r="G688" s="39" t="s">
        <v>36</v>
      </c>
      <c r="H688" s="39" t="s">
        <v>161</v>
      </c>
      <c r="I688" s="39" t="s">
        <v>540</v>
      </c>
      <c r="J688" s="49" t="s">
        <v>187</v>
      </c>
      <c r="K688" s="50" t="s">
        <v>187</v>
      </c>
      <c r="L688" s="39" t="str">
        <f>VLOOKUP(MaestraLP3[[#This Row],[UMV]],VALIDACIONES!J:L,3,0)</f>
        <v>Caja 60 Unidades</v>
      </c>
      <c r="M688" s="39" t="s">
        <v>40</v>
      </c>
      <c r="N688" s="39" t="s">
        <v>78</v>
      </c>
      <c r="O688" s="64">
        <v>17252</v>
      </c>
      <c r="P688" s="39" t="s">
        <v>42</v>
      </c>
      <c r="Q688" s="64">
        <v>28000</v>
      </c>
      <c r="R688" s="66">
        <f>+IFERROR((MaestraLP3[[#This Row],[COSTO ]]/MaestraLP3[[#This Row],[COSTO SEP]]-1),0)</f>
        <v>0</v>
      </c>
      <c r="S688" s="65" t="s">
        <v>52</v>
      </c>
      <c r="T688" s="65" t="s">
        <v>52</v>
      </c>
      <c r="U688" s="64">
        <f>+VLOOKUP(MaestraLP3[[#This Row],[FS00]],'[1]BD MES'!$C:$N,12,0)</f>
        <v>17252</v>
      </c>
      <c r="V688" s="64">
        <v>17252</v>
      </c>
      <c r="W688" s="66">
        <f>+(MaestraLP3[[#This Row],[COSTO ]]-MaestraLP3[[#This Row],[COSTO OCT AL 25-09]])/MaestraLP3[[#This Row],[COSTO OCT AL 25-09]]</f>
        <v>0</v>
      </c>
      <c r="X688" s="67" t="str">
        <f>++IF(P688="HASTA AGOTAR STOCK","HASTA AGOTAR STOCK",IF(MaestraLP3[[#This Row],[PRECIO]]=0,"NO PARA LP",IF(MaestraLP3[[#This Row],[PRECIO SEP]]=0,"INCORPORACIÓN",IF(Z688=0,"MANTIENE",IF(Z688&lt;0,"BAJA",IF(Z688&gt;0,"ALZA",""))))))</f>
        <v>MANTIENE</v>
      </c>
      <c r="Y688" s="64">
        <v>28000</v>
      </c>
      <c r="Z688" s="41">
        <f>IF(Y688=0,"INDICAR PRECIO VTA",Y688-MaestraLP3[[#This Row],[PRECIO SEP]])</f>
        <v>0</v>
      </c>
      <c r="AA688" s="66">
        <f t="shared" si="10"/>
        <v>0.38385714285714284</v>
      </c>
      <c r="AB688" s="68">
        <f>IFERROR(MaestraLP3[[#This Row],[PRECIO]]*MaestraLP3[[#This Row],[%MG UMV]],0)</f>
        <v>10748</v>
      </c>
      <c r="AC688" s="69">
        <v>7.55</v>
      </c>
      <c r="AD688" s="64">
        <f>+IFERROR(MaestraLP3[[#This Row],[MARGEN UNITARIO]]/MaestraLP3[[#This Row],[Peso Neto UMV (KG)]],0)</f>
        <v>1423.5761589403974</v>
      </c>
      <c r="AE688" s="39" t="s">
        <v>44</v>
      </c>
      <c r="AF688" s="39"/>
      <c r="AG688" s="39">
        <v>1</v>
      </c>
      <c r="AH688" s="109">
        <v>0</v>
      </c>
      <c r="AI688" s="66">
        <v>6.9999999999999993E-2</v>
      </c>
      <c r="AJ688" s="66">
        <v>9.9999999999999992E-2</v>
      </c>
      <c r="AK688" s="39"/>
      <c r="AL688" s="39" t="s">
        <v>53</v>
      </c>
    </row>
    <row r="689" spans="1:38" x14ac:dyDescent="0.35">
      <c r="A689" s="39" t="s">
        <v>276</v>
      </c>
      <c r="B689" s="39">
        <v>104521720</v>
      </c>
      <c r="C689" s="39" t="str">
        <f>+MaestraLP3[[#This Row],[CÓDIGO]]&amp;MaestraLP3[[#Headers],[-]]&amp;MaestraLP3[[#This Row],[UMV]]</f>
        <v>104521720-Z80</v>
      </c>
      <c r="D689" s="50" t="str">
        <f>+MaestraLP3[[#This Row],[CÓDIGO]]&amp;MaestraLP3[[#Headers],[FS00]]</f>
        <v>104521720FS00</v>
      </c>
      <c r="E689" s="39" t="s">
        <v>34</v>
      </c>
      <c r="F689" s="39" t="s">
        <v>35</v>
      </c>
      <c r="G689" s="39" t="s">
        <v>36</v>
      </c>
      <c r="H689" s="39" t="s">
        <v>161</v>
      </c>
      <c r="I689" s="39" t="s">
        <v>545</v>
      </c>
      <c r="J689" s="49" t="s">
        <v>398</v>
      </c>
      <c r="K689" s="50" t="s">
        <v>50</v>
      </c>
      <c r="L689" s="39" t="str">
        <f>VLOOKUP(MaestraLP3[[#This Row],[UMV]],VALIDACIONES!J:L,3,0)</f>
        <v>Caja 180 Unidades</v>
      </c>
      <c r="M689" s="39" t="s">
        <v>40</v>
      </c>
      <c r="N689" s="39" t="s">
        <v>41</v>
      </c>
      <c r="O689" s="64">
        <v>37620</v>
      </c>
      <c r="P689" s="39" t="s">
        <v>42</v>
      </c>
      <c r="Q689" s="64">
        <v>56000</v>
      </c>
      <c r="R689" s="66">
        <f>+IFERROR((MaestraLP3[[#This Row],[COSTO ]]/MaestraLP3[[#This Row],[COSTO SEP]]-1),0)</f>
        <v>0</v>
      </c>
      <c r="S689" s="65" t="s">
        <v>52</v>
      </c>
      <c r="T689" s="65" t="s">
        <v>52</v>
      </c>
      <c r="U689" s="64">
        <f>+VLOOKUP(MaestraLP3[[#This Row],[FS00]],'[1]BD MES'!$C:$N,12,0)</f>
        <v>37620</v>
      </c>
      <c r="V689" s="64">
        <v>37620</v>
      </c>
      <c r="W689" s="66">
        <f>+(MaestraLP3[[#This Row],[COSTO ]]-MaestraLP3[[#This Row],[COSTO OCT AL 25-09]])/MaestraLP3[[#This Row],[COSTO OCT AL 25-09]]</f>
        <v>0</v>
      </c>
      <c r="X689" s="67" t="str">
        <f>++IF(P689="HASTA AGOTAR STOCK","HASTA AGOTAR STOCK",IF(MaestraLP3[[#This Row],[PRECIO]]=0,"NO PARA LP",IF(MaestraLP3[[#This Row],[PRECIO SEP]]=0,"INCORPORACIÓN",IF(Z689=0,"MANTIENE",IF(Z689&lt;0,"BAJA",IF(Z689&gt;0,"ALZA",""))))))</f>
        <v>MANTIENE</v>
      </c>
      <c r="Y689" s="64">
        <v>56000</v>
      </c>
      <c r="Z689" s="41">
        <f>IF(Y689=0,"INDICAR PRECIO VTA",Y689-MaestraLP3[[#This Row],[PRECIO SEP]])</f>
        <v>0</v>
      </c>
      <c r="AA689" s="66">
        <f t="shared" si="10"/>
        <v>0.32821428571428574</v>
      </c>
      <c r="AB689" s="68">
        <f>IFERROR(MaestraLP3[[#This Row],[PRECIO]]*MaestraLP3[[#This Row],[%MG UMV]],0)</f>
        <v>18380</v>
      </c>
      <c r="AC689" s="69">
        <v>14.94</v>
      </c>
      <c r="AD689" s="64">
        <f>+IFERROR(MaestraLP3[[#This Row],[MARGEN UNITARIO]]/MaestraLP3[[#This Row],[Peso Neto UMV (KG)]],0)</f>
        <v>1230.2543507362784</v>
      </c>
      <c r="AE689" s="39" t="s">
        <v>44</v>
      </c>
      <c r="AF689" s="39"/>
      <c r="AG689" s="39">
        <v>1</v>
      </c>
      <c r="AH689" s="109">
        <v>0</v>
      </c>
      <c r="AI689" s="66">
        <v>6.9999999999999993E-2</v>
      </c>
      <c r="AJ689" s="66">
        <v>9.9999999999999992E-2</v>
      </c>
      <c r="AK689" s="39"/>
      <c r="AL689" s="39" t="s">
        <v>53</v>
      </c>
    </row>
    <row r="690" spans="1:38" x14ac:dyDescent="0.35">
      <c r="A690" s="39" t="s">
        <v>276</v>
      </c>
      <c r="B690" s="39">
        <v>104540140</v>
      </c>
      <c r="C690" s="39" t="str">
        <f>+MaestraLP3[[#This Row],[CÓDIGO]]&amp;MaestraLP3[[#Headers],[-]]&amp;MaestraLP3[[#This Row],[UMV]]</f>
        <v>104540140-C80</v>
      </c>
      <c r="D690" s="50" t="str">
        <f>+MaestraLP3[[#This Row],[CÓDIGO]]&amp;MaestraLP3[[#Headers],[FS00]]</f>
        <v>104540140FS00</v>
      </c>
      <c r="E690" s="39" t="s">
        <v>34</v>
      </c>
      <c r="F690" s="39" t="s">
        <v>35</v>
      </c>
      <c r="G690" s="39" t="s">
        <v>36</v>
      </c>
      <c r="H690" s="39" t="s">
        <v>161</v>
      </c>
      <c r="I690" s="39" t="s">
        <v>547</v>
      </c>
      <c r="J690" s="49" t="s">
        <v>488</v>
      </c>
      <c r="K690" s="50" t="s">
        <v>50</v>
      </c>
      <c r="L690" s="39" t="str">
        <f>VLOOKUP(MaestraLP3[[#This Row],[UMV]],VALIDACIONES!J:L,3,0)</f>
        <v>Caja 80 Unidades</v>
      </c>
      <c r="M690" s="39" t="s">
        <v>40</v>
      </c>
      <c r="N690" s="39" t="s">
        <v>78</v>
      </c>
      <c r="O690" s="64">
        <v>25280</v>
      </c>
      <c r="P690" s="39" t="s">
        <v>42</v>
      </c>
      <c r="Q690" s="64">
        <v>39440</v>
      </c>
      <c r="R690" s="66">
        <f>+IFERROR((MaestraLP3[[#This Row],[COSTO ]]/MaestraLP3[[#This Row],[COSTO SEP]]-1),0)</f>
        <v>0</v>
      </c>
      <c r="S690" s="65" t="s">
        <v>52</v>
      </c>
      <c r="T690" s="65" t="s">
        <v>52</v>
      </c>
      <c r="U690" s="64">
        <f>+VLOOKUP(MaestraLP3[[#This Row],[FS00]],'[1]BD MES'!$C:$N,12,0)</f>
        <v>25280</v>
      </c>
      <c r="V690" s="64">
        <v>25280</v>
      </c>
      <c r="W690" s="66">
        <f>+(MaestraLP3[[#This Row],[COSTO ]]-MaestraLP3[[#This Row],[COSTO OCT AL 25-09]])/MaestraLP3[[#This Row],[COSTO OCT AL 25-09]]</f>
        <v>0</v>
      </c>
      <c r="X690" s="67" t="str">
        <f>++IF(P690="HASTA AGOTAR STOCK","HASTA AGOTAR STOCK",IF(MaestraLP3[[#This Row],[PRECIO]]=0,"NO PARA LP",IF(MaestraLP3[[#This Row],[PRECIO SEP]]=0,"INCORPORACIÓN",IF(Z690=0,"MANTIENE",IF(Z690&lt;0,"BAJA",IF(Z690&gt;0,"ALZA",""))))))</f>
        <v>MANTIENE</v>
      </c>
      <c r="Y690" s="64">
        <v>39440</v>
      </c>
      <c r="Z690" s="41">
        <f>IF(Y690=0,"INDICAR PRECIO VTA",Y690-MaestraLP3[[#This Row],[PRECIO SEP]])</f>
        <v>0</v>
      </c>
      <c r="AA690" s="66">
        <f t="shared" si="10"/>
        <v>0.35902636916835701</v>
      </c>
      <c r="AB690" s="68">
        <f>IFERROR(MaestraLP3[[#This Row],[PRECIO]]*MaestraLP3[[#This Row],[%MG UMV]],0)</f>
        <v>14160</v>
      </c>
      <c r="AC690" s="69">
        <v>6.4</v>
      </c>
      <c r="AD690" s="64">
        <f>+IFERROR(MaestraLP3[[#This Row],[MARGEN UNITARIO]]/MaestraLP3[[#This Row],[Peso Neto UMV (KG)]],0)</f>
        <v>2212.5</v>
      </c>
      <c r="AE690" s="39" t="s">
        <v>44</v>
      </c>
      <c r="AF690" s="39"/>
      <c r="AG690" s="39">
        <v>1</v>
      </c>
      <c r="AH690" s="109">
        <v>0</v>
      </c>
      <c r="AI690" s="66">
        <v>9.9999999999999992E-2</v>
      </c>
      <c r="AJ690" s="66">
        <v>0.15</v>
      </c>
      <c r="AK690" s="39"/>
      <c r="AL690" s="39" t="s">
        <v>53</v>
      </c>
    </row>
    <row r="691" spans="1:38" x14ac:dyDescent="0.35">
      <c r="A691" s="39" t="s">
        <v>276</v>
      </c>
      <c r="B691" s="39">
        <v>104545310</v>
      </c>
      <c r="C691" s="39" t="str">
        <f>+MaestraLP3[[#This Row],[CÓDIGO]]&amp;MaestraLP3[[#Headers],[-]]&amp;MaestraLP3[[#This Row],[UMV]]</f>
        <v>104545310-C60</v>
      </c>
      <c r="D691" s="50" t="str">
        <f>+MaestraLP3[[#This Row],[CÓDIGO]]&amp;MaestraLP3[[#Headers],[FS00]]</f>
        <v>104545310FS00</v>
      </c>
      <c r="E691" s="39" t="s">
        <v>34</v>
      </c>
      <c r="F691" s="39" t="s">
        <v>35</v>
      </c>
      <c r="G691" s="39" t="s">
        <v>36</v>
      </c>
      <c r="H691" s="39" t="s">
        <v>161</v>
      </c>
      <c r="I691" s="39" t="s">
        <v>162</v>
      </c>
      <c r="J691" s="49" t="s">
        <v>187</v>
      </c>
      <c r="K691" s="50" t="s">
        <v>50</v>
      </c>
      <c r="L691" s="39" t="str">
        <f>VLOOKUP(MaestraLP3[[#This Row],[UMV]],VALIDACIONES!J:L,3,0)</f>
        <v>Caja 60 Unidades</v>
      </c>
      <c r="M691" s="39" t="s">
        <v>40</v>
      </c>
      <c r="N691" s="39" t="s">
        <v>41</v>
      </c>
      <c r="O691" s="64">
        <v>26400</v>
      </c>
      <c r="P691" s="39" t="s">
        <v>42</v>
      </c>
      <c r="Q691" s="64">
        <v>36000</v>
      </c>
      <c r="R691" s="66">
        <f>+IFERROR((MaestraLP3[[#This Row],[COSTO ]]/MaestraLP3[[#This Row],[COSTO SEP]]-1),0)</f>
        <v>0</v>
      </c>
      <c r="S691" s="65" t="s">
        <v>52</v>
      </c>
      <c r="T691" s="65" t="s">
        <v>52</v>
      </c>
      <c r="U691" s="64">
        <f>+VLOOKUP(MaestraLP3[[#This Row],[FS00]],'[1]BD MES'!$C:$N,12,0)</f>
        <v>26700</v>
      </c>
      <c r="V691" s="64">
        <v>26400</v>
      </c>
      <c r="W691" s="66">
        <f>+(MaestraLP3[[#This Row],[COSTO ]]-MaestraLP3[[#This Row],[COSTO OCT AL 25-09]])/MaestraLP3[[#This Row],[COSTO OCT AL 25-09]]</f>
        <v>-1.1235955056179775E-2</v>
      </c>
      <c r="X691" s="67" t="str">
        <f>++IF(P691="HASTA AGOTAR STOCK","HASTA AGOTAR STOCK",IF(MaestraLP3[[#This Row],[PRECIO]]=0,"NO PARA LP",IF(MaestraLP3[[#This Row],[PRECIO SEP]]=0,"INCORPORACIÓN",IF(Z691=0,"MANTIENE",IF(Z691&lt;0,"BAJA",IF(Z691&gt;0,"ALZA",""))))))</f>
        <v>MANTIENE</v>
      </c>
      <c r="Y691" s="64">
        <v>36000</v>
      </c>
      <c r="Z691" s="41">
        <f>IF(Y691=0,"INDICAR PRECIO VTA",Y691-MaestraLP3[[#This Row],[PRECIO SEP]])</f>
        <v>0</v>
      </c>
      <c r="AA691" s="66">
        <f t="shared" si="10"/>
        <v>0.26666666666666666</v>
      </c>
      <c r="AB691" s="68">
        <f>IFERROR(MaestraLP3[[#This Row],[PRECIO]]*MaestraLP3[[#This Row],[%MG UMV]],0)</f>
        <v>9600</v>
      </c>
      <c r="AC691" s="69">
        <v>4.62</v>
      </c>
      <c r="AD691" s="64">
        <f>+IFERROR(MaestraLP3[[#This Row],[MARGEN UNITARIO]]/MaestraLP3[[#This Row],[Peso Neto UMV (KG)]],0)</f>
        <v>2077.9220779220777</v>
      </c>
      <c r="AE691" s="39" t="s">
        <v>44</v>
      </c>
      <c r="AF691" s="39"/>
      <c r="AG691" s="39">
        <v>1</v>
      </c>
      <c r="AH691" s="109">
        <v>0</v>
      </c>
      <c r="AI691" s="66">
        <v>9.9999999999999992E-2</v>
      </c>
      <c r="AJ691" s="66">
        <v>0.13</v>
      </c>
      <c r="AK691" s="39" t="s">
        <v>53</v>
      </c>
      <c r="AL691" s="39" t="s">
        <v>53</v>
      </c>
    </row>
    <row r="692" spans="1:38" x14ac:dyDescent="0.35">
      <c r="A692" s="39" t="s">
        <v>276</v>
      </c>
      <c r="B692" s="39">
        <v>104254040</v>
      </c>
      <c r="C692" s="39" t="str">
        <f>+MaestraLP3[[#This Row],[CÓDIGO]]&amp;MaestraLP3[[#Headers],[-]]&amp;MaestraLP3[[#This Row],[UMV]]</f>
        <v>104254040-C35</v>
      </c>
      <c r="D692" s="50" t="str">
        <f>+MaestraLP3[[#This Row],[CÓDIGO]]&amp;MaestraLP3[[#Headers],[FS00]]</f>
        <v>104254040FS00</v>
      </c>
      <c r="E692" s="39" t="s">
        <v>34</v>
      </c>
      <c r="F692" s="39" t="s">
        <v>35</v>
      </c>
      <c r="G692" s="39" t="s">
        <v>36</v>
      </c>
      <c r="H692" s="39" t="s">
        <v>164</v>
      </c>
      <c r="I692" s="39" t="s">
        <v>552</v>
      </c>
      <c r="J692" s="49" t="s">
        <v>553</v>
      </c>
      <c r="K692" s="50" t="s">
        <v>553</v>
      </c>
      <c r="L692" s="39" t="str">
        <f>VLOOKUP(MaestraLP3[[#This Row],[UMV]],VALIDACIONES!J:L,3,0)</f>
        <v>Caja 35 Unidades</v>
      </c>
      <c r="M692" s="39" t="s">
        <v>40</v>
      </c>
      <c r="N692" s="39" t="s">
        <v>41</v>
      </c>
      <c r="O692" s="64">
        <v>15155.55</v>
      </c>
      <c r="P692" s="39" t="s">
        <v>42</v>
      </c>
      <c r="Q692" s="64">
        <v>22900</v>
      </c>
      <c r="R692" s="66">
        <f>+IFERROR((MaestraLP3[[#This Row],[COSTO ]]/MaestraLP3[[#This Row],[COSTO SEP]]-1),0)</f>
        <v>-7.8083606335632716E-3</v>
      </c>
      <c r="S692" s="65" t="s">
        <v>52</v>
      </c>
      <c r="T692" s="65" t="s">
        <v>52</v>
      </c>
      <c r="U692" s="64">
        <f>+VLOOKUP(MaestraLP3[[#This Row],[FS00]],'[1]BD MES'!$C:$N,12,0)</f>
        <v>15040.13</v>
      </c>
      <c r="V692" s="64">
        <v>15037.21</v>
      </c>
      <c r="W692" s="66">
        <f>+(MaestraLP3[[#This Row],[COSTO ]]-MaestraLP3[[#This Row],[COSTO OCT AL 25-09]])/MaestraLP3[[#This Row],[COSTO OCT AL 25-09]]</f>
        <v>-1.9414725803567343E-4</v>
      </c>
      <c r="X692" s="67" t="str">
        <f>++IF(P692="HASTA AGOTAR STOCK","HASTA AGOTAR STOCK",IF(MaestraLP3[[#This Row],[PRECIO]]=0,"NO PARA LP",IF(MaestraLP3[[#This Row],[PRECIO SEP]]=0,"INCORPORACIÓN",IF(Z692=0,"MANTIENE",IF(Z692&lt;0,"BAJA",IF(Z692&gt;0,"ALZA",""))))))</f>
        <v>MANTIENE</v>
      </c>
      <c r="Y692" s="64">
        <v>22900</v>
      </c>
      <c r="Z692" s="41">
        <f>IF(Y692=0,"INDICAR PRECIO VTA",Y692-MaestraLP3[[#This Row],[PRECIO SEP]])</f>
        <v>0</v>
      </c>
      <c r="AA692" s="66">
        <f t="shared" si="10"/>
        <v>0.34335327510917035</v>
      </c>
      <c r="AB692" s="68">
        <f>IFERROR(MaestraLP3[[#This Row],[PRECIO]]*MaestraLP3[[#This Row],[%MG UMV]],0)</f>
        <v>7862.7900000000009</v>
      </c>
      <c r="AC692" s="69">
        <v>4.5149999999999997</v>
      </c>
      <c r="AD692" s="64">
        <f>+IFERROR(MaestraLP3[[#This Row],[MARGEN UNITARIO]]/MaestraLP3[[#This Row],[Peso Neto UMV (KG)]],0)</f>
        <v>1741.4817275747512</v>
      </c>
      <c r="AE692" s="39" t="s">
        <v>44</v>
      </c>
      <c r="AF692" s="39"/>
      <c r="AG692" s="39">
        <v>1</v>
      </c>
      <c r="AH692" s="109">
        <v>0</v>
      </c>
      <c r="AI692" s="66">
        <v>9.9999999999999992E-2</v>
      </c>
      <c r="AJ692" s="66">
        <v>0.15</v>
      </c>
      <c r="AK692" s="39"/>
      <c r="AL692" s="39" t="s">
        <v>53</v>
      </c>
    </row>
    <row r="693" spans="1:38" x14ac:dyDescent="0.35">
      <c r="A693" s="39" t="s">
        <v>276</v>
      </c>
      <c r="B693" s="39">
        <v>104532420</v>
      </c>
      <c r="C693" s="39" t="str">
        <f>+MaestraLP3[[#This Row],[CÓDIGO]]&amp;MaestraLP3[[#Headers],[-]]&amp;MaestraLP3[[#This Row],[UMV]]</f>
        <v>104532420-CJ</v>
      </c>
      <c r="D693" s="50" t="str">
        <f>+MaestraLP3[[#This Row],[CÓDIGO]]&amp;MaestraLP3[[#Headers],[FS00]]</f>
        <v>104532420FS00</v>
      </c>
      <c r="E693" s="39" t="s">
        <v>34</v>
      </c>
      <c r="F693" s="39" t="s">
        <v>35</v>
      </c>
      <c r="G693" s="39" t="s">
        <v>36</v>
      </c>
      <c r="H693" s="39" t="s">
        <v>161</v>
      </c>
      <c r="I693" s="39" t="s">
        <v>539</v>
      </c>
      <c r="J693" s="49" t="s">
        <v>248</v>
      </c>
      <c r="K693" s="50" t="s">
        <v>248</v>
      </c>
      <c r="L693" s="39" t="str">
        <f>VLOOKUP(MaestraLP3[[#This Row],[UMV]],VALIDACIONES!J:L,3,0)</f>
        <v>Caja</v>
      </c>
      <c r="M693" s="39" t="s">
        <v>40</v>
      </c>
      <c r="N693" s="39" t="s">
        <v>78</v>
      </c>
      <c r="O693" s="64">
        <v>11806</v>
      </c>
      <c r="P693" s="39" t="s">
        <v>42</v>
      </c>
      <c r="Q693" s="64">
        <v>14700</v>
      </c>
      <c r="R693" s="66">
        <f>+IFERROR((MaestraLP3[[#This Row],[COSTO ]]/MaestraLP3[[#This Row],[COSTO SEP]]-1),0)</f>
        <v>0</v>
      </c>
      <c r="S693" s="65" t="s">
        <v>52</v>
      </c>
      <c r="T693" s="65" t="s">
        <v>52</v>
      </c>
      <c r="U693" s="64">
        <f>+VLOOKUP(MaestraLP3[[#This Row],[FS00]],'[1]BD MES'!$C:$N,12,0)</f>
        <v>11807</v>
      </c>
      <c r="V693" s="64">
        <v>11806</v>
      </c>
      <c r="W693" s="66">
        <f>+(MaestraLP3[[#This Row],[COSTO ]]-MaestraLP3[[#This Row],[COSTO OCT AL 25-09]])/MaestraLP3[[#This Row],[COSTO OCT AL 25-09]]</f>
        <v>-8.4695519607012786E-5</v>
      </c>
      <c r="X693" s="67" t="str">
        <f>++IF(P693="HASTA AGOTAR STOCK","HASTA AGOTAR STOCK",IF(MaestraLP3[[#This Row],[PRECIO]]=0,"NO PARA LP",IF(MaestraLP3[[#This Row],[PRECIO SEP]]=0,"INCORPORACIÓN",IF(Z693=0,"MANTIENE",IF(Z693&lt;0,"BAJA",IF(Z693&gt;0,"ALZA",""))))))</f>
        <v>MANTIENE</v>
      </c>
      <c r="Y693" s="64">
        <v>14700</v>
      </c>
      <c r="Z693" s="41">
        <f>IF(Y693=0,"INDICAR PRECIO VTA",Y693-MaestraLP3[[#This Row],[PRECIO SEP]])</f>
        <v>0</v>
      </c>
      <c r="AA693" s="66">
        <f t="shared" si="10"/>
        <v>0.19687074829931972</v>
      </c>
      <c r="AB693" s="68">
        <f>IFERROR(MaestraLP3[[#This Row],[PRECIO]]*MaestraLP3[[#This Row],[%MG UMV]],0)</f>
        <v>2894</v>
      </c>
      <c r="AC693" s="69">
        <v>4.8499999999999996</v>
      </c>
      <c r="AD693" s="64">
        <f>+IFERROR(MaestraLP3[[#This Row],[MARGEN UNITARIO]]/MaestraLP3[[#This Row],[Peso Neto UMV (KG)]],0)</f>
        <v>596.70103092783506</v>
      </c>
      <c r="AE693" s="39" t="s">
        <v>44</v>
      </c>
      <c r="AF693" s="39"/>
      <c r="AG693" s="39">
        <v>1</v>
      </c>
      <c r="AH693" s="109">
        <v>0</v>
      </c>
      <c r="AI693" s="66">
        <v>4.9999999999999996E-2</v>
      </c>
      <c r="AJ693" s="66">
        <v>0.06</v>
      </c>
      <c r="AK693" s="39"/>
      <c r="AL693" s="39" t="s">
        <v>53</v>
      </c>
    </row>
    <row r="694" spans="1:38" x14ac:dyDescent="0.35">
      <c r="A694" s="39" t="s">
        <v>276</v>
      </c>
      <c r="B694" s="39">
        <v>104546900</v>
      </c>
      <c r="C694" s="39" t="str">
        <f>+MaestraLP3[[#This Row],[CÓDIGO]]&amp;MaestraLP3[[#Headers],[-]]&amp;MaestraLP3[[#This Row],[UMV]]</f>
        <v>104546900-Y10</v>
      </c>
      <c r="D694" s="50" t="str">
        <f>+MaestraLP3[[#This Row],[CÓDIGO]]&amp;MaestraLP3[[#Headers],[FS00]]</f>
        <v>104546900FS00</v>
      </c>
      <c r="E694" s="39" t="s">
        <v>34</v>
      </c>
      <c r="F694" s="39" t="s">
        <v>35</v>
      </c>
      <c r="G694" s="39" t="s">
        <v>36</v>
      </c>
      <c r="H694" s="39" t="s">
        <v>161</v>
      </c>
      <c r="I694" s="39" t="s">
        <v>541</v>
      </c>
      <c r="J694" s="49" t="s">
        <v>543</v>
      </c>
      <c r="K694" s="50" t="s">
        <v>50</v>
      </c>
      <c r="L694" s="39" t="str">
        <f>VLOOKUP(MaestraLP3[[#This Row],[UMV]],VALIDACIONES!J:L,3,0)</f>
        <v>Caja 210 Unidades</v>
      </c>
      <c r="M694" s="39" t="s">
        <v>40</v>
      </c>
      <c r="N694" s="39" t="s">
        <v>78</v>
      </c>
      <c r="O694" s="64">
        <v>39060</v>
      </c>
      <c r="P694" s="39" t="s">
        <v>42</v>
      </c>
      <c r="Q694" s="64">
        <v>50500</v>
      </c>
      <c r="R694" s="66">
        <f>+IFERROR((MaestraLP3[[#This Row],[COSTO ]]/MaestraLP3[[#This Row],[COSTO SEP]]-1),0)</f>
        <v>0</v>
      </c>
      <c r="S694" s="65" t="s">
        <v>544</v>
      </c>
      <c r="T694" s="65" t="s">
        <v>544</v>
      </c>
      <c r="U694" s="64">
        <f>+VLOOKUP(MaestraLP3[[#This Row],[FS00]],'[1]BD MES'!$C:$N,12,0)</f>
        <v>39060</v>
      </c>
      <c r="V694" s="64">
        <v>39060</v>
      </c>
      <c r="W694" s="66">
        <f>+(MaestraLP3[[#This Row],[COSTO ]]-MaestraLP3[[#This Row],[COSTO OCT AL 25-09]])/MaestraLP3[[#This Row],[COSTO OCT AL 25-09]]</f>
        <v>0</v>
      </c>
      <c r="X694" s="67" t="str">
        <f>++IF(P694="HASTA AGOTAR STOCK","HASTA AGOTAR STOCK",IF(MaestraLP3[[#This Row],[PRECIO]]=0,"NO PARA LP",IF(MaestraLP3[[#This Row],[PRECIO SEP]]=0,"INCORPORACIÓN",IF(Z694=0,"MANTIENE",IF(Z694&lt;0,"BAJA",IF(Z694&gt;0,"ALZA",""))))))</f>
        <v>MANTIENE</v>
      </c>
      <c r="Y694" s="64">
        <v>50500</v>
      </c>
      <c r="Z694" s="41">
        <f>IF(Y694=0,"INDICAR PRECIO VTA",Y694-MaestraLP3[[#This Row],[PRECIO SEP]])</f>
        <v>0</v>
      </c>
      <c r="AA694" s="66">
        <f t="shared" si="10"/>
        <v>0.22653465346534654</v>
      </c>
      <c r="AB694" s="68">
        <f>IFERROR(MaestraLP3[[#This Row],[PRECIO]]*MaestraLP3[[#This Row],[%MG UMV]],0)</f>
        <v>11440</v>
      </c>
      <c r="AC694" s="69">
        <v>15.96</v>
      </c>
      <c r="AD694" s="64">
        <f>+IFERROR(MaestraLP3[[#This Row],[MARGEN UNITARIO]]/MaestraLP3[[#This Row],[Peso Neto UMV (KG)]],0)</f>
        <v>716.79197994987464</v>
      </c>
      <c r="AE694" s="39" t="s">
        <v>44</v>
      </c>
      <c r="AF694" s="39"/>
      <c r="AG694" s="39">
        <v>1</v>
      </c>
      <c r="AH694" s="109">
        <v>0</v>
      </c>
      <c r="AI694" s="66">
        <v>4.9999999999999996E-2</v>
      </c>
      <c r="AJ694" s="66">
        <v>6.9999999999999993E-2</v>
      </c>
      <c r="AK694" s="39"/>
      <c r="AL694" s="39" t="s">
        <v>53</v>
      </c>
    </row>
    <row r="695" spans="1:38" x14ac:dyDescent="0.35">
      <c r="A695" s="39" t="s">
        <v>276</v>
      </c>
      <c r="B695" s="39">
        <v>104522660</v>
      </c>
      <c r="C695" s="39" t="str">
        <f>+MaestraLP3[[#This Row],[CÓDIGO]]&amp;MaestraLP3[[#Headers],[-]]&amp;MaestraLP3[[#This Row],[UMV]]</f>
        <v>104522660-Y40</v>
      </c>
      <c r="D695" s="50" t="str">
        <f>+MaestraLP3[[#This Row],[CÓDIGO]]&amp;MaestraLP3[[#Headers],[FS00]]</f>
        <v>104522660FS00</v>
      </c>
      <c r="E695" s="39" t="s">
        <v>34</v>
      </c>
      <c r="F695" s="39" t="s">
        <v>35</v>
      </c>
      <c r="G695" s="39" t="s">
        <v>36</v>
      </c>
      <c r="H695" s="39" t="s">
        <v>161</v>
      </c>
      <c r="I695" s="39" t="s">
        <v>541</v>
      </c>
      <c r="J695" s="49" t="s">
        <v>542</v>
      </c>
      <c r="K695" s="50" t="s">
        <v>50</v>
      </c>
      <c r="L695" s="39" t="str">
        <f>VLOOKUP(MaestraLP3[[#This Row],[UMV]],VALIDACIONES!J:L,3,0)</f>
        <v>Caja 240 Unidades</v>
      </c>
      <c r="M695" s="39" t="s">
        <v>40</v>
      </c>
      <c r="N695" s="39" t="s">
        <v>41</v>
      </c>
      <c r="O695" s="64">
        <v>40320</v>
      </c>
      <c r="P695" s="39" t="s">
        <v>42</v>
      </c>
      <c r="Q695" s="64">
        <v>54900</v>
      </c>
      <c r="R695" s="66">
        <f>+IFERROR((MaestraLP3[[#This Row],[COSTO ]]/MaestraLP3[[#This Row],[COSTO SEP]]-1),0)</f>
        <v>5.9523809523809312E-3</v>
      </c>
      <c r="S695" s="65" t="s">
        <v>52</v>
      </c>
      <c r="T695" s="65" t="s">
        <v>52</v>
      </c>
      <c r="U695" s="64">
        <f>+VLOOKUP(MaestraLP3[[#This Row],[FS00]],'[1]BD MES'!$C:$N,12,0)</f>
        <v>40560</v>
      </c>
      <c r="V695" s="64">
        <v>40560</v>
      </c>
      <c r="W695" s="66">
        <f>+(MaestraLP3[[#This Row],[COSTO ]]-MaestraLP3[[#This Row],[COSTO OCT AL 25-09]])/MaestraLP3[[#This Row],[COSTO OCT AL 25-09]]</f>
        <v>0</v>
      </c>
      <c r="X695" s="67" t="str">
        <f>++IF(P695="HASTA AGOTAR STOCK","HASTA AGOTAR STOCK",IF(MaestraLP3[[#This Row],[PRECIO]]=0,"NO PARA LP",IF(MaestraLP3[[#This Row],[PRECIO SEP]]=0,"INCORPORACIÓN",IF(Z695=0,"MANTIENE",IF(Z695&lt;0,"BAJA",IF(Z695&gt;0,"ALZA",""))))))</f>
        <v>MANTIENE</v>
      </c>
      <c r="Y695" s="64">
        <v>54900</v>
      </c>
      <c r="Z695" s="41">
        <f>IF(Y695=0,"INDICAR PRECIO VTA",Y695-MaestraLP3[[#This Row],[PRECIO SEP]])</f>
        <v>0</v>
      </c>
      <c r="AA695" s="66">
        <f t="shared" si="10"/>
        <v>0.26120218579234972</v>
      </c>
      <c r="AB695" s="68">
        <f>IFERROR(MaestraLP3[[#This Row],[PRECIO]]*MaestraLP3[[#This Row],[%MG UMV]],0)</f>
        <v>14340</v>
      </c>
      <c r="AC695" s="69">
        <v>17.760000000000002</v>
      </c>
      <c r="AD695" s="64">
        <f>+IFERROR(MaestraLP3[[#This Row],[MARGEN UNITARIO]]/MaestraLP3[[#This Row],[Peso Neto UMV (KG)]],0)</f>
        <v>807.43243243243239</v>
      </c>
      <c r="AE695" s="39" t="s">
        <v>44</v>
      </c>
      <c r="AF695" s="39"/>
      <c r="AG695" s="39">
        <v>1</v>
      </c>
      <c r="AH695" s="109">
        <v>0</v>
      </c>
      <c r="AI695" s="66">
        <v>0.03</v>
      </c>
      <c r="AJ695" s="66">
        <v>0.03</v>
      </c>
      <c r="AK695" s="39"/>
      <c r="AL695" s="39" t="s">
        <v>53</v>
      </c>
    </row>
    <row r="696" spans="1:38" x14ac:dyDescent="0.35">
      <c r="A696" s="39" t="s">
        <v>276</v>
      </c>
      <c r="B696" s="39">
        <v>104546910</v>
      </c>
      <c r="C696" s="39" t="str">
        <f>+MaestraLP3[[#This Row],[CÓDIGO]]&amp;MaestraLP3[[#Headers],[-]]&amp;MaestraLP3[[#This Row],[UMV]]</f>
        <v>104546910-Z40</v>
      </c>
      <c r="D696" s="50" t="str">
        <f>+MaestraLP3[[#This Row],[CÓDIGO]]&amp;MaestraLP3[[#Headers],[FS00]]</f>
        <v>104546910FS00</v>
      </c>
      <c r="E696" s="39" t="s">
        <v>34</v>
      </c>
      <c r="F696" s="39" t="s">
        <v>35</v>
      </c>
      <c r="G696" s="39" t="s">
        <v>36</v>
      </c>
      <c r="H696" s="39" t="s">
        <v>161</v>
      </c>
      <c r="I696" s="39" t="s">
        <v>545</v>
      </c>
      <c r="J696" s="49" t="s">
        <v>546</v>
      </c>
      <c r="K696" s="50" t="s">
        <v>50</v>
      </c>
      <c r="L696" s="39" t="str">
        <f>VLOOKUP(MaestraLP3[[#This Row],[UMV]],VALIDACIONES!J:L,3,0)</f>
        <v>Caja 140 Unidades</v>
      </c>
      <c r="M696" s="39" t="s">
        <v>40</v>
      </c>
      <c r="N696" s="39" t="s">
        <v>78</v>
      </c>
      <c r="O696" s="64">
        <v>32900</v>
      </c>
      <c r="P696" s="39" t="s">
        <v>42</v>
      </c>
      <c r="Q696" s="64">
        <v>47600</v>
      </c>
      <c r="R696" s="66">
        <f>+IFERROR((MaestraLP3[[#This Row],[COSTO ]]/MaestraLP3[[#This Row],[COSTO SEP]]-1),0)</f>
        <v>0</v>
      </c>
      <c r="S696" s="65" t="s">
        <v>544</v>
      </c>
      <c r="T696" s="65" t="s">
        <v>544</v>
      </c>
      <c r="U696" s="64">
        <f>+VLOOKUP(MaestraLP3[[#This Row],[FS00]],'[1]BD MES'!$C:$N,12,0)</f>
        <v>32900</v>
      </c>
      <c r="V696" s="64">
        <v>32900</v>
      </c>
      <c r="W696" s="66">
        <f>+(MaestraLP3[[#This Row],[COSTO ]]-MaestraLP3[[#This Row],[COSTO OCT AL 25-09]])/MaestraLP3[[#This Row],[COSTO OCT AL 25-09]]</f>
        <v>0</v>
      </c>
      <c r="X696" s="67" t="str">
        <f>++IF(P696="HASTA AGOTAR STOCK","HASTA AGOTAR STOCK",IF(MaestraLP3[[#This Row],[PRECIO]]=0,"NO PARA LP",IF(MaestraLP3[[#This Row],[PRECIO SEP]]=0,"INCORPORACIÓN",IF(Z696=0,"MANTIENE",IF(Z696&lt;0,"BAJA",IF(Z696&gt;0,"ALZA",""))))))</f>
        <v>MANTIENE</v>
      </c>
      <c r="Y696" s="64">
        <v>47600</v>
      </c>
      <c r="Z696" s="41">
        <f>IF(Y696=0,"INDICAR PRECIO VTA",Y696-MaestraLP3[[#This Row],[PRECIO SEP]])</f>
        <v>0</v>
      </c>
      <c r="AA696" s="66">
        <f t="shared" si="10"/>
        <v>0.30882352941176472</v>
      </c>
      <c r="AB696" s="68">
        <f>IFERROR(MaestraLP3[[#This Row],[PRECIO]]*MaestraLP3[[#This Row],[%MG UMV]],0)</f>
        <v>14700</v>
      </c>
      <c r="AC696" s="69">
        <v>14</v>
      </c>
      <c r="AD696" s="64">
        <f>+IFERROR(MaestraLP3[[#This Row],[MARGEN UNITARIO]]/MaestraLP3[[#This Row],[Peso Neto UMV (KG)]],0)</f>
        <v>1050</v>
      </c>
      <c r="AE696" s="39" t="s">
        <v>44</v>
      </c>
      <c r="AF696" s="39"/>
      <c r="AG696" s="39">
        <v>1</v>
      </c>
      <c r="AH696" s="109">
        <v>0</v>
      </c>
      <c r="AI696" s="66">
        <v>4.9999999999999996E-2</v>
      </c>
      <c r="AJ696" s="66">
        <v>9.9999999999999992E-2</v>
      </c>
      <c r="AK696" s="39"/>
      <c r="AL696" s="39" t="s">
        <v>53</v>
      </c>
    </row>
    <row r="697" spans="1:38" x14ac:dyDescent="0.35">
      <c r="A697" s="39" t="s">
        <v>276</v>
      </c>
      <c r="B697" s="39">
        <v>104547790</v>
      </c>
      <c r="C697" s="39" t="str">
        <f>+MaestraLP3[[#This Row],[CÓDIGO]]&amp;MaestraLP3[[#Headers],[-]]&amp;MaestraLP3[[#This Row],[UMV]]</f>
        <v>104547790-C55</v>
      </c>
      <c r="D697" s="50" t="str">
        <f>+MaestraLP3[[#This Row],[CÓDIGO]]&amp;MaestraLP3[[#Headers],[FS00]]</f>
        <v>104547790FS00</v>
      </c>
      <c r="E697" s="39" t="s">
        <v>34</v>
      </c>
      <c r="F697" s="39" t="s">
        <v>35</v>
      </c>
      <c r="G697" s="39" t="s">
        <v>36</v>
      </c>
      <c r="H697" s="39" t="s">
        <v>161</v>
      </c>
      <c r="I697" s="39" t="s">
        <v>548</v>
      </c>
      <c r="J697" s="49" t="s">
        <v>549</v>
      </c>
      <c r="K697" s="50" t="s">
        <v>50</v>
      </c>
      <c r="L697" s="39" t="str">
        <f>VLOOKUP(MaestraLP3[[#This Row],[UMV]],VALIDACIONES!J:L,3,0)</f>
        <v>Caja 55 Unidades</v>
      </c>
      <c r="M697" s="39" t="s">
        <v>40</v>
      </c>
      <c r="N697" s="39" t="s">
        <v>78</v>
      </c>
      <c r="O697" s="64">
        <v>11220</v>
      </c>
      <c r="P697" s="39" t="s">
        <v>42</v>
      </c>
      <c r="Q697" s="65">
        <v>14850</v>
      </c>
      <c r="R697" s="66">
        <f>+IFERROR((MaestraLP3[[#This Row],[COSTO ]]/MaestraLP3[[#This Row],[COSTO SEP]]-1),0)</f>
        <v>0</v>
      </c>
      <c r="S697" s="65" t="s">
        <v>93</v>
      </c>
      <c r="T697" s="65" t="s">
        <v>93</v>
      </c>
      <c r="U697" s="64">
        <f>+VLOOKUP(MaestraLP3[[#This Row],[FS00]],'[1]BD MES'!$C:$N,12,0)</f>
        <v>11220</v>
      </c>
      <c r="V697" s="64">
        <v>11220</v>
      </c>
      <c r="W697" s="66">
        <f>+(MaestraLP3[[#This Row],[COSTO ]]-MaestraLP3[[#This Row],[COSTO OCT AL 25-09]])/MaestraLP3[[#This Row],[COSTO OCT AL 25-09]]</f>
        <v>0</v>
      </c>
      <c r="X697" s="67" t="str">
        <f>++IF(P697="HASTA AGOTAR STOCK","HASTA AGOTAR STOCK",IF(MaestraLP3[[#This Row],[PRECIO]]=0,"NO PARA LP",IF(MaestraLP3[[#This Row],[PRECIO SEP]]=0,"INCORPORACIÓN",IF(Z697=0,"MANTIENE",IF(Z697&lt;0,"BAJA",IF(Z697&gt;0,"ALZA",""))))))</f>
        <v>MANTIENE</v>
      </c>
      <c r="Y697" s="64">
        <v>14850</v>
      </c>
      <c r="Z697" s="41">
        <f>IF(Y697=0,"INDICAR PRECIO VTA",Y697-MaestraLP3[[#This Row],[PRECIO SEP]])</f>
        <v>0</v>
      </c>
      <c r="AA697" s="66">
        <f t="shared" si="10"/>
        <v>0.24444444444444444</v>
      </c>
      <c r="AB697" s="68">
        <f>IFERROR(MaestraLP3[[#This Row],[PRECIO]]*MaestraLP3[[#This Row],[%MG UMV]],0)</f>
        <v>3630</v>
      </c>
      <c r="AC697" s="69">
        <v>4.4000000000000004</v>
      </c>
      <c r="AD697" s="64">
        <f>+IFERROR(MaestraLP3[[#This Row],[MARGEN UNITARIO]]/MaestraLP3[[#This Row],[Peso Neto UMV (KG)]],0)</f>
        <v>824.99999999999989</v>
      </c>
      <c r="AE697" s="39" t="s">
        <v>44</v>
      </c>
      <c r="AF697" s="39"/>
      <c r="AG697" s="39">
        <v>1</v>
      </c>
      <c r="AH697" s="109">
        <v>0</v>
      </c>
      <c r="AI697" s="66">
        <v>4.9999999999999996E-2</v>
      </c>
      <c r="AJ697" s="66">
        <v>4.9999999999999996E-2</v>
      </c>
      <c r="AK697" s="39" t="s">
        <v>53</v>
      </c>
      <c r="AL697" s="39" t="s">
        <v>53</v>
      </c>
    </row>
    <row r="698" spans="1:38" x14ac:dyDescent="0.35">
      <c r="A698" s="39" t="s">
        <v>276</v>
      </c>
      <c r="B698" s="39">
        <v>104548220</v>
      </c>
      <c r="C698" s="39" t="str">
        <f>+MaestraLP3[[#This Row],[CÓDIGO]]&amp;MaestraLP3[[#Headers],[-]]&amp;MaestraLP3[[#This Row],[UMV]]</f>
        <v>104548220-C75</v>
      </c>
      <c r="D698" s="50" t="str">
        <f>+MaestraLP3[[#This Row],[CÓDIGO]]&amp;MaestraLP3[[#Headers],[FS00]]</f>
        <v>104548220FS00</v>
      </c>
      <c r="E698" s="39" t="s">
        <v>34</v>
      </c>
      <c r="F698" s="39" t="s">
        <v>35</v>
      </c>
      <c r="G698" s="39" t="s">
        <v>36</v>
      </c>
      <c r="H698" s="39" t="s">
        <v>161</v>
      </c>
      <c r="I698" s="39" t="s">
        <v>4116</v>
      </c>
      <c r="J698" s="49" t="s">
        <v>1665</v>
      </c>
      <c r="K698" s="50" t="s">
        <v>50</v>
      </c>
      <c r="L698" s="39" t="str">
        <f>VLOOKUP(MaestraLP3[[#This Row],[UMV]],VALIDACIONES!J:L,3,0)</f>
        <v>Caja 75 Unidades</v>
      </c>
      <c r="M698" s="39" t="s">
        <v>40</v>
      </c>
      <c r="N698" s="39" t="s">
        <v>78</v>
      </c>
      <c r="O698" s="64">
        <v>14850</v>
      </c>
      <c r="P698" s="39" t="s">
        <v>42</v>
      </c>
      <c r="Q698" s="65">
        <v>21375</v>
      </c>
      <c r="R698" s="66">
        <f>+IFERROR((MaestraLP3[[#This Row],[COSTO ]]/MaestraLP3[[#This Row],[COSTO SEP]]-1),0)</f>
        <v>0</v>
      </c>
      <c r="S698" s="65" t="s">
        <v>93</v>
      </c>
      <c r="T698" s="65" t="s">
        <v>93</v>
      </c>
      <c r="U698" s="64">
        <f>+VLOOKUP(MaestraLP3[[#This Row],[FS00]],'[1]BD MES'!$C:$N,12,0)</f>
        <v>14850</v>
      </c>
      <c r="V698" s="64">
        <v>14850</v>
      </c>
      <c r="W698" s="66">
        <f>+(MaestraLP3[[#This Row],[COSTO ]]-MaestraLP3[[#This Row],[COSTO OCT AL 25-09]])/MaestraLP3[[#This Row],[COSTO OCT AL 25-09]]</f>
        <v>0</v>
      </c>
      <c r="X698" s="67" t="str">
        <f>++IF(P698="HASTA AGOTAR STOCK","HASTA AGOTAR STOCK",IF(MaestraLP3[[#This Row],[PRECIO]]=0,"NO PARA LP",IF(MaestraLP3[[#This Row],[PRECIO SEP]]=0,"INCORPORACIÓN",IF(Z698=0,"MANTIENE",IF(Z698&lt;0,"BAJA",IF(Z698&gt;0,"ALZA",""))))))</f>
        <v>MANTIENE</v>
      </c>
      <c r="Y698" s="64">
        <v>21375</v>
      </c>
      <c r="Z698" s="41">
        <f>IF(Y698=0,"INDICAR PRECIO VTA",Y698-MaestraLP3[[#This Row],[PRECIO SEP]])</f>
        <v>0</v>
      </c>
      <c r="AA698" s="66">
        <f t="shared" si="10"/>
        <v>0.30526315789473685</v>
      </c>
      <c r="AB698" s="68">
        <f>IFERROR(MaestraLP3[[#This Row],[PRECIO]]*MaestraLP3[[#This Row],[%MG UMV]],0)</f>
        <v>6525</v>
      </c>
      <c r="AC698" s="69">
        <v>9</v>
      </c>
      <c r="AD698" s="64">
        <f>+IFERROR(MaestraLP3[[#This Row],[MARGEN UNITARIO]]/MaestraLP3[[#This Row],[Peso Neto UMV (KG)]],0)</f>
        <v>725</v>
      </c>
      <c r="AE698" s="39" t="s">
        <v>44</v>
      </c>
      <c r="AF698" s="39"/>
      <c r="AG698" s="39">
        <v>1</v>
      </c>
      <c r="AH698" s="109">
        <v>0</v>
      </c>
      <c r="AI698" s="66">
        <v>0.03</v>
      </c>
      <c r="AJ698" s="66">
        <v>4.9999999999999996E-2</v>
      </c>
      <c r="AK698" s="39" t="s">
        <v>53</v>
      </c>
      <c r="AL698" s="39" t="s">
        <v>53</v>
      </c>
    </row>
    <row r="699" spans="1:38" x14ac:dyDescent="0.35">
      <c r="A699" s="39" t="s">
        <v>276</v>
      </c>
      <c r="B699" s="39">
        <v>104548130</v>
      </c>
      <c r="C699" s="39" t="str">
        <f>+MaestraLP3[[#This Row],[CÓDIGO]]&amp;MaestraLP3[[#Headers],[-]]&amp;MaestraLP3[[#This Row],[UMV]]</f>
        <v>104548130-C50</v>
      </c>
      <c r="D699" s="50" t="str">
        <f>+MaestraLP3[[#This Row],[CÓDIGO]]&amp;MaestraLP3[[#Headers],[FS00]]</f>
        <v>104548130FS00</v>
      </c>
      <c r="E699" s="39" t="s">
        <v>34</v>
      </c>
      <c r="F699" s="39" t="s">
        <v>35</v>
      </c>
      <c r="G699" s="39" t="s">
        <v>36</v>
      </c>
      <c r="H699" s="39" t="s">
        <v>164</v>
      </c>
      <c r="I699" s="39" t="s">
        <v>4370</v>
      </c>
      <c r="J699" s="49" t="s">
        <v>166</v>
      </c>
      <c r="K699" s="50" t="s">
        <v>50</v>
      </c>
      <c r="L699" s="39" t="str">
        <f>VLOOKUP(MaestraLP3[[#This Row],[UMV]],VALIDACIONES!J:L,3,0)</f>
        <v>Caja 50 Unidades</v>
      </c>
      <c r="M699" s="39" t="s">
        <v>40</v>
      </c>
      <c r="N699" s="39" t="s">
        <v>41</v>
      </c>
      <c r="O699" s="64">
        <v>22750</v>
      </c>
      <c r="P699" s="39" t="s">
        <v>4413</v>
      </c>
      <c r="Q699" s="65">
        <v>0</v>
      </c>
      <c r="R699" s="66">
        <f>+IFERROR((MaestraLP3[[#This Row],[COSTO ]]/MaestraLP3[[#This Row],[COSTO SEP]]-1),0)</f>
        <v>4.8351648351648402E-2</v>
      </c>
      <c r="S699" s="65" t="s">
        <v>93</v>
      </c>
      <c r="T699" s="65" t="s">
        <v>93</v>
      </c>
      <c r="U699" s="64">
        <f>+VLOOKUP(MaestraLP3[[#This Row],[FS00]],'[1]BD MES'!$C:$N,12,0)</f>
        <v>23750</v>
      </c>
      <c r="V699" s="64">
        <v>23850</v>
      </c>
      <c r="W699" s="66">
        <f>+(MaestraLP3[[#This Row],[COSTO ]]-MaestraLP3[[#This Row],[COSTO OCT AL 25-09]])/MaestraLP3[[#This Row],[COSTO OCT AL 25-09]]</f>
        <v>4.2105263157894736E-3</v>
      </c>
      <c r="X699" s="67" t="str">
        <f>++IF(P699="HASTA AGOTAR STOCK","HASTA AGOTAR STOCK",IF(MaestraLP3[[#This Row],[PRECIO]]=0,"NO PARA LP",IF(MaestraLP3[[#This Row],[PRECIO SEP]]=0,"INCORPORACIÓN",IF(Z699=0,"MANTIENE",IF(Z699&lt;0,"BAJA",IF(Z699&gt;0,"ALZA",""))))))</f>
        <v>NO PARA LP</v>
      </c>
      <c r="Y699" s="64">
        <v>0</v>
      </c>
      <c r="Z699" s="41" t="str">
        <f>IF(Y699=0,"INDICAR PRECIO VTA",Y699-MaestraLP3[[#This Row],[PRECIO SEP]])</f>
        <v>INDICAR PRECIO VTA</v>
      </c>
      <c r="AA699" s="66" t="str">
        <f t="shared" si="10"/>
        <v>-</v>
      </c>
      <c r="AB699" s="68">
        <f>IFERROR(MaestraLP3[[#This Row],[PRECIO]]*MaestraLP3[[#This Row],[%MG UMV]],0)</f>
        <v>0</v>
      </c>
      <c r="AC699" s="69">
        <v>7.5</v>
      </c>
      <c r="AD699" s="64">
        <f>+IFERROR(MaestraLP3[[#This Row],[MARGEN UNITARIO]]/MaestraLP3[[#This Row],[Peso Neto UMV (KG)]],0)</f>
        <v>0</v>
      </c>
      <c r="AE699" s="39" t="s">
        <v>44</v>
      </c>
      <c r="AF699" s="39"/>
      <c r="AG699" s="39">
        <v>1</v>
      </c>
      <c r="AH699" s="109">
        <v>0</v>
      </c>
      <c r="AI699" s="66">
        <v>0</v>
      </c>
      <c r="AJ699" s="66">
        <v>0</v>
      </c>
      <c r="AK699" s="39" t="s">
        <v>53</v>
      </c>
      <c r="AL699" s="39" t="s">
        <v>53</v>
      </c>
    </row>
    <row r="700" spans="1:38" x14ac:dyDescent="0.35">
      <c r="A700" s="39" t="s">
        <v>276</v>
      </c>
      <c r="B700" s="39">
        <v>104520830</v>
      </c>
      <c r="C700" s="39" t="str">
        <f>+MaestraLP3[[#This Row],[CÓDIGO]]&amp;MaestraLP3[[#Headers],[-]]&amp;MaestraLP3[[#This Row],[UMV]]</f>
        <v>104520830-C61</v>
      </c>
      <c r="D700" s="50" t="str">
        <f>+MaestraLP3[[#This Row],[CÓDIGO]]&amp;MaestraLP3[[#Headers],[FS00]]</f>
        <v>104520830FS00</v>
      </c>
      <c r="E700" s="39" t="s">
        <v>34</v>
      </c>
      <c r="F700" s="39" t="s">
        <v>35</v>
      </c>
      <c r="G700" s="39" t="s">
        <v>36</v>
      </c>
      <c r="H700" s="39" t="s">
        <v>164</v>
      </c>
      <c r="I700" s="39" t="s">
        <v>550</v>
      </c>
      <c r="J700" s="49" t="s">
        <v>551</v>
      </c>
      <c r="K700" s="50" t="s">
        <v>50</v>
      </c>
      <c r="L700" s="39" t="str">
        <f>VLOOKUP(MaestraLP3[[#This Row],[UMV]],VALIDACIONES!J:L,3,0)</f>
        <v>Caja 61 Unidades</v>
      </c>
      <c r="M700" s="39" t="s">
        <v>40</v>
      </c>
      <c r="N700" s="39" t="s">
        <v>41</v>
      </c>
      <c r="O700" s="64">
        <v>16557.84</v>
      </c>
      <c r="P700" s="39" t="s">
        <v>42</v>
      </c>
      <c r="Q700" s="64">
        <v>22900</v>
      </c>
      <c r="R700" s="66">
        <f>+IFERROR((MaestraLP3[[#This Row],[COSTO ]]/MaestraLP3[[#This Row],[COSTO SEP]]-1),0)</f>
        <v>-4.2366637194222179E-3</v>
      </c>
      <c r="S700" s="65" t="s">
        <v>52</v>
      </c>
      <c r="T700" s="65" t="s">
        <v>52</v>
      </c>
      <c r="U700" s="64">
        <f>+VLOOKUP(MaestraLP3[[#This Row],[FS00]],'[1]BD MES'!$C:$N,12,0)</f>
        <v>16462.07</v>
      </c>
      <c r="V700" s="64">
        <v>16487.690000000002</v>
      </c>
      <c r="W700" s="66">
        <f>+(MaestraLP3[[#This Row],[COSTO ]]-MaestraLP3[[#This Row],[COSTO OCT AL 25-09]])/MaestraLP3[[#This Row],[COSTO OCT AL 25-09]]</f>
        <v>1.5563048875386035E-3</v>
      </c>
      <c r="X700" s="67" t="str">
        <f>++IF(P700="HASTA AGOTAR STOCK","HASTA AGOTAR STOCK",IF(MaestraLP3[[#This Row],[PRECIO]]=0,"NO PARA LP",IF(MaestraLP3[[#This Row],[PRECIO SEP]]=0,"INCORPORACIÓN",IF(Z700=0,"MANTIENE",IF(Z700&lt;0,"BAJA",IF(Z700&gt;0,"ALZA",""))))))</f>
        <v>MANTIENE</v>
      </c>
      <c r="Y700" s="64">
        <v>22900</v>
      </c>
      <c r="Z700" s="41">
        <f>IF(Y700=0,"INDICAR PRECIO VTA",Y700-MaestraLP3[[#This Row],[PRECIO SEP]])</f>
        <v>0</v>
      </c>
      <c r="AA700" s="66">
        <f t="shared" si="10"/>
        <v>0.28001353711790383</v>
      </c>
      <c r="AB700" s="68">
        <f>IFERROR(MaestraLP3[[#This Row],[PRECIO]]*MaestraLP3[[#This Row],[%MG UMV]],0)</f>
        <v>6412.3099999999977</v>
      </c>
      <c r="AC700" s="69">
        <v>8.1129999999999995</v>
      </c>
      <c r="AD700" s="64">
        <f>+IFERROR(MaestraLP3[[#This Row],[MARGEN UNITARIO]]/MaestraLP3[[#This Row],[Peso Neto UMV (KG)]],0)</f>
        <v>790.37470725995297</v>
      </c>
      <c r="AE700" s="39" t="s">
        <v>44</v>
      </c>
      <c r="AF700" s="39"/>
      <c r="AG700" s="39">
        <v>1</v>
      </c>
      <c r="AH700" s="109">
        <v>0</v>
      </c>
      <c r="AI700" s="66">
        <v>4.9999999999999996E-2</v>
      </c>
      <c r="AJ700" s="66">
        <v>6.9999999999999993E-2</v>
      </c>
      <c r="AK700" s="39"/>
      <c r="AL700" s="39" t="s">
        <v>53</v>
      </c>
    </row>
    <row r="701" spans="1:38" x14ac:dyDescent="0.35">
      <c r="A701" s="39" t="s">
        <v>276</v>
      </c>
      <c r="B701" s="39">
        <v>104548910</v>
      </c>
      <c r="C701" s="39" t="str">
        <f>+MaestraLP3[[#This Row],[CÓDIGO]]&amp;MaestraLP3[[#Headers],[-]]&amp;MaestraLP3[[#This Row],[UMV]]</f>
        <v>104548910-UN</v>
      </c>
      <c r="D701" s="50" t="str">
        <f>+MaestraLP3[[#This Row],[CÓDIGO]]&amp;MaestraLP3[[#Headers],[FS00]]</f>
        <v>104548910FS00</v>
      </c>
      <c r="E701" s="39" t="s">
        <v>34</v>
      </c>
      <c r="F701" s="39" t="s">
        <v>35</v>
      </c>
      <c r="G701" s="39" t="s">
        <v>36</v>
      </c>
      <c r="H701" s="39" t="s">
        <v>164</v>
      </c>
      <c r="I701" s="39" t="s">
        <v>4621</v>
      </c>
      <c r="J701" s="49" t="s">
        <v>50</v>
      </c>
      <c r="K701" s="50" t="s">
        <v>50</v>
      </c>
      <c r="L701" s="39" t="str">
        <f>VLOOKUP(MaestraLP3[[#This Row],[UMV]],VALIDACIONES!J:L,3,0)</f>
        <v>Unidad</v>
      </c>
      <c r="M701" s="39" t="s">
        <v>40</v>
      </c>
      <c r="N701" s="39" t="s">
        <v>41</v>
      </c>
      <c r="O701" s="64">
        <v>21450</v>
      </c>
      <c r="P701" s="39" t="s">
        <v>4413</v>
      </c>
      <c r="Q701" s="65">
        <v>0</v>
      </c>
      <c r="R701" s="66">
        <f>+IFERROR((MaestraLP3[[#This Row],[COSTO ]]/MaestraLP3[[#This Row],[COSTO SEP]]-1),0)</f>
        <v>0</v>
      </c>
      <c r="S701" s="65" t="s">
        <v>93</v>
      </c>
      <c r="T701" s="65" t="s">
        <v>93</v>
      </c>
      <c r="U701" s="64">
        <f>+VLOOKUP(MaestraLP3[[#This Row],[FS00]],'[1]BD MES'!$C:$N,12,0)</f>
        <v>21450</v>
      </c>
      <c r="V701" s="64">
        <v>21450</v>
      </c>
      <c r="W701" s="66">
        <f>+(MaestraLP3[[#This Row],[COSTO ]]-MaestraLP3[[#This Row],[COSTO OCT AL 25-09]])/MaestraLP3[[#This Row],[COSTO OCT AL 25-09]]</f>
        <v>0</v>
      </c>
      <c r="X701" s="67" t="str">
        <f>++IF(P701="HASTA AGOTAR STOCK","HASTA AGOTAR STOCK",IF(MaestraLP3[[#This Row],[PRECIO]]=0,"NO PARA LP",IF(MaestraLP3[[#This Row],[PRECIO SEP]]=0,"INCORPORACIÓN",IF(Z701=0,"MANTIENE",IF(Z701&lt;0,"BAJA",IF(Z701&gt;0,"ALZA",""))))))</f>
        <v>NO PARA LP</v>
      </c>
      <c r="Y701" s="64">
        <v>0</v>
      </c>
      <c r="Z701" s="41" t="str">
        <f>IF(Y701=0,"INDICAR PRECIO VTA",Y701-MaestraLP3[[#This Row],[PRECIO SEP]])</f>
        <v>INDICAR PRECIO VTA</v>
      </c>
      <c r="AA701" s="66" t="str">
        <f t="shared" si="10"/>
        <v>-</v>
      </c>
      <c r="AB701" s="68">
        <f>IFERROR(MaestraLP3[[#This Row],[PRECIO]]*MaestraLP3[[#This Row],[%MG UMV]],0)</f>
        <v>0</v>
      </c>
      <c r="AC701" s="69">
        <v>0.06</v>
      </c>
      <c r="AD701" s="64">
        <f>+IFERROR(MaestraLP3[[#This Row],[MARGEN UNITARIO]]/MaestraLP3[[#This Row],[Peso Neto UMV (KG)]],0)</f>
        <v>0</v>
      </c>
      <c r="AE701" s="39" t="s">
        <v>44</v>
      </c>
      <c r="AF701" s="39"/>
      <c r="AG701" s="39">
        <v>1</v>
      </c>
      <c r="AH701" s="109">
        <v>0</v>
      </c>
      <c r="AI701" s="66">
        <v>0.05</v>
      </c>
      <c r="AJ701" s="66">
        <v>0.05</v>
      </c>
      <c r="AK701" s="39" t="s">
        <v>53</v>
      </c>
      <c r="AL701" s="39" t="s">
        <v>53</v>
      </c>
    </row>
    <row r="702" spans="1:38" x14ac:dyDescent="0.35">
      <c r="A702" s="39" t="s">
        <v>276</v>
      </c>
      <c r="B702" s="39">
        <v>104548930</v>
      </c>
      <c r="C702" s="39" t="str">
        <f>+MaestraLP3[[#This Row],[CÓDIGO]]&amp;MaestraLP3[[#Headers],[-]]&amp;MaestraLP3[[#This Row],[UMV]]</f>
        <v>104548930-C34</v>
      </c>
      <c r="D702" s="50" t="str">
        <f>+MaestraLP3[[#This Row],[CÓDIGO]]&amp;MaestraLP3[[#Headers],[FS00]]</f>
        <v>104548930FS00</v>
      </c>
      <c r="E702" s="39" t="s">
        <v>34</v>
      </c>
      <c r="F702" s="39" t="s">
        <v>35</v>
      </c>
      <c r="G702" s="39" t="s">
        <v>36</v>
      </c>
      <c r="H702" s="39" t="s">
        <v>164</v>
      </c>
      <c r="I702" s="39" t="s">
        <v>4622</v>
      </c>
      <c r="J702" s="49" t="s">
        <v>3314</v>
      </c>
      <c r="K702" s="50" t="s">
        <v>50</v>
      </c>
      <c r="L702" s="39" t="str">
        <f>VLOOKUP(MaestraLP3[[#This Row],[UMV]],VALIDACIONES!J:L,3,0)</f>
        <v>Caja 34 Unidades</v>
      </c>
      <c r="M702" s="39" t="s">
        <v>40</v>
      </c>
      <c r="N702" s="39" t="s">
        <v>41</v>
      </c>
      <c r="O702" s="64">
        <v>196520</v>
      </c>
      <c r="P702" s="39" t="s">
        <v>4413</v>
      </c>
      <c r="Q702" s="65">
        <v>0</v>
      </c>
      <c r="R702" s="66">
        <f>+IFERROR((MaestraLP3[[#This Row],[COSTO ]]/MaestraLP3[[#This Row],[COSTO SEP]]-1),0)</f>
        <v>0</v>
      </c>
      <c r="S702" s="65" t="s">
        <v>93</v>
      </c>
      <c r="T702" s="65" t="s">
        <v>93</v>
      </c>
      <c r="U702" s="64">
        <f>+VLOOKUP(MaestraLP3[[#This Row],[FS00]],'[1]BD MES'!$C:$N,12,0)</f>
        <v>196520</v>
      </c>
      <c r="V702" s="64">
        <v>196520</v>
      </c>
      <c r="W702" s="66">
        <f>+(MaestraLP3[[#This Row],[COSTO ]]-MaestraLP3[[#This Row],[COSTO OCT AL 25-09]])/MaestraLP3[[#This Row],[COSTO OCT AL 25-09]]</f>
        <v>0</v>
      </c>
      <c r="X702" s="67" t="str">
        <f>++IF(P702="HASTA AGOTAR STOCK","HASTA AGOTAR STOCK",IF(MaestraLP3[[#This Row],[PRECIO]]=0,"NO PARA LP",IF(MaestraLP3[[#This Row],[PRECIO SEP]]=0,"INCORPORACIÓN",IF(Z702=0,"MANTIENE",IF(Z702&lt;0,"BAJA",IF(Z702&gt;0,"ALZA",""))))))</f>
        <v>NO PARA LP</v>
      </c>
      <c r="Y702" s="64">
        <v>0</v>
      </c>
      <c r="Z702" s="41" t="str">
        <f>IF(Y702=0,"INDICAR PRECIO VTA",Y702-MaestraLP3[[#This Row],[PRECIO SEP]])</f>
        <v>INDICAR PRECIO VTA</v>
      </c>
      <c r="AA702" s="66" t="str">
        <f t="shared" si="10"/>
        <v>-</v>
      </c>
      <c r="AB702" s="68">
        <f>IFERROR(MaestraLP3[[#This Row],[PRECIO]]*MaestraLP3[[#This Row],[%MG UMV]],0)</f>
        <v>0</v>
      </c>
      <c r="AC702" s="69">
        <v>1.7</v>
      </c>
      <c r="AD702" s="64">
        <f>+IFERROR(MaestraLP3[[#This Row],[MARGEN UNITARIO]]/MaestraLP3[[#This Row],[Peso Neto UMV (KG)]],0)</f>
        <v>0</v>
      </c>
      <c r="AE702" s="39" t="s">
        <v>44</v>
      </c>
      <c r="AF702" s="39"/>
      <c r="AG702" s="39">
        <v>1</v>
      </c>
      <c r="AH702" s="109">
        <v>0</v>
      </c>
      <c r="AI702" s="66">
        <v>0.05</v>
      </c>
      <c r="AJ702" s="66">
        <v>0.05</v>
      </c>
      <c r="AK702" s="39" t="s">
        <v>53</v>
      </c>
      <c r="AL702" s="39" t="s">
        <v>53</v>
      </c>
    </row>
    <row r="703" spans="1:38" x14ac:dyDescent="0.35">
      <c r="A703" s="39" t="s">
        <v>276</v>
      </c>
      <c r="B703" s="39">
        <v>104548120</v>
      </c>
      <c r="C703" s="39" t="str">
        <f>+MaestraLP3[[#This Row],[CÓDIGO]]&amp;MaestraLP3[[#Headers],[-]]&amp;MaestraLP3[[#This Row],[UMV]]</f>
        <v>104548120-C24</v>
      </c>
      <c r="D703" s="50" t="str">
        <f>+MaestraLP3[[#This Row],[CÓDIGO]]&amp;MaestraLP3[[#Headers],[FS00]]</f>
        <v>104548120FS00</v>
      </c>
      <c r="E703" s="39" t="s">
        <v>34</v>
      </c>
      <c r="F703" s="39" t="s">
        <v>35</v>
      </c>
      <c r="G703" s="39" t="s">
        <v>36</v>
      </c>
      <c r="H703" s="39" t="s">
        <v>164</v>
      </c>
      <c r="I703" s="39" t="s">
        <v>4371</v>
      </c>
      <c r="J703" s="49" t="s">
        <v>160</v>
      </c>
      <c r="K703" s="50" t="s">
        <v>50</v>
      </c>
      <c r="L703" s="39" t="str">
        <f>VLOOKUP(MaestraLP3[[#This Row],[UMV]],VALIDACIONES!J:L,3,0)</f>
        <v>Caja 24 Unidades</v>
      </c>
      <c r="M703" s="39" t="s">
        <v>40</v>
      </c>
      <c r="N703" s="39" t="s">
        <v>41</v>
      </c>
      <c r="O703" s="64">
        <v>20352</v>
      </c>
      <c r="P703" s="39" t="s">
        <v>4413</v>
      </c>
      <c r="Q703" s="65">
        <v>0</v>
      </c>
      <c r="R703" s="66">
        <f>+IFERROR((MaestraLP3[[#This Row],[COSTO ]]/MaestraLP3[[#This Row],[COSTO SEP]]-1),0)</f>
        <v>4.952830188679247E-2</v>
      </c>
      <c r="S703" s="65" t="s">
        <v>93</v>
      </c>
      <c r="T703" s="65" t="s">
        <v>93</v>
      </c>
      <c r="U703" s="64">
        <f>+VLOOKUP(MaestraLP3[[#This Row],[FS00]],'[1]BD MES'!$C:$N,12,0)</f>
        <v>21288</v>
      </c>
      <c r="V703" s="64">
        <v>21360</v>
      </c>
      <c r="W703" s="66">
        <f>+(MaestraLP3[[#This Row],[COSTO ]]-MaestraLP3[[#This Row],[COSTO OCT AL 25-09]])/MaestraLP3[[#This Row],[COSTO OCT AL 25-09]]</f>
        <v>3.3821871476888386E-3</v>
      </c>
      <c r="X703" s="67" t="str">
        <f>++IF(P703="HASTA AGOTAR STOCK","HASTA AGOTAR STOCK",IF(MaestraLP3[[#This Row],[PRECIO]]=0,"NO PARA LP",IF(MaestraLP3[[#This Row],[PRECIO SEP]]=0,"INCORPORACIÓN",IF(Z703=0,"MANTIENE",IF(Z703&lt;0,"BAJA",IF(Z703&gt;0,"ALZA",""))))))</f>
        <v>NO PARA LP</v>
      </c>
      <c r="Y703" s="64">
        <v>0</v>
      </c>
      <c r="Z703" s="41" t="str">
        <f>IF(Y703=0,"INDICAR PRECIO VTA",Y703-MaestraLP3[[#This Row],[PRECIO SEP]])</f>
        <v>INDICAR PRECIO VTA</v>
      </c>
      <c r="AA703" s="66" t="str">
        <f t="shared" si="10"/>
        <v>-</v>
      </c>
      <c r="AB703" s="68">
        <f>IFERROR(MaestraLP3[[#This Row],[PRECIO]]*MaestraLP3[[#This Row],[%MG UMV]],0)</f>
        <v>0</v>
      </c>
      <c r="AC703" s="69">
        <v>6.48</v>
      </c>
      <c r="AD703" s="64">
        <f>+IFERROR(MaestraLP3[[#This Row],[MARGEN UNITARIO]]/MaestraLP3[[#This Row],[Peso Neto UMV (KG)]],0)</f>
        <v>0</v>
      </c>
      <c r="AE703" s="39" t="s">
        <v>44</v>
      </c>
      <c r="AF703" s="39"/>
      <c r="AG703" s="39">
        <v>1</v>
      </c>
      <c r="AH703" s="109">
        <v>0</v>
      </c>
      <c r="AI703" s="66">
        <v>0</v>
      </c>
      <c r="AJ703" s="66">
        <v>0</v>
      </c>
      <c r="AK703" s="39" t="s">
        <v>53</v>
      </c>
      <c r="AL703" s="39" t="s">
        <v>53</v>
      </c>
    </row>
    <row r="704" spans="1:38" x14ac:dyDescent="0.35">
      <c r="A704" s="39" t="s">
        <v>276</v>
      </c>
      <c r="B704" s="39">
        <v>104254030</v>
      </c>
      <c r="C704" s="39" t="str">
        <f>+MaestraLP3[[#This Row],[CÓDIGO]]&amp;MaestraLP3[[#Headers],[-]]&amp;MaestraLP3[[#This Row],[UMV]]</f>
        <v>104254030-Y14</v>
      </c>
      <c r="D704" s="50" t="str">
        <f>+MaestraLP3[[#This Row],[CÓDIGO]]&amp;MaestraLP3[[#Headers],[FS00]]</f>
        <v>104254030FS00</v>
      </c>
      <c r="E704" s="39" t="s">
        <v>34</v>
      </c>
      <c r="F704" s="39" t="s">
        <v>35</v>
      </c>
      <c r="G704" s="39" t="s">
        <v>36</v>
      </c>
      <c r="H704" s="39" t="s">
        <v>164</v>
      </c>
      <c r="I704" s="39" t="s">
        <v>554</v>
      </c>
      <c r="J704" s="49" t="s">
        <v>555</v>
      </c>
      <c r="K704" s="50" t="s">
        <v>555</v>
      </c>
      <c r="L704" s="39" t="str">
        <f>VLOOKUP(MaestraLP3[[#This Row],[UMV]],VALIDACIONES!J:L,3,0)</f>
        <v>Caja 214 Unidades</v>
      </c>
      <c r="M704" s="39" t="s">
        <v>40</v>
      </c>
      <c r="N704" s="39" t="s">
        <v>41</v>
      </c>
      <c r="O704" s="64">
        <v>11803.22</v>
      </c>
      <c r="P704" s="39" t="s">
        <v>42</v>
      </c>
      <c r="Q704" s="64">
        <v>16000</v>
      </c>
      <c r="R704" s="66">
        <f>+IFERROR((MaestraLP3[[#This Row],[COSTO ]]/MaestraLP3[[#This Row],[COSTO SEP]]-1),0)</f>
        <v>-9.3694771426779955E-3</v>
      </c>
      <c r="S704" s="65" t="s">
        <v>52</v>
      </c>
      <c r="T704" s="65" t="s">
        <v>52</v>
      </c>
      <c r="U704" s="64">
        <f>+VLOOKUP(MaestraLP3[[#This Row],[FS00]],'[1]BD MES'!$C:$N,12,0)</f>
        <v>11695.44</v>
      </c>
      <c r="V704" s="64">
        <v>11692.63</v>
      </c>
      <c r="W704" s="66">
        <f>+(MaestraLP3[[#This Row],[COSTO ]]-MaestraLP3[[#This Row],[COSTO OCT AL 25-09]])/MaestraLP3[[#This Row],[COSTO OCT AL 25-09]]</f>
        <v>-2.4026458175163223E-4</v>
      </c>
      <c r="X704" s="67" t="str">
        <f>++IF(P704="HASTA AGOTAR STOCK","HASTA AGOTAR STOCK",IF(MaestraLP3[[#This Row],[PRECIO]]=0,"NO PARA LP",IF(MaestraLP3[[#This Row],[PRECIO SEP]]=0,"INCORPORACIÓN",IF(Z704=0,"MANTIENE",IF(Z704&lt;0,"BAJA",IF(Z704&gt;0,"ALZA",""))))))</f>
        <v>MANTIENE</v>
      </c>
      <c r="Y704" s="64">
        <v>16000</v>
      </c>
      <c r="Z704" s="41">
        <f>IF(Y704=0,"INDICAR PRECIO VTA",Y704-MaestraLP3[[#This Row],[PRECIO SEP]])</f>
        <v>0</v>
      </c>
      <c r="AA704" s="66">
        <f t="shared" si="10"/>
        <v>0.26921062500000004</v>
      </c>
      <c r="AB704" s="68">
        <f>IFERROR(MaestraLP3[[#This Row],[PRECIO]]*MaestraLP3[[#This Row],[%MG UMV]],0)</f>
        <v>4307.3700000000008</v>
      </c>
      <c r="AC704" s="69">
        <v>5.992</v>
      </c>
      <c r="AD704" s="64">
        <f>+IFERROR(MaestraLP3[[#This Row],[MARGEN UNITARIO]]/MaestraLP3[[#This Row],[Peso Neto UMV (KG)]],0)</f>
        <v>718.85347129506022</v>
      </c>
      <c r="AE704" s="39" t="s">
        <v>44</v>
      </c>
      <c r="AF704" s="39"/>
      <c r="AG704" s="39">
        <v>1</v>
      </c>
      <c r="AH704" s="109">
        <v>0</v>
      </c>
      <c r="AI704" s="66">
        <v>4.9999999999999996E-2</v>
      </c>
      <c r="AJ704" s="66">
        <v>6.9999999999999993E-2</v>
      </c>
      <c r="AK704" s="39"/>
      <c r="AL704" s="39" t="s">
        <v>53</v>
      </c>
    </row>
    <row r="705" spans="1:38" x14ac:dyDescent="0.35">
      <c r="A705" s="39" t="s">
        <v>276</v>
      </c>
      <c r="B705" s="39">
        <v>104548920</v>
      </c>
      <c r="C705" s="39" t="str">
        <f>+MaestraLP3[[#This Row],[CÓDIGO]]&amp;MaestraLP3[[#Headers],[-]]&amp;MaestraLP3[[#This Row],[UMV]]</f>
        <v>104548920-UN</v>
      </c>
      <c r="D705" s="50" t="str">
        <f>+MaestraLP3[[#This Row],[CÓDIGO]]&amp;MaestraLP3[[#Headers],[FS00]]</f>
        <v>104548920FS00</v>
      </c>
      <c r="E705" s="39" t="s">
        <v>34</v>
      </c>
      <c r="F705" s="39" t="s">
        <v>35</v>
      </c>
      <c r="G705" s="39" t="s">
        <v>36</v>
      </c>
      <c r="H705" s="39" t="s">
        <v>164</v>
      </c>
      <c r="I705" s="39" t="s">
        <v>4623</v>
      </c>
      <c r="J705" s="49" t="s">
        <v>50</v>
      </c>
      <c r="K705" s="50" t="s">
        <v>50</v>
      </c>
      <c r="L705" s="39" t="str">
        <f>VLOOKUP(MaestraLP3[[#This Row],[UMV]],VALIDACIONES!J:L,3,0)</f>
        <v>Unidad</v>
      </c>
      <c r="M705" s="39" t="s">
        <v>40</v>
      </c>
      <c r="N705" s="39" t="s">
        <v>41</v>
      </c>
      <c r="O705" s="64">
        <v>10200</v>
      </c>
      <c r="P705" s="39" t="s">
        <v>4413</v>
      </c>
      <c r="Q705" s="65">
        <v>0</v>
      </c>
      <c r="R705" s="66">
        <f>+IFERROR((MaestraLP3[[#This Row],[COSTO ]]/MaestraLP3[[#This Row],[COSTO SEP]]-1),0)</f>
        <v>0</v>
      </c>
      <c r="S705" s="65" t="s">
        <v>93</v>
      </c>
      <c r="T705" s="65" t="s">
        <v>93</v>
      </c>
      <c r="U705" s="64">
        <f>+VLOOKUP(MaestraLP3[[#This Row],[FS00]],'[1]BD MES'!$C:$N,12,0)</f>
        <v>10200</v>
      </c>
      <c r="V705" s="64">
        <v>10200</v>
      </c>
      <c r="W705" s="66">
        <f>+(MaestraLP3[[#This Row],[COSTO ]]-MaestraLP3[[#This Row],[COSTO OCT AL 25-09]])/MaestraLP3[[#This Row],[COSTO OCT AL 25-09]]</f>
        <v>0</v>
      </c>
      <c r="X705" s="67" t="str">
        <f>++IF(P705="HASTA AGOTAR STOCK","HASTA AGOTAR STOCK",IF(MaestraLP3[[#This Row],[PRECIO]]=0,"NO PARA LP",IF(MaestraLP3[[#This Row],[PRECIO SEP]]=0,"INCORPORACIÓN",IF(Z705=0,"MANTIENE",IF(Z705&lt;0,"BAJA",IF(Z705&gt;0,"ALZA",""))))))</f>
        <v>NO PARA LP</v>
      </c>
      <c r="Y705" s="64">
        <v>0</v>
      </c>
      <c r="Z705" s="41" t="str">
        <f>IF(Y705=0,"INDICAR PRECIO VTA",Y705-MaestraLP3[[#This Row],[PRECIO SEP]])</f>
        <v>INDICAR PRECIO VTA</v>
      </c>
      <c r="AA705" s="66" t="str">
        <f t="shared" ref="AA705:AA768" si="11">+IFERROR((Y705-V705)/Y705,"-")</f>
        <v>-</v>
      </c>
      <c r="AB705" s="68">
        <f>IFERROR(MaestraLP3[[#This Row],[PRECIO]]*MaestraLP3[[#This Row],[%MG UMV]],0)</f>
        <v>0</v>
      </c>
      <c r="AC705" s="69">
        <v>0.03</v>
      </c>
      <c r="AD705" s="64">
        <f>+IFERROR(MaestraLP3[[#This Row],[MARGEN UNITARIO]]/MaestraLP3[[#This Row],[Peso Neto UMV (KG)]],0)</f>
        <v>0</v>
      </c>
      <c r="AE705" s="39" t="s">
        <v>44</v>
      </c>
      <c r="AF705" s="39"/>
      <c r="AG705" s="39">
        <v>1</v>
      </c>
      <c r="AH705" s="109">
        <v>0</v>
      </c>
      <c r="AI705" s="66">
        <v>0.05</v>
      </c>
      <c r="AJ705" s="66">
        <v>0.05</v>
      </c>
      <c r="AK705" s="39" t="s">
        <v>53</v>
      </c>
      <c r="AL705" s="39" t="s">
        <v>53</v>
      </c>
    </row>
    <row r="706" spans="1:38" x14ac:dyDescent="0.35">
      <c r="A706" s="39" t="s">
        <v>276</v>
      </c>
      <c r="B706" s="39">
        <v>104548110</v>
      </c>
      <c r="C706" s="39" t="str">
        <f>+MaestraLP3[[#This Row],[CÓDIGO]]&amp;MaestraLP3[[#Headers],[-]]&amp;MaestraLP3[[#This Row],[UMV]]</f>
        <v>104548110-C80</v>
      </c>
      <c r="D706" s="50" t="str">
        <f>+MaestraLP3[[#This Row],[CÓDIGO]]&amp;MaestraLP3[[#Headers],[FS00]]</f>
        <v>104548110FS00</v>
      </c>
      <c r="E706" s="39" t="s">
        <v>34</v>
      </c>
      <c r="F706" s="39" t="s">
        <v>35</v>
      </c>
      <c r="G706" s="39" t="s">
        <v>36</v>
      </c>
      <c r="H706" s="39" t="s">
        <v>164</v>
      </c>
      <c r="I706" s="39" t="s">
        <v>4372</v>
      </c>
      <c r="J706" s="49" t="s">
        <v>488</v>
      </c>
      <c r="K706" s="50" t="s">
        <v>50</v>
      </c>
      <c r="L706" s="39" t="str">
        <f>VLOOKUP(MaestraLP3[[#This Row],[UMV]],VALIDACIONES!J:L,3,0)</f>
        <v>Caja 80 Unidades</v>
      </c>
      <c r="M706" s="39" t="s">
        <v>40</v>
      </c>
      <c r="N706" s="39" t="s">
        <v>41</v>
      </c>
      <c r="O706" s="64">
        <v>15360</v>
      </c>
      <c r="P706" s="39" t="s">
        <v>4413</v>
      </c>
      <c r="Q706" s="65">
        <v>0</v>
      </c>
      <c r="R706" s="66">
        <f>+IFERROR((MaestraLP3[[#This Row],[COSTO ]]/MaestraLP3[[#This Row],[COSTO SEP]]-1),0)</f>
        <v>4.6875E-2</v>
      </c>
      <c r="S706" s="65" t="s">
        <v>93</v>
      </c>
      <c r="T706" s="65" t="s">
        <v>93</v>
      </c>
      <c r="U706" s="64">
        <f>+VLOOKUP(MaestraLP3[[#This Row],[FS00]],'[1]BD MES'!$C:$N,12,0)</f>
        <v>16000</v>
      </c>
      <c r="V706" s="64">
        <v>16080</v>
      </c>
      <c r="W706" s="66">
        <f>+(MaestraLP3[[#This Row],[COSTO ]]-MaestraLP3[[#This Row],[COSTO OCT AL 25-09]])/MaestraLP3[[#This Row],[COSTO OCT AL 25-09]]</f>
        <v>5.0000000000000001E-3</v>
      </c>
      <c r="X706" s="67" t="str">
        <f>++IF(P706="HASTA AGOTAR STOCK","HASTA AGOTAR STOCK",IF(MaestraLP3[[#This Row],[PRECIO]]=0,"NO PARA LP",IF(MaestraLP3[[#This Row],[PRECIO SEP]]=0,"INCORPORACIÓN",IF(Z706=0,"MANTIENE",IF(Z706&lt;0,"BAJA",IF(Z706&gt;0,"ALZA",""))))))</f>
        <v>NO PARA LP</v>
      </c>
      <c r="Y706" s="64">
        <v>0</v>
      </c>
      <c r="Z706" s="41" t="str">
        <f>IF(Y706=0,"INDICAR PRECIO VTA",Y706-MaestraLP3[[#This Row],[PRECIO SEP]])</f>
        <v>INDICAR PRECIO VTA</v>
      </c>
      <c r="AA706" s="66" t="str">
        <f t="shared" si="11"/>
        <v>-</v>
      </c>
      <c r="AB706" s="68">
        <f>IFERROR(MaestraLP3[[#This Row],[PRECIO]]*MaestraLP3[[#This Row],[%MG UMV]],0)</f>
        <v>0</v>
      </c>
      <c r="AC706" s="69">
        <v>4</v>
      </c>
      <c r="AD706" s="64">
        <f>+IFERROR(MaestraLP3[[#This Row],[MARGEN UNITARIO]]/MaestraLP3[[#This Row],[Peso Neto UMV (KG)]],0)</f>
        <v>0</v>
      </c>
      <c r="AE706" s="39" t="s">
        <v>44</v>
      </c>
      <c r="AF706" s="39"/>
      <c r="AG706" s="39">
        <v>1</v>
      </c>
      <c r="AH706" s="109">
        <v>0</v>
      </c>
      <c r="AI706" s="66">
        <v>0</v>
      </c>
      <c r="AJ706" s="66">
        <v>0</v>
      </c>
      <c r="AK706" s="39" t="s">
        <v>53</v>
      </c>
      <c r="AL706" s="39" t="s">
        <v>53</v>
      </c>
    </row>
    <row r="707" spans="1:38" x14ac:dyDescent="0.35">
      <c r="A707" s="39" t="s">
        <v>276</v>
      </c>
      <c r="B707" s="39">
        <v>101310048</v>
      </c>
      <c r="C707" s="39" t="str">
        <f>+MaestraLP3[[#This Row],[CÓDIGO]]&amp;MaestraLP3[[#Headers],[-]]&amp;MaestraLP3[[#This Row],[UMV]]</f>
        <v>101310048-C25</v>
      </c>
      <c r="D707" s="50" t="str">
        <f>+MaestraLP3[[#This Row],[CÓDIGO]]&amp;MaestraLP3[[#Headers],[FS00]]</f>
        <v>101310048FS00</v>
      </c>
      <c r="E707" s="39" t="s">
        <v>34</v>
      </c>
      <c r="F707" s="39" t="s">
        <v>97</v>
      </c>
      <c r="G707" s="39" t="s">
        <v>179</v>
      </c>
      <c r="H707" s="39" t="s">
        <v>183</v>
      </c>
      <c r="I707" s="39" t="s">
        <v>709</v>
      </c>
      <c r="J707" s="49" t="s">
        <v>698</v>
      </c>
      <c r="K707" s="50" t="s">
        <v>50</v>
      </c>
      <c r="L707" s="39" t="str">
        <f>VLOOKUP(MaestraLP3[[#This Row],[UMV]],VALIDACIONES!J:L,3,0)</f>
        <v>Caja 25 Unidades</v>
      </c>
      <c r="M707" s="39" t="s">
        <v>51</v>
      </c>
      <c r="N707" s="39" t="s">
        <v>78</v>
      </c>
      <c r="O707" s="64">
        <v>4548.42</v>
      </c>
      <c r="P707" s="39" t="s">
        <v>42</v>
      </c>
      <c r="Q707" s="64">
        <v>7800</v>
      </c>
      <c r="R707" s="66">
        <f>+IFERROR((MaestraLP3[[#This Row],[COSTO ]]/MaestraLP3[[#This Row],[COSTO SEP]]-1),0)</f>
        <v>2.5564921445249134E-3</v>
      </c>
      <c r="S707" s="65" t="s">
        <v>52</v>
      </c>
      <c r="T707" s="65" t="s">
        <v>52</v>
      </c>
      <c r="U707" s="64">
        <f>+VLOOKUP(MaestraLP3[[#This Row],[FS00]],'[1]BD MES'!$C:$N,12,0)</f>
        <v>4575</v>
      </c>
      <c r="V707" s="64">
        <v>4560.0479999999998</v>
      </c>
      <c r="W707" s="66">
        <f>+(MaestraLP3[[#This Row],[COSTO ]]-MaestraLP3[[#This Row],[COSTO OCT AL 25-09]])/MaestraLP3[[#This Row],[COSTO OCT AL 25-09]]</f>
        <v>-3.2681967213115245E-3</v>
      </c>
      <c r="X707" s="67" t="str">
        <f>++IF(P707="HASTA AGOTAR STOCK","HASTA AGOTAR STOCK",IF(MaestraLP3[[#This Row],[PRECIO]]=0,"NO PARA LP",IF(MaestraLP3[[#This Row],[PRECIO SEP]]=0,"INCORPORACIÓN",IF(Z707=0,"MANTIENE",IF(Z707&lt;0,"BAJA",IF(Z707&gt;0,"ALZA",""))))))</f>
        <v>BAJA</v>
      </c>
      <c r="Y707" s="64">
        <v>6675</v>
      </c>
      <c r="Z707" s="41">
        <f>IF(Y707=0,"INDICAR PRECIO VTA",Y707-MaestraLP3[[#This Row],[PRECIO SEP]])</f>
        <v>-1125</v>
      </c>
      <c r="AA707" s="66">
        <f t="shared" si="11"/>
        <v>0.31684674157303372</v>
      </c>
      <c r="AB707" s="68">
        <f>IFERROR(MaestraLP3[[#This Row],[PRECIO]]*MaestraLP3[[#This Row],[%MG UMV]],0)</f>
        <v>2114.9520000000002</v>
      </c>
      <c r="AC707" s="69">
        <v>0.125</v>
      </c>
      <c r="AD707" s="64">
        <f>+IFERROR(MaestraLP3[[#This Row],[MARGEN UNITARIO]]/MaestraLP3[[#This Row],[Peso Neto UMV (KG)]],0)</f>
        <v>16919.616000000002</v>
      </c>
      <c r="AE707" s="39" t="s">
        <v>44</v>
      </c>
      <c r="AF707" s="39"/>
      <c r="AG707" s="39">
        <v>1</v>
      </c>
      <c r="AH707" s="109">
        <v>0</v>
      </c>
      <c r="AI707" s="66">
        <v>7.0000000000000007E-2</v>
      </c>
      <c r="AJ707" s="66">
        <v>0.1</v>
      </c>
      <c r="AK707" s="39"/>
      <c r="AL707" s="39" t="s">
        <v>53</v>
      </c>
    </row>
    <row r="708" spans="1:38" x14ac:dyDescent="0.35">
      <c r="A708" s="39" t="s">
        <v>276</v>
      </c>
      <c r="B708" s="39">
        <v>101310045</v>
      </c>
      <c r="C708" s="39" t="str">
        <f>+MaestraLP3[[#This Row],[CÓDIGO]]&amp;MaestraLP3[[#Headers],[-]]&amp;MaestraLP3[[#This Row],[UMV]]</f>
        <v>101310045-C25</v>
      </c>
      <c r="D708" s="50" t="str">
        <f>+MaestraLP3[[#This Row],[CÓDIGO]]&amp;MaestraLP3[[#Headers],[FS00]]</f>
        <v>101310045FS00</v>
      </c>
      <c r="E708" s="39" t="s">
        <v>34</v>
      </c>
      <c r="F708" s="39" t="s">
        <v>97</v>
      </c>
      <c r="G708" s="39" t="s">
        <v>179</v>
      </c>
      <c r="H708" s="39" t="s">
        <v>183</v>
      </c>
      <c r="I708" s="39" t="s">
        <v>697</v>
      </c>
      <c r="J708" s="49" t="s">
        <v>698</v>
      </c>
      <c r="K708" s="50" t="s">
        <v>50</v>
      </c>
      <c r="L708" s="39" t="str">
        <f>VLOOKUP(MaestraLP3[[#This Row],[UMV]],VALIDACIONES!J:L,3,0)</f>
        <v>Caja 25 Unidades</v>
      </c>
      <c r="M708" s="39" t="s">
        <v>51</v>
      </c>
      <c r="N708" s="39" t="s">
        <v>78</v>
      </c>
      <c r="O708" s="64">
        <v>11681.304</v>
      </c>
      <c r="P708" s="39" t="s">
        <v>102</v>
      </c>
      <c r="Q708" s="64">
        <v>16500</v>
      </c>
      <c r="R708" s="66">
        <f>+IFERROR((MaestraLP3[[#This Row],[COSTO ]]/MaestraLP3[[#This Row],[COSTO SEP]]-1),0)</f>
        <v>7.0779769107969237E-3</v>
      </c>
      <c r="S708" s="65" t="s">
        <v>52</v>
      </c>
      <c r="T708" s="65" t="s">
        <v>52</v>
      </c>
      <c r="U708" s="64">
        <f>+VLOOKUP(MaestraLP3[[#This Row],[FS00]],'[1]BD MES'!$C:$N,12,0)</f>
        <v>10046.07</v>
      </c>
      <c r="V708" s="64">
        <v>11763.983999999999</v>
      </c>
      <c r="W708" s="66">
        <f>+(MaestraLP3[[#This Row],[COSTO ]]-MaestraLP3[[#This Row],[COSTO OCT AL 25-09]])/MaestraLP3[[#This Row],[COSTO OCT AL 25-09]]</f>
        <v>0.1710035864770999</v>
      </c>
      <c r="X708" s="67" t="str">
        <f>++IF(P708="HASTA AGOTAR STOCK","HASTA AGOTAR STOCK",IF(MaestraLP3[[#This Row],[PRECIO]]=0,"NO PARA LP",IF(MaestraLP3[[#This Row],[PRECIO SEP]]=0,"INCORPORACIÓN",IF(Z708=0,"MANTIENE",IF(Z708&lt;0,"BAJA",IF(Z708&gt;0,"ALZA",""))))))</f>
        <v>BAJA</v>
      </c>
      <c r="Y708" s="64">
        <v>14750</v>
      </c>
      <c r="Z708" s="41">
        <f>IF(Y708=0,"INDICAR PRECIO VTA",Y708-MaestraLP3[[#This Row],[PRECIO SEP]])</f>
        <v>-1750</v>
      </c>
      <c r="AA708" s="66">
        <f t="shared" si="11"/>
        <v>0.20244176271186451</v>
      </c>
      <c r="AB708" s="68">
        <f>IFERROR(MaestraLP3[[#This Row],[PRECIO]]*MaestraLP3[[#This Row],[%MG UMV]],0)</f>
        <v>2986.0160000000014</v>
      </c>
      <c r="AC708" s="69">
        <v>0.375</v>
      </c>
      <c r="AD708" s="64">
        <f>+IFERROR(MaestraLP3[[#This Row],[MARGEN UNITARIO]]/MaestraLP3[[#This Row],[Peso Neto UMV (KG)]],0)</f>
        <v>7962.7093333333369</v>
      </c>
      <c r="AE708" s="39" t="s">
        <v>44</v>
      </c>
      <c r="AF708" s="39"/>
      <c r="AG708" s="39">
        <v>1</v>
      </c>
      <c r="AH708" s="109">
        <v>0</v>
      </c>
      <c r="AI708" s="66">
        <v>0.1</v>
      </c>
      <c r="AJ708" s="66">
        <v>0.15</v>
      </c>
      <c r="AK708" s="39"/>
      <c r="AL708" s="39" t="s">
        <v>53</v>
      </c>
    </row>
    <row r="709" spans="1:38" x14ac:dyDescent="0.35">
      <c r="A709" s="39" t="s">
        <v>276</v>
      </c>
      <c r="B709" s="39">
        <v>201700308</v>
      </c>
      <c r="C709" s="39" t="str">
        <f>+MaestraLP3[[#This Row],[CÓDIGO]]&amp;MaestraLP3[[#Headers],[-]]&amp;MaestraLP3[[#This Row],[UMV]]</f>
        <v>201700308-C10</v>
      </c>
      <c r="D709" s="50" t="str">
        <f>+MaestraLP3[[#This Row],[CÓDIGO]]&amp;MaestraLP3[[#Headers],[FS00]]</f>
        <v>201700308FS00</v>
      </c>
      <c r="E709" s="39" t="s">
        <v>34</v>
      </c>
      <c r="F709" s="39" t="s">
        <v>97</v>
      </c>
      <c r="G709" s="39" t="s">
        <v>179</v>
      </c>
      <c r="H709" s="39" t="s">
        <v>183</v>
      </c>
      <c r="I709" s="39" t="s">
        <v>714</v>
      </c>
      <c r="J709" s="49" t="s">
        <v>65</v>
      </c>
      <c r="K709" s="50" t="s">
        <v>50</v>
      </c>
      <c r="L709" s="39" t="str">
        <f>VLOOKUP(MaestraLP3[[#This Row],[UMV]],VALIDACIONES!J:L,3,0)</f>
        <v>Caja 10 Unidades</v>
      </c>
      <c r="M709" s="39" t="s">
        <v>51</v>
      </c>
      <c r="N709" s="39" t="s">
        <v>78</v>
      </c>
      <c r="O709" s="64">
        <v>14472</v>
      </c>
      <c r="P709" s="39" t="s">
        <v>42</v>
      </c>
      <c r="Q709" s="64">
        <v>27500</v>
      </c>
      <c r="R709" s="66">
        <f>+IFERROR((MaestraLP3[[#This Row],[COSTO ]]/MaestraLP3[[#This Row],[COSTO SEP]]-1),0)</f>
        <v>-7.0480928689884426E-3</v>
      </c>
      <c r="S709" s="65" t="s">
        <v>52</v>
      </c>
      <c r="T709" s="65" t="s">
        <v>52</v>
      </c>
      <c r="U709" s="64">
        <f>+VLOOKUP(MaestraLP3[[#This Row],[FS00]],'[1]BD MES'!$C:$N,12,0)</f>
        <v>14156</v>
      </c>
      <c r="V709" s="64">
        <v>14370</v>
      </c>
      <c r="W709" s="66">
        <f>+(MaestraLP3[[#This Row],[COSTO ]]-MaestraLP3[[#This Row],[COSTO OCT AL 25-09]])/MaestraLP3[[#This Row],[COSTO OCT AL 25-09]]</f>
        <v>1.5117264764057644E-2</v>
      </c>
      <c r="X709" s="67" t="str">
        <f>++IF(P709="HASTA AGOTAR STOCK","HASTA AGOTAR STOCK",IF(MaestraLP3[[#This Row],[PRECIO]]=0,"NO PARA LP",IF(MaestraLP3[[#This Row],[PRECIO SEP]]=0,"INCORPORACIÓN",IF(Z709=0,"MANTIENE",IF(Z709&lt;0,"BAJA",IF(Z709&gt;0,"ALZA",""))))))</f>
        <v>BAJA</v>
      </c>
      <c r="Y709" s="64">
        <v>24000</v>
      </c>
      <c r="Z709" s="41">
        <f>IF(Y709=0,"INDICAR PRECIO VTA",Y709-MaestraLP3[[#This Row],[PRECIO SEP]])</f>
        <v>-3500</v>
      </c>
      <c r="AA709" s="66">
        <f t="shared" si="11"/>
        <v>0.40125</v>
      </c>
      <c r="AB709" s="68">
        <f>IFERROR(MaestraLP3[[#This Row],[PRECIO]]*MaestraLP3[[#This Row],[%MG UMV]],0)</f>
        <v>9630</v>
      </c>
      <c r="AC709" s="69">
        <v>2.5</v>
      </c>
      <c r="AD709" s="64">
        <f>+IFERROR(MaestraLP3[[#This Row],[MARGEN UNITARIO]]/MaestraLP3[[#This Row],[Peso Neto UMV (KG)]],0)</f>
        <v>3852</v>
      </c>
      <c r="AE709" s="39" t="s">
        <v>53</v>
      </c>
      <c r="AF709" s="39"/>
      <c r="AG709" s="39">
        <v>1</v>
      </c>
      <c r="AH709" s="109">
        <v>0</v>
      </c>
      <c r="AI709" s="66">
        <v>0.2</v>
      </c>
      <c r="AJ709" s="66">
        <v>0.25</v>
      </c>
      <c r="AK709" s="39"/>
      <c r="AL709" s="39" t="s">
        <v>53</v>
      </c>
    </row>
    <row r="710" spans="1:38" x14ac:dyDescent="0.35">
      <c r="A710" s="39" t="s">
        <v>276</v>
      </c>
      <c r="B710" s="39">
        <v>101200010</v>
      </c>
      <c r="C710" s="39" t="str">
        <f>+MaestraLP3[[#This Row],[CÓDIGO]]&amp;MaestraLP3[[#Headers],[-]]&amp;MaestraLP3[[#This Row],[UMV]]</f>
        <v>101200010-C24</v>
      </c>
      <c r="D710" s="50" t="str">
        <f>+MaestraLP3[[#This Row],[CÓDIGO]]&amp;MaestraLP3[[#Headers],[FS00]]</f>
        <v>101200010FS00</v>
      </c>
      <c r="E710" s="39" t="s">
        <v>34</v>
      </c>
      <c r="F710" s="39" t="s">
        <v>97</v>
      </c>
      <c r="G710" s="39" t="s">
        <v>179</v>
      </c>
      <c r="H710" s="39" t="s">
        <v>724</v>
      </c>
      <c r="I710" s="39" t="s">
        <v>725</v>
      </c>
      <c r="J710" s="49" t="s">
        <v>160</v>
      </c>
      <c r="K710" s="50" t="s">
        <v>50</v>
      </c>
      <c r="L710" s="39" t="str">
        <f>VLOOKUP(MaestraLP3[[#This Row],[UMV]],VALIDACIONES!J:L,3,0)</f>
        <v>Caja 24 Unidades</v>
      </c>
      <c r="M710" s="39" t="s">
        <v>51</v>
      </c>
      <c r="N710" s="39" t="s">
        <v>78</v>
      </c>
      <c r="O710" s="64">
        <v>17275.595999999998</v>
      </c>
      <c r="P710" s="39" t="s">
        <v>102</v>
      </c>
      <c r="Q710" s="64">
        <v>30000</v>
      </c>
      <c r="R710" s="66">
        <f>+IFERROR((MaestraLP3[[#This Row],[COSTO ]]/MaestraLP3[[#This Row],[COSTO SEP]]-1),0)</f>
        <v>1.2016951542511256E-2</v>
      </c>
      <c r="S710" s="65" t="s">
        <v>52</v>
      </c>
      <c r="T710" s="65" t="s">
        <v>52</v>
      </c>
      <c r="U710" s="64">
        <f>+VLOOKUP(MaestraLP3[[#This Row],[FS00]],'[1]BD MES'!$C:$N,12,0)</f>
        <v>17595</v>
      </c>
      <c r="V710" s="64">
        <v>17483.196</v>
      </c>
      <c r="W710" s="66">
        <f>+(MaestraLP3[[#This Row],[COSTO ]]-MaestraLP3[[#This Row],[COSTO OCT AL 25-09]])/MaestraLP3[[#This Row],[COSTO OCT AL 25-09]]</f>
        <v>-6.3543052003410113E-3</v>
      </c>
      <c r="X710" s="67" t="str">
        <f>++IF(P710="HASTA AGOTAR STOCK","HASTA AGOTAR STOCK",IF(MaestraLP3[[#This Row],[PRECIO]]=0,"NO PARA LP",IF(MaestraLP3[[#This Row],[PRECIO SEP]]=0,"INCORPORACIÓN",IF(Z710=0,"MANTIENE",IF(Z710&lt;0,"BAJA",IF(Z710&gt;0,"ALZA",""))))))</f>
        <v>BAJA</v>
      </c>
      <c r="Y710" s="64">
        <v>27384</v>
      </c>
      <c r="Z710" s="41">
        <f>IF(Y710=0,"INDICAR PRECIO VTA",Y710-MaestraLP3[[#This Row],[PRECIO SEP]])</f>
        <v>-2616</v>
      </c>
      <c r="AA710" s="66">
        <f t="shared" si="11"/>
        <v>0.3615543382997371</v>
      </c>
      <c r="AB710" s="68">
        <f>IFERROR(MaestraLP3[[#This Row],[PRECIO]]*MaestraLP3[[#This Row],[%MG UMV]],0)</f>
        <v>9900.8040000000001</v>
      </c>
      <c r="AC710" s="69">
        <v>2.64</v>
      </c>
      <c r="AD710" s="64">
        <f>+IFERROR(MaestraLP3[[#This Row],[MARGEN UNITARIO]]/MaestraLP3[[#This Row],[Peso Neto UMV (KG)]],0)</f>
        <v>3750.3045454545454</v>
      </c>
      <c r="AE710" s="39" t="s">
        <v>44</v>
      </c>
      <c r="AF710" s="39"/>
      <c r="AG710" s="39">
        <v>1</v>
      </c>
      <c r="AH710" s="109">
        <v>0</v>
      </c>
      <c r="AI710" s="66">
        <v>0.2</v>
      </c>
      <c r="AJ710" s="66">
        <v>0.25</v>
      </c>
      <c r="AK710" s="39"/>
      <c r="AL710" s="39" t="s">
        <v>53</v>
      </c>
    </row>
    <row r="711" spans="1:38" x14ac:dyDescent="0.35">
      <c r="A711" s="39" t="s">
        <v>276</v>
      </c>
      <c r="B711" s="39">
        <v>150000000</v>
      </c>
      <c r="C711" s="39" t="str">
        <f>+MaestraLP3[[#This Row],[CÓDIGO]]&amp;MaestraLP3[[#Headers],[-]]&amp;MaestraLP3[[#This Row],[UMV]]</f>
        <v>150000000-C10</v>
      </c>
      <c r="D711" s="50" t="str">
        <f>+MaestraLP3[[#This Row],[CÓDIGO]]&amp;MaestraLP3[[#Headers],[FS00]]</f>
        <v>150000000FS00</v>
      </c>
      <c r="E711" s="39" t="s">
        <v>34</v>
      </c>
      <c r="F711" s="39" t="s">
        <v>97</v>
      </c>
      <c r="G711" s="39" t="s">
        <v>179</v>
      </c>
      <c r="H711" s="39" t="s">
        <v>682</v>
      </c>
      <c r="I711" s="39" t="s">
        <v>683</v>
      </c>
      <c r="J711" s="49" t="s">
        <v>65</v>
      </c>
      <c r="K711" s="50" t="s">
        <v>50</v>
      </c>
      <c r="L711" s="39" t="str">
        <f>VLOOKUP(MaestraLP3[[#This Row],[UMV]],VALIDACIONES!J:L,3,0)</f>
        <v>Caja 10 Unidades</v>
      </c>
      <c r="M711" s="39" t="s">
        <v>51</v>
      </c>
      <c r="N711" s="39" t="s">
        <v>78</v>
      </c>
      <c r="O711" s="64">
        <v>12160.1</v>
      </c>
      <c r="P711" s="39" t="s">
        <v>42</v>
      </c>
      <c r="Q711" s="64">
        <v>19500</v>
      </c>
      <c r="R711" s="66">
        <f>+IFERROR((MaestraLP3[[#This Row],[COSTO ]]/MaestraLP3[[#This Row],[COSTO SEP]]-1),0)</f>
        <v>-8.2236165821480967E-6</v>
      </c>
      <c r="S711" s="65" t="s">
        <v>52</v>
      </c>
      <c r="T711" s="65" t="s">
        <v>52</v>
      </c>
      <c r="U711" s="64">
        <f>+VLOOKUP(MaestraLP3[[#This Row],[FS00]],'[1]BD MES'!$C:$N,12,0)</f>
        <v>12160.1</v>
      </c>
      <c r="V711" s="64">
        <v>12160</v>
      </c>
      <c r="W711" s="66">
        <f>+(MaestraLP3[[#This Row],[COSTO ]]-MaestraLP3[[#This Row],[COSTO OCT AL 25-09]])/MaestraLP3[[#This Row],[COSTO OCT AL 25-09]]</f>
        <v>-8.2236165821303937E-6</v>
      </c>
      <c r="X711" s="67" t="str">
        <f>++IF(P711="HASTA AGOTAR STOCK","HASTA AGOTAR STOCK",IF(MaestraLP3[[#This Row],[PRECIO]]=0,"NO PARA LP",IF(MaestraLP3[[#This Row],[PRECIO SEP]]=0,"INCORPORACIÓN",IF(Z711=0,"MANTIENE",IF(Z711&lt;0,"BAJA",IF(Z711&gt;0,"ALZA",""))))))</f>
        <v>MANTIENE</v>
      </c>
      <c r="Y711" s="64">
        <v>19500</v>
      </c>
      <c r="Z711" s="41">
        <f>IF(Y711=0,"INDICAR PRECIO VTA",Y711-MaestraLP3[[#This Row],[PRECIO SEP]])</f>
        <v>0</v>
      </c>
      <c r="AA711" s="66">
        <f t="shared" si="11"/>
        <v>0.37641025641025638</v>
      </c>
      <c r="AB711" s="68">
        <f>IFERROR(MaestraLP3[[#This Row],[PRECIO]]*MaestraLP3[[#This Row],[%MG UMV]],0)</f>
        <v>7339.9999999999991</v>
      </c>
      <c r="AC711" s="69">
        <v>10</v>
      </c>
      <c r="AD711" s="64">
        <f>+IFERROR(MaestraLP3[[#This Row],[MARGEN UNITARIO]]/MaestraLP3[[#This Row],[Peso Neto UMV (KG)]],0)</f>
        <v>733.99999999999989</v>
      </c>
      <c r="AE711" s="39" t="s">
        <v>53</v>
      </c>
      <c r="AF711" s="39"/>
      <c r="AG711" s="39">
        <v>1</v>
      </c>
      <c r="AH711" s="109">
        <v>0</v>
      </c>
      <c r="AI711" s="66">
        <v>0.03</v>
      </c>
      <c r="AJ711" s="66">
        <v>4.9999999999999996E-2</v>
      </c>
      <c r="AK711" s="39"/>
      <c r="AL711" s="39" t="s">
        <v>53</v>
      </c>
    </row>
    <row r="712" spans="1:38" x14ac:dyDescent="0.35">
      <c r="A712" s="39" t="s">
        <v>276</v>
      </c>
      <c r="B712" s="39">
        <v>150000367</v>
      </c>
      <c r="C712" s="39" t="str">
        <f>+MaestraLP3[[#This Row],[CÓDIGO]]&amp;MaestraLP3[[#Headers],[-]]&amp;MaestraLP3[[#This Row],[UMV]]</f>
        <v>150000367-C10</v>
      </c>
      <c r="D712" s="50" t="str">
        <f>+MaestraLP3[[#This Row],[CÓDIGO]]&amp;MaestraLP3[[#Headers],[FS00]]</f>
        <v>150000367FS00</v>
      </c>
      <c r="E712" s="39" t="s">
        <v>34</v>
      </c>
      <c r="F712" s="39" t="s">
        <v>97</v>
      </c>
      <c r="G712" s="39" t="s">
        <v>179</v>
      </c>
      <c r="H712" s="39" t="s">
        <v>682</v>
      </c>
      <c r="I712" s="39" t="s">
        <v>684</v>
      </c>
      <c r="J712" s="49" t="s">
        <v>65</v>
      </c>
      <c r="K712" s="50" t="s">
        <v>50</v>
      </c>
      <c r="L712" s="39" t="str">
        <f>VLOOKUP(MaestraLP3[[#This Row],[UMV]],VALIDACIONES!J:L,3,0)</f>
        <v>Caja 10 Unidades</v>
      </c>
      <c r="M712" s="39" t="s">
        <v>51</v>
      </c>
      <c r="N712" s="39" t="s">
        <v>78</v>
      </c>
      <c r="O712" s="64">
        <v>11938.800000000001</v>
      </c>
      <c r="P712" s="39" t="s">
        <v>42</v>
      </c>
      <c r="Q712" s="64">
        <v>19500</v>
      </c>
      <c r="R712" s="66">
        <f>+IFERROR((MaestraLP3[[#This Row],[COSTO ]]/MaestraLP3[[#This Row],[COSTO SEP]]-1),0)</f>
        <v>1.6752102388828405E-5</v>
      </c>
      <c r="S712" s="65" t="s">
        <v>52</v>
      </c>
      <c r="T712" s="65" t="s">
        <v>52</v>
      </c>
      <c r="U712" s="64">
        <f>+VLOOKUP(MaestraLP3[[#This Row],[FS00]],'[1]BD MES'!$C:$N,12,0)</f>
        <v>11938.800000000001</v>
      </c>
      <c r="V712" s="64">
        <v>11939</v>
      </c>
      <c r="W712" s="66">
        <f>+(MaestraLP3[[#This Row],[COSTO ]]-MaestraLP3[[#This Row],[COSTO OCT AL 25-09]])/MaestraLP3[[#This Row],[COSTO OCT AL 25-09]]</f>
        <v>1.6752102388758382E-5</v>
      </c>
      <c r="X712" s="67" t="str">
        <f>++IF(P712="HASTA AGOTAR STOCK","HASTA AGOTAR STOCK",IF(MaestraLP3[[#This Row],[PRECIO]]=0,"NO PARA LP",IF(MaestraLP3[[#This Row],[PRECIO SEP]]=0,"INCORPORACIÓN",IF(Z712=0,"MANTIENE",IF(Z712&lt;0,"BAJA",IF(Z712&gt;0,"ALZA",""))))))</f>
        <v>MANTIENE</v>
      </c>
      <c r="Y712" s="64">
        <v>19500</v>
      </c>
      <c r="Z712" s="41">
        <f>IF(Y712=0,"INDICAR PRECIO VTA",Y712-MaestraLP3[[#This Row],[PRECIO SEP]])</f>
        <v>0</v>
      </c>
      <c r="AA712" s="66">
        <f t="shared" si="11"/>
        <v>0.38774358974358974</v>
      </c>
      <c r="AB712" s="68">
        <f>IFERROR(MaestraLP3[[#This Row],[PRECIO]]*MaestraLP3[[#This Row],[%MG UMV]],0)</f>
        <v>7561</v>
      </c>
      <c r="AC712" s="69">
        <v>10</v>
      </c>
      <c r="AD712" s="64">
        <f>+IFERROR(MaestraLP3[[#This Row],[MARGEN UNITARIO]]/MaestraLP3[[#This Row],[Peso Neto UMV (KG)]],0)</f>
        <v>756.1</v>
      </c>
      <c r="AE712" s="39" t="s">
        <v>53</v>
      </c>
      <c r="AF712" s="39"/>
      <c r="AG712" s="39">
        <v>1</v>
      </c>
      <c r="AH712" s="109">
        <v>0</v>
      </c>
      <c r="AI712" s="66">
        <v>0.03</v>
      </c>
      <c r="AJ712" s="66">
        <v>4.9999999999999996E-2</v>
      </c>
      <c r="AK712" s="39"/>
      <c r="AL712" s="39" t="s">
        <v>53</v>
      </c>
    </row>
    <row r="713" spans="1:38" x14ac:dyDescent="0.35">
      <c r="A713" s="39" t="s">
        <v>276</v>
      </c>
      <c r="B713" s="39">
        <v>104527910</v>
      </c>
      <c r="C713" s="39" t="str">
        <f>+MaestraLP3[[#This Row],[CÓDIGO]]&amp;MaestraLP3[[#Headers],[-]]&amp;MaestraLP3[[#This Row],[UMV]]</f>
        <v>104527910-C40</v>
      </c>
      <c r="D713" s="50" t="str">
        <f>+MaestraLP3[[#This Row],[CÓDIGO]]&amp;MaestraLP3[[#Headers],[FS00]]</f>
        <v>104527910FS00</v>
      </c>
      <c r="E713" s="39" t="s">
        <v>34</v>
      </c>
      <c r="F713" s="39" t="s">
        <v>97</v>
      </c>
      <c r="G713" s="39" t="s">
        <v>179</v>
      </c>
      <c r="H713" s="39" t="s">
        <v>183</v>
      </c>
      <c r="I713" s="39" t="s">
        <v>685</v>
      </c>
      <c r="J713" s="49" t="s">
        <v>267</v>
      </c>
      <c r="K713" s="50" t="s">
        <v>50</v>
      </c>
      <c r="L713" s="39" t="str">
        <f>VLOOKUP(MaestraLP3[[#This Row],[UMV]],VALIDACIONES!J:L,3,0)</f>
        <v>Caja 40 Unidades</v>
      </c>
      <c r="M713" s="39" t="s">
        <v>51</v>
      </c>
      <c r="N713" s="39" t="s">
        <v>78</v>
      </c>
      <c r="O713" s="64">
        <v>33960</v>
      </c>
      <c r="P713" s="39" t="s">
        <v>42</v>
      </c>
      <c r="Q713" s="64">
        <v>46000</v>
      </c>
      <c r="R713" s="66">
        <f>+IFERROR((MaestraLP3[[#This Row],[COSTO ]]/MaestraLP3[[#This Row],[COSTO SEP]]-1),0)</f>
        <v>0</v>
      </c>
      <c r="S713" s="65" t="s">
        <v>52</v>
      </c>
      <c r="T713" s="65" t="s">
        <v>52</v>
      </c>
      <c r="U713" s="64">
        <f>+VLOOKUP(MaestraLP3[[#This Row],[FS00]],'[1]BD MES'!$C:$N,12,0)</f>
        <v>33840</v>
      </c>
      <c r="V713" s="64">
        <v>33960</v>
      </c>
      <c r="W713" s="66">
        <f>+(MaestraLP3[[#This Row],[COSTO ]]-MaestraLP3[[#This Row],[COSTO OCT AL 25-09]])/MaestraLP3[[#This Row],[COSTO OCT AL 25-09]]</f>
        <v>3.5460992907801418E-3</v>
      </c>
      <c r="X713" s="67" t="str">
        <f>++IF(P713="HASTA AGOTAR STOCK","HASTA AGOTAR STOCK",IF(MaestraLP3[[#This Row],[PRECIO]]=0,"NO PARA LP",IF(MaestraLP3[[#This Row],[PRECIO SEP]]=0,"INCORPORACIÓN",IF(Z713=0,"MANTIENE",IF(Z713&lt;0,"BAJA",IF(Z713&gt;0,"ALZA",""))))))</f>
        <v>MANTIENE</v>
      </c>
      <c r="Y713" s="64">
        <v>46000</v>
      </c>
      <c r="Z713" s="41">
        <f>IF(Y713=0,"INDICAR PRECIO VTA",Y713-MaestraLP3[[#This Row],[PRECIO SEP]])</f>
        <v>0</v>
      </c>
      <c r="AA713" s="66">
        <f t="shared" si="11"/>
        <v>0.26173913043478259</v>
      </c>
      <c r="AB713" s="68">
        <f>IFERROR(MaestraLP3[[#This Row],[PRECIO]]*MaestraLP3[[#This Row],[%MG UMV]],0)</f>
        <v>12039.999999999998</v>
      </c>
      <c r="AC713" s="69">
        <v>10</v>
      </c>
      <c r="AD713" s="64">
        <f>+IFERROR(MaestraLP3[[#This Row],[MARGEN UNITARIO]]/MaestraLP3[[#This Row],[Peso Neto UMV (KG)]],0)</f>
        <v>1203.9999999999998</v>
      </c>
      <c r="AE713" s="39" t="s">
        <v>53</v>
      </c>
      <c r="AF713" s="39"/>
      <c r="AG713" s="39">
        <v>1</v>
      </c>
      <c r="AH713" s="109">
        <v>0</v>
      </c>
      <c r="AI713" s="66">
        <v>0.03</v>
      </c>
      <c r="AJ713" s="66">
        <v>4.9999999999999996E-2</v>
      </c>
      <c r="AK713" s="39"/>
      <c r="AL713" s="39" t="s">
        <v>53</v>
      </c>
    </row>
    <row r="714" spans="1:38" x14ac:dyDescent="0.35">
      <c r="A714" s="39" t="s">
        <v>276</v>
      </c>
      <c r="B714" s="39">
        <v>104543220</v>
      </c>
      <c r="C714" s="39" t="str">
        <f>+MaestraLP3[[#This Row],[CÓDIGO]]&amp;MaestraLP3[[#Headers],[-]]&amp;MaestraLP3[[#This Row],[UMV]]</f>
        <v>104543220-C06</v>
      </c>
      <c r="D714" s="50" t="str">
        <f>+MaestraLP3[[#This Row],[CÓDIGO]]&amp;MaestraLP3[[#Headers],[FS00]]</f>
        <v>104543220FS00</v>
      </c>
      <c r="E714" s="39" t="s">
        <v>34</v>
      </c>
      <c r="F714" s="39" t="s">
        <v>97</v>
      </c>
      <c r="G714" s="39" t="s">
        <v>179</v>
      </c>
      <c r="H714" s="39" t="s">
        <v>183</v>
      </c>
      <c r="I714" s="39" t="s">
        <v>686</v>
      </c>
      <c r="J714" s="49" t="s">
        <v>57</v>
      </c>
      <c r="K714" s="50" t="s">
        <v>50</v>
      </c>
      <c r="L714" s="39" t="str">
        <f>VLOOKUP(MaestraLP3[[#This Row],[UMV]],VALIDACIONES!J:L,3,0)</f>
        <v>Caja 6 Unidades</v>
      </c>
      <c r="M714" s="39" t="s">
        <v>51</v>
      </c>
      <c r="N714" s="39" t="s">
        <v>78</v>
      </c>
      <c r="O714" s="64">
        <v>35406</v>
      </c>
      <c r="P714" s="39" t="s">
        <v>42</v>
      </c>
      <c r="Q714" s="64">
        <v>42600</v>
      </c>
      <c r="R714" s="66">
        <f>+IFERROR((MaestraLP3[[#This Row],[COSTO ]]/MaestraLP3[[#This Row],[COSTO SEP]]-1),0)</f>
        <v>0</v>
      </c>
      <c r="S714" s="65" t="s">
        <v>52</v>
      </c>
      <c r="T714" s="65" t="s">
        <v>52</v>
      </c>
      <c r="U714" s="64">
        <f>+VLOOKUP(MaestraLP3[[#This Row],[FS00]],'[1]BD MES'!$C:$N,12,0)</f>
        <v>35406</v>
      </c>
      <c r="V714" s="64">
        <v>35406</v>
      </c>
      <c r="W714" s="66">
        <f>+(MaestraLP3[[#This Row],[COSTO ]]-MaestraLP3[[#This Row],[COSTO OCT AL 25-09]])/MaestraLP3[[#This Row],[COSTO OCT AL 25-09]]</f>
        <v>0</v>
      </c>
      <c r="X714" s="67" t="str">
        <f>++IF(P714="HASTA AGOTAR STOCK","HASTA AGOTAR STOCK",IF(MaestraLP3[[#This Row],[PRECIO]]=0,"NO PARA LP",IF(MaestraLP3[[#This Row],[PRECIO SEP]]=0,"INCORPORACIÓN",IF(Z714=0,"MANTIENE",IF(Z714&lt;0,"BAJA",IF(Z714&gt;0,"ALZA",""))))))</f>
        <v>MANTIENE</v>
      </c>
      <c r="Y714" s="64">
        <v>42600</v>
      </c>
      <c r="Z714" s="41">
        <f>IF(Y714=0,"INDICAR PRECIO VTA",Y714-MaestraLP3[[#This Row],[PRECIO SEP]])</f>
        <v>0</v>
      </c>
      <c r="AA714" s="66">
        <f t="shared" si="11"/>
        <v>0.16887323943661972</v>
      </c>
      <c r="AB714" s="68">
        <f>IFERROR(MaestraLP3[[#This Row],[PRECIO]]*MaestraLP3[[#This Row],[%MG UMV]],0)</f>
        <v>7194</v>
      </c>
      <c r="AC714" s="69">
        <v>2.04</v>
      </c>
      <c r="AD714" s="64">
        <f>+IFERROR(MaestraLP3[[#This Row],[MARGEN UNITARIO]]/MaestraLP3[[#This Row],[Peso Neto UMV (KG)]],0)</f>
        <v>3526.4705882352941</v>
      </c>
      <c r="AE714" s="39" t="s">
        <v>53</v>
      </c>
      <c r="AF714" s="39"/>
      <c r="AG714" s="39">
        <v>1</v>
      </c>
      <c r="AH714" s="109">
        <v>0</v>
      </c>
      <c r="AI714" s="66">
        <v>0.03</v>
      </c>
      <c r="AJ714" s="66">
        <v>6.9999999999999993E-2</v>
      </c>
      <c r="AK714" s="39" t="s">
        <v>53</v>
      </c>
      <c r="AL714" s="39" t="s">
        <v>53</v>
      </c>
    </row>
    <row r="715" spans="1:38" x14ac:dyDescent="0.35">
      <c r="A715" s="39" t="s">
        <v>276</v>
      </c>
      <c r="B715" s="39">
        <v>104527920</v>
      </c>
      <c r="C715" s="39" t="str">
        <f>+MaestraLP3[[#This Row],[CÓDIGO]]&amp;MaestraLP3[[#Headers],[-]]&amp;MaestraLP3[[#This Row],[UMV]]</f>
        <v>104527920-C40</v>
      </c>
      <c r="D715" s="50" t="str">
        <f>+MaestraLP3[[#This Row],[CÓDIGO]]&amp;MaestraLP3[[#Headers],[FS00]]</f>
        <v>104527920FS00</v>
      </c>
      <c r="E715" s="39" t="s">
        <v>34</v>
      </c>
      <c r="F715" s="39" t="s">
        <v>97</v>
      </c>
      <c r="G715" s="39" t="s">
        <v>179</v>
      </c>
      <c r="H715" s="39" t="s">
        <v>183</v>
      </c>
      <c r="I715" s="39" t="s">
        <v>687</v>
      </c>
      <c r="J715" s="49" t="s">
        <v>267</v>
      </c>
      <c r="K715" s="50" t="s">
        <v>50</v>
      </c>
      <c r="L715" s="39" t="str">
        <f>VLOOKUP(MaestraLP3[[#This Row],[UMV]],VALIDACIONES!J:L,3,0)</f>
        <v>Caja 40 Unidades</v>
      </c>
      <c r="M715" s="39" t="s">
        <v>51</v>
      </c>
      <c r="N715" s="39" t="s">
        <v>78</v>
      </c>
      <c r="O715" s="64">
        <v>33200</v>
      </c>
      <c r="P715" s="39" t="s">
        <v>42</v>
      </c>
      <c r="Q715" s="64">
        <v>55899</v>
      </c>
      <c r="R715" s="66">
        <f>+IFERROR((MaestraLP3[[#This Row],[COSTO ]]/MaestraLP3[[#This Row],[COSTO SEP]]-1),0)</f>
        <v>0</v>
      </c>
      <c r="S715" s="65" t="s">
        <v>52</v>
      </c>
      <c r="T715" s="65" t="s">
        <v>52</v>
      </c>
      <c r="U715" s="64">
        <f>+VLOOKUP(MaestraLP3[[#This Row],[FS00]],'[1]BD MES'!$C:$N,12,0)</f>
        <v>33200</v>
      </c>
      <c r="V715" s="64">
        <v>33200</v>
      </c>
      <c r="W715" s="66">
        <f>+(MaestraLP3[[#This Row],[COSTO ]]-MaestraLP3[[#This Row],[COSTO OCT AL 25-09]])/MaestraLP3[[#This Row],[COSTO OCT AL 25-09]]</f>
        <v>0</v>
      </c>
      <c r="X715" s="67" t="str">
        <f>++IF(P715="HASTA AGOTAR STOCK","HASTA AGOTAR STOCK",IF(MaestraLP3[[#This Row],[PRECIO]]=0,"NO PARA LP",IF(MaestraLP3[[#This Row],[PRECIO SEP]]=0,"INCORPORACIÓN",IF(Z715=0,"MANTIENE",IF(Z715&lt;0,"BAJA",IF(Z715&gt;0,"ALZA",""))))))</f>
        <v>MANTIENE</v>
      </c>
      <c r="Y715" s="64">
        <v>55899</v>
      </c>
      <c r="Z715" s="41">
        <f>IF(Y715=0,"INDICAR PRECIO VTA",Y715-MaestraLP3[[#This Row],[PRECIO SEP]])</f>
        <v>0</v>
      </c>
      <c r="AA715" s="66">
        <f t="shared" si="11"/>
        <v>0.40607166496717295</v>
      </c>
      <c r="AB715" s="68">
        <f>IFERROR(MaestraLP3[[#This Row],[PRECIO]]*MaestraLP3[[#This Row],[%MG UMV]],0)</f>
        <v>22699</v>
      </c>
      <c r="AC715" s="69">
        <v>10</v>
      </c>
      <c r="AD715" s="64">
        <f>+IFERROR(MaestraLP3[[#This Row],[MARGEN UNITARIO]]/MaestraLP3[[#This Row],[Peso Neto UMV (KG)]],0)</f>
        <v>2269.9</v>
      </c>
      <c r="AE715" s="39" t="s">
        <v>53</v>
      </c>
      <c r="AF715" s="39"/>
      <c r="AG715" s="39">
        <v>1</v>
      </c>
      <c r="AH715" s="109">
        <v>0</v>
      </c>
      <c r="AI715" s="66">
        <v>4.9999999999999996E-2</v>
      </c>
      <c r="AJ715" s="66">
        <v>9.9999999999999992E-2</v>
      </c>
      <c r="AK715" s="39"/>
      <c r="AL715" s="39" t="s">
        <v>53</v>
      </c>
    </row>
    <row r="716" spans="1:38" x14ac:dyDescent="0.35">
      <c r="A716" s="39" t="s">
        <v>276</v>
      </c>
      <c r="B716" s="39">
        <v>104543230</v>
      </c>
      <c r="C716" s="39" t="str">
        <f>+MaestraLP3[[#This Row],[CÓDIGO]]&amp;MaestraLP3[[#Headers],[-]]&amp;MaestraLP3[[#This Row],[UMV]]</f>
        <v>104543230-C06</v>
      </c>
      <c r="D716" s="50" t="str">
        <f>+MaestraLP3[[#This Row],[CÓDIGO]]&amp;MaestraLP3[[#Headers],[FS00]]</f>
        <v>104543230FS00</v>
      </c>
      <c r="E716" s="39" t="s">
        <v>34</v>
      </c>
      <c r="F716" s="39" t="s">
        <v>97</v>
      </c>
      <c r="G716" s="39" t="s">
        <v>179</v>
      </c>
      <c r="H716" s="39" t="s">
        <v>183</v>
      </c>
      <c r="I716" s="39" t="s">
        <v>688</v>
      </c>
      <c r="J716" s="49" t="s">
        <v>57</v>
      </c>
      <c r="K716" s="50" t="s">
        <v>50</v>
      </c>
      <c r="L716" s="39" t="str">
        <f>VLOOKUP(MaestraLP3[[#This Row],[UMV]],VALIDACIONES!J:L,3,0)</f>
        <v>Caja 6 Unidades</v>
      </c>
      <c r="M716" s="39" t="s">
        <v>51</v>
      </c>
      <c r="N716" s="39" t="s">
        <v>78</v>
      </c>
      <c r="O716" s="64">
        <v>34812</v>
      </c>
      <c r="P716" s="39" t="s">
        <v>42</v>
      </c>
      <c r="Q716" s="64">
        <v>44400</v>
      </c>
      <c r="R716" s="66">
        <f>+IFERROR((MaestraLP3[[#This Row],[COSTO ]]/MaestraLP3[[#This Row],[COSTO SEP]]-1),0)</f>
        <v>0</v>
      </c>
      <c r="S716" s="65" t="s">
        <v>52</v>
      </c>
      <c r="T716" s="65" t="s">
        <v>52</v>
      </c>
      <c r="U716" s="64">
        <f>+VLOOKUP(MaestraLP3[[#This Row],[FS00]],'[1]BD MES'!$C:$N,12,0)</f>
        <v>34812</v>
      </c>
      <c r="V716" s="64">
        <v>34812</v>
      </c>
      <c r="W716" s="66">
        <f>+(MaestraLP3[[#This Row],[COSTO ]]-MaestraLP3[[#This Row],[COSTO OCT AL 25-09]])/MaestraLP3[[#This Row],[COSTO OCT AL 25-09]]</f>
        <v>0</v>
      </c>
      <c r="X716" s="67" t="str">
        <f>++IF(P716="HASTA AGOTAR STOCK","HASTA AGOTAR STOCK",IF(MaestraLP3[[#This Row],[PRECIO]]=0,"NO PARA LP",IF(MaestraLP3[[#This Row],[PRECIO SEP]]=0,"INCORPORACIÓN",IF(Z716=0,"MANTIENE",IF(Z716&lt;0,"BAJA",IF(Z716&gt;0,"ALZA",""))))))</f>
        <v>MANTIENE</v>
      </c>
      <c r="Y716" s="64">
        <v>44400</v>
      </c>
      <c r="Z716" s="41">
        <f>IF(Y716=0,"INDICAR PRECIO VTA",Y716-MaestraLP3[[#This Row],[PRECIO SEP]])</f>
        <v>0</v>
      </c>
      <c r="AA716" s="66">
        <f t="shared" si="11"/>
        <v>0.21594594594594593</v>
      </c>
      <c r="AB716" s="68">
        <f>IFERROR(MaestraLP3[[#This Row],[PRECIO]]*MaestraLP3[[#This Row],[%MG UMV]],0)</f>
        <v>9588</v>
      </c>
      <c r="AC716" s="69">
        <v>2.7240000000000002</v>
      </c>
      <c r="AD716" s="64">
        <f>+IFERROR(MaestraLP3[[#This Row],[MARGEN UNITARIO]]/MaestraLP3[[#This Row],[Peso Neto UMV (KG)]],0)</f>
        <v>3519.8237885462554</v>
      </c>
      <c r="AE716" s="39" t="s">
        <v>53</v>
      </c>
      <c r="AF716" s="39"/>
      <c r="AG716" s="39">
        <v>1</v>
      </c>
      <c r="AH716" s="109">
        <v>0</v>
      </c>
      <c r="AI716" s="66">
        <v>0.03</v>
      </c>
      <c r="AJ716" s="66">
        <v>6.9999999999999993E-2</v>
      </c>
      <c r="AK716" s="39" t="s">
        <v>53</v>
      </c>
      <c r="AL716" s="39" t="s">
        <v>53</v>
      </c>
    </row>
    <row r="717" spans="1:38" x14ac:dyDescent="0.35">
      <c r="A717" s="39" t="s">
        <v>276</v>
      </c>
      <c r="B717" s="39">
        <v>201700302</v>
      </c>
      <c r="C717" s="39" t="str">
        <f>+MaestraLP3[[#This Row],[CÓDIGO]]&amp;MaestraLP3[[#Headers],[-]]&amp;MaestraLP3[[#This Row],[UMV]]</f>
        <v>201700302-C10</v>
      </c>
      <c r="D717" s="50" t="str">
        <f>+MaestraLP3[[#This Row],[CÓDIGO]]&amp;MaestraLP3[[#Headers],[FS00]]</f>
        <v>201700302FS00</v>
      </c>
      <c r="E717" s="39" t="s">
        <v>34</v>
      </c>
      <c r="F717" s="39" t="s">
        <v>97</v>
      </c>
      <c r="G717" s="39" t="s">
        <v>179</v>
      </c>
      <c r="H717" s="39" t="s">
        <v>183</v>
      </c>
      <c r="I717" s="39" t="s">
        <v>689</v>
      </c>
      <c r="J717" s="49" t="s">
        <v>65</v>
      </c>
      <c r="K717" s="50" t="s">
        <v>77</v>
      </c>
      <c r="L717" s="39" t="str">
        <f>VLOOKUP(MaestraLP3[[#This Row],[UMV]],VALIDACIONES!J:L,3,0)</f>
        <v>Caja 10 Unidades</v>
      </c>
      <c r="M717" s="39" t="s">
        <v>51</v>
      </c>
      <c r="N717" s="39" t="s">
        <v>78</v>
      </c>
      <c r="O717" s="64">
        <v>37220.400000000001</v>
      </c>
      <c r="P717" s="39" t="s">
        <v>102</v>
      </c>
      <c r="Q717" s="64">
        <v>56000</v>
      </c>
      <c r="R717" s="66">
        <f>+IFERROR((MaestraLP3[[#This Row],[COSTO ]]/MaestraLP3[[#This Row],[COSTO SEP]]-1),0)</f>
        <v>1.9344230583229205E-4</v>
      </c>
      <c r="S717" s="65" t="s">
        <v>52</v>
      </c>
      <c r="T717" s="65" t="s">
        <v>52</v>
      </c>
      <c r="U717" s="64">
        <f>+VLOOKUP(MaestraLP3[[#This Row],[FS00]],'[1]BD MES'!$C:$N,12,0)</f>
        <v>37104</v>
      </c>
      <c r="V717" s="64">
        <v>37227.599999999999</v>
      </c>
      <c r="W717" s="66">
        <f>+(MaestraLP3[[#This Row],[COSTO ]]-MaestraLP3[[#This Row],[COSTO OCT AL 25-09]])/MaestraLP3[[#This Row],[COSTO OCT AL 25-09]]</f>
        <v>3.3311772315652907E-3</v>
      </c>
      <c r="X717" s="67" t="str">
        <f>++IF(P717="HASTA AGOTAR STOCK","HASTA AGOTAR STOCK",IF(MaestraLP3[[#This Row],[PRECIO]]=0,"NO PARA LP",IF(MaestraLP3[[#This Row],[PRECIO SEP]]=0,"INCORPORACIÓN",IF(Z717=0,"MANTIENE",IF(Z717&lt;0,"BAJA",IF(Z717&gt;0,"ALZA",""))))))</f>
        <v>BAJA</v>
      </c>
      <c r="Y717" s="64">
        <v>49080.754799999995</v>
      </c>
      <c r="Z717" s="41">
        <f>IF(Y717=0,"INDICAR PRECIO VTA",Y717-MaestraLP3[[#This Row],[PRECIO SEP]])</f>
        <v>-6919.2452000000048</v>
      </c>
      <c r="AA717" s="66">
        <f t="shared" si="11"/>
        <v>0.24150310744609815</v>
      </c>
      <c r="AB717" s="68">
        <f>IFERROR(MaestraLP3[[#This Row],[PRECIO]]*MaestraLP3[[#This Row],[%MG UMV]],0)</f>
        <v>11853.154799999997</v>
      </c>
      <c r="AC717" s="69">
        <v>10</v>
      </c>
      <c r="AD717" s="64">
        <f>+IFERROR(MaestraLP3[[#This Row],[MARGEN UNITARIO]]/MaestraLP3[[#This Row],[Peso Neto UMV (KG)]],0)</f>
        <v>1185.3154799999998</v>
      </c>
      <c r="AE717" s="39" t="s">
        <v>53</v>
      </c>
      <c r="AF717" s="39"/>
      <c r="AG717" s="39">
        <v>1</v>
      </c>
      <c r="AH717" s="109">
        <v>0</v>
      </c>
      <c r="AI717" s="66">
        <v>0.05</v>
      </c>
      <c r="AJ717" s="66">
        <v>7.0000000000000007E-2</v>
      </c>
      <c r="AK717" s="39"/>
      <c r="AL717" s="39" t="s">
        <v>53</v>
      </c>
    </row>
    <row r="718" spans="1:38" x14ac:dyDescent="0.35">
      <c r="A718" s="39" t="s">
        <v>276</v>
      </c>
      <c r="B718" s="39">
        <v>104543240</v>
      </c>
      <c r="C718" s="39" t="str">
        <f>+MaestraLP3[[#This Row],[CÓDIGO]]&amp;MaestraLP3[[#Headers],[-]]&amp;MaestraLP3[[#This Row],[UMV]]</f>
        <v>104543240-C06</v>
      </c>
      <c r="D718" s="50" t="str">
        <f>+MaestraLP3[[#This Row],[CÓDIGO]]&amp;MaestraLP3[[#Headers],[FS00]]</f>
        <v>104543240FS00</v>
      </c>
      <c r="E718" s="39" t="s">
        <v>34</v>
      </c>
      <c r="F718" s="39" t="s">
        <v>97</v>
      </c>
      <c r="G718" s="39" t="s">
        <v>179</v>
      </c>
      <c r="H718" s="39" t="s">
        <v>183</v>
      </c>
      <c r="I718" s="39" t="s">
        <v>690</v>
      </c>
      <c r="J718" s="49" t="s">
        <v>57</v>
      </c>
      <c r="K718" s="50" t="s">
        <v>50</v>
      </c>
      <c r="L718" s="39" t="str">
        <f>VLOOKUP(MaestraLP3[[#This Row],[UMV]],VALIDACIONES!J:L,3,0)</f>
        <v>Caja 6 Unidades</v>
      </c>
      <c r="M718" s="39" t="s">
        <v>51</v>
      </c>
      <c r="N718" s="39" t="s">
        <v>78</v>
      </c>
      <c r="O718" s="64">
        <v>47424</v>
      </c>
      <c r="P718" s="39" t="s">
        <v>42</v>
      </c>
      <c r="Q718" s="64">
        <v>61800</v>
      </c>
      <c r="R718" s="66">
        <f>+IFERROR((MaestraLP3[[#This Row],[COSTO ]]/MaestraLP3[[#This Row],[COSTO SEP]]-1),0)</f>
        <v>0</v>
      </c>
      <c r="S718" s="65" t="s">
        <v>52</v>
      </c>
      <c r="T718" s="65" t="s">
        <v>52</v>
      </c>
      <c r="U718" s="64">
        <f>+VLOOKUP(MaestraLP3[[#This Row],[FS00]],'[1]BD MES'!$C:$N,12,0)</f>
        <v>47424</v>
      </c>
      <c r="V718" s="64">
        <v>47424</v>
      </c>
      <c r="W718" s="66">
        <f>+(MaestraLP3[[#This Row],[COSTO ]]-MaestraLP3[[#This Row],[COSTO OCT AL 25-09]])/MaestraLP3[[#This Row],[COSTO OCT AL 25-09]]</f>
        <v>0</v>
      </c>
      <c r="X718" s="67" t="str">
        <f>++IF(P718="HASTA AGOTAR STOCK","HASTA AGOTAR STOCK",IF(MaestraLP3[[#This Row],[PRECIO]]=0,"NO PARA LP",IF(MaestraLP3[[#This Row],[PRECIO SEP]]=0,"INCORPORACIÓN",IF(Z718=0,"MANTIENE",IF(Z718&lt;0,"BAJA",IF(Z718&gt;0,"ALZA",""))))))</f>
        <v>MANTIENE</v>
      </c>
      <c r="Y718" s="64">
        <v>61800</v>
      </c>
      <c r="Z718" s="41">
        <f>IF(Y718=0,"INDICAR PRECIO VTA",Y718-MaestraLP3[[#This Row],[PRECIO SEP]])</f>
        <v>0</v>
      </c>
      <c r="AA718" s="66">
        <f t="shared" si="11"/>
        <v>0.23262135922330096</v>
      </c>
      <c r="AB718" s="68">
        <f>IFERROR(MaestraLP3[[#This Row],[PRECIO]]*MaestraLP3[[#This Row],[%MG UMV]],0)</f>
        <v>14376</v>
      </c>
      <c r="AC718" s="69">
        <v>4.08</v>
      </c>
      <c r="AD718" s="64">
        <f>+IFERROR(MaestraLP3[[#This Row],[MARGEN UNITARIO]]/MaestraLP3[[#This Row],[Peso Neto UMV (KG)]],0)</f>
        <v>3523.5294117647059</v>
      </c>
      <c r="AE718" s="39" t="s">
        <v>53</v>
      </c>
      <c r="AF718" s="39"/>
      <c r="AG718" s="39">
        <v>1</v>
      </c>
      <c r="AH718" s="109">
        <v>0</v>
      </c>
      <c r="AI718" s="66">
        <v>0.03</v>
      </c>
      <c r="AJ718" s="66">
        <v>6.9999999999999993E-2</v>
      </c>
      <c r="AK718" s="39" t="s">
        <v>53</v>
      </c>
      <c r="AL718" s="39" t="s">
        <v>53</v>
      </c>
    </row>
    <row r="719" spans="1:38" x14ac:dyDescent="0.35">
      <c r="A719" s="39" t="s">
        <v>276</v>
      </c>
      <c r="B719" s="39">
        <v>104543250</v>
      </c>
      <c r="C719" s="39" t="str">
        <f>+MaestraLP3[[#This Row],[CÓDIGO]]&amp;MaestraLP3[[#Headers],[-]]&amp;MaestraLP3[[#This Row],[UMV]]</f>
        <v>104543250-C06</v>
      </c>
      <c r="D719" s="50" t="str">
        <f>+MaestraLP3[[#This Row],[CÓDIGO]]&amp;MaestraLP3[[#Headers],[FS00]]</f>
        <v>104543250FS00</v>
      </c>
      <c r="E719" s="39" t="s">
        <v>34</v>
      </c>
      <c r="F719" s="39" t="s">
        <v>97</v>
      </c>
      <c r="G719" s="39" t="s">
        <v>179</v>
      </c>
      <c r="H719" s="39" t="s">
        <v>183</v>
      </c>
      <c r="I719" s="39" t="s">
        <v>691</v>
      </c>
      <c r="J719" s="49" t="s">
        <v>57</v>
      </c>
      <c r="K719" s="50" t="s">
        <v>50</v>
      </c>
      <c r="L719" s="39" t="str">
        <f>VLOOKUP(MaestraLP3[[#This Row],[UMV]],VALIDACIONES!J:L,3,0)</f>
        <v>Caja 6 Unidades</v>
      </c>
      <c r="M719" s="39" t="s">
        <v>51</v>
      </c>
      <c r="N719" s="39" t="s">
        <v>78</v>
      </c>
      <c r="O719" s="64">
        <v>18012</v>
      </c>
      <c r="P719" s="39" t="s">
        <v>42</v>
      </c>
      <c r="Q719" s="64">
        <v>21000</v>
      </c>
      <c r="R719" s="66">
        <f>+IFERROR((MaestraLP3[[#This Row],[COSTO ]]/MaestraLP3[[#This Row],[COSTO SEP]]-1),0)</f>
        <v>0</v>
      </c>
      <c r="S719" s="65" t="s">
        <v>52</v>
      </c>
      <c r="T719" s="65" t="s">
        <v>52</v>
      </c>
      <c r="U719" s="64">
        <f>+VLOOKUP(MaestraLP3[[#This Row],[FS00]],'[1]BD MES'!$C:$N,12,0)</f>
        <v>18012</v>
      </c>
      <c r="V719" s="64">
        <v>18012</v>
      </c>
      <c r="W719" s="66">
        <f>+(MaestraLP3[[#This Row],[COSTO ]]-MaestraLP3[[#This Row],[COSTO OCT AL 25-09]])/MaestraLP3[[#This Row],[COSTO OCT AL 25-09]]</f>
        <v>0</v>
      </c>
      <c r="X719" s="67" t="str">
        <f>++IF(P719="HASTA AGOTAR STOCK","HASTA AGOTAR STOCK",IF(MaestraLP3[[#This Row],[PRECIO]]=0,"NO PARA LP",IF(MaestraLP3[[#This Row],[PRECIO SEP]]=0,"INCORPORACIÓN",IF(Z719=0,"MANTIENE",IF(Z719&lt;0,"BAJA",IF(Z719&gt;0,"ALZA",""))))))</f>
        <v>MANTIENE</v>
      </c>
      <c r="Y719" s="64">
        <v>21000</v>
      </c>
      <c r="Z719" s="41">
        <f>IF(Y719=0,"INDICAR PRECIO VTA",Y719-MaestraLP3[[#This Row],[PRECIO SEP]])</f>
        <v>0</v>
      </c>
      <c r="AA719" s="66">
        <f t="shared" si="11"/>
        <v>0.14228571428571429</v>
      </c>
      <c r="AB719" s="68">
        <f>IFERROR(MaestraLP3[[#This Row],[PRECIO]]*MaestraLP3[[#This Row],[%MG UMV]],0)</f>
        <v>2988</v>
      </c>
      <c r="AC719" s="69">
        <v>0.67800000000000005</v>
      </c>
      <c r="AD719" s="64">
        <f>+IFERROR(MaestraLP3[[#This Row],[MARGEN UNITARIO]]/MaestraLP3[[#This Row],[Peso Neto UMV (KG)]],0)</f>
        <v>4407.0796460176989</v>
      </c>
      <c r="AE719" s="39" t="s">
        <v>53</v>
      </c>
      <c r="AF719" s="39"/>
      <c r="AG719" s="39">
        <v>1</v>
      </c>
      <c r="AH719" s="109">
        <v>0</v>
      </c>
      <c r="AI719" s="66">
        <v>0.03</v>
      </c>
      <c r="AJ719" s="66">
        <v>6.9999999999999993E-2</v>
      </c>
      <c r="AK719" s="39" t="s">
        <v>53</v>
      </c>
      <c r="AL719" s="39" t="s">
        <v>53</v>
      </c>
    </row>
    <row r="720" spans="1:38" x14ac:dyDescent="0.35">
      <c r="A720" s="39" t="s">
        <v>276</v>
      </c>
      <c r="B720" s="39">
        <v>104527960</v>
      </c>
      <c r="C720" s="39" t="str">
        <f>+MaestraLP3[[#This Row],[CÓDIGO]]&amp;MaestraLP3[[#Headers],[-]]&amp;MaestraLP3[[#This Row],[UMV]]</f>
        <v>104527960-C40</v>
      </c>
      <c r="D720" s="50" t="str">
        <f>+MaestraLP3[[#This Row],[CÓDIGO]]&amp;MaestraLP3[[#Headers],[FS00]]</f>
        <v>104527960FS00</v>
      </c>
      <c r="E720" s="39" t="s">
        <v>34</v>
      </c>
      <c r="F720" s="39" t="s">
        <v>97</v>
      </c>
      <c r="G720" s="39" t="s">
        <v>179</v>
      </c>
      <c r="H720" s="39" t="s">
        <v>183</v>
      </c>
      <c r="I720" s="39" t="s">
        <v>692</v>
      </c>
      <c r="J720" s="49" t="s">
        <v>267</v>
      </c>
      <c r="K720" s="50" t="s">
        <v>50</v>
      </c>
      <c r="L720" s="39" t="str">
        <f>VLOOKUP(MaestraLP3[[#This Row],[UMV]],VALIDACIONES!J:L,3,0)</f>
        <v>Caja 40 Unidades</v>
      </c>
      <c r="M720" s="39" t="s">
        <v>51</v>
      </c>
      <c r="N720" s="39" t="s">
        <v>78</v>
      </c>
      <c r="O720" s="64">
        <v>33680</v>
      </c>
      <c r="P720" s="39" t="s">
        <v>42</v>
      </c>
      <c r="Q720" s="64">
        <v>48000</v>
      </c>
      <c r="R720" s="66">
        <f>+IFERROR((MaestraLP3[[#This Row],[COSTO ]]/MaestraLP3[[#This Row],[COSTO SEP]]-1),0)</f>
        <v>0</v>
      </c>
      <c r="S720" s="65" t="s">
        <v>52</v>
      </c>
      <c r="T720" s="65" t="s">
        <v>52</v>
      </c>
      <c r="U720" s="64">
        <f>+VLOOKUP(MaestraLP3[[#This Row],[FS00]],'[1]BD MES'!$C:$N,12,0)</f>
        <v>33680</v>
      </c>
      <c r="V720" s="64">
        <v>33680</v>
      </c>
      <c r="W720" s="66">
        <f>+(MaestraLP3[[#This Row],[COSTO ]]-MaestraLP3[[#This Row],[COSTO OCT AL 25-09]])/MaestraLP3[[#This Row],[COSTO OCT AL 25-09]]</f>
        <v>0</v>
      </c>
      <c r="X720" s="67" t="str">
        <f>++IF(P720="HASTA AGOTAR STOCK","HASTA AGOTAR STOCK",IF(MaestraLP3[[#This Row],[PRECIO]]=0,"NO PARA LP",IF(MaestraLP3[[#This Row],[PRECIO SEP]]=0,"INCORPORACIÓN",IF(Z720=0,"MANTIENE",IF(Z720&lt;0,"BAJA",IF(Z720&gt;0,"ALZA",""))))))</f>
        <v>MANTIENE</v>
      </c>
      <c r="Y720" s="64">
        <v>48000</v>
      </c>
      <c r="Z720" s="41">
        <f>IF(Y720=0,"INDICAR PRECIO VTA",Y720-MaestraLP3[[#This Row],[PRECIO SEP]])</f>
        <v>0</v>
      </c>
      <c r="AA720" s="66">
        <f t="shared" si="11"/>
        <v>0.29833333333333334</v>
      </c>
      <c r="AB720" s="68">
        <f>IFERROR(MaestraLP3[[#This Row],[PRECIO]]*MaestraLP3[[#This Row],[%MG UMV]],0)</f>
        <v>14320</v>
      </c>
      <c r="AC720" s="69">
        <v>10</v>
      </c>
      <c r="AD720" s="64">
        <f>+IFERROR(MaestraLP3[[#This Row],[MARGEN UNITARIO]]/MaestraLP3[[#This Row],[Peso Neto UMV (KG)]],0)</f>
        <v>1432</v>
      </c>
      <c r="AE720" s="39" t="s">
        <v>53</v>
      </c>
      <c r="AF720" s="39"/>
      <c r="AG720" s="39">
        <v>1</v>
      </c>
      <c r="AH720" s="109">
        <v>0</v>
      </c>
      <c r="AI720" s="66">
        <v>0.03</v>
      </c>
      <c r="AJ720" s="66">
        <v>4.9999999999999996E-2</v>
      </c>
      <c r="AK720" s="39"/>
      <c r="AL720" s="39" t="s">
        <v>53</v>
      </c>
    </row>
    <row r="721" spans="1:38" x14ac:dyDescent="0.35">
      <c r="A721" s="39" t="s">
        <v>276</v>
      </c>
      <c r="B721" s="39">
        <v>104543260</v>
      </c>
      <c r="C721" s="39" t="str">
        <f>+MaestraLP3[[#This Row],[CÓDIGO]]&amp;MaestraLP3[[#Headers],[-]]&amp;MaestraLP3[[#This Row],[UMV]]</f>
        <v>104543260-C06</v>
      </c>
      <c r="D721" s="50" t="str">
        <f>+MaestraLP3[[#This Row],[CÓDIGO]]&amp;MaestraLP3[[#Headers],[FS00]]</f>
        <v>104543260FS00</v>
      </c>
      <c r="E721" s="39" t="s">
        <v>34</v>
      </c>
      <c r="F721" s="39" t="s">
        <v>97</v>
      </c>
      <c r="G721" s="39" t="s">
        <v>179</v>
      </c>
      <c r="H721" s="39" t="s">
        <v>183</v>
      </c>
      <c r="I721" s="39" t="s">
        <v>693</v>
      </c>
      <c r="J721" s="49" t="s">
        <v>57</v>
      </c>
      <c r="K721" s="50" t="s">
        <v>50</v>
      </c>
      <c r="L721" s="39" t="str">
        <f>VLOOKUP(MaestraLP3[[#This Row],[UMV]],VALIDACIONES!J:L,3,0)</f>
        <v>Caja 6 Unidades</v>
      </c>
      <c r="M721" s="39" t="s">
        <v>51</v>
      </c>
      <c r="N721" s="39" t="s">
        <v>78</v>
      </c>
      <c r="O721" s="64">
        <v>44964</v>
      </c>
      <c r="P721" s="39" t="s">
        <v>42</v>
      </c>
      <c r="Q721" s="64">
        <v>61800</v>
      </c>
      <c r="R721" s="66">
        <f>+IFERROR((MaestraLP3[[#This Row],[COSTO ]]/MaestraLP3[[#This Row],[COSTO SEP]]-1),0)</f>
        <v>0</v>
      </c>
      <c r="S721" s="65" t="s">
        <v>52</v>
      </c>
      <c r="T721" s="65" t="s">
        <v>52</v>
      </c>
      <c r="U721" s="64">
        <f>+VLOOKUP(MaestraLP3[[#This Row],[FS00]],'[1]BD MES'!$C:$N,12,0)</f>
        <v>44964</v>
      </c>
      <c r="V721" s="64">
        <v>44964</v>
      </c>
      <c r="W721" s="66">
        <f>+(MaestraLP3[[#This Row],[COSTO ]]-MaestraLP3[[#This Row],[COSTO OCT AL 25-09]])/MaestraLP3[[#This Row],[COSTO OCT AL 25-09]]</f>
        <v>0</v>
      </c>
      <c r="X721" s="67" t="str">
        <f>++IF(P721="HASTA AGOTAR STOCK","HASTA AGOTAR STOCK",IF(MaestraLP3[[#This Row],[PRECIO]]=0,"NO PARA LP",IF(MaestraLP3[[#This Row],[PRECIO SEP]]=0,"INCORPORACIÓN",IF(Z721=0,"MANTIENE",IF(Z721&lt;0,"BAJA",IF(Z721&gt;0,"ALZA",""))))))</f>
        <v>MANTIENE</v>
      </c>
      <c r="Y721" s="64">
        <v>61800</v>
      </c>
      <c r="Z721" s="41">
        <f>IF(Y721=0,"INDICAR PRECIO VTA",Y721-MaestraLP3[[#This Row],[PRECIO SEP]])</f>
        <v>0</v>
      </c>
      <c r="AA721" s="66">
        <f t="shared" si="11"/>
        <v>0.27242718446601943</v>
      </c>
      <c r="AB721" s="68">
        <f>IFERROR(MaestraLP3[[#This Row],[PRECIO]]*MaestraLP3[[#This Row],[%MG UMV]],0)</f>
        <v>16836</v>
      </c>
      <c r="AC721" s="69">
        <v>4.7640000000000002</v>
      </c>
      <c r="AD721" s="64">
        <f>+IFERROR(MaestraLP3[[#This Row],[MARGEN UNITARIO]]/MaestraLP3[[#This Row],[Peso Neto UMV (KG)]],0)</f>
        <v>3534.005037783375</v>
      </c>
      <c r="AE721" s="39" t="s">
        <v>53</v>
      </c>
      <c r="AF721" s="39"/>
      <c r="AG721" s="39">
        <v>1</v>
      </c>
      <c r="AH721" s="109">
        <v>0</v>
      </c>
      <c r="AI721" s="66">
        <v>0.03</v>
      </c>
      <c r="AJ721" s="66">
        <v>6.9999999999999993E-2</v>
      </c>
      <c r="AK721" s="39" t="s">
        <v>53</v>
      </c>
      <c r="AL721" s="39" t="s">
        <v>53</v>
      </c>
    </row>
    <row r="722" spans="1:38" x14ac:dyDescent="0.35">
      <c r="A722" s="39" t="s">
        <v>276</v>
      </c>
      <c r="B722" s="39">
        <v>104543270</v>
      </c>
      <c r="C722" s="39" t="str">
        <f>+MaestraLP3[[#This Row],[CÓDIGO]]&amp;MaestraLP3[[#Headers],[-]]&amp;MaestraLP3[[#This Row],[UMV]]</f>
        <v>104543270-C06</v>
      </c>
      <c r="D722" s="50" t="str">
        <f>+MaestraLP3[[#This Row],[CÓDIGO]]&amp;MaestraLP3[[#Headers],[FS00]]</f>
        <v>104543270FS00</v>
      </c>
      <c r="E722" s="39" t="s">
        <v>34</v>
      </c>
      <c r="F722" s="39" t="s">
        <v>97</v>
      </c>
      <c r="G722" s="39" t="s">
        <v>179</v>
      </c>
      <c r="H722" s="39" t="s">
        <v>183</v>
      </c>
      <c r="I722" s="39" t="s">
        <v>694</v>
      </c>
      <c r="J722" s="49" t="s">
        <v>57</v>
      </c>
      <c r="K722" s="50" t="s">
        <v>50</v>
      </c>
      <c r="L722" s="39" t="str">
        <f>VLOOKUP(MaestraLP3[[#This Row],[UMV]],VALIDACIONES!J:L,3,0)</f>
        <v>Caja 6 Unidades</v>
      </c>
      <c r="M722" s="39" t="s">
        <v>51</v>
      </c>
      <c r="N722" s="39" t="s">
        <v>78</v>
      </c>
      <c r="O722" s="64">
        <v>46140</v>
      </c>
      <c r="P722" s="39" t="s">
        <v>42</v>
      </c>
      <c r="Q722" s="64">
        <v>55800</v>
      </c>
      <c r="R722" s="66">
        <f>+IFERROR((MaestraLP3[[#This Row],[COSTO ]]/MaestraLP3[[#This Row],[COSTO SEP]]-1),0)</f>
        <v>0</v>
      </c>
      <c r="S722" s="65" t="s">
        <v>93</v>
      </c>
      <c r="T722" s="65" t="s">
        <v>93</v>
      </c>
      <c r="U722" s="64">
        <f>+VLOOKUP(MaestraLP3[[#This Row],[FS00]],'[1]BD MES'!$C:$N,12,0)</f>
        <v>46140</v>
      </c>
      <c r="V722" s="64">
        <v>46140</v>
      </c>
      <c r="W722" s="66">
        <f>+(MaestraLP3[[#This Row],[COSTO ]]-MaestraLP3[[#This Row],[COSTO OCT AL 25-09]])/MaestraLP3[[#This Row],[COSTO OCT AL 25-09]]</f>
        <v>0</v>
      </c>
      <c r="X722" s="67" t="str">
        <f>++IF(P722="HASTA AGOTAR STOCK","HASTA AGOTAR STOCK",IF(MaestraLP3[[#This Row],[PRECIO]]=0,"NO PARA LP",IF(MaestraLP3[[#This Row],[PRECIO SEP]]=0,"INCORPORACIÓN",IF(Z722=0,"MANTIENE",IF(Z722&lt;0,"BAJA",IF(Z722&gt;0,"ALZA",""))))))</f>
        <v>MANTIENE</v>
      </c>
      <c r="Y722" s="64">
        <v>55800</v>
      </c>
      <c r="Z722" s="41">
        <f>IF(Y722=0,"INDICAR PRECIO VTA",Y722-MaestraLP3[[#This Row],[PRECIO SEP]])</f>
        <v>0</v>
      </c>
      <c r="AA722" s="66">
        <f t="shared" si="11"/>
        <v>0.17311827956989248</v>
      </c>
      <c r="AB722" s="68">
        <f>IFERROR(MaestraLP3[[#This Row],[PRECIO]]*MaestraLP3[[#This Row],[%MG UMV]],0)</f>
        <v>9660</v>
      </c>
      <c r="AC722" s="69">
        <v>2.7240000000000002</v>
      </c>
      <c r="AD722" s="64">
        <f>+IFERROR(MaestraLP3[[#This Row],[MARGEN UNITARIO]]/MaestraLP3[[#This Row],[Peso Neto UMV (KG)]],0)</f>
        <v>3546.2555066079294</v>
      </c>
      <c r="AE722" s="39" t="s">
        <v>53</v>
      </c>
      <c r="AF722" s="39"/>
      <c r="AG722" s="39">
        <v>1</v>
      </c>
      <c r="AH722" s="109">
        <v>0</v>
      </c>
      <c r="AI722" s="66">
        <v>4.9999999999999996E-2</v>
      </c>
      <c r="AJ722" s="66">
        <v>6.9999999999999993E-2</v>
      </c>
      <c r="AK722" s="39" t="s">
        <v>53</v>
      </c>
      <c r="AL722" s="39" t="s">
        <v>53</v>
      </c>
    </row>
    <row r="723" spans="1:38" x14ac:dyDescent="0.35">
      <c r="A723" s="39" t="s">
        <v>276</v>
      </c>
      <c r="B723" s="39">
        <v>150001897</v>
      </c>
      <c r="C723" s="39" t="str">
        <f>+MaestraLP3[[#This Row],[CÓDIGO]]&amp;MaestraLP3[[#Headers],[-]]&amp;MaestraLP3[[#This Row],[UMV]]</f>
        <v>150001897-C30</v>
      </c>
      <c r="D723" s="50" t="str">
        <f>+MaestraLP3[[#This Row],[CÓDIGO]]&amp;MaestraLP3[[#Headers],[FS00]]</f>
        <v>150001897FS00</v>
      </c>
      <c r="E723" s="39" t="s">
        <v>34</v>
      </c>
      <c r="F723" s="39" t="s">
        <v>97</v>
      </c>
      <c r="G723" s="39" t="s">
        <v>179</v>
      </c>
      <c r="H723" s="39" t="s">
        <v>183</v>
      </c>
      <c r="I723" s="39" t="s">
        <v>695</v>
      </c>
      <c r="J723" s="49" t="s">
        <v>256</v>
      </c>
      <c r="K723" s="50" t="s">
        <v>50</v>
      </c>
      <c r="L723" s="39" t="str">
        <f>VLOOKUP(MaestraLP3[[#This Row],[UMV]],VALIDACIONES!J:L,3,0)</f>
        <v>Caja 30 Unidades</v>
      </c>
      <c r="M723" s="39" t="s">
        <v>51</v>
      </c>
      <c r="N723" s="39" t="s">
        <v>78</v>
      </c>
      <c r="O723" s="64">
        <v>103102.2</v>
      </c>
      <c r="P723" s="39" t="s">
        <v>42</v>
      </c>
      <c r="Q723" s="64">
        <v>140000</v>
      </c>
      <c r="R723" s="66">
        <f>+IFERROR((MaestraLP3[[#This Row],[COSTO ]]/MaestraLP3[[#This Row],[COSTO SEP]]-1),0)</f>
        <v>-2.9097342248984859E-6</v>
      </c>
      <c r="S723" s="65" t="s">
        <v>52</v>
      </c>
      <c r="T723" s="65" t="s">
        <v>52</v>
      </c>
      <c r="U723" s="64">
        <f>+VLOOKUP(MaestraLP3[[#This Row],[FS00]],'[1]BD MES'!$C:$N,12,0)</f>
        <v>103101.59999999999</v>
      </c>
      <c r="V723" s="64">
        <v>103101.9</v>
      </c>
      <c r="W723" s="66">
        <f>+(MaestraLP3[[#This Row],[COSTO ]]-MaestraLP3[[#This Row],[COSTO OCT AL 25-09]])/MaestraLP3[[#This Row],[COSTO OCT AL 25-09]]</f>
        <v>2.9097511581091895E-6</v>
      </c>
      <c r="X723" s="67" t="str">
        <f>++IF(P723="HASTA AGOTAR STOCK","HASTA AGOTAR STOCK",IF(MaestraLP3[[#This Row],[PRECIO]]=0,"NO PARA LP",IF(MaestraLP3[[#This Row],[PRECIO SEP]]=0,"INCORPORACIÓN",IF(Z723=0,"MANTIENE",IF(Z723&lt;0,"BAJA",IF(Z723&gt;0,"ALZA",""))))))</f>
        <v>MANTIENE</v>
      </c>
      <c r="Y723" s="64">
        <v>140000</v>
      </c>
      <c r="Z723" s="41">
        <f>IF(Y723=0,"INDICAR PRECIO VTA",Y723-MaestraLP3[[#This Row],[PRECIO SEP]])</f>
        <v>0</v>
      </c>
      <c r="AA723" s="66">
        <f t="shared" si="11"/>
        <v>0.26355785714285718</v>
      </c>
      <c r="AB723" s="68">
        <f>IFERROR(MaestraLP3[[#This Row],[PRECIO]]*MaestraLP3[[#This Row],[%MG UMV]],0)</f>
        <v>36898.100000000006</v>
      </c>
      <c r="AC723" s="69">
        <v>3.75</v>
      </c>
      <c r="AD723" s="64">
        <f>+IFERROR(MaestraLP3[[#This Row],[MARGEN UNITARIO]]/MaestraLP3[[#This Row],[Peso Neto UMV (KG)]],0)</f>
        <v>9839.4933333333356</v>
      </c>
      <c r="AE723" s="39" t="s">
        <v>53</v>
      </c>
      <c r="AF723" s="39"/>
      <c r="AG723" s="39">
        <v>1</v>
      </c>
      <c r="AH723" s="109">
        <v>0</v>
      </c>
      <c r="AI723" s="66">
        <v>4.9999999999999996E-2</v>
      </c>
      <c r="AJ723" s="66">
        <v>6.9999999999999993E-2</v>
      </c>
      <c r="AK723" s="39"/>
      <c r="AL723" s="39" t="s">
        <v>53</v>
      </c>
    </row>
    <row r="724" spans="1:38" x14ac:dyDescent="0.35">
      <c r="A724" s="39" t="s">
        <v>276</v>
      </c>
      <c r="B724" s="39">
        <v>104527930</v>
      </c>
      <c r="C724" s="39" t="str">
        <f>+MaestraLP3[[#This Row],[CÓDIGO]]&amp;MaestraLP3[[#Headers],[-]]&amp;MaestraLP3[[#This Row],[UMV]]</f>
        <v>104527930-C15</v>
      </c>
      <c r="D724" s="50" t="str">
        <f>+MaestraLP3[[#This Row],[CÓDIGO]]&amp;MaestraLP3[[#Headers],[FS00]]</f>
        <v>104527930FS00</v>
      </c>
      <c r="E724" s="39" t="s">
        <v>34</v>
      </c>
      <c r="F724" s="39" t="s">
        <v>97</v>
      </c>
      <c r="G724" s="39" t="s">
        <v>179</v>
      </c>
      <c r="H724" s="39" t="s">
        <v>183</v>
      </c>
      <c r="I724" s="39" t="s">
        <v>696</v>
      </c>
      <c r="J724" s="49" t="s">
        <v>417</v>
      </c>
      <c r="K724" s="50" t="s">
        <v>50</v>
      </c>
      <c r="L724" s="39" t="str">
        <f>VLOOKUP(MaestraLP3[[#This Row],[UMV]],VALIDACIONES!J:L,3,0)</f>
        <v>Caja 15 Unidades</v>
      </c>
      <c r="M724" s="39" t="s">
        <v>51</v>
      </c>
      <c r="N724" s="39" t="s">
        <v>78</v>
      </c>
      <c r="O724" s="64">
        <v>101985</v>
      </c>
      <c r="P724" s="39" t="s">
        <v>42</v>
      </c>
      <c r="Q724" s="64">
        <v>140000</v>
      </c>
      <c r="R724" s="66">
        <f>+IFERROR((MaestraLP3[[#This Row],[COSTO ]]/MaestraLP3[[#This Row],[COSTO SEP]]-1),0)</f>
        <v>0</v>
      </c>
      <c r="S724" s="65" t="s">
        <v>52</v>
      </c>
      <c r="T724" s="65" t="s">
        <v>52</v>
      </c>
      <c r="U724" s="64">
        <f>+VLOOKUP(MaestraLP3[[#This Row],[FS00]],'[1]BD MES'!$C:$N,12,0)</f>
        <v>102000</v>
      </c>
      <c r="V724" s="64">
        <v>101985</v>
      </c>
      <c r="W724" s="66">
        <f>+(MaestraLP3[[#This Row],[COSTO ]]-MaestraLP3[[#This Row],[COSTO OCT AL 25-09]])/MaestraLP3[[#This Row],[COSTO OCT AL 25-09]]</f>
        <v>-1.4705882352941175E-4</v>
      </c>
      <c r="X724" s="67" t="str">
        <f>++IF(P724="HASTA AGOTAR STOCK","HASTA AGOTAR STOCK",IF(MaestraLP3[[#This Row],[PRECIO]]=0,"NO PARA LP",IF(MaestraLP3[[#This Row],[PRECIO SEP]]=0,"INCORPORACIÓN",IF(Z724=0,"MANTIENE",IF(Z724&lt;0,"BAJA",IF(Z724&gt;0,"ALZA",""))))))</f>
        <v>MANTIENE</v>
      </c>
      <c r="Y724" s="64">
        <v>140000</v>
      </c>
      <c r="Z724" s="41">
        <f>IF(Y724=0,"INDICAR PRECIO VTA",Y724-MaestraLP3[[#This Row],[PRECIO SEP]])</f>
        <v>0</v>
      </c>
      <c r="AA724" s="66">
        <f t="shared" si="11"/>
        <v>0.27153571428571427</v>
      </c>
      <c r="AB724" s="68">
        <f>IFERROR(MaestraLP3[[#This Row],[PRECIO]]*MaestraLP3[[#This Row],[%MG UMV]],0)</f>
        <v>38015</v>
      </c>
      <c r="AC724" s="69">
        <v>3.75</v>
      </c>
      <c r="AD724" s="64">
        <f>+IFERROR(MaestraLP3[[#This Row],[MARGEN UNITARIO]]/MaestraLP3[[#This Row],[Peso Neto UMV (KG)]],0)</f>
        <v>10137.333333333334</v>
      </c>
      <c r="AE724" s="39" t="s">
        <v>53</v>
      </c>
      <c r="AF724" s="39"/>
      <c r="AG724" s="39">
        <v>1</v>
      </c>
      <c r="AH724" s="109">
        <v>0</v>
      </c>
      <c r="AI724" s="66">
        <v>4.9999999999999996E-2</v>
      </c>
      <c r="AJ724" s="66">
        <v>6.9999999999999993E-2</v>
      </c>
      <c r="AK724" s="39"/>
      <c r="AL724" s="39" t="s">
        <v>53</v>
      </c>
    </row>
    <row r="725" spans="1:38" x14ac:dyDescent="0.35">
      <c r="A725" s="39" t="s">
        <v>276</v>
      </c>
      <c r="B725" s="39">
        <v>104527940</v>
      </c>
      <c r="C725" s="39" t="str">
        <f>+MaestraLP3[[#This Row],[CÓDIGO]]&amp;MaestraLP3[[#Headers],[-]]&amp;MaestraLP3[[#This Row],[UMV]]</f>
        <v>104527940-C40</v>
      </c>
      <c r="D725" s="50" t="str">
        <f>+MaestraLP3[[#This Row],[CÓDIGO]]&amp;MaestraLP3[[#Headers],[FS00]]</f>
        <v>104527940FS00</v>
      </c>
      <c r="E725" s="39" t="s">
        <v>34</v>
      </c>
      <c r="F725" s="39" t="s">
        <v>97</v>
      </c>
      <c r="G725" s="39" t="s">
        <v>179</v>
      </c>
      <c r="H725" s="39" t="s">
        <v>183</v>
      </c>
      <c r="I725" s="39" t="s">
        <v>699</v>
      </c>
      <c r="J725" s="49" t="s">
        <v>267</v>
      </c>
      <c r="K725" s="50" t="s">
        <v>50</v>
      </c>
      <c r="L725" s="39" t="str">
        <f>VLOOKUP(MaestraLP3[[#This Row],[UMV]],VALIDACIONES!J:L,3,0)</f>
        <v>Caja 40 Unidades</v>
      </c>
      <c r="M725" s="39" t="s">
        <v>51</v>
      </c>
      <c r="N725" s="39" t="s">
        <v>78</v>
      </c>
      <c r="O725" s="64">
        <v>90480</v>
      </c>
      <c r="P725" s="39" t="s">
        <v>42</v>
      </c>
      <c r="Q725" s="64">
        <v>114990</v>
      </c>
      <c r="R725" s="66">
        <f>+IFERROR((MaestraLP3[[#This Row],[COSTO ]]/MaestraLP3[[#This Row],[COSTO SEP]]-1),0)</f>
        <v>3.9345711759504853E-2</v>
      </c>
      <c r="S725" s="65" t="s">
        <v>52</v>
      </c>
      <c r="T725" s="65" t="s">
        <v>52</v>
      </c>
      <c r="U725" s="64">
        <f>+VLOOKUP(MaestraLP3[[#This Row],[FS00]],'[1]BD MES'!$C:$N,12,0)</f>
        <v>94040</v>
      </c>
      <c r="V725" s="64">
        <v>94040</v>
      </c>
      <c r="W725" s="66">
        <f>+(MaestraLP3[[#This Row],[COSTO ]]-MaestraLP3[[#This Row],[COSTO OCT AL 25-09]])/MaestraLP3[[#This Row],[COSTO OCT AL 25-09]]</f>
        <v>0</v>
      </c>
      <c r="X725" s="67" t="str">
        <f>++IF(P725="HASTA AGOTAR STOCK","HASTA AGOTAR STOCK",IF(MaestraLP3[[#This Row],[PRECIO]]=0,"NO PARA LP",IF(MaestraLP3[[#This Row],[PRECIO SEP]]=0,"INCORPORACIÓN",IF(Z725=0,"MANTIENE",IF(Z725&lt;0,"BAJA",IF(Z725&gt;0,"ALZA",""))))))</f>
        <v>MANTIENE</v>
      </c>
      <c r="Y725" s="64">
        <v>114990</v>
      </c>
      <c r="Z725" s="41">
        <f>IF(Y725=0,"INDICAR PRECIO VTA",Y725-MaestraLP3[[#This Row],[PRECIO SEP]])</f>
        <v>0</v>
      </c>
      <c r="AA725" s="66">
        <f t="shared" si="11"/>
        <v>0.18218975563092443</v>
      </c>
      <c r="AB725" s="68">
        <f>IFERROR(MaestraLP3[[#This Row],[PRECIO]]*MaestraLP3[[#This Row],[%MG UMV]],0)</f>
        <v>20950</v>
      </c>
      <c r="AC725" s="69">
        <v>10</v>
      </c>
      <c r="AD725" s="64">
        <f>+IFERROR(MaestraLP3[[#This Row],[MARGEN UNITARIO]]/MaestraLP3[[#This Row],[Peso Neto UMV (KG)]],0)</f>
        <v>2095</v>
      </c>
      <c r="AE725" s="39" t="s">
        <v>53</v>
      </c>
      <c r="AF725" s="39"/>
      <c r="AG725" s="39">
        <v>1</v>
      </c>
      <c r="AH725" s="109">
        <v>0</v>
      </c>
      <c r="AI725" s="66">
        <v>4.9999999999999996E-2</v>
      </c>
      <c r="AJ725" s="66">
        <v>6.9999999999999993E-2</v>
      </c>
      <c r="AK725" s="39"/>
      <c r="AL725" s="39" t="s">
        <v>53</v>
      </c>
    </row>
    <row r="726" spans="1:38" x14ac:dyDescent="0.35">
      <c r="A726" s="39" t="s">
        <v>276</v>
      </c>
      <c r="B726" s="39">
        <v>104543280</v>
      </c>
      <c r="C726" s="39" t="str">
        <f>+MaestraLP3[[#This Row],[CÓDIGO]]&amp;MaestraLP3[[#Headers],[-]]&amp;MaestraLP3[[#This Row],[UMV]]</f>
        <v>104543280-C06</v>
      </c>
      <c r="D726" s="50" t="str">
        <f>+MaestraLP3[[#This Row],[CÓDIGO]]&amp;MaestraLP3[[#Headers],[FS00]]</f>
        <v>104543280FS00</v>
      </c>
      <c r="E726" s="39" t="s">
        <v>34</v>
      </c>
      <c r="F726" s="39" t="s">
        <v>97</v>
      </c>
      <c r="G726" s="39" t="s">
        <v>179</v>
      </c>
      <c r="H726" s="39" t="s">
        <v>183</v>
      </c>
      <c r="I726" s="39" t="s">
        <v>700</v>
      </c>
      <c r="J726" s="49" t="s">
        <v>57</v>
      </c>
      <c r="K726" s="50" t="s">
        <v>50</v>
      </c>
      <c r="L726" s="39" t="str">
        <f>VLOOKUP(MaestraLP3[[#This Row],[UMV]],VALIDACIONES!J:L,3,0)</f>
        <v>Caja 6 Unidades</v>
      </c>
      <c r="M726" s="39" t="s">
        <v>51</v>
      </c>
      <c r="N726" s="39" t="s">
        <v>78</v>
      </c>
      <c r="O726" s="64">
        <v>32346</v>
      </c>
      <c r="P726" s="39" t="s">
        <v>42</v>
      </c>
      <c r="Q726" s="64">
        <v>43200</v>
      </c>
      <c r="R726" s="66">
        <f>+IFERROR((MaestraLP3[[#This Row],[COSTO ]]/MaestraLP3[[#This Row],[COSTO SEP]]-1),0)</f>
        <v>0</v>
      </c>
      <c r="S726" s="65" t="s">
        <v>52</v>
      </c>
      <c r="T726" s="65" t="s">
        <v>52</v>
      </c>
      <c r="U726" s="64">
        <f>+VLOOKUP(MaestraLP3[[#This Row],[FS00]],'[1]BD MES'!$C:$N,12,0)</f>
        <v>32346</v>
      </c>
      <c r="V726" s="64">
        <v>32346</v>
      </c>
      <c r="W726" s="66">
        <f>+(MaestraLP3[[#This Row],[COSTO ]]-MaestraLP3[[#This Row],[COSTO OCT AL 25-09]])/MaestraLP3[[#This Row],[COSTO OCT AL 25-09]]</f>
        <v>0</v>
      </c>
      <c r="X726" s="67" t="str">
        <f>++IF(P726="HASTA AGOTAR STOCK","HASTA AGOTAR STOCK",IF(MaestraLP3[[#This Row],[PRECIO]]=0,"NO PARA LP",IF(MaestraLP3[[#This Row],[PRECIO SEP]]=0,"INCORPORACIÓN",IF(Z726=0,"MANTIENE",IF(Z726&lt;0,"BAJA",IF(Z726&gt;0,"ALZA",""))))))</f>
        <v>MANTIENE</v>
      </c>
      <c r="Y726" s="64">
        <v>43200</v>
      </c>
      <c r="Z726" s="41">
        <f>IF(Y726=0,"INDICAR PRECIO VTA",Y726-MaestraLP3[[#This Row],[PRECIO SEP]])</f>
        <v>0</v>
      </c>
      <c r="AA726" s="66">
        <f t="shared" si="11"/>
        <v>0.25124999999999997</v>
      </c>
      <c r="AB726" s="68">
        <f>IFERROR(MaestraLP3[[#This Row],[PRECIO]]*MaestraLP3[[#This Row],[%MG UMV]],0)</f>
        <v>10853.999999999998</v>
      </c>
      <c r="AC726" s="69">
        <v>3.06</v>
      </c>
      <c r="AD726" s="64">
        <f>+IFERROR(MaestraLP3[[#This Row],[MARGEN UNITARIO]]/MaestraLP3[[#This Row],[Peso Neto UMV (KG)]],0)</f>
        <v>3547.0588235294113</v>
      </c>
      <c r="AE726" s="39" t="s">
        <v>53</v>
      </c>
      <c r="AF726" s="39"/>
      <c r="AG726" s="39">
        <v>1</v>
      </c>
      <c r="AH726" s="109">
        <v>0</v>
      </c>
      <c r="AI726" s="66">
        <v>4.9999999999999996E-2</v>
      </c>
      <c r="AJ726" s="66">
        <v>6.9999999999999993E-2</v>
      </c>
      <c r="AK726" s="39" t="s">
        <v>53</v>
      </c>
      <c r="AL726" s="39" t="s">
        <v>53</v>
      </c>
    </row>
    <row r="727" spans="1:38" x14ac:dyDescent="0.35">
      <c r="A727" s="39" t="s">
        <v>276</v>
      </c>
      <c r="B727" s="39">
        <v>104543290</v>
      </c>
      <c r="C727" s="39" t="str">
        <f>+MaestraLP3[[#This Row],[CÓDIGO]]&amp;MaestraLP3[[#Headers],[-]]&amp;MaestraLP3[[#This Row],[UMV]]</f>
        <v>104543290-C06</v>
      </c>
      <c r="D727" s="50" t="str">
        <f>+MaestraLP3[[#This Row],[CÓDIGO]]&amp;MaestraLP3[[#Headers],[FS00]]</f>
        <v>104543290FS00</v>
      </c>
      <c r="E727" s="39" t="s">
        <v>34</v>
      </c>
      <c r="F727" s="39" t="s">
        <v>97</v>
      </c>
      <c r="G727" s="39" t="s">
        <v>179</v>
      </c>
      <c r="H727" s="39" t="s">
        <v>183</v>
      </c>
      <c r="I727" s="39" t="s">
        <v>701</v>
      </c>
      <c r="J727" s="49" t="s">
        <v>57</v>
      </c>
      <c r="K727" s="50" t="s">
        <v>50</v>
      </c>
      <c r="L727" s="39" t="str">
        <f>VLOOKUP(MaestraLP3[[#This Row],[UMV]],VALIDACIONES!J:L,3,0)</f>
        <v>Caja 6 Unidades</v>
      </c>
      <c r="M727" s="39" t="s">
        <v>51</v>
      </c>
      <c r="N727" s="39" t="s">
        <v>78</v>
      </c>
      <c r="O727" s="64">
        <v>26952</v>
      </c>
      <c r="P727" s="39" t="s">
        <v>42</v>
      </c>
      <c r="Q727" s="64">
        <v>30000</v>
      </c>
      <c r="R727" s="66">
        <f>+IFERROR((MaestraLP3[[#This Row],[COSTO ]]/MaestraLP3[[#This Row],[COSTO SEP]]-1),0)</f>
        <v>0</v>
      </c>
      <c r="S727" s="65" t="s">
        <v>52</v>
      </c>
      <c r="T727" s="65" t="s">
        <v>52</v>
      </c>
      <c r="U727" s="64">
        <f>+VLOOKUP(MaestraLP3[[#This Row],[FS00]],'[1]BD MES'!$C:$N,12,0)</f>
        <v>26952</v>
      </c>
      <c r="V727" s="64">
        <v>26952</v>
      </c>
      <c r="W727" s="66">
        <f>+(MaestraLP3[[#This Row],[COSTO ]]-MaestraLP3[[#This Row],[COSTO OCT AL 25-09]])/MaestraLP3[[#This Row],[COSTO OCT AL 25-09]]</f>
        <v>0</v>
      </c>
      <c r="X727" s="67" t="str">
        <f>++IF(P727="HASTA AGOTAR STOCK","HASTA AGOTAR STOCK",IF(MaestraLP3[[#This Row],[PRECIO]]=0,"NO PARA LP",IF(MaestraLP3[[#This Row],[PRECIO SEP]]=0,"INCORPORACIÓN",IF(Z727=0,"MANTIENE",IF(Z727&lt;0,"BAJA",IF(Z727&gt;0,"ALZA",""))))))</f>
        <v>MANTIENE</v>
      </c>
      <c r="Y727" s="64">
        <v>30000</v>
      </c>
      <c r="Z727" s="41">
        <f>IF(Y727=0,"INDICAR PRECIO VTA",Y727-MaestraLP3[[#This Row],[PRECIO SEP]])</f>
        <v>0</v>
      </c>
      <c r="AA727" s="66">
        <f t="shared" si="11"/>
        <v>0.1016</v>
      </c>
      <c r="AB727" s="68">
        <f>IFERROR(MaestraLP3[[#This Row],[PRECIO]]*MaestraLP3[[#This Row],[%MG UMV]],0)</f>
        <v>3048</v>
      </c>
      <c r="AC727" s="69">
        <v>0.59399999999999997</v>
      </c>
      <c r="AD727" s="64">
        <f>+IFERROR(MaestraLP3[[#This Row],[MARGEN UNITARIO]]/MaestraLP3[[#This Row],[Peso Neto UMV (KG)]],0)</f>
        <v>5131.3131313131316</v>
      </c>
      <c r="AE727" s="39" t="s">
        <v>53</v>
      </c>
      <c r="AF727" s="39"/>
      <c r="AG727" s="39">
        <v>1</v>
      </c>
      <c r="AH727" s="109">
        <v>0</v>
      </c>
      <c r="AI727" s="66">
        <v>4.9999999999999996E-2</v>
      </c>
      <c r="AJ727" s="66">
        <v>6.9999999999999993E-2</v>
      </c>
      <c r="AK727" s="39" t="s">
        <v>53</v>
      </c>
      <c r="AL727" s="39" t="s">
        <v>53</v>
      </c>
    </row>
    <row r="728" spans="1:38" x14ac:dyDescent="0.35">
      <c r="A728" s="39" t="s">
        <v>276</v>
      </c>
      <c r="B728" s="39">
        <v>104543300</v>
      </c>
      <c r="C728" s="39" t="str">
        <f>+MaestraLP3[[#This Row],[CÓDIGO]]&amp;MaestraLP3[[#Headers],[-]]&amp;MaestraLP3[[#This Row],[UMV]]</f>
        <v>104543300-C06</v>
      </c>
      <c r="D728" s="50" t="str">
        <f>+MaestraLP3[[#This Row],[CÓDIGO]]&amp;MaestraLP3[[#Headers],[FS00]]</f>
        <v>104543300FS00</v>
      </c>
      <c r="E728" s="39" t="s">
        <v>34</v>
      </c>
      <c r="F728" s="39" t="s">
        <v>97</v>
      </c>
      <c r="G728" s="39" t="s">
        <v>179</v>
      </c>
      <c r="H728" s="39" t="s">
        <v>183</v>
      </c>
      <c r="I728" s="39" t="s">
        <v>702</v>
      </c>
      <c r="J728" s="49" t="s">
        <v>57</v>
      </c>
      <c r="K728" s="50" t="s">
        <v>50</v>
      </c>
      <c r="L728" s="39" t="str">
        <f>VLOOKUP(MaestraLP3[[#This Row],[UMV]],VALIDACIONES!J:L,3,0)</f>
        <v>Caja 6 Unidades</v>
      </c>
      <c r="M728" s="39" t="s">
        <v>51</v>
      </c>
      <c r="N728" s="39" t="s">
        <v>78</v>
      </c>
      <c r="O728" s="64">
        <v>47418</v>
      </c>
      <c r="P728" s="39" t="s">
        <v>42</v>
      </c>
      <c r="Q728" s="64">
        <v>57000</v>
      </c>
      <c r="R728" s="66">
        <f>+IFERROR((MaestraLP3[[#This Row],[COSTO ]]/MaestraLP3[[#This Row],[COSTO SEP]]-1),0)</f>
        <v>0</v>
      </c>
      <c r="S728" s="65" t="s">
        <v>52</v>
      </c>
      <c r="T728" s="65" t="s">
        <v>52</v>
      </c>
      <c r="U728" s="64">
        <f>+VLOOKUP(MaestraLP3[[#This Row],[FS00]],'[1]BD MES'!$C:$N,12,0)</f>
        <v>47418</v>
      </c>
      <c r="V728" s="64">
        <v>47418</v>
      </c>
      <c r="W728" s="66">
        <f>+(MaestraLP3[[#This Row],[COSTO ]]-MaestraLP3[[#This Row],[COSTO OCT AL 25-09]])/MaestraLP3[[#This Row],[COSTO OCT AL 25-09]]</f>
        <v>0</v>
      </c>
      <c r="X728" s="67" t="str">
        <f>++IF(P728="HASTA AGOTAR STOCK","HASTA AGOTAR STOCK",IF(MaestraLP3[[#This Row],[PRECIO]]=0,"NO PARA LP",IF(MaestraLP3[[#This Row],[PRECIO SEP]]=0,"INCORPORACIÓN",IF(Z728=0,"MANTIENE",IF(Z728&lt;0,"BAJA",IF(Z728&gt;0,"ALZA",""))))))</f>
        <v>MANTIENE</v>
      </c>
      <c r="Y728" s="64">
        <v>57000</v>
      </c>
      <c r="Z728" s="41">
        <f>IF(Y728=0,"INDICAR PRECIO VTA",Y728-MaestraLP3[[#This Row],[PRECIO SEP]])</f>
        <v>0</v>
      </c>
      <c r="AA728" s="66">
        <f t="shared" si="11"/>
        <v>0.16810526315789473</v>
      </c>
      <c r="AB728" s="68">
        <f>IFERROR(MaestraLP3[[#This Row],[PRECIO]]*MaestraLP3[[#This Row],[%MG UMV]],0)</f>
        <v>9582</v>
      </c>
      <c r="AC728" s="69">
        <v>2.7240000000000002</v>
      </c>
      <c r="AD728" s="64">
        <f>+IFERROR(MaestraLP3[[#This Row],[MARGEN UNITARIO]]/MaestraLP3[[#This Row],[Peso Neto UMV (KG)]],0)</f>
        <v>3517.621145374449</v>
      </c>
      <c r="AE728" s="39" t="s">
        <v>53</v>
      </c>
      <c r="AF728" s="39"/>
      <c r="AG728" s="39">
        <v>1</v>
      </c>
      <c r="AH728" s="109">
        <v>0</v>
      </c>
      <c r="AI728" s="66">
        <v>4.9999999999999996E-2</v>
      </c>
      <c r="AJ728" s="66">
        <v>6.9999999999999993E-2</v>
      </c>
      <c r="AK728" s="39" t="s">
        <v>53</v>
      </c>
      <c r="AL728" s="39" t="s">
        <v>53</v>
      </c>
    </row>
    <row r="729" spans="1:38" x14ac:dyDescent="0.35">
      <c r="A729" s="39" t="s">
        <v>276</v>
      </c>
      <c r="B729" s="39">
        <v>104527950</v>
      </c>
      <c r="C729" s="39" t="str">
        <f>+MaestraLP3[[#This Row],[CÓDIGO]]&amp;MaestraLP3[[#Headers],[-]]&amp;MaestraLP3[[#This Row],[UMV]]</f>
        <v>104527950-C40</v>
      </c>
      <c r="D729" s="50" t="str">
        <f>+MaestraLP3[[#This Row],[CÓDIGO]]&amp;MaestraLP3[[#Headers],[FS00]]</f>
        <v>104527950FS00</v>
      </c>
      <c r="E729" s="39" t="s">
        <v>34</v>
      </c>
      <c r="F729" s="39" t="s">
        <v>97</v>
      </c>
      <c r="G729" s="39" t="s">
        <v>179</v>
      </c>
      <c r="H729" s="39" t="s">
        <v>183</v>
      </c>
      <c r="I729" s="39" t="s">
        <v>703</v>
      </c>
      <c r="J729" s="49" t="s">
        <v>267</v>
      </c>
      <c r="K729" s="50" t="s">
        <v>50</v>
      </c>
      <c r="L729" s="39" t="str">
        <f>VLOOKUP(MaestraLP3[[#This Row],[UMV]],VALIDACIONES!J:L,3,0)</f>
        <v>Caja 40 Unidades</v>
      </c>
      <c r="M729" s="39" t="s">
        <v>51</v>
      </c>
      <c r="N729" s="39" t="s">
        <v>78</v>
      </c>
      <c r="O729" s="64">
        <v>115600</v>
      </c>
      <c r="P729" s="39" t="s">
        <v>42</v>
      </c>
      <c r="Q729" s="64">
        <v>135000</v>
      </c>
      <c r="R729" s="66">
        <f>+IFERROR((MaestraLP3[[#This Row],[COSTO ]]/MaestraLP3[[#This Row],[COSTO SEP]]-1),0)</f>
        <v>0</v>
      </c>
      <c r="S729" s="65" t="s">
        <v>52</v>
      </c>
      <c r="T729" s="65" t="s">
        <v>52</v>
      </c>
      <c r="U729" s="64">
        <f>+VLOOKUP(MaestraLP3[[#This Row],[FS00]],'[1]BD MES'!$C:$N,12,0)</f>
        <v>115600</v>
      </c>
      <c r="V729" s="64">
        <v>115600</v>
      </c>
      <c r="W729" s="66">
        <f>+(MaestraLP3[[#This Row],[COSTO ]]-MaestraLP3[[#This Row],[COSTO OCT AL 25-09]])/MaestraLP3[[#This Row],[COSTO OCT AL 25-09]]</f>
        <v>0</v>
      </c>
      <c r="X729" s="67" t="str">
        <f>++IF(P729="HASTA AGOTAR STOCK","HASTA AGOTAR STOCK",IF(MaestraLP3[[#This Row],[PRECIO]]=0,"NO PARA LP",IF(MaestraLP3[[#This Row],[PRECIO SEP]]=0,"INCORPORACIÓN",IF(Z729=0,"MANTIENE",IF(Z729&lt;0,"BAJA",IF(Z729&gt;0,"ALZA",""))))))</f>
        <v>MANTIENE</v>
      </c>
      <c r="Y729" s="64">
        <v>135000</v>
      </c>
      <c r="Z729" s="41">
        <f>IF(Y729=0,"INDICAR PRECIO VTA",Y729-MaestraLP3[[#This Row],[PRECIO SEP]])</f>
        <v>0</v>
      </c>
      <c r="AA729" s="66">
        <f t="shared" si="11"/>
        <v>0.14370370370370369</v>
      </c>
      <c r="AB729" s="68">
        <f>IFERROR(MaestraLP3[[#This Row],[PRECIO]]*MaestraLP3[[#This Row],[%MG UMV]],0)</f>
        <v>19400</v>
      </c>
      <c r="AC729" s="69">
        <v>10</v>
      </c>
      <c r="AD729" s="64">
        <f>+IFERROR(MaestraLP3[[#This Row],[MARGEN UNITARIO]]/MaestraLP3[[#This Row],[Peso Neto UMV (KG)]],0)</f>
        <v>1940</v>
      </c>
      <c r="AE729" s="39" t="s">
        <v>53</v>
      </c>
      <c r="AF729" s="39"/>
      <c r="AG729" s="39">
        <v>1</v>
      </c>
      <c r="AH729" s="109">
        <v>0</v>
      </c>
      <c r="AI729" s="66">
        <v>4.9999999999999996E-2</v>
      </c>
      <c r="AJ729" s="66">
        <v>6.9999999999999993E-2</v>
      </c>
      <c r="AK729" s="39"/>
      <c r="AL729" s="39" t="s">
        <v>53</v>
      </c>
    </row>
    <row r="730" spans="1:38" x14ac:dyDescent="0.35">
      <c r="A730" s="39" t="s">
        <v>276</v>
      </c>
      <c r="B730" s="39">
        <v>201700306</v>
      </c>
      <c r="C730" s="39" t="str">
        <f>+MaestraLP3[[#This Row],[CÓDIGO]]&amp;MaestraLP3[[#Headers],[-]]&amp;MaestraLP3[[#This Row],[UMV]]</f>
        <v>201700306-C10</v>
      </c>
      <c r="D730" s="50" t="str">
        <f>+MaestraLP3[[#This Row],[CÓDIGO]]&amp;MaestraLP3[[#Headers],[FS00]]</f>
        <v>201700306FS00</v>
      </c>
      <c r="E730" s="39" t="s">
        <v>34</v>
      </c>
      <c r="F730" s="39" t="s">
        <v>97</v>
      </c>
      <c r="G730" s="39" t="s">
        <v>179</v>
      </c>
      <c r="H730" s="39" t="s">
        <v>183</v>
      </c>
      <c r="I730" s="39" t="s">
        <v>704</v>
      </c>
      <c r="J730" s="49" t="s">
        <v>65</v>
      </c>
      <c r="K730" s="50" t="s">
        <v>77</v>
      </c>
      <c r="L730" s="39" t="str">
        <f>VLOOKUP(MaestraLP3[[#This Row],[UMV]],VALIDACIONES!J:L,3,0)</f>
        <v>Caja 10 Unidades</v>
      </c>
      <c r="M730" s="39" t="s">
        <v>51</v>
      </c>
      <c r="N730" s="39" t="s">
        <v>78</v>
      </c>
      <c r="O730" s="64">
        <v>105073.2</v>
      </c>
      <c r="P730" s="39" t="s">
        <v>102</v>
      </c>
      <c r="Q730" s="64">
        <v>135000</v>
      </c>
      <c r="R730" s="66">
        <f>+IFERROR((MaestraLP3[[#This Row],[COSTO ]]/MaestraLP3[[#This Row],[COSTO SEP]]-1),0)</f>
        <v>-3.1977706969998909E-4</v>
      </c>
      <c r="S730" s="65" t="s">
        <v>52</v>
      </c>
      <c r="T730" s="65" t="s">
        <v>52</v>
      </c>
      <c r="U730" s="64">
        <f>+VLOOKUP(MaestraLP3[[#This Row],[FS00]],'[1]BD MES'!$C:$N,12,0)</f>
        <v>104927</v>
      </c>
      <c r="V730" s="64">
        <v>105039.59999999999</v>
      </c>
      <c r="W730" s="66">
        <f>+(MaestraLP3[[#This Row],[COSTO ]]-MaestraLP3[[#This Row],[COSTO OCT AL 25-09]])/MaestraLP3[[#This Row],[COSTO OCT AL 25-09]]</f>
        <v>1.0731270311739711E-3</v>
      </c>
      <c r="X730" s="67" t="str">
        <f>++IF(P730="HASTA AGOTAR STOCK","HASTA AGOTAR STOCK",IF(MaestraLP3[[#This Row],[PRECIO]]=0,"NO PARA LP",IF(MaestraLP3[[#This Row],[PRECIO SEP]]=0,"INCORPORACIÓN",IF(Z730=0,"MANTIENE",IF(Z730&lt;0,"BAJA",IF(Z730&gt;0,"ALZA",""))))))</f>
        <v>BAJA</v>
      </c>
      <c r="Y730" s="64">
        <v>130000</v>
      </c>
      <c r="Z730" s="41">
        <f>IF(Y730=0,"INDICAR PRECIO VTA",Y730-MaestraLP3[[#This Row],[PRECIO SEP]])</f>
        <v>-5000</v>
      </c>
      <c r="AA730" s="66">
        <f t="shared" si="11"/>
        <v>0.192003076923077</v>
      </c>
      <c r="AB730" s="68">
        <f>IFERROR(MaestraLP3[[#This Row],[PRECIO]]*MaestraLP3[[#This Row],[%MG UMV]],0)</f>
        <v>24960.400000000009</v>
      </c>
      <c r="AC730" s="69">
        <v>10</v>
      </c>
      <c r="AD730" s="64">
        <f>+IFERROR(MaestraLP3[[#This Row],[MARGEN UNITARIO]]/MaestraLP3[[#This Row],[Peso Neto UMV (KG)]],0)</f>
        <v>2496.0400000000009</v>
      </c>
      <c r="AE730" s="39" t="s">
        <v>53</v>
      </c>
      <c r="AF730" s="39"/>
      <c r="AG730" s="39">
        <v>1</v>
      </c>
      <c r="AH730" s="109">
        <v>0</v>
      </c>
      <c r="AI730" s="66">
        <v>0.05</v>
      </c>
      <c r="AJ730" s="66">
        <v>7.0000000000000007E-2</v>
      </c>
      <c r="AK730" s="39"/>
      <c r="AL730" s="39" t="s">
        <v>53</v>
      </c>
    </row>
    <row r="731" spans="1:38" x14ac:dyDescent="0.35">
      <c r="A731" s="39" t="s">
        <v>276</v>
      </c>
      <c r="B731" s="39">
        <v>101310038</v>
      </c>
      <c r="C731" s="39" t="str">
        <f>+MaestraLP3[[#This Row],[CÓDIGO]]&amp;MaestraLP3[[#Headers],[-]]&amp;MaestraLP3[[#This Row],[UMV]]</f>
        <v>101310038-C50</v>
      </c>
      <c r="D731" s="50" t="str">
        <f>+MaestraLP3[[#This Row],[CÓDIGO]]&amp;MaestraLP3[[#Headers],[FS00]]</f>
        <v>101310038FS00</v>
      </c>
      <c r="E731" s="39" t="s">
        <v>34</v>
      </c>
      <c r="F731" s="39" t="s">
        <v>97</v>
      </c>
      <c r="G731" s="39" t="s">
        <v>179</v>
      </c>
      <c r="H731" s="39" t="s">
        <v>183</v>
      </c>
      <c r="I731" s="39" t="s">
        <v>705</v>
      </c>
      <c r="J731" s="49" t="s">
        <v>166</v>
      </c>
      <c r="K731" s="50" t="s">
        <v>50</v>
      </c>
      <c r="L731" s="39" t="str">
        <f>VLOOKUP(MaestraLP3[[#This Row],[UMV]],VALIDACIONES!J:L,3,0)</f>
        <v>Caja 50 Unidades</v>
      </c>
      <c r="M731" s="39" t="s">
        <v>51</v>
      </c>
      <c r="N731" s="39" t="s">
        <v>78</v>
      </c>
      <c r="O731" s="64">
        <v>7206.2759999999989</v>
      </c>
      <c r="P731" s="39" t="s">
        <v>190</v>
      </c>
      <c r="Q731" s="64">
        <v>12500</v>
      </c>
      <c r="R731" s="66">
        <f>+IFERROR((MaestraLP3[[#This Row],[COSTO ]]/MaestraLP3[[#This Row],[COSTO SEP]]-1),0)</f>
        <v>4.5585264844144158E-2</v>
      </c>
      <c r="S731" s="65" t="s">
        <v>52</v>
      </c>
      <c r="T731" s="65" t="s">
        <v>52</v>
      </c>
      <c r="U731" s="64">
        <f>+VLOOKUP(MaestraLP3[[#This Row],[FS00]],'[1]BD MES'!$C:$N,12,0)</f>
        <v>5702.25</v>
      </c>
      <c r="V731" s="64">
        <v>7534.7759999999989</v>
      </c>
      <c r="W731" s="66">
        <f>+(MaestraLP3[[#This Row],[COSTO ]]-MaestraLP3[[#This Row],[COSTO OCT AL 25-09]])/MaestraLP3[[#This Row],[COSTO OCT AL 25-09]]</f>
        <v>0.32136893331579619</v>
      </c>
      <c r="X731" s="67" t="str">
        <f>++IF(P731="HASTA AGOTAR STOCK","HASTA AGOTAR STOCK",IF(MaestraLP3[[#This Row],[PRECIO]]=0,"NO PARA LP",IF(MaestraLP3[[#This Row],[PRECIO SEP]]=0,"INCORPORACIÓN",IF(Z731=0,"MANTIENE",IF(Z731&lt;0,"BAJA",IF(Z731&gt;0,"ALZA",""))))))</f>
        <v>BAJA</v>
      </c>
      <c r="Y731" s="64">
        <v>10000</v>
      </c>
      <c r="Z731" s="41">
        <f>IF(Y731=0,"INDICAR PRECIO VTA",Y731-MaestraLP3[[#This Row],[PRECIO SEP]])</f>
        <v>-2500</v>
      </c>
      <c r="AA731" s="66">
        <f t="shared" si="11"/>
        <v>0.24652240000000011</v>
      </c>
      <c r="AB731" s="68">
        <f>IFERROR(MaestraLP3[[#This Row],[PRECIO]]*MaestraLP3[[#This Row],[%MG UMV]],0)</f>
        <v>2465.2240000000011</v>
      </c>
      <c r="AC731" s="69">
        <v>0.75</v>
      </c>
      <c r="AD731" s="64">
        <f>+IFERROR(MaestraLP3[[#This Row],[MARGEN UNITARIO]]/MaestraLP3[[#This Row],[Peso Neto UMV (KG)]],0)</f>
        <v>3286.9653333333349</v>
      </c>
      <c r="AE731" s="39" t="s">
        <v>44</v>
      </c>
      <c r="AF731" s="39"/>
      <c r="AG731" s="39">
        <v>1</v>
      </c>
      <c r="AH731" s="109">
        <v>0</v>
      </c>
      <c r="AI731" s="66">
        <v>0.05</v>
      </c>
      <c r="AJ731" s="66">
        <v>7.0000000000000007E-2</v>
      </c>
      <c r="AK731" s="39"/>
      <c r="AL731" s="39" t="s">
        <v>53</v>
      </c>
    </row>
    <row r="732" spans="1:38" x14ac:dyDescent="0.35">
      <c r="A732" s="39" t="s">
        <v>276</v>
      </c>
      <c r="B732" s="39">
        <v>104543310</v>
      </c>
      <c r="C732" s="39" t="str">
        <f>+MaestraLP3[[#This Row],[CÓDIGO]]&amp;MaestraLP3[[#Headers],[-]]&amp;MaestraLP3[[#This Row],[UMV]]</f>
        <v>104543310-C06</v>
      </c>
      <c r="D732" s="50" t="str">
        <f>+MaestraLP3[[#This Row],[CÓDIGO]]&amp;MaestraLP3[[#Headers],[FS00]]</f>
        <v>104543310FS00</v>
      </c>
      <c r="E732" s="39" t="s">
        <v>34</v>
      </c>
      <c r="F732" s="39" t="s">
        <v>97</v>
      </c>
      <c r="G732" s="39" t="s">
        <v>179</v>
      </c>
      <c r="H732" s="39" t="s">
        <v>183</v>
      </c>
      <c r="I732" s="39" t="s">
        <v>706</v>
      </c>
      <c r="J732" s="49" t="s">
        <v>57</v>
      </c>
      <c r="K732" s="50" t="s">
        <v>50</v>
      </c>
      <c r="L732" s="39" t="str">
        <f>VLOOKUP(MaestraLP3[[#This Row],[UMV]],VALIDACIONES!J:L,3,0)</f>
        <v>Caja 6 Unidades</v>
      </c>
      <c r="M732" s="39" t="s">
        <v>51</v>
      </c>
      <c r="N732" s="39" t="s">
        <v>78</v>
      </c>
      <c r="O732" s="64">
        <v>33918</v>
      </c>
      <c r="P732" s="39" t="s">
        <v>42</v>
      </c>
      <c r="Q732" s="64">
        <v>43800</v>
      </c>
      <c r="R732" s="66">
        <f>+IFERROR((MaestraLP3[[#This Row],[COSTO ]]/MaestraLP3[[#This Row],[COSTO SEP]]-1),0)</f>
        <v>0</v>
      </c>
      <c r="S732" s="65" t="s">
        <v>52</v>
      </c>
      <c r="T732" s="65" t="s">
        <v>52</v>
      </c>
      <c r="U732" s="64">
        <f>+VLOOKUP(MaestraLP3[[#This Row],[FS00]],'[1]BD MES'!$C:$N,12,0)</f>
        <v>33918</v>
      </c>
      <c r="V732" s="64">
        <v>33918</v>
      </c>
      <c r="W732" s="66">
        <f>+(MaestraLP3[[#This Row],[COSTO ]]-MaestraLP3[[#This Row],[COSTO OCT AL 25-09]])/MaestraLP3[[#This Row],[COSTO OCT AL 25-09]]</f>
        <v>0</v>
      </c>
      <c r="X732" s="67" t="str">
        <f>++IF(P732="HASTA AGOTAR STOCK","HASTA AGOTAR STOCK",IF(MaestraLP3[[#This Row],[PRECIO]]=0,"NO PARA LP",IF(MaestraLP3[[#This Row],[PRECIO SEP]]=0,"INCORPORACIÓN",IF(Z732=0,"MANTIENE",IF(Z732&lt;0,"BAJA",IF(Z732&gt;0,"ALZA",""))))))</f>
        <v>MANTIENE</v>
      </c>
      <c r="Y732" s="64">
        <v>43800</v>
      </c>
      <c r="Z732" s="41">
        <f>IF(Y732=0,"INDICAR PRECIO VTA",Y732-MaestraLP3[[#This Row],[PRECIO SEP]])</f>
        <v>0</v>
      </c>
      <c r="AA732" s="66">
        <f t="shared" si="11"/>
        <v>0.22561643835616438</v>
      </c>
      <c r="AB732" s="68">
        <f>IFERROR(MaestraLP3[[#This Row],[PRECIO]]*MaestraLP3[[#This Row],[%MG UMV]],0)</f>
        <v>9882</v>
      </c>
      <c r="AC732" s="69">
        <v>2.7240000000000002</v>
      </c>
      <c r="AD732" s="64">
        <f>+IFERROR(MaestraLP3[[#This Row],[MARGEN UNITARIO]]/MaestraLP3[[#This Row],[Peso Neto UMV (KG)]],0)</f>
        <v>3627.7533039647574</v>
      </c>
      <c r="AE732" s="39" t="s">
        <v>53</v>
      </c>
      <c r="AF732" s="39"/>
      <c r="AG732" s="39">
        <v>1</v>
      </c>
      <c r="AH732" s="109">
        <v>0</v>
      </c>
      <c r="AI732" s="66">
        <v>4.9999999999999996E-2</v>
      </c>
      <c r="AJ732" s="66">
        <v>6.9999999999999993E-2</v>
      </c>
      <c r="AK732" s="39" t="s">
        <v>53</v>
      </c>
      <c r="AL732" s="39" t="s">
        <v>53</v>
      </c>
    </row>
    <row r="733" spans="1:38" x14ac:dyDescent="0.35">
      <c r="A733" s="39" t="s">
        <v>276</v>
      </c>
      <c r="B733" s="39">
        <v>104543320</v>
      </c>
      <c r="C733" s="39" t="str">
        <f>+MaestraLP3[[#This Row],[CÓDIGO]]&amp;MaestraLP3[[#Headers],[-]]&amp;MaestraLP3[[#This Row],[UMV]]</f>
        <v>104543320-C06</v>
      </c>
      <c r="D733" s="50" t="str">
        <f>+MaestraLP3[[#This Row],[CÓDIGO]]&amp;MaestraLP3[[#Headers],[FS00]]</f>
        <v>104543320FS00</v>
      </c>
      <c r="E733" s="39" t="s">
        <v>34</v>
      </c>
      <c r="F733" s="39" t="s">
        <v>97</v>
      </c>
      <c r="G733" s="39" t="s">
        <v>179</v>
      </c>
      <c r="H733" s="39" t="s">
        <v>183</v>
      </c>
      <c r="I733" s="39" t="s">
        <v>707</v>
      </c>
      <c r="J733" s="49" t="s">
        <v>57</v>
      </c>
      <c r="K733" s="50" t="s">
        <v>50</v>
      </c>
      <c r="L733" s="39" t="str">
        <f>VLOOKUP(MaestraLP3[[#This Row],[UMV]],VALIDACIONES!J:L,3,0)</f>
        <v>Caja 6 Unidades</v>
      </c>
      <c r="M733" s="39" t="s">
        <v>51</v>
      </c>
      <c r="N733" s="39" t="s">
        <v>78</v>
      </c>
      <c r="O733" s="64">
        <v>25806</v>
      </c>
      <c r="P733" s="39" t="s">
        <v>42</v>
      </c>
      <c r="Q733" s="64">
        <v>30000</v>
      </c>
      <c r="R733" s="66">
        <f>+IFERROR((MaestraLP3[[#This Row],[COSTO ]]/MaestraLP3[[#This Row],[COSTO SEP]]-1),0)</f>
        <v>0</v>
      </c>
      <c r="S733" s="65" t="s">
        <v>52</v>
      </c>
      <c r="T733" s="65" t="s">
        <v>52</v>
      </c>
      <c r="U733" s="64">
        <f>+VLOOKUP(MaestraLP3[[#This Row],[FS00]],'[1]BD MES'!$C:$N,12,0)</f>
        <v>25806</v>
      </c>
      <c r="V733" s="64">
        <v>25806</v>
      </c>
      <c r="W733" s="66">
        <f>+(MaestraLP3[[#This Row],[COSTO ]]-MaestraLP3[[#This Row],[COSTO OCT AL 25-09]])/MaestraLP3[[#This Row],[COSTO OCT AL 25-09]]</f>
        <v>0</v>
      </c>
      <c r="X733" s="67" t="str">
        <f>++IF(P733="HASTA AGOTAR STOCK","HASTA AGOTAR STOCK",IF(MaestraLP3[[#This Row],[PRECIO]]=0,"NO PARA LP",IF(MaestraLP3[[#This Row],[PRECIO SEP]]=0,"INCORPORACIÓN",IF(Z733=0,"MANTIENE",IF(Z733&lt;0,"BAJA",IF(Z733&gt;0,"ALZA",""))))))</f>
        <v>MANTIENE</v>
      </c>
      <c r="Y733" s="64">
        <v>30000</v>
      </c>
      <c r="Z733" s="41">
        <f>IF(Y733=0,"INDICAR PRECIO VTA",Y733-MaestraLP3[[#This Row],[PRECIO SEP]])</f>
        <v>0</v>
      </c>
      <c r="AA733" s="66">
        <f t="shared" si="11"/>
        <v>0.13980000000000001</v>
      </c>
      <c r="AB733" s="68">
        <f>IFERROR(MaestraLP3[[#This Row],[PRECIO]]*MaestraLP3[[#This Row],[%MG UMV]],0)</f>
        <v>4194</v>
      </c>
      <c r="AC733" s="69">
        <v>1.1879999999999999</v>
      </c>
      <c r="AD733" s="64">
        <f>+IFERROR(MaestraLP3[[#This Row],[MARGEN UNITARIO]]/MaestraLP3[[#This Row],[Peso Neto UMV (KG)]],0)</f>
        <v>3530.3030303030305</v>
      </c>
      <c r="AE733" s="39" t="s">
        <v>53</v>
      </c>
      <c r="AF733" s="39"/>
      <c r="AG733" s="39">
        <v>1</v>
      </c>
      <c r="AH733" s="109">
        <v>0</v>
      </c>
      <c r="AI733" s="66">
        <v>4.9999999999999996E-2</v>
      </c>
      <c r="AJ733" s="66">
        <v>6.9999999999999993E-2</v>
      </c>
      <c r="AK733" s="39" t="s">
        <v>53</v>
      </c>
      <c r="AL733" s="39" t="s">
        <v>53</v>
      </c>
    </row>
    <row r="734" spans="1:38" x14ac:dyDescent="0.35">
      <c r="A734" s="39" t="s">
        <v>276</v>
      </c>
      <c r="B734" s="39">
        <v>150001624</v>
      </c>
      <c r="C734" s="39" t="str">
        <f>+MaestraLP3[[#This Row],[CÓDIGO]]&amp;MaestraLP3[[#Headers],[-]]&amp;MaestraLP3[[#This Row],[UMV]]</f>
        <v>150001624-C10</v>
      </c>
      <c r="D734" s="50" t="str">
        <f>+MaestraLP3[[#This Row],[CÓDIGO]]&amp;MaestraLP3[[#Headers],[FS00]]</f>
        <v>150001624FS00</v>
      </c>
      <c r="E734" s="39" t="s">
        <v>34</v>
      </c>
      <c r="F734" s="39" t="s">
        <v>97</v>
      </c>
      <c r="G734" s="39" t="s">
        <v>179</v>
      </c>
      <c r="H734" s="39" t="s">
        <v>183</v>
      </c>
      <c r="I734" s="39" t="s">
        <v>708</v>
      </c>
      <c r="J734" s="49" t="s">
        <v>65</v>
      </c>
      <c r="K734" s="50" t="s">
        <v>50</v>
      </c>
      <c r="L734" s="39" t="str">
        <f>VLOOKUP(MaestraLP3[[#This Row],[UMV]],VALIDACIONES!J:L,3,0)</f>
        <v>Caja 10 Unidades</v>
      </c>
      <c r="M734" s="39" t="s">
        <v>51</v>
      </c>
      <c r="N734" s="39" t="s">
        <v>78</v>
      </c>
      <c r="O734" s="64">
        <v>33500</v>
      </c>
      <c r="P734" s="39" t="s">
        <v>42</v>
      </c>
      <c r="Q734" s="64">
        <v>45000</v>
      </c>
      <c r="R734" s="66">
        <f>+IFERROR((MaestraLP3[[#This Row],[COSTO ]]/MaestraLP3[[#This Row],[COSTO SEP]]-1),0)</f>
        <v>0</v>
      </c>
      <c r="S734" s="65" t="s">
        <v>52</v>
      </c>
      <c r="T734" s="65" t="s">
        <v>52</v>
      </c>
      <c r="U734" s="64">
        <f>+VLOOKUP(MaestraLP3[[#This Row],[FS00]],'[1]BD MES'!$C:$N,12,0)</f>
        <v>33500</v>
      </c>
      <c r="V734" s="64">
        <v>33500</v>
      </c>
      <c r="W734" s="66">
        <f>+(MaestraLP3[[#This Row],[COSTO ]]-MaestraLP3[[#This Row],[COSTO OCT AL 25-09]])/MaestraLP3[[#This Row],[COSTO OCT AL 25-09]]</f>
        <v>0</v>
      </c>
      <c r="X734" s="67" t="str">
        <f>++IF(P734="HASTA AGOTAR STOCK","HASTA AGOTAR STOCK",IF(MaestraLP3[[#This Row],[PRECIO]]=0,"NO PARA LP",IF(MaestraLP3[[#This Row],[PRECIO SEP]]=0,"INCORPORACIÓN",IF(Z734=0,"MANTIENE",IF(Z734&lt;0,"BAJA",IF(Z734&gt;0,"ALZA",""))))))</f>
        <v>MANTIENE</v>
      </c>
      <c r="Y734" s="64">
        <v>45000</v>
      </c>
      <c r="Z734" s="41">
        <f>IF(Y734=0,"INDICAR PRECIO VTA",Y734-MaestraLP3[[#This Row],[PRECIO SEP]])</f>
        <v>0</v>
      </c>
      <c r="AA734" s="66">
        <f t="shared" si="11"/>
        <v>0.25555555555555554</v>
      </c>
      <c r="AB734" s="68">
        <f>IFERROR(MaestraLP3[[#This Row],[PRECIO]]*MaestraLP3[[#This Row],[%MG UMV]],0)</f>
        <v>11500</v>
      </c>
      <c r="AC734" s="69">
        <v>10</v>
      </c>
      <c r="AD734" s="64">
        <f>+IFERROR(MaestraLP3[[#This Row],[MARGEN UNITARIO]]/MaestraLP3[[#This Row],[Peso Neto UMV (KG)]],0)</f>
        <v>1150</v>
      </c>
      <c r="AE734" s="39" t="s">
        <v>53</v>
      </c>
      <c r="AF734" s="39"/>
      <c r="AG734" s="39">
        <v>1</v>
      </c>
      <c r="AH734" s="109">
        <v>0</v>
      </c>
      <c r="AI734" s="66">
        <v>4.9999999999999996E-2</v>
      </c>
      <c r="AJ734" s="66">
        <v>6.9999999999999993E-2</v>
      </c>
      <c r="AK734" s="39"/>
      <c r="AL734" s="39" t="s">
        <v>53</v>
      </c>
    </row>
    <row r="735" spans="1:38" x14ac:dyDescent="0.35">
      <c r="A735" s="39" t="s">
        <v>276</v>
      </c>
      <c r="B735" s="39">
        <v>104544100</v>
      </c>
      <c r="C735" s="39" t="str">
        <f>+MaestraLP3[[#This Row],[CÓDIGO]]&amp;MaestraLP3[[#Headers],[-]]&amp;MaestraLP3[[#This Row],[UMV]]</f>
        <v>104544100-C10</v>
      </c>
      <c r="D735" s="50" t="str">
        <f>+MaestraLP3[[#This Row],[CÓDIGO]]&amp;MaestraLP3[[#Headers],[FS00]]</f>
        <v>104544100FS00</v>
      </c>
      <c r="E735" s="39" t="s">
        <v>34</v>
      </c>
      <c r="F735" s="39" t="s">
        <v>97</v>
      </c>
      <c r="G735" s="39" t="s">
        <v>179</v>
      </c>
      <c r="H735" s="39" t="s">
        <v>183</v>
      </c>
      <c r="I735" s="39" t="s">
        <v>710</v>
      </c>
      <c r="J735" s="49" t="s">
        <v>65</v>
      </c>
      <c r="K735" s="50" t="s">
        <v>50</v>
      </c>
      <c r="L735" s="39" t="str">
        <f>VLOOKUP(MaestraLP3[[#This Row],[UMV]],VALIDACIONES!J:L,3,0)</f>
        <v>Caja 10 Unidades</v>
      </c>
      <c r="M735" s="39" t="s">
        <v>51</v>
      </c>
      <c r="N735" s="39" t="s">
        <v>78</v>
      </c>
      <c r="O735" s="64">
        <v>47470</v>
      </c>
      <c r="P735" s="39" t="s">
        <v>42</v>
      </c>
      <c r="Q735" s="64">
        <v>74000</v>
      </c>
      <c r="R735" s="66">
        <f>+IFERROR((MaestraLP3[[#This Row],[COSTO ]]/MaestraLP3[[#This Row],[COSTO SEP]]-1),0)</f>
        <v>6.3197809142612194E-4</v>
      </c>
      <c r="S735" s="65" t="s">
        <v>52</v>
      </c>
      <c r="T735" s="65" t="s">
        <v>52</v>
      </c>
      <c r="U735" s="64">
        <f>+VLOOKUP(MaestraLP3[[#This Row],[FS00]],'[1]BD MES'!$C:$N,12,0)</f>
        <v>47500</v>
      </c>
      <c r="V735" s="64">
        <v>47500</v>
      </c>
      <c r="W735" s="66">
        <f>+(MaestraLP3[[#This Row],[COSTO ]]-MaestraLP3[[#This Row],[COSTO OCT AL 25-09]])/MaestraLP3[[#This Row],[COSTO OCT AL 25-09]]</f>
        <v>0</v>
      </c>
      <c r="X735" s="67" t="str">
        <f>++IF(P735="HASTA AGOTAR STOCK","HASTA AGOTAR STOCK",IF(MaestraLP3[[#This Row],[PRECIO]]=0,"NO PARA LP",IF(MaestraLP3[[#This Row],[PRECIO SEP]]=0,"INCORPORACIÓN",IF(Z735=0,"MANTIENE",IF(Z735&lt;0,"BAJA",IF(Z735&gt;0,"ALZA",""))))))</f>
        <v>MANTIENE</v>
      </c>
      <c r="Y735" s="64">
        <v>74000</v>
      </c>
      <c r="Z735" s="41">
        <f>IF(Y735=0,"INDICAR PRECIO VTA",Y735-MaestraLP3[[#This Row],[PRECIO SEP]])</f>
        <v>0</v>
      </c>
      <c r="AA735" s="66">
        <f t="shared" si="11"/>
        <v>0.35810810810810811</v>
      </c>
      <c r="AB735" s="68">
        <f>IFERROR(MaestraLP3[[#This Row],[PRECIO]]*MaestraLP3[[#This Row],[%MG UMV]],0)</f>
        <v>26500</v>
      </c>
      <c r="AC735" s="69">
        <v>10</v>
      </c>
      <c r="AD735" s="64">
        <f>+IFERROR(MaestraLP3[[#This Row],[MARGEN UNITARIO]]/MaestraLP3[[#This Row],[Peso Neto UMV (KG)]],0)</f>
        <v>2650</v>
      </c>
      <c r="AE735" s="39" t="s">
        <v>53</v>
      </c>
      <c r="AF735" s="39"/>
      <c r="AG735" s="39">
        <v>1</v>
      </c>
      <c r="AH735" s="109">
        <v>0</v>
      </c>
      <c r="AI735" s="66">
        <v>4.9999999999999996E-2</v>
      </c>
      <c r="AJ735" s="66">
        <v>6.9999999999999993E-2</v>
      </c>
      <c r="AK735" s="39"/>
      <c r="AL735" s="39" t="s">
        <v>53</v>
      </c>
    </row>
    <row r="736" spans="1:38" x14ac:dyDescent="0.35">
      <c r="A736" s="39" t="s">
        <v>276</v>
      </c>
      <c r="B736" s="39">
        <v>104543330</v>
      </c>
      <c r="C736" s="39" t="str">
        <f>+MaestraLP3[[#This Row],[CÓDIGO]]&amp;MaestraLP3[[#Headers],[-]]&amp;MaestraLP3[[#This Row],[UMV]]</f>
        <v>104543330-C06</v>
      </c>
      <c r="D736" s="50" t="str">
        <f>+MaestraLP3[[#This Row],[CÓDIGO]]&amp;MaestraLP3[[#Headers],[FS00]]</f>
        <v>104543330FS00</v>
      </c>
      <c r="E736" s="39" t="s">
        <v>34</v>
      </c>
      <c r="F736" s="39" t="s">
        <v>97</v>
      </c>
      <c r="G736" s="39" t="s">
        <v>179</v>
      </c>
      <c r="H736" s="39" t="s">
        <v>183</v>
      </c>
      <c r="I736" s="39" t="s">
        <v>711</v>
      </c>
      <c r="J736" s="49" t="s">
        <v>57</v>
      </c>
      <c r="K736" s="50" t="s">
        <v>50</v>
      </c>
      <c r="L736" s="39" t="str">
        <f>VLOOKUP(MaestraLP3[[#This Row],[UMV]],VALIDACIONES!J:L,3,0)</f>
        <v>Caja 6 Unidades</v>
      </c>
      <c r="M736" s="39" t="s">
        <v>51</v>
      </c>
      <c r="N736" s="39" t="s">
        <v>78</v>
      </c>
      <c r="O736" s="64">
        <v>25212</v>
      </c>
      <c r="P736" s="39" t="s">
        <v>42</v>
      </c>
      <c r="Q736" s="64">
        <v>31200</v>
      </c>
      <c r="R736" s="66">
        <f>+IFERROR((MaestraLP3[[#This Row],[COSTO ]]/MaestraLP3[[#This Row],[COSTO SEP]]-1),0)</f>
        <v>0</v>
      </c>
      <c r="S736" s="65" t="s">
        <v>52</v>
      </c>
      <c r="T736" s="65" t="s">
        <v>52</v>
      </c>
      <c r="U736" s="64">
        <f>+VLOOKUP(MaestraLP3[[#This Row],[FS00]],'[1]BD MES'!$C:$N,12,0)</f>
        <v>25212</v>
      </c>
      <c r="V736" s="64">
        <v>25212</v>
      </c>
      <c r="W736" s="66">
        <f>+(MaestraLP3[[#This Row],[COSTO ]]-MaestraLP3[[#This Row],[COSTO OCT AL 25-09]])/MaestraLP3[[#This Row],[COSTO OCT AL 25-09]]</f>
        <v>0</v>
      </c>
      <c r="X736" s="67" t="str">
        <f>++IF(P736="HASTA AGOTAR STOCK","HASTA AGOTAR STOCK",IF(MaestraLP3[[#This Row],[PRECIO]]=0,"NO PARA LP",IF(MaestraLP3[[#This Row],[PRECIO SEP]]=0,"INCORPORACIÓN",IF(Z736=0,"MANTIENE",IF(Z736&lt;0,"BAJA",IF(Z736&gt;0,"ALZA",""))))))</f>
        <v>MANTIENE</v>
      </c>
      <c r="Y736" s="64">
        <v>31200</v>
      </c>
      <c r="Z736" s="41">
        <f>IF(Y736=0,"INDICAR PRECIO VTA",Y736-MaestraLP3[[#This Row],[PRECIO SEP]])</f>
        <v>0</v>
      </c>
      <c r="AA736" s="66">
        <f t="shared" si="11"/>
        <v>0.19192307692307692</v>
      </c>
      <c r="AB736" s="68">
        <f>IFERROR(MaestraLP3[[#This Row],[PRECIO]]*MaestraLP3[[#This Row],[%MG UMV]],0)</f>
        <v>5988</v>
      </c>
      <c r="AC736" s="69">
        <v>1.3620000000000001</v>
      </c>
      <c r="AD736" s="64">
        <f>+IFERROR(MaestraLP3[[#This Row],[MARGEN UNITARIO]]/MaestraLP3[[#This Row],[Peso Neto UMV (KG)]],0)</f>
        <v>4396.4757709251098</v>
      </c>
      <c r="AE736" s="39" t="s">
        <v>53</v>
      </c>
      <c r="AF736" s="39"/>
      <c r="AG736" s="39">
        <v>1</v>
      </c>
      <c r="AH736" s="109">
        <v>0</v>
      </c>
      <c r="AI736" s="66">
        <v>4.9999999999999996E-2</v>
      </c>
      <c r="AJ736" s="66">
        <v>6.9999999999999993E-2</v>
      </c>
      <c r="AK736" s="39" t="s">
        <v>53</v>
      </c>
      <c r="AL736" s="39" t="s">
        <v>53</v>
      </c>
    </row>
    <row r="737" spans="1:38" x14ac:dyDescent="0.35">
      <c r="A737" s="39" t="s">
        <v>276</v>
      </c>
      <c r="B737" s="39">
        <v>104543340</v>
      </c>
      <c r="C737" s="39" t="str">
        <f>+MaestraLP3[[#This Row],[CÓDIGO]]&amp;MaestraLP3[[#Headers],[-]]&amp;MaestraLP3[[#This Row],[UMV]]</f>
        <v>104543340-C06</v>
      </c>
      <c r="D737" s="50" t="str">
        <f>+MaestraLP3[[#This Row],[CÓDIGO]]&amp;MaestraLP3[[#Headers],[FS00]]</f>
        <v>104543340FS00</v>
      </c>
      <c r="E737" s="39" t="s">
        <v>34</v>
      </c>
      <c r="F737" s="39" t="s">
        <v>97</v>
      </c>
      <c r="G737" s="39" t="s">
        <v>179</v>
      </c>
      <c r="H737" s="39" t="s">
        <v>183</v>
      </c>
      <c r="I737" s="39" t="s">
        <v>713</v>
      </c>
      <c r="J737" s="49" t="s">
        <v>57</v>
      </c>
      <c r="K737" s="50" t="s">
        <v>50</v>
      </c>
      <c r="L737" s="39" t="str">
        <f>VLOOKUP(MaestraLP3[[#This Row],[UMV]],VALIDACIONES!J:L,3,0)</f>
        <v>Caja 6 Unidades</v>
      </c>
      <c r="M737" s="39" t="s">
        <v>51</v>
      </c>
      <c r="N737" s="39" t="s">
        <v>78</v>
      </c>
      <c r="O737" s="64">
        <v>21372</v>
      </c>
      <c r="P737" s="39" t="s">
        <v>42</v>
      </c>
      <c r="Q737" s="64">
        <v>33000</v>
      </c>
      <c r="R737" s="66">
        <f>+IFERROR((MaestraLP3[[#This Row],[COSTO ]]/MaestraLP3[[#This Row],[COSTO SEP]]-1),0)</f>
        <v>0</v>
      </c>
      <c r="S737" s="65" t="s">
        <v>52</v>
      </c>
      <c r="T737" s="65" t="s">
        <v>52</v>
      </c>
      <c r="U737" s="64">
        <f>+VLOOKUP(MaestraLP3[[#This Row],[FS00]],'[1]BD MES'!$C:$N,12,0)</f>
        <v>21372</v>
      </c>
      <c r="V737" s="64">
        <v>21372</v>
      </c>
      <c r="W737" s="66">
        <f>+(MaestraLP3[[#This Row],[COSTO ]]-MaestraLP3[[#This Row],[COSTO OCT AL 25-09]])/MaestraLP3[[#This Row],[COSTO OCT AL 25-09]]</f>
        <v>0</v>
      </c>
      <c r="X737" s="67" t="str">
        <f>++IF(P737="HASTA AGOTAR STOCK","HASTA AGOTAR STOCK",IF(MaestraLP3[[#This Row],[PRECIO]]=0,"NO PARA LP",IF(MaestraLP3[[#This Row],[PRECIO SEP]]=0,"INCORPORACIÓN",IF(Z737=0,"MANTIENE",IF(Z737&lt;0,"BAJA",IF(Z737&gt;0,"ALZA",""))))))</f>
        <v>MANTIENE</v>
      </c>
      <c r="Y737" s="64">
        <v>33000</v>
      </c>
      <c r="Z737" s="41">
        <f>IF(Y737=0,"INDICAR PRECIO VTA",Y737-MaestraLP3[[#This Row],[PRECIO SEP]])</f>
        <v>0</v>
      </c>
      <c r="AA737" s="66">
        <f t="shared" si="11"/>
        <v>0.35236363636363638</v>
      </c>
      <c r="AB737" s="68">
        <f>IFERROR(MaestraLP3[[#This Row],[PRECIO]]*MaestraLP3[[#This Row],[%MG UMV]],0)</f>
        <v>11628</v>
      </c>
      <c r="AC737" s="69">
        <v>0.93</v>
      </c>
      <c r="AD737" s="64">
        <f>+IFERROR(MaestraLP3[[#This Row],[MARGEN UNITARIO]]/MaestraLP3[[#This Row],[Peso Neto UMV (KG)]],0)</f>
        <v>12503.225806451612</v>
      </c>
      <c r="AE737" s="39" t="s">
        <v>53</v>
      </c>
      <c r="AF737" s="39"/>
      <c r="AG737" s="39">
        <v>1</v>
      </c>
      <c r="AH737" s="109">
        <v>0</v>
      </c>
      <c r="AI737" s="66">
        <v>4.9999999999999996E-2</v>
      </c>
      <c r="AJ737" s="66">
        <v>6.9999999999999993E-2</v>
      </c>
      <c r="AK737" s="39" t="s">
        <v>53</v>
      </c>
      <c r="AL737" s="39" t="s">
        <v>53</v>
      </c>
    </row>
    <row r="738" spans="1:38" x14ac:dyDescent="0.35">
      <c r="A738" s="39" t="s">
        <v>276</v>
      </c>
      <c r="B738" s="39">
        <v>104543350</v>
      </c>
      <c r="C738" s="39" t="str">
        <f>+MaestraLP3[[#This Row],[CÓDIGO]]&amp;MaestraLP3[[#Headers],[-]]&amp;MaestraLP3[[#This Row],[UMV]]</f>
        <v>104543350-C06</v>
      </c>
      <c r="D738" s="50" t="str">
        <f>+MaestraLP3[[#This Row],[CÓDIGO]]&amp;MaestraLP3[[#Headers],[FS00]]</f>
        <v>104543350FS00</v>
      </c>
      <c r="E738" s="39" t="s">
        <v>34</v>
      </c>
      <c r="F738" s="39" t="s">
        <v>97</v>
      </c>
      <c r="G738" s="39" t="s">
        <v>179</v>
      </c>
      <c r="H738" s="39" t="s">
        <v>183</v>
      </c>
      <c r="I738" s="39" t="s">
        <v>715</v>
      </c>
      <c r="J738" s="49" t="s">
        <v>57</v>
      </c>
      <c r="K738" s="50" t="s">
        <v>50</v>
      </c>
      <c r="L738" s="39" t="str">
        <f>VLOOKUP(MaestraLP3[[#This Row],[UMV]],VALIDACIONES!J:L,3,0)</f>
        <v>Caja 6 Unidades</v>
      </c>
      <c r="M738" s="39" t="s">
        <v>51</v>
      </c>
      <c r="N738" s="39" t="s">
        <v>78</v>
      </c>
      <c r="O738" s="64">
        <v>17412</v>
      </c>
      <c r="P738" s="39" t="s">
        <v>42</v>
      </c>
      <c r="Q738" s="64">
        <v>19800</v>
      </c>
      <c r="R738" s="66">
        <f>+IFERROR((MaestraLP3[[#This Row],[COSTO ]]/MaestraLP3[[#This Row],[COSTO SEP]]-1),0)</f>
        <v>0</v>
      </c>
      <c r="S738" s="65" t="s">
        <v>52</v>
      </c>
      <c r="T738" s="65" t="s">
        <v>52</v>
      </c>
      <c r="U738" s="64">
        <f>+VLOOKUP(MaestraLP3[[#This Row],[FS00]],'[1]BD MES'!$C:$N,12,0)</f>
        <v>17412</v>
      </c>
      <c r="V738" s="64">
        <v>17412</v>
      </c>
      <c r="W738" s="66">
        <f>+(MaestraLP3[[#This Row],[COSTO ]]-MaestraLP3[[#This Row],[COSTO OCT AL 25-09]])/MaestraLP3[[#This Row],[COSTO OCT AL 25-09]]</f>
        <v>0</v>
      </c>
      <c r="X738" s="67" t="str">
        <f>++IF(P738="HASTA AGOTAR STOCK","HASTA AGOTAR STOCK",IF(MaestraLP3[[#This Row],[PRECIO]]=0,"NO PARA LP",IF(MaestraLP3[[#This Row],[PRECIO SEP]]=0,"INCORPORACIÓN",IF(Z738=0,"MANTIENE",IF(Z738&lt;0,"BAJA",IF(Z738&gt;0,"ALZA",""))))))</f>
        <v>MANTIENE</v>
      </c>
      <c r="Y738" s="64">
        <v>19800</v>
      </c>
      <c r="Z738" s="41">
        <f>IF(Y738=0,"INDICAR PRECIO VTA",Y738-MaestraLP3[[#This Row],[PRECIO SEP]])</f>
        <v>0</v>
      </c>
      <c r="AA738" s="66">
        <f t="shared" si="11"/>
        <v>0.12060606060606061</v>
      </c>
      <c r="AB738" s="68">
        <f>IFERROR(MaestraLP3[[#This Row],[PRECIO]]*MaestraLP3[[#This Row],[%MG UMV]],0)</f>
        <v>2388</v>
      </c>
      <c r="AC738" s="69">
        <v>0.34200000000000003</v>
      </c>
      <c r="AD738" s="64">
        <f>+IFERROR(MaestraLP3[[#This Row],[MARGEN UNITARIO]]/MaestraLP3[[#This Row],[Peso Neto UMV (KG)]],0)</f>
        <v>6982.4561403508769</v>
      </c>
      <c r="AE738" s="39" t="s">
        <v>53</v>
      </c>
      <c r="AF738" s="39"/>
      <c r="AG738" s="39">
        <v>1</v>
      </c>
      <c r="AH738" s="109">
        <v>0</v>
      </c>
      <c r="AI738" s="66">
        <v>4.9999999999999996E-2</v>
      </c>
      <c r="AJ738" s="66">
        <v>6.9999999999999993E-2</v>
      </c>
      <c r="AK738" s="39" t="s">
        <v>53</v>
      </c>
      <c r="AL738" s="39" t="s">
        <v>53</v>
      </c>
    </row>
    <row r="739" spans="1:38" x14ac:dyDescent="0.35">
      <c r="A739" s="39" t="s">
        <v>276</v>
      </c>
      <c r="B739" s="39">
        <v>104543370</v>
      </c>
      <c r="C739" s="39" t="str">
        <f>+MaestraLP3[[#This Row],[CÓDIGO]]&amp;MaestraLP3[[#Headers],[-]]&amp;MaestraLP3[[#This Row],[UMV]]</f>
        <v>104543370-C06</v>
      </c>
      <c r="D739" s="50" t="str">
        <f>+MaestraLP3[[#This Row],[CÓDIGO]]&amp;MaestraLP3[[#Headers],[FS00]]</f>
        <v>104543370FS00</v>
      </c>
      <c r="E739" s="39" t="s">
        <v>34</v>
      </c>
      <c r="F739" s="39" t="s">
        <v>97</v>
      </c>
      <c r="G739" s="39" t="s">
        <v>179</v>
      </c>
      <c r="H739" s="39" t="s">
        <v>183</v>
      </c>
      <c r="I739" s="39" t="s">
        <v>717</v>
      </c>
      <c r="J739" s="49" t="s">
        <v>57</v>
      </c>
      <c r="K739" s="50" t="s">
        <v>50</v>
      </c>
      <c r="L739" s="39" t="str">
        <f>VLOOKUP(MaestraLP3[[#This Row],[UMV]],VALIDACIONES!J:L,3,0)</f>
        <v>Caja 6 Unidades</v>
      </c>
      <c r="M739" s="39" t="s">
        <v>51</v>
      </c>
      <c r="N739" s="39" t="s">
        <v>78</v>
      </c>
      <c r="O739" s="64">
        <v>35964</v>
      </c>
      <c r="P739" s="39" t="s">
        <v>42</v>
      </c>
      <c r="Q739" s="64">
        <v>50400</v>
      </c>
      <c r="R739" s="66">
        <f>+IFERROR((MaestraLP3[[#This Row],[COSTO ]]/MaestraLP3[[#This Row],[COSTO SEP]]-1),0)</f>
        <v>0</v>
      </c>
      <c r="S739" s="65" t="s">
        <v>52</v>
      </c>
      <c r="T739" s="65" t="s">
        <v>52</v>
      </c>
      <c r="U739" s="64">
        <f>+VLOOKUP(MaestraLP3[[#This Row],[FS00]],'[1]BD MES'!$C:$N,12,0)</f>
        <v>35964</v>
      </c>
      <c r="V739" s="64">
        <v>35964</v>
      </c>
      <c r="W739" s="66">
        <f>+(MaestraLP3[[#This Row],[COSTO ]]-MaestraLP3[[#This Row],[COSTO OCT AL 25-09]])/MaestraLP3[[#This Row],[COSTO OCT AL 25-09]]</f>
        <v>0</v>
      </c>
      <c r="X739" s="67" t="str">
        <f>++IF(P739="HASTA AGOTAR STOCK","HASTA AGOTAR STOCK",IF(MaestraLP3[[#This Row],[PRECIO]]=0,"NO PARA LP",IF(MaestraLP3[[#This Row],[PRECIO SEP]]=0,"INCORPORACIÓN",IF(Z739=0,"MANTIENE",IF(Z739&lt;0,"BAJA",IF(Z739&gt;0,"ALZA",""))))))</f>
        <v>MANTIENE</v>
      </c>
      <c r="Y739" s="64">
        <v>50400</v>
      </c>
      <c r="Z739" s="41">
        <f>IF(Y739=0,"INDICAR PRECIO VTA",Y739-MaestraLP3[[#This Row],[PRECIO SEP]])</f>
        <v>0</v>
      </c>
      <c r="AA739" s="66">
        <f t="shared" si="11"/>
        <v>0.28642857142857142</v>
      </c>
      <c r="AB739" s="68">
        <f>IFERROR(MaestraLP3[[#This Row],[PRECIO]]*MaestraLP3[[#This Row],[%MG UMV]],0)</f>
        <v>14436</v>
      </c>
      <c r="AC739" s="69">
        <v>4.08</v>
      </c>
      <c r="AD739" s="64">
        <f>+IFERROR(MaestraLP3[[#This Row],[MARGEN UNITARIO]]/MaestraLP3[[#This Row],[Peso Neto UMV (KG)]],0)</f>
        <v>3538.2352941176468</v>
      </c>
      <c r="AE739" s="39" t="s">
        <v>53</v>
      </c>
      <c r="AF739" s="39"/>
      <c r="AG739" s="39">
        <v>1</v>
      </c>
      <c r="AH739" s="109">
        <v>0</v>
      </c>
      <c r="AI739" s="66">
        <v>4.9999999999999996E-2</v>
      </c>
      <c r="AJ739" s="66">
        <v>6.9999999999999993E-2</v>
      </c>
      <c r="AK739" s="39" t="s">
        <v>53</v>
      </c>
      <c r="AL739" s="39" t="s">
        <v>53</v>
      </c>
    </row>
    <row r="740" spans="1:38" x14ac:dyDescent="0.35">
      <c r="A740" s="39" t="s">
        <v>276</v>
      </c>
      <c r="B740" s="39">
        <v>104543380</v>
      </c>
      <c r="C740" s="39" t="str">
        <f>+MaestraLP3[[#This Row],[CÓDIGO]]&amp;MaestraLP3[[#Headers],[-]]&amp;MaestraLP3[[#This Row],[UMV]]</f>
        <v>104543380-C04</v>
      </c>
      <c r="D740" s="50" t="str">
        <f>+MaestraLP3[[#This Row],[CÓDIGO]]&amp;MaestraLP3[[#Headers],[FS00]]</f>
        <v>104543380FS00</v>
      </c>
      <c r="E740" s="39" t="s">
        <v>34</v>
      </c>
      <c r="F740" s="39" t="s">
        <v>97</v>
      </c>
      <c r="G740" s="39" t="s">
        <v>179</v>
      </c>
      <c r="H740" s="39" t="s">
        <v>183</v>
      </c>
      <c r="I740" s="39" t="s">
        <v>718</v>
      </c>
      <c r="J740" s="49" t="s">
        <v>141</v>
      </c>
      <c r="K740" s="50" t="s">
        <v>50</v>
      </c>
      <c r="L740" s="39" t="str">
        <f>VLOOKUP(MaestraLP3[[#This Row],[UMV]],VALIDACIONES!J:L,3,0)</f>
        <v>Caja 4 Unidades</v>
      </c>
      <c r="M740" s="39" t="s">
        <v>51</v>
      </c>
      <c r="N740" s="39" t="s">
        <v>78</v>
      </c>
      <c r="O740" s="64">
        <v>27612</v>
      </c>
      <c r="P740" s="39" t="s">
        <v>42</v>
      </c>
      <c r="Q740" s="64">
        <v>38000</v>
      </c>
      <c r="R740" s="66">
        <f>+IFERROR((MaestraLP3[[#This Row],[COSTO ]]/MaestraLP3[[#This Row],[COSTO SEP]]-1),0)</f>
        <v>0</v>
      </c>
      <c r="S740" s="65" t="s">
        <v>52</v>
      </c>
      <c r="T740" s="65" t="s">
        <v>52</v>
      </c>
      <c r="U740" s="64">
        <f>+VLOOKUP(MaestraLP3[[#This Row],[FS00]],'[1]BD MES'!$C:$N,12,0)</f>
        <v>27612</v>
      </c>
      <c r="V740" s="64">
        <v>27612</v>
      </c>
      <c r="W740" s="66">
        <f>+(MaestraLP3[[#This Row],[COSTO ]]-MaestraLP3[[#This Row],[COSTO OCT AL 25-09]])/MaestraLP3[[#This Row],[COSTO OCT AL 25-09]]</f>
        <v>0</v>
      </c>
      <c r="X740" s="67" t="str">
        <f>++IF(P740="HASTA AGOTAR STOCK","HASTA AGOTAR STOCK",IF(MaestraLP3[[#This Row],[PRECIO]]=0,"NO PARA LP",IF(MaestraLP3[[#This Row],[PRECIO SEP]]=0,"INCORPORACIÓN",IF(Z740=0,"MANTIENE",IF(Z740&lt;0,"BAJA",IF(Z740&gt;0,"ALZA",""))))))</f>
        <v>MANTIENE</v>
      </c>
      <c r="Y740" s="64">
        <v>38000</v>
      </c>
      <c r="Z740" s="41">
        <f>IF(Y740=0,"INDICAR PRECIO VTA",Y740-MaestraLP3[[#This Row],[PRECIO SEP]])</f>
        <v>0</v>
      </c>
      <c r="AA740" s="66">
        <f t="shared" si="11"/>
        <v>0.27336842105263159</v>
      </c>
      <c r="AB740" s="68">
        <f>IFERROR(MaestraLP3[[#This Row],[PRECIO]]*MaestraLP3[[#This Row],[%MG UMV]],0)</f>
        <v>10388</v>
      </c>
      <c r="AC740" s="69">
        <v>2.948</v>
      </c>
      <c r="AD740" s="64">
        <f>+IFERROR(MaestraLP3[[#This Row],[MARGEN UNITARIO]]/MaestraLP3[[#This Row],[Peso Neto UMV (KG)]],0)</f>
        <v>3523.7449118046134</v>
      </c>
      <c r="AE740" s="39" t="s">
        <v>53</v>
      </c>
      <c r="AF740" s="39"/>
      <c r="AG740" s="39">
        <v>1</v>
      </c>
      <c r="AH740" s="109">
        <v>0</v>
      </c>
      <c r="AI740" s="66">
        <v>4.9999999999999996E-2</v>
      </c>
      <c r="AJ740" s="66">
        <v>6.9999999999999993E-2</v>
      </c>
      <c r="AK740" s="39" t="s">
        <v>53</v>
      </c>
      <c r="AL740" s="39" t="s">
        <v>53</v>
      </c>
    </row>
    <row r="741" spans="1:38" x14ac:dyDescent="0.35">
      <c r="A741" s="39" t="s">
        <v>276</v>
      </c>
      <c r="B741" s="39">
        <v>104543390</v>
      </c>
      <c r="C741" s="39" t="str">
        <f>+MaestraLP3[[#This Row],[CÓDIGO]]&amp;MaestraLP3[[#Headers],[-]]&amp;MaestraLP3[[#This Row],[UMV]]</f>
        <v>104543390-C06</v>
      </c>
      <c r="D741" s="50" t="str">
        <f>+MaestraLP3[[#This Row],[CÓDIGO]]&amp;MaestraLP3[[#Headers],[FS00]]</f>
        <v>104543390FS00</v>
      </c>
      <c r="E741" s="39" t="s">
        <v>34</v>
      </c>
      <c r="F741" s="39" t="s">
        <v>97</v>
      </c>
      <c r="G741" s="39" t="s">
        <v>179</v>
      </c>
      <c r="H741" s="39" t="s">
        <v>183</v>
      </c>
      <c r="I741" s="39" t="s">
        <v>719</v>
      </c>
      <c r="J741" s="49" t="s">
        <v>57</v>
      </c>
      <c r="K741" s="50" t="s">
        <v>50</v>
      </c>
      <c r="L741" s="39" t="str">
        <f>VLOOKUP(MaestraLP3[[#This Row],[UMV]],VALIDACIONES!J:L,3,0)</f>
        <v>Caja 6 Unidades</v>
      </c>
      <c r="M741" s="39" t="s">
        <v>51</v>
      </c>
      <c r="N741" s="39" t="s">
        <v>78</v>
      </c>
      <c r="O741" s="64">
        <v>49158</v>
      </c>
      <c r="P741" s="39" t="s">
        <v>42</v>
      </c>
      <c r="Q741" s="64">
        <v>55800</v>
      </c>
      <c r="R741" s="66">
        <f>+IFERROR((MaestraLP3[[#This Row],[COSTO ]]/MaestraLP3[[#This Row],[COSTO SEP]]-1),0)</f>
        <v>0</v>
      </c>
      <c r="S741" s="65" t="s">
        <v>52</v>
      </c>
      <c r="T741" s="65" t="s">
        <v>52</v>
      </c>
      <c r="U741" s="64">
        <f>+VLOOKUP(MaestraLP3[[#This Row],[FS00]],'[1]BD MES'!$C:$N,12,0)</f>
        <v>49158</v>
      </c>
      <c r="V741" s="64">
        <v>49158</v>
      </c>
      <c r="W741" s="66">
        <f>+(MaestraLP3[[#This Row],[COSTO ]]-MaestraLP3[[#This Row],[COSTO OCT AL 25-09]])/MaestraLP3[[#This Row],[COSTO OCT AL 25-09]]</f>
        <v>0</v>
      </c>
      <c r="X741" s="67" t="str">
        <f>++IF(P741="HASTA AGOTAR STOCK","HASTA AGOTAR STOCK",IF(MaestraLP3[[#This Row],[PRECIO]]=0,"NO PARA LP",IF(MaestraLP3[[#This Row],[PRECIO SEP]]=0,"INCORPORACIÓN",IF(Z741=0,"MANTIENE",IF(Z741&lt;0,"BAJA",IF(Z741&gt;0,"ALZA",""))))))</f>
        <v>MANTIENE</v>
      </c>
      <c r="Y741" s="64">
        <v>55800</v>
      </c>
      <c r="Z741" s="41">
        <f>IF(Y741=0,"INDICAR PRECIO VTA",Y741-MaestraLP3[[#This Row],[PRECIO SEP]])</f>
        <v>0</v>
      </c>
      <c r="AA741" s="66">
        <f t="shared" si="11"/>
        <v>0.11903225806451613</v>
      </c>
      <c r="AB741" s="68">
        <f>IFERROR(MaestraLP3[[#This Row],[PRECIO]]*MaestraLP3[[#This Row],[%MG UMV]],0)</f>
        <v>6642</v>
      </c>
      <c r="AC741" s="69">
        <v>2.7240000000000002</v>
      </c>
      <c r="AD741" s="64">
        <f>+IFERROR(MaestraLP3[[#This Row],[MARGEN UNITARIO]]/MaestraLP3[[#This Row],[Peso Neto UMV (KG)]],0)</f>
        <v>2438.325991189427</v>
      </c>
      <c r="AE741" s="39" t="s">
        <v>53</v>
      </c>
      <c r="AF741" s="39"/>
      <c r="AG741" s="39">
        <v>1</v>
      </c>
      <c r="AH741" s="109">
        <v>0</v>
      </c>
      <c r="AI741" s="66">
        <v>4.9999999999999996E-2</v>
      </c>
      <c r="AJ741" s="66">
        <v>6.9999999999999993E-2</v>
      </c>
      <c r="AK741" s="39" t="s">
        <v>53</v>
      </c>
      <c r="AL741" s="39" t="s">
        <v>53</v>
      </c>
    </row>
    <row r="742" spans="1:38" x14ac:dyDescent="0.35">
      <c r="A742" s="39" t="s">
        <v>276</v>
      </c>
      <c r="B742" s="39">
        <v>150000772</v>
      </c>
      <c r="C742" s="39" t="str">
        <f>+MaestraLP3[[#This Row],[CÓDIGO]]&amp;MaestraLP3[[#Headers],[-]]&amp;MaestraLP3[[#This Row],[UMV]]</f>
        <v>150000772-C10</v>
      </c>
      <c r="D742" s="50" t="str">
        <f>+MaestraLP3[[#This Row],[CÓDIGO]]&amp;MaestraLP3[[#Headers],[FS00]]</f>
        <v>150000772FS00</v>
      </c>
      <c r="E742" s="39" t="s">
        <v>34</v>
      </c>
      <c r="F742" s="39" t="s">
        <v>97</v>
      </c>
      <c r="G742" s="39" t="s">
        <v>179</v>
      </c>
      <c r="H742" s="39" t="s">
        <v>183</v>
      </c>
      <c r="I742" s="39" t="s">
        <v>720</v>
      </c>
      <c r="J742" s="49" t="s">
        <v>65</v>
      </c>
      <c r="K742" s="50" t="s">
        <v>50</v>
      </c>
      <c r="L742" s="39" t="str">
        <f>VLOOKUP(MaestraLP3[[#This Row],[UMV]],VALIDACIONES!J:L,3,0)</f>
        <v>Caja 10 Unidades</v>
      </c>
      <c r="M742" s="39" t="s">
        <v>51</v>
      </c>
      <c r="N742" s="39" t="s">
        <v>78</v>
      </c>
      <c r="O742" s="64">
        <v>114320</v>
      </c>
      <c r="P742" s="39" t="s">
        <v>42</v>
      </c>
      <c r="Q742" s="64">
        <v>165000</v>
      </c>
      <c r="R742" s="66">
        <f>+IFERROR((MaestraLP3[[#This Row],[COSTO ]]/MaestraLP3[[#This Row],[COSTO SEP]]-1),0)</f>
        <v>5.5572078376486811E-3</v>
      </c>
      <c r="S742" s="65" t="s">
        <v>52</v>
      </c>
      <c r="T742" s="65" t="s">
        <v>52</v>
      </c>
      <c r="U742" s="64">
        <f>+VLOOKUP(MaestraLP3[[#This Row],[FS00]],'[1]BD MES'!$C:$N,12,0)</f>
        <v>114000.40000000001</v>
      </c>
      <c r="V742" s="64">
        <v>114955.3</v>
      </c>
      <c r="W742" s="66">
        <f>+(MaestraLP3[[#This Row],[COSTO ]]-MaestraLP3[[#This Row],[COSTO OCT AL 25-09]])/MaestraLP3[[#This Row],[COSTO OCT AL 25-09]]</f>
        <v>8.3762863989950403E-3</v>
      </c>
      <c r="X742" s="67" t="str">
        <f>++IF(P742="HASTA AGOTAR STOCK","HASTA AGOTAR STOCK",IF(MaestraLP3[[#This Row],[PRECIO]]=0,"NO PARA LP",IF(MaestraLP3[[#This Row],[PRECIO SEP]]=0,"INCORPORACIÓN",IF(Z742=0,"MANTIENE",IF(Z742&lt;0,"BAJA",IF(Z742&gt;0,"ALZA",""))))))</f>
        <v>MANTIENE</v>
      </c>
      <c r="Y742" s="64">
        <v>165000</v>
      </c>
      <c r="Z742" s="41">
        <f>IF(Y742=0,"INDICAR PRECIO VTA",Y742-MaestraLP3[[#This Row],[PRECIO SEP]])</f>
        <v>0</v>
      </c>
      <c r="AA742" s="66">
        <f t="shared" si="11"/>
        <v>0.30330121212121208</v>
      </c>
      <c r="AB742" s="68">
        <f>IFERROR(MaestraLP3[[#This Row],[PRECIO]]*MaestraLP3[[#This Row],[%MG UMV]],0)</f>
        <v>50044.7</v>
      </c>
      <c r="AC742" s="69">
        <v>10</v>
      </c>
      <c r="AD742" s="64">
        <f>+IFERROR(MaestraLP3[[#This Row],[MARGEN UNITARIO]]/MaestraLP3[[#This Row],[Peso Neto UMV (KG)]],0)</f>
        <v>5004.4699999999993</v>
      </c>
      <c r="AE742" s="39" t="s">
        <v>53</v>
      </c>
      <c r="AF742" s="39"/>
      <c r="AG742" s="39">
        <v>1</v>
      </c>
      <c r="AH742" s="109">
        <v>0</v>
      </c>
      <c r="AI742" s="66">
        <v>4.9999999999999996E-2</v>
      </c>
      <c r="AJ742" s="66">
        <v>6.9999999999999993E-2</v>
      </c>
      <c r="AK742" s="39"/>
      <c r="AL742" s="39" t="s">
        <v>53</v>
      </c>
    </row>
    <row r="743" spans="1:38" x14ac:dyDescent="0.35">
      <c r="A743" s="39" t="s">
        <v>276</v>
      </c>
      <c r="B743" s="39">
        <v>201700307</v>
      </c>
      <c r="C743" s="39" t="str">
        <f>+MaestraLP3[[#This Row],[CÓDIGO]]&amp;MaestraLP3[[#Headers],[-]]&amp;MaestraLP3[[#This Row],[UMV]]</f>
        <v>201700307-C10</v>
      </c>
      <c r="D743" s="50" t="str">
        <f>+MaestraLP3[[#This Row],[CÓDIGO]]&amp;MaestraLP3[[#Headers],[FS00]]</f>
        <v>201700307FS00</v>
      </c>
      <c r="E743" s="39" t="s">
        <v>34</v>
      </c>
      <c r="F743" s="39" t="s">
        <v>97</v>
      </c>
      <c r="G743" s="39" t="s">
        <v>179</v>
      </c>
      <c r="H743" s="39" t="s">
        <v>183</v>
      </c>
      <c r="I743" s="39" t="s">
        <v>721</v>
      </c>
      <c r="J743" s="49" t="s">
        <v>65</v>
      </c>
      <c r="K743" s="50" t="s">
        <v>77</v>
      </c>
      <c r="L743" s="39" t="str">
        <f>VLOOKUP(MaestraLP3[[#This Row],[UMV]],VALIDACIONES!J:L,3,0)</f>
        <v>Caja 10 Unidades</v>
      </c>
      <c r="M743" s="39" t="s">
        <v>51</v>
      </c>
      <c r="N743" s="39" t="s">
        <v>78</v>
      </c>
      <c r="O743" s="64">
        <v>81951.599999999991</v>
      </c>
      <c r="P743" s="39" t="s">
        <v>42</v>
      </c>
      <c r="Q743" s="64">
        <v>170000</v>
      </c>
      <c r="R743" s="66">
        <f>+IFERROR((MaestraLP3[[#This Row],[COSTO ]]/MaestraLP3[[#This Row],[COSTO SEP]]-1),0)</f>
        <v>0.67557436340474153</v>
      </c>
      <c r="S743" s="65" t="s">
        <v>93</v>
      </c>
      <c r="T743" s="65" t="s">
        <v>93</v>
      </c>
      <c r="U743" s="64">
        <f>+VLOOKUP(MaestraLP3[[#This Row],[FS00]],'[1]BD MES'!$C:$N,12,0)</f>
        <v>98480</v>
      </c>
      <c r="V743" s="64">
        <v>137316</v>
      </c>
      <c r="W743" s="66">
        <f>+(MaestraLP3[[#This Row],[COSTO ]]-MaestraLP3[[#This Row],[COSTO OCT AL 25-09]])/MaestraLP3[[#This Row],[COSTO OCT AL 25-09]]</f>
        <v>0.39435418359057678</v>
      </c>
      <c r="X743" s="67" t="str">
        <f>++IF(P743="HASTA AGOTAR STOCK","HASTA AGOTAR STOCK",IF(MaestraLP3[[#This Row],[PRECIO]]=0,"NO PARA LP",IF(MaestraLP3[[#This Row],[PRECIO SEP]]=0,"INCORPORACIÓN",IF(Z743=0,"MANTIENE",IF(Z743&lt;0,"BAJA",IF(Z743&gt;0,"ALZA",""))))))</f>
        <v>ALZA</v>
      </c>
      <c r="Y743" s="64">
        <v>195000</v>
      </c>
      <c r="Z743" s="41">
        <f>IF(Y743=0,"INDICAR PRECIO VTA",Y743-MaestraLP3[[#This Row],[PRECIO SEP]])</f>
        <v>25000</v>
      </c>
      <c r="AA743" s="66">
        <f t="shared" si="11"/>
        <v>0.29581538461538459</v>
      </c>
      <c r="AB743" s="68">
        <f>IFERROR(MaestraLP3[[#This Row],[PRECIO]]*MaestraLP3[[#This Row],[%MG UMV]],0)</f>
        <v>57683.999999999993</v>
      </c>
      <c r="AC743" s="69">
        <v>10</v>
      </c>
      <c r="AD743" s="64">
        <f>+IFERROR(MaestraLP3[[#This Row],[MARGEN UNITARIO]]/MaestraLP3[[#This Row],[Peso Neto UMV (KG)]],0)</f>
        <v>5768.4</v>
      </c>
      <c r="AE743" s="39" t="s">
        <v>53</v>
      </c>
      <c r="AF743" s="39"/>
      <c r="AG743" s="39">
        <v>1</v>
      </c>
      <c r="AH743" s="109">
        <v>0</v>
      </c>
      <c r="AI743" s="66">
        <v>0.05</v>
      </c>
      <c r="AJ743" s="66">
        <v>7.0000000000000007E-2</v>
      </c>
      <c r="AK743" s="39" t="s">
        <v>53</v>
      </c>
      <c r="AL743" s="39" t="s">
        <v>53</v>
      </c>
    </row>
    <row r="744" spans="1:38" x14ac:dyDescent="0.35">
      <c r="A744" s="39" t="s">
        <v>276</v>
      </c>
      <c r="B744" s="39">
        <v>104543400</v>
      </c>
      <c r="C744" s="39" t="str">
        <f>+MaestraLP3[[#This Row],[CÓDIGO]]&amp;MaestraLP3[[#Headers],[-]]&amp;MaestraLP3[[#This Row],[UMV]]</f>
        <v>104543400-C06</v>
      </c>
      <c r="D744" s="50" t="str">
        <f>+MaestraLP3[[#This Row],[CÓDIGO]]&amp;MaestraLP3[[#Headers],[FS00]]</f>
        <v>104543400FS00</v>
      </c>
      <c r="E744" s="39" t="s">
        <v>34</v>
      </c>
      <c r="F744" s="39" t="s">
        <v>97</v>
      </c>
      <c r="G744" s="39" t="s">
        <v>179</v>
      </c>
      <c r="H744" s="39" t="s">
        <v>183</v>
      </c>
      <c r="I744" s="39" t="s">
        <v>722</v>
      </c>
      <c r="J744" s="49" t="s">
        <v>57</v>
      </c>
      <c r="K744" s="50" t="s">
        <v>50</v>
      </c>
      <c r="L744" s="39" t="str">
        <f>VLOOKUP(MaestraLP3[[#This Row],[UMV]],VALIDACIONES!J:L,3,0)</f>
        <v>Caja 6 Unidades</v>
      </c>
      <c r="M744" s="39" t="s">
        <v>51</v>
      </c>
      <c r="N744" s="39" t="s">
        <v>78</v>
      </c>
      <c r="O744" s="64">
        <v>23352</v>
      </c>
      <c r="P744" s="39" t="s">
        <v>42</v>
      </c>
      <c r="Q744" s="64">
        <v>28200</v>
      </c>
      <c r="R744" s="66">
        <f>+IFERROR((MaestraLP3[[#This Row],[COSTO ]]/MaestraLP3[[#This Row],[COSTO SEP]]-1),0)</f>
        <v>0</v>
      </c>
      <c r="S744" s="65" t="s">
        <v>52</v>
      </c>
      <c r="T744" s="65" t="s">
        <v>52</v>
      </c>
      <c r="U744" s="64">
        <f>+VLOOKUP(MaestraLP3[[#This Row],[FS00]],'[1]BD MES'!$C:$N,12,0)</f>
        <v>23352</v>
      </c>
      <c r="V744" s="64">
        <v>23352</v>
      </c>
      <c r="W744" s="66">
        <f>+(MaestraLP3[[#This Row],[COSTO ]]-MaestraLP3[[#This Row],[COSTO OCT AL 25-09]])/MaestraLP3[[#This Row],[COSTO OCT AL 25-09]]</f>
        <v>0</v>
      </c>
      <c r="X744" s="67" t="str">
        <f>++IF(P744="HASTA AGOTAR STOCK","HASTA AGOTAR STOCK",IF(MaestraLP3[[#This Row],[PRECIO]]=0,"NO PARA LP",IF(MaestraLP3[[#This Row],[PRECIO SEP]]=0,"INCORPORACIÓN",IF(Z744=0,"MANTIENE",IF(Z744&lt;0,"BAJA",IF(Z744&gt;0,"ALZA",""))))))</f>
        <v>MANTIENE</v>
      </c>
      <c r="Y744" s="64">
        <v>28200</v>
      </c>
      <c r="Z744" s="41">
        <f>IF(Y744=0,"INDICAR PRECIO VTA",Y744-MaestraLP3[[#This Row],[PRECIO SEP]])</f>
        <v>0</v>
      </c>
      <c r="AA744" s="66">
        <f t="shared" si="11"/>
        <v>0.17191489361702128</v>
      </c>
      <c r="AB744" s="68">
        <f>IFERROR(MaestraLP3[[#This Row],[PRECIO]]*MaestraLP3[[#This Row],[%MG UMV]],0)</f>
        <v>4848</v>
      </c>
      <c r="AC744" s="69">
        <v>1.3620000000000001</v>
      </c>
      <c r="AD744" s="64">
        <f>+IFERROR(MaestraLP3[[#This Row],[MARGEN UNITARIO]]/MaestraLP3[[#This Row],[Peso Neto UMV (KG)]],0)</f>
        <v>3559.4713656387662</v>
      </c>
      <c r="AE744" s="39" t="s">
        <v>53</v>
      </c>
      <c r="AF744" s="39"/>
      <c r="AG744" s="39">
        <v>1</v>
      </c>
      <c r="AH744" s="109">
        <v>0</v>
      </c>
      <c r="AI744" s="66">
        <v>4.9999999999999996E-2</v>
      </c>
      <c r="AJ744" s="66">
        <v>6.9999999999999993E-2</v>
      </c>
      <c r="AK744" s="39" t="s">
        <v>53</v>
      </c>
      <c r="AL744" s="39" t="s">
        <v>53</v>
      </c>
    </row>
    <row r="745" spans="1:38" x14ac:dyDescent="0.35">
      <c r="A745" s="39" t="s">
        <v>276</v>
      </c>
      <c r="B745" s="39">
        <v>104543410</v>
      </c>
      <c r="C745" s="39" t="str">
        <f>+MaestraLP3[[#This Row],[CÓDIGO]]&amp;MaestraLP3[[#Headers],[-]]&amp;MaestraLP3[[#This Row],[UMV]]</f>
        <v>104543410-C06</v>
      </c>
      <c r="D745" s="50" t="str">
        <f>+MaestraLP3[[#This Row],[CÓDIGO]]&amp;MaestraLP3[[#Headers],[FS00]]</f>
        <v>104543410FS00</v>
      </c>
      <c r="E745" s="39" t="s">
        <v>34</v>
      </c>
      <c r="F745" s="39" t="s">
        <v>97</v>
      </c>
      <c r="G745" s="39" t="s">
        <v>179</v>
      </c>
      <c r="H745" s="39" t="s">
        <v>183</v>
      </c>
      <c r="I745" s="39" t="s">
        <v>723</v>
      </c>
      <c r="J745" s="49" t="s">
        <v>57</v>
      </c>
      <c r="K745" s="50" t="s">
        <v>50</v>
      </c>
      <c r="L745" s="39" t="str">
        <f>VLOOKUP(MaestraLP3[[#This Row],[UMV]],VALIDACIONES!J:L,3,0)</f>
        <v>Caja 6 Unidades</v>
      </c>
      <c r="M745" s="39" t="s">
        <v>51</v>
      </c>
      <c r="N745" s="39" t="s">
        <v>78</v>
      </c>
      <c r="O745" s="64">
        <v>28842</v>
      </c>
      <c r="P745" s="39" t="s">
        <v>42</v>
      </c>
      <c r="Q745" s="64">
        <v>48000</v>
      </c>
      <c r="R745" s="66">
        <f>+IFERROR((MaestraLP3[[#This Row],[COSTO ]]/MaestraLP3[[#This Row],[COSTO SEP]]-1),0)</f>
        <v>0</v>
      </c>
      <c r="S745" s="65" t="s">
        <v>52</v>
      </c>
      <c r="T745" s="65" t="s">
        <v>52</v>
      </c>
      <c r="U745" s="64">
        <f>+VLOOKUP(MaestraLP3[[#This Row],[FS00]],'[1]BD MES'!$C:$N,12,0)</f>
        <v>28842</v>
      </c>
      <c r="V745" s="64">
        <v>28842</v>
      </c>
      <c r="W745" s="66">
        <f>+(MaestraLP3[[#This Row],[COSTO ]]-MaestraLP3[[#This Row],[COSTO OCT AL 25-09]])/MaestraLP3[[#This Row],[COSTO OCT AL 25-09]]</f>
        <v>0</v>
      </c>
      <c r="X745" s="67" t="str">
        <f>++IF(P745="HASTA AGOTAR STOCK","HASTA AGOTAR STOCK",IF(MaestraLP3[[#This Row],[PRECIO]]=0,"NO PARA LP",IF(MaestraLP3[[#This Row],[PRECIO SEP]]=0,"INCORPORACIÓN",IF(Z745=0,"MANTIENE",IF(Z745&lt;0,"BAJA",IF(Z745&gt;0,"ALZA",""))))))</f>
        <v>MANTIENE</v>
      </c>
      <c r="Y745" s="64">
        <v>48000</v>
      </c>
      <c r="Z745" s="41">
        <f>IF(Y745=0,"INDICAR PRECIO VTA",Y745-MaestraLP3[[#This Row],[PRECIO SEP]])</f>
        <v>0</v>
      </c>
      <c r="AA745" s="66">
        <f t="shared" si="11"/>
        <v>0.39912500000000001</v>
      </c>
      <c r="AB745" s="68">
        <f>IFERROR(MaestraLP3[[#This Row],[PRECIO]]*MaestraLP3[[#This Row],[%MG UMV]],0)</f>
        <v>19158</v>
      </c>
      <c r="AC745" s="69">
        <v>5.4420000000000002</v>
      </c>
      <c r="AD745" s="64">
        <f>+IFERROR(MaestraLP3[[#This Row],[MARGEN UNITARIO]]/MaestraLP3[[#This Row],[Peso Neto UMV (KG)]],0)</f>
        <v>3520.3969128996691</v>
      </c>
      <c r="AE745" s="39" t="s">
        <v>53</v>
      </c>
      <c r="AF745" s="39"/>
      <c r="AG745" s="39">
        <v>1</v>
      </c>
      <c r="AH745" s="109">
        <v>0</v>
      </c>
      <c r="AI745" s="66">
        <v>4.9999999999999996E-2</v>
      </c>
      <c r="AJ745" s="66">
        <v>6.9999999999999993E-2</v>
      </c>
      <c r="AK745" s="39" t="s">
        <v>53</v>
      </c>
      <c r="AL745" s="39" t="s">
        <v>53</v>
      </c>
    </row>
    <row r="746" spans="1:38" x14ac:dyDescent="0.35">
      <c r="A746" s="39" t="s">
        <v>276</v>
      </c>
      <c r="B746" s="39">
        <v>104511850</v>
      </c>
      <c r="C746" s="39" t="str">
        <f>+MaestraLP3[[#This Row],[CÓDIGO]]&amp;MaestraLP3[[#Headers],[-]]&amp;MaestraLP3[[#This Row],[UMV]]</f>
        <v>104511850-KG</v>
      </c>
      <c r="D746" s="50" t="str">
        <f>+MaestraLP3[[#This Row],[CÓDIGO]]&amp;MaestraLP3[[#Headers],[FS00]]</f>
        <v>104511850FS00</v>
      </c>
      <c r="E746" s="39" t="s">
        <v>34</v>
      </c>
      <c r="F746" s="39" t="s">
        <v>97</v>
      </c>
      <c r="G746" s="39" t="s">
        <v>179</v>
      </c>
      <c r="H746" s="39" t="s">
        <v>183</v>
      </c>
      <c r="I746" s="39" t="s">
        <v>712</v>
      </c>
      <c r="J746" s="49" t="s">
        <v>77</v>
      </c>
      <c r="K746" s="50" t="s">
        <v>77</v>
      </c>
      <c r="L746" s="39" t="str">
        <f>VLOOKUP(MaestraLP3[[#This Row],[UMV]],VALIDACIONES!J:L,3,0)</f>
        <v>Kilogramo</v>
      </c>
      <c r="M746" s="39" t="s">
        <v>51</v>
      </c>
      <c r="N746" s="39" t="s">
        <v>78</v>
      </c>
      <c r="O746" s="64">
        <v>4599.0600000000004</v>
      </c>
      <c r="P746" s="39" t="s">
        <v>42</v>
      </c>
      <c r="Q746" s="64">
        <v>7650</v>
      </c>
      <c r="R746" s="66">
        <f>+IFERROR((MaestraLP3[[#This Row],[COSTO ]]/MaestraLP3[[#This Row],[COSTO SEP]]-1),0)</f>
        <v>1.1741529790865179E-4</v>
      </c>
      <c r="S746" s="65" t="s">
        <v>52</v>
      </c>
      <c r="T746" s="65" t="s">
        <v>52</v>
      </c>
      <c r="U746" s="64">
        <f>+VLOOKUP(MaestraLP3[[#This Row],[FS00]],'[1]BD MES'!$C:$N,12,0)</f>
        <v>4587.1499999999996</v>
      </c>
      <c r="V746" s="64">
        <v>4599.6000000000004</v>
      </c>
      <c r="W746" s="66">
        <f>+(MaestraLP3[[#This Row],[COSTO ]]-MaestraLP3[[#This Row],[COSTO OCT AL 25-09]])/MaestraLP3[[#This Row],[COSTO OCT AL 25-09]]</f>
        <v>2.7141035283347456E-3</v>
      </c>
      <c r="X746" s="67" t="str">
        <f>++IF(P746="HASTA AGOTAR STOCK","HASTA AGOTAR STOCK",IF(MaestraLP3[[#This Row],[PRECIO]]=0,"NO PARA LP",IF(MaestraLP3[[#This Row],[PRECIO SEP]]=0,"INCORPORACIÓN",IF(Z746=0,"MANTIENE",IF(Z746&lt;0,"BAJA",IF(Z746&gt;0,"ALZA",""))))))</f>
        <v>MANTIENE</v>
      </c>
      <c r="Y746" s="64">
        <v>7650</v>
      </c>
      <c r="Z746" s="41">
        <f>IF(Y746=0,"INDICAR PRECIO VTA",Y746-MaestraLP3[[#This Row],[PRECIO SEP]])</f>
        <v>0</v>
      </c>
      <c r="AA746" s="66">
        <f t="shared" si="11"/>
        <v>0.39874509803921565</v>
      </c>
      <c r="AB746" s="68">
        <f>IFERROR(MaestraLP3[[#This Row],[PRECIO]]*MaestraLP3[[#This Row],[%MG UMV]],0)</f>
        <v>3050.3999999999996</v>
      </c>
      <c r="AC746" s="69">
        <v>1</v>
      </c>
      <c r="AD746" s="64">
        <f>+IFERROR(MaestraLP3[[#This Row],[MARGEN UNITARIO]]/MaestraLP3[[#This Row],[Peso Neto UMV (KG)]],0)</f>
        <v>3050.3999999999996</v>
      </c>
      <c r="AE746" s="39" t="s">
        <v>53</v>
      </c>
      <c r="AF746" s="39"/>
      <c r="AG746" s="39">
        <v>1</v>
      </c>
      <c r="AH746" s="109">
        <v>0</v>
      </c>
      <c r="AI746" s="66">
        <v>9.9999999999999992E-2</v>
      </c>
      <c r="AJ746" s="66">
        <v>0.15</v>
      </c>
      <c r="AK746" s="39"/>
      <c r="AL746" s="39" t="s">
        <v>53</v>
      </c>
    </row>
    <row r="747" spans="1:38" x14ac:dyDescent="0.35">
      <c r="A747" s="39" t="s">
        <v>276</v>
      </c>
      <c r="B747" s="39">
        <v>104522460</v>
      </c>
      <c r="C747" s="39" t="str">
        <f>+MaestraLP3[[#This Row],[CÓDIGO]]&amp;MaestraLP3[[#Headers],[-]]&amp;MaestraLP3[[#This Row],[UMV]]</f>
        <v>104522460-C10</v>
      </c>
      <c r="D747" s="50" t="str">
        <f>+MaestraLP3[[#This Row],[CÓDIGO]]&amp;MaestraLP3[[#Headers],[FS00]]</f>
        <v>104522460FS00</v>
      </c>
      <c r="E747" s="39" t="s">
        <v>34</v>
      </c>
      <c r="F747" s="39" t="s">
        <v>97</v>
      </c>
      <c r="G747" s="39" t="s">
        <v>179</v>
      </c>
      <c r="H747" s="39" t="s">
        <v>183</v>
      </c>
      <c r="I747" s="39" t="s">
        <v>716</v>
      </c>
      <c r="J747" s="49" t="s">
        <v>65</v>
      </c>
      <c r="K747" s="50" t="s">
        <v>50</v>
      </c>
      <c r="L747" s="39" t="str">
        <f>VLOOKUP(MaestraLP3[[#This Row],[UMV]],VALIDACIONES!J:L,3,0)</f>
        <v>Caja 10 Unidades</v>
      </c>
      <c r="M747" s="39" t="s">
        <v>51</v>
      </c>
      <c r="N747" s="39" t="s">
        <v>78</v>
      </c>
      <c r="O747" s="64">
        <v>30490</v>
      </c>
      <c r="P747" s="39" t="s">
        <v>42</v>
      </c>
      <c r="Q747" s="64">
        <v>58000</v>
      </c>
      <c r="R747" s="66">
        <f>+IFERROR((MaestraLP3[[#This Row],[COSTO ]]/MaestraLP3[[#This Row],[COSTO SEP]]-1),0)</f>
        <v>3.2797638570025711E-4</v>
      </c>
      <c r="S747" s="65" t="s">
        <v>52</v>
      </c>
      <c r="T747" s="65" t="s">
        <v>52</v>
      </c>
      <c r="U747" s="64">
        <f>+VLOOKUP(MaestraLP3[[#This Row],[FS00]],'[1]BD MES'!$C:$N,12,0)</f>
        <v>30370</v>
      </c>
      <c r="V747" s="64">
        <v>30500</v>
      </c>
      <c r="W747" s="66">
        <f>+(MaestraLP3[[#This Row],[COSTO ]]-MaestraLP3[[#This Row],[COSTO OCT AL 25-09]])/MaestraLP3[[#This Row],[COSTO OCT AL 25-09]]</f>
        <v>4.2805400065854459E-3</v>
      </c>
      <c r="X747" s="67" t="str">
        <f>++IF(P747="HASTA AGOTAR STOCK","HASTA AGOTAR STOCK",IF(MaestraLP3[[#This Row],[PRECIO]]=0,"NO PARA LP",IF(MaestraLP3[[#This Row],[PRECIO SEP]]=0,"INCORPORACIÓN",IF(Z747=0,"MANTIENE",IF(Z747&lt;0,"BAJA",IF(Z747&gt;0,"ALZA",""))))))</f>
        <v>MANTIENE</v>
      </c>
      <c r="Y747" s="64">
        <v>58000</v>
      </c>
      <c r="Z747" s="41">
        <f>IF(Y747=0,"INDICAR PRECIO VTA",Y747-MaestraLP3[[#This Row],[PRECIO SEP]])</f>
        <v>0</v>
      </c>
      <c r="AA747" s="66">
        <f t="shared" si="11"/>
        <v>0.47413793103448276</v>
      </c>
      <c r="AB747" s="68">
        <f>IFERROR(MaestraLP3[[#This Row],[PRECIO]]*MaestraLP3[[#This Row],[%MG UMV]],0)</f>
        <v>27500</v>
      </c>
      <c r="AC747" s="69">
        <v>10</v>
      </c>
      <c r="AD747" s="64">
        <f>+IFERROR(MaestraLP3[[#This Row],[MARGEN UNITARIO]]/MaestraLP3[[#This Row],[Peso Neto UMV (KG)]],0)</f>
        <v>2750</v>
      </c>
      <c r="AE747" s="39" t="s">
        <v>53</v>
      </c>
      <c r="AF747" s="39"/>
      <c r="AG747" s="39">
        <v>1</v>
      </c>
      <c r="AH747" s="109">
        <v>0</v>
      </c>
      <c r="AI747" s="66">
        <v>0.15</v>
      </c>
      <c r="AJ747" s="66">
        <v>0.2</v>
      </c>
      <c r="AK747" s="39"/>
      <c r="AL747" s="39" t="s">
        <v>53</v>
      </c>
    </row>
    <row r="748" spans="1:38" x14ac:dyDescent="0.35">
      <c r="A748" s="39" t="s">
        <v>276</v>
      </c>
      <c r="B748" s="39">
        <v>150000983</v>
      </c>
      <c r="C748" s="39" t="str">
        <f>+MaestraLP3[[#This Row],[CÓDIGO]]&amp;MaestraLP3[[#Headers],[-]]&amp;MaestraLP3[[#This Row],[UMV]]</f>
        <v>150000983-C06</v>
      </c>
      <c r="D748" s="50" t="str">
        <f>+MaestraLP3[[#This Row],[CÓDIGO]]&amp;MaestraLP3[[#Headers],[FS00]]</f>
        <v>150000983FS00</v>
      </c>
      <c r="E748" s="39" t="s">
        <v>34</v>
      </c>
      <c r="F748" s="39" t="s">
        <v>97</v>
      </c>
      <c r="G748" s="39" t="s">
        <v>179</v>
      </c>
      <c r="H748" s="39" t="s">
        <v>724</v>
      </c>
      <c r="I748" s="39" t="s">
        <v>726</v>
      </c>
      <c r="J748" s="49" t="s">
        <v>57</v>
      </c>
      <c r="K748" s="50" t="s">
        <v>50</v>
      </c>
      <c r="L748" s="39" t="str">
        <f>VLOOKUP(MaestraLP3[[#This Row],[UMV]],VALIDACIONES!J:L,3,0)</f>
        <v>Caja 6 Unidades</v>
      </c>
      <c r="M748" s="39" t="s">
        <v>51</v>
      </c>
      <c r="N748" s="39" t="s">
        <v>78</v>
      </c>
      <c r="O748" s="64">
        <v>33944.340000000004</v>
      </c>
      <c r="P748" s="39" t="s">
        <v>42</v>
      </c>
      <c r="Q748" s="64">
        <v>47900</v>
      </c>
      <c r="R748" s="66">
        <f>+IFERROR((MaestraLP3[[#This Row],[COSTO ]]/MaestraLP3[[#This Row],[COSTO SEP]]-1),0)</f>
        <v>0.16676300084196649</v>
      </c>
      <c r="S748" s="65" t="s">
        <v>52</v>
      </c>
      <c r="T748" s="65" t="s">
        <v>52</v>
      </c>
      <c r="U748" s="64">
        <f>+VLOOKUP(MaestraLP3[[#This Row],[FS00]],'[1]BD MES'!$C:$N,12,0)</f>
        <v>33950.22</v>
      </c>
      <c r="V748" s="64">
        <v>39605</v>
      </c>
      <c r="W748" s="66">
        <f>+(MaestraLP3[[#This Row],[COSTO ]]-MaestraLP3[[#This Row],[COSTO OCT AL 25-09]])/MaestraLP3[[#This Row],[COSTO OCT AL 25-09]]</f>
        <v>0.16656092361109881</v>
      </c>
      <c r="X748" s="67" t="str">
        <f>++IF(P748="HASTA AGOTAR STOCK","HASTA AGOTAR STOCK",IF(MaestraLP3[[#This Row],[PRECIO]]=0,"NO PARA LP",IF(MaestraLP3[[#This Row],[PRECIO SEP]]=0,"INCORPORACIÓN",IF(Z748=0,"MANTIENE",IF(Z748&lt;0,"BAJA",IF(Z748&gt;0,"ALZA",""))))))</f>
        <v>MANTIENE</v>
      </c>
      <c r="Y748" s="64">
        <v>47900</v>
      </c>
      <c r="Z748" s="41">
        <f>IF(Y748=0,"INDICAR PRECIO VTA",Y748-MaestraLP3[[#This Row],[PRECIO SEP]])</f>
        <v>0</v>
      </c>
      <c r="AA748" s="66">
        <f t="shared" si="11"/>
        <v>0.17317327766179541</v>
      </c>
      <c r="AB748" s="68">
        <f>IFERROR(MaestraLP3[[#This Row],[PRECIO]]*MaestraLP3[[#This Row],[%MG UMV]],0)</f>
        <v>8295</v>
      </c>
      <c r="AC748" s="69">
        <v>8.94</v>
      </c>
      <c r="AD748" s="64">
        <f>+IFERROR(MaestraLP3[[#This Row],[MARGEN UNITARIO]]/MaestraLP3[[#This Row],[Peso Neto UMV (KG)]],0)</f>
        <v>927.85234899328862</v>
      </c>
      <c r="AE748" s="39" t="s">
        <v>53</v>
      </c>
      <c r="AF748" s="39"/>
      <c r="AG748" s="39">
        <v>1</v>
      </c>
      <c r="AH748" s="109">
        <v>0</v>
      </c>
      <c r="AI748" s="66">
        <v>4.9999999999999996E-2</v>
      </c>
      <c r="AJ748" s="66">
        <v>6.9999999999999993E-2</v>
      </c>
      <c r="AK748" s="39"/>
      <c r="AL748" s="39" t="s">
        <v>53</v>
      </c>
    </row>
    <row r="749" spans="1:38" x14ac:dyDescent="0.35">
      <c r="A749" s="39" t="s">
        <v>276</v>
      </c>
      <c r="B749" s="39">
        <v>150000775</v>
      </c>
      <c r="C749" s="39" t="str">
        <f>+MaestraLP3[[#This Row],[CÓDIGO]]&amp;MaestraLP3[[#Headers],[-]]&amp;MaestraLP3[[#This Row],[UMV]]</f>
        <v>150000775-C10</v>
      </c>
      <c r="D749" s="50" t="str">
        <f>+MaestraLP3[[#This Row],[CÓDIGO]]&amp;MaestraLP3[[#Headers],[FS00]]</f>
        <v>150000775FS00</v>
      </c>
      <c r="E749" s="39" t="s">
        <v>34</v>
      </c>
      <c r="F749" s="39" t="s">
        <v>97</v>
      </c>
      <c r="G749" s="39" t="s">
        <v>179</v>
      </c>
      <c r="H749" s="39" t="s">
        <v>724</v>
      </c>
      <c r="I749" s="39" t="s">
        <v>727</v>
      </c>
      <c r="J749" s="49" t="s">
        <v>65</v>
      </c>
      <c r="K749" s="50" t="s">
        <v>50</v>
      </c>
      <c r="L749" s="39" t="str">
        <f>VLOOKUP(MaestraLP3[[#This Row],[UMV]],VALIDACIONES!J:L,3,0)</f>
        <v>Caja 10 Unidades</v>
      </c>
      <c r="M749" s="39" t="s">
        <v>51</v>
      </c>
      <c r="N749" s="39" t="s">
        <v>78</v>
      </c>
      <c r="O749" s="64">
        <v>45995</v>
      </c>
      <c r="P749" s="39" t="s">
        <v>42</v>
      </c>
      <c r="Q749" s="64">
        <v>60000</v>
      </c>
      <c r="R749" s="66">
        <f>+IFERROR((MaestraLP3[[#This Row],[COSTO ]]/MaestraLP3[[#This Row],[COSTO SEP]]-1),0)</f>
        <v>0</v>
      </c>
      <c r="S749" s="65" t="s">
        <v>52</v>
      </c>
      <c r="T749" s="65" t="s">
        <v>52</v>
      </c>
      <c r="U749" s="64">
        <f>+VLOOKUP(MaestraLP3[[#This Row],[FS00]],'[1]BD MES'!$C:$N,12,0)</f>
        <v>45998.8</v>
      </c>
      <c r="V749" s="64">
        <v>45995</v>
      </c>
      <c r="W749" s="66">
        <f>+(MaestraLP3[[#This Row],[COSTO ]]-MaestraLP3[[#This Row],[COSTO OCT AL 25-09]])/MaestraLP3[[#This Row],[COSTO OCT AL 25-09]]</f>
        <v>-8.2610850717908076E-5</v>
      </c>
      <c r="X749" s="67" t="str">
        <f>++IF(P749="HASTA AGOTAR STOCK","HASTA AGOTAR STOCK",IF(MaestraLP3[[#This Row],[PRECIO]]=0,"NO PARA LP",IF(MaestraLP3[[#This Row],[PRECIO SEP]]=0,"INCORPORACIÓN",IF(Z749=0,"MANTIENE",IF(Z749&lt;0,"BAJA",IF(Z749&gt;0,"ALZA",""))))))</f>
        <v>MANTIENE</v>
      </c>
      <c r="Y749" s="64">
        <v>60000</v>
      </c>
      <c r="Z749" s="41">
        <f>IF(Y749=0,"INDICAR PRECIO VTA",Y749-MaestraLP3[[#This Row],[PRECIO SEP]])</f>
        <v>0</v>
      </c>
      <c r="AA749" s="66">
        <f t="shared" si="11"/>
        <v>0.23341666666666666</v>
      </c>
      <c r="AB749" s="68">
        <f>IFERROR(MaestraLP3[[#This Row],[PRECIO]]*MaestraLP3[[#This Row],[%MG UMV]],0)</f>
        <v>14005</v>
      </c>
      <c r="AC749" s="69">
        <v>10</v>
      </c>
      <c r="AD749" s="64">
        <f>+IFERROR(MaestraLP3[[#This Row],[MARGEN UNITARIO]]/MaestraLP3[[#This Row],[Peso Neto UMV (KG)]],0)</f>
        <v>1400.5</v>
      </c>
      <c r="AE749" s="39" t="s">
        <v>53</v>
      </c>
      <c r="AF749" s="39"/>
      <c r="AG749" s="39">
        <v>1</v>
      </c>
      <c r="AH749" s="109">
        <v>0</v>
      </c>
      <c r="AI749" s="66">
        <v>4.9999999999999996E-2</v>
      </c>
      <c r="AJ749" s="66">
        <v>6.9999999999999993E-2</v>
      </c>
      <c r="AK749" s="39"/>
      <c r="AL749" s="39" t="s">
        <v>53</v>
      </c>
    </row>
    <row r="750" spans="1:38" x14ac:dyDescent="0.35">
      <c r="A750" s="39" t="s">
        <v>276</v>
      </c>
      <c r="B750" s="39">
        <v>104540110</v>
      </c>
      <c r="C750" s="39" t="str">
        <f>+MaestraLP3[[#This Row],[CÓDIGO]]&amp;MaestraLP3[[#Headers],[-]]&amp;MaestraLP3[[#This Row],[UMV]]</f>
        <v>104540110-C50</v>
      </c>
      <c r="D750" s="50" t="str">
        <f>+MaestraLP3[[#This Row],[CÓDIGO]]&amp;MaestraLP3[[#Headers],[FS00]]</f>
        <v>104540110FS00</v>
      </c>
      <c r="E750" s="39" t="s">
        <v>34</v>
      </c>
      <c r="F750" s="39" t="s">
        <v>97</v>
      </c>
      <c r="G750" s="39" t="s">
        <v>179</v>
      </c>
      <c r="H750" s="39" t="s">
        <v>724</v>
      </c>
      <c r="I750" s="39" t="s">
        <v>728</v>
      </c>
      <c r="J750" s="49" t="s">
        <v>166</v>
      </c>
      <c r="K750" s="50" t="s">
        <v>50</v>
      </c>
      <c r="L750" s="39" t="str">
        <f>VLOOKUP(MaestraLP3[[#This Row],[UMV]],VALIDACIONES!J:L,3,0)</f>
        <v>Caja 50 Unidades</v>
      </c>
      <c r="M750" s="39" t="s">
        <v>51</v>
      </c>
      <c r="N750" s="39" t="s">
        <v>78</v>
      </c>
      <c r="O750" s="64">
        <v>33000</v>
      </c>
      <c r="P750" s="39" t="s">
        <v>42</v>
      </c>
      <c r="Q750" s="64">
        <v>40000</v>
      </c>
      <c r="R750" s="66">
        <f>+IFERROR((MaestraLP3[[#This Row],[COSTO ]]/MaestraLP3[[#This Row],[COSTO SEP]]-1),0)</f>
        <v>0</v>
      </c>
      <c r="S750" s="65" t="s">
        <v>52</v>
      </c>
      <c r="T750" s="65" t="s">
        <v>52</v>
      </c>
      <c r="U750" s="64">
        <f>+VLOOKUP(MaestraLP3[[#This Row],[FS00]],'[1]BD MES'!$C:$N,12,0)</f>
        <v>33000</v>
      </c>
      <c r="V750" s="64">
        <v>33000</v>
      </c>
      <c r="W750" s="66">
        <f>+(MaestraLP3[[#This Row],[COSTO ]]-MaestraLP3[[#This Row],[COSTO OCT AL 25-09]])/MaestraLP3[[#This Row],[COSTO OCT AL 25-09]]</f>
        <v>0</v>
      </c>
      <c r="X750" s="67" t="str">
        <f>++IF(P750="HASTA AGOTAR STOCK","HASTA AGOTAR STOCK",IF(MaestraLP3[[#This Row],[PRECIO]]=0,"NO PARA LP",IF(MaestraLP3[[#This Row],[PRECIO SEP]]=0,"INCORPORACIÓN",IF(Z750=0,"MANTIENE",IF(Z750&lt;0,"BAJA",IF(Z750&gt;0,"ALZA",""))))))</f>
        <v>MANTIENE</v>
      </c>
      <c r="Y750" s="64">
        <v>40000</v>
      </c>
      <c r="Z750" s="41">
        <f>IF(Y750=0,"INDICAR PRECIO VTA",Y750-MaestraLP3[[#This Row],[PRECIO SEP]])</f>
        <v>0</v>
      </c>
      <c r="AA750" s="66">
        <f t="shared" si="11"/>
        <v>0.17499999999999999</v>
      </c>
      <c r="AB750" s="68">
        <f>IFERROR(MaestraLP3[[#This Row],[PRECIO]]*MaestraLP3[[#This Row],[%MG UMV]],0)</f>
        <v>7000</v>
      </c>
      <c r="AC750" s="69">
        <v>4</v>
      </c>
      <c r="AD750" s="64">
        <f>+IFERROR(MaestraLP3[[#This Row],[MARGEN UNITARIO]]/MaestraLP3[[#This Row],[Peso Neto UMV (KG)]],0)</f>
        <v>1750</v>
      </c>
      <c r="AE750" s="39" t="s">
        <v>53</v>
      </c>
      <c r="AF750" s="39"/>
      <c r="AG750" s="39">
        <v>1</v>
      </c>
      <c r="AH750" s="109">
        <v>0</v>
      </c>
      <c r="AI750" s="66">
        <v>4.9999999999999996E-2</v>
      </c>
      <c r="AJ750" s="66">
        <v>6.9999999999999993E-2</v>
      </c>
      <c r="AK750" s="39" t="s">
        <v>53</v>
      </c>
      <c r="AL750" s="39" t="s">
        <v>53</v>
      </c>
    </row>
    <row r="751" spans="1:38" x14ac:dyDescent="0.35">
      <c r="A751" s="39" t="s">
        <v>276</v>
      </c>
      <c r="B751" s="39">
        <v>104534120</v>
      </c>
      <c r="C751" s="39" t="str">
        <f>+MaestraLP3[[#This Row],[CÓDIGO]]&amp;MaestraLP3[[#Headers],[-]]&amp;MaestraLP3[[#This Row],[UMV]]</f>
        <v>104534120-C10</v>
      </c>
      <c r="D751" s="50" t="str">
        <f>+MaestraLP3[[#This Row],[CÓDIGO]]&amp;MaestraLP3[[#Headers],[FS00]]</f>
        <v>104534120FS00</v>
      </c>
      <c r="E751" s="39" t="s">
        <v>34</v>
      </c>
      <c r="F751" s="39" t="s">
        <v>97</v>
      </c>
      <c r="G751" s="39" t="s">
        <v>179</v>
      </c>
      <c r="H751" s="39" t="s">
        <v>724</v>
      </c>
      <c r="I751" s="39" t="s">
        <v>729</v>
      </c>
      <c r="J751" s="49" t="s">
        <v>65</v>
      </c>
      <c r="K751" s="50" t="s">
        <v>50</v>
      </c>
      <c r="L751" s="39" t="str">
        <f>VLOOKUP(MaestraLP3[[#This Row],[UMV]],VALIDACIONES!J:L,3,0)</f>
        <v>Caja 10 Unidades</v>
      </c>
      <c r="M751" s="39" t="s">
        <v>51</v>
      </c>
      <c r="N751" s="39" t="s">
        <v>78</v>
      </c>
      <c r="O751" s="64">
        <v>45970</v>
      </c>
      <c r="P751" s="39" t="s">
        <v>42</v>
      </c>
      <c r="Q751" s="64">
        <v>62500</v>
      </c>
      <c r="R751" s="66">
        <f>+IFERROR((MaestraLP3[[#This Row],[COSTO ]]/MaestraLP3[[#This Row],[COSTO SEP]]-1),0)</f>
        <v>4.3506634761802943E-4</v>
      </c>
      <c r="S751" s="65" t="s">
        <v>52</v>
      </c>
      <c r="T751" s="65" t="s">
        <v>52</v>
      </c>
      <c r="U751" s="64">
        <f>+VLOOKUP(MaestraLP3[[#This Row],[FS00]],'[1]BD MES'!$C:$N,12,0)</f>
        <v>46000</v>
      </c>
      <c r="V751" s="64">
        <v>45990</v>
      </c>
      <c r="W751" s="66">
        <f>+(MaestraLP3[[#This Row],[COSTO ]]-MaestraLP3[[#This Row],[COSTO OCT AL 25-09]])/MaestraLP3[[#This Row],[COSTO OCT AL 25-09]]</f>
        <v>-2.173913043478261E-4</v>
      </c>
      <c r="X751" s="67" t="str">
        <f>++IF(P751="HASTA AGOTAR STOCK","HASTA AGOTAR STOCK",IF(MaestraLP3[[#This Row],[PRECIO]]=0,"NO PARA LP",IF(MaestraLP3[[#This Row],[PRECIO SEP]]=0,"INCORPORACIÓN",IF(Z751=0,"MANTIENE",IF(Z751&lt;0,"BAJA",IF(Z751&gt;0,"ALZA",""))))))</f>
        <v>MANTIENE</v>
      </c>
      <c r="Y751" s="64">
        <v>62500</v>
      </c>
      <c r="Z751" s="41">
        <f>IF(Y751=0,"INDICAR PRECIO VTA",Y751-MaestraLP3[[#This Row],[PRECIO SEP]])</f>
        <v>0</v>
      </c>
      <c r="AA751" s="66">
        <f t="shared" si="11"/>
        <v>0.26416000000000001</v>
      </c>
      <c r="AB751" s="68">
        <f>IFERROR(MaestraLP3[[#This Row],[PRECIO]]*MaestraLP3[[#This Row],[%MG UMV]],0)</f>
        <v>16510</v>
      </c>
      <c r="AC751" s="69">
        <v>10</v>
      </c>
      <c r="AD751" s="64">
        <f>+IFERROR(MaestraLP3[[#This Row],[MARGEN UNITARIO]]/MaestraLP3[[#This Row],[Peso Neto UMV (KG)]],0)</f>
        <v>1651</v>
      </c>
      <c r="AE751" s="39" t="s">
        <v>53</v>
      </c>
      <c r="AF751" s="39"/>
      <c r="AG751" s="39">
        <v>1</v>
      </c>
      <c r="AH751" s="109">
        <v>0</v>
      </c>
      <c r="AI751" s="66">
        <v>4.9999999999999996E-2</v>
      </c>
      <c r="AJ751" s="66">
        <v>6.9999999999999993E-2</v>
      </c>
      <c r="AK751" s="39"/>
      <c r="AL751" s="39" t="s">
        <v>53</v>
      </c>
    </row>
    <row r="752" spans="1:38" x14ac:dyDescent="0.35">
      <c r="A752" s="39" t="s">
        <v>276</v>
      </c>
      <c r="B752" s="39">
        <v>101500200</v>
      </c>
      <c r="C752" s="39" t="str">
        <f>+MaestraLP3[[#This Row],[CÓDIGO]]&amp;MaestraLP3[[#Headers],[-]]&amp;MaestraLP3[[#This Row],[UMV]]</f>
        <v>101500200-C24</v>
      </c>
      <c r="D752" s="50" t="str">
        <f>+MaestraLP3[[#This Row],[CÓDIGO]]&amp;MaestraLP3[[#Headers],[FS00]]</f>
        <v>101500200FS00</v>
      </c>
      <c r="E752" s="39" t="s">
        <v>34</v>
      </c>
      <c r="F752" s="39" t="s">
        <v>80</v>
      </c>
      <c r="G752" s="39" t="s">
        <v>81</v>
      </c>
      <c r="H752" s="39" t="s">
        <v>82</v>
      </c>
      <c r="I752" s="39" t="s">
        <v>756</v>
      </c>
      <c r="J752" s="49" t="s">
        <v>160</v>
      </c>
      <c r="K752" s="50" t="s">
        <v>50</v>
      </c>
      <c r="L752" s="39" t="str">
        <f>VLOOKUP(MaestraLP3[[#This Row],[UMV]],VALIDACIONES!J:L,3,0)</f>
        <v>Caja 24 Unidades</v>
      </c>
      <c r="M752" s="39" t="s">
        <v>51</v>
      </c>
      <c r="N752" s="39" t="s">
        <v>78</v>
      </c>
      <c r="O752" s="64">
        <v>11038.09</v>
      </c>
      <c r="P752" s="39" t="s">
        <v>42</v>
      </c>
      <c r="Q752" s="64">
        <v>23800</v>
      </c>
      <c r="R752" s="66">
        <f>+IFERROR((MaestraLP3[[#This Row],[COSTO ]]/MaestraLP3[[#This Row],[COSTO SEP]]-1),0)</f>
        <v>-5.3506902009315183E-2</v>
      </c>
      <c r="S752" s="65" t="s">
        <v>52</v>
      </c>
      <c r="T752" s="65" t="s">
        <v>52</v>
      </c>
      <c r="U752" s="64">
        <f>+VLOOKUP(MaestraLP3[[#This Row],[FS00]],'[1]BD MES'!$C:$N,12,0)</f>
        <v>10913.58</v>
      </c>
      <c r="V752" s="64">
        <v>10447.475999999999</v>
      </c>
      <c r="W752" s="66">
        <f>+(MaestraLP3[[#This Row],[COSTO ]]-MaestraLP3[[#This Row],[COSTO OCT AL 25-09]])/MaestraLP3[[#This Row],[COSTO OCT AL 25-09]]</f>
        <v>-4.2708625400647744E-2</v>
      </c>
      <c r="X752" s="67" t="str">
        <f>++IF(P752="HASTA AGOTAR STOCK","HASTA AGOTAR STOCK",IF(MaestraLP3[[#This Row],[PRECIO]]=0,"NO PARA LP",IF(MaestraLP3[[#This Row],[PRECIO SEP]]=0,"INCORPORACIÓN",IF(Z752=0,"MANTIENE",IF(Z752&lt;0,"BAJA",IF(Z752&gt;0,"ALZA",""))))))</f>
        <v>BAJA</v>
      </c>
      <c r="Y752" s="64">
        <v>21329.525519999999</v>
      </c>
      <c r="Z752" s="41">
        <f>IF(Y752=0,"INDICAR PRECIO VTA",Y752-MaestraLP3[[#This Row],[PRECIO SEP]])</f>
        <v>-2470.4744800000008</v>
      </c>
      <c r="AA752" s="66">
        <f t="shared" si="11"/>
        <v>0.51018713518949388</v>
      </c>
      <c r="AB752" s="68">
        <f>IFERROR(MaestraLP3[[#This Row],[PRECIO]]*MaestraLP3[[#This Row],[%MG UMV]],0)</f>
        <v>10882.049519999999</v>
      </c>
      <c r="AC752" s="69">
        <v>4.4160000000000004</v>
      </c>
      <c r="AD752" s="64">
        <f>+IFERROR(MaestraLP3[[#This Row],[MARGEN UNITARIO]]/MaestraLP3[[#This Row],[Peso Neto UMV (KG)]],0)</f>
        <v>2464.2322282608689</v>
      </c>
      <c r="AE752" s="39" t="s">
        <v>44</v>
      </c>
      <c r="AF752" s="39"/>
      <c r="AG752" s="39">
        <v>1</v>
      </c>
      <c r="AH752" s="109">
        <v>0</v>
      </c>
      <c r="AI752" s="66">
        <v>7.0000000000000007E-2</v>
      </c>
      <c r="AJ752" s="66">
        <v>0.1</v>
      </c>
      <c r="AK752" s="39"/>
      <c r="AL752" s="39" t="s">
        <v>53</v>
      </c>
    </row>
    <row r="753" spans="1:38" x14ac:dyDescent="0.35">
      <c r="A753" s="39" t="s">
        <v>276</v>
      </c>
      <c r="B753" s="39">
        <v>101520200</v>
      </c>
      <c r="C753" s="39" t="str">
        <f>+MaestraLP3[[#This Row],[CÓDIGO]]&amp;MaestraLP3[[#Headers],[-]]&amp;MaestraLP3[[#This Row],[UMV]]</f>
        <v>101520200-C24</v>
      </c>
      <c r="D753" s="50" t="str">
        <f>+MaestraLP3[[#This Row],[CÓDIGO]]&amp;MaestraLP3[[#Headers],[FS00]]</f>
        <v>101520200FS00</v>
      </c>
      <c r="E753" s="39" t="s">
        <v>34</v>
      </c>
      <c r="F753" s="39" t="s">
        <v>80</v>
      </c>
      <c r="G753" s="39" t="s">
        <v>81</v>
      </c>
      <c r="H753" s="39" t="s">
        <v>82</v>
      </c>
      <c r="I753" s="39" t="s">
        <v>766</v>
      </c>
      <c r="J753" s="49" t="s">
        <v>160</v>
      </c>
      <c r="K753" s="50" t="s">
        <v>50</v>
      </c>
      <c r="L753" s="39" t="str">
        <f>VLOOKUP(MaestraLP3[[#This Row],[UMV]],VALIDACIONES!J:L,3,0)</f>
        <v>Caja 24 Unidades</v>
      </c>
      <c r="M753" s="39" t="s">
        <v>51</v>
      </c>
      <c r="N753" s="39" t="s">
        <v>41</v>
      </c>
      <c r="O753" s="64">
        <v>16160.630000000001</v>
      </c>
      <c r="P753" s="39" t="s">
        <v>42</v>
      </c>
      <c r="Q753" s="64">
        <v>37000</v>
      </c>
      <c r="R753" s="66">
        <f>+IFERROR((MaestraLP3[[#This Row],[COSTO ]]/MaestraLP3[[#This Row],[COSTO SEP]]-1),0)</f>
        <v>-5.2391150592520419E-2</v>
      </c>
      <c r="S753" s="65" t="s">
        <v>52</v>
      </c>
      <c r="T753" s="65" t="s">
        <v>52</v>
      </c>
      <c r="U753" s="64">
        <f>+VLOOKUP(MaestraLP3[[#This Row],[FS00]],'[1]BD MES'!$C:$N,12,0)</f>
        <v>16160.630000000001</v>
      </c>
      <c r="V753" s="64">
        <v>15313.955999999998</v>
      </c>
      <c r="W753" s="66">
        <f>+(MaestraLP3[[#This Row],[COSTO ]]-MaestraLP3[[#This Row],[COSTO OCT AL 25-09]])/MaestraLP3[[#This Row],[COSTO OCT AL 25-09]]</f>
        <v>-5.2391150592520384E-2</v>
      </c>
      <c r="X753" s="67" t="str">
        <f>++IF(P753="HASTA AGOTAR STOCK","HASTA AGOTAR STOCK",IF(MaestraLP3[[#This Row],[PRECIO]]=0,"NO PARA LP",IF(MaestraLP3[[#This Row],[PRECIO SEP]]=0,"INCORPORACIÓN",IF(Z753=0,"MANTIENE",IF(Z753&lt;0,"BAJA",IF(Z753&gt;0,"ALZA",""))))))</f>
        <v>ALZA</v>
      </c>
      <c r="Y753" s="64">
        <v>37008</v>
      </c>
      <c r="Z753" s="41">
        <f>IF(Y753=0,"INDICAR PRECIO VTA",Y753-MaestraLP3[[#This Row],[PRECIO SEP]])</f>
        <v>8</v>
      </c>
      <c r="AA753" s="66">
        <f t="shared" si="11"/>
        <v>0.58619876783398184</v>
      </c>
      <c r="AB753" s="68">
        <f>IFERROR(MaestraLP3[[#This Row],[PRECIO]]*MaestraLP3[[#This Row],[%MG UMV]],0)</f>
        <v>21694.043999999998</v>
      </c>
      <c r="AC753" s="69">
        <v>9.6</v>
      </c>
      <c r="AD753" s="64">
        <f>+IFERROR(MaestraLP3[[#This Row],[MARGEN UNITARIO]]/MaestraLP3[[#This Row],[Peso Neto UMV (KG)]],0)</f>
        <v>2259.7962499999999</v>
      </c>
      <c r="AE753" s="39" t="s">
        <v>53</v>
      </c>
      <c r="AF753" s="39"/>
      <c r="AG753" s="39">
        <v>1</v>
      </c>
      <c r="AH753" s="109">
        <v>0</v>
      </c>
      <c r="AI753" s="66">
        <v>7.0000000000000007E-2</v>
      </c>
      <c r="AJ753" s="66">
        <v>0.1</v>
      </c>
      <c r="AK753" s="39"/>
      <c r="AL753" s="39" t="s">
        <v>53</v>
      </c>
    </row>
    <row r="754" spans="1:38" x14ac:dyDescent="0.35">
      <c r="A754" s="39" t="s">
        <v>276</v>
      </c>
      <c r="B754" s="39">
        <v>150001898</v>
      </c>
      <c r="C754" s="39" t="str">
        <f>+MaestraLP3[[#This Row],[CÓDIGO]]&amp;MaestraLP3[[#Headers],[-]]&amp;MaestraLP3[[#This Row],[UMV]]</f>
        <v>150001898-C24</v>
      </c>
      <c r="D754" s="50" t="str">
        <f>+MaestraLP3[[#This Row],[CÓDIGO]]&amp;MaestraLP3[[#Headers],[FS00]]</f>
        <v>150001898FS00</v>
      </c>
      <c r="E754" s="39" t="s">
        <v>34</v>
      </c>
      <c r="F754" s="39" t="s">
        <v>80</v>
      </c>
      <c r="G754" s="39" t="s">
        <v>81</v>
      </c>
      <c r="H754" s="39" t="s">
        <v>196</v>
      </c>
      <c r="I754" s="39" t="s">
        <v>730</v>
      </c>
      <c r="J754" s="49" t="s">
        <v>160</v>
      </c>
      <c r="K754" s="50" t="s">
        <v>50</v>
      </c>
      <c r="L754" s="39" t="str">
        <f>VLOOKUP(MaestraLP3[[#This Row],[UMV]],VALIDACIONES!J:L,3,0)</f>
        <v>Caja 24 Unidades</v>
      </c>
      <c r="M754" s="39" t="s">
        <v>51</v>
      </c>
      <c r="N754" s="39" t="s">
        <v>78</v>
      </c>
      <c r="O754" s="64">
        <v>35385.360000000001</v>
      </c>
      <c r="P754" s="39" t="s">
        <v>42</v>
      </c>
      <c r="Q754" s="64">
        <v>46000</v>
      </c>
      <c r="R754" s="66">
        <f>+IFERROR((MaestraLP3[[#This Row],[COSTO ]]/MaestraLP3[[#This Row],[COSTO SEP]]-1),0)</f>
        <v>-6.7824659689685873E-6</v>
      </c>
      <c r="S754" s="65" t="s">
        <v>52</v>
      </c>
      <c r="T754" s="65" t="s">
        <v>52</v>
      </c>
      <c r="U754" s="64">
        <f>+VLOOKUP(MaestraLP3[[#This Row],[FS00]],'[1]BD MES'!$C:$N,12,0)</f>
        <v>35392.559999999998</v>
      </c>
      <c r="V754" s="64">
        <v>35385.120000000003</v>
      </c>
      <c r="W754" s="66">
        <f>+(MaestraLP3[[#This Row],[COSTO ]]-MaestraLP3[[#This Row],[COSTO OCT AL 25-09]])/MaestraLP3[[#This Row],[COSTO OCT AL 25-09]]</f>
        <v>-2.1021367202584535E-4</v>
      </c>
      <c r="X754" s="67" t="str">
        <f>++IF(P754="HASTA AGOTAR STOCK","HASTA AGOTAR STOCK",IF(MaestraLP3[[#This Row],[PRECIO]]=0,"NO PARA LP",IF(MaestraLP3[[#This Row],[PRECIO SEP]]=0,"INCORPORACIÓN",IF(Z754=0,"MANTIENE",IF(Z754&lt;0,"BAJA",IF(Z754&gt;0,"ALZA",""))))))</f>
        <v>MANTIENE</v>
      </c>
      <c r="Y754" s="64">
        <v>46000</v>
      </c>
      <c r="Z754" s="41">
        <f>IF(Y754=0,"INDICAR PRECIO VTA",Y754-MaestraLP3[[#This Row],[PRECIO SEP]])</f>
        <v>0</v>
      </c>
      <c r="AA754" s="66">
        <f t="shared" si="11"/>
        <v>0.23075826086956516</v>
      </c>
      <c r="AB754" s="68">
        <f>IFERROR(MaestraLP3[[#This Row],[PRECIO]]*MaestraLP3[[#This Row],[%MG UMV]],0)</f>
        <v>10614.879999999997</v>
      </c>
      <c r="AC754" s="69">
        <v>13.92</v>
      </c>
      <c r="AD754" s="64">
        <f>+IFERROR(MaestraLP3[[#This Row],[MARGEN UNITARIO]]/MaestraLP3[[#This Row],[Peso Neto UMV (KG)]],0)</f>
        <v>762.56321839080442</v>
      </c>
      <c r="AE754" s="39" t="s">
        <v>44</v>
      </c>
      <c r="AF754" s="39"/>
      <c r="AG754" s="39">
        <v>1</v>
      </c>
      <c r="AH754" s="109">
        <v>0</v>
      </c>
      <c r="AI754" s="66">
        <v>0.05</v>
      </c>
      <c r="AJ754" s="66">
        <v>7.0000000000000007E-2</v>
      </c>
      <c r="AK754" s="39"/>
      <c r="AL754" s="39" t="s">
        <v>53</v>
      </c>
    </row>
    <row r="755" spans="1:38" x14ac:dyDescent="0.35">
      <c r="A755" s="39" t="s">
        <v>276</v>
      </c>
      <c r="B755" s="39">
        <v>104523990</v>
      </c>
      <c r="C755" s="39" t="str">
        <f>+MaestraLP3[[#This Row],[CÓDIGO]]&amp;MaestraLP3[[#Headers],[-]]&amp;MaestraLP3[[#This Row],[UMV]]</f>
        <v>104523990-C48</v>
      </c>
      <c r="D755" s="50" t="str">
        <f>+MaestraLP3[[#This Row],[CÓDIGO]]&amp;MaestraLP3[[#Headers],[FS00]]</f>
        <v>104523990FS00</v>
      </c>
      <c r="E755" s="39" t="s">
        <v>34</v>
      </c>
      <c r="F755" s="39" t="s">
        <v>80</v>
      </c>
      <c r="G755" s="39" t="s">
        <v>81</v>
      </c>
      <c r="H755" s="39" t="s">
        <v>196</v>
      </c>
      <c r="I755" s="39" t="s">
        <v>735</v>
      </c>
      <c r="J755" s="49" t="s">
        <v>163</v>
      </c>
      <c r="K755" s="50" t="s">
        <v>50</v>
      </c>
      <c r="L755" s="39" t="str">
        <f>VLOOKUP(MaestraLP3[[#This Row],[UMV]],VALIDACIONES!J:L,3,0)</f>
        <v>Caja 48 Unidades</v>
      </c>
      <c r="M755" s="39" t="s">
        <v>51</v>
      </c>
      <c r="N755" s="39" t="s">
        <v>78</v>
      </c>
      <c r="O755" s="64">
        <v>13799.52</v>
      </c>
      <c r="P755" s="39" t="s">
        <v>42</v>
      </c>
      <c r="Q755" s="64">
        <v>20620</v>
      </c>
      <c r="R755" s="66">
        <f>+IFERROR((MaestraLP3[[#This Row],[COSTO ]]/MaestraLP3[[#This Row],[COSTO SEP]]-1),0)</f>
        <v>3.4783818567474256E-5</v>
      </c>
      <c r="S755" s="65" t="s">
        <v>52</v>
      </c>
      <c r="T755" s="65" t="s">
        <v>52</v>
      </c>
      <c r="U755" s="64">
        <f>+VLOOKUP(MaestraLP3[[#This Row],[FS00]],'[1]BD MES'!$C:$N,12,0)</f>
        <v>13800</v>
      </c>
      <c r="V755" s="64">
        <v>13800</v>
      </c>
      <c r="W755" s="66">
        <f>+(MaestraLP3[[#This Row],[COSTO ]]-MaestraLP3[[#This Row],[COSTO OCT AL 25-09]])/MaestraLP3[[#This Row],[COSTO OCT AL 25-09]]</f>
        <v>0</v>
      </c>
      <c r="X755" s="67" t="str">
        <f>++IF(P755="HASTA AGOTAR STOCK","HASTA AGOTAR STOCK",IF(MaestraLP3[[#This Row],[PRECIO]]=0,"NO PARA LP",IF(MaestraLP3[[#This Row],[PRECIO SEP]]=0,"INCORPORACIÓN",IF(Z755=0,"MANTIENE",IF(Z755&lt;0,"BAJA",IF(Z755&gt;0,"ALZA",""))))))</f>
        <v>MANTIENE</v>
      </c>
      <c r="Y755" s="64">
        <v>20620</v>
      </c>
      <c r="Z755" s="41">
        <f>IF(Y755=0,"INDICAR PRECIO VTA",Y755-MaestraLP3[[#This Row],[PRECIO SEP]])</f>
        <v>0</v>
      </c>
      <c r="AA755" s="66">
        <f t="shared" si="11"/>
        <v>0.33074684772065954</v>
      </c>
      <c r="AB755" s="68">
        <f>IFERROR(MaestraLP3[[#This Row],[PRECIO]]*MaestraLP3[[#This Row],[%MG UMV]],0)</f>
        <v>6820</v>
      </c>
      <c r="AC755" s="69">
        <v>5.4240000000000004</v>
      </c>
      <c r="AD755" s="64">
        <f>+IFERROR(MaestraLP3[[#This Row],[MARGEN UNITARIO]]/MaestraLP3[[#This Row],[Peso Neto UMV (KG)]],0)</f>
        <v>1257.3746312684366</v>
      </c>
      <c r="AE755" s="39" t="s">
        <v>44</v>
      </c>
      <c r="AF755" s="39"/>
      <c r="AG755" s="39">
        <v>1</v>
      </c>
      <c r="AH755" s="109">
        <v>0</v>
      </c>
      <c r="AI755" s="66">
        <v>4.9999999999999996E-2</v>
      </c>
      <c r="AJ755" s="66">
        <v>6.9999999999999993E-2</v>
      </c>
      <c r="AK755" s="39"/>
      <c r="AL755" s="39" t="s">
        <v>53</v>
      </c>
    </row>
    <row r="756" spans="1:38" x14ac:dyDescent="0.35">
      <c r="A756" s="39" t="s">
        <v>276</v>
      </c>
      <c r="B756" s="39">
        <v>104510130</v>
      </c>
      <c r="C756" s="39" t="str">
        <f>+MaestraLP3[[#This Row],[CÓDIGO]]&amp;MaestraLP3[[#Headers],[-]]&amp;MaestraLP3[[#This Row],[UMV]]</f>
        <v>104510130-C48</v>
      </c>
      <c r="D756" s="50" t="str">
        <f>+MaestraLP3[[#This Row],[CÓDIGO]]&amp;MaestraLP3[[#Headers],[FS00]]</f>
        <v>104510130FS00</v>
      </c>
      <c r="E756" s="39" t="s">
        <v>34</v>
      </c>
      <c r="F756" s="39" t="s">
        <v>80</v>
      </c>
      <c r="G756" s="39" t="s">
        <v>81</v>
      </c>
      <c r="H756" s="39" t="s">
        <v>196</v>
      </c>
      <c r="I756" s="39" t="s">
        <v>736</v>
      </c>
      <c r="J756" s="49" t="s">
        <v>163</v>
      </c>
      <c r="K756" s="50" t="s">
        <v>50</v>
      </c>
      <c r="L756" s="39" t="str">
        <f>VLOOKUP(MaestraLP3[[#This Row],[UMV]],VALIDACIONES!J:L,3,0)</f>
        <v>Caja 48 Unidades</v>
      </c>
      <c r="M756" s="39" t="s">
        <v>51</v>
      </c>
      <c r="N756" s="39" t="s">
        <v>78</v>
      </c>
      <c r="O756" s="64">
        <v>13383.36</v>
      </c>
      <c r="P756" s="39" t="s">
        <v>42</v>
      </c>
      <c r="Q756" s="64">
        <v>23620</v>
      </c>
      <c r="R756" s="66">
        <f>+IFERROR((MaestraLP3[[#This Row],[COSTO ]]/MaestraLP3[[#This Row],[COSTO SEP]]-1),0)</f>
        <v>0</v>
      </c>
      <c r="S756" s="65" t="s">
        <v>52</v>
      </c>
      <c r="T756" s="65" t="s">
        <v>52</v>
      </c>
      <c r="U756" s="64">
        <f>+VLOOKUP(MaestraLP3[[#This Row],[FS00]],'[1]BD MES'!$C:$N,12,0)</f>
        <v>13383.36</v>
      </c>
      <c r="V756" s="64">
        <v>13383.36</v>
      </c>
      <c r="W756" s="66">
        <f>+(MaestraLP3[[#This Row],[COSTO ]]-MaestraLP3[[#This Row],[COSTO OCT AL 25-09]])/MaestraLP3[[#This Row],[COSTO OCT AL 25-09]]</f>
        <v>0</v>
      </c>
      <c r="X756" s="67" t="str">
        <f>++IF(P756="HASTA AGOTAR STOCK","HASTA AGOTAR STOCK",IF(MaestraLP3[[#This Row],[PRECIO]]=0,"NO PARA LP",IF(MaestraLP3[[#This Row],[PRECIO SEP]]=0,"INCORPORACIÓN",IF(Z756=0,"MANTIENE",IF(Z756&lt;0,"BAJA",IF(Z756&gt;0,"ALZA",""))))))</f>
        <v>MANTIENE</v>
      </c>
      <c r="Y756" s="64">
        <v>23620</v>
      </c>
      <c r="Z756" s="41">
        <f>IF(Y756=0,"INDICAR PRECIO VTA",Y756-MaestraLP3[[#This Row],[PRECIO SEP]])</f>
        <v>0</v>
      </c>
      <c r="AA756" s="66">
        <f t="shared" si="11"/>
        <v>0.43338865368331919</v>
      </c>
      <c r="AB756" s="68">
        <f>IFERROR(MaestraLP3[[#This Row],[PRECIO]]*MaestraLP3[[#This Row],[%MG UMV]],0)</f>
        <v>10236.64</v>
      </c>
      <c r="AC756" s="69">
        <v>5.4240000000000004</v>
      </c>
      <c r="AD756" s="64">
        <f>+IFERROR(MaestraLP3[[#This Row],[MARGEN UNITARIO]]/MaestraLP3[[#This Row],[Peso Neto UMV (KG)]],0)</f>
        <v>1887.2861356932151</v>
      </c>
      <c r="AE756" s="39" t="s">
        <v>44</v>
      </c>
      <c r="AF756" s="39"/>
      <c r="AG756" s="39">
        <v>1</v>
      </c>
      <c r="AH756" s="109">
        <v>0</v>
      </c>
      <c r="AI756" s="66">
        <v>4.9999999999999996E-2</v>
      </c>
      <c r="AJ756" s="66">
        <v>6.9999999999999993E-2</v>
      </c>
      <c r="AK756" s="39"/>
      <c r="AL756" s="39" t="s">
        <v>53</v>
      </c>
    </row>
    <row r="757" spans="1:38" x14ac:dyDescent="0.35">
      <c r="A757" s="39" t="s">
        <v>276</v>
      </c>
      <c r="B757" s="39">
        <v>104526280</v>
      </c>
      <c r="C757" s="39" t="str">
        <f>+MaestraLP3[[#This Row],[CÓDIGO]]&amp;MaestraLP3[[#Headers],[-]]&amp;MaestraLP3[[#This Row],[UMV]]</f>
        <v>104526280-C48</v>
      </c>
      <c r="D757" s="50" t="str">
        <f>+MaestraLP3[[#This Row],[CÓDIGO]]&amp;MaestraLP3[[#Headers],[FS00]]</f>
        <v>104526280FS00</v>
      </c>
      <c r="E757" s="39" t="s">
        <v>34</v>
      </c>
      <c r="F757" s="39" t="s">
        <v>80</v>
      </c>
      <c r="G757" s="39" t="s">
        <v>81</v>
      </c>
      <c r="H757" s="39" t="s">
        <v>196</v>
      </c>
      <c r="I757" s="39" t="s">
        <v>737</v>
      </c>
      <c r="J757" s="49" t="s">
        <v>163</v>
      </c>
      <c r="K757" s="50" t="s">
        <v>50</v>
      </c>
      <c r="L757" s="39" t="str">
        <f>VLOOKUP(MaestraLP3[[#This Row],[UMV]],VALIDACIONES!J:L,3,0)</f>
        <v>Caja 48 Unidades</v>
      </c>
      <c r="M757" s="39" t="s">
        <v>51</v>
      </c>
      <c r="N757" s="39" t="s">
        <v>78</v>
      </c>
      <c r="O757" s="64">
        <v>14400</v>
      </c>
      <c r="P757" s="39" t="s">
        <v>42</v>
      </c>
      <c r="Q757" s="64">
        <v>20410</v>
      </c>
      <c r="R757" s="66">
        <f>+IFERROR((MaestraLP3[[#This Row],[COSTO ]]/MaestraLP3[[#This Row],[COSTO SEP]]-1),0)</f>
        <v>0</v>
      </c>
      <c r="S757" s="65" t="s">
        <v>52</v>
      </c>
      <c r="T757" s="65" t="s">
        <v>52</v>
      </c>
      <c r="U757" s="64">
        <f>+VLOOKUP(MaestraLP3[[#This Row],[FS00]],'[1]BD MES'!$C:$N,12,0)</f>
        <v>14400</v>
      </c>
      <c r="V757" s="64">
        <v>14400</v>
      </c>
      <c r="W757" s="66">
        <f>+(MaestraLP3[[#This Row],[COSTO ]]-MaestraLP3[[#This Row],[COSTO OCT AL 25-09]])/MaestraLP3[[#This Row],[COSTO OCT AL 25-09]]</f>
        <v>0</v>
      </c>
      <c r="X757" s="67" t="str">
        <f>++IF(P757="HASTA AGOTAR STOCK","HASTA AGOTAR STOCK",IF(MaestraLP3[[#This Row],[PRECIO]]=0,"NO PARA LP",IF(MaestraLP3[[#This Row],[PRECIO SEP]]=0,"INCORPORACIÓN",IF(Z757=0,"MANTIENE",IF(Z757&lt;0,"BAJA",IF(Z757&gt;0,"ALZA",""))))))</f>
        <v>MANTIENE</v>
      </c>
      <c r="Y757" s="64">
        <v>20410</v>
      </c>
      <c r="Z757" s="41">
        <f>IF(Y757=0,"INDICAR PRECIO VTA",Y757-MaestraLP3[[#This Row],[PRECIO SEP]])</f>
        <v>0</v>
      </c>
      <c r="AA757" s="66">
        <f t="shared" si="11"/>
        <v>0.29446349828515433</v>
      </c>
      <c r="AB757" s="68">
        <f>IFERROR(MaestraLP3[[#This Row],[PRECIO]]*MaestraLP3[[#This Row],[%MG UMV]],0)</f>
        <v>6010</v>
      </c>
      <c r="AC757" s="69">
        <v>5.4240000000000004</v>
      </c>
      <c r="AD757" s="64">
        <f>+IFERROR(MaestraLP3[[#This Row],[MARGEN UNITARIO]]/MaestraLP3[[#This Row],[Peso Neto UMV (KG)]],0)</f>
        <v>1108.0383480825958</v>
      </c>
      <c r="AE757" s="39" t="s">
        <v>44</v>
      </c>
      <c r="AF757" s="39"/>
      <c r="AG757" s="39">
        <v>1</v>
      </c>
      <c r="AH757" s="109">
        <v>0</v>
      </c>
      <c r="AI757" s="66">
        <v>4.9999999999999996E-2</v>
      </c>
      <c r="AJ757" s="66">
        <v>6.9999999999999993E-2</v>
      </c>
      <c r="AK757" s="39"/>
      <c r="AL757" s="39" t="s">
        <v>53</v>
      </c>
    </row>
    <row r="758" spans="1:38" x14ac:dyDescent="0.35">
      <c r="A758" s="39" t="s">
        <v>276</v>
      </c>
      <c r="B758" s="39">
        <v>104544260</v>
      </c>
      <c r="C758" s="39" t="str">
        <f>+MaestraLP3[[#This Row],[CÓDIGO]]&amp;MaestraLP3[[#Headers],[-]]&amp;MaestraLP3[[#This Row],[UMV]]</f>
        <v>104544260-C20</v>
      </c>
      <c r="D758" s="50" t="str">
        <f>+MaestraLP3[[#This Row],[CÓDIGO]]&amp;MaestraLP3[[#Headers],[FS00]]</f>
        <v>104544260FS00</v>
      </c>
      <c r="E758" s="39" t="s">
        <v>34</v>
      </c>
      <c r="F758" s="39" t="s">
        <v>80</v>
      </c>
      <c r="G758" s="39" t="s">
        <v>81</v>
      </c>
      <c r="H758" s="39" t="s">
        <v>196</v>
      </c>
      <c r="I758" s="39" t="s">
        <v>739</v>
      </c>
      <c r="J758" s="49" t="s">
        <v>177</v>
      </c>
      <c r="K758" s="50" t="s">
        <v>50</v>
      </c>
      <c r="L758" s="39" t="str">
        <f>VLOOKUP(MaestraLP3[[#This Row],[UMV]],VALIDACIONES!J:L,3,0)</f>
        <v>Caja 20 Unidades</v>
      </c>
      <c r="M758" s="39" t="s">
        <v>51</v>
      </c>
      <c r="N758" s="39" t="s">
        <v>78</v>
      </c>
      <c r="O758" s="64">
        <v>77000</v>
      </c>
      <c r="P758" s="39" t="s">
        <v>42</v>
      </c>
      <c r="Q758" s="64">
        <v>119160</v>
      </c>
      <c r="R758" s="66">
        <f>+IFERROR((MaestraLP3[[#This Row],[COSTO ]]/MaestraLP3[[#This Row],[COSTO SEP]]-1),0)</f>
        <v>0</v>
      </c>
      <c r="S758" s="65" t="s">
        <v>52</v>
      </c>
      <c r="T758" s="65" t="s">
        <v>52</v>
      </c>
      <c r="U758" s="64">
        <f>+VLOOKUP(MaestraLP3[[#This Row],[FS00]],'[1]BD MES'!$C:$N,12,0)</f>
        <v>77000</v>
      </c>
      <c r="V758" s="64">
        <v>77000</v>
      </c>
      <c r="W758" s="66">
        <f>+(MaestraLP3[[#This Row],[COSTO ]]-MaestraLP3[[#This Row],[COSTO OCT AL 25-09]])/MaestraLP3[[#This Row],[COSTO OCT AL 25-09]]</f>
        <v>0</v>
      </c>
      <c r="X758" s="67" t="str">
        <f>++IF(P758="HASTA AGOTAR STOCK","HASTA AGOTAR STOCK",IF(MaestraLP3[[#This Row],[PRECIO]]=0,"NO PARA LP",IF(MaestraLP3[[#This Row],[PRECIO SEP]]=0,"INCORPORACIÓN",IF(Z758=0,"MANTIENE",IF(Z758&lt;0,"BAJA",IF(Z758&gt;0,"ALZA",""))))))</f>
        <v>MANTIENE</v>
      </c>
      <c r="Y758" s="64">
        <v>119160</v>
      </c>
      <c r="Z758" s="41">
        <f>IF(Y758=0,"INDICAR PRECIO VTA",Y758-MaestraLP3[[#This Row],[PRECIO SEP]])</f>
        <v>0</v>
      </c>
      <c r="AA758" s="66">
        <f t="shared" si="11"/>
        <v>0.35381000335683116</v>
      </c>
      <c r="AB758" s="68">
        <f>IFERROR(MaestraLP3[[#This Row],[PRECIO]]*MaestraLP3[[#This Row],[%MG UMV]],0)</f>
        <v>42160</v>
      </c>
      <c r="AC758" s="69">
        <v>20</v>
      </c>
      <c r="AD758" s="64">
        <f>+IFERROR(MaestraLP3[[#This Row],[MARGEN UNITARIO]]/MaestraLP3[[#This Row],[Peso Neto UMV (KG)]],0)</f>
        <v>2108</v>
      </c>
      <c r="AE758" s="39" t="s">
        <v>53</v>
      </c>
      <c r="AF758" s="39"/>
      <c r="AG758" s="39">
        <v>1</v>
      </c>
      <c r="AH758" s="109">
        <v>0</v>
      </c>
      <c r="AI758" s="66">
        <v>0.03</v>
      </c>
      <c r="AJ758" s="66">
        <v>4.9999999999999996E-2</v>
      </c>
      <c r="AK758" s="39"/>
      <c r="AL758" s="39" t="s">
        <v>53</v>
      </c>
    </row>
    <row r="759" spans="1:38" x14ac:dyDescent="0.35">
      <c r="A759" s="39" t="s">
        <v>276</v>
      </c>
      <c r="B759" s="39">
        <v>104541890</v>
      </c>
      <c r="C759" s="39" t="str">
        <f>+MaestraLP3[[#This Row],[CÓDIGO]]&amp;MaestraLP3[[#Headers],[-]]&amp;MaestraLP3[[#This Row],[UMV]]</f>
        <v>104541890-C06</v>
      </c>
      <c r="D759" s="50" t="str">
        <f>+MaestraLP3[[#This Row],[CÓDIGO]]&amp;MaestraLP3[[#Headers],[FS00]]</f>
        <v>104541890FS00</v>
      </c>
      <c r="E759" s="39" t="s">
        <v>34</v>
      </c>
      <c r="F759" s="39" t="s">
        <v>80</v>
      </c>
      <c r="G759" s="39" t="s">
        <v>81</v>
      </c>
      <c r="H759" s="39" t="s">
        <v>196</v>
      </c>
      <c r="I759" s="39" t="s">
        <v>731</v>
      </c>
      <c r="J759" s="49" t="s">
        <v>57</v>
      </c>
      <c r="K759" s="50" t="s">
        <v>50</v>
      </c>
      <c r="L759" s="39" t="str">
        <f>VLOOKUP(MaestraLP3[[#This Row],[UMV]],VALIDACIONES!J:L,3,0)</f>
        <v>Caja 6 Unidades</v>
      </c>
      <c r="M759" s="39" t="s">
        <v>51</v>
      </c>
      <c r="N759" s="39" t="s">
        <v>41</v>
      </c>
      <c r="O759" s="64">
        <v>27108</v>
      </c>
      <c r="P759" s="39" t="s">
        <v>190</v>
      </c>
      <c r="Q759" s="64">
        <v>54000</v>
      </c>
      <c r="R759" s="66">
        <f>+IFERROR((MaestraLP3[[#This Row],[COSTO ]]/MaestraLP3[[#This Row],[COSTO SEP]]-1),0)</f>
        <v>0</v>
      </c>
      <c r="S759" s="65" t="s">
        <v>52</v>
      </c>
      <c r="T759" s="65" t="s">
        <v>52</v>
      </c>
      <c r="U759" s="64">
        <f>+VLOOKUP(MaestraLP3[[#This Row],[FS00]],'[1]BD MES'!$C:$N,12,0)</f>
        <v>27108</v>
      </c>
      <c r="V759" s="64">
        <v>27108</v>
      </c>
      <c r="W759" s="66">
        <f>+(MaestraLP3[[#This Row],[COSTO ]]-MaestraLP3[[#This Row],[COSTO OCT AL 25-09]])/MaestraLP3[[#This Row],[COSTO OCT AL 25-09]]</f>
        <v>0</v>
      </c>
      <c r="X759" s="67" t="str">
        <f>++IF(P759="HASTA AGOTAR STOCK","HASTA AGOTAR STOCK",IF(MaestraLP3[[#This Row],[PRECIO]]=0,"NO PARA LP",IF(MaestraLP3[[#This Row],[PRECIO SEP]]=0,"INCORPORACIÓN",IF(Z759=0,"MANTIENE",IF(Z759&lt;0,"BAJA",IF(Z759&gt;0,"ALZA",""))))))</f>
        <v>MANTIENE</v>
      </c>
      <c r="Y759" s="64">
        <v>54000</v>
      </c>
      <c r="Z759" s="41">
        <f>IF(Y759=0,"INDICAR PRECIO VTA",Y759-MaestraLP3[[#This Row],[PRECIO SEP]])</f>
        <v>0</v>
      </c>
      <c r="AA759" s="66">
        <f t="shared" si="11"/>
        <v>0.498</v>
      </c>
      <c r="AB759" s="68">
        <f>IFERROR(MaestraLP3[[#This Row],[PRECIO]]*MaestraLP3[[#This Row],[%MG UMV]],0)</f>
        <v>26892</v>
      </c>
      <c r="AC759" s="69">
        <v>18</v>
      </c>
      <c r="AD759" s="64">
        <f>+IFERROR(MaestraLP3[[#This Row],[MARGEN UNITARIO]]/MaestraLP3[[#This Row],[Peso Neto UMV (KG)]],0)</f>
        <v>1494</v>
      </c>
      <c r="AE759" s="39" t="s">
        <v>53</v>
      </c>
      <c r="AF759" s="39"/>
      <c r="AG759" s="39">
        <v>1</v>
      </c>
      <c r="AH759" s="109">
        <v>0</v>
      </c>
      <c r="AI759" s="66">
        <v>0.06</v>
      </c>
      <c r="AJ759" s="66">
        <v>0.08</v>
      </c>
      <c r="AK759" s="39"/>
      <c r="AL759" s="39" t="s">
        <v>53</v>
      </c>
    </row>
    <row r="760" spans="1:38" x14ac:dyDescent="0.35">
      <c r="A760" s="39" t="s">
        <v>276</v>
      </c>
      <c r="B760" s="39">
        <v>104520060</v>
      </c>
      <c r="C760" s="39" t="str">
        <f>+MaestraLP3[[#This Row],[CÓDIGO]]&amp;MaestraLP3[[#Headers],[-]]&amp;MaestraLP3[[#This Row],[UMV]]</f>
        <v>104520060-C06</v>
      </c>
      <c r="D760" s="50" t="str">
        <f>+MaestraLP3[[#This Row],[CÓDIGO]]&amp;MaestraLP3[[#Headers],[FS00]]</f>
        <v>104520060FS00</v>
      </c>
      <c r="E760" s="39" t="s">
        <v>34</v>
      </c>
      <c r="F760" s="39" t="s">
        <v>80</v>
      </c>
      <c r="G760" s="39" t="s">
        <v>81</v>
      </c>
      <c r="H760" s="39" t="s">
        <v>196</v>
      </c>
      <c r="I760" s="39" t="s">
        <v>733</v>
      </c>
      <c r="J760" s="49" t="s">
        <v>57</v>
      </c>
      <c r="K760" s="50" t="s">
        <v>50</v>
      </c>
      <c r="L760" s="39" t="str">
        <f>VLOOKUP(MaestraLP3[[#This Row],[UMV]],VALIDACIONES!J:L,3,0)</f>
        <v>Caja 6 Unidades</v>
      </c>
      <c r="M760" s="39" t="s">
        <v>51</v>
      </c>
      <c r="N760" s="39" t="s">
        <v>41</v>
      </c>
      <c r="O760" s="64">
        <v>23280.92</v>
      </c>
      <c r="P760" s="39" t="s">
        <v>190</v>
      </c>
      <c r="Q760" s="64">
        <v>50000</v>
      </c>
      <c r="R760" s="66">
        <f>+IFERROR((MaestraLP3[[#This Row],[COSTO ]]/MaestraLP3[[#This Row],[COSTO SEP]]-1),0)</f>
        <v>0</v>
      </c>
      <c r="S760" s="65" t="s">
        <v>52</v>
      </c>
      <c r="T760" s="65" t="s">
        <v>52</v>
      </c>
      <c r="U760" s="64">
        <f>+VLOOKUP(MaestraLP3[[#This Row],[FS00]],'[1]BD MES'!$C:$N,12,0)</f>
        <v>23280.92</v>
      </c>
      <c r="V760" s="64">
        <v>23280.92</v>
      </c>
      <c r="W760" s="66">
        <f>+(MaestraLP3[[#This Row],[COSTO ]]-MaestraLP3[[#This Row],[COSTO OCT AL 25-09]])/MaestraLP3[[#This Row],[COSTO OCT AL 25-09]]</f>
        <v>0</v>
      </c>
      <c r="X760" s="67" t="str">
        <f>++IF(P760="HASTA AGOTAR STOCK","HASTA AGOTAR STOCK",IF(MaestraLP3[[#This Row],[PRECIO]]=0,"NO PARA LP",IF(MaestraLP3[[#This Row],[PRECIO SEP]]=0,"INCORPORACIÓN",IF(Z760=0,"MANTIENE",IF(Z760&lt;0,"BAJA",IF(Z760&gt;0,"ALZA",""))))))</f>
        <v>MANTIENE</v>
      </c>
      <c r="Y760" s="64">
        <v>50000</v>
      </c>
      <c r="Z760" s="41">
        <f>IF(Y760=0,"INDICAR PRECIO VTA",Y760-MaestraLP3[[#This Row],[PRECIO SEP]])</f>
        <v>0</v>
      </c>
      <c r="AA760" s="66">
        <f t="shared" si="11"/>
        <v>0.53438160000000001</v>
      </c>
      <c r="AB760" s="68">
        <f>IFERROR(MaestraLP3[[#This Row],[PRECIO]]*MaestraLP3[[#This Row],[%MG UMV]],0)</f>
        <v>26719.08</v>
      </c>
      <c r="AC760" s="69">
        <v>18</v>
      </c>
      <c r="AD760" s="64">
        <f>+IFERROR(MaestraLP3[[#This Row],[MARGEN UNITARIO]]/MaestraLP3[[#This Row],[Peso Neto UMV (KG)]],0)</f>
        <v>1484.3933333333334</v>
      </c>
      <c r="AE760" s="39" t="s">
        <v>53</v>
      </c>
      <c r="AF760" s="39"/>
      <c r="AG760" s="39">
        <v>1</v>
      </c>
      <c r="AH760" s="109">
        <v>0</v>
      </c>
      <c r="AI760" s="66">
        <v>0.06</v>
      </c>
      <c r="AJ760" s="66">
        <v>0.1</v>
      </c>
      <c r="AK760" s="39"/>
      <c r="AL760" s="39" t="s">
        <v>53</v>
      </c>
    </row>
    <row r="761" spans="1:38" x14ac:dyDescent="0.35">
      <c r="A761" s="39" t="s">
        <v>276</v>
      </c>
      <c r="B761" s="39">
        <v>104520070</v>
      </c>
      <c r="C761" s="39" t="str">
        <f>+MaestraLP3[[#This Row],[CÓDIGO]]&amp;MaestraLP3[[#Headers],[-]]&amp;MaestraLP3[[#This Row],[UMV]]</f>
        <v>104520070-C06</v>
      </c>
      <c r="D761" s="50" t="str">
        <f>+MaestraLP3[[#This Row],[CÓDIGO]]&amp;MaestraLP3[[#Headers],[FS00]]</f>
        <v>104520070FS00</v>
      </c>
      <c r="E761" s="39" t="s">
        <v>34</v>
      </c>
      <c r="F761" s="39" t="s">
        <v>80</v>
      </c>
      <c r="G761" s="39" t="s">
        <v>81</v>
      </c>
      <c r="H761" s="39" t="s">
        <v>196</v>
      </c>
      <c r="I761" s="39" t="s">
        <v>734</v>
      </c>
      <c r="J761" s="49" t="s">
        <v>57</v>
      </c>
      <c r="K761" s="50" t="s">
        <v>50</v>
      </c>
      <c r="L761" s="39" t="str">
        <f>VLOOKUP(MaestraLP3[[#This Row],[UMV]],VALIDACIONES!J:L,3,0)</f>
        <v>Caja 6 Unidades</v>
      </c>
      <c r="M761" s="39" t="s">
        <v>51</v>
      </c>
      <c r="N761" s="39" t="s">
        <v>41</v>
      </c>
      <c r="O761" s="64">
        <v>23111.32</v>
      </c>
      <c r="P761" s="39" t="s">
        <v>190</v>
      </c>
      <c r="Q761" s="64">
        <v>50000</v>
      </c>
      <c r="R761" s="66">
        <f>+IFERROR((MaestraLP3[[#This Row],[COSTO ]]/MaestraLP3[[#This Row],[COSTO SEP]]-1),0)</f>
        <v>0</v>
      </c>
      <c r="S761" s="65" t="s">
        <v>52</v>
      </c>
      <c r="T761" s="65" t="s">
        <v>52</v>
      </c>
      <c r="U761" s="64">
        <f>+VLOOKUP(MaestraLP3[[#This Row],[FS00]],'[1]BD MES'!$C:$N,12,0)</f>
        <v>23111.33</v>
      </c>
      <c r="V761" s="64">
        <v>23111.32</v>
      </c>
      <c r="W761" s="66">
        <f>+(MaestraLP3[[#This Row],[COSTO ]]-MaestraLP3[[#This Row],[COSTO OCT AL 25-09]])/MaestraLP3[[#This Row],[COSTO OCT AL 25-09]]</f>
        <v>-4.32688209723857E-7</v>
      </c>
      <c r="X761" s="67" t="str">
        <f>++IF(P761="HASTA AGOTAR STOCK","HASTA AGOTAR STOCK",IF(MaestraLP3[[#This Row],[PRECIO]]=0,"NO PARA LP",IF(MaestraLP3[[#This Row],[PRECIO SEP]]=0,"INCORPORACIÓN",IF(Z761=0,"MANTIENE",IF(Z761&lt;0,"BAJA",IF(Z761&gt;0,"ALZA",""))))))</f>
        <v>MANTIENE</v>
      </c>
      <c r="Y761" s="64">
        <v>50000</v>
      </c>
      <c r="Z761" s="41">
        <f>IF(Y761=0,"INDICAR PRECIO VTA",Y761-MaestraLP3[[#This Row],[PRECIO SEP]])</f>
        <v>0</v>
      </c>
      <c r="AA761" s="66">
        <f t="shared" si="11"/>
        <v>0.53777359999999996</v>
      </c>
      <c r="AB761" s="68">
        <f>IFERROR(MaestraLP3[[#This Row],[PRECIO]]*MaestraLP3[[#This Row],[%MG UMV]],0)</f>
        <v>26888.679999999997</v>
      </c>
      <c r="AC761" s="69">
        <v>18</v>
      </c>
      <c r="AD761" s="64">
        <f>+IFERROR(MaestraLP3[[#This Row],[MARGEN UNITARIO]]/MaestraLP3[[#This Row],[Peso Neto UMV (KG)]],0)</f>
        <v>1493.8155555555554</v>
      </c>
      <c r="AE761" s="39" t="s">
        <v>53</v>
      </c>
      <c r="AF761" s="39"/>
      <c r="AG761" s="39">
        <v>1</v>
      </c>
      <c r="AH761" s="109">
        <v>0</v>
      </c>
      <c r="AI761" s="66">
        <v>0.06</v>
      </c>
      <c r="AJ761" s="66">
        <v>0.1</v>
      </c>
      <c r="AK761" s="39"/>
      <c r="AL761" s="39" t="s">
        <v>53</v>
      </c>
    </row>
    <row r="762" spans="1:38" x14ac:dyDescent="0.35">
      <c r="A762" s="39" t="s">
        <v>276</v>
      </c>
      <c r="B762" s="39">
        <v>150001031</v>
      </c>
      <c r="C762" s="39" t="str">
        <f>+MaestraLP3[[#This Row],[CÓDIGO]]&amp;MaestraLP3[[#Headers],[-]]&amp;MaestraLP3[[#This Row],[UMV]]</f>
        <v>150001031-C06</v>
      </c>
      <c r="D762" s="50" t="str">
        <f>+MaestraLP3[[#This Row],[CÓDIGO]]&amp;MaestraLP3[[#Headers],[FS00]]</f>
        <v>150001031FS00</v>
      </c>
      <c r="E762" s="39" t="s">
        <v>34</v>
      </c>
      <c r="F762" s="39" t="s">
        <v>80</v>
      </c>
      <c r="G762" s="39" t="s">
        <v>81</v>
      </c>
      <c r="H762" s="39" t="s">
        <v>196</v>
      </c>
      <c r="I762" s="39" t="s">
        <v>738</v>
      </c>
      <c r="J762" s="49" t="s">
        <v>57</v>
      </c>
      <c r="K762" s="50" t="s">
        <v>50</v>
      </c>
      <c r="L762" s="39" t="str">
        <f>VLOOKUP(MaestraLP3[[#This Row],[UMV]],VALIDACIONES!J:L,3,0)</f>
        <v>Caja 6 Unidades</v>
      </c>
      <c r="M762" s="39" t="s">
        <v>51</v>
      </c>
      <c r="N762" s="39" t="s">
        <v>78</v>
      </c>
      <c r="O762" s="64">
        <v>27316</v>
      </c>
      <c r="P762" s="39" t="s">
        <v>42</v>
      </c>
      <c r="Q762" s="64">
        <v>37000</v>
      </c>
      <c r="R762" s="66">
        <f>+IFERROR((MaestraLP3[[#This Row],[COSTO ]]/MaestraLP3[[#This Row],[COSTO SEP]]-1),0)</f>
        <v>-2.7383218626442218E-4</v>
      </c>
      <c r="S762" s="65" t="s">
        <v>52</v>
      </c>
      <c r="T762" s="65" t="s">
        <v>52</v>
      </c>
      <c r="U762" s="64">
        <f>+VLOOKUP(MaestraLP3[[#This Row],[FS00]],'[1]BD MES'!$C:$N,12,0)</f>
        <v>27312.06</v>
      </c>
      <c r="V762" s="64">
        <v>27308.52</v>
      </c>
      <c r="W762" s="66">
        <f>+(MaestraLP3[[#This Row],[COSTO ]]-MaestraLP3[[#This Row],[COSTO OCT AL 25-09]])/MaestraLP3[[#This Row],[COSTO OCT AL 25-09]]</f>
        <v>-1.2961307202755386E-4</v>
      </c>
      <c r="X762" s="67" t="str">
        <f>++IF(P762="HASTA AGOTAR STOCK","HASTA AGOTAR STOCK",IF(MaestraLP3[[#This Row],[PRECIO]]=0,"NO PARA LP",IF(MaestraLP3[[#This Row],[PRECIO SEP]]=0,"INCORPORACIÓN",IF(Z762=0,"MANTIENE",IF(Z762&lt;0,"BAJA",IF(Z762&gt;0,"ALZA",""))))))</f>
        <v>MANTIENE</v>
      </c>
      <c r="Y762" s="64">
        <v>37000</v>
      </c>
      <c r="Z762" s="41">
        <f>IF(Y762=0,"INDICAR PRECIO VTA",Y762-MaestraLP3[[#This Row],[PRECIO SEP]])</f>
        <v>0</v>
      </c>
      <c r="AA762" s="66">
        <f t="shared" si="11"/>
        <v>0.26193189189189187</v>
      </c>
      <c r="AB762" s="68">
        <f>IFERROR(MaestraLP3[[#This Row],[PRECIO]]*MaestraLP3[[#This Row],[%MG UMV]],0)</f>
        <v>9691.48</v>
      </c>
      <c r="AC762" s="69">
        <v>6.6</v>
      </c>
      <c r="AD762" s="64">
        <f>+IFERROR(MaestraLP3[[#This Row],[MARGEN UNITARIO]]/MaestraLP3[[#This Row],[Peso Neto UMV (KG)]],0)</f>
        <v>1468.4060606060607</v>
      </c>
      <c r="AE762" s="39" t="s">
        <v>53</v>
      </c>
      <c r="AF762" s="39"/>
      <c r="AG762" s="39">
        <v>1</v>
      </c>
      <c r="AH762" s="109">
        <v>0</v>
      </c>
      <c r="AI762" s="66">
        <v>6.9999999999999993E-2</v>
      </c>
      <c r="AJ762" s="66">
        <v>9.9999999999999992E-2</v>
      </c>
      <c r="AK762" s="39"/>
      <c r="AL762" s="39" t="s">
        <v>53</v>
      </c>
    </row>
    <row r="763" spans="1:38" x14ac:dyDescent="0.35">
      <c r="A763" s="39" t="s">
        <v>276</v>
      </c>
      <c r="B763" s="39">
        <v>104544580</v>
      </c>
      <c r="C763" s="39" t="str">
        <f>+MaestraLP3[[#This Row],[CÓDIGO]]&amp;MaestraLP3[[#Headers],[-]]&amp;MaestraLP3[[#This Row],[UMV]]</f>
        <v>104544580-C06</v>
      </c>
      <c r="D763" s="50" t="str">
        <f>+MaestraLP3[[#This Row],[CÓDIGO]]&amp;MaestraLP3[[#Headers],[FS00]]</f>
        <v>104544580FS00</v>
      </c>
      <c r="E763" s="39" t="s">
        <v>34</v>
      </c>
      <c r="F763" s="39" t="s">
        <v>80</v>
      </c>
      <c r="G763" s="39" t="s">
        <v>81</v>
      </c>
      <c r="H763" s="39" t="s">
        <v>196</v>
      </c>
      <c r="I763" s="39" t="s">
        <v>740</v>
      </c>
      <c r="J763" s="49" t="s">
        <v>57</v>
      </c>
      <c r="K763" s="50" t="s">
        <v>50</v>
      </c>
      <c r="L763" s="39" t="str">
        <f>VLOOKUP(MaestraLP3[[#This Row],[UMV]],VALIDACIONES!J:L,3,0)</f>
        <v>Caja 6 Unidades</v>
      </c>
      <c r="M763" s="39" t="s">
        <v>51</v>
      </c>
      <c r="N763" s="39" t="s">
        <v>41</v>
      </c>
      <c r="O763" s="64">
        <v>23616</v>
      </c>
      <c r="P763" s="39" t="s">
        <v>190</v>
      </c>
      <c r="Q763" s="64">
        <v>53000</v>
      </c>
      <c r="R763" s="66">
        <f>+IFERROR((MaestraLP3[[#This Row],[COSTO ]]/MaestraLP3[[#This Row],[COSTO SEP]]-1),0)</f>
        <v>0</v>
      </c>
      <c r="S763" s="65" t="s">
        <v>52</v>
      </c>
      <c r="T763" s="65" t="s">
        <v>52</v>
      </c>
      <c r="U763" s="64">
        <f>+VLOOKUP(MaestraLP3[[#This Row],[FS00]],'[1]BD MES'!$C:$N,12,0)</f>
        <v>23616</v>
      </c>
      <c r="V763" s="64">
        <v>23616</v>
      </c>
      <c r="W763" s="66">
        <f>+(MaestraLP3[[#This Row],[COSTO ]]-MaestraLP3[[#This Row],[COSTO OCT AL 25-09]])/MaestraLP3[[#This Row],[COSTO OCT AL 25-09]]</f>
        <v>0</v>
      </c>
      <c r="X763" s="67" t="str">
        <f>++IF(P763="HASTA AGOTAR STOCK","HASTA AGOTAR STOCK",IF(MaestraLP3[[#This Row],[PRECIO]]=0,"NO PARA LP",IF(MaestraLP3[[#This Row],[PRECIO SEP]]=0,"INCORPORACIÓN",IF(Z763=0,"MANTIENE",IF(Z763&lt;0,"BAJA",IF(Z763&gt;0,"ALZA",""))))))</f>
        <v>MANTIENE</v>
      </c>
      <c r="Y763" s="64">
        <v>53000</v>
      </c>
      <c r="Z763" s="41">
        <f>IF(Y763=0,"INDICAR PRECIO VTA",Y763-MaestraLP3[[#This Row],[PRECIO SEP]])</f>
        <v>0</v>
      </c>
      <c r="AA763" s="66">
        <f t="shared" si="11"/>
        <v>0.55441509433962266</v>
      </c>
      <c r="AB763" s="68">
        <f>IFERROR(MaestraLP3[[#This Row],[PRECIO]]*MaestraLP3[[#This Row],[%MG UMV]],0)</f>
        <v>29384</v>
      </c>
      <c r="AC763" s="69">
        <v>18</v>
      </c>
      <c r="AD763" s="64">
        <f>+IFERROR(MaestraLP3[[#This Row],[MARGEN UNITARIO]]/MaestraLP3[[#This Row],[Peso Neto UMV (KG)]],0)</f>
        <v>1632.4444444444443</v>
      </c>
      <c r="AE763" s="39" t="s">
        <v>53</v>
      </c>
      <c r="AF763" s="39"/>
      <c r="AG763" s="39">
        <v>1</v>
      </c>
      <c r="AH763" s="109">
        <v>0</v>
      </c>
      <c r="AI763" s="66">
        <v>0.06</v>
      </c>
      <c r="AJ763" s="66">
        <v>0.1</v>
      </c>
      <c r="AK763" s="39" t="s">
        <v>53</v>
      </c>
      <c r="AL763" s="39" t="s">
        <v>53</v>
      </c>
    </row>
    <row r="764" spans="1:38" x14ac:dyDescent="0.35">
      <c r="A764" s="39" t="s">
        <v>276</v>
      </c>
      <c r="B764" s="39">
        <v>104544590</v>
      </c>
      <c r="C764" s="39" t="str">
        <f>+MaestraLP3[[#This Row],[CÓDIGO]]&amp;MaestraLP3[[#Headers],[-]]&amp;MaestraLP3[[#This Row],[UMV]]</f>
        <v>104544590-C06</v>
      </c>
      <c r="D764" s="50" t="str">
        <f>+MaestraLP3[[#This Row],[CÓDIGO]]&amp;MaestraLP3[[#Headers],[FS00]]</f>
        <v>104544590FS00</v>
      </c>
      <c r="E764" s="39" t="s">
        <v>34</v>
      </c>
      <c r="F764" s="39" t="s">
        <v>80</v>
      </c>
      <c r="G764" s="39" t="s">
        <v>81</v>
      </c>
      <c r="H764" s="39" t="s">
        <v>196</v>
      </c>
      <c r="I764" s="39" t="s">
        <v>742</v>
      </c>
      <c r="J764" s="49" t="s">
        <v>57</v>
      </c>
      <c r="K764" s="50" t="s">
        <v>50</v>
      </c>
      <c r="L764" s="39" t="str">
        <f>VLOOKUP(MaestraLP3[[#This Row],[UMV]],VALIDACIONES!J:L,3,0)</f>
        <v>Caja 6 Unidades</v>
      </c>
      <c r="M764" s="39" t="s">
        <v>51</v>
      </c>
      <c r="N764" s="39" t="s">
        <v>41</v>
      </c>
      <c r="O764" s="64">
        <v>26742</v>
      </c>
      <c r="P764" s="39" t="s">
        <v>42</v>
      </c>
      <c r="Q764" s="64">
        <v>50530</v>
      </c>
      <c r="R764" s="66">
        <f>+IFERROR((MaestraLP3[[#This Row],[COSTO ]]/MaestraLP3[[#This Row],[COSTO SEP]]-1),0)</f>
        <v>0</v>
      </c>
      <c r="S764" s="65" t="s">
        <v>52</v>
      </c>
      <c r="T764" s="65" t="s">
        <v>52</v>
      </c>
      <c r="U764" s="64">
        <f>+VLOOKUP(MaestraLP3[[#This Row],[FS00]],'[1]BD MES'!$C:$N,12,0)</f>
        <v>28224</v>
      </c>
      <c r="V764" s="64">
        <v>26742</v>
      </c>
      <c r="W764" s="66">
        <f>+(MaestraLP3[[#This Row],[COSTO ]]-MaestraLP3[[#This Row],[COSTO OCT AL 25-09]])/MaestraLP3[[#This Row],[COSTO OCT AL 25-09]]</f>
        <v>-5.2508503401360547E-2</v>
      </c>
      <c r="X764" s="67" t="str">
        <f>++IF(P764="HASTA AGOTAR STOCK","HASTA AGOTAR STOCK",IF(MaestraLP3[[#This Row],[PRECIO]]=0,"NO PARA LP",IF(MaestraLP3[[#This Row],[PRECIO SEP]]=0,"INCORPORACIÓN",IF(Z764=0,"MANTIENE",IF(Z764&lt;0,"BAJA",IF(Z764&gt;0,"ALZA",""))))))</f>
        <v>MANTIENE</v>
      </c>
      <c r="Y764" s="64">
        <v>50530</v>
      </c>
      <c r="Z764" s="41">
        <f>IF(Y764=0,"INDICAR PRECIO VTA",Y764-MaestraLP3[[#This Row],[PRECIO SEP]])</f>
        <v>0</v>
      </c>
      <c r="AA764" s="66">
        <f t="shared" si="11"/>
        <v>0.47076983969918862</v>
      </c>
      <c r="AB764" s="68">
        <f>IFERROR(MaestraLP3[[#This Row],[PRECIO]]*MaestraLP3[[#This Row],[%MG UMV]],0)</f>
        <v>23788</v>
      </c>
      <c r="AC764" s="69">
        <v>18</v>
      </c>
      <c r="AD764" s="64">
        <f>+IFERROR(MaestraLP3[[#This Row],[MARGEN UNITARIO]]/MaestraLP3[[#This Row],[Peso Neto UMV (KG)]],0)</f>
        <v>1321.5555555555557</v>
      </c>
      <c r="AE764" s="39" t="s">
        <v>53</v>
      </c>
      <c r="AF764" s="39"/>
      <c r="AG764" s="39">
        <v>1</v>
      </c>
      <c r="AH764" s="109">
        <v>0</v>
      </c>
      <c r="AI764" s="66">
        <v>0.06</v>
      </c>
      <c r="AJ764" s="66">
        <v>0.1</v>
      </c>
      <c r="AK764" s="39"/>
      <c r="AL764" s="39" t="s">
        <v>53</v>
      </c>
    </row>
    <row r="765" spans="1:38" x14ac:dyDescent="0.35">
      <c r="A765" s="39" t="s">
        <v>276</v>
      </c>
      <c r="B765" s="39">
        <v>104534690</v>
      </c>
      <c r="C765" s="39" t="str">
        <f>+MaestraLP3[[#This Row],[CÓDIGO]]&amp;MaestraLP3[[#Headers],[-]]&amp;MaestraLP3[[#This Row],[UMV]]</f>
        <v>104534690-C24</v>
      </c>
      <c r="D765" s="50" t="str">
        <f>+MaestraLP3[[#This Row],[CÓDIGO]]&amp;MaestraLP3[[#Headers],[FS00]]</f>
        <v>104534690FS00</v>
      </c>
      <c r="E765" s="39" t="s">
        <v>34</v>
      </c>
      <c r="F765" s="39" t="s">
        <v>80</v>
      </c>
      <c r="G765" s="39" t="s">
        <v>81</v>
      </c>
      <c r="H765" s="39" t="s">
        <v>82</v>
      </c>
      <c r="I765" s="39" t="s">
        <v>755</v>
      </c>
      <c r="J765" s="49" t="s">
        <v>160</v>
      </c>
      <c r="K765" s="50" t="s">
        <v>50</v>
      </c>
      <c r="L765" s="39" t="str">
        <f>VLOOKUP(MaestraLP3[[#This Row],[UMV]],VALIDACIONES!J:L,3,0)</f>
        <v>Caja 24 Unidades</v>
      </c>
      <c r="M765" s="39" t="s">
        <v>51</v>
      </c>
      <c r="N765" s="39" t="s">
        <v>41</v>
      </c>
      <c r="O765" s="64">
        <v>14376</v>
      </c>
      <c r="P765" s="39" t="s">
        <v>42</v>
      </c>
      <c r="Q765" s="64">
        <v>23100</v>
      </c>
      <c r="R765" s="66">
        <f>+IFERROR((MaestraLP3[[#This Row],[COSTO ]]/MaestraLP3[[#This Row],[COSTO SEP]]-1),0)</f>
        <v>0</v>
      </c>
      <c r="S765" s="65" t="s">
        <v>52</v>
      </c>
      <c r="T765" s="65" t="s">
        <v>52</v>
      </c>
      <c r="U765" s="64">
        <f>+VLOOKUP(MaestraLP3[[#This Row],[FS00]],'[1]BD MES'!$C:$N,12,0)</f>
        <v>14472</v>
      </c>
      <c r="V765" s="64">
        <v>14376</v>
      </c>
      <c r="W765" s="66">
        <f>+(MaestraLP3[[#This Row],[COSTO ]]-MaestraLP3[[#This Row],[COSTO OCT AL 25-09]])/MaestraLP3[[#This Row],[COSTO OCT AL 25-09]]</f>
        <v>-6.6334991708126038E-3</v>
      </c>
      <c r="X765" s="67" t="str">
        <f>++IF(P765="HASTA AGOTAR STOCK","HASTA AGOTAR STOCK",IF(MaestraLP3[[#This Row],[PRECIO]]=0,"NO PARA LP",IF(MaestraLP3[[#This Row],[PRECIO SEP]]=0,"INCORPORACIÓN",IF(Z765=0,"MANTIENE",IF(Z765&lt;0,"BAJA",IF(Z765&gt;0,"ALZA",""))))))</f>
        <v>MANTIENE</v>
      </c>
      <c r="Y765" s="64">
        <v>23100</v>
      </c>
      <c r="Z765" s="41">
        <f>IF(Y765=0,"INDICAR PRECIO VTA",Y765-MaestraLP3[[#This Row],[PRECIO SEP]])</f>
        <v>0</v>
      </c>
      <c r="AA765" s="66">
        <f t="shared" si="11"/>
        <v>0.37766233766233764</v>
      </c>
      <c r="AB765" s="68">
        <f>IFERROR(MaestraLP3[[#This Row],[PRECIO]]*MaestraLP3[[#This Row],[%MG UMV]],0)</f>
        <v>8724</v>
      </c>
      <c r="AC765" s="69">
        <v>9.6</v>
      </c>
      <c r="AD765" s="64">
        <f>+IFERROR(MaestraLP3[[#This Row],[MARGEN UNITARIO]]/MaestraLP3[[#This Row],[Peso Neto UMV (KG)]],0)</f>
        <v>908.75</v>
      </c>
      <c r="AE765" s="39" t="s">
        <v>53</v>
      </c>
      <c r="AF765" s="39"/>
      <c r="AG765" s="39">
        <v>1</v>
      </c>
      <c r="AH765" s="109">
        <v>0</v>
      </c>
      <c r="AI765" s="66">
        <v>0.08</v>
      </c>
      <c r="AJ765" s="66">
        <v>9.9999999999999992E-2</v>
      </c>
      <c r="AK765" s="39"/>
      <c r="AL765" s="39" t="s">
        <v>53</v>
      </c>
    </row>
    <row r="766" spans="1:38" x14ac:dyDescent="0.35">
      <c r="A766" s="39" t="s">
        <v>276</v>
      </c>
      <c r="B766" s="39">
        <v>104535200</v>
      </c>
      <c r="C766" s="39" t="str">
        <f>+MaestraLP3[[#This Row],[CÓDIGO]]&amp;MaestraLP3[[#Headers],[-]]&amp;MaestraLP3[[#This Row],[UMV]]</f>
        <v>104535200-C24</v>
      </c>
      <c r="D766" s="50" t="str">
        <f>+MaestraLP3[[#This Row],[CÓDIGO]]&amp;MaestraLP3[[#Headers],[FS00]]</f>
        <v>104535200FS00</v>
      </c>
      <c r="E766" s="39" t="s">
        <v>34</v>
      </c>
      <c r="F766" s="39" t="s">
        <v>80</v>
      </c>
      <c r="G766" s="39" t="s">
        <v>81</v>
      </c>
      <c r="H766" s="39" t="s">
        <v>82</v>
      </c>
      <c r="I766" s="39" t="s">
        <v>757</v>
      </c>
      <c r="J766" s="49" t="s">
        <v>160</v>
      </c>
      <c r="K766" s="50" t="s">
        <v>50</v>
      </c>
      <c r="L766" s="39" t="str">
        <f>VLOOKUP(MaestraLP3[[#This Row],[UMV]],VALIDACIONES!J:L,3,0)</f>
        <v>Caja 24 Unidades</v>
      </c>
      <c r="M766" s="39" t="s">
        <v>51</v>
      </c>
      <c r="N766" s="39" t="s">
        <v>41</v>
      </c>
      <c r="O766" s="64">
        <v>19752</v>
      </c>
      <c r="P766" s="39" t="s">
        <v>42</v>
      </c>
      <c r="Q766" s="64">
        <v>29579</v>
      </c>
      <c r="R766" s="66">
        <f>+IFERROR((MaestraLP3[[#This Row],[COSTO ]]/MaestraLP3[[#This Row],[COSTO SEP]]-1),0)</f>
        <v>0</v>
      </c>
      <c r="S766" s="65" t="s">
        <v>52</v>
      </c>
      <c r="T766" s="65" t="s">
        <v>52</v>
      </c>
      <c r="U766" s="64">
        <f>+VLOOKUP(MaestraLP3[[#This Row],[FS00]],'[1]BD MES'!$C:$N,12,0)</f>
        <v>19752</v>
      </c>
      <c r="V766" s="64">
        <v>19752</v>
      </c>
      <c r="W766" s="66">
        <f>+(MaestraLP3[[#This Row],[COSTO ]]-MaestraLP3[[#This Row],[COSTO OCT AL 25-09]])/MaestraLP3[[#This Row],[COSTO OCT AL 25-09]]</f>
        <v>0</v>
      </c>
      <c r="X766" s="67" t="str">
        <f>++IF(P766="HASTA AGOTAR STOCK","HASTA AGOTAR STOCK",IF(MaestraLP3[[#This Row],[PRECIO]]=0,"NO PARA LP",IF(MaestraLP3[[#This Row],[PRECIO SEP]]=0,"INCORPORACIÓN",IF(Z766=0,"MANTIENE",IF(Z766&lt;0,"BAJA",IF(Z766&gt;0,"ALZA",""))))))</f>
        <v>MANTIENE</v>
      </c>
      <c r="Y766" s="64">
        <v>29579</v>
      </c>
      <c r="Z766" s="41">
        <f>IF(Y766=0,"INDICAR PRECIO VTA",Y766-MaestraLP3[[#This Row],[PRECIO SEP]])</f>
        <v>0</v>
      </c>
      <c r="AA766" s="66">
        <f t="shared" si="11"/>
        <v>0.33222894621183946</v>
      </c>
      <c r="AB766" s="68">
        <f>IFERROR(MaestraLP3[[#This Row],[PRECIO]]*MaestraLP3[[#This Row],[%MG UMV]],0)</f>
        <v>9827</v>
      </c>
      <c r="AC766" s="69">
        <v>10.32</v>
      </c>
      <c r="AD766" s="64">
        <f>+IFERROR(MaestraLP3[[#This Row],[MARGEN UNITARIO]]/MaestraLP3[[#This Row],[Peso Neto UMV (KG)]],0)</f>
        <v>952.22868217054258</v>
      </c>
      <c r="AE766" s="39" t="s">
        <v>53</v>
      </c>
      <c r="AF766" s="39"/>
      <c r="AG766" s="39">
        <v>1</v>
      </c>
      <c r="AH766" s="109">
        <v>0</v>
      </c>
      <c r="AI766" s="66">
        <v>0.08</v>
      </c>
      <c r="AJ766" s="66">
        <v>9.9999999999999992E-2</v>
      </c>
      <c r="AK766" s="39"/>
      <c r="AL766" s="39" t="s">
        <v>53</v>
      </c>
    </row>
    <row r="767" spans="1:38" x14ac:dyDescent="0.35">
      <c r="A767" s="39" t="s">
        <v>276</v>
      </c>
      <c r="B767" s="39">
        <v>104533700</v>
      </c>
      <c r="C767" s="39" t="str">
        <f>+MaestraLP3[[#This Row],[CÓDIGO]]&amp;MaestraLP3[[#Headers],[-]]&amp;MaestraLP3[[#This Row],[UMV]]</f>
        <v>104533700-C06</v>
      </c>
      <c r="D767" s="50" t="str">
        <f>+MaestraLP3[[#This Row],[CÓDIGO]]&amp;MaestraLP3[[#Headers],[FS00]]</f>
        <v>104533700FS00</v>
      </c>
      <c r="E767" s="39" t="s">
        <v>34</v>
      </c>
      <c r="F767" s="39" t="s">
        <v>80</v>
      </c>
      <c r="G767" s="39" t="s">
        <v>81</v>
      </c>
      <c r="H767" s="39" t="s">
        <v>82</v>
      </c>
      <c r="I767" s="39" t="s">
        <v>762</v>
      </c>
      <c r="J767" s="49" t="s">
        <v>57</v>
      </c>
      <c r="K767" s="50" t="s">
        <v>50</v>
      </c>
      <c r="L767" s="39" t="str">
        <f>VLOOKUP(MaestraLP3[[#This Row],[UMV]],VALIDACIONES!J:L,3,0)</f>
        <v>Caja 6 Unidades</v>
      </c>
      <c r="M767" s="39" t="s">
        <v>51</v>
      </c>
      <c r="N767" s="39" t="s">
        <v>78</v>
      </c>
      <c r="O767" s="64">
        <v>21666</v>
      </c>
      <c r="P767" s="39" t="s">
        <v>42</v>
      </c>
      <c r="Q767" s="64">
        <v>31800</v>
      </c>
      <c r="R767" s="66">
        <f>+IFERROR((MaestraLP3[[#This Row],[COSTO ]]/MaestraLP3[[#This Row],[COSTO SEP]]-1),0)</f>
        <v>8.8618111326501658E-3</v>
      </c>
      <c r="S767" s="65" t="s">
        <v>52</v>
      </c>
      <c r="T767" s="65" t="s">
        <v>52</v>
      </c>
      <c r="U767" s="64">
        <f>+VLOOKUP(MaestraLP3[[#This Row],[FS00]],'[1]BD MES'!$C:$N,12,0)</f>
        <v>22050</v>
      </c>
      <c r="V767" s="64">
        <v>21858</v>
      </c>
      <c r="W767" s="66">
        <f>+(MaestraLP3[[#This Row],[COSTO ]]-MaestraLP3[[#This Row],[COSTO OCT AL 25-09]])/MaestraLP3[[#This Row],[COSTO OCT AL 25-09]]</f>
        <v>-8.7074829931972787E-3</v>
      </c>
      <c r="X767" s="67" t="str">
        <f>++IF(P767="HASTA AGOTAR STOCK","HASTA AGOTAR STOCK",IF(MaestraLP3[[#This Row],[PRECIO]]=0,"NO PARA LP",IF(MaestraLP3[[#This Row],[PRECIO SEP]]=0,"INCORPORACIÓN",IF(Z767=0,"MANTIENE",IF(Z767&lt;0,"BAJA",IF(Z767&gt;0,"ALZA",""))))))</f>
        <v>MANTIENE</v>
      </c>
      <c r="Y767" s="64">
        <v>31800</v>
      </c>
      <c r="Z767" s="41">
        <f>IF(Y767=0,"INDICAR PRECIO VTA",Y767-MaestraLP3[[#This Row],[PRECIO SEP]])</f>
        <v>0</v>
      </c>
      <c r="AA767" s="66">
        <f t="shared" si="11"/>
        <v>0.31264150943396224</v>
      </c>
      <c r="AB767" s="68">
        <f>IFERROR(MaestraLP3[[#This Row],[PRECIO]]*MaestraLP3[[#This Row],[%MG UMV]],0)</f>
        <v>9942</v>
      </c>
      <c r="AC767" s="69">
        <v>5.46</v>
      </c>
      <c r="AD767" s="64">
        <f>+IFERROR(MaestraLP3[[#This Row],[MARGEN UNITARIO]]/MaestraLP3[[#This Row],[Peso Neto UMV (KG)]],0)</f>
        <v>1820.8791208791208</v>
      </c>
      <c r="AE767" s="39" t="s">
        <v>53</v>
      </c>
      <c r="AF767" s="39"/>
      <c r="AG767" s="39">
        <v>1</v>
      </c>
      <c r="AH767" s="109">
        <v>0</v>
      </c>
      <c r="AI767" s="66">
        <v>6.9999999999999993E-2</v>
      </c>
      <c r="AJ767" s="66">
        <v>0.12</v>
      </c>
      <c r="AK767" s="39"/>
      <c r="AL767" s="39" t="s">
        <v>53</v>
      </c>
    </row>
    <row r="768" spans="1:38" x14ac:dyDescent="0.35">
      <c r="A768" s="39" t="s">
        <v>276</v>
      </c>
      <c r="B768" s="39">
        <v>104547110</v>
      </c>
      <c r="C768" s="39" t="str">
        <f>+MaestraLP3[[#This Row],[CÓDIGO]]&amp;MaestraLP3[[#Headers],[-]]&amp;MaestraLP3[[#This Row],[UMV]]</f>
        <v>104547110-C06</v>
      </c>
      <c r="D768" s="50" t="str">
        <f>+MaestraLP3[[#This Row],[CÓDIGO]]&amp;MaestraLP3[[#Headers],[FS00]]</f>
        <v>104547110FS00</v>
      </c>
      <c r="E768" s="39" t="s">
        <v>34</v>
      </c>
      <c r="F768" s="39" t="s">
        <v>80</v>
      </c>
      <c r="G768" s="39" t="s">
        <v>81</v>
      </c>
      <c r="H768" s="39" t="s">
        <v>82</v>
      </c>
      <c r="I768" s="39" t="s">
        <v>768</v>
      </c>
      <c r="J768" s="49" t="s">
        <v>57</v>
      </c>
      <c r="K768" s="50" t="s">
        <v>50</v>
      </c>
      <c r="L768" s="39" t="str">
        <f>VLOOKUP(MaestraLP3[[#This Row],[UMV]],VALIDACIONES!J:L,3,0)</f>
        <v>Caja 6 Unidades</v>
      </c>
      <c r="M768" s="39" t="s">
        <v>51</v>
      </c>
      <c r="N768" s="39" t="s">
        <v>41</v>
      </c>
      <c r="O768" s="64">
        <v>40356</v>
      </c>
      <c r="P768" s="39" t="s">
        <v>42</v>
      </c>
      <c r="Q768" s="65">
        <v>49980</v>
      </c>
      <c r="R768" s="66">
        <f>+IFERROR((MaestraLP3[[#This Row],[COSTO ]]/MaestraLP3[[#This Row],[COSTO SEP]]-1),0)</f>
        <v>0</v>
      </c>
      <c r="S768" s="65" t="s">
        <v>52</v>
      </c>
      <c r="T768" s="65" t="s">
        <v>52</v>
      </c>
      <c r="U768" s="64">
        <f>+VLOOKUP(MaestraLP3[[#This Row],[FS00]],'[1]BD MES'!$C:$N,12,0)</f>
        <v>40356</v>
      </c>
      <c r="V768" s="64">
        <v>40356</v>
      </c>
      <c r="W768" s="66">
        <f>+(MaestraLP3[[#This Row],[COSTO ]]-MaestraLP3[[#This Row],[COSTO OCT AL 25-09]])/MaestraLP3[[#This Row],[COSTO OCT AL 25-09]]</f>
        <v>0</v>
      </c>
      <c r="X768" s="67" t="str">
        <f>++IF(P768="HASTA AGOTAR STOCK","HASTA AGOTAR STOCK",IF(MaestraLP3[[#This Row],[PRECIO]]=0,"NO PARA LP",IF(MaestraLP3[[#This Row],[PRECIO SEP]]=0,"INCORPORACIÓN",IF(Z768=0,"MANTIENE",IF(Z768&lt;0,"BAJA",IF(Z768&gt;0,"ALZA",""))))))</f>
        <v>MANTIENE</v>
      </c>
      <c r="Y768" s="64">
        <v>49980</v>
      </c>
      <c r="Z768" s="41">
        <f>IF(Y768=0,"INDICAR PRECIO VTA",Y768-MaestraLP3[[#This Row],[PRECIO SEP]])</f>
        <v>0</v>
      </c>
      <c r="AA768" s="66">
        <f t="shared" si="11"/>
        <v>0.19255702280912365</v>
      </c>
      <c r="AB768" s="68">
        <f>IFERROR(MaestraLP3[[#This Row],[PRECIO]]*MaestraLP3[[#This Row],[%MG UMV]],0)</f>
        <v>9624</v>
      </c>
      <c r="AC768" s="69">
        <v>15</v>
      </c>
      <c r="AD768" s="64">
        <f>+IFERROR(MaestraLP3[[#This Row],[MARGEN UNITARIO]]/MaestraLP3[[#This Row],[Peso Neto UMV (KG)]],0)</f>
        <v>641.6</v>
      </c>
      <c r="AE768" s="39" t="s">
        <v>53</v>
      </c>
      <c r="AF768" s="39"/>
      <c r="AG768" s="39">
        <v>1</v>
      </c>
      <c r="AH768" s="109">
        <v>0</v>
      </c>
      <c r="AI768" s="66">
        <v>6.9999999999999993E-2</v>
      </c>
      <c r="AJ768" s="66">
        <v>9.9999999999999992E-2</v>
      </c>
      <c r="AK768" s="39" t="s">
        <v>53</v>
      </c>
      <c r="AL768" s="39" t="s">
        <v>53</v>
      </c>
    </row>
    <row r="769" spans="1:38" x14ac:dyDescent="0.35">
      <c r="A769" s="39" t="s">
        <v>276</v>
      </c>
      <c r="B769" s="39">
        <v>101500001</v>
      </c>
      <c r="C769" s="39" t="str">
        <f>+MaestraLP3[[#This Row],[CÓDIGO]]&amp;MaestraLP3[[#Headers],[-]]&amp;MaestraLP3[[#This Row],[UMV]]</f>
        <v>101500001-C48</v>
      </c>
      <c r="D769" s="50" t="str">
        <f>+MaestraLP3[[#This Row],[CÓDIGO]]&amp;MaestraLP3[[#Headers],[FS00]]</f>
        <v>101500001FS00</v>
      </c>
      <c r="E769" s="39" t="s">
        <v>34</v>
      </c>
      <c r="F769" s="39" t="s">
        <v>80</v>
      </c>
      <c r="G769" s="39" t="s">
        <v>81</v>
      </c>
      <c r="H769" s="39" t="s">
        <v>188</v>
      </c>
      <c r="I769" s="39" t="s">
        <v>744</v>
      </c>
      <c r="J769" s="49" t="s">
        <v>163</v>
      </c>
      <c r="K769" s="50" t="s">
        <v>50</v>
      </c>
      <c r="L769" s="39" t="str">
        <f>VLOOKUP(MaestraLP3[[#This Row],[UMV]],VALIDACIONES!J:L,3,0)</f>
        <v>Caja 48 Unidades</v>
      </c>
      <c r="M769" s="39" t="s">
        <v>51</v>
      </c>
      <c r="N769" s="39" t="s">
        <v>78</v>
      </c>
      <c r="O769" s="64">
        <v>22818.87</v>
      </c>
      <c r="P769" s="39" t="s">
        <v>42</v>
      </c>
      <c r="Q769" s="64">
        <v>37000</v>
      </c>
      <c r="R769" s="66">
        <f>+IFERROR((MaestraLP3[[#This Row],[COSTO ]]/MaestraLP3[[#This Row],[COSTO SEP]]-1),0)</f>
        <v>-2.2512157701060631E-2</v>
      </c>
      <c r="S769" s="65" t="s">
        <v>52</v>
      </c>
      <c r="T769" s="65" t="s">
        <v>52</v>
      </c>
      <c r="U769" s="64">
        <f>+VLOOKUP(MaestraLP3[[#This Row],[FS00]],'[1]BD MES'!$C:$N,12,0)</f>
        <v>22818.82</v>
      </c>
      <c r="V769" s="64">
        <v>22305.167999999998</v>
      </c>
      <c r="W769" s="66">
        <f>+(MaestraLP3[[#This Row],[COSTO ]]-MaestraLP3[[#This Row],[COSTO OCT AL 25-09]])/MaestraLP3[[#This Row],[COSTO OCT AL 25-09]]</f>
        <v>-2.2510015855333531E-2</v>
      </c>
      <c r="X769" s="67" t="str">
        <f>++IF(P769="HASTA AGOTAR STOCK","HASTA AGOTAR STOCK",IF(MaestraLP3[[#This Row],[PRECIO]]=0,"NO PARA LP",IF(MaestraLP3[[#This Row],[PRECIO SEP]]=0,"INCORPORACIÓN",IF(Z769=0,"MANTIENE",IF(Z769&lt;0,"BAJA",IF(Z769&gt;0,"ALZA",""))))))</f>
        <v>BAJA</v>
      </c>
      <c r="Y769" s="64">
        <v>27504</v>
      </c>
      <c r="Z769" s="41">
        <f>IF(Y769=0,"INDICAR PRECIO VTA",Y769-MaestraLP3[[#This Row],[PRECIO SEP]])</f>
        <v>-9496</v>
      </c>
      <c r="AA769" s="66">
        <f t="shared" ref="AA769:AA832" si="12">+IFERROR((Y769-V769)/Y769,"-")</f>
        <v>0.18902094240837705</v>
      </c>
      <c r="AB769" s="68">
        <f>IFERROR(MaestraLP3[[#This Row],[PRECIO]]*MaestraLP3[[#This Row],[%MG UMV]],0)</f>
        <v>5198.8320000000022</v>
      </c>
      <c r="AC769" s="69">
        <v>7.68</v>
      </c>
      <c r="AD769" s="64">
        <f>+IFERROR(MaestraLP3[[#This Row],[MARGEN UNITARIO]]/MaestraLP3[[#This Row],[Peso Neto UMV (KG)]],0)</f>
        <v>676.93125000000032</v>
      </c>
      <c r="AE769" s="39" t="s">
        <v>44</v>
      </c>
      <c r="AF769" s="39"/>
      <c r="AG769" s="39">
        <v>1</v>
      </c>
      <c r="AH769" s="109">
        <v>0</v>
      </c>
      <c r="AI769" s="66">
        <v>0</v>
      </c>
      <c r="AJ769" s="66">
        <v>0.03</v>
      </c>
      <c r="AK769" s="39"/>
      <c r="AL769" s="39" t="s">
        <v>53</v>
      </c>
    </row>
    <row r="770" spans="1:38" x14ac:dyDescent="0.35">
      <c r="A770" s="39" t="s">
        <v>276</v>
      </c>
      <c r="B770" s="39">
        <v>102100002</v>
      </c>
      <c r="C770" s="39" t="str">
        <f>+MaestraLP3[[#This Row],[CÓDIGO]]&amp;MaestraLP3[[#Headers],[-]]&amp;MaestraLP3[[#This Row],[UMV]]</f>
        <v>102100002-C24</v>
      </c>
      <c r="D770" s="50" t="str">
        <f>+MaestraLP3[[#This Row],[CÓDIGO]]&amp;MaestraLP3[[#Headers],[FS00]]</f>
        <v>102100002FS00</v>
      </c>
      <c r="E770" s="39" t="s">
        <v>34</v>
      </c>
      <c r="F770" s="39" t="s">
        <v>80</v>
      </c>
      <c r="G770" s="39" t="s">
        <v>81</v>
      </c>
      <c r="H770" s="39" t="s">
        <v>188</v>
      </c>
      <c r="I770" s="39" t="s">
        <v>745</v>
      </c>
      <c r="J770" s="49" t="s">
        <v>160</v>
      </c>
      <c r="K770" s="50" t="s">
        <v>50</v>
      </c>
      <c r="L770" s="39" t="str">
        <f>VLOOKUP(MaestraLP3[[#This Row],[UMV]],VALIDACIONES!J:L,3,0)</f>
        <v>Caja 24 Unidades</v>
      </c>
      <c r="M770" s="39" t="s">
        <v>51</v>
      </c>
      <c r="N770" s="39" t="s">
        <v>78</v>
      </c>
      <c r="O770" s="64">
        <v>37110</v>
      </c>
      <c r="P770" s="39" t="s">
        <v>42</v>
      </c>
      <c r="Q770" s="64">
        <v>66800</v>
      </c>
      <c r="R770" s="66">
        <f>+IFERROR((MaestraLP3[[#This Row],[COSTO ]]/MaestraLP3[[#This Row],[COSTO SEP]]-1),0)</f>
        <v>0.10593289544597151</v>
      </c>
      <c r="S770" s="65" t="s">
        <v>52</v>
      </c>
      <c r="T770" s="65" t="s">
        <v>52</v>
      </c>
      <c r="U770" s="64">
        <f>+VLOOKUP(MaestraLP3[[#This Row],[FS00]],'[1]BD MES'!$C:$N,12,0)</f>
        <v>39639.33</v>
      </c>
      <c r="V770" s="64">
        <v>41041.169750000001</v>
      </c>
      <c r="W770" s="66">
        <f>+(MaestraLP3[[#This Row],[COSTO ]]-MaestraLP3[[#This Row],[COSTO OCT AL 25-09]])/MaestraLP3[[#This Row],[COSTO OCT AL 25-09]]</f>
        <v>3.5364869941040857E-2</v>
      </c>
      <c r="X770" s="67" t="str">
        <f>++IF(P770="HASTA AGOTAR STOCK","HASTA AGOTAR STOCK",IF(MaestraLP3[[#This Row],[PRECIO]]=0,"NO PARA LP",IF(MaestraLP3[[#This Row],[PRECIO SEP]]=0,"INCORPORACIÓN",IF(Z770=0,"MANTIENE",IF(Z770&lt;0,"BAJA",IF(Z770&gt;0,"ALZA",""))))))</f>
        <v>ALZA</v>
      </c>
      <c r="Y770" s="64">
        <v>71760</v>
      </c>
      <c r="Z770" s="41">
        <f>IF(Y770=0,"INDICAR PRECIO VTA",Y770-MaestraLP3[[#This Row],[PRECIO SEP]])</f>
        <v>4960</v>
      </c>
      <c r="AA770" s="66">
        <f t="shared" si="12"/>
        <v>0.42807734462095876</v>
      </c>
      <c r="AB770" s="68">
        <f>IFERROR(MaestraLP3[[#This Row],[PRECIO]]*MaestraLP3[[#This Row],[%MG UMV]],0)</f>
        <v>30718.830249999999</v>
      </c>
      <c r="AC770" s="69">
        <v>7.68</v>
      </c>
      <c r="AD770" s="64">
        <f>+IFERROR(MaestraLP3[[#This Row],[MARGEN UNITARIO]]/MaestraLP3[[#This Row],[Peso Neto UMV (KG)]],0)</f>
        <v>3999.8476888020832</v>
      </c>
      <c r="AE770" s="39" t="s">
        <v>44</v>
      </c>
      <c r="AF770" s="39"/>
      <c r="AG770" s="39">
        <v>1</v>
      </c>
      <c r="AH770" s="109">
        <v>0</v>
      </c>
      <c r="AI770" s="66">
        <v>0.05</v>
      </c>
      <c r="AJ770" s="66">
        <v>0.15</v>
      </c>
      <c r="AK770" s="39"/>
      <c r="AL770" s="39" t="s">
        <v>53</v>
      </c>
    </row>
    <row r="771" spans="1:38" x14ac:dyDescent="0.35">
      <c r="A771" s="39" t="s">
        <v>276</v>
      </c>
      <c r="B771" s="39">
        <v>102140410</v>
      </c>
      <c r="C771" s="39" t="str">
        <f>+MaestraLP3[[#This Row],[CÓDIGO]]&amp;MaestraLP3[[#Headers],[-]]&amp;MaestraLP3[[#This Row],[UMV]]</f>
        <v>102140410-C48</v>
      </c>
      <c r="D771" s="50" t="str">
        <f>+MaestraLP3[[#This Row],[CÓDIGO]]&amp;MaestraLP3[[#Headers],[FS00]]</f>
        <v>102140410FS00</v>
      </c>
      <c r="E771" s="39" t="s">
        <v>34</v>
      </c>
      <c r="F771" s="39" t="s">
        <v>80</v>
      </c>
      <c r="G771" s="39" t="s">
        <v>81</v>
      </c>
      <c r="H771" s="39" t="s">
        <v>188</v>
      </c>
      <c r="I771" s="39" t="s">
        <v>746</v>
      </c>
      <c r="J771" s="49" t="s">
        <v>163</v>
      </c>
      <c r="K771" s="50" t="s">
        <v>50</v>
      </c>
      <c r="L771" s="39" t="str">
        <f>VLOOKUP(MaestraLP3[[#This Row],[UMV]],VALIDACIONES!J:L,3,0)</f>
        <v>Caja 48 Unidades</v>
      </c>
      <c r="M771" s="39" t="s">
        <v>51</v>
      </c>
      <c r="N771" s="39" t="s">
        <v>78</v>
      </c>
      <c r="O771" s="64">
        <v>39000.959999999999</v>
      </c>
      <c r="P771" s="39" t="s">
        <v>42</v>
      </c>
      <c r="Q771" s="64">
        <v>61000</v>
      </c>
      <c r="R771" s="66">
        <f>+IFERROR((MaestraLP3[[#This Row],[COSTO ]]/MaestraLP3[[#This Row],[COSTO SEP]]-1),0)</f>
        <v>3.1914168266627074E-2</v>
      </c>
      <c r="S771" s="65" t="s">
        <v>52</v>
      </c>
      <c r="T771" s="65" t="s">
        <v>52</v>
      </c>
      <c r="U771" s="64">
        <f>+VLOOKUP(MaestraLP3[[#This Row],[FS00]],'[1]BD MES'!$C:$N,12,0)</f>
        <v>39532.32</v>
      </c>
      <c r="V771" s="64">
        <v>40245.643199999991</v>
      </c>
      <c r="W771" s="66">
        <f>+(MaestraLP3[[#This Row],[COSTO ]]-MaestraLP3[[#This Row],[COSTO OCT AL 25-09]])/MaestraLP3[[#This Row],[COSTO OCT AL 25-09]]</f>
        <v>1.8044051044815778E-2</v>
      </c>
      <c r="X771" s="67" t="str">
        <f>++IF(P771="HASTA AGOTAR STOCK","HASTA AGOTAR STOCK",IF(MaestraLP3[[#This Row],[PRECIO]]=0,"NO PARA LP",IF(MaestraLP3[[#This Row],[PRECIO SEP]]=0,"INCORPORACIÓN",IF(Z771=0,"MANTIENE",IF(Z771&lt;0,"BAJA",IF(Z771&gt;0,"ALZA",""))))))</f>
        <v>BAJA</v>
      </c>
      <c r="Y771" s="64">
        <v>60988.23529411765</v>
      </c>
      <c r="Z771" s="41">
        <f>IF(Y771=0,"INDICAR PRECIO VTA",Y771-MaestraLP3[[#This Row],[PRECIO SEP]])</f>
        <v>-11.764705882349517</v>
      </c>
      <c r="AA771" s="66">
        <f t="shared" si="12"/>
        <v>0.34010808796296316</v>
      </c>
      <c r="AB771" s="68">
        <f>IFERROR(MaestraLP3[[#This Row],[PRECIO]]*MaestraLP3[[#This Row],[%MG UMV]],0)</f>
        <v>20742.592094117659</v>
      </c>
      <c r="AC771" s="69">
        <v>7.68</v>
      </c>
      <c r="AD771" s="64">
        <f>+IFERROR(MaestraLP3[[#This Row],[MARGEN UNITARIO]]/MaestraLP3[[#This Row],[Peso Neto UMV (KG)]],0)</f>
        <v>2700.8583455882372</v>
      </c>
      <c r="AE771" s="39" t="s">
        <v>53</v>
      </c>
      <c r="AF771" s="39"/>
      <c r="AG771" s="39">
        <v>1</v>
      </c>
      <c r="AH771" s="109">
        <v>0</v>
      </c>
      <c r="AI771" s="66">
        <v>0.05</v>
      </c>
      <c r="AJ771" s="66">
        <v>0.1</v>
      </c>
      <c r="AK771" s="39"/>
      <c r="AL771" s="39" t="s">
        <v>53</v>
      </c>
    </row>
    <row r="772" spans="1:38" x14ac:dyDescent="0.35">
      <c r="A772" s="39" t="s">
        <v>276</v>
      </c>
      <c r="B772" s="39">
        <v>101500000</v>
      </c>
      <c r="C772" s="39" t="str">
        <f>+MaestraLP3[[#This Row],[CÓDIGO]]&amp;MaestraLP3[[#Headers],[-]]&amp;MaestraLP3[[#This Row],[UMV]]</f>
        <v>101500000-C48</v>
      </c>
      <c r="D772" s="50" t="str">
        <f>+MaestraLP3[[#This Row],[CÓDIGO]]&amp;MaestraLP3[[#Headers],[FS00]]</f>
        <v>101500000FS00</v>
      </c>
      <c r="E772" s="39" t="s">
        <v>34</v>
      </c>
      <c r="F772" s="39" t="s">
        <v>80</v>
      </c>
      <c r="G772" s="39" t="s">
        <v>81</v>
      </c>
      <c r="H772" s="39" t="s">
        <v>188</v>
      </c>
      <c r="I772" s="39" t="s">
        <v>748</v>
      </c>
      <c r="J772" s="49" t="s">
        <v>163</v>
      </c>
      <c r="K772" s="50" t="s">
        <v>50</v>
      </c>
      <c r="L772" s="39" t="str">
        <f>VLOOKUP(MaestraLP3[[#This Row],[UMV]],VALIDACIONES!J:L,3,0)</f>
        <v>Caja 48 Unidades</v>
      </c>
      <c r="M772" s="39" t="s">
        <v>51</v>
      </c>
      <c r="N772" s="39" t="s">
        <v>78</v>
      </c>
      <c r="O772" s="64">
        <v>21538.28</v>
      </c>
      <c r="P772" s="39" t="s">
        <v>42</v>
      </c>
      <c r="Q772" s="64">
        <v>35100</v>
      </c>
      <c r="R772" s="66">
        <f>+IFERROR((MaestraLP3[[#This Row],[COSTO ]]/MaestraLP3[[#This Row],[COSTO SEP]]-1),0)</f>
        <v>-5.2977860813398281E-2</v>
      </c>
      <c r="S772" s="65" t="s">
        <v>52</v>
      </c>
      <c r="T772" s="65" t="s">
        <v>52</v>
      </c>
      <c r="U772" s="64">
        <f>+VLOOKUP(MaestraLP3[[#This Row],[FS00]],'[1]BD MES'!$C:$N,12,0)</f>
        <v>21538.29</v>
      </c>
      <c r="V772" s="64">
        <v>20397.227999999999</v>
      </c>
      <c r="W772" s="66">
        <f>+(MaestraLP3[[#This Row],[COSTO ]]-MaestraLP3[[#This Row],[COSTO OCT AL 25-09]])/MaestraLP3[[#This Row],[COSTO OCT AL 25-09]]</f>
        <v>-5.2978300505750531E-2</v>
      </c>
      <c r="X772" s="67" t="str">
        <f>++IF(P772="HASTA AGOTAR STOCK","HASTA AGOTAR STOCK",IF(MaestraLP3[[#This Row],[PRECIO]]=0,"NO PARA LP",IF(MaestraLP3[[#This Row],[PRECIO SEP]]=0,"INCORPORACIÓN",IF(Z772=0,"MANTIENE",IF(Z772&lt;0,"BAJA",IF(Z772&gt;0,"ALZA",""))))))</f>
        <v>BAJA</v>
      </c>
      <c r="Y772" s="64">
        <v>27504</v>
      </c>
      <c r="Z772" s="41">
        <f>IF(Y772=0,"INDICAR PRECIO VTA",Y772-MaestraLP3[[#This Row],[PRECIO SEP]])</f>
        <v>-7596</v>
      </c>
      <c r="AA772" s="66">
        <f t="shared" si="12"/>
        <v>0.25839048865619552</v>
      </c>
      <c r="AB772" s="68">
        <f>IFERROR(MaestraLP3[[#This Row],[PRECIO]]*MaestraLP3[[#This Row],[%MG UMV]],0)</f>
        <v>7106.7720000000018</v>
      </c>
      <c r="AC772" s="69">
        <v>7.68</v>
      </c>
      <c r="AD772" s="64">
        <f>+IFERROR(MaestraLP3[[#This Row],[MARGEN UNITARIO]]/MaestraLP3[[#This Row],[Peso Neto UMV (KG)]],0)</f>
        <v>925.36093750000032</v>
      </c>
      <c r="AE772" s="39" t="s">
        <v>44</v>
      </c>
      <c r="AF772" s="39"/>
      <c r="AG772" s="39">
        <v>1</v>
      </c>
      <c r="AH772" s="109">
        <v>0</v>
      </c>
      <c r="AI772" s="66">
        <v>0.05</v>
      </c>
      <c r="AJ772" s="66">
        <v>7.0000000000000007E-2</v>
      </c>
      <c r="AK772" s="39"/>
      <c r="AL772" s="39" t="s">
        <v>53</v>
      </c>
    </row>
    <row r="773" spans="1:38" x14ac:dyDescent="0.35">
      <c r="A773" s="39" t="s">
        <v>276</v>
      </c>
      <c r="B773" s="39">
        <v>102100001</v>
      </c>
      <c r="C773" s="39" t="str">
        <f>+MaestraLP3[[#This Row],[CÓDIGO]]&amp;MaestraLP3[[#Headers],[-]]&amp;MaestraLP3[[#This Row],[UMV]]</f>
        <v>102100001-C24</v>
      </c>
      <c r="D773" s="50" t="str">
        <f>+MaestraLP3[[#This Row],[CÓDIGO]]&amp;MaestraLP3[[#Headers],[FS00]]</f>
        <v>102100001FS00</v>
      </c>
      <c r="E773" s="39" t="s">
        <v>34</v>
      </c>
      <c r="F773" s="39" t="s">
        <v>80</v>
      </c>
      <c r="G773" s="39" t="s">
        <v>81</v>
      </c>
      <c r="H773" s="39" t="s">
        <v>188</v>
      </c>
      <c r="I773" s="39" t="s">
        <v>749</v>
      </c>
      <c r="J773" s="49" t="s">
        <v>160</v>
      </c>
      <c r="K773" s="50" t="s">
        <v>50</v>
      </c>
      <c r="L773" s="39" t="str">
        <f>VLOOKUP(MaestraLP3[[#This Row],[UMV]],VALIDACIONES!J:L,3,0)</f>
        <v>Caja 24 Unidades</v>
      </c>
      <c r="M773" s="39" t="s">
        <v>51</v>
      </c>
      <c r="N773" s="39" t="s">
        <v>78</v>
      </c>
      <c r="O773" s="64">
        <v>34429.759999999995</v>
      </c>
      <c r="P773" s="39" t="s">
        <v>42</v>
      </c>
      <c r="Q773" s="64">
        <v>66700</v>
      </c>
      <c r="R773" s="66">
        <f>+IFERROR((MaestraLP3[[#This Row],[COSTO ]]/MaestraLP3[[#This Row],[COSTO SEP]]-1),0)</f>
        <v>7.9917706367979457E-2</v>
      </c>
      <c r="S773" s="65" t="s">
        <v>52</v>
      </c>
      <c r="T773" s="65" t="s">
        <v>52</v>
      </c>
      <c r="U773" s="64">
        <f>+VLOOKUP(MaestraLP3[[#This Row],[FS00]],'[1]BD MES'!$C:$N,12,0)</f>
        <v>35301.82</v>
      </c>
      <c r="V773" s="64">
        <v>37181.30745</v>
      </c>
      <c r="W773" s="66">
        <f>+(MaestraLP3[[#This Row],[COSTO ]]-MaestraLP3[[#This Row],[COSTO OCT AL 25-09]])/MaestraLP3[[#This Row],[COSTO OCT AL 25-09]]</f>
        <v>5.324052555930546E-2</v>
      </c>
      <c r="X773" s="67" t="str">
        <f>++IF(P773="HASTA AGOTAR STOCK","HASTA AGOTAR STOCK",IF(MaestraLP3[[#This Row],[PRECIO]]=0,"NO PARA LP",IF(MaestraLP3[[#This Row],[PRECIO SEP]]=0,"INCORPORACIÓN",IF(Z773=0,"MANTIENE",IF(Z773&lt;0,"BAJA",IF(Z773&gt;0,"ALZA",""))))))</f>
        <v>ALZA</v>
      </c>
      <c r="Y773" s="64">
        <v>71760</v>
      </c>
      <c r="Z773" s="41">
        <f>IF(Y773=0,"INDICAR PRECIO VTA",Y773-MaestraLP3[[#This Row],[PRECIO SEP]])</f>
        <v>5060</v>
      </c>
      <c r="AA773" s="66">
        <f t="shared" si="12"/>
        <v>0.48186583821070234</v>
      </c>
      <c r="AB773" s="68">
        <f>IFERROR(MaestraLP3[[#This Row],[PRECIO]]*MaestraLP3[[#This Row],[%MG UMV]],0)</f>
        <v>34578.69255</v>
      </c>
      <c r="AC773" s="69">
        <v>7.68</v>
      </c>
      <c r="AD773" s="64">
        <f>+IFERROR(MaestraLP3[[#This Row],[MARGEN UNITARIO]]/MaestraLP3[[#This Row],[Peso Neto UMV (KG)]],0)</f>
        <v>4502.4339257812499</v>
      </c>
      <c r="AE773" s="39" t="s">
        <v>53</v>
      </c>
      <c r="AF773" s="39"/>
      <c r="AG773" s="39">
        <v>1</v>
      </c>
      <c r="AH773" s="109">
        <v>0</v>
      </c>
      <c r="AI773" s="66">
        <v>0.05</v>
      </c>
      <c r="AJ773" s="66">
        <v>0.15</v>
      </c>
      <c r="AK773" s="39"/>
      <c r="AL773" s="39" t="s">
        <v>53</v>
      </c>
    </row>
    <row r="774" spans="1:38" x14ac:dyDescent="0.35">
      <c r="A774" s="39" t="s">
        <v>276</v>
      </c>
      <c r="B774" s="39">
        <v>102140420</v>
      </c>
      <c r="C774" s="39" t="str">
        <f>+MaestraLP3[[#This Row],[CÓDIGO]]&amp;MaestraLP3[[#Headers],[-]]&amp;MaestraLP3[[#This Row],[UMV]]</f>
        <v>102140420-C48</v>
      </c>
      <c r="D774" s="50" t="str">
        <f>+MaestraLP3[[#This Row],[CÓDIGO]]&amp;MaestraLP3[[#Headers],[FS00]]</f>
        <v>102140420FS00</v>
      </c>
      <c r="E774" s="39" t="s">
        <v>34</v>
      </c>
      <c r="F774" s="39" t="s">
        <v>80</v>
      </c>
      <c r="G774" s="39" t="s">
        <v>81</v>
      </c>
      <c r="H774" s="39" t="s">
        <v>188</v>
      </c>
      <c r="I774" s="39" t="s">
        <v>750</v>
      </c>
      <c r="J774" s="49" t="s">
        <v>163</v>
      </c>
      <c r="K774" s="50" t="s">
        <v>50</v>
      </c>
      <c r="L774" s="39" t="str">
        <f>VLOOKUP(MaestraLP3[[#This Row],[UMV]],VALIDACIONES!J:L,3,0)</f>
        <v>Caja 48 Unidades</v>
      </c>
      <c r="M774" s="39" t="s">
        <v>51</v>
      </c>
      <c r="N774" s="39" t="s">
        <v>78</v>
      </c>
      <c r="O774" s="64">
        <v>35434.080000000002</v>
      </c>
      <c r="P774" s="39" t="s">
        <v>42</v>
      </c>
      <c r="Q774" s="64">
        <v>61000</v>
      </c>
      <c r="R774" s="66">
        <f>+IFERROR((MaestraLP3[[#This Row],[COSTO ]]/MaestraLP3[[#This Row],[COSTO SEP]]-1),0)</f>
        <v>1.7832391866812847E-2</v>
      </c>
      <c r="S774" s="65" t="s">
        <v>52</v>
      </c>
      <c r="T774" s="65" t="s">
        <v>52</v>
      </c>
      <c r="U774" s="64">
        <f>+VLOOKUP(MaestraLP3[[#This Row],[FS00]],'[1]BD MES'!$C:$N,12,0)</f>
        <v>35693.279999999999</v>
      </c>
      <c r="V774" s="64">
        <v>36065.954399999995</v>
      </c>
      <c r="W774" s="66">
        <f>+(MaestraLP3[[#This Row],[COSTO ]]-MaestraLP3[[#This Row],[COSTO OCT AL 25-09]])/MaestraLP3[[#This Row],[COSTO OCT AL 25-09]]</f>
        <v>1.0441024192789125E-2</v>
      </c>
      <c r="X774" s="67" t="str">
        <f>++IF(P774="HASTA AGOTAR STOCK","HASTA AGOTAR STOCK",IF(MaestraLP3[[#This Row],[PRECIO]]=0,"NO PARA LP",IF(MaestraLP3[[#This Row],[PRECIO SEP]]=0,"INCORPORACIÓN",IF(Z774=0,"MANTIENE",IF(Z774&lt;0,"BAJA",IF(Z774&gt;0,"ALZA",""))))))</f>
        <v>BAJA</v>
      </c>
      <c r="Y774" s="64">
        <v>60988.23529411765</v>
      </c>
      <c r="Z774" s="41">
        <f>IF(Y774=0,"INDICAR PRECIO VTA",Y774-MaestraLP3[[#This Row],[PRECIO SEP]])</f>
        <v>-11.764705882349517</v>
      </c>
      <c r="AA774" s="66">
        <f t="shared" si="12"/>
        <v>0.40864079398148162</v>
      </c>
      <c r="AB774" s="68">
        <f>IFERROR(MaestraLP3[[#This Row],[PRECIO]]*MaestraLP3[[#This Row],[%MG UMV]],0)</f>
        <v>24922.280894117655</v>
      </c>
      <c r="AC774" s="69">
        <v>7.68</v>
      </c>
      <c r="AD774" s="64">
        <f>+IFERROR(MaestraLP3[[#This Row],[MARGEN UNITARIO]]/MaestraLP3[[#This Row],[Peso Neto UMV (KG)]],0)</f>
        <v>3245.0886580882366</v>
      </c>
      <c r="AE774" s="39" t="s">
        <v>53</v>
      </c>
      <c r="AF774" s="39"/>
      <c r="AG774" s="39">
        <v>1</v>
      </c>
      <c r="AH774" s="109">
        <v>0</v>
      </c>
      <c r="AI774" s="66">
        <v>0.05</v>
      </c>
      <c r="AJ774" s="66">
        <v>0.1</v>
      </c>
      <c r="AK774" s="39"/>
      <c r="AL774" s="39" t="s">
        <v>53</v>
      </c>
    </row>
    <row r="775" spans="1:38" x14ac:dyDescent="0.35">
      <c r="A775" s="39" t="s">
        <v>276</v>
      </c>
      <c r="B775" s="39">
        <v>104549040</v>
      </c>
      <c r="C775" s="39" t="str">
        <f>+MaestraLP3[[#This Row],[CÓDIGO]]&amp;MaestraLP3[[#Headers],[-]]&amp;MaestraLP3[[#This Row],[UMV]]</f>
        <v>104549040-C24</v>
      </c>
      <c r="D775" s="50" t="str">
        <f>+MaestraLP3[[#This Row],[CÓDIGO]]&amp;MaestraLP3[[#Headers],[FS00]]</f>
        <v>104549040FS00</v>
      </c>
      <c r="E775" s="39" t="s">
        <v>34</v>
      </c>
      <c r="F775" s="39" t="s">
        <v>80</v>
      </c>
      <c r="G775" s="39" t="s">
        <v>81</v>
      </c>
      <c r="H775" s="39" t="s">
        <v>188</v>
      </c>
      <c r="I775" s="39" t="s">
        <v>752</v>
      </c>
      <c r="J775" s="49" t="s">
        <v>160</v>
      </c>
      <c r="K775" s="50" t="s">
        <v>50</v>
      </c>
      <c r="L775" s="39" t="str">
        <f>VLOOKUP(MaestraLP3[[#This Row],[UMV]],VALIDACIONES!J:L,3,0)</f>
        <v>Caja 24 Unidades</v>
      </c>
      <c r="M775" s="39" t="s">
        <v>51</v>
      </c>
      <c r="N775" s="39" t="s">
        <v>78</v>
      </c>
      <c r="O775" s="64">
        <v>24504</v>
      </c>
      <c r="P775" s="39" t="s">
        <v>42</v>
      </c>
      <c r="Q775" s="65">
        <v>37800</v>
      </c>
      <c r="R775" s="66">
        <f>+IFERROR((MaestraLP3[[#This Row],[COSTO ]]/MaestraLP3[[#This Row],[COSTO SEP]]-1),0)</f>
        <v>0</v>
      </c>
      <c r="S775" s="65" t="s">
        <v>52</v>
      </c>
      <c r="T775" s="65" t="s">
        <v>52</v>
      </c>
      <c r="U775" s="64">
        <f>+VLOOKUP(MaestraLP3[[#This Row],[FS00]],'[1]BD MES'!$C:$N,12,0)</f>
        <v>24504</v>
      </c>
      <c r="V775" s="64">
        <v>24504</v>
      </c>
      <c r="W775" s="66">
        <f>+(MaestraLP3[[#This Row],[COSTO ]]-MaestraLP3[[#This Row],[COSTO OCT AL 25-09]])/MaestraLP3[[#This Row],[COSTO OCT AL 25-09]]</f>
        <v>0</v>
      </c>
      <c r="X775" s="67" t="str">
        <f>++IF(P775="HASTA AGOTAR STOCK","HASTA AGOTAR STOCK",IF(MaestraLP3[[#This Row],[PRECIO]]=0,"NO PARA LP",IF(MaestraLP3[[#This Row],[PRECIO SEP]]=0,"INCORPORACIÓN",IF(Z775=0,"MANTIENE",IF(Z775&lt;0,"BAJA",IF(Z775&gt;0,"ALZA",""))))))</f>
        <v>MANTIENE</v>
      </c>
      <c r="Y775" s="64">
        <v>37800</v>
      </c>
      <c r="Z775" s="41">
        <f>IF(Y775=0,"INDICAR PRECIO VTA",Y775-MaestraLP3[[#This Row],[PRECIO SEP]])</f>
        <v>0</v>
      </c>
      <c r="AA775" s="66">
        <f t="shared" si="12"/>
        <v>0.35174603174603175</v>
      </c>
      <c r="AB775" s="68">
        <f>IFERROR(MaestraLP3[[#This Row],[PRECIO]]*MaestraLP3[[#This Row],[%MG UMV]],0)</f>
        <v>13296</v>
      </c>
      <c r="AC775" s="69">
        <v>10.32</v>
      </c>
      <c r="AD775" s="64">
        <f>+IFERROR(MaestraLP3[[#This Row],[MARGEN UNITARIO]]/MaestraLP3[[#This Row],[Peso Neto UMV (KG)]],0)</f>
        <v>1288.3720930232557</v>
      </c>
      <c r="AE775" s="39" t="s">
        <v>53</v>
      </c>
      <c r="AF775" s="39"/>
      <c r="AG775" s="39">
        <v>1</v>
      </c>
      <c r="AH775" s="109">
        <v>0</v>
      </c>
      <c r="AI775" s="66">
        <v>0.05</v>
      </c>
      <c r="AJ775" s="66">
        <v>7.0000000000000007E-2</v>
      </c>
      <c r="AK775" s="39"/>
      <c r="AL775" s="39" t="s">
        <v>53</v>
      </c>
    </row>
    <row r="776" spans="1:38" x14ac:dyDescent="0.35">
      <c r="A776" s="39" t="s">
        <v>276</v>
      </c>
      <c r="B776" s="39">
        <v>104527830</v>
      </c>
      <c r="C776" s="39" t="str">
        <f>+MaestraLP3[[#This Row],[CÓDIGO]]&amp;MaestraLP3[[#Headers],[-]]&amp;MaestraLP3[[#This Row],[UMV]]</f>
        <v>104527830-C10</v>
      </c>
      <c r="D776" s="50" t="str">
        <f>+MaestraLP3[[#This Row],[CÓDIGO]]&amp;MaestraLP3[[#Headers],[FS00]]</f>
        <v>104527830FS00</v>
      </c>
      <c r="E776" s="39" t="s">
        <v>34</v>
      </c>
      <c r="F776" s="39" t="s">
        <v>80</v>
      </c>
      <c r="G776" s="39" t="s">
        <v>81</v>
      </c>
      <c r="H776" s="39" t="s">
        <v>188</v>
      </c>
      <c r="I776" s="39" t="s">
        <v>753</v>
      </c>
      <c r="J776" s="49" t="s">
        <v>65</v>
      </c>
      <c r="K776" s="50" t="s">
        <v>50</v>
      </c>
      <c r="L776" s="39" t="str">
        <f>VLOOKUP(MaestraLP3[[#This Row],[UMV]],VALIDACIONES!J:L,3,0)</f>
        <v>Caja 10 Unidades</v>
      </c>
      <c r="M776" s="39" t="s">
        <v>51</v>
      </c>
      <c r="N776" s="39" t="s">
        <v>41</v>
      </c>
      <c r="O776" s="64">
        <v>42520</v>
      </c>
      <c r="P776" s="39" t="s">
        <v>42</v>
      </c>
      <c r="Q776" s="64">
        <v>68000</v>
      </c>
      <c r="R776" s="66">
        <f>+IFERROR((MaestraLP3[[#This Row],[COSTO ]]/MaestraLP3[[#This Row],[COSTO SEP]]-1),0)</f>
        <v>0</v>
      </c>
      <c r="S776" s="65" t="s">
        <v>52</v>
      </c>
      <c r="T776" s="65" t="s">
        <v>52</v>
      </c>
      <c r="U776" s="64">
        <f>+VLOOKUP(MaestraLP3[[#This Row],[FS00]],'[1]BD MES'!$C:$N,12,0)</f>
        <v>42520</v>
      </c>
      <c r="V776" s="64">
        <v>42520</v>
      </c>
      <c r="W776" s="66">
        <f>+(MaestraLP3[[#This Row],[COSTO ]]-MaestraLP3[[#This Row],[COSTO OCT AL 25-09]])/MaestraLP3[[#This Row],[COSTO OCT AL 25-09]]</f>
        <v>0</v>
      </c>
      <c r="X776" s="67" t="str">
        <f>++IF(P776="HASTA AGOTAR STOCK","HASTA AGOTAR STOCK",IF(MaestraLP3[[#This Row],[PRECIO]]=0,"NO PARA LP",IF(MaestraLP3[[#This Row],[PRECIO SEP]]=0,"INCORPORACIÓN",IF(Z776=0,"MANTIENE",IF(Z776&lt;0,"BAJA",IF(Z776&gt;0,"ALZA",""))))))</f>
        <v>MANTIENE</v>
      </c>
      <c r="Y776" s="64">
        <v>68000</v>
      </c>
      <c r="Z776" s="41">
        <f>IF(Y776=0,"INDICAR PRECIO VTA",Y776-MaestraLP3[[#This Row],[PRECIO SEP]])</f>
        <v>0</v>
      </c>
      <c r="AA776" s="66">
        <f t="shared" si="12"/>
        <v>0.37470588235294117</v>
      </c>
      <c r="AB776" s="68">
        <f>IFERROR(MaestraLP3[[#This Row],[PRECIO]]*MaestraLP3[[#This Row],[%MG UMV]],0)</f>
        <v>25480</v>
      </c>
      <c r="AC776" s="69">
        <v>10</v>
      </c>
      <c r="AD776" s="64">
        <f>+IFERROR(MaestraLP3[[#This Row],[MARGEN UNITARIO]]/MaestraLP3[[#This Row],[Peso Neto UMV (KG)]],0)</f>
        <v>2548</v>
      </c>
      <c r="AE776" s="39" t="s">
        <v>53</v>
      </c>
      <c r="AF776" s="39"/>
      <c r="AG776" s="39">
        <v>1</v>
      </c>
      <c r="AH776" s="109">
        <v>0</v>
      </c>
      <c r="AI776" s="66">
        <v>0.03</v>
      </c>
      <c r="AJ776" s="66">
        <v>4.9999999999999996E-2</v>
      </c>
      <c r="AK776" s="39"/>
      <c r="AL776" s="39" t="s">
        <v>53</v>
      </c>
    </row>
    <row r="777" spans="1:38" x14ac:dyDescent="0.35">
      <c r="A777" s="39" t="s">
        <v>276</v>
      </c>
      <c r="B777" s="39">
        <v>104542770</v>
      </c>
      <c r="C777" s="39" t="str">
        <f>+MaestraLP3[[#This Row],[CÓDIGO]]&amp;MaestraLP3[[#Headers],[-]]&amp;MaestraLP3[[#This Row],[UMV]]</f>
        <v>104542770-C24</v>
      </c>
      <c r="D777" s="50" t="str">
        <f>+MaestraLP3[[#This Row],[CÓDIGO]]&amp;MaestraLP3[[#Headers],[FS00]]</f>
        <v>104542770FS00</v>
      </c>
      <c r="E777" s="39" t="s">
        <v>34</v>
      </c>
      <c r="F777" s="39" t="s">
        <v>80</v>
      </c>
      <c r="G777" s="39" t="s">
        <v>81</v>
      </c>
      <c r="H777" s="39" t="s">
        <v>82</v>
      </c>
      <c r="I777" s="39" t="s">
        <v>758</v>
      </c>
      <c r="J777" s="49" t="s">
        <v>160</v>
      </c>
      <c r="K777" s="50" t="s">
        <v>50</v>
      </c>
      <c r="L777" s="39" t="str">
        <f>VLOOKUP(MaestraLP3[[#This Row],[UMV]],VALIDACIONES!J:L,3,0)</f>
        <v>Caja 24 Unidades</v>
      </c>
      <c r="M777" s="39" t="s">
        <v>51</v>
      </c>
      <c r="N777" s="39" t="s">
        <v>78</v>
      </c>
      <c r="O777" s="64">
        <v>36456</v>
      </c>
      <c r="P777" s="39" t="s">
        <v>42</v>
      </c>
      <c r="Q777" s="64">
        <v>50399</v>
      </c>
      <c r="R777" s="66">
        <f>+IFERROR((MaestraLP3[[#This Row],[COSTO ]]/MaestraLP3[[#This Row],[COSTO SEP]]-1),0)</f>
        <v>6.5832784726804761E-4</v>
      </c>
      <c r="S777" s="65" t="s">
        <v>52</v>
      </c>
      <c r="T777" s="65" t="s">
        <v>52</v>
      </c>
      <c r="U777" s="64">
        <f>+VLOOKUP(MaestraLP3[[#This Row],[FS00]],'[1]BD MES'!$C:$N,12,0)</f>
        <v>36480</v>
      </c>
      <c r="V777" s="64">
        <v>36480</v>
      </c>
      <c r="W777" s="66">
        <f>+(MaestraLP3[[#This Row],[COSTO ]]-MaestraLP3[[#This Row],[COSTO OCT AL 25-09]])/MaestraLP3[[#This Row],[COSTO OCT AL 25-09]]</f>
        <v>0</v>
      </c>
      <c r="X777" s="67" t="str">
        <f>++IF(P777="HASTA AGOTAR STOCK","HASTA AGOTAR STOCK",IF(MaestraLP3[[#This Row],[PRECIO]]=0,"NO PARA LP",IF(MaestraLP3[[#This Row],[PRECIO SEP]]=0,"INCORPORACIÓN",IF(Z777=0,"MANTIENE",IF(Z777&lt;0,"BAJA",IF(Z777&gt;0,"ALZA",""))))))</f>
        <v>BAJA</v>
      </c>
      <c r="Y777" s="64">
        <v>50000</v>
      </c>
      <c r="Z777" s="41">
        <f>IF(Y777=0,"INDICAR PRECIO VTA",Y777-MaestraLP3[[#This Row],[PRECIO SEP]])</f>
        <v>-399</v>
      </c>
      <c r="AA777" s="66">
        <f t="shared" si="12"/>
        <v>0.27039999999999997</v>
      </c>
      <c r="AB777" s="68">
        <f>IFERROR(MaestraLP3[[#This Row],[PRECIO]]*MaestraLP3[[#This Row],[%MG UMV]],0)</f>
        <v>13519.999999999998</v>
      </c>
      <c r="AC777" s="69">
        <v>9.6</v>
      </c>
      <c r="AD777" s="64">
        <f>+IFERROR(MaestraLP3[[#This Row],[MARGEN UNITARIO]]/MaestraLP3[[#This Row],[Peso Neto UMV (KG)]],0)</f>
        <v>1408.3333333333333</v>
      </c>
      <c r="AE777" s="39" t="s">
        <v>53</v>
      </c>
      <c r="AF777" s="39"/>
      <c r="AG777" s="39">
        <v>1</v>
      </c>
      <c r="AH777" s="109">
        <v>0</v>
      </c>
      <c r="AI777" s="66">
        <v>4.9999999999999996E-2</v>
      </c>
      <c r="AJ777" s="66">
        <v>4.9999999999999996E-2</v>
      </c>
      <c r="AK777" s="39"/>
      <c r="AL777" s="39" t="s">
        <v>53</v>
      </c>
    </row>
    <row r="778" spans="1:38" x14ac:dyDescent="0.35">
      <c r="A778" s="39" t="s">
        <v>276</v>
      </c>
      <c r="B778" s="39">
        <v>104547100</v>
      </c>
      <c r="C778" s="39" t="str">
        <f>+MaestraLP3[[#This Row],[CÓDIGO]]&amp;MaestraLP3[[#Headers],[-]]&amp;MaestraLP3[[#This Row],[UMV]]</f>
        <v>104547100-C06</v>
      </c>
      <c r="D778" s="50" t="str">
        <f>+MaestraLP3[[#This Row],[CÓDIGO]]&amp;MaestraLP3[[#Headers],[FS00]]</f>
        <v>104547100FS00</v>
      </c>
      <c r="E778" s="39" t="s">
        <v>34</v>
      </c>
      <c r="F778" s="39" t="s">
        <v>80</v>
      </c>
      <c r="G778" s="39" t="s">
        <v>81</v>
      </c>
      <c r="H778" s="39" t="s">
        <v>82</v>
      </c>
      <c r="I778" s="39" t="s">
        <v>759</v>
      </c>
      <c r="J778" s="49" t="s">
        <v>57</v>
      </c>
      <c r="K778" s="50" t="s">
        <v>50</v>
      </c>
      <c r="L778" s="39" t="str">
        <f>VLOOKUP(MaestraLP3[[#This Row],[UMV]],VALIDACIONES!J:L,3,0)</f>
        <v>Caja 6 Unidades</v>
      </c>
      <c r="M778" s="39" t="s">
        <v>51</v>
      </c>
      <c r="N778" s="39" t="s">
        <v>41</v>
      </c>
      <c r="O778" s="64">
        <v>38970</v>
      </c>
      <c r="P778" s="39" t="s">
        <v>42</v>
      </c>
      <c r="Q778" s="65">
        <v>48500</v>
      </c>
      <c r="R778" s="66">
        <f>+IFERROR((MaestraLP3[[#This Row],[COSTO ]]/MaestraLP3[[#This Row],[COSTO SEP]]-1),0)</f>
        <v>0</v>
      </c>
      <c r="S778" s="65" t="s">
        <v>52</v>
      </c>
      <c r="T778" s="65" t="s">
        <v>52</v>
      </c>
      <c r="U778" s="64">
        <f>+VLOOKUP(MaestraLP3[[#This Row],[FS00]],'[1]BD MES'!$C:$N,12,0)</f>
        <v>38970</v>
      </c>
      <c r="V778" s="64">
        <v>38970</v>
      </c>
      <c r="W778" s="66">
        <f>+(MaestraLP3[[#This Row],[COSTO ]]-MaestraLP3[[#This Row],[COSTO OCT AL 25-09]])/MaestraLP3[[#This Row],[COSTO OCT AL 25-09]]</f>
        <v>0</v>
      </c>
      <c r="X778" s="67" t="str">
        <f>++IF(P778="HASTA AGOTAR STOCK","HASTA AGOTAR STOCK",IF(MaestraLP3[[#This Row],[PRECIO]]=0,"NO PARA LP",IF(MaestraLP3[[#This Row],[PRECIO SEP]]=0,"INCORPORACIÓN",IF(Z778=0,"MANTIENE",IF(Z778&lt;0,"BAJA",IF(Z778&gt;0,"ALZA",""))))))</f>
        <v>BAJA</v>
      </c>
      <c r="Y778" s="64">
        <v>48000</v>
      </c>
      <c r="Z778" s="41">
        <f>IF(Y778=0,"INDICAR PRECIO VTA",Y778-MaestraLP3[[#This Row],[PRECIO SEP]])</f>
        <v>-500</v>
      </c>
      <c r="AA778" s="66">
        <f t="shared" si="12"/>
        <v>0.18812499999999999</v>
      </c>
      <c r="AB778" s="68">
        <f>IFERROR(MaestraLP3[[#This Row],[PRECIO]]*MaestraLP3[[#This Row],[%MG UMV]],0)</f>
        <v>9030</v>
      </c>
      <c r="AC778" s="69">
        <v>15</v>
      </c>
      <c r="AD778" s="64">
        <f>+IFERROR(MaestraLP3[[#This Row],[MARGEN UNITARIO]]/MaestraLP3[[#This Row],[Peso Neto UMV (KG)]],0)</f>
        <v>602</v>
      </c>
      <c r="AE778" s="39" t="s">
        <v>53</v>
      </c>
      <c r="AF778" s="39"/>
      <c r="AG778" s="39">
        <v>1</v>
      </c>
      <c r="AH778" s="109">
        <v>0</v>
      </c>
      <c r="AI778" s="66">
        <v>0.05</v>
      </c>
      <c r="AJ778" s="66">
        <v>7.0000000000000007E-2</v>
      </c>
      <c r="AK778" s="39" t="s">
        <v>53</v>
      </c>
      <c r="AL778" s="39" t="s">
        <v>53</v>
      </c>
    </row>
    <row r="779" spans="1:38" x14ac:dyDescent="0.35">
      <c r="A779" s="39" t="s">
        <v>276</v>
      </c>
      <c r="B779" s="39">
        <v>104547480</v>
      </c>
      <c r="C779" s="39" t="str">
        <f>+MaestraLP3[[#This Row],[CÓDIGO]]&amp;MaestraLP3[[#Headers],[-]]&amp;MaestraLP3[[#This Row],[UMV]]</f>
        <v>104547480-C24</v>
      </c>
      <c r="D779" s="50" t="str">
        <f>+MaestraLP3[[#This Row],[CÓDIGO]]&amp;MaestraLP3[[#Headers],[FS00]]</f>
        <v>104547480FS00</v>
      </c>
      <c r="E779" s="39" t="s">
        <v>34</v>
      </c>
      <c r="F779" s="39" t="s">
        <v>80</v>
      </c>
      <c r="G779" s="39" t="s">
        <v>81</v>
      </c>
      <c r="H779" s="39" t="s">
        <v>82</v>
      </c>
      <c r="I779" s="39" t="s">
        <v>760</v>
      </c>
      <c r="J779" s="49" t="s">
        <v>160</v>
      </c>
      <c r="K779" s="50" t="s">
        <v>50</v>
      </c>
      <c r="L779" s="39" t="str">
        <f>VLOOKUP(MaestraLP3[[#This Row],[UMV]],VALIDACIONES!J:L,3,0)</f>
        <v>Caja 24 Unidades</v>
      </c>
      <c r="M779" s="39" t="s">
        <v>51</v>
      </c>
      <c r="N779" s="39" t="s">
        <v>78</v>
      </c>
      <c r="O779" s="64">
        <v>24456</v>
      </c>
      <c r="P779" s="39" t="s">
        <v>42</v>
      </c>
      <c r="Q779" s="65">
        <v>46800</v>
      </c>
      <c r="R779" s="66">
        <f>+IFERROR((MaestraLP3[[#This Row],[COSTO ]]/MaestraLP3[[#This Row],[COSTO SEP]]-1),0)</f>
        <v>0</v>
      </c>
      <c r="S779" s="65" t="s">
        <v>52</v>
      </c>
      <c r="T779" s="65" t="s">
        <v>52</v>
      </c>
      <c r="U779" s="64">
        <f>+VLOOKUP(MaestraLP3[[#This Row],[FS00]],'[1]BD MES'!$C:$N,12,0)</f>
        <v>24456</v>
      </c>
      <c r="V779" s="64">
        <v>24456</v>
      </c>
      <c r="W779" s="66">
        <f>+(MaestraLP3[[#This Row],[COSTO ]]-MaestraLP3[[#This Row],[COSTO OCT AL 25-09]])/MaestraLP3[[#This Row],[COSTO OCT AL 25-09]]</f>
        <v>0</v>
      </c>
      <c r="X779" s="67" t="str">
        <f>++IF(P779="HASTA AGOTAR STOCK","HASTA AGOTAR STOCK",IF(MaestraLP3[[#This Row],[PRECIO]]=0,"NO PARA LP",IF(MaestraLP3[[#This Row],[PRECIO SEP]]=0,"INCORPORACIÓN",IF(Z779=0,"MANTIENE",IF(Z779&lt;0,"BAJA",IF(Z779&gt;0,"ALZA",""))))))</f>
        <v>BAJA</v>
      </c>
      <c r="Y779" s="64">
        <v>44000</v>
      </c>
      <c r="Z779" s="41">
        <f>IF(Y779=0,"INDICAR PRECIO VTA",Y779-MaestraLP3[[#This Row],[PRECIO SEP]])</f>
        <v>-2800</v>
      </c>
      <c r="AA779" s="66">
        <f t="shared" si="12"/>
        <v>0.44418181818181818</v>
      </c>
      <c r="AB779" s="68">
        <f>IFERROR(MaestraLP3[[#This Row],[PRECIO]]*MaestraLP3[[#This Row],[%MG UMV]],0)</f>
        <v>19544</v>
      </c>
      <c r="AC779" s="69">
        <v>10.32</v>
      </c>
      <c r="AD779" s="64">
        <f>+IFERROR(MaestraLP3[[#This Row],[MARGEN UNITARIO]]/MaestraLP3[[#This Row],[Peso Neto UMV (KG)]],0)</f>
        <v>1893.7984496124031</v>
      </c>
      <c r="AE779" s="39" t="s">
        <v>53</v>
      </c>
      <c r="AF779" s="39"/>
      <c r="AG779" s="39">
        <v>1</v>
      </c>
      <c r="AH779" s="109">
        <v>0</v>
      </c>
      <c r="AI779" s="66">
        <v>0.05</v>
      </c>
      <c r="AJ779" s="66">
        <v>7.0000000000000007E-2</v>
      </c>
      <c r="AK779" s="39" t="s">
        <v>53</v>
      </c>
      <c r="AL779" s="39" t="s">
        <v>53</v>
      </c>
    </row>
    <row r="780" spans="1:38" x14ac:dyDescent="0.35">
      <c r="A780" s="39" t="s">
        <v>276</v>
      </c>
      <c r="B780" s="39">
        <v>101520120</v>
      </c>
      <c r="C780" s="39" t="str">
        <f>+MaestraLP3[[#This Row],[CÓDIGO]]&amp;MaestraLP3[[#Headers],[-]]&amp;MaestraLP3[[#This Row],[UMV]]</f>
        <v>101520120-C24</v>
      </c>
      <c r="D780" s="50" t="str">
        <f>+MaestraLP3[[#This Row],[CÓDIGO]]&amp;MaestraLP3[[#Headers],[FS00]]</f>
        <v>101520120FS00</v>
      </c>
      <c r="E780" s="39" t="s">
        <v>34</v>
      </c>
      <c r="F780" s="39" t="s">
        <v>80</v>
      </c>
      <c r="G780" s="39" t="s">
        <v>81</v>
      </c>
      <c r="H780" s="39" t="s">
        <v>82</v>
      </c>
      <c r="I780" s="39" t="s">
        <v>764</v>
      </c>
      <c r="J780" s="49" t="s">
        <v>160</v>
      </c>
      <c r="K780" s="50" t="s">
        <v>50</v>
      </c>
      <c r="L780" s="39" t="str">
        <f>VLOOKUP(MaestraLP3[[#This Row],[UMV]],VALIDACIONES!J:L,3,0)</f>
        <v>Caja 24 Unidades</v>
      </c>
      <c r="M780" s="39" t="s">
        <v>51</v>
      </c>
      <c r="N780" s="39" t="s">
        <v>41</v>
      </c>
      <c r="O780" s="64">
        <v>30688.940000000002</v>
      </c>
      <c r="P780" s="39" t="s">
        <v>190</v>
      </c>
      <c r="Q780" s="64">
        <v>46000</v>
      </c>
      <c r="R780" s="66">
        <f>+IFERROR((MaestraLP3[[#This Row],[COSTO ]]/MaestraLP3[[#This Row],[COSTO SEP]]-1),0)</f>
        <v>0.10254834477828156</v>
      </c>
      <c r="S780" s="65" t="s">
        <v>52</v>
      </c>
      <c r="T780" s="65" t="s">
        <v>52</v>
      </c>
      <c r="U780" s="64">
        <f>+VLOOKUP(MaestraLP3[[#This Row],[FS00]],'[1]BD MES'!$C:$N,12,0)</f>
        <v>30645.769999999997</v>
      </c>
      <c r="V780" s="64">
        <v>33836.04</v>
      </c>
      <c r="W780" s="66">
        <f>+(MaestraLP3[[#This Row],[COSTO ]]-MaestraLP3[[#This Row],[COSTO OCT AL 25-09]])/MaestraLP3[[#This Row],[COSTO OCT AL 25-09]]</f>
        <v>0.10410147958429514</v>
      </c>
      <c r="X780" s="67" t="str">
        <f>++IF(P780="HASTA AGOTAR STOCK","HASTA AGOTAR STOCK",IF(MaestraLP3[[#This Row],[PRECIO]]=0,"NO PARA LP",IF(MaestraLP3[[#This Row],[PRECIO SEP]]=0,"INCORPORACIÓN",IF(Z780=0,"MANTIENE",IF(Z780&lt;0,"BAJA",IF(Z780&gt;0,"ALZA",""))))))</f>
        <v>ALZA</v>
      </c>
      <c r="Y780" s="64">
        <v>47760</v>
      </c>
      <c r="Z780" s="41">
        <f>IF(Y780=0,"INDICAR PRECIO VTA",Y780-MaestraLP3[[#This Row],[PRECIO SEP]])</f>
        <v>1760</v>
      </c>
      <c r="AA780" s="66">
        <f t="shared" si="12"/>
        <v>0.29154020100502509</v>
      </c>
      <c r="AB780" s="68">
        <f>IFERROR(MaestraLP3[[#This Row],[PRECIO]]*MaestraLP3[[#This Row],[%MG UMV]],0)</f>
        <v>13923.96</v>
      </c>
      <c r="AC780" s="69">
        <v>9.6</v>
      </c>
      <c r="AD780" s="64">
        <f>+IFERROR(MaestraLP3[[#This Row],[MARGEN UNITARIO]]/MaestraLP3[[#This Row],[Peso Neto UMV (KG)]],0)</f>
        <v>1450.4124999999999</v>
      </c>
      <c r="AE780" s="39" t="s">
        <v>53</v>
      </c>
      <c r="AF780" s="39"/>
      <c r="AG780" s="39">
        <v>1</v>
      </c>
      <c r="AH780" s="109">
        <v>0</v>
      </c>
      <c r="AI780" s="66">
        <v>0.05</v>
      </c>
      <c r="AJ780" s="66">
        <v>0.1</v>
      </c>
      <c r="AK780" s="39"/>
      <c r="AL780" s="39" t="s">
        <v>53</v>
      </c>
    </row>
    <row r="781" spans="1:38" x14ac:dyDescent="0.35">
      <c r="A781" s="39" t="s">
        <v>276</v>
      </c>
      <c r="B781" s="39">
        <v>101520140</v>
      </c>
      <c r="C781" s="39" t="str">
        <f>+MaestraLP3[[#This Row],[CÓDIGO]]&amp;MaestraLP3[[#Headers],[-]]&amp;MaestraLP3[[#This Row],[UMV]]</f>
        <v>101520140-C12</v>
      </c>
      <c r="D781" s="50" t="str">
        <f>+MaestraLP3[[#This Row],[CÓDIGO]]&amp;MaestraLP3[[#Headers],[FS00]]</f>
        <v>101520140FS00</v>
      </c>
      <c r="E781" s="39" t="s">
        <v>34</v>
      </c>
      <c r="F781" s="39" t="s">
        <v>80</v>
      </c>
      <c r="G781" s="39" t="s">
        <v>81</v>
      </c>
      <c r="H781" s="39" t="s">
        <v>82</v>
      </c>
      <c r="I781" s="39" t="s">
        <v>765</v>
      </c>
      <c r="J781" s="49" t="s">
        <v>49</v>
      </c>
      <c r="K781" s="50" t="s">
        <v>50</v>
      </c>
      <c r="L781" s="39" t="str">
        <f>VLOOKUP(MaestraLP3[[#This Row],[UMV]],VALIDACIONES!J:L,3,0)</f>
        <v>Caja 12 Unidades</v>
      </c>
      <c r="M781" s="39" t="s">
        <v>51</v>
      </c>
      <c r="N781" s="39" t="s">
        <v>41</v>
      </c>
      <c r="O781" s="64">
        <v>29619.26</v>
      </c>
      <c r="P781" s="39" t="s">
        <v>42</v>
      </c>
      <c r="Q781" s="64">
        <v>39600</v>
      </c>
      <c r="R781" s="66">
        <f>+IFERROR((MaestraLP3[[#This Row],[COSTO ]]/MaestraLP3[[#This Row],[COSTO SEP]]-1),0)</f>
        <v>0.13427870919124918</v>
      </c>
      <c r="S781" s="65" t="s">
        <v>52</v>
      </c>
      <c r="T781" s="65" t="s">
        <v>52</v>
      </c>
      <c r="U781" s="64">
        <f>+VLOOKUP(MaestraLP3[[#This Row],[FS00]],'[1]BD MES'!$C:$N,12,0)</f>
        <v>29525.33</v>
      </c>
      <c r="V781" s="64">
        <v>33596.495999999999</v>
      </c>
      <c r="W781" s="66">
        <f>+(MaestraLP3[[#This Row],[COSTO ]]-MaestraLP3[[#This Row],[COSTO OCT AL 25-09]])/MaestraLP3[[#This Row],[COSTO OCT AL 25-09]]</f>
        <v>0.13788723106566453</v>
      </c>
      <c r="X781" s="67" t="str">
        <f>++IF(P781="HASTA AGOTAR STOCK","HASTA AGOTAR STOCK",IF(MaestraLP3[[#This Row],[PRECIO]]=0,"NO PARA LP",IF(MaestraLP3[[#This Row],[PRECIO SEP]]=0,"INCORPORACIÓN",IF(Z781=0,"MANTIENE",IF(Z781&lt;0,"BAJA",IF(Z781&gt;0,"ALZA",""))))))</f>
        <v>ALZA</v>
      </c>
      <c r="Y781" s="64">
        <v>43200</v>
      </c>
      <c r="Z781" s="41">
        <f>IF(Y781=0,"INDICAR PRECIO VTA",Y781-MaestraLP3[[#This Row],[PRECIO SEP]])</f>
        <v>3600</v>
      </c>
      <c r="AA781" s="66">
        <f t="shared" si="12"/>
        <v>0.22230333333333335</v>
      </c>
      <c r="AB781" s="68">
        <f>IFERROR(MaestraLP3[[#This Row],[PRECIO]]*MaestraLP3[[#This Row],[%MG UMV]],0)</f>
        <v>9603.5040000000008</v>
      </c>
      <c r="AC781" s="69">
        <v>9.7200000000000006</v>
      </c>
      <c r="AD781" s="64">
        <f>+IFERROR(MaestraLP3[[#This Row],[MARGEN UNITARIO]]/MaestraLP3[[#This Row],[Peso Neto UMV (KG)]],0)</f>
        <v>988.01481481481483</v>
      </c>
      <c r="AE781" s="39" t="s">
        <v>53</v>
      </c>
      <c r="AF781" s="39"/>
      <c r="AG781" s="39">
        <v>1</v>
      </c>
      <c r="AH781" s="109">
        <v>0</v>
      </c>
      <c r="AI781" s="66">
        <v>0.05</v>
      </c>
      <c r="AJ781" s="66">
        <v>7.0000000000000007E-2</v>
      </c>
      <c r="AK781" s="39"/>
      <c r="AL781" s="39" t="s">
        <v>53</v>
      </c>
    </row>
    <row r="782" spans="1:38" x14ac:dyDescent="0.35">
      <c r="A782" s="39" t="s">
        <v>276</v>
      </c>
      <c r="B782" s="39">
        <v>101520250</v>
      </c>
      <c r="C782" s="39" t="str">
        <f>+MaestraLP3[[#This Row],[CÓDIGO]]&amp;MaestraLP3[[#Headers],[-]]&amp;MaestraLP3[[#This Row],[UMV]]</f>
        <v>101520250-C12</v>
      </c>
      <c r="D782" s="50" t="str">
        <f>+MaestraLP3[[#This Row],[CÓDIGO]]&amp;MaestraLP3[[#Headers],[FS00]]</f>
        <v>101520250FS00</v>
      </c>
      <c r="E782" s="39" t="s">
        <v>34</v>
      </c>
      <c r="F782" s="39" t="s">
        <v>80</v>
      </c>
      <c r="G782" s="39" t="s">
        <v>81</v>
      </c>
      <c r="H782" s="39" t="s">
        <v>82</v>
      </c>
      <c r="I782" s="39" t="s">
        <v>767</v>
      </c>
      <c r="J782" s="49" t="s">
        <v>49</v>
      </c>
      <c r="K782" s="50" t="s">
        <v>50</v>
      </c>
      <c r="L782" s="39" t="str">
        <f>VLOOKUP(MaestraLP3[[#This Row],[UMV]],VALIDACIONES!J:L,3,0)</f>
        <v>Caja 12 Unidades</v>
      </c>
      <c r="M782" s="39" t="s">
        <v>51</v>
      </c>
      <c r="N782" s="39" t="s">
        <v>41</v>
      </c>
      <c r="O782" s="64">
        <v>14564.189999999999</v>
      </c>
      <c r="P782" s="39" t="s">
        <v>42</v>
      </c>
      <c r="Q782" s="64">
        <v>31200</v>
      </c>
      <c r="R782" s="66">
        <f>+IFERROR((MaestraLP3[[#This Row],[COSTO ]]/MaestraLP3[[#This Row],[COSTO SEP]]-1),0)</f>
        <v>3.2924179099558692E-2</v>
      </c>
      <c r="S782" s="65" t="s">
        <v>52</v>
      </c>
      <c r="T782" s="65" t="s">
        <v>52</v>
      </c>
      <c r="U782" s="64">
        <f>+VLOOKUP(MaestraLP3[[#This Row],[FS00]],'[1]BD MES'!$C:$N,12,0)</f>
        <v>14388.900000000001</v>
      </c>
      <c r="V782" s="64">
        <v>15043.704</v>
      </c>
      <c r="W782" s="66">
        <f>+(MaestraLP3[[#This Row],[COSTO ]]-MaestraLP3[[#This Row],[COSTO OCT AL 25-09]])/MaestraLP3[[#This Row],[COSTO OCT AL 25-09]]</f>
        <v>4.5507578758626314E-2</v>
      </c>
      <c r="X782" s="67" t="str">
        <f>++IF(P782="HASTA AGOTAR STOCK","HASTA AGOTAR STOCK",IF(MaestraLP3[[#This Row],[PRECIO]]=0,"NO PARA LP",IF(MaestraLP3[[#This Row],[PRECIO SEP]]=0,"INCORPORACIÓN",IF(Z782=0,"MANTIENE",IF(Z782&lt;0,"BAJA",IF(Z782&gt;0,"ALZA",""))))))</f>
        <v>MANTIENE</v>
      </c>
      <c r="Y782" s="64">
        <v>31200</v>
      </c>
      <c r="Z782" s="41">
        <f>IF(Y782=0,"INDICAR PRECIO VTA",Y782-MaestraLP3[[#This Row],[PRECIO SEP]])</f>
        <v>0</v>
      </c>
      <c r="AA782" s="66">
        <f t="shared" si="12"/>
        <v>0.51783000000000001</v>
      </c>
      <c r="AB782" s="68">
        <f>IFERROR(MaestraLP3[[#This Row],[PRECIO]]*MaestraLP3[[#This Row],[%MG UMV]],0)</f>
        <v>16156.296</v>
      </c>
      <c r="AC782" s="69">
        <v>9.7200000000000006</v>
      </c>
      <c r="AD782" s="64">
        <f>+IFERROR(MaestraLP3[[#This Row],[MARGEN UNITARIO]]/MaestraLP3[[#This Row],[Peso Neto UMV (KG)]],0)</f>
        <v>1662.1703703703704</v>
      </c>
      <c r="AE782" s="39" t="s">
        <v>53</v>
      </c>
      <c r="AF782" s="39"/>
      <c r="AG782" s="39">
        <v>1</v>
      </c>
      <c r="AH782" s="109">
        <v>0</v>
      </c>
      <c r="AI782" s="66">
        <v>0.03</v>
      </c>
      <c r="AJ782" s="66">
        <v>0.05</v>
      </c>
      <c r="AK782" s="39"/>
      <c r="AL782" s="39" t="s">
        <v>53</v>
      </c>
    </row>
    <row r="783" spans="1:38" x14ac:dyDescent="0.35">
      <c r="A783" s="39" t="s">
        <v>276</v>
      </c>
      <c r="B783" s="39">
        <v>104544560</v>
      </c>
      <c r="C783" s="39" t="str">
        <f>+MaestraLP3[[#This Row],[CÓDIGO]]&amp;MaestraLP3[[#Headers],[-]]&amp;MaestraLP3[[#This Row],[UMV]]</f>
        <v>104544560-C06</v>
      </c>
      <c r="D783" s="50" t="str">
        <f>+MaestraLP3[[#This Row],[CÓDIGO]]&amp;MaestraLP3[[#Headers],[FS00]]</f>
        <v>104544560FS00</v>
      </c>
      <c r="E783" s="39" t="s">
        <v>34</v>
      </c>
      <c r="F783" s="39" t="s">
        <v>80</v>
      </c>
      <c r="G783" s="39" t="s">
        <v>81</v>
      </c>
      <c r="H783" s="39" t="s">
        <v>82</v>
      </c>
      <c r="I783" s="39" t="s">
        <v>770</v>
      </c>
      <c r="J783" s="49" t="s">
        <v>57</v>
      </c>
      <c r="K783" s="50" t="s">
        <v>50</v>
      </c>
      <c r="L783" s="39" t="str">
        <f>VLOOKUP(MaestraLP3[[#This Row],[UMV]],VALIDACIONES!J:L,3,0)</f>
        <v>Caja 6 Unidades</v>
      </c>
      <c r="M783" s="39" t="s">
        <v>51</v>
      </c>
      <c r="N783" s="39" t="s">
        <v>41</v>
      </c>
      <c r="O783" s="64">
        <v>30810</v>
      </c>
      <c r="P783" s="39" t="s">
        <v>190</v>
      </c>
      <c r="Q783" s="65">
        <v>55000</v>
      </c>
      <c r="R783" s="66">
        <f>+IFERROR((MaestraLP3[[#This Row],[COSTO ]]/MaestraLP3[[#This Row],[COSTO SEP]]-1),0)</f>
        <v>5.6475170399221675E-3</v>
      </c>
      <c r="S783" s="65" t="s">
        <v>52</v>
      </c>
      <c r="T783" s="65" t="s">
        <v>52</v>
      </c>
      <c r="U783" s="64">
        <f>+VLOOKUP(MaestraLP3[[#This Row],[FS00]],'[1]BD MES'!$C:$N,12,0)</f>
        <v>30984</v>
      </c>
      <c r="V783" s="64">
        <v>30984</v>
      </c>
      <c r="W783" s="66">
        <f>+(MaestraLP3[[#This Row],[COSTO ]]-MaestraLP3[[#This Row],[COSTO OCT AL 25-09]])/MaestraLP3[[#This Row],[COSTO OCT AL 25-09]]</f>
        <v>0</v>
      </c>
      <c r="X783" s="67" t="str">
        <f>++IF(P783="HASTA AGOTAR STOCK","HASTA AGOTAR STOCK",IF(MaestraLP3[[#This Row],[PRECIO]]=0,"NO PARA LP",IF(MaestraLP3[[#This Row],[PRECIO SEP]]=0,"INCORPORACIÓN",IF(Z783=0,"MANTIENE",IF(Z783&lt;0,"BAJA",IF(Z783&gt;0,"ALZA",""))))))</f>
        <v>BAJA</v>
      </c>
      <c r="Y783" s="64">
        <v>53700</v>
      </c>
      <c r="Z783" s="41">
        <f>IF(Y783=0,"INDICAR PRECIO VTA",Y783-MaestraLP3[[#This Row],[PRECIO SEP]])</f>
        <v>-1300</v>
      </c>
      <c r="AA783" s="66">
        <f t="shared" si="12"/>
        <v>0.4230167597765363</v>
      </c>
      <c r="AB783" s="68">
        <f>IFERROR(MaestraLP3[[#This Row],[PRECIO]]*MaestraLP3[[#This Row],[%MG UMV]],0)</f>
        <v>22716</v>
      </c>
      <c r="AC783" s="69">
        <v>17.399999999999999</v>
      </c>
      <c r="AD783" s="64">
        <f>+IFERROR(MaestraLP3[[#This Row],[MARGEN UNITARIO]]/MaestraLP3[[#This Row],[Peso Neto UMV (KG)]],0)</f>
        <v>1305.5172413793105</v>
      </c>
      <c r="AE783" s="39" t="s">
        <v>53</v>
      </c>
      <c r="AF783" s="39"/>
      <c r="AG783" s="39">
        <v>1</v>
      </c>
      <c r="AH783" s="109">
        <v>0</v>
      </c>
      <c r="AI783" s="66">
        <v>4.9999999999999996E-2</v>
      </c>
      <c r="AJ783" s="66">
        <v>6.9999999999999993E-2</v>
      </c>
      <c r="AK783" s="39" t="s">
        <v>53</v>
      </c>
      <c r="AL783" s="39" t="s">
        <v>53</v>
      </c>
    </row>
    <row r="784" spans="1:38" x14ac:dyDescent="0.35">
      <c r="A784" s="39" t="s">
        <v>276</v>
      </c>
      <c r="B784" s="39">
        <v>104524750</v>
      </c>
      <c r="C784" s="39" t="str">
        <f>+MaestraLP3[[#This Row],[CÓDIGO]]&amp;MaestraLP3[[#Headers],[-]]&amp;MaestraLP3[[#This Row],[UMV]]</f>
        <v>104524750-C12</v>
      </c>
      <c r="D784" s="50" t="str">
        <f>+MaestraLP3[[#This Row],[CÓDIGO]]&amp;MaestraLP3[[#Headers],[FS00]]</f>
        <v>104524750FS00</v>
      </c>
      <c r="E784" s="39" t="s">
        <v>34</v>
      </c>
      <c r="F784" s="39" t="s">
        <v>80</v>
      </c>
      <c r="G784" s="39" t="s">
        <v>81</v>
      </c>
      <c r="H784" s="39" t="s">
        <v>82</v>
      </c>
      <c r="I784" s="39" t="s">
        <v>771</v>
      </c>
      <c r="J784" s="49" t="s">
        <v>49</v>
      </c>
      <c r="K784" s="50" t="s">
        <v>50</v>
      </c>
      <c r="L784" s="39" t="str">
        <f>VLOOKUP(MaestraLP3[[#This Row],[UMV]],VALIDACIONES!J:L,3,0)</f>
        <v>Caja 12 Unidades</v>
      </c>
      <c r="M784" s="39" t="s">
        <v>51</v>
      </c>
      <c r="N784" s="39" t="s">
        <v>41</v>
      </c>
      <c r="O784" s="64">
        <v>21666</v>
      </c>
      <c r="P784" s="39" t="s">
        <v>42</v>
      </c>
      <c r="Q784" s="64">
        <v>35900</v>
      </c>
      <c r="R784" s="66">
        <f>+IFERROR((MaestraLP3[[#This Row],[COSTO ]]/MaestraLP3[[#This Row],[COSTO SEP]]-1),0)</f>
        <v>0</v>
      </c>
      <c r="S784" s="65" t="s">
        <v>52</v>
      </c>
      <c r="T784" s="65" t="s">
        <v>52</v>
      </c>
      <c r="U784" s="64">
        <f>+VLOOKUP(MaestraLP3[[#This Row],[FS00]],'[1]BD MES'!$C:$N,12,0)</f>
        <v>21666</v>
      </c>
      <c r="V784" s="64">
        <v>21666</v>
      </c>
      <c r="W784" s="66">
        <f>+(MaestraLP3[[#This Row],[COSTO ]]-MaestraLP3[[#This Row],[COSTO OCT AL 25-09]])/MaestraLP3[[#This Row],[COSTO OCT AL 25-09]]</f>
        <v>0</v>
      </c>
      <c r="X784" s="67" t="str">
        <f>++IF(P784="HASTA AGOTAR STOCK","HASTA AGOTAR STOCK",IF(MaestraLP3[[#This Row],[PRECIO]]=0,"NO PARA LP",IF(MaestraLP3[[#This Row],[PRECIO SEP]]=0,"INCORPORACIÓN",IF(Z784=0,"MANTIENE",IF(Z784&lt;0,"BAJA",IF(Z784&gt;0,"ALZA",""))))))</f>
        <v>MANTIENE</v>
      </c>
      <c r="Y784" s="64">
        <v>35900</v>
      </c>
      <c r="Z784" s="41">
        <f>IF(Y784=0,"INDICAR PRECIO VTA",Y784-MaestraLP3[[#This Row],[PRECIO SEP]])</f>
        <v>0</v>
      </c>
      <c r="AA784" s="66">
        <f t="shared" si="12"/>
        <v>0.39649025069637883</v>
      </c>
      <c r="AB784" s="68">
        <f>IFERROR(MaestraLP3[[#This Row],[PRECIO]]*MaestraLP3[[#This Row],[%MG UMV]],0)</f>
        <v>14234</v>
      </c>
      <c r="AC784" s="69">
        <v>9.36</v>
      </c>
      <c r="AD784" s="64">
        <f>+IFERROR(MaestraLP3[[#This Row],[MARGEN UNITARIO]]/MaestraLP3[[#This Row],[Peso Neto UMV (KG)]],0)</f>
        <v>1520.7264957264958</v>
      </c>
      <c r="AE784" s="39" t="s">
        <v>53</v>
      </c>
      <c r="AF784" s="39"/>
      <c r="AG784" s="39">
        <v>1</v>
      </c>
      <c r="AH784" s="109">
        <v>0</v>
      </c>
      <c r="AI784" s="66">
        <v>4.9999999999999996E-2</v>
      </c>
      <c r="AJ784" s="66">
        <v>6.9999999999999993E-2</v>
      </c>
      <c r="AK784" s="39"/>
      <c r="AL784" s="39" t="s">
        <v>53</v>
      </c>
    </row>
    <row r="785" spans="1:38" x14ac:dyDescent="0.35">
      <c r="A785" s="39" t="s">
        <v>276</v>
      </c>
      <c r="B785" s="39">
        <v>104544570</v>
      </c>
      <c r="C785" s="39" t="str">
        <f>+MaestraLP3[[#This Row],[CÓDIGO]]&amp;MaestraLP3[[#Headers],[-]]&amp;MaestraLP3[[#This Row],[UMV]]</f>
        <v>104544570-C06</v>
      </c>
      <c r="D785" s="50" t="str">
        <f>+MaestraLP3[[#This Row],[CÓDIGO]]&amp;MaestraLP3[[#Headers],[FS00]]</f>
        <v>104544570FS00</v>
      </c>
      <c r="E785" s="39" t="s">
        <v>34</v>
      </c>
      <c r="F785" s="39" t="s">
        <v>80</v>
      </c>
      <c r="G785" s="39" t="s">
        <v>81</v>
      </c>
      <c r="H785" s="39" t="s">
        <v>82</v>
      </c>
      <c r="I785" s="39" t="s">
        <v>772</v>
      </c>
      <c r="J785" s="49" t="s">
        <v>57</v>
      </c>
      <c r="K785" s="50" t="s">
        <v>50</v>
      </c>
      <c r="L785" s="39" t="str">
        <f>VLOOKUP(MaestraLP3[[#This Row],[UMV]],VALIDACIONES!J:L,3,0)</f>
        <v>Caja 6 Unidades</v>
      </c>
      <c r="M785" s="39" t="s">
        <v>51</v>
      </c>
      <c r="N785" s="39" t="s">
        <v>41</v>
      </c>
      <c r="O785" s="64">
        <v>29232</v>
      </c>
      <c r="P785" s="39" t="s">
        <v>190</v>
      </c>
      <c r="Q785" s="65">
        <v>51000</v>
      </c>
      <c r="R785" s="66">
        <f>+IFERROR((MaestraLP3[[#This Row],[COSTO ]]/MaestraLP3[[#This Row],[COSTO SEP]]-1),0)</f>
        <v>2.0525451559927355E-4</v>
      </c>
      <c r="S785" s="65" t="s">
        <v>52</v>
      </c>
      <c r="T785" s="65" t="s">
        <v>52</v>
      </c>
      <c r="U785" s="64">
        <f>+VLOOKUP(MaestraLP3[[#This Row],[FS00]],'[1]BD MES'!$C:$N,12,0)</f>
        <v>29238</v>
      </c>
      <c r="V785" s="64">
        <v>29238</v>
      </c>
      <c r="W785" s="66">
        <f>+(MaestraLP3[[#This Row],[COSTO ]]-MaestraLP3[[#This Row],[COSTO OCT AL 25-09]])/MaestraLP3[[#This Row],[COSTO OCT AL 25-09]]</f>
        <v>0</v>
      </c>
      <c r="X785" s="67" t="str">
        <f>++IF(P785="HASTA AGOTAR STOCK","HASTA AGOTAR STOCK",IF(MaestraLP3[[#This Row],[PRECIO]]=0,"NO PARA LP",IF(MaestraLP3[[#This Row],[PRECIO SEP]]=0,"INCORPORACIÓN",IF(Z785=0,"MANTIENE",IF(Z785&lt;0,"BAJA",IF(Z785&gt;0,"ALZA",""))))))</f>
        <v>MANTIENE</v>
      </c>
      <c r="Y785" s="64">
        <v>51000</v>
      </c>
      <c r="Z785" s="41">
        <f>IF(Y785=0,"INDICAR PRECIO VTA",Y785-MaestraLP3[[#This Row],[PRECIO SEP]])</f>
        <v>0</v>
      </c>
      <c r="AA785" s="66">
        <f t="shared" si="12"/>
        <v>0.42670588235294116</v>
      </c>
      <c r="AB785" s="68">
        <f>IFERROR(MaestraLP3[[#This Row],[PRECIO]]*MaestraLP3[[#This Row],[%MG UMV]],0)</f>
        <v>21762</v>
      </c>
      <c r="AC785" s="69">
        <v>17.399999999999999</v>
      </c>
      <c r="AD785" s="64">
        <f>+IFERROR(MaestraLP3[[#This Row],[MARGEN UNITARIO]]/MaestraLP3[[#This Row],[Peso Neto UMV (KG)]],0)</f>
        <v>1250.6896551724139</v>
      </c>
      <c r="AE785" s="39" t="s">
        <v>53</v>
      </c>
      <c r="AF785" s="39"/>
      <c r="AG785" s="39">
        <v>1</v>
      </c>
      <c r="AH785" s="109">
        <v>0</v>
      </c>
      <c r="AI785" s="66">
        <v>4.9999999999999996E-2</v>
      </c>
      <c r="AJ785" s="66">
        <v>6.9999999999999993E-2</v>
      </c>
      <c r="AK785" s="39" t="s">
        <v>53</v>
      </c>
      <c r="AL785" s="39" t="s">
        <v>53</v>
      </c>
    </row>
    <row r="786" spans="1:38" x14ac:dyDescent="0.35">
      <c r="A786" s="39" t="s">
        <v>276</v>
      </c>
      <c r="B786" s="39">
        <v>108004000</v>
      </c>
      <c r="C786" s="39" t="str">
        <f>+MaestraLP3[[#This Row],[CÓDIGO]]&amp;MaestraLP3[[#Headers],[-]]&amp;MaestraLP3[[#This Row],[UMV]]</f>
        <v>108004000-C06</v>
      </c>
      <c r="D786" s="50" t="str">
        <f>+MaestraLP3[[#This Row],[CÓDIGO]]&amp;MaestraLP3[[#Headers],[FS00]]</f>
        <v>108004000FS00</v>
      </c>
      <c r="E786" s="39" t="s">
        <v>34</v>
      </c>
      <c r="F786" s="39" t="s">
        <v>80</v>
      </c>
      <c r="G786" s="39" t="s">
        <v>81</v>
      </c>
      <c r="H786" s="39" t="s">
        <v>82</v>
      </c>
      <c r="I786" s="39" t="s">
        <v>773</v>
      </c>
      <c r="J786" s="49" t="s">
        <v>57</v>
      </c>
      <c r="K786" s="50" t="s">
        <v>50</v>
      </c>
      <c r="L786" s="39" t="str">
        <f>VLOOKUP(MaestraLP3[[#This Row],[UMV]],VALIDACIONES!J:L,3,0)</f>
        <v>Caja 6 Unidades</v>
      </c>
      <c r="M786" s="39" t="s">
        <v>51</v>
      </c>
      <c r="N786" s="39" t="s">
        <v>41</v>
      </c>
      <c r="O786" s="64">
        <v>20263.920000000002</v>
      </c>
      <c r="P786" s="39" t="s">
        <v>42</v>
      </c>
      <c r="Q786" s="64">
        <v>34900</v>
      </c>
      <c r="R786" s="66">
        <f>+IFERROR((MaestraLP3[[#This Row],[COSTO ]]/MaestraLP3[[#This Row],[COSTO SEP]]-1),0)</f>
        <v>-2.5286321698863023E-3</v>
      </c>
      <c r="S786" s="65" t="s">
        <v>52</v>
      </c>
      <c r="T786" s="65" t="s">
        <v>52</v>
      </c>
      <c r="U786" s="64">
        <f>+VLOOKUP(MaestraLP3[[#This Row],[FS00]],'[1]BD MES'!$C:$N,12,0)</f>
        <v>20212.68</v>
      </c>
      <c r="V786" s="64">
        <v>20212.68</v>
      </c>
      <c r="W786" s="66">
        <f>+(MaestraLP3[[#This Row],[COSTO ]]-MaestraLP3[[#This Row],[COSTO OCT AL 25-09]])/MaestraLP3[[#This Row],[COSTO OCT AL 25-09]]</f>
        <v>0</v>
      </c>
      <c r="X786" s="67" t="str">
        <f>++IF(P786="HASTA AGOTAR STOCK","HASTA AGOTAR STOCK",IF(MaestraLP3[[#This Row],[PRECIO]]=0,"NO PARA LP",IF(MaestraLP3[[#This Row],[PRECIO SEP]]=0,"INCORPORACIÓN",IF(Z786=0,"MANTIENE",IF(Z786&lt;0,"BAJA",IF(Z786&gt;0,"ALZA",""))))))</f>
        <v>MANTIENE</v>
      </c>
      <c r="Y786" s="64">
        <v>34900</v>
      </c>
      <c r="Z786" s="41">
        <f>IF(Y786=0,"INDICAR PRECIO VTA",Y786-MaestraLP3[[#This Row],[PRECIO SEP]])</f>
        <v>0</v>
      </c>
      <c r="AA786" s="66">
        <f t="shared" si="12"/>
        <v>0.42084011461318049</v>
      </c>
      <c r="AB786" s="68">
        <f>IFERROR(MaestraLP3[[#This Row],[PRECIO]]*MaestraLP3[[#This Row],[%MG UMV]],0)</f>
        <v>14687.32</v>
      </c>
      <c r="AC786" s="69">
        <v>15</v>
      </c>
      <c r="AD786" s="64">
        <f>+IFERROR(MaestraLP3[[#This Row],[MARGEN UNITARIO]]/MaestraLP3[[#This Row],[Peso Neto UMV (KG)]],0)</f>
        <v>979.15466666666669</v>
      </c>
      <c r="AE786" s="39" t="s">
        <v>53</v>
      </c>
      <c r="AF786" s="39"/>
      <c r="AG786" s="39">
        <v>1</v>
      </c>
      <c r="AH786" s="109">
        <v>0</v>
      </c>
      <c r="AI786" s="66">
        <v>4.9999999999999996E-2</v>
      </c>
      <c r="AJ786" s="66">
        <v>6.9999999999999993E-2</v>
      </c>
      <c r="AK786" s="39"/>
      <c r="AL786" s="39" t="s">
        <v>53</v>
      </c>
    </row>
    <row r="787" spans="1:38" x14ac:dyDescent="0.35">
      <c r="A787" s="39" t="s">
        <v>276</v>
      </c>
      <c r="B787" s="39">
        <v>108004050</v>
      </c>
      <c r="C787" s="39" t="str">
        <f>+MaestraLP3[[#This Row],[CÓDIGO]]&amp;MaestraLP3[[#Headers],[-]]&amp;MaestraLP3[[#This Row],[UMV]]</f>
        <v>108004050-C06</v>
      </c>
      <c r="D787" s="50" t="str">
        <f>+MaestraLP3[[#This Row],[CÓDIGO]]&amp;MaestraLP3[[#Headers],[FS00]]</f>
        <v>108004050FS00</v>
      </c>
      <c r="E787" s="39" t="s">
        <v>34</v>
      </c>
      <c r="F787" s="39" t="s">
        <v>80</v>
      </c>
      <c r="G787" s="39" t="s">
        <v>81</v>
      </c>
      <c r="H787" s="39" t="s">
        <v>82</v>
      </c>
      <c r="I787" s="39" t="s">
        <v>774</v>
      </c>
      <c r="J787" s="49" t="s">
        <v>57</v>
      </c>
      <c r="K787" s="50" t="s">
        <v>50</v>
      </c>
      <c r="L787" s="39" t="str">
        <f>VLOOKUP(MaestraLP3[[#This Row],[UMV]],VALIDACIONES!J:L,3,0)</f>
        <v>Caja 6 Unidades</v>
      </c>
      <c r="M787" s="39" t="s">
        <v>51</v>
      </c>
      <c r="N787" s="39" t="s">
        <v>41</v>
      </c>
      <c r="O787" s="64">
        <v>20571.060000000001</v>
      </c>
      <c r="P787" s="39" t="s">
        <v>42</v>
      </c>
      <c r="Q787" s="64">
        <v>36000</v>
      </c>
      <c r="R787" s="66">
        <f>+IFERROR((MaestraLP3[[#This Row],[COSTO ]]/MaestraLP3[[#This Row],[COSTO SEP]]-1),0)</f>
        <v>5.3550959454691238E-3</v>
      </c>
      <c r="S787" s="65" t="s">
        <v>52</v>
      </c>
      <c r="T787" s="65" t="s">
        <v>52</v>
      </c>
      <c r="U787" s="64">
        <f>+VLOOKUP(MaestraLP3[[#This Row],[FS00]],'[1]BD MES'!$C:$N,12,0)</f>
        <v>20682.420000000002</v>
      </c>
      <c r="V787" s="64">
        <v>20681.22</v>
      </c>
      <c r="W787" s="66">
        <f>+(MaestraLP3[[#This Row],[COSTO ]]-MaestraLP3[[#This Row],[COSTO OCT AL 25-09]])/MaestraLP3[[#This Row],[COSTO OCT AL 25-09]]</f>
        <v>-5.8020289695341626E-5</v>
      </c>
      <c r="X787" s="67" t="str">
        <f>++IF(P787="HASTA AGOTAR STOCK","HASTA AGOTAR STOCK",IF(MaestraLP3[[#This Row],[PRECIO]]=0,"NO PARA LP",IF(MaestraLP3[[#This Row],[PRECIO SEP]]=0,"INCORPORACIÓN",IF(Z787=0,"MANTIENE",IF(Z787&lt;0,"BAJA",IF(Z787&gt;0,"ALZA",""))))))</f>
        <v>MANTIENE</v>
      </c>
      <c r="Y787" s="64">
        <v>36000</v>
      </c>
      <c r="Z787" s="41">
        <f>IF(Y787=0,"INDICAR PRECIO VTA",Y787-MaestraLP3[[#This Row],[PRECIO SEP]])</f>
        <v>0</v>
      </c>
      <c r="AA787" s="66">
        <f t="shared" si="12"/>
        <v>0.42552166666666663</v>
      </c>
      <c r="AB787" s="68">
        <f>IFERROR(MaestraLP3[[#This Row],[PRECIO]]*MaestraLP3[[#This Row],[%MG UMV]],0)</f>
        <v>15318.779999999999</v>
      </c>
      <c r="AC787" s="69">
        <v>15.3</v>
      </c>
      <c r="AD787" s="64">
        <f>+IFERROR(MaestraLP3[[#This Row],[MARGEN UNITARIO]]/MaestraLP3[[#This Row],[Peso Neto UMV (KG)]],0)</f>
        <v>1001.2274509803921</v>
      </c>
      <c r="AE787" s="39" t="s">
        <v>53</v>
      </c>
      <c r="AF787" s="39"/>
      <c r="AG787" s="39">
        <v>1</v>
      </c>
      <c r="AH787" s="109">
        <v>0</v>
      </c>
      <c r="AI787" s="66">
        <v>4.9999999999999996E-2</v>
      </c>
      <c r="AJ787" s="66">
        <v>6.9999999999999993E-2</v>
      </c>
      <c r="AK787" s="39"/>
      <c r="AL787" s="39" t="s">
        <v>53</v>
      </c>
    </row>
    <row r="788" spans="1:38" x14ac:dyDescent="0.35">
      <c r="A788" s="39" t="s">
        <v>276</v>
      </c>
      <c r="B788" s="39">
        <v>104543570</v>
      </c>
      <c r="C788" s="39" t="str">
        <f>+MaestraLP3[[#This Row],[CÓDIGO]]&amp;MaestraLP3[[#Headers],[-]]&amp;MaestraLP3[[#This Row],[UMV]]</f>
        <v>104543570-C10</v>
      </c>
      <c r="D788" s="50" t="str">
        <f>+MaestraLP3[[#This Row],[CÓDIGO]]&amp;MaestraLP3[[#Headers],[FS00]]</f>
        <v>104543570FS00</v>
      </c>
      <c r="E788" s="39" t="s">
        <v>34</v>
      </c>
      <c r="F788" s="39" t="s">
        <v>35</v>
      </c>
      <c r="G788" s="39" t="s">
        <v>194</v>
      </c>
      <c r="H788" s="39" t="s">
        <v>196</v>
      </c>
      <c r="I788" s="39" t="s">
        <v>809</v>
      </c>
      <c r="J788" s="49" t="s">
        <v>65</v>
      </c>
      <c r="K788" s="50" t="s">
        <v>50</v>
      </c>
      <c r="L788" s="39" t="str">
        <f>VLOOKUP(MaestraLP3[[#This Row],[UMV]],VALIDACIONES!J:L,3,0)</f>
        <v>Caja 10 Unidades</v>
      </c>
      <c r="M788" s="39" t="s">
        <v>40</v>
      </c>
      <c r="N788" s="39" t="s">
        <v>78</v>
      </c>
      <c r="O788" s="64">
        <v>24630</v>
      </c>
      <c r="P788" s="39" t="s">
        <v>42</v>
      </c>
      <c r="Q788" s="64">
        <v>37000</v>
      </c>
      <c r="R788" s="66">
        <f>+IFERROR((MaestraLP3[[#This Row],[COSTO ]]/MaestraLP3[[#This Row],[COSTO SEP]]-1),0)</f>
        <v>0</v>
      </c>
      <c r="S788" s="65" t="s">
        <v>52</v>
      </c>
      <c r="T788" s="65" t="s">
        <v>52</v>
      </c>
      <c r="U788" s="64">
        <f>+VLOOKUP(MaestraLP3[[#This Row],[FS00]],'[1]BD MES'!$C:$N,12,0)</f>
        <v>24630</v>
      </c>
      <c r="V788" s="64">
        <v>24630</v>
      </c>
      <c r="W788" s="66">
        <f>+(MaestraLP3[[#This Row],[COSTO ]]-MaestraLP3[[#This Row],[COSTO OCT AL 25-09]])/MaestraLP3[[#This Row],[COSTO OCT AL 25-09]]</f>
        <v>0</v>
      </c>
      <c r="X788" s="67" t="str">
        <f>++IF(P788="HASTA AGOTAR STOCK","HASTA AGOTAR STOCK",IF(MaestraLP3[[#This Row],[PRECIO]]=0,"NO PARA LP",IF(MaestraLP3[[#This Row],[PRECIO SEP]]=0,"INCORPORACIÓN",IF(Z788=0,"MANTIENE",IF(Z788&lt;0,"BAJA",IF(Z788&gt;0,"ALZA",""))))))</f>
        <v>MANTIENE</v>
      </c>
      <c r="Y788" s="64">
        <v>37000</v>
      </c>
      <c r="Z788" s="41">
        <f>IF(Y788=0,"INDICAR PRECIO VTA",Y788-MaestraLP3[[#This Row],[PRECIO SEP]])</f>
        <v>0</v>
      </c>
      <c r="AA788" s="66">
        <f t="shared" si="12"/>
        <v>0.33432432432432435</v>
      </c>
      <c r="AB788" s="68">
        <f>IFERROR(MaestraLP3[[#This Row],[PRECIO]]*MaestraLP3[[#This Row],[%MG UMV]],0)</f>
        <v>12370.000000000002</v>
      </c>
      <c r="AC788" s="69">
        <v>10</v>
      </c>
      <c r="AD788" s="64">
        <f>+IFERROR(MaestraLP3[[#This Row],[MARGEN UNITARIO]]/MaestraLP3[[#This Row],[Peso Neto UMV (KG)]],0)</f>
        <v>1237.0000000000002</v>
      </c>
      <c r="AE788" s="39" t="s">
        <v>53</v>
      </c>
      <c r="AF788" s="39"/>
      <c r="AG788" s="39">
        <v>1</v>
      </c>
      <c r="AH788" s="109">
        <v>0</v>
      </c>
      <c r="AI788" s="66">
        <v>0.03</v>
      </c>
      <c r="AJ788" s="66">
        <v>6.9999999999999993E-2</v>
      </c>
      <c r="AK788" s="39" t="s">
        <v>53</v>
      </c>
      <c r="AL788" s="39" t="s">
        <v>53</v>
      </c>
    </row>
    <row r="789" spans="1:38" x14ac:dyDescent="0.35">
      <c r="A789" s="39" t="s">
        <v>276</v>
      </c>
      <c r="B789" s="39">
        <v>104548430</v>
      </c>
      <c r="C789" s="39" t="str">
        <f>+MaestraLP3[[#This Row],[CÓDIGO]]&amp;MaestraLP3[[#Headers],[-]]&amp;MaestraLP3[[#This Row],[UMV]]</f>
        <v>104548430-C08</v>
      </c>
      <c r="D789" s="50" t="str">
        <f>+MaestraLP3[[#This Row],[CÓDIGO]]&amp;MaestraLP3[[#Headers],[FS00]]</f>
        <v>104548430FS00</v>
      </c>
      <c r="E789" s="39" t="s">
        <v>34</v>
      </c>
      <c r="F789" s="39" t="s">
        <v>35</v>
      </c>
      <c r="G789" s="39" t="s">
        <v>194</v>
      </c>
      <c r="H789" s="39" t="s">
        <v>811</v>
      </c>
      <c r="I789" s="39" t="s">
        <v>4625</v>
      </c>
      <c r="J789" s="49" t="s">
        <v>253</v>
      </c>
      <c r="K789" s="50" t="s">
        <v>50</v>
      </c>
      <c r="L789" s="39" t="str">
        <f>VLOOKUP(MaestraLP3[[#This Row],[UMV]],VALIDACIONES!J:L,3,0)</f>
        <v>Caja 8 Unidades</v>
      </c>
      <c r="M789" s="39" t="s">
        <v>40</v>
      </c>
      <c r="N789" s="39" t="s">
        <v>78</v>
      </c>
      <c r="O789" s="64">
        <v>49072</v>
      </c>
      <c r="P789" s="39" t="s">
        <v>4413</v>
      </c>
      <c r="Q789" s="65">
        <v>0</v>
      </c>
      <c r="R789" s="66">
        <f>+IFERROR((MaestraLP3[[#This Row],[COSTO ]]/MaestraLP3[[#This Row],[COSTO SEP]]-1),0)</f>
        <v>0</v>
      </c>
      <c r="S789" s="65" t="s">
        <v>93</v>
      </c>
      <c r="T789" s="65" t="s">
        <v>93</v>
      </c>
      <c r="U789" s="64">
        <f>+VLOOKUP(MaestraLP3[[#This Row],[FS00]],'[1]BD MES'!$C:$N,12,0)</f>
        <v>49104</v>
      </c>
      <c r="V789" s="64">
        <v>49072</v>
      </c>
      <c r="W789" s="66">
        <f>+(MaestraLP3[[#This Row],[COSTO ]]-MaestraLP3[[#This Row],[COSTO OCT AL 25-09]])/MaestraLP3[[#This Row],[COSTO OCT AL 25-09]]</f>
        <v>-6.5167807103290974E-4</v>
      </c>
      <c r="X789" s="67" t="str">
        <f>++IF(P789="HASTA AGOTAR STOCK","HASTA AGOTAR STOCK",IF(MaestraLP3[[#This Row],[PRECIO]]=0,"NO PARA LP",IF(MaestraLP3[[#This Row],[PRECIO SEP]]=0,"INCORPORACIÓN",IF(Z789=0,"MANTIENE",IF(Z789&lt;0,"BAJA",IF(Z789&gt;0,"ALZA",""))))))</f>
        <v>NO PARA LP</v>
      </c>
      <c r="Y789" s="64">
        <v>0</v>
      </c>
      <c r="Z789" s="41" t="str">
        <f>IF(Y789=0,"INDICAR PRECIO VTA",Y789-MaestraLP3[[#This Row],[PRECIO SEP]])</f>
        <v>INDICAR PRECIO VTA</v>
      </c>
      <c r="AA789" s="66" t="str">
        <f t="shared" si="12"/>
        <v>-</v>
      </c>
      <c r="AB789" s="68">
        <f>IFERROR(MaestraLP3[[#This Row],[PRECIO]]*MaestraLP3[[#This Row],[%MG UMV]],0)</f>
        <v>0</v>
      </c>
      <c r="AC789" s="69">
        <v>8</v>
      </c>
      <c r="AD789" s="64">
        <f>+IFERROR(MaestraLP3[[#This Row],[MARGEN UNITARIO]]/MaestraLP3[[#This Row],[Peso Neto UMV (KG)]],0)</f>
        <v>0</v>
      </c>
      <c r="AE789" s="39" t="s">
        <v>53</v>
      </c>
      <c r="AF789" s="39"/>
      <c r="AG789" s="39">
        <v>1</v>
      </c>
      <c r="AH789" s="109">
        <v>0</v>
      </c>
      <c r="AI789" s="66">
        <v>0.05</v>
      </c>
      <c r="AJ789" s="66">
        <v>0.1</v>
      </c>
      <c r="AK789" s="39" t="s">
        <v>53</v>
      </c>
      <c r="AL789" s="39" t="s">
        <v>53</v>
      </c>
    </row>
    <row r="790" spans="1:38" x14ac:dyDescent="0.35">
      <c r="A790" s="39" t="s">
        <v>276</v>
      </c>
      <c r="B790" s="39">
        <v>104519590</v>
      </c>
      <c r="C790" s="39" t="str">
        <f>+MaestraLP3[[#This Row],[CÓDIGO]]&amp;MaestraLP3[[#Headers],[-]]&amp;MaestraLP3[[#This Row],[UMV]]</f>
        <v>104519590-C04</v>
      </c>
      <c r="D790" s="50" t="str">
        <f>+MaestraLP3[[#This Row],[CÓDIGO]]&amp;MaestraLP3[[#Headers],[FS00]]</f>
        <v>104519590FS00</v>
      </c>
      <c r="E790" s="39" t="s">
        <v>34</v>
      </c>
      <c r="F790" s="39" t="s">
        <v>35</v>
      </c>
      <c r="G790" s="39" t="s">
        <v>194</v>
      </c>
      <c r="H790" s="39" t="s">
        <v>811</v>
      </c>
      <c r="I790" s="39" t="s">
        <v>812</v>
      </c>
      <c r="J790" s="49" t="s">
        <v>141</v>
      </c>
      <c r="K790" s="50" t="s">
        <v>50</v>
      </c>
      <c r="L790" s="39" t="str">
        <f>VLOOKUP(MaestraLP3[[#This Row],[UMV]],VALIDACIONES!J:L,3,0)</f>
        <v>Caja 4 Unidades</v>
      </c>
      <c r="M790" s="39" t="s">
        <v>40</v>
      </c>
      <c r="N790" s="39" t="s">
        <v>41</v>
      </c>
      <c r="O790" s="64">
        <v>18408</v>
      </c>
      <c r="P790" s="39" t="s">
        <v>42</v>
      </c>
      <c r="Q790" s="64">
        <v>24000</v>
      </c>
      <c r="R790" s="66">
        <f>+IFERROR((MaestraLP3[[#This Row],[COSTO ]]/MaestraLP3[[#This Row],[COSTO SEP]]-1),0)</f>
        <v>0</v>
      </c>
      <c r="S790" s="65" t="s">
        <v>52</v>
      </c>
      <c r="T790" s="65" t="s">
        <v>52</v>
      </c>
      <c r="U790" s="64">
        <f>+VLOOKUP(MaestraLP3[[#This Row],[FS00]],'[1]BD MES'!$C:$N,12,0)</f>
        <v>18744</v>
      </c>
      <c r="V790" s="64">
        <v>18408</v>
      </c>
      <c r="W790" s="66">
        <f>+(MaestraLP3[[#This Row],[COSTO ]]-MaestraLP3[[#This Row],[COSTO OCT AL 25-09]])/MaestraLP3[[#This Row],[COSTO OCT AL 25-09]]</f>
        <v>-1.7925736235595392E-2</v>
      </c>
      <c r="X790" s="67" t="str">
        <f>++IF(P790="HASTA AGOTAR STOCK","HASTA AGOTAR STOCK",IF(MaestraLP3[[#This Row],[PRECIO]]=0,"NO PARA LP",IF(MaestraLP3[[#This Row],[PRECIO SEP]]=0,"INCORPORACIÓN",IF(Z790=0,"MANTIENE",IF(Z790&lt;0,"BAJA",IF(Z790&gt;0,"ALZA",""))))))</f>
        <v>MANTIENE</v>
      </c>
      <c r="Y790" s="64">
        <v>24000</v>
      </c>
      <c r="Z790" s="41">
        <f>IF(Y790=0,"INDICAR PRECIO VTA",Y790-MaestraLP3[[#This Row],[PRECIO SEP]])</f>
        <v>0</v>
      </c>
      <c r="AA790" s="66">
        <f t="shared" si="12"/>
        <v>0.23300000000000001</v>
      </c>
      <c r="AB790" s="68">
        <f>IFERROR(MaestraLP3[[#This Row],[PRECIO]]*MaestraLP3[[#This Row],[%MG UMV]],0)</f>
        <v>5592</v>
      </c>
      <c r="AC790" s="69">
        <v>10</v>
      </c>
      <c r="AD790" s="64">
        <f>+IFERROR(MaestraLP3[[#This Row],[MARGEN UNITARIO]]/MaestraLP3[[#This Row],[Peso Neto UMV (KG)]],0)</f>
        <v>559.20000000000005</v>
      </c>
      <c r="AE790" s="39" t="s">
        <v>44</v>
      </c>
      <c r="AF790" s="39"/>
      <c r="AG790" s="39">
        <v>1</v>
      </c>
      <c r="AH790" s="109">
        <v>0</v>
      </c>
      <c r="AI790" s="66">
        <v>4.9999999999999996E-2</v>
      </c>
      <c r="AJ790" s="66">
        <v>6.9999999999999993E-2</v>
      </c>
      <c r="AK790" s="39"/>
      <c r="AL790" s="39" t="s">
        <v>53</v>
      </c>
    </row>
    <row r="791" spans="1:38" x14ac:dyDescent="0.35">
      <c r="A791" s="39" t="s">
        <v>276</v>
      </c>
      <c r="B791" s="39">
        <v>104303640</v>
      </c>
      <c r="C791" s="39" t="str">
        <f>+MaestraLP3[[#This Row],[CÓDIGO]]&amp;MaestraLP3[[#Headers],[-]]&amp;MaestraLP3[[#This Row],[UMV]]</f>
        <v>104303640-C07</v>
      </c>
      <c r="D791" s="50" t="str">
        <f>+MaestraLP3[[#This Row],[CÓDIGO]]&amp;MaestraLP3[[#Headers],[FS00]]</f>
        <v>104303640FS00</v>
      </c>
      <c r="E791" s="39" t="s">
        <v>34</v>
      </c>
      <c r="F791" s="39" t="s">
        <v>35</v>
      </c>
      <c r="G791" s="39" t="s">
        <v>194</v>
      </c>
      <c r="H791" s="39" t="s">
        <v>811</v>
      </c>
      <c r="I791" s="39" t="s">
        <v>814</v>
      </c>
      <c r="J791" s="49" t="s">
        <v>815</v>
      </c>
      <c r="K791" s="50" t="s">
        <v>50</v>
      </c>
      <c r="L791" s="39" t="str">
        <f>VLOOKUP(MaestraLP3[[#This Row],[UMV]],VALIDACIONES!J:L,3,0)</f>
        <v>Caja 7 Unidades</v>
      </c>
      <c r="M791" s="39" t="s">
        <v>40</v>
      </c>
      <c r="N791" s="39" t="s">
        <v>78</v>
      </c>
      <c r="O791" s="64">
        <v>12250</v>
      </c>
      <c r="P791" s="39" t="s">
        <v>42</v>
      </c>
      <c r="Q791" s="64">
        <v>17500</v>
      </c>
      <c r="R791" s="66">
        <f>+IFERROR((MaestraLP3[[#This Row],[COSTO ]]/MaestraLP3[[#This Row],[COSTO SEP]]-1),0)</f>
        <v>0</v>
      </c>
      <c r="S791" s="65" t="s">
        <v>52</v>
      </c>
      <c r="T791" s="65" t="s">
        <v>52</v>
      </c>
      <c r="U791" s="64">
        <f>+VLOOKUP(MaestraLP3[[#This Row],[FS00]],'[1]BD MES'!$C:$N,12,0)</f>
        <v>12250</v>
      </c>
      <c r="V791" s="64">
        <v>12250</v>
      </c>
      <c r="W791" s="66">
        <f>+(MaestraLP3[[#This Row],[COSTO ]]-MaestraLP3[[#This Row],[COSTO OCT AL 25-09]])/MaestraLP3[[#This Row],[COSTO OCT AL 25-09]]</f>
        <v>0</v>
      </c>
      <c r="X791" s="67" t="str">
        <f>++IF(P791="HASTA AGOTAR STOCK","HASTA AGOTAR STOCK",IF(MaestraLP3[[#This Row],[PRECIO]]=0,"NO PARA LP",IF(MaestraLP3[[#This Row],[PRECIO SEP]]=0,"INCORPORACIÓN",IF(Z791=0,"MANTIENE",IF(Z791&lt;0,"BAJA",IF(Z791&gt;0,"ALZA",""))))))</f>
        <v>MANTIENE</v>
      </c>
      <c r="Y791" s="64">
        <v>17500</v>
      </c>
      <c r="Z791" s="41">
        <f>IF(Y791=0,"INDICAR PRECIO VTA",Y791-MaestraLP3[[#This Row],[PRECIO SEP]])</f>
        <v>0</v>
      </c>
      <c r="AA791" s="66">
        <f t="shared" si="12"/>
        <v>0.3</v>
      </c>
      <c r="AB791" s="68">
        <f>IFERROR(MaestraLP3[[#This Row],[PRECIO]]*MaestraLP3[[#This Row],[%MG UMV]],0)</f>
        <v>5250</v>
      </c>
      <c r="AC791" s="69">
        <v>7</v>
      </c>
      <c r="AD791" s="64">
        <f>+IFERROR(MaestraLP3[[#This Row],[MARGEN UNITARIO]]/MaestraLP3[[#This Row],[Peso Neto UMV (KG)]],0)</f>
        <v>750</v>
      </c>
      <c r="AE791" s="39" t="s">
        <v>53</v>
      </c>
      <c r="AF791" s="39"/>
      <c r="AG791" s="39">
        <v>1</v>
      </c>
      <c r="AH791" s="109">
        <v>0</v>
      </c>
      <c r="AI791" s="66">
        <v>4.9999999999999996E-2</v>
      </c>
      <c r="AJ791" s="66">
        <v>6.9999999999999993E-2</v>
      </c>
      <c r="AK791" s="39"/>
      <c r="AL791" s="39" t="s">
        <v>53</v>
      </c>
    </row>
    <row r="792" spans="1:38" x14ac:dyDescent="0.35">
      <c r="A792" s="39" t="s">
        <v>276</v>
      </c>
      <c r="B792" s="39">
        <v>104548460</v>
      </c>
      <c r="C792" s="39" t="str">
        <f>+MaestraLP3[[#This Row],[CÓDIGO]]&amp;MaestraLP3[[#Headers],[-]]&amp;MaestraLP3[[#This Row],[UMV]]</f>
        <v>104548460-C08</v>
      </c>
      <c r="D792" s="50" t="str">
        <f>+MaestraLP3[[#This Row],[CÓDIGO]]&amp;MaestraLP3[[#Headers],[FS00]]</f>
        <v>104548460FS00</v>
      </c>
      <c r="E792" s="39" t="s">
        <v>34</v>
      </c>
      <c r="F792" s="39" t="s">
        <v>35</v>
      </c>
      <c r="G792" s="39" t="s">
        <v>194</v>
      </c>
      <c r="H792" s="39" t="s">
        <v>811</v>
      </c>
      <c r="I792" s="39" t="s">
        <v>4626</v>
      </c>
      <c r="J792" s="49" t="s">
        <v>253</v>
      </c>
      <c r="K792" s="50" t="s">
        <v>50</v>
      </c>
      <c r="L792" s="39" t="str">
        <f>VLOOKUP(MaestraLP3[[#This Row],[UMV]],VALIDACIONES!J:L,3,0)</f>
        <v>Caja 8 Unidades</v>
      </c>
      <c r="M792" s="39" t="s">
        <v>40</v>
      </c>
      <c r="N792" s="39" t="s">
        <v>78</v>
      </c>
      <c r="O792" s="64">
        <v>32384</v>
      </c>
      <c r="P792" s="39" t="s">
        <v>4413</v>
      </c>
      <c r="Q792" s="65">
        <v>0</v>
      </c>
      <c r="R792" s="66">
        <f>+IFERROR((MaestraLP3[[#This Row],[COSTO ]]/MaestraLP3[[#This Row],[COSTO SEP]]-1),0)</f>
        <v>0</v>
      </c>
      <c r="S792" s="65" t="s">
        <v>93</v>
      </c>
      <c r="T792" s="65" t="s">
        <v>93</v>
      </c>
      <c r="U792" s="64">
        <f>+VLOOKUP(MaestraLP3[[#This Row],[FS00]],'[1]BD MES'!$C:$N,12,0)</f>
        <v>32384</v>
      </c>
      <c r="V792" s="64">
        <v>32384</v>
      </c>
      <c r="W792" s="66">
        <f>+(MaestraLP3[[#This Row],[COSTO ]]-MaestraLP3[[#This Row],[COSTO OCT AL 25-09]])/MaestraLP3[[#This Row],[COSTO OCT AL 25-09]]</f>
        <v>0</v>
      </c>
      <c r="X792" s="67" t="str">
        <f>++IF(P792="HASTA AGOTAR STOCK","HASTA AGOTAR STOCK",IF(MaestraLP3[[#This Row],[PRECIO]]=0,"NO PARA LP",IF(MaestraLP3[[#This Row],[PRECIO SEP]]=0,"INCORPORACIÓN",IF(Z792=0,"MANTIENE",IF(Z792&lt;0,"BAJA",IF(Z792&gt;0,"ALZA",""))))))</f>
        <v>NO PARA LP</v>
      </c>
      <c r="Y792" s="64">
        <v>0</v>
      </c>
      <c r="Z792" s="41" t="str">
        <f>IF(Y792=0,"INDICAR PRECIO VTA",Y792-MaestraLP3[[#This Row],[PRECIO SEP]])</f>
        <v>INDICAR PRECIO VTA</v>
      </c>
      <c r="AA792" s="66" t="str">
        <f t="shared" si="12"/>
        <v>-</v>
      </c>
      <c r="AB792" s="68">
        <f>IFERROR(MaestraLP3[[#This Row],[PRECIO]]*MaestraLP3[[#This Row],[%MG UMV]],0)</f>
        <v>0</v>
      </c>
      <c r="AC792" s="69">
        <v>8</v>
      </c>
      <c r="AD792" s="64">
        <f>+IFERROR(MaestraLP3[[#This Row],[MARGEN UNITARIO]]/MaestraLP3[[#This Row],[Peso Neto UMV (KG)]],0)</f>
        <v>0</v>
      </c>
      <c r="AE792" s="39" t="s">
        <v>53</v>
      </c>
      <c r="AF792" s="39"/>
      <c r="AG792" s="39">
        <v>1</v>
      </c>
      <c r="AH792" s="109">
        <v>0</v>
      </c>
      <c r="AI792" s="66">
        <v>0.05</v>
      </c>
      <c r="AJ792" s="66">
        <v>0.1</v>
      </c>
      <c r="AK792" s="39" t="s">
        <v>53</v>
      </c>
      <c r="AL792" s="39" t="s">
        <v>53</v>
      </c>
    </row>
    <row r="793" spans="1:38" x14ac:dyDescent="0.35">
      <c r="A793" s="39" t="s">
        <v>276</v>
      </c>
      <c r="B793" s="39">
        <v>104541880</v>
      </c>
      <c r="C793" s="39" t="str">
        <f>+MaestraLP3[[#This Row],[CÓDIGO]]&amp;MaestraLP3[[#Headers],[-]]&amp;MaestraLP3[[#This Row],[UMV]]</f>
        <v>104541880-C10</v>
      </c>
      <c r="D793" s="50" t="str">
        <f>+MaestraLP3[[#This Row],[CÓDIGO]]&amp;MaestraLP3[[#Headers],[FS00]]</f>
        <v>104541880FS00</v>
      </c>
      <c r="E793" s="39" t="s">
        <v>34</v>
      </c>
      <c r="F793" s="39" t="s">
        <v>35</v>
      </c>
      <c r="G793" s="39" t="s">
        <v>194</v>
      </c>
      <c r="H793" s="39" t="s">
        <v>196</v>
      </c>
      <c r="I793" s="39" t="s">
        <v>807</v>
      </c>
      <c r="J793" s="49" t="s">
        <v>65</v>
      </c>
      <c r="K793" s="50" t="s">
        <v>50</v>
      </c>
      <c r="L793" s="39" t="str">
        <f>VLOOKUP(MaestraLP3[[#This Row],[UMV]],VALIDACIONES!J:L,3,0)</f>
        <v>Caja 10 Unidades</v>
      </c>
      <c r="M793" s="39" t="s">
        <v>40</v>
      </c>
      <c r="N793" s="39" t="s">
        <v>78</v>
      </c>
      <c r="O793" s="64">
        <v>34700</v>
      </c>
      <c r="P793" s="39" t="s">
        <v>190</v>
      </c>
      <c r="Q793" s="64">
        <v>47000</v>
      </c>
      <c r="R793" s="66">
        <f>+IFERROR((MaestraLP3[[#This Row],[COSTO ]]/MaestraLP3[[#This Row],[COSTO SEP]]-1),0)</f>
        <v>8.2708933717579258E-2</v>
      </c>
      <c r="S793" s="65" t="s">
        <v>52</v>
      </c>
      <c r="T793" s="65" t="s">
        <v>52</v>
      </c>
      <c r="U793" s="64">
        <f>+VLOOKUP(MaestraLP3[[#This Row],[FS00]],'[1]BD MES'!$C:$N,12,0)</f>
        <v>36900</v>
      </c>
      <c r="V793" s="64">
        <v>37570</v>
      </c>
      <c r="W793" s="66">
        <f>+(MaestraLP3[[#This Row],[COSTO ]]-MaestraLP3[[#This Row],[COSTO OCT AL 25-09]])/MaestraLP3[[#This Row],[COSTO OCT AL 25-09]]</f>
        <v>1.8157181571815718E-2</v>
      </c>
      <c r="X793" s="67" t="str">
        <f>++IF(P793="HASTA AGOTAR STOCK","HASTA AGOTAR STOCK",IF(MaestraLP3[[#This Row],[PRECIO]]=0,"NO PARA LP",IF(MaestraLP3[[#This Row],[PRECIO SEP]]=0,"INCORPORACIÓN",IF(Z793=0,"MANTIENE",IF(Z793&lt;0,"BAJA",IF(Z793&gt;0,"ALZA",""))))))</f>
        <v>MANTIENE</v>
      </c>
      <c r="Y793" s="64">
        <v>47000</v>
      </c>
      <c r="Z793" s="41">
        <f>IF(Y793=0,"INDICAR PRECIO VTA",Y793-MaestraLP3[[#This Row],[PRECIO SEP]])</f>
        <v>0</v>
      </c>
      <c r="AA793" s="66">
        <f t="shared" si="12"/>
        <v>0.20063829787234042</v>
      </c>
      <c r="AB793" s="68">
        <f>IFERROR(MaestraLP3[[#This Row],[PRECIO]]*MaestraLP3[[#This Row],[%MG UMV]],0)</f>
        <v>9430</v>
      </c>
      <c r="AC793" s="69">
        <v>10</v>
      </c>
      <c r="AD793" s="64">
        <f>+IFERROR(MaestraLP3[[#This Row],[MARGEN UNITARIO]]/MaestraLP3[[#This Row],[Peso Neto UMV (KG)]],0)</f>
        <v>943</v>
      </c>
      <c r="AE793" s="39" t="s">
        <v>53</v>
      </c>
      <c r="AF793" s="39"/>
      <c r="AG793" s="39">
        <v>1</v>
      </c>
      <c r="AH793" s="109">
        <v>0</v>
      </c>
      <c r="AI793" s="66">
        <v>6.9999999999999993E-2</v>
      </c>
      <c r="AJ793" s="66">
        <v>0.08</v>
      </c>
      <c r="AK793" s="39"/>
      <c r="AL793" s="39" t="s">
        <v>53</v>
      </c>
    </row>
    <row r="794" spans="1:38" x14ac:dyDescent="0.35">
      <c r="A794" s="39" t="s">
        <v>276</v>
      </c>
      <c r="B794" s="39">
        <v>104544000</v>
      </c>
      <c r="C794" s="39" t="str">
        <f>+MaestraLP3[[#This Row],[CÓDIGO]]&amp;MaestraLP3[[#Headers],[-]]&amp;MaestraLP3[[#This Row],[UMV]]</f>
        <v>104544000-C10</v>
      </c>
      <c r="D794" s="50" t="str">
        <f>+MaestraLP3[[#This Row],[CÓDIGO]]&amp;MaestraLP3[[#Headers],[FS00]]</f>
        <v>104544000FS00</v>
      </c>
      <c r="E794" s="39" t="s">
        <v>34</v>
      </c>
      <c r="F794" s="39" t="s">
        <v>35</v>
      </c>
      <c r="G794" s="39" t="s">
        <v>194</v>
      </c>
      <c r="H794" s="39" t="s">
        <v>196</v>
      </c>
      <c r="I794" s="39" t="s">
        <v>808</v>
      </c>
      <c r="J794" s="49" t="s">
        <v>65</v>
      </c>
      <c r="K794" s="50" t="s">
        <v>50</v>
      </c>
      <c r="L794" s="39" t="str">
        <f>VLOOKUP(MaestraLP3[[#This Row],[UMV]],VALIDACIONES!J:L,3,0)</f>
        <v>Caja 10 Unidades</v>
      </c>
      <c r="M794" s="39" t="s">
        <v>40</v>
      </c>
      <c r="N794" s="39" t="s">
        <v>78</v>
      </c>
      <c r="O794" s="64">
        <v>30500</v>
      </c>
      <c r="P794" s="39" t="s">
        <v>190</v>
      </c>
      <c r="Q794" s="64">
        <v>41000</v>
      </c>
      <c r="R794" s="66">
        <f>+IFERROR((MaestraLP3[[#This Row],[COSTO ]]/MaestraLP3[[#This Row],[COSTO SEP]]-1),0)</f>
        <v>2.5901639344262373E-2</v>
      </c>
      <c r="S794" s="65" t="s">
        <v>52</v>
      </c>
      <c r="T794" s="65" t="s">
        <v>52</v>
      </c>
      <c r="U794" s="64">
        <f>+VLOOKUP(MaestraLP3[[#This Row],[FS00]],'[1]BD MES'!$C:$N,12,0)</f>
        <v>31290</v>
      </c>
      <c r="V794" s="64">
        <v>31290</v>
      </c>
      <c r="W794" s="66">
        <f>+(MaestraLP3[[#This Row],[COSTO ]]-MaestraLP3[[#This Row],[COSTO OCT AL 25-09]])/MaestraLP3[[#This Row],[COSTO OCT AL 25-09]]</f>
        <v>0</v>
      </c>
      <c r="X794" s="67" t="str">
        <f>++IF(P794="HASTA AGOTAR STOCK","HASTA AGOTAR STOCK",IF(MaestraLP3[[#This Row],[PRECIO]]=0,"NO PARA LP",IF(MaestraLP3[[#This Row],[PRECIO SEP]]=0,"INCORPORACIÓN",IF(Z794=0,"MANTIENE",IF(Z794&lt;0,"BAJA",IF(Z794&gt;0,"ALZA",""))))))</f>
        <v>MANTIENE</v>
      </c>
      <c r="Y794" s="64">
        <v>41000</v>
      </c>
      <c r="Z794" s="41">
        <f>IF(Y794=0,"INDICAR PRECIO VTA",Y794-MaestraLP3[[#This Row],[PRECIO SEP]])</f>
        <v>0</v>
      </c>
      <c r="AA794" s="66">
        <f t="shared" si="12"/>
        <v>0.23682926829268292</v>
      </c>
      <c r="AB794" s="68">
        <f>IFERROR(MaestraLP3[[#This Row],[PRECIO]]*MaestraLP3[[#This Row],[%MG UMV]],0)</f>
        <v>9710</v>
      </c>
      <c r="AC794" s="69">
        <v>10</v>
      </c>
      <c r="AD794" s="64">
        <f>+IFERROR(MaestraLP3[[#This Row],[MARGEN UNITARIO]]/MaestraLP3[[#This Row],[Peso Neto UMV (KG)]],0)</f>
        <v>971</v>
      </c>
      <c r="AE794" s="39" t="s">
        <v>53</v>
      </c>
      <c r="AF794" s="39"/>
      <c r="AG794" s="39">
        <v>1</v>
      </c>
      <c r="AH794" s="109">
        <v>0</v>
      </c>
      <c r="AI794" s="66">
        <v>6.9999999999999993E-2</v>
      </c>
      <c r="AJ794" s="66">
        <v>0.08</v>
      </c>
      <c r="AK794" s="39"/>
      <c r="AL794" s="39" t="s">
        <v>53</v>
      </c>
    </row>
    <row r="795" spans="1:38" x14ac:dyDescent="0.35">
      <c r="A795" s="39" t="s">
        <v>276</v>
      </c>
      <c r="B795" s="39">
        <v>104525040</v>
      </c>
      <c r="C795" s="39" t="str">
        <f>+MaestraLP3[[#This Row],[CÓDIGO]]&amp;MaestraLP3[[#Headers],[-]]&amp;MaestraLP3[[#This Row],[UMV]]</f>
        <v>104525040-C15</v>
      </c>
      <c r="D795" s="50" t="str">
        <f>+MaestraLP3[[#This Row],[CÓDIGO]]&amp;MaestraLP3[[#Headers],[FS00]]</f>
        <v>104525040FS00</v>
      </c>
      <c r="E795" s="39" t="s">
        <v>34</v>
      </c>
      <c r="F795" s="39" t="s">
        <v>35</v>
      </c>
      <c r="G795" s="39" t="s">
        <v>194</v>
      </c>
      <c r="H795" s="39" t="s">
        <v>196</v>
      </c>
      <c r="I795" s="39" t="s">
        <v>810</v>
      </c>
      <c r="J795" s="49" t="s">
        <v>417</v>
      </c>
      <c r="K795" s="50" t="s">
        <v>50</v>
      </c>
      <c r="L795" s="39" t="str">
        <f>VLOOKUP(MaestraLP3[[#This Row],[UMV]],VALIDACIONES!J:L,3,0)</f>
        <v>Caja 15 Unidades</v>
      </c>
      <c r="M795" s="39" t="s">
        <v>40</v>
      </c>
      <c r="N795" s="39" t="s">
        <v>78</v>
      </c>
      <c r="O795" s="64">
        <v>58500</v>
      </c>
      <c r="P795" s="39" t="s">
        <v>42</v>
      </c>
      <c r="Q795" s="64">
        <v>89000</v>
      </c>
      <c r="R795" s="66">
        <f>+IFERROR((MaestraLP3[[#This Row],[COSTO ]]/MaestraLP3[[#This Row],[COSTO SEP]]-1),0)</f>
        <v>0</v>
      </c>
      <c r="S795" s="65" t="s">
        <v>52</v>
      </c>
      <c r="T795" s="65" t="s">
        <v>52</v>
      </c>
      <c r="U795" s="64">
        <f>+VLOOKUP(MaestraLP3[[#This Row],[FS00]],'[1]BD MES'!$C:$N,12,0)</f>
        <v>58500</v>
      </c>
      <c r="V795" s="64">
        <v>58500</v>
      </c>
      <c r="W795" s="66">
        <f>+(MaestraLP3[[#This Row],[COSTO ]]-MaestraLP3[[#This Row],[COSTO OCT AL 25-09]])/MaestraLP3[[#This Row],[COSTO OCT AL 25-09]]</f>
        <v>0</v>
      </c>
      <c r="X795" s="67" t="str">
        <f>++IF(P795="HASTA AGOTAR STOCK","HASTA AGOTAR STOCK",IF(MaestraLP3[[#This Row],[PRECIO]]=0,"NO PARA LP",IF(MaestraLP3[[#This Row],[PRECIO SEP]]=0,"INCORPORACIÓN",IF(Z795=0,"MANTIENE",IF(Z795&lt;0,"BAJA",IF(Z795&gt;0,"ALZA",""))))))</f>
        <v>MANTIENE</v>
      </c>
      <c r="Y795" s="64">
        <v>89000</v>
      </c>
      <c r="Z795" s="41">
        <f>IF(Y795=0,"INDICAR PRECIO VTA",Y795-MaestraLP3[[#This Row],[PRECIO SEP]])</f>
        <v>0</v>
      </c>
      <c r="AA795" s="66">
        <f t="shared" si="12"/>
        <v>0.34269662921348315</v>
      </c>
      <c r="AB795" s="68">
        <f>IFERROR(MaestraLP3[[#This Row],[PRECIO]]*MaestraLP3[[#This Row],[%MG UMV]],0)</f>
        <v>30500</v>
      </c>
      <c r="AC795" s="69">
        <v>15</v>
      </c>
      <c r="AD795" s="64">
        <f>+IFERROR(MaestraLP3[[#This Row],[MARGEN UNITARIO]]/MaestraLP3[[#This Row],[Peso Neto UMV (KG)]],0)</f>
        <v>2033.3333333333333</v>
      </c>
      <c r="AE795" s="39" t="s">
        <v>53</v>
      </c>
      <c r="AF795" s="39"/>
      <c r="AG795" s="39">
        <v>1</v>
      </c>
      <c r="AH795" s="109">
        <v>0</v>
      </c>
      <c r="AI795" s="66">
        <v>0.15</v>
      </c>
      <c r="AJ795" s="66">
        <v>0.15</v>
      </c>
      <c r="AK795" s="39"/>
      <c r="AL795" s="39" t="s">
        <v>53</v>
      </c>
    </row>
    <row r="796" spans="1:38" x14ac:dyDescent="0.35">
      <c r="A796" s="39" t="s">
        <v>276</v>
      </c>
      <c r="B796" s="39">
        <v>104520730</v>
      </c>
      <c r="C796" s="39" t="str">
        <f>+MaestraLP3[[#This Row],[CÓDIGO]]&amp;MaestraLP3[[#Headers],[-]]&amp;MaestraLP3[[#This Row],[UMV]]</f>
        <v>104520730-C06</v>
      </c>
      <c r="D796" s="50" t="str">
        <f>+MaestraLP3[[#This Row],[CÓDIGO]]&amp;MaestraLP3[[#Headers],[FS00]]</f>
        <v>104520730FS00</v>
      </c>
      <c r="E796" s="39" t="s">
        <v>34</v>
      </c>
      <c r="F796" s="39" t="s">
        <v>35</v>
      </c>
      <c r="G796" s="39" t="s">
        <v>194</v>
      </c>
      <c r="H796" s="39" t="s">
        <v>811</v>
      </c>
      <c r="I796" s="39" t="s">
        <v>813</v>
      </c>
      <c r="J796" s="49" t="s">
        <v>57</v>
      </c>
      <c r="K796" s="50" t="s">
        <v>50</v>
      </c>
      <c r="L796" s="39" t="str">
        <f>VLOOKUP(MaestraLP3[[#This Row],[UMV]],VALIDACIONES!J:L,3,0)</f>
        <v>Caja 6 Unidades</v>
      </c>
      <c r="M796" s="39" t="s">
        <v>40</v>
      </c>
      <c r="N796" s="39" t="s">
        <v>41</v>
      </c>
      <c r="O796" s="64">
        <v>38166</v>
      </c>
      <c r="P796" s="39" t="s">
        <v>42</v>
      </c>
      <c r="Q796" s="64">
        <v>49000</v>
      </c>
      <c r="R796" s="66">
        <f>+IFERROR((MaestraLP3[[#This Row],[COSTO ]]/MaestraLP3[[#This Row],[COSTO SEP]]-1),0)</f>
        <v>1.5878006602735528E-2</v>
      </c>
      <c r="S796" s="65" t="s">
        <v>52</v>
      </c>
      <c r="T796" s="65" t="s">
        <v>52</v>
      </c>
      <c r="U796" s="64">
        <f>+VLOOKUP(MaestraLP3[[#This Row],[FS00]],'[1]BD MES'!$C:$N,12,0)</f>
        <v>39216</v>
      </c>
      <c r="V796" s="64">
        <v>38772</v>
      </c>
      <c r="W796" s="66">
        <f>+(MaestraLP3[[#This Row],[COSTO ]]-MaestraLP3[[#This Row],[COSTO OCT AL 25-09]])/MaestraLP3[[#This Row],[COSTO OCT AL 25-09]]</f>
        <v>-1.1321909424724603E-2</v>
      </c>
      <c r="X796" s="67" t="str">
        <f>++IF(P796="HASTA AGOTAR STOCK","HASTA AGOTAR STOCK",IF(MaestraLP3[[#This Row],[PRECIO]]=0,"NO PARA LP",IF(MaestraLP3[[#This Row],[PRECIO SEP]]=0,"INCORPORACIÓN",IF(Z796=0,"MANTIENE",IF(Z796&lt;0,"BAJA",IF(Z796&gt;0,"ALZA",""))))))</f>
        <v>MANTIENE</v>
      </c>
      <c r="Y796" s="64">
        <v>49000</v>
      </c>
      <c r="Z796" s="41">
        <f>IF(Y796=0,"INDICAR PRECIO VTA",Y796-MaestraLP3[[#This Row],[PRECIO SEP]])</f>
        <v>0</v>
      </c>
      <c r="AA796" s="66">
        <f t="shared" si="12"/>
        <v>0.20873469387755103</v>
      </c>
      <c r="AB796" s="68">
        <f>IFERROR(MaestraLP3[[#This Row],[PRECIO]]*MaestraLP3[[#This Row],[%MG UMV]],0)</f>
        <v>10228</v>
      </c>
      <c r="AC796" s="69">
        <v>7.2</v>
      </c>
      <c r="AD796" s="64">
        <f>+IFERROR(MaestraLP3[[#This Row],[MARGEN UNITARIO]]/MaestraLP3[[#This Row],[Peso Neto UMV (KG)]],0)</f>
        <v>1420.5555555555554</v>
      </c>
      <c r="AE796" s="39" t="s">
        <v>44</v>
      </c>
      <c r="AF796" s="39"/>
      <c r="AG796" s="39">
        <v>1</v>
      </c>
      <c r="AH796" s="109">
        <v>0</v>
      </c>
      <c r="AI796" s="66">
        <v>9.9999999999999992E-2</v>
      </c>
      <c r="AJ796" s="66">
        <v>0.15</v>
      </c>
      <c r="AK796" s="39"/>
      <c r="AL796" s="39" t="s">
        <v>53</v>
      </c>
    </row>
    <row r="797" spans="1:38" x14ac:dyDescent="0.35">
      <c r="A797" s="39" t="s">
        <v>276</v>
      </c>
      <c r="B797" s="39">
        <v>104518950</v>
      </c>
      <c r="C797" s="39" t="str">
        <f>+MaestraLP3[[#This Row],[CÓDIGO]]&amp;MaestraLP3[[#Headers],[-]]&amp;MaestraLP3[[#This Row],[UMV]]</f>
        <v>104518950-C10</v>
      </c>
      <c r="D797" s="50" t="str">
        <f>+MaestraLP3[[#This Row],[CÓDIGO]]&amp;MaestraLP3[[#Headers],[FS00]]</f>
        <v>104518950FS00</v>
      </c>
      <c r="E797" s="39" t="s">
        <v>34</v>
      </c>
      <c r="F797" s="39" t="s">
        <v>35</v>
      </c>
      <c r="G797" s="39" t="s">
        <v>194</v>
      </c>
      <c r="H797" s="39" t="s">
        <v>200</v>
      </c>
      <c r="I797" s="39" t="s">
        <v>816</v>
      </c>
      <c r="J797" s="49" t="s">
        <v>65</v>
      </c>
      <c r="K797" s="50" t="s">
        <v>50</v>
      </c>
      <c r="L797" s="39" t="str">
        <f>VLOOKUP(MaestraLP3[[#This Row],[UMV]],VALIDACIONES!J:L,3,0)</f>
        <v>Caja 10 Unidades</v>
      </c>
      <c r="M797" s="39" t="s">
        <v>40</v>
      </c>
      <c r="N797" s="39" t="s">
        <v>78</v>
      </c>
      <c r="O797" s="64">
        <v>39900</v>
      </c>
      <c r="P797" s="39" t="s">
        <v>190</v>
      </c>
      <c r="Q797" s="64">
        <v>58000</v>
      </c>
      <c r="R797" s="66">
        <f>+IFERROR((MaestraLP3[[#This Row],[COSTO ]]/MaestraLP3[[#This Row],[COSTO SEP]]-1),0)</f>
        <v>0.13244611528822059</v>
      </c>
      <c r="S797" s="65" t="s">
        <v>52</v>
      </c>
      <c r="T797" s="65" t="s">
        <v>52</v>
      </c>
      <c r="U797" s="64">
        <f>+VLOOKUP(MaestraLP3[[#This Row],[FS00]],'[1]BD MES'!$C:$N,12,0)</f>
        <v>42951.1</v>
      </c>
      <c r="V797" s="64">
        <v>45184.6</v>
      </c>
      <c r="W797" s="66">
        <f>+(MaestraLP3[[#This Row],[COSTO ]]-MaestraLP3[[#This Row],[COSTO OCT AL 25-09]])/MaestraLP3[[#This Row],[COSTO OCT AL 25-09]]</f>
        <v>5.2000996482045862E-2</v>
      </c>
      <c r="X797" s="67" t="str">
        <f>++IF(P797="HASTA AGOTAR STOCK","HASTA AGOTAR STOCK",IF(MaestraLP3[[#This Row],[PRECIO]]=0,"NO PARA LP",IF(MaestraLP3[[#This Row],[PRECIO SEP]]=0,"INCORPORACIÓN",IF(Z797=0,"MANTIENE",IF(Z797&lt;0,"BAJA",IF(Z797&gt;0,"ALZA",""))))))</f>
        <v>MANTIENE</v>
      </c>
      <c r="Y797" s="64">
        <v>58000</v>
      </c>
      <c r="Z797" s="41">
        <f>IF(Y797=0,"INDICAR PRECIO VTA",Y797-MaestraLP3[[#This Row],[PRECIO SEP]])</f>
        <v>0</v>
      </c>
      <c r="AA797" s="66">
        <f t="shared" si="12"/>
        <v>0.22095517241379312</v>
      </c>
      <c r="AB797" s="68">
        <f>IFERROR(MaestraLP3[[#This Row],[PRECIO]]*MaestraLP3[[#This Row],[%MG UMV]],0)</f>
        <v>12815.400000000001</v>
      </c>
      <c r="AC797" s="69">
        <v>10</v>
      </c>
      <c r="AD797" s="64">
        <f>+IFERROR(MaestraLP3[[#This Row],[MARGEN UNITARIO]]/MaestraLP3[[#This Row],[Peso Neto UMV (KG)]],0)</f>
        <v>1281.5400000000002</v>
      </c>
      <c r="AE797" s="39" t="s">
        <v>53</v>
      </c>
      <c r="AF797" s="39"/>
      <c r="AG797" s="39">
        <v>1</v>
      </c>
      <c r="AH797" s="109">
        <v>0</v>
      </c>
      <c r="AI797" s="66">
        <v>6.9999999999999993E-2</v>
      </c>
      <c r="AJ797" s="66">
        <v>7.0000000000000007E-2</v>
      </c>
      <c r="AK797" s="39"/>
      <c r="AL797" s="39" t="s">
        <v>53</v>
      </c>
    </row>
    <row r="798" spans="1:38" x14ac:dyDescent="0.35">
      <c r="A798" s="39" t="s">
        <v>276</v>
      </c>
      <c r="B798" s="39">
        <v>104544630</v>
      </c>
      <c r="C798" s="39" t="str">
        <f>+MaestraLP3[[#This Row],[CÓDIGO]]&amp;MaestraLP3[[#Headers],[-]]&amp;MaestraLP3[[#This Row],[UMV]]</f>
        <v>104544630-C10</v>
      </c>
      <c r="D798" s="50" t="str">
        <f>+MaestraLP3[[#This Row],[CÓDIGO]]&amp;MaestraLP3[[#Headers],[FS00]]</f>
        <v>104544630FS00</v>
      </c>
      <c r="E798" s="39" t="s">
        <v>34</v>
      </c>
      <c r="F798" s="39" t="s">
        <v>35</v>
      </c>
      <c r="G798" s="39" t="s">
        <v>194</v>
      </c>
      <c r="H798" s="39" t="s">
        <v>200</v>
      </c>
      <c r="I798" s="39" t="s">
        <v>817</v>
      </c>
      <c r="J798" s="49" t="s">
        <v>65</v>
      </c>
      <c r="K798" s="50" t="s">
        <v>50</v>
      </c>
      <c r="L798" s="39" t="str">
        <f>VLOOKUP(MaestraLP3[[#This Row],[UMV]],VALIDACIONES!J:L,3,0)</f>
        <v>Caja 10 Unidades</v>
      </c>
      <c r="M798" s="39" t="s">
        <v>40</v>
      </c>
      <c r="N798" s="39" t="s">
        <v>78</v>
      </c>
      <c r="O798" s="64">
        <v>42450</v>
      </c>
      <c r="P798" s="39" t="s">
        <v>42</v>
      </c>
      <c r="Q798" s="64">
        <v>58000</v>
      </c>
      <c r="R798" s="66">
        <f>+IFERROR((MaestraLP3[[#This Row],[COSTO ]]/MaestraLP3[[#This Row],[COSTO SEP]]-1),0)</f>
        <v>0</v>
      </c>
      <c r="S798" s="65" t="s">
        <v>52</v>
      </c>
      <c r="T798" s="65" t="s">
        <v>52</v>
      </c>
      <c r="U798" s="64">
        <f>+VLOOKUP(MaestraLP3[[#This Row],[FS00]],'[1]BD MES'!$C:$N,12,0)</f>
        <v>42450</v>
      </c>
      <c r="V798" s="64">
        <v>42450</v>
      </c>
      <c r="W798" s="66">
        <f>+(MaestraLP3[[#This Row],[COSTO ]]-MaestraLP3[[#This Row],[COSTO OCT AL 25-09]])/MaestraLP3[[#This Row],[COSTO OCT AL 25-09]]</f>
        <v>0</v>
      </c>
      <c r="X798" s="67" t="str">
        <f>++IF(P798="HASTA AGOTAR STOCK","HASTA AGOTAR STOCK",IF(MaestraLP3[[#This Row],[PRECIO]]=0,"NO PARA LP",IF(MaestraLP3[[#This Row],[PRECIO SEP]]=0,"INCORPORACIÓN",IF(Z798=0,"MANTIENE",IF(Z798&lt;0,"BAJA",IF(Z798&gt;0,"ALZA",""))))))</f>
        <v>MANTIENE</v>
      </c>
      <c r="Y798" s="64">
        <v>58000</v>
      </c>
      <c r="Z798" s="41">
        <f>IF(Y798=0,"INDICAR PRECIO VTA",Y798-MaestraLP3[[#This Row],[PRECIO SEP]])</f>
        <v>0</v>
      </c>
      <c r="AA798" s="66">
        <f t="shared" si="12"/>
        <v>0.26810344827586208</v>
      </c>
      <c r="AB798" s="68">
        <f>IFERROR(MaestraLP3[[#This Row],[PRECIO]]*MaestraLP3[[#This Row],[%MG UMV]],0)</f>
        <v>15550</v>
      </c>
      <c r="AC798" s="69">
        <v>10</v>
      </c>
      <c r="AD798" s="64">
        <f>+IFERROR(MaestraLP3[[#This Row],[MARGEN UNITARIO]]/MaestraLP3[[#This Row],[Peso Neto UMV (KG)]],0)</f>
        <v>1555</v>
      </c>
      <c r="AE798" s="39" t="s">
        <v>53</v>
      </c>
      <c r="AF798" s="39"/>
      <c r="AG798" s="39">
        <v>1</v>
      </c>
      <c r="AH798" s="109">
        <v>0</v>
      </c>
      <c r="AI798" s="66">
        <v>6.9999999999999993E-2</v>
      </c>
      <c r="AJ798" s="66">
        <v>0.12</v>
      </c>
      <c r="AK798" s="39"/>
      <c r="AL798" s="39" t="s">
        <v>53</v>
      </c>
    </row>
    <row r="799" spans="1:38" x14ac:dyDescent="0.35">
      <c r="A799" s="39" t="s">
        <v>276</v>
      </c>
      <c r="B799" s="39">
        <v>104519110</v>
      </c>
      <c r="C799" s="39" t="str">
        <f>+MaestraLP3[[#This Row],[CÓDIGO]]&amp;MaestraLP3[[#Headers],[-]]&amp;MaestraLP3[[#This Row],[UMV]]</f>
        <v>104519110-C10</v>
      </c>
      <c r="D799" s="50" t="str">
        <f>+MaestraLP3[[#This Row],[CÓDIGO]]&amp;MaestraLP3[[#Headers],[FS00]]</f>
        <v>104519110FS00</v>
      </c>
      <c r="E799" s="39" t="s">
        <v>34</v>
      </c>
      <c r="F799" s="39" t="s">
        <v>35</v>
      </c>
      <c r="G799" s="39" t="s">
        <v>194</v>
      </c>
      <c r="H799" s="39" t="s">
        <v>200</v>
      </c>
      <c r="I799" s="39" t="s">
        <v>818</v>
      </c>
      <c r="J799" s="49" t="s">
        <v>65</v>
      </c>
      <c r="K799" s="50" t="s">
        <v>50</v>
      </c>
      <c r="L799" s="39" t="str">
        <f>VLOOKUP(MaestraLP3[[#This Row],[UMV]],VALIDACIONES!J:L,3,0)</f>
        <v>Caja 10 Unidades</v>
      </c>
      <c r="M799" s="39" t="s">
        <v>40</v>
      </c>
      <c r="N799" s="39" t="s">
        <v>78</v>
      </c>
      <c r="O799" s="64">
        <v>48383.100000000006</v>
      </c>
      <c r="P799" s="39" t="s">
        <v>190</v>
      </c>
      <c r="Q799" s="64">
        <v>63000</v>
      </c>
      <c r="R799" s="66">
        <f>+IFERROR((MaestraLP3[[#This Row],[COSTO ]]/MaestraLP3[[#This Row],[COSTO SEP]]-1),0)</f>
        <v>0</v>
      </c>
      <c r="S799" s="65" t="s">
        <v>52</v>
      </c>
      <c r="T799" s="65" t="s">
        <v>52</v>
      </c>
      <c r="U799" s="64">
        <f>+VLOOKUP(MaestraLP3[[#This Row],[FS00]],'[1]BD MES'!$C:$N,12,0)</f>
        <v>48383.8</v>
      </c>
      <c r="V799" s="64">
        <v>48383.100000000006</v>
      </c>
      <c r="W799" s="66">
        <f>+(MaestraLP3[[#This Row],[COSTO ]]-MaestraLP3[[#This Row],[COSTO OCT AL 25-09]])/MaestraLP3[[#This Row],[COSTO OCT AL 25-09]]</f>
        <v>-1.4467652395989765E-5</v>
      </c>
      <c r="X799" s="67" t="str">
        <f>++IF(P799="HASTA AGOTAR STOCK","HASTA AGOTAR STOCK",IF(MaestraLP3[[#This Row],[PRECIO]]=0,"NO PARA LP",IF(MaestraLP3[[#This Row],[PRECIO SEP]]=0,"INCORPORACIÓN",IF(Z799=0,"MANTIENE",IF(Z799&lt;0,"BAJA",IF(Z799&gt;0,"ALZA",""))))))</f>
        <v>MANTIENE</v>
      </c>
      <c r="Y799" s="64">
        <v>63000</v>
      </c>
      <c r="Z799" s="41">
        <f>IF(Y799=0,"INDICAR PRECIO VTA",Y799-MaestraLP3[[#This Row],[PRECIO SEP]])</f>
        <v>0</v>
      </c>
      <c r="AA799" s="66">
        <f t="shared" si="12"/>
        <v>0.23201428571428562</v>
      </c>
      <c r="AB799" s="68">
        <f>IFERROR(MaestraLP3[[#This Row],[PRECIO]]*MaestraLP3[[#This Row],[%MG UMV]],0)</f>
        <v>14616.899999999994</v>
      </c>
      <c r="AC799" s="69">
        <v>10</v>
      </c>
      <c r="AD799" s="64">
        <f>+IFERROR(MaestraLP3[[#This Row],[MARGEN UNITARIO]]/MaestraLP3[[#This Row],[Peso Neto UMV (KG)]],0)</f>
        <v>1461.6899999999994</v>
      </c>
      <c r="AE799" s="39" t="s">
        <v>53</v>
      </c>
      <c r="AF799" s="39"/>
      <c r="AG799" s="39">
        <v>1</v>
      </c>
      <c r="AH799" s="109">
        <v>0</v>
      </c>
      <c r="AI799" s="66">
        <v>6.9999999999999993E-2</v>
      </c>
      <c r="AJ799" s="66">
        <v>0.12</v>
      </c>
      <c r="AK799" s="39"/>
      <c r="AL799" s="39" t="s">
        <v>53</v>
      </c>
    </row>
    <row r="800" spans="1:38" x14ac:dyDescent="0.35">
      <c r="A800" s="39" t="s">
        <v>276</v>
      </c>
      <c r="B800" s="39">
        <v>104518910</v>
      </c>
      <c r="C800" s="39" t="str">
        <f>+MaestraLP3[[#This Row],[CÓDIGO]]&amp;MaestraLP3[[#Headers],[-]]&amp;MaestraLP3[[#This Row],[UMV]]</f>
        <v>104518910-C10</v>
      </c>
      <c r="D800" s="50" t="str">
        <f>+MaestraLP3[[#This Row],[CÓDIGO]]&amp;MaestraLP3[[#Headers],[FS00]]</f>
        <v>104518910FS00</v>
      </c>
      <c r="E800" s="39" t="s">
        <v>34</v>
      </c>
      <c r="F800" s="39" t="s">
        <v>35</v>
      </c>
      <c r="G800" s="39" t="s">
        <v>194</v>
      </c>
      <c r="H800" s="39" t="s">
        <v>200</v>
      </c>
      <c r="I800" s="39" t="s">
        <v>819</v>
      </c>
      <c r="J800" s="49" t="s">
        <v>65</v>
      </c>
      <c r="K800" s="50" t="s">
        <v>50</v>
      </c>
      <c r="L800" s="39" t="str">
        <f>VLOOKUP(MaestraLP3[[#This Row],[UMV]],VALIDACIONES!J:L,3,0)</f>
        <v>Caja 10 Unidades</v>
      </c>
      <c r="M800" s="39" t="s">
        <v>40</v>
      </c>
      <c r="N800" s="39" t="s">
        <v>78</v>
      </c>
      <c r="O800" s="64">
        <v>22364.400000000001</v>
      </c>
      <c r="P800" s="39" t="s">
        <v>190</v>
      </c>
      <c r="Q800" s="64">
        <v>34000</v>
      </c>
      <c r="R800" s="66">
        <f>+IFERROR((MaestraLP3[[#This Row],[COSTO ]]/MaestraLP3[[#This Row],[COSTO SEP]]-1),0)</f>
        <v>-8.9427840676004067E-6</v>
      </c>
      <c r="S800" s="65" t="s">
        <v>52</v>
      </c>
      <c r="T800" s="65" t="s">
        <v>52</v>
      </c>
      <c r="U800" s="64">
        <f>+VLOOKUP(MaestraLP3[[#This Row],[FS00]],'[1]BD MES'!$C:$N,12,0)</f>
        <v>22364.1</v>
      </c>
      <c r="V800" s="64">
        <v>22364.2</v>
      </c>
      <c r="W800" s="66">
        <f>+(MaestraLP3[[#This Row],[COSTO ]]-MaestraLP3[[#This Row],[COSTO OCT AL 25-09]])/MaestraLP3[[#This Row],[COSTO OCT AL 25-09]]</f>
        <v>4.4714520147103075E-6</v>
      </c>
      <c r="X800" s="67" t="str">
        <f>++IF(P800="HASTA AGOTAR STOCK","HASTA AGOTAR STOCK",IF(MaestraLP3[[#This Row],[PRECIO]]=0,"NO PARA LP",IF(MaestraLP3[[#This Row],[PRECIO SEP]]=0,"INCORPORACIÓN",IF(Z800=0,"MANTIENE",IF(Z800&lt;0,"BAJA",IF(Z800&gt;0,"ALZA",""))))))</f>
        <v>MANTIENE</v>
      </c>
      <c r="Y800" s="64">
        <v>34000</v>
      </c>
      <c r="Z800" s="41">
        <f>IF(Y800=0,"INDICAR PRECIO VTA",Y800-MaestraLP3[[#This Row],[PRECIO SEP]])</f>
        <v>0</v>
      </c>
      <c r="AA800" s="66">
        <f t="shared" si="12"/>
        <v>0.34222941176470584</v>
      </c>
      <c r="AB800" s="68">
        <f>IFERROR(MaestraLP3[[#This Row],[PRECIO]]*MaestraLP3[[#This Row],[%MG UMV]],0)</f>
        <v>11635.8</v>
      </c>
      <c r="AC800" s="69">
        <v>10</v>
      </c>
      <c r="AD800" s="64">
        <f>+IFERROR(MaestraLP3[[#This Row],[MARGEN UNITARIO]]/MaestraLP3[[#This Row],[Peso Neto UMV (KG)]],0)</f>
        <v>1163.58</v>
      </c>
      <c r="AE800" s="39" t="s">
        <v>53</v>
      </c>
      <c r="AF800" s="39"/>
      <c r="AG800" s="39">
        <v>1</v>
      </c>
      <c r="AH800" s="109">
        <v>0</v>
      </c>
      <c r="AI800" s="66">
        <v>6.9999999999999993E-2</v>
      </c>
      <c r="AJ800" s="66">
        <v>0.12</v>
      </c>
      <c r="AK800" s="39"/>
      <c r="AL800" s="39" t="s">
        <v>53</v>
      </c>
    </row>
    <row r="801" spans="1:38" x14ac:dyDescent="0.35">
      <c r="A801" s="39" t="s">
        <v>276</v>
      </c>
      <c r="B801" s="39">
        <v>104519510</v>
      </c>
      <c r="C801" s="39" t="str">
        <f>+MaestraLP3[[#This Row],[CÓDIGO]]&amp;MaestraLP3[[#Headers],[-]]&amp;MaestraLP3[[#This Row],[UMV]]</f>
        <v>104519510-C10</v>
      </c>
      <c r="D801" s="50" t="str">
        <f>+MaestraLP3[[#This Row],[CÓDIGO]]&amp;MaestraLP3[[#Headers],[FS00]]</f>
        <v>104519510FS00</v>
      </c>
      <c r="E801" s="39" t="s">
        <v>34</v>
      </c>
      <c r="F801" s="39" t="s">
        <v>35</v>
      </c>
      <c r="G801" s="39" t="s">
        <v>194</v>
      </c>
      <c r="H801" s="39" t="s">
        <v>200</v>
      </c>
      <c r="I801" s="39" t="s">
        <v>820</v>
      </c>
      <c r="J801" s="49" t="s">
        <v>65</v>
      </c>
      <c r="K801" s="50" t="s">
        <v>50</v>
      </c>
      <c r="L801" s="39" t="str">
        <f>VLOOKUP(MaestraLP3[[#This Row],[UMV]],VALIDACIONES!J:L,3,0)</f>
        <v>Caja 10 Unidades</v>
      </c>
      <c r="M801" s="39" t="s">
        <v>40</v>
      </c>
      <c r="N801" s="39" t="s">
        <v>78</v>
      </c>
      <c r="O801" s="64">
        <v>27724.899999999998</v>
      </c>
      <c r="P801" s="39" t="s">
        <v>42</v>
      </c>
      <c r="Q801" s="64">
        <v>42000</v>
      </c>
      <c r="R801" s="66">
        <f>+IFERROR((MaestraLP3[[#This Row],[COSTO ]]/MaestraLP3[[#This Row],[COSTO SEP]]-1),0)</f>
        <v>0</v>
      </c>
      <c r="S801" s="65" t="s">
        <v>52</v>
      </c>
      <c r="T801" s="65" t="s">
        <v>52</v>
      </c>
      <c r="U801" s="64">
        <f>+VLOOKUP(MaestraLP3[[#This Row],[FS00]],'[1]BD MES'!$C:$N,12,0)</f>
        <v>27724.899999999998</v>
      </c>
      <c r="V801" s="64">
        <v>27724.899999999998</v>
      </c>
      <c r="W801" s="66">
        <f>+(MaestraLP3[[#This Row],[COSTO ]]-MaestraLP3[[#This Row],[COSTO OCT AL 25-09]])/MaestraLP3[[#This Row],[COSTO OCT AL 25-09]]</f>
        <v>0</v>
      </c>
      <c r="X801" s="67" t="str">
        <f>++IF(P801="HASTA AGOTAR STOCK","HASTA AGOTAR STOCK",IF(MaestraLP3[[#This Row],[PRECIO]]=0,"NO PARA LP",IF(MaestraLP3[[#This Row],[PRECIO SEP]]=0,"INCORPORACIÓN",IF(Z801=0,"MANTIENE",IF(Z801&lt;0,"BAJA",IF(Z801&gt;0,"ALZA",""))))))</f>
        <v>MANTIENE</v>
      </c>
      <c r="Y801" s="64">
        <v>42000</v>
      </c>
      <c r="Z801" s="41">
        <f>IF(Y801=0,"INDICAR PRECIO VTA",Y801-MaestraLP3[[#This Row],[PRECIO SEP]])</f>
        <v>0</v>
      </c>
      <c r="AA801" s="66">
        <f t="shared" si="12"/>
        <v>0.33988333333333337</v>
      </c>
      <c r="AB801" s="68">
        <f>IFERROR(MaestraLP3[[#This Row],[PRECIO]]*MaestraLP3[[#This Row],[%MG UMV]],0)</f>
        <v>14275.100000000002</v>
      </c>
      <c r="AC801" s="69">
        <v>10</v>
      </c>
      <c r="AD801" s="64">
        <f>+IFERROR(MaestraLP3[[#This Row],[MARGEN UNITARIO]]/MaestraLP3[[#This Row],[Peso Neto UMV (KG)]],0)</f>
        <v>1427.5100000000002</v>
      </c>
      <c r="AE801" s="39" t="s">
        <v>53</v>
      </c>
      <c r="AF801" s="39"/>
      <c r="AG801" s="39">
        <v>1</v>
      </c>
      <c r="AH801" s="109">
        <v>0</v>
      </c>
      <c r="AI801" s="66">
        <v>6.9999999999999993E-2</v>
      </c>
      <c r="AJ801" s="66">
        <v>0.12</v>
      </c>
      <c r="AK801" s="39"/>
      <c r="AL801" s="39" t="s">
        <v>53</v>
      </c>
    </row>
    <row r="802" spans="1:38" x14ac:dyDescent="0.35">
      <c r="A802" s="39" t="s">
        <v>276</v>
      </c>
      <c r="B802" s="39">
        <v>104518970</v>
      </c>
      <c r="C802" s="39" t="str">
        <f>+MaestraLP3[[#This Row],[CÓDIGO]]&amp;MaestraLP3[[#Headers],[-]]&amp;MaestraLP3[[#This Row],[UMV]]</f>
        <v>104518970-C10</v>
      </c>
      <c r="D802" s="50" t="str">
        <f>+MaestraLP3[[#This Row],[CÓDIGO]]&amp;MaestraLP3[[#Headers],[FS00]]</f>
        <v>104518970FS00</v>
      </c>
      <c r="E802" s="39" t="s">
        <v>34</v>
      </c>
      <c r="F802" s="39" t="s">
        <v>35</v>
      </c>
      <c r="G802" s="39" t="s">
        <v>194</v>
      </c>
      <c r="H802" s="39" t="s">
        <v>200</v>
      </c>
      <c r="I802" s="39" t="s">
        <v>821</v>
      </c>
      <c r="J802" s="49" t="s">
        <v>65</v>
      </c>
      <c r="K802" s="50" t="s">
        <v>50</v>
      </c>
      <c r="L802" s="39" t="str">
        <f>VLOOKUP(MaestraLP3[[#This Row],[UMV]],VALIDACIONES!J:L,3,0)</f>
        <v>Caja 10 Unidades</v>
      </c>
      <c r="M802" s="39" t="s">
        <v>40</v>
      </c>
      <c r="N802" s="39" t="s">
        <v>78</v>
      </c>
      <c r="O802" s="64">
        <v>28321.100000000002</v>
      </c>
      <c r="P802" s="39" t="s">
        <v>42</v>
      </c>
      <c r="Q802" s="64">
        <v>45900</v>
      </c>
      <c r="R802" s="66">
        <f>+IFERROR((MaestraLP3[[#This Row],[COSTO ]]/MaestraLP3[[#This Row],[COSTO SEP]]-1),0)</f>
        <v>-3.5309362984570214E-6</v>
      </c>
      <c r="S802" s="65" t="s">
        <v>52</v>
      </c>
      <c r="T802" s="65" t="s">
        <v>52</v>
      </c>
      <c r="U802" s="64">
        <f>+VLOOKUP(MaestraLP3[[#This Row],[FS00]],'[1]BD MES'!$C:$N,12,0)</f>
        <v>28320.9</v>
      </c>
      <c r="V802" s="64">
        <v>28321</v>
      </c>
      <c r="W802" s="66">
        <f>+(MaestraLP3[[#This Row],[COSTO ]]-MaestraLP3[[#This Row],[COSTO OCT AL 25-09]])/MaestraLP3[[#This Row],[COSTO OCT AL 25-09]]</f>
        <v>3.5309612335252342E-6</v>
      </c>
      <c r="X802" s="67" t="str">
        <f>++IF(P802="HASTA AGOTAR STOCK","HASTA AGOTAR STOCK",IF(MaestraLP3[[#This Row],[PRECIO]]=0,"NO PARA LP",IF(MaestraLP3[[#This Row],[PRECIO SEP]]=0,"INCORPORACIÓN",IF(Z802=0,"MANTIENE",IF(Z802&lt;0,"BAJA",IF(Z802&gt;0,"ALZA",""))))))</f>
        <v>MANTIENE</v>
      </c>
      <c r="Y802" s="64">
        <v>45900</v>
      </c>
      <c r="Z802" s="41">
        <f>IF(Y802=0,"INDICAR PRECIO VTA",Y802-MaestraLP3[[#This Row],[PRECIO SEP]])</f>
        <v>0</v>
      </c>
      <c r="AA802" s="66">
        <f t="shared" si="12"/>
        <v>0.38298474945533767</v>
      </c>
      <c r="AB802" s="68">
        <f>IFERROR(MaestraLP3[[#This Row],[PRECIO]]*MaestraLP3[[#This Row],[%MG UMV]],0)</f>
        <v>17579</v>
      </c>
      <c r="AC802" s="69">
        <v>10</v>
      </c>
      <c r="AD802" s="64">
        <f>+IFERROR(MaestraLP3[[#This Row],[MARGEN UNITARIO]]/MaestraLP3[[#This Row],[Peso Neto UMV (KG)]],0)</f>
        <v>1757.9</v>
      </c>
      <c r="AE802" s="39" t="s">
        <v>53</v>
      </c>
      <c r="AF802" s="39"/>
      <c r="AG802" s="39">
        <v>1</v>
      </c>
      <c r="AH802" s="109">
        <v>0</v>
      </c>
      <c r="AI802" s="66">
        <v>6.9999999999999993E-2</v>
      </c>
      <c r="AJ802" s="66">
        <v>0.12</v>
      </c>
      <c r="AK802" s="39"/>
      <c r="AL802" s="39" t="s">
        <v>53</v>
      </c>
    </row>
    <row r="803" spans="1:38" x14ac:dyDescent="0.35">
      <c r="A803" s="39" t="s">
        <v>276</v>
      </c>
      <c r="B803" s="39">
        <v>104519120</v>
      </c>
      <c r="C803" s="39" t="str">
        <f>+MaestraLP3[[#This Row],[CÓDIGO]]&amp;MaestraLP3[[#Headers],[-]]&amp;MaestraLP3[[#This Row],[UMV]]</f>
        <v>104519120-C10</v>
      </c>
      <c r="D803" s="50" t="str">
        <f>+MaestraLP3[[#This Row],[CÓDIGO]]&amp;MaestraLP3[[#Headers],[FS00]]</f>
        <v>104519120FS00</v>
      </c>
      <c r="E803" s="39" t="s">
        <v>34</v>
      </c>
      <c r="F803" s="39" t="s">
        <v>35</v>
      </c>
      <c r="G803" s="39" t="s">
        <v>194</v>
      </c>
      <c r="H803" s="39" t="s">
        <v>200</v>
      </c>
      <c r="I803" s="39" t="s">
        <v>822</v>
      </c>
      <c r="J803" s="49" t="s">
        <v>65</v>
      </c>
      <c r="K803" s="50" t="s">
        <v>50</v>
      </c>
      <c r="L803" s="39" t="str">
        <f>VLOOKUP(MaestraLP3[[#This Row],[UMV]],VALIDACIONES!J:L,3,0)</f>
        <v>Caja 10 Unidades</v>
      </c>
      <c r="M803" s="39" t="s">
        <v>40</v>
      </c>
      <c r="N803" s="39" t="s">
        <v>78</v>
      </c>
      <c r="O803" s="64">
        <v>32671.399999999998</v>
      </c>
      <c r="P803" s="39" t="s">
        <v>42</v>
      </c>
      <c r="Q803" s="64">
        <v>47000</v>
      </c>
      <c r="R803" s="66">
        <f>+IFERROR((MaestraLP3[[#This Row],[COSTO ]]/MaestraLP3[[#This Row],[COSTO SEP]]-1),0)</f>
        <v>6.1215619777676977E-6</v>
      </c>
      <c r="S803" s="65" t="s">
        <v>52</v>
      </c>
      <c r="T803" s="65" t="s">
        <v>52</v>
      </c>
      <c r="U803" s="64">
        <f>+VLOOKUP(MaestraLP3[[#This Row],[FS00]],'[1]BD MES'!$C:$N,12,0)</f>
        <v>32671.7</v>
      </c>
      <c r="V803" s="64">
        <v>32671.599999999999</v>
      </c>
      <c r="W803" s="66">
        <f>+(MaestraLP3[[#This Row],[COSTO ]]-MaestraLP3[[#This Row],[COSTO OCT AL 25-09]])/MaestraLP3[[#This Row],[COSTO OCT AL 25-09]]</f>
        <v>-3.0607528840612144E-6</v>
      </c>
      <c r="X803" s="67" t="str">
        <f>++IF(P803="HASTA AGOTAR STOCK","HASTA AGOTAR STOCK",IF(MaestraLP3[[#This Row],[PRECIO]]=0,"NO PARA LP",IF(MaestraLP3[[#This Row],[PRECIO SEP]]=0,"INCORPORACIÓN",IF(Z803=0,"MANTIENE",IF(Z803&lt;0,"BAJA",IF(Z803&gt;0,"ALZA",""))))))</f>
        <v>MANTIENE</v>
      </c>
      <c r="Y803" s="64">
        <v>47000</v>
      </c>
      <c r="Z803" s="41">
        <f>IF(Y803=0,"INDICAR PRECIO VTA",Y803-MaestraLP3[[#This Row],[PRECIO SEP]])</f>
        <v>0</v>
      </c>
      <c r="AA803" s="66">
        <f t="shared" si="12"/>
        <v>0.30485957446808515</v>
      </c>
      <c r="AB803" s="68">
        <f>IFERROR(MaestraLP3[[#This Row],[PRECIO]]*MaestraLP3[[#This Row],[%MG UMV]],0)</f>
        <v>14328.400000000001</v>
      </c>
      <c r="AC803" s="69">
        <v>10</v>
      </c>
      <c r="AD803" s="64">
        <f>+IFERROR(MaestraLP3[[#This Row],[MARGEN UNITARIO]]/MaestraLP3[[#This Row],[Peso Neto UMV (KG)]],0)</f>
        <v>1432.8400000000001</v>
      </c>
      <c r="AE803" s="39" t="s">
        <v>53</v>
      </c>
      <c r="AF803" s="39"/>
      <c r="AG803" s="39">
        <v>1</v>
      </c>
      <c r="AH803" s="109">
        <v>0</v>
      </c>
      <c r="AI803" s="66">
        <v>6.9999999999999993E-2</v>
      </c>
      <c r="AJ803" s="66">
        <v>0.12</v>
      </c>
      <c r="AK803" s="39"/>
      <c r="AL803" s="39" t="s">
        <v>53</v>
      </c>
    </row>
    <row r="804" spans="1:38" x14ac:dyDescent="0.35">
      <c r="A804" s="39" t="s">
        <v>276</v>
      </c>
      <c r="B804" s="39">
        <v>104544640</v>
      </c>
      <c r="C804" s="39" t="str">
        <f>+MaestraLP3[[#This Row],[CÓDIGO]]&amp;MaestraLP3[[#Headers],[-]]&amp;MaestraLP3[[#This Row],[UMV]]</f>
        <v>104544640-C10</v>
      </c>
      <c r="D804" s="50" t="str">
        <f>+MaestraLP3[[#This Row],[CÓDIGO]]&amp;MaestraLP3[[#Headers],[FS00]]</f>
        <v>104544640FS00</v>
      </c>
      <c r="E804" s="39" t="s">
        <v>34</v>
      </c>
      <c r="F804" s="39" t="s">
        <v>35</v>
      </c>
      <c r="G804" s="39" t="s">
        <v>194</v>
      </c>
      <c r="H804" s="39" t="s">
        <v>200</v>
      </c>
      <c r="I804" s="39" t="s">
        <v>823</v>
      </c>
      <c r="J804" s="49" t="s">
        <v>65</v>
      </c>
      <c r="K804" s="50" t="s">
        <v>50</v>
      </c>
      <c r="L804" s="39" t="str">
        <f>VLOOKUP(MaestraLP3[[#This Row],[UMV]],VALIDACIONES!J:L,3,0)</f>
        <v>Caja 10 Unidades</v>
      </c>
      <c r="M804" s="39" t="s">
        <v>40</v>
      </c>
      <c r="N804" s="39" t="s">
        <v>78</v>
      </c>
      <c r="O804" s="64">
        <v>28280</v>
      </c>
      <c r="P804" s="39" t="s">
        <v>190</v>
      </c>
      <c r="Q804" s="64">
        <v>38000</v>
      </c>
      <c r="R804" s="66">
        <f>+IFERROR((MaestraLP3[[#This Row],[COSTO ]]/MaestraLP3[[#This Row],[COSTO SEP]]-1),0)</f>
        <v>0</v>
      </c>
      <c r="S804" s="65" t="s">
        <v>52</v>
      </c>
      <c r="T804" s="65" t="s">
        <v>52</v>
      </c>
      <c r="U804" s="64">
        <f>+VLOOKUP(MaestraLP3[[#This Row],[FS00]],'[1]BD MES'!$C:$N,12,0)</f>
        <v>28280</v>
      </c>
      <c r="V804" s="64">
        <v>28280</v>
      </c>
      <c r="W804" s="66">
        <f>+(MaestraLP3[[#This Row],[COSTO ]]-MaestraLP3[[#This Row],[COSTO OCT AL 25-09]])/MaestraLP3[[#This Row],[COSTO OCT AL 25-09]]</f>
        <v>0</v>
      </c>
      <c r="X804" s="67" t="str">
        <f>++IF(P804="HASTA AGOTAR STOCK","HASTA AGOTAR STOCK",IF(MaestraLP3[[#This Row],[PRECIO]]=0,"NO PARA LP",IF(MaestraLP3[[#This Row],[PRECIO SEP]]=0,"INCORPORACIÓN",IF(Z804=0,"MANTIENE",IF(Z804&lt;0,"BAJA",IF(Z804&gt;0,"ALZA",""))))))</f>
        <v>MANTIENE</v>
      </c>
      <c r="Y804" s="64">
        <v>38000</v>
      </c>
      <c r="Z804" s="41">
        <f>IF(Y804=0,"INDICAR PRECIO VTA",Y804-MaestraLP3[[#This Row],[PRECIO SEP]])</f>
        <v>0</v>
      </c>
      <c r="AA804" s="66">
        <f t="shared" si="12"/>
        <v>0.25578947368421051</v>
      </c>
      <c r="AB804" s="68">
        <f>IFERROR(MaestraLP3[[#This Row],[PRECIO]]*MaestraLP3[[#This Row],[%MG UMV]],0)</f>
        <v>9720</v>
      </c>
      <c r="AC804" s="69">
        <v>10</v>
      </c>
      <c r="AD804" s="64">
        <f>+IFERROR(MaestraLP3[[#This Row],[MARGEN UNITARIO]]/MaestraLP3[[#This Row],[Peso Neto UMV (KG)]],0)</f>
        <v>972</v>
      </c>
      <c r="AE804" s="39" t="s">
        <v>53</v>
      </c>
      <c r="AF804" s="39"/>
      <c r="AG804" s="39">
        <v>1</v>
      </c>
      <c r="AH804" s="109">
        <v>0</v>
      </c>
      <c r="AI804" s="66">
        <v>6.9999999999999993E-2</v>
      </c>
      <c r="AJ804" s="66">
        <v>0.1</v>
      </c>
      <c r="AK804" s="39"/>
      <c r="AL804" s="39" t="s">
        <v>53</v>
      </c>
    </row>
    <row r="805" spans="1:38" x14ac:dyDescent="0.35">
      <c r="A805" s="39" t="s">
        <v>276</v>
      </c>
      <c r="B805" s="39">
        <v>104524690</v>
      </c>
      <c r="C805" s="39" t="str">
        <f>+MaestraLP3[[#This Row],[CÓDIGO]]&amp;MaestraLP3[[#Headers],[-]]&amp;MaestraLP3[[#This Row],[UMV]]</f>
        <v>104524690-C10</v>
      </c>
      <c r="D805" s="50" t="str">
        <f>+MaestraLP3[[#This Row],[CÓDIGO]]&amp;MaestraLP3[[#Headers],[FS00]]</f>
        <v>104524690FS00</v>
      </c>
      <c r="E805" s="39" t="s">
        <v>34</v>
      </c>
      <c r="F805" s="39" t="s">
        <v>35</v>
      </c>
      <c r="G805" s="39" t="s">
        <v>194</v>
      </c>
      <c r="H805" s="39" t="s">
        <v>200</v>
      </c>
      <c r="I805" s="39" t="s">
        <v>824</v>
      </c>
      <c r="J805" s="49" t="s">
        <v>65</v>
      </c>
      <c r="K805" s="50" t="s">
        <v>50</v>
      </c>
      <c r="L805" s="39" t="str">
        <f>VLOOKUP(MaestraLP3[[#This Row],[UMV]],VALIDACIONES!J:L,3,0)</f>
        <v>Caja 10 Unidades</v>
      </c>
      <c r="M805" s="39" t="s">
        <v>40</v>
      </c>
      <c r="N805" s="39" t="s">
        <v>78</v>
      </c>
      <c r="O805" s="64">
        <v>52863.6</v>
      </c>
      <c r="P805" s="39" t="s">
        <v>190</v>
      </c>
      <c r="Q805" s="64">
        <v>66000</v>
      </c>
      <c r="R805" s="66">
        <f>+IFERROR((MaestraLP3[[#This Row],[COSTO ]]/MaestraLP3[[#This Row],[COSTO SEP]]-1),0)</f>
        <v>-2.2699929630332072E-5</v>
      </c>
      <c r="S805" s="65" t="s">
        <v>52</v>
      </c>
      <c r="T805" s="65" t="s">
        <v>52</v>
      </c>
      <c r="U805" s="64">
        <f>+VLOOKUP(MaestraLP3[[#This Row],[FS00]],'[1]BD MES'!$C:$N,12,0)</f>
        <v>52862.5</v>
      </c>
      <c r="V805" s="64">
        <v>52862.399999999994</v>
      </c>
      <c r="W805" s="66">
        <f>+(MaestraLP3[[#This Row],[COSTO ]]-MaestraLP3[[#This Row],[COSTO OCT AL 25-09]])/MaestraLP3[[#This Row],[COSTO OCT AL 25-09]]</f>
        <v>-1.8917001656338759E-6</v>
      </c>
      <c r="X805" s="67" t="str">
        <f>++IF(P805="HASTA AGOTAR STOCK","HASTA AGOTAR STOCK",IF(MaestraLP3[[#This Row],[PRECIO]]=0,"NO PARA LP",IF(MaestraLP3[[#This Row],[PRECIO SEP]]=0,"INCORPORACIÓN",IF(Z805=0,"MANTIENE",IF(Z805&lt;0,"BAJA",IF(Z805&gt;0,"ALZA",""))))))</f>
        <v>MANTIENE</v>
      </c>
      <c r="Y805" s="64">
        <v>66000</v>
      </c>
      <c r="Z805" s="41">
        <f>IF(Y805=0,"INDICAR PRECIO VTA",Y805-MaestraLP3[[#This Row],[PRECIO SEP]])</f>
        <v>0</v>
      </c>
      <c r="AA805" s="66">
        <f t="shared" si="12"/>
        <v>0.19905454545454554</v>
      </c>
      <c r="AB805" s="68">
        <f>IFERROR(MaestraLP3[[#This Row],[PRECIO]]*MaestraLP3[[#This Row],[%MG UMV]],0)</f>
        <v>13137.600000000006</v>
      </c>
      <c r="AC805" s="69">
        <v>10</v>
      </c>
      <c r="AD805" s="64">
        <f>+IFERROR(MaestraLP3[[#This Row],[MARGEN UNITARIO]]/MaestraLP3[[#This Row],[Peso Neto UMV (KG)]],0)</f>
        <v>1313.7600000000007</v>
      </c>
      <c r="AE805" s="39" t="s">
        <v>53</v>
      </c>
      <c r="AF805" s="39"/>
      <c r="AG805" s="39">
        <v>1</v>
      </c>
      <c r="AH805" s="109">
        <v>0</v>
      </c>
      <c r="AI805" s="66">
        <v>6.9999999999999993E-2</v>
      </c>
      <c r="AJ805" s="66">
        <v>0.1</v>
      </c>
      <c r="AK805" s="39"/>
      <c r="AL805" s="39" t="s">
        <v>53</v>
      </c>
    </row>
    <row r="806" spans="1:38" x14ac:dyDescent="0.35">
      <c r="A806" s="39" t="s">
        <v>276</v>
      </c>
      <c r="B806" s="39">
        <v>104545030</v>
      </c>
      <c r="C806" s="39" t="str">
        <f>+MaestraLP3[[#This Row],[CÓDIGO]]&amp;MaestraLP3[[#Headers],[-]]&amp;MaestraLP3[[#This Row],[UMV]]</f>
        <v>104545030-C10</v>
      </c>
      <c r="D806" s="50" t="str">
        <f>+MaestraLP3[[#This Row],[CÓDIGO]]&amp;MaestraLP3[[#Headers],[FS00]]</f>
        <v>104545030FS00</v>
      </c>
      <c r="E806" s="39" t="s">
        <v>34</v>
      </c>
      <c r="F806" s="39" t="s">
        <v>35</v>
      </c>
      <c r="G806" s="39" t="s">
        <v>194</v>
      </c>
      <c r="H806" s="39" t="s">
        <v>202</v>
      </c>
      <c r="I806" s="39" t="s">
        <v>848</v>
      </c>
      <c r="J806" s="49" t="s">
        <v>65</v>
      </c>
      <c r="K806" s="50" t="s">
        <v>50</v>
      </c>
      <c r="L806" s="39" t="str">
        <f>VLOOKUP(MaestraLP3[[#This Row],[UMV]],VALIDACIONES!J:L,3,0)</f>
        <v>Caja 10 Unidades</v>
      </c>
      <c r="M806" s="39" t="s">
        <v>40</v>
      </c>
      <c r="N806" s="39" t="s">
        <v>41</v>
      </c>
      <c r="O806" s="64">
        <v>11050</v>
      </c>
      <c r="P806" s="39" t="s">
        <v>190</v>
      </c>
      <c r="Q806" s="64">
        <v>20500</v>
      </c>
      <c r="R806" s="66">
        <f>+IFERROR((MaestraLP3[[#This Row],[COSTO ]]/MaestraLP3[[#This Row],[COSTO SEP]]-1),0)</f>
        <v>0</v>
      </c>
      <c r="S806" s="65" t="s">
        <v>52</v>
      </c>
      <c r="T806" s="65" t="s">
        <v>52</v>
      </c>
      <c r="U806" s="64">
        <f>+VLOOKUP(MaestraLP3[[#This Row],[FS00]],'[1]BD MES'!$C:$N,12,0)</f>
        <v>11050</v>
      </c>
      <c r="V806" s="64">
        <v>11050</v>
      </c>
      <c r="W806" s="66">
        <f>+(MaestraLP3[[#This Row],[COSTO ]]-MaestraLP3[[#This Row],[COSTO OCT AL 25-09]])/MaestraLP3[[#This Row],[COSTO OCT AL 25-09]]</f>
        <v>0</v>
      </c>
      <c r="X806" s="67" t="str">
        <f>++IF(P806="HASTA AGOTAR STOCK","HASTA AGOTAR STOCK",IF(MaestraLP3[[#This Row],[PRECIO]]=0,"NO PARA LP",IF(MaestraLP3[[#This Row],[PRECIO SEP]]=0,"INCORPORACIÓN",IF(Z806=0,"MANTIENE",IF(Z806&lt;0,"BAJA",IF(Z806&gt;0,"ALZA",""))))))</f>
        <v>MANTIENE</v>
      </c>
      <c r="Y806" s="64">
        <v>20500</v>
      </c>
      <c r="Z806" s="41">
        <f>IF(Y806=0,"INDICAR PRECIO VTA",Y806-MaestraLP3[[#This Row],[PRECIO SEP]])</f>
        <v>0</v>
      </c>
      <c r="AA806" s="66">
        <f t="shared" si="12"/>
        <v>0.46097560975609758</v>
      </c>
      <c r="AB806" s="68">
        <f>IFERROR(MaestraLP3[[#This Row],[PRECIO]]*MaestraLP3[[#This Row],[%MG UMV]],0)</f>
        <v>9450</v>
      </c>
      <c r="AC806" s="69">
        <v>10</v>
      </c>
      <c r="AD806" s="64">
        <f>+IFERROR(MaestraLP3[[#This Row],[MARGEN UNITARIO]]/MaestraLP3[[#This Row],[Peso Neto UMV (KG)]],0)</f>
        <v>945</v>
      </c>
      <c r="AE806" s="39" t="s">
        <v>53</v>
      </c>
      <c r="AF806" s="39"/>
      <c r="AG806" s="39">
        <v>1</v>
      </c>
      <c r="AH806" s="109">
        <v>0</v>
      </c>
      <c r="AI806" s="66">
        <v>0.17</v>
      </c>
      <c r="AJ806" s="66">
        <v>0.17</v>
      </c>
      <c r="AK806" s="39"/>
      <c r="AL806" s="39" t="s">
        <v>53</v>
      </c>
    </row>
    <row r="807" spans="1:38" x14ac:dyDescent="0.35">
      <c r="A807" s="39" t="s">
        <v>276</v>
      </c>
      <c r="B807" s="39">
        <v>104547470</v>
      </c>
      <c r="C807" s="39" t="str">
        <f>+MaestraLP3[[#This Row],[CÓDIGO]]&amp;MaestraLP3[[#Headers],[-]]&amp;MaestraLP3[[#This Row],[UMV]]</f>
        <v>104547470-C10</v>
      </c>
      <c r="D807" s="50" t="str">
        <f>+MaestraLP3[[#This Row],[CÓDIGO]]&amp;MaestraLP3[[#Headers],[FS00]]</f>
        <v>104547470FS00</v>
      </c>
      <c r="E807" s="39" t="s">
        <v>34</v>
      </c>
      <c r="F807" s="39" t="s">
        <v>35</v>
      </c>
      <c r="G807" s="39" t="s">
        <v>194</v>
      </c>
      <c r="H807" s="39" t="s">
        <v>82</v>
      </c>
      <c r="I807" s="39" t="s">
        <v>826</v>
      </c>
      <c r="J807" s="49" t="s">
        <v>65</v>
      </c>
      <c r="K807" s="50" t="s">
        <v>50</v>
      </c>
      <c r="L807" s="39" t="str">
        <f>VLOOKUP(MaestraLP3[[#This Row],[UMV]],VALIDACIONES!J:L,3,0)</f>
        <v>Caja 10 Unidades</v>
      </c>
      <c r="M807" s="39" t="s">
        <v>40</v>
      </c>
      <c r="N807" s="39" t="s">
        <v>41</v>
      </c>
      <c r="O807" s="64">
        <v>17410</v>
      </c>
      <c r="P807" s="39" t="s">
        <v>42</v>
      </c>
      <c r="Q807" s="65">
        <v>24000</v>
      </c>
      <c r="R807" s="66">
        <f>+IFERROR((MaestraLP3[[#This Row],[COSTO ]]/MaestraLP3[[#This Row],[COSTO SEP]]-1),0)</f>
        <v>0</v>
      </c>
      <c r="S807" s="65" t="s">
        <v>52</v>
      </c>
      <c r="T807" s="65" t="s">
        <v>52</v>
      </c>
      <c r="U807" s="64">
        <f>+VLOOKUP(MaestraLP3[[#This Row],[FS00]],'[1]BD MES'!$C:$N,12,0)</f>
        <v>17410</v>
      </c>
      <c r="V807" s="64">
        <v>17410</v>
      </c>
      <c r="W807" s="66">
        <f>+(MaestraLP3[[#This Row],[COSTO ]]-MaestraLP3[[#This Row],[COSTO OCT AL 25-09]])/MaestraLP3[[#This Row],[COSTO OCT AL 25-09]]</f>
        <v>0</v>
      </c>
      <c r="X807" s="67" t="str">
        <f>++IF(P807="HASTA AGOTAR STOCK","HASTA AGOTAR STOCK",IF(MaestraLP3[[#This Row],[PRECIO]]=0,"NO PARA LP",IF(MaestraLP3[[#This Row],[PRECIO SEP]]=0,"INCORPORACIÓN",IF(Z807=0,"MANTIENE",IF(Z807&lt;0,"BAJA",IF(Z807&gt;0,"ALZA",""))))))</f>
        <v>MANTIENE</v>
      </c>
      <c r="Y807" s="64">
        <v>24000</v>
      </c>
      <c r="Z807" s="41">
        <f>IF(Y807=0,"INDICAR PRECIO VTA",Y807-MaestraLP3[[#This Row],[PRECIO SEP]])</f>
        <v>0</v>
      </c>
      <c r="AA807" s="66">
        <f t="shared" si="12"/>
        <v>0.27458333333333335</v>
      </c>
      <c r="AB807" s="68">
        <f>IFERROR(MaestraLP3[[#This Row],[PRECIO]]*MaestraLP3[[#This Row],[%MG UMV]],0)</f>
        <v>6590</v>
      </c>
      <c r="AC807" s="69">
        <v>10</v>
      </c>
      <c r="AD807" s="64">
        <f>+IFERROR(MaestraLP3[[#This Row],[MARGEN UNITARIO]]/MaestraLP3[[#This Row],[Peso Neto UMV (KG)]],0)</f>
        <v>659</v>
      </c>
      <c r="AE807" s="39" t="s">
        <v>53</v>
      </c>
      <c r="AF807" s="39"/>
      <c r="AG807" s="39">
        <v>1</v>
      </c>
      <c r="AH807" s="109">
        <v>0</v>
      </c>
      <c r="AI807" s="66">
        <v>6.9999999999999993E-2</v>
      </c>
      <c r="AJ807" s="66">
        <v>4.9999999999999996E-2</v>
      </c>
      <c r="AK807" s="39" t="s">
        <v>53</v>
      </c>
      <c r="AL807" s="39" t="s">
        <v>53</v>
      </c>
    </row>
    <row r="808" spans="1:38" x14ac:dyDescent="0.35">
      <c r="A808" s="39" t="s">
        <v>276</v>
      </c>
      <c r="B808" s="39">
        <v>104301050</v>
      </c>
      <c r="C808" s="39" t="str">
        <f>+MaestraLP3[[#This Row],[CÓDIGO]]&amp;MaestraLP3[[#Headers],[-]]&amp;MaestraLP3[[#This Row],[UMV]]</f>
        <v>104301050-C04</v>
      </c>
      <c r="D808" s="50" t="str">
        <f>+MaestraLP3[[#This Row],[CÓDIGO]]&amp;MaestraLP3[[#Headers],[FS00]]</f>
        <v>104301050FS00</v>
      </c>
      <c r="E808" s="39" t="s">
        <v>34</v>
      </c>
      <c r="F808" s="39" t="s">
        <v>35</v>
      </c>
      <c r="G808" s="39" t="s">
        <v>194</v>
      </c>
      <c r="H808" s="39" t="s">
        <v>82</v>
      </c>
      <c r="I808" s="39" t="s">
        <v>827</v>
      </c>
      <c r="J808" s="49" t="s">
        <v>141</v>
      </c>
      <c r="K808" s="50" t="s">
        <v>50</v>
      </c>
      <c r="L808" s="39" t="str">
        <f>VLOOKUP(MaestraLP3[[#This Row],[UMV]],VALIDACIONES!J:L,3,0)</f>
        <v>Caja 4 Unidades</v>
      </c>
      <c r="M808" s="39" t="s">
        <v>40</v>
      </c>
      <c r="N808" s="39" t="s">
        <v>41</v>
      </c>
      <c r="O808" s="64">
        <v>16494.16</v>
      </c>
      <c r="P808" s="39" t="s">
        <v>42</v>
      </c>
      <c r="Q808" s="64">
        <v>23500</v>
      </c>
      <c r="R808" s="66">
        <f>+IFERROR((MaestraLP3[[#This Row],[COSTO ]]/MaestraLP3[[#This Row],[COSTO SEP]]-1),0)</f>
        <v>1.0794123495831309E-2</v>
      </c>
      <c r="S808" s="65" t="s">
        <v>52</v>
      </c>
      <c r="T808" s="65" t="s">
        <v>52</v>
      </c>
      <c r="U808" s="64">
        <f>+VLOOKUP(MaestraLP3[[#This Row],[FS00]],'[1]BD MES'!$C:$N,12,0)</f>
        <v>16738.2</v>
      </c>
      <c r="V808" s="64">
        <v>16672.2</v>
      </c>
      <c r="W808" s="66">
        <f>+(MaestraLP3[[#This Row],[COSTO ]]-MaestraLP3[[#This Row],[COSTO OCT AL 25-09]])/MaestraLP3[[#This Row],[COSTO OCT AL 25-09]]</f>
        <v>-3.9430763164497971E-3</v>
      </c>
      <c r="X808" s="67" t="str">
        <f>++IF(P808="HASTA AGOTAR STOCK","HASTA AGOTAR STOCK",IF(MaestraLP3[[#This Row],[PRECIO]]=0,"NO PARA LP",IF(MaestraLP3[[#This Row],[PRECIO SEP]]=0,"INCORPORACIÓN",IF(Z808=0,"MANTIENE",IF(Z808&lt;0,"BAJA",IF(Z808&gt;0,"ALZA",""))))))</f>
        <v>MANTIENE</v>
      </c>
      <c r="Y808" s="64">
        <v>23500</v>
      </c>
      <c r="Z808" s="41">
        <f>IF(Y808=0,"INDICAR PRECIO VTA",Y808-MaestraLP3[[#This Row],[PRECIO SEP]])</f>
        <v>0</v>
      </c>
      <c r="AA808" s="66">
        <f t="shared" si="12"/>
        <v>0.29054468085106377</v>
      </c>
      <c r="AB808" s="68">
        <f>IFERROR(MaestraLP3[[#This Row],[PRECIO]]*MaestraLP3[[#This Row],[%MG UMV]],0)</f>
        <v>6827.7999999999984</v>
      </c>
      <c r="AC808" s="69">
        <v>10</v>
      </c>
      <c r="AD808" s="64">
        <f>+IFERROR(MaestraLP3[[#This Row],[MARGEN UNITARIO]]/MaestraLP3[[#This Row],[Peso Neto UMV (KG)]],0)</f>
        <v>682.77999999999986</v>
      </c>
      <c r="AE808" s="39" t="s">
        <v>53</v>
      </c>
      <c r="AF808" s="39"/>
      <c r="AG808" s="39">
        <v>1</v>
      </c>
      <c r="AH808" s="109">
        <v>0</v>
      </c>
      <c r="AI808" s="66">
        <v>0.09</v>
      </c>
      <c r="AJ808" s="66">
        <v>0.09</v>
      </c>
      <c r="AK808" s="39"/>
      <c r="AL808" s="39" t="s">
        <v>53</v>
      </c>
    </row>
    <row r="809" spans="1:38" x14ac:dyDescent="0.35">
      <c r="A809" s="39" t="s">
        <v>276</v>
      </c>
      <c r="B809" s="39">
        <v>104539710</v>
      </c>
      <c r="C809" s="39" t="str">
        <f>+MaestraLP3[[#This Row],[CÓDIGO]]&amp;MaestraLP3[[#Headers],[-]]&amp;MaestraLP3[[#This Row],[UMV]]</f>
        <v>104539710-C04</v>
      </c>
      <c r="D809" s="50" t="str">
        <f>+MaestraLP3[[#This Row],[CÓDIGO]]&amp;MaestraLP3[[#Headers],[FS00]]</f>
        <v>104539710FS00</v>
      </c>
      <c r="E809" s="39" t="s">
        <v>34</v>
      </c>
      <c r="F809" s="39" t="s">
        <v>35</v>
      </c>
      <c r="G809" s="39" t="s">
        <v>194</v>
      </c>
      <c r="H809" s="39" t="s">
        <v>82</v>
      </c>
      <c r="I809" s="39" t="s">
        <v>829</v>
      </c>
      <c r="J809" s="49" t="s">
        <v>141</v>
      </c>
      <c r="K809" s="50" t="s">
        <v>50</v>
      </c>
      <c r="L809" s="39" t="str">
        <f>VLOOKUP(MaestraLP3[[#This Row],[UMV]],VALIDACIONES!J:L,3,0)</f>
        <v>Caja 4 Unidades</v>
      </c>
      <c r="M809" s="39" t="s">
        <v>40</v>
      </c>
      <c r="N809" s="39" t="s">
        <v>41</v>
      </c>
      <c r="O809" s="64">
        <v>17992</v>
      </c>
      <c r="P809" s="39" t="s">
        <v>42</v>
      </c>
      <c r="Q809" s="64">
        <v>29000</v>
      </c>
      <c r="R809" s="66">
        <f>+IFERROR((MaestraLP3[[#This Row],[COSTO ]]/MaestraLP3[[#This Row],[COSTO SEP]]-1),0)</f>
        <v>0</v>
      </c>
      <c r="S809" s="65" t="s">
        <v>52</v>
      </c>
      <c r="T809" s="65" t="s">
        <v>52</v>
      </c>
      <c r="U809" s="64">
        <f>+VLOOKUP(MaestraLP3[[#This Row],[FS00]],'[1]BD MES'!$C:$N,12,0)</f>
        <v>17992</v>
      </c>
      <c r="V809" s="64">
        <v>17992</v>
      </c>
      <c r="W809" s="66">
        <f>+(MaestraLP3[[#This Row],[COSTO ]]-MaestraLP3[[#This Row],[COSTO OCT AL 25-09]])/MaestraLP3[[#This Row],[COSTO OCT AL 25-09]]</f>
        <v>0</v>
      </c>
      <c r="X809" s="67" t="str">
        <f>++IF(P809="HASTA AGOTAR STOCK","HASTA AGOTAR STOCK",IF(MaestraLP3[[#This Row],[PRECIO]]=0,"NO PARA LP",IF(MaestraLP3[[#This Row],[PRECIO SEP]]=0,"INCORPORACIÓN",IF(Z809=0,"MANTIENE",IF(Z809&lt;0,"BAJA",IF(Z809&gt;0,"ALZA",""))))))</f>
        <v>MANTIENE</v>
      </c>
      <c r="Y809" s="64">
        <v>29000</v>
      </c>
      <c r="Z809" s="41">
        <f>IF(Y809=0,"INDICAR PRECIO VTA",Y809-MaestraLP3[[#This Row],[PRECIO SEP]])</f>
        <v>0</v>
      </c>
      <c r="AA809" s="66">
        <f t="shared" si="12"/>
        <v>0.3795862068965517</v>
      </c>
      <c r="AB809" s="68">
        <f>IFERROR(MaestraLP3[[#This Row],[PRECIO]]*MaestraLP3[[#This Row],[%MG UMV]],0)</f>
        <v>11008</v>
      </c>
      <c r="AC809" s="69">
        <v>10</v>
      </c>
      <c r="AD809" s="64">
        <f>+IFERROR(MaestraLP3[[#This Row],[MARGEN UNITARIO]]/MaestraLP3[[#This Row],[Peso Neto UMV (KG)]],0)</f>
        <v>1100.8</v>
      </c>
      <c r="AE809" s="39" t="s">
        <v>53</v>
      </c>
      <c r="AF809" s="39"/>
      <c r="AG809" s="39">
        <v>1</v>
      </c>
      <c r="AH809" s="109">
        <v>0</v>
      </c>
      <c r="AI809" s="66">
        <v>0.15</v>
      </c>
      <c r="AJ809" s="66">
        <v>0.15</v>
      </c>
      <c r="AK809" s="39"/>
      <c r="AL809" s="39" t="s">
        <v>53</v>
      </c>
    </row>
    <row r="810" spans="1:38" x14ac:dyDescent="0.35">
      <c r="A810" s="39" t="s">
        <v>276</v>
      </c>
      <c r="B810" s="39">
        <v>104321070</v>
      </c>
      <c r="C810" s="39" t="str">
        <f>+MaestraLP3[[#This Row],[CÓDIGO]]&amp;MaestraLP3[[#Headers],[-]]&amp;MaestraLP3[[#This Row],[UMV]]</f>
        <v>104321070-C04</v>
      </c>
      <c r="D810" s="50" t="str">
        <f>+MaestraLP3[[#This Row],[CÓDIGO]]&amp;MaestraLP3[[#Headers],[FS00]]</f>
        <v>104321070FS00</v>
      </c>
      <c r="E810" s="39" t="s">
        <v>34</v>
      </c>
      <c r="F810" s="39" t="s">
        <v>35</v>
      </c>
      <c r="G810" s="39" t="s">
        <v>194</v>
      </c>
      <c r="H810" s="39" t="s">
        <v>82</v>
      </c>
      <c r="I810" s="39" t="s">
        <v>830</v>
      </c>
      <c r="J810" s="49" t="s">
        <v>141</v>
      </c>
      <c r="K810" s="50" t="s">
        <v>50</v>
      </c>
      <c r="L810" s="39" t="str">
        <f>VLOOKUP(MaestraLP3[[#This Row],[UMV]],VALIDACIONES!J:L,3,0)</f>
        <v>Caja 4 Unidades</v>
      </c>
      <c r="M810" s="39" t="s">
        <v>40</v>
      </c>
      <c r="N810" s="39" t="s">
        <v>41</v>
      </c>
      <c r="O810" s="64">
        <v>14647.64</v>
      </c>
      <c r="P810" s="39" t="s">
        <v>42</v>
      </c>
      <c r="Q810" s="64">
        <v>26400</v>
      </c>
      <c r="R810" s="66">
        <f>+IFERROR((MaestraLP3[[#This Row],[COSTO ]]/MaestraLP3[[#This Row],[COSTO SEP]]-1),0)</f>
        <v>0</v>
      </c>
      <c r="S810" s="65" t="s">
        <v>52</v>
      </c>
      <c r="T810" s="65" t="s">
        <v>52</v>
      </c>
      <c r="U810" s="64">
        <f>+VLOOKUP(MaestraLP3[[#This Row],[FS00]],'[1]BD MES'!$C:$N,12,0)</f>
        <v>14628.52</v>
      </c>
      <c r="V810" s="64">
        <v>14647.64</v>
      </c>
      <c r="W810" s="66">
        <f>+(MaestraLP3[[#This Row],[COSTO ]]-MaestraLP3[[#This Row],[COSTO OCT AL 25-09]])/MaestraLP3[[#This Row],[COSTO OCT AL 25-09]]</f>
        <v>1.3070358450478232E-3</v>
      </c>
      <c r="X810" s="67" t="str">
        <f>++IF(P810="HASTA AGOTAR STOCK","HASTA AGOTAR STOCK",IF(MaestraLP3[[#This Row],[PRECIO]]=0,"NO PARA LP",IF(MaestraLP3[[#This Row],[PRECIO SEP]]=0,"INCORPORACIÓN",IF(Z810=0,"MANTIENE",IF(Z810&lt;0,"BAJA",IF(Z810&gt;0,"ALZA",""))))))</f>
        <v>MANTIENE</v>
      </c>
      <c r="Y810" s="64">
        <v>26400</v>
      </c>
      <c r="Z810" s="41">
        <f>IF(Y810=0,"INDICAR PRECIO VTA",Y810-MaestraLP3[[#This Row],[PRECIO SEP]])</f>
        <v>0</v>
      </c>
      <c r="AA810" s="66">
        <f t="shared" si="12"/>
        <v>0.44516515151515151</v>
      </c>
      <c r="AB810" s="68">
        <f>IFERROR(MaestraLP3[[#This Row],[PRECIO]]*MaestraLP3[[#This Row],[%MG UMV]],0)</f>
        <v>11752.36</v>
      </c>
      <c r="AC810" s="69">
        <v>10</v>
      </c>
      <c r="AD810" s="64">
        <f>+IFERROR(MaestraLP3[[#This Row],[MARGEN UNITARIO]]/MaestraLP3[[#This Row],[Peso Neto UMV (KG)]],0)</f>
        <v>1175.2360000000001</v>
      </c>
      <c r="AE810" s="39" t="s">
        <v>53</v>
      </c>
      <c r="AF810" s="39"/>
      <c r="AG810" s="39">
        <v>1</v>
      </c>
      <c r="AH810" s="109">
        <v>0</v>
      </c>
      <c r="AI810" s="66">
        <v>0.25</v>
      </c>
      <c r="AJ810" s="66">
        <v>0.25</v>
      </c>
      <c r="AK810" s="39"/>
      <c r="AL810" s="39" t="s">
        <v>53</v>
      </c>
    </row>
    <row r="811" spans="1:38" x14ac:dyDescent="0.35">
      <c r="A811" s="39" t="s">
        <v>276</v>
      </c>
      <c r="B811" s="39">
        <v>104544890</v>
      </c>
      <c r="C811" s="39" t="str">
        <f>+MaestraLP3[[#This Row],[CÓDIGO]]&amp;MaestraLP3[[#Headers],[-]]&amp;MaestraLP3[[#This Row],[UMV]]</f>
        <v>104544890-C10</v>
      </c>
      <c r="D811" s="50" t="str">
        <f>+MaestraLP3[[#This Row],[CÓDIGO]]&amp;MaestraLP3[[#Headers],[FS00]]</f>
        <v>104544890FS00</v>
      </c>
      <c r="E811" s="39" t="s">
        <v>34</v>
      </c>
      <c r="F811" s="39" t="s">
        <v>35</v>
      </c>
      <c r="G811" s="39" t="s">
        <v>194</v>
      </c>
      <c r="H811" s="39" t="s">
        <v>82</v>
      </c>
      <c r="I811" s="39" t="s">
        <v>832</v>
      </c>
      <c r="J811" s="49" t="s">
        <v>65</v>
      </c>
      <c r="K811" s="50" t="s">
        <v>50</v>
      </c>
      <c r="L811" s="39" t="str">
        <f>VLOOKUP(MaestraLP3[[#This Row],[UMV]],VALIDACIONES!J:L,3,0)</f>
        <v>Caja 10 Unidades</v>
      </c>
      <c r="M811" s="39" t="s">
        <v>40</v>
      </c>
      <c r="N811" s="39" t="s">
        <v>41</v>
      </c>
      <c r="O811" s="64">
        <v>17230</v>
      </c>
      <c r="P811" s="39" t="s">
        <v>42</v>
      </c>
      <c r="Q811" s="65">
        <v>25500</v>
      </c>
      <c r="R811" s="66">
        <f>+IFERROR((MaestraLP3[[#This Row],[COSTO ]]/MaestraLP3[[#This Row],[COSTO SEP]]-1),0)</f>
        <v>1.1607661056296514E-3</v>
      </c>
      <c r="S811" s="65" t="s">
        <v>52</v>
      </c>
      <c r="T811" s="65" t="s">
        <v>52</v>
      </c>
      <c r="U811" s="64">
        <f>+VLOOKUP(MaestraLP3[[#This Row],[FS00]],'[1]BD MES'!$C:$N,12,0)</f>
        <v>17250</v>
      </c>
      <c r="V811" s="64">
        <v>17250</v>
      </c>
      <c r="W811" s="66">
        <f>+(MaestraLP3[[#This Row],[COSTO ]]-MaestraLP3[[#This Row],[COSTO OCT AL 25-09]])/MaestraLP3[[#This Row],[COSTO OCT AL 25-09]]</f>
        <v>0</v>
      </c>
      <c r="X811" s="67" t="str">
        <f>++IF(P811="HASTA AGOTAR STOCK","HASTA AGOTAR STOCK",IF(MaestraLP3[[#This Row],[PRECIO]]=0,"NO PARA LP",IF(MaestraLP3[[#This Row],[PRECIO SEP]]=0,"INCORPORACIÓN",IF(Z811=0,"MANTIENE",IF(Z811&lt;0,"BAJA",IF(Z811&gt;0,"ALZA",""))))))</f>
        <v>MANTIENE</v>
      </c>
      <c r="Y811" s="64">
        <v>25500</v>
      </c>
      <c r="Z811" s="41">
        <f>IF(Y811=0,"INDICAR PRECIO VTA",Y811-MaestraLP3[[#This Row],[PRECIO SEP]])</f>
        <v>0</v>
      </c>
      <c r="AA811" s="66">
        <f t="shared" si="12"/>
        <v>0.3235294117647059</v>
      </c>
      <c r="AB811" s="68">
        <f>IFERROR(MaestraLP3[[#This Row],[PRECIO]]*MaestraLP3[[#This Row],[%MG UMV]],0)</f>
        <v>8250</v>
      </c>
      <c r="AC811" s="69">
        <v>10</v>
      </c>
      <c r="AD811" s="64">
        <f>+IFERROR(MaestraLP3[[#This Row],[MARGEN UNITARIO]]/MaestraLP3[[#This Row],[Peso Neto UMV (KG)]],0)</f>
        <v>825</v>
      </c>
      <c r="AE811" s="39" t="s">
        <v>53</v>
      </c>
      <c r="AF811" s="39"/>
      <c r="AG811" s="39">
        <v>1</v>
      </c>
      <c r="AH811" s="109">
        <v>0</v>
      </c>
      <c r="AI811" s="66">
        <v>0.08</v>
      </c>
      <c r="AJ811" s="66">
        <v>0.08</v>
      </c>
      <c r="AK811" s="39" t="s">
        <v>53</v>
      </c>
      <c r="AL811" s="39" t="s">
        <v>53</v>
      </c>
    </row>
    <row r="812" spans="1:38" x14ac:dyDescent="0.35">
      <c r="A812" s="39" t="s">
        <v>276</v>
      </c>
      <c r="B812" s="39">
        <v>104521770</v>
      </c>
      <c r="C812" s="39" t="str">
        <f>+MaestraLP3[[#This Row],[CÓDIGO]]&amp;MaestraLP3[[#Headers],[-]]&amp;MaestraLP3[[#This Row],[UMV]]</f>
        <v>104521770-C04</v>
      </c>
      <c r="D812" s="50" t="str">
        <f>+MaestraLP3[[#This Row],[CÓDIGO]]&amp;MaestraLP3[[#Headers],[FS00]]</f>
        <v>104521770FS00</v>
      </c>
      <c r="E812" s="39" t="s">
        <v>34</v>
      </c>
      <c r="F812" s="39" t="s">
        <v>35</v>
      </c>
      <c r="G812" s="39" t="s">
        <v>194</v>
      </c>
      <c r="H812" s="39" t="s">
        <v>82</v>
      </c>
      <c r="I812" s="39" t="s">
        <v>833</v>
      </c>
      <c r="J812" s="49" t="s">
        <v>141</v>
      </c>
      <c r="K812" s="50" t="s">
        <v>50</v>
      </c>
      <c r="L812" s="39" t="str">
        <f>VLOOKUP(MaestraLP3[[#This Row],[UMV]],VALIDACIONES!J:L,3,0)</f>
        <v>Caja 4 Unidades</v>
      </c>
      <c r="M812" s="39" t="s">
        <v>40</v>
      </c>
      <c r="N812" s="39" t="s">
        <v>41</v>
      </c>
      <c r="O812" s="64">
        <v>17440</v>
      </c>
      <c r="P812" s="39" t="s">
        <v>42</v>
      </c>
      <c r="Q812" s="64">
        <v>25000</v>
      </c>
      <c r="R812" s="66">
        <f>+IFERROR((MaestraLP3[[#This Row],[COSTO ]]/MaestraLP3[[#This Row],[COSTO SEP]]-1),0)</f>
        <v>1.3761467889907841E-3</v>
      </c>
      <c r="S812" s="65" t="s">
        <v>52</v>
      </c>
      <c r="T812" s="65" t="s">
        <v>52</v>
      </c>
      <c r="U812" s="64">
        <f>+VLOOKUP(MaestraLP3[[#This Row],[FS00]],'[1]BD MES'!$C:$N,12,0)</f>
        <v>17492</v>
      </c>
      <c r="V812" s="64">
        <v>17464</v>
      </c>
      <c r="W812" s="66">
        <f>+(MaestraLP3[[#This Row],[COSTO ]]-MaestraLP3[[#This Row],[COSTO OCT AL 25-09]])/MaestraLP3[[#This Row],[COSTO OCT AL 25-09]]</f>
        <v>-1.600731763091699E-3</v>
      </c>
      <c r="X812" s="67" t="str">
        <f>++IF(P812="HASTA AGOTAR STOCK","HASTA AGOTAR STOCK",IF(MaestraLP3[[#This Row],[PRECIO]]=0,"NO PARA LP",IF(MaestraLP3[[#This Row],[PRECIO SEP]]=0,"INCORPORACIÓN",IF(Z812=0,"MANTIENE",IF(Z812&lt;0,"BAJA",IF(Z812&gt;0,"ALZA",""))))))</f>
        <v>MANTIENE</v>
      </c>
      <c r="Y812" s="64">
        <v>25000</v>
      </c>
      <c r="Z812" s="41">
        <f>IF(Y812=0,"INDICAR PRECIO VTA",Y812-MaestraLP3[[#This Row],[PRECIO SEP]])</f>
        <v>0</v>
      </c>
      <c r="AA812" s="66">
        <f t="shared" si="12"/>
        <v>0.30143999999999999</v>
      </c>
      <c r="AB812" s="68">
        <f>IFERROR(MaestraLP3[[#This Row],[PRECIO]]*MaestraLP3[[#This Row],[%MG UMV]],0)</f>
        <v>7536</v>
      </c>
      <c r="AC812" s="69">
        <v>10</v>
      </c>
      <c r="AD812" s="64">
        <f>+IFERROR(MaestraLP3[[#This Row],[MARGEN UNITARIO]]/MaestraLP3[[#This Row],[Peso Neto UMV (KG)]],0)</f>
        <v>753.6</v>
      </c>
      <c r="AE812" s="39" t="s">
        <v>53</v>
      </c>
      <c r="AF812" s="39"/>
      <c r="AG812" s="39">
        <v>1</v>
      </c>
      <c r="AH812" s="109">
        <v>0</v>
      </c>
      <c r="AI812" s="66">
        <v>0.08</v>
      </c>
      <c r="AJ812" s="66">
        <v>0.08</v>
      </c>
      <c r="AK812" s="39"/>
      <c r="AL812" s="39" t="s">
        <v>53</v>
      </c>
    </row>
    <row r="813" spans="1:38" x14ac:dyDescent="0.35">
      <c r="A813" s="39" t="s">
        <v>276</v>
      </c>
      <c r="B813" s="39">
        <v>104300500</v>
      </c>
      <c r="C813" s="39" t="str">
        <f>+MaestraLP3[[#This Row],[CÓDIGO]]&amp;MaestraLP3[[#Headers],[-]]&amp;MaestraLP3[[#This Row],[UMV]]</f>
        <v>104300500-C04</v>
      </c>
      <c r="D813" s="50" t="str">
        <f>+MaestraLP3[[#This Row],[CÓDIGO]]&amp;MaestraLP3[[#Headers],[FS00]]</f>
        <v>104300500FS00</v>
      </c>
      <c r="E813" s="39" t="s">
        <v>34</v>
      </c>
      <c r="F813" s="39" t="s">
        <v>35</v>
      </c>
      <c r="G813" s="39" t="s">
        <v>194</v>
      </c>
      <c r="H813" s="39" t="s">
        <v>82</v>
      </c>
      <c r="I813" s="39" t="s">
        <v>835</v>
      </c>
      <c r="J813" s="49" t="s">
        <v>141</v>
      </c>
      <c r="K813" s="50" t="s">
        <v>50</v>
      </c>
      <c r="L813" s="39" t="str">
        <f>VLOOKUP(MaestraLP3[[#This Row],[UMV]],VALIDACIONES!J:L,3,0)</f>
        <v>Caja 4 Unidades</v>
      </c>
      <c r="M813" s="39" t="s">
        <v>40</v>
      </c>
      <c r="N813" s="39" t="s">
        <v>41</v>
      </c>
      <c r="O813" s="64">
        <v>16850.439999999999</v>
      </c>
      <c r="P813" s="39" t="s">
        <v>42</v>
      </c>
      <c r="Q813" s="64">
        <v>22500</v>
      </c>
      <c r="R813" s="66">
        <f>+IFERROR((MaestraLP3[[#This Row],[COSTO ]]/MaestraLP3[[#This Row],[COSTO SEP]]-1),0)</f>
        <v>0</v>
      </c>
      <c r="S813" s="65" t="s">
        <v>52</v>
      </c>
      <c r="T813" s="65" t="s">
        <v>52</v>
      </c>
      <c r="U813" s="64">
        <f>+VLOOKUP(MaestraLP3[[#This Row],[FS00]],'[1]BD MES'!$C:$N,12,0)</f>
        <v>16850.439999999999</v>
      </c>
      <c r="V813" s="64">
        <v>16850.439999999999</v>
      </c>
      <c r="W813" s="66">
        <f>+(MaestraLP3[[#This Row],[COSTO ]]-MaestraLP3[[#This Row],[COSTO OCT AL 25-09]])/MaestraLP3[[#This Row],[COSTO OCT AL 25-09]]</f>
        <v>0</v>
      </c>
      <c r="X813" s="67" t="str">
        <f>++IF(P813="HASTA AGOTAR STOCK","HASTA AGOTAR STOCK",IF(MaestraLP3[[#This Row],[PRECIO]]=0,"NO PARA LP",IF(MaestraLP3[[#This Row],[PRECIO SEP]]=0,"INCORPORACIÓN",IF(Z813=0,"MANTIENE",IF(Z813&lt;0,"BAJA",IF(Z813&gt;0,"ALZA",""))))))</f>
        <v>MANTIENE</v>
      </c>
      <c r="Y813" s="64">
        <v>22500</v>
      </c>
      <c r="Z813" s="41">
        <f>IF(Y813=0,"INDICAR PRECIO VTA",Y813-MaestraLP3[[#This Row],[PRECIO SEP]])</f>
        <v>0</v>
      </c>
      <c r="AA813" s="66">
        <f t="shared" si="12"/>
        <v>0.25109155555555562</v>
      </c>
      <c r="AB813" s="68">
        <f>IFERROR(MaestraLP3[[#This Row],[PRECIO]]*MaestraLP3[[#This Row],[%MG UMV]],0)</f>
        <v>5649.5600000000013</v>
      </c>
      <c r="AC813" s="69">
        <v>10</v>
      </c>
      <c r="AD813" s="64">
        <f>+IFERROR(MaestraLP3[[#This Row],[MARGEN UNITARIO]]/MaestraLP3[[#This Row],[Peso Neto UMV (KG)]],0)</f>
        <v>564.95600000000013</v>
      </c>
      <c r="AE813" s="39" t="s">
        <v>53</v>
      </c>
      <c r="AF813" s="39"/>
      <c r="AG813" s="39">
        <v>1</v>
      </c>
      <c r="AH813" s="109">
        <v>0</v>
      </c>
      <c r="AI813" s="66">
        <v>6.9999999999999993E-2</v>
      </c>
      <c r="AJ813" s="66">
        <v>6.9999999999999993E-2</v>
      </c>
      <c r="AK813" s="39"/>
      <c r="AL813" s="39" t="s">
        <v>53</v>
      </c>
    </row>
    <row r="814" spans="1:38" x14ac:dyDescent="0.35">
      <c r="A814" s="39" t="s">
        <v>276</v>
      </c>
      <c r="B814" s="39">
        <v>104519580</v>
      </c>
      <c r="C814" s="39" t="str">
        <f>+MaestraLP3[[#This Row],[CÓDIGO]]&amp;MaestraLP3[[#Headers],[-]]&amp;MaestraLP3[[#This Row],[UMV]]</f>
        <v>104519580-C04</v>
      </c>
      <c r="D814" s="50" t="str">
        <f>+MaestraLP3[[#This Row],[CÓDIGO]]&amp;MaestraLP3[[#Headers],[FS00]]</f>
        <v>104519580FS00</v>
      </c>
      <c r="E814" s="39" t="s">
        <v>34</v>
      </c>
      <c r="F814" s="39" t="s">
        <v>35</v>
      </c>
      <c r="G814" s="39" t="s">
        <v>194</v>
      </c>
      <c r="H814" s="39" t="s">
        <v>82</v>
      </c>
      <c r="I814" s="39" t="s">
        <v>838</v>
      </c>
      <c r="J814" s="49" t="s">
        <v>141</v>
      </c>
      <c r="K814" s="50" t="s">
        <v>50</v>
      </c>
      <c r="L814" s="39" t="str">
        <f>VLOOKUP(MaestraLP3[[#This Row],[UMV]],VALIDACIONES!J:L,3,0)</f>
        <v>Caja 4 Unidades</v>
      </c>
      <c r="M814" s="39" t="s">
        <v>40</v>
      </c>
      <c r="N814" s="39" t="s">
        <v>41</v>
      </c>
      <c r="O814" s="64">
        <v>17921.48</v>
      </c>
      <c r="P814" s="39" t="s">
        <v>42</v>
      </c>
      <c r="Q814" s="64">
        <v>28000</v>
      </c>
      <c r="R814" s="66">
        <f>+IFERROR((MaestraLP3[[#This Row],[COSTO ]]/MaestraLP3[[#This Row],[COSTO SEP]]-1),0)</f>
        <v>0</v>
      </c>
      <c r="S814" s="65" t="s">
        <v>52</v>
      </c>
      <c r="T814" s="65" t="s">
        <v>52</v>
      </c>
      <c r="U814" s="64">
        <f>+VLOOKUP(MaestraLP3[[#This Row],[FS00]],'[1]BD MES'!$C:$N,12,0)</f>
        <v>17921.48</v>
      </c>
      <c r="V814" s="64">
        <v>17921.48</v>
      </c>
      <c r="W814" s="66">
        <f>+(MaestraLP3[[#This Row],[COSTO ]]-MaestraLP3[[#This Row],[COSTO OCT AL 25-09]])/MaestraLP3[[#This Row],[COSTO OCT AL 25-09]]</f>
        <v>0</v>
      </c>
      <c r="X814" s="67" t="str">
        <f>++IF(P814="HASTA AGOTAR STOCK","HASTA AGOTAR STOCK",IF(MaestraLP3[[#This Row],[PRECIO]]=0,"NO PARA LP",IF(MaestraLP3[[#This Row],[PRECIO SEP]]=0,"INCORPORACIÓN",IF(Z814=0,"MANTIENE",IF(Z814&lt;0,"BAJA",IF(Z814&gt;0,"ALZA",""))))))</f>
        <v>MANTIENE</v>
      </c>
      <c r="Y814" s="64">
        <v>28000</v>
      </c>
      <c r="Z814" s="41">
        <f>IF(Y814=0,"INDICAR PRECIO VTA",Y814-MaestraLP3[[#This Row],[PRECIO SEP]])</f>
        <v>0</v>
      </c>
      <c r="AA814" s="66">
        <f t="shared" si="12"/>
        <v>0.35994714285714285</v>
      </c>
      <c r="AB814" s="68">
        <f>IFERROR(MaestraLP3[[#This Row],[PRECIO]]*MaestraLP3[[#This Row],[%MG UMV]],0)</f>
        <v>10078.52</v>
      </c>
      <c r="AC814" s="69">
        <v>10</v>
      </c>
      <c r="AD814" s="64">
        <f>+IFERROR(MaestraLP3[[#This Row],[MARGEN UNITARIO]]/MaestraLP3[[#This Row],[Peso Neto UMV (KG)]],0)</f>
        <v>1007.8520000000001</v>
      </c>
      <c r="AE814" s="39" t="s">
        <v>44</v>
      </c>
      <c r="AF814" s="39"/>
      <c r="AG814" s="39">
        <v>1</v>
      </c>
      <c r="AH814" s="109">
        <v>0</v>
      </c>
      <c r="AI814" s="66">
        <v>9.9999999999999992E-2</v>
      </c>
      <c r="AJ814" s="66">
        <v>0.11</v>
      </c>
      <c r="AK814" s="39"/>
      <c r="AL814" s="39" t="s">
        <v>53</v>
      </c>
    </row>
    <row r="815" spans="1:38" x14ac:dyDescent="0.35">
      <c r="A815" s="39" t="s">
        <v>276</v>
      </c>
      <c r="B815" s="39">
        <v>104547460</v>
      </c>
      <c r="C815" s="39" t="str">
        <f>+MaestraLP3[[#This Row],[CÓDIGO]]&amp;MaestraLP3[[#Headers],[-]]&amp;MaestraLP3[[#This Row],[UMV]]</f>
        <v>104547460-C10</v>
      </c>
      <c r="D815" s="50" t="str">
        <f>+MaestraLP3[[#This Row],[CÓDIGO]]&amp;MaestraLP3[[#Headers],[FS00]]</f>
        <v>104547460FS00</v>
      </c>
      <c r="E815" s="39" t="s">
        <v>34</v>
      </c>
      <c r="F815" s="39" t="s">
        <v>35</v>
      </c>
      <c r="G815" s="39" t="s">
        <v>194</v>
      </c>
      <c r="H815" s="39" t="s">
        <v>82</v>
      </c>
      <c r="I815" s="39" t="s">
        <v>846</v>
      </c>
      <c r="J815" s="49" t="s">
        <v>65</v>
      </c>
      <c r="K815" s="50" t="s">
        <v>50</v>
      </c>
      <c r="L815" s="39" t="str">
        <f>VLOOKUP(MaestraLP3[[#This Row],[UMV]],VALIDACIONES!J:L,3,0)</f>
        <v>Caja 10 Unidades</v>
      </c>
      <c r="M815" s="39" t="s">
        <v>40</v>
      </c>
      <c r="N815" s="39" t="s">
        <v>41</v>
      </c>
      <c r="O815" s="64">
        <v>14050</v>
      </c>
      <c r="P815" s="39" t="s">
        <v>42</v>
      </c>
      <c r="Q815" s="65">
        <v>22000</v>
      </c>
      <c r="R815" s="66">
        <f>+IFERROR((MaestraLP3[[#This Row],[COSTO ]]/MaestraLP3[[#This Row],[COSTO SEP]]-1),0)</f>
        <v>1.3523131672597888E-2</v>
      </c>
      <c r="S815" s="65" t="s">
        <v>52</v>
      </c>
      <c r="T815" s="65" t="s">
        <v>52</v>
      </c>
      <c r="U815" s="64">
        <f>+VLOOKUP(MaestraLP3[[#This Row],[FS00]],'[1]BD MES'!$C:$N,12,0)</f>
        <v>14330</v>
      </c>
      <c r="V815" s="64">
        <v>14240</v>
      </c>
      <c r="W815" s="66">
        <f>+(MaestraLP3[[#This Row],[COSTO ]]-MaestraLP3[[#This Row],[COSTO OCT AL 25-09]])/MaestraLP3[[#This Row],[COSTO OCT AL 25-09]]</f>
        <v>-6.2805303558967204E-3</v>
      </c>
      <c r="X815" s="67" t="str">
        <f>++IF(P815="HASTA AGOTAR STOCK","HASTA AGOTAR STOCK",IF(MaestraLP3[[#This Row],[PRECIO]]=0,"NO PARA LP",IF(MaestraLP3[[#This Row],[PRECIO SEP]]=0,"INCORPORACIÓN",IF(Z815=0,"MANTIENE",IF(Z815&lt;0,"BAJA",IF(Z815&gt;0,"ALZA",""))))))</f>
        <v>MANTIENE</v>
      </c>
      <c r="Y815" s="64">
        <v>22000</v>
      </c>
      <c r="Z815" s="41">
        <f>IF(Y815=0,"INDICAR PRECIO VTA",Y815-MaestraLP3[[#This Row],[PRECIO SEP]])</f>
        <v>0</v>
      </c>
      <c r="AA815" s="66">
        <f t="shared" si="12"/>
        <v>0.35272727272727272</v>
      </c>
      <c r="AB815" s="68">
        <f>IFERROR(MaestraLP3[[#This Row],[PRECIO]]*MaestraLP3[[#This Row],[%MG UMV]],0)</f>
        <v>7760</v>
      </c>
      <c r="AC815" s="69">
        <v>10</v>
      </c>
      <c r="AD815" s="64">
        <f>+IFERROR(MaestraLP3[[#This Row],[MARGEN UNITARIO]]/MaestraLP3[[#This Row],[Peso Neto UMV (KG)]],0)</f>
        <v>776</v>
      </c>
      <c r="AE815" s="39" t="s">
        <v>53</v>
      </c>
      <c r="AF815" s="39"/>
      <c r="AG815" s="39">
        <v>1</v>
      </c>
      <c r="AH815" s="109">
        <v>0</v>
      </c>
      <c r="AI815" s="66">
        <v>0.06</v>
      </c>
      <c r="AJ815" s="66">
        <v>9.9999999999999992E-2</v>
      </c>
      <c r="AK815" s="39" t="s">
        <v>53</v>
      </c>
      <c r="AL815" s="39" t="s">
        <v>53</v>
      </c>
    </row>
    <row r="816" spans="1:38" x14ac:dyDescent="0.35">
      <c r="A816" s="39" t="s">
        <v>276</v>
      </c>
      <c r="B816" s="39">
        <v>104539580</v>
      </c>
      <c r="C816" s="39" t="str">
        <f>+MaestraLP3[[#This Row],[CÓDIGO]]&amp;MaestraLP3[[#Headers],[-]]&amp;MaestraLP3[[#This Row],[UMV]]</f>
        <v>104539580-C04</v>
      </c>
      <c r="D816" s="50" t="str">
        <f>+MaestraLP3[[#This Row],[CÓDIGO]]&amp;MaestraLP3[[#Headers],[FS00]]</f>
        <v>104539580FS00</v>
      </c>
      <c r="E816" s="39" t="s">
        <v>34</v>
      </c>
      <c r="F816" s="39" t="s">
        <v>35</v>
      </c>
      <c r="G816" s="39" t="s">
        <v>194</v>
      </c>
      <c r="H816" s="39" t="s">
        <v>82</v>
      </c>
      <c r="I816" s="39" t="s">
        <v>849</v>
      </c>
      <c r="J816" s="49" t="s">
        <v>141</v>
      </c>
      <c r="K816" s="50" t="s">
        <v>50</v>
      </c>
      <c r="L816" s="39" t="str">
        <f>VLOOKUP(MaestraLP3[[#This Row],[UMV]],VALIDACIONES!J:L,3,0)</f>
        <v>Caja 4 Unidades</v>
      </c>
      <c r="M816" s="39" t="s">
        <v>40</v>
      </c>
      <c r="N816" s="39" t="s">
        <v>41</v>
      </c>
      <c r="O816" s="64">
        <v>38256</v>
      </c>
      <c r="P816" s="39" t="s">
        <v>42</v>
      </c>
      <c r="Q816" s="64">
        <v>48000</v>
      </c>
      <c r="R816" s="66">
        <f>+IFERROR((MaestraLP3[[#This Row],[COSTO ]]/MaestraLP3[[#This Row],[COSTO SEP]]-1),0)</f>
        <v>1.411543287327488E-2</v>
      </c>
      <c r="S816" s="65" t="s">
        <v>52</v>
      </c>
      <c r="T816" s="65" t="s">
        <v>52</v>
      </c>
      <c r="U816" s="64">
        <f>+VLOOKUP(MaestraLP3[[#This Row],[FS00]],'[1]BD MES'!$C:$N,12,0)</f>
        <v>39344</v>
      </c>
      <c r="V816" s="64">
        <v>38796</v>
      </c>
      <c r="W816" s="66">
        <f>+(MaestraLP3[[#This Row],[COSTO ]]-MaestraLP3[[#This Row],[COSTO OCT AL 25-09]])/MaestraLP3[[#This Row],[COSTO OCT AL 25-09]]</f>
        <v>-1.3928426189507931E-2</v>
      </c>
      <c r="X816" s="67" t="str">
        <f>++IF(P816="HASTA AGOTAR STOCK","HASTA AGOTAR STOCK",IF(MaestraLP3[[#This Row],[PRECIO]]=0,"NO PARA LP",IF(MaestraLP3[[#This Row],[PRECIO SEP]]=0,"INCORPORACIÓN",IF(Z816=0,"MANTIENE",IF(Z816&lt;0,"BAJA",IF(Z816&gt;0,"ALZA",""))))))</f>
        <v>MANTIENE</v>
      </c>
      <c r="Y816" s="64">
        <v>48000</v>
      </c>
      <c r="Z816" s="41">
        <f>IF(Y816=0,"INDICAR PRECIO VTA",Y816-MaestraLP3[[#This Row],[PRECIO SEP]])</f>
        <v>0</v>
      </c>
      <c r="AA816" s="66">
        <f t="shared" si="12"/>
        <v>0.19175</v>
      </c>
      <c r="AB816" s="68">
        <f>IFERROR(MaestraLP3[[#This Row],[PRECIO]]*MaestraLP3[[#This Row],[%MG UMV]],0)</f>
        <v>9204</v>
      </c>
      <c r="AC816" s="69">
        <v>10</v>
      </c>
      <c r="AD816" s="64">
        <f>+IFERROR(MaestraLP3[[#This Row],[MARGEN UNITARIO]]/MaestraLP3[[#This Row],[Peso Neto UMV (KG)]],0)</f>
        <v>920.4</v>
      </c>
      <c r="AE816" s="39" t="s">
        <v>53</v>
      </c>
      <c r="AF816" s="39"/>
      <c r="AG816" s="39">
        <v>1</v>
      </c>
      <c r="AH816" s="109">
        <v>0</v>
      </c>
      <c r="AI816" s="66">
        <v>6.9999999999999993E-2</v>
      </c>
      <c r="AJ816" s="66">
        <v>9.9999999999999992E-2</v>
      </c>
      <c r="AK816" s="39" t="s">
        <v>53</v>
      </c>
      <c r="AL816" s="39" t="s">
        <v>53</v>
      </c>
    </row>
    <row r="817" spans="1:38" x14ac:dyDescent="0.35">
      <c r="A817" s="39" t="s">
        <v>276</v>
      </c>
      <c r="B817" s="39">
        <v>104549060</v>
      </c>
      <c r="C817" s="39" t="str">
        <f>+MaestraLP3[[#This Row],[CÓDIGO]]&amp;MaestraLP3[[#Headers],[-]]&amp;MaestraLP3[[#This Row],[UMV]]</f>
        <v>104549060-C20</v>
      </c>
      <c r="D817" s="50" t="str">
        <f>+MaestraLP3[[#This Row],[CÓDIGO]]&amp;MaestraLP3[[#Headers],[FS00]]</f>
        <v>104549060FS00</v>
      </c>
      <c r="E817" s="39" t="s">
        <v>34</v>
      </c>
      <c r="F817" s="39" t="s">
        <v>35</v>
      </c>
      <c r="G817" s="39" t="s">
        <v>194</v>
      </c>
      <c r="H817" s="39" t="s">
        <v>200</v>
      </c>
      <c r="I817" s="39" t="s">
        <v>4627</v>
      </c>
      <c r="J817" s="49" t="s">
        <v>177</v>
      </c>
      <c r="K817" s="50" t="s">
        <v>50</v>
      </c>
      <c r="L817" s="39" t="str">
        <f>VLOOKUP(MaestraLP3[[#This Row],[UMV]],VALIDACIONES!J:L,3,0)</f>
        <v>Caja 20 Unidades</v>
      </c>
      <c r="M817" s="39" t="s">
        <v>40</v>
      </c>
      <c r="N817" s="39" t="s">
        <v>78</v>
      </c>
      <c r="O817" s="64">
        <v>33000</v>
      </c>
      <c r="P817" s="39" t="s">
        <v>4413</v>
      </c>
      <c r="Q817" s="65">
        <v>0</v>
      </c>
      <c r="R817" s="66">
        <f>+IFERROR((MaestraLP3[[#This Row],[COSTO ]]/MaestraLP3[[#This Row],[COSTO SEP]]-1),0)</f>
        <v>0</v>
      </c>
      <c r="S817" s="65" t="s">
        <v>93</v>
      </c>
      <c r="T817" s="65" t="s">
        <v>93</v>
      </c>
      <c r="U817" s="64">
        <f>+VLOOKUP(MaestraLP3[[#This Row],[FS00]],'[1]BD MES'!$C:$N,12,0)</f>
        <v>33000</v>
      </c>
      <c r="V817" s="64">
        <v>33000</v>
      </c>
      <c r="W817" s="66">
        <f>+(MaestraLP3[[#This Row],[COSTO ]]-MaestraLP3[[#This Row],[COSTO OCT AL 25-09]])/MaestraLP3[[#This Row],[COSTO OCT AL 25-09]]</f>
        <v>0</v>
      </c>
      <c r="X817" s="67" t="str">
        <f>++IF(P817="HASTA AGOTAR STOCK","HASTA AGOTAR STOCK",IF(MaestraLP3[[#This Row],[PRECIO]]=0,"NO PARA LP",IF(MaestraLP3[[#This Row],[PRECIO SEP]]=0,"INCORPORACIÓN",IF(Z817=0,"MANTIENE",IF(Z817&lt;0,"BAJA",IF(Z817&gt;0,"ALZA",""))))))</f>
        <v>NO PARA LP</v>
      </c>
      <c r="Y817" s="64">
        <v>0</v>
      </c>
      <c r="Z817" s="41" t="str">
        <f>IF(Y817=0,"INDICAR PRECIO VTA",Y817-MaestraLP3[[#This Row],[PRECIO SEP]])</f>
        <v>INDICAR PRECIO VTA</v>
      </c>
      <c r="AA817" s="66" t="str">
        <f t="shared" si="12"/>
        <v>-</v>
      </c>
      <c r="AB817" s="68">
        <f>IFERROR(MaestraLP3[[#This Row],[PRECIO]]*MaestraLP3[[#This Row],[%MG UMV]],0)</f>
        <v>0</v>
      </c>
      <c r="AC817" s="69">
        <v>6.6</v>
      </c>
      <c r="AD817" s="64">
        <f>+IFERROR(MaestraLP3[[#This Row],[MARGEN UNITARIO]]/MaestraLP3[[#This Row],[Peso Neto UMV (KG)]],0)</f>
        <v>0</v>
      </c>
      <c r="AE817" s="39" t="s">
        <v>53</v>
      </c>
      <c r="AF817" s="39"/>
      <c r="AG817" s="39">
        <v>1</v>
      </c>
      <c r="AH817" s="109">
        <v>0</v>
      </c>
      <c r="AI817" s="66">
        <v>0.05</v>
      </c>
      <c r="AJ817" s="66">
        <v>0.1</v>
      </c>
      <c r="AK817" s="39" t="s">
        <v>53</v>
      </c>
      <c r="AL817" s="39" t="s">
        <v>53</v>
      </c>
    </row>
    <row r="818" spans="1:38" x14ac:dyDescent="0.35">
      <c r="A818" s="39" t="s">
        <v>276</v>
      </c>
      <c r="B818" s="39">
        <v>104549070</v>
      </c>
      <c r="C818" s="39" t="str">
        <f>+MaestraLP3[[#This Row],[CÓDIGO]]&amp;MaestraLP3[[#Headers],[-]]&amp;MaestraLP3[[#This Row],[UMV]]</f>
        <v>104549070-C10</v>
      </c>
      <c r="D818" s="50" t="str">
        <f>+MaestraLP3[[#This Row],[CÓDIGO]]&amp;MaestraLP3[[#Headers],[FS00]]</f>
        <v>104549070FS00</v>
      </c>
      <c r="E818" s="39" t="s">
        <v>34</v>
      </c>
      <c r="F818" s="39" t="s">
        <v>35</v>
      </c>
      <c r="G818" s="39" t="s">
        <v>194</v>
      </c>
      <c r="H818" s="39" t="s">
        <v>200</v>
      </c>
      <c r="I818" s="39" t="s">
        <v>4628</v>
      </c>
      <c r="J818" s="49" t="s">
        <v>65</v>
      </c>
      <c r="K818" s="50" t="s">
        <v>50</v>
      </c>
      <c r="L818" s="39" t="str">
        <f>VLOOKUP(MaestraLP3[[#This Row],[UMV]],VALIDACIONES!J:L,3,0)</f>
        <v>Caja 10 Unidades</v>
      </c>
      <c r="M818" s="39" t="s">
        <v>40</v>
      </c>
      <c r="N818" s="39" t="s">
        <v>78</v>
      </c>
      <c r="O818" s="64">
        <v>29500</v>
      </c>
      <c r="P818" s="39" t="s">
        <v>4413</v>
      </c>
      <c r="Q818" s="65">
        <v>0</v>
      </c>
      <c r="R818" s="66">
        <f>+IFERROR((MaestraLP3[[#This Row],[COSTO ]]/MaestraLP3[[#This Row],[COSTO SEP]]-1),0)</f>
        <v>0</v>
      </c>
      <c r="S818" s="65" t="s">
        <v>93</v>
      </c>
      <c r="T818" s="65" t="s">
        <v>93</v>
      </c>
      <c r="U818" s="64">
        <f>+VLOOKUP(MaestraLP3[[#This Row],[FS00]],'[1]BD MES'!$C:$N,12,0)</f>
        <v>29500</v>
      </c>
      <c r="V818" s="64">
        <v>29500</v>
      </c>
      <c r="W818" s="66">
        <f>+(MaestraLP3[[#This Row],[COSTO ]]-MaestraLP3[[#This Row],[COSTO OCT AL 25-09]])/MaestraLP3[[#This Row],[COSTO OCT AL 25-09]]</f>
        <v>0</v>
      </c>
      <c r="X818" s="67" t="str">
        <f>++IF(P818="HASTA AGOTAR STOCK","HASTA AGOTAR STOCK",IF(MaestraLP3[[#This Row],[PRECIO]]=0,"NO PARA LP",IF(MaestraLP3[[#This Row],[PRECIO SEP]]=0,"INCORPORACIÓN",IF(Z818=0,"MANTIENE",IF(Z818&lt;0,"BAJA",IF(Z818&gt;0,"ALZA",""))))))</f>
        <v>NO PARA LP</v>
      </c>
      <c r="Y818" s="64">
        <v>0</v>
      </c>
      <c r="Z818" s="41" t="str">
        <f>IF(Y818=0,"INDICAR PRECIO VTA",Y818-MaestraLP3[[#This Row],[PRECIO SEP]])</f>
        <v>INDICAR PRECIO VTA</v>
      </c>
      <c r="AA818" s="66" t="str">
        <f t="shared" si="12"/>
        <v>-</v>
      </c>
      <c r="AB818" s="68">
        <f>IFERROR(MaestraLP3[[#This Row],[PRECIO]]*MaestraLP3[[#This Row],[%MG UMV]],0)</f>
        <v>0</v>
      </c>
      <c r="AC818" s="69">
        <v>10</v>
      </c>
      <c r="AD818" s="64">
        <f>+IFERROR(MaestraLP3[[#This Row],[MARGEN UNITARIO]]/MaestraLP3[[#This Row],[Peso Neto UMV (KG)]],0)</f>
        <v>0</v>
      </c>
      <c r="AE818" s="39" t="s">
        <v>53</v>
      </c>
      <c r="AF818" s="39"/>
      <c r="AG818" s="39">
        <v>1</v>
      </c>
      <c r="AH818" s="109">
        <v>0</v>
      </c>
      <c r="AI818" s="66">
        <v>0.05</v>
      </c>
      <c r="AJ818" s="66">
        <v>0.1</v>
      </c>
      <c r="AK818" s="39" t="s">
        <v>53</v>
      </c>
      <c r="AL818" s="39" t="s">
        <v>53</v>
      </c>
    </row>
    <row r="819" spans="1:38" x14ac:dyDescent="0.35">
      <c r="A819" s="39" t="s">
        <v>276</v>
      </c>
      <c r="B819" s="39">
        <v>104549080</v>
      </c>
      <c r="C819" s="39" t="str">
        <f>+MaestraLP3[[#This Row],[CÓDIGO]]&amp;MaestraLP3[[#Headers],[-]]&amp;MaestraLP3[[#This Row],[UMV]]</f>
        <v>104549080-C10</v>
      </c>
      <c r="D819" s="50" t="str">
        <f>+MaestraLP3[[#This Row],[CÓDIGO]]&amp;MaestraLP3[[#Headers],[FS00]]</f>
        <v>104549080FS00</v>
      </c>
      <c r="E819" s="39" t="s">
        <v>34</v>
      </c>
      <c r="F819" s="39" t="s">
        <v>35</v>
      </c>
      <c r="G819" s="39" t="s">
        <v>194</v>
      </c>
      <c r="H819" s="39" t="s">
        <v>200</v>
      </c>
      <c r="I819" s="39" t="s">
        <v>4629</v>
      </c>
      <c r="J819" s="49" t="s">
        <v>65</v>
      </c>
      <c r="K819" s="50" t="s">
        <v>50</v>
      </c>
      <c r="L819" s="39" t="str">
        <f>VLOOKUP(MaestraLP3[[#This Row],[UMV]],VALIDACIONES!J:L,3,0)</f>
        <v>Caja 10 Unidades</v>
      </c>
      <c r="M819" s="39" t="s">
        <v>40</v>
      </c>
      <c r="N819" s="39" t="s">
        <v>78</v>
      </c>
      <c r="O819" s="64">
        <v>29500</v>
      </c>
      <c r="P819" s="39" t="s">
        <v>4413</v>
      </c>
      <c r="Q819" s="65">
        <v>0</v>
      </c>
      <c r="R819" s="66">
        <f>+IFERROR((MaestraLP3[[#This Row],[COSTO ]]/MaestraLP3[[#This Row],[COSTO SEP]]-1),0)</f>
        <v>0</v>
      </c>
      <c r="S819" s="65" t="s">
        <v>93</v>
      </c>
      <c r="T819" s="65" t="s">
        <v>93</v>
      </c>
      <c r="U819" s="64">
        <f>+VLOOKUP(MaestraLP3[[#This Row],[FS00]],'[1]BD MES'!$C:$N,12,0)</f>
        <v>29500</v>
      </c>
      <c r="V819" s="64">
        <v>29500</v>
      </c>
      <c r="W819" s="66">
        <f>+(MaestraLP3[[#This Row],[COSTO ]]-MaestraLP3[[#This Row],[COSTO OCT AL 25-09]])/MaestraLP3[[#This Row],[COSTO OCT AL 25-09]]</f>
        <v>0</v>
      </c>
      <c r="X819" s="67" t="str">
        <f>++IF(P819="HASTA AGOTAR STOCK","HASTA AGOTAR STOCK",IF(MaestraLP3[[#This Row],[PRECIO]]=0,"NO PARA LP",IF(MaestraLP3[[#This Row],[PRECIO SEP]]=0,"INCORPORACIÓN",IF(Z819=0,"MANTIENE",IF(Z819&lt;0,"BAJA",IF(Z819&gt;0,"ALZA",""))))))</f>
        <v>NO PARA LP</v>
      </c>
      <c r="Y819" s="64">
        <v>0</v>
      </c>
      <c r="Z819" s="41" t="str">
        <f>IF(Y819=0,"INDICAR PRECIO VTA",Y819-MaestraLP3[[#This Row],[PRECIO SEP]])</f>
        <v>INDICAR PRECIO VTA</v>
      </c>
      <c r="AA819" s="66" t="str">
        <f t="shared" si="12"/>
        <v>-</v>
      </c>
      <c r="AB819" s="68">
        <f>IFERROR(MaestraLP3[[#This Row],[PRECIO]]*MaestraLP3[[#This Row],[%MG UMV]],0)</f>
        <v>0</v>
      </c>
      <c r="AC819" s="69">
        <v>10</v>
      </c>
      <c r="AD819" s="64">
        <f>+IFERROR(MaestraLP3[[#This Row],[MARGEN UNITARIO]]/MaestraLP3[[#This Row],[Peso Neto UMV (KG)]],0)</f>
        <v>0</v>
      </c>
      <c r="AE819" s="39" t="s">
        <v>53</v>
      </c>
      <c r="AF819" s="39"/>
      <c r="AG819" s="39">
        <v>1</v>
      </c>
      <c r="AH819" s="109">
        <v>0</v>
      </c>
      <c r="AI819" s="66">
        <v>0.05</v>
      </c>
      <c r="AJ819" s="66">
        <v>0.1</v>
      </c>
      <c r="AK819" s="39" t="s">
        <v>53</v>
      </c>
      <c r="AL819" s="39" t="s">
        <v>53</v>
      </c>
    </row>
    <row r="820" spans="1:38" x14ac:dyDescent="0.35">
      <c r="A820" s="39" t="s">
        <v>276</v>
      </c>
      <c r="B820" s="39">
        <v>104549090</v>
      </c>
      <c r="C820" s="39" t="str">
        <f>+MaestraLP3[[#This Row],[CÓDIGO]]&amp;MaestraLP3[[#Headers],[-]]&amp;MaestraLP3[[#This Row],[UMV]]</f>
        <v>104549090-C10</v>
      </c>
      <c r="D820" s="50" t="str">
        <f>+MaestraLP3[[#This Row],[CÓDIGO]]&amp;MaestraLP3[[#Headers],[FS00]]</f>
        <v>104549090FS00</v>
      </c>
      <c r="E820" s="39" t="s">
        <v>34</v>
      </c>
      <c r="F820" s="39" t="s">
        <v>35</v>
      </c>
      <c r="G820" s="39" t="s">
        <v>194</v>
      </c>
      <c r="H820" s="39" t="s">
        <v>200</v>
      </c>
      <c r="I820" s="39" t="s">
        <v>4630</v>
      </c>
      <c r="J820" s="49" t="s">
        <v>65</v>
      </c>
      <c r="K820" s="50" t="s">
        <v>50</v>
      </c>
      <c r="L820" s="39" t="str">
        <f>VLOOKUP(MaestraLP3[[#This Row],[UMV]],VALIDACIONES!J:L,3,0)</f>
        <v>Caja 10 Unidades</v>
      </c>
      <c r="M820" s="39" t="s">
        <v>40</v>
      </c>
      <c r="N820" s="39" t="s">
        <v>78</v>
      </c>
      <c r="O820" s="64">
        <v>41900</v>
      </c>
      <c r="P820" s="39" t="s">
        <v>4413</v>
      </c>
      <c r="Q820" s="65">
        <v>0</v>
      </c>
      <c r="R820" s="66">
        <f>+IFERROR((MaestraLP3[[#This Row],[COSTO ]]/MaestraLP3[[#This Row],[COSTO SEP]]-1),0)</f>
        <v>0</v>
      </c>
      <c r="S820" s="65" t="s">
        <v>93</v>
      </c>
      <c r="T820" s="65" t="s">
        <v>93</v>
      </c>
      <c r="U820" s="64">
        <f>+VLOOKUP(MaestraLP3[[#This Row],[FS00]],'[1]BD MES'!$C:$N,12,0)</f>
        <v>41900</v>
      </c>
      <c r="V820" s="64">
        <v>41900</v>
      </c>
      <c r="W820" s="66">
        <f>+(MaestraLP3[[#This Row],[COSTO ]]-MaestraLP3[[#This Row],[COSTO OCT AL 25-09]])/MaestraLP3[[#This Row],[COSTO OCT AL 25-09]]</f>
        <v>0</v>
      </c>
      <c r="X820" s="67" t="str">
        <f>++IF(P820="HASTA AGOTAR STOCK","HASTA AGOTAR STOCK",IF(MaestraLP3[[#This Row],[PRECIO]]=0,"NO PARA LP",IF(MaestraLP3[[#This Row],[PRECIO SEP]]=0,"INCORPORACIÓN",IF(Z820=0,"MANTIENE",IF(Z820&lt;0,"BAJA",IF(Z820&gt;0,"ALZA",""))))))</f>
        <v>NO PARA LP</v>
      </c>
      <c r="Y820" s="64">
        <v>0</v>
      </c>
      <c r="Z820" s="41" t="str">
        <f>IF(Y820=0,"INDICAR PRECIO VTA",Y820-MaestraLP3[[#This Row],[PRECIO SEP]])</f>
        <v>INDICAR PRECIO VTA</v>
      </c>
      <c r="AA820" s="66" t="str">
        <f t="shared" si="12"/>
        <v>-</v>
      </c>
      <c r="AB820" s="68">
        <f>IFERROR(MaestraLP3[[#This Row],[PRECIO]]*MaestraLP3[[#This Row],[%MG UMV]],0)</f>
        <v>0</v>
      </c>
      <c r="AC820" s="69">
        <v>10</v>
      </c>
      <c r="AD820" s="64">
        <f>+IFERROR(MaestraLP3[[#This Row],[MARGEN UNITARIO]]/MaestraLP3[[#This Row],[Peso Neto UMV (KG)]],0)</f>
        <v>0</v>
      </c>
      <c r="AE820" s="39" t="s">
        <v>53</v>
      </c>
      <c r="AF820" s="39"/>
      <c r="AG820" s="39">
        <v>1</v>
      </c>
      <c r="AH820" s="109">
        <v>0</v>
      </c>
      <c r="AI820" s="66">
        <v>0.05</v>
      </c>
      <c r="AJ820" s="66">
        <v>0.1</v>
      </c>
      <c r="AK820" s="39" t="s">
        <v>53</v>
      </c>
      <c r="AL820" s="39" t="s">
        <v>53</v>
      </c>
    </row>
    <row r="821" spans="1:38" x14ac:dyDescent="0.35">
      <c r="A821" s="39" t="s">
        <v>276</v>
      </c>
      <c r="B821" s="39">
        <v>104547070</v>
      </c>
      <c r="C821" s="39" t="str">
        <f>+MaestraLP3[[#This Row],[CÓDIGO]]&amp;MaestraLP3[[#Headers],[-]]&amp;MaestraLP3[[#This Row],[UMV]]</f>
        <v>104547070-C09</v>
      </c>
      <c r="D821" s="50" t="str">
        <f>+MaestraLP3[[#This Row],[CÓDIGO]]&amp;MaestraLP3[[#Headers],[FS00]]</f>
        <v>104547070FS00</v>
      </c>
      <c r="E821" s="39" t="s">
        <v>34</v>
      </c>
      <c r="F821" s="39" t="s">
        <v>35</v>
      </c>
      <c r="G821" s="39" t="s">
        <v>194</v>
      </c>
      <c r="H821" s="39" t="s">
        <v>202</v>
      </c>
      <c r="I821" s="39" t="s">
        <v>842</v>
      </c>
      <c r="J821" s="49" t="s">
        <v>482</v>
      </c>
      <c r="K821" s="50" t="s">
        <v>50</v>
      </c>
      <c r="L821" s="39" t="str">
        <f>VLOOKUP(MaestraLP3[[#This Row],[UMV]],VALIDACIONES!J:L,3,0)</f>
        <v>Caja 9 Unidades</v>
      </c>
      <c r="M821" s="39" t="s">
        <v>40</v>
      </c>
      <c r="N821" s="39" t="s">
        <v>78</v>
      </c>
      <c r="O821" s="64">
        <v>15750</v>
      </c>
      <c r="P821" s="39" t="s">
        <v>42</v>
      </c>
      <c r="Q821" s="64">
        <v>23040</v>
      </c>
      <c r="R821" s="66">
        <f>+IFERROR((MaestraLP3[[#This Row],[COSTO ]]/MaestraLP3[[#This Row],[COSTO SEP]]-1),0)</f>
        <v>0</v>
      </c>
      <c r="S821" s="65" t="s">
        <v>52</v>
      </c>
      <c r="T821" s="65" t="s">
        <v>52</v>
      </c>
      <c r="U821" s="64">
        <f>+VLOOKUP(MaestraLP3[[#This Row],[FS00]],'[1]BD MES'!$C:$N,12,0)</f>
        <v>15750</v>
      </c>
      <c r="V821" s="64">
        <v>15750</v>
      </c>
      <c r="W821" s="66">
        <f>+(MaestraLP3[[#This Row],[COSTO ]]-MaestraLP3[[#This Row],[COSTO OCT AL 25-09]])/MaestraLP3[[#This Row],[COSTO OCT AL 25-09]]</f>
        <v>0</v>
      </c>
      <c r="X821" s="67" t="str">
        <f>++IF(P821="HASTA AGOTAR STOCK","HASTA AGOTAR STOCK",IF(MaestraLP3[[#This Row],[PRECIO]]=0,"NO PARA LP",IF(MaestraLP3[[#This Row],[PRECIO SEP]]=0,"INCORPORACIÓN",IF(Z821=0,"MANTIENE",IF(Z821&lt;0,"BAJA",IF(Z821&gt;0,"ALZA",""))))))</f>
        <v>MANTIENE</v>
      </c>
      <c r="Y821" s="64">
        <v>23040</v>
      </c>
      <c r="Z821" s="41">
        <f>IF(Y821=0,"INDICAR PRECIO VTA",Y821-MaestraLP3[[#This Row],[PRECIO SEP]])</f>
        <v>0</v>
      </c>
      <c r="AA821" s="66">
        <f t="shared" si="12"/>
        <v>0.31640625</v>
      </c>
      <c r="AB821" s="68">
        <f>IFERROR(MaestraLP3[[#This Row],[PRECIO]]*MaestraLP3[[#This Row],[%MG UMV]],0)</f>
        <v>7290</v>
      </c>
      <c r="AC821" s="69">
        <v>9</v>
      </c>
      <c r="AD821" s="64">
        <f>+IFERROR(MaestraLP3[[#This Row],[MARGEN UNITARIO]]/MaestraLP3[[#This Row],[Peso Neto UMV (KG)]],0)</f>
        <v>810</v>
      </c>
      <c r="AE821" s="39" t="s">
        <v>53</v>
      </c>
      <c r="AF821" s="39"/>
      <c r="AG821" s="39">
        <v>1</v>
      </c>
      <c r="AH821" s="109">
        <v>0</v>
      </c>
      <c r="AI821" s="66">
        <v>4.9999999999999996E-2</v>
      </c>
      <c r="AJ821" s="66">
        <v>4.9999999999999996E-2</v>
      </c>
      <c r="AK821" s="39"/>
      <c r="AL821" s="39" t="s">
        <v>53</v>
      </c>
    </row>
    <row r="822" spans="1:38" x14ac:dyDescent="0.35">
      <c r="A822" s="39" t="s">
        <v>276</v>
      </c>
      <c r="B822" s="39">
        <v>104547450</v>
      </c>
      <c r="C822" s="39" t="str">
        <f>+MaestraLP3[[#This Row],[CÓDIGO]]&amp;MaestraLP3[[#Headers],[-]]&amp;MaestraLP3[[#This Row],[UMV]]</f>
        <v>104547450-C10</v>
      </c>
      <c r="D822" s="50" t="str">
        <f>+MaestraLP3[[#This Row],[CÓDIGO]]&amp;MaestraLP3[[#Headers],[FS00]]</f>
        <v>104547450FS00</v>
      </c>
      <c r="E822" s="39" t="s">
        <v>34</v>
      </c>
      <c r="F822" s="39" t="s">
        <v>35</v>
      </c>
      <c r="G822" s="39" t="s">
        <v>194</v>
      </c>
      <c r="H822" s="39" t="s">
        <v>82</v>
      </c>
      <c r="I822" s="39" t="s">
        <v>828</v>
      </c>
      <c r="J822" s="49" t="s">
        <v>65</v>
      </c>
      <c r="K822" s="50" t="s">
        <v>50</v>
      </c>
      <c r="L822" s="39" t="str">
        <f>VLOOKUP(MaestraLP3[[#This Row],[UMV]],VALIDACIONES!J:L,3,0)</f>
        <v>Caja 10 Unidades</v>
      </c>
      <c r="M822" s="39" t="s">
        <v>40</v>
      </c>
      <c r="N822" s="39" t="s">
        <v>41</v>
      </c>
      <c r="O822" s="64">
        <v>22780</v>
      </c>
      <c r="P822" s="39" t="s">
        <v>42</v>
      </c>
      <c r="Q822" s="65">
        <v>29500</v>
      </c>
      <c r="R822" s="66">
        <f>+IFERROR((MaestraLP3[[#This Row],[COSTO ]]/MaestraLP3[[#This Row],[COSTO SEP]]-1),0)</f>
        <v>3.0728709394205467E-3</v>
      </c>
      <c r="S822" s="65" t="s">
        <v>52</v>
      </c>
      <c r="T822" s="65" t="s">
        <v>52</v>
      </c>
      <c r="U822" s="64">
        <f>+VLOOKUP(MaestraLP3[[#This Row],[FS00]],'[1]BD MES'!$C:$N,12,0)</f>
        <v>22850</v>
      </c>
      <c r="V822" s="64">
        <v>22850</v>
      </c>
      <c r="W822" s="66">
        <f>+(MaestraLP3[[#This Row],[COSTO ]]-MaestraLP3[[#This Row],[COSTO OCT AL 25-09]])/MaestraLP3[[#This Row],[COSTO OCT AL 25-09]]</f>
        <v>0</v>
      </c>
      <c r="X822" s="67" t="str">
        <f>++IF(P822="HASTA AGOTAR STOCK","HASTA AGOTAR STOCK",IF(MaestraLP3[[#This Row],[PRECIO]]=0,"NO PARA LP",IF(MaestraLP3[[#This Row],[PRECIO SEP]]=0,"INCORPORACIÓN",IF(Z822=0,"MANTIENE",IF(Z822&lt;0,"BAJA",IF(Z822&gt;0,"ALZA",""))))))</f>
        <v>MANTIENE</v>
      </c>
      <c r="Y822" s="64">
        <v>29500</v>
      </c>
      <c r="Z822" s="41">
        <f>IF(Y822=0,"INDICAR PRECIO VTA",Y822-MaestraLP3[[#This Row],[PRECIO SEP]])</f>
        <v>0</v>
      </c>
      <c r="AA822" s="66">
        <f t="shared" si="12"/>
        <v>0.22542372881355932</v>
      </c>
      <c r="AB822" s="68">
        <f>IFERROR(MaestraLP3[[#This Row],[PRECIO]]*MaestraLP3[[#This Row],[%MG UMV]],0)</f>
        <v>6650</v>
      </c>
      <c r="AC822" s="69">
        <v>10</v>
      </c>
      <c r="AD822" s="64">
        <f>+IFERROR(MaestraLP3[[#This Row],[MARGEN UNITARIO]]/MaestraLP3[[#This Row],[Peso Neto UMV (KG)]],0)</f>
        <v>665</v>
      </c>
      <c r="AE822" s="39" t="s">
        <v>53</v>
      </c>
      <c r="AF822" s="39"/>
      <c r="AG822" s="39">
        <v>1</v>
      </c>
      <c r="AH822" s="109">
        <v>0</v>
      </c>
      <c r="AI822" s="66">
        <v>4.9999999999999996E-2</v>
      </c>
      <c r="AJ822" s="66">
        <v>0.08</v>
      </c>
      <c r="AK822" s="39" t="s">
        <v>53</v>
      </c>
      <c r="AL822" s="39" t="s">
        <v>53</v>
      </c>
    </row>
    <row r="823" spans="1:38" x14ac:dyDescent="0.35">
      <c r="A823" s="39" t="s">
        <v>276</v>
      </c>
      <c r="B823" s="39">
        <v>104540460</v>
      </c>
      <c r="C823" s="39" t="str">
        <f>+MaestraLP3[[#This Row],[CÓDIGO]]&amp;MaestraLP3[[#Headers],[-]]&amp;MaestraLP3[[#This Row],[UMV]]</f>
        <v>104540460-C12</v>
      </c>
      <c r="D823" s="50" t="str">
        <f>+MaestraLP3[[#This Row],[CÓDIGO]]&amp;MaestraLP3[[#Headers],[FS00]]</f>
        <v>104540460FS00</v>
      </c>
      <c r="E823" s="39" t="s">
        <v>34</v>
      </c>
      <c r="F823" s="39" t="s">
        <v>35</v>
      </c>
      <c r="G823" s="39" t="s">
        <v>194</v>
      </c>
      <c r="H823" s="39" t="s">
        <v>82</v>
      </c>
      <c r="I823" s="39" t="s">
        <v>834</v>
      </c>
      <c r="J823" s="49" t="s">
        <v>49</v>
      </c>
      <c r="K823" s="50" t="s">
        <v>50</v>
      </c>
      <c r="L823" s="39" t="str">
        <f>VLOOKUP(MaestraLP3[[#This Row],[UMV]],VALIDACIONES!J:L,3,0)</f>
        <v>Caja 12 Unidades</v>
      </c>
      <c r="M823" s="39" t="s">
        <v>40</v>
      </c>
      <c r="N823" s="39" t="s">
        <v>78</v>
      </c>
      <c r="O823" s="64">
        <v>25080</v>
      </c>
      <c r="P823" s="39" t="s">
        <v>42</v>
      </c>
      <c r="Q823" s="64">
        <v>34000</v>
      </c>
      <c r="R823" s="66">
        <f>+IFERROR((MaestraLP3[[#This Row],[COSTO ]]/MaestraLP3[[#This Row],[COSTO SEP]]-1),0)</f>
        <v>0</v>
      </c>
      <c r="S823" s="65" t="s">
        <v>52</v>
      </c>
      <c r="T823" s="65" t="s">
        <v>52</v>
      </c>
      <c r="U823" s="64">
        <f>+VLOOKUP(MaestraLP3[[#This Row],[FS00]],'[1]BD MES'!$C:$N,12,0)</f>
        <v>25080</v>
      </c>
      <c r="V823" s="64">
        <v>25080</v>
      </c>
      <c r="W823" s="66">
        <f>+(MaestraLP3[[#This Row],[COSTO ]]-MaestraLP3[[#This Row],[COSTO OCT AL 25-09]])/MaestraLP3[[#This Row],[COSTO OCT AL 25-09]]</f>
        <v>0</v>
      </c>
      <c r="X823" s="67" t="str">
        <f>++IF(P823="HASTA AGOTAR STOCK","HASTA AGOTAR STOCK",IF(MaestraLP3[[#This Row],[PRECIO]]=0,"NO PARA LP",IF(MaestraLP3[[#This Row],[PRECIO SEP]]=0,"INCORPORACIÓN",IF(Z823=0,"MANTIENE",IF(Z823&lt;0,"BAJA",IF(Z823&gt;0,"ALZA",""))))))</f>
        <v>MANTIENE</v>
      </c>
      <c r="Y823" s="64">
        <v>34000</v>
      </c>
      <c r="Z823" s="41">
        <f>IF(Y823=0,"INDICAR PRECIO VTA",Y823-MaestraLP3[[#This Row],[PRECIO SEP]])</f>
        <v>0</v>
      </c>
      <c r="AA823" s="66">
        <f t="shared" si="12"/>
        <v>0.26235294117647057</v>
      </c>
      <c r="AB823" s="68">
        <f>IFERROR(MaestraLP3[[#This Row],[PRECIO]]*MaestraLP3[[#This Row],[%MG UMV]],0)</f>
        <v>8920</v>
      </c>
      <c r="AC823" s="69">
        <v>12</v>
      </c>
      <c r="AD823" s="64">
        <f>+IFERROR(MaestraLP3[[#This Row],[MARGEN UNITARIO]]/MaestraLP3[[#This Row],[Peso Neto UMV (KG)]],0)</f>
        <v>743.33333333333337</v>
      </c>
      <c r="AE823" s="39" t="s">
        <v>53</v>
      </c>
      <c r="AF823" s="39"/>
      <c r="AG823" s="39">
        <v>1</v>
      </c>
      <c r="AH823" s="109">
        <v>0</v>
      </c>
      <c r="AI823" s="66">
        <v>4.9999999999999996E-2</v>
      </c>
      <c r="AJ823" s="66">
        <v>0.06</v>
      </c>
      <c r="AK823" s="39"/>
      <c r="AL823" s="39" t="s">
        <v>53</v>
      </c>
    </row>
    <row r="824" spans="1:38" x14ac:dyDescent="0.35">
      <c r="A824" s="39" t="s">
        <v>276</v>
      </c>
      <c r="B824" s="39">
        <v>104547050</v>
      </c>
      <c r="C824" s="39" t="str">
        <f>+MaestraLP3[[#This Row],[CÓDIGO]]&amp;MaestraLP3[[#Headers],[-]]&amp;MaestraLP3[[#This Row],[UMV]]</f>
        <v>104547050-C27</v>
      </c>
      <c r="D824" s="50" t="str">
        <f>+MaestraLP3[[#This Row],[CÓDIGO]]&amp;MaestraLP3[[#Headers],[FS00]]</f>
        <v>104547050FS00</v>
      </c>
      <c r="E824" s="39" t="s">
        <v>34</v>
      </c>
      <c r="F824" s="39" t="s">
        <v>35</v>
      </c>
      <c r="G824" s="39" t="s">
        <v>194</v>
      </c>
      <c r="H824" s="39" t="s">
        <v>82</v>
      </c>
      <c r="I824" s="39" t="s">
        <v>836</v>
      </c>
      <c r="J824" s="49" t="s">
        <v>837</v>
      </c>
      <c r="K824" s="50" t="s">
        <v>50</v>
      </c>
      <c r="L824" s="39" t="str">
        <f>VLOOKUP(MaestraLP3[[#This Row],[UMV]],VALIDACIONES!J:L,3,0)</f>
        <v>Caja 27 Unidades</v>
      </c>
      <c r="M824" s="39" t="s">
        <v>40</v>
      </c>
      <c r="N824" s="39" t="s">
        <v>78</v>
      </c>
      <c r="O824" s="64">
        <v>37260</v>
      </c>
      <c r="P824" s="39" t="s">
        <v>42</v>
      </c>
      <c r="Q824" s="64">
        <v>54000</v>
      </c>
      <c r="R824" s="66">
        <f>+IFERROR((MaestraLP3[[#This Row],[COSTO ]]/MaestraLP3[[#This Row],[COSTO SEP]]-1),0)</f>
        <v>0</v>
      </c>
      <c r="S824" s="65" t="s">
        <v>52</v>
      </c>
      <c r="T824" s="65" t="s">
        <v>52</v>
      </c>
      <c r="U824" s="64">
        <f>+VLOOKUP(MaestraLP3[[#This Row],[FS00]],'[1]BD MES'!$C:$N,12,0)</f>
        <v>37260</v>
      </c>
      <c r="V824" s="64">
        <v>37260</v>
      </c>
      <c r="W824" s="66">
        <f>+(MaestraLP3[[#This Row],[COSTO ]]-MaestraLP3[[#This Row],[COSTO OCT AL 25-09]])/MaestraLP3[[#This Row],[COSTO OCT AL 25-09]]</f>
        <v>0</v>
      </c>
      <c r="X824" s="67" t="str">
        <f>++IF(P824="HASTA AGOTAR STOCK","HASTA AGOTAR STOCK",IF(MaestraLP3[[#This Row],[PRECIO]]=0,"NO PARA LP",IF(MaestraLP3[[#This Row],[PRECIO SEP]]=0,"INCORPORACIÓN",IF(Z824=0,"MANTIENE",IF(Z824&lt;0,"BAJA",IF(Z824&gt;0,"ALZA",""))))))</f>
        <v>MANTIENE</v>
      </c>
      <c r="Y824" s="64">
        <v>54000</v>
      </c>
      <c r="Z824" s="41">
        <f>IF(Y824=0,"INDICAR PRECIO VTA",Y824-MaestraLP3[[#This Row],[PRECIO SEP]])</f>
        <v>0</v>
      </c>
      <c r="AA824" s="66">
        <f t="shared" si="12"/>
        <v>0.31</v>
      </c>
      <c r="AB824" s="68">
        <f>IFERROR(MaestraLP3[[#This Row],[PRECIO]]*MaestraLP3[[#This Row],[%MG UMV]],0)</f>
        <v>16740</v>
      </c>
      <c r="AC824" s="69">
        <v>10.8</v>
      </c>
      <c r="AD824" s="64">
        <f>+IFERROR(MaestraLP3[[#This Row],[MARGEN UNITARIO]]/MaestraLP3[[#This Row],[Peso Neto UMV (KG)]],0)</f>
        <v>1550</v>
      </c>
      <c r="AE824" s="39" t="s">
        <v>53</v>
      </c>
      <c r="AF824" s="39"/>
      <c r="AG824" s="39">
        <v>1</v>
      </c>
      <c r="AH824" s="109">
        <v>0</v>
      </c>
      <c r="AI824" s="66">
        <v>4.9999999999999996E-2</v>
      </c>
      <c r="AJ824" s="66">
        <v>4.9999999999999996E-2</v>
      </c>
      <c r="AK824" s="39"/>
      <c r="AL824" s="39" t="s">
        <v>53</v>
      </c>
    </row>
    <row r="825" spans="1:38" x14ac:dyDescent="0.35">
      <c r="A825" s="39" t="s">
        <v>276</v>
      </c>
      <c r="B825" s="39">
        <v>104547060</v>
      </c>
      <c r="C825" s="39" t="str">
        <f>+MaestraLP3[[#This Row],[CÓDIGO]]&amp;MaestraLP3[[#Headers],[-]]&amp;MaestraLP3[[#This Row],[UMV]]</f>
        <v>104547060-C10</v>
      </c>
      <c r="D825" s="50" t="str">
        <f>+MaestraLP3[[#This Row],[CÓDIGO]]&amp;MaestraLP3[[#Headers],[FS00]]</f>
        <v>104547060FS00</v>
      </c>
      <c r="E825" s="39" t="s">
        <v>34</v>
      </c>
      <c r="F825" s="39" t="s">
        <v>35</v>
      </c>
      <c r="G825" s="39" t="s">
        <v>194</v>
      </c>
      <c r="H825" s="39" t="s">
        <v>82</v>
      </c>
      <c r="I825" s="39" t="s">
        <v>840</v>
      </c>
      <c r="J825" s="49" t="s">
        <v>65</v>
      </c>
      <c r="K825" s="50" t="s">
        <v>50</v>
      </c>
      <c r="L825" s="39" t="str">
        <f>VLOOKUP(MaestraLP3[[#This Row],[UMV]],VALIDACIONES!J:L,3,0)</f>
        <v>Caja 10 Unidades</v>
      </c>
      <c r="M825" s="39" t="s">
        <v>40</v>
      </c>
      <c r="N825" s="39" t="s">
        <v>78</v>
      </c>
      <c r="O825" s="64">
        <v>44900</v>
      </c>
      <c r="P825" s="39" t="s">
        <v>42</v>
      </c>
      <c r="Q825" s="64">
        <v>57000</v>
      </c>
      <c r="R825" s="66">
        <f>+IFERROR((MaestraLP3[[#This Row],[COSTO ]]/MaestraLP3[[#This Row],[COSTO SEP]]-1),0)</f>
        <v>0</v>
      </c>
      <c r="S825" s="65" t="s">
        <v>52</v>
      </c>
      <c r="T825" s="65" t="s">
        <v>52</v>
      </c>
      <c r="U825" s="64">
        <f>+VLOOKUP(MaestraLP3[[#This Row],[FS00]],'[1]BD MES'!$C:$N,12,0)</f>
        <v>44900</v>
      </c>
      <c r="V825" s="64">
        <v>44900</v>
      </c>
      <c r="W825" s="66">
        <f>+(MaestraLP3[[#This Row],[COSTO ]]-MaestraLP3[[#This Row],[COSTO OCT AL 25-09]])/MaestraLP3[[#This Row],[COSTO OCT AL 25-09]]</f>
        <v>0</v>
      </c>
      <c r="X825" s="67" t="str">
        <f>++IF(P825="HASTA AGOTAR STOCK","HASTA AGOTAR STOCK",IF(MaestraLP3[[#This Row],[PRECIO]]=0,"NO PARA LP",IF(MaestraLP3[[#This Row],[PRECIO SEP]]=0,"INCORPORACIÓN",IF(Z825=0,"MANTIENE",IF(Z825&lt;0,"BAJA",IF(Z825&gt;0,"ALZA",""))))))</f>
        <v>MANTIENE</v>
      </c>
      <c r="Y825" s="64">
        <v>57000</v>
      </c>
      <c r="Z825" s="41">
        <f>IF(Y825=0,"INDICAR PRECIO VTA",Y825-MaestraLP3[[#This Row],[PRECIO SEP]])</f>
        <v>0</v>
      </c>
      <c r="AA825" s="66">
        <f t="shared" si="12"/>
        <v>0.21228070175438596</v>
      </c>
      <c r="AB825" s="68">
        <f>IFERROR(MaestraLP3[[#This Row],[PRECIO]]*MaestraLP3[[#This Row],[%MG UMV]],0)</f>
        <v>12100</v>
      </c>
      <c r="AC825" s="69">
        <v>10</v>
      </c>
      <c r="AD825" s="64">
        <f>+IFERROR(MaestraLP3[[#This Row],[MARGEN UNITARIO]]/MaestraLP3[[#This Row],[Peso Neto UMV (KG)]],0)</f>
        <v>1210</v>
      </c>
      <c r="AE825" s="39" t="s">
        <v>53</v>
      </c>
      <c r="AF825" s="39"/>
      <c r="AG825" s="39">
        <v>1</v>
      </c>
      <c r="AH825" s="109">
        <v>0</v>
      </c>
      <c r="AI825" s="66">
        <v>4.9999999999999996E-2</v>
      </c>
      <c r="AJ825" s="66">
        <v>4.9999999999999996E-2</v>
      </c>
      <c r="AK825" s="39"/>
      <c r="AL825" s="39" t="s">
        <v>53</v>
      </c>
    </row>
    <row r="826" spans="1:38" x14ac:dyDescent="0.35">
      <c r="A826" s="39" t="s">
        <v>276</v>
      </c>
      <c r="B826" s="39">
        <v>104519700</v>
      </c>
      <c r="C826" s="39" t="str">
        <f>+MaestraLP3[[#This Row],[CÓDIGO]]&amp;MaestraLP3[[#Headers],[-]]&amp;MaestraLP3[[#This Row],[UMV]]</f>
        <v>104519700-C10</v>
      </c>
      <c r="D826" s="50" t="str">
        <f>+MaestraLP3[[#This Row],[CÓDIGO]]&amp;MaestraLP3[[#Headers],[FS00]]</f>
        <v>104519700FS00</v>
      </c>
      <c r="E826" s="39" t="s">
        <v>34</v>
      </c>
      <c r="F826" s="39" t="s">
        <v>35</v>
      </c>
      <c r="G826" s="39" t="s">
        <v>194</v>
      </c>
      <c r="H826" s="39" t="s">
        <v>82</v>
      </c>
      <c r="I826" s="39" t="s">
        <v>841</v>
      </c>
      <c r="J826" s="49" t="s">
        <v>65</v>
      </c>
      <c r="K826" s="50" t="s">
        <v>50</v>
      </c>
      <c r="L826" s="39" t="str">
        <f>VLOOKUP(MaestraLP3[[#This Row],[UMV]],VALIDACIONES!J:L,3,0)</f>
        <v>Caja 10 Unidades</v>
      </c>
      <c r="M826" s="39" t="s">
        <v>40</v>
      </c>
      <c r="N826" s="39" t="s">
        <v>41</v>
      </c>
      <c r="O826" s="64">
        <v>25005.5</v>
      </c>
      <c r="P826" s="39" t="s">
        <v>42</v>
      </c>
      <c r="Q826" s="64">
        <v>30800</v>
      </c>
      <c r="R826" s="66">
        <f>+IFERROR((MaestraLP3[[#This Row],[COSTO ]]/MaestraLP3[[#This Row],[COSTO SEP]]-1),0)</f>
        <v>1.1073563815960474E-2</v>
      </c>
      <c r="S826" s="65" t="s">
        <v>52</v>
      </c>
      <c r="T826" s="65" t="s">
        <v>52</v>
      </c>
      <c r="U826" s="64">
        <f>+VLOOKUP(MaestraLP3[[#This Row],[FS00]],'[1]BD MES'!$C:$N,12,0)</f>
        <v>25528.5</v>
      </c>
      <c r="V826" s="64">
        <v>25282.399999999998</v>
      </c>
      <c r="W826" s="66">
        <f>+(MaestraLP3[[#This Row],[COSTO ]]-MaestraLP3[[#This Row],[COSTO OCT AL 25-09]])/MaestraLP3[[#This Row],[COSTO OCT AL 25-09]]</f>
        <v>-9.6402060442251671E-3</v>
      </c>
      <c r="X826" s="67" t="str">
        <f>++IF(P826="HASTA AGOTAR STOCK","HASTA AGOTAR STOCK",IF(MaestraLP3[[#This Row],[PRECIO]]=0,"NO PARA LP",IF(MaestraLP3[[#This Row],[PRECIO SEP]]=0,"INCORPORACIÓN",IF(Z826=0,"MANTIENE",IF(Z826&lt;0,"BAJA",IF(Z826&gt;0,"ALZA",""))))))</f>
        <v>MANTIENE</v>
      </c>
      <c r="Y826" s="64">
        <v>30800</v>
      </c>
      <c r="Z826" s="41">
        <f>IF(Y826=0,"INDICAR PRECIO VTA",Y826-MaestraLP3[[#This Row],[PRECIO SEP]])</f>
        <v>0</v>
      </c>
      <c r="AA826" s="66">
        <f t="shared" si="12"/>
        <v>0.17914285714285721</v>
      </c>
      <c r="AB826" s="68">
        <f>IFERROR(MaestraLP3[[#This Row],[PRECIO]]*MaestraLP3[[#This Row],[%MG UMV]],0)</f>
        <v>5517.6000000000022</v>
      </c>
      <c r="AC826" s="69">
        <v>10</v>
      </c>
      <c r="AD826" s="64">
        <f>+IFERROR(MaestraLP3[[#This Row],[MARGEN UNITARIO]]/MaestraLP3[[#This Row],[Peso Neto UMV (KG)]],0)</f>
        <v>551.76000000000022</v>
      </c>
      <c r="AE826" s="39" t="s">
        <v>44</v>
      </c>
      <c r="AF826" s="39"/>
      <c r="AG826" s="39">
        <v>1</v>
      </c>
      <c r="AH826" s="109">
        <v>0</v>
      </c>
      <c r="AI826" s="66">
        <v>0.05</v>
      </c>
      <c r="AJ826" s="66">
        <v>0.05</v>
      </c>
      <c r="AK826" s="39"/>
      <c r="AL826" s="39" t="s">
        <v>53</v>
      </c>
    </row>
    <row r="827" spans="1:38" x14ac:dyDescent="0.35">
      <c r="A827" s="39" t="s">
        <v>276</v>
      </c>
      <c r="B827" s="39">
        <v>104548180</v>
      </c>
      <c r="C827" s="39" t="str">
        <f>+MaestraLP3[[#This Row],[CÓDIGO]]&amp;MaestraLP3[[#Headers],[-]]&amp;MaestraLP3[[#This Row],[UMV]]</f>
        <v>104548180-C06</v>
      </c>
      <c r="D827" s="50" t="str">
        <f>+MaestraLP3[[#This Row],[CÓDIGO]]&amp;MaestraLP3[[#Headers],[FS00]]</f>
        <v>104548180FS00</v>
      </c>
      <c r="E827" s="39" t="s">
        <v>34</v>
      </c>
      <c r="F827" s="39" t="s">
        <v>35</v>
      </c>
      <c r="G827" s="39" t="s">
        <v>194</v>
      </c>
      <c r="H827" s="39" t="s">
        <v>82</v>
      </c>
      <c r="I827" s="39" t="s">
        <v>4110</v>
      </c>
      <c r="J827" s="49" t="s">
        <v>57</v>
      </c>
      <c r="K827" s="50" t="s">
        <v>50</v>
      </c>
      <c r="L827" s="39" t="str">
        <f>VLOOKUP(MaestraLP3[[#This Row],[UMV]],VALIDACIONES!J:L,3,0)</f>
        <v>Caja 6 Unidades</v>
      </c>
      <c r="M827" s="39" t="s">
        <v>40</v>
      </c>
      <c r="N827" s="39" t="s">
        <v>78</v>
      </c>
      <c r="O827" s="64">
        <v>12900</v>
      </c>
      <c r="P827" s="39" t="s">
        <v>42</v>
      </c>
      <c r="Q827" s="65">
        <v>17400</v>
      </c>
      <c r="R827" s="66">
        <f>+IFERROR((MaestraLP3[[#This Row],[COSTO ]]/MaestraLP3[[#This Row],[COSTO SEP]]-1),0)</f>
        <v>0</v>
      </c>
      <c r="S827" s="65" t="s">
        <v>93</v>
      </c>
      <c r="T827" s="65" t="s">
        <v>93</v>
      </c>
      <c r="U827" s="64">
        <f>+VLOOKUP(MaestraLP3[[#This Row],[FS00]],'[1]BD MES'!$C:$N,12,0)</f>
        <v>12900</v>
      </c>
      <c r="V827" s="64">
        <v>12900</v>
      </c>
      <c r="W827" s="66">
        <f>+(MaestraLP3[[#This Row],[COSTO ]]-MaestraLP3[[#This Row],[COSTO OCT AL 25-09]])/MaestraLP3[[#This Row],[COSTO OCT AL 25-09]]</f>
        <v>0</v>
      </c>
      <c r="X827" s="67" t="str">
        <f>++IF(P827="HASTA AGOTAR STOCK","HASTA AGOTAR STOCK",IF(MaestraLP3[[#This Row],[PRECIO]]=0,"NO PARA LP",IF(MaestraLP3[[#This Row],[PRECIO SEP]]=0,"INCORPORACIÓN",IF(Z827=0,"MANTIENE",IF(Z827&lt;0,"BAJA",IF(Z827&gt;0,"ALZA",""))))))</f>
        <v>MANTIENE</v>
      </c>
      <c r="Y827" s="64">
        <v>17400</v>
      </c>
      <c r="Z827" s="41">
        <f>IF(Y827=0,"INDICAR PRECIO VTA",Y827-MaestraLP3[[#This Row],[PRECIO SEP]])</f>
        <v>0</v>
      </c>
      <c r="AA827" s="66">
        <f t="shared" si="12"/>
        <v>0.25862068965517243</v>
      </c>
      <c r="AB827" s="68">
        <f>IFERROR(MaestraLP3[[#This Row],[PRECIO]]*MaestraLP3[[#This Row],[%MG UMV]],0)</f>
        <v>4500</v>
      </c>
      <c r="AC827" s="69">
        <v>3</v>
      </c>
      <c r="AD827" s="64">
        <f>+IFERROR(MaestraLP3[[#This Row],[MARGEN UNITARIO]]/MaestraLP3[[#This Row],[Peso Neto UMV (KG)]],0)</f>
        <v>1500</v>
      </c>
      <c r="AE827" s="39" t="s">
        <v>53</v>
      </c>
      <c r="AF827" s="39"/>
      <c r="AG827" s="39">
        <v>1</v>
      </c>
      <c r="AH827" s="109">
        <v>0</v>
      </c>
      <c r="AI827" s="66">
        <v>4.9999999999999996E-2</v>
      </c>
      <c r="AJ827" s="66">
        <v>9.9999999999999992E-2</v>
      </c>
      <c r="AK827" s="39" t="s">
        <v>53</v>
      </c>
      <c r="AL827" s="39" t="s">
        <v>53</v>
      </c>
    </row>
    <row r="828" spans="1:38" x14ac:dyDescent="0.35">
      <c r="A828" s="39" t="s">
        <v>276</v>
      </c>
      <c r="B828" s="39">
        <v>104547080</v>
      </c>
      <c r="C828" s="39" t="str">
        <f>+MaestraLP3[[#This Row],[CÓDIGO]]&amp;MaestraLP3[[#Headers],[-]]&amp;MaestraLP3[[#This Row],[UMV]]</f>
        <v>104547080-C12</v>
      </c>
      <c r="D828" s="50" t="str">
        <f>+MaestraLP3[[#This Row],[CÓDIGO]]&amp;MaestraLP3[[#Headers],[FS00]]</f>
        <v>104547080FS00</v>
      </c>
      <c r="E828" s="39" t="s">
        <v>34</v>
      </c>
      <c r="F828" s="39" t="s">
        <v>35</v>
      </c>
      <c r="G828" s="39" t="s">
        <v>194</v>
      </c>
      <c r="H828" s="39" t="s">
        <v>82</v>
      </c>
      <c r="I828" s="39" t="s">
        <v>844</v>
      </c>
      <c r="J828" s="49" t="s">
        <v>49</v>
      </c>
      <c r="K828" s="50" t="s">
        <v>50</v>
      </c>
      <c r="L828" s="39" t="str">
        <f>VLOOKUP(MaestraLP3[[#This Row],[UMV]],VALIDACIONES!J:L,3,0)</f>
        <v>Caja 12 Unidades</v>
      </c>
      <c r="M828" s="39" t="s">
        <v>40</v>
      </c>
      <c r="N828" s="39" t="s">
        <v>78</v>
      </c>
      <c r="O828" s="64">
        <v>27480</v>
      </c>
      <c r="P828" s="39" t="s">
        <v>42</v>
      </c>
      <c r="Q828" s="64">
        <v>44400</v>
      </c>
      <c r="R828" s="66">
        <f>+IFERROR((MaestraLP3[[#This Row],[COSTO ]]/MaestraLP3[[#This Row],[COSTO SEP]]-1),0)</f>
        <v>0</v>
      </c>
      <c r="S828" s="65" t="s">
        <v>52</v>
      </c>
      <c r="T828" s="65" t="s">
        <v>52</v>
      </c>
      <c r="U828" s="64">
        <f>+VLOOKUP(MaestraLP3[[#This Row],[FS00]],'[1]BD MES'!$C:$N,12,0)</f>
        <v>27480</v>
      </c>
      <c r="V828" s="64">
        <v>27480</v>
      </c>
      <c r="W828" s="66">
        <f>+(MaestraLP3[[#This Row],[COSTO ]]-MaestraLP3[[#This Row],[COSTO OCT AL 25-09]])/MaestraLP3[[#This Row],[COSTO OCT AL 25-09]]</f>
        <v>0</v>
      </c>
      <c r="X828" s="67" t="str">
        <f>++IF(P828="HASTA AGOTAR STOCK","HASTA AGOTAR STOCK",IF(MaestraLP3[[#This Row],[PRECIO]]=0,"NO PARA LP",IF(MaestraLP3[[#This Row],[PRECIO SEP]]=0,"INCORPORACIÓN",IF(Z828=0,"MANTIENE",IF(Z828&lt;0,"BAJA",IF(Z828&gt;0,"ALZA",""))))))</f>
        <v>MANTIENE</v>
      </c>
      <c r="Y828" s="64">
        <v>44400</v>
      </c>
      <c r="Z828" s="41">
        <f>IF(Y828=0,"INDICAR PRECIO VTA",Y828-MaestraLP3[[#This Row],[PRECIO SEP]])</f>
        <v>0</v>
      </c>
      <c r="AA828" s="66">
        <f t="shared" si="12"/>
        <v>0.38108108108108107</v>
      </c>
      <c r="AB828" s="68">
        <f>IFERROR(MaestraLP3[[#This Row],[PRECIO]]*MaestraLP3[[#This Row],[%MG UMV]],0)</f>
        <v>16920</v>
      </c>
      <c r="AC828" s="69">
        <v>12</v>
      </c>
      <c r="AD828" s="64">
        <f>+IFERROR(MaestraLP3[[#This Row],[MARGEN UNITARIO]]/MaestraLP3[[#This Row],[Peso Neto UMV (KG)]],0)</f>
        <v>1410</v>
      </c>
      <c r="AE828" s="39" t="s">
        <v>53</v>
      </c>
      <c r="AF828" s="39"/>
      <c r="AG828" s="39">
        <v>1</v>
      </c>
      <c r="AH828" s="109">
        <v>0</v>
      </c>
      <c r="AI828" s="66">
        <v>4.9999999999999996E-2</v>
      </c>
      <c r="AJ828" s="66">
        <v>4.9999999999999996E-2</v>
      </c>
      <c r="AK828" s="39"/>
      <c r="AL828" s="39" t="s">
        <v>53</v>
      </c>
    </row>
    <row r="829" spans="1:38" x14ac:dyDescent="0.35">
      <c r="A829" s="39" t="s">
        <v>276</v>
      </c>
      <c r="B829" s="39">
        <v>104515110</v>
      </c>
      <c r="C829" s="39" t="str">
        <f>+MaestraLP3[[#This Row],[CÓDIGO]]&amp;MaestraLP3[[#Headers],[-]]&amp;MaestraLP3[[#This Row],[UMV]]</f>
        <v>104515110-C04</v>
      </c>
      <c r="D829" s="50" t="str">
        <f>+MaestraLP3[[#This Row],[CÓDIGO]]&amp;MaestraLP3[[#Headers],[FS00]]</f>
        <v>104515110FS00</v>
      </c>
      <c r="E829" s="39" t="s">
        <v>34</v>
      </c>
      <c r="F829" s="39" t="s">
        <v>35</v>
      </c>
      <c r="G829" s="39" t="s">
        <v>194</v>
      </c>
      <c r="H829" s="39" t="s">
        <v>82</v>
      </c>
      <c r="I829" s="39" t="s">
        <v>845</v>
      </c>
      <c r="J829" s="49" t="s">
        <v>141</v>
      </c>
      <c r="K829" s="50" t="s">
        <v>50</v>
      </c>
      <c r="L829" s="39" t="str">
        <f>VLOOKUP(MaestraLP3[[#This Row],[UMV]],VALIDACIONES!J:L,3,0)</f>
        <v>Caja 4 Unidades</v>
      </c>
      <c r="M829" s="39" t="s">
        <v>40</v>
      </c>
      <c r="N829" s="39" t="s">
        <v>41</v>
      </c>
      <c r="O829" s="64">
        <v>13850.28</v>
      </c>
      <c r="P829" s="39" t="s">
        <v>42</v>
      </c>
      <c r="Q829" s="64">
        <v>21500</v>
      </c>
      <c r="R829" s="66">
        <f>+IFERROR((MaestraLP3[[#This Row],[COSTO ]]/MaestraLP3[[#This Row],[COSTO SEP]]-1),0)</f>
        <v>0</v>
      </c>
      <c r="S829" s="65" t="s">
        <v>52</v>
      </c>
      <c r="T829" s="65" t="s">
        <v>52</v>
      </c>
      <c r="U829" s="64">
        <f>+VLOOKUP(MaestraLP3[[#This Row],[FS00]],'[1]BD MES'!$C:$N,12,0)</f>
        <v>13964.16</v>
      </c>
      <c r="V829" s="64">
        <v>13850.28</v>
      </c>
      <c r="W829" s="66">
        <f>+(MaestraLP3[[#This Row],[COSTO ]]-MaestraLP3[[#This Row],[COSTO OCT AL 25-09]])/MaestraLP3[[#This Row],[COSTO OCT AL 25-09]]</f>
        <v>-8.155162931390016E-3</v>
      </c>
      <c r="X829" s="67" t="str">
        <f>++IF(P829="HASTA AGOTAR STOCK","HASTA AGOTAR STOCK",IF(MaestraLP3[[#This Row],[PRECIO]]=0,"NO PARA LP",IF(MaestraLP3[[#This Row],[PRECIO SEP]]=0,"INCORPORACIÓN",IF(Z829=0,"MANTIENE",IF(Z829&lt;0,"BAJA",IF(Z829&gt;0,"ALZA",""))))))</f>
        <v>MANTIENE</v>
      </c>
      <c r="Y829" s="64">
        <v>21500</v>
      </c>
      <c r="Z829" s="41">
        <f>IF(Y829=0,"INDICAR PRECIO VTA",Y829-MaestraLP3[[#This Row],[PRECIO SEP]])</f>
        <v>0</v>
      </c>
      <c r="AA829" s="66">
        <f t="shared" si="12"/>
        <v>0.3558009302325581</v>
      </c>
      <c r="AB829" s="68">
        <f>IFERROR(MaestraLP3[[#This Row],[PRECIO]]*MaestraLP3[[#This Row],[%MG UMV]],0)</f>
        <v>7649.7199999999993</v>
      </c>
      <c r="AC829" s="69">
        <v>10</v>
      </c>
      <c r="AD829" s="64">
        <f>+IFERROR(MaestraLP3[[#This Row],[MARGEN UNITARIO]]/MaestraLP3[[#This Row],[Peso Neto UMV (KG)]],0)</f>
        <v>764.97199999999998</v>
      </c>
      <c r="AE829" s="39" t="s">
        <v>53</v>
      </c>
      <c r="AF829" s="39"/>
      <c r="AG829" s="39">
        <v>1</v>
      </c>
      <c r="AH829" s="109">
        <v>0</v>
      </c>
      <c r="AI829" s="66">
        <v>4.9999999999999996E-2</v>
      </c>
      <c r="AJ829" s="66">
        <v>9.9999999999999992E-2</v>
      </c>
      <c r="AK829" s="39"/>
      <c r="AL829" s="39" t="s">
        <v>53</v>
      </c>
    </row>
    <row r="830" spans="1:38" x14ac:dyDescent="0.35">
      <c r="A830" s="39" t="s">
        <v>276</v>
      </c>
      <c r="B830" s="39">
        <v>104540470</v>
      </c>
      <c r="C830" s="39" t="str">
        <f>+MaestraLP3[[#This Row],[CÓDIGO]]&amp;MaestraLP3[[#Headers],[-]]&amp;MaestraLP3[[#This Row],[UMV]]</f>
        <v>104540470-C15</v>
      </c>
      <c r="D830" s="50" t="str">
        <f>+MaestraLP3[[#This Row],[CÓDIGO]]&amp;MaestraLP3[[#Headers],[FS00]]</f>
        <v>104540470FS00</v>
      </c>
      <c r="E830" s="39" t="s">
        <v>34</v>
      </c>
      <c r="F830" s="39" t="s">
        <v>35</v>
      </c>
      <c r="G830" s="39" t="s">
        <v>194</v>
      </c>
      <c r="H830" s="39" t="s">
        <v>82</v>
      </c>
      <c r="I830" s="39" t="s">
        <v>847</v>
      </c>
      <c r="J830" s="49" t="s">
        <v>417</v>
      </c>
      <c r="K830" s="50" t="s">
        <v>50</v>
      </c>
      <c r="L830" s="39" t="str">
        <f>VLOOKUP(MaestraLP3[[#This Row],[UMV]],VALIDACIONES!J:L,3,0)</f>
        <v>Caja 15 Unidades</v>
      </c>
      <c r="M830" s="39" t="s">
        <v>40</v>
      </c>
      <c r="N830" s="39" t="s">
        <v>78</v>
      </c>
      <c r="O830" s="64">
        <v>41100</v>
      </c>
      <c r="P830" s="39" t="s">
        <v>42</v>
      </c>
      <c r="Q830" s="64">
        <v>58000</v>
      </c>
      <c r="R830" s="66">
        <f>+IFERROR((MaestraLP3[[#This Row],[COSTO ]]/MaestraLP3[[#This Row],[COSTO SEP]]-1),0)</f>
        <v>0</v>
      </c>
      <c r="S830" s="65" t="s">
        <v>52</v>
      </c>
      <c r="T830" s="65" t="s">
        <v>52</v>
      </c>
      <c r="U830" s="64">
        <f>+VLOOKUP(MaestraLP3[[#This Row],[FS00]],'[1]BD MES'!$C:$N,12,0)</f>
        <v>41100</v>
      </c>
      <c r="V830" s="64">
        <v>41100</v>
      </c>
      <c r="W830" s="66">
        <f>+(MaestraLP3[[#This Row],[COSTO ]]-MaestraLP3[[#This Row],[COSTO OCT AL 25-09]])/MaestraLP3[[#This Row],[COSTO OCT AL 25-09]]</f>
        <v>0</v>
      </c>
      <c r="X830" s="67" t="str">
        <f>++IF(P830="HASTA AGOTAR STOCK","HASTA AGOTAR STOCK",IF(MaestraLP3[[#This Row],[PRECIO]]=0,"NO PARA LP",IF(MaestraLP3[[#This Row],[PRECIO SEP]]=0,"INCORPORACIÓN",IF(Z830=0,"MANTIENE",IF(Z830&lt;0,"BAJA",IF(Z830&gt;0,"ALZA",""))))))</f>
        <v>MANTIENE</v>
      </c>
      <c r="Y830" s="64">
        <v>58000</v>
      </c>
      <c r="Z830" s="41">
        <f>IF(Y830=0,"INDICAR PRECIO VTA",Y830-MaestraLP3[[#This Row],[PRECIO SEP]])</f>
        <v>0</v>
      </c>
      <c r="AA830" s="66">
        <f t="shared" si="12"/>
        <v>0.29137931034482761</v>
      </c>
      <c r="AB830" s="68">
        <f>IFERROR(MaestraLP3[[#This Row],[PRECIO]]*MaestraLP3[[#This Row],[%MG UMV]],0)</f>
        <v>16900</v>
      </c>
      <c r="AC830" s="69">
        <v>15</v>
      </c>
      <c r="AD830" s="64">
        <f>+IFERROR(MaestraLP3[[#This Row],[MARGEN UNITARIO]]/MaestraLP3[[#This Row],[Peso Neto UMV (KG)]],0)</f>
        <v>1126.6666666666667</v>
      </c>
      <c r="AE830" s="39" t="s">
        <v>53</v>
      </c>
      <c r="AF830" s="39"/>
      <c r="AG830" s="39">
        <v>1</v>
      </c>
      <c r="AH830" s="109">
        <v>0</v>
      </c>
      <c r="AI830" s="66">
        <v>4.9999999999999996E-2</v>
      </c>
      <c r="AJ830" s="66">
        <v>6.9999999999999993E-2</v>
      </c>
      <c r="AK830" s="39"/>
      <c r="AL830" s="39" t="s">
        <v>53</v>
      </c>
    </row>
    <row r="831" spans="1:38" x14ac:dyDescent="0.35">
      <c r="A831" s="39" t="s">
        <v>276</v>
      </c>
      <c r="B831" s="39">
        <v>102500011</v>
      </c>
      <c r="C831" s="39" t="str">
        <f>+MaestraLP3[[#This Row],[CÓDIGO]]&amp;MaestraLP3[[#Headers],[-]]&amp;MaestraLP3[[#This Row],[UMV]]</f>
        <v>102500011-C12</v>
      </c>
      <c r="D831" s="50" t="str">
        <f>+MaestraLP3[[#This Row],[CÓDIGO]]&amp;MaestraLP3[[#Headers],[FS00]]</f>
        <v>102500011FS00</v>
      </c>
      <c r="E831" s="39" t="s">
        <v>34</v>
      </c>
      <c r="F831" s="39" t="s">
        <v>80</v>
      </c>
      <c r="G831" s="39" t="s">
        <v>94</v>
      </c>
      <c r="H831" s="39" t="s">
        <v>232</v>
      </c>
      <c r="I831" s="39" t="s">
        <v>1190</v>
      </c>
      <c r="J831" s="49" t="s">
        <v>49</v>
      </c>
      <c r="K831" s="50" t="s">
        <v>50</v>
      </c>
      <c r="L831" s="39" t="str">
        <f>VLOOKUP(MaestraLP3[[#This Row],[UMV]],VALIDACIONES!J:L,3,0)</f>
        <v>Caja 12 Unidades</v>
      </c>
      <c r="M831" s="39" t="s">
        <v>51</v>
      </c>
      <c r="N831" s="39" t="s">
        <v>78</v>
      </c>
      <c r="O831" s="64">
        <v>25614</v>
      </c>
      <c r="P831" s="39" t="s">
        <v>42</v>
      </c>
      <c r="Q831" s="64">
        <v>38000</v>
      </c>
      <c r="R831" s="66">
        <f>+IFERROR((MaestraLP3[[#This Row],[COSTO ]]/MaestraLP3[[#This Row],[COSTO SEP]]-1),0)</f>
        <v>9.0840083548059614E-2</v>
      </c>
      <c r="S831" s="65" t="s">
        <v>52</v>
      </c>
      <c r="T831" s="65" t="s">
        <v>52</v>
      </c>
      <c r="U831" s="64">
        <f>+VLOOKUP(MaestraLP3[[#This Row],[FS00]],'[1]BD MES'!$C:$N,12,0)</f>
        <v>28259</v>
      </c>
      <c r="V831" s="64">
        <v>27940.777899999997</v>
      </c>
      <c r="W831" s="66">
        <f>+(MaestraLP3[[#This Row],[COSTO ]]-MaestraLP3[[#This Row],[COSTO OCT AL 25-09]])/MaestraLP3[[#This Row],[COSTO OCT AL 25-09]]</f>
        <v>-1.1260911567996131E-2</v>
      </c>
      <c r="X831" s="67" t="str">
        <f>++IF(P831="HASTA AGOTAR STOCK","HASTA AGOTAR STOCK",IF(MaestraLP3[[#This Row],[PRECIO]]=0,"NO PARA LP",IF(MaestraLP3[[#This Row],[PRECIO SEP]]=0,"INCORPORACIÓN",IF(Z831=0,"MANTIENE",IF(Z831&lt;0,"BAJA",IF(Z831&gt;0,"ALZA",""))))))</f>
        <v>MANTIENE</v>
      </c>
      <c r="Y831" s="64">
        <v>38000</v>
      </c>
      <c r="Z831" s="41">
        <f>IF(Y831=0,"INDICAR PRECIO VTA",Y831-MaestraLP3[[#This Row],[PRECIO SEP]])</f>
        <v>0</v>
      </c>
      <c r="AA831" s="66">
        <f t="shared" si="12"/>
        <v>0.26471637105263163</v>
      </c>
      <c r="AB831" s="68">
        <f>IFERROR(MaestraLP3[[#This Row],[PRECIO]]*MaestraLP3[[#This Row],[%MG UMV]],0)</f>
        <v>10059.222100000003</v>
      </c>
      <c r="AC831" s="69">
        <v>6</v>
      </c>
      <c r="AD831" s="64">
        <f>+IFERROR(MaestraLP3[[#This Row],[MARGEN UNITARIO]]/MaestraLP3[[#This Row],[Peso Neto UMV (KG)]],0)</f>
        <v>1676.5370166666671</v>
      </c>
      <c r="AE831" s="39" t="s">
        <v>53</v>
      </c>
      <c r="AF831" s="39"/>
      <c r="AG831" s="39">
        <v>1</v>
      </c>
      <c r="AH831" s="109">
        <v>0</v>
      </c>
      <c r="AI831" s="66">
        <v>7.0000000000000007E-2</v>
      </c>
      <c r="AJ831" s="66">
        <v>0.1</v>
      </c>
      <c r="AK831" s="39"/>
      <c r="AL831" s="39" t="s">
        <v>53</v>
      </c>
    </row>
    <row r="832" spans="1:38" x14ac:dyDescent="0.35">
      <c r="A832" s="39" t="s">
        <v>276</v>
      </c>
      <c r="B832" s="39">
        <v>102500022</v>
      </c>
      <c r="C832" s="39" t="str">
        <f>+MaestraLP3[[#This Row],[CÓDIGO]]&amp;MaestraLP3[[#Headers],[-]]&amp;MaestraLP3[[#This Row],[UMV]]</f>
        <v>102500022-C24</v>
      </c>
      <c r="D832" s="50" t="str">
        <f>+MaestraLP3[[#This Row],[CÓDIGO]]&amp;MaestraLP3[[#Headers],[FS00]]</f>
        <v>102500022FS00</v>
      </c>
      <c r="E832" s="39" t="s">
        <v>34</v>
      </c>
      <c r="F832" s="39" t="s">
        <v>80</v>
      </c>
      <c r="G832" s="39" t="s">
        <v>94</v>
      </c>
      <c r="H832" s="39" t="s">
        <v>232</v>
      </c>
      <c r="I832" s="39" t="s">
        <v>1168</v>
      </c>
      <c r="J832" s="49" t="s">
        <v>160</v>
      </c>
      <c r="K832" s="50" t="s">
        <v>50</v>
      </c>
      <c r="L832" s="39" t="str">
        <f>VLOOKUP(MaestraLP3[[#This Row],[UMV]],VALIDACIONES!J:L,3,0)</f>
        <v>Caja 24 Unidades</v>
      </c>
      <c r="M832" s="39" t="s">
        <v>51</v>
      </c>
      <c r="N832" s="39" t="s">
        <v>78</v>
      </c>
      <c r="O832" s="64">
        <v>25230.229999999996</v>
      </c>
      <c r="P832" s="39" t="s">
        <v>42</v>
      </c>
      <c r="Q832" s="64">
        <v>47700</v>
      </c>
      <c r="R832" s="66">
        <f>+IFERROR((MaestraLP3[[#This Row],[COSTO ]]/MaestraLP3[[#This Row],[COSTO SEP]]-1),0)</f>
        <v>3.3283511486023043E-2</v>
      </c>
      <c r="S832" s="65" t="s">
        <v>52</v>
      </c>
      <c r="T832" s="65" t="s">
        <v>52</v>
      </c>
      <c r="U832" s="64">
        <f>+VLOOKUP(MaestraLP3[[#This Row],[FS00]],'[1]BD MES'!$C:$N,12,0)</f>
        <v>26077.370000000003</v>
      </c>
      <c r="V832" s="64">
        <v>26069.980649999998</v>
      </c>
      <c r="W832" s="66">
        <f>+(MaestraLP3[[#This Row],[COSTO ]]-MaestraLP3[[#This Row],[COSTO OCT AL 25-09]])/MaestraLP3[[#This Row],[COSTO OCT AL 25-09]]</f>
        <v>-2.8336254768041881E-4</v>
      </c>
      <c r="X832" s="67" t="str">
        <f>++IF(P832="HASTA AGOTAR STOCK","HASTA AGOTAR STOCK",IF(MaestraLP3[[#This Row],[PRECIO]]=0,"NO PARA LP",IF(MaestraLP3[[#This Row],[PRECIO SEP]]=0,"INCORPORACIÓN",IF(Z832=0,"MANTIENE",IF(Z832&lt;0,"BAJA",IF(Z832&gt;0,"ALZA",""))))))</f>
        <v>BAJA</v>
      </c>
      <c r="Y832" s="64">
        <v>39600</v>
      </c>
      <c r="Z832" s="41">
        <f>IF(Y832=0,"INDICAR PRECIO VTA",Y832-MaestraLP3[[#This Row],[PRECIO SEP]])</f>
        <v>-8100</v>
      </c>
      <c r="AA832" s="66">
        <f t="shared" si="12"/>
        <v>0.34166715530303038</v>
      </c>
      <c r="AB832" s="68">
        <f>IFERROR(MaestraLP3[[#This Row],[PRECIO]]*MaestraLP3[[#This Row],[%MG UMV]],0)</f>
        <v>13530.019350000002</v>
      </c>
      <c r="AC832" s="69">
        <v>12</v>
      </c>
      <c r="AD832" s="64">
        <f>+IFERROR(MaestraLP3[[#This Row],[MARGEN UNITARIO]]/MaestraLP3[[#This Row],[Peso Neto UMV (KG)]],0)</f>
        <v>1127.5016125000002</v>
      </c>
      <c r="AE832" s="39" t="s">
        <v>53</v>
      </c>
      <c r="AF832" s="39"/>
      <c r="AG832" s="39">
        <v>1</v>
      </c>
      <c r="AH832" s="109">
        <v>0</v>
      </c>
      <c r="AI832" s="66">
        <v>0.08</v>
      </c>
      <c r="AJ832" s="66">
        <v>0.08</v>
      </c>
      <c r="AK832" s="39"/>
      <c r="AL832" s="39" t="s">
        <v>53</v>
      </c>
    </row>
    <row r="833" spans="1:38" x14ac:dyDescent="0.35">
      <c r="A833" s="39" t="s">
        <v>276</v>
      </c>
      <c r="B833" s="39">
        <v>102500021</v>
      </c>
      <c r="C833" s="39" t="str">
        <f>+MaestraLP3[[#This Row],[CÓDIGO]]&amp;MaestraLP3[[#Headers],[-]]&amp;MaestraLP3[[#This Row],[UMV]]</f>
        <v>102500021-C24</v>
      </c>
      <c r="D833" s="50" t="str">
        <f>+MaestraLP3[[#This Row],[CÓDIGO]]&amp;MaestraLP3[[#Headers],[FS00]]</f>
        <v>102500021FS00</v>
      </c>
      <c r="E833" s="39" t="s">
        <v>34</v>
      </c>
      <c r="F833" s="39" t="s">
        <v>80</v>
      </c>
      <c r="G833" s="39" t="s">
        <v>94</v>
      </c>
      <c r="H833" s="39" t="s">
        <v>232</v>
      </c>
      <c r="I833" s="39" t="s">
        <v>1184</v>
      </c>
      <c r="J833" s="49" t="s">
        <v>160</v>
      </c>
      <c r="K833" s="50" t="s">
        <v>50</v>
      </c>
      <c r="L833" s="39" t="str">
        <f>VLOOKUP(MaestraLP3[[#This Row],[UMV]],VALIDACIONES!J:L,3,0)</f>
        <v>Caja 24 Unidades</v>
      </c>
      <c r="M833" s="39" t="s">
        <v>51</v>
      </c>
      <c r="N833" s="39" t="s">
        <v>78</v>
      </c>
      <c r="O833" s="64">
        <v>24937</v>
      </c>
      <c r="P833" s="39" t="s">
        <v>42</v>
      </c>
      <c r="Q833" s="64">
        <v>47700</v>
      </c>
      <c r="R833" s="66">
        <f>+IFERROR((MaestraLP3[[#This Row],[COSTO ]]/MaestraLP3[[#This Row],[COSTO SEP]]-1),0)</f>
        <v>6.0095191883546395E-2</v>
      </c>
      <c r="S833" s="65" t="s">
        <v>52</v>
      </c>
      <c r="T833" s="65" t="s">
        <v>52</v>
      </c>
      <c r="U833" s="64">
        <f>+VLOOKUP(MaestraLP3[[#This Row],[FS00]],'[1]BD MES'!$C:$N,12,0)</f>
        <v>26317</v>
      </c>
      <c r="V833" s="64">
        <v>26435.593799999995</v>
      </c>
      <c r="W833" s="66">
        <f>+(MaestraLP3[[#This Row],[COSTO ]]-MaestraLP3[[#This Row],[COSTO OCT AL 25-09]])/MaestraLP3[[#This Row],[COSTO OCT AL 25-09]]</f>
        <v>4.5063571075728654E-3</v>
      </c>
      <c r="X833" s="67" t="str">
        <f>++IF(P833="HASTA AGOTAR STOCK","HASTA AGOTAR STOCK",IF(MaestraLP3[[#This Row],[PRECIO]]=0,"NO PARA LP",IF(MaestraLP3[[#This Row],[PRECIO SEP]]=0,"INCORPORACIÓN",IF(Z833=0,"MANTIENE",IF(Z833&lt;0,"BAJA",IF(Z833&gt;0,"ALZA",""))))))</f>
        <v>BAJA</v>
      </c>
      <c r="Y833" s="64">
        <v>39600</v>
      </c>
      <c r="Z833" s="41">
        <f>IF(Y833=0,"INDICAR PRECIO VTA",Y833-MaestraLP3[[#This Row],[PRECIO SEP]])</f>
        <v>-8100</v>
      </c>
      <c r="AA833" s="66">
        <f t="shared" ref="AA833:AA896" si="13">+IFERROR((Y833-V833)/Y833,"-")</f>
        <v>0.33243450000000013</v>
      </c>
      <c r="AB833" s="68">
        <f>IFERROR(MaestraLP3[[#This Row],[PRECIO]]*MaestraLP3[[#This Row],[%MG UMV]],0)</f>
        <v>13164.406200000005</v>
      </c>
      <c r="AC833" s="69">
        <v>12</v>
      </c>
      <c r="AD833" s="64">
        <f>+IFERROR(MaestraLP3[[#This Row],[MARGEN UNITARIO]]/MaestraLP3[[#This Row],[Peso Neto UMV (KG)]],0)</f>
        <v>1097.0338500000005</v>
      </c>
      <c r="AE833" s="39" t="s">
        <v>53</v>
      </c>
      <c r="AF833" s="39"/>
      <c r="AG833" s="39">
        <v>1</v>
      </c>
      <c r="AH833" s="109">
        <v>0</v>
      </c>
      <c r="AI833" s="66">
        <v>0.08</v>
      </c>
      <c r="AJ833" s="66">
        <v>0.08</v>
      </c>
      <c r="AK833" s="39"/>
      <c r="AL833" s="39" t="s">
        <v>53</v>
      </c>
    </row>
    <row r="834" spans="1:38" x14ac:dyDescent="0.35">
      <c r="A834" s="39" t="s">
        <v>276</v>
      </c>
      <c r="B834" s="39">
        <v>102500020</v>
      </c>
      <c r="C834" s="39" t="str">
        <f>+MaestraLP3[[#This Row],[CÓDIGO]]&amp;MaestraLP3[[#Headers],[-]]&amp;MaestraLP3[[#This Row],[UMV]]</f>
        <v>102500020-C24</v>
      </c>
      <c r="D834" s="50" t="str">
        <f>+MaestraLP3[[#This Row],[CÓDIGO]]&amp;MaestraLP3[[#Headers],[FS00]]</f>
        <v>102500020FS00</v>
      </c>
      <c r="E834" s="39" t="s">
        <v>34</v>
      </c>
      <c r="F834" s="39" t="s">
        <v>80</v>
      </c>
      <c r="G834" s="39" t="s">
        <v>94</v>
      </c>
      <c r="H834" s="39" t="s">
        <v>232</v>
      </c>
      <c r="I834" s="39" t="s">
        <v>1188</v>
      </c>
      <c r="J834" s="49" t="s">
        <v>160</v>
      </c>
      <c r="K834" s="50" t="s">
        <v>50</v>
      </c>
      <c r="L834" s="39" t="str">
        <f>VLOOKUP(MaestraLP3[[#This Row],[UMV]],VALIDACIONES!J:L,3,0)</f>
        <v>Caja 24 Unidades</v>
      </c>
      <c r="M834" s="39" t="s">
        <v>51</v>
      </c>
      <c r="N834" s="39" t="s">
        <v>78</v>
      </c>
      <c r="O834" s="64">
        <v>25856.9</v>
      </c>
      <c r="P834" s="39" t="s">
        <v>42</v>
      </c>
      <c r="Q834" s="64">
        <v>47700</v>
      </c>
      <c r="R834" s="66">
        <f>+IFERROR((MaestraLP3[[#This Row],[COSTO ]]/MaestraLP3[[#This Row],[COSTO SEP]]-1),0)</f>
        <v>3.5394289338628981E-2</v>
      </c>
      <c r="S834" s="65" t="s">
        <v>52</v>
      </c>
      <c r="T834" s="65" t="s">
        <v>52</v>
      </c>
      <c r="U834" s="64">
        <f>+VLOOKUP(MaestraLP3[[#This Row],[FS00]],'[1]BD MES'!$C:$N,12,0)</f>
        <v>26302.480000000003</v>
      </c>
      <c r="V834" s="64">
        <v>26772.086599999995</v>
      </c>
      <c r="W834" s="66">
        <f>+(MaestraLP3[[#This Row],[COSTO ]]-MaestraLP3[[#This Row],[COSTO OCT AL 25-09]])/MaestraLP3[[#This Row],[COSTO OCT AL 25-09]]</f>
        <v>1.7854080679844328E-2</v>
      </c>
      <c r="X834" s="67" t="str">
        <f>++IF(P834="HASTA AGOTAR STOCK","HASTA AGOTAR STOCK",IF(MaestraLP3[[#This Row],[PRECIO]]=0,"NO PARA LP",IF(MaestraLP3[[#This Row],[PRECIO SEP]]=0,"INCORPORACIÓN",IF(Z834=0,"MANTIENE",IF(Z834&lt;0,"BAJA",IF(Z834&gt;0,"ALZA",""))))))</f>
        <v>BAJA</v>
      </c>
      <c r="Y834" s="64">
        <v>39600</v>
      </c>
      <c r="Z834" s="41">
        <f>IF(Y834=0,"INDICAR PRECIO VTA",Y834-MaestraLP3[[#This Row],[PRECIO SEP]])</f>
        <v>-8100</v>
      </c>
      <c r="AA834" s="66">
        <f t="shared" si="13"/>
        <v>0.32393720707070717</v>
      </c>
      <c r="AB834" s="68">
        <f>IFERROR(MaestraLP3[[#This Row],[PRECIO]]*MaestraLP3[[#This Row],[%MG UMV]],0)</f>
        <v>12827.913400000003</v>
      </c>
      <c r="AC834" s="69">
        <v>12</v>
      </c>
      <c r="AD834" s="64">
        <f>+IFERROR(MaestraLP3[[#This Row],[MARGEN UNITARIO]]/MaestraLP3[[#This Row],[Peso Neto UMV (KG)]],0)</f>
        <v>1068.9927833333336</v>
      </c>
      <c r="AE834" s="39" t="s">
        <v>53</v>
      </c>
      <c r="AF834" s="39"/>
      <c r="AG834" s="39">
        <v>1</v>
      </c>
      <c r="AH834" s="109">
        <v>0</v>
      </c>
      <c r="AI834" s="66">
        <v>0.08</v>
      </c>
      <c r="AJ834" s="66">
        <v>0.08</v>
      </c>
      <c r="AK834" s="39"/>
      <c r="AL834" s="39" t="s">
        <v>53</v>
      </c>
    </row>
    <row r="835" spans="1:38" x14ac:dyDescent="0.35">
      <c r="A835" s="39" t="s">
        <v>276</v>
      </c>
      <c r="B835" s="39">
        <v>102500019</v>
      </c>
      <c r="C835" s="39" t="str">
        <f>+MaestraLP3[[#This Row],[CÓDIGO]]&amp;MaestraLP3[[#Headers],[-]]&amp;MaestraLP3[[#This Row],[UMV]]</f>
        <v>102500019-C24</v>
      </c>
      <c r="D835" s="50" t="str">
        <f>+MaestraLP3[[#This Row],[CÓDIGO]]&amp;MaestraLP3[[#Headers],[FS00]]</f>
        <v>102500019FS00</v>
      </c>
      <c r="E835" s="39" t="s">
        <v>34</v>
      </c>
      <c r="F835" s="39" t="s">
        <v>80</v>
      </c>
      <c r="G835" s="39" t="s">
        <v>94</v>
      </c>
      <c r="H835" s="39" t="s">
        <v>232</v>
      </c>
      <c r="I835" s="39" t="s">
        <v>1189</v>
      </c>
      <c r="J835" s="49" t="s">
        <v>160</v>
      </c>
      <c r="K835" s="50" t="s">
        <v>50</v>
      </c>
      <c r="L835" s="39" t="str">
        <f>VLOOKUP(MaestraLP3[[#This Row],[UMV]],VALIDACIONES!J:L,3,0)</f>
        <v>Caja 24 Unidades</v>
      </c>
      <c r="M835" s="39" t="s">
        <v>51</v>
      </c>
      <c r="N835" s="39" t="s">
        <v>78</v>
      </c>
      <c r="O835" s="64">
        <v>25171.25</v>
      </c>
      <c r="P835" s="39" t="s">
        <v>42</v>
      </c>
      <c r="Q835" s="64">
        <v>47700</v>
      </c>
      <c r="R835" s="66">
        <f>+IFERROR((MaestraLP3[[#This Row],[COSTO ]]/MaestraLP3[[#This Row],[COSTO SEP]]-1),0)</f>
        <v>5.3905191438645028E-2</v>
      </c>
      <c r="S835" s="65" t="s">
        <v>52</v>
      </c>
      <c r="T835" s="65" t="s">
        <v>52</v>
      </c>
      <c r="U835" s="64">
        <f>+VLOOKUP(MaestraLP3[[#This Row],[FS00]],'[1]BD MES'!$C:$N,12,0)</f>
        <v>26531.5</v>
      </c>
      <c r="V835" s="64">
        <v>26528.111049999996</v>
      </c>
      <c r="W835" s="66">
        <f>+(MaestraLP3[[#This Row],[COSTO ]]-MaestraLP3[[#This Row],[COSTO OCT AL 25-09]])/MaestraLP3[[#This Row],[COSTO OCT AL 25-09]]</f>
        <v>-1.2773307200889943E-4</v>
      </c>
      <c r="X835" s="67" t="str">
        <f>++IF(P835="HASTA AGOTAR STOCK","HASTA AGOTAR STOCK",IF(MaestraLP3[[#This Row],[PRECIO]]=0,"NO PARA LP",IF(MaestraLP3[[#This Row],[PRECIO SEP]]=0,"INCORPORACIÓN",IF(Z835=0,"MANTIENE",IF(Z835&lt;0,"BAJA",IF(Z835&gt;0,"ALZA",""))))))</f>
        <v>BAJA</v>
      </c>
      <c r="Y835" s="64">
        <v>39600</v>
      </c>
      <c r="Z835" s="41">
        <f>IF(Y835=0,"INDICAR PRECIO VTA",Y835-MaestraLP3[[#This Row],[PRECIO SEP]])</f>
        <v>-8100</v>
      </c>
      <c r="AA835" s="66">
        <f t="shared" si="13"/>
        <v>0.33009820580808091</v>
      </c>
      <c r="AB835" s="68">
        <f>IFERROR(MaestraLP3[[#This Row],[PRECIO]]*MaestraLP3[[#This Row],[%MG UMV]],0)</f>
        <v>13071.888950000004</v>
      </c>
      <c r="AC835" s="69">
        <v>12</v>
      </c>
      <c r="AD835" s="64">
        <f>+IFERROR(MaestraLP3[[#This Row],[MARGEN UNITARIO]]/MaestraLP3[[#This Row],[Peso Neto UMV (KG)]],0)</f>
        <v>1089.3240791666669</v>
      </c>
      <c r="AE835" s="39" t="s">
        <v>53</v>
      </c>
      <c r="AF835" s="39"/>
      <c r="AG835" s="39">
        <v>1</v>
      </c>
      <c r="AH835" s="109">
        <v>0</v>
      </c>
      <c r="AI835" s="66">
        <v>0.08</v>
      </c>
      <c r="AJ835" s="66">
        <v>0.08</v>
      </c>
      <c r="AK835" s="39"/>
      <c r="AL835" s="39" t="s">
        <v>53</v>
      </c>
    </row>
    <row r="836" spans="1:38" x14ac:dyDescent="0.35">
      <c r="A836" s="39" t="s">
        <v>276</v>
      </c>
      <c r="B836" s="39">
        <v>108000192</v>
      </c>
      <c r="C836" s="39" t="str">
        <f>+MaestraLP3[[#This Row],[CÓDIGO]]&amp;MaestraLP3[[#Headers],[-]]&amp;MaestraLP3[[#This Row],[UMV]]</f>
        <v>108000192-Z60</v>
      </c>
      <c r="D836" s="50" t="str">
        <f>+MaestraLP3[[#This Row],[CÓDIGO]]&amp;MaestraLP3[[#Headers],[FS00]]</f>
        <v>108000192FS00</v>
      </c>
      <c r="E836" s="39" t="s">
        <v>34</v>
      </c>
      <c r="F836" s="39" t="s">
        <v>80</v>
      </c>
      <c r="G836" s="39" t="s">
        <v>94</v>
      </c>
      <c r="H836" s="39" t="s">
        <v>1029</v>
      </c>
      <c r="I836" s="39" t="s">
        <v>1040</v>
      </c>
      <c r="J836" s="49" t="s">
        <v>407</v>
      </c>
      <c r="K836" s="50" t="s">
        <v>50</v>
      </c>
      <c r="L836" s="39" t="str">
        <f>VLOOKUP(MaestraLP3[[#This Row],[UMV]],VALIDACIONES!J:L,3,0)</f>
        <v>Caja 160 Unidades</v>
      </c>
      <c r="M836" s="39" t="s">
        <v>51</v>
      </c>
      <c r="N836" s="39" t="s">
        <v>78</v>
      </c>
      <c r="O836" s="64">
        <v>31846.170000000002</v>
      </c>
      <c r="P836" s="39" t="s">
        <v>42</v>
      </c>
      <c r="Q836" s="64">
        <v>51000</v>
      </c>
      <c r="R836" s="66">
        <f>+IFERROR((MaestraLP3[[#This Row],[COSTO ]]/MaestraLP3[[#This Row],[COSTO SEP]]-1),0)</f>
        <v>3.6251588495570974E-2</v>
      </c>
      <c r="S836" s="65" t="s">
        <v>52</v>
      </c>
      <c r="T836" s="65" t="s">
        <v>52</v>
      </c>
      <c r="U836" s="64">
        <f>+VLOOKUP(MaestraLP3[[#This Row],[FS00]],'[1]BD MES'!$C:$N,12,0)</f>
        <v>31875.14</v>
      </c>
      <c r="V836" s="64">
        <v>33000.644249999998</v>
      </c>
      <c r="W836" s="66">
        <f>+(MaestraLP3[[#This Row],[COSTO ]]-MaestraLP3[[#This Row],[COSTO OCT AL 25-09]])/MaestraLP3[[#This Row],[COSTO OCT AL 25-09]]</f>
        <v>3.5309782168799826E-2</v>
      </c>
      <c r="X836" s="67" t="str">
        <f>++IF(P836="HASTA AGOTAR STOCK","HASTA AGOTAR STOCK",IF(MaestraLP3[[#This Row],[PRECIO]]=0,"NO PARA LP",IF(MaestraLP3[[#This Row],[PRECIO SEP]]=0,"INCORPORACIÓN",IF(Z836=0,"MANTIENE",IF(Z836&lt;0,"BAJA",IF(Z836&gt;0,"ALZA",""))))))</f>
        <v>ALZA</v>
      </c>
      <c r="Y836" s="64">
        <v>56000</v>
      </c>
      <c r="Z836" s="41">
        <f>IF(Y836=0,"INDICAR PRECIO VTA",Y836-MaestraLP3[[#This Row],[PRECIO SEP]])</f>
        <v>5000</v>
      </c>
      <c r="AA836" s="66">
        <f t="shared" si="13"/>
        <v>0.41070278125000004</v>
      </c>
      <c r="AB836" s="68">
        <f>IFERROR(MaestraLP3[[#This Row],[PRECIO]]*MaestraLP3[[#This Row],[%MG UMV]],0)</f>
        <v>22999.355750000002</v>
      </c>
      <c r="AC836" s="69">
        <v>4.8</v>
      </c>
      <c r="AD836" s="64">
        <f>+IFERROR(MaestraLP3[[#This Row],[MARGEN UNITARIO]]/MaestraLP3[[#This Row],[Peso Neto UMV (KG)]],0)</f>
        <v>4791.5324479166675</v>
      </c>
      <c r="AE836" s="39" t="s">
        <v>53</v>
      </c>
      <c r="AF836" s="39"/>
      <c r="AG836" s="39">
        <v>1</v>
      </c>
      <c r="AH836" s="109">
        <v>0</v>
      </c>
      <c r="AI836" s="66">
        <v>0.1</v>
      </c>
      <c r="AJ836" s="66">
        <v>0.1</v>
      </c>
      <c r="AK836" s="39" t="s">
        <v>53</v>
      </c>
      <c r="AL836" s="39" t="s">
        <v>53</v>
      </c>
    </row>
    <row r="837" spans="1:38" x14ac:dyDescent="0.35">
      <c r="A837" s="39" t="s">
        <v>276</v>
      </c>
      <c r="B837" s="39">
        <v>108000140</v>
      </c>
      <c r="C837" s="39" t="str">
        <f>+MaestraLP3[[#This Row],[CÓDIGO]]&amp;MaestraLP3[[#Headers],[-]]&amp;MaestraLP3[[#This Row],[UMV]]</f>
        <v>108000140-C08</v>
      </c>
      <c r="D837" s="50" t="str">
        <f>+MaestraLP3[[#This Row],[CÓDIGO]]&amp;MaestraLP3[[#Headers],[FS00]]</f>
        <v>108000140FS00</v>
      </c>
      <c r="E837" s="39" t="s">
        <v>34</v>
      </c>
      <c r="F837" s="39" t="s">
        <v>80</v>
      </c>
      <c r="G837" s="39" t="s">
        <v>94</v>
      </c>
      <c r="H837" s="39" t="s">
        <v>1029</v>
      </c>
      <c r="I837" s="39" t="s">
        <v>1042</v>
      </c>
      <c r="J837" s="49" t="s">
        <v>253</v>
      </c>
      <c r="K837" s="50" t="s">
        <v>50</v>
      </c>
      <c r="L837" s="39" t="str">
        <f>VLOOKUP(MaestraLP3[[#This Row],[UMV]],VALIDACIONES!J:L,3,0)</f>
        <v>Caja 8 Unidades</v>
      </c>
      <c r="M837" s="39" t="s">
        <v>51</v>
      </c>
      <c r="N837" s="39" t="s">
        <v>78</v>
      </c>
      <c r="O837" s="64">
        <v>13680</v>
      </c>
      <c r="P837" s="39" t="s">
        <v>42</v>
      </c>
      <c r="Q837" s="64">
        <v>21329</v>
      </c>
      <c r="R837" s="66">
        <f>+IFERROR((MaestraLP3[[#This Row],[COSTO ]]/MaestraLP3[[#This Row],[COSTO SEP]]-1),0)</f>
        <v>6.1905168128654875E-2</v>
      </c>
      <c r="S837" s="65" t="s">
        <v>52</v>
      </c>
      <c r="T837" s="65" t="s">
        <v>52</v>
      </c>
      <c r="U837" s="64">
        <f>+VLOOKUP(MaestraLP3[[#This Row],[FS00]],'[1]BD MES'!$C:$N,12,0)</f>
        <v>14176</v>
      </c>
      <c r="V837" s="64">
        <v>14526.8627</v>
      </c>
      <c r="W837" s="66">
        <f>+(MaestraLP3[[#This Row],[COSTO ]]-MaestraLP3[[#This Row],[COSTO OCT AL 25-09]])/MaestraLP3[[#This Row],[COSTO OCT AL 25-09]]</f>
        <v>2.4750472629796818E-2</v>
      </c>
      <c r="X837" s="67" t="str">
        <f>++IF(P837="HASTA AGOTAR STOCK","HASTA AGOTAR STOCK",IF(MaestraLP3[[#This Row],[PRECIO]]=0,"NO PARA LP",IF(MaestraLP3[[#This Row],[PRECIO SEP]]=0,"INCORPORACIÓN",IF(Z837=0,"MANTIENE",IF(Z837&lt;0,"BAJA",IF(Z837&gt;0,"ALZA",""))))))</f>
        <v>MANTIENE</v>
      </c>
      <c r="Y837" s="64">
        <v>21329</v>
      </c>
      <c r="Z837" s="41">
        <f>IF(Y837=0,"INDICAR PRECIO VTA",Y837-MaestraLP3[[#This Row],[PRECIO SEP]])</f>
        <v>0</v>
      </c>
      <c r="AA837" s="66">
        <f t="shared" si="13"/>
        <v>0.31891496553987531</v>
      </c>
      <c r="AB837" s="68">
        <f>IFERROR(MaestraLP3[[#This Row],[PRECIO]]*MaestraLP3[[#This Row],[%MG UMV]],0)</f>
        <v>6802.1373000000003</v>
      </c>
      <c r="AC837" s="69">
        <v>3.6</v>
      </c>
      <c r="AD837" s="64">
        <f>+IFERROR(MaestraLP3[[#This Row],[MARGEN UNITARIO]]/MaestraLP3[[#This Row],[Peso Neto UMV (KG)]],0)</f>
        <v>1889.4825833333334</v>
      </c>
      <c r="AE837" s="39" t="s">
        <v>44</v>
      </c>
      <c r="AF837" s="39"/>
      <c r="AG837" s="39">
        <v>1</v>
      </c>
      <c r="AH837" s="109">
        <v>0</v>
      </c>
      <c r="AI837" s="66">
        <v>0.1</v>
      </c>
      <c r="AJ837" s="66">
        <v>0.15</v>
      </c>
      <c r="AK837" s="39"/>
      <c r="AL837" s="39" t="s">
        <v>53</v>
      </c>
    </row>
    <row r="838" spans="1:38" x14ac:dyDescent="0.35">
      <c r="A838" s="39" t="s">
        <v>276</v>
      </c>
      <c r="B838" s="39">
        <v>108000191</v>
      </c>
      <c r="C838" s="39" t="str">
        <f>+MaestraLP3[[#This Row],[CÓDIGO]]&amp;MaestraLP3[[#Headers],[-]]&amp;MaestraLP3[[#This Row],[UMV]]</f>
        <v>108000191-Z60</v>
      </c>
      <c r="D838" s="50" t="str">
        <f>+MaestraLP3[[#This Row],[CÓDIGO]]&amp;MaestraLP3[[#Headers],[FS00]]</f>
        <v>108000191FS00</v>
      </c>
      <c r="E838" s="39" t="s">
        <v>34</v>
      </c>
      <c r="F838" s="39" t="s">
        <v>80</v>
      </c>
      <c r="G838" s="39" t="s">
        <v>94</v>
      </c>
      <c r="H838" s="39" t="s">
        <v>1029</v>
      </c>
      <c r="I838" s="39" t="s">
        <v>1043</v>
      </c>
      <c r="J838" s="49" t="s">
        <v>407</v>
      </c>
      <c r="K838" s="50" t="s">
        <v>50</v>
      </c>
      <c r="L838" s="39" t="str">
        <f>VLOOKUP(MaestraLP3[[#This Row],[UMV]],VALIDACIONES!J:L,3,0)</f>
        <v>Caja 160 Unidades</v>
      </c>
      <c r="M838" s="39" t="s">
        <v>51</v>
      </c>
      <c r="N838" s="39" t="s">
        <v>78</v>
      </c>
      <c r="O838" s="64">
        <v>43742.11</v>
      </c>
      <c r="P838" s="39" t="s">
        <v>42</v>
      </c>
      <c r="Q838" s="64">
        <v>48269</v>
      </c>
      <c r="R838" s="66">
        <f>+IFERROR((MaestraLP3[[#This Row],[COSTO ]]/MaestraLP3[[#This Row],[COSTO SEP]]-1),0)</f>
        <v>-0.24339692804027979</v>
      </c>
      <c r="S838" s="65" t="s">
        <v>52</v>
      </c>
      <c r="T838" s="65" t="s">
        <v>52</v>
      </c>
      <c r="U838" s="64">
        <f>+VLOOKUP(MaestraLP3[[#This Row],[FS00]],'[1]BD MES'!$C:$N,12,0)</f>
        <v>41148.58</v>
      </c>
      <c r="V838" s="64">
        <v>33095.414799999999</v>
      </c>
      <c r="W838" s="66">
        <f>+(MaestraLP3[[#This Row],[COSTO ]]-MaestraLP3[[#This Row],[COSTO OCT AL 25-09]])/MaestraLP3[[#This Row],[COSTO OCT AL 25-09]]</f>
        <v>-0.19570943152837844</v>
      </c>
      <c r="X838" s="67" t="str">
        <f>++IF(P838="HASTA AGOTAR STOCK","HASTA AGOTAR STOCK",IF(MaestraLP3[[#This Row],[PRECIO]]=0,"NO PARA LP",IF(MaestraLP3[[#This Row],[PRECIO SEP]]=0,"INCORPORACIÓN",IF(Z838=0,"MANTIENE",IF(Z838&lt;0,"BAJA",IF(Z838&gt;0,"ALZA",""))))))</f>
        <v>BAJA</v>
      </c>
      <c r="Y838" s="64">
        <v>48000</v>
      </c>
      <c r="Z838" s="41">
        <f>IF(Y838=0,"INDICAR PRECIO VTA",Y838-MaestraLP3[[#This Row],[PRECIO SEP]])</f>
        <v>-269</v>
      </c>
      <c r="AA838" s="66">
        <f t="shared" si="13"/>
        <v>0.31051219166666671</v>
      </c>
      <c r="AB838" s="68">
        <f>IFERROR(MaestraLP3[[#This Row],[PRECIO]]*MaestraLP3[[#This Row],[%MG UMV]],0)</f>
        <v>14904.585200000003</v>
      </c>
      <c r="AC838" s="69">
        <v>4</v>
      </c>
      <c r="AD838" s="64">
        <f>+IFERROR(MaestraLP3[[#This Row],[MARGEN UNITARIO]]/MaestraLP3[[#This Row],[Peso Neto UMV (KG)]],0)</f>
        <v>3726.1463000000008</v>
      </c>
      <c r="AE838" s="39" t="s">
        <v>53</v>
      </c>
      <c r="AF838" s="39"/>
      <c r="AG838" s="39">
        <v>1</v>
      </c>
      <c r="AH838" s="109">
        <v>0</v>
      </c>
      <c r="AI838" s="66">
        <v>0.1</v>
      </c>
      <c r="AJ838" s="66">
        <v>0.1</v>
      </c>
      <c r="AK838" s="39" t="s">
        <v>53</v>
      </c>
      <c r="AL838" s="39" t="s">
        <v>53</v>
      </c>
    </row>
    <row r="839" spans="1:38" x14ac:dyDescent="0.35">
      <c r="A839" s="39" t="s">
        <v>276</v>
      </c>
      <c r="B839" s="39">
        <v>108000190</v>
      </c>
      <c r="C839" s="39" t="str">
        <f>+MaestraLP3[[#This Row],[CÓDIGO]]&amp;MaestraLP3[[#Headers],[-]]&amp;MaestraLP3[[#This Row],[UMV]]</f>
        <v>108000190-Z60</v>
      </c>
      <c r="D839" s="50" t="str">
        <f>+MaestraLP3[[#This Row],[CÓDIGO]]&amp;MaestraLP3[[#Headers],[FS00]]</f>
        <v>108000190FS00</v>
      </c>
      <c r="E839" s="39" t="s">
        <v>34</v>
      </c>
      <c r="F839" s="39" t="s">
        <v>80</v>
      </c>
      <c r="G839" s="39" t="s">
        <v>94</v>
      </c>
      <c r="H839" s="39" t="s">
        <v>1029</v>
      </c>
      <c r="I839" s="39" t="s">
        <v>1047</v>
      </c>
      <c r="J839" s="49" t="s">
        <v>407</v>
      </c>
      <c r="K839" s="50" t="s">
        <v>50</v>
      </c>
      <c r="L839" s="39" t="str">
        <f>VLOOKUP(MaestraLP3[[#This Row],[UMV]],VALIDACIONES!J:L,3,0)</f>
        <v>Caja 160 Unidades</v>
      </c>
      <c r="M839" s="39" t="s">
        <v>51</v>
      </c>
      <c r="N839" s="39" t="s">
        <v>78</v>
      </c>
      <c r="O839" s="64">
        <v>31103.359999999997</v>
      </c>
      <c r="P839" s="39" t="s">
        <v>42</v>
      </c>
      <c r="Q839" s="64">
        <v>51000</v>
      </c>
      <c r="R839" s="66">
        <f>+IFERROR((MaestraLP3[[#This Row],[COSTO ]]/MaestraLP3[[#This Row],[COSTO SEP]]-1),0)</f>
        <v>4.7429499578180545E-2</v>
      </c>
      <c r="S839" s="65" t="s">
        <v>52</v>
      </c>
      <c r="T839" s="65" t="s">
        <v>52</v>
      </c>
      <c r="U839" s="64">
        <f>+VLOOKUP(MaestraLP3[[#This Row],[FS00]],'[1]BD MES'!$C:$N,12,0)</f>
        <v>32103.03</v>
      </c>
      <c r="V839" s="64">
        <v>32578.576799999995</v>
      </c>
      <c r="W839" s="66">
        <f>+(MaestraLP3[[#This Row],[COSTO ]]-MaestraLP3[[#This Row],[COSTO OCT AL 25-09]])/MaestraLP3[[#This Row],[COSTO OCT AL 25-09]]</f>
        <v>1.4813143806051842E-2</v>
      </c>
      <c r="X839" s="67" t="str">
        <f>++IF(P839="HASTA AGOTAR STOCK","HASTA AGOTAR STOCK",IF(MaestraLP3[[#This Row],[PRECIO]]=0,"NO PARA LP",IF(MaestraLP3[[#This Row],[PRECIO SEP]]=0,"INCORPORACIÓN",IF(Z839=0,"MANTIENE",IF(Z839&lt;0,"BAJA",IF(Z839&gt;0,"ALZA",""))))))</f>
        <v>ALZA</v>
      </c>
      <c r="Y839" s="64">
        <v>61280</v>
      </c>
      <c r="Z839" s="41">
        <f>IF(Y839=0,"INDICAR PRECIO VTA",Y839-MaestraLP3[[#This Row],[PRECIO SEP]])</f>
        <v>10280</v>
      </c>
      <c r="AA839" s="66">
        <f t="shared" si="13"/>
        <v>0.46836526109660581</v>
      </c>
      <c r="AB839" s="68">
        <f>IFERROR(MaestraLP3[[#This Row],[PRECIO]]*MaestraLP3[[#This Row],[%MG UMV]],0)</f>
        <v>28701.423200000005</v>
      </c>
      <c r="AC839" s="69">
        <v>4.8</v>
      </c>
      <c r="AD839" s="64">
        <f>+IFERROR(MaestraLP3[[#This Row],[MARGEN UNITARIO]]/MaestraLP3[[#This Row],[Peso Neto UMV (KG)]],0)</f>
        <v>5979.4631666666683</v>
      </c>
      <c r="AE839" s="39" t="s">
        <v>53</v>
      </c>
      <c r="AF839" s="39"/>
      <c r="AG839" s="39">
        <v>1</v>
      </c>
      <c r="AH839" s="109">
        <v>0</v>
      </c>
      <c r="AI839" s="66">
        <v>0.1</v>
      </c>
      <c r="AJ839" s="66">
        <v>0.1</v>
      </c>
      <c r="AK839" s="39" t="s">
        <v>53</v>
      </c>
      <c r="AL839" s="39" t="s">
        <v>53</v>
      </c>
    </row>
    <row r="840" spans="1:38" x14ac:dyDescent="0.35">
      <c r="A840" s="39" t="s">
        <v>276</v>
      </c>
      <c r="B840" s="39">
        <v>108000144</v>
      </c>
      <c r="C840" s="39" t="str">
        <f>+MaestraLP3[[#This Row],[CÓDIGO]]&amp;MaestraLP3[[#Headers],[-]]&amp;MaestraLP3[[#This Row],[UMV]]</f>
        <v>108000144-C10</v>
      </c>
      <c r="D840" s="50" t="str">
        <f>+MaestraLP3[[#This Row],[CÓDIGO]]&amp;MaestraLP3[[#Headers],[FS00]]</f>
        <v>108000144FS00</v>
      </c>
      <c r="E840" s="39" t="s">
        <v>34</v>
      </c>
      <c r="F840" s="39" t="s">
        <v>80</v>
      </c>
      <c r="G840" s="39" t="s">
        <v>94</v>
      </c>
      <c r="H840" s="39" t="s">
        <v>1029</v>
      </c>
      <c r="I840" s="39" t="s">
        <v>1048</v>
      </c>
      <c r="J840" s="49" t="s">
        <v>65</v>
      </c>
      <c r="K840" s="50" t="s">
        <v>50</v>
      </c>
      <c r="L840" s="39" t="str">
        <f>VLOOKUP(MaestraLP3[[#This Row],[UMV]],VALIDACIONES!J:L,3,0)</f>
        <v>Caja 10 Unidades</v>
      </c>
      <c r="M840" s="39" t="s">
        <v>51</v>
      </c>
      <c r="N840" s="39" t="s">
        <v>78</v>
      </c>
      <c r="O840" s="64">
        <v>24700</v>
      </c>
      <c r="P840" s="39" t="s">
        <v>42</v>
      </c>
      <c r="Q840" s="64">
        <v>40889</v>
      </c>
      <c r="R840" s="66">
        <f>+IFERROR((MaestraLP3[[#This Row],[COSTO ]]/MaestraLP3[[#This Row],[COSTO SEP]]-1),0)</f>
        <v>5.5017299595141456E-2</v>
      </c>
      <c r="S840" s="65" t="s">
        <v>52</v>
      </c>
      <c r="T840" s="65" t="s">
        <v>52</v>
      </c>
      <c r="U840" s="64">
        <f>+VLOOKUP(MaestraLP3[[#This Row],[FS00]],'[1]BD MES'!$C:$N,12,0)</f>
        <v>25600</v>
      </c>
      <c r="V840" s="64">
        <v>26058.927299999996</v>
      </c>
      <c r="W840" s="66">
        <f>+(MaestraLP3[[#This Row],[COSTO ]]-MaestraLP3[[#This Row],[COSTO OCT AL 25-09]])/MaestraLP3[[#This Row],[COSTO OCT AL 25-09]]</f>
        <v>1.7926847656249835E-2</v>
      </c>
      <c r="X840" s="67" t="str">
        <f>++IF(P840="HASTA AGOTAR STOCK","HASTA AGOTAR STOCK",IF(MaestraLP3[[#This Row],[PRECIO]]=0,"NO PARA LP",IF(MaestraLP3[[#This Row],[PRECIO SEP]]=0,"INCORPORACIÓN",IF(Z840=0,"MANTIENE",IF(Z840&lt;0,"BAJA",IF(Z840&gt;0,"ALZA",""))))))</f>
        <v>BAJA</v>
      </c>
      <c r="Y840" s="64">
        <v>40000</v>
      </c>
      <c r="Z840" s="41">
        <f>IF(Y840=0,"INDICAR PRECIO VTA",Y840-MaestraLP3[[#This Row],[PRECIO SEP]])</f>
        <v>-889</v>
      </c>
      <c r="AA840" s="66">
        <f t="shared" si="13"/>
        <v>0.34852681750000009</v>
      </c>
      <c r="AB840" s="68">
        <f>IFERROR(MaestraLP3[[#This Row],[PRECIO]]*MaestraLP3[[#This Row],[%MG UMV]],0)</f>
        <v>13941.072700000004</v>
      </c>
      <c r="AC840" s="69">
        <v>6.8</v>
      </c>
      <c r="AD840" s="64">
        <f>+IFERROR(MaestraLP3[[#This Row],[MARGEN UNITARIO]]/MaestraLP3[[#This Row],[Peso Neto UMV (KG)]],0)</f>
        <v>2050.1577500000008</v>
      </c>
      <c r="AE840" s="39" t="s">
        <v>53</v>
      </c>
      <c r="AF840" s="39"/>
      <c r="AG840" s="39">
        <v>1</v>
      </c>
      <c r="AH840" s="109">
        <v>0</v>
      </c>
      <c r="AI840" s="66">
        <v>0.1</v>
      </c>
      <c r="AJ840" s="66">
        <v>0.15</v>
      </c>
      <c r="AK840" s="39"/>
      <c r="AL840" s="39" t="s">
        <v>53</v>
      </c>
    </row>
    <row r="841" spans="1:38" x14ac:dyDescent="0.35">
      <c r="A841" s="39" t="s">
        <v>276</v>
      </c>
      <c r="B841" s="39">
        <v>102500080</v>
      </c>
      <c r="C841" s="39" t="str">
        <f>+MaestraLP3[[#This Row],[CÓDIGO]]&amp;MaestraLP3[[#Headers],[-]]&amp;MaestraLP3[[#This Row],[UMV]]</f>
        <v>102500080-C12</v>
      </c>
      <c r="D841" s="50" t="str">
        <f>+MaestraLP3[[#This Row],[CÓDIGO]]&amp;MaestraLP3[[#Headers],[FS00]]</f>
        <v>102500080FS00</v>
      </c>
      <c r="E841" s="39" t="s">
        <v>34</v>
      </c>
      <c r="F841" s="39" t="s">
        <v>80</v>
      </c>
      <c r="G841" s="39" t="s">
        <v>94</v>
      </c>
      <c r="H841" s="39" t="s">
        <v>232</v>
      </c>
      <c r="I841" s="39" t="s">
        <v>1161</v>
      </c>
      <c r="J841" s="49" t="s">
        <v>49</v>
      </c>
      <c r="K841" s="50" t="s">
        <v>50</v>
      </c>
      <c r="L841" s="39" t="str">
        <f>VLOOKUP(MaestraLP3[[#This Row],[UMV]],VALIDACIONES!J:L,3,0)</f>
        <v>Caja 12 Unidades</v>
      </c>
      <c r="M841" s="39" t="s">
        <v>51</v>
      </c>
      <c r="N841" s="39" t="s">
        <v>78</v>
      </c>
      <c r="O841" s="64">
        <v>20381.22</v>
      </c>
      <c r="P841" s="39" t="s">
        <v>102</v>
      </c>
      <c r="Q841" s="64">
        <v>31230</v>
      </c>
      <c r="R841" s="66">
        <f>+IFERROR((MaestraLP3[[#This Row],[COSTO ]]/MaestraLP3[[#This Row],[COSTO SEP]]-1),0)</f>
        <v>-0.19206702788154972</v>
      </c>
      <c r="S841" s="65" t="s">
        <v>52</v>
      </c>
      <c r="T841" s="65" t="s">
        <v>52</v>
      </c>
      <c r="U841" s="64">
        <f>+VLOOKUP(MaestraLP3[[#This Row],[FS00]],'[1]BD MES'!$C:$N,12,0)</f>
        <v>16888.5</v>
      </c>
      <c r="V841" s="64">
        <v>16466.659650000001</v>
      </c>
      <c r="W841" s="66">
        <f>+(MaestraLP3[[#This Row],[COSTO ]]-MaestraLP3[[#This Row],[COSTO OCT AL 25-09]])/MaestraLP3[[#This Row],[COSTO OCT AL 25-09]]</f>
        <v>-2.4977964295230397E-2</v>
      </c>
      <c r="X841" s="67" t="str">
        <f>++IF(P841="HASTA AGOTAR STOCK","HASTA AGOTAR STOCK",IF(MaestraLP3[[#This Row],[PRECIO]]=0,"NO PARA LP",IF(MaestraLP3[[#This Row],[PRECIO SEP]]=0,"INCORPORACIÓN",IF(Z841=0,"MANTIENE",IF(Z841&lt;0,"BAJA",IF(Z841&gt;0,"ALZA",""))))))</f>
        <v>BAJA</v>
      </c>
      <c r="Y841" s="64">
        <v>24000</v>
      </c>
      <c r="Z841" s="41">
        <f>IF(Y841=0,"INDICAR PRECIO VTA",Y841-MaestraLP3[[#This Row],[PRECIO SEP]])</f>
        <v>-7230</v>
      </c>
      <c r="AA841" s="66">
        <f t="shared" si="13"/>
        <v>0.31388918124999993</v>
      </c>
      <c r="AB841" s="68">
        <f>IFERROR(MaestraLP3[[#This Row],[PRECIO]]*MaestraLP3[[#This Row],[%MG UMV]],0)</f>
        <v>7533.3403499999986</v>
      </c>
      <c r="AC841" s="69">
        <v>6</v>
      </c>
      <c r="AD841" s="64">
        <f>+IFERROR(MaestraLP3[[#This Row],[MARGEN UNITARIO]]/MaestraLP3[[#This Row],[Peso Neto UMV (KG)]],0)</f>
        <v>1255.5567249999997</v>
      </c>
      <c r="AE841" s="39" t="s">
        <v>53</v>
      </c>
      <c r="AF841" s="39"/>
      <c r="AG841" s="39">
        <v>1</v>
      </c>
      <c r="AH841" s="109">
        <v>0</v>
      </c>
      <c r="AI841" s="66">
        <v>0.1</v>
      </c>
      <c r="AJ841" s="66">
        <v>0.1</v>
      </c>
      <c r="AK841" s="39"/>
      <c r="AL841" s="39" t="s">
        <v>53</v>
      </c>
    </row>
    <row r="842" spans="1:38" x14ac:dyDescent="0.35">
      <c r="A842" s="39" t="s">
        <v>276</v>
      </c>
      <c r="B842" s="39">
        <v>102500041</v>
      </c>
      <c r="C842" s="39" t="str">
        <f>+MaestraLP3[[#This Row],[CÓDIGO]]&amp;MaestraLP3[[#Headers],[-]]&amp;MaestraLP3[[#This Row],[UMV]]</f>
        <v>102500041-C12</v>
      </c>
      <c r="D842" s="50" t="str">
        <f>+MaestraLP3[[#This Row],[CÓDIGO]]&amp;MaestraLP3[[#Headers],[FS00]]</f>
        <v>102500041FS00</v>
      </c>
      <c r="E842" s="39" t="s">
        <v>34</v>
      </c>
      <c r="F842" s="39" t="s">
        <v>80</v>
      </c>
      <c r="G842" s="39" t="s">
        <v>94</v>
      </c>
      <c r="H842" s="39" t="s">
        <v>232</v>
      </c>
      <c r="I842" s="39" t="s">
        <v>1166</v>
      </c>
      <c r="J842" s="49" t="s">
        <v>49</v>
      </c>
      <c r="K842" s="50" t="s">
        <v>50</v>
      </c>
      <c r="L842" s="39" t="str">
        <f>VLOOKUP(MaestraLP3[[#This Row],[UMV]],VALIDACIONES!J:L,3,0)</f>
        <v>Caja 12 Unidades</v>
      </c>
      <c r="M842" s="39" t="s">
        <v>51</v>
      </c>
      <c r="N842" s="39" t="s">
        <v>78</v>
      </c>
      <c r="O842" s="64">
        <v>14441</v>
      </c>
      <c r="P842" s="39" t="s">
        <v>42</v>
      </c>
      <c r="Q842" s="64">
        <v>32310</v>
      </c>
      <c r="R842" s="66">
        <f>+IFERROR((MaestraLP3[[#This Row],[COSTO ]]/MaestraLP3[[#This Row],[COSTO SEP]]-1),0)</f>
        <v>0.11134030538051376</v>
      </c>
      <c r="S842" s="65" t="s">
        <v>52</v>
      </c>
      <c r="T842" s="65" t="s">
        <v>52</v>
      </c>
      <c r="U842" s="64">
        <f>+VLOOKUP(MaestraLP3[[#This Row],[FS00]],'[1]BD MES'!$C:$N,12,0)</f>
        <v>15888</v>
      </c>
      <c r="V842" s="64">
        <v>16048.865349999998</v>
      </c>
      <c r="W842" s="66">
        <f>+(MaestraLP3[[#This Row],[COSTO ]]-MaestraLP3[[#This Row],[COSTO OCT AL 25-09]])/MaestraLP3[[#This Row],[COSTO OCT AL 25-09]]</f>
        <v>1.012495908862023E-2</v>
      </c>
      <c r="X842" s="67" t="str">
        <f>++IF(P842="HASTA AGOTAR STOCK","HASTA AGOTAR STOCK",IF(MaestraLP3[[#This Row],[PRECIO]]=0,"NO PARA LP",IF(MaestraLP3[[#This Row],[PRECIO SEP]]=0,"INCORPORACIÓN",IF(Z842=0,"MANTIENE",IF(Z842&lt;0,"BAJA",IF(Z842&gt;0,"ALZA",""))))))</f>
        <v>BAJA</v>
      </c>
      <c r="Y842" s="64">
        <v>24000</v>
      </c>
      <c r="Z842" s="41">
        <f>IF(Y842=0,"INDICAR PRECIO VTA",Y842-MaestraLP3[[#This Row],[PRECIO SEP]])</f>
        <v>-8310</v>
      </c>
      <c r="AA842" s="66">
        <f t="shared" si="13"/>
        <v>0.3312972770833334</v>
      </c>
      <c r="AB842" s="68">
        <f>IFERROR(MaestraLP3[[#This Row],[PRECIO]]*MaestraLP3[[#This Row],[%MG UMV]],0)</f>
        <v>7951.1346500000018</v>
      </c>
      <c r="AC842" s="69">
        <v>6</v>
      </c>
      <c r="AD842" s="64">
        <f>+IFERROR(MaestraLP3[[#This Row],[MARGEN UNITARIO]]/MaestraLP3[[#This Row],[Peso Neto UMV (KG)]],0)</f>
        <v>1325.1891083333337</v>
      </c>
      <c r="AE842" s="39" t="s">
        <v>53</v>
      </c>
      <c r="AF842" s="39"/>
      <c r="AG842" s="39">
        <v>1</v>
      </c>
      <c r="AH842" s="109">
        <v>0</v>
      </c>
      <c r="AI842" s="66">
        <v>0.1</v>
      </c>
      <c r="AJ842" s="66">
        <v>0.1</v>
      </c>
      <c r="AK842" s="39"/>
      <c r="AL842" s="39" t="s">
        <v>53</v>
      </c>
    </row>
    <row r="843" spans="1:38" x14ac:dyDescent="0.35">
      <c r="A843" s="39" t="s">
        <v>276</v>
      </c>
      <c r="B843" s="39">
        <v>102500042</v>
      </c>
      <c r="C843" s="39" t="str">
        <f>+MaestraLP3[[#This Row],[CÓDIGO]]&amp;MaestraLP3[[#Headers],[-]]&amp;MaestraLP3[[#This Row],[UMV]]</f>
        <v>102500042-C12</v>
      </c>
      <c r="D843" s="50" t="str">
        <f>+MaestraLP3[[#This Row],[CÓDIGO]]&amp;MaestraLP3[[#Headers],[FS00]]</f>
        <v>102500042FS00</v>
      </c>
      <c r="E843" s="39" t="s">
        <v>34</v>
      </c>
      <c r="F843" s="39" t="s">
        <v>80</v>
      </c>
      <c r="G843" s="39" t="s">
        <v>94</v>
      </c>
      <c r="H843" s="39" t="s">
        <v>232</v>
      </c>
      <c r="I843" s="39" t="s">
        <v>1173</v>
      </c>
      <c r="J843" s="49" t="s">
        <v>49</v>
      </c>
      <c r="K843" s="50" t="s">
        <v>50</v>
      </c>
      <c r="L843" s="39" t="str">
        <f>VLOOKUP(MaestraLP3[[#This Row],[UMV]],VALIDACIONES!J:L,3,0)</f>
        <v>Caja 12 Unidades</v>
      </c>
      <c r="M843" s="39" t="s">
        <v>51</v>
      </c>
      <c r="N843" s="39" t="s">
        <v>78</v>
      </c>
      <c r="O843" s="64">
        <v>15752</v>
      </c>
      <c r="P843" s="39" t="s">
        <v>42</v>
      </c>
      <c r="Q843" s="64">
        <v>32310</v>
      </c>
      <c r="R843" s="66">
        <f>+IFERROR((MaestraLP3[[#This Row],[COSTO ]]/MaestraLP3[[#This Row],[COSTO SEP]]-1),0)</f>
        <v>1.5063147536820587E-2</v>
      </c>
      <c r="S843" s="65" t="s">
        <v>52</v>
      </c>
      <c r="T843" s="65" t="s">
        <v>52</v>
      </c>
      <c r="U843" s="64">
        <f>+VLOOKUP(MaestraLP3[[#This Row],[FS00]],'[1]BD MES'!$C:$N,12,0)</f>
        <v>15913</v>
      </c>
      <c r="V843" s="64">
        <v>15989.274699999996</v>
      </c>
      <c r="W843" s="66">
        <f>+(MaestraLP3[[#This Row],[COSTO ]]-MaestraLP3[[#This Row],[COSTO OCT AL 25-09]])/MaestraLP3[[#This Row],[COSTO OCT AL 25-09]]</f>
        <v>4.7932319487209388E-3</v>
      </c>
      <c r="X843" s="67" t="str">
        <f>++IF(P843="HASTA AGOTAR STOCK","HASTA AGOTAR STOCK",IF(MaestraLP3[[#This Row],[PRECIO]]=0,"NO PARA LP",IF(MaestraLP3[[#This Row],[PRECIO SEP]]=0,"INCORPORACIÓN",IF(Z843=0,"MANTIENE",IF(Z843&lt;0,"BAJA",IF(Z843&gt;0,"ALZA",""))))))</f>
        <v>BAJA</v>
      </c>
      <c r="Y843" s="64">
        <v>24000</v>
      </c>
      <c r="Z843" s="41">
        <f>IF(Y843=0,"INDICAR PRECIO VTA",Y843-MaestraLP3[[#This Row],[PRECIO SEP]])</f>
        <v>-8310</v>
      </c>
      <c r="AA843" s="66">
        <f t="shared" si="13"/>
        <v>0.33378022083333347</v>
      </c>
      <c r="AB843" s="68">
        <f>IFERROR(MaestraLP3[[#This Row],[PRECIO]]*MaestraLP3[[#This Row],[%MG UMV]],0)</f>
        <v>8010.7253000000037</v>
      </c>
      <c r="AC843" s="69">
        <v>6</v>
      </c>
      <c r="AD843" s="64">
        <f>+IFERROR(MaestraLP3[[#This Row],[MARGEN UNITARIO]]/MaestraLP3[[#This Row],[Peso Neto UMV (KG)]],0)</f>
        <v>1335.1208833333339</v>
      </c>
      <c r="AE843" s="39" t="s">
        <v>53</v>
      </c>
      <c r="AF843" s="39"/>
      <c r="AG843" s="39">
        <v>1</v>
      </c>
      <c r="AH843" s="109">
        <v>0</v>
      </c>
      <c r="AI843" s="66">
        <v>0.1</v>
      </c>
      <c r="AJ843" s="66">
        <v>0.1</v>
      </c>
      <c r="AK843" s="39"/>
      <c r="AL843" s="39" t="s">
        <v>53</v>
      </c>
    </row>
    <row r="844" spans="1:38" x14ac:dyDescent="0.35">
      <c r="A844" s="39" t="s">
        <v>276</v>
      </c>
      <c r="B844" s="39">
        <v>102500017</v>
      </c>
      <c r="C844" s="39" t="str">
        <f>+MaestraLP3[[#This Row],[CÓDIGO]]&amp;MaestraLP3[[#Headers],[-]]&amp;MaestraLP3[[#This Row],[UMV]]</f>
        <v>102500017-C14</v>
      </c>
      <c r="D844" s="50" t="str">
        <f>+MaestraLP3[[#This Row],[CÓDIGO]]&amp;MaestraLP3[[#Headers],[FS00]]</f>
        <v>102500017FS00</v>
      </c>
      <c r="E844" s="39" t="s">
        <v>34</v>
      </c>
      <c r="F844" s="39" t="s">
        <v>80</v>
      </c>
      <c r="G844" s="39" t="s">
        <v>94</v>
      </c>
      <c r="H844" s="39" t="s">
        <v>232</v>
      </c>
      <c r="I844" s="39" t="s">
        <v>1174</v>
      </c>
      <c r="J844" s="49" t="s">
        <v>803</v>
      </c>
      <c r="K844" s="50" t="s">
        <v>50</v>
      </c>
      <c r="L844" s="39" t="str">
        <f>VLOOKUP(MaestraLP3[[#This Row],[UMV]],VALIDACIONES!J:L,3,0)</f>
        <v>Caja 14 Unidades</v>
      </c>
      <c r="M844" s="39" t="s">
        <v>51</v>
      </c>
      <c r="N844" s="39" t="s">
        <v>78</v>
      </c>
      <c r="O844" s="64">
        <v>19088.730000000003</v>
      </c>
      <c r="P844" s="39" t="s">
        <v>42</v>
      </c>
      <c r="Q844" s="64">
        <v>36855</v>
      </c>
      <c r="R844" s="66">
        <f>+IFERROR((MaestraLP3[[#This Row],[COSTO ]]/MaestraLP3[[#This Row],[COSTO SEP]]-1),0)</f>
        <v>7.4762433121532634E-2</v>
      </c>
      <c r="S844" s="65" t="s">
        <v>52</v>
      </c>
      <c r="T844" s="65" t="s">
        <v>52</v>
      </c>
      <c r="U844" s="64">
        <f>+VLOOKUP(MaestraLP3[[#This Row],[FS00]],'[1]BD MES'!$C:$N,12,0)</f>
        <v>20064.03</v>
      </c>
      <c r="V844" s="64">
        <v>20515.849899999997</v>
      </c>
      <c r="W844" s="66">
        <f>+(MaestraLP3[[#This Row],[COSTO ]]-MaestraLP3[[#This Row],[COSTO OCT AL 25-09]])/MaestraLP3[[#This Row],[COSTO OCT AL 25-09]]</f>
        <v>2.2518900739283115E-2</v>
      </c>
      <c r="X844" s="67" t="str">
        <f>++IF(P844="HASTA AGOTAR STOCK","HASTA AGOTAR STOCK",IF(MaestraLP3[[#This Row],[PRECIO]]=0,"NO PARA LP",IF(MaestraLP3[[#This Row],[PRECIO SEP]]=0,"INCORPORACIÓN",IF(Z844=0,"MANTIENE",IF(Z844&lt;0,"BAJA",IF(Z844&gt;0,"ALZA",""))))))</f>
        <v>BAJA</v>
      </c>
      <c r="Y844" s="64">
        <v>29400</v>
      </c>
      <c r="Z844" s="41">
        <f>IF(Y844=0,"INDICAR PRECIO VTA",Y844-MaestraLP3[[#This Row],[PRECIO SEP]])</f>
        <v>-7455</v>
      </c>
      <c r="AA844" s="66">
        <f t="shared" si="13"/>
        <v>0.30218197619047626</v>
      </c>
      <c r="AB844" s="68">
        <f>IFERROR(MaestraLP3[[#This Row],[PRECIO]]*MaestraLP3[[#This Row],[%MG UMV]],0)</f>
        <v>8884.1501000000026</v>
      </c>
      <c r="AC844" s="69">
        <v>7</v>
      </c>
      <c r="AD844" s="64">
        <f>+IFERROR(MaestraLP3[[#This Row],[MARGEN UNITARIO]]/MaestraLP3[[#This Row],[Peso Neto UMV (KG)]],0)</f>
        <v>1269.1643000000004</v>
      </c>
      <c r="AE844" s="39" t="s">
        <v>53</v>
      </c>
      <c r="AF844" s="39"/>
      <c r="AG844" s="39">
        <v>1</v>
      </c>
      <c r="AH844" s="109">
        <v>0</v>
      </c>
      <c r="AI844" s="66">
        <v>0.1</v>
      </c>
      <c r="AJ844" s="66">
        <v>0.1</v>
      </c>
      <c r="AK844" s="39"/>
      <c r="AL844" s="39" t="s">
        <v>53</v>
      </c>
    </row>
    <row r="845" spans="1:38" x14ac:dyDescent="0.35">
      <c r="A845" s="39" t="s">
        <v>276</v>
      </c>
      <c r="B845" s="39">
        <v>102500018</v>
      </c>
      <c r="C845" s="39" t="str">
        <f>+MaestraLP3[[#This Row],[CÓDIGO]]&amp;MaestraLP3[[#Headers],[-]]&amp;MaestraLP3[[#This Row],[UMV]]</f>
        <v>102500018-C24</v>
      </c>
      <c r="D845" s="50" t="str">
        <f>+MaestraLP3[[#This Row],[CÓDIGO]]&amp;MaestraLP3[[#Headers],[FS00]]</f>
        <v>102500018FS00</v>
      </c>
      <c r="E845" s="39" t="s">
        <v>34</v>
      </c>
      <c r="F845" s="39" t="s">
        <v>80</v>
      </c>
      <c r="G845" s="39" t="s">
        <v>94</v>
      </c>
      <c r="H845" s="39" t="s">
        <v>232</v>
      </c>
      <c r="I845" s="39" t="s">
        <v>1186</v>
      </c>
      <c r="J845" s="49" t="s">
        <v>160</v>
      </c>
      <c r="K845" s="50" t="s">
        <v>50</v>
      </c>
      <c r="L845" s="39" t="str">
        <f>VLOOKUP(MaestraLP3[[#This Row],[UMV]],VALIDACIONES!J:L,3,0)</f>
        <v>Caja 24 Unidades</v>
      </c>
      <c r="M845" s="39" t="s">
        <v>51</v>
      </c>
      <c r="N845" s="39" t="s">
        <v>78</v>
      </c>
      <c r="O845" s="64">
        <v>30048.579999999998</v>
      </c>
      <c r="P845" s="39" t="s">
        <v>42</v>
      </c>
      <c r="Q845" s="64">
        <v>62820</v>
      </c>
      <c r="R845" s="66">
        <f>+IFERROR((MaestraLP3[[#This Row],[COSTO ]]/MaestraLP3[[#This Row],[COSTO SEP]]-1),0)</f>
        <v>9.6431843035511111E-2</v>
      </c>
      <c r="S845" s="65" t="s">
        <v>52</v>
      </c>
      <c r="T845" s="65" t="s">
        <v>52</v>
      </c>
      <c r="U845" s="64">
        <f>+VLOOKUP(MaestraLP3[[#This Row],[FS00]],'[1]BD MES'!$C:$N,12,0)</f>
        <v>31468.489999999998</v>
      </c>
      <c r="V845" s="64">
        <v>32946.219949999999</v>
      </c>
      <c r="W845" s="66">
        <f>+(MaestraLP3[[#This Row],[COSTO ]]-MaestraLP3[[#This Row],[COSTO OCT AL 25-09]])/MaestraLP3[[#This Row],[COSTO OCT AL 25-09]]</f>
        <v>4.6959035848240606E-2</v>
      </c>
      <c r="X845" s="67" t="str">
        <f>++IF(P845="HASTA AGOTAR STOCK","HASTA AGOTAR STOCK",IF(MaestraLP3[[#This Row],[PRECIO]]=0,"NO PARA LP",IF(MaestraLP3[[#This Row],[PRECIO SEP]]=0,"INCORPORACIÓN",IF(Z845=0,"MANTIENE",IF(Z845&lt;0,"BAJA",IF(Z845&gt;0,"ALZA",""))))))</f>
        <v>BAJA</v>
      </c>
      <c r="Y845" s="64">
        <v>50400</v>
      </c>
      <c r="Z845" s="41">
        <f>IF(Y845=0,"INDICAR PRECIO VTA",Y845-MaestraLP3[[#This Row],[PRECIO SEP]])</f>
        <v>-12420</v>
      </c>
      <c r="AA845" s="66">
        <f t="shared" si="13"/>
        <v>0.34630515972222226</v>
      </c>
      <c r="AB845" s="68">
        <f>IFERROR(MaestraLP3[[#This Row],[PRECIO]]*MaestraLP3[[#This Row],[%MG UMV]],0)</f>
        <v>17453.780050000001</v>
      </c>
      <c r="AC845" s="69">
        <v>12</v>
      </c>
      <c r="AD845" s="64">
        <f>+IFERROR(MaestraLP3[[#This Row],[MARGEN UNITARIO]]/MaestraLP3[[#This Row],[Peso Neto UMV (KG)]],0)</f>
        <v>1454.4816708333335</v>
      </c>
      <c r="AE845" s="39" t="s">
        <v>53</v>
      </c>
      <c r="AF845" s="39"/>
      <c r="AG845" s="39">
        <v>1</v>
      </c>
      <c r="AH845" s="109">
        <v>0</v>
      </c>
      <c r="AI845" s="66">
        <v>0.1</v>
      </c>
      <c r="AJ845" s="66">
        <v>0.1</v>
      </c>
      <c r="AK845" s="39"/>
      <c r="AL845" s="39" t="s">
        <v>53</v>
      </c>
    </row>
    <row r="846" spans="1:38" x14ac:dyDescent="0.35">
      <c r="A846" s="39" t="s">
        <v>276</v>
      </c>
      <c r="B846" s="39">
        <v>102310110</v>
      </c>
      <c r="C846" s="39" t="str">
        <f>+MaestraLP3[[#This Row],[CÓDIGO]]&amp;MaestraLP3[[#Headers],[-]]&amp;MaestraLP3[[#This Row],[UMV]]</f>
        <v>102310110-C24</v>
      </c>
      <c r="D846" s="50" t="str">
        <f>+MaestraLP3[[#This Row],[CÓDIGO]]&amp;MaestraLP3[[#Headers],[FS00]]</f>
        <v>102310110FS00</v>
      </c>
      <c r="E846" s="39" t="s">
        <v>34</v>
      </c>
      <c r="F846" s="39" t="s">
        <v>80</v>
      </c>
      <c r="G846" s="39" t="s">
        <v>94</v>
      </c>
      <c r="H846" s="39" t="s">
        <v>223</v>
      </c>
      <c r="I846" s="39" t="s">
        <v>1059</v>
      </c>
      <c r="J846" s="49" t="s">
        <v>160</v>
      </c>
      <c r="K846" s="50" t="s">
        <v>50</v>
      </c>
      <c r="L846" s="39" t="str">
        <f>VLOOKUP(MaestraLP3[[#This Row],[UMV]],VALIDACIONES!J:L,3,0)</f>
        <v>Caja 24 Unidades</v>
      </c>
      <c r="M846" s="39" t="s">
        <v>51</v>
      </c>
      <c r="N846" s="39" t="s">
        <v>78</v>
      </c>
      <c r="O846" s="64">
        <v>17097.84</v>
      </c>
      <c r="P846" s="39" t="s">
        <v>42</v>
      </c>
      <c r="Q846" s="64">
        <v>36300</v>
      </c>
      <c r="R846" s="66">
        <f>+IFERROR((MaestraLP3[[#This Row],[COSTO ]]/MaestraLP3[[#This Row],[COSTO SEP]]-1),0)</f>
        <v>7.7688620316952006E-2</v>
      </c>
      <c r="S846" s="65" t="s">
        <v>52</v>
      </c>
      <c r="T846" s="65" t="s">
        <v>52</v>
      </c>
      <c r="U846" s="64">
        <f>+VLOOKUP(MaestraLP3[[#This Row],[FS00]],'[1]BD MES'!$C:$N,12,0)</f>
        <v>18259.68</v>
      </c>
      <c r="V846" s="64">
        <v>18426.147599999997</v>
      </c>
      <c r="W846" s="66">
        <f>+(MaestraLP3[[#This Row],[COSTO ]]-MaestraLP3[[#This Row],[COSTO OCT AL 25-09]])/MaestraLP3[[#This Row],[COSTO OCT AL 25-09]]</f>
        <v>9.1166767435133748E-3</v>
      </c>
      <c r="X846" s="67" t="str">
        <f>++IF(P846="HASTA AGOTAR STOCK","HASTA AGOTAR STOCK",IF(MaestraLP3[[#This Row],[PRECIO]]=0,"NO PARA LP",IF(MaestraLP3[[#This Row],[PRECIO SEP]]=0,"INCORPORACIÓN",IF(Z846=0,"MANTIENE",IF(Z846&lt;0,"BAJA",IF(Z846&gt;0,"ALZA",""))))))</f>
        <v>BAJA</v>
      </c>
      <c r="Y846" s="64">
        <v>33170.400000000001</v>
      </c>
      <c r="Z846" s="41">
        <f>IF(Y846=0,"INDICAR PRECIO VTA",Y846-MaestraLP3[[#This Row],[PRECIO SEP]])</f>
        <v>-3129.5999999999985</v>
      </c>
      <c r="AA846" s="66">
        <f t="shared" si="13"/>
        <v>0.44450028941465897</v>
      </c>
      <c r="AB846" s="68">
        <f>IFERROR(MaestraLP3[[#This Row],[PRECIO]]*MaestraLP3[[#This Row],[%MG UMV]],0)</f>
        <v>14744.252400000005</v>
      </c>
      <c r="AC846" s="69">
        <v>1.248</v>
      </c>
      <c r="AD846" s="64">
        <f>+IFERROR(MaestraLP3[[#This Row],[MARGEN UNITARIO]]/MaestraLP3[[#This Row],[Peso Neto UMV (KG)]],0)</f>
        <v>11814.304807692311</v>
      </c>
      <c r="AE846" s="39" t="s">
        <v>44</v>
      </c>
      <c r="AF846" s="39"/>
      <c r="AG846" s="39">
        <v>1</v>
      </c>
      <c r="AH846" s="109">
        <v>0</v>
      </c>
      <c r="AI846" s="66">
        <v>0.15</v>
      </c>
      <c r="AJ846" s="66">
        <v>0.2</v>
      </c>
      <c r="AK846" s="39"/>
      <c r="AL846" s="39" t="s">
        <v>53</v>
      </c>
    </row>
    <row r="847" spans="1:38" x14ac:dyDescent="0.35">
      <c r="A847" s="39" t="s">
        <v>276</v>
      </c>
      <c r="B847" s="39">
        <v>102500010</v>
      </c>
      <c r="C847" s="39" t="str">
        <f>+MaestraLP3[[#This Row],[CÓDIGO]]&amp;MaestraLP3[[#Headers],[-]]&amp;MaestraLP3[[#This Row],[UMV]]</f>
        <v>102500010-C15</v>
      </c>
      <c r="D847" s="50" t="str">
        <f>+MaestraLP3[[#This Row],[CÓDIGO]]&amp;MaestraLP3[[#Headers],[FS00]]</f>
        <v>102500010FS00</v>
      </c>
      <c r="E847" s="39" t="s">
        <v>34</v>
      </c>
      <c r="F847" s="39" t="s">
        <v>80</v>
      </c>
      <c r="G847" s="39" t="s">
        <v>94</v>
      </c>
      <c r="H847" s="39" t="s">
        <v>232</v>
      </c>
      <c r="I847" s="39" t="s">
        <v>4696</v>
      </c>
      <c r="J847" s="49" t="s">
        <v>417</v>
      </c>
      <c r="K847" s="50" t="s">
        <v>50</v>
      </c>
      <c r="L847" s="39" t="str">
        <f>VLOOKUP(MaestraLP3[[#This Row],[UMV]],VALIDACIONES!J:L,3,0)</f>
        <v>Caja 15 Unidades</v>
      </c>
      <c r="M847" s="39" t="s">
        <v>51</v>
      </c>
      <c r="N847" s="39" t="s">
        <v>78</v>
      </c>
      <c r="O847" s="64">
        <v>33102.31</v>
      </c>
      <c r="P847" s="39" t="s">
        <v>42</v>
      </c>
      <c r="Q847" s="64">
        <v>74363</v>
      </c>
      <c r="R847" s="66">
        <f>+IFERROR((MaestraLP3[[#This Row],[COSTO ]]/MaestraLP3[[#This Row],[COSTO SEP]]-1),0)</f>
        <v>6.9999348988031285E-2</v>
      </c>
      <c r="S847" s="65" t="s">
        <v>52</v>
      </c>
      <c r="T847" s="65" t="s">
        <v>52</v>
      </c>
      <c r="U847" s="64">
        <f>+VLOOKUP(MaestraLP3[[#This Row],[FS00]],'[1]BD MES'!$C:$N,12,0)</f>
        <v>34741.25</v>
      </c>
      <c r="V847" s="64">
        <v>35419.450149999997</v>
      </c>
      <c r="W847" s="66">
        <f>+(MaestraLP3[[#This Row],[COSTO ]]-MaestraLP3[[#This Row],[COSTO OCT AL 25-09]])/MaestraLP3[[#This Row],[COSTO OCT AL 25-09]]</f>
        <v>1.9521466556327045E-2</v>
      </c>
      <c r="X847" s="67" t="str">
        <f>++IF(P847="HASTA AGOTAR STOCK","HASTA AGOTAR STOCK",IF(MaestraLP3[[#This Row],[PRECIO]]=0,"NO PARA LP",IF(MaestraLP3[[#This Row],[PRECIO SEP]]=0,"INCORPORACIÓN",IF(Z847=0,"MANTIENE",IF(Z847&lt;0,"BAJA",IF(Z847&gt;0,"ALZA",""))))))</f>
        <v>BAJA</v>
      </c>
      <c r="Y847" s="64">
        <v>58500</v>
      </c>
      <c r="Z847" s="41">
        <f>IF(Y847=0,"INDICAR PRECIO VTA",Y847-MaestraLP3[[#This Row],[PRECIO SEP]])</f>
        <v>-15863</v>
      </c>
      <c r="AA847" s="66">
        <f t="shared" si="13"/>
        <v>0.39453931367521372</v>
      </c>
      <c r="AB847" s="68">
        <f>IFERROR(MaestraLP3[[#This Row],[PRECIO]]*MaestraLP3[[#This Row],[%MG UMV]],0)</f>
        <v>23080.549850000003</v>
      </c>
      <c r="AC847" s="69">
        <v>7.5</v>
      </c>
      <c r="AD847" s="64">
        <f>+IFERROR(MaestraLP3[[#This Row],[MARGEN UNITARIO]]/MaestraLP3[[#This Row],[Peso Neto UMV (KG)]],0)</f>
        <v>3077.4066466666673</v>
      </c>
      <c r="AE847" s="39" t="s">
        <v>53</v>
      </c>
      <c r="AF847" s="39"/>
      <c r="AG847" s="39">
        <v>1</v>
      </c>
      <c r="AH847" s="109">
        <v>0</v>
      </c>
      <c r="AI847" s="66">
        <v>0.15</v>
      </c>
      <c r="AJ847" s="66">
        <v>0.15</v>
      </c>
      <c r="AK847" s="39"/>
      <c r="AL847" s="39" t="s">
        <v>53</v>
      </c>
    </row>
    <row r="848" spans="1:38" x14ac:dyDescent="0.35">
      <c r="A848" s="39" t="s">
        <v>276</v>
      </c>
      <c r="B848" s="39">
        <v>102500009</v>
      </c>
      <c r="C848" s="39" t="str">
        <f>+MaestraLP3[[#This Row],[CÓDIGO]]&amp;MaestraLP3[[#Headers],[-]]&amp;MaestraLP3[[#This Row],[UMV]]</f>
        <v>102500009-C14</v>
      </c>
      <c r="D848" s="50" t="str">
        <f>+MaestraLP3[[#This Row],[CÓDIGO]]&amp;MaestraLP3[[#Headers],[FS00]]</f>
        <v>102500009FS00</v>
      </c>
      <c r="E848" s="39" t="s">
        <v>34</v>
      </c>
      <c r="F848" s="39" t="s">
        <v>80</v>
      </c>
      <c r="G848" s="39" t="s">
        <v>94</v>
      </c>
      <c r="H848" s="39" t="s">
        <v>232</v>
      </c>
      <c r="I848" s="39" t="s">
        <v>1175</v>
      </c>
      <c r="J848" s="49" t="s">
        <v>803</v>
      </c>
      <c r="K848" s="50" t="s">
        <v>50</v>
      </c>
      <c r="L848" s="39" t="str">
        <f>VLOOKUP(MaestraLP3[[#This Row],[UMV]],VALIDACIONES!J:L,3,0)</f>
        <v>Caja 14 Unidades</v>
      </c>
      <c r="M848" s="39" t="s">
        <v>51</v>
      </c>
      <c r="N848" s="39" t="s">
        <v>78</v>
      </c>
      <c r="O848" s="64">
        <v>24015</v>
      </c>
      <c r="P848" s="39" t="s">
        <v>42</v>
      </c>
      <c r="Q848" s="64">
        <v>48825</v>
      </c>
      <c r="R848" s="66">
        <f>+IFERROR((MaestraLP3[[#This Row],[COSTO ]]/MaestraLP3[[#This Row],[COSTO SEP]]-1),0)</f>
        <v>4.450283572767022E-2</v>
      </c>
      <c r="S848" s="65" t="s">
        <v>52</v>
      </c>
      <c r="T848" s="65" t="s">
        <v>52</v>
      </c>
      <c r="U848" s="64">
        <f>+VLOOKUP(MaestraLP3[[#This Row],[FS00]],'[1]BD MES'!$C:$N,12,0)</f>
        <v>24373</v>
      </c>
      <c r="V848" s="64">
        <v>25083.7356</v>
      </c>
      <c r="W848" s="66">
        <f>+(MaestraLP3[[#This Row],[COSTO ]]-MaestraLP3[[#This Row],[COSTO OCT AL 25-09]])/MaestraLP3[[#This Row],[COSTO OCT AL 25-09]]</f>
        <v>2.9160776268822058E-2</v>
      </c>
      <c r="X848" s="67" t="str">
        <f>++IF(P848="HASTA AGOTAR STOCK","HASTA AGOTAR STOCK",IF(MaestraLP3[[#This Row],[PRECIO]]=0,"NO PARA LP",IF(MaestraLP3[[#This Row],[PRECIO SEP]]=0,"INCORPORACIÓN",IF(Z848=0,"MANTIENE",IF(Z848&lt;0,"BAJA",IF(Z848&gt;0,"ALZA",""))))))</f>
        <v>BAJA</v>
      </c>
      <c r="Y848" s="64">
        <v>44800</v>
      </c>
      <c r="Z848" s="41">
        <f>IF(Y848=0,"INDICAR PRECIO VTA",Y848-MaestraLP3[[#This Row],[PRECIO SEP]])</f>
        <v>-4025</v>
      </c>
      <c r="AA848" s="66">
        <f t="shared" si="13"/>
        <v>0.44009518749999998</v>
      </c>
      <c r="AB848" s="68">
        <f>IFERROR(MaestraLP3[[#This Row],[PRECIO]]*MaestraLP3[[#This Row],[%MG UMV]],0)</f>
        <v>19716.2644</v>
      </c>
      <c r="AC848" s="69">
        <v>5.6</v>
      </c>
      <c r="AD848" s="64">
        <f>+IFERROR(MaestraLP3[[#This Row],[MARGEN UNITARIO]]/MaestraLP3[[#This Row],[Peso Neto UMV (KG)]],0)</f>
        <v>3520.7615000000001</v>
      </c>
      <c r="AE848" s="39" t="s">
        <v>53</v>
      </c>
      <c r="AF848" s="39"/>
      <c r="AG848" s="39">
        <v>1</v>
      </c>
      <c r="AH848" s="109">
        <v>0</v>
      </c>
      <c r="AI848" s="66">
        <v>0.15</v>
      </c>
      <c r="AJ848" s="66">
        <v>0.15</v>
      </c>
      <c r="AK848" s="39"/>
      <c r="AL848" s="39" t="s">
        <v>53</v>
      </c>
    </row>
    <row r="849" spans="1:38" x14ac:dyDescent="0.35">
      <c r="A849" s="39" t="s">
        <v>276</v>
      </c>
      <c r="B849" s="39">
        <v>102500016</v>
      </c>
      <c r="C849" s="39" t="str">
        <f>+MaestraLP3[[#This Row],[CÓDIGO]]&amp;MaestraLP3[[#Headers],[-]]&amp;MaestraLP3[[#This Row],[UMV]]</f>
        <v>102500016-C12</v>
      </c>
      <c r="D849" s="50" t="str">
        <f>+MaestraLP3[[#This Row],[CÓDIGO]]&amp;MaestraLP3[[#Headers],[FS00]]</f>
        <v>102500016FS00</v>
      </c>
      <c r="E849" s="39" t="s">
        <v>34</v>
      </c>
      <c r="F849" s="39" t="s">
        <v>80</v>
      </c>
      <c r="G849" s="39" t="s">
        <v>94</v>
      </c>
      <c r="H849" s="39" t="s">
        <v>232</v>
      </c>
      <c r="I849" s="39" t="s">
        <v>1187</v>
      </c>
      <c r="J849" s="49" t="s">
        <v>49</v>
      </c>
      <c r="K849" s="50" t="s">
        <v>50</v>
      </c>
      <c r="L849" s="39" t="str">
        <f>VLOOKUP(MaestraLP3[[#This Row],[UMV]],VALIDACIONES!J:L,3,0)</f>
        <v>Caja 12 Unidades</v>
      </c>
      <c r="M849" s="39" t="s">
        <v>51</v>
      </c>
      <c r="N849" s="39" t="s">
        <v>78</v>
      </c>
      <c r="O849" s="64">
        <v>18869</v>
      </c>
      <c r="P849" s="39" t="s">
        <v>42</v>
      </c>
      <c r="Q849" s="64">
        <v>43110</v>
      </c>
      <c r="R849" s="66">
        <f>+IFERROR((MaestraLP3[[#This Row],[COSTO ]]/MaestraLP3[[#This Row],[COSTO SEP]]-1),0)</f>
        <v>0.11577995654247708</v>
      </c>
      <c r="S849" s="65" t="s">
        <v>52</v>
      </c>
      <c r="T849" s="65" t="s">
        <v>52</v>
      </c>
      <c r="U849" s="64">
        <f>+VLOOKUP(MaestraLP3[[#This Row],[FS00]],'[1]BD MES'!$C:$N,12,0)</f>
        <v>20126</v>
      </c>
      <c r="V849" s="64">
        <v>21053.651999999998</v>
      </c>
      <c r="W849" s="66">
        <f>+(MaestraLP3[[#This Row],[COSTO ]]-MaestraLP3[[#This Row],[COSTO OCT AL 25-09]])/MaestraLP3[[#This Row],[COSTO OCT AL 25-09]]</f>
        <v>4.6092219020172825E-2</v>
      </c>
      <c r="X849" s="67" t="str">
        <f>++IF(P849="HASTA AGOTAR STOCK","HASTA AGOTAR STOCK",IF(MaestraLP3[[#This Row],[PRECIO]]=0,"NO PARA LP",IF(MaestraLP3[[#This Row],[PRECIO SEP]]=0,"INCORPORACIÓN",IF(Z849=0,"MANTIENE",IF(Z849&lt;0,"BAJA",IF(Z849&gt;0,"ALZA",""))))))</f>
        <v>BAJA</v>
      </c>
      <c r="Y849" s="64">
        <v>38400</v>
      </c>
      <c r="Z849" s="41">
        <f>IF(Y849=0,"INDICAR PRECIO VTA",Y849-MaestraLP3[[#This Row],[PRECIO SEP]])</f>
        <v>-4710</v>
      </c>
      <c r="AA849" s="66">
        <f t="shared" si="13"/>
        <v>0.45172781250000005</v>
      </c>
      <c r="AB849" s="68">
        <f>IFERROR(MaestraLP3[[#This Row],[PRECIO]]*MaestraLP3[[#This Row],[%MG UMV]],0)</f>
        <v>17346.348000000002</v>
      </c>
      <c r="AC849" s="69">
        <v>4.8</v>
      </c>
      <c r="AD849" s="64">
        <f>+IFERROR(MaestraLP3[[#This Row],[MARGEN UNITARIO]]/MaestraLP3[[#This Row],[Peso Neto UMV (KG)]],0)</f>
        <v>3613.8225000000007</v>
      </c>
      <c r="AE849" s="39" t="s">
        <v>53</v>
      </c>
      <c r="AF849" s="39"/>
      <c r="AG849" s="39">
        <v>1</v>
      </c>
      <c r="AH849" s="109">
        <v>0</v>
      </c>
      <c r="AI849" s="66">
        <v>0.15</v>
      </c>
      <c r="AJ849" s="66">
        <v>0.15</v>
      </c>
      <c r="AK849" s="39"/>
      <c r="AL849" s="39" t="s">
        <v>53</v>
      </c>
    </row>
    <row r="850" spans="1:38" x14ac:dyDescent="0.35">
      <c r="A850" s="39" t="s">
        <v>276</v>
      </c>
      <c r="B850" s="39">
        <v>102320340</v>
      </c>
      <c r="C850" s="39" t="str">
        <f>+MaestraLP3[[#This Row],[CÓDIGO]]&amp;MaestraLP3[[#Headers],[-]]&amp;MaestraLP3[[#This Row],[UMV]]</f>
        <v>102320340-C09</v>
      </c>
      <c r="D850" s="50" t="str">
        <f>+MaestraLP3[[#This Row],[CÓDIGO]]&amp;MaestraLP3[[#Headers],[FS00]]</f>
        <v>102320340FS00</v>
      </c>
      <c r="E850" s="39" t="s">
        <v>34</v>
      </c>
      <c r="F850" s="39" t="s">
        <v>80</v>
      </c>
      <c r="G850" s="39" t="s">
        <v>94</v>
      </c>
      <c r="H850" s="39" t="s">
        <v>223</v>
      </c>
      <c r="I850" s="39" t="s">
        <v>1056</v>
      </c>
      <c r="J850" s="49" t="s">
        <v>482</v>
      </c>
      <c r="K850" s="50" t="s">
        <v>50</v>
      </c>
      <c r="L850" s="39" t="str">
        <f>VLOOKUP(MaestraLP3[[#This Row],[UMV]],VALIDACIONES!J:L,3,0)</f>
        <v>Caja 9 Unidades</v>
      </c>
      <c r="M850" s="39" t="s">
        <v>51</v>
      </c>
      <c r="N850" s="39" t="s">
        <v>78</v>
      </c>
      <c r="O850" s="64">
        <v>36188.19</v>
      </c>
      <c r="P850" s="39" t="s">
        <v>42</v>
      </c>
      <c r="Q850" s="64">
        <v>65000</v>
      </c>
      <c r="R850" s="66">
        <f>+IFERROR((MaestraLP3[[#This Row],[COSTO ]]/MaestraLP3[[#This Row],[COSTO SEP]]-1),0)</f>
        <v>0.11709800766493128</v>
      </c>
      <c r="S850" s="65" t="s">
        <v>52</v>
      </c>
      <c r="T850" s="65" t="s">
        <v>52</v>
      </c>
      <c r="U850" s="64">
        <f>+VLOOKUP(MaestraLP3[[#This Row],[FS00]],'[1]BD MES'!$C:$N,12,0)</f>
        <v>38028.15</v>
      </c>
      <c r="V850" s="64">
        <v>40425.754949999995</v>
      </c>
      <c r="W850" s="66">
        <f>+(MaestraLP3[[#This Row],[COSTO ]]-MaestraLP3[[#This Row],[COSTO OCT AL 25-09]])/MaestraLP3[[#This Row],[COSTO OCT AL 25-09]]</f>
        <v>6.304816169074734E-2</v>
      </c>
      <c r="X850" s="67" t="str">
        <f>++IF(P850="HASTA AGOTAR STOCK","HASTA AGOTAR STOCK",IF(MaestraLP3[[#This Row],[PRECIO]]=0,"NO PARA LP",IF(MaestraLP3[[#This Row],[PRECIO SEP]]=0,"INCORPORACIÓN",IF(Z850=0,"MANTIENE",IF(Z850&lt;0,"BAJA",IF(Z850&gt;0,"ALZA",""))))))</f>
        <v>ALZA</v>
      </c>
      <c r="Y850" s="64">
        <v>70200</v>
      </c>
      <c r="Z850" s="41">
        <f>IF(Y850=0,"INDICAR PRECIO VTA",Y850-MaestraLP3[[#This Row],[PRECIO SEP]])</f>
        <v>5200</v>
      </c>
      <c r="AA850" s="66">
        <f t="shared" si="13"/>
        <v>0.42413454487179492</v>
      </c>
      <c r="AB850" s="68">
        <f>IFERROR(MaestraLP3[[#This Row],[PRECIO]]*MaestraLP3[[#This Row],[%MG UMV]],0)</f>
        <v>29774.245050000001</v>
      </c>
      <c r="AC850" s="69">
        <v>1.35</v>
      </c>
      <c r="AD850" s="64">
        <f>+IFERROR(MaestraLP3[[#This Row],[MARGEN UNITARIO]]/MaestraLP3[[#This Row],[Peso Neto UMV (KG)]],0)</f>
        <v>22054.996333333333</v>
      </c>
      <c r="AE850" s="39" t="s">
        <v>44</v>
      </c>
      <c r="AF850" s="39"/>
      <c r="AG850" s="39">
        <v>1</v>
      </c>
      <c r="AH850" s="109">
        <v>0</v>
      </c>
      <c r="AI850" s="66">
        <v>0.2</v>
      </c>
      <c r="AJ850" s="66">
        <v>0.25</v>
      </c>
      <c r="AK850" s="39"/>
      <c r="AL850" s="39" t="s">
        <v>53</v>
      </c>
    </row>
    <row r="851" spans="1:38" x14ac:dyDescent="0.35">
      <c r="A851" s="39" t="s">
        <v>276</v>
      </c>
      <c r="B851" s="39">
        <v>150000324</v>
      </c>
      <c r="C851" s="39" t="str">
        <f>+MaestraLP3[[#This Row],[CÓDIGO]]&amp;MaestraLP3[[#Headers],[-]]&amp;MaestraLP3[[#This Row],[UMV]]</f>
        <v>150000324-D10</v>
      </c>
      <c r="D851" s="50" t="str">
        <f>+MaestraLP3[[#This Row],[CÓDIGO]]&amp;MaestraLP3[[#Headers],[FS00]]</f>
        <v>150000324FS00</v>
      </c>
      <c r="E851" s="39" t="s">
        <v>34</v>
      </c>
      <c r="F851" s="39" t="s">
        <v>80</v>
      </c>
      <c r="G851" s="39" t="s">
        <v>94</v>
      </c>
      <c r="H851" s="39" t="s">
        <v>1004</v>
      </c>
      <c r="I851" s="39" t="s">
        <v>1005</v>
      </c>
      <c r="J851" s="49" t="s">
        <v>1006</v>
      </c>
      <c r="K851" s="50" t="s">
        <v>50</v>
      </c>
      <c r="L851" s="39" t="str">
        <f>VLOOKUP(MaestraLP3[[#This Row],[UMV]],VALIDACIONES!J:L,3,0)</f>
        <v>Display 10 Unidades</v>
      </c>
      <c r="M851" s="39" t="s">
        <v>51</v>
      </c>
      <c r="N851" s="39" t="s">
        <v>78</v>
      </c>
      <c r="O851" s="64">
        <v>12690</v>
      </c>
      <c r="P851" s="39" t="s">
        <v>42</v>
      </c>
      <c r="Q851" s="64">
        <v>22800</v>
      </c>
      <c r="R851" s="66">
        <f>+IFERROR((MaestraLP3[[#This Row],[COSTO ]]/MaestraLP3[[#This Row],[COSTO SEP]]-1),0)</f>
        <v>7.8802206462391666E-6</v>
      </c>
      <c r="S851" s="65" t="s">
        <v>52</v>
      </c>
      <c r="T851" s="65" t="s">
        <v>52</v>
      </c>
      <c r="U851" s="64">
        <f>+VLOOKUP(MaestraLP3[[#This Row],[FS00]],'[1]BD MES'!$C:$N,12,0)</f>
        <v>12641</v>
      </c>
      <c r="V851" s="64">
        <v>12690.1</v>
      </c>
      <c r="W851" s="66">
        <f>+(MaestraLP3[[#This Row],[COSTO ]]-MaestraLP3[[#This Row],[COSTO OCT AL 25-09]])/MaestraLP3[[#This Row],[COSTO OCT AL 25-09]]</f>
        <v>3.8841863776600239E-3</v>
      </c>
      <c r="X851" s="67" t="str">
        <f>++IF(P851="HASTA AGOTAR STOCK","HASTA AGOTAR STOCK",IF(MaestraLP3[[#This Row],[PRECIO]]=0,"NO PARA LP",IF(MaestraLP3[[#This Row],[PRECIO SEP]]=0,"INCORPORACIÓN",IF(Z851=0,"MANTIENE",IF(Z851&lt;0,"BAJA",IF(Z851&gt;0,"ALZA",""))))))</f>
        <v>MANTIENE</v>
      </c>
      <c r="Y851" s="64">
        <v>22800</v>
      </c>
      <c r="Z851" s="41">
        <f>IF(Y851=0,"INDICAR PRECIO VTA",Y851-MaestraLP3[[#This Row],[PRECIO SEP]])</f>
        <v>0</v>
      </c>
      <c r="AA851" s="66">
        <f t="shared" si="13"/>
        <v>0.44341666666666663</v>
      </c>
      <c r="AB851" s="68">
        <f>IFERROR(MaestraLP3[[#This Row],[PRECIO]]*MaestraLP3[[#This Row],[%MG UMV]],0)</f>
        <v>10109.9</v>
      </c>
      <c r="AC851" s="69">
        <v>10.1</v>
      </c>
      <c r="AD851" s="64">
        <f>+IFERROR(MaestraLP3[[#This Row],[MARGEN UNITARIO]]/MaestraLP3[[#This Row],[Peso Neto UMV (KG)]],0)</f>
        <v>1000.9801980198019</v>
      </c>
      <c r="AE851" s="39" t="s">
        <v>44</v>
      </c>
      <c r="AF851" s="39"/>
      <c r="AG851" s="39">
        <v>1</v>
      </c>
      <c r="AH851" s="109">
        <v>0</v>
      </c>
      <c r="AI851" s="66">
        <v>4.9999999999999996E-2</v>
      </c>
      <c r="AJ851" s="66">
        <v>9.9999999999999992E-2</v>
      </c>
      <c r="AK851" s="39"/>
      <c r="AL851" s="39" t="s">
        <v>53</v>
      </c>
    </row>
    <row r="852" spans="1:38" x14ac:dyDescent="0.35">
      <c r="A852" s="39" t="s">
        <v>276</v>
      </c>
      <c r="B852" s="39">
        <v>104542630</v>
      </c>
      <c r="C852" s="39" t="str">
        <f>+MaestraLP3[[#This Row],[CÓDIGO]]&amp;MaestraLP3[[#Headers],[-]]&amp;MaestraLP3[[#This Row],[UMV]]</f>
        <v>104542630-D10</v>
      </c>
      <c r="D852" s="50" t="str">
        <f>+MaestraLP3[[#This Row],[CÓDIGO]]&amp;MaestraLP3[[#Headers],[FS00]]</f>
        <v>104542630FS00</v>
      </c>
      <c r="E852" s="39" t="s">
        <v>34</v>
      </c>
      <c r="F852" s="39" t="s">
        <v>80</v>
      </c>
      <c r="G852" s="39" t="s">
        <v>94</v>
      </c>
      <c r="H852" s="39" t="s">
        <v>1004</v>
      </c>
      <c r="I852" s="39" t="s">
        <v>1007</v>
      </c>
      <c r="J852" s="49" t="s">
        <v>1006</v>
      </c>
      <c r="K852" s="50" t="s">
        <v>50</v>
      </c>
      <c r="L852" s="39" t="str">
        <f>VLOOKUP(MaestraLP3[[#This Row],[UMV]],VALIDACIONES!J:L,3,0)</f>
        <v>Display 10 Unidades</v>
      </c>
      <c r="M852" s="39" t="s">
        <v>51</v>
      </c>
      <c r="N852" s="39" t="s">
        <v>78</v>
      </c>
      <c r="O852" s="64">
        <v>6700</v>
      </c>
      <c r="P852" s="39" t="s">
        <v>42</v>
      </c>
      <c r="Q852" s="64">
        <v>16300</v>
      </c>
      <c r="R852" s="66">
        <f>+IFERROR((MaestraLP3[[#This Row],[COSTO ]]/MaestraLP3[[#This Row],[COSTO SEP]]-1),0)</f>
        <v>0.29253731343283573</v>
      </c>
      <c r="S852" s="65" t="s">
        <v>52</v>
      </c>
      <c r="T852" s="65" t="s">
        <v>52</v>
      </c>
      <c r="U852" s="64">
        <f>+VLOOKUP(MaestraLP3[[#This Row],[FS00]],'[1]BD MES'!$C:$N,12,0)</f>
        <v>8660</v>
      </c>
      <c r="V852" s="64">
        <v>8660</v>
      </c>
      <c r="W852" s="66">
        <f>+(MaestraLP3[[#This Row],[COSTO ]]-MaestraLP3[[#This Row],[COSTO OCT AL 25-09]])/MaestraLP3[[#This Row],[COSTO OCT AL 25-09]]</f>
        <v>0</v>
      </c>
      <c r="X852" s="67" t="str">
        <f>++IF(P852="HASTA AGOTAR STOCK","HASTA AGOTAR STOCK",IF(MaestraLP3[[#This Row],[PRECIO]]=0,"NO PARA LP",IF(MaestraLP3[[#This Row],[PRECIO SEP]]=0,"INCORPORACIÓN",IF(Z852=0,"MANTIENE",IF(Z852&lt;0,"BAJA",IF(Z852&gt;0,"ALZA",""))))))</f>
        <v>MANTIENE</v>
      </c>
      <c r="Y852" s="64">
        <v>16300</v>
      </c>
      <c r="Z852" s="41">
        <f>IF(Y852=0,"INDICAR PRECIO VTA",Y852-MaestraLP3[[#This Row],[PRECIO SEP]])</f>
        <v>0</v>
      </c>
      <c r="AA852" s="66">
        <f t="shared" si="13"/>
        <v>0.46871165644171781</v>
      </c>
      <c r="AB852" s="68">
        <f>IFERROR(MaestraLP3[[#This Row],[PRECIO]]*MaestraLP3[[#This Row],[%MG UMV]],0)</f>
        <v>7640</v>
      </c>
      <c r="AC852" s="69">
        <v>10</v>
      </c>
      <c r="AD852" s="64">
        <f>+IFERROR(MaestraLP3[[#This Row],[MARGEN UNITARIO]]/MaestraLP3[[#This Row],[Peso Neto UMV (KG)]],0)</f>
        <v>764</v>
      </c>
      <c r="AE852" s="39" t="s">
        <v>44</v>
      </c>
      <c r="AF852" s="39"/>
      <c r="AG852" s="39">
        <v>1</v>
      </c>
      <c r="AH852" s="109">
        <v>0</v>
      </c>
      <c r="AI852" s="66">
        <v>4.9999999999999996E-2</v>
      </c>
      <c r="AJ852" s="66">
        <v>4.9999999999999996E-2</v>
      </c>
      <c r="AK852" s="39" t="s">
        <v>53</v>
      </c>
      <c r="AL852" s="39" t="s">
        <v>53</v>
      </c>
    </row>
    <row r="853" spans="1:38" x14ac:dyDescent="0.35">
      <c r="A853" s="39" t="s">
        <v>276</v>
      </c>
      <c r="B853" s="39">
        <v>104519920</v>
      </c>
      <c r="C853" s="39" t="str">
        <f>+MaestraLP3[[#This Row],[CÓDIGO]]&amp;MaestraLP3[[#Headers],[-]]&amp;MaestraLP3[[#This Row],[UMV]]</f>
        <v>104519920-D10</v>
      </c>
      <c r="D853" s="50" t="str">
        <f>+MaestraLP3[[#This Row],[CÓDIGO]]&amp;MaestraLP3[[#Headers],[FS00]]</f>
        <v>104519920FS00</v>
      </c>
      <c r="E853" s="39" t="s">
        <v>34</v>
      </c>
      <c r="F853" s="39" t="s">
        <v>80</v>
      </c>
      <c r="G853" s="39" t="s">
        <v>94</v>
      </c>
      <c r="H853" s="39" t="s">
        <v>1004</v>
      </c>
      <c r="I853" s="39" t="s">
        <v>1008</v>
      </c>
      <c r="J853" s="49" t="s">
        <v>1006</v>
      </c>
      <c r="K853" s="50" t="s">
        <v>50</v>
      </c>
      <c r="L853" s="39" t="str">
        <f>VLOOKUP(MaestraLP3[[#This Row],[UMV]],VALIDACIONES!J:L,3,0)</f>
        <v>Display 10 Unidades</v>
      </c>
      <c r="M853" s="39" t="s">
        <v>51</v>
      </c>
      <c r="N853" s="39" t="s">
        <v>78</v>
      </c>
      <c r="O853" s="64">
        <v>14251.7</v>
      </c>
      <c r="P853" s="39" t="s">
        <v>42</v>
      </c>
      <c r="Q853" s="64">
        <v>23000</v>
      </c>
      <c r="R853" s="66">
        <f>+IFERROR((MaestraLP3[[#This Row],[COSTO ]]/MaestraLP3[[#This Row],[COSTO SEP]]-1),0)</f>
        <v>-2.7715991776419702E-2</v>
      </c>
      <c r="S853" s="65" t="s">
        <v>52</v>
      </c>
      <c r="T853" s="65" t="s">
        <v>52</v>
      </c>
      <c r="U853" s="64">
        <f>+VLOOKUP(MaestraLP3[[#This Row],[FS00]],'[1]BD MES'!$C:$N,12,0)</f>
        <v>13322.4</v>
      </c>
      <c r="V853" s="64">
        <v>13856.7</v>
      </c>
      <c r="W853" s="66">
        <f>+(MaestraLP3[[#This Row],[COSTO ]]-MaestraLP3[[#This Row],[COSTO OCT AL 25-09]])/MaestraLP3[[#This Row],[COSTO OCT AL 25-09]]</f>
        <v>4.0105386416861913E-2</v>
      </c>
      <c r="X853" s="67" t="str">
        <f>++IF(P853="HASTA AGOTAR STOCK","HASTA AGOTAR STOCK",IF(MaestraLP3[[#This Row],[PRECIO]]=0,"NO PARA LP",IF(MaestraLP3[[#This Row],[PRECIO SEP]]=0,"INCORPORACIÓN",IF(Z853=0,"MANTIENE",IF(Z853&lt;0,"BAJA",IF(Z853&gt;0,"ALZA",""))))))</f>
        <v>MANTIENE</v>
      </c>
      <c r="Y853" s="64">
        <v>23000</v>
      </c>
      <c r="Z853" s="41">
        <f>IF(Y853=0,"INDICAR PRECIO VTA",Y853-MaestraLP3[[#This Row],[PRECIO SEP]])</f>
        <v>0</v>
      </c>
      <c r="AA853" s="66">
        <f t="shared" si="13"/>
        <v>0.39753478260869562</v>
      </c>
      <c r="AB853" s="68">
        <f>IFERROR(MaestraLP3[[#This Row],[PRECIO]]*MaestraLP3[[#This Row],[%MG UMV]],0)</f>
        <v>9143.2999999999993</v>
      </c>
      <c r="AC853" s="69">
        <v>10</v>
      </c>
      <c r="AD853" s="64">
        <f>+IFERROR(MaestraLP3[[#This Row],[MARGEN UNITARIO]]/MaestraLP3[[#This Row],[Peso Neto UMV (KG)]],0)</f>
        <v>914.32999999999993</v>
      </c>
      <c r="AE853" s="39" t="s">
        <v>53</v>
      </c>
      <c r="AF853" s="39"/>
      <c r="AG853" s="39">
        <v>1</v>
      </c>
      <c r="AH853" s="109">
        <v>0</v>
      </c>
      <c r="AI853" s="66">
        <v>0.03</v>
      </c>
      <c r="AJ853" s="66">
        <v>4.9999999999999996E-2</v>
      </c>
      <c r="AK853" s="39"/>
      <c r="AL853" s="39" t="s">
        <v>53</v>
      </c>
    </row>
    <row r="854" spans="1:38" x14ac:dyDescent="0.35">
      <c r="A854" s="39" t="s">
        <v>276</v>
      </c>
      <c r="B854" s="39">
        <v>150001807</v>
      </c>
      <c r="C854" s="39" t="str">
        <f>+MaestraLP3[[#This Row],[CÓDIGO]]&amp;MaestraLP3[[#Headers],[-]]&amp;MaestraLP3[[#This Row],[UMV]]</f>
        <v>150001807-D05</v>
      </c>
      <c r="D854" s="50" t="str">
        <f>+MaestraLP3[[#This Row],[CÓDIGO]]&amp;MaestraLP3[[#Headers],[FS00]]</f>
        <v>150001807FS00</v>
      </c>
      <c r="E854" s="39" t="s">
        <v>34</v>
      </c>
      <c r="F854" s="39" t="s">
        <v>80</v>
      </c>
      <c r="G854" s="39" t="s">
        <v>94</v>
      </c>
      <c r="H854" s="39" t="s">
        <v>1004</v>
      </c>
      <c r="I854" s="39" t="s">
        <v>1009</v>
      </c>
      <c r="J854" s="49" t="s">
        <v>1010</v>
      </c>
      <c r="K854" s="50" t="s">
        <v>50</v>
      </c>
      <c r="L854" s="39" t="str">
        <f>VLOOKUP(MaestraLP3[[#This Row],[UMV]],VALIDACIONES!J:L,3,0)</f>
        <v>Display 5 Unidades</v>
      </c>
      <c r="M854" s="39" t="s">
        <v>51</v>
      </c>
      <c r="N854" s="39" t="s">
        <v>78</v>
      </c>
      <c r="O854" s="64">
        <v>13340.75</v>
      </c>
      <c r="P854" s="39" t="s">
        <v>42</v>
      </c>
      <c r="Q854" s="64">
        <v>25300</v>
      </c>
      <c r="R854" s="66">
        <f>+IFERROR((MaestraLP3[[#This Row],[COSTO ]]/MaestraLP3[[#This Row],[COSTO SEP]]-1),0)</f>
        <v>3.747915222174214E-6</v>
      </c>
      <c r="S854" s="65" t="s">
        <v>52</v>
      </c>
      <c r="T854" s="65" t="s">
        <v>52</v>
      </c>
      <c r="U854" s="64">
        <f>+VLOOKUP(MaestraLP3[[#This Row],[FS00]],'[1]BD MES'!$C:$N,12,0)</f>
        <v>13283.050000000001</v>
      </c>
      <c r="V854" s="64">
        <v>13340.8</v>
      </c>
      <c r="W854" s="66">
        <f>+(MaestraLP3[[#This Row],[COSTO ]]-MaestraLP3[[#This Row],[COSTO OCT AL 25-09]])/MaestraLP3[[#This Row],[COSTO OCT AL 25-09]]</f>
        <v>4.3476460602044093E-3</v>
      </c>
      <c r="X854" s="67" t="str">
        <f>++IF(P854="HASTA AGOTAR STOCK","HASTA AGOTAR STOCK",IF(MaestraLP3[[#This Row],[PRECIO]]=0,"NO PARA LP",IF(MaestraLP3[[#This Row],[PRECIO SEP]]=0,"INCORPORACIÓN",IF(Z854=0,"MANTIENE",IF(Z854&lt;0,"BAJA",IF(Z854&gt;0,"ALZA",""))))))</f>
        <v>MANTIENE</v>
      </c>
      <c r="Y854" s="64">
        <v>25300</v>
      </c>
      <c r="Z854" s="41">
        <f>IF(Y854=0,"INDICAR PRECIO VTA",Y854-MaestraLP3[[#This Row],[PRECIO SEP]])</f>
        <v>0</v>
      </c>
      <c r="AA854" s="66">
        <f t="shared" si="13"/>
        <v>0.47269565217391307</v>
      </c>
      <c r="AB854" s="68">
        <f>IFERROR(MaestraLP3[[#This Row],[PRECIO]]*MaestraLP3[[#This Row],[%MG UMV]],0)</f>
        <v>11959.2</v>
      </c>
      <c r="AC854" s="69">
        <v>10</v>
      </c>
      <c r="AD854" s="64">
        <f>+IFERROR(MaestraLP3[[#This Row],[MARGEN UNITARIO]]/MaestraLP3[[#This Row],[Peso Neto UMV (KG)]],0)</f>
        <v>1195.92</v>
      </c>
      <c r="AE854" s="39" t="s">
        <v>53</v>
      </c>
      <c r="AF854" s="39"/>
      <c r="AG854" s="39">
        <v>1</v>
      </c>
      <c r="AH854" s="109">
        <v>0</v>
      </c>
      <c r="AI854" s="66">
        <v>4.9999999999999996E-2</v>
      </c>
      <c r="AJ854" s="66">
        <v>9.9999999999999992E-2</v>
      </c>
      <c r="AK854" s="39"/>
      <c r="AL854" s="39" t="s">
        <v>53</v>
      </c>
    </row>
    <row r="855" spans="1:38" x14ac:dyDescent="0.35">
      <c r="A855" s="39" t="s">
        <v>276</v>
      </c>
      <c r="B855" s="39">
        <v>104537640</v>
      </c>
      <c r="C855" s="39" t="str">
        <f>+MaestraLP3[[#This Row],[CÓDIGO]]&amp;MaestraLP3[[#Headers],[-]]&amp;MaestraLP3[[#This Row],[UMV]]</f>
        <v>104537640-C10</v>
      </c>
      <c r="D855" s="50" t="str">
        <f>+MaestraLP3[[#This Row],[CÓDIGO]]&amp;MaestraLP3[[#Headers],[FS00]]</f>
        <v>104537640FS00</v>
      </c>
      <c r="E855" s="39" t="s">
        <v>34</v>
      </c>
      <c r="F855" s="39" t="s">
        <v>80</v>
      </c>
      <c r="G855" s="39" t="s">
        <v>94</v>
      </c>
      <c r="H855" s="39" t="s">
        <v>1004</v>
      </c>
      <c r="I855" s="39" t="s">
        <v>1011</v>
      </c>
      <c r="J855" s="49" t="s">
        <v>65</v>
      </c>
      <c r="K855" s="50" t="s">
        <v>50</v>
      </c>
      <c r="L855" s="39" t="str">
        <f>VLOOKUP(MaestraLP3[[#This Row],[UMV]],VALIDACIONES!J:L,3,0)</f>
        <v>Caja 10 Unidades</v>
      </c>
      <c r="M855" s="39" t="s">
        <v>51</v>
      </c>
      <c r="N855" s="39" t="s">
        <v>78</v>
      </c>
      <c r="O855" s="64">
        <v>9080</v>
      </c>
      <c r="P855" s="39" t="s">
        <v>42</v>
      </c>
      <c r="Q855" s="64">
        <v>15210</v>
      </c>
      <c r="R855" s="66">
        <f>+IFERROR((MaestraLP3[[#This Row],[COSTO ]]/MaestraLP3[[#This Row],[COSTO SEP]]-1),0)</f>
        <v>-9.9118942731277748E-3</v>
      </c>
      <c r="S855" s="65" t="s">
        <v>52</v>
      </c>
      <c r="T855" s="65" t="s">
        <v>52</v>
      </c>
      <c r="U855" s="64">
        <f>+VLOOKUP(MaestraLP3[[#This Row],[FS00]],'[1]BD MES'!$C:$N,12,0)</f>
        <v>8890</v>
      </c>
      <c r="V855" s="64">
        <v>8990</v>
      </c>
      <c r="W855" s="66">
        <f>+(MaestraLP3[[#This Row],[COSTO ]]-MaestraLP3[[#This Row],[COSTO OCT AL 25-09]])/MaestraLP3[[#This Row],[COSTO OCT AL 25-09]]</f>
        <v>1.1248593925759279E-2</v>
      </c>
      <c r="X855" s="67" t="str">
        <f>++IF(P855="HASTA AGOTAR STOCK","HASTA AGOTAR STOCK",IF(MaestraLP3[[#This Row],[PRECIO]]=0,"NO PARA LP",IF(MaestraLP3[[#This Row],[PRECIO SEP]]=0,"INCORPORACIÓN",IF(Z855=0,"MANTIENE",IF(Z855&lt;0,"BAJA",IF(Z855&gt;0,"ALZA",""))))))</f>
        <v>MANTIENE</v>
      </c>
      <c r="Y855" s="64">
        <v>15210</v>
      </c>
      <c r="Z855" s="41">
        <f>IF(Y855=0,"INDICAR PRECIO VTA",Y855-MaestraLP3[[#This Row],[PRECIO SEP]])</f>
        <v>0</v>
      </c>
      <c r="AA855" s="66">
        <f t="shared" si="13"/>
        <v>0.4089414858645628</v>
      </c>
      <c r="AB855" s="68">
        <f>IFERROR(MaestraLP3[[#This Row],[PRECIO]]*MaestraLP3[[#This Row],[%MG UMV]],0)</f>
        <v>6220</v>
      </c>
      <c r="AC855" s="69">
        <v>10</v>
      </c>
      <c r="AD855" s="64">
        <f>+IFERROR(MaestraLP3[[#This Row],[MARGEN UNITARIO]]/MaestraLP3[[#This Row],[Peso Neto UMV (KG)]],0)</f>
        <v>622</v>
      </c>
      <c r="AE855" s="39" t="s">
        <v>53</v>
      </c>
      <c r="AF855" s="39"/>
      <c r="AG855" s="39">
        <v>1</v>
      </c>
      <c r="AH855" s="109">
        <v>0</v>
      </c>
      <c r="AI855" s="66">
        <v>0.05</v>
      </c>
      <c r="AJ855" s="66">
        <v>4.9999999999999996E-2</v>
      </c>
      <c r="AK855" s="39"/>
      <c r="AL855" s="39" t="s">
        <v>53</v>
      </c>
    </row>
    <row r="856" spans="1:38" x14ac:dyDescent="0.35">
      <c r="A856" s="39" t="s">
        <v>276</v>
      </c>
      <c r="B856" s="39">
        <v>104535120</v>
      </c>
      <c r="C856" s="39" t="str">
        <f>+MaestraLP3[[#This Row],[CÓDIGO]]&amp;MaestraLP3[[#Headers],[-]]&amp;MaestraLP3[[#This Row],[UMV]]</f>
        <v>104535120-D10</v>
      </c>
      <c r="D856" s="50" t="str">
        <f>+MaestraLP3[[#This Row],[CÓDIGO]]&amp;MaestraLP3[[#Headers],[FS00]]</f>
        <v>104535120FS00</v>
      </c>
      <c r="E856" s="39" t="s">
        <v>34</v>
      </c>
      <c r="F856" s="39" t="s">
        <v>80</v>
      </c>
      <c r="G856" s="39" t="s">
        <v>94</v>
      </c>
      <c r="H856" s="39" t="s">
        <v>1004</v>
      </c>
      <c r="I856" s="39" t="s">
        <v>1012</v>
      </c>
      <c r="J856" s="49" t="s">
        <v>1006</v>
      </c>
      <c r="K856" s="50" t="s">
        <v>50</v>
      </c>
      <c r="L856" s="39" t="str">
        <f>VLOOKUP(MaestraLP3[[#This Row],[UMV]],VALIDACIONES!J:L,3,0)</f>
        <v>Display 10 Unidades</v>
      </c>
      <c r="M856" s="39" t="s">
        <v>51</v>
      </c>
      <c r="N856" s="39" t="s">
        <v>78</v>
      </c>
      <c r="O856" s="64">
        <v>6100</v>
      </c>
      <c r="P856" s="39" t="s">
        <v>42</v>
      </c>
      <c r="Q856" s="64">
        <v>13361</v>
      </c>
      <c r="R856" s="66">
        <f>+IFERROR((MaestraLP3[[#This Row],[COSTO ]]/MaestraLP3[[#This Row],[COSTO SEP]]-1),0)</f>
        <v>6.2295081967213006E-2</v>
      </c>
      <c r="S856" s="65" t="s">
        <v>52</v>
      </c>
      <c r="T856" s="65" t="s">
        <v>52</v>
      </c>
      <c r="U856" s="64">
        <f>+VLOOKUP(MaestraLP3[[#This Row],[FS00]],'[1]BD MES'!$C:$N,12,0)</f>
        <v>6240</v>
      </c>
      <c r="V856" s="64">
        <v>6480</v>
      </c>
      <c r="W856" s="66">
        <f>+(MaestraLP3[[#This Row],[COSTO ]]-MaestraLP3[[#This Row],[COSTO OCT AL 25-09]])/MaestraLP3[[#This Row],[COSTO OCT AL 25-09]]</f>
        <v>3.8461538461538464E-2</v>
      </c>
      <c r="X856" s="67" t="str">
        <f>++IF(P856="HASTA AGOTAR STOCK","HASTA AGOTAR STOCK",IF(MaestraLP3[[#This Row],[PRECIO]]=0,"NO PARA LP",IF(MaestraLP3[[#This Row],[PRECIO SEP]]=0,"INCORPORACIÓN",IF(Z856=0,"MANTIENE",IF(Z856&lt;0,"BAJA",IF(Z856&gt;0,"ALZA",""))))))</f>
        <v>MANTIENE</v>
      </c>
      <c r="Y856" s="64">
        <v>13361</v>
      </c>
      <c r="Z856" s="41">
        <f>IF(Y856=0,"INDICAR PRECIO VTA",Y856-MaestraLP3[[#This Row],[PRECIO SEP]])</f>
        <v>0</v>
      </c>
      <c r="AA856" s="66">
        <f t="shared" si="13"/>
        <v>0.51500636179926651</v>
      </c>
      <c r="AB856" s="68">
        <f>IFERROR(MaestraLP3[[#This Row],[PRECIO]]*MaestraLP3[[#This Row],[%MG UMV]],0)</f>
        <v>6881</v>
      </c>
      <c r="AC856" s="69">
        <v>10</v>
      </c>
      <c r="AD856" s="64">
        <f>+IFERROR(MaestraLP3[[#This Row],[MARGEN UNITARIO]]/MaestraLP3[[#This Row],[Peso Neto UMV (KG)]],0)</f>
        <v>688.1</v>
      </c>
      <c r="AE856" s="39" t="s">
        <v>53</v>
      </c>
      <c r="AF856" s="39"/>
      <c r="AG856" s="39">
        <v>1</v>
      </c>
      <c r="AH856" s="109">
        <v>0</v>
      </c>
      <c r="AI856" s="66">
        <v>0.05</v>
      </c>
      <c r="AJ856" s="66">
        <v>4.9999999999999996E-2</v>
      </c>
      <c r="AK856" s="39"/>
      <c r="AL856" s="39" t="s">
        <v>53</v>
      </c>
    </row>
    <row r="857" spans="1:38" x14ac:dyDescent="0.35">
      <c r="A857" s="39" t="s">
        <v>276</v>
      </c>
      <c r="B857" s="39">
        <v>104527320</v>
      </c>
      <c r="C857" s="39" t="str">
        <f>+MaestraLP3[[#This Row],[CÓDIGO]]&amp;MaestraLP3[[#Headers],[-]]&amp;MaestraLP3[[#This Row],[UMV]]</f>
        <v>104527320-D10</v>
      </c>
      <c r="D857" s="50" t="str">
        <f>+MaestraLP3[[#This Row],[CÓDIGO]]&amp;MaestraLP3[[#Headers],[FS00]]</f>
        <v>104527320FS00</v>
      </c>
      <c r="E857" s="39" t="s">
        <v>34</v>
      </c>
      <c r="F857" s="39" t="s">
        <v>80</v>
      </c>
      <c r="G857" s="39" t="s">
        <v>94</v>
      </c>
      <c r="H857" s="39" t="s">
        <v>1004</v>
      </c>
      <c r="I857" s="39" t="s">
        <v>1013</v>
      </c>
      <c r="J857" s="49" t="s">
        <v>1006</v>
      </c>
      <c r="K857" s="50" t="s">
        <v>50</v>
      </c>
      <c r="L857" s="39" t="str">
        <f>VLOOKUP(MaestraLP3[[#This Row],[UMV]],VALIDACIONES!J:L,3,0)</f>
        <v>Display 10 Unidades</v>
      </c>
      <c r="M857" s="39" t="s">
        <v>51</v>
      </c>
      <c r="N857" s="39" t="s">
        <v>78</v>
      </c>
      <c r="O857" s="64">
        <v>11710</v>
      </c>
      <c r="P857" s="39" t="s">
        <v>42</v>
      </c>
      <c r="Q857" s="64">
        <v>13361</v>
      </c>
      <c r="R857" s="66">
        <f>+IFERROR((MaestraLP3[[#This Row],[COSTO ]]/MaestraLP3[[#This Row],[COSTO SEP]]-1),0)</f>
        <v>-4.3552519214346663E-2</v>
      </c>
      <c r="S857" s="65" t="s">
        <v>52</v>
      </c>
      <c r="T857" s="65" t="s">
        <v>52</v>
      </c>
      <c r="U857" s="64">
        <f>+VLOOKUP(MaestraLP3[[#This Row],[FS00]],'[1]BD MES'!$C:$N,12,0)</f>
        <v>11090</v>
      </c>
      <c r="V857" s="64">
        <v>11200</v>
      </c>
      <c r="W857" s="66">
        <f>+(MaestraLP3[[#This Row],[COSTO ]]-MaestraLP3[[#This Row],[COSTO OCT AL 25-09]])/MaestraLP3[[#This Row],[COSTO OCT AL 25-09]]</f>
        <v>9.9188458070333628E-3</v>
      </c>
      <c r="X857" s="67" t="str">
        <f>++IF(P857="HASTA AGOTAR STOCK","HASTA AGOTAR STOCK",IF(MaestraLP3[[#This Row],[PRECIO]]=0,"NO PARA LP",IF(MaestraLP3[[#This Row],[PRECIO SEP]]=0,"INCORPORACIÓN",IF(Z857=0,"MANTIENE",IF(Z857&lt;0,"BAJA",IF(Z857&gt;0,"ALZA",""))))))</f>
        <v>MANTIENE</v>
      </c>
      <c r="Y857" s="64">
        <v>13361</v>
      </c>
      <c r="Z857" s="41">
        <f>IF(Y857=0,"INDICAR PRECIO VTA",Y857-MaestraLP3[[#This Row],[PRECIO SEP]])</f>
        <v>0</v>
      </c>
      <c r="AA857" s="66">
        <f t="shared" si="13"/>
        <v>0.16173939076416435</v>
      </c>
      <c r="AB857" s="68">
        <f>IFERROR(MaestraLP3[[#This Row],[PRECIO]]*MaestraLP3[[#This Row],[%MG UMV]],0)</f>
        <v>2161</v>
      </c>
      <c r="AC857" s="69">
        <v>10</v>
      </c>
      <c r="AD857" s="64">
        <f>+IFERROR(MaestraLP3[[#This Row],[MARGEN UNITARIO]]/MaestraLP3[[#This Row],[Peso Neto UMV (KG)]],0)</f>
        <v>216.1</v>
      </c>
      <c r="AE857" s="39" t="s">
        <v>44</v>
      </c>
      <c r="AF857" s="39"/>
      <c r="AG857" s="39">
        <v>1</v>
      </c>
      <c r="AH857" s="109">
        <v>0</v>
      </c>
      <c r="AI857" s="66">
        <v>0</v>
      </c>
      <c r="AJ857" s="66">
        <v>0</v>
      </c>
      <c r="AK857" s="39"/>
      <c r="AL857" s="39" t="s">
        <v>53</v>
      </c>
    </row>
    <row r="858" spans="1:38" x14ac:dyDescent="0.35">
      <c r="A858" s="39" t="s">
        <v>276</v>
      </c>
      <c r="B858" s="39">
        <v>104513000</v>
      </c>
      <c r="C858" s="39" t="str">
        <f>+MaestraLP3[[#This Row],[CÓDIGO]]&amp;MaestraLP3[[#Headers],[-]]&amp;MaestraLP3[[#This Row],[UMV]]</f>
        <v>104513000-D10</v>
      </c>
      <c r="D858" s="50" t="str">
        <f>+MaestraLP3[[#This Row],[CÓDIGO]]&amp;MaestraLP3[[#Headers],[FS00]]</f>
        <v>104513000FS00</v>
      </c>
      <c r="E858" s="39" t="s">
        <v>34</v>
      </c>
      <c r="F858" s="39" t="s">
        <v>80</v>
      </c>
      <c r="G858" s="39" t="s">
        <v>94</v>
      </c>
      <c r="H858" s="39" t="s">
        <v>1004</v>
      </c>
      <c r="I858" s="39" t="s">
        <v>1014</v>
      </c>
      <c r="J858" s="49" t="s">
        <v>1006</v>
      </c>
      <c r="K858" s="50" t="s">
        <v>50</v>
      </c>
      <c r="L858" s="39" t="str">
        <f>VLOOKUP(MaestraLP3[[#This Row],[UMV]],VALIDACIONES!J:L,3,0)</f>
        <v>Display 10 Unidades</v>
      </c>
      <c r="M858" s="39" t="s">
        <v>51</v>
      </c>
      <c r="N858" s="39" t="s">
        <v>78</v>
      </c>
      <c r="O858" s="64">
        <v>14245.49</v>
      </c>
      <c r="P858" s="39" t="s">
        <v>42</v>
      </c>
      <c r="Q858" s="64">
        <v>19688</v>
      </c>
      <c r="R858" s="66">
        <f>+IFERROR((MaestraLP3[[#This Row],[COSTO ]]/MaestraLP3[[#This Row],[COSTO SEP]]-1),0)</f>
        <v>-5.979506496442033E-2</v>
      </c>
      <c r="S858" s="65" t="s">
        <v>52</v>
      </c>
      <c r="T858" s="65" t="s">
        <v>52</v>
      </c>
      <c r="U858" s="64">
        <f>+VLOOKUP(MaestraLP3[[#This Row],[FS00]],'[1]BD MES'!$C:$N,12,0)</f>
        <v>13067.3</v>
      </c>
      <c r="V858" s="64">
        <v>13393.68</v>
      </c>
      <c r="W858" s="66">
        <f>+(MaestraLP3[[#This Row],[COSTO ]]-MaestraLP3[[#This Row],[COSTO OCT AL 25-09]])/MaestraLP3[[#This Row],[COSTO OCT AL 25-09]]</f>
        <v>2.497685061183267E-2</v>
      </c>
      <c r="X858" s="67" t="str">
        <f>++IF(P858="HASTA AGOTAR STOCK","HASTA AGOTAR STOCK",IF(MaestraLP3[[#This Row],[PRECIO]]=0,"NO PARA LP",IF(MaestraLP3[[#This Row],[PRECIO SEP]]=0,"INCORPORACIÓN",IF(Z858=0,"MANTIENE",IF(Z858&lt;0,"BAJA",IF(Z858&gt;0,"ALZA",""))))))</f>
        <v>MANTIENE</v>
      </c>
      <c r="Y858" s="64">
        <v>19688</v>
      </c>
      <c r="Z858" s="41">
        <f>IF(Y858=0,"INDICAR PRECIO VTA",Y858-MaestraLP3[[#This Row],[PRECIO SEP]])</f>
        <v>0</v>
      </c>
      <c r="AA858" s="66">
        <f t="shared" si="13"/>
        <v>0.31970337261275905</v>
      </c>
      <c r="AB858" s="68">
        <f>IFERROR(MaestraLP3[[#This Row],[PRECIO]]*MaestraLP3[[#This Row],[%MG UMV]],0)</f>
        <v>6294.3200000000006</v>
      </c>
      <c r="AC858" s="69">
        <v>10</v>
      </c>
      <c r="AD858" s="64">
        <f>+IFERROR(MaestraLP3[[#This Row],[MARGEN UNITARIO]]/MaestraLP3[[#This Row],[Peso Neto UMV (KG)]],0)</f>
        <v>629.43200000000002</v>
      </c>
      <c r="AE858" s="39" t="s">
        <v>53</v>
      </c>
      <c r="AF858" s="39"/>
      <c r="AG858" s="39">
        <v>1</v>
      </c>
      <c r="AH858" s="109">
        <v>0</v>
      </c>
      <c r="AI858" s="66">
        <v>0.03</v>
      </c>
      <c r="AJ858" s="66">
        <v>4.9999999999999996E-2</v>
      </c>
      <c r="AK858" s="39"/>
      <c r="AL858" s="39" t="s">
        <v>53</v>
      </c>
    </row>
    <row r="859" spans="1:38" x14ac:dyDescent="0.35">
      <c r="A859" s="39" t="s">
        <v>276</v>
      </c>
      <c r="B859" s="39">
        <v>104520620</v>
      </c>
      <c r="C859" s="39" t="str">
        <f>+MaestraLP3[[#This Row],[CÓDIGO]]&amp;MaestraLP3[[#Headers],[-]]&amp;MaestraLP3[[#This Row],[UMV]]</f>
        <v>104520620-D05</v>
      </c>
      <c r="D859" s="50" t="str">
        <f>+MaestraLP3[[#This Row],[CÓDIGO]]&amp;MaestraLP3[[#Headers],[FS00]]</f>
        <v>104520620FS00</v>
      </c>
      <c r="E859" s="39" t="s">
        <v>34</v>
      </c>
      <c r="F859" s="39" t="s">
        <v>80</v>
      </c>
      <c r="G859" s="39" t="s">
        <v>94</v>
      </c>
      <c r="H859" s="39" t="s">
        <v>1004</v>
      </c>
      <c r="I859" s="39" t="s">
        <v>1015</v>
      </c>
      <c r="J859" s="49" t="s">
        <v>1010</v>
      </c>
      <c r="K859" s="50" t="s">
        <v>50</v>
      </c>
      <c r="L859" s="39" t="str">
        <f>VLOOKUP(MaestraLP3[[#This Row],[UMV]],VALIDACIONES!J:L,3,0)</f>
        <v>Display 5 Unidades</v>
      </c>
      <c r="M859" s="39" t="s">
        <v>51</v>
      </c>
      <c r="N859" s="39" t="s">
        <v>78</v>
      </c>
      <c r="O859" s="64">
        <v>12020</v>
      </c>
      <c r="P859" s="39" t="s">
        <v>42</v>
      </c>
      <c r="Q859" s="64">
        <v>20924</v>
      </c>
      <c r="R859" s="66">
        <f>+IFERROR((MaestraLP3[[#This Row],[COSTO ]]/MaestraLP3[[#This Row],[COSTO SEP]]-1),0)</f>
        <v>2.9118136439267861E-3</v>
      </c>
      <c r="S859" s="65" t="s">
        <v>52</v>
      </c>
      <c r="T859" s="65" t="s">
        <v>52</v>
      </c>
      <c r="U859" s="64">
        <f>+VLOOKUP(MaestraLP3[[#This Row],[FS00]],'[1]BD MES'!$C:$N,12,0)</f>
        <v>11990</v>
      </c>
      <c r="V859" s="64">
        <v>12055</v>
      </c>
      <c r="W859" s="66">
        <f>+(MaestraLP3[[#This Row],[COSTO ]]-MaestraLP3[[#This Row],[COSTO OCT AL 25-09]])/MaestraLP3[[#This Row],[COSTO OCT AL 25-09]]</f>
        <v>5.4211843202668893E-3</v>
      </c>
      <c r="X859" s="67" t="str">
        <f>++IF(P859="HASTA AGOTAR STOCK","HASTA AGOTAR STOCK",IF(MaestraLP3[[#This Row],[PRECIO]]=0,"NO PARA LP",IF(MaestraLP3[[#This Row],[PRECIO SEP]]=0,"INCORPORACIÓN",IF(Z859=0,"MANTIENE",IF(Z859&lt;0,"BAJA",IF(Z859&gt;0,"ALZA",""))))))</f>
        <v>MANTIENE</v>
      </c>
      <c r="Y859" s="64">
        <v>20924</v>
      </c>
      <c r="Z859" s="41">
        <f>IF(Y859=0,"INDICAR PRECIO VTA",Y859-MaestraLP3[[#This Row],[PRECIO SEP]])</f>
        <v>0</v>
      </c>
      <c r="AA859" s="66">
        <f t="shared" si="13"/>
        <v>0.42386732938252725</v>
      </c>
      <c r="AB859" s="68">
        <f>IFERROR(MaestraLP3[[#This Row],[PRECIO]]*MaestraLP3[[#This Row],[%MG UMV]],0)</f>
        <v>8869</v>
      </c>
      <c r="AC859" s="69">
        <v>10</v>
      </c>
      <c r="AD859" s="64">
        <f>+IFERROR(MaestraLP3[[#This Row],[MARGEN UNITARIO]]/MaestraLP3[[#This Row],[Peso Neto UMV (KG)]],0)</f>
        <v>886.9</v>
      </c>
      <c r="AE859" s="39" t="s">
        <v>53</v>
      </c>
      <c r="AF859" s="39"/>
      <c r="AG859" s="39">
        <v>1</v>
      </c>
      <c r="AH859" s="109">
        <v>0</v>
      </c>
      <c r="AI859" s="66">
        <v>4.9999999999999996E-2</v>
      </c>
      <c r="AJ859" s="66">
        <v>4.9999999999999996E-2</v>
      </c>
      <c r="AK859" s="39"/>
      <c r="AL859" s="39" t="s">
        <v>53</v>
      </c>
    </row>
    <row r="860" spans="1:38" x14ac:dyDescent="0.35">
      <c r="A860" s="39" t="s">
        <v>276</v>
      </c>
      <c r="B860" s="39">
        <v>104544250</v>
      </c>
      <c r="C860" s="39" t="str">
        <f>+MaestraLP3[[#This Row],[CÓDIGO]]&amp;MaestraLP3[[#Headers],[-]]&amp;MaestraLP3[[#This Row],[UMV]]</f>
        <v>104544250-D10</v>
      </c>
      <c r="D860" s="50" t="str">
        <f>+MaestraLP3[[#This Row],[CÓDIGO]]&amp;MaestraLP3[[#Headers],[FS00]]</f>
        <v>104544250FS00</v>
      </c>
      <c r="E860" s="39" t="s">
        <v>34</v>
      </c>
      <c r="F860" s="39" t="s">
        <v>80</v>
      </c>
      <c r="G860" s="39" t="s">
        <v>94</v>
      </c>
      <c r="H860" s="39" t="s">
        <v>1004</v>
      </c>
      <c r="I860" s="39" t="s">
        <v>1016</v>
      </c>
      <c r="J860" s="49" t="s">
        <v>1006</v>
      </c>
      <c r="K860" s="50" t="s">
        <v>50</v>
      </c>
      <c r="L860" s="39" t="str">
        <f>VLOOKUP(MaestraLP3[[#This Row],[UMV]],VALIDACIONES!J:L,3,0)</f>
        <v>Display 10 Unidades</v>
      </c>
      <c r="M860" s="39" t="s">
        <v>51</v>
      </c>
      <c r="N860" s="39" t="s">
        <v>78</v>
      </c>
      <c r="O860" s="64">
        <v>7800</v>
      </c>
      <c r="P860" s="39" t="s">
        <v>42</v>
      </c>
      <c r="Q860" s="64">
        <v>18067</v>
      </c>
      <c r="R860" s="66">
        <f>+IFERROR((MaestraLP3[[#This Row],[COSTO ]]/MaestraLP3[[#This Row],[COSTO SEP]]-1),0)</f>
        <v>7.8205128205128149E-2</v>
      </c>
      <c r="S860" s="65" t="s">
        <v>52</v>
      </c>
      <c r="T860" s="65" t="s">
        <v>52</v>
      </c>
      <c r="U860" s="64">
        <f>+VLOOKUP(MaestraLP3[[#This Row],[FS00]],'[1]BD MES'!$C:$N,12,0)</f>
        <v>8090</v>
      </c>
      <c r="V860" s="64">
        <v>8410</v>
      </c>
      <c r="W860" s="66">
        <f>+(MaestraLP3[[#This Row],[COSTO ]]-MaestraLP3[[#This Row],[COSTO OCT AL 25-09]])/MaestraLP3[[#This Row],[COSTO OCT AL 25-09]]</f>
        <v>3.9555006180469712E-2</v>
      </c>
      <c r="X860" s="67" t="str">
        <f>++IF(P860="HASTA AGOTAR STOCK","HASTA AGOTAR STOCK",IF(MaestraLP3[[#This Row],[PRECIO]]=0,"NO PARA LP",IF(MaestraLP3[[#This Row],[PRECIO SEP]]=0,"INCORPORACIÓN",IF(Z860=0,"MANTIENE",IF(Z860&lt;0,"BAJA",IF(Z860&gt;0,"ALZA",""))))))</f>
        <v>MANTIENE</v>
      </c>
      <c r="Y860" s="64">
        <v>18067</v>
      </c>
      <c r="Z860" s="41">
        <f>IF(Y860=0,"INDICAR PRECIO VTA",Y860-MaestraLP3[[#This Row],[PRECIO SEP]])</f>
        <v>0</v>
      </c>
      <c r="AA860" s="66">
        <f t="shared" si="13"/>
        <v>0.5345104333868379</v>
      </c>
      <c r="AB860" s="68">
        <f>IFERROR(MaestraLP3[[#This Row],[PRECIO]]*MaestraLP3[[#This Row],[%MG UMV]],0)</f>
        <v>9657</v>
      </c>
      <c r="AC860" s="69">
        <v>10</v>
      </c>
      <c r="AD860" s="64">
        <f>+IFERROR(MaestraLP3[[#This Row],[MARGEN UNITARIO]]/MaestraLP3[[#This Row],[Peso Neto UMV (KG)]],0)</f>
        <v>965.7</v>
      </c>
      <c r="AE860" s="39" t="s">
        <v>53</v>
      </c>
      <c r="AF860" s="39"/>
      <c r="AG860" s="39">
        <v>1</v>
      </c>
      <c r="AH860" s="109">
        <v>0</v>
      </c>
      <c r="AI860" s="66">
        <v>0.05</v>
      </c>
      <c r="AJ860" s="66">
        <v>4.9999999999999996E-2</v>
      </c>
      <c r="AK860" s="39"/>
      <c r="AL860" s="39" t="s">
        <v>53</v>
      </c>
    </row>
    <row r="861" spans="1:38" x14ac:dyDescent="0.35">
      <c r="A861" s="39" t="s">
        <v>276</v>
      </c>
      <c r="B861" s="39">
        <v>104526560</v>
      </c>
      <c r="C861" s="39" t="str">
        <f>+MaestraLP3[[#This Row],[CÓDIGO]]&amp;MaestraLP3[[#Headers],[-]]&amp;MaestraLP3[[#This Row],[UMV]]</f>
        <v>104526560-D10</v>
      </c>
      <c r="D861" s="50" t="str">
        <f>+MaestraLP3[[#This Row],[CÓDIGO]]&amp;MaestraLP3[[#Headers],[FS00]]</f>
        <v>104526560FS00</v>
      </c>
      <c r="E861" s="39" t="s">
        <v>34</v>
      </c>
      <c r="F861" s="39" t="s">
        <v>80</v>
      </c>
      <c r="G861" s="39" t="s">
        <v>94</v>
      </c>
      <c r="H861" s="39" t="s">
        <v>1004</v>
      </c>
      <c r="I861" s="39" t="s">
        <v>1017</v>
      </c>
      <c r="J861" s="49" t="s">
        <v>1006</v>
      </c>
      <c r="K861" s="50" t="s">
        <v>50</v>
      </c>
      <c r="L861" s="39" t="str">
        <f>VLOOKUP(MaestraLP3[[#This Row],[UMV]],VALIDACIONES!J:L,3,0)</f>
        <v>Display 10 Unidades</v>
      </c>
      <c r="M861" s="39" t="s">
        <v>51</v>
      </c>
      <c r="N861" s="39" t="s">
        <v>78</v>
      </c>
      <c r="O861" s="64">
        <v>10660</v>
      </c>
      <c r="P861" s="39" t="s">
        <v>42</v>
      </c>
      <c r="Q861" s="64">
        <v>20924</v>
      </c>
      <c r="R861" s="66">
        <f>+IFERROR((MaestraLP3[[#This Row],[COSTO ]]/MaestraLP3[[#This Row],[COSTO SEP]]-1),0)</f>
        <v>-1.5009380863039379E-2</v>
      </c>
      <c r="S861" s="65" t="s">
        <v>52</v>
      </c>
      <c r="T861" s="65" t="s">
        <v>52</v>
      </c>
      <c r="U861" s="64">
        <f>+VLOOKUP(MaestraLP3[[#This Row],[FS00]],'[1]BD MES'!$C:$N,12,0)</f>
        <v>10470</v>
      </c>
      <c r="V861" s="64">
        <v>10500</v>
      </c>
      <c r="W861" s="66">
        <f>+(MaestraLP3[[#This Row],[COSTO ]]-MaestraLP3[[#This Row],[COSTO OCT AL 25-09]])/MaestraLP3[[#This Row],[COSTO OCT AL 25-09]]</f>
        <v>2.8653295128939827E-3</v>
      </c>
      <c r="X861" s="67" t="str">
        <f>++IF(P861="HASTA AGOTAR STOCK","HASTA AGOTAR STOCK",IF(MaestraLP3[[#This Row],[PRECIO]]=0,"NO PARA LP",IF(MaestraLP3[[#This Row],[PRECIO SEP]]=0,"INCORPORACIÓN",IF(Z861=0,"MANTIENE",IF(Z861&lt;0,"BAJA",IF(Z861&gt;0,"ALZA",""))))))</f>
        <v>MANTIENE</v>
      </c>
      <c r="Y861" s="64">
        <v>20924</v>
      </c>
      <c r="Z861" s="41">
        <f>IF(Y861=0,"INDICAR PRECIO VTA",Y861-MaestraLP3[[#This Row],[PRECIO SEP]])</f>
        <v>0</v>
      </c>
      <c r="AA861" s="66">
        <f t="shared" si="13"/>
        <v>0.49818390365130949</v>
      </c>
      <c r="AB861" s="68">
        <f>IFERROR(MaestraLP3[[#This Row],[PRECIO]]*MaestraLP3[[#This Row],[%MG UMV]],0)</f>
        <v>10424</v>
      </c>
      <c r="AC861" s="69">
        <v>10</v>
      </c>
      <c r="AD861" s="64">
        <f>+IFERROR(MaestraLP3[[#This Row],[MARGEN UNITARIO]]/MaestraLP3[[#This Row],[Peso Neto UMV (KG)]],0)</f>
        <v>1042.4000000000001</v>
      </c>
      <c r="AE861" s="39" t="s">
        <v>44</v>
      </c>
      <c r="AF861" s="39"/>
      <c r="AG861" s="39">
        <v>1</v>
      </c>
      <c r="AH861" s="109">
        <v>0</v>
      </c>
      <c r="AI861" s="66">
        <v>0.05</v>
      </c>
      <c r="AJ861" s="66">
        <v>4.9999999999999996E-2</v>
      </c>
      <c r="AK861" s="39"/>
      <c r="AL861" s="39" t="s">
        <v>53</v>
      </c>
    </row>
    <row r="862" spans="1:38" x14ac:dyDescent="0.35">
      <c r="A862" s="39" t="s">
        <v>276</v>
      </c>
      <c r="B862" s="39">
        <v>150001092</v>
      </c>
      <c r="C862" s="39" t="str">
        <f>+MaestraLP3[[#This Row],[CÓDIGO]]&amp;MaestraLP3[[#Headers],[-]]&amp;MaestraLP3[[#This Row],[UMV]]</f>
        <v>150001092-C10</v>
      </c>
      <c r="D862" s="50" t="str">
        <f>+MaestraLP3[[#This Row],[CÓDIGO]]&amp;MaestraLP3[[#Headers],[FS00]]</f>
        <v>150001092FS00</v>
      </c>
      <c r="E862" s="39" t="s">
        <v>34</v>
      </c>
      <c r="F862" s="39" t="s">
        <v>80</v>
      </c>
      <c r="G862" s="39" t="s">
        <v>94</v>
      </c>
      <c r="H862" s="39" t="s">
        <v>1004</v>
      </c>
      <c r="I862" s="39" t="s">
        <v>1018</v>
      </c>
      <c r="J862" s="49" t="s">
        <v>65</v>
      </c>
      <c r="K862" s="50" t="s">
        <v>50</v>
      </c>
      <c r="L862" s="39" t="str">
        <f>VLOOKUP(MaestraLP3[[#This Row],[UMV]],VALIDACIONES!J:L,3,0)</f>
        <v>Caja 10 Unidades</v>
      </c>
      <c r="M862" s="39" t="s">
        <v>51</v>
      </c>
      <c r="N862" s="39" t="s">
        <v>78</v>
      </c>
      <c r="O862" s="64">
        <v>26199.899999999998</v>
      </c>
      <c r="P862" s="39" t="s">
        <v>42</v>
      </c>
      <c r="Q862" s="64">
        <v>36000</v>
      </c>
      <c r="R862" s="66">
        <f>+IFERROR((MaestraLP3[[#This Row],[COSTO ]]/MaestraLP3[[#This Row],[COSTO SEP]]-1),0)</f>
        <v>3.8168084612877351E-6</v>
      </c>
      <c r="S862" s="65" t="s">
        <v>52</v>
      </c>
      <c r="T862" s="65" t="s">
        <v>52</v>
      </c>
      <c r="U862" s="64">
        <f>+VLOOKUP(MaestraLP3[[#This Row],[FS00]],'[1]BD MES'!$C:$N,12,0)</f>
        <v>26089.599999999999</v>
      </c>
      <c r="V862" s="64">
        <v>26200</v>
      </c>
      <c r="W862" s="66">
        <f>+(MaestraLP3[[#This Row],[COSTO ]]-MaestraLP3[[#This Row],[COSTO OCT AL 25-09]])/MaestraLP3[[#This Row],[COSTO OCT AL 25-09]]</f>
        <v>4.231571200785043E-3</v>
      </c>
      <c r="X862" s="67" t="str">
        <f>++IF(P862="HASTA AGOTAR STOCK","HASTA AGOTAR STOCK",IF(MaestraLP3[[#This Row],[PRECIO]]=0,"NO PARA LP",IF(MaestraLP3[[#This Row],[PRECIO SEP]]=0,"INCORPORACIÓN",IF(Z862=0,"MANTIENE",IF(Z862&lt;0,"BAJA",IF(Z862&gt;0,"ALZA",""))))))</f>
        <v>MANTIENE</v>
      </c>
      <c r="Y862" s="64">
        <v>36000</v>
      </c>
      <c r="Z862" s="41">
        <f>IF(Y862=0,"INDICAR PRECIO VTA",Y862-MaestraLP3[[#This Row],[PRECIO SEP]])</f>
        <v>0</v>
      </c>
      <c r="AA862" s="66">
        <f t="shared" si="13"/>
        <v>0.2722222222222222</v>
      </c>
      <c r="AB862" s="68">
        <f>IFERROR(MaestraLP3[[#This Row],[PRECIO]]*MaestraLP3[[#This Row],[%MG UMV]],0)</f>
        <v>9800</v>
      </c>
      <c r="AC862" s="69">
        <v>10</v>
      </c>
      <c r="AD862" s="64">
        <f>+IFERROR(MaestraLP3[[#This Row],[MARGEN UNITARIO]]/MaestraLP3[[#This Row],[Peso Neto UMV (KG)]],0)</f>
        <v>980</v>
      </c>
      <c r="AE862" s="39" t="s">
        <v>53</v>
      </c>
      <c r="AF862" s="39"/>
      <c r="AG862" s="39">
        <v>1</v>
      </c>
      <c r="AH862" s="109">
        <v>0</v>
      </c>
      <c r="AI862" s="66">
        <v>4.9999999999999996E-2</v>
      </c>
      <c r="AJ862" s="66">
        <v>9.9999999999999992E-2</v>
      </c>
      <c r="AK862" s="39"/>
      <c r="AL862" s="39" t="s">
        <v>53</v>
      </c>
    </row>
    <row r="863" spans="1:38" x14ac:dyDescent="0.35">
      <c r="A863" s="39" t="s">
        <v>276</v>
      </c>
      <c r="B863" s="39">
        <v>104529990</v>
      </c>
      <c r="C863" s="39" t="str">
        <f>+MaestraLP3[[#This Row],[CÓDIGO]]&amp;MaestraLP3[[#Headers],[-]]&amp;MaestraLP3[[#This Row],[UMV]]</f>
        <v>104529990-D05</v>
      </c>
      <c r="D863" s="50" t="str">
        <f>+MaestraLP3[[#This Row],[CÓDIGO]]&amp;MaestraLP3[[#Headers],[FS00]]</f>
        <v>104529990FS00</v>
      </c>
      <c r="E863" s="39" t="s">
        <v>34</v>
      </c>
      <c r="F863" s="39" t="s">
        <v>80</v>
      </c>
      <c r="G863" s="39" t="s">
        <v>94</v>
      </c>
      <c r="H863" s="39" t="s">
        <v>1004</v>
      </c>
      <c r="I863" s="39" t="s">
        <v>1019</v>
      </c>
      <c r="J863" s="49" t="s">
        <v>1010</v>
      </c>
      <c r="K863" s="50" t="s">
        <v>50</v>
      </c>
      <c r="L863" s="39" t="str">
        <f>VLOOKUP(MaestraLP3[[#This Row],[UMV]],VALIDACIONES!J:L,3,0)</f>
        <v>Display 5 Unidades</v>
      </c>
      <c r="M863" s="39" t="s">
        <v>51</v>
      </c>
      <c r="N863" s="39" t="s">
        <v>78</v>
      </c>
      <c r="O863" s="64">
        <v>12600</v>
      </c>
      <c r="P863" s="39" t="s">
        <v>42</v>
      </c>
      <c r="Q863" s="64">
        <v>21500</v>
      </c>
      <c r="R863" s="66">
        <f>+IFERROR((MaestraLP3[[#This Row],[COSTO ]]/MaestraLP3[[#This Row],[COSTO SEP]]-1),0)</f>
        <v>-2.7777777777777679E-3</v>
      </c>
      <c r="S863" s="65" t="s">
        <v>52</v>
      </c>
      <c r="T863" s="65" t="s">
        <v>52</v>
      </c>
      <c r="U863" s="64">
        <f>+VLOOKUP(MaestraLP3[[#This Row],[FS00]],'[1]BD MES'!$C:$N,12,0)</f>
        <v>12495</v>
      </c>
      <c r="V863" s="64">
        <v>12565</v>
      </c>
      <c r="W863" s="66">
        <f>+(MaestraLP3[[#This Row],[COSTO ]]-MaestraLP3[[#This Row],[COSTO OCT AL 25-09]])/MaestraLP3[[#This Row],[COSTO OCT AL 25-09]]</f>
        <v>5.6022408963585435E-3</v>
      </c>
      <c r="X863" s="67" t="str">
        <f>++IF(P863="HASTA AGOTAR STOCK","HASTA AGOTAR STOCK",IF(MaestraLP3[[#This Row],[PRECIO]]=0,"NO PARA LP",IF(MaestraLP3[[#This Row],[PRECIO SEP]]=0,"INCORPORACIÓN",IF(Z863=0,"MANTIENE",IF(Z863&lt;0,"BAJA",IF(Z863&gt;0,"ALZA",""))))))</f>
        <v>MANTIENE</v>
      </c>
      <c r="Y863" s="64">
        <v>21500</v>
      </c>
      <c r="Z863" s="41">
        <f>IF(Y863=0,"INDICAR PRECIO VTA",Y863-MaestraLP3[[#This Row],[PRECIO SEP]])</f>
        <v>0</v>
      </c>
      <c r="AA863" s="66">
        <f t="shared" si="13"/>
        <v>0.4155813953488372</v>
      </c>
      <c r="AB863" s="68">
        <f>IFERROR(MaestraLP3[[#This Row],[PRECIO]]*MaestraLP3[[#This Row],[%MG UMV]],0)</f>
        <v>8935</v>
      </c>
      <c r="AC863" s="69">
        <v>10</v>
      </c>
      <c r="AD863" s="64">
        <f>+IFERROR(MaestraLP3[[#This Row],[MARGEN UNITARIO]]/MaestraLP3[[#This Row],[Peso Neto UMV (KG)]],0)</f>
        <v>893.5</v>
      </c>
      <c r="AE863" s="39" t="s">
        <v>53</v>
      </c>
      <c r="AF863" s="39"/>
      <c r="AG863" s="39">
        <v>1</v>
      </c>
      <c r="AH863" s="109">
        <v>0</v>
      </c>
      <c r="AI863" s="66">
        <v>0.03</v>
      </c>
      <c r="AJ863" s="66">
        <v>4.9999999999999996E-2</v>
      </c>
      <c r="AK863" s="39"/>
      <c r="AL863" s="39" t="s">
        <v>53</v>
      </c>
    </row>
    <row r="864" spans="1:38" x14ac:dyDescent="0.35">
      <c r="A864" s="39" t="s">
        <v>276</v>
      </c>
      <c r="B864" s="39">
        <v>104546960</v>
      </c>
      <c r="C864" s="39" t="str">
        <f>+MaestraLP3[[#This Row],[CÓDIGO]]&amp;MaestraLP3[[#Headers],[-]]&amp;MaestraLP3[[#This Row],[UMV]]</f>
        <v>104546960-C10</v>
      </c>
      <c r="D864" s="50" t="str">
        <f>+MaestraLP3[[#This Row],[CÓDIGO]]&amp;MaestraLP3[[#Headers],[FS00]]</f>
        <v>104546960FS00</v>
      </c>
      <c r="E864" s="39" t="s">
        <v>34</v>
      </c>
      <c r="F864" s="39" t="s">
        <v>80</v>
      </c>
      <c r="G864" s="39" t="s">
        <v>94</v>
      </c>
      <c r="H864" s="39" t="s">
        <v>221</v>
      </c>
      <c r="I864" s="39" t="s">
        <v>1020</v>
      </c>
      <c r="J864" s="49" t="s">
        <v>65</v>
      </c>
      <c r="K864" s="50" t="s">
        <v>50</v>
      </c>
      <c r="L864" s="39" t="str">
        <f>VLOOKUP(MaestraLP3[[#This Row],[UMV]],VALIDACIONES!J:L,3,0)</f>
        <v>Caja 10 Unidades</v>
      </c>
      <c r="M864" s="39" t="s">
        <v>51</v>
      </c>
      <c r="N864" s="39" t="s">
        <v>78</v>
      </c>
      <c r="O864" s="64">
        <v>7800</v>
      </c>
      <c r="P864" s="39" t="s">
        <v>42</v>
      </c>
      <c r="Q864" s="64">
        <v>10840</v>
      </c>
      <c r="R864" s="66">
        <f>+IFERROR((MaestraLP3[[#This Row],[COSTO ]]/MaestraLP3[[#This Row],[COSTO SEP]]-1),0)</f>
        <v>0</v>
      </c>
      <c r="S864" s="65" t="s">
        <v>52</v>
      </c>
      <c r="T864" s="65" t="s">
        <v>52</v>
      </c>
      <c r="U864" s="64">
        <f>+VLOOKUP(MaestraLP3[[#This Row],[FS00]],'[1]BD MES'!$C:$N,12,0)</f>
        <v>7800</v>
      </c>
      <c r="V864" s="64">
        <v>7800</v>
      </c>
      <c r="W864" s="66">
        <f>+(MaestraLP3[[#This Row],[COSTO ]]-MaestraLP3[[#This Row],[COSTO OCT AL 25-09]])/MaestraLP3[[#This Row],[COSTO OCT AL 25-09]]</f>
        <v>0</v>
      </c>
      <c r="X864" s="67" t="str">
        <f>++IF(P864="HASTA AGOTAR STOCK","HASTA AGOTAR STOCK",IF(MaestraLP3[[#This Row],[PRECIO]]=0,"NO PARA LP",IF(MaestraLP3[[#This Row],[PRECIO SEP]]=0,"INCORPORACIÓN",IF(Z864=0,"MANTIENE",IF(Z864&lt;0,"BAJA",IF(Z864&gt;0,"ALZA",""))))))</f>
        <v>MANTIENE</v>
      </c>
      <c r="Y864" s="64">
        <v>10840</v>
      </c>
      <c r="Z864" s="41">
        <f>IF(Y864=0,"INDICAR PRECIO VTA",Y864-MaestraLP3[[#This Row],[PRECIO SEP]])</f>
        <v>0</v>
      </c>
      <c r="AA864" s="66">
        <f t="shared" si="13"/>
        <v>0.28044280442804426</v>
      </c>
      <c r="AB864" s="68">
        <f>IFERROR(MaestraLP3[[#This Row],[PRECIO]]*MaestraLP3[[#This Row],[%MG UMV]],0)</f>
        <v>3039.9999999999995</v>
      </c>
      <c r="AC864" s="69">
        <v>10</v>
      </c>
      <c r="AD864" s="64">
        <f>+IFERROR(MaestraLP3[[#This Row],[MARGEN UNITARIO]]/MaestraLP3[[#This Row],[Peso Neto UMV (KG)]],0)</f>
        <v>303.99999999999994</v>
      </c>
      <c r="AE864" s="39" t="s">
        <v>53</v>
      </c>
      <c r="AF864" s="39"/>
      <c r="AG864" s="39">
        <v>1</v>
      </c>
      <c r="AH864" s="109">
        <v>0</v>
      </c>
      <c r="AI864" s="66">
        <v>0</v>
      </c>
      <c r="AJ864" s="66">
        <v>0</v>
      </c>
      <c r="AK864" s="39"/>
      <c r="AL864" s="39" t="s">
        <v>53</v>
      </c>
    </row>
    <row r="865" spans="1:38" x14ac:dyDescent="0.35">
      <c r="A865" s="39" t="s">
        <v>276</v>
      </c>
      <c r="B865" s="39">
        <v>104534660</v>
      </c>
      <c r="C865" s="39" t="str">
        <f>+MaestraLP3[[#This Row],[CÓDIGO]]&amp;MaestraLP3[[#Headers],[-]]&amp;MaestraLP3[[#This Row],[UMV]]</f>
        <v>104534660-D20</v>
      </c>
      <c r="D865" s="50" t="str">
        <f>+MaestraLP3[[#This Row],[CÓDIGO]]&amp;MaestraLP3[[#Headers],[FS00]]</f>
        <v>104534660FS00</v>
      </c>
      <c r="E865" s="39" t="s">
        <v>34</v>
      </c>
      <c r="F865" s="39" t="s">
        <v>80</v>
      </c>
      <c r="G865" s="39" t="s">
        <v>94</v>
      </c>
      <c r="H865" s="39" t="s">
        <v>221</v>
      </c>
      <c r="I865" s="39" t="s">
        <v>1021</v>
      </c>
      <c r="J865" s="49" t="s">
        <v>1022</v>
      </c>
      <c r="K865" s="50" t="s">
        <v>50</v>
      </c>
      <c r="L865" s="39" t="str">
        <f>VLOOKUP(MaestraLP3[[#This Row],[UMV]],VALIDACIONES!J:L,3,0)</f>
        <v>Display 20 Unidades</v>
      </c>
      <c r="M865" s="39" t="s">
        <v>51</v>
      </c>
      <c r="N865" s="39" t="s">
        <v>78</v>
      </c>
      <c r="O865" s="64">
        <v>15500</v>
      </c>
      <c r="P865" s="39" t="s">
        <v>42</v>
      </c>
      <c r="Q865" s="64">
        <v>21681</v>
      </c>
      <c r="R865" s="66">
        <f>+IFERROR((MaestraLP3[[#This Row],[COSTO ]]/MaestraLP3[[#This Row],[COSTO SEP]]-1),0)</f>
        <v>0.18709677419354831</v>
      </c>
      <c r="S865" s="65" t="s">
        <v>52</v>
      </c>
      <c r="T865" s="65" t="s">
        <v>52</v>
      </c>
      <c r="U865" s="64">
        <f>+VLOOKUP(MaestraLP3[[#This Row],[FS00]],'[1]BD MES'!$C:$N,12,0)</f>
        <v>16400</v>
      </c>
      <c r="V865" s="64">
        <v>18400</v>
      </c>
      <c r="W865" s="66">
        <f>+(MaestraLP3[[#This Row],[COSTO ]]-MaestraLP3[[#This Row],[COSTO OCT AL 25-09]])/MaestraLP3[[#This Row],[COSTO OCT AL 25-09]]</f>
        <v>0.12195121951219512</v>
      </c>
      <c r="X865" s="67" t="str">
        <f>++IF(P865="HASTA AGOTAR STOCK","HASTA AGOTAR STOCK",IF(MaestraLP3[[#This Row],[PRECIO]]=0,"NO PARA LP",IF(MaestraLP3[[#This Row],[PRECIO SEP]]=0,"INCORPORACIÓN",IF(Z865=0,"MANTIENE",IF(Z865&lt;0,"BAJA",IF(Z865&gt;0,"ALZA",""))))))</f>
        <v>MANTIENE</v>
      </c>
      <c r="Y865" s="64">
        <v>21681</v>
      </c>
      <c r="Z865" s="41">
        <f>IF(Y865=0,"INDICAR PRECIO VTA",Y865-MaestraLP3[[#This Row],[PRECIO SEP]])</f>
        <v>0</v>
      </c>
      <c r="AA865" s="66">
        <f t="shared" si="13"/>
        <v>0.15133065817997324</v>
      </c>
      <c r="AB865" s="68">
        <f>IFERROR(MaestraLP3[[#This Row],[PRECIO]]*MaestraLP3[[#This Row],[%MG UMV]],0)</f>
        <v>3280.9999999999995</v>
      </c>
      <c r="AC865" s="69">
        <v>20</v>
      </c>
      <c r="AD865" s="64">
        <f>+IFERROR(MaestraLP3[[#This Row],[MARGEN UNITARIO]]/MaestraLP3[[#This Row],[Peso Neto UMV (KG)]],0)</f>
        <v>164.04999999999998</v>
      </c>
      <c r="AE865" s="39" t="s">
        <v>53</v>
      </c>
      <c r="AF865" s="39"/>
      <c r="AG865" s="39">
        <v>1</v>
      </c>
      <c r="AH865" s="109">
        <v>0</v>
      </c>
      <c r="AI865" s="66">
        <v>0</v>
      </c>
      <c r="AJ865" s="66">
        <v>0</v>
      </c>
      <c r="AK865" s="39"/>
      <c r="AL865" s="39" t="s">
        <v>53</v>
      </c>
    </row>
    <row r="866" spans="1:38" x14ac:dyDescent="0.35">
      <c r="A866" s="39" t="s">
        <v>276</v>
      </c>
      <c r="B866" s="39">
        <v>150000893</v>
      </c>
      <c r="C866" s="39" t="str">
        <f>+MaestraLP3[[#This Row],[CÓDIGO]]&amp;MaestraLP3[[#Headers],[-]]&amp;MaestraLP3[[#This Row],[UMV]]</f>
        <v>150000893-C20</v>
      </c>
      <c r="D866" s="50" t="str">
        <f>+MaestraLP3[[#This Row],[CÓDIGO]]&amp;MaestraLP3[[#Headers],[FS00]]</f>
        <v>150000893FS00</v>
      </c>
      <c r="E866" s="39" t="s">
        <v>34</v>
      </c>
      <c r="F866" s="39" t="s">
        <v>80</v>
      </c>
      <c r="G866" s="39" t="s">
        <v>94</v>
      </c>
      <c r="H866" s="39" t="s">
        <v>221</v>
      </c>
      <c r="I866" s="39" t="s">
        <v>1023</v>
      </c>
      <c r="J866" s="49" t="s">
        <v>177</v>
      </c>
      <c r="K866" s="50" t="s">
        <v>50</v>
      </c>
      <c r="L866" s="39" t="str">
        <f>VLOOKUP(MaestraLP3[[#This Row],[UMV]],VALIDACIONES!J:L,3,0)</f>
        <v>Caja 20 Unidades</v>
      </c>
      <c r="M866" s="39" t="s">
        <v>51</v>
      </c>
      <c r="N866" s="39" t="s">
        <v>78</v>
      </c>
      <c r="O866" s="64">
        <v>19616</v>
      </c>
      <c r="P866" s="39" t="s">
        <v>42</v>
      </c>
      <c r="Q866" s="64">
        <v>24370</v>
      </c>
      <c r="R866" s="66">
        <f>+IFERROR((MaestraLP3[[#This Row],[COSTO ]]/MaestraLP3[[#This Row],[COSTO SEP]]-1),0)</f>
        <v>7.3062805872756931E-2</v>
      </c>
      <c r="S866" s="65" t="s">
        <v>52</v>
      </c>
      <c r="T866" s="65" t="s">
        <v>52</v>
      </c>
      <c r="U866" s="64">
        <f>+VLOOKUP(MaestraLP3[[#This Row],[FS00]],'[1]BD MES'!$C:$N,12,0)</f>
        <v>19785.8</v>
      </c>
      <c r="V866" s="64">
        <v>21049.200000000001</v>
      </c>
      <c r="W866" s="66">
        <f>+(MaestraLP3[[#This Row],[COSTO ]]-MaestraLP3[[#This Row],[COSTO OCT AL 25-09]])/MaestraLP3[[#This Row],[COSTO OCT AL 25-09]]</f>
        <v>6.3853875001263605E-2</v>
      </c>
      <c r="X866" s="67" t="str">
        <f>++IF(P866="HASTA AGOTAR STOCK","HASTA AGOTAR STOCK",IF(MaestraLP3[[#This Row],[PRECIO]]=0,"NO PARA LP",IF(MaestraLP3[[#This Row],[PRECIO SEP]]=0,"INCORPORACIÓN",IF(Z866=0,"MANTIENE",IF(Z866&lt;0,"BAJA",IF(Z866&gt;0,"ALZA",""))))))</f>
        <v>MANTIENE</v>
      </c>
      <c r="Y866" s="64">
        <v>24370</v>
      </c>
      <c r="Z866" s="41">
        <f>IF(Y866=0,"INDICAR PRECIO VTA",Y866-MaestraLP3[[#This Row],[PRECIO SEP]])</f>
        <v>0</v>
      </c>
      <c r="AA866" s="66">
        <f t="shared" si="13"/>
        <v>0.13626590069757896</v>
      </c>
      <c r="AB866" s="68">
        <f>IFERROR(MaestraLP3[[#This Row],[PRECIO]]*MaestraLP3[[#This Row],[%MG UMV]],0)</f>
        <v>3320.7999999999993</v>
      </c>
      <c r="AC866" s="69">
        <v>20</v>
      </c>
      <c r="AD866" s="64">
        <f>+IFERROR(MaestraLP3[[#This Row],[MARGEN UNITARIO]]/MaestraLP3[[#This Row],[Peso Neto UMV (KG)]],0)</f>
        <v>166.03999999999996</v>
      </c>
      <c r="AE866" s="39" t="s">
        <v>53</v>
      </c>
      <c r="AF866" s="39"/>
      <c r="AG866" s="39">
        <v>1</v>
      </c>
      <c r="AH866" s="109">
        <v>0</v>
      </c>
      <c r="AI866" s="66">
        <v>0</v>
      </c>
      <c r="AJ866" s="66">
        <v>0</v>
      </c>
      <c r="AK866" s="39"/>
      <c r="AL866" s="39" t="s">
        <v>53</v>
      </c>
    </row>
    <row r="867" spans="1:38" x14ac:dyDescent="0.35">
      <c r="A867" s="39" t="s">
        <v>276</v>
      </c>
      <c r="B867" s="39">
        <v>104520990</v>
      </c>
      <c r="C867" s="39" t="str">
        <f>+MaestraLP3[[#This Row],[CÓDIGO]]&amp;MaestraLP3[[#Headers],[-]]&amp;MaestraLP3[[#This Row],[UMV]]</f>
        <v>104520990-AJ</v>
      </c>
      <c r="D867" s="50" t="str">
        <f>+MaestraLP3[[#This Row],[CÓDIGO]]&amp;MaestraLP3[[#Headers],[FS00]]</f>
        <v>104520990FS00</v>
      </c>
      <c r="E867" s="39" t="s">
        <v>34</v>
      </c>
      <c r="F867" s="39" t="s">
        <v>80</v>
      </c>
      <c r="G867" s="39" t="s">
        <v>94</v>
      </c>
      <c r="H867" s="39" t="s">
        <v>221</v>
      </c>
      <c r="I867" s="39" t="s">
        <v>1024</v>
      </c>
      <c r="J867" s="49" t="s">
        <v>270</v>
      </c>
      <c r="K867" s="50" t="s">
        <v>77</v>
      </c>
      <c r="L867" s="39" t="str">
        <f>VLOOKUP(MaestraLP3[[#This Row],[UMV]],VALIDACIONES!J:L,3,0)</f>
        <v>Saco</v>
      </c>
      <c r="M867" s="39" t="s">
        <v>51</v>
      </c>
      <c r="N867" s="39" t="s">
        <v>78</v>
      </c>
      <c r="O867" s="64">
        <v>21250</v>
      </c>
      <c r="P867" s="39" t="s">
        <v>42</v>
      </c>
      <c r="Q867" s="64">
        <v>35000</v>
      </c>
      <c r="R867" s="66">
        <f>+IFERROR((MaestraLP3[[#This Row],[COSTO ]]/MaestraLP3[[#This Row],[COSTO SEP]]-1),0)</f>
        <v>2.8235294117640031E-4</v>
      </c>
      <c r="S867" s="65" t="s">
        <v>52</v>
      </c>
      <c r="T867" s="65" t="s">
        <v>52</v>
      </c>
      <c r="U867" s="64">
        <f>+VLOOKUP(MaestraLP3[[#This Row],[FS00]],'[1]BD MES'!$C:$N,12,0)</f>
        <v>21253.25</v>
      </c>
      <c r="V867" s="64">
        <v>21256</v>
      </c>
      <c r="W867" s="66">
        <f>+(MaestraLP3[[#This Row],[COSTO ]]-MaestraLP3[[#This Row],[COSTO OCT AL 25-09]])/MaestraLP3[[#This Row],[COSTO OCT AL 25-09]]</f>
        <v>1.2939197534494724E-4</v>
      </c>
      <c r="X867" s="67" t="str">
        <f>++IF(P867="HASTA AGOTAR STOCK","HASTA AGOTAR STOCK",IF(MaestraLP3[[#This Row],[PRECIO]]=0,"NO PARA LP",IF(MaestraLP3[[#This Row],[PRECIO SEP]]=0,"INCORPORACIÓN",IF(Z867=0,"MANTIENE",IF(Z867&lt;0,"BAJA",IF(Z867&gt;0,"ALZA",""))))))</f>
        <v>MANTIENE</v>
      </c>
      <c r="Y867" s="64">
        <v>35000</v>
      </c>
      <c r="Z867" s="41">
        <f>IF(Y867=0,"INDICAR PRECIO VTA",Y867-MaestraLP3[[#This Row],[PRECIO SEP]])</f>
        <v>0</v>
      </c>
      <c r="AA867" s="66">
        <f t="shared" si="13"/>
        <v>0.3926857142857143</v>
      </c>
      <c r="AB867" s="68">
        <f>IFERROR(MaestraLP3[[#This Row],[PRECIO]]*MaestraLP3[[#This Row],[%MG UMV]],0)</f>
        <v>13744</v>
      </c>
      <c r="AC867" s="69">
        <v>25</v>
      </c>
      <c r="AD867" s="64">
        <f>+IFERROR(MaestraLP3[[#This Row],[MARGEN UNITARIO]]/MaestraLP3[[#This Row],[Peso Neto UMV (KG)]],0)</f>
        <v>549.76</v>
      </c>
      <c r="AE867" s="39" t="s">
        <v>44</v>
      </c>
      <c r="AF867" s="39"/>
      <c r="AG867" s="39">
        <v>1</v>
      </c>
      <c r="AH867" s="109">
        <v>0</v>
      </c>
      <c r="AI867" s="66">
        <v>0.03</v>
      </c>
      <c r="AJ867" s="66">
        <v>0.03</v>
      </c>
      <c r="AK867" s="39"/>
      <c r="AL867" s="39" t="s">
        <v>53</v>
      </c>
    </row>
    <row r="868" spans="1:38" x14ac:dyDescent="0.35">
      <c r="A868" s="39" t="s">
        <v>276</v>
      </c>
      <c r="B868" s="39">
        <v>104521980</v>
      </c>
      <c r="C868" s="39" t="str">
        <f>+MaestraLP3[[#This Row],[CÓDIGO]]&amp;MaestraLP3[[#Headers],[-]]&amp;MaestraLP3[[#This Row],[UMV]]</f>
        <v>104521980-AJ</v>
      </c>
      <c r="D868" s="50" t="str">
        <f>+MaestraLP3[[#This Row],[CÓDIGO]]&amp;MaestraLP3[[#Headers],[FS00]]</f>
        <v>104521980FS00</v>
      </c>
      <c r="E868" s="39" t="s">
        <v>34</v>
      </c>
      <c r="F868" s="39" t="s">
        <v>80</v>
      </c>
      <c r="G868" s="39" t="s">
        <v>94</v>
      </c>
      <c r="H868" s="39" t="s">
        <v>221</v>
      </c>
      <c r="I868" s="39" t="s">
        <v>1025</v>
      </c>
      <c r="J868" s="49" t="s">
        <v>270</v>
      </c>
      <c r="K868" s="50" t="s">
        <v>77</v>
      </c>
      <c r="L868" s="39" t="str">
        <f>VLOOKUP(MaestraLP3[[#This Row],[UMV]],VALIDACIONES!J:L,3,0)</f>
        <v>Saco</v>
      </c>
      <c r="M868" s="39" t="s">
        <v>51</v>
      </c>
      <c r="N868" s="39" t="s">
        <v>78</v>
      </c>
      <c r="O868" s="64">
        <v>4840</v>
      </c>
      <c r="P868" s="39" t="s">
        <v>42</v>
      </c>
      <c r="Q868" s="64">
        <v>5958</v>
      </c>
      <c r="R868" s="66">
        <f>+IFERROR((MaestraLP3[[#This Row],[COSTO ]]/MaestraLP3[[#This Row],[COSTO SEP]]-1),0)</f>
        <v>6.2324380165289073E-2</v>
      </c>
      <c r="S868" s="65" t="s">
        <v>52</v>
      </c>
      <c r="T868" s="65" t="s">
        <v>52</v>
      </c>
      <c r="U868" s="64">
        <f>+VLOOKUP(MaestraLP3[[#This Row],[FS00]],'[1]BD MES'!$C:$N,12,0)</f>
        <v>4923.3499999999995</v>
      </c>
      <c r="V868" s="64">
        <v>5141.6499999999996</v>
      </c>
      <c r="W868" s="66">
        <f>+(MaestraLP3[[#This Row],[COSTO ]]-MaestraLP3[[#This Row],[COSTO OCT AL 25-09]])/MaestraLP3[[#This Row],[COSTO OCT AL 25-09]]</f>
        <v>4.4339728030710839E-2</v>
      </c>
      <c r="X868" s="67" t="str">
        <f>++IF(P868="HASTA AGOTAR STOCK","HASTA AGOTAR STOCK",IF(MaestraLP3[[#This Row],[PRECIO]]=0,"NO PARA LP",IF(MaestraLP3[[#This Row],[PRECIO SEP]]=0,"INCORPORACIÓN",IF(Z868=0,"MANTIENE",IF(Z868&lt;0,"BAJA",IF(Z868&gt;0,"ALZA",""))))))</f>
        <v>MANTIENE</v>
      </c>
      <c r="Y868" s="64">
        <v>5958</v>
      </c>
      <c r="Z868" s="41">
        <f>IF(Y868=0,"INDICAR PRECIO VTA",Y868-MaestraLP3[[#This Row],[PRECIO SEP]])</f>
        <v>0</v>
      </c>
      <c r="AA868" s="66">
        <f t="shared" si="13"/>
        <v>0.1370174555219873</v>
      </c>
      <c r="AB868" s="68">
        <f>IFERROR(MaestraLP3[[#This Row],[PRECIO]]*MaestraLP3[[#This Row],[%MG UMV]],0)</f>
        <v>816.35000000000036</v>
      </c>
      <c r="AC868" s="69">
        <v>5</v>
      </c>
      <c r="AD868" s="64">
        <f>+IFERROR(MaestraLP3[[#This Row],[MARGEN UNITARIO]]/MaestraLP3[[#This Row],[Peso Neto UMV (KG)]],0)</f>
        <v>163.27000000000007</v>
      </c>
      <c r="AE868" s="39" t="s">
        <v>44</v>
      </c>
      <c r="AF868" s="39"/>
      <c r="AG868" s="39">
        <v>1</v>
      </c>
      <c r="AH868" s="109">
        <v>0</v>
      </c>
      <c r="AI868" s="66">
        <v>0</v>
      </c>
      <c r="AJ868" s="66">
        <v>0</v>
      </c>
      <c r="AK868" s="39"/>
      <c r="AL868" s="39" t="s">
        <v>53</v>
      </c>
    </row>
    <row r="869" spans="1:38" x14ac:dyDescent="0.35">
      <c r="A869" s="39" t="s">
        <v>276</v>
      </c>
      <c r="B869" s="39">
        <v>104534100</v>
      </c>
      <c r="C869" s="39" t="str">
        <f>+MaestraLP3[[#This Row],[CÓDIGO]]&amp;MaestraLP3[[#Headers],[-]]&amp;MaestraLP3[[#This Row],[UMV]]</f>
        <v>104534100-C18</v>
      </c>
      <c r="D869" s="50" t="str">
        <f>+MaestraLP3[[#This Row],[CÓDIGO]]&amp;MaestraLP3[[#Headers],[FS00]]</f>
        <v>104534100FS00</v>
      </c>
      <c r="E869" s="39" t="s">
        <v>34</v>
      </c>
      <c r="F869" s="39" t="s">
        <v>80</v>
      </c>
      <c r="G869" s="39" t="s">
        <v>94</v>
      </c>
      <c r="H869" s="39" t="s">
        <v>221</v>
      </c>
      <c r="I869" s="39" t="s">
        <v>1026</v>
      </c>
      <c r="J869" s="49" t="s">
        <v>156</v>
      </c>
      <c r="K869" s="50" t="s">
        <v>50</v>
      </c>
      <c r="L869" s="39" t="str">
        <f>VLOOKUP(MaestraLP3[[#This Row],[UMV]],VALIDACIONES!J:L,3,0)</f>
        <v>Caja 18 Unidades</v>
      </c>
      <c r="M869" s="39" t="s">
        <v>51</v>
      </c>
      <c r="N869" s="39" t="s">
        <v>78</v>
      </c>
      <c r="O869" s="64">
        <v>14454</v>
      </c>
      <c r="P869" s="39" t="s">
        <v>42</v>
      </c>
      <c r="Q869" s="64">
        <v>21025</v>
      </c>
      <c r="R869" s="66">
        <f>+IFERROR((MaestraLP3[[#This Row],[COSTO ]]/MaestraLP3[[#This Row],[COSTO SEP]]-1),0)</f>
        <v>-4.9813200498132204E-3</v>
      </c>
      <c r="S869" s="65" t="s">
        <v>52</v>
      </c>
      <c r="T869" s="65" t="s">
        <v>52</v>
      </c>
      <c r="U869" s="64">
        <f>+VLOOKUP(MaestraLP3[[#This Row],[FS00]],'[1]BD MES'!$C:$N,12,0)</f>
        <v>14436</v>
      </c>
      <c r="V869" s="64">
        <v>14382</v>
      </c>
      <c r="W869" s="66">
        <f>+(MaestraLP3[[#This Row],[COSTO ]]-MaestraLP3[[#This Row],[COSTO OCT AL 25-09]])/MaestraLP3[[#This Row],[COSTO OCT AL 25-09]]</f>
        <v>-3.740648379052369E-3</v>
      </c>
      <c r="X869" s="67" t="str">
        <f>++IF(P869="HASTA AGOTAR STOCK","HASTA AGOTAR STOCK",IF(MaestraLP3[[#This Row],[PRECIO]]=0,"NO PARA LP",IF(MaestraLP3[[#This Row],[PRECIO SEP]]=0,"INCORPORACIÓN",IF(Z869=0,"MANTIENE",IF(Z869&lt;0,"BAJA",IF(Z869&gt;0,"ALZA",""))))))</f>
        <v>MANTIENE</v>
      </c>
      <c r="Y869" s="64">
        <v>21025</v>
      </c>
      <c r="Z869" s="41">
        <f>IF(Y869=0,"INDICAR PRECIO VTA",Y869-MaestraLP3[[#This Row],[PRECIO SEP]])</f>
        <v>0</v>
      </c>
      <c r="AA869" s="66">
        <f t="shared" si="13"/>
        <v>0.31595719381688464</v>
      </c>
      <c r="AB869" s="68">
        <f>IFERROR(MaestraLP3[[#This Row],[PRECIO]]*MaestraLP3[[#This Row],[%MG UMV]],0)</f>
        <v>6643</v>
      </c>
      <c r="AC869" s="69">
        <v>9</v>
      </c>
      <c r="AD869" s="64">
        <f>+IFERROR(MaestraLP3[[#This Row],[MARGEN UNITARIO]]/MaestraLP3[[#This Row],[Peso Neto UMV (KG)]],0)</f>
        <v>738.11111111111109</v>
      </c>
      <c r="AE869" s="39" t="s">
        <v>53</v>
      </c>
      <c r="AF869" s="39"/>
      <c r="AG869" s="39">
        <v>1</v>
      </c>
      <c r="AH869" s="109">
        <v>0</v>
      </c>
      <c r="AI869" s="66">
        <v>0.05</v>
      </c>
      <c r="AJ869" s="66">
        <v>4.9999999999999996E-2</v>
      </c>
      <c r="AK869" s="39"/>
      <c r="AL869" s="39" t="s">
        <v>53</v>
      </c>
    </row>
    <row r="870" spans="1:38" x14ac:dyDescent="0.35">
      <c r="A870" s="39" t="s">
        <v>276</v>
      </c>
      <c r="B870" s="39">
        <v>104528710</v>
      </c>
      <c r="C870" s="39" t="str">
        <f>+MaestraLP3[[#This Row],[CÓDIGO]]&amp;MaestraLP3[[#Headers],[-]]&amp;MaestraLP3[[#This Row],[UMV]]</f>
        <v>104528710-C16</v>
      </c>
      <c r="D870" s="50" t="str">
        <f>+MaestraLP3[[#This Row],[CÓDIGO]]&amp;MaestraLP3[[#Headers],[FS00]]</f>
        <v>104528710FS00</v>
      </c>
      <c r="E870" s="39" t="s">
        <v>34</v>
      </c>
      <c r="F870" s="39" t="s">
        <v>80</v>
      </c>
      <c r="G870" s="39" t="s">
        <v>94</v>
      </c>
      <c r="H870" s="39" t="s">
        <v>221</v>
      </c>
      <c r="I870" s="39" t="s">
        <v>1027</v>
      </c>
      <c r="J870" s="49" t="s">
        <v>278</v>
      </c>
      <c r="K870" s="50" t="s">
        <v>50</v>
      </c>
      <c r="L870" s="39" t="str">
        <f>VLOOKUP(MaestraLP3[[#This Row],[UMV]],VALIDACIONES!J:L,3,0)</f>
        <v>Caja 16 Unidades</v>
      </c>
      <c r="M870" s="39" t="s">
        <v>51</v>
      </c>
      <c r="N870" s="39" t="s">
        <v>78</v>
      </c>
      <c r="O870" s="64">
        <v>27344</v>
      </c>
      <c r="P870" s="39" t="s">
        <v>42</v>
      </c>
      <c r="Q870" s="64">
        <v>49990</v>
      </c>
      <c r="R870" s="66">
        <f>+IFERROR((MaestraLP3[[#This Row],[COSTO ]]/MaestraLP3[[#This Row],[COSTO SEP]]-1),0)</f>
        <v>-1.7554125219426675E-3</v>
      </c>
      <c r="S870" s="65" t="s">
        <v>52</v>
      </c>
      <c r="T870" s="65" t="s">
        <v>52</v>
      </c>
      <c r="U870" s="64">
        <f>+VLOOKUP(MaestraLP3[[#This Row],[FS00]],'[1]BD MES'!$C:$N,12,0)</f>
        <v>27280</v>
      </c>
      <c r="V870" s="64">
        <v>27296</v>
      </c>
      <c r="W870" s="66">
        <f>+(MaestraLP3[[#This Row],[COSTO ]]-MaestraLP3[[#This Row],[COSTO OCT AL 25-09]])/MaestraLP3[[#This Row],[COSTO OCT AL 25-09]]</f>
        <v>5.8651026392961877E-4</v>
      </c>
      <c r="X870" s="67" t="str">
        <f>++IF(P870="HASTA AGOTAR STOCK","HASTA AGOTAR STOCK",IF(MaestraLP3[[#This Row],[PRECIO]]=0,"NO PARA LP",IF(MaestraLP3[[#This Row],[PRECIO SEP]]=0,"INCORPORACIÓN",IF(Z870=0,"MANTIENE",IF(Z870&lt;0,"BAJA",IF(Z870&gt;0,"ALZA",""))))))</f>
        <v>MANTIENE</v>
      </c>
      <c r="Y870" s="64">
        <v>49990</v>
      </c>
      <c r="Z870" s="41">
        <f>IF(Y870=0,"INDICAR PRECIO VTA",Y870-MaestraLP3[[#This Row],[PRECIO SEP]])</f>
        <v>0</v>
      </c>
      <c r="AA870" s="66">
        <f t="shared" si="13"/>
        <v>0.45397079415883179</v>
      </c>
      <c r="AB870" s="68">
        <f>IFERROR(MaestraLP3[[#This Row],[PRECIO]]*MaestraLP3[[#This Row],[%MG UMV]],0)</f>
        <v>22694</v>
      </c>
      <c r="AC870" s="69">
        <v>4</v>
      </c>
      <c r="AD870" s="64">
        <f>+IFERROR(MaestraLP3[[#This Row],[MARGEN UNITARIO]]/MaestraLP3[[#This Row],[Peso Neto UMV (KG)]],0)</f>
        <v>5673.5</v>
      </c>
      <c r="AE870" s="39" t="s">
        <v>53</v>
      </c>
      <c r="AF870" s="39"/>
      <c r="AG870" s="39">
        <v>1</v>
      </c>
      <c r="AH870" s="109">
        <v>0</v>
      </c>
      <c r="AI870" s="66">
        <v>0.03</v>
      </c>
      <c r="AJ870" s="66">
        <v>4.9999999999999996E-2</v>
      </c>
      <c r="AK870" s="39"/>
      <c r="AL870" s="39" t="s">
        <v>53</v>
      </c>
    </row>
    <row r="871" spans="1:38" x14ac:dyDescent="0.35">
      <c r="A871" s="39" t="s">
        <v>276</v>
      </c>
      <c r="B871" s="39">
        <v>104528700</v>
      </c>
      <c r="C871" s="39" t="str">
        <f>+MaestraLP3[[#This Row],[CÓDIGO]]&amp;MaestraLP3[[#Headers],[-]]&amp;MaestraLP3[[#This Row],[UMV]]</f>
        <v>104528700-C16</v>
      </c>
      <c r="D871" s="50" t="str">
        <f>+MaestraLP3[[#This Row],[CÓDIGO]]&amp;MaestraLP3[[#Headers],[FS00]]</f>
        <v>104528700FS00</v>
      </c>
      <c r="E871" s="39" t="s">
        <v>34</v>
      </c>
      <c r="F871" s="39" t="s">
        <v>80</v>
      </c>
      <c r="G871" s="39" t="s">
        <v>94</v>
      </c>
      <c r="H871" s="39" t="s">
        <v>221</v>
      </c>
      <c r="I871" s="39" t="s">
        <v>1028</v>
      </c>
      <c r="J871" s="49" t="s">
        <v>278</v>
      </c>
      <c r="K871" s="50" t="s">
        <v>50</v>
      </c>
      <c r="L871" s="39" t="str">
        <f>VLOOKUP(MaestraLP3[[#This Row],[UMV]],VALIDACIONES!J:L,3,0)</f>
        <v>Caja 16 Unidades</v>
      </c>
      <c r="M871" s="39" t="s">
        <v>51</v>
      </c>
      <c r="N871" s="39" t="s">
        <v>78</v>
      </c>
      <c r="O871" s="64">
        <v>25136</v>
      </c>
      <c r="P871" s="39" t="s">
        <v>42</v>
      </c>
      <c r="Q871" s="64">
        <v>41990</v>
      </c>
      <c r="R871" s="66">
        <f>+IFERROR((MaestraLP3[[#This Row],[COSTO ]]/MaestraLP3[[#This Row],[COSTO SEP]]-1),0)</f>
        <v>-6.3653723742840285E-4</v>
      </c>
      <c r="S871" s="65" t="s">
        <v>52</v>
      </c>
      <c r="T871" s="65" t="s">
        <v>52</v>
      </c>
      <c r="U871" s="64">
        <f>+VLOOKUP(MaestraLP3[[#This Row],[FS00]],'[1]BD MES'!$C:$N,12,0)</f>
        <v>25120</v>
      </c>
      <c r="V871" s="64">
        <v>25120</v>
      </c>
      <c r="W871" s="66">
        <f>+(MaestraLP3[[#This Row],[COSTO ]]-MaestraLP3[[#This Row],[COSTO OCT AL 25-09]])/MaestraLP3[[#This Row],[COSTO OCT AL 25-09]]</f>
        <v>0</v>
      </c>
      <c r="X871" s="67" t="str">
        <f>++IF(P871="HASTA AGOTAR STOCK","HASTA AGOTAR STOCK",IF(MaestraLP3[[#This Row],[PRECIO]]=0,"NO PARA LP",IF(MaestraLP3[[#This Row],[PRECIO SEP]]=0,"INCORPORACIÓN",IF(Z871=0,"MANTIENE",IF(Z871&lt;0,"BAJA",IF(Z871&gt;0,"ALZA",""))))))</f>
        <v>MANTIENE</v>
      </c>
      <c r="Y871" s="64">
        <v>41990</v>
      </c>
      <c r="Z871" s="41">
        <f>IF(Y871=0,"INDICAR PRECIO VTA",Y871-MaestraLP3[[#This Row],[PRECIO SEP]])</f>
        <v>0</v>
      </c>
      <c r="AA871" s="66">
        <f t="shared" si="13"/>
        <v>0.40176232436294357</v>
      </c>
      <c r="AB871" s="68">
        <f>IFERROR(MaestraLP3[[#This Row],[PRECIO]]*MaestraLP3[[#This Row],[%MG UMV]],0)</f>
        <v>16870</v>
      </c>
      <c r="AC871" s="69">
        <v>4</v>
      </c>
      <c r="AD871" s="64">
        <f>+IFERROR(MaestraLP3[[#This Row],[MARGEN UNITARIO]]/MaestraLP3[[#This Row],[Peso Neto UMV (KG)]],0)</f>
        <v>4217.5</v>
      </c>
      <c r="AE871" s="39" t="s">
        <v>44</v>
      </c>
      <c r="AF871" s="39"/>
      <c r="AG871" s="39">
        <v>1</v>
      </c>
      <c r="AH871" s="109">
        <v>0</v>
      </c>
      <c r="AI871" s="66">
        <v>0.03</v>
      </c>
      <c r="AJ871" s="66">
        <v>4.9999999999999996E-2</v>
      </c>
      <c r="AK871" s="39"/>
      <c r="AL871" s="39" t="s">
        <v>53</v>
      </c>
    </row>
    <row r="872" spans="1:38" x14ac:dyDescent="0.35">
      <c r="A872" s="39" t="s">
        <v>276</v>
      </c>
      <c r="B872" s="39">
        <v>104527560</v>
      </c>
      <c r="C872" s="39" t="str">
        <f>+MaestraLP3[[#This Row],[CÓDIGO]]&amp;MaestraLP3[[#Headers],[-]]&amp;MaestraLP3[[#This Row],[UMV]]</f>
        <v>104527560-C16</v>
      </c>
      <c r="D872" s="50" t="str">
        <f>+MaestraLP3[[#This Row],[CÓDIGO]]&amp;MaestraLP3[[#Headers],[FS00]]</f>
        <v>104527560FS00</v>
      </c>
      <c r="E872" s="39" t="s">
        <v>34</v>
      </c>
      <c r="F872" s="39" t="s">
        <v>80</v>
      </c>
      <c r="G872" s="39" t="s">
        <v>94</v>
      </c>
      <c r="H872" s="39" t="s">
        <v>1029</v>
      </c>
      <c r="I872" s="39" t="s">
        <v>1030</v>
      </c>
      <c r="J872" s="49" t="s">
        <v>278</v>
      </c>
      <c r="K872" s="50" t="s">
        <v>50</v>
      </c>
      <c r="L872" s="39" t="str">
        <f>VLOOKUP(MaestraLP3[[#This Row],[UMV]],VALIDACIONES!J:L,3,0)</f>
        <v>Caja 16 Unidades</v>
      </c>
      <c r="M872" s="39" t="s">
        <v>51</v>
      </c>
      <c r="N872" s="39" t="s">
        <v>78</v>
      </c>
      <c r="O872" s="64">
        <v>8640</v>
      </c>
      <c r="P872" s="39" t="s">
        <v>42</v>
      </c>
      <c r="Q872" s="64">
        <v>12300</v>
      </c>
      <c r="R872" s="66">
        <f>+IFERROR((MaestraLP3[[#This Row],[COSTO ]]/MaestraLP3[[#This Row],[COSTO SEP]]-1),0)</f>
        <v>0</v>
      </c>
      <c r="S872" s="65" t="s">
        <v>52</v>
      </c>
      <c r="T872" s="65" t="s">
        <v>52</v>
      </c>
      <c r="U872" s="64">
        <f>+VLOOKUP(MaestraLP3[[#This Row],[FS00]],'[1]BD MES'!$C:$N,12,0)</f>
        <v>8640</v>
      </c>
      <c r="V872" s="64">
        <v>8640</v>
      </c>
      <c r="W872" s="66">
        <f>+(MaestraLP3[[#This Row],[COSTO ]]-MaestraLP3[[#This Row],[COSTO OCT AL 25-09]])/MaestraLP3[[#This Row],[COSTO OCT AL 25-09]]</f>
        <v>0</v>
      </c>
      <c r="X872" s="67" t="str">
        <f>++IF(P872="HASTA AGOTAR STOCK","HASTA AGOTAR STOCK",IF(MaestraLP3[[#This Row],[PRECIO]]=0,"NO PARA LP",IF(MaestraLP3[[#This Row],[PRECIO SEP]]=0,"INCORPORACIÓN",IF(Z872=0,"MANTIENE",IF(Z872&lt;0,"BAJA",IF(Z872&gt;0,"ALZA",""))))))</f>
        <v>MANTIENE</v>
      </c>
      <c r="Y872" s="64">
        <v>12300</v>
      </c>
      <c r="Z872" s="41">
        <f>IF(Y872=0,"INDICAR PRECIO VTA",Y872-MaestraLP3[[#This Row],[PRECIO SEP]])</f>
        <v>0</v>
      </c>
      <c r="AA872" s="66">
        <f t="shared" si="13"/>
        <v>0.29756097560975608</v>
      </c>
      <c r="AB872" s="68">
        <f>IFERROR(MaestraLP3[[#This Row],[PRECIO]]*MaestraLP3[[#This Row],[%MG UMV]],0)</f>
        <v>3660</v>
      </c>
      <c r="AC872" s="69">
        <v>8</v>
      </c>
      <c r="AD872" s="64">
        <f>+IFERROR(MaestraLP3[[#This Row],[MARGEN UNITARIO]]/MaestraLP3[[#This Row],[Peso Neto UMV (KG)]],0)</f>
        <v>457.5</v>
      </c>
      <c r="AE872" s="39" t="s">
        <v>53</v>
      </c>
      <c r="AF872" s="39"/>
      <c r="AG872" s="39">
        <v>1</v>
      </c>
      <c r="AH872" s="109">
        <v>0</v>
      </c>
      <c r="AI872" s="66">
        <v>0.03</v>
      </c>
      <c r="AJ872" s="66">
        <v>4.9999999999999996E-2</v>
      </c>
      <c r="AK872" s="39"/>
      <c r="AL872" s="39" t="s">
        <v>53</v>
      </c>
    </row>
    <row r="873" spans="1:38" x14ac:dyDescent="0.35">
      <c r="A873" s="39" t="s">
        <v>276</v>
      </c>
      <c r="B873" s="39">
        <v>104527550</v>
      </c>
      <c r="C873" s="39" t="str">
        <f>+MaestraLP3[[#This Row],[CÓDIGO]]&amp;MaestraLP3[[#Headers],[-]]&amp;MaestraLP3[[#This Row],[UMV]]</f>
        <v>104527550-C10</v>
      </c>
      <c r="D873" s="50" t="str">
        <f>+MaestraLP3[[#This Row],[CÓDIGO]]&amp;MaestraLP3[[#Headers],[FS00]]</f>
        <v>104527550FS00</v>
      </c>
      <c r="E873" s="39" t="s">
        <v>34</v>
      </c>
      <c r="F873" s="39" t="s">
        <v>80</v>
      </c>
      <c r="G873" s="39" t="s">
        <v>94</v>
      </c>
      <c r="H873" s="39" t="s">
        <v>1029</v>
      </c>
      <c r="I873" s="39" t="s">
        <v>1031</v>
      </c>
      <c r="J873" s="49" t="s">
        <v>65</v>
      </c>
      <c r="K873" s="50" t="s">
        <v>50</v>
      </c>
      <c r="L873" s="39" t="str">
        <f>VLOOKUP(MaestraLP3[[#This Row],[UMV]],VALIDACIONES!J:L,3,0)</f>
        <v>Caja 10 Unidades</v>
      </c>
      <c r="M873" s="39" t="s">
        <v>51</v>
      </c>
      <c r="N873" s="39" t="s">
        <v>78</v>
      </c>
      <c r="O873" s="64">
        <v>9200</v>
      </c>
      <c r="P873" s="39" t="s">
        <v>42</v>
      </c>
      <c r="Q873" s="64">
        <v>13200</v>
      </c>
      <c r="R873" s="66">
        <f>+IFERROR((MaestraLP3[[#This Row],[COSTO ]]/MaestraLP3[[#This Row],[COSTO SEP]]-1),0)</f>
        <v>0</v>
      </c>
      <c r="S873" s="65" t="s">
        <v>52</v>
      </c>
      <c r="T873" s="65" t="s">
        <v>52</v>
      </c>
      <c r="U873" s="64">
        <f>+VLOOKUP(MaestraLP3[[#This Row],[FS00]],'[1]BD MES'!$C:$N,12,0)</f>
        <v>9200</v>
      </c>
      <c r="V873" s="64">
        <v>9200</v>
      </c>
      <c r="W873" s="66">
        <f>+(MaestraLP3[[#This Row],[COSTO ]]-MaestraLP3[[#This Row],[COSTO OCT AL 25-09]])/MaestraLP3[[#This Row],[COSTO OCT AL 25-09]]</f>
        <v>0</v>
      </c>
      <c r="X873" s="67" t="str">
        <f>++IF(P873="HASTA AGOTAR STOCK","HASTA AGOTAR STOCK",IF(MaestraLP3[[#This Row],[PRECIO]]=0,"NO PARA LP",IF(MaestraLP3[[#This Row],[PRECIO SEP]]=0,"INCORPORACIÓN",IF(Z873=0,"MANTIENE",IF(Z873&lt;0,"BAJA",IF(Z873&gt;0,"ALZA",""))))))</f>
        <v>MANTIENE</v>
      </c>
      <c r="Y873" s="64">
        <v>13200</v>
      </c>
      <c r="Z873" s="41">
        <f>IF(Y873=0,"INDICAR PRECIO VTA",Y873-MaestraLP3[[#This Row],[PRECIO SEP]])</f>
        <v>0</v>
      </c>
      <c r="AA873" s="66">
        <f t="shared" si="13"/>
        <v>0.30303030303030304</v>
      </c>
      <c r="AB873" s="68">
        <f>IFERROR(MaestraLP3[[#This Row],[PRECIO]]*MaestraLP3[[#This Row],[%MG UMV]],0)</f>
        <v>4000</v>
      </c>
      <c r="AC873" s="69">
        <v>9</v>
      </c>
      <c r="AD873" s="64">
        <f>+IFERROR(MaestraLP3[[#This Row],[MARGEN UNITARIO]]/MaestraLP3[[#This Row],[Peso Neto UMV (KG)]],0)</f>
        <v>444.44444444444446</v>
      </c>
      <c r="AE873" s="39" t="s">
        <v>53</v>
      </c>
      <c r="AF873" s="39"/>
      <c r="AG873" s="39">
        <v>1</v>
      </c>
      <c r="AH873" s="109">
        <v>0</v>
      </c>
      <c r="AI873" s="66">
        <v>0.03</v>
      </c>
      <c r="AJ873" s="66">
        <v>4.9999999999999996E-2</v>
      </c>
      <c r="AK873" s="39"/>
      <c r="AL873" s="39" t="s">
        <v>53</v>
      </c>
    </row>
    <row r="874" spans="1:38" x14ac:dyDescent="0.35">
      <c r="A874" s="39" t="s">
        <v>276</v>
      </c>
      <c r="B874" s="39">
        <v>150000048</v>
      </c>
      <c r="C874" s="39" t="str">
        <f>+MaestraLP3[[#This Row],[CÓDIGO]]&amp;MaestraLP3[[#Headers],[-]]&amp;MaestraLP3[[#This Row],[UMV]]</f>
        <v>150000048-D20</v>
      </c>
      <c r="D874" s="50" t="str">
        <f>+MaestraLP3[[#This Row],[CÓDIGO]]&amp;MaestraLP3[[#Headers],[FS00]]</f>
        <v>150000048FS00</v>
      </c>
      <c r="E874" s="39" t="s">
        <v>34</v>
      </c>
      <c r="F874" s="39" t="s">
        <v>80</v>
      </c>
      <c r="G874" s="39" t="s">
        <v>94</v>
      </c>
      <c r="H874" s="39" t="s">
        <v>1029</v>
      </c>
      <c r="I874" s="39" t="s">
        <v>1032</v>
      </c>
      <c r="J874" s="49" t="s">
        <v>1022</v>
      </c>
      <c r="K874" s="50" t="s">
        <v>1022</v>
      </c>
      <c r="L874" s="39" t="str">
        <f>VLOOKUP(MaestraLP3[[#This Row],[UMV]],VALIDACIONES!J:L,3,0)</f>
        <v>Display 20 Unidades</v>
      </c>
      <c r="M874" s="39" t="s">
        <v>51</v>
      </c>
      <c r="N874" s="39" t="s">
        <v>78</v>
      </c>
      <c r="O874" s="64">
        <v>2098</v>
      </c>
      <c r="P874" s="39" t="s">
        <v>42</v>
      </c>
      <c r="Q874" s="64">
        <v>2600</v>
      </c>
      <c r="R874" s="66">
        <f>+IFERROR((MaestraLP3[[#This Row],[COSTO ]]/MaestraLP3[[#This Row],[COSTO SEP]]-1),0)</f>
        <v>4.7664442326023071E-4</v>
      </c>
      <c r="S874" s="65" t="s">
        <v>52</v>
      </c>
      <c r="T874" s="65" t="s">
        <v>52</v>
      </c>
      <c r="U874" s="64">
        <f>+VLOOKUP(MaestraLP3[[#This Row],[FS00]],'[1]BD MES'!$C:$N,12,0)</f>
        <v>2099</v>
      </c>
      <c r="V874" s="64">
        <v>2099</v>
      </c>
      <c r="W874" s="66">
        <f>+(MaestraLP3[[#This Row],[COSTO ]]-MaestraLP3[[#This Row],[COSTO OCT AL 25-09]])/MaestraLP3[[#This Row],[COSTO OCT AL 25-09]]</f>
        <v>0</v>
      </c>
      <c r="X874" s="67" t="str">
        <f>++IF(P874="HASTA AGOTAR STOCK","HASTA AGOTAR STOCK",IF(MaestraLP3[[#This Row],[PRECIO]]=0,"NO PARA LP",IF(MaestraLP3[[#This Row],[PRECIO SEP]]=0,"INCORPORACIÓN",IF(Z874=0,"MANTIENE",IF(Z874&lt;0,"BAJA",IF(Z874&gt;0,"ALZA",""))))))</f>
        <v>MANTIENE</v>
      </c>
      <c r="Y874" s="64">
        <v>2600</v>
      </c>
      <c r="Z874" s="41">
        <f>IF(Y874=0,"INDICAR PRECIO VTA",Y874-MaestraLP3[[#This Row],[PRECIO SEP]])</f>
        <v>0</v>
      </c>
      <c r="AA874" s="66">
        <f t="shared" si="13"/>
        <v>0.19269230769230769</v>
      </c>
      <c r="AB874" s="68">
        <f>IFERROR(MaestraLP3[[#This Row],[PRECIO]]*MaestraLP3[[#This Row],[%MG UMV]],0)</f>
        <v>501</v>
      </c>
      <c r="AC874" s="69">
        <v>0.36</v>
      </c>
      <c r="AD874" s="64">
        <f>+IFERROR(MaestraLP3[[#This Row],[MARGEN UNITARIO]]/MaestraLP3[[#This Row],[Peso Neto UMV (KG)]],0)</f>
        <v>1391.6666666666667</v>
      </c>
      <c r="AE874" s="39" t="s">
        <v>44</v>
      </c>
      <c r="AF874" s="39"/>
      <c r="AG874" s="39">
        <v>1</v>
      </c>
      <c r="AH874" s="109">
        <v>0</v>
      </c>
      <c r="AI874" s="66">
        <v>0.03</v>
      </c>
      <c r="AJ874" s="66">
        <v>4.9999999999999996E-2</v>
      </c>
      <c r="AK874" s="39"/>
      <c r="AL874" s="39" t="s">
        <v>53</v>
      </c>
    </row>
    <row r="875" spans="1:38" x14ac:dyDescent="0.35">
      <c r="A875" s="39" t="s">
        <v>276</v>
      </c>
      <c r="B875" s="39">
        <v>150001549</v>
      </c>
      <c r="C875" s="39" t="str">
        <f>+MaestraLP3[[#This Row],[CÓDIGO]]&amp;MaestraLP3[[#Headers],[-]]&amp;MaestraLP3[[#This Row],[UMV]]</f>
        <v>150001549-D20</v>
      </c>
      <c r="D875" s="50" t="str">
        <f>+MaestraLP3[[#This Row],[CÓDIGO]]&amp;MaestraLP3[[#Headers],[FS00]]</f>
        <v>150001549FS00</v>
      </c>
      <c r="E875" s="39" t="s">
        <v>34</v>
      </c>
      <c r="F875" s="39" t="s">
        <v>80</v>
      </c>
      <c r="G875" s="39" t="s">
        <v>94</v>
      </c>
      <c r="H875" s="39" t="s">
        <v>1029</v>
      </c>
      <c r="I875" s="39" t="s">
        <v>1033</v>
      </c>
      <c r="J875" s="49" t="s">
        <v>1022</v>
      </c>
      <c r="K875" s="50" t="s">
        <v>50</v>
      </c>
      <c r="L875" s="39" t="str">
        <f>VLOOKUP(MaestraLP3[[#This Row],[UMV]],VALIDACIONES!J:L,3,0)</f>
        <v>Display 20 Unidades</v>
      </c>
      <c r="M875" s="39" t="s">
        <v>51</v>
      </c>
      <c r="N875" s="39" t="s">
        <v>78</v>
      </c>
      <c r="O875" s="64">
        <v>2098</v>
      </c>
      <c r="P875" s="39" t="s">
        <v>42</v>
      </c>
      <c r="Q875" s="64">
        <v>2600</v>
      </c>
      <c r="R875" s="66">
        <f>+IFERROR((MaestraLP3[[#This Row],[COSTO ]]/MaestraLP3[[#This Row],[COSTO SEP]]-1),0)</f>
        <v>1.9065776930404787E-4</v>
      </c>
      <c r="S875" s="65" t="s">
        <v>52</v>
      </c>
      <c r="T875" s="65" t="s">
        <v>52</v>
      </c>
      <c r="U875" s="64">
        <f>+VLOOKUP(MaestraLP3[[#This Row],[FS00]],'[1]BD MES'!$C:$N,12,0)</f>
        <v>2098.4</v>
      </c>
      <c r="V875" s="64">
        <v>2098.4</v>
      </c>
      <c r="W875" s="66">
        <f>+(MaestraLP3[[#This Row],[COSTO ]]-MaestraLP3[[#This Row],[COSTO OCT AL 25-09]])/MaestraLP3[[#This Row],[COSTO OCT AL 25-09]]</f>
        <v>0</v>
      </c>
      <c r="X875" s="67" t="str">
        <f>++IF(P875="HASTA AGOTAR STOCK","HASTA AGOTAR STOCK",IF(MaestraLP3[[#This Row],[PRECIO]]=0,"NO PARA LP",IF(MaestraLP3[[#This Row],[PRECIO SEP]]=0,"INCORPORACIÓN",IF(Z875=0,"MANTIENE",IF(Z875&lt;0,"BAJA",IF(Z875&gt;0,"ALZA",""))))))</f>
        <v>MANTIENE</v>
      </c>
      <c r="Y875" s="64">
        <v>2600</v>
      </c>
      <c r="Z875" s="41">
        <f>IF(Y875=0,"INDICAR PRECIO VTA",Y875-MaestraLP3[[#This Row],[PRECIO SEP]])</f>
        <v>0</v>
      </c>
      <c r="AA875" s="66">
        <f t="shared" si="13"/>
        <v>0.19292307692307689</v>
      </c>
      <c r="AB875" s="68">
        <f>IFERROR(MaestraLP3[[#This Row],[PRECIO]]*MaestraLP3[[#This Row],[%MG UMV]],0)</f>
        <v>501.59999999999991</v>
      </c>
      <c r="AC875" s="69">
        <v>0.42</v>
      </c>
      <c r="AD875" s="64">
        <f>+IFERROR(MaestraLP3[[#This Row],[MARGEN UNITARIO]]/MaestraLP3[[#This Row],[Peso Neto UMV (KG)]],0)</f>
        <v>1194.2857142857142</v>
      </c>
      <c r="AE875" s="39" t="s">
        <v>44</v>
      </c>
      <c r="AF875" s="39"/>
      <c r="AG875" s="39">
        <v>1</v>
      </c>
      <c r="AH875" s="109">
        <v>0</v>
      </c>
      <c r="AI875" s="66">
        <v>0.03</v>
      </c>
      <c r="AJ875" s="66">
        <v>4.9999999999999996E-2</v>
      </c>
      <c r="AK875" s="39"/>
      <c r="AL875" s="39" t="s">
        <v>53</v>
      </c>
    </row>
    <row r="876" spans="1:38" x14ac:dyDescent="0.35">
      <c r="A876" s="39" t="s">
        <v>276</v>
      </c>
      <c r="B876" s="39">
        <v>150001548</v>
      </c>
      <c r="C876" s="39" t="str">
        <f>+MaestraLP3[[#This Row],[CÓDIGO]]&amp;MaestraLP3[[#Headers],[-]]&amp;MaestraLP3[[#This Row],[UMV]]</f>
        <v>150001548-D20</v>
      </c>
      <c r="D876" s="50" t="str">
        <f>+MaestraLP3[[#This Row],[CÓDIGO]]&amp;MaestraLP3[[#Headers],[FS00]]</f>
        <v>150001548FS00</v>
      </c>
      <c r="E876" s="39" t="s">
        <v>34</v>
      </c>
      <c r="F876" s="39" t="s">
        <v>80</v>
      </c>
      <c r="G876" s="39" t="s">
        <v>94</v>
      </c>
      <c r="H876" s="39" t="s">
        <v>1029</v>
      </c>
      <c r="I876" s="39" t="s">
        <v>1034</v>
      </c>
      <c r="J876" s="49" t="s">
        <v>1022</v>
      </c>
      <c r="K876" s="50" t="s">
        <v>50</v>
      </c>
      <c r="L876" s="39" t="str">
        <f>VLOOKUP(MaestraLP3[[#This Row],[UMV]],VALIDACIONES!J:L,3,0)</f>
        <v>Display 20 Unidades</v>
      </c>
      <c r="M876" s="39" t="s">
        <v>51</v>
      </c>
      <c r="N876" s="39" t="s">
        <v>78</v>
      </c>
      <c r="O876" s="64">
        <v>2098.6000000000004</v>
      </c>
      <c r="P876" s="39" t="s">
        <v>42</v>
      </c>
      <c r="Q876" s="64">
        <v>2600</v>
      </c>
      <c r="R876" s="66">
        <f>+IFERROR((MaestraLP3[[#This Row],[COSTO ]]/MaestraLP3[[#This Row],[COSTO SEP]]-1),0)</f>
        <v>0</v>
      </c>
      <c r="S876" s="65" t="s">
        <v>52</v>
      </c>
      <c r="T876" s="65" t="s">
        <v>52</v>
      </c>
      <c r="U876" s="64">
        <f>+VLOOKUP(MaestraLP3[[#This Row],[FS00]],'[1]BD MES'!$C:$N,12,0)</f>
        <v>2098.6000000000004</v>
      </c>
      <c r="V876" s="64">
        <v>2098.6000000000004</v>
      </c>
      <c r="W876" s="66">
        <f>+(MaestraLP3[[#This Row],[COSTO ]]-MaestraLP3[[#This Row],[COSTO OCT AL 25-09]])/MaestraLP3[[#This Row],[COSTO OCT AL 25-09]]</f>
        <v>0</v>
      </c>
      <c r="X876" s="67" t="str">
        <f>++IF(P876="HASTA AGOTAR STOCK","HASTA AGOTAR STOCK",IF(MaestraLP3[[#This Row],[PRECIO]]=0,"NO PARA LP",IF(MaestraLP3[[#This Row],[PRECIO SEP]]=0,"INCORPORACIÓN",IF(Z876=0,"MANTIENE",IF(Z876&lt;0,"BAJA",IF(Z876&gt;0,"ALZA",""))))))</f>
        <v>MANTIENE</v>
      </c>
      <c r="Y876" s="64">
        <v>2600</v>
      </c>
      <c r="Z876" s="41">
        <f>IF(Y876=0,"INDICAR PRECIO VTA",Y876-MaestraLP3[[#This Row],[PRECIO SEP]])</f>
        <v>0</v>
      </c>
      <c r="AA876" s="66">
        <f t="shared" si="13"/>
        <v>0.1928461538461537</v>
      </c>
      <c r="AB876" s="68">
        <f>IFERROR(MaestraLP3[[#This Row],[PRECIO]]*MaestraLP3[[#This Row],[%MG UMV]],0)</f>
        <v>501.39999999999958</v>
      </c>
      <c r="AC876" s="69">
        <v>0.42</v>
      </c>
      <c r="AD876" s="64">
        <f>+IFERROR(MaestraLP3[[#This Row],[MARGEN UNITARIO]]/MaestraLP3[[#This Row],[Peso Neto UMV (KG)]],0)</f>
        <v>1193.8095238095229</v>
      </c>
      <c r="AE876" s="39" t="s">
        <v>44</v>
      </c>
      <c r="AF876" s="39"/>
      <c r="AG876" s="39">
        <v>1</v>
      </c>
      <c r="AH876" s="109">
        <v>0</v>
      </c>
      <c r="AI876" s="66">
        <v>0.03</v>
      </c>
      <c r="AJ876" s="66">
        <v>4.9999999999999996E-2</v>
      </c>
      <c r="AK876" s="39"/>
      <c r="AL876" s="39" t="s">
        <v>53</v>
      </c>
    </row>
    <row r="877" spans="1:38" x14ac:dyDescent="0.35">
      <c r="A877" s="39" t="s">
        <v>276</v>
      </c>
      <c r="B877" s="39">
        <v>150001787</v>
      </c>
      <c r="C877" s="39" t="str">
        <f>+MaestraLP3[[#This Row],[CÓDIGO]]&amp;MaestraLP3[[#Headers],[-]]&amp;MaestraLP3[[#This Row],[UMV]]</f>
        <v>150001787-D20</v>
      </c>
      <c r="D877" s="50" t="str">
        <f>+MaestraLP3[[#This Row],[CÓDIGO]]&amp;MaestraLP3[[#Headers],[FS00]]</f>
        <v>150001787FS00</v>
      </c>
      <c r="E877" s="39" t="s">
        <v>34</v>
      </c>
      <c r="F877" s="39" t="s">
        <v>80</v>
      </c>
      <c r="G877" s="39" t="s">
        <v>94</v>
      </c>
      <c r="H877" s="39" t="s">
        <v>1029</v>
      </c>
      <c r="I877" s="39" t="s">
        <v>1035</v>
      </c>
      <c r="J877" s="49" t="s">
        <v>1022</v>
      </c>
      <c r="K877" s="50" t="s">
        <v>50</v>
      </c>
      <c r="L877" s="39" t="str">
        <f>VLOOKUP(MaestraLP3[[#This Row],[UMV]],VALIDACIONES!J:L,3,0)</f>
        <v>Display 20 Unidades</v>
      </c>
      <c r="M877" s="39" t="s">
        <v>51</v>
      </c>
      <c r="N877" s="39" t="s">
        <v>78</v>
      </c>
      <c r="O877" s="64">
        <v>2097.6</v>
      </c>
      <c r="P877" s="39" t="s">
        <v>42</v>
      </c>
      <c r="Q877" s="64">
        <v>2513</v>
      </c>
      <c r="R877" s="66">
        <f>+IFERROR((MaestraLP3[[#This Row],[COSTO ]]/MaestraLP3[[#This Row],[COSTO SEP]]-1),0)</f>
        <v>0</v>
      </c>
      <c r="S877" s="65" t="s">
        <v>52</v>
      </c>
      <c r="T877" s="65" t="s">
        <v>52</v>
      </c>
      <c r="U877" s="64">
        <f>+VLOOKUP(MaestraLP3[[#This Row],[FS00]],'[1]BD MES'!$C:$N,12,0)</f>
        <v>2098</v>
      </c>
      <c r="V877" s="64">
        <v>2097.6</v>
      </c>
      <c r="W877" s="66">
        <f>+(MaestraLP3[[#This Row],[COSTO ]]-MaestraLP3[[#This Row],[COSTO OCT AL 25-09]])/MaestraLP3[[#This Row],[COSTO OCT AL 25-09]]</f>
        <v>-1.906577693041425E-4</v>
      </c>
      <c r="X877" s="67" t="str">
        <f>++IF(P877="HASTA AGOTAR STOCK","HASTA AGOTAR STOCK",IF(MaestraLP3[[#This Row],[PRECIO]]=0,"NO PARA LP",IF(MaestraLP3[[#This Row],[PRECIO SEP]]=0,"INCORPORACIÓN",IF(Z877=0,"MANTIENE",IF(Z877&lt;0,"BAJA",IF(Z877&gt;0,"ALZA",""))))))</f>
        <v>MANTIENE</v>
      </c>
      <c r="Y877" s="64">
        <v>2513</v>
      </c>
      <c r="Z877" s="41">
        <f>IF(Y877=0,"INDICAR PRECIO VTA",Y877-MaestraLP3[[#This Row],[PRECIO SEP]])</f>
        <v>0</v>
      </c>
      <c r="AA877" s="66">
        <f t="shared" si="13"/>
        <v>0.1653004377238361</v>
      </c>
      <c r="AB877" s="68">
        <f>IFERROR(MaestraLP3[[#This Row],[PRECIO]]*MaestraLP3[[#This Row],[%MG UMV]],0)</f>
        <v>415.40000000000009</v>
      </c>
      <c r="AC877" s="69">
        <v>0.36</v>
      </c>
      <c r="AD877" s="64">
        <f>+IFERROR(MaestraLP3[[#This Row],[MARGEN UNITARIO]]/MaestraLP3[[#This Row],[Peso Neto UMV (KG)]],0)</f>
        <v>1153.8888888888891</v>
      </c>
      <c r="AE877" s="39" t="s">
        <v>44</v>
      </c>
      <c r="AF877" s="39"/>
      <c r="AG877" s="39">
        <v>1</v>
      </c>
      <c r="AH877" s="109">
        <v>0</v>
      </c>
      <c r="AI877" s="66">
        <v>0.03</v>
      </c>
      <c r="AJ877" s="66">
        <v>4.9999999999999996E-2</v>
      </c>
      <c r="AK877" s="39"/>
      <c r="AL877" s="39" t="s">
        <v>53</v>
      </c>
    </row>
    <row r="878" spans="1:38" x14ac:dyDescent="0.35">
      <c r="A878" s="39" t="s">
        <v>276</v>
      </c>
      <c r="B878" s="39">
        <v>104548960</v>
      </c>
      <c r="C878" s="39" t="str">
        <f>+MaestraLP3[[#This Row],[CÓDIGO]]&amp;MaestraLP3[[#Headers],[-]]&amp;MaestraLP3[[#This Row],[UMV]]</f>
        <v>104548960-UN</v>
      </c>
      <c r="D878" s="50" t="str">
        <f>+MaestraLP3[[#This Row],[CÓDIGO]]&amp;MaestraLP3[[#Headers],[FS00]]</f>
        <v>104548960FS00</v>
      </c>
      <c r="E878" s="39" t="s">
        <v>34</v>
      </c>
      <c r="F878" s="39" t="s">
        <v>80</v>
      </c>
      <c r="G878" s="39" t="s">
        <v>94</v>
      </c>
      <c r="H878" s="39" t="s">
        <v>1029</v>
      </c>
      <c r="I878" s="39" t="s">
        <v>4631</v>
      </c>
      <c r="J878" s="49" t="s">
        <v>50</v>
      </c>
      <c r="K878" s="50" t="s">
        <v>50</v>
      </c>
      <c r="L878" s="39" t="str">
        <f>VLOOKUP(MaestraLP3[[#This Row],[UMV]],VALIDACIONES!J:L,3,0)</f>
        <v>Unidad</v>
      </c>
      <c r="M878" s="39" t="s">
        <v>51</v>
      </c>
      <c r="N878" s="39" t="s">
        <v>78</v>
      </c>
      <c r="O878" s="64">
        <v>22600</v>
      </c>
      <c r="P878" s="39" t="s">
        <v>4413</v>
      </c>
      <c r="Q878" s="65">
        <v>33000</v>
      </c>
      <c r="R878" s="66">
        <f>+IFERROR((MaestraLP3[[#This Row],[COSTO ]]/MaestraLP3[[#This Row],[COSTO SEP]]-1),0)</f>
        <v>0</v>
      </c>
      <c r="S878" s="65" t="s">
        <v>52</v>
      </c>
      <c r="T878" s="65" t="s">
        <v>52</v>
      </c>
      <c r="U878" s="64">
        <f>+VLOOKUP(MaestraLP3[[#This Row],[FS00]],'[1]BD MES'!$C:$N,12,0)</f>
        <v>22600</v>
      </c>
      <c r="V878" s="64">
        <v>22600</v>
      </c>
      <c r="W878" s="66">
        <f>+(MaestraLP3[[#This Row],[COSTO ]]-MaestraLP3[[#This Row],[COSTO OCT AL 25-09]])/MaestraLP3[[#This Row],[COSTO OCT AL 25-09]]</f>
        <v>0</v>
      </c>
      <c r="X878" s="67" t="str">
        <f>++IF(P878="HASTA AGOTAR STOCK","HASTA AGOTAR STOCK",IF(MaestraLP3[[#This Row],[PRECIO]]=0,"NO PARA LP",IF(MaestraLP3[[#This Row],[PRECIO SEP]]=0,"INCORPORACIÓN",IF(Z878=0,"MANTIENE",IF(Z878&lt;0,"BAJA",IF(Z878&gt;0,"ALZA",""))))))</f>
        <v>MANTIENE</v>
      </c>
      <c r="Y878" s="64">
        <v>33000</v>
      </c>
      <c r="Z878" s="41">
        <f>IF(Y878=0,"INDICAR PRECIO VTA",Y878-MaestraLP3[[#This Row],[PRECIO SEP]])</f>
        <v>0</v>
      </c>
      <c r="AA878" s="66">
        <f t="shared" si="13"/>
        <v>0.31515151515151513</v>
      </c>
      <c r="AB878" s="68">
        <f>IFERROR(MaestraLP3[[#This Row],[PRECIO]]*MaestraLP3[[#This Row],[%MG UMV]],0)</f>
        <v>10400</v>
      </c>
      <c r="AC878" s="69">
        <v>8</v>
      </c>
      <c r="AD878" s="64">
        <f>+IFERROR(MaestraLP3[[#This Row],[MARGEN UNITARIO]]/MaestraLP3[[#This Row],[Peso Neto UMV (KG)]],0)</f>
        <v>1300</v>
      </c>
      <c r="AE878" s="39" t="s">
        <v>53</v>
      </c>
      <c r="AF878" s="39"/>
      <c r="AG878" s="39">
        <v>1</v>
      </c>
      <c r="AH878" s="109">
        <v>0</v>
      </c>
      <c r="AI878" s="66">
        <v>0.05</v>
      </c>
      <c r="AJ878" s="66">
        <v>0.1</v>
      </c>
      <c r="AK878" s="39"/>
      <c r="AL878" s="39" t="s">
        <v>53</v>
      </c>
    </row>
    <row r="879" spans="1:38" x14ac:dyDescent="0.35">
      <c r="A879" s="39" t="s">
        <v>276</v>
      </c>
      <c r="B879" s="39">
        <v>104000051</v>
      </c>
      <c r="C879" s="39" t="str">
        <f>+MaestraLP3[[#This Row],[CÓDIGO]]&amp;MaestraLP3[[#Headers],[-]]&amp;MaestraLP3[[#This Row],[UMV]]</f>
        <v>104000051-C02</v>
      </c>
      <c r="D879" s="50" t="str">
        <f>+MaestraLP3[[#This Row],[CÓDIGO]]&amp;MaestraLP3[[#Headers],[FS00]]</f>
        <v>104000051FS00</v>
      </c>
      <c r="E879" s="39" t="s">
        <v>34</v>
      </c>
      <c r="F879" s="39" t="s">
        <v>80</v>
      </c>
      <c r="G879" s="39" t="s">
        <v>94</v>
      </c>
      <c r="H879" s="39" t="s">
        <v>1029</v>
      </c>
      <c r="I879" s="39" t="s">
        <v>4211</v>
      </c>
      <c r="J879" s="49" t="s">
        <v>92</v>
      </c>
      <c r="K879" s="50" t="s">
        <v>50</v>
      </c>
      <c r="L879" s="39" t="str">
        <f>VLOOKUP(MaestraLP3[[#This Row],[UMV]],VALIDACIONES!J:L,3,0)</f>
        <v>Caja 2 Unidades</v>
      </c>
      <c r="M879" s="39" t="s">
        <v>51</v>
      </c>
      <c r="N879" s="39" t="s">
        <v>78</v>
      </c>
      <c r="O879" s="64">
        <v>28044.71</v>
      </c>
      <c r="P879" s="39" t="s">
        <v>42</v>
      </c>
      <c r="Q879" s="65">
        <v>33600</v>
      </c>
      <c r="R879" s="66">
        <f>+IFERROR((MaestraLP3[[#This Row],[COSTO ]]/MaestraLP3[[#This Row],[COSTO SEP]]-1),0)</f>
        <v>-0.32179723020847784</v>
      </c>
      <c r="S879" s="65" t="s">
        <v>52</v>
      </c>
      <c r="T879" s="65" t="s">
        <v>52</v>
      </c>
      <c r="U879" s="64">
        <f>+VLOOKUP(MaestraLP3[[#This Row],[FS00]],'[1]BD MES'!$C:$N,12,0)</f>
        <v>18680.169999999998</v>
      </c>
      <c r="V879" s="64">
        <v>19020</v>
      </c>
      <c r="W879" s="66">
        <f>+(MaestraLP3[[#This Row],[COSTO ]]-MaestraLP3[[#This Row],[COSTO OCT AL 25-09]])/MaestraLP3[[#This Row],[COSTO OCT AL 25-09]]</f>
        <v>1.8192018595119947E-2</v>
      </c>
      <c r="X879" s="67" t="str">
        <f>++IF(P879="HASTA AGOTAR STOCK","HASTA AGOTAR STOCK",IF(MaestraLP3[[#This Row],[PRECIO]]=0,"NO PARA LP",IF(MaestraLP3[[#This Row],[PRECIO SEP]]=0,"INCORPORACIÓN",IF(Z879=0,"MANTIENE",IF(Z879&lt;0,"BAJA",IF(Z879&gt;0,"ALZA",""))))))</f>
        <v>MANTIENE</v>
      </c>
      <c r="Y879" s="64">
        <v>33600</v>
      </c>
      <c r="Z879" s="41">
        <f>IF(Y879=0,"INDICAR PRECIO VTA",Y879-MaestraLP3[[#This Row],[PRECIO SEP]])</f>
        <v>0</v>
      </c>
      <c r="AA879" s="66">
        <f t="shared" si="13"/>
        <v>0.43392857142857144</v>
      </c>
      <c r="AB879" s="68">
        <f>IFERROR(MaestraLP3[[#This Row],[PRECIO]]*MaestraLP3[[#This Row],[%MG UMV]],0)</f>
        <v>14580</v>
      </c>
      <c r="AC879" s="69">
        <v>8</v>
      </c>
      <c r="AD879" s="64">
        <f>+IFERROR(MaestraLP3[[#This Row],[MARGEN UNITARIO]]/MaestraLP3[[#This Row],[Peso Neto UMV (KG)]],0)</f>
        <v>1822.5</v>
      </c>
      <c r="AE879" s="39" t="s">
        <v>53</v>
      </c>
      <c r="AF879" s="39"/>
      <c r="AG879" s="39">
        <v>1</v>
      </c>
      <c r="AH879" s="109">
        <v>0</v>
      </c>
      <c r="AI879" s="66">
        <v>4.9999999999999996E-2</v>
      </c>
      <c r="AJ879" s="66">
        <v>9.9999999999999992E-2</v>
      </c>
      <c r="AK879" s="39"/>
      <c r="AL879" s="39" t="s">
        <v>53</v>
      </c>
    </row>
    <row r="880" spans="1:38" x14ac:dyDescent="0.35">
      <c r="A880" s="39" t="s">
        <v>276</v>
      </c>
      <c r="B880" s="39">
        <v>108000162</v>
      </c>
      <c r="C880" s="39" t="str">
        <f>+MaestraLP3[[#This Row],[CÓDIGO]]&amp;MaestraLP3[[#Headers],[-]]&amp;MaestraLP3[[#This Row],[UMV]]</f>
        <v>108000162-C24</v>
      </c>
      <c r="D880" s="50" t="str">
        <f>+MaestraLP3[[#This Row],[CÓDIGO]]&amp;MaestraLP3[[#Headers],[FS00]]</f>
        <v>108000162FS00</v>
      </c>
      <c r="E880" s="39" t="s">
        <v>34</v>
      </c>
      <c r="F880" s="39" t="s">
        <v>80</v>
      </c>
      <c r="G880" s="39" t="s">
        <v>94</v>
      </c>
      <c r="H880" s="39" t="s">
        <v>1029</v>
      </c>
      <c r="I880" s="39" t="s">
        <v>1041</v>
      </c>
      <c r="J880" s="49" t="s">
        <v>160</v>
      </c>
      <c r="K880" s="50" t="s">
        <v>50</v>
      </c>
      <c r="L880" s="39" t="str">
        <f>VLOOKUP(MaestraLP3[[#This Row],[UMV]],VALIDACIONES!J:L,3,0)</f>
        <v>Caja 24 Unidades</v>
      </c>
      <c r="M880" s="39" t="s">
        <v>51</v>
      </c>
      <c r="N880" s="39" t="s">
        <v>78</v>
      </c>
      <c r="O880" s="64">
        <v>38496</v>
      </c>
      <c r="P880" s="39" t="s">
        <v>42</v>
      </c>
      <c r="Q880" s="64">
        <v>70000</v>
      </c>
      <c r="R880" s="66">
        <f>+IFERROR((MaestraLP3[[#This Row],[COSTO ]]/MaestraLP3[[#This Row],[COSTO SEP]]-1),0)</f>
        <v>0.13618619077306704</v>
      </c>
      <c r="S880" s="65" t="s">
        <v>52</v>
      </c>
      <c r="T880" s="65" t="s">
        <v>52</v>
      </c>
      <c r="U880" s="64">
        <f>+VLOOKUP(MaestraLP3[[#This Row],[FS00]],'[1]BD MES'!$C:$N,12,0)</f>
        <v>42936</v>
      </c>
      <c r="V880" s="64">
        <v>43738.623599999992</v>
      </c>
      <c r="W880" s="66">
        <f>+(MaestraLP3[[#This Row],[COSTO ]]-MaestraLP3[[#This Row],[COSTO OCT AL 25-09]])/MaestraLP3[[#This Row],[COSTO OCT AL 25-09]]</f>
        <v>1.8693487982112719E-2</v>
      </c>
      <c r="X880" s="67" t="str">
        <f>++IF(P880="HASTA AGOTAR STOCK","HASTA AGOTAR STOCK",IF(MaestraLP3[[#This Row],[PRECIO]]=0,"NO PARA LP",IF(MaestraLP3[[#This Row],[PRECIO SEP]]=0,"INCORPORACIÓN",IF(Z880=0,"MANTIENE",IF(Z880&lt;0,"BAJA",IF(Z880&gt;0,"ALZA",""))))))</f>
        <v>BAJA</v>
      </c>
      <c r="Y880" s="64">
        <v>55200</v>
      </c>
      <c r="Z880" s="41">
        <f>IF(Y880=0,"INDICAR PRECIO VTA",Y880-MaestraLP3[[#This Row],[PRECIO SEP]])</f>
        <v>-14800</v>
      </c>
      <c r="AA880" s="66">
        <f t="shared" si="13"/>
        <v>0.20763363043478275</v>
      </c>
      <c r="AB880" s="68">
        <f>IFERROR(MaestraLP3[[#This Row],[PRECIO]]*MaestraLP3[[#This Row],[%MG UMV]],0)</f>
        <v>11461.376400000008</v>
      </c>
      <c r="AC880" s="69">
        <v>7.44</v>
      </c>
      <c r="AD880" s="64">
        <f>+IFERROR(MaestraLP3[[#This Row],[MARGEN UNITARIO]]/MaestraLP3[[#This Row],[Peso Neto UMV (KG)]],0)</f>
        <v>1540.5075806451623</v>
      </c>
      <c r="AE880" s="39" t="s">
        <v>44</v>
      </c>
      <c r="AF880" s="39"/>
      <c r="AG880" s="39">
        <v>1</v>
      </c>
      <c r="AH880" s="109">
        <v>0</v>
      </c>
      <c r="AI880" s="66">
        <v>0.05</v>
      </c>
      <c r="AJ880" s="66">
        <v>7.0000000000000007E-2</v>
      </c>
      <c r="AK880" s="39"/>
      <c r="AL880" s="39" t="s">
        <v>53</v>
      </c>
    </row>
    <row r="881" spans="1:38" x14ac:dyDescent="0.35">
      <c r="A881" s="39" t="s">
        <v>276</v>
      </c>
      <c r="B881" s="39">
        <v>104532130</v>
      </c>
      <c r="C881" s="39" t="str">
        <f>+MaestraLP3[[#This Row],[CÓDIGO]]&amp;MaestraLP3[[#Headers],[-]]&amp;MaestraLP3[[#This Row],[UMV]]</f>
        <v>104532130-C10</v>
      </c>
      <c r="D881" s="50" t="str">
        <f>+MaestraLP3[[#This Row],[CÓDIGO]]&amp;MaestraLP3[[#Headers],[FS00]]</f>
        <v>104532130FS00</v>
      </c>
      <c r="E881" s="39" t="s">
        <v>34</v>
      </c>
      <c r="F881" s="39" t="s">
        <v>80</v>
      </c>
      <c r="G881" s="39" t="s">
        <v>94</v>
      </c>
      <c r="H881" s="39" t="s">
        <v>1029</v>
      </c>
      <c r="I881" s="39" t="s">
        <v>1045</v>
      </c>
      <c r="J881" s="49" t="s">
        <v>65</v>
      </c>
      <c r="K881" s="50" t="s">
        <v>50</v>
      </c>
      <c r="L881" s="39" t="str">
        <f>VLOOKUP(MaestraLP3[[#This Row],[UMV]],VALIDACIONES!J:L,3,0)</f>
        <v>Caja 10 Unidades</v>
      </c>
      <c r="M881" s="39" t="s">
        <v>51</v>
      </c>
      <c r="N881" s="39" t="s">
        <v>78</v>
      </c>
      <c r="O881" s="64">
        <v>33030</v>
      </c>
      <c r="P881" s="39" t="s">
        <v>42</v>
      </c>
      <c r="Q881" s="64">
        <v>42300</v>
      </c>
      <c r="R881" s="66">
        <f>+IFERROR((MaestraLP3[[#This Row],[COSTO ]]/MaestraLP3[[#This Row],[COSTO SEP]]-1),0)</f>
        <v>0</v>
      </c>
      <c r="S881" s="65" t="s">
        <v>52</v>
      </c>
      <c r="T881" s="65" t="s">
        <v>52</v>
      </c>
      <c r="U881" s="64">
        <f>+VLOOKUP(MaestraLP3[[#This Row],[FS00]],'[1]BD MES'!$C:$N,12,0)</f>
        <v>33540</v>
      </c>
      <c r="V881" s="64">
        <v>33030</v>
      </c>
      <c r="W881" s="66">
        <f>+(MaestraLP3[[#This Row],[COSTO ]]-MaestraLP3[[#This Row],[COSTO OCT AL 25-09]])/MaestraLP3[[#This Row],[COSTO OCT AL 25-09]]</f>
        <v>-1.520572450805009E-2</v>
      </c>
      <c r="X881" s="67" t="str">
        <f>++IF(P881="HASTA AGOTAR STOCK","HASTA AGOTAR STOCK",IF(MaestraLP3[[#This Row],[PRECIO]]=0,"NO PARA LP",IF(MaestraLP3[[#This Row],[PRECIO SEP]]=0,"INCORPORACIÓN",IF(Z881=0,"MANTIENE",IF(Z881&lt;0,"BAJA",IF(Z881&gt;0,"ALZA",""))))))</f>
        <v>MANTIENE</v>
      </c>
      <c r="Y881" s="64">
        <v>42300</v>
      </c>
      <c r="Z881" s="41">
        <f>IF(Y881=0,"INDICAR PRECIO VTA",Y881-MaestraLP3[[#This Row],[PRECIO SEP]])</f>
        <v>0</v>
      </c>
      <c r="AA881" s="66">
        <f t="shared" si="13"/>
        <v>0.21914893617021278</v>
      </c>
      <c r="AB881" s="68">
        <f>IFERROR(MaestraLP3[[#This Row],[PRECIO]]*MaestraLP3[[#This Row],[%MG UMV]],0)</f>
        <v>9270</v>
      </c>
      <c r="AC881" s="69">
        <v>10</v>
      </c>
      <c r="AD881" s="64">
        <f>+IFERROR(MaestraLP3[[#This Row],[MARGEN UNITARIO]]/MaestraLP3[[#This Row],[Peso Neto UMV (KG)]],0)</f>
        <v>927</v>
      </c>
      <c r="AE881" s="39" t="s">
        <v>53</v>
      </c>
      <c r="AF881" s="39"/>
      <c r="AG881" s="39">
        <v>1</v>
      </c>
      <c r="AH881" s="109">
        <v>0</v>
      </c>
      <c r="AI881" s="66">
        <v>4.9999999999999996E-2</v>
      </c>
      <c r="AJ881" s="66">
        <v>6.9999999999999993E-2</v>
      </c>
      <c r="AK881" s="39"/>
      <c r="AL881" s="39" t="s">
        <v>53</v>
      </c>
    </row>
    <row r="882" spans="1:38" x14ac:dyDescent="0.35">
      <c r="A882" s="39" t="s">
        <v>276</v>
      </c>
      <c r="B882" s="39">
        <v>104532140</v>
      </c>
      <c r="C882" s="39" t="str">
        <f>+MaestraLP3[[#This Row],[CÓDIGO]]&amp;MaestraLP3[[#Headers],[-]]&amp;MaestraLP3[[#This Row],[UMV]]</f>
        <v>104532140-C10</v>
      </c>
      <c r="D882" s="50" t="str">
        <f>+MaestraLP3[[#This Row],[CÓDIGO]]&amp;MaestraLP3[[#Headers],[FS00]]</f>
        <v>104532140FS00</v>
      </c>
      <c r="E882" s="39" t="s">
        <v>34</v>
      </c>
      <c r="F882" s="39" t="s">
        <v>80</v>
      </c>
      <c r="G882" s="39" t="s">
        <v>94</v>
      </c>
      <c r="H882" s="39" t="s">
        <v>1029</v>
      </c>
      <c r="I882" s="39" t="s">
        <v>1046</v>
      </c>
      <c r="J882" s="49" t="s">
        <v>65</v>
      </c>
      <c r="K882" s="50" t="s">
        <v>50</v>
      </c>
      <c r="L882" s="39" t="str">
        <f>VLOOKUP(MaestraLP3[[#This Row],[UMV]],VALIDACIONES!J:L,3,0)</f>
        <v>Caja 10 Unidades</v>
      </c>
      <c r="M882" s="39" t="s">
        <v>51</v>
      </c>
      <c r="N882" s="39" t="s">
        <v>78</v>
      </c>
      <c r="O882" s="64">
        <v>35570</v>
      </c>
      <c r="P882" s="39" t="s">
        <v>42</v>
      </c>
      <c r="Q882" s="64">
        <v>44500</v>
      </c>
      <c r="R882" s="66">
        <f>+IFERROR((MaestraLP3[[#This Row],[COSTO ]]/MaestraLP3[[#This Row],[COSTO SEP]]-1),0)</f>
        <v>0</v>
      </c>
      <c r="S882" s="65" t="s">
        <v>52</v>
      </c>
      <c r="T882" s="65" t="s">
        <v>52</v>
      </c>
      <c r="U882" s="64">
        <f>+VLOOKUP(MaestraLP3[[#This Row],[FS00]],'[1]BD MES'!$C:$N,12,0)</f>
        <v>35790</v>
      </c>
      <c r="V882" s="64">
        <v>35570</v>
      </c>
      <c r="W882" s="66">
        <f>+(MaestraLP3[[#This Row],[COSTO ]]-MaestraLP3[[#This Row],[COSTO OCT AL 25-09]])/MaestraLP3[[#This Row],[COSTO OCT AL 25-09]]</f>
        <v>-6.1469684269348981E-3</v>
      </c>
      <c r="X882" s="67" t="str">
        <f>++IF(P882="HASTA AGOTAR STOCK","HASTA AGOTAR STOCK",IF(MaestraLP3[[#This Row],[PRECIO]]=0,"NO PARA LP",IF(MaestraLP3[[#This Row],[PRECIO SEP]]=0,"INCORPORACIÓN",IF(Z882=0,"MANTIENE",IF(Z882&lt;0,"BAJA",IF(Z882&gt;0,"ALZA",""))))))</f>
        <v>MANTIENE</v>
      </c>
      <c r="Y882" s="64">
        <v>44500</v>
      </c>
      <c r="Z882" s="41">
        <f>IF(Y882=0,"INDICAR PRECIO VTA",Y882-MaestraLP3[[#This Row],[PRECIO SEP]])</f>
        <v>0</v>
      </c>
      <c r="AA882" s="66">
        <f t="shared" si="13"/>
        <v>0.20067415730337079</v>
      </c>
      <c r="AB882" s="68">
        <f>IFERROR(MaestraLP3[[#This Row],[PRECIO]]*MaestraLP3[[#This Row],[%MG UMV]],0)</f>
        <v>8930</v>
      </c>
      <c r="AC882" s="69">
        <v>10</v>
      </c>
      <c r="AD882" s="64">
        <f>+IFERROR(MaestraLP3[[#This Row],[MARGEN UNITARIO]]/MaestraLP3[[#This Row],[Peso Neto UMV (KG)]],0)</f>
        <v>893</v>
      </c>
      <c r="AE882" s="39" t="s">
        <v>53</v>
      </c>
      <c r="AF882" s="39"/>
      <c r="AG882" s="39">
        <v>1</v>
      </c>
      <c r="AH882" s="109">
        <v>0</v>
      </c>
      <c r="AI882" s="66">
        <v>4.9999999999999996E-2</v>
      </c>
      <c r="AJ882" s="66">
        <v>6.9999999999999993E-2</v>
      </c>
      <c r="AK882" s="39"/>
      <c r="AL882" s="39" t="s">
        <v>53</v>
      </c>
    </row>
    <row r="883" spans="1:38" x14ac:dyDescent="0.35">
      <c r="A883" s="39" t="s">
        <v>276</v>
      </c>
      <c r="B883" s="39">
        <v>101800146</v>
      </c>
      <c r="C883" s="39" t="str">
        <f>+MaestraLP3[[#This Row],[CÓDIGO]]&amp;MaestraLP3[[#Headers],[-]]&amp;MaestraLP3[[#This Row],[UMV]]</f>
        <v>101800146-C72</v>
      </c>
      <c r="D883" s="50" t="str">
        <f>+MaestraLP3[[#This Row],[CÓDIGO]]&amp;MaestraLP3[[#Headers],[FS00]]</f>
        <v>101800146FS00</v>
      </c>
      <c r="E883" s="39" t="s">
        <v>34</v>
      </c>
      <c r="F883" s="39" t="s">
        <v>80</v>
      </c>
      <c r="G883" s="39" t="s">
        <v>94</v>
      </c>
      <c r="H883" s="39" t="s">
        <v>223</v>
      </c>
      <c r="I883" s="39" t="s">
        <v>1050</v>
      </c>
      <c r="J883" s="49" t="s">
        <v>484</v>
      </c>
      <c r="K883" s="50" t="s">
        <v>50</v>
      </c>
      <c r="L883" s="39" t="str">
        <f>VLOOKUP(MaestraLP3[[#This Row],[UMV]],VALIDACIONES!J:L,3,0)</f>
        <v>Caja 72 Unidades</v>
      </c>
      <c r="M883" s="39" t="s">
        <v>51</v>
      </c>
      <c r="N883" s="39" t="s">
        <v>78</v>
      </c>
      <c r="O883" s="64">
        <v>42480</v>
      </c>
      <c r="P883" s="39" t="s">
        <v>42</v>
      </c>
      <c r="Q883" s="64">
        <v>78480</v>
      </c>
      <c r="R883" s="66">
        <f>+IFERROR((MaestraLP3[[#This Row],[COSTO ]]/MaestraLP3[[#This Row],[COSTO SEP]]-1),0)</f>
        <v>5.6457541195856775E-2</v>
      </c>
      <c r="S883" s="65" t="s">
        <v>52</v>
      </c>
      <c r="T883" s="65" t="s">
        <v>52</v>
      </c>
      <c r="U883" s="64">
        <f>+VLOOKUP(MaestraLP3[[#This Row],[FS00]],'[1]BD MES'!$C:$N,12,0)</f>
        <v>43200</v>
      </c>
      <c r="V883" s="64">
        <v>44878.316349999994</v>
      </c>
      <c r="W883" s="66">
        <f>+(MaestraLP3[[#This Row],[COSTO ]]-MaestraLP3[[#This Row],[COSTO OCT AL 25-09]])/MaestraLP3[[#This Row],[COSTO OCT AL 25-09]]</f>
        <v>3.8849915509259113E-2</v>
      </c>
      <c r="X883" s="67" t="str">
        <f>++IF(P883="HASTA AGOTAR STOCK","HASTA AGOTAR STOCK",IF(MaestraLP3[[#This Row],[PRECIO]]=0,"NO PARA LP",IF(MaestraLP3[[#This Row],[PRECIO SEP]]=0,"INCORPORACIÓN",IF(Z883=0,"MANTIENE",IF(Z883&lt;0,"BAJA",IF(Z883&gt;0,"ALZA",""))))))</f>
        <v>ALZA</v>
      </c>
      <c r="Y883" s="64">
        <v>80000</v>
      </c>
      <c r="Z883" s="41">
        <f>IF(Y883=0,"INDICAR PRECIO VTA",Y883-MaestraLP3[[#This Row],[PRECIO SEP]])</f>
        <v>1520</v>
      </c>
      <c r="AA883" s="66">
        <f t="shared" si="13"/>
        <v>0.43902104562500011</v>
      </c>
      <c r="AB883" s="68">
        <f>IFERROR(MaestraLP3[[#This Row],[PRECIO]]*MaestraLP3[[#This Row],[%MG UMV]],0)</f>
        <v>35121.683650000006</v>
      </c>
      <c r="AC883" s="69">
        <v>5.5439999999999996</v>
      </c>
      <c r="AD883" s="64">
        <f>+IFERROR(MaestraLP3[[#This Row],[MARGEN UNITARIO]]/MaestraLP3[[#This Row],[Peso Neto UMV (KG)]],0)</f>
        <v>6335.0800234487751</v>
      </c>
      <c r="AE883" s="39" t="s">
        <v>44</v>
      </c>
      <c r="AF883" s="39"/>
      <c r="AG883" s="39">
        <v>1</v>
      </c>
      <c r="AH883" s="109">
        <v>0</v>
      </c>
      <c r="AI883" s="66">
        <v>0.05</v>
      </c>
      <c r="AJ883" s="66">
        <v>0.1</v>
      </c>
      <c r="AK883" s="39"/>
      <c r="AL883" s="39" t="s">
        <v>53</v>
      </c>
    </row>
    <row r="884" spans="1:38" x14ac:dyDescent="0.35">
      <c r="A884" s="39" t="s">
        <v>276</v>
      </c>
      <c r="B884" s="39">
        <v>101800144</v>
      </c>
      <c r="C884" s="39" t="str">
        <f>+MaestraLP3[[#This Row],[CÓDIGO]]&amp;MaestraLP3[[#Headers],[-]]&amp;MaestraLP3[[#This Row],[UMV]]</f>
        <v>101800144-C72</v>
      </c>
      <c r="D884" s="50" t="str">
        <f>+MaestraLP3[[#This Row],[CÓDIGO]]&amp;MaestraLP3[[#Headers],[FS00]]</f>
        <v>101800144FS00</v>
      </c>
      <c r="E884" s="39" t="s">
        <v>34</v>
      </c>
      <c r="F884" s="39" t="s">
        <v>80</v>
      </c>
      <c r="G884" s="39" t="s">
        <v>94</v>
      </c>
      <c r="H884" s="39" t="s">
        <v>223</v>
      </c>
      <c r="I884" s="39" t="s">
        <v>1051</v>
      </c>
      <c r="J884" s="49" t="s">
        <v>484</v>
      </c>
      <c r="K884" s="50" t="s">
        <v>50</v>
      </c>
      <c r="L884" s="39" t="str">
        <f>VLOOKUP(MaestraLP3[[#This Row],[UMV]],VALIDACIONES!J:L,3,0)</f>
        <v>Caja 72 Unidades</v>
      </c>
      <c r="M884" s="39" t="s">
        <v>51</v>
      </c>
      <c r="N884" s="39" t="s">
        <v>78</v>
      </c>
      <c r="O884" s="64">
        <v>44280</v>
      </c>
      <c r="P884" s="39" t="s">
        <v>42</v>
      </c>
      <c r="Q884" s="64">
        <v>55000</v>
      </c>
      <c r="R884" s="66">
        <f>+IFERROR((MaestraLP3[[#This Row],[COSTO ]]/MaestraLP3[[#This Row],[COSTO SEP]]-1),0)</f>
        <v>0.12050246499548312</v>
      </c>
      <c r="S884" s="65" t="s">
        <v>52</v>
      </c>
      <c r="T884" s="65" t="s">
        <v>52</v>
      </c>
      <c r="U884" s="64">
        <f>+VLOOKUP(MaestraLP3[[#This Row],[FS00]],'[1]BD MES'!$C:$N,12,0)</f>
        <v>44352</v>
      </c>
      <c r="V884" s="64">
        <v>49615.849149999995</v>
      </c>
      <c r="W884" s="66">
        <f>+(MaestraLP3[[#This Row],[COSTO ]]-MaestraLP3[[#This Row],[COSTO OCT AL 25-09]])/MaestraLP3[[#This Row],[COSTO OCT AL 25-09]]</f>
        <v>0.11868346748737361</v>
      </c>
      <c r="X884" s="67" t="str">
        <f>++IF(P884="HASTA AGOTAR STOCK","HASTA AGOTAR STOCK",IF(MaestraLP3[[#This Row],[PRECIO]]=0,"NO PARA LP",IF(MaestraLP3[[#This Row],[PRECIO SEP]]=0,"INCORPORACIÓN",IF(Z884=0,"MANTIENE",IF(Z884&lt;0,"BAJA",IF(Z884&gt;0,"ALZA",""))))))</f>
        <v>ALZA</v>
      </c>
      <c r="Y884" s="64">
        <v>79200</v>
      </c>
      <c r="Z884" s="41">
        <f>IF(Y884=0,"INDICAR PRECIO VTA",Y884-MaestraLP3[[#This Row],[PRECIO SEP]])</f>
        <v>24200</v>
      </c>
      <c r="AA884" s="66">
        <f t="shared" si="13"/>
        <v>0.37353725820707079</v>
      </c>
      <c r="AB884" s="68">
        <f>IFERROR(MaestraLP3[[#This Row],[PRECIO]]*MaestraLP3[[#This Row],[%MG UMV]],0)</f>
        <v>29584.150850000005</v>
      </c>
      <c r="AC884" s="69">
        <v>5.9039999999999999</v>
      </c>
      <c r="AD884" s="64">
        <f>+IFERROR(MaestraLP3[[#This Row],[MARGEN UNITARIO]]/MaestraLP3[[#This Row],[Peso Neto UMV (KG)]],0)</f>
        <v>5010.8656588753402</v>
      </c>
      <c r="AE884" s="39" t="s">
        <v>44</v>
      </c>
      <c r="AF884" s="39"/>
      <c r="AG884" s="39">
        <v>1</v>
      </c>
      <c r="AH884" s="109">
        <v>0</v>
      </c>
      <c r="AI884" s="66">
        <v>0.03</v>
      </c>
      <c r="AJ884" s="66">
        <v>0.05</v>
      </c>
      <c r="AK884" s="39"/>
      <c r="AL884" s="39" t="s">
        <v>53</v>
      </c>
    </row>
    <row r="885" spans="1:38" x14ac:dyDescent="0.35">
      <c r="A885" s="39" t="s">
        <v>276</v>
      </c>
      <c r="B885" s="39">
        <v>150000053</v>
      </c>
      <c r="C885" s="39" t="str">
        <f>+MaestraLP3[[#This Row],[CÓDIGO]]&amp;MaestraLP3[[#Headers],[-]]&amp;MaestraLP3[[#This Row],[UMV]]</f>
        <v>150000053-C06</v>
      </c>
      <c r="D885" s="50" t="str">
        <f>+MaestraLP3[[#This Row],[CÓDIGO]]&amp;MaestraLP3[[#Headers],[FS00]]</f>
        <v>150000053FS00</v>
      </c>
      <c r="E885" s="39" t="s">
        <v>34</v>
      </c>
      <c r="F885" s="39" t="s">
        <v>80</v>
      </c>
      <c r="G885" s="39" t="s">
        <v>94</v>
      </c>
      <c r="H885" s="39" t="s">
        <v>223</v>
      </c>
      <c r="I885" s="39" t="s">
        <v>1053</v>
      </c>
      <c r="J885" s="49" t="s">
        <v>57</v>
      </c>
      <c r="K885" s="50" t="s">
        <v>50</v>
      </c>
      <c r="L885" s="39" t="str">
        <f>VLOOKUP(MaestraLP3[[#This Row],[UMV]],VALIDACIONES!J:L,3,0)</f>
        <v>Caja 6 Unidades</v>
      </c>
      <c r="M885" s="39" t="s">
        <v>51</v>
      </c>
      <c r="N885" s="39" t="s">
        <v>78</v>
      </c>
      <c r="O885" s="64">
        <v>14155.560000000001</v>
      </c>
      <c r="P885" s="39" t="s">
        <v>42</v>
      </c>
      <c r="Q885" s="64">
        <v>17990</v>
      </c>
      <c r="R885" s="66">
        <f>+IFERROR((MaestraLP3[[#This Row],[COSTO ]]/MaestraLP3[[#This Row],[COSTO SEP]]-1),0)</f>
        <v>3.4799047158853291E-3</v>
      </c>
      <c r="S885" s="65" t="s">
        <v>52</v>
      </c>
      <c r="T885" s="65" t="s">
        <v>52</v>
      </c>
      <c r="U885" s="64">
        <f>+VLOOKUP(MaestraLP3[[#This Row],[FS00]],'[1]BD MES'!$C:$N,12,0)</f>
        <v>14208.84</v>
      </c>
      <c r="V885" s="64">
        <v>14204.82</v>
      </c>
      <c r="W885" s="66">
        <f>+(MaestraLP3[[#This Row],[COSTO ]]-MaestraLP3[[#This Row],[COSTO OCT AL 25-09]])/MaestraLP3[[#This Row],[COSTO OCT AL 25-09]]</f>
        <v>-2.8292246235445232E-4</v>
      </c>
      <c r="X885" s="67" t="str">
        <f>++IF(P885="HASTA AGOTAR STOCK","HASTA AGOTAR STOCK",IF(MaestraLP3[[#This Row],[PRECIO]]=0,"NO PARA LP",IF(MaestraLP3[[#This Row],[PRECIO SEP]]=0,"INCORPORACIÓN",IF(Z885=0,"MANTIENE",IF(Z885&lt;0,"BAJA",IF(Z885&gt;0,"ALZA",""))))))</f>
        <v>MANTIENE</v>
      </c>
      <c r="Y885" s="64">
        <v>17990</v>
      </c>
      <c r="Z885" s="41">
        <f>IF(Y885=0,"INDICAR PRECIO VTA",Y885-MaestraLP3[[#This Row],[PRECIO SEP]])</f>
        <v>0</v>
      </c>
      <c r="AA885" s="66">
        <f t="shared" si="13"/>
        <v>0.21040466926070039</v>
      </c>
      <c r="AB885" s="68">
        <f>IFERROR(MaestraLP3[[#This Row],[PRECIO]]*MaestraLP3[[#This Row],[%MG UMV]],0)</f>
        <v>3785.1800000000003</v>
      </c>
      <c r="AC885" s="69">
        <v>5.16</v>
      </c>
      <c r="AD885" s="64">
        <f>+IFERROR(MaestraLP3[[#This Row],[MARGEN UNITARIO]]/MaestraLP3[[#This Row],[Peso Neto UMV (KG)]],0)</f>
        <v>733.56201550387595</v>
      </c>
      <c r="AE885" s="39" t="s">
        <v>44</v>
      </c>
      <c r="AF885" s="39"/>
      <c r="AG885" s="39">
        <v>1</v>
      </c>
      <c r="AH885" s="109">
        <v>0</v>
      </c>
      <c r="AI885" s="66">
        <v>4.9999999999999996E-2</v>
      </c>
      <c r="AJ885" s="66">
        <v>6.9999999999999993E-2</v>
      </c>
      <c r="AK885" s="39"/>
      <c r="AL885" s="39" t="s">
        <v>53</v>
      </c>
    </row>
    <row r="886" spans="1:38" x14ac:dyDescent="0.35">
      <c r="A886" s="39" t="s">
        <v>276</v>
      </c>
      <c r="B886" s="39">
        <v>150001739</v>
      </c>
      <c r="C886" s="39" t="str">
        <f>+MaestraLP3[[#This Row],[CÓDIGO]]&amp;MaestraLP3[[#Headers],[-]]&amp;MaestraLP3[[#This Row],[UMV]]</f>
        <v>150001739-D20</v>
      </c>
      <c r="D886" s="50" t="str">
        <f>+MaestraLP3[[#This Row],[CÓDIGO]]&amp;MaestraLP3[[#Headers],[FS00]]</f>
        <v>150001739FS00</v>
      </c>
      <c r="E886" s="39" t="s">
        <v>34</v>
      </c>
      <c r="F886" s="39" t="s">
        <v>80</v>
      </c>
      <c r="G886" s="39" t="s">
        <v>94</v>
      </c>
      <c r="H886" s="39" t="s">
        <v>223</v>
      </c>
      <c r="I886" s="39" t="s">
        <v>1055</v>
      </c>
      <c r="J886" s="49" t="s">
        <v>1022</v>
      </c>
      <c r="K886" s="50" t="s">
        <v>50</v>
      </c>
      <c r="L886" s="39" t="str">
        <f>VLOOKUP(MaestraLP3[[#This Row],[UMV]],VALIDACIONES!J:L,3,0)</f>
        <v>Display 20 Unidades</v>
      </c>
      <c r="M886" s="39" t="s">
        <v>51</v>
      </c>
      <c r="N886" s="39" t="s">
        <v>78</v>
      </c>
      <c r="O886" s="64">
        <v>6159.8</v>
      </c>
      <c r="P886" s="39" t="s">
        <v>42</v>
      </c>
      <c r="Q886" s="64">
        <v>7400</v>
      </c>
      <c r="R886" s="66">
        <f>+IFERROR((MaestraLP3[[#This Row],[COSTO ]]/MaestraLP3[[#This Row],[COSTO SEP]]-1),0)</f>
        <v>-1.3312120523394366E-3</v>
      </c>
      <c r="S886" s="65" t="s">
        <v>52</v>
      </c>
      <c r="T886" s="65" t="s">
        <v>52</v>
      </c>
      <c r="U886" s="64">
        <f>+VLOOKUP(MaestraLP3[[#This Row],[FS00]],'[1]BD MES'!$C:$N,12,0)</f>
        <v>6150.8</v>
      </c>
      <c r="V886" s="64">
        <v>6151.5999999999995</v>
      </c>
      <c r="W886" s="66">
        <f>+(MaestraLP3[[#This Row],[COSTO ]]-MaestraLP3[[#This Row],[COSTO OCT AL 25-09]])/MaestraLP3[[#This Row],[COSTO OCT AL 25-09]]</f>
        <v>1.3006438186890688E-4</v>
      </c>
      <c r="X886" s="67" t="str">
        <f>++IF(P886="HASTA AGOTAR STOCK","HASTA AGOTAR STOCK",IF(MaestraLP3[[#This Row],[PRECIO]]=0,"NO PARA LP",IF(MaestraLP3[[#This Row],[PRECIO SEP]]=0,"INCORPORACIÓN",IF(Z886=0,"MANTIENE",IF(Z886&lt;0,"BAJA",IF(Z886&gt;0,"ALZA",""))))))</f>
        <v>MANTIENE</v>
      </c>
      <c r="Y886" s="64">
        <v>7400</v>
      </c>
      <c r="Z886" s="41">
        <f>IF(Y886=0,"INDICAR PRECIO VTA",Y886-MaestraLP3[[#This Row],[PRECIO SEP]])</f>
        <v>0</v>
      </c>
      <c r="AA886" s="66">
        <f t="shared" si="13"/>
        <v>0.16870270270270277</v>
      </c>
      <c r="AB886" s="68">
        <f>IFERROR(MaestraLP3[[#This Row],[PRECIO]]*MaestraLP3[[#This Row],[%MG UMV]],0)</f>
        <v>1248.4000000000005</v>
      </c>
      <c r="AC886" s="69">
        <v>0.6</v>
      </c>
      <c r="AD886" s="64">
        <f>+IFERROR(MaestraLP3[[#This Row],[MARGEN UNITARIO]]/MaestraLP3[[#This Row],[Peso Neto UMV (KG)]],0)</f>
        <v>2080.6666666666679</v>
      </c>
      <c r="AE886" s="39" t="s">
        <v>44</v>
      </c>
      <c r="AF886" s="39"/>
      <c r="AG886" s="39">
        <v>1</v>
      </c>
      <c r="AH886" s="109">
        <v>0</v>
      </c>
      <c r="AI886" s="66">
        <v>0.03</v>
      </c>
      <c r="AJ886" s="66">
        <v>4.9999999999999996E-2</v>
      </c>
      <c r="AK886" s="39"/>
      <c r="AL886" s="39" t="s">
        <v>53</v>
      </c>
    </row>
    <row r="887" spans="1:38" x14ac:dyDescent="0.35">
      <c r="A887" s="39" t="s">
        <v>276</v>
      </c>
      <c r="B887" s="39">
        <v>102310250</v>
      </c>
      <c r="C887" s="39" t="str">
        <f>+MaestraLP3[[#This Row],[CÓDIGO]]&amp;MaestraLP3[[#Headers],[-]]&amp;MaestraLP3[[#This Row],[UMV]]</f>
        <v>102310250-D16</v>
      </c>
      <c r="D887" s="50" t="str">
        <f>+MaestraLP3[[#This Row],[CÓDIGO]]&amp;MaestraLP3[[#Headers],[FS00]]</f>
        <v>102310250FS00</v>
      </c>
      <c r="E887" s="39" t="s">
        <v>34</v>
      </c>
      <c r="F887" s="39" t="s">
        <v>80</v>
      </c>
      <c r="G887" s="39" t="s">
        <v>94</v>
      </c>
      <c r="H887" s="39" t="s">
        <v>223</v>
      </c>
      <c r="I887" s="39" t="s">
        <v>1060</v>
      </c>
      <c r="J887" s="49" t="s">
        <v>647</v>
      </c>
      <c r="K887" s="50" t="s">
        <v>50</v>
      </c>
      <c r="L887" s="39" t="str">
        <f>VLOOKUP(MaestraLP3[[#This Row],[UMV]],VALIDACIONES!J:L,3,0)</f>
        <v>Display 16 Unidades</v>
      </c>
      <c r="M887" s="39" t="s">
        <v>51</v>
      </c>
      <c r="N887" s="39" t="s">
        <v>78</v>
      </c>
      <c r="O887" s="64">
        <v>14042.24</v>
      </c>
      <c r="P887" s="39" t="s">
        <v>42</v>
      </c>
      <c r="Q887" s="64">
        <v>21500</v>
      </c>
      <c r="R887" s="66">
        <f>+IFERROR((MaestraLP3[[#This Row],[COSTO ]]/MaestraLP3[[#This Row],[COSTO SEP]]-1),0)</f>
        <v>7.1267831912857238E-2</v>
      </c>
      <c r="S887" s="65" t="s">
        <v>52</v>
      </c>
      <c r="T887" s="65" t="s">
        <v>52</v>
      </c>
      <c r="U887" s="64">
        <f>+VLOOKUP(MaestraLP3[[#This Row],[FS00]],'[1]BD MES'!$C:$N,12,0)</f>
        <v>14696</v>
      </c>
      <c r="V887" s="64">
        <v>15043</v>
      </c>
      <c r="W887" s="66">
        <f>+(MaestraLP3[[#This Row],[COSTO ]]-MaestraLP3[[#This Row],[COSTO OCT AL 25-09]])/MaestraLP3[[#This Row],[COSTO OCT AL 25-09]]</f>
        <v>2.3611867174741428E-2</v>
      </c>
      <c r="X887" s="67" t="str">
        <f>++IF(P887="HASTA AGOTAR STOCK","HASTA AGOTAR STOCK",IF(MaestraLP3[[#This Row],[PRECIO]]=0,"NO PARA LP",IF(MaestraLP3[[#This Row],[PRECIO SEP]]=0,"INCORPORACIÓN",IF(Z887=0,"MANTIENE",IF(Z887&lt;0,"BAJA",IF(Z887&gt;0,"ALZA",""))))))</f>
        <v>ALZA</v>
      </c>
      <c r="Y887" s="64">
        <v>25600</v>
      </c>
      <c r="Z887" s="41">
        <f>IF(Y887=0,"INDICAR PRECIO VTA",Y887-MaestraLP3[[#This Row],[PRECIO SEP]])</f>
        <v>4100</v>
      </c>
      <c r="AA887" s="66">
        <f t="shared" si="13"/>
        <v>0.41238281249999997</v>
      </c>
      <c r="AB887" s="68">
        <f>IFERROR(MaestraLP3[[#This Row],[PRECIO]]*MaestraLP3[[#This Row],[%MG UMV]],0)</f>
        <v>10557</v>
      </c>
      <c r="AC887" s="69">
        <v>0.60799999999999998</v>
      </c>
      <c r="AD887" s="64">
        <f>+IFERROR(MaestraLP3[[#This Row],[MARGEN UNITARIO]]/MaestraLP3[[#This Row],[Peso Neto UMV (KG)]],0)</f>
        <v>17363.486842105263</v>
      </c>
      <c r="AE887" s="39" t="s">
        <v>44</v>
      </c>
      <c r="AF887" s="39"/>
      <c r="AG887" s="39">
        <v>1</v>
      </c>
      <c r="AH887" s="109">
        <v>0</v>
      </c>
      <c r="AI887" s="66">
        <v>0.05</v>
      </c>
      <c r="AJ887" s="66">
        <v>0.1</v>
      </c>
      <c r="AK887" s="39"/>
      <c r="AL887" s="39" t="s">
        <v>53</v>
      </c>
    </row>
    <row r="888" spans="1:38" x14ac:dyDescent="0.35">
      <c r="A888" s="39" t="s">
        <v>276</v>
      </c>
      <c r="B888" s="39">
        <v>104534810</v>
      </c>
      <c r="C888" s="39" t="str">
        <f>+MaestraLP3[[#This Row],[CÓDIGO]]&amp;MaestraLP3[[#Headers],[-]]&amp;MaestraLP3[[#This Row],[UMV]]</f>
        <v>104534810-C25</v>
      </c>
      <c r="D888" s="50" t="str">
        <f>+MaestraLP3[[#This Row],[CÓDIGO]]&amp;MaestraLP3[[#Headers],[FS00]]</f>
        <v>104534810FS00</v>
      </c>
      <c r="E888" s="39" t="s">
        <v>34</v>
      </c>
      <c r="F888" s="39" t="s">
        <v>80</v>
      </c>
      <c r="G888" s="39" t="s">
        <v>94</v>
      </c>
      <c r="H888" s="39" t="s">
        <v>226</v>
      </c>
      <c r="I888" s="39" t="s">
        <v>1061</v>
      </c>
      <c r="J888" s="49" t="s">
        <v>698</v>
      </c>
      <c r="K888" s="50" t="s">
        <v>50</v>
      </c>
      <c r="L888" s="39" t="str">
        <f>VLOOKUP(MaestraLP3[[#This Row],[UMV]],VALIDACIONES!J:L,3,0)</f>
        <v>Caja 25 Unidades</v>
      </c>
      <c r="M888" s="39" t="s">
        <v>51</v>
      </c>
      <c r="N888" s="39" t="s">
        <v>78</v>
      </c>
      <c r="O888" s="64">
        <v>15025</v>
      </c>
      <c r="P888" s="39" t="s">
        <v>42</v>
      </c>
      <c r="Q888" s="64">
        <v>20990</v>
      </c>
      <c r="R888" s="66">
        <f>+IFERROR((MaestraLP3[[#This Row],[COSTO ]]/MaestraLP3[[#This Row],[COSTO SEP]]-1),0)</f>
        <v>-8.3194675540765317E-3</v>
      </c>
      <c r="S888" s="65" t="s">
        <v>52</v>
      </c>
      <c r="T888" s="65" t="s">
        <v>52</v>
      </c>
      <c r="U888" s="64">
        <f>+VLOOKUP(MaestraLP3[[#This Row],[FS00]],'[1]BD MES'!$C:$N,12,0)</f>
        <v>14825</v>
      </c>
      <c r="V888" s="64">
        <v>14900</v>
      </c>
      <c r="W888" s="66">
        <f>+(MaestraLP3[[#This Row],[COSTO ]]-MaestraLP3[[#This Row],[COSTO OCT AL 25-09]])/MaestraLP3[[#This Row],[COSTO OCT AL 25-09]]</f>
        <v>5.0590219224283303E-3</v>
      </c>
      <c r="X888" s="67" t="str">
        <f>++IF(P888="HASTA AGOTAR STOCK","HASTA AGOTAR STOCK",IF(MaestraLP3[[#This Row],[PRECIO]]=0,"NO PARA LP",IF(MaestraLP3[[#This Row],[PRECIO SEP]]=0,"INCORPORACIÓN",IF(Z888=0,"MANTIENE",IF(Z888&lt;0,"BAJA",IF(Z888&gt;0,"ALZA",""))))))</f>
        <v>MANTIENE</v>
      </c>
      <c r="Y888" s="64">
        <v>20990</v>
      </c>
      <c r="Z888" s="41">
        <f>IF(Y888=0,"INDICAR PRECIO VTA",Y888-MaestraLP3[[#This Row],[PRECIO SEP]])</f>
        <v>0</v>
      </c>
      <c r="AA888" s="66">
        <f t="shared" si="13"/>
        <v>0.29013816102906148</v>
      </c>
      <c r="AB888" s="68">
        <f>IFERROR(MaestraLP3[[#This Row],[PRECIO]]*MaestraLP3[[#This Row],[%MG UMV]],0)</f>
        <v>6090.0000000000009</v>
      </c>
      <c r="AC888" s="69">
        <v>4.5</v>
      </c>
      <c r="AD888" s="64">
        <f>+IFERROR(MaestraLP3[[#This Row],[MARGEN UNITARIO]]/MaestraLP3[[#This Row],[Peso Neto UMV (KG)]],0)</f>
        <v>1353.3333333333335</v>
      </c>
      <c r="AE888" s="39" t="s">
        <v>44</v>
      </c>
      <c r="AF888" s="39"/>
      <c r="AG888" s="39">
        <v>1</v>
      </c>
      <c r="AH888" s="109">
        <v>0</v>
      </c>
      <c r="AI888" s="66">
        <v>4.9999999999999996E-2</v>
      </c>
      <c r="AJ888" s="66">
        <v>6.9999999999999993E-2</v>
      </c>
      <c r="AK888" s="39"/>
      <c r="AL888" s="39" t="s">
        <v>53</v>
      </c>
    </row>
    <row r="889" spans="1:38" x14ac:dyDescent="0.35">
      <c r="A889" s="39" t="s">
        <v>276</v>
      </c>
      <c r="B889" s="39">
        <v>104512290</v>
      </c>
      <c r="C889" s="39" t="str">
        <f>+MaestraLP3[[#This Row],[CÓDIGO]]&amp;MaestraLP3[[#Headers],[-]]&amp;MaestraLP3[[#This Row],[UMV]]</f>
        <v>104512290-C12</v>
      </c>
      <c r="D889" s="50" t="str">
        <f>+MaestraLP3[[#This Row],[CÓDIGO]]&amp;MaestraLP3[[#Headers],[FS00]]</f>
        <v>104512290FS00</v>
      </c>
      <c r="E889" s="39" t="s">
        <v>34</v>
      </c>
      <c r="F889" s="39" t="s">
        <v>80</v>
      </c>
      <c r="G889" s="39" t="s">
        <v>94</v>
      </c>
      <c r="H889" s="39" t="s">
        <v>226</v>
      </c>
      <c r="I889" s="39" t="s">
        <v>1062</v>
      </c>
      <c r="J889" s="49" t="s">
        <v>49</v>
      </c>
      <c r="K889" s="50" t="s">
        <v>50</v>
      </c>
      <c r="L889" s="39" t="str">
        <f>VLOOKUP(MaestraLP3[[#This Row],[UMV]],VALIDACIONES!J:L,3,0)</f>
        <v>Caja 12 Unidades</v>
      </c>
      <c r="M889" s="39" t="s">
        <v>51</v>
      </c>
      <c r="N889" s="39" t="s">
        <v>78</v>
      </c>
      <c r="O889" s="64">
        <v>10512.25</v>
      </c>
      <c r="P889" s="39" t="s">
        <v>42</v>
      </c>
      <c r="Q889" s="64">
        <v>14000</v>
      </c>
      <c r="R889" s="66">
        <f>+IFERROR((MaestraLP3[[#This Row],[COSTO ]]/MaestraLP3[[#This Row],[COSTO SEP]]-1),0)</f>
        <v>3.9002116578368273E-5</v>
      </c>
      <c r="S889" s="65" t="s">
        <v>52</v>
      </c>
      <c r="T889" s="65" t="s">
        <v>52</v>
      </c>
      <c r="U889" s="64">
        <f>+VLOOKUP(MaestraLP3[[#This Row],[FS00]],'[1]BD MES'!$C:$N,12,0)</f>
        <v>10512.630000000001</v>
      </c>
      <c r="V889" s="64">
        <v>10512.66</v>
      </c>
      <c r="W889" s="66">
        <f>+(MaestraLP3[[#This Row],[COSTO ]]-MaestraLP3[[#This Row],[COSTO OCT AL 25-09]])/MaestraLP3[[#This Row],[COSTO OCT AL 25-09]]</f>
        <v>2.8537102512725971E-6</v>
      </c>
      <c r="X889" s="67" t="str">
        <f>++IF(P889="HASTA AGOTAR STOCK","HASTA AGOTAR STOCK",IF(MaestraLP3[[#This Row],[PRECIO]]=0,"NO PARA LP",IF(MaestraLP3[[#This Row],[PRECIO SEP]]=0,"INCORPORACIÓN",IF(Z889=0,"MANTIENE",IF(Z889&lt;0,"BAJA",IF(Z889&gt;0,"ALZA",""))))))</f>
        <v>MANTIENE</v>
      </c>
      <c r="Y889" s="64">
        <v>14000</v>
      </c>
      <c r="Z889" s="41">
        <f>IF(Y889=0,"INDICAR PRECIO VTA",Y889-MaestraLP3[[#This Row],[PRECIO SEP]])</f>
        <v>0</v>
      </c>
      <c r="AA889" s="66">
        <f t="shared" si="13"/>
        <v>0.24909571428571431</v>
      </c>
      <c r="AB889" s="68">
        <f>IFERROR(MaestraLP3[[#This Row],[PRECIO]]*MaestraLP3[[#This Row],[%MG UMV]],0)</f>
        <v>3487.34</v>
      </c>
      <c r="AC889" s="69">
        <v>1.68</v>
      </c>
      <c r="AD889" s="64">
        <f>+IFERROR(MaestraLP3[[#This Row],[MARGEN UNITARIO]]/MaestraLP3[[#This Row],[Peso Neto UMV (KG)]],0)</f>
        <v>2075.7976190476193</v>
      </c>
      <c r="AE889" s="39" t="s">
        <v>44</v>
      </c>
      <c r="AF889" s="39"/>
      <c r="AG889" s="39">
        <v>1</v>
      </c>
      <c r="AH889" s="109">
        <v>0</v>
      </c>
      <c r="AI889" s="66">
        <v>0.03</v>
      </c>
      <c r="AJ889" s="66">
        <v>4.9999999999999996E-2</v>
      </c>
      <c r="AK889" s="39"/>
      <c r="AL889" s="39" t="s">
        <v>53</v>
      </c>
    </row>
    <row r="890" spans="1:38" x14ac:dyDescent="0.35">
      <c r="A890" s="39" t="s">
        <v>276</v>
      </c>
      <c r="B890" s="39">
        <v>150000074</v>
      </c>
      <c r="C890" s="39" t="str">
        <f>+MaestraLP3[[#This Row],[CÓDIGO]]&amp;MaestraLP3[[#Headers],[-]]&amp;MaestraLP3[[#This Row],[UMV]]</f>
        <v>150000074-C28</v>
      </c>
      <c r="D890" s="50" t="str">
        <f>+MaestraLP3[[#This Row],[CÓDIGO]]&amp;MaestraLP3[[#Headers],[FS00]]</f>
        <v>150000074FS00</v>
      </c>
      <c r="E890" s="39" t="s">
        <v>34</v>
      </c>
      <c r="F890" s="39" t="s">
        <v>80</v>
      </c>
      <c r="G890" s="39" t="s">
        <v>94</v>
      </c>
      <c r="H890" s="39" t="s">
        <v>226</v>
      </c>
      <c r="I890" s="39" t="s">
        <v>1063</v>
      </c>
      <c r="J890" s="49" t="s">
        <v>1064</v>
      </c>
      <c r="K890" s="50" t="s">
        <v>50</v>
      </c>
      <c r="L890" s="39" t="str">
        <f>VLOOKUP(MaestraLP3[[#This Row],[UMV]],VALIDACIONES!J:L,3,0)</f>
        <v>Caja 28 Unidades</v>
      </c>
      <c r="M890" s="39" t="s">
        <v>51</v>
      </c>
      <c r="N890" s="39" t="s">
        <v>78</v>
      </c>
      <c r="O890" s="64">
        <v>14196</v>
      </c>
      <c r="P890" s="39" t="s">
        <v>42</v>
      </c>
      <c r="Q890" s="64">
        <v>17000</v>
      </c>
      <c r="R890" s="66">
        <f>+IFERROR((MaestraLP3[[#This Row],[COSTO ]]/MaestraLP3[[#This Row],[COSTO SEP]]-1),0)</f>
        <v>0</v>
      </c>
      <c r="S890" s="65" t="s">
        <v>52</v>
      </c>
      <c r="T890" s="65" t="s">
        <v>52</v>
      </c>
      <c r="U890" s="64">
        <f>+VLOOKUP(MaestraLP3[[#This Row],[FS00]],'[1]BD MES'!$C:$N,12,0)</f>
        <v>14196</v>
      </c>
      <c r="V890" s="64">
        <v>14196</v>
      </c>
      <c r="W890" s="66">
        <f>+(MaestraLP3[[#This Row],[COSTO ]]-MaestraLP3[[#This Row],[COSTO OCT AL 25-09]])/MaestraLP3[[#This Row],[COSTO OCT AL 25-09]]</f>
        <v>0</v>
      </c>
      <c r="X890" s="67" t="str">
        <f>++IF(P890="HASTA AGOTAR STOCK","HASTA AGOTAR STOCK",IF(MaestraLP3[[#This Row],[PRECIO]]=0,"NO PARA LP",IF(MaestraLP3[[#This Row],[PRECIO SEP]]=0,"INCORPORACIÓN",IF(Z890=0,"MANTIENE",IF(Z890&lt;0,"BAJA",IF(Z890&gt;0,"ALZA",""))))))</f>
        <v>MANTIENE</v>
      </c>
      <c r="Y890" s="64">
        <v>17000</v>
      </c>
      <c r="Z890" s="41">
        <f>IF(Y890=0,"INDICAR PRECIO VTA",Y890-MaestraLP3[[#This Row],[PRECIO SEP]])</f>
        <v>0</v>
      </c>
      <c r="AA890" s="66">
        <f t="shared" si="13"/>
        <v>0.16494117647058823</v>
      </c>
      <c r="AB890" s="68">
        <f>IFERROR(MaestraLP3[[#This Row],[PRECIO]]*MaestraLP3[[#This Row],[%MG UMV]],0)</f>
        <v>2804</v>
      </c>
      <c r="AC890" s="69">
        <v>3.5</v>
      </c>
      <c r="AD890" s="64">
        <f>+IFERROR(MaestraLP3[[#This Row],[MARGEN UNITARIO]]/MaestraLP3[[#This Row],[Peso Neto UMV (KG)]],0)</f>
        <v>801.14285714285711</v>
      </c>
      <c r="AE890" s="39" t="s">
        <v>44</v>
      </c>
      <c r="AF890" s="39"/>
      <c r="AG890" s="39">
        <v>1</v>
      </c>
      <c r="AH890" s="109">
        <v>0</v>
      </c>
      <c r="AI890" s="66">
        <v>4.9999999999999996E-2</v>
      </c>
      <c r="AJ890" s="66">
        <v>6.9999999999999993E-2</v>
      </c>
      <c r="AK890" s="39"/>
      <c r="AL890" s="39" t="s">
        <v>53</v>
      </c>
    </row>
    <row r="891" spans="1:38" x14ac:dyDescent="0.35">
      <c r="A891" s="39" t="s">
        <v>276</v>
      </c>
      <c r="B891" s="39">
        <v>150000075</v>
      </c>
      <c r="C891" s="39" t="str">
        <f>+MaestraLP3[[#This Row],[CÓDIGO]]&amp;MaestraLP3[[#Headers],[-]]&amp;MaestraLP3[[#This Row],[UMV]]</f>
        <v>150000075-C24</v>
      </c>
      <c r="D891" s="50" t="str">
        <f>+MaestraLP3[[#This Row],[CÓDIGO]]&amp;MaestraLP3[[#Headers],[FS00]]</f>
        <v>150000075FS00</v>
      </c>
      <c r="E891" s="39" t="s">
        <v>34</v>
      </c>
      <c r="F891" s="39" t="s">
        <v>80</v>
      </c>
      <c r="G891" s="39" t="s">
        <v>94</v>
      </c>
      <c r="H891" s="39" t="s">
        <v>226</v>
      </c>
      <c r="I891" s="39" t="s">
        <v>1065</v>
      </c>
      <c r="J891" s="49" t="s">
        <v>160</v>
      </c>
      <c r="K891" s="50" t="s">
        <v>50</v>
      </c>
      <c r="L891" s="39" t="str">
        <f>VLOOKUP(MaestraLP3[[#This Row],[UMV]],VALIDACIONES!J:L,3,0)</f>
        <v>Caja 24 Unidades</v>
      </c>
      <c r="M891" s="39" t="s">
        <v>51</v>
      </c>
      <c r="N891" s="39" t="s">
        <v>78</v>
      </c>
      <c r="O891" s="64">
        <v>11519.52</v>
      </c>
      <c r="P891" s="39" t="s">
        <v>42</v>
      </c>
      <c r="Q891" s="64">
        <v>15700</v>
      </c>
      <c r="R891" s="66">
        <f>+IFERROR((MaestraLP3[[#This Row],[COSTO ]]/MaestraLP3[[#This Row],[COSTO SEP]]-1),0)</f>
        <v>-6.0419184132676218E-4</v>
      </c>
      <c r="S891" s="65" t="s">
        <v>52</v>
      </c>
      <c r="T891" s="65" t="s">
        <v>52</v>
      </c>
      <c r="U891" s="64">
        <f>+VLOOKUP(MaestraLP3[[#This Row],[FS00]],'[1]BD MES'!$C:$N,12,0)</f>
        <v>11493.36</v>
      </c>
      <c r="V891" s="64">
        <v>11512.56</v>
      </c>
      <c r="W891" s="66">
        <f>+(MaestraLP3[[#This Row],[COSTO ]]-MaestraLP3[[#This Row],[COSTO OCT AL 25-09]])/MaestraLP3[[#This Row],[COSTO OCT AL 25-09]]</f>
        <v>1.6705297667521863E-3</v>
      </c>
      <c r="X891" s="67" t="str">
        <f>++IF(P891="HASTA AGOTAR STOCK","HASTA AGOTAR STOCK",IF(MaestraLP3[[#This Row],[PRECIO]]=0,"NO PARA LP",IF(MaestraLP3[[#This Row],[PRECIO SEP]]=0,"INCORPORACIÓN",IF(Z891=0,"MANTIENE",IF(Z891&lt;0,"BAJA",IF(Z891&gt;0,"ALZA",""))))))</f>
        <v>MANTIENE</v>
      </c>
      <c r="Y891" s="64">
        <v>15700</v>
      </c>
      <c r="Z891" s="41">
        <f>IF(Y891=0,"INDICAR PRECIO VTA",Y891-MaestraLP3[[#This Row],[PRECIO SEP]])</f>
        <v>0</v>
      </c>
      <c r="AA891" s="66">
        <f t="shared" si="13"/>
        <v>0.26671592356687901</v>
      </c>
      <c r="AB891" s="68">
        <f>IFERROR(MaestraLP3[[#This Row],[PRECIO]]*MaestraLP3[[#This Row],[%MG UMV]],0)</f>
        <v>4187.4400000000005</v>
      </c>
      <c r="AC891" s="69">
        <v>3.36</v>
      </c>
      <c r="AD891" s="64">
        <f>+IFERROR(MaestraLP3[[#This Row],[MARGEN UNITARIO]]/MaestraLP3[[#This Row],[Peso Neto UMV (KG)]],0)</f>
        <v>1246.261904761905</v>
      </c>
      <c r="AE891" s="39" t="s">
        <v>44</v>
      </c>
      <c r="AF891" s="39"/>
      <c r="AG891" s="39">
        <v>1</v>
      </c>
      <c r="AH891" s="109">
        <v>0</v>
      </c>
      <c r="AI891" s="66">
        <v>0.03</v>
      </c>
      <c r="AJ891" s="66">
        <v>4.9999999999999996E-2</v>
      </c>
      <c r="AK891" s="39"/>
      <c r="AL891" s="39" t="s">
        <v>53</v>
      </c>
    </row>
    <row r="892" spans="1:38" x14ac:dyDescent="0.35">
      <c r="A892" s="39" t="s">
        <v>276</v>
      </c>
      <c r="B892" s="39">
        <v>150000076</v>
      </c>
      <c r="C892" s="39" t="str">
        <f>+MaestraLP3[[#This Row],[CÓDIGO]]&amp;MaestraLP3[[#Headers],[-]]&amp;MaestraLP3[[#This Row],[UMV]]</f>
        <v>150000076-C28</v>
      </c>
      <c r="D892" s="50" t="str">
        <f>+MaestraLP3[[#This Row],[CÓDIGO]]&amp;MaestraLP3[[#Headers],[FS00]]</f>
        <v>150000076FS00</v>
      </c>
      <c r="E892" s="39" t="s">
        <v>34</v>
      </c>
      <c r="F892" s="39" t="s">
        <v>80</v>
      </c>
      <c r="G892" s="39" t="s">
        <v>94</v>
      </c>
      <c r="H892" s="39" t="s">
        <v>226</v>
      </c>
      <c r="I892" s="39" t="s">
        <v>1066</v>
      </c>
      <c r="J892" s="49" t="s">
        <v>1064</v>
      </c>
      <c r="K892" s="50" t="s">
        <v>50</v>
      </c>
      <c r="L892" s="39" t="str">
        <f>VLOOKUP(MaestraLP3[[#This Row],[UMV]],VALIDACIONES!J:L,3,0)</f>
        <v>Caja 28 Unidades</v>
      </c>
      <c r="M892" s="39" t="s">
        <v>51</v>
      </c>
      <c r="N892" s="39" t="s">
        <v>78</v>
      </c>
      <c r="O892" s="64">
        <v>13433</v>
      </c>
      <c r="P892" s="39" t="s">
        <v>42</v>
      </c>
      <c r="Q892" s="64">
        <v>18700</v>
      </c>
      <c r="R892" s="66">
        <f>+IFERROR((MaestraLP3[[#This Row],[COSTO ]]/MaestraLP3[[#This Row],[COSTO SEP]]-1),0)</f>
        <v>0</v>
      </c>
      <c r="S892" s="65" t="s">
        <v>52</v>
      </c>
      <c r="T892" s="65" t="s">
        <v>52</v>
      </c>
      <c r="U892" s="64">
        <f>+VLOOKUP(MaestraLP3[[#This Row],[FS00]],'[1]BD MES'!$C:$N,12,0)</f>
        <v>13409.199999999999</v>
      </c>
      <c r="V892" s="64">
        <v>13433</v>
      </c>
      <c r="W892" s="66">
        <f>+(MaestraLP3[[#This Row],[COSTO ]]-MaestraLP3[[#This Row],[COSTO OCT AL 25-09]])/MaestraLP3[[#This Row],[COSTO OCT AL 25-09]]</f>
        <v>1.7749008143663374E-3</v>
      </c>
      <c r="X892" s="67" t="str">
        <f>++IF(P892="HASTA AGOTAR STOCK","HASTA AGOTAR STOCK",IF(MaestraLP3[[#This Row],[PRECIO]]=0,"NO PARA LP",IF(MaestraLP3[[#This Row],[PRECIO SEP]]=0,"INCORPORACIÓN",IF(Z892=0,"MANTIENE",IF(Z892&lt;0,"BAJA",IF(Z892&gt;0,"ALZA",""))))))</f>
        <v>MANTIENE</v>
      </c>
      <c r="Y892" s="64">
        <v>18700</v>
      </c>
      <c r="Z892" s="41">
        <f>IF(Y892=0,"INDICAR PRECIO VTA",Y892-MaestraLP3[[#This Row],[PRECIO SEP]])</f>
        <v>0</v>
      </c>
      <c r="AA892" s="66">
        <f t="shared" si="13"/>
        <v>0.2816577540106952</v>
      </c>
      <c r="AB892" s="68">
        <f>IFERROR(MaestraLP3[[#This Row],[PRECIO]]*MaestraLP3[[#This Row],[%MG UMV]],0)</f>
        <v>5267</v>
      </c>
      <c r="AC892" s="69">
        <v>3.5</v>
      </c>
      <c r="AD892" s="64">
        <f>+IFERROR(MaestraLP3[[#This Row],[MARGEN UNITARIO]]/MaestraLP3[[#This Row],[Peso Neto UMV (KG)]],0)</f>
        <v>1504.8571428571429</v>
      </c>
      <c r="AE892" s="39" t="s">
        <v>44</v>
      </c>
      <c r="AF892" s="39"/>
      <c r="AG892" s="39">
        <v>1</v>
      </c>
      <c r="AH892" s="109">
        <v>0</v>
      </c>
      <c r="AI892" s="66">
        <v>4.9999999999999996E-2</v>
      </c>
      <c r="AJ892" s="66">
        <v>6.9999999999999993E-2</v>
      </c>
      <c r="AK892" s="39"/>
      <c r="AL892" s="39" t="s">
        <v>53</v>
      </c>
    </row>
    <row r="893" spans="1:38" x14ac:dyDescent="0.35">
      <c r="A893" s="39" t="s">
        <v>276</v>
      </c>
      <c r="B893" s="39">
        <v>104512300</v>
      </c>
      <c r="C893" s="39" t="str">
        <f>+MaestraLP3[[#This Row],[CÓDIGO]]&amp;MaestraLP3[[#Headers],[-]]&amp;MaestraLP3[[#This Row],[UMV]]</f>
        <v>104512300-C35</v>
      </c>
      <c r="D893" s="50" t="str">
        <f>+MaestraLP3[[#This Row],[CÓDIGO]]&amp;MaestraLP3[[#Headers],[FS00]]</f>
        <v>104512300FS00</v>
      </c>
      <c r="E893" s="39" t="s">
        <v>34</v>
      </c>
      <c r="F893" s="39" t="s">
        <v>80</v>
      </c>
      <c r="G893" s="39" t="s">
        <v>94</v>
      </c>
      <c r="H893" s="39" t="s">
        <v>226</v>
      </c>
      <c r="I893" s="39" t="s">
        <v>1067</v>
      </c>
      <c r="J893" s="49" t="s">
        <v>553</v>
      </c>
      <c r="K893" s="50" t="s">
        <v>50</v>
      </c>
      <c r="L893" s="39" t="str">
        <f>VLOOKUP(MaestraLP3[[#This Row],[UMV]],VALIDACIONES!J:L,3,0)</f>
        <v>Caja 35 Unidades</v>
      </c>
      <c r="M893" s="39" t="s">
        <v>51</v>
      </c>
      <c r="N893" s="39" t="s">
        <v>78</v>
      </c>
      <c r="O893" s="64">
        <v>11015.37</v>
      </c>
      <c r="P893" s="39" t="s">
        <v>42</v>
      </c>
      <c r="Q893" s="64">
        <v>15300</v>
      </c>
      <c r="R893" s="66">
        <f>+IFERROR((MaestraLP3[[#This Row],[COSTO ]]/MaestraLP3[[#This Row],[COSTO SEP]]-1),0)</f>
        <v>-1.9218600918534667E-3</v>
      </c>
      <c r="S893" s="65" t="s">
        <v>52</v>
      </c>
      <c r="T893" s="65" t="s">
        <v>52</v>
      </c>
      <c r="U893" s="64">
        <f>+VLOOKUP(MaestraLP3[[#This Row],[FS00]],'[1]BD MES'!$C:$N,12,0)</f>
        <v>10991.31</v>
      </c>
      <c r="V893" s="64">
        <v>10994.2</v>
      </c>
      <c r="W893" s="66">
        <f>+(MaestraLP3[[#This Row],[COSTO ]]-MaestraLP3[[#This Row],[COSTO OCT AL 25-09]])/MaestraLP3[[#This Row],[COSTO OCT AL 25-09]]</f>
        <v>2.6293499137056793E-4</v>
      </c>
      <c r="X893" s="67" t="str">
        <f>++IF(P893="HASTA AGOTAR STOCK","HASTA AGOTAR STOCK",IF(MaestraLP3[[#This Row],[PRECIO]]=0,"NO PARA LP",IF(MaestraLP3[[#This Row],[PRECIO SEP]]=0,"INCORPORACIÓN",IF(Z893=0,"MANTIENE",IF(Z893&lt;0,"BAJA",IF(Z893&gt;0,"ALZA",""))))))</f>
        <v>MANTIENE</v>
      </c>
      <c r="Y893" s="64">
        <v>15300</v>
      </c>
      <c r="Z893" s="41">
        <f>IF(Y893=0,"INDICAR PRECIO VTA",Y893-MaestraLP3[[#This Row],[PRECIO SEP]])</f>
        <v>0</v>
      </c>
      <c r="AA893" s="66">
        <f t="shared" si="13"/>
        <v>0.28142483660130713</v>
      </c>
      <c r="AB893" s="68">
        <f>IFERROR(MaestraLP3[[#This Row],[PRECIO]]*MaestraLP3[[#This Row],[%MG UMV]],0)</f>
        <v>4305.7999999999993</v>
      </c>
      <c r="AC893" s="69">
        <v>2.9750000000000001</v>
      </c>
      <c r="AD893" s="64">
        <f>+IFERROR(MaestraLP3[[#This Row],[MARGEN UNITARIO]]/MaestraLP3[[#This Row],[Peso Neto UMV (KG)]],0)</f>
        <v>1447.3277310924366</v>
      </c>
      <c r="AE893" s="39" t="s">
        <v>44</v>
      </c>
      <c r="AF893" s="39"/>
      <c r="AG893" s="39">
        <v>1</v>
      </c>
      <c r="AH893" s="109">
        <v>0</v>
      </c>
      <c r="AI893" s="66">
        <v>0.03</v>
      </c>
      <c r="AJ893" s="66">
        <v>4.9999999999999996E-2</v>
      </c>
      <c r="AK893" s="39"/>
      <c r="AL893" s="39" t="s">
        <v>53</v>
      </c>
    </row>
    <row r="894" spans="1:38" x14ac:dyDescent="0.35">
      <c r="A894" s="39" t="s">
        <v>276</v>
      </c>
      <c r="B894" s="39">
        <v>104543430</v>
      </c>
      <c r="C894" s="39" t="str">
        <f>+MaestraLP3[[#This Row],[CÓDIGO]]&amp;MaestraLP3[[#Headers],[-]]&amp;MaestraLP3[[#This Row],[UMV]]</f>
        <v>104543430-C28</v>
      </c>
      <c r="D894" s="50" t="str">
        <f>+MaestraLP3[[#This Row],[CÓDIGO]]&amp;MaestraLP3[[#Headers],[FS00]]</f>
        <v>104543430FS00</v>
      </c>
      <c r="E894" s="39" t="s">
        <v>34</v>
      </c>
      <c r="F894" s="39" t="s">
        <v>80</v>
      </c>
      <c r="G894" s="39" t="s">
        <v>94</v>
      </c>
      <c r="H894" s="39" t="s">
        <v>226</v>
      </c>
      <c r="I894" s="39" t="s">
        <v>1068</v>
      </c>
      <c r="J894" s="49" t="s">
        <v>1064</v>
      </c>
      <c r="K894" s="50" t="s">
        <v>50</v>
      </c>
      <c r="L894" s="39" t="str">
        <f>VLOOKUP(MaestraLP3[[#This Row],[UMV]],VALIDACIONES!J:L,3,0)</f>
        <v>Caja 28 Unidades</v>
      </c>
      <c r="M894" s="39" t="s">
        <v>51</v>
      </c>
      <c r="N894" s="39" t="s">
        <v>78</v>
      </c>
      <c r="O894" s="64">
        <v>20384</v>
      </c>
      <c r="P894" s="39" t="s">
        <v>42</v>
      </c>
      <c r="Q894" s="64">
        <v>29000</v>
      </c>
      <c r="R894" s="66">
        <f>+IFERROR((MaestraLP3[[#This Row],[COSTO ]]/MaestraLP3[[#This Row],[COSTO SEP]]-1),0)</f>
        <v>2.7472527472527375E-2</v>
      </c>
      <c r="S894" s="65" t="s">
        <v>52</v>
      </c>
      <c r="T894" s="65" t="s">
        <v>52</v>
      </c>
      <c r="U894" s="64">
        <f>+VLOOKUP(MaestraLP3[[#This Row],[FS00]],'[1]BD MES'!$C:$N,12,0)</f>
        <v>20916</v>
      </c>
      <c r="V894" s="64">
        <v>20944</v>
      </c>
      <c r="W894" s="66">
        <f>+(MaestraLP3[[#This Row],[COSTO ]]-MaestraLP3[[#This Row],[COSTO OCT AL 25-09]])/MaestraLP3[[#This Row],[COSTO OCT AL 25-09]]</f>
        <v>1.3386880856760374E-3</v>
      </c>
      <c r="X894" s="67" t="str">
        <f>++IF(P894="HASTA AGOTAR STOCK","HASTA AGOTAR STOCK",IF(MaestraLP3[[#This Row],[PRECIO]]=0,"NO PARA LP",IF(MaestraLP3[[#This Row],[PRECIO SEP]]=0,"INCORPORACIÓN",IF(Z894=0,"MANTIENE",IF(Z894&lt;0,"BAJA",IF(Z894&gt;0,"ALZA",""))))))</f>
        <v>MANTIENE</v>
      </c>
      <c r="Y894" s="64">
        <v>29000</v>
      </c>
      <c r="Z894" s="41">
        <f>IF(Y894=0,"INDICAR PRECIO VTA",Y894-MaestraLP3[[#This Row],[PRECIO SEP]])</f>
        <v>0</v>
      </c>
      <c r="AA894" s="66">
        <f t="shared" si="13"/>
        <v>0.27779310344827585</v>
      </c>
      <c r="AB894" s="68">
        <f>IFERROR(MaestraLP3[[#This Row],[PRECIO]]*MaestraLP3[[#This Row],[%MG UMV]],0)</f>
        <v>8056</v>
      </c>
      <c r="AC894" s="69">
        <v>2.2400000000000002</v>
      </c>
      <c r="AD894" s="64">
        <f>+IFERROR(MaestraLP3[[#This Row],[MARGEN UNITARIO]]/MaestraLP3[[#This Row],[Peso Neto UMV (KG)]],0)</f>
        <v>3596.4285714285711</v>
      </c>
      <c r="AE894" s="39" t="s">
        <v>44</v>
      </c>
      <c r="AF894" s="39"/>
      <c r="AG894" s="39">
        <v>1</v>
      </c>
      <c r="AH894" s="109">
        <v>0</v>
      </c>
      <c r="AI894" s="66">
        <v>0.03</v>
      </c>
      <c r="AJ894" s="66">
        <v>6.9999999999999993E-2</v>
      </c>
      <c r="AK894" s="39"/>
      <c r="AL894" s="39" t="s">
        <v>53</v>
      </c>
    </row>
    <row r="895" spans="1:38" x14ac:dyDescent="0.35">
      <c r="A895" s="39" t="s">
        <v>276</v>
      </c>
      <c r="B895" s="39">
        <v>150001832</v>
      </c>
      <c r="C895" s="39" t="str">
        <f>+MaestraLP3[[#This Row],[CÓDIGO]]&amp;MaestraLP3[[#Headers],[-]]&amp;MaestraLP3[[#This Row],[UMV]]</f>
        <v>150001832-C35</v>
      </c>
      <c r="D895" s="50" t="str">
        <f>+MaestraLP3[[#This Row],[CÓDIGO]]&amp;MaestraLP3[[#Headers],[FS00]]</f>
        <v>150001832FS00</v>
      </c>
      <c r="E895" s="39" t="s">
        <v>34</v>
      </c>
      <c r="F895" s="39" t="s">
        <v>80</v>
      </c>
      <c r="G895" s="39" t="s">
        <v>94</v>
      </c>
      <c r="H895" s="39" t="s">
        <v>226</v>
      </c>
      <c r="I895" s="39" t="s">
        <v>1069</v>
      </c>
      <c r="J895" s="49" t="s">
        <v>553</v>
      </c>
      <c r="K895" s="50" t="s">
        <v>50</v>
      </c>
      <c r="L895" s="39" t="str">
        <f>VLOOKUP(MaestraLP3[[#This Row],[UMV]],VALIDACIONES!J:L,3,0)</f>
        <v>Caja 35 Unidades</v>
      </c>
      <c r="M895" s="39" t="s">
        <v>51</v>
      </c>
      <c r="N895" s="39" t="s">
        <v>78</v>
      </c>
      <c r="O895" s="64">
        <v>11717.650000000001</v>
      </c>
      <c r="P895" s="39" t="s">
        <v>42</v>
      </c>
      <c r="Q895" s="64">
        <v>15000</v>
      </c>
      <c r="R895" s="66">
        <f>+IFERROR((MaestraLP3[[#This Row],[COSTO ]]/MaestraLP3[[#This Row],[COSTO SEP]]-1),0)</f>
        <v>3.67394486095729E-3</v>
      </c>
      <c r="S895" s="65" t="s">
        <v>52</v>
      </c>
      <c r="T895" s="65" t="s">
        <v>52</v>
      </c>
      <c r="U895" s="64">
        <f>+VLOOKUP(MaestraLP3[[#This Row],[FS00]],'[1]BD MES'!$C:$N,12,0)</f>
        <v>11761.05</v>
      </c>
      <c r="V895" s="64">
        <v>11760.699999999999</v>
      </c>
      <c r="W895" s="66">
        <f>+(MaestraLP3[[#This Row],[COSTO ]]-MaestraLP3[[#This Row],[COSTO OCT AL 25-09]])/MaestraLP3[[#This Row],[COSTO OCT AL 25-09]]</f>
        <v>-2.9759247686249427E-5</v>
      </c>
      <c r="X895" s="67" t="str">
        <f>++IF(P895="HASTA AGOTAR STOCK","HASTA AGOTAR STOCK",IF(MaestraLP3[[#This Row],[PRECIO]]=0,"NO PARA LP",IF(MaestraLP3[[#This Row],[PRECIO SEP]]=0,"INCORPORACIÓN",IF(Z895=0,"MANTIENE",IF(Z895&lt;0,"BAJA",IF(Z895&gt;0,"ALZA",""))))))</f>
        <v>MANTIENE</v>
      </c>
      <c r="Y895" s="64">
        <v>15000</v>
      </c>
      <c r="Z895" s="41">
        <f>IF(Y895=0,"INDICAR PRECIO VTA",Y895-MaestraLP3[[#This Row],[PRECIO SEP]])</f>
        <v>0</v>
      </c>
      <c r="AA895" s="66">
        <f t="shared" si="13"/>
        <v>0.21595333333333341</v>
      </c>
      <c r="AB895" s="68">
        <f>IFERROR(MaestraLP3[[#This Row],[PRECIO]]*MaestraLP3[[#This Row],[%MG UMV]],0)</f>
        <v>3239.3000000000011</v>
      </c>
      <c r="AC895" s="69">
        <v>4.0250000000000004</v>
      </c>
      <c r="AD895" s="64">
        <f>+IFERROR(MaestraLP3[[#This Row],[MARGEN UNITARIO]]/MaestraLP3[[#This Row],[Peso Neto UMV (KG)]],0)</f>
        <v>804.79503105590084</v>
      </c>
      <c r="AE895" s="39" t="s">
        <v>44</v>
      </c>
      <c r="AF895" s="39"/>
      <c r="AG895" s="39">
        <v>1</v>
      </c>
      <c r="AH895" s="109">
        <v>0</v>
      </c>
      <c r="AI895" s="66">
        <v>0.03</v>
      </c>
      <c r="AJ895" s="66">
        <v>4.9999999999999996E-2</v>
      </c>
      <c r="AK895" s="39"/>
      <c r="AL895" s="39" t="s">
        <v>53</v>
      </c>
    </row>
    <row r="896" spans="1:38" x14ac:dyDescent="0.35">
      <c r="A896" s="39" t="s">
        <v>276</v>
      </c>
      <c r="B896" s="39">
        <v>104544790</v>
      </c>
      <c r="C896" s="39" t="str">
        <f>+MaestraLP3[[#This Row],[CÓDIGO]]&amp;MaestraLP3[[#Headers],[-]]&amp;MaestraLP3[[#This Row],[UMV]]</f>
        <v>104544790-C24</v>
      </c>
      <c r="D896" s="50" t="str">
        <f>+MaestraLP3[[#This Row],[CÓDIGO]]&amp;MaestraLP3[[#Headers],[FS00]]</f>
        <v>104544790FS00</v>
      </c>
      <c r="E896" s="39" t="s">
        <v>34</v>
      </c>
      <c r="F896" s="39" t="s">
        <v>80</v>
      </c>
      <c r="G896" s="39" t="s">
        <v>94</v>
      </c>
      <c r="H896" s="39" t="s">
        <v>226</v>
      </c>
      <c r="I896" s="39" t="s">
        <v>1070</v>
      </c>
      <c r="J896" s="49" t="s">
        <v>160</v>
      </c>
      <c r="K896" s="50" t="s">
        <v>50</v>
      </c>
      <c r="L896" s="39" t="str">
        <f>VLOOKUP(MaestraLP3[[#This Row],[UMV]],VALIDACIONES!J:L,3,0)</f>
        <v>Caja 24 Unidades</v>
      </c>
      <c r="M896" s="39" t="s">
        <v>51</v>
      </c>
      <c r="N896" s="39" t="s">
        <v>78</v>
      </c>
      <c r="O896" s="64">
        <v>17400</v>
      </c>
      <c r="P896" s="39" t="s">
        <v>42</v>
      </c>
      <c r="Q896" s="64">
        <v>20000</v>
      </c>
      <c r="R896" s="66">
        <f>+IFERROR((MaestraLP3[[#This Row],[COSTO ]]/MaestraLP3[[#This Row],[COSTO SEP]]-1),0)</f>
        <v>2.7586206896552667E-3</v>
      </c>
      <c r="S896" s="65" t="s">
        <v>52</v>
      </c>
      <c r="T896" s="65" t="s">
        <v>52</v>
      </c>
      <c r="U896" s="64">
        <f>+VLOOKUP(MaestraLP3[[#This Row],[FS00]],'[1]BD MES'!$C:$N,12,0)</f>
        <v>17520</v>
      </c>
      <c r="V896" s="64">
        <v>17448</v>
      </c>
      <c r="W896" s="66">
        <f>+(MaestraLP3[[#This Row],[COSTO ]]-MaestraLP3[[#This Row],[COSTO OCT AL 25-09]])/MaestraLP3[[#This Row],[COSTO OCT AL 25-09]]</f>
        <v>-4.10958904109589E-3</v>
      </c>
      <c r="X896" s="67" t="str">
        <f>++IF(P896="HASTA AGOTAR STOCK","HASTA AGOTAR STOCK",IF(MaestraLP3[[#This Row],[PRECIO]]=0,"NO PARA LP",IF(MaestraLP3[[#This Row],[PRECIO SEP]]=0,"INCORPORACIÓN",IF(Z896=0,"MANTIENE",IF(Z896&lt;0,"BAJA",IF(Z896&gt;0,"ALZA",""))))))</f>
        <v>MANTIENE</v>
      </c>
      <c r="Y896" s="64">
        <v>20000</v>
      </c>
      <c r="Z896" s="41">
        <f>IF(Y896=0,"INDICAR PRECIO VTA",Y896-MaestraLP3[[#This Row],[PRECIO SEP]])</f>
        <v>0</v>
      </c>
      <c r="AA896" s="66">
        <f t="shared" si="13"/>
        <v>0.12759999999999999</v>
      </c>
      <c r="AB896" s="68">
        <f>IFERROR(MaestraLP3[[#This Row],[PRECIO]]*MaestraLP3[[#This Row],[%MG UMV]],0)</f>
        <v>2552</v>
      </c>
      <c r="AC896" s="69">
        <v>2.4</v>
      </c>
      <c r="AD896" s="64">
        <f>+IFERROR(MaestraLP3[[#This Row],[MARGEN UNITARIO]]/MaestraLP3[[#This Row],[Peso Neto UMV (KG)]],0)</f>
        <v>1063.3333333333335</v>
      </c>
      <c r="AE896" s="39" t="s">
        <v>44</v>
      </c>
      <c r="AF896" s="39"/>
      <c r="AG896" s="39">
        <v>1</v>
      </c>
      <c r="AH896" s="109">
        <v>0</v>
      </c>
      <c r="AI896" s="66">
        <v>0.03</v>
      </c>
      <c r="AJ896" s="66">
        <v>4.9999999999999996E-2</v>
      </c>
      <c r="AK896" s="39"/>
      <c r="AL896" s="39" t="s">
        <v>53</v>
      </c>
    </row>
    <row r="897" spans="1:38" x14ac:dyDescent="0.35">
      <c r="A897" s="39" t="s">
        <v>276</v>
      </c>
      <c r="B897" s="39">
        <v>104522020</v>
      </c>
      <c r="C897" s="39" t="str">
        <f>+MaestraLP3[[#This Row],[CÓDIGO]]&amp;MaestraLP3[[#Headers],[-]]&amp;MaestraLP3[[#This Row],[UMV]]</f>
        <v>104522020-C24</v>
      </c>
      <c r="D897" s="50" t="str">
        <f>+MaestraLP3[[#This Row],[CÓDIGO]]&amp;MaestraLP3[[#Headers],[FS00]]</f>
        <v>104522020FS00</v>
      </c>
      <c r="E897" s="39" t="s">
        <v>34</v>
      </c>
      <c r="F897" s="39" t="s">
        <v>80</v>
      </c>
      <c r="G897" s="39" t="s">
        <v>94</v>
      </c>
      <c r="H897" s="39" t="s">
        <v>226</v>
      </c>
      <c r="I897" s="39" t="s">
        <v>1071</v>
      </c>
      <c r="J897" s="49" t="s">
        <v>160</v>
      </c>
      <c r="K897" s="50" t="s">
        <v>50</v>
      </c>
      <c r="L897" s="39" t="str">
        <f>VLOOKUP(MaestraLP3[[#This Row],[UMV]],VALIDACIONES!J:L,3,0)</f>
        <v>Caja 24 Unidades</v>
      </c>
      <c r="M897" s="39" t="s">
        <v>51</v>
      </c>
      <c r="N897" s="39" t="s">
        <v>78</v>
      </c>
      <c r="O897" s="64">
        <v>17392.560000000001</v>
      </c>
      <c r="P897" s="39" t="s">
        <v>42</v>
      </c>
      <c r="Q897" s="64">
        <v>20000</v>
      </c>
      <c r="R897" s="66">
        <f>+IFERROR((MaestraLP3[[#This Row],[COSTO ]]/MaestraLP3[[#This Row],[COSTO SEP]]-1),0)</f>
        <v>7.1064869116448381E-3</v>
      </c>
      <c r="S897" s="65" t="s">
        <v>52</v>
      </c>
      <c r="T897" s="65" t="s">
        <v>52</v>
      </c>
      <c r="U897" s="64">
        <f>+VLOOKUP(MaestraLP3[[#This Row],[FS00]],'[1]BD MES'!$C:$N,12,0)</f>
        <v>17552.16</v>
      </c>
      <c r="V897" s="64">
        <v>17516.16</v>
      </c>
      <c r="W897" s="66">
        <f>+(MaestraLP3[[#This Row],[COSTO ]]-MaestraLP3[[#This Row],[COSTO OCT AL 25-09]])/MaestraLP3[[#This Row],[COSTO OCT AL 25-09]]</f>
        <v>-2.0510296168676674E-3</v>
      </c>
      <c r="X897" s="67" t="str">
        <f>++IF(P897="HASTA AGOTAR STOCK","HASTA AGOTAR STOCK",IF(MaestraLP3[[#This Row],[PRECIO]]=0,"NO PARA LP",IF(MaestraLP3[[#This Row],[PRECIO SEP]]=0,"INCORPORACIÓN",IF(Z897=0,"MANTIENE",IF(Z897&lt;0,"BAJA",IF(Z897&gt;0,"ALZA",""))))))</f>
        <v>MANTIENE</v>
      </c>
      <c r="Y897" s="64">
        <v>20000</v>
      </c>
      <c r="Z897" s="41">
        <f>IF(Y897=0,"INDICAR PRECIO VTA",Y897-MaestraLP3[[#This Row],[PRECIO SEP]])</f>
        <v>0</v>
      </c>
      <c r="AA897" s="66">
        <f t="shared" ref="AA897:AA960" si="14">+IFERROR((Y897-V897)/Y897,"-")</f>
        <v>0.12419200000000001</v>
      </c>
      <c r="AB897" s="68">
        <f>IFERROR(MaestraLP3[[#This Row],[PRECIO]]*MaestraLP3[[#This Row],[%MG UMV]],0)</f>
        <v>2483.84</v>
      </c>
      <c r="AC897" s="69">
        <v>2.4</v>
      </c>
      <c r="AD897" s="64">
        <f>+IFERROR(MaestraLP3[[#This Row],[MARGEN UNITARIO]]/MaestraLP3[[#This Row],[Peso Neto UMV (KG)]],0)</f>
        <v>1034.9333333333334</v>
      </c>
      <c r="AE897" s="39" t="s">
        <v>44</v>
      </c>
      <c r="AF897" s="39"/>
      <c r="AG897" s="39">
        <v>1</v>
      </c>
      <c r="AH897" s="109">
        <v>0</v>
      </c>
      <c r="AI897" s="66">
        <v>0.03</v>
      </c>
      <c r="AJ897" s="66">
        <v>4.9999999999999996E-2</v>
      </c>
      <c r="AK897" s="39"/>
      <c r="AL897" s="39" t="s">
        <v>53</v>
      </c>
    </row>
    <row r="898" spans="1:38" x14ac:dyDescent="0.35">
      <c r="A898" s="39" t="s">
        <v>276</v>
      </c>
      <c r="B898" s="39">
        <v>104543450</v>
      </c>
      <c r="C898" s="39" t="str">
        <f>+MaestraLP3[[#This Row],[CÓDIGO]]&amp;MaestraLP3[[#Headers],[-]]&amp;MaestraLP3[[#This Row],[UMV]]</f>
        <v>104543450-C36</v>
      </c>
      <c r="D898" s="50" t="str">
        <f>+MaestraLP3[[#This Row],[CÓDIGO]]&amp;MaestraLP3[[#Headers],[FS00]]</f>
        <v>104543450FS00</v>
      </c>
      <c r="E898" s="39" t="s">
        <v>34</v>
      </c>
      <c r="F898" s="39" t="s">
        <v>80</v>
      </c>
      <c r="G898" s="39" t="s">
        <v>94</v>
      </c>
      <c r="H898" s="39" t="s">
        <v>226</v>
      </c>
      <c r="I898" s="39" t="s">
        <v>1072</v>
      </c>
      <c r="J898" s="49" t="s">
        <v>228</v>
      </c>
      <c r="K898" s="50" t="s">
        <v>50</v>
      </c>
      <c r="L898" s="39" t="str">
        <f>VLOOKUP(MaestraLP3[[#This Row],[UMV]],VALIDACIONES!J:L,3,0)</f>
        <v>Caja 36 Unidades</v>
      </c>
      <c r="M898" s="39" t="s">
        <v>51</v>
      </c>
      <c r="N898" s="39" t="s">
        <v>78</v>
      </c>
      <c r="O898" s="64">
        <v>14760</v>
      </c>
      <c r="P898" s="39" t="s">
        <v>42</v>
      </c>
      <c r="Q898" s="64">
        <v>20000</v>
      </c>
      <c r="R898" s="66">
        <f>+IFERROR((MaestraLP3[[#This Row],[COSTO ]]/MaestraLP3[[#This Row],[COSTO SEP]]-1),0)</f>
        <v>0</v>
      </c>
      <c r="S898" s="65" t="s">
        <v>52</v>
      </c>
      <c r="T898" s="65" t="s">
        <v>52</v>
      </c>
      <c r="U898" s="64">
        <f>+VLOOKUP(MaestraLP3[[#This Row],[FS00]],'[1]BD MES'!$C:$N,12,0)</f>
        <v>14724</v>
      </c>
      <c r="V898" s="64">
        <v>14760</v>
      </c>
      <c r="W898" s="66">
        <f>+(MaestraLP3[[#This Row],[COSTO ]]-MaestraLP3[[#This Row],[COSTO OCT AL 25-09]])/MaestraLP3[[#This Row],[COSTO OCT AL 25-09]]</f>
        <v>2.4449877750611247E-3</v>
      </c>
      <c r="X898" s="67" t="str">
        <f>++IF(P898="HASTA AGOTAR STOCK","HASTA AGOTAR STOCK",IF(MaestraLP3[[#This Row],[PRECIO]]=0,"NO PARA LP",IF(MaestraLP3[[#This Row],[PRECIO SEP]]=0,"INCORPORACIÓN",IF(Z898=0,"MANTIENE",IF(Z898&lt;0,"BAJA",IF(Z898&gt;0,"ALZA",""))))))</f>
        <v>MANTIENE</v>
      </c>
      <c r="Y898" s="64">
        <v>20000</v>
      </c>
      <c r="Z898" s="41">
        <f>IF(Y898=0,"INDICAR PRECIO VTA",Y898-MaestraLP3[[#This Row],[PRECIO SEP]])</f>
        <v>0</v>
      </c>
      <c r="AA898" s="66">
        <f t="shared" si="14"/>
        <v>0.26200000000000001</v>
      </c>
      <c r="AB898" s="68">
        <f>IFERROR(MaestraLP3[[#This Row],[PRECIO]]*MaestraLP3[[#This Row],[%MG UMV]],0)</f>
        <v>5240</v>
      </c>
      <c r="AC898" s="69">
        <v>3.96</v>
      </c>
      <c r="AD898" s="64">
        <f>+IFERROR(MaestraLP3[[#This Row],[MARGEN UNITARIO]]/MaestraLP3[[#This Row],[Peso Neto UMV (KG)]],0)</f>
        <v>1323.2323232323233</v>
      </c>
      <c r="AE898" s="39" t="s">
        <v>44</v>
      </c>
      <c r="AF898" s="39"/>
      <c r="AG898" s="39">
        <v>1</v>
      </c>
      <c r="AH898" s="109">
        <v>0</v>
      </c>
      <c r="AI898" s="66">
        <v>0.03</v>
      </c>
      <c r="AJ898" s="66">
        <v>6.9999999999999993E-2</v>
      </c>
      <c r="AK898" s="39"/>
      <c r="AL898" s="39" t="s">
        <v>53</v>
      </c>
    </row>
    <row r="899" spans="1:38" x14ac:dyDescent="0.35">
      <c r="A899" s="39" t="s">
        <v>276</v>
      </c>
      <c r="B899" s="39">
        <v>104543440</v>
      </c>
      <c r="C899" s="39" t="str">
        <f>+MaestraLP3[[#This Row],[CÓDIGO]]&amp;MaestraLP3[[#Headers],[-]]&amp;MaestraLP3[[#This Row],[UMV]]</f>
        <v>104543440-C36</v>
      </c>
      <c r="D899" s="50" t="str">
        <f>+MaestraLP3[[#This Row],[CÓDIGO]]&amp;MaestraLP3[[#Headers],[FS00]]</f>
        <v>104543440FS00</v>
      </c>
      <c r="E899" s="39" t="s">
        <v>34</v>
      </c>
      <c r="F899" s="39" t="s">
        <v>80</v>
      </c>
      <c r="G899" s="39" t="s">
        <v>94</v>
      </c>
      <c r="H899" s="39" t="s">
        <v>226</v>
      </c>
      <c r="I899" s="39" t="s">
        <v>1073</v>
      </c>
      <c r="J899" s="49" t="s">
        <v>228</v>
      </c>
      <c r="K899" s="50" t="s">
        <v>50</v>
      </c>
      <c r="L899" s="39" t="str">
        <f>VLOOKUP(MaestraLP3[[#This Row],[UMV]],VALIDACIONES!J:L,3,0)</f>
        <v>Caja 36 Unidades</v>
      </c>
      <c r="M899" s="39" t="s">
        <v>51</v>
      </c>
      <c r="N899" s="39" t="s">
        <v>78</v>
      </c>
      <c r="O899" s="64">
        <v>14760</v>
      </c>
      <c r="P899" s="39" t="s">
        <v>42</v>
      </c>
      <c r="Q899" s="64">
        <v>18000</v>
      </c>
      <c r="R899" s="66">
        <f>+IFERROR((MaestraLP3[[#This Row],[COSTO ]]/MaestraLP3[[#This Row],[COSTO SEP]]-1),0)</f>
        <v>-2.4390243902439046E-3</v>
      </c>
      <c r="S899" s="65" t="s">
        <v>52</v>
      </c>
      <c r="T899" s="65" t="s">
        <v>52</v>
      </c>
      <c r="U899" s="64">
        <f>+VLOOKUP(MaestraLP3[[#This Row],[FS00]],'[1]BD MES'!$C:$N,12,0)</f>
        <v>14724</v>
      </c>
      <c r="V899" s="64">
        <v>14724</v>
      </c>
      <c r="W899" s="66">
        <f>+(MaestraLP3[[#This Row],[COSTO ]]-MaestraLP3[[#This Row],[COSTO OCT AL 25-09]])/MaestraLP3[[#This Row],[COSTO OCT AL 25-09]]</f>
        <v>0</v>
      </c>
      <c r="X899" s="67" t="str">
        <f>++IF(P899="HASTA AGOTAR STOCK","HASTA AGOTAR STOCK",IF(MaestraLP3[[#This Row],[PRECIO]]=0,"NO PARA LP",IF(MaestraLP3[[#This Row],[PRECIO SEP]]=0,"INCORPORACIÓN",IF(Z899=0,"MANTIENE",IF(Z899&lt;0,"BAJA",IF(Z899&gt;0,"ALZA",""))))))</f>
        <v>MANTIENE</v>
      </c>
      <c r="Y899" s="64">
        <v>18000</v>
      </c>
      <c r="Z899" s="41">
        <f>IF(Y899=0,"INDICAR PRECIO VTA",Y899-MaestraLP3[[#This Row],[PRECIO SEP]])</f>
        <v>0</v>
      </c>
      <c r="AA899" s="66">
        <f t="shared" si="14"/>
        <v>0.182</v>
      </c>
      <c r="AB899" s="68">
        <f>IFERROR(MaestraLP3[[#This Row],[PRECIO]]*MaestraLP3[[#This Row],[%MG UMV]],0)</f>
        <v>3276</v>
      </c>
      <c r="AC899" s="69">
        <v>3.96</v>
      </c>
      <c r="AD899" s="64">
        <f>+IFERROR(MaestraLP3[[#This Row],[MARGEN UNITARIO]]/MaestraLP3[[#This Row],[Peso Neto UMV (KG)]],0)</f>
        <v>827.27272727272725</v>
      </c>
      <c r="AE899" s="39" t="s">
        <v>44</v>
      </c>
      <c r="AF899" s="39"/>
      <c r="AG899" s="39">
        <v>1</v>
      </c>
      <c r="AH899" s="109">
        <v>0</v>
      </c>
      <c r="AI899" s="66">
        <v>0.03</v>
      </c>
      <c r="AJ899" s="66">
        <v>6.9999999999999993E-2</v>
      </c>
      <c r="AK899" s="39"/>
      <c r="AL899" s="39" t="s">
        <v>53</v>
      </c>
    </row>
    <row r="900" spans="1:38" x14ac:dyDescent="0.35">
      <c r="A900" s="39" t="s">
        <v>276</v>
      </c>
      <c r="B900" s="39">
        <v>150000080</v>
      </c>
      <c r="C900" s="39" t="str">
        <f>+MaestraLP3[[#This Row],[CÓDIGO]]&amp;MaestraLP3[[#Headers],[-]]&amp;MaestraLP3[[#This Row],[UMV]]</f>
        <v>150000080-C24</v>
      </c>
      <c r="D900" s="50" t="str">
        <f>+MaestraLP3[[#This Row],[CÓDIGO]]&amp;MaestraLP3[[#Headers],[FS00]]</f>
        <v>150000080FS00</v>
      </c>
      <c r="E900" s="39" t="s">
        <v>34</v>
      </c>
      <c r="F900" s="39" t="s">
        <v>80</v>
      </c>
      <c r="G900" s="39" t="s">
        <v>94</v>
      </c>
      <c r="H900" s="39" t="s">
        <v>226</v>
      </c>
      <c r="I900" s="39" t="s">
        <v>1074</v>
      </c>
      <c r="J900" s="49" t="s">
        <v>160</v>
      </c>
      <c r="K900" s="50" t="s">
        <v>50</v>
      </c>
      <c r="L900" s="39" t="str">
        <f>VLOOKUP(MaestraLP3[[#This Row],[UMV]],VALIDACIONES!J:L,3,0)</f>
        <v>Caja 24 Unidades</v>
      </c>
      <c r="M900" s="39" t="s">
        <v>51</v>
      </c>
      <c r="N900" s="39" t="s">
        <v>78</v>
      </c>
      <c r="O900" s="64">
        <v>17581.439999999999</v>
      </c>
      <c r="P900" s="39" t="s">
        <v>42</v>
      </c>
      <c r="Q900" s="64">
        <v>20000</v>
      </c>
      <c r="R900" s="66">
        <f>+IFERROR((MaestraLP3[[#This Row],[COSTO ]]/MaestraLP3[[#This Row],[COSTO SEP]]-1),0)</f>
        <v>1.2831713443268722E-3</v>
      </c>
      <c r="S900" s="65" t="s">
        <v>52</v>
      </c>
      <c r="T900" s="65" t="s">
        <v>52</v>
      </c>
      <c r="U900" s="64">
        <f>+VLOOKUP(MaestraLP3[[#This Row],[FS00]],'[1]BD MES'!$C:$N,12,0)</f>
        <v>17612.400000000001</v>
      </c>
      <c r="V900" s="64">
        <v>17604</v>
      </c>
      <c r="W900" s="66">
        <f>+(MaestraLP3[[#This Row],[COSTO ]]-MaestraLP3[[#This Row],[COSTO OCT AL 25-09]])/MaestraLP3[[#This Row],[COSTO OCT AL 25-09]]</f>
        <v>-4.7693670368612197E-4</v>
      </c>
      <c r="X900" s="67" t="str">
        <f>++IF(P900="HASTA AGOTAR STOCK","HASTA AGOTAR STOCK",IF(MaestraLP3[[#This Row],[PRECIO]]=0,"NO PARA LP",IF(MaestraLP3[[#This Row],[PRECIO SEP]]=0,"INCORPORACIÓN",IF(Z900=0,"MANTIENE",IF(Z900&lt;0,"BAJA",IF(Z900&gt;0,"ALZA",""))))))</f>
        <v>MANTIENE</v>
      </c>
      <c r="Y900" s="64">
        <v>20000</v>
      </c>
      <c r="Z900" s="41">
        <f>IF(Y900=0,"INDICAR PRECIO VTA",Y900-MaestraLP3[[#This Row],[PRECIO SEP]])</f>
        <v>0</v>
      </c>
      <c r="AA900" s="66">
        <f t="shared" si="14"/>
        <v>0.1198</v>
      </c>
      <c r="AB900" s="68">
        <f>IFERROR(MaestraLP3[[#This Row],[PRECIO]]*MaestraLP3[[#This Row],[%MG UMV]],0)</f>
        <v>2396</v>
      </c>
      <c r="AC900" s="69">
        <v>2.04</v>
      </c>
      <c r="AD900" s="64">
        <f>+IFERROR(MaestraLP3[[#This Row],[MARGEN UNITARIO]]/MaestraLP3[[#This Row],[Peso Neto UMV (KG)]],0)</f>
        <v>1174.5098039215686</v>
      </c>
      <c r="AE900" s="39" t="s">
        <v>44</v>
      </c>
      <c r="AF900" s="39"/>
      <c r="AG900" s="39">
        <v>1</v>
      </c>
      <c r="AH900" s="109">
        <v>0</v>
      </c>
      <c r="AI900" s="66">
        <v>0.03</v>
      </c>
      <c r="AJ900" s="66">
        <v>4.9999999999999996E-2</v>
      </c>
      <c r="AK900" s="39"/>
      <c r="AL900" s="39" t="s">
        <v>53</v>
      </c>
    </row>
    <row r="901" spans="1:38" x14ac:dyDescent="0.35">
      <c r="A901" s="39" t="s">
        <v>276</v>
      </c>
      <c r="B901" s="39">
        <v>150000409</v>
      </c>
      <c r="C901" s="39" t="str">
        <f>+MaestraLP3[[#This Row],[CÓDIGO]]&amp;MaestraLP3[[#Headers],[-]]&amp;MaestraLP3[[#This Row],[UMV]]</f>
        <v>150000409-C30</v>
      </c>
      <c r="D901" s="50" t="str">
        <f>+MaestraLP3[[#This Row],[CÓDIGO]]&amp;MaestraLP3[[#Headers],[FS00]]</f>
        <v>150000409FS00</v>
      </c>
      <c r="E901" s="39" t="s">
        <v>34</v>
      </c>
      <c r="F901" s="39" t="s">
        <v>80</v>
      </c>
      <c r="G901" s="39" t="s">
        <v>94</v>
      </c>
      <c r="H901" s="39" t="s">
        <v>226</v>
      </c>
      <c r="I901" s="39" t="s">
        <v>1075</v>
      </c>
      <c r="J901" s="49" t="s">
        <v>256</v>
      </c>
      <c r="K901" s="50" t="s">
        <v>50</v>
      </c>
      <c r="L901" s="39" t="str">
        <f>VLOOKUP(MaestraLP3[[#This Row],[UMV]],VALIDACIONES!J:L,3,0)</f>
        <v>Caja 30 Unidades</v>
      </c>
      <c r="M901" s="39" t="s">
        <v>51</v>
      </c>
      <c r="N901" s="39" t="s">
        <v>78</v>
      </c>
      <c r="O901" s="64">
        <v>21705.899999999998</v>
      </c>
      <c r="P901" s="39" t="s">
        <v>42</v>
      </c>
      <c r="Q901" s="64">
        <v>27500</v>
      </c>
      <c r="R901" s="66">
        <f>+IFERROR((MaestraLP3[[#This Row],[COSTO ]]/MaestraLP3[[#This Row],[COSTO SEP]]-1),0)</f>
        <v>2.2542258095725298E-2</v>
      </c>
      <c r="S901" s="65" t="s">
        <v>52</v>
      </c>
      <c r="T901" s="65" t="s">
        <v>52</v>
      </c>
      <c r="U901" s="64">
        <f>+VLOOKUP(MaestraLP3[[#This Row],[FS00]],'[1]BD MES'!$C:$N,12,0)</f>
        <v>21141.600000000002</v>
      </c>
      <c r="V901" s="64">
        <v>22195.200000000001</v>
      </c>
      <c r="W901" s="66">
        <f>+(MaestraLP3[[#This Row],[COSTO ]]-MaestraLP3[[#This Row],[COSTO OCT AL 25-09]])/MaestraLP3[[#This Row],[COSTO OCT AL 25-09]]</f>
        <v>4.9835395618117763E-2</v>
      </c>
      <c r="X901" s="67" t="str">
        <f>++IF(P901="HASTA AGOTAR STOCK","HASTA AGOTAR STOCK",IF(MaestraLP3[[#This Row],[PRECIO]]=0,"NO PARA LP",IF(MaestraLP3[[#This Row],[PRECIO SEP]]=0,"INCORPORACIÓN",IF(Z901=0,"MANTIENE",IF(Z901&lt;0,"BAJA",IF(Z901&gt;0,"ALZA",""))))))</f>
        <v>MANTIENE</v>
      </c>
      <c r="Y901" s="64">
        <v>27500</v>
      </c>
      <c r="Z901" s="41">
        <f>IF(Y901=0,"INDICAR PRECIO VTA",Y901-MaestraLP3[[#This Row],[PRECIO SEP]])</f>
        <v>0</v>
      </c>
      <c r="AA901" s="66">
        <f t="shared" si="14"/>
        <v>0.19290181818181815</v>
      </c>
      <c r="AB901" s="68">
        <f>IFERROR(MaestraLP3[[#This Row],[PRECIO]]*MaestraLP3[[#This Row],[%MG UMV]],0)</f>
        <v>5304.7999999999993</v>
      </c>
      <c r="AC901" s="69">
        <v>3.6</v>
      </c>
      <c r="AD901" s="64">
        <f>+IFERROR(MaestraLP3[[#This Row],[MARGEN UNITARIO]]/MaestraLP3[[#This Row],[Peso Neto UMV (KG)]],0)</f>
        <v>1473.5555555555554</v>
      </c>
      <c r="AE901" s="39" t="s">
        <v>44</v>
      </c>
      <c r="AF901" s="39"/>
      <c r="AG901" s="39">
        <v>1</v>
      </c>
      <c r="AH901" s="109">
        <v>0</v>
      </c>
      <c r="AI901" s="66">
        <v>0.03</v>
      </c>
      <c r="AJ901" s="66">
        <v>4.9999999999999996E-2</v>
      </c>
      <c r="AK901" s="39"/>
      <c r="AL901" s="39" t="s">
        <v>53</v>
      </c>
    </row>
    <row r="902" spans="1:38" x14ac:dyDescent="0.35">
      <c r="A902" s="39" t="s">
        <v>276</v>
      </c>
      <c r="B902" s="39">
        <v>150000083</v>
      </c>
      <c r="C902" s="39" t="str">
        <f>+MaestraLP3[[#This Row],[CÓDIGO]]&amp;MaestraLP3[[#Headers],[-]]&amp;MaestraLP3[[#This Row],[UMV]]</f>
        <v>150000083-C24</v>
      </c>
      <c r="D902" s="50" t="str">
        <f>+MaestraLP3[[#This Row],[CÓDIGO]]&amp;MaestraLP3[[#Headers],[FS00]]</f>
        <v>150000083FS00</v>
      </c>
      <c r="E902" s="39" t="s">
        <v>34</v>
      </c>
      <c r="F902" s="39" t="s">
        <v>80</v>
      </c>
      <c r="G902" s="39" t="s">
        <v>94</v>
      </c>
      <c r="H902" s="39" t="s">
        <v>226</v>
      </c>
      <c r="I902" s="39" t="s">
        <v>1077</v>
      </c>
      <c r="J902" s="49" t="s">
        <v>160</v>
      </c>
      <c r="K902" s="50" t="s">
        <v>50</v>
      </c>
      <c r="L902" s="39" t="str">
        <f>VLOOKUP(MaestraLP3[[#This Row],[UMV]],VALIDACIONES!J:L,3,0)</f>
        <v>Caja 24 Unidades</v>
      </c>
      <c r="M902" s="39" t="s">
        <v>51</v>
      </c>
      <c r="N902" s="39" t="s">
        <v>78</v>
      </c>
      <c r="O902" s="64">
        <v>11550.48</v>
      </c>
      <c r="P902" s="39" t="s">
        <v>42</v>
      </c>
      <c r="Q902" s="64">
        <v>16300</v>
      </c>
      <c r="R902" s="66">
        <f>+IFERROR((MaestraLP3[[#This Row],[COSTO ]]/MaestraLP3[[#This Row],[COSTO SEP]]-1),0)</f>
        <v>-4.4257900970348096E-3</v>
      </c>
      <c r="S902" s="65" t="s">
        <v>52</v>
      </c>
      <c r="T902" s="65" t="s">
        <v>52</v>
      </c>
      <c r="U902" s="64">
        <f>+VLOOKUP(MaestraLP3[[#This Row],[FS00]],'[1]BD MES'!$C:$N,12,0)</f>
        <v>11495.039999999999</v>
      </c>
      <c r="V902" s="64">
        <v>11499.36</v>
      </c>
      <c r="W902" s="66">
        <f>+(MaestraLP3[[#This Row],[COSTO ]]-MaestraLP3[[#This Row],[COSTO OCT AL 25-09]])/MaestraLP3[[#This Row],[COSTO OCT AL 25-09]]</f>
        <v>3.7581426423931785E-4</v>
      </c>
      <c r="X902" s="67" t="str">
        <f>++IF(P902="HASTA AGOTAR STOCK","HASTA AGOTAR STOCK",IF(MaestraLP3[[#This Row],[PRECIO]]=0,"NO PARA LP",IF(MaestraLP3[[#This Row],[PRECIO SEP]]=0,"INCORPORACIÓN",IF(Z902=0,"MANTIENE",IF(Z902&lt;0,"BAJA",IF(Z902&gt;0,"ALZA",""))))))</f>
        <v>MANTIENE</v>
      </c>
      <c r="Y902" s="64">
        <v>16300</v>
      </c>
      <c r="Z902" s="41">
        <f>IF(Y902=0,"INDICAR PRECIO VTA",Y902-MaestraLP3[[#This Row],[PRECIO SEP]])</f>
        <v>0</v>
      </c>
      <c r="AA902" s="66">
        <f t="shared" si="14"/>
        <v>0.2945177914110429</v>
      </c>
      <c r="AB902" s="68">
        <f>IFERROR(MaestraLP3[[#This Row],[PRECIO]]*MaestraLP3[[#This Row],[%MG UMV]],0)</f>
        <v>4800.6399999999994</v>
      </c>
      <c r="AC902" s="69">
        <v>3.36</v>
      </c>
      <c r="AD902" s="64">
        <f>+IFERROR(MaestraLP3[[#This Row],[MARGEN UNITARIO]]/MaestraLP3[[#This Row],[Peso Neto UMV (KG)]],0)</f>
        <v>1428.7619047619046</v>
      </c>
      <c r="AE902" s="39" t="s">
        <v>44</v>
      </c>
      <c r="AF902" s="39"/>
      <c r="AG902" s="39">
        <v>1</v>
      </c>
      <c r="AH902" s="109">
        <v>0</v>
      </c>
      <c r="AI902" s="66">
        <v>0.03</v>
      </c>
      <c r="AJ902" s="66">
        <v>4.9999999999999996E-2</v>
      </c>
      <c r="AK902" s="39"/>
      <c r="AL902" s="39" t="s">
        <v>53</v>
      </c>
    </row>
    <row r="903" spans="1:38" x14ac:dyDescent="0.35">
      <c r="A903" s="39" t="s">
        <v>276</v>
      </c>
      <c r="B903" s="39">
        <v>150001250</v>
      </c>
      <c r="C903" s="39" t="str">
        <f>+MaestraLP3[[#This Row],[CÓDIGO]]&amp;MaestraLP3[[#Headers],[-]]&amp;MaestraLP3[[#This Row],[UMV]]</f>
        <v>150001250-C30</v>
      </c>
      <c r="D903" s="50" t="str">
        <f>+MaestraLP3[[#This Row],[CÓDIGO]]&amp;MaestraLP3[[#Headers],[FS00]]</f>
        <v>150001250FS00</v>
      </c>
      <c r="E903" s="39" t="s">
        <v>34</v>
      </c>
      <c r="F903" s="39" t="s">
        <v>80</v>
      </c>
      <c r="G903" s="39" t="s">
        <v>94</v>
      </c>
      <c r="H903" s="39" t="s">
        <v>226</v>
      </c>
      <c r="I903" s="39" t="s">
        <v>1078</v>
      </c>
      <c r="J903" s="49" t="s">
        <v>256</v>
      </c>
      <c r="K903" s="50" t="s">
        <v>50</v>
      </c>
      <c r="L903" s="39" t="str">
        <f>VLOOKUP(MaestraLP3[[#This Row],[UMV]],VALIDACIONES!J:L,3,0)</f>
        <v>Caja 30 Unidades</v>
      </c>
      <c r="M903" s="39" t="s">
        <v>51</v>
      </c>
      <c r="N903" s="39" t="s">
        <v>78</v>
      </c>
      <c r="O903" s="64">
        <v>4293</v>
      </c>
      <c r="P903" s="39" t="s">
        <v>42</v>
      </c>
      <c r="Q903" s="64">
        <v>5500</v>
      </c>
      <c r="R903" s="66">
        <f>+IFERROR((MaestraLP3[[#This Row],[COSTO ]]/MaestraLP3[[#This Row],[COSTO SEP]]-1),0)</f>
        <v>4.5422781271837742E-3</v>
      </c>
      <c r="S903" s="65" t="s">
        <v>52</v>
      </c>
      <c r="T903" s="65" t="s">
        <v>52</v>
      </c>
      <c r="U903" s="64">
        <f>+VLOOKUP(MaestraLP3[[#This Row],[FS00]],'[1]BD MES'!$C:$N,12,0)</f>
        <v>4314.3</v>
      </c>
      <c r="V903" s="64">
        <v>4312.5</v>
      </c>
      <c r="W903" s="66">
        <f>+(MaestraLP3[[#This Row],[COSTO ]]-MaestraLP3[[#This Row],[COSTO OCT AL 25-09]])/MaestraLP3[[#This Row],[COSTO OCT AL 25-09]]</f>
        <v>-4.1721716153261985E-4</v>
      </c>
      <c r="X903" s="67" t="str">
        <f>++IF(P903="HASTA AGOTAR STOCK","HASTA AGOTAR STOCK",IF(MaestraLP3[[#This Row],[PRECIO]]=0,"NO PARA LP",IF(MaestraLP3[[#This Row],[PRECIO SEP]]=0,"INCORPORACIÓN",IF(Z903=0,"MANTIENE",IF(Z903&lt;0,"BAJA",IF(Z903&gt;0,"ALZA",""))))))</f>
        <v>MANTIENE</v>
      </c>
      <c r="Y903" s="64">
        <v>5500</v>
      </c>
      <c r="Z903" s="41">
        <f>IF(Y903=0,"INDICAR PRECIO VTA",Y903-MaestraLP3[[#This Row],[PRECIO SEP]])</f>
        <v>0</v>
      </c>
      <c r="AA903" s="66">
        <f t="shared" si="14"/>
        <v>0.21590909090909091</v>
      </c>
      <c r="AB903" s="68">
        <f>IFERROR(MaestraLP3[[#This Row],[PRECIO]]*MaestraLP3[[#This Row],[%MG UMV]],0)</f>
        <v>1187.5</v>
      </c>
      <c r="AC903" s="69">
        <v>1.05</v>
      </c>
      <c r="AD903" s="64">
        <f>+IFERROR(MaestraLP3[[#This Row],[MARGEN UNITARIO]]/MaestraLP3[[#This Row],[Peso Neto UMV (KG)]],0)</f>
        <v>1130.952380952381</v>
      </c>
      <c r="AE903" s="39" t="s">
        <v>44</v>
      </c>
      <c r="AF903" s="39"/>
      <c r="AG903" s="39">
        <v>1</v>
      </c>
      <c r="AH903" s="109">
        <v>0</v>
      </c>
      <c r="AI903" s="66">
        <v>4.9999999999999996E-2</v>
      </c>
      <c r="AJ903" s="66">
        <v>6.9999999999999993E-2</v>
      </c>
      <c r="AK903" s="39"/>
      <c r="AL903" s="39" t="s">
        <v>53</v>
      </c>
    </row>
    <row r="904" spans="1:38" x14ac:dyDescent="0.35">
      <c r="A904" s="39" t="s">
        <v>276</v>
      </c>
      <c r="B904" s="39">
        <v>104534480</v>
      </c>
      <c r="C904" s="39" t="str">
        <f>+MaestraLP3[[#This Row],[CÓDIGO]]&amp;MaestraLP3[[#Headers],[-]]&amp;MaestraLP3[[#This Row],[UMV]]</f>
        <v>104534480-C30</v>
      </c>
      <c r="D904" s="50" t="str">
        <f>+MaestraLP3[[#This Row],[CÓDIGO]]&amp;MaestraLP3[[#Headers],[FS00]]</f>
        <v>104534480FS00</v>
      </c>
      <c r="E904" s="39" t="s">
        <v>34</v>
      </c>
      <c r="F904" s="39" t="s">
        <v>80</v>
      </c>
      <c r="G904" s="39" t="s">
        <v>94</v>
      </c>
      <c r="H904" s="39" t="s">
        <v>226</v>
      </c>
      <c r="I904" s="39" t="s">
        <v>1079</v>
      </c>
      <c r="J904" s="49" t="s">
        <v>256</v>
      </c>
      <c r="K904" s="50" t="s">
        <v>50</v>
      </c>
      <c r="L904" s="39" t="str">
        <f>VLOOKUP(MaestraLP3[[#This Row],[UMV]],VALIDACIONES!J:L,3,0)</f>
        <v>Caja 30 Unidades</v>
      </c>
      <c r="M904" s="39" t="s">
        <v>51</v>
      </c>
      <c r="N904" s="39" t="s">
        <v>78</v>
      </c>
      <c r="O904" s="64">
        <v>4260</v>
      </c>
      <c r="P904" s="39" t="s">
        <v>42</v>
      </c>
      <c r="Q904" s="64">
        <v>5500</v>
      </c>
      <c r="R904" s="66">
        <f>+IFERROR((MaestraLP3[[#This Row],[COSTO ]]/MaestraLP3[[#This Row],[COSTO SEP]]-1),0)</f>
        <v>7.0422535211267512E-3</v>
      </c>
      <c r="S904" s="65" t="s">
        <v>52</v>
      </c>
      <c r="T904" s="65" t="s">
        <v>52</v>
      </c>
      <c r="U904" s="64">
        <f>+VLOOKUP(MaestraLP3[[#This Row],[FS00]],'[1]BD MES'!$C:$N,12,0)</f>
        <v>4290</v>
      </c>
      <c r="V904" s="64">
        <v>4290</v>
      </c>
      <c r="W904" s="66">
        <f>+(MaestraLP3[[#This Row],[COSTO ]]-MaestraLP3[[#This Row],[COSTO OCT AL 25-09]])/MaestraLP3[[#This Row],[COSTO OCT AL 25-09]]</f>
        <v>0</v>
      </c>
      <c r="X904" s="67" t="str">
        <f>++IF(P904="HASTA AGOTAR STOCK","HASTA AGOTAR STOCK",IF(MaestraLP3[[#This Row],[PRECIO]]=0,"NO PARA LP",IF(MaestraLP3[[#This Row],[PRECIO SEP]]=0,"INCORPORACIÓN",IF(Z904=0,"MANTIENE",IF(Z904&lt;0,"BAJA",IF(Z904&gt;0,"ALZA",""))))))</f>
        <v>MANTIENE</v>
      </c>
      <c r="Y904" s="64">
        <v>5500</v>
      </c>
      <c r="Z904" s="41">
        <f>IF(Y904=0,"INDICAR PRECIO VTA",Y904-MaestraLP3[[#This Row],[PRECIO SEP]])</f>
        <v>0</v>
      </c>
      <c r="AA904" s="66">
        <f t="shared" si="14"/>
        <v>0.22</v>
      </c>
      <c r="AB904" s="68">
        <f>IFERROR(MaestraLP3[[#This Row],[PRECIO]]*MaestraLP3[[#This Row],[%MG UMV]],0)</f>
        <v>1210</v>
      </c>
      <c r="AC904" s="69">
        <v>1.05</v>
      </c>
      <c r="AD904" s="64">
        <f>+IFERROR(MaestraLP3[[#This Row],[MARGEN UNITARIO]]/MaestraLP3[[#This Row],[Peso Neto UMV (KG)]],0)</f>
        <v>1152.3809523809523</v>
      </c>
      <c r="AE904" s="39" t="s">
        <v>44</v>
      </c>
      <c r="AF904" s="39"/>
      <c r="AG904" s="39">
        <v>1</v>
      </c>
      <c r="AH904" s="109">
        <v>0</v>
      </c>
      <c r="AI904" s="66">
        <v>4.9999999999999996E-2</v>
      </c>
      <c r="AJ904" s="66">
        <v>6.9999999999999993E-2</v>
      </c>
      <c r="AK904" s="39"/>
      <c r="AL904" s="39" t="s">
        <v>53</v>
      </c>
    </row>
    <row r="905" spans="1:38" x14ac:dyDescent="0.35">
      <c r="A905" s="39" t="s">
        <v>276</v>
      </c>
      <c r="B905" s="39">
        <v>104534490</v>
      </c>
      <c r="C905" s="39" t="str">
        <f>+MaestraLP3[[#This Row],[CÓDIGO]]&amp;MaestraLP3[[#Headers],[-]]&amp;MaestraLP3[[#This Row],[UMV]]</f>
        <v>104534490-C30</v>
      </c>
      <c r="D905" s="50" t="str">
        <f>+MaestraLP3[[#This Row],[CÓDIGO]]&amp;MaestraLP3[[#Headers],[FS00]]</f>
        <v>104534490FS00</v>
      </c>
      <c r="E905" s="39" t="s">
        <v>34</v>
      </c>
      <c r="F905" s="39" t="s">
        <v>80</v>
      </c>
      <c r="G905" s="39" t="s">
        <v>94</v>
      </c>
      <c r="H905" s="39" t="s">
        <v>226</v>
      </c>
      <c r="I905" s="39" t="s">
        <v>1080</v>
      </c>
      <c r="J905" s="49" t="s">
        <v>256</v>
      </c>
      <c r="K905" s="50" t="s">
        <v>50</v>
      </c>
      <c r="L905" s="39" t="str">
        <f>VLOOKUP(MaestraLP3[[#This Row],[UMV]],VALIDACIONES!J:L,3,0)</f>
        <v>Caja 30 Unidades</v>
      </c>
      <c r="M905" s="39" t="s">
        <v>51</v>
      </c>
      <c r="N905" s="39" t="s">
        <v>78</v>
      </c>
      <c r="O905" s="64">
        <v>4260</v>
      </c>
      <c r="P905" s="39" t="s">
        <v>42</v>
      </c>
      <c r="Q905" s="64">
        <v>5500</v>
      </c>
      <c r="R905" s="66">
        <f>+IFERROR((MaestraLP3[[#This Row],[COSTO ]]/MaestraLP3[[#This Row],[COSTO SEP]]-1),0)</f>
        <v>0</v>
      </c>
      <c r="S905" s="65" t="s">
        <v>52</v>
      </c>
      <c r="T905" s="65" t="s">
        <v>52</v>
      </c>
      <c r="U905" s="64">
        <f>+VLOOKUP(MaestraLP3[[#This Row],[FS00]],'[1]BD MES'!$C:$N,12,0)</f>
        <v>4260</v>
      </c>
      <c r="V905" s="64">
        <v>4260</v>
      </c>
      <c r="W905" s="66">
        <f>+(MaestraLP3[[#This Row],[COSTO ]]-MaestraLP3[[#This Row],[COSTO OCT AL 25-09]])/MaestraLP3[[#This Row],[COSTO OCT AL 25-09]]</f>
        <v>0</v>
      </c>
      <c r="X905" s="67" t="str">
        <f>++IF(P905="HASTA AGOTAR STOCK","HASTA AGOTAR STOCK",IF(MaestraLP3[[#This Row],[PRECIO]]=0,"NO PARA LP",IF(MaestraLP3[[#This Row],[PRECIO SEP]]=0,"INCORPORACIÓN",IF(Z905=0,"MANTIENE",IF(Z905&lt;0,"BAJA",IF(Z905&gt;0,"ALZA",""))))))</f>
        <v>MANTIENE</v>
      </c>
      <c r="Y905" s="64">
        <v>5500</v>
      </c>
      <c r="Z905" s="41">
        <f>IF(Y905=0,"INDICAR PRECIO VTA",Y905-MaestraLP3[[#This Row],[PRECIO SEP]])</f>
        <v>0</v>
      </c>
      <c r="AA905" s="66">
        <f t="shared" si="14"/>
        <v>0.22545454545454546</v>
      </c>
      <c r="AB905" s="68">
        <f>IFERROR(MaestraLP3[[#This Row],[PRECIO]]*MaestraLP3[[#This Row],[%MG UMV]],0)</f>
        <v>1240</v>
      </c>
      <c r="AC905" s="69">
        <v>1.05</v>
      </c>
      <c r="AD905" s="64">
        <f>+IFERROR(MaestraLP3[[#This Row],[MARGEN UNITARIO]]/MaestraLP3[[#This Row],[Peso Neto UMV (KG)]],0)</f>
        <v>1180.952380952381</v>
      </c>
      <c r="AE905" s="39" t="s">
        <v>44</v>
      </c>
      <c r="AF905" s="39"/>
      <c r="AG905" s="39">
        <v>1</v>
      </c>
      <c r="AH905" s="109">
        <v>0</v>
      </c>
      <c r="AI905" s="66">
        <v>4.9999999999999996E-2</v>
      </c>
      <c r="AJ905" s="66">
        <v>6.9999999999999993E-2</v>
      </c>
      <c r="AK905" s="39"/>
      <c r="AL905" s="39" t="s">
        <v>53</v>
      </c>
    </row>
    <row r="906" spans="1:38" x14ac:dyDescent="0.35">
      <c r="A906" s="39" t="s">
        <v>276</v>
      </c>
      <c r="B906" s="39">
        <v>104534210</v>
      </c>
      <c r="C906" s="39" t="str">
        <f>+MaestraLP3[[#This Row],[CÓDIGO]]&amp;MaestraLP3[[#Headers],[-]]&amp;MaestraLP3[[#This Row],[UMV]]</f>
        <v>104534210-C30</v>
      </c>
      <c r="D906" s="50" t="str">
        <f>+MaestraLP3[[#This Row],[CÓDIGO]]&amp;MaestraLP3[[#Headers],[FS00]]</f>
        <v>104534210FS00</v>
      </c>
      <c r="E906" s="39" t="s">
        <v>34</v>
      </c>
      <c r="F906" s="39" t="s">
        <v>80</v>
      </c>
      <c r="G906" s="39" t="s">
        <v>94</v>
      </c>
      <c r="H906" s="39" t="s">
        <v>226</v>
      </c>
      <c r="I906" s="39" t="s">
        <v>1081</v>
      </c>
      <c r="J906" s="49" t="s">
        <v>256</v>
      </c>
      <c r="K906" s="50" t="s">
        <v>50</v>
      </c>
      <c r="L906" s="39" t="str">
        <f>VLOOKUP(MaestraLP3[[#This Row],[UMV]],VALIDACIONES!J:L,3,0)</f>
        <v>Caja 30 Unidades</v>
      </c>
      <c r="M906" s="39" t="s">
        <v>51</v>
      </c>
      <c r="N906" s="39" t="s">
        <v>78</v>
      </c>
      <c r="O906" s="64">
        <v>4170</v>
      </c>
      <c r="P906" s="39" t="s">
        <v>42</v>
      </c>
      <c r="Q906" s="64">
        <v>5500</v>
      </c>
      <c r="R906" s="66">
        <f>+IFERROR((MaestraLP3[[#This Row],[COSTO ]]/MaestraLP3[[#This Row],[COSTO SEP]]-1),0)</f>
        <v>2.877697841726623E-2</v>
      </c>
      <c r="S906" s="65" t="s">
        <v>52</v>
      </c>
      <c r="T906" s="65" t="s">
        <v>52</v>
      </c>
      <c r="U906" s="64">
        <f>+VLOOKUP(MaestraLP3[[#This Row],[FS00]],'[1]BD MES'!$C:$N,12,0)</f>
        <v>4290</v>
      </c>
      <c r="V906" s="64">
        <v>4290</v>
      </c>
      <c r="W906" s="66">
        <f>+(MaestraLP3[[#This Row],[COSTO ]]-MaestraLP3[[#This Row],[COSTO OCT AL 25-09]])/MaestraLP3[[#This Row],[COSTO OCT AL 25-09]]</f>
        <v>0</v>
      </c>
      <c r="X906" s="67" t="str">
        <f>++IF(P906="HASTA AGOTAR STOCK","HASTA AGOTAR STOCK",IF(MaestraLP3[[#This Row],[PRECIO]]=0,"NO PARA LP",IF(MaestraLP3[[#This Row],[PRECIO SEP]]=0,"INCORPORACIÓN",IF(Z906=0,"MANTIENE",IF(Z906&lt;0,"BAJA",IF(Z906&gt;0,"ALZA",""))))))</f>
        <v>MANTIENE</v>
      </c>
      <c r="Y906" s="64">
        <v>5500</v>
      </c>
      <c r="Z906" s="41">
        <f>IF(Y906=0,"INDICAR PRECIO VTA",Y906-MaestraLP3[[#This Row],[PRECIO SEP]])</f>
        <v>0</v>
      </c>
      <c r="AA906" s="66">
        <f t="shared" si="14"/>
        <v>0.22</v>
      </c>
      <c r="AB906" s="68">
        <f>IFERROR(MaestraLP3[[#This Row],[PRECIO]]*MaestraLP3[[#This Row],[%MG UMV]],0)</f>
        <v>1210</v>
      </c>
      <c r="AC906" s="69">
        <v>1.2</v>
      </c>
      <c r="AD906" s="64">
        <f>+IFERROR(MaestraLP3[[#This Row],[MARGEN UNITARIO]]/MaestraLP3[[#This Row],[Peso Neto UMV (KG)]],0)</f>
        <v>1008.3333333333334</v>
      </c>
      <c r="AE906" s="39" t="s">
        <v>44</v>
      </c>
      <c r="AF906" s="39"/>
      <c r="AG906" s="39">
        <v>1</v>
      </c>
      <c r="AH906" s="109">
        <v>0</v>
      </c>
      <c r="AI906" s="66">
        <v>4.9999999999999996E-2</v>
      </c>
      <c r="AJ906" s="66">
        <v>6.9999999999999993E-2</v>
      </c>
      <c r="AK906" s="39"/>
      <c r="AL906" s="39" t="s">
        <v>53</v>
      </c>
    </row>
    <row r="907" spans="1:38" x14ac:dyDescent="0.35">
      <c r="A907" s="39" t="s">
        <v>276</v>
      </c>
      <c r="B907" s="39">
        <v>104533870</v>
      </c>
      <c r="C907" s="39" t="str">
        <f>+MaestraLP3[[#This Row],[CÓDIGO]]&amp;MaestraLP3[[#Headers],[-]]&amp;MaestraLP3[[#This Row],[UMV]]</f>
        <v>104533870-C30</v>
      </c>
      <c r="D907" s="50" t="str">
        <f>+MaestraLP3[[#This Row],[CÓDIGO]]&amp;MaestraLP3[[#Headers],[FS00]]</f>
        <v>104533870FS00</v>
      </c>
      <c r="E907" s="39" t="s">
        <v>34</v>
      </c>
      <c r="F907" s="39" t="s">
        <v>80</v>
      </c>
      <c r="G907" s="39" t="s">
        <v>94</v>
      </c>
      <c r="H907" s="39" t="s">
        <v>226</v>
      </c>
      <c r="I907" s="39" t="s">
        <v>1082</v>
      </c>
      <c r="J907" s="49" t="s">
        <v>256</v>
      </c>
      <c r="K907" s="50" t="s">
        <v>50</v>
      </c>
      <c r="L907" s="39" t="str">
        <f>VLOOKUP(MaestraLP3[[#This Row],[UMV]],VALIDACIONES!J:L,3,0)</f>
        <v>Caja 30 Unidades</v>
      </c>
      <c r="M907" s="39" t="s">
        <v>51</v>
      </c>
      <c r="N907" s="39" t="s">
        <v>78</v>
      </c>
      <c r="O907" s="64">
        <v>4260</v>
      </c>
      <c r="P907" s="39" t="s">
        <v>42</v>
      </c>
      <c r="Q907" s="64">
        <v>5500</v>
      </c>
      <c r="R907" s="66">
        <f>+IFERROR((MaestraLP3[[#This Row],[COSTO ]]/MaestraLP3[[#This Row],[COSTO SEP]]-1),0)</f>
        <v>0</v>
      </c>
      <c r="S907" s="65" t="s">
        <v>52</v>
      </c>
      <c r="T907" s="65" t="s">
        <v>52</v>
      </c>
      <c r="U907" s="64">
        <f>+VLOOKUP(MaestraLP3[[#This Row],[FS00]],'[1]BD MES'!$C:$N,12,0)</f>
        <v>4290</v>
      </c>
      <c r="V907" s="64">
        <v>4260</v>
      </c>
      <c r="W907" s="66">
        <f>+(MaestraLP3[[#This Row],[COSTO ]]-MaestraLP3[[#This Row],[COSTO OCT AL 25-09]])/MaestraLP3[[#This Row],[COSTO OCT AL 25-09]]</f>
        <v>-6.993006993006993E-3</v>
      </c>
      <c r="X907" s="67" t="str">
        <f>++IF(P907="HASTA AGOTAR STOCK","HASTA AGOTAR STOCK",IF(MaestraLP3[[#This Row],[PRECIO]]=0,"NO PARA LP",IF(MaestraLP3[[#This Row],[PRECIO SEP]]=0,"INCORPORACIÓN",IF(Z907=0,"MANTIENE",IF(Z907&lt;0,"BAJA",IF(Z907&gt;0,"ALZA",""))))))</f>
        <v>MANTIENE</v>
      </c>
      <c r="Y907" s="64">
        <v>5500</v>
      </c>
      <c r="Z907" s="41">
        <f>IF(Y907=0,"INDICAR PRECIO VTA",Y907-MaestraLP3[[#This Row],[PRECIO SEP]])</f>
        <v>0</v>
      </c>
      <c r="AA907" s="66">
        <f t="shared" si="14"/>
        <v>0.22545454545454546</v>
      </c>
      <c r="AB907" s="68">
        <f>IFERROR(MaestraLP3[[#This Row],[PRECIO]]*MaestraLP3[[#This Row],[%MG UMV]],0)</f>
        <v>1240</v>
      </c>
      <c r="AC907" s="69">
        <v>1.2</v>
      </c>
      <c r="AD907" s="64">
        <f>+IFERROR(MaestraLP3[[#This Row],[MARGEN UNITARIO]]/MaestraLP3[[#This Row],[Peso Neto UMV (KG)]],0)</f>
        <v>1033.3333333333335</v>
      </c>
      <c r="AE907" s="39" t="s">
        <v>44</v>
      </c>
      <c r="AF907" s="39"/>
      <c r="AG907" s="39">
        <v>1</v>
      </c>
      <c r="AH907" s="109">
        <v>0</v>
      </c>
      <c r="AI907" s="66">
        <v>4.9999999999999996E-2</v>
      </c>
      <c r="AJ907" s="66">
        <v>6.9999999999999993E-2</v>
      </c>
      <c r="AK907" s="39"/>
      <c r="AL907" s="39" t="s">
        <v>53</v>
      </c>
    </row>
    <row r="908" spans="1:38" x14ac:dyDescent="0.35">
      <c r="A908" s="39" t="s">
        <v>276</v>
      </c>
      <c r="B908" s="39">
        <v>150001743</v>
      </c>
      <c r="C908" s="39" t="str">
        <f>+MaestraLP3[[#This Row],[CÓDIGO]]&amp;MaestraLP3[[#Headers],[-]]&amp;MaestraLP3[[#This Row],[UMV]]</f>
        <v>150001743-C36</v>
      </c>
      <c r="D908" s="50" t="str">
        <f>+MaestraLP3[[#This Row],[CÓDIGO]]&amp;MaestraLP3[[#Headers],[FS00]]</f>
        <v>150001743FS00</v>
      </c>
      <c r="E908" s="39" t="s">
        <v>34</v>
      </c>
      <c r="F908" s="39" t="s">
        <v>80</v>
      </c>
      <c r="G908" s="39" t="s">
        <v>94</v>
      </c>
      <c r="H908" s="39" t="s">
        <v>226</v>
      </c>
      <c r="I908" s="39" t="s">
        <v>1083</v>
      </c>
      <c r="J908" s="49" t="s">
        <v>228</v>
      </c>
      <c r="K908" s="50" t="s">
        <v>50</v>
      </c>
      <c r="L908" s="39" t="str">
        <f>VLOOKUP(MaestraLP3[[#This Row],[UMV]],VALIDACIONES!J:L,3,0)</f>
        <v>Caja 36 Unidades</v>
      </c>
      <c r="M908" s="39" t="s">
        <v>51</v>
      </c>
      <c r="N908" s="39" t="s">
        <v>78</v>
      </c>
      <c r="O908" s="64">
        <v>10538.28</v>
      </c>
      <c r="P908" s="39" t="s">
        <v>42</v>
      </c>
      <c r="Q908" s="64">
        <v>13700</v>
      </c>
      <c r="R908" s="66">
        <f>+IFERROR((MaestraLP3[[#This Row],[COSTO ]]/MaestraLP3[[#This Row],[COSTO SEP]]-1),0)</f>
        <v>-3.1086666894407644E-3</v>
      </c>
      <c r="S908" s="65" t="s">
        <v>52</v>
      </c>
      <c r="T908" s="65" t="s">
        <v>52</v>
      </c>
      <c r="U908" s="64">
        <f>+VLOOKUP(MaestraLP3[[#This Row],[FS00]],'[1]BD MES'!$C:$N,12,0)</f>
        <v>10476.36</v>
      </c>
      <c r="V908" s="64">
        <v>10505.52</v>
      </c>
      <c r="W908" s="66">
        <f>+(MaestraLP3[[#This Row],[COSTO ]]-MaestraLP3[[#This Row],[COSTO OCT AL 25-09]])/MaestraLP3[[#This Row],[COSTO OCT AL 25-09]]</f>
        <v>2.7834095048279986E-3</v>
      </c>
      <c r="X908" s="67" t="str">
        <f>++IF(P908="HASTA AGOTAR STOCK","HASTA AGOTAR STOCK",IF(MaestraLP3[[#This Row],[PRECIO]]=0,"NO PARA LP",IF(MaestraLP3[[#This Row],[PRECIO SEP]]=0,"INCORPORACIÓN",IF(Z908=0,"MANTIENE",IF(Z908&lt;0,"BAJA",IF(Z908&gt;0,"ALZA",""))))))</f>
        <v>MANTIENE</v>
      </c>
      <c r="Y908" s="64">
        <v>13700</v>
      </c>
      <c r="Z908" s="41">
        <f>IF(Y908=0,"INDICAR PRECIO VTA",Y908-MaestraLP3[[#This Row],[PRECIO SEP]])</f>
        <v>0</v>
      </c>
      <c r="AA908" s="66">
        <f t="shared" si="14"/>
        <v>0.2331737226277372</v>
      </c>
      <c r="AB908" s="68">
        <f>IFERROR(MaestraLP3[[#This Row],[PRECIO]]*MaestraLP3[[#This Row],[%MG UMV]],0)</f>
        <v>3194.4799999999996</v>
      </c>
      <c r="AC908" s="69">
        <v>2.556</v>
      </c>
      <c r="AD908" s="64">
        <f>+IFERROR(MaestraLP3[[#This Row],[MARGEN UNITARIO]]/MaestraLP3[[#This Row],[Peso Neto UMV (KG)]],0)</f>
        <v>1249.7965571205007</v>
      </c>
      <c r="AE908" s="39" t="s">
        <v>44</v>
      </c>
      <c r="AF908" s="39"/>
      <c r="AG908" s="39">
        <v>1</v>
      </c>
      <c r="AH908" s="109">
        <v>0</v>
      </c>
      <c r="AI908" s="66">
        <v>0.03</v>
      </c>
      <c r="AJ908" s="66">
        <v>4.9999999999999996E-2</v>
      </c>
      <c r="AK908" s="39"/>
      <c r="AL908" s="39" t="s">
        <v>53</v>
      </c>
    </row>
    <row r="909" spans="1:38" x14ac:dyDescent="0.35">
      <c r="A909" s="39" t="s">
        <v>276</v>
      </c>
      <c r="B909" s="39">
        <v>104527700</v>
      </c>
      <c r="C909" s="39" t="str">
        <f>+MaestraLP3[[#This Row],[CÓDIGO]]&amp;MaestraLP3[[#Headers],[-]]&amp;MaestraLP3[[#This Row],[UMV]]</f>
        <v>104527700-C24</v>
      </c>
      <c r="D909" s="50" t="str">
        <f>+MaestraLP3[[#This Row],[CÓDIGO]]&amp;MaestraLP3[[#Headers],[FS00]]</f>
        <v>104527700FS00</v>
      </c>
      <c r="E909" s="39" t="s">
        <v>34</v>
      </c>
      <c r="F909" s="39" t="s">
        <v>80</v>
      </c>
      <c r="G909" s="39" t="s">
        <v>94</v>
      </c>
      <c r="H909" s="39" t="s">
        <v>226</v>
      </c>
      <c r="I909" s="39" t="s">
        <v>1084</v>
      </c>
      <c r="J909" s="49" t="s">
        <v>160</v>
      </c>
      <c r="K909" s="50" t="s">
        <v>50</v>
      </c>
      <c r="L909" s="39" t="str">
        <f>VLOOKUP(MaestraLP3[[#This Row],[UMV]],VALIDACIONES!J:L,3,0)</f>
        <v>Caja 24 Unidades</v>
      </c>
      <c r="M909" s="39" t="s">
        <v>51</v>
      </c>
      <c r="N909" s="39" t="s">
        <v>78</v>
      </c>
      <c r="O909" s="64">
        <v>16608</v>
      </c>
      <c r="P909" s="39" t="s">
        <v>42</v>
      </c>
      <c r="Q909" s="64">
        <v>18500</v>
      </c>
      <c r="R909" s="66">
        <f>+IFERROR((MaestraLP3[[#This Row],[COSTO ]]/MaestraLP3[[#This Row],[COSTO SEP]]-1),0)</f>
        <v>4.3352601156070314E-3</v>
      </c>
      <c r="S909" s="65" t="s">
        <v>52</v>
      </c>
      <c r="T909" s="65" t="s">
        <v>52</v>
      </c>
      <c r="U909" s="64">
        <f>+VLOOKUP(MaestraLP3[[#This Row],[FS00]],'[1]BD MES'!$C:$N,12,0)</f>
        <v>16704</v>
      </c>
      <c r="V909" s="64">
        <v>16680</v>
      </c>
      <c r="W909" s="66">
        <f>+(MaestraLP3[[#This Row],[COSTO ]]-MaestraLP3[[#This Row],[COSTO OCT AL 25-09]])/MaestraLP3[[#This Row],[COSTO OCT AL 25-09]]</f>
        <v>-1.4367816091954023E-3</v>
      </c>
      <c r="X909" s="67" t="str">
        <f>++IF(P909="HASTA AGOTAR STOCK","HASTA AGOTAR STOCK",IF(MaestraLP3[[#This Row],[PRECIO]]=0,"NO PARA LP",IF(MaestraLP3[[#This Row],[PRECIO SEP]]=0,"INCORPORACIÓN",IF(Z909=0,"MANTIENE",IF(Z909&lt;0,"BAJA",IF(Z909&gt;0,"ALZA",""))))))</f>
        <v>MANTIENE</v>
      </c>
      <c r="Y909" s="64">
        <v>18500</v>
      </c>
      <c r="Z909" s="41">
        <f>IF(Y909=0,"INDICAR PRECIO VTA",Y909-MaestraLP3[[#This Row],[PRECIO SEP]])</f>
        <v>0</v>
      </c>
      <c r="AA909" s="66">
        <f t="shared" si="14"/>
        <v>9.8378378378378373E-2</v>
      </c>
      <c r="AB909" s="68">
        <f>IFERROR(MaestraLP3[[#This Row],[PRECIO]]*MaestraLP3[[#This Row],[%MG UMV]],0)</f>
        <v>1820</v>
      </c>
      <c r="AC909" s="69">
        <v>2.16</v>
      </c>
      <c r="AD909" s="64">
        <f>+IFERROR(MaestraLP3[[#This Row],[MARGEN UNITARIO]]/MaestraLP3[[#This Row],[Peso Neto UMV (KG)]],0)</f>
        <v>842.5925925925925</v>
      </c>
      <c r="AE909" s="39" t="s">
        <v>44</v>
      </c>
      <c r="AF909" s="39"/>
      <c r="AG909" s="39">
        <v>1</v>
      </c>
      <c r="AH909" s="109">
        <v>0</v>
      </c>
      <c r="AI909" s="66">
        <v>0.03</v>
      </c>
      <c r="AJ909" s="66">
        <v>4.9999999999999996E-2</v>
      </c>
      <c r="AK909" s="39"/>
      <c r="AL909" s="39" t="s">
        <v>53</v>
      </c>
    </row>
    <row r="910" spans="1:38" x14ac:dyDescent="0.35">
      <c r="A910" s="39" t="s">
        <v>276</v>
      </c>
      <c r="B910" s="39">
        <v>104538580</v>
      </c>
      <c r="C910" s="39" t="str">
        <f>+MaestraLP3[[#This Row],[CÓDIGO]]&amp;MaestraLP3[[#Headers],[-]]&amp;MaestraLP3[[#This Row],[UMV]]</f>
        <v>104538580-C24</v>
      </c>
      <c r="D910" s="50" t="str">
        <f>+MaestraLP3[[#This Row],[CÓDIGO]]&amp;MaestraLP3[[#Headers],[FS00]]</f>
        <v>104538580FS00</v>
      </c>
      <c r="E910" s="39" t="s">
        <v>34</v>
      </c>
      <c r="F910" s="39" t="s">
        <v>80</v>
      </c>
      <c r="G910" s="39" t="s">
        <v>94</v>
      </c>
      <c r="H910" s="39" t="s">
        <v>226</v>
      </c>
      <c r="I910" s="39" t="s">
        <v>1085</v>
      </c>
      <c r="J910" s="49" t="s">
        <v>160</v>
      </c>
      <c r="K910" s="50" t="s">
        <v>50</v>
      </c>
      <c r="L910" s="39" t="str">
        <f>VLOOKUP(MaestraLP3[[#This Row],[UMV]],VALIDACIONES!J:L,3,0)</f>
        <v>Caja 24 Unidades</v>
      </c>
      <c r="M910" s="39" t="s">
        <v>51</v>
      </c>
      <c r="N910" s="39" t="s">
        <v>78</v>
      </c>
      <c r="O910" s="64">
        <v>14184</v>
      </c>
      <c r="P910" s="39" t="s">
        <v>42</v>
      </c>
      <c r="Q910" s="64">
        <v>18500</v>
      </c>
      <c r="R910" s="66">
        <f>+IFERROR((MaestraLP3[[#This Row],[COSTO ]]/MaestraLP3[[#This Row],[COSTO SEP]]-1),0)</f>
        <v>-1.6920473773265332E-3</v>
      </c>
      <c r="S910" s="65" t="s">
        <v>52</v>
      </c>
      <c r="T910" s="65" t="s">
        <v>52</v>
      </c>
      <c r="U910" s="64">
        <f>+VLOOKUP(MaestraLP3[[#This Row],[FS00]],'[1]BD MES'!$C:$N,12,0)</f>
        <v>14160</v>
      </c>
      <c r="V910" s="64">
        <v>14160</v>
      </c>
      <c r="W910" s="66">
        <f>+(MaestraLP3[[#This Row],[COSTO ]]-MaestraLP3[[#This Row],[COSTO OCT AL 25-09]])/MaestraLP3[[#This Row],[COSTO OCT AL 25-09]]</f>
        <v>0</v>
      </c>
      <c r="X910" s="67" t="str">
        <f>++IF(P910="HASTA AGOTAR STOCK","HASTA AGOTAR STOCK",IF(MaestraLP3[[#This Row],[PRECIO]]=0,"NO PARA LP",IF(MaestraLP3[[#This Row],[PRECIO SEP]]=0,"INCORPORACIÓN",IF(Z910=0,"MANTIENE",IF(Z910&lt;0,"BAJA",IF(Z910&gt;0,"ALZA",""))))))</f>
        <v>MANTIENE</v>
      </c>
      <c r="Y910" s="64">
        <v>18500</v>
      </c>
      <c r="Z910" s="41">
        <f>IF(Y910=0,"INDICAR PRECIO VTA",Y910-MaestraLP3[[#This Row],[PRECIO SEP]])</f>
        <v>0</v>
      </c>
      <c r="AA910" s="66">
        <f t="shared" si="14"/>
        <v>0.23459459459459459</v>
      </c>
      <c r="AB910" s="68">
        <f>IFERROR(MaestraLP3[[#This Row],[PRECIO]]*MaestraLP3[[#This Row],[%MG UMV]],0)</f>
        <v>4340</v>
      </c>
      <c r="AC910" s="69">
        <v>3.84</v>
      </c>
      <c r="AD910" s="64">
        <f>+IFERROR(MaestraLP3[[#This Row],[MARGEN UNITARIO]]/MaestraLP3[[#This Row],[Peso Neto UMV (KG)]],0)</f>
        <v>1130.2083333333335</v>
      </c>
      <c r="AE910" s="39" t="s">
        <v>44</v>
      </c>
      <c r="AF910" s="39"/>
      <c r="AG910" s="39">
        <v>1</v>
      </c>
      <c r="AH910" s="109">
        <v>0</v>
      </c>
      <c r="AI910" s="66">
        <v>0.03</v>
      </c>
      <c r="AJ910" s="66">
        <v>4.9999999999999996E-2</v>
      </c>
      <c r="AK910" s="39"/>
      <c r="AL910" s="39" t="s">
        <v>53</v>
      </c>
    </row>
    <row r="911" spans="1:38" x14ac:dyDescent="0.35">
      <c r="A911" s="39" t="s">
        <v>276</v>
      </c>
      <c r="B911" s="39">
        <v>150001837</v>
      </c>
      <c r="C911" s="39" t="str">
        <f>+MaestraLP3[[#This Row],[CÓDIGO]]&amp;MaestraLP3[[#Headers],[-]]&amp;MaestraLP3[[#This Row],[UMV]]</f>
        <v>150001837-C27</v>
      </c>
      <c r="D911" s="50" t="str">
        <f>+MaestraLP3[[#This Row],[CÓDIGO]]&amp;MaestraLP3[[#Headers],[FS00]]</f>
        <v>150001837FS00</v>
      </c>
      <c r="E911" s="39" t="s">
        <v>34</v>
      </c>
      <c r="F911" s="39" t="s">
        <v>80</v>
      </c>
      <c r="G911" s="39" t="s">
        <v>94</v>
      </c>
      <c r="H911" s="39" t="s">
        <v>226</v>
      </c>
      <c r="I911" s="39" t="s">
        <v>1086</v>
      </c>
      <c r="J911" s="49" t="s">
        <v>837</v>
      </c>
      <c r="K911" s="50" t="s">
        <v>50</v>
      </c>
      <c r="L911" s="39" t="str">
        <f>VLOOKUP(MaestraLP3[[#This Row],[UMV]],VALIDACIONES!J:L,3,0)</f>
        <v>Caja 27 Unidades</v>
      </c>
      <c r="M911" s="39" t="s">
        <v>51</v>
      </c>
      <c r="N911" s="39" t="s">
        <v>78</v>
      </c>
      <c r="O911" s="64">
        <v>5223.42</v>
      </c>
      <c r="P911" s="39" t="s">
        <v>42</v>
      </c>
      <c r="Q911" s="64">
        <v>6300</v>
      </c>
      <c r="R911" s="66">
        <f>+IFERROR((MaestraLP3[[#This Row],[COSTO ]]/MaestraLP3[[#This Row],[COSTO SEP]]-1),0)</f>
        <v>-2.9980357696681725E-3</v>
      </c>
      <c r="S911" s="65" t="s">
        <v>52</v>
      </c>
      <c r="T911" s="65" t="s">
        <v>52</v>
      </c>
      <c r="U911" s="64">
        <f>+VLOOKUP(MaestraLP3[[#This Row],[FS00]],'[1]BD MES'!$C:$N,12,0)</f>
        <v>5190.75</v>
      </c>
      <c r="V911" s="64">
        <v>5207.76</v>
      </c>
      <c r="W911" s="66">
        <f>+(MaestraLP3[[#This Row],[COSTO ]]-MaestraLP3[[#This Row],[COSTO OCT AL 25-09]])/MaestraLP3[[#This Row],[COSTO OCT AL 25-09]]</f>
        <v>3.2769830949285206E-3</v>
      </c>
      <c r="X911" s="67" t="str">
        <f>++IF(P911="HASTA AGOTAR STOCK","HASTA AGOTAR STOCK",IF(MaestraLP3[[#This Row],[PRECIO]]=0,"NO PARA LP",IF(MaestraLP3[[#This Row],[PRECIO SEP]]=0,"INCORPORACIÓN",IF(Z911=0,"MANTIENE",IF(Z911&lt;0,"BAJA",IF(Z911&gt;0,"ALZA",""))))))</f>
        <v>MANTIENE</v>
      </c>
      <c r="Y911" s="64">
        <v>6300</v>
      </c>
      <c r="Z911" s="41">
        <f>IF(Y911=0,"INDICAR PRECIO VTA",Y911-MaestraLP3[[#This Row],[PRECIO SEP]])</f>
        <v>0</v>
      </c>
      <c r="AA911" s="66">
        <f t="shared" si="14"/>
        <v>0.17337142857142854</v>
      </c>
      <c r="AB911" s="68">
        <f>IFERROR(MaestraLP3[[#This Row],[PRECIO]]*MaestraLP3[[#This Row],[%MG UMV]],0)</f>
        <v>1092.2399999999998</v>
      </c>
      <c r="AC911" s="69">
        <v>1.458</v>
      </c>
      <c r="AD911" s="64">
        <f>+IFERROR(MaestraLP3[[#This Row],[MARGEN UNITARIO]]/MaestraLP3[[#This Row],[Peso Neto UMV (KG)]],0)</f>
        <v>749.13580246913568</v>
      </c>
      <c r="AE911" s="39" t="s">
        <v>44</v>
      </c>
      <c r="AF911" s="39"/>
      <c r="AG911" s="39">
        <v>1</v>
      </c>
      <c r="AH911" s="109">
        <v>0</v>
      </c>
      <c r="AI911" s="66">
        <v>4.9999999999999996E-2</v>
      </c>
      <c r="AJ911" s="66">
        <v>6.9999999999999993E-2</v>
      </c>
      <c r="AK911" s="39"/>
      <c r="AL911" s="39" t="s">
        <v>53</v>
      </c>
    </row>
    <row r="912" spans="1:38" x14ac:dyDescent="0.35">
      <c r="A912" s="39" t="s">
        <v>276</v>
      </c>
      <c r="B912" s="39">
        <v>150001747</v>
      </c>
      <c r="C912" s="39" t="str">
        <f>+MaestraLP3[[#This Row],[CÓDIGO]]&amp;MaestraLP3[[#Headers],[-]]&amp;MaestraLP3[[#This Row],[UMV]]</f>
        <v>150001747-C35</v>
      </c>
      <c r="D912" s="50" t="str">
        <f>+MaestraLP3[[#This Row],[CÓDIGO]]&amp;MaestraLP3[[#Headers],[FS00]]</f>
        <v>150001747FS00</v>
      </c>
      <c r="E912" s="39" t="s">
        <v>34</v>
      </c>
      <c r="F912" s="39" t="s">
        <v>80</v>
      </c>
      <c r="G912" s="39" t="s">
        <v>94</v>
      </c>
      <c r="H912" s="39" t="s">
        <v>226</v>
      </c>
      <c r="I912" s="39" t="s">
        <v>1088</v>
      </c>
      <c r="J912" s="49" t="s">
        <v>553</v>
      </c>
      <c r="K912" s="50" t="s">
        <v>50</v>
      </c>
      <c r="L912" s="39" t="str">
        <f>VLOOKUP(MaestraLP3[[#This Row],[UMV]],VALIDACIONES!J:L,3,0)</f>
        <v>Caja 35 Unidades</v>
      </c>
      <c r="M912" s="39" t="s">
        <v>51</v>
      </c>
      <c r="N912" s="39" t="s">
        <v>78</v>
      </c>
      <c r="O912" s="64">
        <v>12086.55</v>
      </c>
      <c r="P912" s="39" t="s">
        <v>42</v>
      </c>
      <c r="Q912" s="64">
        <v>15000</v>
      </c>
      <c r="R912" s="66">
        <f>+IFERROR((MaestraLP3[[#This Row],[COSTO ]]/MaestraLP3[[#This Row],[COSTO SEP]]-1),0)</f>
        <v>1.2741435728143014E-3</v>
      </c>
      <c r="S912" s="65" t="s">
        <v>52</v>
      </c>
      <c r="T912" s="65" t="s">
        <v>52</v>
      </c>
      <c r="U912" s="64">
        <f>+VLOOKUP(MaestraLP3[[#This Row],[FS00]],'[1]BD MES'!$C:$N,12,0)</f>
        <v>12108.599999999999</v>
      </c>
      <c r="V912" s="64">
        <v>12101.949999999999</v>
      </c>
      <c r="W912" s="66">
        <f>+(MaestraLP3[[#This Row],[COSTO ]]-MaestraLP3[[#This Row],[COSTO OCT AL 25-09]])/MaestraLP3[[#This Row],[COSTO OCT AL 25-09]]</f>
        <v>-5.4919643889463987E-4</v>
      </c>
      <c r="X912" s="67" t="str">
        <f>++IF(P912="HASTA AGOTAR STOCK","HASTA AGOTAR STOCK",IF(MaestraLP3[[#This Row],[PRECIO]]=0,"NO PARA LP",IF(MaestraLP3[[#This Row],[PRECIO SEP]]=0,"INCORPORACIÓN",IF(Z912=0,"MANTIENE",IF(Z912&lt;0,"BAJA",IF(Z912&gt;0,"ALZA",""))))))</f>
        <v>MANTIENE</v>
      </c>
      <c r="Y912" s="64">
        <v>15000</v>
      </c>
      <c r="Z912" s="41">
        <f>IF(Y912=0,"INDICAR PRECIO VTA",Y912-MaestraLP3[[#This Row],[PRECIO SEP]])</f>
        <v>0</v>
      </c>
      <c r="AA912" s="66">
        <f t="shared" si="14"/>
        <v>0.19320333333333339</v>
      </c>
      <c r="AB912" s="68">
        <f>IFERROR(MaestraLP3[[#This Row],[PRECIO]]*MaestraLP3[[#This Row],[%MG UMV]],0)</f>
        <v>2898.0500000000011</v>
      </c>
      <c r="AC912" s="69">
        <v>2.9750000000000001</v>
      </c>
      <c r="AD912" s="64">
        <f>+IFERROR(MaestraLP3[[#This Row],[MARGEN UNITARIO]]/MaestraLP3[[#This Row],[Peso Neto UMV (KG)]],0)</f>
        <v>974.13445378151289</v>
      </c>
      <c r="AE912" s="39" t="s">
        <v>44</v>
      </c>
      <c r="AF912" s="39"/>
      <c r="AG912" s="39">
        <v>1</v>
      </c>
      <c r="AH912" s="109">
        <v>0</v>
      </c>
      <c r="AI912" s="66">
        <v>0.03</v>
      </c>
      <c r="AJ912" s="66">
        <v>4.9999999999999996E-2</v>
      </c>
      <c r="AK912" s="39"/>
      <c r="AL912" s="39" t="s">
        <v>53</v>
      </c>
    </row>
    <row r="913" spans="1:38" x14ac:dyDescent="0.35">
      <c r="A913" s="39" t="s">
        <v>276</v>
      </c>
      <c r="B913" s="39">
        <v>150000089</v>
      </c>
      <c r="C913" s="39" t="str">
        <f>+MaestraLP3[[#This Row],[CÓDIGO]]&amp;MaestraLP3[[#Headers],[-]]&amp;MaestraLP3[[#This Row],[UMV]]</f>
        <v>150000089-C32</v>
      </c>
      <c r="D913" s="50" t="str">
        <f>+MaestraLP3[[#This Row],[CÓDIGO]]&amp;MaestraLP3[[#Headers],[FS00]]</f>
        <v>150000089FS00</v>
      </c>
      <c r="E913" s="39" t="s">
        <v>34</v>
      </c>
      <c r="F913" s="39" t="s">
        <v>80</v>
      </c>
      <c r="G913" s="39" t="s">
        <v>94</v>
      </c>
      <c r="H913" s="39" t="s">
        <v>226</v>
      </c>
      <c r="I913" s="39" t="s">
        <v>1089</v>
      </c>
      <c r="J913" s="49" t="s">
        <v>469</v>
      </c>
      <c r="K913" s="50" t="s">
        <v>50</v>
      </c>
      <c r="L913" s="39" t="str">
        <f>VLOOKUP(MaestraLP3[[#This Row],[UMV]],VALIDACIONES!J:L,3,0)</f>
        <v>Caja 32 Unidades</v>
      </c>
      <c r="M913" s="39" t="s">
        <v>51</v>
      </c>
      <c r="N913" s="39" t="s">
        <v>78</v>
      </c>
      <c r="O913" s="64">
        <v>15466.88</v>
      </c>
      <c r="P913" s="39" t="s">
        <v>42</v>
      </c>
      <c r="Q913" s="64">
        <v>19300</v>
      </c>
      <c r="R913" s="66">
        <f>+IFERROR((MaestraLP3[[#This Row],[COSTO ]]/MaestraLP3[[#This Row],[COSTO SEP]]-1),0)</f>
        <v>-7.6757561964662102E-3</v>
      </c>
      <c r="S913" s="65" t="s">
        <v>52</v>
      </c>
      <c r="T913" s="65" t="s">
        <v>52</v>
      </c>
      <c r="U913" s="64">
        <f>+VLOOKUP(MaestraLP3[[#This Row],[FS00]],'[1]BD MES'!$C:$N,12,0)</f>
        <v>15333.44</v>
      </c>
      <c r="V913" s="64">
        <v>15348.16</v>
      </c>
      <c r="W913" s="66">
        <f>+(MaestraLP3[[#This Row],[COSTO ]]-MaestraLP3[[#This Row],[COSTO OCT AL 25-09]])/MaestraLP3[[#This Row],[COSTO OCT AL 25-09]]</f>
        <v>9.5999332178554485E-4</v>
      </c>
      <c r="X913" s="67" t="str">
        <f>++IF(P913="HASTA AGOTAR STOCK","HASTA AGOTAR STOCK",IF(MaestraLP3[[#This Row],[PRECIO]]=0,"NO PARA LP",IF(MaestraLP3[[#This Row],[PRECIO SEP]]=0,"INCORPORACIÓN",IF(Z913=0,"MANTIENE",IF(Z913&lt;0,"BAJA",IF(Z913&gt;0,"ALZA",""))))))</f>
        <v>MANTIENE</v>
      </c>
      <c r="Y913" s="64">
        <v>19300</v>
      </c>
      <c r="Z913" s="41">
        <f>IF(Y913=0,"INDICAR PRECIO VTA",Y913-MaestraLP3[[#This Row],[PRECIO SEP]])</f>
        <v>0</v>
      </c>
      <c r="AA913" s="66">
        <f t="shared" si="14"/>
        <v>0.20475854922279793</v>
      </c>
      <c r="AB913" s="68">
        <f>IFERROR(MaestraLP3[[#This Row],[PRECIO]]*MaestraLP3[[#This Row],[%MG UMV]],0)</f>
        <v>3951.84</v>
      </c>
      <c r="AC913" s="69">
        <v>5.12</v>
      </c>
      <c r="AD913" s="64">
        <f>+IFERROR(MaestraLP3[[#This Row],[MARGEN UNITARIO]]/MaestraLP3[[#This Row],[Peso Neto UMV (KG)]],0)</f>
        <v>771.84375</v>
      </c>
      <c r="AE913" s="39" t="s">
        <v>44</v>
      </c>
      <c r="AF913" s="39"/>
      <c r="AG913" s="39">
        <v>1</v>
      </c>
      <c r="AH913" s="109">
        <v>0</v>
      </c>
      <c r="AI913" s="66">
        <v>0.03</v>
      </c>
      <c r="AJ913" s="66">
        <v>4.9999999999999996E-2</v>
      </c>
      <c r="AK913" s="39"/>
      <c r="AL913" s="39" t="s">
        <v>53</v>
      </c>
    </row>
    <row r="914" spans="1:38" x14ac:dyDescent="0.35">
      <c r="A914" s="39" t="s">
        <v>276</v>
      </c>
      <c r="B914" s="39">
        <v>104516040</v>
      </c>
      <c r="C914" s="39" t="str">
        <f>+MaestraLP3[[#This Row],[CÓDIGO]]&amp;MaestraLP3[[#Headers],[-]]&amp;MaestraLP3[[#This Row],[UMV]]</f>
        <v>104516040-C05</v>
      </c>
      <c r="D914" s="50" t="str">
        <f>+MaestraLP3[[#This Row],[CÓDIGO]]&amp;MaestraLP3[[#Headers],[FS00]]</f>
        <v>104516040FS00</v>
      </c>
      <c r="E914" s="39" t="s">
        <v>34</v>
      </c>
      <c r="F914" s="39" t="s">
        <v>80</v>
      </c>
      <c r="G914" s="39" t="s">
        <v>94</v>
      </c>
      <c r="H914" s="39" t="s">
        <v>1090</v>
      </c>
      <c r="I914" s="39" t="s">
        <v>1091</v>
      </c>
      <c r="J914" s="49" t="s">
        <v>198</v>
      </c>
      <c r="K914" s="50" t="s">
        <v>50</v>
      </c>
      <c r="L914" s="39" t="str">
        <f>VLOOKUP(MaestraLP3[[#This Row],[UMV]],VALIDACIONES!J:L,3,0)</f>
        <v>Caja 5 Unidades</v>
      </c>
      <c r="M914" s="39" t="s">
        <v>51</v>
      </c>
      <c r="N914" s="39" t="s">
        <v>78</v>
      </c>
      <c r="O914" s="64">
        <v>40371.25</v>
      </c>
      <c r="P914" s="39" t="s">
        <v>42</v>
      </c>
      <c r="Q914" s="64">
        <v>65000</v>
      </c>
      <c r="R914" s="66">
        <f>+IFERROR((MaestraLP3[[#This Row],[COSTO ]]/MaestraLP3[[#This Row],[COSTO SEP]]-1),0)</f>
        <v>7.5090565687216948E-3</v>
      </c>
      <c r="S914" s="65" t="s">
        <v>52</v>
      </c>
      <c r="T914" s="65" t="s">
        <v>52</v>
      </c>
      <c r="U914" s="64">
        <f>+VLOOKUP(MaestraLP3[[#This Row],[FS00]],'[1]BD MES'!$C:$N,12,0)</f>
        <v>40821.1</v>
      </c>
      <c r="V914" s="64">
        <v>40674.400000000001</v>
      </c>
      <c r="W914" s="66">
        <f>+(MaestraLP3[[#This Row],[COSTO ]]-MaestraLP3[[#This Row],[COSTO OCT AL 25-09]])/MaestraLP3[[#This Row],[COSTO OCT AL 25-09]]</f>
        <v>-3.593729713309957E-3</v>
      </c>
      <c r="X914" s="67" t="str">
        <f>++IF(P914="HASTA AGOTAR STOCK","HASTA AGOTAR STOCK",IF(MaestraLP3[[#This Row],[PRECIO]]=0,"NO PARA LP",IF(MaestraLP3[[#This Row],[PRECIO SEP]]=0,"INCORPORACIÓN",IF(Z914=0,"MANTIENE",IF(Z914&lt;0,"BAJA",IF(Z914&gt;0,"ALZA",""))))))</f>
        <v>BAJA</v>
      </c>
      <c r="Y914" s="64">
        <v>63000</v>
      </c>
      <c r="Z914" s="41">
        <f>IF(Y914=0,"INDICAR PRECIO VTA",Y914-MaestraLP3[[#This Row],[PRECIO SEP]])</f>
        <v>-2000</v>
      </c>
      <c r="AA914" s="66">
        <f t="shared" si="14"/>
        <v>0.35437460317460318</v>
      </c>
      <c r="AB914" s="68">
        <f>IFERROR(MaestraLP3[[#This Row],[PRECIO]]*MaestraLP3[[#This Row],[%MG UMV]],0)</f>
        <v>22325.599999999999</v>
      </c>
      <c r="AC914" s="69">
        <v>5</v>
      </c>
      <c r="AD914" s="64">
        <f>+IFERROR(MaestraLP3[[#This Row],[MARGEN UNITARIO]]/MaestraLP3[[#This Row],[Peso Neto UMV (KG)]],0)</f>
        <v>4465.12</v>
      </c>
      <c r="AE914" s="39" t="s">
        <v>44</v>
      </c>
      <c r="AF914" s="39"/>
      <c r="AG914" s="39">
        <v>1</v>
      </c>
      <c r="AH914" s="109">
        <v>0</v>
      </c>
      <c r="AI914" s="66">
        <v>4.9999999999999996E-2</v>
      </c>
      <c r="AJ914" s="66">
        <v>6.9999999999999993E-2</v>
      </c>
      <c r="AK914" s="39"/>
      <c r="AL914" s="39" t="s">
        <v>53</v>
      </c>
    </row>
    <row r="915" spans="1:38" x14ac:dyDescent="0.35">
      <c r="A915" s="39" t="s">
        <v>276</v>
      </c>
      <c r="B915" s="39">
        <v>104522040</v>
      </c>
      <c r="C915" s="39" t="str">
        <f>+MaestraLP3[[#This Row],[CÓDIGO]]&amp;MaestraLP3[[#Headers],[-]]&amp;MaestraLP3[[#This Row],[UMV]]</f>
        <v>104522040-Z80</v>
      </c>
      <c r="D915" s="50" t="str">
        <f>+MaestraLP3[[#This Row],[CÓDIGO]]&amp;MaestraLP3[[#Headers],[FS00]]</f>
        <v>104522040FS00</v>
      </c>
      <c r="E915" s="39" t="s">
        <v>34</v>
      </c>
      <c r="F915" s="39" t="s">
        <v>80</v>
      </c>
      <c r="G915" s="39" t="s">
        <v>94</v>
      </c>
      <c r="H915" s="39" t="s">
        <v>1090</v>
      </c>
      <c r="I915" s="39" t="s">
        <v>1092</v>
      </c>
      <c r="J915" s="49" t="s">
        <v>398</v>
      </c>
      <c r="K915" s="50" t="s">
        <v>50</v>
      </c>
      <c r="L915" s="39" t="str">
        <f>VLOOKUP(MaestraLP3[[#This Row],[UMV]],VALIDACIONES!J:L,3,0)</f>
        <v>Caja 180 Unidades</v>
      </c>
      <c r="M915" s="39" t="s">
        <v>385</v>
      </c>
      <c r="N915" s="39" t="s">
        <v>78</v>
      </c>
      <c r="O915" s="64">
        <v>28972.800000000003</v>
      </c>
      <c r="P915" s="39" t="s">
        <v>42</v>
      </c>
      <c r="Q915" s="64">
        <v>41700</v>
      </c>
      <c r="R915" s="66">
        <f>+IFERROR((MaestraLP3[[#This Row],[COSTO ]]/MaestraLP3[[#This Row],[COSTO SEP]]-1),0)</f>
        <v>-5.0833885575436333E-2</v>
      </c>
      <c r="S915" s="65" t="s">
        <v>52</v>
      </c>
      <c r="T915" s="65" t="s">
        <v>52</v>
      </c>
      <c r="U915" s="64">
        <f>+VLOOKUP(MaestraLP3[[#This Row],[FS00]],'[1]BD MES'!$C:$N,12,0)</f>
        <v>28447.199999999997</v>
      </c>
      <c r="V915" s="64">
        <v>27500</v>
      </c>
      <c r="W915" s="66">
        <f>+(MaestraLP3[[#This Row],[COSTO ]]-MaestraLP3[[#This Row],[COSTO OCT AL 25-09]])/MaestraLP3[[#This Row],[COSTO OCT AL 25-09]]</f>
        <v>-3.3296774374982324E-2</v>
      </c>
      <c r="X915" s="67" t="str">
        <f>++IF(P915="HASTA AGOTAR STOCK","HASTA AGOTAR STOCK",IF(MaestraLP3[[#This Row],[PRECIO]]=0,"NO PARA LP",IF(MaestraLP3[[#This Row],[PRECIO SEP]]=0,"INCORPORACIÓN",IF(Z915=0,"MANTIENE",IF(Z915&lt;0,"BAJA",IF(Z915&gt;0,"ALZA",""))))))</f>
        <v>BAJA</v>
      </c>
      <c r="Y915" s="64">
        <v>40900</v>
      </c>
      <c r="Z915" s="41">
        <f>IF(Y915=0,"INDICAR PRECIO VTA",Y915-MaestraLP3[[#This Row],[PRECIO SEP]])</f>
        <v>-800</v>
      </c>
      <c r="AA915" s="66">
        <f t="shared" si="14"/>
        <v>0.32762836185819072</v>
      </c>
      <c r="AB915" s="68">
        <f>IFERROR(MaestraLP3[[#This Row],[PRECIO]]*MaestraLP3[[#This Row],[%MG UMV]],0)</f>
        <v>13400</v>
      </c>
      <c r="AC915" s="69">
        <v>11.16</v>
      </c>
      <c r="AD915" s="64">
        <f>+IFERROR(MaestraLP3[[#This Row],[MARGEN UNITARIO]]/MaestraLP3[[#This Row],[Peso Neto UMV (KG)]],0)</f>
        <v>1200.7168458781362</v>
      </c>
      <c r="AE915" s="39" t="s">
        <v>44</v>
      </c>
      <c r="AF915" s="39"/>
      <c r="AG915" s="39">
        <v>1</v>
      </c>
      <c r="AH915" s="109">
        <v>0</v>
      </c>
      <c r="AI915" s="66">
        <v>4.9999999999999996E-2</v>
      </c>
      <c r="AJ915" s="66">
        <v>4.9999999999999996E-2</v>
      </c>
      <c r="AK915" s="39"/>
      <c r="AL915" s="39" t="s">
        <v>53</v>
      </c>
    </row>
    <row r="916" spans="1:38" x14ac:dyDescent="0.35">
      <c r="A916" s="39" t="s">
        <v>276</v>
      </c>
      <c r="B916" s="39">
        <v>104501110</v>
      </c>
      <c r="C916" s="39" t="str">
        <f>+MaestraLP3[[#This Row],[CÓDIGO]]&amp;MaestraLP3[[#Headers],[-]]&amp;MaestraLP3[[#This Row],[UMV]]</f>
        <v>104501110-Z80</v>
      </c>
      <c r="D916" s="50" t="str">
        <f>+MaestraLP3[[#This Row],[CÓDIGO]]&amp;MaestraLP3[[#Headers],[FS00]]</f>
        <v>104501110FS00</v>
      </c>
      <c r="E916" s="39" t="s">
        <v>34</v>
      </c>
      <c r="F916" s="39" t="s">
        <v>80</v>
      </c>
      <c r="G916" s="39" t="s">
        <v>94</v>
      </c>
      <c r="H916" s="39" t="s">
        <v>1090</v>
      </c>
      <c r="I916" s="39" t="s">
        <v>1093</v>
      </c>
      <c r="J916" s="49" t="s">
        <v>398</v>
      </c>
      <c r="K916" s="50" t="s">
        <v>398</v>
      </c>
      <c r="L916" s="39" t="str">
        <f>VLOOKUP(MaestraLP3[[#This Row],[UMV]],VALIDACIONES!J:L,3,0)</f>
        <v>Caja 180 Unidades</v>
      </c>
      <c r="M916" s="39" t="s">
        <v>385</v>
      </c>
      <c r="N916" s="39" t="s">
        <v>78</v>
      </c>
      <c r="O916" s="64">
        <v>26539.37</v>
      </c>
      <c r="P916" s="39" t="s">
        <v>42</v>
      </c>
      <c r="Q916" s="64">
        <v>40400</v>
      </c>
      <c r="R916" s="66">
        <f>+IFERROR((MaestraLP3[[#This Row],[COSTO ]]/MaestraLP3[[#This Row],[COSTO SEP]]-1),0)</f>
        <v>-2.5975371683653381E-2</v>
      </c>
      <c r="S916" s="65" t="s">
        <v>52</v>
      </c>
      <c r="T916" s="65" t="s">
        <v>52</v>
      </c>
      <c r="U916" s="64">
        <f>+VLOOKUP(MaestraLP3[[#This Row],[FS00]],'[1]BD MES'!$C:$N,12,0)</f>
        <v>26168.91</v>
      </c>
      <c r="V916" s="64">
        <v>25850</v>
      </c>
      <c r="W916" s="66">
        <f>+(MaestraLP3[[#This Row],[COSTO ]]-MaestraLP3[[#This Row],[COSTO OCT AL 25-09]])/MaestraLP3[[#This Row],[COSTO OCT AL 25-09]]</f>
        <v>-1.2186598524737937E-2</v>
      </c>
      <c r="X916" s="67" t="str">
        <f>++IF(P916="HASTA AGOTAR STOCK","HASTA AGOTAR STOCK",IF(MaestraLP3[[#This Row],[PRECIO]]=0,"NO PARA LP",IF(MaestraLP3[[#This Row],[PRECIO SEP]]=0,"INCORPORACIÓN",IF(Z916=0,"MANTIENE",IF(Z916&lt;0,"BAJA",IF(Z916&gt;0,"ALZA",""))))))</f>
        <v>BAJA</v>
      </c>
      <c r="Y916" s="64">
        <v>39500</v>
      </c>
      <c r="Z916" s="41">
        <f>IF(Y916=0,"INDICAR PRECIO VTA",Y916-MaestraLP3[[#This Row],[PRECIO SEP]])</f>
        <v>-900</v>
      </c>
      <c r="AA916" s="66">
        <f t="shared" si="14"/>
        <v>0.34556962025316457</v>
      </c>
      <c r="AB916" s="68">
        <f>IFERROR(MaestraLP3[[#This Row],[PRECIO]]*MaestraLP3[[#This Row],[%MG UMV]],0)</f>
        <v>13650</v>
      </c>
      <c r="AC916" s="69">
        <v>10.35</v>
      </c>
      <c r="AD916" s="64">
        <f>+IFERROR(MaestraLP3[[#This Row],[MARGEN UNITARIO]]/MaestraLP3[[#This Row],[Peso Neto UMV (KG)]],0)</f>
        <v>1318.840579710145</v>
      </c>
      <c r="AE916" s="39" t="s">
        <v>44</v>
      </c>
      <c r="AF916" s="39"/>
      <c r="AG916" s="39">
        <v>1</v>
      </c>
      <c r="AH916" s="109">
        <v>0</v>
      </c>
      <c r="AI916" s="66">
        <v>4.9999999999999996E-2</v>
      </c>
      <c r="AJ916" s="66">
        <v>4.9999999999999996E-2</v>
      </c>
      <c r="AK916" s="39"/>
      <c r="AL916" s="39" t="s">
        <v>53</v>
      </c>
    </row>
    <row r="917" spans="1:38" x14ac:dyDescent="0.35">
      <c r="A917" s="39" t="s">
        <v>276</v>
      </c>
      <c r="B917" s="39">
        <v>104510140</v>
      </c>
      <c r="C917" s="39" t="str">
        <f>+MaestraLP3[[#This Row],[CÓDIGO]]&amp;MaestraLP3[[#Headers],[-]]&amp;MaestraLP3[[#This Row],[UMV]]</f>
        <v>104510140-C06</v>
      </c>
      <c r="D917" s="50" t="str">
        <f>+MaestraLP3[[#This Row],[CÓDIGO]]&amp;MaestraLP3[[#Headers],[FS00]]</f>
        <v>104510140FS00</v>
      </c>
      <c r="E917" s="39" t="s">
        <v>34</v>
      </c>
      <c r="F917" s="39" t="s">
        <v>80</v>
      </c>
      <c r="G917" s="39" t="s">
        <v>94</v>
      </c>
      <c r="H917" s="39" t="s">
        <v>1090</v>
      </c>
      <c r="I917" s="39" t="s">
        <v>1094</v>
      </c>
      <c r="J917" s="49" t="s">
        <v>57</v>
      </c>
      <c r="K917" s="50" t="s">
        <v>50</v>
      </c>
      <c r="L917" s="39" t="str">
        <f>VLOOKUP(MaestraLP3[[#This Row],[UMV]],VALIDACIONES!J:L,3,0)</f>
        <v>Caja 6 Unidades</v>
      </c>
      <c r="M917" s="39" t="s">
        <v>40</v>
      </c>
      <c r="N917" s="39" t="s">
        <v>41</v>
      </c>
      <c r="O917" s="64">
        <v>58927.790000000008</v>
      </c>
      <c r="P917" s="39" t="s">
        <v>42</v>
      </c>
      <c r="Q917" s="64">
        <v>88340</v>
      </c>
      <c r="R917" s="66">
        <f>+IFERROR((MaestraLP3[[#This Row],[COSTO ]]/MaestraLP3[[#This Row],[COSTO SEP]]-1),0)</f>
        <v>0.12340883647596468</v>
      </c>
      <c r="S917" s="65" t="s">
        <v>52</v>
      </c>
      <c r="T917" s="65" t="s">
        <v>52</v>
      </c>
      <c r="U917" s="64">
        <f>+VLOOKUP(MaestraLP3[[#This Row],[FS00]],'[1]BD MES'!$C:$N,12,0)</f>
        <v>58927.790000000008</v>
      </c>
      <c r="V917" s="64">
        <v>66200</v>
      </c>
      <c r="W917" s="66">
        <f>+(MaestraLP3[[#This Row],[COSTO ]]-MaestraLP3[[#This Row],[COSTO OCT AL 25-09]])/MaestraLP3[[#This Row],[COSTO OCT AL 25-09]]</f>
        <v>0.12340883647596475</v>
      </c>
      <c r="X917" s="67" t="str">
        <f>++IF(P917="HASTA AGOTAR STOCK","HASTA AGOTAR STOCK",IF(MaestraLP3[[#This Row],[PRECIO]]=0,"NO PARA LP",IF(MaestraLP3[[#This Row],[PRECIO SEP]]=0,"INCORPORACIÓN",IF(Z917=0,"MANTIENE",IF(Z917&lt;0,"BAJA",IF(Z917&gt;0,"ALZA",""))))))</f>
        <v>ALZA</v>
      </c>
      <c r="Y917" s="64">
        <v>91000</v>
      </c>
      <c r="Z917" s="41">
        <f>IF(Y917=0,"INDICAR PRECIO VTA",Y917-MaestraLP3[[#This Row],[PRECIO SEP]])</f>
        <v>2660</v>
      </c>
      <c r="AA917" s="66">
        <f t="shared" si="14"/>
        <v>0.2725274725274725</v>
      </c>
      <c r="AB917" s="68">
        <f>IFERROR(MaestraLP3[[#This Row],[PRECIO]]*MaestraLP3[[#This Row],[%MG UMV]],0)</f>
        <v>24799.999999999996</v>
      </c>
      <c r="AC917" s="69">
        <v>13.62</v>
      </c>
      <c r="AD917" s="64">
        <f>+IFERROR(MaestraLP3[[#This Row],[MARGEN UNITARIO]]/MaestraLP3[[#This Row],[Peso Neto UMV (KG)]],0)</f>
        <v>1820.8516886930981</v>
      </c>
      <c r="AE917" s="39" t="s">
        <v>53</v>
      </c>
      <c r="AF917" s="39"/>
      <c r="AG917" s="39">
        <v>1</v>
      </c>
      <c r="AH917" s="109">
        <v>0</v>
      </c>
      <c r="AI917" s="66">
        <v>4.9999999999999996E-2</v>
      </c>
      <c r="AJ917" s="66">
        <v>6.9999999999999993E-2</v>
      </c>
      <c r="AK917" s="39"/>
      <c r="AL917" s="39" t="s">
        <v>53</v>
      </c>
    </row>
    <row r="918" spans="1:38" x14ac:dyDescent="0.35">
      <c r="A918" s="39" t="s">
        <v>276</v>
      </c>
      <c r="B918" s="39">
        <v>104522050</v>
      </c>
      <c r="C918" s="39" t="str">
        <f>+MaestraLP3[[#This Row],[CÓDIGO]]&amp;MaestraLP3[[#Headers],[-]]&amp;MaestraLP3[[#This Row],[UMV]]</f>
        <v>104522050-Z80</v>
      </c>
      <c r="D918" s="50" t="str">
        <f>+MaestraLP3[[#This Row],[CÓDIGO]]&amp;MaestraLP3[[#Headers],[FS00]]</f>
        <v>104522050FS00</v>
      </c>
      <c r="E918" s="39" t="s">
        <v>34</v>
      </c>
      <c r="F918" s="39" t="s">
        <v>80</v>
      </c>
      <c r="G918" s="39" t="s">
        <v>94</v>
      </c>
      <c r="H918" s="39" t="s">
        <v>1090</v>
      </c>
      <c r="I918" s="39" t="s">
        <v>1095</v>
      </c>
      <c r="J918" s="49" t="s">
        <v>398</v>
      </c>
      <c r="K918" s="50" t="s">
        <v>50</v>
      </c>
      <c r="L918" s="39" t="str">
        <f>VLOOKUP(MaestraLP3[[#This Row],[UMV]],VALIDACIONES!J:L,3,0)</f>
        <v>Caja 180 Unidades</v>
      </c>
      <c r="M918" s="39" t="s">
        <v>385</v>
      </c>
      <c r="N918" s="39" t="s">
        <v>78</v>
      </c>
      <c r="O918" s="64">
        <v>26019.000000000004</v>
      </c>
      <c r="P918" s="39" t="s">
        <v>42</v>
      </c>
      <c r="Q918" s="64">
        <v>37900</v>
      </c>
      <c r="R918" s="66">
        <f>+IFERROR((MaestraLP3[[#This Row],[COSTO ]]/MaestraLP3[[#This Row],[COSTO SEP]]-1),0)</f>
        <v>-5.8380414312617868E-2</v>
      </c>
      <c r="S918" s="65" t="s">
        <v>52</v>
      </c>
      <c r="T918" s="65" t="s">
        <v>52</v>
      </c>
      <c r="U918" s="64">
        <f>+VLOOKUP(MaestraLP3[[#This Row],[FS00]],'[1]BD MES'!$C:$N,12,0)</f>
        <v>25462.800000000003</v>
      </c>
      <c r="V918" s="64">
        <v>24500</v>
      </c>
      <c r="W918" s="66">
        <f>+(MaestraLP3[[#This Row],[COSTO ]]-MaestraLP3[[#This Row],[COSTO OCT AL 25-09]])/MaestraLP3[[#This Row],[COSTO OCT AL 25-09]]</f>
        <v>-3.7812023815134342E-2</v>
      </c>
      <c r="X918" s="67" t="str">
        <f>++IF(P918="HASTA AGOTAR STOCK","HASTA AGOTAR STOCK",IF(MaestraLP3[[#This Row],[PRECIO]]=0,"NO PARA LP",IF(MaestraLP3[[#This Row],[PRECIO SEP]]=0,"INCORPORACIÓN",IF(Z918=0,"MANTIENE",IF(Z918&lt;0,"BAJA",IF(Z918&gt;0,"ALZA",""))))))</f>
        <v>BAJA</v>
      </c>
      <c r="Y918" s="64">
        <v>36800</v>
      </c>
      <c r="Z918" s="41">
        <f>IF(Y918=0,"INDICAR PRECIO VTA",Y918-MaestraLP3[[#This Row],[PRECIO SEP]])</f>
        <v>-1100</v>
      </c>
      <c r="AA918" s="66">
        <f t="shared" si="14"/>
        <v>0.33423913043478259</v>
      </c>
      <c r="AB918" s="68">
        <f>IFERROR(MaestraLP3[[#This Row],[PRECIO]]*MaestraLP3[[#This Row],[%MG UMV]],0)</f>
        <v>12300</v>
      </c>
      <c r="AC918" s="69">
        <v>9.18</v>
      </c>
      <c r="AD918" s="64">
        <f>+IFERROR(MaestraLP3[[#This Row],[MARGEN UNITARIO]]/MaestraLP3[[#This Row],[Peso Neto UMV (KG)]],0)</f>
        <v>1339.8692810457517</v>
      </c>
      <c r="AE918" s="39" t="s">
        <v>44</v>
      </c>
      <c r="AF918" s="39"/>
      <c r="AG918" s="39">
        <v>1</v>
      </c>
      <c r="AH918" s="109">
        <v>0</v>
      </c>
      <c r="AI918" s="66">
        <v>4.9999999999999996E-2</v>
      </c>
      <c r="AJ918" s="66">
        <v>4.9999999999999996E-2</v>
      </c>
      <c r="AK918" s="39"/>
      <c r="AL918" s="39" t="s">
        <v>53</v>
      </c>
    </row>
    <row r="919" spans="1:38" x14ac:dyDescent="0.35">
      <c r="A919" s="39" t="s">
        <v>276</v>
      </c>
      <c r="B919" s="39">
        <v>150001689</v>
      </c>
      <c r="C919" s="39" t="str">
        <f>+MaestraLP3[[#This Row],[CÓDIGO]]&amp;MaestraLP3[[#Headers],[-]]&amp;MaestraLP3[[#This Row],[UMV]]</f>
        <v>150001689-C60</v>
      </c>
      <c r="D919" s="50" t="str">
        <f>+MaestraLP3[[#This Row],[CÓDIGO]]&amp;MaestraLP3[[#Headers],[FS00]]</f>
        <v>150001689FS00</v>
      </c>
      <c r="E919" s="39" t="s">
        <v>34</v>
      </c>
      <c r="F919" s="39" t="s">
        <v>80</v>
      </c>
      <c r="G919" s="39" t="s">
        <v>94</v>
      </c>
      <c r="H919" s="39" t="s">
        <v>1029</v>
      </c>
      <c r="I919" s="39" t="s">
        <v>1036</v>
      </c>
      <c r="J919" s="49" t="s">
        <v>187</v>
      </c>
      <c r="K919" s="50" t="s">
        <v>50</v>
      </c>
      <c r="L919" s="39" t="str">
        <f>VLOOKUP(MaestraLP3[[#This Row],[UMV]],VALIDACIONES!J:L,3,0)</f>
        <v>Caja 60 Unidades</v>
      </c>
      <c r="M919" s="39" t="s">
        <v>51</v>
      </c>
      <c r="N919" s="39" t="s">
        <v>78</v>
      </c>
      <c r="O919" s="64">
        <v>20640</v>
      </c>
      <c r="P919" s="39" t="s">
        <v>42</v>
      </c>
      <c r="Q919" s="64">
        <v>26900</v>
      </c>
      <c r="R919" s="66">
        <f>+IFERROR((MaestraLP3[[#This Row],[COSTO ]]/MaestraLP3[[#This Row],[COSTO SEP]]-1),0)</f>
        <v>0</v>
      </c>
      <c r="S919" s="65" t="s">
        <v>52</v>
      </c>
      <c r="T919" s="65" t="s">
        <v>52</v>
      </c>
      <c r="U919" s="64">
        <f>+VLOOKUP(MaestraLP3[[#This Row],[FS00]],'[1]BD MES'!$C:$N,12,0)</f>
        <v>21900</v>
      </c>
      <c r="V919" s="64">
        <v>20640</v>
      </c>
      <c r="W919" s="66">
        <f>+(MaestraLP3[[#This Row],[COSTO ]]-MaestraLP3[[#This Row],[COSTO OCT AL 25-09]])/MaestraLP3[[#This Row],[COSTO OCT AL 25-09]]</f>
        <v>-5.7534246575342465E-2</v>
      </c>
      <c r="X919" s="67" t="str">
        <f>++IF(P919="HASTA AGOTAR STOCK","HASTA AGOTAR STOCK",IF(MaestraLP3[[#This Row],[PRECIO]]=0,"NO PARA LP",IF(MaestraLP3[[#This Row],[PRECIO SEP]]=0,"INCORPORACIÓN",IF(Z919=0,"MANTIENE",IF(Z919&lt;0,"BAJA",IF(Z919&gt;0,"ALZA",""))))))</f>
        <v>MANTIENE</v>
      </c>
      <c r="Y919" s="64">
        <v>26900</v>
      </c>
      <c r="Z919" s="41">
        <f>IF(Y919=0,"INDICAR PRECIO VTA",Y919-MaestraLP3[[#This Row],[PRECIO SEP]])</f>
        <v>0</v>
      </c>
      <c r="AA919" s="66">
        <f t="shared" si="14"/>
        <v>0.23271375464684016</v>
      </c>
      <c r="AB919" s="68">
        <f>IFERROR(MaestraLP3[[#This Row],[PRECIO]]*MaestraLP3[[#This Row],[%MG UMV]],0)</f>
        <v>6260</v>
      </c>
      <c r="AC919" s="69">
        <v>1.8</v>
      </c>
      <c r="AD919" s="64">
        <f>+IFERROR(MaestraLP3[[#This Row],[MARGEN UNITARIO]]/MaestraLP3[[#This Row],[Peso Neto UMV (KG)]],0)</f>
        <v>3477.7777777777778</v>
      </c>
      <c r="AE919" s="39" t="s">
        <v>44</v>
      </c>
      <c r="AF919" s="39"/>
      <c r="AG919" s="39">
        <v>1</v>
      </c>
      <c r="AH919" s="109">
        <v>0</v>
      </c>
      <c r="AI919" s="66">
        <v>9.9999999999999992E-2</v>
      </c>
      <c r="AJ919" s="66">
        <v>0.15</v>
      </c>
      <c r="AK919" s="39"/>
      <c r="AL919" s="39" t="s">
        <v>53</v>
      </c>
    </row>
    <row r="920" spans="1:38" x14ac:dyDescent="0.35">
      <c r="A920" s="39" t="s">
        <v>276</v>
      </c>
      <c r="B920" s="39">
        <v>150001690</v>
      </c>
      <c r="C920" s="39" t="str">
        <f>+MaestraLP3[[#This Row],[CÓDIGO]]&amp;MaestraLP3[[#Headers],[-]]&amp;MaestraLP3[[#This Row],[UMV]]</f>
        <v>150001690-C60</v>
      </c>
      <c r="D920" s="50" t="str">
        <f>+MaestraLP3[[#This Row],[CÓDIGO]]&amp;MaestraLP3[[#Headers],[FS00]]</f>
        <v>150001690FS00</v>
      </c>
      <c r="E920" s="39" t="s">
        <v>34</v>
      </c>
      <c r="F920" s="39" t="s">
        <v>80</v>
      </c>
      <c r="G920" s="39" t="s">
        <v>94</v>
      </c>
      <c r="H920" s="39" t="s">
        <v>1029</v>
      </c>
      <c r="I920" s="39" t="s">
        <v>1038</v>
      </c>
      <c r="J920" s="49" t="s">
        <v>187</v>
      </c>
      <c r="K920" s="50" t="s">
        <v>50</v>
      </c>
      <c r="L920" s="39" t="str">
        <f>VLOOKUP(MaestraLP3[[#This Row],[UMV]],VALIDACIONES!J:L,3,0)</f>
        <v>Caja 60 Unidades</v>
      </c>
      <c r="M920" s="39" t="s">
        <v>51</v>
      </c>
      <c r="N920" s="39" t="s">
        <v>78</v>
      </c>
      <c r="O920" s="64">
        <v>20640</v>
      </c>
      <c r="P920" s="39" t="s">
        <v>42</v>
      </c>
      <c r="Q920" s="64">
        <v>26900</v>
      </c>
      <c r="R920" s="66">
        <f>+IFERROR((MaestraLP3[[#This Row],[COSTO ]]/MaestraLP3[[#This Row],[COSTO SEP]]-1),0)</f>
        <v>0</v>
      </c>
      <c r="S920" s="65" t="s">
        <v>52</v>
      </c>
      <c r="T920" s="65" t="s">
        <v>52</v>
      </c>
      <c r="U920" s="64">
        <f>+VLOOKUP(MaestraLP3[[#This Row],[FS00]],'[1]BD MES'!$C:$N,12,0)</f>
        <v>20640</v>
      </c>
      <c r="V920" s="64">
        <v>20640</v>
      </c>
      <c r="W920" s="66">
        <f>+(MaestraLP3[[#This Row],[COSTO ]]-MaestraLP3[[#This Row],[COSTO OCT AL 25-09]])/MaestraLP3[[#This Row],[COSTO OCT AL 25-09]]</f>
        <v>0</v>
      </c>
      <c r="X920" s="67" t="str">
        <f>++IF(P920="HASTA AGOTAR STOCK","HASTA AGOTAR STOCK",IF(MaestraLP3[[#This Row],[PRECIO]]=0,"NO PARA LP",IF(MaestraLP3[[#This Row],[PRECIO SEP]]=0,"INCORPORACIÓN",IF(Z920=0,"MANTIENE",IF(Z920&lt;0,"BAJA",IF(Z920&gt;0,"ALZA",""))))))</f>
        <v>MANTIENE</v>
      </c>
      <c r="Y920" s="64">
        <v>26900</v>
      </c>
      <c r="Z920" s="41">
        <f>IF(Y920=0,"INDICAR PRECIO VTA",Y920-MaestraLP3[[#This Row],[PRECIO SEP]])</f>
        <v>0</v>
      </c>
      <c r="AA920" s="66">
        <f t="shared" si="14"/>
        <v>0.23271375464684016</v>
      </c>
      <c r="AB920" s="68">
        <f>IFERROR(MaestraLP3[[#This Row],[PRECIO]]*MaestraLP3[[#This Row],[%MG UMV]],0)</f>
        <v>6260</v>
      </c>
      <c r="AC920" s="69">
        <v>1.8</v>
      </c>
      <c r="AD920" s="64">
        <f>+IFERROR(MaestraLP3[[#This Row],[MARGEN UNITARIO]]/MaestraLP3[[#This Row],[Peso Neto UMV (KG)]],0)</f>
        <v>3477.7777777777778</v>
      </c>
      <c r="AE920" s="39" t="s">
        <v>44</v>
      </c>
      <c r="AF920" s="39"/>
      <c r="AG920" s="39">
        <v>1</v>
      </c>
      <c r="AH920" s="109">
        <v>0</v>
      </c>
      <c r="AI920" s="66">
        <v>9.9999999999999992E-2</v>
      </c>
      <c r="AJ920" s="66">
        <v>0.15</v>
      </c>
      <c r="AK920" s="39"/>
      <c r="AL920" s="39" t="s">
        <v>53</v>
      </c>
    </row>
    <row r="921" spans="1:38" x14ac:dyDescent="0.35">
      <c r="A921" s="39" t="s">
        <v>276</v>
      </c>
      <c r="B921" s="39">
        <v>104538320</v>
      </c>
      <c r="C921" s="39" t="str">
        <f>+MaestraLP3[[#This Row],[CÓDIGO]]&amp;MaestraLP3[[#Headers],[-]]&amp;MaestraLP3[[#This Row],[UMV]]</f>
        <v>104538320-C12</v>
      </c>
      <c r="D921" s="50" t="str">
        <f>+MaestraLP3[[#This Row],[CÓDIGO]]&amp;MaestraLP3[[#Headers],[FS00]]</f>
        <v>104538320FS00</v>
      </c>
      <c r="E921" s="39" t="s">
        <v>34</v>
      </c>
      <c r="F921" s="39" t="s">
        <v>80</v>
      </c>
      <c r="G921" s="39" t="s">
        <v>94</v>
      </c>
      <c r="H921" s="39" t="s">
        <v>1029</v>
      </c>
      <c r="I921" s="39" t="s">
        <v>1044</v>
      </c>
      <c r="J921" s="49" t="s">
        <v>49</v>
      </c>
      <c r="K921" s="50" t="s">
        <v>50</v>
      </c>
      <c r="L921" s="39" t="str">
        <f>VLOOKUP(MaestraLP3[[#This Row],[UMV]],VALIDACIONES!J:L,3,0)</f>
        <v>Caja 12 Unidades</v>
      </c>
      <c r="M921" s="39" t="s">
        <v>51</v>
      </c>
      <c r="N921" s="39" t="s">
        <v>78</v>
      </c>
      <c r="O921" s="64">
        <v>19140</v>
      </c>
      <c r="P921" s="39" t="s">
        <v>42</v>
      </c>
      <c r="Q921" s="64">
        <v>25805</v>
      </c>
      <c r="R921" s="66">
        <f>+IFERROR((MaestraLP3[[#This Row],[COSTO ]]/MaestraLP3[[#This Row],[COSTO SEP]]-1),0)</f>
        <v>0</v>
      </c>
      <c r="S921" s="65" t="s">
        <v>52</v>
      </c>
      <c r="T921" s="65" t="s">
        <v>52</v>
      </c>
      <c r="U921" s="64">
        <f>+VLOOKUP(MaestraLP3[[#This Row],[FS00]],'[1]BD MES'!$C:$N,12,0)</f>
        <v>19140</v>
      </c>
      <c r="V921" s="64">
        <v>19140</v>
      </c>
      <c r="W921" s="66">
        <f>+(MaestraLP3[[#This Row],[COSTO ]]-MaestraLP3[[#This Row],[COSTO OCT AL 25-09]])/MaestraLP3[[#This Row],[COSTO OCT AL 25-09]]</f>
        <v>0</v>
      </c>
      <c r="X921" s="67" t="str">
        <f>++IF(P921="HASTA AGOTAR STOCK","HASTA AGOTAR STOCK",IF(MaestraLP3[[#This Row],[PRECIO]]=0,"NO PARA LP",IF(MaestraLP3[[#This Row],[PRECIO SEP]]=0,"INCORPORACIÓN",IF(Z921=0,"MANTIENE",IF(Z921&lt;0,"BAJA",IF(Z921&gt;0,"ALZA",""))))))</f>
        <v>MANTIENE</v>
      </c>
      <c r="Y921" s="64">
        <v>25805</v>
      </c>
      <c r="Z921" s="41">
        <f>IF(Y921=0,"INDICAR PRECIO VTA",Y921-MaestraLP3[[#This Row],[PRECIO SEP]])</f>
        <v>0</v>
      </c>
      <c r="AA921" s="66">
        <f t="shared" si="14"/>
        <v>0.25828327843441196</v>
      </c>
      <c r="AB921" s="68">
        <f>IFERROR(MaestraLP3[[#This Row],[PRECIO]]*MaestraLP3[[#This Row],[%MG UMV]],0)</f>
        <v>6665.0000000000009</v>
      </c>
      <c r="AC921" s="69">
        <v>3.96</v>
      </c>
      <c r="AD921" s="64">
        <f>+IFERROR(MaestraLP3[[#This Row],[MARGEN UNITARIO]]/MaestraLP3[[#This Row],[Peso Neto UMV (KG)]],0)</f>
        <v>1683.0808080808083</v>
      </c>
      <c r="AE921" s="39" t="s">
        <v>53</v>
      </c>
      <c r="AF921" s="39"/>
      <c r="AG921" s="39">
        <v>1</v>
      </c>
      <c r="AH921" s="109">
        <v>0</v>
      </c>
      <c r="AI921" s="66">
        <v>0.08</v>
      </c>
      <c r="AJ921" s="66">
        <v>0.08</v>
      </c>
      <c r="AK921" s="39"/>
      <c r="AL921" s="39" t="s">
        <v>53</v>
      </c>
    </row>
    <row r="922" spans="1:38" x14ac:dyDescent="0.35">
      <c r="A922" s="39" t="s">
        <v>276</v>
      </c>
      <c r="B922" s="39">
        <v>104521210</v>
      </c>
      <c r="C922" s="39" t="str">
        <f>+MaestraLP3[[#This Row],[CÓDIGO]]&amp;MaestraLP3[[#Headers],[-]]&amp;MaestraLP3[[#This Row],[UMV]]</f>
        <v>104521210-CJ</v>
      </c>
      <c r="D922" s="50" t="str">
        <f>+MaestraLP3[[#This Row],[CÓDIGO]]&amp;MaestraLP3[[#Headers],[FS00]]</f>
        <v>104521210FS00</v>
      </c>
      <c r="E922" s="39" t="s">
        <v>34</v>
      </c>
      <c r="F922" s="39" t="s">
        <v>80</v>
      </c>
      <c r="G922" s="39" t="s">
        <v>94</v>
      </c>
      <c r="H922" s="39" t="s">
        <v>223</v>
      </c>
      <c r="I922" s="39" t="s">
        <v>1049</v>
      </c>
      <c r="J922" s="49" t="s">
        <v>248</v>
      </c>
      <c r="K922" s="50" t="s">
        <v>77</v>
      </c>
      <c r="L922" s="39" t="str">
        <f>VLOOKUP(MaestraLP3[[#This Row],[UMV]],VALIDACIONES!J:L,3,0)</f>
        <v>Caja</v>
      </c>
      <c r="M922" s="39" t="s">
        <v>51</v>
      </c>
      <c r="N922" s="39" t="s">
        <v>78</v>
      </c>
      <c r="O922" s="64">
        <v>91195.7</v>
      </c>
      <c r="P922" s="39" t="s">
        <v>42</v>
      </c>
      <c r="Q922" s="64">
        <v>133000</v>
      </c>
      <c r="R922" s="66">
        <f>+IFERROR((MaestraLP3[[#This Row],[COSTO ]]/MaestraLP3[[#This Row],[COSTO SEP]]-1),0)</f>
        <v>0</v>
      </c>
      <c r="S922" s="65" t="s">
        <v>52</v>
      </c>
      <c r="T922" s="65" t="s">
        <v>52</v>
      </c>
      <c r="U922" s="64">
        <f>+VLOOKUP(MaestraLP3[[#This Row],[FS00]],'[1]BD MES'!$C:$N,12,0)</f>
        <v>91195.7</v>
      </c>
      <c r="V922" s="64">
        <v>91195.7</v>
      </c>
      <c r="W922" s="66">
        <f>+(MaestraLP3[[#This Row],[COSTO ]]-MaestraLP3[[#This Row],[COSTO OCT AL 25-09]])/MaestraLP3[[#This Row],[COSTO OCT AL 25-09]]</f>
        <v>0</v>
      </c>
      <c r="X922" s="67" t="str">
        <f>++IF(P922="HASTA AGOTAR STOCK","HASTA AGOTAR STOCK",IF(MaestraLP3[[#This Row],[PRECIO]]=0,"NO PARA LP",IF(MaestraLP3[[#This Row],[PRECIO SEP]]=0,"INCORPORACIÓN",IF(Z922=0,"MANTIENE",IF(Z922&lt;0,"BAJA",IF(Z922&gt;0,"ALZA",""))))))</f>
        <v>MANTIENE</v>
      </c>
      <c r="Y922" s="64">
        <v>133000</v>
      </c>
      <c r="Z922" s="41">
        <f>IF(Y922=0,"INDICAR PRECIO VTA",Y922-MaestraLP3[[#This Row],[PRECIO SEP]])</f>
        <v>0</v>
      </c>
      <c r="AA922" s="66">
        <f t="shared" si="14"/>
        <v>0.314318045112782</v>
      </c>
      <c r="AB922" s="68">
        <f>IFERROR(MaestraLP3[[#This Row],[PRECIO]]*MaestraLP3[[#This Row],[%MG UMV]],0)</f>
        <v>41804.300000000003</v>
      </c>
      <c r="AC922" s="69">
        <v>10</v>
      </c>
      <c r="AD922" s="64">
        <f>+IFERROR(MaestraLP3[[#This Row],[MARGEN UNITARIO]]/MaestraLP3[[#This Row],[Peso Neto UMV (KG)]],0)</f>
        <v>4180.43</v>
      </c>
      <c r="AE922" s="39" t="s">
        <v>44</v>
      </c>
      <c r="AF922" s="39"/>
      <c r="AG922" s="39">
        <v>1</v>
      </c>
      <c r="AH922" s="109">
        <v>0</v>
      </c>
      <c r="AI922" s="66">
        <v>0.15</v>
      </c>
      <c r="AJ922" s="66">
        <v>0.2</v>
      </c>
      <c r="AK922" s="39"/>
      <c r="AL922" s="39" t="s">
        <v>53</v>
      </c>
    </row>
    <row r="923" spans="1:38" x14ac:dyDescent="0.35">
      <c r="A923" s="39" t="s">
        <v>276</v>
      </c>
      <c r="B923" s="39">
        <v>150001829</v>
      </c>
      <c r="C923" s="39" t="str">
        <f>+MaestraLP3[[#This Row],[CÓDIGO]]&amp;MaestraLP3[[#Headers],[-]]&amp;MaestraLP3[[#This Row],[UMV]]</f>
        <v>150001829-C32</v>
      </c>
      <c r="D923" s="50" t="str">
        <f>+MaestraLP3[[#This Row],[CÓDIGO]]&amp;MaestraLP3[[#Headers],[FS00]]</f>
        <v>150001829FS00</v>
      </c>
      <c r="E923" s="39" t="s">
        <v>34</v>
      </c>
      <c r="F923" s="39" t="s">
        <v>80</v>
      </c>
      <c r="G923" s="39" t="s">
        <v>94</v>
      </c>
      <c r="H923" s="39" t="s">
        <v>223</v>
      </c>
      <c r="I923" s="39" t="s">
        <v>1054</v>
      </c>
      <c r="J923" s="49" t="s">
        <v>469</v>
      </c>
      <c r="K923" s="50" t="s">
        <v>50</v>
      </c>
      <c r="L923" s="39" t="str">
        <f>VLOOKUP(MaestraLP3[[#This Row],[UMV]],VALIDACIONES!J:L,3,0)</f>
        <v>Caja 32 Unidades</v>
      </c>
      <c r="M923" s="39" t="s">
        <v>51</v>
      </c>
      <c r="N923" s="39" t="s">
        <v>78</v>
      </c>
      <c r="O923" s="64">
        <v>3634.56</v>
      </c>
      <c r="P923" s="39" t="s">
        <v>42</v>
      </c>
      <c r="Q923" s="64">
        <v>4800</v>
      </c>
      <c r="R923" s="66">
        <f>+IFERROR((MaestraLP3[[#This Row],[COSTO ]]/MaestraLP3[[#This Row],[COSTO SEP]]-1),0)</f>
        <v>0</v>
      </c>
      <c r="S923" s="65" t="s">
        <v>52</v>
      </c>
      <c r="T923" s="65" t="s">
        <v>52</v>
      </c>
      <c r="U923" s="64">
        <f>+VLOOKUP(MaestraLP3[[#This Row],[FS00]],'[1]BD MES'!$C:$N,12,0)</f>
        <v>3631.36</v>
      </c>
      <c r="V923" s="64">
        <v>3634.56</v>
      </c>
      <c r="W923" s="66">
        <f>+(MaestraLP3[[#This Row],[COSTO ]]-MaestraLP3[[#This Row],[COSTO OCT AL 25-09]])/MaestraLP3[[#This Row],[COSTO OCT AL 25-09]]</f>
        <v>8.8121254846664008E-4</v>
      </c>
      <c r="X923" s="67" t="str">
        <f>++IF(P923="HASTA AGOTAR STOCK","HASTA AGOTAR STOCK",IF(MaestraLP3[[#This Row],[PRECIO]]=0,"NO PARA LP",IF(MaestraLP3[[#This Row],[PRECIO SEP]]=0,"INCORPORACIÓN",IF(Z923=0,"MANTIENE",IF(Z923&lt;0,"BAJA",IF(Z923&gt;0,"ALZA",""))))))</f>
        <v>MANTIENE</v>
      </c>
      <c r="Y923" s="64">
        <v>4800</v>
      </c>
      <c r="Z923" s="41">
        <f>IF(Y923=0,"INDICAR PRECIO VTA",Y923-MaestraLP3[[#This Row],[PRECIO SEP]])</f>
        <v>0</v>
      </c>
      <c r="AA923" s="66">
        <f t="shared" si="14"/>
        <v>0.24280000000000002</v>
      </c>
      <c r="AB923" s="68">
        <f>IFERROR(MaestraLP3[[#This Row],[PRECIO]]*MaestraLP3[[#This Row],[%MG UMV]],0)</f>
        <v>1165.44</v>
      </c>
      <c r="AC923" s="69">
        <v>1.056</v>
      </c>
      <c r="AD923" s="64">
        <f>+IFERROR(MaestraLP3[[#This Row],[MARGEN UNITARIO]]/MaestraLP3[[#This Row],[Peso Neto UMV (KG)]],0)</f>
        <v>1103.6363636363637</v>
      </c>
      <c r="AE923" s="39" t="s">
        <v>44</v>
      </c>
      <c r="AF923" s="39"/>
      <c r="AG923" s="39">
        <v>1</v>
      </c>
      <c r="AH923" s="109">
        <v>0</v>
      </c>
      <c r="AI923" s="66">
        <v>6.9999999999999993E-2</v>
      </c>
      <c r="AJ923" s="66">
        <v>9.9999999999999992E-2</v>
      </c>
      <c r="AK923" s="39"/>
      <c r="AL923" s="39" t="s">
        <v>53</v>
      </c>
    </row>
    <row r="924" spans="1:38" x14ac:dyDescent="0.35">
      <c r="A924" s="39" t="s">
        <v>276</v>
      </c>
      <c r="B924" s="39">
        <v>150000082</v>
      </c>
      <c r="C924" s="39" t="str">
        <f>+MaestraLP3[[#This Row],[CÓDIGO]]&amp;MaestraLP3[[#Headers],[-]]&amp;MaestraLP3[[#This Row],[UMV]]</f>
        <v>150000082-C24</v>
      </c>
      <c r="D924" s="50" t="str">
        <f>+MaestraLP3[[#This Row],[CÓDIGO]]&amp;MaestraLP3[[#Headers],[FS00]]</f>
        <v>150000082FS00</v>
      </c>
      <c r="E924" s="39" t="s">
        <v>34</v>
      </c>
      <c r="F924" s="39" t="s">
        <v>80</v>
      </c>
      <c r="G924" s="39" t="s">
        <v>94</v>
      </c>
      <c r="H924" s="39" t="s">
        <v>226</v>
      </c>
      <c r="I924" s="39" t="s">
        <v>1076</v>
      </c>
      <c r="J924" s="49" t="s">
        <v>160</v>
      </c>
      <c r="K924" s="50" t="s">
        <v>50</v>
      </c>
      <c r="L924" s="39" t="str">
        <f>VLOOKUP(MaestraLP3[[#This Row],[UMV]],VALIDACIONES!J:L,3,0)</f>
        <v>Caja 24 Unidades</v>
      </c>
      <c r="M924" s="39" t="s">
        <v>51</v>
      </c>
      <c r="N924" s="39" t="s">
        <v>78</v>
      </c>
      <c r="O924" s="64">
        <v>11426.16</v>
      </c>
      <c r="P924" s="39" t="s">
        <v>42</v>
      </c>
      <c r="Q924" s="64">
        <v>16700</v>
      </c>
      <c r="R924" s="66">
        <f>+IFERROR((MaestraLP3[[#This Row],[COSTO ]]/MaestraLP3[[#This Row],[COSTO SEP]]-1),0)</f>
        <v>3.8648154760654307E-3</v>
      </c>
      <c r="S924" s="65" t="s">
        <v>52</v>
      </c>
      <c r="T924" s="65" t="s">
        <v>52</v>
      </c>
      <c r="U924" s="64">
        <f>+VLOOKUP(MaestraLP3[[#This Row],[FS00]],'[1]BD MES'!$C:$N,12,0)</f>
        <v>11486.880000000001</v>
      </c>
      <c r="V924" s="64">
        <v>11470.32</v>
      </c>
      <c r="W924" s="66">
        <f>+(MaestraLP3[[#This Row],[COSTO ]]-MaestraLP3[[#This Row],[COSTO OCT AL 25-09]])/MaestraLP3[[#This Row],[COSTO OCT AL 25-09]]</f>
        <v>-1.4416447285948238E-3</v>
      </c>
      <c r="X924" s="67" t="str">
        <f>++IF(P924="HASTA AGOTAR STOCK","HASTA AGOTAR STOCK",IF(MaestraLP3[[#This Row],[PRECIO]]=0,"NO PARA LP",IF(MaestraLP3[[#This Row],[PRECIO SEP]]=0,"INCORPORACIÓN",IF(Z924=0,"MANTIENE",IF(Z924&lt;0,"BAJA",IF(Z924&gt;0,"ALZA",""))))))</f>
        <v>MANTIENE</v>
      </c>
      <c r="Y924" s="64">
        <v>16700</v>
      </c>
      <c r="Z924" s="41">
        <f>IF(Y924=0,"INDICAR PRECIO VTA",Y924-MaestraLP3[[#This Row],[PRECIO SEP]])</f>
        <v>0</v>
      </c>
      <c r="AA924" s="66">
        <f t="shared" si="14"/>
        <v>0.31315449101796411</v>
      </c>
      <c r="AB924" s="68">
        <f>IFERROR(MaestraLP3[[#This Row],[PRECIO]]*MaestraLP3[[#This Row],[%MG UMV]],0)</f>
        <v>5229.68</v>
      </c>
      <c r="AC924" s="69">
        <v>3.36</v>
      </c>
      <c r="AD924" s="64">
        <f>+IFERROR(MaestraLP3[[#This Row],[MARGEN UNITARIO]]/MaestraLP3[[#This Row],[Peso Neto UMV (KG)]],0)</f>
        <v>1556.4523809523812</v>
      </c>
      <c r="AE924" s="39" t="s">
        <v>44</v>
      </c>
      <c r="AF924" s="39"/>
      <c r="AG924" s="39">
        <v>1</v>
      </c>
      <c r="AH924" s="109">
        <v>0</v>
      </c>
      <c r="AI924" s="66">
        <v>9.9999999999999992E-2</v>
      </c>
      <c r="AJ924" s="66">
        <v>0.15</v>
      </c>
      <c r="AK924" s="39"/>
      <c r="AL924" s="39" t="s">
        <v>53</v>
      </c>
    </row>
    <row r="925" spans="1:38" x14ac:dyDescent="0.35">
      <c r="A925" s="39" t="s">
        <v>276</v>
      </c>
      <c r="B925" s="39">
        <v>104535130</v>
      </c>
      <c r="C925" s="39" t="str">
        <f>+MaestraLP3[[#This Row],[CÓDIGO]]&amp;MaestraLP3[[#Headers],[-]]&amp;MaestraLP3[[#This Row],[UMV]]</f>
        <v>104535130-D10</v>
      </c>
      <c r="D925" s="50" t="str">
        <f>+MaestraLP3[[#This Row],[CÓDIGO]]&amp;MaestraLP3[[#Headers],[FS00]]</f>
        <v>104535130FS00</v>
      </c>
      <c r="E925" s="39" t="s">
        <v>34</v>
      </c>
      <c r="F925" s="39" t="s">
        <v>80</v>
      </c>
      <c r="G925" s="39" t="s">
        <v>94</v>
      </c>
      <c r="H925" s="39" t="s">
        <v>1096</v>
      </c>
      <c r="I925" s="39" t="s">
        <v>1097</v>
      </c>
      <c r="J925" s="49" t="s">
        <v>1006</v>
      </c>
      <c r="K925" s="50" t="s">
        <v>50</v>
      </c>
      <c r="L925" s="39" t="str">
        <f>VLOOKUP(MaestraLP3[[#This Row],[UMV]],VALIDACIONES!J:L,3,0)</f>
        <v>Display 10 Unidades</v>
      </c>
      <c r="M925" s="39" t="s">
        <v>51</v>
      </c>
      <c r="N925" s="39" t="s">
        <v>78</v>
      </c>
      <c r="O925" s="64">
        <v>9650</v>
      </c>
      <c r="P925" s="39" t="s">
        <v>42</v>
      </c>
      <c r="Q925" s="64">
        <v>16000</v>
      </c>
      <c r="R925" s="66">
        <f>+IFERROR((MaestraLP3[[#This Row],[COSTO ]]/MaestraLP3[[#This Row],[COSTO SEP]]-1),0)</f>
        <v>-1.3471502590673534E-2</v>
      </c>
      <c r="S925" s="65" t="s">
        <v>52</v>
      </c>
      <c r="T925" s="65" t="s">
        <v>52</v>
      </c>
      <c r="U925" s="64">
        <f>+VLOOKUP(MaestraLP3[[#This Row],[FS00]],'[1]BD MES'!$C:$N,12,0)</f>
        <v>9460</v>
      </c>
      <c r="V925" s="64">
        <v>9520</v>
      </c>
      <c r="W925" s="66">
        <f>+(MaestraLP3[[#This Row],[COSTO ]]-MaestraLP3[[#This Row],[COSTO OCT AL 25-09]])/MaestraLP3[[#This Row],[COSTO OCT AL 25-09]]</f>
        <v>6.3424947145877377E-3</v>
      </c>
      <c r="X925" s="67" t="str">
        <f>++IF(P925="HASTA AGOTAR STOCK","HASTA AGOTAR STOCK",IF(MaestraLP3[[#This Row],[PRECIO]]=0,"NO PARA LP",IF(MaestraLP3[[#This Row],[PRECIO SEP]]=0,"INCORPORACIÓN",IF(Z925=0,"MANTIENE",IF(Z925&lt;0,"BAJA",IF(Z925&gt;0,"ALZA",""))))))</f>
        <v>MANTIENE</v>
      </c>
      <c r="Y925" s="64">
        <v>16000</v>
      </c>
      <c r="Z925" s="41">
        <f>IF(Y925=0,"INDICAR PRECIO VTA",Y925-MaestraLP3[[#This Row],[PRECIO SEP]])</f>
        <v>0</v>
      </c>
      <c r="AA925" s="66">
        <f t="shared" si="14"/>
        <v>0.40500000000000003</v>
      </c>
      <c r="AB925" s="68">
        <f>IFERROR(MaestraLP3[[#This Row],[PRECIO]]*MaestraLP3[[#This Row],[%MG UMV]],0)</f>
        <v>6480</v>
      </c>
      <c r="AC925" s="69">
        <v>10</v>
      </c>
      <c r="AD925" s="64">
        <f>+IFERROR(MaestraLP3[[#This Row],[MARGEN UNITARIO]]/MaestraLP3[[#This Row],[Peso Neto UMV (KG)]],0)</f>
        <v>648</v>
      </c>
      <c r="AE925" s="39" t="s">
        <v>44</v>
      </c>
      <c r="AF925" s="39"/>
      <c r="AG925" s="39">
        <v>1</v>
      </c>
      <c r="AH925" s="109">
        <v>0</v>
      </c>
      <c r="AI925" s="66">
        <v>0.03</v>
      </c>
      <c r="AJ925" s="66">
        <v>4.9999999999999996E-2</v>
      </c>
      <c r="AK925" s="39"/>
      <c r="AL925" s="39" t="s">
        <v>53</v>
      </c>
    </row>
    <row r="926" spans="1:38" x14ac:dyDescent="0.35">
      <c r="A926" s="39" t="s">
        <v>276</v>
      </c>
      <c r="B926" s="39">
        <v>104535140</v>
      </c>
      <c r="C926" s="39" t="str">
        <f>+MaestraLP3[[#This Row],[CÓDIGO]]&amp;MaestraLP3[[#Headers],[-]]&amp;MaestraLP3[[#This Row],[UMV]]</f>
        <v>104535140-D10</v>
      </c>
      <c r="D926" s="50" t="str">
        <f>+MaestraLP3[[#This Row],[CÓDIGO]]&amp;MaestraLP3[[#Headers],[FS00]]</f>
        <v>104535140FS00</v>
      </c>
      <c r="E926" s="39" t="s">
        <v>34</v>
      </c>
      <c r="F926" s="39" t="s">
        <v>80</v>
      </c>
      <c r="G926" s="39" t="s">
        <v>94</v>
      </c>
      <c r="H926" s="39" t="s">
        <v>1096</v>
      </c>
      <c r="I926" s="39" t="s">
        <v>1098</v>
      </c>
      <c r="J926" s="49" t="s">
        <v>1006</v>
      </c>
      <c r="K926" s="50" t="s">
        <v>50</v>
      </c>
      <c r="L926" s="39" t="str">
        <f>VLOOKUP(MaestraLP3[[#This Row],[UMV]],VALIDACIONES!J:L,3,0)</f>
        <v>Display 10 Unidades</v>
      </c>
      <c r="M926" s="39" t="s">
        <v>51</v>
      </c>
      <c r="N926" s="39" t="s">
        <v>78</v>
      </c>
      <c r="O926" s="64">
        <v>13240</v>
      </c>
      <c r="P926" s="39" t="s">
        <v>42</v>
      </c>
      <c r="Q926" s="64">
        <v>22000</v>
      </c>
      <c r="R926" s="66">
        <f>+IFERROR((MaestraLP3[[#This Row],[COSTO ]]/MaestraLP3[[#This Row],[COSTO SEP]]-1),0)</f>
        <v>-1.6616314199395799E-2</v>
      </c>
      <c r="S926" s="65" t="s">
        <v>52</v>
      </c>
      <c r="T926" s="65" t="s">
        <v>52</v>
      </c>
      <c r="U926" s="64">
        <f>+VLOOKUP(MaestraLP3[[#This Row],[FS00]],'[1]BD MES'!$C:$N,12,0)</f>
        <v>12970</v>
      </c>
      <c r="V926" s="64">
        <v>13020</v>
      </c>
      <c r="W926" s="66">
        <f>+(MaestraLP3[[#This Row],[COSTO ]]-MaestraLP3[[#This Row],[COSTO OCT AL 25-09]])/MaestraLP3[[#This Row],[COSTO OCT AL 25-09]]</f>
        <v>3.8550501156515036E-3</v>
      </c>
      <c r="X926" s="67" t="str">
        <f>++IF(P926="HASTA AGOTAR STOCK","HASTA AGOTAR STOCK",IF(MaestraLP3[[#This Row],[PRECIO]]=0,"NO PARA LP",IF(MaestraLP3[[#This Row],[PRECIO SEP]]=0,"INCORPORACIÓN",IF(Z926=0,"MANTIENE",IF(Z926&lt;0,"BAJA",IF(Z926&gt;0,"ALZA",""))))))</f>
        <v>MANTIENE</v>
      </c>
      <c r="Y926" s="64">
        <v>22000</v>
      </c>
      <c r="Z926" s="41">
        <f>IF(Y926=0,"INDICAR PRECIO VTA",Y926-MaestraLP3[[#This Row],[PRECIO SEP]])</f>
        <v>0</v>
      </c>
      <c r="AA926" s="66">
        <f t="shared" si="14"/>
        <v>0.4081818181818182</v>
      </c>
      <c r="AB926" s="68">
        <f>IFERROR(MaestraLP3[[#This Row],[PRECIO]]*MaestraLP3[[#This Row],[%MG UMV]],0)</f>
        <v>8980</v>
      </c>
      <c r="AC926" s="69">
        <v>10</v>
      </c>
      <c r="AD926" s="64">
        <f>+IFERROR(MaestraLP3[[#This Row],[MARGEN UNITARIO]]/MaestraLP3[[#This Row],[Peso Neto UMV (KG)]],0)</f>
        <v>898</v>
      </c>
      <c r="AE926" s="39" t="s">
        <v>44</v>
      </c>
      <c r="AF926" s="39"/>
      <c r="AG926" s="39">
        <v>1</v>
      </c>
      <c r="AH926" s="109">
        <v>0</v>
      </c>
      <c r="AI926" s="66">
        <v>0.03</v>
      </c>
      <c r="AJ926" s="66">
        <v>4.9999999999999996E-2</v>
      </c>
      <c r="AK926" s="39"/>
      <c r="AL926" s="39" t="s">
        <v>53</v>
      </c>
    </row>
    <row r="927" spans="1:38" x14ac:dyDescent="0.35">
      <c r="A927" s="39" t="s">
        <v>276</v>
      </c>
      <c r="B927" s="39">
        <v>104544270</v>
      </c>
      <c r="C927" s="39" t="str">
        <f>+MaestraLP3[[#This Row],[CÓDIGO]]&amp;MaestraLP3[[#Headers],[-]]&amp;MaestraLP3[[#This Row],[UMV]]</f>
        <v>104544270-D10</v>
      </c>
      <c r="D927" s="50" t="str">
        <f>+MaestraLP3[[#This Row],[CÓDIGO]]&amp;MaestraLP3[[#Headers],[FS00]]</f>
        <v>104544270FS00</v>
      </c>
      <c r="E927" s="39" t="s">
        <v>34</v>
      </c>
      <c r="F927" s="39" t="s">
        <v>80</v>
      </c>
      <c r="G927" s="39" t="s">
        <v>94</v>
      </c>
      <c r="H927" s="39" t="s">
        <v>1096</v>
      </c>
      <c r="I927" s="39" t="s">
        <v>1099</v>
      </c>
      <c r="J927" s="49" t="s">
        <v>1006</v>
      </c>
      <c r="K927" s="50" t="s">
        <v>50</v>
      </c>
      <c r="L927" s="39" t="str">
        <f>VLOOKUP(MaestraLP3[[#This Row],[UMV]],VALIDACIONES!J:L,3,0)</f>
        <v>Display 10 Unidades</v>
      </c>
      <c r="M927" s="39" t="s">
        <v>51</v>
      </c>
      <c r="N927" s="39" t="s">
        <v>78</v>
      </c>
      <c r="O927" s="64">
        <v>17500</v>
      </c>
      <c r="P927" s="39" t="s">
        <v>42</v>
      </c>
      <c r="Q927" s="64">
        <v>28000</v>
      </c>
      <c r="R927" s="66">
        <f>+IFERROR((MaestraLP3[[#This Row],[COSTO ]]/MaestraLP3[[#This Row],[COSTO SEP]]-1),0)</f>
        <v>0</v>
      </c>
      <c r="S927" s="65" t="s">
        <v>52</v>
      </c>
      <c r="T927" s="65" t="s">
        <v>52</v>
      </c>
      <c r="U927" s="64">
        <f>+VLOOKUP(MaestraLP3[[#This Row],[FS00]],'[1]BD MES'!$C:$N,12,0)</f>
        <v>17500</v>
      </c>
      <c r="V927" s="64">
        <v>17500</v>
      </c>
      <c r="W927" s="66">
        <f>+(MaestraLP3[[#This Row],[COSTO ]]-MaestraLP3[[#This Row],[COSTO OCT AL 25-09]])/MaestraLP3[[#This Row],[COSTO OCT AL 25-09]]</f>
        <v>0</v>
      </c>
      <c r="X927" s="67" t="str">
        <f>++IF(P927="HASTA AGOTAR STOCK","HASTA AGOTAR STOCK",IF(MaestraLP3[[#This Row],[PRECIO]]=0,"NO PARA LP",IF(MaestraLP3[[#This Row],[PRECIO SEP]]=0,"INCORPORACIÓN",IF(Z927=0,"MANTIENE",IF(Z927&lt;0,"BAJA",IF(Z927&gt;0,"ALZA",""))))))</f>
        <v>MANTIENE</v>
      </c>
      <c r="Y927" s="64">
        <v>28000</v>
      </c>
      <c r="Z927" s="41">
        <f>IF(Y927=0,"INDICAR PRECIO VTA",Y927-MaestraLP3[[#This Row],[PRECIO SEP]])</f>
        <v>0</v>
      </c>
      <c r="AA927" s="66">
        <f t="shared" si="14"/>
        <v>0.375</v>
      </c>
      <c r="AB927" s="68">
        <f>IFERROR(MaestraLP3[[#This Row],[PRECIO]]*MaestraLP3[[#This Row],[%MG UMV]],0)</f>
        <v>10500</v>
      </c>
      <c r="AC927" s="69">
        <v>10</v>
      </c>
      <c r="AD927" s="64">
        <f>+IFERROR(MaestraLP3[[#This Row],[MARGEN UNITARIO]]/MaestraLP3[[#This Row],[Peso Neto UMV (KG)]],0)</f>
        <v>1050</v>
      </c>
      <c r="AE927" s="39" t="s">
        <v>53</v>
      </c>
      <c r="AF927" s="39"/>
      <c r="AG927" s="39">
        <v>1</v>
      </c>
      <c r="AH927" s="109">
        <v>0</v>
      </c>
      <c r="AI927" s="66">
        <v>0.03</v>
      </c>
      <c r="AJ927" s="66">
        <v>4.9999999999999996E-2</v>
      </c>
      <c r="AK927" s="39"/>
      <c r="AL927" s="39" t="s">
        <v>53</v>
      </c>
    </row>
    <row r="928" spans="1:38" x14ac:dyDescent="0.35">
      <c r="A928" s="39" t="s">
        <v>276</v>
      </c>
      <c r="B928" s="39">
        <v>104535150</v>
      </c>
      <c r="C928" s="39" t="str">
        <f>+MaestraLP3[[#This Row],[CÓDIGO]]&amp;MaestraLP3[[#Headers],[-]]&amp;MaestraLP3[[#This Row],[UMV]]</f>
        <v>104535150-D10</v>
      </c>
      <c r="D928" s="50" t="str">
        <f>+MaestraLP3[[#This Row],[CÓDIGO]]&amp;MaestraLP3[[#Headers],[FS00]]</f>
        <v>104535150FS00</v>
      </c>
      <c r="E928" s="39" t="s">
        <v>34</v>
      </c>
      <c r="F928" s="39" t="s">
        <v>80</v>
      </c>
      <c r="G928" s="39" t="s">
        <v>94</v>
      </c>
      <c r="H928" s="39" t="s">
        <v>1096</v>
      </c>
      <c r="I928" s="39" t="s">
        <v>1100</v>
      </c>
      <c r="J928" s="49" t="s">
        <v>1006</v>
      </c>
      <c r="K928" s="50" t="s">
        <v>50</v>
      </c>
      <c r="L928" s="39" t="str">
        <f>VLOOKUP(MaestraLP3[[#This Row],[UMV]],VALIDACIONES!J:L,3,0)</f>
        <v>Display 10 Unidades</v>
      </c>
      <c r="M928" s="39" t="s">
        <v>51</v>
      </c>
      <c r="N928" s="39" t="s">
        <v>78</v>
      </c>
      <c r="O928" s="64">
        <v>14300</v>
      </c>
      <c r="P928" s="39" t="s">
        <v>42</v>
      </c>
      <c r="Q928" s="64">
        <v>24000</v>
      </c>
      <c r="R928" s="66">
        <f>+IFERROR((MaestraLP3[[#This Row],[COSTO ]]/MaestraLP3[[#This Row],[COSTO SEP]]-1),0)</f>
        <v>5.2447552447552503E-2</v>
      </c>
      <c r="S928" s="65" t="s">
        <v>52</v>
      </c>
      <c r="T928" s="65" t="s">
        <v>52</v>
      </c>
      <c r="U928" s="64">
        <f>+VLOOKUP(MaestraLP3[[#This Row],[FS00]],'[1]BD MES'!$C:$N,12,0)</f>
        <v>14650</v>
      </c>
      <c r="V928" s="64">
        <v>15050</v>
      </c>
      <c r="W928" s="66">
        <f>+(MaestraLP3[[#This Row],[COSTO ]]-MaestraLP3[[#This Row],[COSTO OCT AL 25-09]])/MaestraLP3[[#This Row],[COSTO OCT AL 25-09]]</f>
        <v>2.7303754266211604E-2</v>
      </c>
      <c r="X928" s="67" t="str">
        <f>++IF(P928="HASTA AGOTAR STOCK","HASTA AGOTAR STOCK",IF(MaestraLP3[[#This Row],[PRECIO]]=0,"NO PARA LP",IF(MaestraLP3[[#This Row],[PRECIO SEP]]=0,"INCORPORACIÓN",IF(Z928=0,"MANTIENE",IF(Z928&lt;0,"BAJA",IF(Z928&gt;0,"ALZA",""))))))</f>
        <v>MANTIENE</v>
      </c>
      <c r="Y928" s="64">
        <v>24000</v>
      </c>
      <c r="Z928" s="41">
        <f>IF(Y928=0,"INDICAR PRECIO VTA",Y928-MaestraLP3[[#This Row],[PRECIO SEP]])</f>
        <v>0</v>
      </c>
      <c r="AA928" s="66">
        <f t="shared" si="14"/>
        <v>0.37291666666666667</v>
      </c>
      <c r="AB928" s="68">
        <f>IFERROR(MaestraLP3[[#This Row],[PRECIO]]*MaestraLP3[[#This Row],[%MG UMV]],0)</f>
        <v>8950</v>
      </c>
      <c r="AC928" s="69">
        <v>10</v>
      </c>
      <c r="AD928" s="64">
        <f>+IFERROR(MaestraLP3[[#This Row],[MARGEN UNITARIO]]/MaestraLP3[[#This Row],[Peso Neto UMV (KG)]],0)</f>
        <v>895</v>
      </c>
      <c r="AE928" s="39" t="s">
        <v>53</v>
      </c>
      <c r="AF928" s="39"/>
      <c r="AG928" s="39">
        <v>1</v>
      </c>
      <c r="AH928" s="109">
        <v>0</v>
      </c>
      <c r="AI928" s="66">
        <v>0.03</v>
      </c>
      <c r="AJ928" s="66">
        <v>4.9999999999999996E-2</v>
      </c>
      <c r="AK928" s="39"/>
      <c r="AL928" s="39" t="s">
        <v>53</v>
      </c>
    </row>
    <row r="929" spans="1:38" x14ac:dyDescent="0.35">
      <c r="A929" s="39" t="s">
        <v>276</v>
      </c>
      <c r="B929" s="39">
        <v>104535170</v>
      </c>
      <c r="C929" s="39" t="str">
        <f>+MaestraLP3[[#This Row],[CÓDIGO]]&amp;MaestraLP3[[#Headers],[-]]&amp;MaestraLP3[[#This Row],[UMV]]</f>
        <v>104535170-D10</v>
      </c>
      <c r="D929" s="50" t="str">
        <f>+MaestraLP3[[#This Row],[CÓDIGO]]&amp;MaestraLP3[[#Headers],[FS00]]</f>
        <v>104535170FS00</v>
      </c>
      <c r="E929" s="39" t="s">
        <v>34</v>
      </c>
      <c r="F929" s="39" t="s">
        <v>80</v>
      </c>
      <c r="G929" s="39" t="s">
        <v>94</v>
      </c>
      <c r="H929" s="39" t="s">
        <v>1096</v>
      </c>
      <c r="I929" s="39" t="s">
        <v>1101</v>
      </c>
      <c r="J929" s="49" t="s">
        <v>1006</v>
      </c>
      <c r="K929" s="50" t="s">
        <v>50</v>
      </c>
      <c r="L929" s="39" t="str">
        <f>VLOOKUP(MaestraLP3[[#This Row],[UMV]],VALIDACIONES!J:L,3,0)</f>
        <v>Display 10 Unidades</v>
      </c>
      <c r="M929" s="39" t="s">
        <v>51</v>
      </c>
      <c r="N929" s="39" t="s">
        <v>78</v>
      </c>
      <c r="O929" s="64">
        <v>14300</v>
      </c>
      <c r="P929" s="39" t="s">
        <v>42</v>
      </c>
      <c r="Q929" s="64">
        <v>26600</v>
      </c>
      <c r="R929" s="66">
        <f>+IFERROR((MaestraLP3[[#This Row],[COSTO ]]/MaestraLP3[[#This Row],[COSTO SEP]]-1),0)</f>
        <v>0.1454545454545455</v>
      </c>
      <c r="S929" s="65" t="s">
        <v>52</v>
      </c>
      <c r="T929" s="65" t="s">
        <v>52</v>
      </c>
      <c r="U929" s="64">
        <f>+VLOOKUP(MaestraLP3[[#This Row],[FS00]],'[1]BD MES'!$C:$N,12,0)</f>
        <v>15700</v>
      </c>
      <c r="V929" s="64">
        <v>16380</v>
      </c>
      <c r="W929" s="66">
        <f>+(MaestraLP3[[#This Row],[COSTO ]]-MaestraLP3[[#This Row],[COSTO OCT AL 25-09]])/MaestraLP3[[#This Row],[COSTO OCT AL 25-09]]</f>
        <v>4.3312101910828023E-2</v>
      </c>
      <c r="X929" s="67" t="str">
        <f>++IF(P929="HASTA AGOTAR STOCK","HASTA AGOTAR STOCK",IF(MaestraLP3[[#This Row],[PRECIO]]=0,"NO PARA LP",IF(MaestraLP3[[#This Row],[PRECIO SEP]]=0,"INCORPORACIÓN",IF(Z929=0,"MANTIENE",IF(Z929&lt;0,"BAJA",IF(Z929&gt;0,"ALZA",""))))))</f>
        <v>MANTIENE</v>
      </c>
      <c r="Y929" s="64">
        <v>26600</v>
      </c>
      <c r="Z929" s="41">
        <f>IF(Y929=0,"INDICAR PRECIO VTA",Y929-MaestraLP3[[#This Row],[PRECIO SEP]])</f>
        <v>0</v>
      </c>
      <c r="AA929" s="66">
        <f t="shared" si="14"/>
        <v>0.38421052631578945</v>
      </c>
      <c r="AB929" s="68">
        <f>IFERROR(MaestraLP3[[#This Row],[PRECIO]]*MaestraLP3[[#This Row],[%MG UMV]],0)</f>
        <v>10220</v>
      </c>
      <c r="AC929" s="69">
        <v>10</v>
      </c>
      <c r="AD929" s="64">
        <f>+IFERROR(MaestraLP3[[#This Row],[MARGEN UNITARIO]]/MaestraLP3[[#This Row],[Peso Neto UMV (KG)]],0)</f>
        <v>1022</v>
      </c>
      <c r="AE929" s="39" t="s">
        <v>44</v>
      </c>
      <c r="AF929" s="39"/>
      <c r="AG929" s="39">
        <v>1</v>
      </c>
      <c r="AH929" s="109">
        <v>0</v>
      </c>
      <c r="AI929" s="66">
        <v>0.03</v>
      </c>
      <c r="AJ929" s="66">
        <v>4.9999999999999996E-2</v>
      </c>
      <c r="AK929" s="39"/>
      <c r="AL929" s="39" t="s">
        <v>53</v>
      </c>
    </row>
    <row r="930" spans="1:38" x14ac:dyDescent="0.35">
      <c r="A930" s="39" t="s">
        <v>276</v>
      </c>
      <c r="B930" s="39">
        <v>104535160</v>
      </c>
      <c r="C930" s="39" t="str">
        <f>+MaestraLP3[[#This Row],[CÓDIGO]]&amp;MaestraLP3[[#Headers],[-]]&amp;MaestraLP3[[#This Row],[UMV]]</f>
        <v>104535160-D10</v>
      </c>
      <c r="D930" s="50" t="str">
        <f>+MaestraLP3[[#This Row],[CÓDIGO]]&amp;MaestraLP3[[#Headers],[FS00]]</f>
        <v>104535160FS00</v>
      </c>
      <c r="E930" s="39" t="s">
        <v>34</v>
      </c>
      <c r="F930" s="39" t="s">
        <v>80</v>
      </c>
      <c r="G930" s="39" t="s">
        <v>94</v>
      </c>
      <c r="H930" s="39" t="s">
        <v>1096</v>
      </c>
      <c r="I930" s="39" t="s">
        <v>1102</v>
      </c>
      <c r="J930" s="49" t="s">
        <v>1006</v>
      </c>
      <c r="K930" s="50" t="s">
        <v>50</v>
      </c>
      <c r="L930" s="39" t="str">
        <f>VLOOKUP(MaestraLP3[[#This Row],[UMV]],VALIDACIONES!J:L,3,0)</f>
        <v>Display 10 Unidades</v>
      </c>
      <c r="M930" s="39" t="s">
        <v>51</v>
      </c>
      <c r="N930" s="39" t="s">
        <v>78</v>
      </c>
      <c r="O930" s="64">
        <v>16500</v>
      </c>
      <c r="P930" s="39" t="s">
        <v>42</v>
      </c>
      <c r="Q930" s="64">
        <v>26000</v>
      </c>
      <c r="R930" s="66">
        <f>+IFERROR((MaestraLP3[[#This Row],[COSTO ]]/MaestraLP3[[#This Row],[COSTO SEP]]-1),0)</f>
        <v>-3.3939393939393936E-2</v>
      </c>
      <c r="S930" s="65" t="s">
        <v>52</v>
      </c>
      <c r="T930" s="65" t="s">
        <v>52</v>
      </c>
      <c r="U930" s="64">
        <f>+VLOOKUP(MaestraLP3[[#This Row],[FS00]],'[1]BD MES'!$C:$N,12,0)</f>
        <v>15550</v>
      </c>
      <c r="V930" s="64">
        <v>15940</v>
      </c>
      <c r="W930" s="66">
        <f>+(MaestraLP3[[#This Row],[COSTO ]]-MaestraLP3[[#This Row],[COSTO OCT AL 25-09]])/MaestraLP3[[#This Row],[COSTO OCT AL 25-09]]</f>
        <v>2.5080385852090031E-2</v>
      </c>
      <c r="X930" s="67" t="str">
        <f>++IF(P930="HASTA AGOTAR STOCK","HASTA AGOTAR STOCK",IF(MaestraLP3[[#This Row],[PRECIO]]=0,"NO PARA LP",IF(MaestraLP3[[#This Row],[PRECIO SEP]]=0,"INCORPORACIÓN",IF(Z930=0,"MANTIENE",IF(Z930&lt;0,"BAJA",IF(Z930&gt;0,"ALZA",""))))))</f>
        <v>MANTIENE</v>
      </c>
      <c r="Y930" s="64">
        <v>26000</v>
      </c>
      <c r="Z930" s="41">
        <f>IF(Y930=0,"INDICAR PRECIO VTA",Y930-MaestraLP3[[#This Row],[PRECIO SEP]])</f>
        <v>0</v>
      </c>
      <c r="AA930" s="66">
        <f t="shared" si="14"/>
        <v>0.38692307692307693</v>
      </c>
      <c r="AB930" s="68">
        <f>IFERROR(MaestraLP3[[#This Row],[PRECIO]]*MaestraLP3[[#This Row],[%MG UMV]],0)</f>
        <v>10060</v>
      </c>
      <c r="AC930" s="69">
        <v>10</v>
      </c>
      <c r="AD930" s="64">
        <f>+IFERROR(MaestraLP3[[#This Row],[MARGEN UNITARIO]]/MaestraLP3[[#This Row],[Peso Neto UMV (KG)]],0)</f>
        <v>1006</v>
      </c>
      <c r="AE930" s="39" t="s">
        <v>44</v>
      </c>
      <c r="AF930" s="39"/>
      <c r="AG930" s="39">
        <v>1</v>
      </c>
      <c r="AH930" s="109">
        <v>0</v>
      </c>
      <c r="AI930" s="66">
        <v>0.03</v>
      </c>
      <c r="AJ930" s="66">
        <v>4.9999999999999996E-2</v>
      </c>
      <c r="AK930" s="39"/>
      <c r="AL930" s="39" t="s">
        <v>53</v>
      </c>
    </row>
    <row r="931" spans="1:38" x14ac:dyDescent="0.35">
      <c r="A931" s="39" t="s">
        <v>276</v>
      </c>
      <c r="B931" s="39">
        <v>104535180</v>
      </c>
      <c r="C931" s="39" t="str">
        <f>+MaestraLP3[[#This Row],[CÓDIGO]]&amp;MaestraLP3[[#Headers],[-]]&amp;MaestraLP3[[#This Row],[UMV]]</f>
        <v>104535180-D10</v>
      </c>
      <c r="D931" s="50" t="str">
        <f>+MaestraLP3[[#This Row],[CÓDIGO]]&amp;MaestraLP3[[#Headers],[FS00]]</f>
        <v>104535180FS00</v>
      </c>
      <c r="E931" s="39" t="s">
        <v>34</v>
      </c>
      <c r="F931" s="39" t="s">
        <v>80</v>
      </c>
      <c r="G931" s="39" t="s">
        <v>94</v>
      </c>
      <c r="H931" s="39" t="s">
        <v>1096</v>
      </c>
      <c r="I931" s="39" t="s">
        <v>1103</v>
      </c>
      <c r="J931" s="49" t="s">
        <v>1006</v>
      </c>
      <c r="K931" s="50" t="s">
        <v>50</v>
      </c>
      <c r="L931" s="39" t="str">
        <f>VLOOKUP(MaestraLP3[[#This Row],[UMV]],VALIDACIONES!J:L,3,0)</f>
        <v>Display 10 Unidades</v>
      </c>
      <c r="M931" s="39" t="s">
        <v>51</v>
      </c>
      <c r="N931" s="39" t="s">
        <v>78</v>
      </c>
      <c r="O931" s="64">
        <v>10200</v>
      </c>
      <c r="P931" s="39" t="s">
        <v>42</v>
      </c>
      <c r="Q931" s="64">
        <v>20600</v>
      </c>
      <c r="R931" s="66">
        <f>+IFERROR((MaestraLP3[[#This Row],[COSTO ]]/MaestraLP3[[#This Row],[COSTO SEP]]-1),0)</f>
        <v>0.14117647058823524</v>
      </c>
      <c r="S931" s="65" t="s">
        <v>52</v>
      </c>
      <c r="T931" s="65" t="s">
        <v>52</v>
      </c>
      <c r="U931" s="64">
        <f>+VLOOKUP(MaestraLP3[[#This Row],[FS00]],'[1]BD MES'!$C:$N,12,0)</f>
        <v>10810</v>
      </c>
      <c r="V931" s="64">
        <v>11640</v>
      </c>
      <c r="W931" s="66">
        <f>+(MaestraLP3[[#This Row],[COSTO ]]-MaestraLP3[[#This Row],[COSTO OCT AL 25-09]])/MaestraLP3[[#This Row],[COSTO OCT AL 25-09]]</f>
        <v>7.6780758556891773E-2</v>
      </c>
      <c r="X931" s="67" t="str">
        <f>++IF(P931="HASTA AGOTAR STOCK","HASTA AGOTAR STOCK",IF(MaestraLP3[[#This Row],[PRECIO]]=0,"NO PARA LP",IF(MaestraLP3[[#This Row],[PRECIO SEP]]=0,"INCORPORACIÓN",IF(Z931=0,"MANTIENE",IF(Z931&lt;0,"BAJA",IF(Z931&gt;0,"ALZA",""))))))</f>
        <v>MANTIENE</v>
      </c>
      <c r="Y931" s="64">
        <v>20600</v>
      </c>
      <c r="Z931" s="41">
        <f>IF(Y931=0,"INDICAR PRECIO VTA",Y931-MaestraLP3[[#This Row],[PRECIO SEP]])</f>
        <v>0</v>
      </c>
      <c r="AA931" s="66">
        <f t="shared" si="14"/>
        <v>0.43495145631067961</v>
      </c>
      <c r="AB931" s="68">
        <f>IFERROR(MaestraLP3[[#This Row],[PRECIO]]*MaestraLP3[[#This Row],[%MG UMV]],0)</f>
        <v>8960</v>
      </c>
      <c r="AC931" s="69">
        <v>10</v>
      </c>
      <c r="AD931" s="64">
        <f>+IFERROR(MaestraLP3[[#This Row],[MARGEN UNITARIO]]/MaestraLP3[[#This Row],[Peso Neto UMV (KG)]],0)</f>
        <v>896</v>
      </c>
      <c r="AE931" s="39" t="s">
        <v>44</v>
      </c>
      <c r="AF931" s="39"/>
      <c r="AG931" s="39">
        <v>1</v>
      </c>
      <c r="AH931" s="109">
        <v>0</v>
      </c>
      <c r="AI931" s="66">
        <v>0.03</v>
      </c>
      <c r="AJ931" s="66">
        <v>4.9999999999999996E-2</v>
      </c>
      <c r="AK931" s="39"/>
      <c r="AL931" s="39" t="s">
        <v>53</v>
      </c>
    </row>
    <row r="932" spans="1:38" x14ac:dyDescent="0.35">
      <c r="A932" s="39" t="s">
        <v>276</v>
      </c>
      <c r="B932" s="39">
        <v>104535190</v>
      </c>
      <c r="C932" s="39" t="str">
        <f>+MaestraLP3[[#This Row],[CÓDIGO]]&amp;MaestraLP3[[#Headers],[-]]&amp;MaestraLP3[[#This Row],[UMV]]</f>
        <v>104535190-D10</v>
      </c>
      <c r="D932" s="50" t="str">
        <f>+MaestraLP3[[#This Row],[CÓDIGO]]&amp;MaestraLP3[[#Headers],[FS00]]</f>
        <v>104535190FS00</v>
      </c>
      <c r="E932" s="39" t="s">
        <v>34</v>
      </c>
      <c r="F932" s="39" t="s">
        <v>80</v>
      </c>
      <c r="G932" s="39" t="s">
        <v>94</v>
      </c>
      <c r="H932" s="39" t="s">
        <v>1096</v>
      </c>
      <c r="I932" s="39" t="s">
        <v>1104</v>
      </c>
      <c r="J932" s="49" t="s">
        <v>1006</v>
      </c>
      <c r="K932" s="50" t="s">
        <v>50</v>
      </c>
      <c r="L932" s="39" t="str">
        <f>VLOOKUP(MaestraLP3[[#This Row],[UMV]],VALIDACIONES!J:L,3,0)</f>
        <v>Display 10 Unidades</v>
      </c>
      <c r="M932" s="39" t="s">
        <v>51</v>
      </c>
      <c r="N932" s="39" t="s">
        <v>78</v>
      </c>
      <c r="O932" s="64">
        <v>21750</v>
      </c>
      <c r="P932" s="39" t="s">
        <v>42</v>
      </c>
      <c r="Q932" s="64">
        <v>29000</v>
      </c>
      <c r="R932" s="66">
        <f>+IFERROR((MaestraLP3[[#This Row],[COSTO ]]/MaestraLP3[[#This Row],[COSTO SEP]]-1),0)</f>
        <v>-1.6091954022988464E-2</v>
      </c>
      <c r="S932" s="65" t="s">
        <v>52</v>
      </c>
      <c r="T932" s="65" t="s">
        <v>52</v>
      </c>
      <c r="U932" s="64">
        <f>+VLOOKUP(MaestraLP3[[#This Row],[FS00]],'[1]BD MES'!$C:$N,12,0)</f>
        <v>21100</v>
      </c>
      <c r="V932" s="64">
        <v>21400</v>
      </c>
      <c r="W932" s="66">
        <f>+(MaestraLP3[[#This Row],[COSTO ]]-MaestraLP3[[#This Row],[COSTO OCT AL 25-09]])/MaestraLP3[[#This Row],[COSTO OCT AL 25-09]]</f>
        <v>1.4218009478672985E-2</v>
      </c>
      <c r="X932" s="67" t="str">
        <f>++IF(P932="HASTA AGOTAR STOCK","HASTA AGOTAR STOCK",IF(MaestraLP3[[#This Row],[PRECIO]]=0,"NO PARA LP",IF(MaestraLP3[[#This Row],[PRECIO SEP]]=0,"INCORPORACIÓN",IF(Z932=0,"MANTIENE",IF(Z932&lt;0,"BAJA",IF(Z932&gt;0,"ALZA",""))))))</f>
        <v>MANTIENE</v>
      </c>
      <c r="Y932" s="64">
        <v>29000</v>
      </c>
      <c r="Z932" s="41">
        <f>IF(Y932=0,"INDICAR PRECIO VTA",Y932-MaestraLP3[[#This Row],[PRECIO SEP]])</f>
        <v>0</v>
      </c>
      <c r="AA932" s="66">
        <f t="shared" si="14"/>
        <v>0.2620689655172414</v>
      </c>
      <c r="AB932" s="68">
        <f>IFERROR(MaestraLP3[[#This Row],[PRECIO]]*MaestraLP3[[#This Row],[%MG UMV]],0)</f>
        <v>7600.0000000000009</v>
      </c>
      <c r="AC932" s="69">
        <v>10</v>
      </c>
      <c r="AD932" s="64">
        <f>+IFERROR(MaestraLP3[[#This Row],[MARGEN UNITARIO]]/MaestraLP3[[#This Row],[Peso Neto UMV (KG)]],0)</f>
        <v>760.00000000000011</v>
      </c>
      <c r="AE932" s="39" t="s">
        <v>44</v>
      </c>
      <c r="AF932" s="39"/>
      <c r="AG932" s="39">
        <v>1</v>
      </c>
      <c r="AH932" s="109">
        <v>0</v>
      </c>
      <c r="AI932" s="66">
        <v>0.03</v>
      </c>
      <c r="AJ932" s="66">
        <v>4.9999999999999996E-2</v>
      </c>
      <c r="AK932" s="39"/>
      <c r="AL932" s="39" t="s">
        <v>53</v>
      </c>
    </row>
    <row r="933" spans="1:38" x14ac:dyDescent="0.35">
      <c r="A933" s="39" t="s">
        <v>276</v>
      </c>
      <c r="B933" s="39">
        <v>150000776</v>
      </c>
      <c r="C933" s="39" t="str">
        <f>+MaestraLP3[[#This Row],[CÓDIGO]]&amp;MaestraLP3[[#Headers],[-]]&amp;MaestraLP3[[#This Row],[UMV]]</f>
        <v>150000776-C10</v>
      </c>
      <c r="D933" s="50" t="str">
        <f>+MaestraLP3[[#This Row],[CÓDIGO]]&amp;MaestraLP3[[#Headers],[FS00]]</f>
        <v>150000776FS00</v>
      </c>
      <c r="E933" s="39" t="s">
        <v>34</v>
      </c>
      <c r="F933" s="39" t="s">
        <v>80</v>
      </c>
      <c r="G933" s="39" t="s">
        <v>94</v>
      </c>
      <c r="H933" s="39" t="s">
        <v>1096</v>
      </c>
      <c r="I933" s="39" t="s">
        <v>1105</v>
      </c>
      <c r="J933" s="70" t="s">
        <v>65</v>
      </c>
      <c r="K933" s="50" t="s">
        <v>50</v>
      </c>
      <c r="L933" s="39" t="str">
        <f>VLOOKUP(MaestraLP3[[#This Row],[UMV]],VALIDACIONES!J:L,3,0)</f>
        <v>Caja 10 Unidades</v>
      </c>
      <c r="M933" s="39" t="s">
        <v>51</v>
      </c>
      <c r="N933" s="39" t="s">
        <v>78</v>
      </c>
      <c r="O933" s="64">
        <v>16500.3</v>
      </c>
      <c r="P933" s="39" t="s">
        <v>42</v>
      </c>
      <c r="Q933" s="64">
        <v>23445</v>
      </c>
      <c r="R933" s="66">
        <f>+IFERROR((MaestraLP3[[#This Row],[COSTO ]]/MaestraLP3[[#This Row],[COSTO SEP]]-1),0)</f>
        <v>-1.8181487609236768E-5</v>
      </c>
      <c r="S933" s="65" t="s">
        <v>52</v>
      </c>
      <c r="T933" s="65" t="s">
        <v>52</v>
      </c>
      <c r="U933" s="64">
        <f>+VLOOKUP(MaestraLP3[[#This Row],[FS00]],'[1]BD MES'!$C:$N,12,0)</f>
        <v>16677.7</v>
      </c>
      <c r="V933" s="64">
        <v>16500</v>
      </c>
      <c r="W933" s="66">
        <f>+(MaestraLP3[[#This Row],[COSTO ]]-MaestraLP3[[#This Row],[COSTO OCT AL 25-09]])/MaestraLP3[[#This Row],[COSTO OCT AL 25-09]]</f>
        <v>-1.0654946425466385E-2</v>
      </c>
      <c r="X933" s="67" t="str">
        <f>++IF(P933="HASTA AGOTAR STOCK","HASTA AGOTAR STOCK",IF(MaestraLP3[[#This Row],[PRECIO]]=0,"NO PARA LP",IF(MaestraLP3[[#This Row],[PRECIO SEP]]=0,"INCORPORACIÓN",IF(Z933=0,"MANTIENE",IF(Z933&lt;0,"BAJA",IF(Z933&gt;0,"ALZA",""))))))</f>
        <v>MANTIENE</v>
      </c>
      <c r="Y933" s="64">
        <v>23445</v>
      </c>
      <c r="Z933" s="41">
        <f>IF(Y933=0,"INDICAR PRECIO VTA",Y933-MaestraLP3[[#This Row],[PRECIO SEP]])</f>
        <v>0</v>
      </c>
      <c r="AA933" s="66">
        <f t="shared" si="14"/>
        <v>0.2962252079334613</v>
      </c>
      <c r="AB933" s="68">
        <f>IFERROR(MaestraLP3[[#This Row],[PRECIO]]*MaestraLP3[[#This Row],[%MG UMV]],0)</f>
        <v>6945</v>
      </c>
      <c r="AC933" s="69">
        <v>10</v>
      </c>
      <c r="AD933" s="64">
        <f>+IFERROR(MaestraLP3[[#This Row],[MARGEN UNITARIO]]/MaestraLP3[[#This Row],[Peso Neto UMV (KG)]],0)</f>
        <v>694.5</v>
      </c>
      <c r="AE933" s="39" t="s">
        <v>53</v>
      </c>
      <c r="AF933" s="39"/>
      <c r="AG933" s="39">
        <v>1</v>
      </c>
      <c r="AH933" s="109">
        <v>0</v>
      </c>
      <c r="AI933" s="66">
        <v>0.05</v>
      </c>
      <c r="AJ933" s="66">
        <v>4.9999999999999996E-2</v>
      </c>
      <c r="AK933" s="39"/>
      <c r="AL933" s="39" t="s">
        <v>53</v>
      </c>
    </row>
    <row r="934" spans="1:38" x14ac:dyDescent="0.35">
      <c r="A934" s="39" t="s">
        <v>276</v>
      </c>
      <c r="B934" s="39">
        <v>104530200</v>
      </c>
      <c r="C934" s="39" t="str">
        <f>+MaestraLP3[[#This Row],[CÓDIGO]]&amp;MaestraLP3[[#Headers],[-]]&amp;MaestraLP3[[#This Row],[UMV]]</f>
        <v>104530200-S00</v>
      </c>
      <c r="D934" s="50" t="str">
        <f>+MaestraLP3[[#This Row],[CÓDIGO]]&amp;MaestraLP3[[#Headers],[FS00]]</f>
        <v>104530200FS00</v>
      </c>
      <c r="E934" s="39" t="s">
        <v>34</v>
      </c>
      <c r="F934" s="39" t="s">
        <v>80</v>
      </c>
      <c r="G934" s="39" t="s">
        <v>94</v>
      </c>
      <c r="H934" s="39" t="s">
        <v>359</v>
      </c>
      <c r="I934" s="39" t="s">
        <v>1120</v>
      </c>
      <c r="J934" s="49" t="s">
        <v>1121</v>
      </c>
      <c r="K934" s="50" t="s">
        <v>1121</v>
      </c>
      <c r="L934" s="39" t="str">
        <f>VLOOKUP(MaestraLP3[[#This Row],[UMV]],VALIDACIONES!J:L,3,0)</f>
        <v>Caja 800 Unidades</v>
      </c>
      <c r="M934" s="39" t="s">
        <v>51</v>
      </c>
      <c r="N934" s="39" t="s">
        <v>78</v>
      </c>
      <c r="O934" s="64">
        <v>4990.0600000000004</v>
      </c>
      <c r="P934" s="39" t="s">
        <v>42</v>
      </c>
      <c r="Q934" s="64">
        <v>9235</v>
      </c>
      <c r="R934" s="66">
        <f>+IFERROR((MaestraLP3[[#This Row],[COSTO ]]/MaestraLP3[[#This Row],[COSTO SEP]]-1),0)</f>
        <v>-2.0039839200292064E-6</v>
      </c>
      <c r="S934" s="65" t="s">
        <v>52</v>
      </c>
      <c r="T934" s="65" t="s">
        <v>52</v>
      </c>
      <c r="U934" s="64">
        <f>+VLOOKUP(MaestraLP3[[#This Row],[FS00]],'[1]BD MES'!$C:$N,12,0)</f>
        <v>4990.45</v>
      </c>
      <c r="V934" s="64">
        <v>4990.05</v>
      </c>
      <c r="W934" s="66">
        <f>+(MaestraLP3[[#This Row],[COSTO ]]-MaestraLP3[[#This Row],[COSTO OCT AL 25-09]])/MaestraLP3[[#This Row],[COSTO OCT AL 25-09]]</f>
        <v>-8.0153092406423513E-5</v>
      </c>
      <c r="X934" s="67" t="str">
        <f>++IF(P934="HASTA AGOTAR STOCK","HASTA AGOTAR STOCK",IF(MaestraLP3[[#This Row],[PRECIO]]=0,"NO PARA LP",IF(MaestraLP3[[#This Row],[PRECIO SEP]]=0,"INCORPORACIÓN",IF(Z934=0,"MANTIENE",IF(Z934&lt;0,"BAJA",IF(Z934&gt;0,"ALZA",""))))))</f>
        <v>MANTIENE</v>
      </c>
      <c r="Y934" s="64">
        <v>9235</v>
      </c>
      <c r="Z934" s="41">
        <f>IF(Y934=0,"INDICAR PRECIO VTA",Y934-MaestraLP3[[#This Row],[PRECIO SEP]])</f>
        <v>0</v>
      </c>
      <c r="AA934" s="66">
        <f t="shared" si="14"/>
        <v>0.45965890633459661</v>
      </c>
      <c r="AB934" s="68">
        <f>IFERROR(MaestraLP3[[#This Row],[PRECIO]]*MaestraLP3[[#This Row],[%MG UMV]],0)</f>
        <v>4244.95</v>
      </c>
      <c r="AC934" s="69">
        <v>4</v>
      </c>
      <c r="AD934" s="64">
        <f>+IFERROR(MaestraLP3[[#This Row],[MARGEN UNITARIO]]/MaestraLP3[[#This Row],[Peso Neto UMV (KG)]],0)</f>
        <v>1061.2375</v>
      </c>
      <c r="AE934" s="39" t="s">
        <v>44</v>
      </c>
      <c r="AF934" s="39"/>
      <c r="AG934" s="39">
        <v>1</v>
      </c>
      <c r="AH934" s="109">
        <v>0</v>
      </c>
      <c r="AI934" s="66">
        <v>0.15</v>
      </c>
      <c r="AJ934" s="66">
        <v>0.2</v>
      </c>
      <c r="AK934" s="39" t="s">
        <v>53</v>
      </c>
      <c r="AL934" s="39" t="s">
        <v>53</v>
      </c>
    </row>
    <row r="935" spans="1:38" x14ac:dyDescent="0.35">
      <c r="A935" s="39" t="s">
        <v>276</v>
      </c>
      <c r="B935" s="39">
        <v>104521200</v>
      </c>
      <c r="C935" s="39" t="str">
        <f>+MaestraLP3[[#This Row],[CÓDIGO]]&amp;MaestraLP3[[#Headers],[-]]&amp;MaestraLP3[[#This Row],[UMV]]</f>
        <v>104521200-S00</v>
      </c>
      <c r="D935" s="50" t="str">
        <f>+MaestraLP3[[#This Row],[CÓDIGO]]&amp;MaestraLP3[[#Headers],[FS00]]</f>
        <v>104521200FS00</v>
      </c>
      <c r="E935" s="39" t="s">
        <v>34</v>
      </c>
      <c r="F935" s="39" t="s">
        <v>80</v>
      </c>
      <c r="G935" s="39" t="s">
        <v>94</v>
      </c>
      <c r="H935" s="39" t="s">
        <v>359</v>
      </c>
      <c r="I935" s="39" t="s">
        <v>1122</v>
      </c>
      <c r="J935" s="49" t="s">
        <v>1121</v>
      </c>
      <c r="K935" s="50" t="s">
        <v>50</v>
      </c>
      <c r="L935" s="39" t="str">
        <f>VLOOKUP(MaestraLP3[[#This Row],[UMV]],VALIDACIONES!J:L,3,0)</f>
        <v>Caja 800 Unidades</v>
      </c>
      <c r="M935" s="39" t="s">
        <v>51</v>
      </c>
      <c r="N935" s="39" t="s">
        <v>78</v>
      </c>
      <c r="O935" s="64">
        <v>9048</v>
      </c>
      <c r="P935" s="39" t="s">
        <v>42</v>
      </c>
      <c r="Q935" s="64">
        <v>13500</v>
      </c>
      <c r="R935" s="66">
        <f>+IFERROR((MaestraLP3[[#This Row],[COSTO ]]/MaestraLP3[[#This Row],[COSTO SEP]]-1),0)</f>
        <v>4.4208664898319761E-3</v>
      </c>
      <c r="S935" s="65" t="s">
        <v>52</v>
      </c>
      <c r="T935" s="65" t="s">
        <v>52</v>
      </c>
      <c r="U935" s="64">
        <f>+VLOOKUP(MaestraLP3[[#This Row],[FS00]],'[1]BD MES'!$C:$N,12,0)</f>
        <v>9048</v>
      </c>
      <c r="V935" s="64">
        <v>9088</v>
      </c>
      <c r="W935" s="66">
        <f>+(MaestraLP3[[#This Row],[COSTO ]]-MaestraLP3[[#This Row],[COSTO OCT AL 25-09]])/MaestraLP3[[#This Row],[COSTO OCT AL 25-09]]</f>
        <v>4.4208664898320073E-3</v>
      </c>
      <c r="X935" s="67" t="str">
        <f>++IF(P935="HASTA AGOTAR STOCK","HASTA AGOTAR STOCK",IF(MaestraLP3[[#This Row],[PRECIO]]=0,"NO PARA LP",IF(MaestraLP3[[#This Row],[PRECIO SEP]]=0,"INCORPORACIÓN",IF(Z935=0,"MANTIENE",IF(Z935&lt;0,"BAJA",IF(Z935&gt;0,"ALZA",""))))))</f>
        <v>MANTIENE</v>
      </c>
      <c r="Y935" s="64">
        <v>13500</v>
      </c>
      <c r="Z935" s="41">
        <f>IF(Y935=0,"INDICAR PRECIO VTA",Y935-MaestraLP3[[#This Row],[PRECIO SEP]])</f>
        <v>0</v>
      </c>
      <c r="AA935" s="66">
        <f t="shared" si="14"/>
        <v>0.32681481481481484</v>
      </c>
      <c r="AB935" s="68">
        <f>IFERROR(MaestraLP3[[#This Row],[PRECIO]]*MaestraLP3[[#This Row],[%MG UMV]],0)</f>
        <v>4412</v>
      </c>
      <c r="AC935" s="69">
        <v>4</v>
      </c>
      <c r="AD935" s="64">
        <f>+IFERROR(MaestraLP3[[#This Row],[MARGEN UNITARIO]]/MaestraLP3[[#This Row],[Peso Neto UMV (KG)]],0)</f>
        <v>1103</v>
      </c>
      <c r="AE935" s="39" t="s">
        <v>44</v>
      </c>
      <c r="AF935" s="39"/>
      <c r="AG935" s="39">
        <v>1</v>
      </c>
      <c r="AH935" s="109">
        <v>0</v>
      </c>
      <c r="AI935" s="66">
        <v>6.9999999999999993E-2</v>
      </c>
      <c r="AJ935" s="66">
        <v>9.9999999999999992E-2</v>
      </c>
      <c r="AK935" s="39" t="s">
        <v>53</v>
      </c>
      <c r="AL935" s="39" t="s">
        <v>53</v>
      </c>
    </row>
    <row r="936" spans="1:38" x14ac:dyDescent="0.35">
      <c r="A936" s="39" t="s">
        <v>276</v>
      </c>
      <c r="B936" s="39">
        <v>104501170</v>
      </c>
      <c r="C936" s="39" t="str">
        <f>+MaestraLP3[[#This Row],[CÓDIGO]]&amp;MaestraLP3[[#Headers],[-]]&amp;MaestraLP3[[#This Row],[UMV]]</f>
        <v>104501170-S00</v>
      </c>
      <c r="D936" s="50" t="str">
        <f>+MaestraLP3[[#This Row],[CÓDIGO]]&amp;MaestraLP3[[#Headers],[FS00]]</f>
        <v>104501170FS00</v>
      </c>
      <c r="E936" s="39" t="s">
        <v>34</v>
      </c>
      <c r="F936" s="39" t="s">
        <v>80</v>
      </c>
      <c r="G936" s="39" t="s">
        <v>94</v>
      </c>
      <c r="H936" s="39" t="s">
        <v>359</v>
      </c>
      <c r="I936" s="39" t="s">
        <v>1124</v>
      </c>
      <c r="J936" s="49" t="s">
        <v>1121</v>
      </c>
      <c r="K936" s="50" t="s">
        <v>1121</v>
      </c>
      <c r="L936" s="39" t="str">
        <f>VLOOKUP(MaestraLP3[[#This Row],[UMV]],VALIDACIONES!J:L,3,0)</f>
        <v>Caja 800 Unidades</v>
      </c>
      <c r="M936" s="39" t="s">
        <v>51</v>
      </c>
      <c r="N936" s="39" t="s">
        <v>78</v>
      </c>
      <c r="O936" s="64">
        <v>9101.56</v>
      </c>
      <c r="P936" s="39" t="s">
        <v>42</v>
      </c>
      <c r="Q936" s="64">
        <v>13500</v>
      </c>
      <c r="R936" s="66">
        <f>+IFERROR((MaestraLP3[[#This Row],[COSTO ]]/MaestraLP3[[#This Row],[COSTO SEP]]-1),0)</f>
        <v>-1.2964810428106599E-4</v>
      </c>
      <c r="S936" s="65" t="s">
        <v>52</v>
      </c>
      <c r="T936" s="65" t="s">
        <v>52</v>
      </c>
      <c r="U936" s="64">
        <f>+VLOOKUP(MaestraLP3[[#This Row],[FS00]],'[1]BD MES'!$C:$N,12,0)</f>
        <v>9100.1</v>
      </c>
      <c r="V936" s="64">
        <v>9100.3799999999992</v>
      </c>
      <c r="W936" s="66">
        <f>+(MaestraLP3[[#This Row],[COSTO ]]-MaestraLP3[[#This Row],[COSTO OCT AL 25-09]])/MaestraLP3[[#This Row],[COSTO OCT AL 25-09]]</f>
        <v>3.0768892649403397E-5</v>
      </c>
      <c r="X936" s="67" t="str">
        <f>++IF(P936="HASTA AGOTAR STOCK","HASTA AGOTAR STOCK",IF(MaestraLP3[[#This Row],[PRECIO]]=0,"NO PARA LP",IF(MaestraLP3[[#This Row],[PRECIO SEP]]=0,"INCORPORACIÓN",IF(Z936=0,"MANTIENE",IF(Z936&lt;0,"BAJA",IF(Z936&gt;0,"ALZA",""))))))</f>
        <v>MANTIENE</v>
      </c>
      <c r="Y936" s="64">
        <v>13500</v>
      </c>
      <c r="Z936" s="41">
        <f>IF(Y936=0,"INDICAR PRECIO VTA",Y936-MaestraLP3[[#This Row],[PRECIO SEP]])</f>
        <v>0</v>
      </c>
      <c r="AA936" s="66">
        <f t="shared" si="14"/>
        <v>0.32589777777777784</v>
      </c>
      <c r="AB936" s="68">
        <f>IFERROR(MaestraLP3[[#This Row],[PRECIO]]*MaestraLP3[[#This Row],[%MG UMV]],0)</f>
        <v>4399.6200000000008</v>
      </c>
      <c r="AC936" s="69">
        <v>4</v>
      </c>
      <c r="AD936" s="64">
        <f>+IFERROR(MaestraLP3[[#This Row],[MARGEN UNITARIO]]/MaestraLP3[[#This Row],[Peso Neto UMV (KG)]],0)</f>
        <v>1099.9050000000002</v>
      </c>
      <c r="AE936" s="39" t="s">
        <v>44</v>
      </c>
      <c r="AF936" s="39"/>
      <c r="AG936" s="39">
        <v>1</v>
      </c>
      <c r="AH936" s="109">
        <v>0</v>
      </c>
      <c r="AI936" s="66">
        <v>6.9999999999999993E-2</v>
      </c>
      <c r="AJ936" s="66">
        <v>9.9999999999999992E-2</v>
      </c>
      <c r="AK936" s="39" t="s">
        <v>53</v>
      </c>
      <c r="AL936" s="39" t="s">
        <v>53</v>
      </c>
    </row>
    <row r="937" spans="1:38" x14ac:dyDescent="0.35">
      <c r="A937" s="39" t="s">
        <v>276</v>
      </c>
      <c r="B937" s="39">
        <v>104535210</v>
      </c>
      <c r="C937" s="39" t="str">
        <f>+MaestraLP3[[#This Row],[CÓDIGO]]&amp;MaestraLP3[[#Headers],[-]]&amp;MaestraLP3[[#This Row],[UMV]]</f>
        <v>104535210-Z92</v>
      </c>
      <c r="D937" s="50" t="str">
        <f>+MaestraLP3[[#This Row],[CÓDIGO]]&amp;MaestraLP3[[#Headers],[FS00]]</f>
        <v>104535210FS00</v>
      </c>
      <c r="E937" s="39" t="s">
        <v>34</v>
      </c>
      <c r="F937" s="39" t="s">
        <v>80</v>
      </c>
      <c r="G937" s="39" t="s">
        <v>94</v>
      </c>
      <c r="H937" s="39" t="s">
        <v>359</v>
      </c>
      <c r="I937" s="39" t="s">
        <v>1127</v>
      </c>
      <c r="J937" s="49" t="s">
        <v>411</v>
      </c>
      <c r="K937" s="50" t="s">
        <v>50</v>
      </c>
      <c r="L937" s="39" t="str">
        <f>VLOOKUP(MaestraLP3[[#This Row],[UMV]],VALIDACIONES!J:L,3,0)</f>
        <v>Caja 192 Unidades</v>
      </c>
      <c r="M937" s="39" t="s">
        <v>51</v>
      </c>
      <c r="N937" s="39" t="s">
        <v>78</v>
      </c>
      <c r="O937" s="64">
        <v>7680</v>
      </c>
      <c r="P937" s="39" t="s">
        <v>42</v>
      </c>
      <c r="Q937" s="64">
        <v>10600</v>
      </c>
      <c r="R937" s="66">
        <f>+IFERROR((MaestraLP3[[#This Row],[COSTO ]]/MaestraLP3[[#This Row],[COSTO SEP]]-1),0)</f>
        <v>0</v>
      </c>
      <c r="S937" s="65" t="s">
        <v>52</v>
      </c>
      <c r="T937" s="65" t="s">
        <v>52</v>
      </c>
      <c r="U937" s="64">
        <f>+VLOOKUP(MaestraLP3[[#This Row],[FS00]],'[1]BD MES'!$C:$N,12,0)</f>
        <v>7680</v>
      </c>
      <c r="V937" s="64">
        <v>7680</v>
      </c>
      <c r="W937" s="66">
        <f>+(MaestraLP3[[#This Row],[COSTO ]]-MaestraLP3[[#This Row],[COSTO OCT AL 25-09]])/MaestraLP3[[#This Row],[COSTO OCT AL 25-09]]</f>
        <v>0</v>
      </c>
      <c r="X937" s="67" t="str">
        <f>++IF(P937="HASTA AGOTAR STOCK","HASTA AGOTAR STOCK",IF(MaestraLP3[[#This Row],[PRECIO]]=0,"NO PARA LP",IF(MaestraLP3[[#This Row],[PRECIO SEP]]=0,"INCORPORACIÓN",IF(Z937=0,"MANTIENE",IF(Z937&lt;0,"BAJA",IF(Z937&gt;0,"ALZA",""))))))</f>
        <v>MANTIENE</v>
      </c>
      <c r="Y937" s="64">
        <v>10600</v>
      </c>
      <c r="Z937" s="41">
        <f>IF(Y937=0,"INDICAR PRECIO VTA",Y937-MaestraLP3[[#This Row],[PRECIO SEP]])</f>
        <v>0</v>
      </c>
      <c r="AA937" s="66">
        <f t="shared" si="14"/>
        <v>0.27547169811320754</v>
      </c>
      <c r="AB937" s="68">
        <f>IFERROR(MaestraLP3[[#This Row],[PRECIO]]*MaestraLP3[[#This Row],[%MG UMV]],0)</f>
        <v>2920</v>
      </c>
      <c r="AC937" s="69">
        <v>3.84</v>
      </c>
      <c r="AD937" s="64">
        <f>+IFERROR(MaestraLP3[[#This Row],[MARGEN UNITARIO]]/MaestraLP3[[#This Row],[Peso Neto UMV (KG)]],0)</f>
        <v>760.41666666666674</v>
      </c>
      <c r="AE937" s="39" t="s">
        <v>44</v>
      </c>
      <c r="AF937" s="39"/>
      <c r="AG937" s="39">
        <v>1</v>
      </c>
      <c r="AH937" s="109">
        <v>0</v>
      </c>
      <c r="AI937" s="66">
        <v>6.9999999999999993E-2</v>
      </c>
      <c r="AJ937" s="66">
        <v>9.9999999999999992E-2</v>
      </c>
      <c r="AK937" s="39" t="s">
        <v>53</v>
      </c>
      <c r="AL937" s="39" t="s">
        <v>53</v>
      </c>
    </row>
    <row r="938" spans="1:38" x14ac:dyDescent="0.35">
      <c r="A938" s="39" t="s">
        <v>276</v>
      </c>
      <c r="B938" s="39">
        <v>104535220</v>
      </c>
      <c r="C938" s="39" t="str">
        <f>+MaestraLP3[[#This Row],[CÓDIGO]]&amp;MaestraLP3[[#Headers],[-]]&amp;MaestraLP3[[#This Row],[UMV]]</f>
        <v>104535220-Z92</v>
      </c>
      <c r="D938" s="50" t="str">
        <f>+MaestraLP3[[#This Row],[CÓDIGO]]&amp;MaestraLP3[[#Headers],[FS00]]</f>
        <v>104535220FS00</v>
      </c>
      <c r="E938" s="39" t="s">
        <v>34</v>
      </c>
      <c r="F938" s="39" t="s">
        <v>80</v>
      </c>
      <c r="G938" s="39" t="s">
        <v>94</v>
      </c>
      <c r="H938" s="39" t="s">
        <v>359</v>
      </c>
      <c r="I938" s="39" t="s">
        <v>1128</v>
      </c>
      <c r="J938" s="49" t="s">
        <v>411</v>
      </c>
      <c r="K938" s="50" t="s">
        <v>50</v>
      </c>
      <c r="L938" s="39" t="str">
        <f>VLOOKUP(MaestraLP3[[#This Row],[UMV]],VALIDACIONES!J:L,3,0)</f>
        <v>Caja 192 Unidades</v>
      </c>
      <c r="M938" s="39" t="s">
        <v>51</v>
      </c>
      <c r="N938" s="39" t="s">
        <v>78</v>
      </c>
      <c r="O938" s="64">
        <v>7680</v>
      </c>
      <c r="P938" s="39" t="s">
        <v>42</v>
      </c>
      <c r="Q938" s="64">
        <v>10600</v>
      </c>
      <c r="R938" s="66">
        <f>+IFERROR((MaestraLP3[[#This Row],[COSTO ]]/MaestraLP3[[#This Row],[COSTO SEP]]-1),0)</f>
        <v>0</v>
      </c>
      <c r="S938" s="65" t="s">
        <v>52</v>
      </c>
      <c r="T938" s="65" t="s">
        <v>52</v>
      </c>
      <c r="U938" s="64">
        <f>+VLOOKUP(MaestraLP3[[#This Row],[FS00]],'[1]BD MES'!$C:$N,12,0)</f>
        <v>7680</v>
      </c>
      <c r="V938" s="64">
        <v>7680</v>
      </c>
      <c r="W938" s="66">
        <f>+(MaestraLP3[[#This Row],[COSTO ]]-MaestraLP3[[#This Row],[COSTO OCT AL 25-09]])/MaestraLP3[[#This Row],[COSTO OCT AL 25-09]]</f>
        <v>0</v>
      </c>
      <c r="X938" s="67" t="str">
        <f>++IF(P938="HASTA AGOTAR STOCK","HASTA AGOTAR STOCK",IF(MaestraLP3[[#This Row],[PRECIO]]=0,"NO PARA LP",IF(MaestraLP3[[#This Row],[PRECIO SEP]]=0,"INCORPORACIÓN",IF(Z938=0,"MANTIENE",IF(Z938&lt;0,"BAJA",IF(Z938&gt;0,"ALZA",""))))))</f>
        <v>MANTIENE</v>
      </c>
      <c r="Y938" s="64">
        <v>10600</v>
      </c>
      <c r="Z938" s="41">
        <f>IF(Y938=0,"INDICAR PRECIO VTA",Y938-MaestraLP3[[#This Row],[PRECIO SEP]])</f>
        <v>0</v>
      </c>
      <c r="AA938" s="66">
        <f t="shared" si="14"/>
        <v>0.27547169811320754</v>
      </c>
      <c r="AB938" s="68">
        <f>IFERROR(MaestraLP3[[#This Row],[PRECIO]]*MaestraLP3[[#This Row],[%MG UMV]],0)</f>
        <v>2920</v>
      </c>
      <c r="AC938" s="69">
        <v>3.84</v>
      </c>
      <c r="AD938" s="64">
        <f>+IFERROR(MaestraLP3[[#This Row],[MARGEN UNITARIO]]/MaestraLP3[[#This Row],[Peso Neto UMV (KG)]],0)</f>
        <v>760.41666666666674</v>
      </c>
      <c r="AE938" s="39" t="s">
        <v>44</v>
      </c>
      <c r="AF938" s="39"/>
      <c r="AG938" s="39">
        <v>1</v>
      </c>
      <c r="AH938" s="109">
        <v>0</v>
      </c>
      <c r="AI938" s="66">
        <v>6.9999999999999993E-2</v>
      </c>
      <c r="AJ938" s="66">
        <v>9.9999999999999992E-2</v>
      </c>
      <c r="AK938" s="39" t="s">
        <v>53</v>
      </c>
      <c r="AL938" s="39" t="s">
        <v>53</v>
      </c>
    </row>
    <row r="939" spans="1:38" x14ac:dyDescent="0.35">
      <c r="A939" s="39" t="s">
        <v>276</v>
      </c>
      <c r="B939" s="39">
        <v>104501190</v>
      </c>
      <c r="C939" s="39" t="str">
        <f>+MaestraLP3[[#This Row],[CÓDIGO]]&amp;MaestraLP3[[#Headers],[-]]&amp;MaestraLP3[[#This Row],[UMV]]</f>
        <v>104501190-2Q</v>
      </c>
      <c r="D939" s="50" t="str">
        <f>+MaestraLP3[[#This Row],[CÓDIGO]]&amp;MaestraLP3[[#Headers],[FS00]]</f>
        <v>104501190FS00</v>
      </c>
      <c r="E939" s="39" t="s">
        <v>34</v>
      </c>
      <c r="F939" s="39" t="s">
        <v>80</v>
      </c>
      <c r="G939" s="39" t="s">
        <v>94</v>
      </c>
      <c r="H939" s="39" t="s">
        <v>359</v>
      </c>
      <c r="I939" s="39" t="s">
        <v>4695</v>
      </c>
      <c r="J939" s="49" t="s">
        <v>101</v>
      </c>
      <c r="K939" s="50" t="s">
        <v>101</v>
      </c>
      <c r="L939" s="39" t="str">
        <f>VLOOKUP(MaestraLP3[[#This Row],[UMV]],VALIDACIONES!J:L,3,0)</f>
        <v>Caja 2000 Unidades</v>
      </c>
      <c r="M939" s="39" t="s">
        <v>51</v>
      </c>
      <c r="N939" s="39" t="s">
        <v>78</v>
      </c>
      <c r="O939" s="64">
        <v>13750.1</v>
      </c>
      <c r="P939" s="39" t="s">
        <v>42</v>
      </c>
      <c r="Q939" s="64">
        <v>18990</v>
      </c>
      <c r="R939" s="66">
        <f>+IFERROR((MaestraLP3[[#This Row],[COSTO ]]/MaestraLP3[[#This Row],[COSTO SEP]]-1),0)</f>
        <v>-1.4545348760997001E-6</v>
      </c>
      <c r="S939" s="65" t="s">
        <v>52</v>
      </c>
      <c r="T939" s="65" t="s">
        <v>52</v>
      </c>
      <c r="U939" s="64">
        <f>+VLOOKUP(MaestraLP3[[#This Row],[FS00]],'[1]BD MES'!$C:$N,12,0)</f>
        <v>13750.07</v>
      </c>
      <c r="V939" s="64">
        <v>13750.08</v>
      </c>
      <c r="W939" s="66">
        <f>+(MaestraLP3[[#This Row],[COSTO ]]-MaestraLP3[[#This Row],[COSTO OCT AL 25-09]])/MaestraLP3[[#This Row],[COSTO OCT AL 25-09]]</f>
        <v>7.2726902482811212E-7</v>
      </c>
      <c r="X939" s="67" t="str">
        <f>++IF(P939="HASTA AGOTAR STOCK","HASTA AGOTAR STOCK",IF(MaestraLP3[[#This Row],[PRECIO]]=0,"NO PARA LP",IF(MaestraLP3[[#This Row],[PRECIO SEP]]=0,"INCORPORACIÓN",IF(Z939=0,"MANTIENE",IF(Z939&lt;0,"BAJA",IF(Z939&gt;0,"ALZA",""))))))</f>
        <v>MANTIENE</v>
      </c>
      <c r="Y939" s="64">
        <v>18990</v>
      </c>
      <c r="Z939" s="41">
        <f>IF(Y939=0,"INDICAR PRECIO VTA",Y939-MaestraLP3[[#This Row],[PRECIO SEP]])</f>
        <v>0</v>
      </c>
      <c r="AA939" s="66">
        <f t="shared" si="14"/>
        <v>0.27593048973143758</v>
      </c>
      <c r="AB939" s="68">
        <f>IFERROR(MaestraLP3[[#This Row],[PRECIO]]*MaestraLP3[[#This Row],[%MG UMV]],0)</f>
        <v>5239.9199999999992</v>
      </c>
      <c r="AC939" s="69">
        <v>1</v>
      </c>
      <c r="AD939" s="64">
        <f>+IFERROR(MaestraLP3[[#This Row],[MARGEN UNITARIO]]/MaestraLP3[[#This Row],[Peso Neto UMV (KG)]],0)</f>
        <v>5239.9199999999992</v>
      </c>
      <c r="AE939" s="39" t="s">
        <v>44</v>
      </c>
      <c r="AF939" s="39"/>
      <c r="AG939" s="39">
        <v>1</v>
      </c>
      <c r="AH939" s="109">
        <v>0</v>
      </c>
      <c r="AI939" s="66">
        <v>0.15</v>
      </c>
      <c r="AJ939" s="66">
        <v>0.2</v>
      </c>
      <c r="AK939" s="39" t="s">
        <v>53</v>
      </c>
      <c r="AL939" s="39" t="s">
        <v>53</v>
      </c>
    </row>
    <row r="940" spans="1:38" x14ac:dyDescent="0.35">
      <c r="A940" s="39" t="s">
        <v>276</v>
      </c>
      <c r="B940" s="39">
        <v>104522210</v>
      </c>
      <c r="C940" s="39" t="str">
        <f>+MaestraLP3[[#This Row],[CÓDIGO]]&amp;MaestraLP3[[#Headers],[-]]&amp;MaestraLP3[[#This Row],[UMV]]</f>
        <v>104522210-1Q</v>
      </c>
      <c r="D940" s="50" t="str">
        <f>+MaestraLP3[[#This Row],[CÓDIGO]]&amp;MaestraLP3[[#Headers],[FS00]]</f>
        <v>104522210FS00</v>
      </c>
      <c r="E940" s="39" t="s">
        <v>34</v>
      </c>
      <c r="F940" s="39" t="s">
        <v>80</v>
      </c>
      <c r="G940" s="39" t="s">
        <v>94</v>
      </c>
      <c r="H940" s="39" t="s">
        <v>359</v>
      </c>
      <c r="I940" s="39" t="s">
        <v>1134</v>
      </c>
      <c r="J940" s="49" t="s">
        <v>104</v>
      </c>
      <c r="K940" s="50" t="s">
        <v>50</v>
      </c>
      <c r="L940" s="39" t="str">
        <f>VLOOKUP(MaestraLP3[[#This Row],[UMV]],VALIDACIONES!J:L,3,0)</f>
        <v>Caja 1000 Unidades</v>
      </c>
      <c r="M940" s="39" t="s">
        <v>51</v>
      </c>
      <c r="N940" s="39" t="s">
        <v>78</v>
      </c>
      <c r="O940" s="64">
        <v>5000</v>
      </c>
      <c r="P940" s="39" t="s">
        <v>42</v>
      </c>
      <c r="Q940" s="64">
        <v>8600</v>
      </c>
      <c r="R940" s="66">
        <f>+IFERROR((MaestraLP3[[#This Row],[COSTO ]]/MaestraLP3[[#This Row],[COSTO SEP]]-1),0)</f>
        <v>0</v>
      </c>
      <c r="S940" s="65" t="s">
        <v>52</v>
      </c>
      <c r="T940" s="65" t="s">
        <v>52</v>
      </c>
      <c r="U940" s="64">
        <f>+VLOOKUP(MaestraLP3[[#This Row],[FS00]],'[1]BD MES'!$C:$N,12,0)</f>
        <v>5000</v>
      </c>
      <c r="V940" s="64">
        <v>5000</v>
      </c>
      <c r="W940" s="66">
        <f>+(MaestraLP3[[#This Row],[COSTO ]]-MaestraLP3[[#This Row],[COSTO OCT AL 25-09]])/MaestraLP3[[#This Row],[COSTO OCT AL 25-09]]</f>
        <v>0</v>
      </c>
      <c r="X940" s="67" t="str">
        <f>++IF(P940="HASTA AGOTAR STOCK","HASTA AGOTAR STOCK",IF(MaestraLP3[[#This Row],[PRECIO]]=0,"NO PARA LP",IF(MaestraLP3[[#This Row],[PRECIO SEP]]=0,"INCORPORACIÓN",IF(Z940=0,"MANTIENE",IF(Z940&lt;0,"BAJA",IF(Z940&gt;0,"ALZA",""))))))</f>
        <v>MANTIENE</v>
      </c>
      <c r="Y940" s="64">
        <v>8600</v>
      </c>
      <c r="Z940" s="41">
        <f>IF(Y940=0,"INDICAR PRECIO VTA",Y940-MaestraLP3[[#This Row],[PRECIO SEP]])</f>
        <v>0</v>
      </c>
      <c r="AA940" s="66">
        <f t="shared" si="14"/>
        <v>0.41860465116279072</v>
      </c>
      <c r="AB940" s="68">
        <f>IFERROR(MaestraLP3[[#This Row],[PRECIO]]*MaestraLP3[[#This Row],[%MG UMV]],0)</f>
        <v>3600</v>
      </c>
      <c r="AC940" s="69">
        <v>1E-3</v>
      </c>
      <c r="AD940" s="64">
        <f>+IFERROR(MaestraLP3[[#This Row],[MARGEN UNITARIO]]/MaestraLP3[[#This Row],[Peso Neto UMV (KG)]],0)</f>
        <v>3600000</v>
      </c>
      <c r="AE940" s="39" t="s">
        <v>44</v>
      </c>
      <c r="AF940" s="39"/>
      <c r="AG940" s="39">
        <v>1</v>
      </c>
      <c r="AH940" s="109">
        <v>0</v>
      </c>
      <c r="AI940" s="66">
        <v>0.2</v>
      </c>
      <c r="AJ940" s="66">
        <v>0.25</v>
      </c>
      <c r="AK940" s="39" t="s">
        <v>53</v>
      </c>
      <c r="AL940" s="39" t="s">
        <v>53</v>
      </c>
    </row>
    <row r="941" spans="1:38" x14ac:dyDescent="0.35">
      <c r="A941" s="39" t="s">
        <v>276</v>
      </c>
      <c r="B941" s="39">
        <v>104538610</v>
      </c>
      <c r="C941" s="39" t="str">
        <f>+MaestraLP3[[#This Row],[CÓDIGO]]&amp;MaestraLP3[[#Headers],[-]]&amp;MaestraLP3[[#This Row],[UMV]]</f>
        <v>104538610-C36</v>
      </c>
      <c r="D941" s="50" t="str">
        <f>+MaestraLP3[[#This Row],[CÓDIGO]]&amp;MaestraLP3[[#Headers],[FS00]]</f>
        <v>104538610FS00</v>
      </c>
      <c r="E941" s="39" t="s">
        <v>34</v>
      </c>
      <c r="F941" s="39" t="s">
        <v>80</v>
      </c>
      <c r="G941" s="39" t="s">
        <v>94</v>
      </c>
      <c r="H941" s="39" t="s">
        <v>230</v>
      </c>
      <c r="I941" s="39" t="s">
        <v>1139</v>
      </c>
      <c r="J941" s="49" t="s">
        <v>228</v>
      </c>
      <c r="K941" s="50" t="s">
        <v>50</v>
      </c>
      <c r="L941" s="39" t="str">
        <f>VLOOKUP(MaestraLP3[[#This Row],[UMV]],VALIDACIONES!J:L,3,0)</f>
        <v>Caja 36 Unidades</v>
      </c>
      <c r="M941" s="39" t="s">
        <v>51</v>
      </c>
      <c r="N941" s="39" t="s">
        <v>78</v>
      </c>
      <c r="O941" s="64">
        <v>10404</v>
      </c>
      <c r="P941" s="39" t="s">
        <v>42</v>
      </c>
      <c r="Q941" s="64">
        <v>15900</v>
      </c>
      <c r="R941" s="66">
        <f>+IFERROR((MaestraLP3[[#This Row],[COSTO ]]/MaestraLP3[[#This Row],[COSTO SEP]]-1),0)</f>
        <v>6.9204152249136008E-3</v>
      </c>
      <c r="S941" s="65" t="s">
        <v>52</v>
      </c>
      <c r="T941" s="65" t="s">
        <v>52</v>
      </c>
      <c r="U941" s="64">
        <f>+VLOOKUP(MaestraLP3[[#This Row],[FS00]],'[1]BD MES'!$C:$N,12,0)</f>
        <v>10512</v>
      </c>
      <c r="V941" s="64">
        <v>10476</v>
      </c>
      <c r="W941" s="66">
        <f>+(MaestraLP3[[#This Row],[COSTO ]]-MaestraLP3[[#This Row],[COSTO OCT AL 25-09]])/MaestraLP3[[#This Row],[COSTO OCT AL 25-09]]</f>
        <v>-3.4246575342465752E-3</v>
      </c>
      <c r="X941" s="67" t="str">
        <f>++IF(P941="HASTA AGOTAR STOCK","HASTA AGOTAR STOCK",IF(MaestraLP3[[#This Row],[PRECIO]]=0,"NO PARA LP",IF(MaestraLP3[[#This Row],[PRECIO SEP]]=0,"INCORPORACIÓN",IF(Z941=0,"MANTIENE",IF(Z941&lt;0,"BAJA",IF(Z941&gt;0,"ALZA",""))))))</f>
        <v>MANTIENE</v>
      </c>
      <c r="Y941" s="64">
        <v>15900</v>
      </c>
      <c r="Z941" s="41">
        <f>IF(Y941=0,"INDICAR PRECIO VTA",Y941-MaestraLP3[[#This Row],[PRECIO SEP]])</f>
        <v>0</v>
      </c>
      <c r="AA941" s="66">
        <f t="shared" si="14"/>
        <v>0.3411320754716981</v>
      </c>
      <c r="AB941" s="68">
        <f>IFERROR(MaestraLP3[[#This Row],[PRECIO]]*MaestraLP3[[#This Row],[%MG UMV]],0)</f>
        <v>5424</v>
      </c>
      <c r="AC941" s="69">
        <v>3.24</v>
      </c>
      <c r="AD941" s="64">
        <f>+IFERROR(MaestraLP3[[#This Row],[MARGEN UNITARIO]]/MaestraLP3[[#This Row],[Peso Neto UMV (KG)]],0)</f>
        <v>1674.0740740740739</v>
      </c>
      <c r="AE941" s="39" t="s">
        <v>44</v>
      </c>
      <c r="AF941" s="39"/>
      <c r="AG941" s="39">
        <v>1</v>
      </c>
      <c r="AH941" s="109">
        <v>0</v>
      </c>
      <c r="AI941" s="66">
        <v>9.9999999999999992E-2</v>
      </c>
      <c r="AJ941" s="66">
        <v>0.15</v>
      </c>
      <c r="AK941" s="39" t="s">
        <v>53</v>
      </c>
      <c r="AL941" s="39" t="s">
        <v>53</v>
      </c>
    </row>
    <row r="942" spans="1:38" x14ac:dyDescent="0.35">
      <c r="A942" s="39" t="s">
        <v>276</v>
      </c>
      <c r="B942" s="39">
        <v>104538600</v>
      </c>
      <c r="C942" s="39" t="str">
        <f>+MaestraLP3[[#This Row],[CÓDIGO]]&amp;MaestraLP3[[#Headers],[-]]&amp;MaestraLP3[[#This Row],[UMV]]</f>
        <v>104538600-C36</v>
      </c>
      <c r="D942" s="50" t="str">
        <f>+MaestraLP3[[#This Row],[CÓDIGO]]&amp;MaestraLP3[[#Headers],[FS00]]</f>
        <v>104538600FS00</v>
      </c>
      <c r="E942" s="39" t="s">
        <v>34</v>
      </c>
      <c r="F942" s="39" t="s">
        <v>80</v>
      </c>
      <c r="G942" s="39" t="s">
        <v>94</v>
      </c>
      <c r="H942" s="39" t="s">
        <v>230</v>
      </c>
      <c r="I942" s="39" t="s">
        <v>1140</v>
      </c>
      <c r="J942" s="49" t="s">
        <v>228</v>
      </c>
      <c r="K942" s="50" t="s">
        <v>50</v>
      </c>
      <c r="L942" s="39" t="str">
        <f>VLOOKUP(MaestraLP3[[#This Row],[UMV]],VALIDACIONES!J:L,3,0)</f>
        <v>Caja 36 Unidades</v>
      </c>
      <c r="M942" s="39" t="s">
        <v>51</v>
      </c>
      <c r="N942" s="39" t="s">
        <v>78</v>
      </c>
      <c r="O942" s="64">
        <v>10368</v>
      </c>
      <c r="P942" s="39" t="s">
        <v>42</v>
      </c>
      <c r="Q942" s="64">
        <v>15900</v>
      </c>
      <c r="R942" s="66">
        <f>+IFERROR((MaestraLP3[[#This Row],[COSTO ]]/MaestraLP3[[#This Row],[COSTO SEP]]-1),0)</f>
        <v>1.388888888888884E-2</v>
      </c>
      <c r="S942" s="65" t="s">
        <v>52</v>
      </c>
      <c r="T942" s="65" t="s">
        <v>52</v>
      </c>
      <c r="U942" s="64">
        <f>+VLOOKUP(MaestraLP3[[#This Row],[FS00]],'[1]BD MES'!$C:$N,12,0)</f>
        <v>10512</v>
      </c>
      <c r="V942" s="64">
        <v>10512</v>
      </c>
      <c r="W942" s="66">
        <f>+(MaestraLP3[[#This Row],[COSTO ]]-MaestraLP3[[#This Row],[COSTO OCT AL 25-09]])/MaestraLP3[[#This Row],[COSTO OCT AL 25-09]]</f>
        <v>0</v>
      </c>
      <c r="X942" s="67" t="str">
        <f>++IF(P942="HASTA AGOTAR STOCK","HASTA AGOTAR STOCK",IF(MaestraLP3[[#This Row],[PRECIO]]=0,"NO PARA LP",IF(MaestraLP3[[#This Row],[PRECIO SEP]]=0,"INCORPORACIÓN",IF(Z942=0,"MANTIENE",IF(Z942&lt;0,"BAJA",IF(Z942&gt;0,"ALZA",""))))))</f>
        <v>MANTIENE</v>
      </c>
      <c r="Y942" s="64">
        <v>15900</v>
      </c>
      <c r="Z942" s="41">
        <f>IF(Y942=0,"INDICAR PRECIO VTA",Y942-MaestraLP3[[#This Row],[PRECIO SEP]])</f>
        <v>0</v>
      </c>
      <c r="AA942" s="66">
        <f t="shared" si="14"/>
        <v>0.33886792452830189</v>
      </c>
      <c r="AB942" s="68">
        <f>IFERROR(MaestraLP3[[#This Row],[PRECIO]]*MaestraLP3[[#This Row],[%MG UMV]],0)</f>
        <v>5388</v>
      </c>
      <c r="AC942" s="69">
        <v>3.24</v>
      </c>
      <c r="AD942" s="64">
        <f>+IFERROR(MaestraLP3[[#This Row],[MARGEN UNITARIO]]/MaestraLP3[[#This Row],[Peso Neto UMV (KG)]],0)</f>
        <v>1662.9629629629628</v>
      </c>
      <c r="AE942" s="39" t="s">
        <v>44</v>
      </c>
      <c r="AF942" s="39"/>
      <c r="AG942" s="39">
        <v>1</v>
      </c>
      <c r="AH942" s="109">
        <v>0</v>
      </c>
      <c r="AI942" s="66">
        <v>9.9999999999999992E-2</v>
      </c>
      <c r="AJ942" s="66">
        <v>0.15</v>
      </c>
      <c r="AK942" s="39" t="s">
        <v>53</v>
      </c>
      <c r="AL942" s="39" t="s">
        <v>53</v>
      </c>
    </row>
    <row r="943" spans="1:38" x14ac:dyDescent="0.35">
      <c r="A943" s="39" t="s">
        <v>276</v>
      </c>
      <c r="B943" s="39">
        <v>104538590</v>
      </c>
      <c r="C943" s="39" t="str">
        <f>+MaestraLP3[[#This Row],[CÓDIGO]]&amp;MaestraLP3[[#Headers],[-]]&amp;MaestraLP3[[#This Row],[UMV]]</f>
        <v>104538590-C36</v>
      </c>
      <c r="D943" s="50" t="str">
        <f>+MaestraLP3[[#This Row],[CÓDIGO]]&amp;MaestraLP3[[#Headers],[FS00]]</f>
        <v>104538590FS00</v>
      </c>
      <c r="E943" s="39" t="s">
        <v>34</v>
      </c>
      <c r="F943" s="39" t="s">
        <v>80</v>
      </c>
      <c r="G943" s="39" t="s">
        <v>94</v>
      </c>
      <c r="H943" s="39" t="s">
        <v>230</v>
      </c>
      <c r="I943" s="39" t="s">
        <v>1141</v>
      </c>
      <c r="J943" s="49" t="s">
        <v>228</v>
      </c>
      <c r="K943" s="50" t="s">
        <v>50</v>
      </c>
      <c r="L943" s="39" t="str">
        <f>VLOOKUP(MaestraLP3[[#This Row],[UMV]],VALIDACIONES!J:L,3,0)</f>
        <v>Caja 36 Unidades</v>
      </c>
      <c r="M943" s="39" t="s">
        <v>51</v>
      </c>
      <c r="N943" s="39" t="s">
        <v>78</v>
      </c>
      <c r="O943" s="64">
        <v>9684</v>
      </c>
      <c r="P943" s="39" t="s">
        <v>42</v>
      </c>
      <c r="Q943" s="64">
        <v>15900</v>
      </c>
      <c r="R943" s="66">
        <f>+IFERROR((MaestraLP3[[#This Row],[COSTO ]]/MaestraLP3[[#This Row],[COSTO SEP]]-1),0)</f>
        <v>4.8327137546468446E-2</v>
      </c>
      <c r="S943" s="65" t="s">
        <v>52</v>
      </c>
      <c r="T943" s="65" t="s">
        <v>52</v>
      </c>
      <c r="U943" s="64">
        <f>+VLOOKUP(MaestraLP3[[#This Row],[FS00]],'[1]BD MES'!$C:$N,12,0)</f>
        <v>10332</v>
      </c>
      <c r="V943" s="64">
        <v>10152</v>
      </c>
      <c r="W943" s="66">
        <f>+(MaestraLP3[[#This Row],[COSTO ]]-MaestraLP3[[#This Row],[COSTO OCT AL 25-09]])/MaestraLP3[[#This Row],[COSTO OCT AL 25-09]]</f>
        <v>-1.7421602787456445E-2</v>
      </c>
      <c r="X943" s="67" t="str">
        <f>++IF(P943="HASTA AGOTAR STOCK","HASTA AGOTAR STOCK",IF(MaestraLP3[[#This Row],[PRECIO]]=0,"NO PARA LP",IF(MaestraLP3[[#This Row],[PRECIO SEP]]=0,"INCORPORACIÓN",IF(Z943=0,"MANTIENE",IF(Z943&lt;0,"BAJA",IF(Z943&gt;0,"ALZA",""))))))</f>
        <v>MANTIENE</v>
      </c>
      <c r="Y943" s="64">
        <v>15900</v>
      </c>
      <c r="Z943" s="41">
        <f>IF(Y943=0,"INDICAR PRECIO VTA",Y943-MaestraLP3[[#This Row],[PRECIO SEP]])</f>
        <v>0</v>
      </c>
      <c r="AA943" s="66">
        <f t="shared" si="14"/>
        <v>0.36150943396226415</v>
      </c>
      <c r="AB943" s="68">
        <f>IFERROR(MaestraLP3[[#This Row],[PRECIO]]*MaestraLP3[[#This Row],[%MG UMV]],0)</f>
        <v>5748</v>
      </c>
      <c r="AC943" s="69">
        <v>3.24</v>
      </c>
      <c r="AD943" s="64">
        <f>+IFERROR(MaestraLP3[[#This Row],[MARGEN UNITARIO]]/MaestraLP3[[#This Row],[Peso Neto UMV (KG)]],0)</f>
        <v>1774.0740740740739</v>
      </c>
      <c r="AE943" s="39" t="s">
        <v>44</v>
      </c>
      <c r="AF943" s="39"/>
      <c r="AG943" s="39">
        <v>1</v>
      </c>
      <c r="AH943" s="109">
        <v>0</v>
      </c>
      <c r="AI943" s="66">
        <v>9.9999999999999992E-2</v>
      </c>
      <c r="AJ943" s="66">
        <v>0.15</v>
      </c>
      <c r="AK943" s="39" t="s">
        <v>53</v>
      </c>
      <c r="AL943" s="39" t="s">
        <v>53</v>
      </c>
    </row>
    <row r="944" spans="1:38" x14ac:dyDescent="0.35">
      <c r="A944" s="39" t="s">
        <v>276</v>
      </c>
      <c r="B944" s="39">
        <v>150000158</v>
      </c>
      <c r="C944" s="39" t="str">
        <f>+MaestraLP3[[#This Row],[CÓDIGO]]&amp;MaestraLP3[[#Headers],[-]]&amp;MaestraLP3[[#This Row],[UMV]]</f>
        <v>150000158-C05</v>
      </c>
      <c r="D944" s="50" t="str">
        <f>+MaestraLP3[[#This Row],[CÓDIGO]]&amp;MaestraLP3[[#Headers],[FS00]]</f>
        <v>150000158FS00</v>
      </c>
      <c r="E944" s="39" t="s">
        <v>34</v>
      </c>
      <c r="F944" s="39" t="s">
        <v>80</v>
      </c>
      <c r="G944" s="39" t="s">
        <v>94</v>
      </c>
      <c r="H944" s="39" t="s">
        <v>230</v>
      </c>
      <c r="I944" s="39" t="s">
        <v>1148</v>
      </c>
      <c r="J944" s="49" t="s">
        <v>198</v>
      </c>
      <c r="K944" s="50" t="s">
        <v>50</v>
      </c>
      <c r="L944" s="39" t="str">
        <f>VLOOKUP(MaestraLP3[[#This Row],[UMV]],VALIDACIONES!J:L,3,0)</f>
        <v>Caja 5 Unidades</v>
      </c>
      <c r="M944" s="39" t="s">
        <v>51</v>
      </c>
      <c r="N944" s="39" t="s">
        <v>78</v>
      </c>
      <c r="O944" s="64">
        <v>48715</v>
      </c>
      <c r="P944" s="39" t="s">
        <v>190</v>
      </c>
      <c r="Q944" s="64">
        <v>70000</v>
      </c>
      <c r="R944" s="66">
        <f>+IFERROR((MaestraLP3[[#This Row],[COSTO ]]/MaestraLP3[[#This Row],[COSTO SEP]]-1),0)</f>
        <v>-6.3635430565534001E-4</v>
      </c>
      <c r="S944" s="65" t="s">
        <v>52</v>
      </c>
      <c r="T944" s="65" t="s">
        <v>52</v>
      </c>
      <c r="U944" s="64">
        <f>+VLOOKUP(MaestraLP3[[#This Row],[FS00]],'[1]BD MES'!$C:$N,12,0)</f>
        <v>48698.400000000001</v>
      </c>
      <c r="V944" s="64">
        <v>48684</v>
      </c>
      <c r="W944" s="66">
        <f>+(MaestraLP3[[#This Row],[COSTO ]]-MaestraLP3[[#This Row],[COSTO OCT AL 25-09]])/MaestraLP3[[#This Row],[COSTO OCT AL 25-09]]</f>
        <v>-2.9569759992117717E-4</v>
      </c>
      <c r="X944" s="67" t="str">
        <f>++IF(P944="HASTA AGOTAR STOCK","HASTA AGOTAR STOCK",IF(MaestraLP3[[#This Row],[PRECIO]]=0,"NO PARA LP",IF(MaestraLP3[[#This Row],[PRECIO SEP]]=0,"INCORPORACIÓN",IF(Z944=0,"MANTIENE",IF(Z944&lt;0,"BAJA",IF(Z944&gt;0,"ALZA",""))))))</f>
        <v>MANTIENE</v>
      </c>
      <c r="Y944" s="64">
        <v>70000</v>
      </c>
      <c r="Z944" s="41">
        <f>IF(Y944=0,"INDICAR PRECIO VTA",Y944-MaestraLP3[[#This Row],[PRECIO SEP]])</f>
        <v>0</v>
      </c>
      <c r="AA944" s="66">
        <f t="shared" si="14"/>
        <v>0.30451428571428574</v>
      </c>
      <c r="AB944" s="68">
        <f>IFERROR(MaestraLP3[[#This Row],[PRECIO]]*MaestraLP3[[#This Row],[%MG UMV]],0)</f>
        <v>21316</v>
      </c>
      <c r="AC944" s="69">
        <v>10</v>
      </c>
      <c r="AD944" s="64">
        <f>+IFERROR(MaestraLP3[[#This Row],[MARGEN UNITARIO]]/MaestraLP3[[#This Row],[Peso Neto UMV (KG)]],0)</f>
        <v>2131.6</v>
      </c>
      <c r="AE944" s="39" t="s">
        <v>53</v>
      </c>
      <c r="AF944" s="39"/>
      <c r="AG944" s="39">
        <v>1</v>
      </c>
      <c r="AH944" s="109">
        <v>0</v>
      </c>
      <c r="AI944" s="66">
        <v>9.9999999999999992E-2</v>
      </c>
      <c r="AJ944" s="66">
        <v>0.15</v>
      </c>
      <c r="AK944" s="39"/>
      <c r="AL944" s="39" t="s">
        <v>53</v>
      </c>
    </row>
    <row r="945" spans="1:38" x14ac:dyDescent="0.35">
      <c r="A945" s="39" t="s">
        <v>276</v>
      </c>
      <c r="B945" s="39">
        <v>150001309</v>
      </c>
      <c r="C945" s="39" t="str">
        <f>+MaestraLP3[[#This Row],[CÓDIGO]]&amp;MaestraLP3[[#Headers],[-]]&amp;MaestraLP3[[#This Row],[UMV]]</f>
        <v>150001309-D25</v>
      </c>
      <c r="D945" s="50" t="str">
        <f>+MaestraLP3[[#This Row],[CÓDIGO]]&amp;MaestraLP3[[#Headers],[FS00]]</f>
        <v>150001309FS00</v>
      </c>
      <c r="E945" s="39" t="s">
        <v>34</v>
      </c>
      <c r="F945" s="39" t="s">
        <v>80</v>
      </c>
      <c r="G945" s="39" t="s">
        <v>94</v>
      </c>
      <c r="H945" s="39" t="s">
        <v>232</v>
      </c>
      <c r="I945" s="39" t="s">
        <v>1162</v>
      </c>
      <c r="J945" s="49" t="s">
        <v>1163</v>
      </c>
      <c r="K945" s="50" t="s">
        <v>50</v>
      </c>
      <c r="L945" s="39" t="str">
        <f>VLOOKUP(MaestraLP3[[#This Row],[UMV]],VALIDACIONES!J:L,3,0)</f>
        <v>Display 25 Unidades</v>
      </c>
      <c r="M945" s="39" t="s">
        <v>51</v>
      </c>
      <c r="N945" s="39" t="s">
        <v>78</v>
      </c>
      <c r="O945" s="64">
        <v>12587</v>
      </c>
      <c r="P945" s="39" t="s">
        <v>42</v>
      </c>
      <c r="Q945" s="64">
        <v>22899</v>
      </c>
      <c r="R945" s="66">
        <f>+IFERROR((MaestraLP3[[#This Row],[COSTO ]]/MaestraLP3[[#This Row],[COSTO SEP]]-1),0)</f>
        <v>5.759911019305175E-4</v>
      </c>
      <c r="S945" s="65" t="s">
        <v>52</v>
      </c>
      <c r="T945" s="65" t="s">
        <v>52</v>
      </c>
      <c r="U945" s="64">
        <f>+VLOOKUP(MaestraLP3[[#This Row],[FS00]],'[1]BD MES'!$C:$N,12,0)</f>
        <v>11703.5</v>
      </c>
      <c r="V945" s="64">
        <v>12594.25</v>
      </c>
      <c r="W945" s="66">
        <f>+(MaestraLP3[[#This Row],[COSTO ]]-MaestraLP3[[#This Row],[COSTO OCT AL 25-09]])/MaestraLP3[[#This Row],[COSTO OCT AL 25-09]]</f>
        <v>7.6109710770282391E-2</v>
      </c>
      <c r="X945" s="67" t="str">
        <f>++IF(P945="HASTA AGOTAR STOCK","HASTA AGOTAR STOCK",IF(MaestraLP3[[#This Row],[PRECIO]]=0,"NO PARA LP",IF(MaestraLP3[[#This Row],[PRECIO SEP]]=0,"INCORPORACIÓN",IF(Z945=0,"MANTIENE",IF(Z945&lt;0,"BAJA",IF(Z945&gt;0,"ALZA",""))))))</f>
        <v>MANTIENE</v>
      </c>
      <c r="Y945" s="64">
        <v>22899</v>
      </c>
      <c r="Z945" s="41">
        <f>IF(Y945=0,"INDICAR PRECIO VTA",Y945-MaestraLP3[[#This Row],[PRECIO SEP]])</f>
        <v>0</v>
      </c>
      <c r="AA945" s="66">
        <f t="shared" si="14"/>
        <v>0.45000873400585178</v>
      </c>
      <c r="AB945" s="68">
        <f>IFERROR(MaestraLP3[[#This Row],[PRECIO]]*MaestraLP3[[#This Row],[%MG UMV]],0)</f>
        <v>10304.75</v>
      </c>
      <c r="AC945" s="69">
        <v>10</v>
      </c>
      <c r="AD945" s="64">
        <f>+IFERROR(MaestraLP3[[#This Row],[MARGEN UNITARIO]]/MaestraLP3[[#This Row],[Peso Neto UMV (KG)]],0)</f>
        <v>1030.4749999999999</v>
      </c>
      <c r="AE945" s="39" t="s">
        <v>53</v>
      </c>
      <c r="AF945" s="39"/>
      <c r="AG945" s="39">
        <v>1</v>
      </c>
      <c r="AH945" s="109">
        <v>0</v>
      </c>
      <c r="AI945" s="66">
        <v>0.08</v>
      </c>
      <c r="AJ945" s="66">
        <v>0.08</v>
      </c>
      <c r="AK945" s="39"/>
      <c r="AL945" s="39" t="s">
        <v>53</v>
      </c>
    </row>
    <row r="946" spans="1:38" x14ac:dyDescent="0.35">
      <c r="A946" s="39" t="s">
        <v>276</v>
      </c>
      <c r="B946" s="39">
        <v>104533750</v>
      </c>
      <c r="C946" s="39" t="str">
        <f>+MaestraLP3[[#This Row],[CÓDIGO]]&amp;MaestraLP3[[#Headers],[-]]&amp;MaestraLP3[[#This Row],[UMV]]</f>
        <v>104533750-C15</v>
      </c>
      <c r="D946" s="50" t="str">
        <f>+MaestraLP3[[#This Row],[CÓDIGO]]&amp;MaestraLP3[[#Headers],[FS00]]</f>
        <v>104533750FS00</v>
      </c>
      <c r="E946" s="39" t="s">
        <v>34</v>
      </c>
      <c r="F946" s="39" t="s">
        <v>80</v>
      </c>
      <c r="G946" s="39" t="s">
        <v>94</v>
      </c>
      <c r="H946" s="39" t="s">
        <v>1194</v>
      </c>
      <c r="I946" s="39" t="s">
        <v>1195</v>
      </c>
      <c r="J946" s="49" t="s">
        <v>417</v>
      </c>
      <c r="K946" s="50" t="s">
        <v>50</v>
      </c>
      <c r="L946" s="39" t="str">
        <f>VLOOKUP(MaestraLP3[[#This Row],[UMV]],VALIDACIONES!J:L,3,0)</f>
        <v>Caja 15 Unidades</v>
      </c>
      <c r="M946" s="39" t="s">
        <v>51</v>
      </c>
      <c r="N946" s="39" t="s">
        <v>78</v>
      </c>
      <c r="O946" s="64">
        <v>30180</v>
      </c>
      <c r="P946" s="39" t="s">
        <v>42</v>
      </c>
      <c r="Q946" s="64">
        <v>40000</v>
      </c>
      <c r="R946" s="66">
        <f>+IFERROR((MaestraLP3[[#This Row],[COSTO ]]/MaestraLP3[[#This Row],[COSTO SEP]]-1),0)</f>
        <v>-4.9701789264411378E-4</v>
      </c>
      <c r="S946" s="65" t="s">
        <v>52</v>
      </c>
      <c r="T946" s="65" t="s">
        <v>52</v>
      </c>
      <c r="U946" s="64">
        <f>+VLOOKUP(MaestraLP3[[#This Row],[FS00]],'[1]BD MES'!$C:$N,12,0)</f>
        <v>30165</v>
      </c>
      <c r="V946" s="64">
        <v>30165</v>
      </c>
      <c r="W946" s="66">
        <f>+(MaestraLP3[[#This Row],[COSTO ]]-MaestraLP3[[#This Row],[COSTO OCT AL 25-09]])/MaestraLP3[[#This Row],[COSTO OCT AL 25-09]]</f>
        <v>0</v>
      </c>
      <c r="X946" s="67" t="str">
        <f>++IF(P946="HASTA AGOTAR STOCK","HASTA AGOTAR STOCK",IF(MaestraLP3[[#This Row],[PRECIO]]=0,"NO PARA LP",IF(MaestraLP3[[#This Row],[PRECIO SEP]]=0,"INCORPORACIÓN",IF(Z946=0,"MANTIENE",IF(Z946&lt;0,"BAJA",IF(Z946&gt;0,"ALZA",""))))))</f>
        <v>MANTIENE</v>
      </c>
      <c r="Y946" s="64">
        <v>40000</v>
      </c>
      <c r="Z946" s="41">
        <f>IF(Y946=0,"INDICAR PRECIO VTA",Y946-MaestraLP3[[#This Row],[PRECIO SEP]])</f>
        <v>0</v>
      </c>
      <c r="AA946" s="66">
        <f t="shared" si="14"/>
        <v>0.24587500000000001</v>
      </c>
      <c r="AB946" s="68">
        <f>IFERROR(MaestraLP3[[#This Row],[PRECIO]]*MaestraLP3[[#This Row],[%MG UMV]],0)</f>
        <v>9835</v>
      </c>
      <c r="AC946" s="69">
        <v>1.35</v>
      </c>
      <c r="AD946" s="64">
        <f>+IFERROR(MaestraLP3[[#This Row],[MARGEN UNITARIO]]/MaestraLP3[[#This Row],[Peso Neto UMV (KG)]],0)</f>
        <v>7285.1851851851843</v>
      </c>
      <c r="AE946" s="39" t="s">
        <v>44</v>
      </c>
      <c r="AF946" s="39"/>
      <c r="AG946" s="39">
        <v>1</v>
      </c>
      <c r="AH946" s="109">
        <v>0</v>
      </c>
      <c r="AI946" s="66">
        <v>6.9999999999999993E-2</v>
      </c>
      <c r="AJ946" s="66">
        <v>9.9999999999999992E-2</v>
      </c>
      <c r="AK946" s="39"/>
      <c r="AL946" s="39" t="s">
        <v>53</v>
      </c>
    </row>
    <row r="947" spans="1:38" x14ac:dyDescent="0.35">
      <c r="A947" s="39" t="s">
        <v>276</v>
      </c>
      <c r="B947" s="39">
        <v>104533760</v>
      </c>
      <c r="C947" s="39" t="str">
        <f>+MaestraLP3[[#This Row],[CÓDIGO]]&amp;MaestraLP3[[#Headers],[-]]&amp;MaestraLP3[[#This Row],[UMV]]</f>
        <v>104533760-C10</v>
      </c>
      <c r="D947" s="50" t="str">
        <f>+MaestraLP3[[#This Row],[CÓDIGO]]&amp;MaestraLP3[[#Headers],[FS00]]</f>
        <v>104533760FS00</v>
      </c>
      <c r="E947" s="39" t="s">
        <v>34</v>
      </c>
      <c r="F947" s="39" t="s">
        <v>80</v>
      </c>
      <c r="G947" s="39" t="s">
        <v>94</v>
      </c>
      <c r="H947" s="39" t="s">
        <v>1194</v>
      </c>
      <c r="I947" s="39" t="s">
        <v>1200</v>
      </c>
      <c r="J947" s="49" t="s">
        <v>65</v>
      </c>
      <c r="K947" s="50" t="s">
        <v>50</v>
      </c>
      <c r="L947" s="39" t="str">
        <f>VLOOKUP(MaestraLP3[[#This Row],[UMV]],VALIDACIONES!J:L,3,0)</f>
        <v>Caja 10 Unidades</v>
      </c>
      <c r="M947" s="39" t="s">
        <v>51</v>
      </c>
      <c r="N947" s="39" t="s">
        <v>78</v>
      </c>
      <c r="O947" s="64">
        <v>12690</v>
      </c>
      <c r="P947" s="39" t="s">
        <v>42</v>
      </c>
      <c r="Q947" s="64">
        <v>24000</v>
      </c>
      <c r="R947" s="66">
        <f>+IFERROR((MaestraLP3[[#This Row],[COSTO ]]/MaestraLP3[[#This Row],[COSTO SEP]]-1),0)</f>
        <v>7.8802206461769941E-4</v>
      </c>
      <c r="S947" s="65" t="s">
        <v>52</v>
      </c>
      <c r="T947" s="65" t="s">
        <v>52</v>
      </c>
      <c r="U947" s="64">
        <f>+VLOOKUP(MaestraLP3[[#This Row],[FS00]],'[1]BD MES'!$C:$N,12,0)</f>
        <v>12700</v>
      </c>
      <c r="V947" s="64">
        <v>12700</v>
      </c>
      <c r="W947" s="66">
        <f>+(MaestraLP3[[#This Row],[COSTO ]]-MaestraLP3[[#This Row],[COSTO OCT AL 25-09]])/MaestraLP3[[#This Row],[COSTO OCT AL 25-09]]</f>
        <v>0</v>
      </c>
      <c r="X947" s="67" t="str">
        <f>++IF(P947="HASTA AGOTAR STOCK","HASTA AGOTAR STOCK",IF(MaestraLP3[[#This Row],[PRECIO]]=0,"NO PARA LP",IF(MaestraLP3[[#This Row],[PRECIO SEP]]=0,"INCORPORACIÓN",IF(Z947=0,"MANTIENE",IF(Z947&lt;0,"BAJA",IF(Z947&gt;0,"ALZA",""))))))</f>
        <v>MANTIENE</v>
      </c>
      <c r="Y947" s="64">
        <v>24000</v>
      </c>
      <c r="Z947" s="41">
        <f>IF(Y947=0,"INDICAR PRECIO VTA",Y947-MaestraLP3[[#This Row],[PRECIO SEP]])</f>
        <v>0</v>
      </c>
      <c r="AA947" s="66">
        <f t="shared" si="14"/>
        <v>0.47083333333333333</v>
      </c>
      <c r="AB947" s="68">
        <f>IFERROR(MaestraLP3[[#This Row],[PRECIO]]*MaestraLP3[[#This Row],[%MG UMV]],0)</f>
        <v>11300</v>
      </c>
      <c r="AC947" s="69">
        <v>4</v>
      </c>
      <c r="AD947" s="64">
        <f>+IFERROR(MaestraLP3[[#This Row],[MARGEN UNITARIO]]/MaestraLP3[[#This Row],[Peso Neto UMV (KG)]],0)</f>
        <v>2825</v>
      </c>
      <c r="AE947" s="39" t="s">
        <v>53</v>
      </c>
      <c r="AF947" s="39"/>
      <c r="AG947" s="39">
        <v>1</v>
      </c>
      <c r="AH947" s="109">
        <v>0</v>
      </c>
      <c r="AI947" s="66">
        <v>0.15</v>
      </c>
      <c r="AJ947" s="66">
        <v>0.2</v>
      </c>
      <c r="AK947" s="39"/>
      <c r="AL947" s="39" t="s">
        <v>53</v>
      </c>
    </row>
    <row r="948" spans="1:38" x14ac:dyDescent="0.35">
      <c r="A948" s="39" t="s">
        <v>276</v>
      </c>
      <c r="B948" s="39">
        <v>150001771</v>
      </c>
      <c r="C948" s="39" t="str">
        <f>+MaestraLP3[[#This Row],[CÓDIGO]]&amp;MaestraLP3[[#Headers],[-]]&amp;MaestraLP3[[#This Row],[UMV]]</f>
        <v>150001771-C05</v>
      </c>
      <c r="D948" s="50" t="str">
        <f>+MaestraLP3[[#This Row],[CÓDIGO]]&amp;MaestraLP3[[#Headers],[FS00]]</f>
        <v>150001771FS00</v>
      </c>
      <c r="E948" s="39" t="s">
        <v>34</v>
      </c>
      <c r="F948" s="39" t="s">
        <v>80</v>
      </c>
      <c r="G948" s="39" t="s">
        <v>94</v>
      </c>
      <c r="H948" s="39" t="s">
        <v>1106</v>
      </c>
      <c r="I948" s="39" t="s">
        <v>1107</v>
      </c>
      <c r="J948" s="49" t="s">
        <v>198</v>
      </c>
      <c r="K948" s="50" t="s">
        <v>50</v>
      </c>
      <c r="L948" s="39" t="str">
        <f>VLOOKUP(MaestraLP3[[#This Row],[UMV]],VALIDACIONES!J:L,3,0)</f>
        <v>Caja 5 Unidades</v>
      </c>
      <c r="M948" s="39" t="s">
        <v>51</v>
      </c>
      <c r="N948" s="39" t="s">
        <v>78</v>
      </c>
      <c r="O948" s="64">
        <v>8545</v>
      </c>
      <c r="P948" s="39" t="s">
        <v>42</v>
      </c>
      <c r="Q948" s="64">
        <v>13600</v>
      </c>
      <c r="R948" s="66">
        <f>+IFERROR((MaestraLP3[[#This Row],[COSTO ]]/MaestraLP3[[#This Row],[COSTO SEP]]-1),0)</f>
        <v>1.4628437682850937E-4</v>
      </c>
      <c r="S948" s="65" t="s">
        <v>52</v>
      </c>
      <c r="T948" s="65" t="s">
        <v>52</v>
      </c>
      <c r="U948" s="64">
        <f>+VLOOKUP(MaestraLP3[[#This Row],[FS00]],'[1]BD MES'!$C:$N,12,0)</f>
        <v>8545.5999999999985</v>
      </c>
      <c r="V948" s="64">
        <v>8546.25</v>
      </c>
      <c r="W948" s="66">
        <f>+(MaestraLP3[[#This Row],[COSTO ]]-MaestraLP3[[#This Row],[COSTO OCT AL 25-09]])/MaestraLP3[[#This Row],[COSTO OCT AL 25-09]]</f>
        <v>7.6062535105955725E-5</v>
      </c>
      <c r="X948" s="67" t="str">
        <f>++IF(P948="HASTA AGOTAR STOCK","HASTA AGOTAR STOCK",IF(MaestraLP3[[#This Row],[PRECIO]]=0,"NO PARA LP",IF(MaestraLP3[[#This Row],[PRECIO SEP]]=0,"INCORPORACIÓN",IF(Z948=0,"MANTIENE",IF(Z948&lt;0,"BAJA",IF(Z948&gt;0,"ALZA",""))))))</f>
        <v>MANTIENE</v>
      </c>
      <c r="Y948" s="64">
        <v>13600</v>
      </c>
      <c r="Z948" s="41">
        <f>IF(Y948=0,"INDICAR PRECIO VTA",Y948-MaestraLP3[[#This Row],[PRECIO SEP]])</f>
        <v>0</v>
      </c>
      <c r="AA948" s="66">
        <f t="shared" si="14"/>
        <v>0.37159926470588234</v>
      </c>
      <c r="AB948" s="68">
        <f>IFERROR(MaestraLP3[[#This Row],[PRECIO]]*MaestraLP3[[#This Row],[%MG UMV]],0)</f>
        <v>5053.75</v>
      </c>
      <c r="AC948" s="69">
        <v>5</v>
      </c>
      <c r="AD948" s="64">
        <f>+IFERROR(MaestraLP3[[#This Row],[MARGEN UNITARIO]]/MaestraLP3[[#This Row],[Peso Neto UMV (KG)]],0)</f>
        <v>1010.75</v>
      </c>
      <c r="AE948" s="39" t="s">
        <v>53</v>
      </c>
      <c r="AF948" s="39"/>
      <c r="AG948" s="39">
        <v>1</v>
      </c>
      <c r="AH948" s="109">
        <v>0</v>
      </c>
      <c r="AI948" s="66">
        <v>4.9999999999999996E-2</v>
      </c>
      <c r="AJ948" s="66">
        <v>6.9999999999999993E-2</v>
      </c>
      <c r="AK948" s="39"/>
      <c r="AL948" s="39" t="s">
        <v>53</v>
      </c>
    </row>
    <row r="949" spans="1:38" x14ac:dyDescent="0.35">
      <c r="A949" s="39" t="s">
        <v>276</v>
      </c>
      <c r="B949" s="39">
        <v>150000276</v>
      </c>
      <c r="C949" s="39" t="str">
        <f>+MaestraLP3[[#This Row],[CÓDIGO]]&amp;MaestraLP3[[#Headers],[-]]&amp;MaestraLP3[[#This Row],[UMV]]</f>
        <v>150000276-C12</v>
      </c>
      <c r="D949" s="50" t="str">
        <f>+MaestraLP3[[#This Row],[CÓDIGO]]&amp;MaestraLP3[[#Headers],[FS00]]</f>
        <v>150000276FS00</v>
      </c>
      <c r="E949" s="39" t="s">
        <v>34</v>
      </c>
      <c r="F949" s="39" t="s">
        <v>80</v>
      </c>
      <c r="G949" s="39" t="s">
        <v>94</v>
      </c>
      <c r="H949" s="39" t="s">
        <v>1106</v>
      </c>
      <c r="I949" s="39" t="s">
        <v>1108</v>
      </c>
      <c r="J949" s="49" t="s">
        <v>49</v>
      </c>
      <c r="K949" s="50" t="s">
        <v>50</v>
      </c>
      <c r="L949" s="39" t="str">
        <f>VLOOKUP(MaestraLP3[[#This Row],[UMV]],VALIDACIONES!J:L,3,0)</f>
        <v>Caja 12 Unidades</v>
      </c>
      <c r="M949" s="39" t="s">
        <v>51</v>
      </c>
      <c r="N949" s="39" t="s">
        <v>78</v>
      </c>
      <c r="O949" s="64">
        <v>25020</v>
      </c>
      <c r="P949" s="39" t="s">
        <v>42</v>
      </c>
      <c r="Q949" s="64">
        <v>34500</v>
      </c>
      <c r="R949" s="66">
        <f>+IFERROR((MaestraLP3[[#This Row],[COSTO ]]/MaestraLP3[[#This Row],[COSTO SEP]]-1),0)</f>
        <v>-5.4196642685855334E-4</v>
      </c>
      <c r="S949" s="65" t="s">
        <v>52</v>
      </c>
      <c r="T949" s="65" t="s">
        <v>52</v>
      </c>
      <c r="U949" s="64">
        <f>+VLOOKUP(MaestraLP3[[#This Row],[FS00]],'[1]BD MES'!$C:$N,12,0)</f>
        <v>25013.159999999996</v>
      </c>
      <c r="V949" s="64">
        <v>25006.44</v>
      </c>
      <c r="W949" s="66">
        <f>+(MaestraLP3[[#This Row],[COSTO ]]-MaestraLP3[[#This Row],[COSTO OCT AL 25-09]])/MaestraLP3[[#This Row],[COSTO OCT AL 25-09]]</f>
        <v>-2.686585781243764E-4</v>
      </c>
      <c r="X949" s="67" t="str">
        <f>++IF(P949="HASTA AGOTAR STOCK","HASTA AGOTAR STOCK",IF(MaestraLP3[[#This Row],[PRECIO]]=0,"NO PARA LP",IF(MaestraLP3[[#This Row],[PRECIO SEP]]=0,"INCORPORACIÓN",IF(Z949=0,"MANTIENE",IF(Z949&lt;0,"BAJA",IF(Z949&gt;0,"ALZA",""))))))</f>
        <v>MANTIENE</v>
      </c>
      <c r="Y949" s="64">
        <v>34500</v>
      </c>
      <c r="Z949" s="41">
        <f>IF(Y949=0,"INDICAR PRECIO VTA",Y949-MaestraLP3[[#This Row],[PRECIO SEP]])</f>
        <v>0</v>
      </c>
      <c r="AA949" s="66">
        <f t="shared" si="14"/>
        <v>0.2751756521739131</v>
      </c>
      <c r="AB949" s="68">
        <f>IFERROR(MaestraLP3[[#This Row],[PRECIO]]*MaestraLP3[[#This Row],[%MG UMV]],0)</f>
        <v>9493.5600000000013</v>
      </c>
      <c r="AC949" s="69">
        <v>12</v>
      </c>
      <c r="AD949" s="64">
        <f>+IFERROR(MaestraLP3[[#This Row],[MARGEN UNITARIO]]/MaestraLP3[[#This Row],[Peso Neto UMV (KG)]],0)</f>
        <v>791.13000000000011</v>
      </c>
      <c r="AE949" s="39" t="s">
        <v>53</v>
      </c>
      <c r="AF949" s="39"/>
      <c r="AG949" s="39">
        <v>1</v>
      </c>
      <c r="AH949" s="109">
        <v>0</v>
      </c>
      <c r="AI949" s="66">
        <v>4.9999999999999996E-2</v>
      </c>
      <c r="AJ949" s="66">
        <v>6.9999999999999993E-2</v>
      </c>
      <c r="AK949" s="39"/>
      <c r="AL949" s="39" t="s">
        <v>53</v>
      </c>
    </row>
    <row r="950" spans="1:38" x14ac:dyDescent="0.35">
      <c r="A950" s="39" t="s">
        <v>276</v>
      </c>
      <c r="B950" s="39">
        <v>150000286</v>
      </c>
      <c r="C950" s="39" t="str">
        <f>+MaestraLP3[[#This Row],[CÓDIGO]]&amp;MaestraLP3[[#Headers],[-]]&amp;MaestraLP3[[#This Row],[UMV]]</f>
        <v>150000286-C24</v>
      </c>
      <c r="D950" s="50" t="str">
        <f>+MaestraLP3[[#This Row],[CÓDIGO]]&amp;MaestraLP3[[#Headers],[FS00]]</f>
        <v>150000286FS00</v>
      </c>
      <c r="E950" s="39" t="s">
        <v>34</v>
      </c>
      <c r="F950" s="39" t="s">
        <v>80</v>
      </c>
      <c r="G950" s="39" t="s">
        <v>94</v>
      </c>
      <c r="H950" s="39" t="s">
        <v>1106</v>
      </c>
      <c r="I950" s="39" t="s">
        <v>1109</v>
      </c>
      <c r="J950" s="49" t="s">
        <v>160</v>
      </c>
      <c r="K950" s="50" t="s">
        <v>50</v>
      </c>
      <c r="L950" s="39" t="str">
        <f>VLOOKUP(MaestraLP3[[#This Row],[UMV]],VALIDACIONES!J:L,3,0)</f>
        <v>Caja 24 Unidades</v>
      </c>
      <c r="M950" s="39" t="s">
        <v>51</v>
      </c>
      <c r="N950" s="39" t="s">
        <v>78</v>
      </c>
      <c r="O950" s="64">
        <v>21298.32</v>
      </c>
      <c r="P950" s="39" t="s">
        <v>42</v>
      </c>
      <c r="Q950" s="64">
        <v>25900</v>
      </c>
      <c r="R950" s="66">
        <f>+IFERROR((MaestraLP3[[#This Row],[COSTO ]]/MaestraLP3[[#This Row],[COSTO SEP]]-1),0)</f>
        <v>0</v>
      </c>
      <c r="S950" s="65" t="s">
        <v>52</v>
      </c>
      <c r="T950" s="65" t="s">
        <v>52</v>
      </c>
      <c r="U950" s="64">
        <f>+VLOOKUP(MaestraLP3[[#This Row],[FS00]],'[1]BD MES'!$C:$N,12,0)</f>
        <v>21298.32</v>
      </c>
      <c r="V950" s="64">
        <v>21298.32</v>
      </c>
      <c r="W950" s="66">
        <f>+(MaestraLP3[[#This Row],[COSTO ]]-MaestraLP3[[#This Row],[COSTO OCT AL 25-09]])/MaestraLP3[[#This Row],[COSTO OCT AL 25-09]]</f>
        <v>0</v>
      </c>
      <c r="X950" s="67" t="str">
        <f>++IF(P950="HASTA AGOTAR STOCK","HASTA AGOTAR STOCK",IF(MaestraLP3[[#This Row],[PRECIO]]=0,"NO PARA LP",IF(MaestraLP3[[#This Row],[PRECIO SEP]]=0,"INCORPORACIÓN",IF(Z950=0,"MANTIENE",IF(Z950&lt;0,"BAJA",IF(Z950&gt;0,"ALZA",""))))))</f>
        <v>MANTIENE</v>
      </c>
      <c r="Y950" s="64">
        <v>25900</v>
      </c>
      <c r="Z950" s="41">
        <f>IF(Y950=0,"INDICAR PRECIO VTA",Y950-MaestraLP3[[#This Row],[PRECIO SEP]])</f>
        <v>0</v>
      </c>
      <c r="AA950" s="66">
        <f t="shared" si="14"/>
        <v>0.17767104247104248</v>
      </c>
      <c r="AB950" s="68">
        <f>IFERROR(MaestraLP3[[#This Row],[PRECIO]]*MaestraLP3[[#This Row],[%MG UMV]],0)</f>
        <v>4601.68</v>
      </c>
      <c r="AC950" s="69">
        <v>4.8</v>
      </c>
      <c r="AD950" s="64">
        <f>+IFERROR(MaestraLP3[[#This Row],[MARGEN UNITARIO]]/MaestraLP3[[#This Row],[Peso Neto UMV (KG)]],0)</f>
        <v>958.68333333333339</v>
      </c>
      <c r="AE950" s="39" t="s">
        <v>44</v>
      </c>
      <c r="AF950" s="39"/>
      <c r="AG950" s="39">
        <v>1</v>
      </c>
      <c r="AH950" s="109">
        <v>0</v>
      </c>
      <c r="AI950" s="66">
        <v>4.9999999999999996E-2</v>
      </c>
      <c r="AJ950" s="66">
        <v>6.9999999999999993E-2</v>
      </c>
      <c r="AK950" s="39"/>
      <c r="AL950" s="39" t="s">
        <v>53</v>
      </c>
    </row>
    <row r="951" spans="1:38" x14ac:dyDescent="0.35">
      <c r="A951" s="39" t="s">
        <v>276</v>
      </c>
      <c r="B951" s="39">
        <v>150001782</v>
      </c>
      <c r="C951" s="39" t="str">
        <f>+MaestraLP3[[#This Row],[CÓDIGO]]&amp;MaestraLP3[[#Headers],[-]]&amp;MaestraLP3[[#This Row],[UMV]]</f>
        <v>150001782-C24</v>
      </c>
      <c r="D951" s="50" t="str">
        <f>+MaestraLP3[[#This Row],[CÓDIGO]]&amp;MaestraLP3[[#Headers],[FS00]]</f>
        <v>150001782FS00</v>
      </c>
      <c r="E951" s="39" t="s">
        <v>34</v>
      </c>
      <c r="F951" s="39" t="s">
        <v>80</v>
      </c>
      <c r="G951" s="39" t="s">
        <v>94</v>
      </c>
      <c r="H951" s="39" t="s">
        <v>1106</v>
      </c>
      <c r="I951" s="39" t="s">
        <v>1110</v>
      </c>
      <c r="J951" s="49" t="s">
        <v>160</v>
      </c>
      <c r="K951" s="50" t="s">
        <v>50</v>
      </c>
      <c r="L951" s="39" t="str">
        <f>VLOOKUP(MaestraLP3[[#This Row],[UMV]],VALIDACIONES!J:L,3,0)</f>
        <v>Caja 24 Unidades</v>
      </c>
      <c r="M951" s="39" t="s">
        <v>51</v>
      </c>
      <c r="N951" s="39" t="s">
        <v>78</v>
      </c>
      <c r="O951" s="64">
        <v>8949</v>
      </c>
      <c r="P951" s="39" t="s">
        <v>42</v>
      </c>
      <c r="Q951" s="64">
        <v>15310</v>
      </c>
      <c r="R951" s="66">
        <f>+IFERROR((MaestraLP3[[#This Row],[COSTO ]]/MaestraLP3[[#This Row],[COSTO SEP]]-1),0)</f>
        <v>3.9597720415688986E-2</v>
      </c>
      <c r="S951" s="65" t="s">
        <v>52</v>
      </c>
      <c r="T951" s="65" t="s">
        <v>52</v>
      </c>
      <c r="U951" s="64">
        <f>+VLOOKUP(MaestraLP3[[#This Row],[FS00]],'[1]BD MES'!$C:$N,12,0)</f>
        <v>9303.36</v>
      </c>
      <c r="V951" s="64">
        <v>9303.36</v>
      </c>
      <c r="W951" s="66">
        <f>+(MaestraLP3[[#This Row],[COSTO ]]-MaestraLP3[[#This Row],[COSTO OCT AL 25-09]])/MaestraLP3[[#This Row],[COSTO OCT AL 25-09]]</f>
        <v>0</v>
      </c>
      <c r="X951" s="67" t="str">
        <f>++IF(P951="HASTA AGOTAR STOCK","HASTA AGOTAR STOCK",IF(MaestraLP3[[#This Row],[PRECIO]]=0,"NO PARA LP",IF(MaestraLP3[[#This Row],[PRECIO SEP]]=0,"INCORPORACIÓN",IF(Z951=0,"MANTIENE",IF(Z951&lt;0,"BAJA",IF(Z951&gt;0,"ALZA",""))))))</f>
        <v>MANTIENE</v>
      </c>
      <c r="Y951" s="64">
        <v>15310</v>
      </c>
      <c r="Z951" s="41">
        <f>IF(Y951=0,"INDICAR PRECIO VTA",Y951-MaestraLP3[[#This Row],[PRECIO SEP]])</f>
        <v>0</v>
      </c>
      <c r="AA951" s="66">
        <f t="shared" si="14"/>
        <v>0.39233442194644019</v>
      </c>
      <c r="AB951" s="68">
        <f>IFERROR(MaestraLP3[[#This Row],[PRECIO]]*MaestraLP3[[#This Row],[%MG UMV]],0)</f>
        <v>6006.6399999999994</v>
      </c>
      <c r="AC951" s="69">
        <v>6.1440000000000001</v>
      </c>
      <c r="AD951" s="64">
        <f>+IFERROR(MaestraLP3[[#This Row],[MARGEN UNITARIO]]/MaestraLP3[[#This Row],[Peso Neto UMV (KG)]],0)</f>
        <v>977.64322916666652</v>
      </c>
      <c r="AE951" s="39" t="s">
        <v>44</v>
      </c>
      <c r="AF951" s="39"/>
      <c r="AG951" s="39">
        <v>1</v>
      </c>
      <c r="AH951" s="109">
        <v>0</v>
      </c>
      <c r="AI951" s="66">
        <v>4.9999999999999996E-2</v>
      </c>
      <c r="AJ951" s="66">
        <v>6.9999999999999993E-2</v>
      </c>
      <c r="AK951" s="39"/>
      <c r="AL951" s="39" t="s">
        <v>53</v>
      </c>
    </row>
    <row r="952" spans="1:38" x14ac:dyDescent="0.35">
      <c r="A952" s="39" t="s">
        <v>276</v>
      </c>
      <c r="B952" s="39">
        <v>150001128</v>
      </c>
      <c r="C952" s="39" t="str">
        <f>+MaestraLP3[[#This Row],[CÓDIGO]]&amp;MaestraLP3[[#Headers],[-]]&amp;MaestraLP3[[#This Row],[UMV]]</f>
        <v>150001128-C24</v>
      </c>
      <c r="D952" s="50" t="str">
        <f>+MaestraLP3[[#This Row],[CÓDIGO]]&amp;MaestraLP3[[#Headers],[FS00]]</f>
        <v>150001128FS00</v>
      </c>
      <c r="E952" s="39" t="s">
        <v>34</v>
      </c>
      <c r="F952" s="39" t="s">
        <v>80</v>
      </c>
      <c r="G952" s="39" t="s">
        <v>94</v>
      </c>
      <c r="H952" s="39" t="s">
        <v>1106</v>
      </c>
      <c r="I952" s="39" t="s">
        <v>1111</v>
      </c>
      <c r="J952" s="49" t="s">
        <v>160</v>
      </c>
      <c r="K952" s="50" t="s">
        <v>50</v>
      </c>
      <c r="L952" s="39" t="str">
        <f>VLOOKUP(MaestraLP3[[#This Row],[UMV]],VALIDACIONES!J:L,3,0)</f>
        <v>Caja 24 Unidades</v>
      </c>
      <c r="M952" s="39" t="s">
        <v>51</v>
      </c>
      <c r="N952" s="39" t="s">
        <v>78</v>
      </c>
      <c r="O952" s="64">
        <v>21457.920000000002</v>
      </c>
      <c r="P952" s="39" t="s">
        <v>42</v>
      </c>
      <c r="Q952" s="64">
        <v>25900</v>
      </c>
      <c r="R952" s="66">
        <f>+IFERROR((MaestraLP3[[#This Row],[COSTO ]]/MaestraLP3[[#This Row],[COSTO SEP]]-1),0)</f>
        <v>1.2303149606296415E-4</v>
      </c>
      <c r="S952" s="65" t="s">
        <v>52</v>
      </c>
      <c r="T952" s="65" t="s">
        <v>52</v>
      </c>
      <c r="U952" s="64">
        <f>+VLOOKUP(MaestraLP3[[#This Row],[FS00]],'[1]BD MES'!$C:$N,12,0)</f>
        <v>21461.52</v>
      </c>
      <c r="V952" s="64">
        <v>21460.560000000001</v>
      </c>
      <c r="W952" s="66">
        <f>+(MaestraLP3[[#This Row],[COSTO ]]-MaestraLP3[[#This Row],[COSTO OCT AL 25-09]])/MaestraLP3[[#This Row],[COSTO OCT AL 25-09]]</f>
        <v>-4.4731221274128153E-5</v>
      </c>
      <c r="X952" s="67" t="str">
        <f>++IF(P952="HASTA AGOTAR STOCK","HASTA AGOTAR STOCK",IF(MaestraLP3[[#This Row],[PRECIO]]=0,"NO PARA LP",IF(MaestraLP3[[#This Row],[PRECIO SEP]]=0,"INCORPORACIÓN",IF(Z952=0,"MANTIENE",IF(Z952&lt;0,"BAJA",IF(Z952&gt;0,"ALZA",""))))))</f>
        <v>MANTIENE</v>
      </c>
      <c r="Y952" s="64">
        <v>25900</v>
      </c>
      <c r="Z952" s="41">
        <f>IF(Y952=0,"INDICAR PRECIO VTA",Y952-MaestraLP3[[#This Row],[PRECIO SEP]])</f>
        <v>0</v>
      </c>
      <c r="AA952" s="66">
        <f t="shared" si="14"/>
        <v>0.17140694980694976</v>
      </c>
      <c r="AB952" s="68">
        <f>IFERROR(MaestraLP3[[#This Row],[PRECIO]]*MaestraLP3[[#This Row],[%MG UMV]],0)</f>
        <v>4439.4399999999987</v>
      </c>
      <c r="AC952" s="69">
        <v>5.9039999999999999</v>
      </c>
      <c r="AD952" s="64">
        <f>+IFERROR(MaestraLP3[[#This Row],[MARGEN UNITARIO]]/MaestraLP3[[#This Row],[Peso Neto UMV (KG)]],0)</f>
        <v>751.93766937669352</v>
      </c>
      <c r="AE952" s="39" t="s">
        <v>44</v>
      </c>
      <c r="AF952" s="39"/>
      <c r="AG952" s="39">
        <v>1</v>
      </c>
      <c r="AH952" s="109">
        <v>0</v>
      </c>
      <c r="AI952" s="66">
        <v>4.9999999999999996E-2</v>
      </c>
      <c r="AJ952" s="66">
        <v>6.9999999999999993E-2</v>
      </c>
      <c r="AK952" s="39"/>
      <c r="AL952" s="39" t="s">
        <v>53</v>
      </c>
    </row>
    <row r="953" spans="1:38" x14ac:dyDescent="0.35">
      <c r="A953" s="39" t="s">
        <v>276</v>
      </c>
      <c r="B953" s="39">
        <v>150001783</v>
      </c>
      <c r="C953" s="39" t="str">
        <f>+MaestraLP3[[#This Row],[CÓDIGO]]&amp;MaestraLP3[[#Headers],[-]]&amp;MaestraLP3[[#This Row],[UMV]]</f>
        <v>150001783-C24</v>
      </c>
      <c r="D953" s="50" t="str">
        <f>+MaestraLP3[[#This Row],[CÓDIGO]]&amp;MaestraLP3[[#Headers],[FS00]]</f>
        <v>150001783FS00</v>
      </c>
      <c r="E953" s="39" t="s">
        <v>34</v>
      </c>
      <c r="F953" s="39" t="s">
        <v>80</v>
      </c>
      <c r="G953" s="39" t="s">
        <v>94</v>
      </c>
      <c r="H953" s="39" t="s">
        <v>1106</v>
      </c>
      <c r="I953" s="39" t="s">
        <v>1112</v>
      </c>
      <c r="J953" s="49" t="s">
        <v>160</v>
      </c>
      <c r="K953" s="50" t="s">
        <v>50</v>
      </c>
      <c r="L953" s="39" t="str">
        <f>VLOOKUP(MaestraLP3[[#This Row],[UMV]],VALIDACIONES!J:L,3,0)</f>
        <v>Caja 24 Unidades</v>
      </c>
      <c r="M953" s="39" t="s">
        <v>51</v>
      </c>
      <c r="N953" s="39" t="s">
        <v>78</v>
      </c>
      <c r="O953" s="64">
        <v>8949</v>
      </c>
      <c r="P953" s="39" t="s">
        <v>42</v>
      </c>
      <c r="Q953" s="64">
        <v>15310</v>
      </c>
      <c r="R953" s="66">
        <f>+IFERROR((MaestraLP3[[#This Row],[COSTO ]]/MaestraLP3[[#This Row],[COSTO SEP]]-1),0)</f>
        <v>2.8119342943345504E-2</v>
      </c>
      <c r="S953" s="65" t="s">
        <v>52</v>
      </c>
      <c r="T953" s="65" t="s">
        <v>52</v>
      </c>
      <c r="U953" s="64">
        <f>+VLOOKUP(MaestraLP3[[#This Row],[FS00]],'[1]BD MES'!$C:$N,12,0)</f>
        <v>9200.64</v>
      </c>
      <c r="V953" s="64">
        <v>9200.64</v>
      </c>
      <c r="W953" s="66">
        <f>+(MaestraLP3[[#This Row],[COSTO ]]-MaestraLP3[[#This Row],[COSTO OCT AL 25-09]])/MaestraLP3[[#This Row],[COSTO OCT AL 25-09]]</f>
        <v>0</v>
      </c>
      <c r="X953" s="67" t="str">
        <f>++IF(P953="HASTA AGOTAR STOCK","HASTA AGOTAR STOCK",IF(MaestraLP3[[#This Row],[PRECIO]]=0,"NO PARA LP",IF(MaestraLP3[[#This Row],[PRECIO SEP]]=0,"INCORPORACIÓN",IF(Z953=0,"MANTIENE",IF(Z953&lt;0,"BAJA",IF(Z953&gt;0,"ALZA",""))))))</f>
        <v>MANTIENE</v>
      </c>
      <c r="Y953" s="64">
        <v>15310</v>
      </c>
      <c r="Z953" s="41">
        <f>IF(Y953=0,"INDICAR PRECIO VTA",Y953-MaestraLP3[[#This Row],[PRECIO SEP]])</f>
        <v>0</v>
      </c>
      <c r="AA953" s="66">
        <f t="shared" si="14"/>
        <v>0.39904376224689747</v>
      </c>
      <c r="AB953" s="68">
        <f>IFERROR(MaestraLP3[[#This Row],[PRECIO]]*MaestraLP3[[#This Row],[%MG UMV]],0)</f>
        <v>6109.3600000000006</v>
      </c>
      <c r="AC953" s="69">
        <v>6.1440000000000001</v>
      </c>
      <c r="AD953" s="64">
        <f>+IFERROR(MaestraLP3[[#This Row],[MARGEN UNITARIO]]/MaestraLP3[[#This Row],[Peso Neto UMV (KG)]],0)</f>
        <v>994.36197916666674</v>
      </c>
      <c r="AE953" s="39" t="s">
        <v>53</v>
      </c>
      <c r="AF953" s="39"/>
      <c r="AG953" s="39">
        <v>1</v>
      </c>
      <c r="AH953" s="109">
        <v>0</v>
      </c>
      <c r="AI953" s="66">
        <v>4.9999999999999996E-2</v>
      </c>
      <c r="AJ953" s="66">
        <v>6.9999999999999993E-2</v>
      </c>
      <c r="AK953" s="39"/>
      <c r="AL953" s="39" t="s">
        <v>53</v>
      </c>
    </row>
    <row r="954" spans="1:38" x14ac:dyDescent="0.35">
      <c r="A954" s="39" t="s">
        <v>276</v>
      </c>
      <c r="B954" s="39">
        <v>150001129</v>
      </c>
      <c r="C954" s="39" t="str">
        <f>+MaestraLP3[[#This Row],[CÓDIGO]]&amp;MaestraLP3[[#Headers],[-]]&amp;MaestraLP3[[#This Row],[UMV]]</f>
        <v>150001129-C24</v>
      </c>
      <c r="D954" s="50" t="str">
        <f>+MaestraLP3[[#This Row],[CÓDIGO]]&amp;MaestraLP3[[#Headers],[FS00]]</f>
        <v>150001129FS00</v>
      </c>
      <c r="E954" s="39" t="s">
        <v>34</v>
      </c>
      <c r="F954" s="39" t="s">
        <v>80</v>
      </c>
      <c r="G954" s="39" t="s">
        <v>94</v>
      </c>
      <c r="H954" s="39" t="s">
        <v>1106</v>
      </c>
      <c r="I954" s="39" t="s">
        <v>1113</v>
      </c>
      <c r="J954" s="49" t="s">
        <v>160</v>
      </c>
      <c r="K954" s="50" t="s">
        <v>50</v>
      </c>
      <c r="L954" s="39" t="str">
        <f>VLOOKUP(MaestraLP3[[#This Row],[UMV]],VALIDACIONES!J:L,3,0)</f>
        <v>Caja 24 Unidades</v>
      </c>
      <c r="M954" s="39" t="s">
        <v>51</v>
      </c>
      <c r="N954" s="39" t="s">
        <v>78</v>
      </c>
      <c r="O954" s="64">
        <v>21458.400000000001</v>
      </c>
      <c r="P954" s="39" t="s">
        <v>42</v>
      </c>
      <c r="Q954" s="64">
        <v>25900</v>
      </c>
      <c r="R954" s="66">
        <f>+IFERROR((MaestraLP3[[#This Row],[COSTO ]]/MaestraLP3[[#This Row],[COSTO SEP]]-1),0)</f>
        <v>8.9475450173237547E-5</v>
      </c>
      <c r="S954" s="65" t="s">
        <v>52</v>
      </c>
      <c r="T954" s="65" t="s">
        <v>52</v>
      </c>
      <c r="U954" s="64">
        <f>+VLOOKUP(MaestraLP3[[#This Row],[FS00]],'[1]BD MES'!$C:$N,12,0)</f>
        <v>21460.800000000003</v>
      </c>
      <c r="V954" s="64">
        <v>21460.32</v>
      </c>
      <c r="W954" s="66">
        <f>+(MaestraLP3[[#This Row],[COSTO ]]-MaestraLP3[[#This Row],[COSTO OCT AL 25-09]])/MaestraLP3[[#This Row],[COSTO OCT AL 25-09]]</f>
        <v>-2.2366360993215601E-5</v>
      </c>
      <c r="X954" s="67" t="str">
        <f>++IF(P954="HASTA AGOTAR STOCK","HASTA AGOTAR STOCK",IF(MaestraLP3[[#This Row],[PRECIO]]=0,"NO PARA LP",IF(MaestraLP3[[#This Row],[PRECIO SEP]]=0,"INCORPORACIÓN",IF(Z954=0,"MANTIENE",IF(Z954&lt;0,"BAJA",IF(Z954&gt;0,"ALZA",""))))))</f>
        <v>MANTIENE</v>
      </c>
      <c r="Y954" s="64">
        <v>25900</v>
      </c>
      <c r="Z954" s="41">
        <f>IF(Y954=0,"INDICAR PRECIO VTA",Y954-MaestraLP3[[#This Row],[PRECIO SEP]])</f>
        <v>0</v>
      </c>
      <c r="AA954" s="66">
        <f t="shared" si="14"/>
        <v>0.17141621621621622</v>
      </c>
      <c r="AB954" s="68">
        <f>IFERROR(MaestraLP3[[#This Row],[PRECIO]]*MaestraLP3[[#This Row],[%MG UMV]],0)</f>
        <v>4439.68</v>
      </c>
      <c r="AC954" s="69">
        <v>4.8</v>
      </c>
      <c r="AD954" s="64">
        <f>+IFERROR(MaestraLP3[[#This Row],[MARGEN UNITARIO]]/MaestraLP3[[#This Row],[Peso Neto UMV (KG)]],0)</f>
        <v>924.93333333333339</v>
      </c>
      <c r="AE954" s="39" t="s">
        <v>44</v>
      </c>
      <c r="AF954" s="39"/>
      <c r="AG954" s="39">
        <v>1</v>
      </c>
      <c r="AH954" s="109">
        <v>0</v>
      </c>
      <c r="AI954" s="66">
        <v>4.9999999999999996E-2</v>
      </c>
      <c r="AJ954" s="66">
        <v>6.9999999999999993E-2</v>
      </c>
      <c r="AK954" s="39"/>
      <c r="AL954" s="39" t="s">
        <v>53</v>
      </c>
    </row>
    <row r="955" spans="1:38" x14ac:dyDescent="0.35">
      <c r="A955" s="39" t="s">
        <v>276</v>
      </c>
      <c r="B955" s="39">
        <v>104529100</v>
      </c>
      <c r="C955" s="39" t="str">
        <f>+MaestraLP3[[#This Row],[CÓDIGO]]&amp;MaestraLP3[[#Headers],[-]]&amp;MaestraLP3[[#This Row],[UMV]]</f>
        <v>104529100-C13</v>
      </c>
      <c r="D955" s="50" t="str">
        <f>+MaestraLP3[[#This Row],[CÓDIGO]]&amp;MaestraLP3[[#Headers],[FS00]]</f>
        <v>104529100FS00</v>
      </c>
      <c r="E955" s="39" t="s">
        <v>34</v>
      </c>
      <c r="F955" s="39" t="s">
        <v>80</v>
      </c>
      <c r="G955" s="39" t="s">
        <v>94</v>
      </c>
      <c r="H955" s="39" t="s">
        <v>95</v>
      </c>
      <c r="I955" s="39" t="s">
        <v>1211</v>
      </c>
      <c r="J955" s="49" t="s">
        <v>1212</v>
      </c>
      <c r="K955" s="50" t="s">
        <v>50</v>
      </c>
      <c r="L955" s="39" t="str">
        <f>VLOOKUP(MaestraLP3[[#This Row],[UMV]],VALIDACIONES!J:L,3,0)</f>
        <v>Caja 13 Unidades</v>
      </c>
      <c r="M955" s="39" t="s">
        <v>51</v>
      </c>
      <c r="N955" s="39" t="s">
        <v>41</v>
      </c>
      <c r="O955" s="64">
        <v>12857</v>
      </c>
      <c r="P955" s="39" t="s">
        <v>42</v>
      </c>
      <c r="Q955" s="64">
        <v>17400</v>
      </c>
      <c r="R955" s="66">
        <f>+IFERROR((MaestraLP3[[#This Row],[COSTO ]]/MaestraLP3[[#This Row],[COSTO SEP]]-1),0)</f>
        <v>6.1678463094034353E-2</v>
      </c>
      <c r="S955" s="65" t="s">
        <v>52</v>
      </c>
      <c r="T955" s="65" t="s">
        <v>52</v>
      </c>
      <c r="U955" s="64">
        <f>+VLOOKUP(MaestraLP3[[#This Row],[FS00]],'[1]BD MES'!$C:$N,12,0)</f>
        <v>13962</v>
      </c>
      <c r="V955" s="64">
        <v>13650</v>
      </c>
      <c r="W955" s="66">
        <f>+(MaestraLP3[[#This Row],[COSTO ]]-MaestraLP3[[#This Row],[COSTO OCT AL 25-09]])/MaestraLP3[[#This Row],[COSTO OCT AL 25-09]]</f>
        <v>-2.23463687150838E-2</v>
      </c>
      <c r="X955" s="67" t="str">
        <f>++IF(P955="HASTA AGOTAR STOCK","HASTA AGOTAR STOCK",IF(MaestraLP3[[#This Row],[PRECIO]]=0,"NO PARA LP",IF(MaestraLP3[[#This Row],[PRECIO SEP]]=0,"INCORPORACIÓN",IF(Z955=0,"MANTIENE",IF(Z955&lt;0,"BAJA",IF(Z955&gt;0,"ALZA",""))))))</f>
        <v>MANTIENE</v>
      </c>
      <c r="Y955" s="64">
        <v>17400</v>
      </c>
      <c r="Z955" s="41">
        <f>IF(Y955=0,"INDICAR PRECIO VTA",Y955-MaestraLP3[[#This Row],[PRECIO SEP]])</f>
        <v>0</v>
      </c>
      <c r="AA955" s="66">
        <f t="shared" si="14"/>
        <v>0.21551724137931033</v>
      </c>
      <c r="AB955" s="68">
        <f>IFERROR(MaestraLP3[[#This Row],[PRECIO]]*MaestraLP3[[#This Row],[%MG UMV]],0)</f>
        <v>3749.9999999999995</v>
      </c>
      <c r="AC955" s="69">
        <v>5.59</v>
      </c>
      <c r="AD955" s="64">
        <f>+IFERROR(MaestraLP3[[#This Row],[MARGEN UNITARIO]]/MaestraLP3[[#This Row],[Peso Neto UMV (KG)]],0)</f>
        <v>670.84078711985683</v>
      </c>
      <c r="AE955" s="39" t="s">
        <v>44</v>
      </c>
      <c r="AF955" s="39"/>
      <c r="AG955" s="39">
        <v>1</v>
      </c>
      <c r="AH955" s="109">
        <v>0</v>
      </c>
      <c r="AI955" s="66">
        <v>6.9999999999999993E-2</v>
      </c>
      <c r="AJ955" s="66">
        <v>9.9999999999999992E-2</v>
      </c>
      <c r="AK955" s="39"/>
      <c r="AL955" s="39" t="s">
        <v>53</v>
      </c>
    </row>
    <row r="956" spans="1:38" x14ac:dyDescent="0.35">
      <c r="A956" s="39" t="s">
        <v>276</v>
      </c>
      <c r="B956" s="39">
        <v>104543630</v>
      </c>
      <c r="C956" s="39" t="str">
        <f>+MaestraLP3[[#This Row],[CÓDIGO]]&amp;MaestraLP3[[#Headers],[-]]&amp;MaestraLP3[[#This Row],[UMV]]</f>
        <v>104543630-C11</v>
      </c>
      <c r="D956" s="50" t="str">
        <f>+MaestraLP3[[#This Row],[CÓDIGO]]&amp;MaestraLP3[[#Headers],[FS00]]</f>
        <v>104543630FS00</v>
      </c>
      <c r="E956" s="39" t="s">
        <v>34</v>
      </c>
      <c r="F956" s="39" t="s">
        <v>80</v>
      </c>
      <c r="G956" s="39" t="s">
        <v>94</v>
      </c>
      <c r="H956" s="39" t="s">
        <v>95</v>
      </c>
      <c r="I956" s="39" t="s">
        <v>1213</v>
      </c>
      <c r="J956" s="49" t="s">
        <v>1214</v>
      </c>
      <c r="K956" s="50" t="s">
        <v>50</v>
      </c>
      <c r="L956" s="39" t="str">
        <f>VLOOKUP(MaestraLP3[[#This Row],[UMV]],VALIDACIONES!J:L,3,0)</f>
        <v>Caja 11 Unidades</v>
      </c>
      <c r="M956" s="39" t="s">
        <v>51</v>
      </c>
      <c r="N956" s="39" t="s">
        <v>41</v>
      </c>
      <c r="O956" s="64">
        <v>18832</v>
      </c>
      <c r="P956" s="39" t="s">
        <v>42</v>
      </c>
      <c r="Q956" s="64">
        <v>25663</v>
      </c>
      <c r="R956" s="66">
        <f>+IFERROR((MaestraLP3[[#This Row],[COSTO ]]/MaestraLP3[[#This Row],[COSTO SEP]]-1),0)</f>
        <v>1.6939252336448662E-2</v>
      </c>
      <c r="S956" s="65" t="s">
        <v>52</v>
      </c>
      <c r="T956" s="65" t="s">
        <v>52</v>
      </c>
      <c r="U956" s="64">
        <f>+VLOOKUP(MaestraLP3[[#This Row],[FS00]],'[1]BD MES'!$C:$N,12,0)</f>
        <v>19602</v>
      </c>
      <c r="V956" s="64">
        <v>19151</v>
      </c>
      <c r="W956" s="66">
        <f>+(MaestraLP3[[#This Row],[COSTO ]]-MaestraLP3[[#This Row],[COSTO OCT AL 25-09]])/MaestraLP3[[#This Row],[COSTO OCT AL 25-09]]</f>
        <v>-2.3007856341189674E-2</v>
      </c>
      <c r="X956" s="67" t="str">
        <f>++IF(P956="HASTA AGOTAR STOCK","HASTA AGOTAR STOCK",IF(MaestraLP3[[#This Row],[PRECIO]]=0,"NO PARA LP",IF(MaestraLP3[[#This Row],[PRECIO SEP]]=0,"INCORPORACIÓN",IF(Z956=0,"MANTIENE",IF(Z956&lt;0,"BAJA",IF(Z956&gt;0,"ALZA",""))))))</f>
        <v>MANTIENE</v>
      </c>
      <c r="Y956" s="64">
        <v>25663</v>
      </c>
      <c r="Z956" s="41">
        <f>IF(Y956=0,"INDICAR PRECIO VTA",Y956-MaestraLP3[[#This Row],[PRECIO SEP]])</f>
        <v>0</v>
      </c>
      <c r="AA956" s="66">
        <f t="shared" si="14"/>
        <v>0.25375053579082724</v>
      </c>
      <c r="AB956" s="68">
        <f>IFERROR(MaestraLP3[[#This Row],[PRECIO]]*MaestraLP3[[#This Row],[%MG UMV]],0)</f>
        <v>6511.9999999999991</v>
      </c>
      <c r="AC956" s="69">
        <v>7.92</v>
      </c>
      <c r="AD956" s="64">
        <f>+IFERROR(MaestraLP3[[#This Row],[MARGEN UNITARIO]]/MaestraLP3[[#This Row],[Peso Neto UMV (KG)]],0)</f>
        <v>822.22222222222206</v>
      </c>
      <c r="AE956" s="39" t="s">
        <v>44</v>
      </c>
      <c r="AF956" s="39"/>
      <c r="AG956" s="39">
        <v>1</v>
      </c>
      <c r="AH956" s="109">
        <v>0</v>
      </c>
      <c r="AI956" s="66">
        <v>6.9999999999999993E-2</v>
      </c>
      <c r="AJ956" s="66">
        <v>9.9999999999999992E-2</v>
      </c>
      <c r="AK956" s="39"/>
      <c r="AL956" s="39" t="s">
        <v>53</v>
      </c>
    </row>
    <row r="957" spans="1:38" x14ac:dyDescent="0.35">
      <c r="A957" s="39" t="s">
        <v>276</v>
      </c>
      <c r="B957" s="39">
        <v>104529120</v>
      </c>
      <c r="C957" s="39" t="str">
        <f>+MaestraLP3[[#This Row],[CÓDIGO]]&amp;MaestraLP3[[#Headers],[-]]&amp;MaestraLP3[[#This Row],[UMV]]</f>
        <v>104529120-C10</v>
      </c>
      <c r="D957" s="50" t="str">
        <f>+MaestraLP3[[#This Row],[CÓDIGO]]&amp;MaestraLP3[[#Headers],[FS00]]</f>
        <v>104529120FS00</v>
      </c>
      <c r="E957" s="39" t="s">
        <v>34</v>
      </c>
      <c r="F957" s="39" t="s">
        <v>80</v>
      </c>
      <c r="G957" s="39" t="s">
        <v>94</v>
      </c>
      <c r="H957" s="39" t="s">
        <v>95</v>
      </c>
      <c r="I957" s="39" t="s">
        <v>1215</v>
      </c>
      <c r="J957" s="49" t="s">
        <v>65</v>
      </c>
      <c r="K957" s="50" t="s">
        <v>50</v>
      </c>
      <c r="L957" s="39" t="str">
        <f>VLOOKUP(MaestraLP3[[#This Row],[UMV]],VALIDACIONES!J:L,3,0)</f>
        <v>Caja 10 Unidades</v>
      </c>
      <c r="M957" s="39" t="s">
        <v>51</v>
      </c>
      <c r="N957" s="39" t="s">
        <v>41</v>
      </c>
      <c r="O957" s="64">
        <v>20850</v>
      </c>
      <c r="P957" s="39" t="s">
        <v>42</v>
      </c>
      <c r="Q957" s="64">
        <v>31000</v>
      </c>
      <c r="R957" s="66">
        <f>+IFERROR((MaestraLP3[[#This Row],[COSTO ]]/MaestraLP3[[#This Row],[COSTO SEP]]-1),0)</f>
        <v>5.4676258992805815E-2</v>
      </c>
      <c r="S957" s="65" t="s">
        <v>52</v>
      </c>
      <c r="T957" s="65" t="s">
        <v>52</v>
      </c>
      <c r="U957" s="64">
        <f>+VLOOKUP(MaestraLP3[[#This Row],[FS00]],'[1]BD MES'!$C:$N,12,0)</f>
        <v>22370</v>
      </c>
      <c r="V957" s="64">
        <v>21990</v>
      </c>
      <c r="W957" s="66">
        <f>+(MaestraLP3[[#This Row],[COSTO ]]-MaestraLP3[[#This Row],[COSTO OCT AL 25-09]])/MaestraLP3[[#This Row],[COSTO OCT AL 25-09]]</f>
        <v>-1.6987036209208762E-2</v>
      </c>
      <c r="X957" s="67" t="str">
        <f>++IF(P957="HASTA AGOTAR STOCK","HASTA AGOTAR STOCK",IF(MaestraLP3[[#This Row],[PRECIO]]=0,"NO PARA LP",IF(MaestraLP3[[#This Row],[PRECIO SEP]]=0,"INCORPORACIÓN",IF(Z957=0,"MANTIENE",IF(Z957&lt;0,"BAJA",IF(Z957&gt;0,"ALZA",""))))))</f>
        <v>MANTIENE</v>
      </c>
      <c r="Y957" s="64">
        <v>31000</v>
      </c>
      <c r="Z957" s="41">
        <f>IF(Y957=0,"INDICAR PRECIO VTA",Y957-MaestraLP3[[#This Row],[PRECIO SEP]])</f>
        <v>0</v>
      </c>
      <c r="AA957" s="66">
        <f t="shared" si="14"/>
        <v>0.29064516129032258</v>
      </c>
      <c r="AB957" s="68">
        <f>IFERROR(MaestraLP3[[#This Row],[PRECIO]]*MaestraLP3[[#This Row],[%MG UMV]],0)</f>
        <v>9010</v>
      </c>
      <c r="AC957" s="69">
        <v>9.4</v>
      </c>
      <c r="AD957" s="64">
        <f>+IFERROR(MaestraLP3[[#This Row],[MARGEN UNITARIO]]/MaestraLP3[[#This Row],[Peso Neto UMV (KG)]],0)</f>
        <v>958.51063829787233</v>
      </c>
      <c r="AE957" s="39" t="s">
        <v>44</v>
      </c>
      <c r="AF957" s="39"/>
      <c r="AG957" s="39">
        <v>1</v>
      </c>
      <c r="AH957" s="109">
        <v>0</v>
      </c>
      <c r="AI957" s="66">
        <v>6.9999999999999993E-2</v>
      </c>
      <c r="AJ957" s="66">
        <v>9.9999999999999992E-2</v>
      </c>
      <c r="AK957" s="39"/>
      <c r="AL957" s="39" t="s">
        <v>53</v>
      </c>
    </row>
    <row r="958" spans="1:38" x14ac:dyDescent="0.35">
      <c r="A958" s="39" t="s">
        <v>276</v>
      </c>
      <c r="B958" s="39">
        <v>150001785</v>
      </c>
      <c r="C958" s="39" t="str">
        <f>+MaestraLP3[[#This Row],[CÓDIGO]]&amp;MaestraLP3[[#Headers],[-]]&amp;MaestraLP3[[#This Row],[UMV]]</f>
        <v>150001785-C24</v>
      </c>
      <c r="D958" s="50" t="str">
        <f>+MaestraLP3[[#This Row],[CÓDIGO]]&amp;MaestraLP3[[#Headers],[FS00]]</f>
        <v>150001785FS00</v>
      </c>
      <c r="E958" s="39" t="s">
        <v>34</v>
      </c>
      <c r="F958" s="39" t="s">
        <v>80</v>
      </c>
      <c r="G958" s="39" t="s">
        <v>94</v>
      </c>
      <c r="H958" s="39" t="s">
        <v>1106</v>
      </c>
      <c r="I958" s="39" t="s">
        <v>1114</v>
      </c>
      <c r="J958" s="49" t="s">
        <v>160</v>
      </c>
      <c r="K958" s="50" t="s">
        <v>50</v>
      </c>
      <c r="L958" s="39" t="str">
        <f>VLOOKUP(MaestraLP3[[#This Row],[UMV]],VALIDACIONES!J:L,3,0)</f>
        <v>Caja 24 Unidades</v>
      </c>
      <c r="M958" s="39" t="s">
        <v>51</v>
      </c>
      <c r="N958" s="39" t="s">
        <v>78</v>
      </c>
      <c r="O958" s="64">
        <v>9439</v>
      </c>
      <c r="P958" s="39" t="s">
        <v>42</v>
      </c>
      <c r="Q958" s="64">
        <v>15290</v>
      </c>
      <c r="R958" s="66">
        <f>+IFERROR((MaestraLP3[[#This Row],[COSTO ]]/MaestraLP3[[#This Row],[COSTO SEP]]-1),0)</f>
        <v>0.13292509799766927</v>
      </c>
      <c r="S958" s="65" t="s">
        <v>52</v>
      </c>
      <c r="T958" s="65" t="s">
        <v>52</v>
      </c>
      <c r="U958" s="64">
        <f>+VLOOKUP(MaestraLP3[[#This Row],[FS00]],'[1]BD MES'!$C:$N,12,0)</f>
        <v>10693.68</v>
      </c>
      <c r="V958" s="64">
        <v>10693.68</v>
      </c>
      <c r="W958" s="66">
        <f>+(MaestraLP3[[#This Row],[COSTO ]]-MaestraLP3[[#This Row],[COSTO OCT AL 25-09]])/MaestraLP3[[#This Row],[COSTO OCT AL 25-09]]</f>
        <v>0</v>
      </c>
      <c r="X958" s="67" t="str">
        <f>++IF(P958="HASTA AGOTAR STOCK","HASTA AGOTAR STOCK",IF(MaestraLP3[[#This Row],[PRECIO]]=0,"NO PARA LP",IF(MaestraLP3[[#This Row],[PRECIO SEP]]=0,"INCORPORACIÓN",IF(Z958=0,"MANTIENE",IF(Z958&lt;0,"BAJA",IF(Z958&gt;0,"ALZA",""))))))</f>
        <v>MANTIENE</v>
      </c>
      <c r="Y958" s="64">
        <v>15290</v>
      </c>
      <c r="Z958" s="41">
        <f>IF(Y958=0,"INDICAR PRECIO VTA",Y958-MaestraLP3[[#This Row],[PRECIO SEP]])</f>
        <v>0</v>
      </c>
      <c r="AA958" s="66">
        <f t="shared" si="14"/>
        <v>0.30060954872465662</v>
      </c>
      <c r="AB958" s="68">
        <f>IFERROR(MaestraLP3[[#This Row],[PRECIO]]*MaestraLP3[[#This Row],[%MG UMV]],0)</f>
        <v>4596.32</v>
      </c>
      <c r="AC958" s="69">
        <v>6.1440000000000001</v>
      </c>
      <c r="AD958" s="64">
        <f>+IFERROR(MaestraLP3[[#This Row],[MARGEN UNITARIO]]/MaestraLP3[[#This Row],[Peso Neto UMV (KG)]],0)</f>
        <v>748.09895833333326</v>
      </c>
      <c r="AE958" s="39" t="s">
        <v>53</v>
      </c>
      <c r="AF958" s="39"/>
      <c r="AG958" s="39">
        <v>1</v>
      </c>
      <c r="AH958" s="109">
        <v>0</v>
      </c>
      <c r="AI958" s="66">
        <v>4.9999999999999996E-2</v>
      </c>
      <c r="AJ958" s="66">
        <v>6.9999999999999993E-2</v>
      </c>
      <c r="AK958" s="39"/>
      <c r="AL958" s="39" t="s">
        <v>53</v>
      </c>
    </row>
    <row r="959" spans="1:38" x14ac:dyDescent="0.35">
      <c r="A959" s="39" t="s">
        <v>276</v>
      </c>
      <c r="B959" s="39">
        <v>104524370</v>
      </c>
      <c r="C959" s="39" t="str">
        <f>+MaestraLP3[[#This Row],[CÓDIGO]]&amp;MaestraLP3[[#Headers],[-]]&amp;MaestraLP3[[#This Row],[UMV]]</f>
        <v>104524370-C24</v>
      </c>
      <c r="D959" s="50" t="str">
        <f>+MaestraLP3[[#This Row],[CÓDIGO]]&amp;MaestraLP3[[#Headers],[FS00]]</f>
        <v>104524370FS00</v>
      </c>
      <c r="E959" s="39" t="s">
        <v>34</v>
      </c>
      <c r="F959" s="39" t="s">
        <v>80</v>
      </c>
      <c r="G959" s="39" t="s">
        <v>94</v>
      </c>
      <c r="H959" s="39" t="s">
        <v>1106</v>
      </c>
      <c r="I959" s="39" t="s">
        <v>1115</v>
      </c>
      <c r="J959" s="49" t="s">
        <v>160</v>
      </c>
      <c r="K959" s="50" t="s">
        <v>50</v>
      </c>
      <c r="L959" s="39" t="str">
        <f>VLOOKUP(MaestraLP3[[#This Row],[UMV]],VALIDACIONES!J:L,3,0)</f>
        <v>Caja 24 Unidades</v>
      </c>
      <c r="M959" s="39" t="s">
        <v>51</v>
      </c>
      <c r="N959" s="39" t="s">
        <v>78</v>
      </c>
      <c r="O959" s="64">
        <v>9439</v>
      </c>
      <c r="P959" s="39" t="s">
        <v>42</v>
      </c>
      <c r="Q959" s="64">
        <v>15290</v>
      </c>
      <c r="R959" s="66">
        <f>+IFERROR((MaestraLP3[[#This Row],[COSTO ]]/MaestraLP3[[#This Row],[COSTO SEP]]-1),0)</f>
        <v>0.10147261362432447</v>
      </c>
      <c r="S959" s="65" t="s">
        <v>52</v>
      </c>
      <c r="T959" s="65" t="s">
        <v>52</v>
      </c>
      <c r="U959" s="64">
        <f>+VLOOKUP(MaestraLP3[[#This Row],[FS00]],'[1]BD MES'!$C:$N,12,0)</f>
        <v>9705.119999999999</v>
      </c>
      <c r="V959" s="64">
        <v>10396.799999999999</v>
      </c>
      <c r="W959" s="66">
        <f>+(MaestraLP3[[#This Row],[COSTO ]]-MaestraLP3[[#This Row],[COSTO OCT AL 25-09]])/MaestraLP3[[#This Row],[COSTO OCT AL 25-09]]</f>
        <v>7.1269597902962598E-2</v>
      </c>
      <c r="X959" s="67" t="str">
        <f>++IF(P959="HASTA AGOTAR STOCK","HASTA AGOTAR STOCK",IF(MaestraLP3[[#This Row],[PRECIO]]=0,"NO PARA LP",IF(MaestraLP3[[#This Row],[PRECIO SEP]]=0,"INCORPORACIÓN",IF(Z959=0,"MANTIENE",IF(Z959&lt;0,"BAJA",IF(Z959&gt;0,"ALZA",""))))))</f>
        <v>MANTIENE</v>
      </c>
      <c r="Y959" s="64">
        <v>15290</v>
      </c>
      <c r="Z959" s="41">
        <f>IF(Y959=0,"INDICAR PRECIO VTA",Y959-MaestraLP3[[#This Row],[PRECIO SEP]])</f>
        <v>0</v>
      </c>
      <c r="AA959" s="66">
        <f t="shared" si="14"/>
        <v>0.32002616088947028</v>
      </c>
      <c r="AB959" s="68">
        <f>IFERROR(MaestraLP3[[#This Row],[PRECIO]]*MaestraLP3[[#This Row],[%MG UMV]],0)</f>
        <v>4893.2000000000007</v>
      </c>
      <c r="AC959" s="69">
        <v>6</v>
      </c>
      <c r="AD959" s="64">
        <f>+IFERROR(MaestraLP3[[#This Row],[MARGEN UNITARIO]]/MaestraLP3[[#This Row],[Peso Neto UMV (KG)]],0)</f>
        <v>815.53333333333342</v>
      </c>
      <c r="AE959" s="39" t="s">
        <v>44</v>
      </c>
      <c r="AF959" s="39"/>
      <c r="AG959" s="39">
        <v>1</v>
      </c>
      <c r="AH959" s="109">
        <v>0</v>
      </c>
      <c r="AI959" s="66">
        <v>4.9999999999999996E-2</v>
      </c>
      <c r="AJ959" s="66">
        <v>6.9999999999999993E-2</v>
      </c>
      <c r="AK959" s="39"/>
      <c r="AL959" s="39" t="s">
        <v>53</v>
      </c>
    </row>
    <row r="960" spans="1:38" x14ac:dyDescent="0.35">
      <c r="A960" s="39" t="s">
        <v>276</v>
      </c>
      <c r="B960" s="39">
        <v>150001130</v>
      </c>
      <c r="C960" s="39" t="str">
        <f>+MaestraLP3[[#This Row],[CÓDIGO]]&amp;MaestraLP3[[#Headers],[-]]&amp;MaestraLP3[[#This Row],[UMV]]</f>
        <v>150001130-C24</v>
      </c>
      <c r="D960" s="50" t="str">
        <f>+MaestraLP3[[#This Row],[CÓDIGO]]&amp;MaestraLP3[[#Headers],[FS00]]</f>
        <v>150001130FS00</v>
      </c>
      <c r="E960" s="39" t="s">
        <v>34</v>
      </c>
      <c r="F960" s="39" t="s">
        <v>80</v>
      </c>
      <c r="G960" s="39" t="s">
        <v>94</v>
      </c>
      <c r="H960" s="39" t="s">
        <v>1106</v>
      </c>
      <c r="I960" s="39" t="s">
        <v>1116</v>
      </c>
      <c r="J960" s="49" t="s">
        <v>160</v>
      </c>
      <c r="K960" s="50" t="s">
        <v>50</v>
      </c>
      <c r="L960" s="39" t="str">
        <f>VLOOKUP(MaestraLP3[[#This Row],[UMV]],VALIDACIONES!J:L,3,0)</f>
        <v>Caja 24 Unidades</v>
      </c>
      <c r="M960" s="39" t="s">
        <v>51</v>
      </c>
      <c r="N960" s="39" t="s">
        <v>78</v>
      </c>
      <c r="O960" s="64">
        <v>21425.040000000001</v>
      </c>
      <c r="P960" s="39" t="s">
        <v>42</v>
      </c>
      <c r="Q960" s="64">
        <v>25900</v>
      </c>
      <c r="R960" s="66">
        <f>+IFERROR((MaestraLP3[[#This Row],[COSTO ]]/MaestraLP3[[#This Row],[COSTO SEP]]-1),0)</f>
        <v>6.2730337959693294E-4</v>
      </c>
      <c r="S960" s="65" t="s">
        <v>52</v>
      </c>
      <c r="T960" s="65" t="s">
        <v>52</v>
      </c>
      <c r="U960" s="64">
        <f>+VLOOKUP(MaestraLP3[[#This Row],[FS00]],'[1]BD MES'!$C:$N,12,0)</f>
        <v>21444.959999999999</v>
      </c>
      <c r="V960" s="64">
        <v>21438.48</v>
      </c>
      <c r="W960" s="66">
        <f>+(MaestraLP3[[#This Row],[COSTO ]]-MaestraLP3[[#This Row],[COSTO OCT AL 25-09]])/MaestraLP3[[#This Row],[COSTO OCT AL 25-09]]</f>
        <v>-3.0216890122432326E-4</v>
      </c>
      <c r="X960" s="67" t="str">
        <f>++IF(P960="HASTA AGOTAR STOCK","HASTA AGOTAR STOCK",IF(MaestraLP3[[#This Row],[PRECIO]]=0,"NO PARA LP",IF(MaestraLP3[[#This Row],[PRECIO SEP]]=0,"INCORPORACIÓN",IF(Z960=0,"MANTIENE",IF(Z960&lt;0,"BAJA",IF(Z960&gt;0,"ALZA",""))))))</f>
        <v>MANTIENE</v>
      </c>
      <c r="Y960" s="64">
        <v>25900</v>
      </c>
      <c r="Z960" s="41">
        <f>IF(Y960=0,"INDICAR PRECIO VTA",Y960-MaestraLP3[[#This Row],[PRECIO SEP]])</f>
        <v>0</v>
      </c>
      <c r="AA960" s="66">
        <f t="shared" si="14"/>
        <v>0.17225945945945947</v>
      </c>
      <c r="AB960" s="68">
        <f>IFERROR(MaestraLP3[[#This Row],[PRECIO]]*MaestraLP3[[#This Row],[%MG UMV]],0)</f>
        <v>4461.5200000000004</v>
      </c>
      <c r="AC960" s="69">
        <v>4.8</v>
      </c>
      <c r="AD960" s="64">
        <f>+IFERROR(MaestraLP3[[#This Row],[MARGEN UNITARIO]]/MaestraLP3[[#This Row],[Peso Neto UMV (KG)]],0)</f>
        <v>929.48333333333346</v>
      </c>
      <c r="AE960" s="39" t="s">
        <v>44</v>
      </c>
      <c r="AF960" s="39"/>
      <c r="AG960" s="39">
        <v>1</v>
      </c>
      <c r="AH960" s="109">
        <v>0</v>
      </c>
      <c r="AI960" s="66">
        <v>4.9999999999999996E-2</v>
      </c>
      <c r="AJ960" s="66">
        <v>6.9999999999999993E-2</v>
      </c>
      <c r="AK960" s="39"/>
      <c r="AL960" s="39" t="s">
        <v>53</v>
      </c>
    </row>
    <row r="961" spans="1:38" x14ac:dyDescent="0.35">
      <c r="A961" s="39" t="s">
        <v>276</v>
      </c>
      <c r="B961" s="39">
        <v>150001784</v>
      </c>
      <c r="C961" s="39" t="str">
        <f>+MaestraLP3[[#This Row],[CÓDIGO]]&amp;MaestraLP3[[#Headers],[-]]&amp;MaestraLP3[[#This Row],[UMV]]</f>
        <v>150001784-C24</v>
      </c>
      <c r="D961" s="50" t="str">
        <f>+MaestraLP3[[#This Row],[CÓDIGO]]&amp;MaestraLP3[[#Headers],[FS00]]</f>
        <v>150001784FS00</v>
      </c>
      <c r="E961" s="39" t="s">
        <v>34</v>
      </c>
      <c r="F961" s="39" t="s">
        <v>80</v>
      </c>
      <c r="G961" s="39" t="s">
        <v>94</v>
      </c>
      <c r="H961" s="39" t="s">
        <v>1106</v>
      </c>
      <c r="I961" s="39" t="s">
        <v>1117</v>
      </c>
      <c r="J961" s="49" t="s">
        <v>160</v>
      </c>
      <c r="K961" s="50" t="s">
        <v>50</v>
      </c>
      <c r="L961" s="39" t="str">
        <f>VLOOKUP(MaestraLP3[[#This Row],[UMV]],VALIDACIONES!J:L,3,0)</f>
        <v>Caja 24 Unidades</v>
      </c>
      <c r="M961" s="39" t="s">
        <v>51</v>
      </c>
      <c r="N961" s="39" t="s">
        <v>78</v>
      </c>
      <c r="O961" s="64">
        <v>9439</v>
      </c>
      <c r="P961" s="39" t="s">
        <v>42</v>
      </c>
      <c r="Q961" s="64">
        <v>15290</v>
      </c>
      <c r="R961" s="66">
        <f>+IFERROR((MaestraLP3[[#This Row],[COSTO ]]/MaestraLP3[[#This Row],[COSTO SEP]]-1),0)</f>
        <v>0.13068757283610544</v>
      </c>
      <c r="S961" s="65" t="s">
        <v>52</v>
      </c>
      <c r="T961" s="65" t="s">
        <v>52</v>
      </c>
      <c r="U961" s="64">
        <f>+VLOOKUP(MaestraLP3[[#This Row],[FS00]],'[1]BD MES'!$C:$N,12,0)</f>
        <v>10419.119999999999</v>
      </c>
      <c r="V961" s="64">
        <v>10672.56</v>
      </c>
      <c r="W961" s="66">
        <f>+(MaestraLP3[[#This Row],[COSTO ]]-MaestraLP3[[#This Row],[COSTO OCT AL 25-09]])/MaestraLP3[[#This Row],[COSTO OCT AL 25-09]]</f>
        <v>2.4324511091147864E-2</v>
      </c>
      <c r="X961" s="67" t="str">
        <f>++IF(P961="HASTA AGOTAR STOCK","HASTA AGOTAR STOCK",IF(MaestraLP3[[#This Row],[PRECIO]]=0,"NO PARA LP",IF(MaestraLP3[[#This Row],[PRECIO SEP]]=0,"INCORPORACIÓN",IF(Z961=0,"MANTIENE",IF(Z961&lt;0,"BAJA",IF(Z961&gt;0,"ALZA",""))))))</f>
        <v>MANTIENE</v>
      </c>
      <c r="Y961" s="64">
        <v>15290</v>
      </c>
      <c r="Z961" s="41">
        <f>IF(Y961=0,"INDICAR PRECIO VTA",Y961-MaestraLP3[[#This Row],[PRECIO SEP]])</f>
        <v>0</v>
      </c>
      <c r="AA961" s="66">
        <f t="shared" ref="AA961:AA1024" si="15">+IFERROR((Y961-V961)/Y961,"-")</f>
        <v>0.30199084368868545</v>
      </c>
      <c r="AB961" s="68">
        <f>IFERROR(MaestraLP3[[#This Row],[PRECIO]]*MaestraLP3[[#This Row],[%MG UMV]],0)</f>
        <v>4617.4400000000005</v>
      </c>
      <c r="AC961" s="69">
        <v>6.1440000000000001</v>
      </c>
      <c r="AD961" s="64">
        <f>+IFERROR(MaestraLP3[[#This Row],[MARGEN UNITARIO]]/MaestraLP3[[#This Row],[Peso Neto UMV (KG)]],0)</f>
        <v>751.53645833333337</v>
      </c>
      <c r="AE961" s="39" t="s">
        <v>44</v>
      </c>
      <c r="AF961" s="39"/>
      <c r="AG961" s="39">
        <v>1</v>
      </c>
      <c r="AH961" s="109">
        <v>0</v>
      </c>
      <c r="AI961" s="66">
        <v>4.9999999999999996E-2</v>
      </c>
      <c r="AJ961" s="66">
        <v>6.9999999999999993E-2</v>
      </c>
      <c r="AK961" s="39"/>
      <c r="AL961" s="39" t="s">
        <v>53</v>
      </c>
    </row>
    <row r="962" spans="1:38" x14ac:dyDescent="0.35">
      <c r="A962" s="39" t="s">
        <v>276</v>
      </c>
      <c r="B962" s="39">
        <v>150000095</v>
      </c>
      <c r="C962" s="39" t="str">
        <f>+MaestraLP3[[#This Row],[CÓDIGO]]&amp;MaestraLP3[[#Headers],[-]]&amp;MaestraLP3[[#This Row],[UMV]]</f>
        <v>150000095-C06</v>
      </c>
      <c r="D962" s="50" t="str">
        <f>+MaestraLP3[[#This Row],[CÓDIGO]]&amp;MaestraLP3[[#Headers],[FS00]]</f>
        <v>150000095FS00</v>
      </c>
      <c r="E962" s="39" t="s">
        <v>34</v>
      </c>
      <c r="F962" s="39" t="s">
        <v>80</v>
      </c>
      <c r="G962" s="39" t="s">
        <v>94</v>
      </c>
      <c r="H962" s="39" t="s">
        <v>1106</v>
      </c>
      <c r="I962" s="39" t="s">
        <v>1118</v>
      </c>
      <c r="J962" s="49" t="s">
        <v>57</v>
      </c>
      <c r="K962" s="50" t="s">
        <v>50</v>
      </c>
      <c r="L962" s="39" t="str">
        <f>VLOOKUP(MaestraLP3[[#This Row],[UMV]],VALIDACIONES!J:L,3,0)</f>
        <v>Caja 6 Unidades</v>
      </c>
      <c r="M962" s="39" t="s">
        <v>51</v>
      </c>
      <c r="N962" s="39" t="s">
        <v>78</v>
      </c>
      <c r="O962" s="64">
        <v>39252.239999999998</v>
      </c>
      <c r="P962" s="39" t="s">
        <v>42</v>
      </c>
      <c r="Q962" s="64">
        <v>59000</v>
      </c>
      <c r="R962" s="66">
        <f>+IFERROR((MaestraLP3[[#This Row],[COSTO ]]/MaestraLP3[[#This Row],[COSTO SEP]]-1),0)</f>
        <v>-3.2757366203814975E-3</v>
      </c>
      <c r="S962" s="65" t="s">
        <v>52</v>
      </c>
      <c r="T962" s="65" t="s">
        <v>52</v>
      </c>
      <c r="U962" s="64">
        <f>+VLOOKUP(MaestraLP3[[#This Row],[FS00]],'[1]BD MES'!$C:$N,12,0)</f>
        <v>39056.94</v>
      </c>
      <c r="V962" s="64">
        <v>39123.659999999996</v>
      </c>
      <c r="W962" s="66">
        <f>+(MaestraLP3[[#This Row],[COSTO ]]-MaestraLP3[[#This Row],[COSTO OCT AL 25-09]])/MaestraLP3[[#This Row],[COSTO OCT AL 25-09]]</f>
        <v>1.7082751490514589E-3</v>
      </c>
      <c r="X962" s="67" t="str">
        <f>++IF(P962="HASTA AGOTAR STOCK","HASTA AGOTAR STOCK",IF(MaestraLP3[[#This Row],[PRECIO]]=0,"NO PARA LP",IF(MaestraLP3[[#This Row],[PRECIO SEP]]=0,"INCORPORACIÓN",IF(Z962=0,"MANTIENE",IF(Z962&lt;0,"BAJA",IF(Z962&gt;0,"ALZA",""))))))</f>
        <v>MANTIENE</v>
      </c>
      <c r="Y962" s="64">
        <v>59000</v>
      </c>
      <c r="Z962" s="41">
        <f>IF(Y962=0,"INDICAR PRECIO VTA",Y962-MaestraLP3[[#This Row],[PRECIO SEP]])</f>
        <v>0</v>
      </c>
      <c r="AA962" s="66">
        <f t="shared" si="15"/>
        <v>0.33688711864406784</v>
      </c>
      <c r="AB962" s="68">
        <f>IFERROR(MaestraLP3[[#This Row],[PRECIO]]*MaestraLP3[[#This Row],[%MG UMV]],0)</f>
        <v>19876.340000000004</v>
      </c>
      <c r="AC962" s="69">
        <v>6</v>
      </c>
      <c r="AD962" s="64">
        <f>+IFERROR(MaestraLP3[[#This Row],[MARGEN UNITARIO]]/MaestraLP3[[#This Row],[Peso Neto UMV (KG)]],0)</f>
        <v>3312.7233333333338</v>
      </c>
      <c r="AE962" s="39" t="s">
        <v>53</v>
      </c>
      <c r="AF962" s="39"/>
      <c r="AG962" s="39">
        <v>1</v>
      </c>
      <c r="AH962" s="109">
        <v>0</v>
      </c>
      <c r="AI962" s="66">
        <v>4.9999999999999996E-2</v>
      </c>
      <c r="AJ962" s="66">
        <v>6.9999999999999993E-2</v>
      </c>
      <c r="AK962" s="39"/>
      <c r="AL962" s="39" t="s">
        <v>53</v>
      </c>
    </row>
    <row r="963" spans="1:38" x14ac:dyDescent="0.35">
      <c r="A963" s="39" t="s">
        <v>276</v>
      </c>
      <c r="B963" s="39">
        <v>150001530</v>
      </c>
      <c r="C963" s="39" t="str">
        <f>+MaestraLP3[[#This Row],[CÓDIGO]]&amp;MaestraLP3[[#Headers],[-]]&amp;MaestraLP3[[#This Row],[UMV]]</f>
        <v>150001530-C12</v>
      </c>
      <c r="D963" s="50" t="str">
        <f>+MaestraLP3[[#This Row],[CÓDIGO]]&amp;MaestraLP3[[#Headers],[FS00]]</f>
        <v>150001530FS00</v>
      </c>
      <c r="E963" s="39" t="s">
        <v>34</v>
      </c>
      <c r="F963" s="39" t="s">
        <v>80</v>
      </c>
      <c r="G963" s="39" t="s">
        <v>94</v>
      </c>
      <c r="H963" s="39" t="s">
        <v>1106</v>
      </c>
      <c r="I963" s="39" t="s">
        <v>1119</v>
      </c>
      <c r="J963" s="49" t="s">
        <v>49</v>
      </c>
      <c r="K963" s="50" t="s">
        <v>50</v>
      </c>
      <c r="L963" s="39" t="str">
        <f>VLOOKUP(MaestraLP3[[#This Row],[UMV]],VALIDACIONES!J:L,3,0)</f>
        <v>Caja 12 Unidades</v>
      </c>
      <c r="M963" s="39" t="s">
        <v>51</v>
      </c>
      <c r="N963" s="39" t="s">
        <v>78</v>
      </c>
      <c r="O963" s="64">
        <v>105047.88</v>
      </c>
      <c r="P963" s="39" t="s">
        <v>42</v>
      </c>
      <c r="Q963" s="64">
        <v>127000</v>
      </c>
      <c r="R963" s="66">
        <f>+IFERROR((MaestraLP3[[#This Row],[COSTO ]]/MaestraLP3[[#This Row],[COSTO SEP]]-1),0)</f>
        <v>0</v>
      </c>
      <c r="S963" s="65" t="s">
        <v>52</v>
      </c>
      <c r="T963" s="65" t="s">
        <v>52</v>
      </c>
      <c r="U963" s="64">
        <f>+VLOOKUP(MaestraLP3[[#This Row],[FS00]],'[1]BD MES'!$C:$N,12,0)</f>
        <v>105047.88</v>
      </c>
      <c r="V963" s="64">
        <v>105047.88</v>
      </c>
      <c r="W963" s="66">
        <f>+(MaestraLP3[[#This Row],[COSTO ]]-MaestraLP3[[#This Row],[COSTO OCT AL 25-09]])/MaestraLP3[[#This Row],[COSTO OCT AL 25-09]]</f>
        <v>0</v>
      </c>
      <c r="X963" s="67" t="str">
        <f>++IF(P963="HASTA AGOTAR STOCK","HASTA AGOTAR STOCK",IF(MaestraLP3[[#This Row],[PRECIO]]=0,"NO PARA LP",IF(MaestraLP3[[#This Row],[PRECIO SEP]]=0,"INCORPORACIÓN",IF(Z963=0,"MANTIENE",IF(Z963&lt;0,"BAJA",IF(Z963&gt;0,"ALZA",""))))))</f>
        <v>MANTIENE</v>
      </c>
      <c r="Y963" s="64">
        <v>127000</v>
      </c>
      <c r="Z963" s="41">
        <f>IF(Y963=0,"INDICAR PRECIO VTA",Y963-MaestraLP3[[#This Row],[PRECIO SEP]])</f>
        <v>0</v>
      </c>
      <c r="AA963" s="66">
        <f t="shared" si="15"/>
        <v>0.17285133858267712</v>
      </c>
      <c r="AB963" s="68">
        <f>IFERROR(MaestraLP3[[#This Row],[PRECIO]]*MaestraLP3[[#This Row],[%MG UMV]],0)</f>
        <v>21952.119999999995</v>
      </c>
      <c r="AC963" s="69">
        <v>8.4</v>
      </c>
      <c r="AD963" s="64">
        <f>+IFERROR(MaestraLP3[[#This Row],[MARGEN UNITARIO]]/MaestraLP3[[#This Row],[Peso Neto UMV (KG)]],0)</f>
        <v>2613.3476190476185</v>
      </c>
      <c r="AE963" s="39" t="s">
        <v>53</v>
      </c>
      <c r="AF963" s="39"/>
      <c r="AG963" s="39">
        <v>1</v>
      </c>
      <c r="AH963" s="109">
        <v>0</v>
      </c>
      <c r="AI963" s="66">
        <v>4.9999999999999996E-2</v>
      </c>
      <c r="AJ963" s="66">
        <v>9.9999999999999992E-2</v>
      </c>
      <c r="AK963" s="39"/>
      <c r="AL963" s="39" t="s">
        <v>53</v>
      </c>
    </row>
    <row r="964" spans="1:38" x14ac:dyDescent="0.35">
      <c r="A964" s="39" t="s">
        <v>276</v>
      </c>
      <c r="B964" s="39">
        <v>104501230</v>
      </c>
      <c r="C964" s="39" t="str">
        <f>+MaestraLP3[[#This Row],[CÓDIGO]]&amp;MaestraLP3[[#Headers],[-]]&amp;MaestraLP3[[#This Row],[UMV]]</f>
        <v>104501230-S00</v>
      </c>
      <c r="D964" s="50" t="str">
        <f>+MaestraLP3[[#This Row],[CÓDIGO]]&amp;MaestraLP3[[#Headers],[FS00]]</f>
        <v>104501230FS00</v>
      </c>
      <c r="E964" s="39" t="s">
        <v>34</v>
      </c>
      <c r="F964" s="39" t="s">
        <v>80</v>
      </c>
      <c r="G964" s="39" t="s">
        <v>94</v>
      </c>
      <c r="H964" s="39" t="s">
        <v>359</v>
      </c>
      <c r="I964" s="39" t="s">
        <v>1123</v>
      </c>
      <c r="J964" s="49" t="s">
        <v>1121</v>
      </c>
      <c r="K964" s="50" t="s">
        <v>1121</v>
      </c>
      <c r="L964" s="39" t="str">
        <f>VLOOKUP(MaestraLP3[[#This Row],[UMV]],VALIDACIONES!J:L,3,0)</f>
        <v>Caja 800 Unidades</v>
      </c>
      <c r="M964" s="39" t="s">
        <v>51</v>
      </c>
      <c r="N964" s="39" t="s">
        <v>78</v>
      </c>
      <c r="O964" s="64">
        <v>9111.25</v>
      </c>
      <c r="P964" s="39" t="s">
        <v>42</v>
      </c>
      <c r="Q964" s="64">
        <v>13500</v>
      </c>
      <c r="R964" s="66">
        <f>+IFERROR((MaestraLP3[[#This Row],[COSTO ]]/MaestraLP3[[#This Row],[COSTO SEP]]-1),0)</f>
        <v>-9.6144875840309396E-4</v>
      </c>
      <c r="S964" s="65" t="s">
        <v>52</v>
      </c>
      <c r="T964" s="65" t="s">
        <v>52</v>
      </c>
      <c r="U964" s="64">
        <f>+VLOOKUP(MaestraLP3[[#This Row],[FS00]],'[1]BD MES'!$C:$N,12,0)</f>
        <v>9101.1</v>
      </c>
      <c r="V964" s="64">
        <v>9102.49</v>
      </c>
      <c r="W964" s="66">
        <f>+(MaestraLP3[[#This Row],[COSTO ]]-MaestraLP3[[#This Row],[COSTO OCT AL 25-09]])/MaestraLP3[[#This Row],[COSTO OCT AL 25-09]]</f>
        <v>1.5272879102519671E-4</v>
      </c>
      <c r="X964" s="67" t="str">
        <f>++IF(P964="HASTA AGOTAR STOCK","HASTA AGOTAR STOCK",IF(MaestraLP3[[#This Row],[PRECIO]]=0,"NO PARA LP",IF(MaestraLP3[[#This Row],[PRECIO SEP]]=0,"INCORPORACIÓN",IF(Z964=0,"MANTIENE",IF(Z964&lt;0,"BAJA",IF(Z964&gt;0,"ALZA",""))))))</f>
        <v>MANTIENE</v>
      </c>
      <c r="Y964" s="64">
        <v>13500</v>
      </c>
      <c r="Z964" s="41">
        <f>IF(Y964=0,"INDICAR PRECIO VTA",Y964-MaestraLP3[[#This Row],[PRECIO SEP]])</f>
        <v>0</v>
      </c>
      <c r="AA964" s="66">
        <f t="shared" si="15"/>
        <v>0.32574148148148152</v>
      </c>
      <c r="AB964" s="68">
        <f>IFERROR(MaestraLP3[[#This Row],[PRECIO]]*MaestraLP3[[#This Row],[%MG UMV]],0)</f>
        <v>4397.51</v>
      </c>
      <c r="AC964" s="69">
        <v>4</v>
      </c>
      <c r="AD964" s="64">
        <f>+IFERROR(MaestraLP3[[#This Row],[MARGEN UNITARIO]]/MaestraLP3[[#This Row],[Peso Neto UMV (KG)]],0)</f>
        <v>1099.3775000000001</v>
      </c>
      <c r="AE964" s="39" t="s">
        <v>44</v>
      </c>
      <c r="AF964" s="39"/>
      <c r="AG964" s="39">
        <v>1</v>
      </c>
      <c r="AH964" s="109">
        <v>0</v>
      </c>
      <c r="AI964" s="66">
        <v>4.9999999999999996E-2</v>
      </c>
      <c r="AJ964" s="66">
        <v>6.9999999999999993E-2</v>
      </c>
      <c r="AK964" s="39" t="s">
        <v>53</v>
      </c>
      <c r="AL964" s="39" t="s">
        <v>53</v>
      </c>
    </row>
    <row r="965" spans="1:38" x14ac:dyDescent="0.35">
      <c r="A965" s="39" t="s">
        <v>276</v>
      </c>
      <c r="B965" s="39">
        <v>104501150</v>
      </c>
      <c r="C965" s="39" t="str">
        <f>+MaestraLP3[[#This Row],[CÓDIGO]]&amp;MaestraLP3[[#Headers],[-]]&amp;MaestraLP3[[#This Row],[UMV]]</f>
        <v>104501150-S00</v>
      </c>
      <c r="D965" s="50" t="str">
        <f>+MaestraLP3[[#This Row],[CÓDIGO]]&amp;MaestraLP3[[#Headers],[FS00]]</f>
        <v>104501150FS00</v>
      </c>
      <c r="E965" s="39" t="s">
        <v>34</v>
      </c>
      <c r="F965" s="39" t="s">
        <v>80</v>
      </c>
      <c r="G965" s="39" t="s">
        <v>94</v>
      </c>
      <c r="H965" s="39" t="s">
        <v>359</v>
      </c>
      <c r="I965" s="39" t="s">
        <v>1125</v>
      </c>
      <c r="J965" s="49" t="s">
        <v>1121</v>
      </c>
      <c r="K965" s="50" t="s">
        <v>1121</v>
      </c>
      <c r="L965" s="39" t="str">
        <f>VLOOKUP(MaestraLP3[[#This Row],[UMV]],VALIDACIONES!J:L,3,0)</f>
        <v>Caja 800 Unidades</v>
      </c>
      <c r="M965" s="39" t="s">
        <v>51</v>
      </c>
      <c r="N965" s="39" t="s">
        <v>78</v>
      </c>
      <c r="O965" s="64">
        <v>9105.33</v>
      </c>
      <c r="P965" s="39" t="s">
        <v>42</v>
      </c>
      <c r="Q965" s="64">
        <v>13500</v>
      </c>
      <c r="R965" s="66">
        <f>+IFERROR((MaestraLP3[[#This Row],[COSTO ]]/MaestraLP3[[#This Row],[COSTO SEP]]-1),0)</f>
        <v>-5.0300208778808475E-4</v>
      </c>
      <c r="S965" s="65" t="s">
        <v>52</v>
      </c>
      <c r="T965" s="65" t="s">
        <v>52</v>
      </c>
      <c r="U965" s="64">
        <f>+VLOOKUP(MaestraLP3[[#This Row],[FS00]],'[1]BD MES'!$C:$N,12,0)</f>
        <v>9100.43</v>
      </c>
      <c r="V965" s="64">
        <v>9100.75</v>
      </c>
      <c r="W965" s="66">
        <f>+(MaestraLP3[[#This Row],[COSTO ]]-MaestraLP3[[#This Row],[COSTO OCT AL 25-09]])/MaestraLP3[[#This Row],[COSTO OCT AL 25-09]]</f>
        <v>3.5163173608248066E-5</v>
      </c>
      <c r="X965" s="67" t="str">
        <f>++IF(P965="HASTA AGOTAR STOCK","HASTA AGOTAR STOCK",IF(MaestraLP3[[#This Row],[PRECIO]]=0,"NO PARA LP",IF(MaestraLP3[[#This Row],[PRECIO SEP]]=0,"INCORPORACIÓN",IF(Z965=0,"MANTIENE",IF(Z965&lt;0,"BAJA",IF(Z965&gt;0,"ALZA",""))))))</f>
        <v>MANTIENE</v>
      </c>
      <c r="Y965" s="64">
        <v>13500</v>
      </c>
      <c r="Z965" s="41">
        <f>IF(Y965=0,"INDICAR PRECIO VTA",Y965-MaestraLP3[[#This Row],[PRECIO SEP]])</f>
        <v>0</v>
      </c>
      <c r="AA965" s="66">
        <f t="shared" si="15"/>
        <v>0.32587037037037037</v>
      </c>
      <c r="AB965" s="68">
        <f>IFERROR(MaestraLP3[[#This Row],[PRECIO]]*MaestraLP3[[#This Row],[%MG UMV]],0)</f>
        <v>4399.25</v>
      </c>
      <c r="AC965" s="69">
        <v>4</v>
      </c>
      <c r="AD965" s="64">
        <f>+IFERROR(MaestraLP3[[#This Row],[MARGEN UNITARIO]]/MaestraLP3[[#This Row],[Peso Neto UMV (KG)]],0)</f>
        <v>1099.8125</v>
      </c>
      <c r="AE965" s="39" t="s">
        <v>44</v>
      </c>
      <c r="AF965" s="39"/>
      <c r="AG965" s="39">
        <v>1</v>
      </c>
      <c r="AH965" s="109">
        <v>0</v>
      </c>
      <c r="AI965" s="66">
        <v>4.9999999999999996E-2</v>
      </c>
      <c r="AJ965" s="66">
        <v>6.9999999999999993E-2</v>
      </c>
      <c r="AK965" s="39" t="s">
        <v>53</v>
      </c>
      <c r="AL965" s="39" t="s">
        <v>53</v>
      </c>
    </row>
    <row r="966" spans="1:38" x14ac:dyDescent="0.35">
      <c r="A966" s="39" t="s">
        <v>276</v>
      </c>
      <c r="B966" s="39">
        <v>104522090</v>
      </c>
      <c r="C966" s="39" t="str">
        <f>+MaestraLP3[[#This Row],[CÓDIGO]]&amp;MaestraLP3[[#Headers],[-]]&amp;MaestraLP3[[#This Row],[UMV]]</f>
        <v>104522090-Z20</v>
      </c>
      <c r="D966" s="50" t="str">
        <f>+MaestraLP3[[#This Row],[CÓDIGO]]&amp;MaestraLP3[[#Headers],[FS00]]</f>
        <v>104522090FS00</v>
      </c>
      <c r="E966" s="39" t="s">
        <v>34</v>
      </c>
      <c r="F966" s="39" t="s">
        <v>80</v>
      </c>
      <c r="G966" s="39" t="s">
        <v>94</v>
      </c>
      <c r="H966" s="39" t="s">
        <v>359</v>
      </c>
      <c r="I966" s="39" t="s">
        <v>1126</v>
      </c>
      <c r="J966" s="49" t="s">
        <v>511</v>
      </c>
      <c r="K966" s="50" t="s">
        <v>50</v>
      </c>
      <c r="L966" s="39" t="str">
        <f>VLOOKUP(MaestraLP3[[#This Row],[UMV]],VALIDACIONES!J:L,3,0)</f>
        <v>Caja 120 Unidades</v>
      </c>
      <c r="M966" s="39" t="s">
        <v>51</v>
      </c>
      <c r="N966" s="39" t="s">
        <v>78</v>
      </c>
      <c r="O966" s="64">
        <v>10185.599999999999</v>
      </c>
      <c r="P966" s="39" t="s">
        <v>42</v>
      </c>
      <c r="Q966" s="64">
        <v>13900</v>
      </c>
      <c r="R966" s="66">
        <f>+IFERROR((MaestraLP3[[#This Row],[COSTO ]]/MaestraLP3[[#This Row],[COSTO SEP]]-1),0)</f>
        <v>2.2384542884072989E-3</v>
      </c>
      <c r="S966" s="65" t="s">
        <v>52</v>
      </c>
      <c r="T966" s="65" t="s">
        <v>52</v>
      </c>
      <c r="U966" s="64">
        <f>+VLOOKUP(MaestraLP3[[#This Row],[FS00]],'[1]BD MES'!$C:$N,12,0)</f>
        <v>10204.800000000001</v>
      </c>
      <c r="V966" s="64">
        <v>10208.4</v>
      </c>
      <c r="W966" s="66">
        <f>+(MaestraLP3[[#This Row],[COSTO ]]-MaestraLP3[[#This Row],[COSTO OCT AL 25-09]])/MaestraLP3[[#This Row],[COSTO OCT AL 25-09]]</f>
        <v>3.527751646282675E-4</v>
      </c>
      <c r="X966" s="67" t="str">
        <f>++IF(P966="HASTA AGOTAR STOCK","HASTA AGOTAR STOCK",IF(MaestraLP3[[#This Row],[PRECIO]]=0,"NO PARA LP",IF(MaestraLP3[[#This Row],[PRECIO SEP]]=0,"INCORPORACIÓN",IF(Z966=0,"MANTIENE",IF(Z966&lt;0,"BAJA",IF(Z966&gt;0,"ALZA",""))))))</f>
        <v>MANTIENE</v>
      </c>
      <c r="Y966" s="64">
        <v>13900</v>
      </c>
      <c r="Z966" s="41">
        <f>IF(Y966=0,"INDICAR PRECIO VTA",Y966-MaestraLP3[[#This Row],[PRECIO SEP]])</f>
        <v>0</v>
      </c>
      <c r="AA966" s="66">
        <f t="shared" si="15"/>
        <v>0.26558273381294967</v>
      </c>
      <c r="AB966" s="68">
        <f>IFERROR(MaestraLP3[[#This Row],[PRECIO]]*MaestraLP3[[#This Row],[%MG UMV]],0)</f>
        <v>3691.6000000000004</v>
      </c>
      <c r="AC966" s="69">
        <v>2.4</v>
      </c>
      <c r="AD966" s="64">
        <f>+IFERROR(MaestraLP3[[#This Row],[MARGEN UNITARIO]]/MaestraLP3[[#This Row],[Peso Neto UMV (KG)]],0)</f>
        <v>1538.166666666667</v>
      </c>
      <c r="AE966" s="39" t="s">
        <v>44</v>
      </c>
      <c r="AF966" s="39"/>
      <c r="AG966" s="39">
        <v>1</v>
      </c>
      <c r="AH966" s="109">
        <v>0</v>
      </c>
      <c r="AI966" s="66">
        <v>4.9999999999999996E-2</v>
      </c>
      <c r="AJ966" s="66">
        <v>9.9999999999999992E-2</v>
      </c>
      <c r="AK966" s="39" t="s">
        <v>53</v>
      </c>
      <c r="AL966" s="39" t="s">
        <v>53</v>
      </c>
    </row>
    <row r="967" spans="1:38" x14ac:dyDescent="0.35">
      <c r="A967" s="39" t="s">
        <v>276</v>
      </c>
      <c r="B967" s="39">
        <v>104548280</v>
      </c>
      <c r="C967" s="39" t="str">
        <f>+MaestraLP3[[#This Row],[CÓDIGO]]&amp;MaestraLP3[[#Headers],[-]]&amp;MaestraLP3[[#This Row],[UMV]]</f>
        <v>104548280-Z92</v>
      </c>
      <c r="D967" s="50" t="str">
        <f>+MaestraLP3[[#This Row],[CÓDIGO]]&amp;MaestraLP3[[#Headers],[FS00]]</f>
        <v>104548280FS00</v>
      </c>
      <c r="E967" s="39" t="s">
        <v>34</v>
      </c>
      <c r="F967" s="39" t="s">
        <v>80</v>
      </c>
      <c r="G967" s="39" t="s">
        <v>94</v>
      </c>
      <c r="H967" s="39" t="s">
        <v>359</v>
      </c>
      <c r="I967" s="39" t="s">
        <v>4109</v>
      </c>
      <c r="J967" s="49" t="s">
        <v>411</v>
      </c>
      <c r="K967" s="50" t="s">
        <v>50</v>
      </c>
      <c r="L967" s="39" t="str">
        <f>VLOOKUP(MaestraLP3[[#This Row],[UMV]],VALIDACIONES!J:L,3,0)</f>
        <v>Caja 192 Unidades</v>
      </c>
      <c r="M967" s="39" t="s">
        <v>51</v>
      </c>
      <c r="N967" s="39" t="s">
        <v>78</v>
      </c>
      <c r="O967" s="64">
        <v>11520</v>
      </c>
      <c r="P967" s="39" t="s">
        <v>42</v>
      </c>
      <c r="Q967" s="65">
        <v>15890</v>
      </c>
      <c r="R967" s="66">
        <f>+IFERROR((MaestraLP3[[#This Row],[COSTO ]]/MaestraLP3[[#This Row],[COSTO SEP]]-1),0)</f>
        <v>0</v>
      </c>
      <c r="S967" s="65" t="s">
        <v>52</v>
      </c>
      <c r="T967" s="65" t="s">
        <v>52</v>
      </c>
      <c r="U967" s="64">
        <f>+VLOOKUP(MaestraLP3[[#This Row],[FS00]],'[1]BD MES'!$C:$N,12,0)</f>
        <v>11520</v>
      </c>
      <c r="V967" s="64">
        <v>11520</v>
      </c>
      <c r="W967" s="66">
        <f>+(MaestraLP3[[#This Row],[COSTO ]]-MaestraLP3[[#This Row],[COSTO OCT AL 25-09]])/MaestraLP3[[#This Row],[COSTO OCT AL 25-09]]</f>
        <v>0</v>
      </c>
      <c r="X967" s="67" t="str">
        <f>++IF(P967="HASTA AGOTAR STOCK","HASTA AGOTAR STOCK",IF(MaestraLP3[[#This Row],[PRECIO]]=0,"NO PARA LP",IF(MaestraLP3[[#This Row],[PRECIO SEP]]=0,"INCORPORACIÓN",IF(Z967=0,"MANTIENE",IF(Z967&lt;0,"BAJA",IF(Z967&gt;0,"ALZA",""))))))</f>
        <v>MANTIENE</v>
      </c>
      <c r="Y967" s="64">
        <v>15890</v>
      </c>
      <c r="Z967" s="41">
        <f>IF(Y967=0,"INDICAR PRECIO VTA",Y967-MaestraLP3[[#This Row],[PRECIO SEP]])</f>
        <v>0</v>
      </c>
      <c r="AA967" s="66">
        <f t="shared" si="15"/>
        <v>0.27501573316551292</v>
      </c>
      <c r="AB967" s="68">
        <f>IFERROR(MaestraLP3[[#This Row],[PRECIO]]*MaestraLP3[[#This Row],[%MG UMV]],0)</f>
        <v>4370</v>
      </c>
      <c r="AC967" s="69">
        <v>3.84</v>
      </c>
      <c r="AD967" s="64">
        <f>+IFERROR(MaestraLP3[[#This Row],[MARGEN UNITARIO]]/MaestraLP3[[#This Row],[Peso Neto UMV (KG)]],0)</f>
        <v>1138.0208333333335</v>
      </c>
      <c r="AE967" s="39" t="s">
        <v>44</v>
      </c>
      <c r="AF967" s="39"/>
      <c r="AG967" s="39">
        <v>1</v>
      </c>
      <c r="AH967" s="109">
        <v>0</v>
      </c>
      <c r="AI967" s="66">
        <v>4.9999999999999996E-2</v>
      </c>
      <c r="AJ967" s="66">
        <v>9.9999999999999992E-2</v>
      </c>
      <c r="AK967" s="39" t="s">
        <v>53</v>
      </c>
      <c r="AL967" s="39" t="s">
        <v>53</v>
      </c>
    </row>
    <row r="968" spans="1:38" x14ac:dyDescent="0.35">
      <c r="A968" s="39" t="s">
        <v>276</v>
      </c>
      <c r="B968" s="39">
        <v>104535230</v>
      </c>
      <c r="C968" s="39" t="str">
        <f>+MaestraLP3[[#This Row],[CÓDIGO]]&amp;MaestraLP3[[#Headers],[-]]&amp;MaestraLP3[[#This Row],[UMV]]</f>
        <v>104535230-Z92</v>
      </c>
      <c r="D968" s="50" t="str">
        <f>+MaestraLP3[[#This Row],[CÓDIGO]]&amp;MaestraLP3[[#Headers],[FS00]]</f>
        <v>104535230FS00</v>
      </c>
      <c r="E968" s="39" t="s">
        <v>34</v>
      </c>
      <c r="F968" s="39" t="s">
        <v>80</v>
      </c>
      <c r="G968" s="39" t="s">
        <v>94</v>
      </c>
      <c r="H968" s="39" t="s">
        <v>359</v>
      </c>
      <c r="I968" s="39" t="s">
        <v>1129</v>
      </c>
      <c r="J968" s="49" t="s">
        <v>411</v>
      </c>
      <c r="K968" s="50" t="s">
        <v>50</v>
      </c>
      <c r="L968" s="39" t="str">
        <f>VLOOKUP(MaestraLP3[[#This Row],[UMV]],VALIDACIONES!J:L,3,0)</f>
        <v>Caja 192 Unidades</v>
      </c>
      <c r="M968" s="39" t="s">
        <v>51</v>
      </c>
      <c r="N968" s="39" t="s">
        <v>78</v>
      </c>
      <c r="O968" s="64">
        <v>11520</v>
      </c>
      <c r="P968" s="39" t="s">
        <v>42</v>
      </c>
      <c r="Q968" s="64">
        <v>15890</v>
      </c>
      <c r="R968" s="66">
        <f>+IFERROR((MaestraLP3[[#This Row],[COSTO ]]/MaestraLP3[[#This Row],[COSTO SEP]]-1),0)</f>
        <v>0</v>
      </c>
      <c r="S968" s="65" t="s">
        <v>52</v>
      </c>
      <c r="T968" s="65" t="s">
        <v>52</v>
      </c>
      <c r="U968" s="64">
        <f>+VLOOKUP(MaestraLP3[[#This Row],[FS00]],'[1]BD MES'!$C:$N,12,0)</f>
        <v>11520</v>
      </c>
      <c r="V968" s="64">
        <v>11520</v>
      </c>
      <c r="W968" s="66">
        <f>+(MaestraLP3[[#This Row],[COSTO ]]-MaestraLP3[[#This Row],[COSTO OCT AL 25-09]])/MaestraLP3[[#This Row],[COSTO OCT AL 25-09]]</f>
        <v>0</v>
      </c>
      <c r="X968" s="67" t="str">
        <f>++IF(P968="HASTA AGOTAR STOCK","HASTA AGOTAR STOCK",IF(MaestraLP3[[#This Row],[PRECIO]]=0,"NO PARA LP",IF(MaestraLP3[[#This Row],[PRECIO SEP]]=0,"INCORPORACIÓN",IF(Z968=0,"MANTIENE",IF(Z968&lt;0,"BAJA",IF(Z968&gt;0,"ALZA",""))))))</f>
        <v>MANTIENE</v>
      </c>
      <c r="Y968" s="64">
        <v>15890</v>
      </c>
      <c r="Z968" s="41">
        <f>IF(Y968=0,"INDICAR PRECIO VTA",Y968-MaestraLP3[[#This Row],[PRECIO SEP]])</f>
        <v>0</v>
      </c>
      <c r="AA968" s="66">
        <f t="shared" si="15"/>
        <v>0.27501573316551292</v>
      </c>
      <c r="AB968" s="68">
        <f>IFERROR(MaestraLP3[[#This Row],[PRECIO]]*MaestraLP3[[#This Row],[%MG UMV]],0)</f>
        <v>4370</v>
      </c>
      <c r="AC968" s="69">
        <v>3.84</v>
      </c>
      <c r="AD968" s="64">
        <f>+IFERROR(MaestraLP3[[#This Row],[MARGEN UNITARIO]]/MaestraLP3[[#This Row],[Peso Neto UMV (KG)]],0)</f>
        <v>1138.0208333333335</v>
      </c>
      <c r="AE968" s="39" t="s">
        <v>44</v>
      </c>
      <c r="AF968" s="39"/>
      <c r="AG968" s="39">
        <v>1</v>
      </c>
      <c r="AH968" s="109">
        <v>0</v>
      </c>
      <c r="AI968" s="66">
        <v>4.9999999999999996E-2</v>
      </c>
      <c r="AJ968" s="66">
        <v>9.9999999999999992E-2</v>
      </c>
      <c r="AK968" s="39" t="s">
        <v>53</v>
      </c>
      <c r="AL968" s="39" t="s">
        <v>53</v>
      </c>
    </row>
    <row r="969" spans="1:38" x14ac:dyDescent="0.35">
      <c r="A969" s="39" t="s">
        <v>276</v>
      </c>
      <c r="B969" s="39">
        <v>104535240</v>
      </c>
      <c r="C969" s="39" t="str">
        <f>+MaestraLP3[[#This Row],[CÓDIGO]]&amp;MaestraLP3[[#Headers],[-]]&amp;MaestraLP3[[#This Row],[UMV]]</f>
        <v>104535240-Z92</v>
      </c>
      <c r="D969" s="50" t="str">
        <f>+MaestraLP3[[#This Row],[CÓDIGO]]&amp;MaestraLP3[[#Headers],[FS00]]</f>
        <v>104535240FS00</v>
      </c>
      <c r="E969" s="39" t="s">
        <v>34</v>
      </c>
      <c r="F969" s="39" t="s">
        <v>80</v>
      </c>
      <c r="G969" s="39" t="s">
        <v>94</v>
      </c>
      <c r="H969" s="39" t="s">
        <v>359</v>
      </c>
      <c r="I969" s="39" t="s">
        <v>1130</v>
      </c>
      <c r="J969" s="49" t="s">
        <v>411</v>
      </c>
      <c r="K969" s="50" t="s">
        <v>50</v>
      </c>
      <c r="L969" s="39" t="str">
        <f>VLOOKUP(MaestraLP3[[#This Row],[UMV]],VALIDACIONES!J:L,3,0)</f>
        <v>Caja 192 Unidades</v>
      </c>
      <c r="M969" s="39" t="s">
        <v>51</v>
      </c>
      <c r="N969" s="39" t="s">
        <v>78</v>
      </c>
      <c r="O969" s="64">
        <v>7680</v>
      </c>
      <c r="P969" s="39" t="s">
        <v>42</v>
      </c>
      <c r="Q969" s="64">
        <v>10600</v>
      </c>
      <c r="R969" s="66">
        <f>+IFERROR((MaestraLP3[[#This Row],[COSTO ]]/MaestraLP3[[#This Row],[COSTO SEP]]-1),0)</f>
        <v>0</v>
      </c>
      <c r="S969" s="65" t="s">
        <v>52</v>
      </c>
      <c r="T969" s="65" t="s">
        <v>52</v>
      </c>
      <c r="U969" s="64">
        <f>+VLOOKUP(MaestraLP3[[#This Row],[FS00]],'[1]BD MES'!$C:$N,12,0)</f>
        <v>7680</v>
      </c>
      <c r="V969" s="64">
        <v>7680</v>
      </c>
      <c r="W969" s="66">
        <f>+(MaestraLP3[[#This Row],[COSTO ]]-MaestraLP3[[#This Row],[COSTO OCT AL 25-09]])/MaestraLP3[[#This Row],[COSTO OCT AL 25-09]]</f>
        <v>0</v>
      </c>
      <c r="X969" s="67" t="str">
        <f>++IF(P969="HASTA AGOTAR STOCK","HASTA AGOTAR STOCK",IF(MaestraLP3[[#This Row],[PRECIO]]=0,"NO PARA LP",IF(MaestraLP3[[#This Row],[PRECIO SEP]]=0,"INCORPORACIÓN",IF(Z969=0,"MANTIENE",IF(Z969&lt;0,"BAJA",IF(Z969&gt;0,"ALZA",""))))))</f>
        <v>MANTIENE</v>
      </c>
      <c r="Y969" s="64">
        <v>10600</v>
      </c>
      <c r="Z969" s="41">
        <f>IF(Y969=0,"INDICAR PRECIO VTA",Y969-MaestraLP3[[#This Row],[PRECIO SEP]])</f>
        <v>0</v>
      </c>
      <c r="AA969" s="66">
        <f t="shared" si="15"/>
        <v>0.27547169811320754</v>
      </c>
      <c r="AB969" s="68">
        <f>IFERROR(MaestraLP3[[#This Row],[PRECIO]]*MaestraLP3[[#This Row],[%MG UMV]],0)</f>
        <v>2920</v>
      </c>
      <c r="AC969" s="69">
        <v>3.84</v>
      </c>
      <c r="AD969" s="64">
        <f>+IFERROR(MaestraLP3[[#This Row],[MARGEN UNITARIO]]/MaestraLP3[[#This Row],[Peso Neto UMV (KG)]],0)</f>
        <v>760.41666666666674</v>
      </c>
      <c r="AE969" s="39" t="s">
        <v>44</v>
      </c>
      <c r="AF969" s="39"/>
      <c r="AG969" s="39">
        <v>1</v>
      </c>
      <c r="AH969" s="109">
        <v>0</v>
      </c>
      <c r="AI969" s="66">
        <v>4.9999999999999996E-2</v>
      </c>
      <c r="AJ969" s="66">
        <v>9.9999999999999992E-2</v>
      </c>
      <c r="AK969" s="39" t="s">
        <v>53</v>
      </c>
      <c r="AL969" s="39" t="s">
        <v>53</v>
      </c>
    </row>
    <row r="970" spans="1:38" x14ac:dyDescent="0.35">
      <c r="A970" s="39" t="s">
        <v>276</v>
      </c>
      <c r="B970" s="39">
        <v>104535250</v>
      </c>
      <c r="C970" s="39" t="str">
        <f>+MaestraLP3[[#This Row],[CÓDIGO]]&amp;MaestraLP3[[#Headers],[-]]&amp;MaestraLP3[[#This Row],[UMV]]</f>
        <v>104535250-Z92</v>
      </c>
      <c r="D970" s="50" t="str">
        <f>+MaestraLP3[[#This Row],[CÓDIGO]]&amp;MaestraLP3[[#Headers],[FS00]]</f>
        <v>104535250FS00</v>
      </c>
      <c r="E970" s="39" t="s">
        <v>34</v>
      </c>
      <c r="F970" s="39" t="s">
        <v>80</v>
      </c>
      <c r="G970" s="39" t="s">
        <v>94</v>
      </c>
      <c r="H970" s="39" t="s">
        <v>359</v>
      </c>
      <c r="I970" s="39" t="s">
        <v>1131</v>
      </c>
      <c r="J970" s="49" t="s">
        <v>411</v>
      </c>
      <c r="K970" s="50" t="s">
        <v>50</v>
      </c>
      <c r="L970" s="39" t="str">
        <f>VLOOKUP(MaestraLP3[[#This Row],[UMV]],VALIDACIONES!J:L,3,0)</f>
        <v>Caja 192 Unidades</v>
      </c>
      <c r="M970" s="39" t="s">
        <v>51</v>
      </c>
      <c r="N970" s="39" t="s">
        <v>78</v>
      </c>
      <c r="O970" s="64">
        <v>7680</v>
      </c>
      <c r="P970" s="39" t="s">
        <v>42</v>
      </c>
      <c r="Q970" s="64">
        <v>10600</v>
      </c>
      <c r="R970" s="66">
        <f>+IFERROR((MaestraLP3[[#This Row],[COSTO ]]/MaestraLP3[[#This Row],[COSTO SEP]]-1),0)</f>
        <v>0</v>
      </c>
      <c r="S970" s="65" t="s">
        <v>52</v>
      </c>
      <c r="T970" s="65" t="s">
        <v>52</v>
      </c>
      <c r="U970" s="64">
        <f>+VLOOKUP(MaestraLP3[[#This Row],[FS00]],'[1]BD MES'!$C:$N,12,0)</f>
        <v>7680</v>
      </c>
      <c r="V970" s="64">
        <v>7680</v>
      </c>
      <c r="W970" s="66">
        <f>+(MaestraLP3[[#This Row],[COSTO ]]-MaestraLP3[[#This Row],[COSTO OCT AL 25-09]])/MaestraLP3[[#This Row],[COSTO OCT AL 25-09]]</f>
        <v>0</v>
      </c>
      <c r="X970" s="67" t="str">
        <f>++IF(P970="HASTA AGOTAR STOCK","HASTA AGOTAR STOCK",IF(MaestraLP3[[#This Row],[PRECIO]]=0,"NO PARA LP",IF(MaestraLP3[[#This Row],[PRECIO SEP]]=0,"INCORPORACIÓN",IF(Z970=0,"MANTIENE",IF(Z970&lt;0,"BAJA",IF(Z970&gt;0,"ALZA",""))))))</f>
        <v>MANTIENE</v>
      </c>
      <c r="Y970" s="64">
        <v>10600</v>
      </c>
      <c r="Z970" s="41">
        <f>IF(Y970=0,"INDICAR PRECIO VTA",Y970-MaestraLP3[[#This Row],[PRECIO SEP]])</f>
        <v>0</v>
      </c>
      <c r="AA970" s="66">
        <f t="shared" si="15"/>
        <v>0.27547169811320754</v>
      </c>
      <c r="AB970" s="68">
        <f>IFERROR(MaestraLP3[[#This Row],[PRECIO]]*MaestraLP3[[#This Row],[%MG UMV]],0)</f>
        <v>2920</v>
      </c>
      <c r="AC970" s="69">
        <v>3.84</v>
      </c>
      <c r="AD970" s="64">
        <f>+IFERROR(MaestraLP3[[#This Row],[MARGEN UNITARIO]]/MaestraLP3[[#This Row],[Peso Neto UMV (KG)]],0)</f>
        <v>760.41666666666674</v>
      </c>
      <c r="AE970" s="39" t="s">
        <v>44</v>
      </c>
      <c r="AF970" s="39"/>
      <c r="AG970" s="39">
        <v>1</v>
      </c>
      <c r="AH970" s="109">
        <v>0</v>
      </c>
      <c r="AI970" s="66">
        <v>0.03</v>
      </c>
      <c r="AJ970" s="66">
        <v>4.9999999999999996E-2</v>
      </c>
      <c r="AK970" s="39" t="s">
        <v>53</v>
      </c>
      <c r="AL970" s="39" t="s">
        <v>53</v>
      </c>
    </row>
    <row r="971" spans="1:38" x14ac:dyDescent="0.35">
      <c r="A971" s="39" t="s">
        <v>276</v>
      </c>
      <c r="B971" s="39">
        <v>104535260</v>
      </c>
      <c r="C971" s="39" t="str">
        <f>+MaestraLP3[[#This Row],[CÓDIGO]]&amp;MaestraLP3[[#Headers],[-]]&amp;MaestraLP3[[#This Row],[UMV]]</f>
        <v>104535260-Z92</v>
      </c>
      <c r="D971" s="50" t="str">
        <f>+MaestraLP3[[#This Row],[CÓDIGO]]&amp;MaestraLP3[[#Headers],[FS00]]</f>
        <v>104535260FS00</v>
      </c>
      <c r="E971" s="39" t="s">
        <v>34</v>
      </c>
      <c r="F971" s="39" t="s">
        <v>80</v>
      </c>
      <c r="G971" s="39" t="s">
        <v>94</v>
      </c>
      <c r="H971" s="39" t="s">
        <v>359</v>
      </c>
      <c r="I971" s="39" t="s">
        <v>1132</v>
      </c>
      <c r="J971" s="49" t="s">
        <v>411</v>
      </c>
      <c r="K971" s="50" t="s">
        <v>50</v>
      </c>
      <c r="L971" s="39" t="str">
        <f>VLOOKUP(MaestraLP3[[#This Row],[UMV]],VALIDACIONES!J:L,3,0)</f>
        <v>Caja 192 Unidades</v>
      </c>
      <c r="M971" s="39" t="s">
        <v>51</v>
      </c>
      <c r="N971" s="39" t="s">
        <v>78</v>
      </c>
      <c r="O971" s="64">
        <v>21120</v>
      </c>
      <c r="P971" s="39" t="s">
        <v>42</v>
      </c>
      <c r="Q971" s="64">
        <v>27419</v>
      </c>
      <c r="R971" s="66">
        <f>+IFERROR((MaestraLP3[[#This Row],[COSTO ]]/MaestraLP3[[#This Row],[COSTO SEP]]-1),0)</f>
        <v>0</v>
      </c>
      <c r="S971" s="65" t="s">
        <v>52</v>
      </c>
      <c r="T971" s="65" t="s">
        <v>52</v>
      </c>
      <c r="U971" s="64">
        <f>+VLOOKUP(MaestraLP3[[#This Row],[FS00]],'[1]BD MES'!$C:$N,12,0)</f>
        <v>21120</v>
      </c>
      <c r="V971" s="64">
        <v>21120</v>
      </c>
      <c r="W971" s="66">
        <f>+(MaestraLP3[[#This Row],[COSTO ]]-MaestraLP3[[#This Row],[COSTO OCT AL 25-09]])/MaestraLP3[[#This Row],[COSTO OCT AL 25-09]]</f>
        <v>0</v>
      </c>
      <c r="X971" s="67" t="str">
        <f>++IF(P971="HASTA AGOTAR STOCK","HASTA AGOTAR STOCK",IF(MaestraLP3[[#This Row],[PRECIO]]=0,"NO PARA LP",IF(MaestraLP3[[#This Row],[PRECIO SEP]]=0,"INCORPORACIÓN",IF(Z971=0,"MANTIENE",IF(Z971&lt;0,"BAJA",IF(Z971&gt;0,"ALZA",""))))))</f>
        <v>MANTIENE</v>
      </c>
      <c r="Y971" s="64">
        <v>27419</v>
      </c>
      <c r="Z971" s="41">
        <f>IF(Y971=0,"INDICAR PRECIO VTA",Y971-MaestraLP3[[#This Row],[PRECIO SEP]])</f>
        <v>0</v>
      </c>
      <c r="AA971" s="66">
        <f t="shared" si="15"/>
        <v>0.22973120828622487</v>
      </c>
      <c r="AB971" s="68">
        <f>IFERROR(MaestraLP3[[#This Row],[PRECIO]]*MaestraLP3[[#This Row],[%MG UMV]],0)</f>
        <v>6299</v>
      </c>
      <c r="AC971" s="69">
        <v>3.84</v>
      </c>
      <c r="AD971" s="64">
        <f>+IFERROR(MaestraLP3[[#This Row],[MARGEN UNITARIO]]/MaestraLP3[[#This Row],[Peso Neto UMV (KG)]],0)</f>
        <v>1640.3645833333335</v>
      </c>
      <c r="AE971" s="39" t="s">
        <v>44</v>
      </c>
      <c r="AF971" s="39"/>
      <c r="AG971" s="39">
        <v>1</v>
      </c>
      <c r="AH971" s="109">
        <v>0</v>
      </c>
      <c r="AI971" s="66">
        <v>4.9999999999999996E-2</v>
      </c>
      <c r="AJ971" s="66">
        <v>9.9999999999999992E-2</v>
      </c>
      <c r="AK971" s="39" t="s">
        <v>53</v>
      </c>
      <c r="AL971" s="39" t="s">
        <v>53</v>
      </c>
    </row>
    <row r="972" spans="1:38" x14ac:dyDescent="0.35">
      <c r="A972" s="39" t="s">
        <v>276</v>
      </c>
      <c r="B972" s="39">
        <v>104522190</v>
      </c>
      <c r="C972" s="39" t="str">
        <f>+MaestraLP3[[#This Row],[CÓDIGO]]&amp;MaestraLP3[[#Headers],[-]]&amp;MaestraLP3[[#This Row],[UMV]]</f>
        <v>104522190-2Q</v>
      </c>
      <c r="D972" s="50" t="str">
        <f>+MaestraLP3[[#This Row],[CÓDIGO]]&amp;MaestraLP3[[#Headers],[FS00]]</f>
        <v>104522190FS00</v>
      </c>
      <c r="E972" s="39" t="s">
        <v>34</v>
      </c>
      <c r="F972" s="39" t="s">
        <v>80</v>
      </c>
      <c r="G972" s="39" t="s">
        <v>94</v>
      </c>
      <c r="H972" s="39" t="s">
        <v>359</v>
      </c>
      <c r="I972" s="39" t="s">
        <v>1133</v>
      </c>
      <c r="J972" s="49" t="s">
        <v>101</v>
      </c>
      <c r="K972" s="50" t="s">
        <v>50</v>
      </c>
      <c r="L972" s="39" t="str">
        <f>VLOOKUP(MaestraLP3[[#This Row],[UMV]],VALIDACIONES!J:L,3,0)</f>
        <v>Caja 2000 Unidades</v>
      </c>
      <c r="M972" s="39" t="s">
        <v>51</v>
      </c>
      <c r="N972" s="39" t="s">
        <v>78</v>
      </c>
      <c r="O972" s="64">
        <v>3980</v>
      </c>
      <c r="P972" s="39" t="s">
        <v>42</v>
      </c>
      <c r="Q972" s="64">
        <v>6100</v>
      </c>
      <c r="R972" s="66">
        <f>+IFERROR((MaestraLP3[[#This Row],[COSTO ]]/MaestraLP3[[#This Row],[COSTO SEP]]-1),0)</f>
        <v>0</v>
      </c>
      <c r="S972" s="65" t="s">
        <v>52</v>
      </c>
      <c r="T972" s="65" t="s">
        <v>52</v>
      </c>
      <c r="U972" s="64">
        <f>+VLOOKUP(MaestraLP3[[#This Row],[FS00]],'[1]BD MES'!$C:$N,12,0)</f>
        <v>3980</v>
      </c>
      <c r="V972" s="64">
        <v>3980</v>
      </c>
      <c r="W972" s="66">
        <f>+(MaestraLP3[[#This Row],[COSTO ]]-MaestraLP3[[#This Row],[COSTO OCT AL 25-09]])/MaestraLP3[[#This Row],[COSTO OCT AL 25-09]]</f>
        <v>0</v>
      </c>
      <c r="X972" s="67" t="str">
        <f>++IF(P972="HASTA AGOTAR STOCK","HASTA AGOTAR STOCK",IF(MaestraLP3[[#This Row],[PRECIO]]=0,"NO PARA LP",IF(MaestraLP3[[#This Row],[PRECIO SEP]]=0,"INCORPORACIÓN",IF(Z972=0,"MANTIENE",IF(Z972&lt;0,"BAJA",IF(Z972&gt;0,"ALZA",""))))))</f>
        <v>MANTIENE</v>
      </c>
      <c r="Y972" s="64">
        <v>6100</v>
      </c>
      <c r="Z972" s="41">
        <f>IF(Y972=0,"INDICAR PRECIO VTA",Y972-MaestraLP3[[#This Row],[PRECIO SEP]])</f>
        <v>0</v>
      </c>
      <c r="AA972" s="66">
        <f t="shared" si="15"/>
        <v>0.34754098360655739</v>
      </c>
      <c r="AB972" s="68">
        <f>IFERROR(MaestraLP3[[#This Row],[PRECIO]]*MaestraLP3[[#This Row],[%MG UMV]],0)</f>
        <v>2120</v>
      </c>
      <c r="AC972" s="69">
        <v>2</v>
      </c>
      <c r="AD972" s="64">
        <f>+IFERROR(MaestraLP3[[#This Row],[MARGEN UNITARIO]]/MaestraLP3[[#This Row],[Peso Neto UMV (KG)]],0)</f>
        <v>1060</v>
      </c>
      <c r="AE972" s="39" t="s">
        <v>44</v>
      </c>
      <c r="AF972" s="39"/>
      <c r="AG972" s="39">
        <v>1</v>
      </c>
      <c r="AH972" s="109">
        <v>0</v>
      </c>
      <c r="AI972" s="66">
        <v>4.9999999999999996E-2</v>
      </c>
      <c r="AJ972" s="66">
        <v>9.9999999999999992E-2</v>
      </c>
      <c r="AK972" s="39" t="s">
        <v>53</v>
      </c>
      <c r="AL972" s="39" t="s">
        <v>53</v>
      </c>
    </row>
    <row r="973" spans="1:38" x14ac:dyDescent="0.35">
      <c r="A973" s="39" t="s">
        <v>276</v>
      </c>
      <c r="B973" s="39">
        <v>104522200</v>
      </c>
      <c r="C973" s="39" t="str">
        <f>+MaestraLP3[[#This Row],[CÓDIGO]]&amp;MaestraLP3[[#Headers],[-]]&amp;MaestraLP3[[#This Row],[UMV]]</f>
        <v>104522200-2Q</v>
      </c>
      <c r="D973" s="50" t="str">
        <f>+MaestraLP3[[#This Row],[CÓDIGO]]&amp;MaestraLP3[[#Headers],[FS00]]</f>
        <v>104522200FS00</v>
      </c>
      <c r="E973" s="39" t="s">
        <v>34</v>
      </c>
      <c r="F973" s="39" t="s">
        <v>80</v>
      </c>
      <c r="G973" s="39" t="s">
        <v>94</v>
      </c>
      <c r="H973" s="39" t="s">
        <v>359</v>
      </c>
      <c r="I973" s="39" t="s">
        <v>4693</v>
      </c>
      <c r="J973" s="49" t="s">
        <v>101</v>
      </c>
      <c r="K973" s="50" t="s">
        <v>50</v>
      </c>
      <c r="L973" s="39" t="str">
        <f>VLOOKUP(MaestraLP3[[#This Row],[UMV]],VALIDACIONES!J:L,3,0)</f>
        <v>Caja 2000 Unidades</v>
      </c>
      <c r="M973" s="39" t="s">
        <v>51</v>
      </c>
      <c r="N973" s="39" t="s">
        <v>78</v>
      </c>
      <c r="O973" s="64">
        <v>13000</v>
      </c>
      <c r="P973" s="39" t="s">
        <v>42</v>
      </c>
      <c r="Q973" s="64">
        <v>18900</v>
      </c>
      <c r="R973" s="66">
        <f>+IFERROR((MaestraLP3[[#This Row],[COSTO ]]/MaestraLP3[[#This Row],[COSTO SEP]]-1),0)</f>
        <v>5.8461538461538565E-2</v>
      </c>
      <c r="S973" s="65" t="s">
        <v>52</v>
      </c>
      <c r="T973" s="65" t="s">
        <v>52</v>
      </c>
      <c r="U973" s="64">
        <f>+VLOOKUP(MaestraLP3[[#This Row],[FS00]],'[1]BD MES'!$C:$N,12,0)</f>
        <v>13200</v>
      </c>
      <c r="V973" s="64">
        <v>13760</v>
      </c>
      <c r="W973" s="66">
        <f>+(MaestraLP3[[#This Row],[COSTO ]]-MaestraLP3[[#This Row],[COSTO OCT AL 25-09]])/MaestraLP3[[#This Row],[COSTO OCT AL 25-09]]</f>
        <v>4.2424242424242427E-2</v>
      </c>
      <c r="X973" s="67" t="str">
        <f>++IF(P973="HASTA AGOTAR STOCK","HASTA AGOTAR STOCK",IF(MaestraLP3[[#This Row],[PRECIO]]=0,"NO PARA LP",IF(MaestraLP3[[#This Row],[PRECIO SEP]]=0,"INCORPORACIÓN",IF(Z973=0,"MANTIENE",IF(Z973&lt;0,"BAJA",IF(Z973&gt;0,"ALZA",""))))))</f>
        <v>MANTIENE</v>
      </c>
      <c r="Y973" s="64">
        <v>18900</v>
      </c>
      <c r="Z973" s="41">
        <f>IF(Y973=0,"INDICAR PRECIO VTA",Y973-MaestraLP3[[#This Row],[PRECIO SEP]])</f>
        <v>0</v>
      </c>
      <c r="AA973" s="66">
        <f t="shared" si="15"/>
        <v>0.27195767195767195</v>
      </c>
      <c r="AB973" s="68">
        <f>IFERROR(MaestraLP3[[#This Row],[PRECIO]]*MaestraLP3[[#This Row],[%MG UMV]],0)</f>
        <v>5140</v>
      </c>
      <c r="AC973" s="69">
        <v>2</v>
      </c>
      <c r="AD973" s="64">
        <f>+IFERROR(MaestraLP3[[#This Row],[MARGEN UNITARIO]]/MaestraLP3[[#This Row],[Peso Neto UMV (KG)]],0)</f>
        <v>2570</v>
      </c>
      <c r="AE973" s="39" t="s">
        <v>44</v>
      </c>
      <c r="AF973" s="39"/>
      <c r="AG973" s="39">
        <v>1</v>
      </c>
      <c r="AH973" s="109">
        <v>0</v>
      </c>
      <c r="AI973" s="66">
        <v>4.9999999999999996E-2</v>
      </c>
      <c r="AJ973" s="66">
        <v>9.9999999999999992E-2</v>
      </c>
      <c r="AK973" s="39" t="s">
        <v>53</v>
      </c>
      <c r="AL973" s="39" t="s">
        <v>53</v>
      </c>
    </row>
    <row r="974" spans="1:38" x14ac:dyDescent="0.35">
      <c r="A974" s="39" t="s">
        <v>276</v>
      </c>
      <c r="B974" s="39">
        <v>104500810</v>
      </c>
      <c r="C974" s="39" t="str">
        <f>+MaestraLP3[[#This Row],[CÓDIGO]]&amp;MaestraLP3[[#Headers],[-]]&amp;MaestraLP3[[#This Row],[UMV]]</f>
        <v>104500810-2Q</v>
      </c>
      <c r="D974" s="50" t="str">
        <f>+MaestraLP3[[#This Row],[CÓDIGO]]&amp;MaestraLP3[[#Headers],[FS00]]</f>
        <v>104500810FS00</v>
      </c>
      <c r="E974" s="39" t="s">
        <v>34</v>
      </c>
      <c r="F974" s="39" t="s">
        <v>80</v>
      </c>
      <c r="G974" s="39" t="s">
        <v>94</v>
      </c>
      <c r="H974" s="39" t="s">
        <v>359</v>
      </c>
      <c r="I974" s="39" t="s">
        <v>4694</v>
      </c>
      <c r="J974" s="49" t="s">
        <v>101</v>
      </c>
      <c r="K974" s="50" t="s">
        <v>101</v>
      </c>
      <c r="L974" s="39" t="str">
        <f>VLOOKUP(MaestraLP3[[#This Row],[UMV]],VALIDACIONES!J:L,3,0)</f>
        <v>Caja 2000 Unidades</v>
      </c>
      <c r="M974" s="39" t="s">
        <v>51</v>
      </c>
      <c r="N974" s="39" t="s">
        <v>78</v>
      </c>
      <c r="O974" s="64">
        <v>13749.93</v>
      </c>
      <c r="P974" s="39" t="s">
        <v>42</v>
      </c>
      <c r="Q974" s="64">
        <v>18900</v>
      </c>
      <c r="R974" s="66">
        <f>+IFERROR((MaestraLP3[[#This Row],[COSTO ]]/MaestraLP3[[#This Row],[COSTO SEP]]-1),0)</f>
        <v>2.909105718984506E-6</v>
      </c>
      <c r="S974" s="65" t="s">
        <v>52</v>
      </c>
      <c r="T974" s="65" t="s">
        <v>52</v>
      </c>
      <c r="U974" s="64">
        <f>+VLOOKUP(MaestraLP3[[#This Row],[FS00]],'[1]BD MES'!$C:$N,12,0)</f>
        <v>13750.82</v>
      </c>
      <c r="V974" s="64">
        <v>13749.97</v>
      </c>
      <c r="W974" s="66">
        <f>+(MaestraLP3[[#This Row],[COSTO ]]-MaestraLP3[[#This Row],[COSTO OCT AL 25-09]])/MaestraLP3[[#This Row],[COSTO OCT AL 25-09]]</f>
        <v>-6.1814495426481023E-5</v>
      </c>
      <c r="X974" s="67" t="str">
        <f>++IF(P974="HASTA AGOTAR STOCK","HASTA AGOTAR STOCK",IF(MaestraLP3[[#This Row],[PRECIO]]=0,"NO PARA LP",IF(MaestraLP3[[#This Row],[PRECIO SEP]]=0,"INCORPORACIÓN",IF(Z974=0,"MANTIENE",IF(Z974&lt;0,"BAJA",IF(Z974&gt;0,"ALZA",""))))))</f>
        <v>MANTIENE</v>
      </c>
      <c r="Y974" s="64">
        <v>18900</v>
      </c>
      <c r="Z974" s="41">
        <f>IF(Y974=0,"INDICAR PRECIO VTA",Y974-MaestraLP3[[#This Row],[PRECIO SEP]])</f>
        <v>0</v>
      </c>
      <c r="AA974" s="66">
        <f t="shared" si="15"/>
        <v>0.27248835978835984</v>
      </c>
      <c r="AB974" s="68">
        <f>IFERROR(MaestraLP3[[#This Row],[PRECIO]]*MaestraLP3[[#This Row],[%MG UMV]],0)</f>
        <v>5150.0300000000007</v>
      </c>
      <c r="AC974" s="69">
        <v>1</v>
      </c>
      <c r="AD974" s="64">
        <f>+IFERROR(MaestraLP3[[#This Row],[MARGEN UNITARIO]]/MaestraLP3[[#This Row],[Peso Neto UMV (KG)]],0)</f>
        <v>5150.0300000000007</v>
      </c>
      <c r="AE974" s="39" t="s">
        <v>44</v>
      </c>
      <c r="AF974" s="39"/>
      <c r="AG974" s="39">
        <v>1</v>
      </c>
      <c r="AH974" s="109">
        <v>0</v>
      </c>
      <c r="AI974" s="66">
        <v>4.9999999999999996E-2</v>
      </c>
      <c r="AJ974" s="66">
        <v>9.9999999999999992E-2</v>
      </c>
      <c r="AK974" s="39" t="s">
        <v>53</v>
      </c>
      <c r="AL974" s="39" t="s">
        <v>53</v>
      </c>
    </row>
    <row r="975" spans="1:38" x14ac:dyDescent="0.35">
      <c r="A975" s="39" t="s">
        <v>276</v>
      </c>
      <c r="B975" s="39">
        <v>150001765</v>
      </c>
      <c r="C975" s="39" t="str">
        <f>+MaestraLP3[[#This Row],[CÓDIGO]]&amp;MaestraLP3[[#Headers],[-]]&amp;MaestraLP3[[#This Row],[UMV]]</f>
        <v>150001765-C20</v>
      </c>
      <c r="D975" s="50" t="str">
        <f>+MaestraLP3[[#This Row],[CÓDIGO]]&amp;MaestraLP3[[#Headers],[FS00]]</f>
        <v>150001765FS00</v>
      </c>
      <c r="E975" s="39" t="s">
        <v>34</v>
      </c>
      <c r="F975" s="39" t="s">
        <v>80</v>
      </c>
      <c r="G975" s="39" t="s">
        <v>94</v>
      </c>
      <c r="H975" s="39" t="s">
        <v>230</v>
      </c>
      <c r="I975" s="39" t="s">
        <v>1136</v>
      </c>
      <c r="J975" s="49" t="s">
        <v>177</v>
      </c>
      <c r="K975" s="50" t="s">
        <v>50</v>
      </c>
      <c r="L975" s="39" t="str">
        <f>VLOOKUP(MaestraLP3[[#This Row],[UMV]],VALIDACIONES!J:L,3,0)</f>
        <v>Caja 20 Unidades</v>
      </c>
      <c r="M975" s="39" t="s">
        <v>51</v>
      </c>
      <c r="N975" s="39" t="s">
        <v>78</v>
      </c>
      <c r="O975" s="64">
        <v>23000.2</v>
      </c>
      <c r="P975" s="39" t="s">
        <v>42</v>
      </c>
      <c r="Q975" s="64">
        <v>33000</v>
      </c>
      <c r="R975" s="66">
        <f>+IFERROR((MaestraLP3[[#This Row],[COSTO ]]/MaestraLP3[[#This Row],[COSTO SEP]]-1),0)</f>
        <v>0</v>
      </c>
      <c r="S975" s="65" t="s">
        <v>52</v>
      </c>
      <c r="T975" s="65" t="s">
        <v>52</v>
      </c>
      <c r="U975" s="64">
        <f>+VLOOKUP(MaestraLP3[[#This Row],[FS00]],'[1]BD MES'!$C:$N,12,0)</f>
        <v>22771.199999999997</v>
      </c>
      <c r="V975" s="64">
        <v>23000.2</v>
      </c>
      <c r="W975" s="66">
        <f>+(MaestraLP3[[#This Row],[COSTO ]]-MaestraLP3[[#This Row],[COSTO OCT AL 25-09]])/MaestraLP3[[#This Row],[COSTO OCT AL 25-09]]</f>
        <v>1.0056562675660645E-2</v>
      </c>
      <c r="X975" s="67" t="str">
        <f>++IF(P975="HASTA AGOTAR STOCK","HASTA AGOTAR STOCK",IF(MaestraLP3[[#This Row],[PRECIO]]=0,"NO PARA LP",IF(MaestraLP3[[#This Row],[PRECIO SEP]]=0,"INCORPORACIÓN",IF(Z975=0,"MANTIENE",IF(Z975&lt;0,"BAJA",IF(Z975&gt;0,"ALZA",""))))))</f>
        <v>MANTIENE</v>
      </c>
      <c r="Y975" s="64">
        <v>33000</v>
      </c>
      <c r="Z975" s="41">
        <f>IF(Y975=0,"INDICAR PRECIO VTA",Y975-MaestraLP3[[#This Row],[PRECIO SEP]])</f>
        <v>0</v>
      </c>
      <c r="AA975" s="66">
        <f t="shared" si="15"/>
        <v>0.30302424242424242</v>
      </c>
      <c r="AB975" s="68">
        <f>IFERROR(MaestraLP3[[#This Row],[PRECIO]]*MaestraLP3[[#This Row],[%MG UMV]],0)</f>
        <v>9999.7999999999993</v>
      </c>
      <c r="AC975" s="69">
        <v>10</v>
      </c>
      <c r="AD975" s="64">
        <f>+IFERROR(MaestraLP3[[#This Row],[MARGEN UNITARIO]]/MaestraLP3[[#This Row],[Peso Neto UMV (KG)]],0)</f>
        <v>999.9799999999999</v>
      </c>
      <c r="AE975" s="39" t="s">
        <v>53</v>
      </c>
      <c r="AF975" s="39"/>
      <c r="AG975" s="39">
        <v>1</v>
      </c>
      <c r="AH975" s="109">
        <v>0</v>
      </c>
      <c r="AI975" s="66">
        <v>0.03</v>
      </c>
      <c r="AJ975" s="66">
        <v>4.9999999999999996E-2</v>
      </c>
      <c r="AK975" s="39"/>
      <c r="AL975" s="39" t="s">
        <v>53</v>
      </c>
    </row>
    <row r="976" spans="1:38" x14ac:dyDescent="0.35">
      <c r="A976" s="39" t="s">
        <v>276</v>
      </c>
      <c r="B976" s="39">
        <v>150001793</v>
      </c>
      <c r="C976" s="39" t="str">
        <f>+MaestraLP3[[#This Row],[CÓDIGO]]&amp;MaestraLP3[[#Headers],[-]]&amp;MaestraLP3[[#This Row],[UMV]]</f>
        <v>150001793-C20</v>
      </c>
      <c r="D976" s="50" t="str">
        <f>+MaestraLP3[[#This Row],[CÓDIGO]]&amp;MaestraLP3[[#Headers],[FS00]]</f>
        <v>150001793FS00</v>
      </c>
      <c r="E976" s="39" t="s">
        <v>34</v>
      </c>
      <c r="F976" s="39" t="s">
        <v>80</v>
      </c>
      <c r="G976" s="39" t="s">
        <v>94</v>
      </c>
      <c r="H976" s="39" t="s">
        <v>230</v>
      </c>
      <c r="I976" s="39" t="s">
        <v>1138</v>
      </c>
      <c r="J976" s="49" t="s">
        <v>177</v>
      </c>
      <c r="K976" s="50" t="s">
        <v>50</v>
      </c>
      <c r="L976" s="39" t="str">
        <f>VLOOKUP(MaestraLP3[[#This Row],[UMV]],VALIDACIONES!J:L,3,0)</f>
        <v>Caja 20 Unidades</v>
      </c>
      <c r="M976" s="39" t="s">
        <v>51</v>
      </c>
      <c r="N976" s="39" t="s">
        <v>78</v>
      </c>
      <c r="O976" s="64">
        <v>31399.200000000001</v>
      </c>
      <c r="P976" s="39" t="s">
        <v>42</v>
      </c>
      <c r="Q976" s="64">
        <v>40000</v>
      </c>
      <c r="R976" s="66">
        <f>+IFERROR((MaestraLP3[[#This Row],[COSTO ]]/MaestraLP3[[#This Row],[COSTO SEP]]-1),0)</f>
        <v>0</v>
      </c>
      <c r="S976" s="65" t="s">
        <v>52</v>
      </c>
      <c r="T976" s="65" t="s">
        <v>52</v>
      </c>
      <c r="U976" s="64">
        <f>+VLOOKUP(MaestraLP3[[#This Row],[FS00]],'[1]BD MES'!$C:$N,12,0)</f>
        <v>31399.200000000001</v>
      </c>
      <c r="V976" s="64">
        <v>31399.200000000001</v>
      </c>
      <c r="W976" s="66">
        <f>+(MaestraLP3[[#This Row],[COSTO ]]-MaestraLP3[[#This Row],[COSTO OCT AL 25-09]])/MaestraLP3[[#This Row],[COSTO OCT AL 25-09]]</f>
        <v>0</v>
      </c>
      <c r="X976" s="67" t="str">
        <f>++IF(P976="HASTA AGOTAR STOCK","HASTA AGOTAR STOCK",IF(MaestraLP3[[#This Row],[PRECIO]]=0,"NO PARA LP",IF(MaestraLP3[[#This Row],[PRECIO SEP]]=0,"INCORPORACIÓN",IF(Z976=0,"MANTIENE",IF(Z976&lt;0,"BAJA",IF(Z976&gt;0,"ALZA",""))))))</f>
        <v>MANTIENE</v>
      </c>
      <c r="Y976" s="64">
        <v>40000</v>
      </c>
      <c r="Z976" s="41">
        <f>IF(Y976=0,"INDICAR PRECIO VTA",Y976-MaestraLP3[[#This Row],[PRECIO SEP]])</f>
        <v>0</v>
      </c>
      <c r="AA976" s="66">
        <f t="shared" si="15"/>
        <v>0.21501999999999999</v>
      </c>
      <c r="AB976" s="68">
        <f>IFERROR(MaestraLP3[[#This Row],[PRECIO]]*MaestraLP3[[#This Row],[%MG UMV]],0)</f>
        <v>8600.7999999999993</v>
      </c>
      <c r="AC976" s="69">
        <v>5</v>
      </c>
      <c r="AD976" s="64">
        <f>+IFERROR(MaestraLP3[[#This Row],[MARGEN UNITARIO]]/MaestraLP3[[#This Row],[Peso Neto UMV (KG)]],0)</f>
        <v>1720.1599999999999</v>
      </c>
      <c r="AE976" s="39" t="s">
        <v>53</v>
      </c>
      <c r="AF976" s="39"/>
      <c r="AG976" s="39">
        <v>1</v>
      </c>
      <c r="AH976" s="109">
        <v>0</v>
      </c>
      <c r="AI976" s="66">
        <v>4.9999999999999996E-2</v>
      </c>
      <c r="AJ976" s="66">
        <v>6.9999999999999993E-2</v>
      </c>
      <c r="AK976" s="39"/>
      <c r="AL976" s="39" t="s">
        <v>53</v>
      </c>
    </row>
    <row r="977" spans="1:38" x14ac:dyDescent="0.35">
      <c r="A977" s="39" t="s">
        <v>276</v>
      </c>
      <c r="B977" s="39">
        <v>150001768</v>
      </c>
      <c r="C977" s="39" t="str">
        <f>+MaestraLP3[[#This Row],[CÓDIGO]]&amp;MaestraLP3[[#Headers],[-]]&amp;MaestraLP3[[#This Row],[UMV]]</f>
        <v>150001768-C14</v>
      </c>
      <c r="D977" s="50" t="str">
        <f>+MaestraLP3[[#This Row],[CÓDIGO]]&amp;MaestraLP3[[#Headers],[FS00]]</f>
        <v>150001768FS00</v>
      </c>
      <c r="E977" s="39" t="s">
        <v>34</v>
      </c>
      <c r="F977" s="39" t="s">
        <v>80</v>
      </c>
      <c r="G977" s="39" t="s">
        <v>94</v>
      </c>
      <c r="H977" s="39" t="s">
        <v>230</v>
      </c>
      <c r="I977" s="39" t="s">
        <v>1142</v>
      </c>
      <c r="J977" s="49" t="s">
        <v>803</v>
      </c>
      <c r="K977" s="50" t="s">
        <v>50</v>
      </c>
      <c r="L977" s="39" t="str">
        <f>VLOOKUP(MaestraLP3[[#This Row],[UMV]],VALIDACIONES!J:L,3,0)</f>
        <v>Caja 14 Unidades</v>
      </c>
      <c r="M977" s="39" t="s">
        <v>51</v>
      </c>
      <c r="N977" s="39" t="s">
        <v>78</v>
      </c>
      <c r="O977" s="64">
        <v>15332.240000000002</v>
      </c>
      <c r="P977" s="39" t="s">
        <v>42</v>
      </c>
      <c r="Q977" s="64">
        <v>19319</v>
      </c>
      <c r="R977" s="66">
        <f>+IFERROR((MaestraLP3[[#This Row],[COSTO ]]/MaestraLP3[[#This Row],[COSTO SEP]]-1),0)</f>
        <v>0</v>
      </c>
      <c r="S977" s="65" t="s">
        <v>52</v>
      </c>
      <c r="T977" s="65" t="s">
        <v>52</v>
      </c>
      <c r="U977" s="64">
        <f>+VLOOKUP(MaestraLP3[[#This Row],[FS00]],'[1]BD MES'!$C:$N,12,0)</f>
        <v>15332.380000000001</v>
      </c>
      <c r="V977" s="64">
        <v>15332.240000000002</v>
      </c>
      <c r="W977" s="66">
        <f>+(MaestraLP3[[#This Row],[COSTO ]]-MaestraLP3[[#This Row],[COSTO OCT AL 25-09]])/MaestraLP3[[#This Row],[COSTO OCT AL 25-09]]</f>
        <v>-9.1310024927257163E-6</v>
      </c>
      <c r="X977" s="67" t="str">
        <f>++IF(P977="HASTA AGOTAR STOCK","HASTA AGOTAR STOCK",IF(MaestraLP3[[#This Row],[PRECIO]]=0,"NO PARA LP",IF(MaestraLP3[[#This Row],[PRECIO SEP]]=0,"INCORPORACIÓN",IF(Z977=0,"MANTIENE",IF(Z977&lt;0,"BAJA",IF(Z977&gt;0,"ALZA",""))))))</f>
        <v>MANTIENE</v>
      </c>
      <c r="Y977" s="64">
        <v>19319</v>
      </c>
      <c r="Z977" s="41">
        <f>IF(Y977=0,"INDICAR PRECIO VTA",Y977-MaestraLP3[[#This Row],[PRECIO SEP]])</f>
        <v>0</v>
      </c>
      <c r="AA977" s="66">
        <f t="shared" si="15"/>
        <v>0.20636471867073858</v>
      </c>
      <c r="AB977" s="68">
        <f>IFERROR(MaestraLP3[[#This Row],[PRECIO]]*MaestraLP3[[#This Row],[%MG UMV]],0)</f>
        <v>3986.7599999999984</v>
      </c>
      <c r="AC977" s="69">
        <v>3.5</v>
      </c>
      <c r="AD977" s="64">
        <f>+IFERROR(MaestraLP3[[#This Row],[MARGEN UNITARIO]]/MaestraLP3[[#This Row],[Peso Neto UMV (KG)]],0)</f>
        <v>1139.0742857142852</v>
      </c>
      <c r="AE977" s="39" t="s">
        <v>53</v>
      </c>
      <c r="AF977" s="39"/>
      <c r="AG977" s="39">
        <v>1</v>
      </c>
      <c r="AH977" s="109">
        <v>0</v>
      </c>
      <c r="AI977" s="66">
        <v>4.9999999999999996E-2</v>
      </c>
      <c r="AJ977" s="66">
        <v>6.9999999999999993E-2</v>
      </c>
      <c r="AK977" s="39"/>
      <c r="AL977" s="39" t="s">
        <v>53</v>
      </c>
    </row>
    <row r="978" spans="1:38" x14ac:dyDescent="0.35">
      <c r="A978" s="39" t="s">
        <v>276</v>
      </c>
      <c r="B978" s="39">
        <v>150001112</v>
      </c>
      <c r="C978" s="39" t="str">
        <f>+MaestraLP3[[#This Row],[CÓDIGO]]&amp;MaestraLP3[[#Headers],[-]]&amp;MaestraLP3[[#This Row],[UMV]]</f>
        <v>150001112-C12</v>
      </c>
      <c r="D978" s="50" t="str">
        <f>+MaestraLP3[[#This Row],[CÓDIGO]]&amp;MaestraLP3[[#Headers],[FS00]]</f>
        <v>150001112FS00</v>
      </c>
      <c r="E978" s="39" t="s">
        <v>34</v>
      </c>
      <c r="F978" s="39" t="s">
        <v>80</v>
      </c>
      <c r="G978" s="39" t="s">
        <v>94</v>
      </c>
      <c r="H978" s="39" t="s">
        <v>230</v>
      </c>
      <c r="I978" s="39" t="s">
        <v>1143</v>
      </c>
      <c r="J978" s="49" t="s">
        <v>49</v>
      </c>
      <c r="K978" s="50" t="s">
        <v>50</v>
      </c>
      <c r="L978" s="39" t="str">
        <f>VLOOKUP(MaestraLP3[[#This Row],[UMV]],VALIDACIONES!J:L,3,0)</f>
        <v>Caja 12 Unidades</v>
      </c>
      <c r="M978" s="39" t="s">
        <v>51</v>
      </c>
      <c r="N978" s="39" t="s">
        <v>78</v>
      </c>
      <c r="O978" s="64">
        <v>18792</v>
      </c>
      <c r="P978" s="39" t="s">
        <v>42</v>
      </c>
      <c r="Q978" s="64">
        <v>29082</v>
      </c>
      <c r="R978" s="66">
        <f>+IFERROR((MaestraLP3[[#This Row],[COSTO ]]/MaestraLP3[[#This Row],[COSTO SEP]]-1),0)</f>
        <v>0</v>
      </c>
      <c r="S978" s="65" t="s">
        <v>52</v>
      </c>
      <c r="T978" s="65" t="s">
        <v>52</v>
      </c>
      <c r="U978" s="64">
        <f>+VLOOKUP(MaestraLP3[[#This Row],[FS00]],'[1]BD MES'!$C:$N,12,0)</f>
        <v>18792</v>
      </c>
      <c r="V978" s="64">
        <v>18792</v>
      </c>
      <c r="W978" s="66">
        <f>+(MaestraLP3[[#This Row],[COSTO ]]-MaestraLP3[[#This Row],[COSTO OCT AL 25-09]])/MaestraLP3[[#This Row],[COSTO OCT AL 25-09]]</f>
        <v>0</v>
      </c>
      <c r="X978" s="67" t="str">
        <f>++IF(P978="HASTA AGOTAR STOCK","HASTA AGOTAR STOCK",IF(MaestraLP3[[#This Row],[PRECIO]]=0,"NO PARA LP",IF(MaestraLP3[[#This Row],[PRECIO SEP]]=0,"INCORPORACIÓN",IF(Z978=0,"MANTIENE",IF(Z978&lt;0,"BAJA",IF(Z978&gt;0,"ALZA",""))))))</f>
        <v>MANTIENE</v>
      </c>
      <c r="Y978" s="64">
        <v>29082</v>
      </c>
      <c r="Z978" s="41">
        <f>IF(Y978=0,"INDICAR PRECIO VTA",Y978-MaestraLP3[[#This Row],[PRECIO SEP]])</f>
        <v>0</v>
      </c>
      <c r="AA978" s="66">
        <f t="shared" si="15"/>
        <v>0.3538271095523004</v>
      </c>
      <c r="AB978" s="68">
        <f>IFERROR(MaestraLP3[[#This Row],[PRECIO]]*MaestraLP3[[#This Row],[%MG UMV]],0)</f>
        <v>10290</v>
      </c>
      <c r="AC978" s="69">
        <v>6</v>
      </c>
      <c r="AD978" s="64">
        <f>+IFERROR(MaestraLP3[[#This Row],[MARGEN UNITARIO]]/MaestraLP3[[#This Row],[Peso Neto UMV (KG)]],0)</f>
        <v>1715</v>
      </c>
      <c r="AE978" s="39" t="s">
        <v>53</v>
      </c>
      <c r="AF978" s="39"/>
      <c r="AG978" s="39">
        <v>1</v>
      </c>
      <c r="AH978" s="109">
        <v>0</v>
      </c>
      <c r="AI978" s="66">
        <v>0.03</v>
      </c>
      <c r="AJ978" s="66">
        <v>6.9999999999999993E-2</v>
      </c>
      <c r="AK978" s="39"/>
      <c r="AL978" s="39" t="s">
        <v>53</v>
      </c>
    </row>
    <row r="979" spans="1:38" x14ac:dyDescent="0.35">
      <c r="A979" s="39" t="s">
        <v>276</v>
      </c>
      <c r="B979" s="39">
        <v>104530320</v>
      </c>
      <c r="C979" s="39" t="str">
        <f>+MaestraLP3[[#This Row],[CÓDIGO]]&amp;MaestraLP3[[#Headers],[-]]&amp;MaestraLP3[[#This Row],[UMV]]</f>
        <v>104530320-C05</v>
      </c>
      <c r="D979" s="50" t="str">
        <f>+MaestraLP3[[#This Row],[CÓDIGO]]&amp;MaestraLP3[[#Headers],[FS00]]</f>
        <v>104530320FS00</v>
      </c>
      <c r="E979" s="39" t="s">
        <v>34</v>
      </c>
      <c r="F979" s="39" t="s">
        <v>80</v>
      </c>
      <c r="G979" s="39" t="s">
        <v>94</v>
      </c>
      <c r="H979" s="39" t="s">
        <v>230</v>
      </c>
      <c r="I979" s="39" t="s">
        <v>1144</v>
      </c>
      <c r="J979" s="49" t="s">
        <v>198</v>
      </c>
      <c r="K979" s="50" t="s">
        <v>50</v>
      </c>
      <c r="L979" s="39" t="str">
        <f>VLOOKUP(MaestraLP3[[#This Row],[UMV]],VALIDACIONES!J:L,3,0)</f>
        <v>Caja 5 Unidades</v>
      </c>
      <c r="M979" s="39" t="s">
        <v>51</v>
      </c>
      <c r="N979" s="39" t="s">
        <v>78</v>
      </c>
      <c r="O979" s="64">
        <v>12450</v>
      </c>
      <c r="P979" s="39" t="s">
        <v>42</v>
      </c>
      <c r="Q979" s="64">
        <v>16000</v>
      </c>
      <c r="R979" s="66">
        <f>+IFERROR((MaestraLP3[[#This Row],[COSTO ]]/MaestraLP3[[#This Row],[COSTO SEP]]-1),0)</f>
        <v>0</v>
      </c>
      <c r="S979" s="65" t="s">
        <v>52</v>
      </c>
      <c r="T979" s="65" t="s">
        <v>52</v>
      </c>
      <c r="U979" s="64">
        <f>+VLOOKUP(MaestraLP3[[#This Row],[FS00]],'[1]BD MES'!$C:$N,12,0)</f>
        <v>12450</v>
      </c>
      <c r="V979" s="64">
        <v>12450</v>
      </c>
      <c r="W979" s="66">
        <f>+(MaestraLP3[[#This Row],[COSTO ]]-MaestraLP3[[#This Row],[COSTO OCT AL 25-09]])/MaestraLP3[[#This Row],[COSTO OCT AL 25-09]]</f>
        <v>0</v>
      </c>
      <c r="X979" s="67" t="str">
        <f>++IF(P979="HASTA AGOTAR STOCK","HASTA AGOTAR STOCK",IF(MaestraLP3[[#This Row],[PRECIO]]=0,"NO PARA LP",IF(MaestraLP3[[#This Row],[PRECIO SEP]]=0,"INCORPORACIÓN",IF(Z979=0,"MANTIENE",IF(Z979&lt;0,"BAJA",IF(Z979&gt;0,"ALZA",""))))))</f>
        <v>MANTIENE</v>
      </c>
      <c r="Y979" s="64">
        <v>16000</v>
      </c>
      <c r="Z979" s="41">
        <f>IF(Y979=0,"INDICAR PRECIO VTA",Y979-MaestraLP3[[#This Row],[PRECIO SEP]])</f>
        <v>0</v>
      </c>
      <c r="AA979" s="66">
        <f t="shared" si="15"/>
        <v>0.22187499999999999</v>
      </c>
      <c r="AB979" s="68">
        <f>IFERROR(MaestraLP3[[#This Row],[PRECIO]]*MaestraLP3[[#This Row],[%MG UMV]],0)</f>
        <v>3550</v>
      </c>
      <c r="AC979" s="69">
        <v>5</v>
      </c>
      <c r="AD979" s="64">
        <f>+IFERROR(MaestraLP3[[#This Row],[MARGEN UNITARIO]]/MaestraLP3[[#This Row],[Peso Neto UMV (KG)]],0)</f>
        <v>710</v>
      </c>
      <c r="AE979" s="39" t="s">
        <v>53</v>
      </c>
      <c r="AF979" s="39"/>
      <c r="AG979" s="39">
        <v>1</v>
      </c>
      <c r="AH979" s="109">
        <v>0</v>
      </c>
      <c r="AI979" s="66">
        <v>4.9999999999999996E-2</v>
      </c>
      <c r="AJ979" s="66">
        <v>6.9999999999999993E-2</v>
      </c>
      <c r="AK979" s="39"/>
      <c r="AL979" s="39" t="s">
        <v>53</v>
      </c>
    </row>
    <row r="980" spans="1:38" x14ac:dyDescent="0.35">
      <c r="A980" s="39" t="s">
        <v>276</v>
      </c>
      <c r="B980" s="39">
        <v>104538060</v>
      </c>
      <c r="C980" s="39" t="str">
        <f>+MaestraLP3[[#This Row],[CÓDIGO]]&amp;MaestraLP3[[#Headers],[-]]&amp;MaestraLP3[[#This Row],[UMV]]</f>
        <v>104538060-C10</v>
      </c>
      <c r="D980" s="50" t="str">
        <f>+MaestraLP3[[#This Row],[CÓDIGO]]&amp;MaestraLP3[[#Headers],[FS00]]</f>
        <v>104538060FS00</v>
      </c>
      <c r="E980" s="39" t="s">
        <v>34</v>
      </c>
      <c r="F980" s="39" t="s">
        <v>80</v>
      </c>
      <c r="G980" s="39" t="s">
        <v>94</v>
      </c>
      <c r="H980" s="39" t="s">
        <v>230</v>
      </c>
      <c r="I980" s="39" t="s">
        <v>1145</v>
      </c>
      <c r="J980" s="49" t="s">
        <v>65</v>
      </c>
      <c r="K980" s="50" t="s">
        <v>50</v>
      </c>
      <c r="L980" s="39" t="str">
        <f>VLOOKUP(MaestraLP3[[#This Row],[UMV]],VALIDACIONES!J:L,3,0)</f>
        <v>Caja 10 Unidades</v>
      </c>
      <c r="M980" s="39" t="s">
        <v>51</v>
      </c>
      <c r="N980" s="39" t="s">
        <v>78</v>
      </c>
      <c r="O980" s="64">
        <v>19890</v>
      </c>
      <c r="P980" s="39" t="s">
        <v>42</v>
      </c>
      <c r="Q980" s="64">
        <v>28000</v>
      </c>
      <c r="R980" s="66">
        <f>+IFERROR((MaestraLP3[[#This Row],[COSTO ]]/MaestraLP3[[#This Row],[COSTO SEP]]-1),0)</f>
        <v>0</v>
      </c>
      <c r="S980" s="65" t="s">
        <v>52</v>
      </c>
      <c r="T980" s="65" t="s">
        <v>52</v>
      </c>
      <c r="U980" s="64">
        <f>+VLOOKUP(MaestraLP3[[#This Row],[FS00]],'[1]BD MES'!$C:$N,12,0)</f>
        <v>19890</v>
      </c>
      <c r="V980" s="64">
        <v>19890</v>
      </c>
      <c r="W980" s="66">
        <f>+(MaestraLP3[[#This Row],[COSTO ]]-MaestraLP3[[#This Row],[COSTO OCT AL 25-09]])/MaestraLP3[[#This Row],[COSTO OCT AL 25-09]]</f>
        <v>0</v>
      </c>
      <c r="X980" s="67" t="str">
        <f>++IF(P980="HASTA AGOTAR STOCK","HASTA AGOTAR STOCK",IF(MaestraLP3[[#This Row],[PRECIO]]=0,"NO PARA LP",IF(MaestraLP3[[#This Row],[PRECIO SEP]]=0,"INCORPORACIÓN",IF(Z980=0,"MANTIENE",IF(Z980&lt;0,"BAJA",IF(Z980&gt;0,"ALZA",""))))))</f>
        <v>MANTIENE</v>
      </c>
      <c r="Y980" s="64">
        <v>28000</v>
      </c>
      <c r="Z980" s="41">
        <f>IF(Y980=0,"INDICAR PRECIO VTA",Y980-MaestraLP3[[#This Row],[PRECIO SEP]])</f>
        <v>0</v>
      </c>
      <c r="AA980" s="66">
        <f t="shared" si="15"/>
        <v>0.28964285714285715</v>
      </c>
      <c r="AB980" s="68">
        <f>IFERROR(MaestraLP3[[#This Row],[PRECIO]]*MaestraLP3[[#This Row],[%MG UMV]],0)</f>
        <v>8110</v>
      </c>
      <c r="AC980" s="69">
        <v>10</v>
      </c>
      <c r="AD980" s="64">
        <f>+IFERROR(MaestraLP3[[#This Row],[MARGEN UNITARIO]]/MaestraLP3[[#This Row],[Peso Neto UMV (KG)]],0)</f>
        <v>811</v>
      </c>
      <c r="AE980" s="39" t="s">
        <v>53</v>
      </c>
      <c r="AF980" s="39"/>
      <c r="AG980" s="39">
        <v>1</v>
      </c>
      <c r="AH980" s="109">
        <v>0</v>
      </c>
      <c r="AI980" s="66">
        <v>4.9999999999999996E-2</v>
      </c>
      <c r="AJ980" s="66">
        <v>6.9999999999999993E-2</v>
      </c>
      <c r="AK980" s="39"/>
      <c r="AL980" s="39" t="s">
        <v>53</v>
      </c>
    </row>
    <row r="981" spans="1:38" x14ac:dyDescent="0.35">
      <c r="A981" s="39" t="s">
        <v>276</v>
      </c>
      <c r="B981" s="39">
        <v>150000883</v>
      </c>
      <c r="C981" s="39" t="str">
        <f>+MaestraLP3[[#This Row],[CÓDIGO]]&amp;MaestraLP3[[#Headers],[-]]&amp;MaestraLP3[[#This Row],[UMV]]</f>
        <v>150000883-C16</v>
      </c>
      <c r="D981" s="50" t="str">
        <f>+MaestraLP3[[#This Row],[CÓDIGO]]&amp;MaestraLP3[[#Headers],[FS00]]</f>
        <v>150000883FS00</v>
      </c>
      <c r="E981" s="39" t="s">
        <v>34</v>
      </c>
      <c r="F981" s="39" t="s">
        <v>80</v>
      </c>
      <c r="G981" s="39" t="s">
        <v>94</v>
      </c>
      <c r="H981" s="39" t="s">
        <v>230</v>
      </c>
      <c r="I981" s="39" t="s">
        <v>1146</v>
      </c>
      <c r="J981" s="49" t="s">
        <v>278</v>
      </c>
      <c r="K981" s="50" t="s">
        <v>50</v>
      </c>
      <c r="L981" s="39" t="str">
        <f>VLOOKUP(MaestraLP3[[#This Row],[UMV]],VALIDACIONES!J:L,3,0)</f>
        <v>Caja 16 Unidades</v>
      </c>
      <c r="M981" s="39" t="s">
        <v>51</v>
      </c>
      <c r="N981" s="39" t="s">
        <v>78</v>
      </c>
      <c r="O981" s="64">
        <v>24994.720000000001</v>
      </c>
      <c r="P981" s="39" t="s">
        <v>42</v>
      </c>
      <c r="Q981" s="64">
        <v>38280</v>
      </c>
      <c r="R981" s="66">
        <f>+IFERROR((MaestraLP3[[#This Row],[COSTO ]]/MaestraLP3[[#This Row],[COSTO SEP]]-1),0)</f>
        <v>4.288905816907107E-4</v>
      </c>
      <c r="S981" s="65" t="s">
        <v>52</v>
      </c>
      <c r="T981" s="65" t="s">
        <v>52</v>
      </c>
      <c r="U981" s="64">
        <f>+VLOOKUP(MaestraLP3[[#This Row],[FS00]],'[1]BD MES'!$C:$N,12,0)</f>
        <v>25006.080000000002</v>
      </c>
      <c r="V981" s="64">
        <v>25005.439999999999</v>
      </c>
      <c r="W981" s="66">
        <f>+(MaestraLP3[[#This Row],[COSTO ]]-MaestraLP3[[#This Row],[COSTO OCT AL 25-09]])/MaestraLP3[[#This Row],[COSTO OCT AL 25-09]]</f>
        <v>-2.5593775593897799E-5</v>
      </c>
      <c r="X981" s="67" t="str">
        <f>++IF(P981="HASTA AGOTAR STOCK","HASTA AGOTAR STOCK",IF(MaestraLP3[[#This Row],[PRECIO]]=0,"NO PARA LP",IF(MaestraLP3[[#This Row],[PRECIO SEP]]=0,"INCORPORACIÓN",IF(Z981=0,"MANTIENE",IF(Z981&lt;0,"BAJA",IF(Z981&gt;0,"ALZA",""))))))</f>
        <v>MANTIENE</v>
      </c>
      <c r="Y981" s="64">
        <v>38280</v>
      </c>
      <c r="Z981" s="41">
        <f>IF(Y981=0,"INDICAR PRECIO VTA",Y981-MaestraLP3[[#This Row],[PRECIO SEP]])</f>
        <v>0</v>
      </c>
      <c r="AA981" s="66">
        <f t="shared" si="15"/>
        <v>0.34677533960292584</v>
      </c>
      <c r="AB981" s="68">
        <f>IFERROR(MaestraLP3[[#This Row],[PRECIO]]*MaestraLP3[[#This Row],[%MG UMV]],0)</f>
        <v>13274.560000000001</v>
      </c>
      <c r="AC981" s="69">
        <v>8</v>
      </c>
      <c r="AD981" s="64">
        <f>+IFERROR(MaestraLP3[[#This Row],[MARGEN UNITARIO]]/MaestraLP3[[#This Row],[Peso Neto UMV (KG)]],0)</f>
        <v>1659.3200000000002</v>
      </c>
      <c r="AE981" s="39" t="s">
        <v>53</v>
      </c>
      <c r="AF981" s="39"/>
      <c r="AG981" s="39">
        <v>1</v>
      </c>
      <c r="AH981" s="109">
        <v>0</v>
      </c>
      <c r="AI981" s="66">
        <v>4.9999999999999996E-2</v>
      </c>
      <c r="AJ981" s="66">
        <v>9.9999999999999992E-2</v>
      </c>
      <c r="AK981" s="39"/>
      <c r="AL981" s="39" t="s">
        <v>53</v>
      </c>
    </row>
    <row r="982" spans="1:38" x14ac:dyDescent="0.35">
      <c r="A982" s="39" t="s">
        <v>276</v>
      </c>
      <c r="B982" s="39">
        <v>104525460</v>
      </c>
      <c r="C982" s="39" t="str">
        <f>+MaestraLP3[[#This Row],[CÓDIGO]]&amp;MaestraLP3[[#Headers],[-]]&amp;MaestraLP3[[#This Row],[UMV]]</f>
        <v>104525460-C06</v>
      </c>
      <c r="D982" s="50" t="str">
        <f>+MaestraLP3[[#This Row],[CÓDIGO]]&amp;MaestraLP3[[#Headers],[FS00]]</f>
        <v>104525460FS00</v>
      </c>
      <c r="E982" s="39" t="s">
        <v>34</v>
      </c>
      <c r="F982" s="39" t="s">
        <v>80</v>
      </c>
      <c r="G982" s="39" t="s">
        <v>94</v>
      </c>
      <c r="H982" s="39" t="s">
        <v>230</v>
      </c>
      <c r="I982" s="39" t="s">
        <v>1147</v>
      </c>
      <c r="J982" s="49" t="s">
        <v>57</v>
      </c>
      <c r="K982" s="50" t="s">
        <v>50</v>
      </c>
      <c r="L982" s="39" t="str">
        <f>VLOOKUP(MaestraLP3[[#This Row],[UMV]],VALIDACIONES!J:L,3,0)</f>
        <v>Caja 6 Unidades</v>
      </c>
      <c r="M982" s="39" t="s">
        <v>51</v>
      </c>
      <c r="N982" s="39" t="s">
        <v>78</v>
      </c>
      <c r="O982" s="64">
        <v>19794</v>
      </c>
      <c r="P982" s="39" t="s">
        <v>42</v>
      </c>
      <c r="Q982" s="64">
        <v>25900</v>
      </c>
      <c r="R982" s="66">
        <f>+IFERROR((MaestraLP3[[#This Row],[COSTO ]]/MaestraLP3[[#This Row],[COSTO SEP]]-1),0)</f>
        <v>0</v>
      </c>
      <c r="S982" s="65" t="s">
        <v>52</v>
      </c>
      <c r="T982" s="65" t="s">
        <v>52</v>
      </c>
      <c r="U982" s="64">
        <f>+VLOOKUP(MaestraLP3[[#This Row],[FS00]],'[1]BD MES'!$C:$N,12,0)</f>
        <v>19794</v>
      </c>
      <c r="V982" s="64">
        <v>19794</v>
      </c>
      <c r="W982" s="66">
        <f>+(MaestraLP3[[#This Row],[COSTO ]]-MaestraLP3[[#This Row],[COSTO OCT AL 25-09]])/MaestraLP3[[#This Row],[COSTO OCT AL 25-09]]</f>
        <v>0</v>
      </c>
      <c r="X982" s="67" t="str">
        <f>++IF(P982="HASTA AGOTAR STOCK","HASTA AGOTAR STOCK",IF(MaestraLP3[[#This Row],[PRECIO]]=0,"NO PARA LP",IF(MaestraLP3[[#This Row],[PRECIO SEP]]=0,"INCORPORACIÓN",IF(Z982=0,"MANTIENE",IF(Z982&lt;0,"BAJA",IF(Z982&gt;0,"ALZA",""))))))</f>
        <v>MANTIENE</v>
      </c>
      <c r="Y982" s="64">
        <v>25900</v>
      </c>
      <c r="Z982" s="41">
        <f>IF(Y982=0,"INDICAR PRECIO VTA",Y982-MaestraLP3[[#This Row],[PRECIO SEP]])</f>
        <v>0</v>
      </c>
      <c r="AA982" s="66">
        <f t="shared" si="15"/>
        <v>0.23575289575289576</v>
      </c>
      <c r="AB982" s="68">
        <f>IFERROR(MaestraLP3[[#This Row],[PRECIO]]*MaestraLP3[[#This Row],[%MG UMV]],0)</f>
        <v>6106</v>
      </c>
      <c r="AC982" s="69">
        <v>6</v>
      </c>
      <c r="AD982" s="64">
        <f>+IFERROR(MaestraLP3[[#This Row],[MARGEN UNITARIO]]/MaestraLP3[[#This Row],[Peso Neto UMV (KG)]],0)</f>
        <v>1017.6666666666666</v>
      </c>
      <c r="AE982" s="39" t="s">
        <v>53</v>
      </c>
      <c r="AF982" s="39"/>
      <c r="AG982" s="39">
        <v>1</v>
      </c>
      <c r="AH982" s="109">
        <v>0</v>
      </c>
      <c r="AI982" s="66">
        <v>0.03</v>
      </c>
      <c r="AJ982" s="66">
        <v>4.9999999999999996E-2</v>
      </c>
      <c r="AK982" s="39"/>
      <c r="AL982" s="39" t="s">
        <v>53</v>
      </c>
    </row>
    <row r="983" spans="1:38" x14ac:dyDescent="0.35">
      <c r="A983" s="39" t="s">
        <v>276</v>
      </c>
      <c r="B983" s="39">
        <v>150000003</v>
      </c>
      <c r="C983" s="39" t="str">
        <f>+MaestraLP3[[#This Row],[CÓDIGO]]&amp;MaestraLP3[[#Headers],[-]]&amp;MaestraLP3[[#This Row],[UMV]]</f>
        <v>150000003-C10</v>
      </c>
      <c r="D983" s="50" t="str">
        <f>+MaestraLP3[[#This Row],[CÓDIGO]]&amp;MaestraLP3[[#Headers],[FS00]]</f>
        <v>150000003FS00</v>
      </c>
      <c r="E983" s="39" t="s">
        <v>34</v>
      </c>
      <c r="F983" s="39" t="s">
        <v>80</v>
      </c>
      <c r="G983" s="39" t="s">
        <v>94</v>
      </c>
      <c r="H983" s="39" t="s">
        <v>230</v>
      </c>
      <c r="I983" s="39" t="s">
        <v>1149</v>
      </c>
      <c r="J983" s="49" t="s">
        <v>65</v>
      </c>
      <c r="K983" s="50" t="s">
        <v>50</v>
      </c>
      <c r="L983" s="39" t="str">
        <f>VLOOKUP(MaestraLP3[[#This Row],[UMV]],VALIDACIONES!J:L,3,0)</f>
        <v>Caja 10 Unidades</v>
      </c>
      <c r="M983" s="39" t="s">
        <v>51</v>
      </c>
      <c r="N983" s="39" t="s">
        <v>78</v>
      </c>
      <c r="O983" s="64">
        <v>31500.400000000001</v>
      </c>
      <c r="P983" s="39" t="s">
        <v>42</v>
      </c>
      <c r="Q983" s="64">
        <v>41000</v>
      </c>
      <c r="R983" s="66">
        <f>+IFERROR((MaestraLP3[[#This Row],[COSTO ]]/MaestraLP3[[#This Row],[COSTO SEP]]-1),0)</f>
        <v>-9.5236885880867206E-6</v>
      </c>
      <c r="S983" s="65" t="s">
        <v>52</v>
      </c>
      <c r="T983" s="65" t="s">
        <v>52</v>
      </c>
      <c r="U983" s="64">
        <f>+VLOOKUP(MaestraLP3[[#This Row],[FS00]],'[1]BD MES'!$C:$N,12,0)</f>
        <v>31500.2</v>
      </c>
      <c r="V983" s="64">
        <v>31500.100000000002</v>
      </c>
      <c r="W983" s="66">
        <f>+(MaestraLP3[[#This Row],[COSTO ]]-MaestraLP3[[#This Row],[COSTO OCT AL 25-09]])/MaestraLP3[[#This Row],[COSTO OCT AL 25-09]]</f>
        <v>-3.1745830184743212E-6</v>
      </c>
      <c r="X983" s="67" t="str">
        <f>++IF(P983="HASTA AGOTAR STOCK","HASTA AGOTAR STOCK",IF(MaestraLP3[[#This Row],[PRECIO]]=0,"NO PARA LP",IF(MaestraLP3[[#This Row],[PRECIO SEP]]=0,"INCORPORACIÓN",IF(Z983=0,"MANTIENE",IF(Z983&lt;0,"BAJA",IF(Z983&gt;0,"ALZA",""))))))</f>
        <v>MANTIENE</v>
      </c>
      <c r="Y983" s="64">
        <v>41000</v>
      </c>
      <c r="Z983" s="41">
        <f>IF(Y983=0,"INDICAR PRECIO VTA",Y983-MaestraLP3[[#This Row],[PRECIO SEP]])</f>
        <v>0</v>
      </c>
      <c r="AA983" s="66">
        <f t="shared" si="15"/>
        <v>0.23170487804878043</v>
      </c>
      <c r="AB983" s="68">
        <f>IFERROR(MaestraLP3[[#This Row],[PRECIO]]*MaestraLP3[[#This Row],[%MG UMV]],0)</f>
        <v>9499.8999999999978</v>
      </c>
      <c r="AC983" s="69">
        <v>10</v>
      </c>
      <c r="AD983" s="64">
        <f>+IFERROR(MaestraLP3[[#This Row],[MARGEN UNITARIO]]/MaestraLP3[[#This Row],[Peso Neto UMV (KG)]],0)</f>
        <v>949.98999999999978</v>
      </c>
      <c r="AE983" s="39" t="s">
        <v>53</v>
      </c>
      <c r="AF983" s="39"/>
      <c r="AG983" s="39">
        <v>1</v>
      </c>
      <c r="AH983" s="109">
        <v>0</v>
      </c>
      <c r="AI983" s="66">
        <v>0.03</v>
      </c>
      <c r="AJ983" s="66">
        <v>4.9999999999999996E-2</v>
      </c>
      <c r="AK983" s="39"/>
      <c r="AL983" s="39" t="s">
        <v>53</v>
      </c>
    </row>
    <row r="984" spans="1:38" x14ac:dyDescent="0.35">
      <c r="A984" s="39" t="s">
        <v>276</v>
      </c>
      <c r="B984" s="39">
        <v>104540330</v>
      </c>
      <c r="C984" s="39" t="str">
        <f>+MaestraLP3[[#This Row],[CÓDIGO]]&amp;MaestraLP3[[#Headers],[-]]&amp;MaestraLP3[[#This Row],[UMV]]</f>
        <v>104540330-D30</v>
      </c>
      <c r="D984" s="50" t="str">
        <f>+MaestraLP3[[#This Row],[CÓDIGO]]&amp;MaestraLP3[[#Headers],[FS00]]</f>
        <v>104540330FS00</v>
      </c>
      <c r="E984" s="39" t="s">
        <v>34</v>
      </c>
      <c r="F984" s="39" t="s">
        <v>80</v>
      </c>
      <c r="G984" s="39" t="s">
        <v>94</v>
      </c>
      <c r="H984" s="39" t="s">
        <v>232</v>
      </c>
      <c r="I984" s="39" t="s">
        <v>1150</v>
      </c>
      <c r="J984" s="49" t="s">
        <v>234</v>
      </c>
      <c r="K984" s="50" t="s">
        <v>50</v>
      </c>
      <c r="L984" s="39" t="str">
        <f>VLOOKUP(MaestraLP3[[#This Row],[UMV]],VALIDACIONES!J:L,3,0)</f>
        <v>Display 30 Unidades</v>
      </c>
      <c r="M984" s="39" t="s">
        <v>51</v>
      </c>
      <c r="N984" s="39" t="s">
        <v>78</v>
      </c>
      <c r="O984" s="64">
        <v>14190</v>
      </c>
      <c r="P984" s="39" t="s">
        <v>42</v>
      </c>
      <c r="Q984" s="64">
        <v>22270</v>
      </c>
      <c r="R984" s="66">
        <f>+IFERROR((MaestraLP3[[#This Row],[COSTO ]]/MaestraLP3[[#This Row],[COSTO SEP]]-1),0)</f>
        <v>-8.4566596194503019E-3</v>
      </c>
      <c r="S984" s="65" t="s">
        <v>52</v>
      </c>
      <c r="T984" s="65" t="s">
        <v>52</v>
      </c>
      <c r="U984" s="64">
        <f>+VLOOKUP(MaestraLP3[[#This Row],[FS00]],'[1]BD MES'!$C:$N,12,0)</f>
        <v>13980</v>
      </c>
      <c r="V984" s="64">
        <v>14070</v>
      </c>
      <c r="W984" s="66">
        <f>+(MaestraLP3[[#This Row],[COSTO ]]-MaestraLP3[[#This Row],[COSTO OCT AL 25-09]])/MaestraLP3[[#This Row],[COSTO OCT AL 25-09]]</f>
        <v>6.4377682403433476E-3</v>
      </c>
      <c r="X984" s="67" t="str">
        <f>++IF(P984="HASTA AGOTAR STOCK","HASTA AGOTAR STOCK",IF(MaestraLP3[[#This Row],[PRECIO]]=0,"NO PARA LP",IF(MaestraLP3[[#This Row],[PRECIO SEP]]=0,"INCORPORACIÓN",IF(Z984=0,"MANTIENE",IF(Z984&lt;0,"BAJA",IF(Z984&gt;0,"ALZA",""))))))</f>
        <v>MANTIENE</v>
      </c>
      <c r="Y984" s="64">
        <v>22270</v>
      </c>
      <c r="Z984" s="41">
        <f>IF(Y984=0,"INDICAR PRECIO VTA",Y984-MaestraLP3[[#This Row],[PRECIO SEP]])</f>
        <v>0</v>
      </c>
      <c r="AA984" s="66">
        <f t="shared" si="15"/>
        <v>0.36820835204310731</v>
      </c>
      <c r="AB984" s="68">
        <f>IFERROR(MaestraLP3[[#This Row],[PRECIO]]*MaestraLP3[[#This Row],[%MG UMV]],0)</f>
        <v>8200</v>
      </c>
      <c r="AC984" s="69">
        <v>12</v>
      </c>
      <c r="AD984" s="64">
        <f>+IFERROR(MaestraLP3[[#This Row],[MARGEN UNITARIO]]/MaestraLP3[[#This Row],[Peso Neto UMV (KG)]],0)</f>
        <v>683.33333333333337</v>
      </c>
      <c r="AE984" s="39" t="s">
        <v>53</v>
      </c>
      <c r="AF984" s="39"/>
      <c r="AG984" s="39">
        <v>1</v>
      </c>
      <c r="AH984" s="109">
        <v>0</v>
      </c>
      <c r="AI984" s="66">
        <v>4.9999999999999996E-2</v>
      </c>
      <c r="AJ984" s="66">
        <v>7.0000000000000007E-2</v>
      </c>
      <c r="AK984" s="39"/>
      <c r="AL984" s="39" t="s">
        <v>53</v>
      </c>
    </row>
    <row r="985" spans="1:38" x14ac:dyDescent="0.35">
      <c r="A985" s="39" t="s">
        <v>276</v>
      </c>
      <c r="B985" s="39">
        <v>102500012</v>
      </c>
      <c r="C985" s="39" t="str">
        <f>+MaestraLP3[[#This Row],[CÓDIGO]]&amp;MaestraLP3[[#Headers],[-]]&amp;MaestraLP3[[#This Row],[UMV]]</f>
        <v>102500012-C12</v>
      </c>
      <c r="D985" s="50" t="str">
        <f>+MaestraLP3[[#This Row],[CÓDIGO]]&amp;MaestraLP3[[#Headers],[FS00]]</f>
        <v>102500012FS00</v>
      </c>
      <c r="E985" s="39" t="s">
        <v>34</v>
      </c>
      <c r="F985" s="39" t="s">
        <v>80</v>
      </c>
      <c r="G985" s="39" t="s">
        <v>94</v>
      </c>
      <c r="H985" s="39" t="s">
        <v>232</v>
      </c>
      <c r="I985" s="39" t="s">
        <v>1152</v>
      </c>
      <c r="J985" s="49" t="s">
        <v>49</v>
      </c>
      <c r="K985" s="50" t="s">
        <v>50</v>
      </c>
      <c r="L985" s="39" t="str">
        <f>VLOOKUP(MaestraLP3[[#This Row],[UMV]],VALIDACIONES!J:L,3,0)</f>
        <v>Caja 12 Unidades</v>
      </c>
      <c r="M985" s="39" t="s">
        <v>51</v>
      </c>
      <c r="N985" s="39" t="s">
        <v>78</v>
      </c>
      <c r="O985" s="64">
        <v>16744</v>
      </c>
      <c r="P985" s="39" t="s">
        <v>42</v>
      </c>
      <c r="Q985" s="64">
        <v>37080</v>
      </c>
      <c r="R985" s="66">
        <f>+IFERROR((MaestraLP3[[#This Row],[COSTO ]]/MaestraLP3[[#This Row],[COSTO SEP]]-1),0)</f>
        <v>7.3038189799330855E-2</v>
      </c>
      <c r="S985" s="65" t="s">
        <v>52</v>
      </c>
      <c r="T985" s="65" t="s">
        <v>52</v>
      </c>
      <c r="U985" s="64">
        <f>+VLOOKUP(MaestraLP3[[#This Row],[FS00]],'[1]BD MES'!$C:$N,12,0)</f>
        <v>16746</v>
      </c>
      <c r="V985" s="64">
        <v>17966.951449999997</v>
      </c>
      <c r="W985" s="66">
        <f>+(MaestraLP3[[#This Row],[COSTO ]]-MaestraLP3[[#This Row],[COSTO OCT AL 25-09]])/MaestraLP3[[#This Row],[COSTO OCT AL 25-09]]</f>
        <v>7.2910035232294085E-2</v>
      </c>
      <c r="X985" s="67" t="str">
        <f>++IF(P985="HASTA AGOTAR STOCK","HASTA AGOTAR STOCK",IF(MaestraLP3[[#This Row],[PRECIO]]=0,"NO PARA LP",IF(MaestraLP3[[#This Row],[PRECIO SEP]]=0,"INCORPORACIÓN",IF(Z985=0,"MANTIENE",IF(Z985&lt;0,"BAJA",IF(Z985&gt;0,"ALZA",""))))))</f>
        <v>BAJA</v>
      </c>
      <c r="Y985" s="64">
        <v>27600</v>
      </c>
      <c r="Z985" s="41">
        <f>IF(Y985=0,"INDICAR PRECIO VTA",Y985-MaestraLP3[[#This Row],[PRECIO SEP]])</f>
        <v>-9480</v>
      </c>
      <c r="AA985" s="66">
        <f t="shared" si="15"/>
        <v>0.34902349818840589</v>
      </c>
      <c r="AB985" s="68">
        <f>IFERROR(MaestraLP3[[#This Row],[PRECIO]]*MaestraLP3[[#This Row],[%MG UMV]],0)</f>
        <v>9633.0485500000032</v>
      </c>
      <c r="AC985" s="69">
        <v>3</v>
      </c>
      <c r="AD985" s="64">
        <f>+IFERROR(MaestraLP3[[#This Row],[MARGEN UNITARIO]]/MaestraLP3[[#This Row],[Peso Neto UMV (KG)]],0)</f>
        <v>3211.0161833333345</v>
      </c>
      <c r="AE985" s="39" t="s">
        <v>53</v>
      </c>
      <c r="AF985" s="39"/>
      <c r="AG985" s="39">
        <v>1</v>
      </c>
      <c r="AH985" s="109">
        <v>0</v>
      </c>
      <c r="AI985" s="66">
        <v>0.05</v>
      </c>
      <c r="AJ985" s="66">
        <v>7.0000000000000007E-2</v>
      </c>
      <c r="AK985" s="39"/>
      <c r="AL985" s="39" t="s">
        <v>53</v>
      </c>
    </row>
    <row r="986" spans="1:38" x14ac:dyDescent="0.35">
      <c r="A986" s="39" t="s">
        <v>276</v>
      </c>
      <c r="B986" s="39">
        <v>104540250</v>
      </c>
      <c r="C986" s="39" t="str">
        <f>+MaestraLP3[[#This Row],[CÓDIGO]]&amp;MaestraLP3[[#Headers],[-]]&amp;MaestraLP3[[#This Row],[UMV]]</f>
        <v>104540250-C02</v>
      </c>
      <c r="D986" s="50" t="str">
        <f>+MaestraLP3[[#This Row],[CÓDIGO]]&amp;MaestraLP3[[#Headers],[FS00]]</f>
        <v>104540250FS00</v>
      </c>
      <c r="E986" s="39" t="s">
        <v>34</v>
      </c>
      <c r="F986" s="39" t="s">
        <v>80</v>
      </c>
      <c r="G986" s="39" t="s">
        <v>94</v>
      </c>
      <c r="H986" s="39" t="s">
        <v>232</v>
      </c>
      <c r="I986" s="39" t="s">
        <v>1154</v>
      </c>
      <c r="J986" s="49" t="s">
        <v>92</v>
      </c>
      <c r="K986" s="50" t="s">
        <v>50</v>
      </c>
      <c r="L986" s="39" t="str">
        <f>VLOOKUP(MaestraLP3[[#This Row],[UMV]],VALIDACIONES!J:L,3,0)</f>
        <v>Caja 2 Unidades</v>
      </c>
      <c r="M986" s="39" t="s">
        <v>51</v>
      </c>
      <c r="N986" s="39" t="s">
        <v>78</v>
      </c>
      <c r="O986" s="64">
        <v>11244</v>
      </c>
      <c r="P986" s="39" t="s">
        <v>42</v>
      </c>
      <c r="Q986" s="64">
        <v>17010</v>
      </c>
      <c r="R986" s="66">
        <f>+IFERROR((MaestraLP3[[#This Row],[COSTO ]]/MaestraLP3[[#This Row],[COSTO SEP]]-1),0)</f>
        <v>8.3600142298114744E-3</v>
      </c>
      <c r="S986" s="65" t="s">
        <v>52</v>
      </c>
      <c r="T986" s="65" t="s">
        <v>52</v>
      </c>
      <c r="U986" s="64">
        <f>+VLOOKUP(MaestraLP3[[#This Row],[FS00]],'[1]BD MES'!$C:$N,12,0)</f>
        <v>11340</v>
      </c>
      <c r="V986" s="64">
        <v>11338</v>
      </c>
      <c r="W986" s="66">
        <f>+(MaestraLP3[[#This Row],[COSTO ]]-MaestraLP3[[#This Row],[COSTO OCT AL 25-09]])/MaestraLP3[[#This Row],[COSTO OCT AL 25-09]]</f>
        <v>-1.7636684303350971E-4</v>
      </c>
      <c r="X986" s="67" t="str">
        <f>++IF(P986="HASTA AGOTAR STOCK","HASTA AGOTAR STOCK",IF(MaestraLP3[[#This Row],[PRECIO]]=0,"NO PARA LP",IF(MaestraLP3[[#This Row],[PRECIO SEP]]=0,"INCORPORACIÓN",IF(Z986=0,"MANTIENE",IF(Z986&lt;0,"BAJA",IF(Z986&gt;0,"ALZA",""))))))</f>
        <v>MANTIENE</v>
      </c>
      <c r="Y986" s="64">
        <v>17010</v>
      </c>
      <c r="Z986" s="41">
        <f>IF(Y986=0,"INDICAR PRECIO VTA",Y986-MaestraLP3[[#This Row],[PRECIO SEP]])</f>
        <v>0</v>
      </c>
      <c r="AA986" s="66">
        <f t="shared" si="15"/>
        <v>0.33345091122868903</v>
      </c>
      <c r="AB986" s="68">
        <f>IFERROR(MaestraLP3[[#This Row],[PRECIO]]*MaestraLP3[[#This Row],[%MG UMV]],0)</f>
        <v>5672</v>
      </c>
      <c r="AC986" s="69">
        <v>10</v>
      </c>
      <c r="AD986" s="64">
        <f>+IFERROR(MaestraLP3[[#This Row],[MARGEN UNITARIO]]/MaestraLP3[[#This Row],[Peso Neto UMV (KG)]],0)</f>
        <v>567.20000000000005</v>
      </c>
      <c r="AE986" s="39" t="s">
        <v>53</v>
      </c>
      <c r="AF986" s="39"/>
      <c r="AG986" s="39">
        <v>1</v>
      </c>
      <c r="AH986" s="109">
        <v>0</v>
      </c>
      <c r="AI986" s="66">
        <v>4.9999999999999996E-2</v>
      </c>
      <c r="AJ986" s="66">
        <v>6.9999999999999993E-2</v>
      </c>
      <c r="AK986" s="39"/>
      <c r="AL986" s="39" t="s">
        <v>53</v>
      </c>
    </row>
    <row r="987" spans="1:38" x14ac:dyDescent="0.35">
      <c r="A987" s="39" t="s">
        <v>276</v>
      </c>
      <c r="B987" s="39">
        <v>104540240</v>
      </c>
      <c r="C987" s="39" t="str">
        <f>+MaestraLP3[[#This Row],[CÓDIGO]]&amp;MaestraLP3[[#Headers],[-]]&amp;MaestraLP3[[#This Row],[UMV]]</f>
        <v>104540240-D30</v>
      </c>
      <c r="D987" s="50" t="str">
        <f>+MaestraLP3[[#This Row],[CÓDIGO]]&amp;MaestraLP3[[#Headers],[FS00]]</f>
        <v>104540240FS00</v>
      </c>
      <c r="E987" s="39" t="s">
        <v>34</v>
      </c>
      <c r="F987" s="39" t="s">
        <v>80</v>
      </c>
      <c r="G987" s="39" t="s">
        <v>94</v>
      </c>
      <c r="H987" s="39" t="s">
        <v>232</v>
      </c>
      <c r="I987" s="39" t="s">
        <v>1156</v>
      </c>
      <c r="J987" s="49" t="s">
        <v>234</v>
      </c>
      <c r="K987" s="50" t="s">
        <v>50</v>
      </c>
      <c r="L987" s="39" t="str">
        <f>VLOOKUP(MaestraLP3[[#This Row],[UMV]],VALIDACIONES!J:L,3,0)</f>
        <v>Display 30 Unidades</v>
      </c>
      <c r="M987" s="39" t="s">
        <v>51</v>
      </c>
      <c r="N987" s="39" t="s">
        <v>78</v>
      </c>
      <c r="O987" s="64">
        <v>14100</v>
      </c>
      <c r="P987" s="39" t="s">
        <v>42</v>
      </c>
      <c r="Q987" s="64">
        <v>22270</v>
      </c>
      <c r="R987" s="66">
        <f>+IFERROR((MaestraLP3[[#This Row],[COSTO ]]/MaestraLP3[[#This Row],[COSTO SEP]]-1),0)</f>
        <v>-8.5106382978723527E-3</v>
      </c>
      <c r="S987" s="65" t="s">
        <v>52</v>
      </c>
      <c r="T987" s="65" t="s">
        <v>52</v>
      </c>
      <c r="U987" s="64">
        <f>+VLOOKUP(MaestraLP3[[#This Row],[FS00]],'[1]BD MES'!$C:$N,12,0)</f>
        <v>13950</v>
      </c>
      <c r="V987" s="64">
        <v>13980</v>
      </c>
      <c r="W987" s="66">
        <f>+(MaestraLP3[[#This Row],[COSTO ]]-MaestraLP3[[#This Row],[COSTO OCT AL 25-09]])/MaestraLP3[[#This Row],[COSTO OCT AL 25-09]]</f>
        <v>2.1505376344086021E-3</v>
      </c>
      <c r="X987" s="67" t="str">
        <f>++IF(P987="HASTA AGOTAR STOCK","HASTA AGOTAR STOCK",IF(MaestraLP3[[#This Row],[PRECIO]]=0,"NO PARA LP",IF(MaestraLP3[[#This Row],[PRECIO SEP]]=0,"INCORPORACIÓN",IF(Z987=0,"MANTIENE",IF(Z987&lt;0,"BAJA",IF(Z987&gt;0,"ALZA",""))))))</f>
        <v>MANTIENE</v>
      </c>
      <c r="Y987" s="64">
        <v>22270</v>
      </c>
      <c r="Z987" s="41">
        <f>IF(Y987=0,"INDICAR PRECIO VTA",Y987-MaestraLP3[[#This Row],[PRECIO SEP]])</f>
        <v>0</v>
      </c>
      <c r="AA987" s="66">
        <f t="shared" si="15"/>
        <v>0.37224966322406827</v>
      </c>
      <c r="AB987" s="68">
        <f>IFERROR(MaestraLP3[[#This Row],[PRECIO]]*MaestraLP3[[#This Row],[%MG UMV]],0)</f>
        <v>8290</v>
      </c>
      <c r="AC987" s="69">
        <v>12</v>
      </c>
      <c r="AD987" s="64">
        <f>+IFERROR(MaestraLP3[[#This Row],[MARGEN UNITARIO]]/MaestraLP3[[#This Row],[Peso Neto UMV (KG)]],0)</f>
        <v>690.83333333333337</v>
      </c>
      <c r="AE987" s="39" t="s">
        <v>53</v>
      </c>
      <c r="AF987" s="39"/>
      <c r="AG987" s="39">
        <v>1</v>
      </c>
      <c r="AH987" s="109">
        <v>0</v>
      </c>
      <c r="AI987" s="66">
        <v>4.9999999999999996E-2</v>
      </c>
      <c r="AJ987" s="66">
        <v>6.9999999999999993E-2</v>
      </c>
      <c r="AK987" s="39"/>
      <c r="AL987" s="39" t="s">
        <v>53</v>
      </c>
    </row>
    <row r="988" spans="1:38" x14ac:dyDescent="0.35">
      <c r="A988" s="39" t="s">
        <v>276</v>
      </c>
      <c r="B988" s="39">
        <v>104540230</v>
      </c>
      <c r="C988" s="39" t="str">
        <f>+MaestraLP3[[#This Row],[CÓDIGO]]&amp;MaestraLP3[[#Headers],[-]]&amp;MaestraLP3[[#This Row],[UMV]]</f>
        <v>104540230-D30</v>
      </c>
      <c r="D988" s="50" t="str">
        <f>+MaestraLP3[[#This Row],[CÓDIGO]]&amp;MaestraLP3[[#Headers],[FS00]]</f>
        <v>104540230FS00</v>
      </c>
      <c r="E988" s="39" t="s">
        <v>34</v>
      </c>
      <c r="F988" s="39" t="s">
        <v>80</v>
      </c>
      <c r="G988" s="39" t="s">
        <v>94</v>
      </c>
      <c r="H988" s="39" t="s">
        <v>232</v>
      </c>
      <c r="I988" s="39" t="s">
        <v>1157</v>
      </c>
      <c r="J988" s="49" t="s">
        <v>234</v>
      </c>
      <c r="K988" s="50" t="s">
        <v>50</v>
      </c>
      <c r="L988" s="39" t="str">
        <f>VLOOKUP(MaestraLP3[[#This Row],[UMV]],VALIDACIONES!J:L,3,0)</f>
        <v>Display 30 Unidades</v>
      </c>
      <c r="M988" s="39" t="s">
        <v>51</v>
      </c>
      <c r="N988" s="39" t="s">
        <v>78</v>
      </c>
      <c r="O988" s="64">
        <v>15120</v>
      </c>
      <c r="P988" s="39" t="s">
        <v>42</v>
      </c>
      <c r="Q988" s="64">
        <v>22270</v>
      </c>
      <c r="R988" s="66">
        <f>+IFERROR((MaestraLP3[[#This Row],[COSTO ]]/MaestraLP3[[#This Row],[COSTO SEP]]-1),0)</f>
        <v>0</v>
      </c>
      <c r="S988" s="65" t="s">
        <v>52</v>
      </c>
      <c r="T988" s="65" t="s">
        <v>52</v>
      </c>
      <c r="U988" s="64">
        <f>+VLOOKUP(MaestraLP3[[#This Row],[FS00]],'[1]BD MES'!$C:$N,12,0)</f>
        <v>15120</v>
      </c>
      <c r="V988" s="64">
        <v>15120</v>
      </c>
      <c r="W988" s="66">
        <f>+(MaestraLP3[[#This Row],[COSTO ]]-MaestraLP3[[#This Row],[COSTO OCT AL 25-09]])/MaestraLP3[[#This Row],[COSTO OCT AL 25-09]]</f>
        <v>0</v>
      </c>
      <c r="X988" s="67" t="str">
        <f>++IF(P988="HASTA AGOTAR STOCK","HASTA AGOTAR STOCK",IF(MaestraLP3[[#This Row],[PRECIO]]=0,"NO PARA LP",IF(MaestraLP3[[#This Row],[PRECIO SEP]]=0,"INCORPORACIÓN",IF(Z988=0,"MANTIENE",IF(Z988&lt;0,"BAJA",IF(Z988&gt;0,"ALZA",""))))))</f>
        <v>MANTIENE</v>
      </c>
      <c r="Y988" s="64">
        <v>22270</v>
      </c>
      <c r="Z988" s="41">
        <f>IF(Y988=0,"INDICAR PRECIO VTA",Y988-MaestraLP3[[#This Row],[PRECIO SEP]])</f>
        <v>0</v>
      </c>
      <c r="AA988" s="66">
        <f t="shared" si="15"/>
        <v>0.32105972159856311</v>
      </c>
      <c r="AB988" s="68">
        <f>IFERROR(MaestraLP3[[#This Row],[PRECIO]]*MaestraLP3[[#This Row],[%MG UMV]],0)</f>
        <v>7150</v>
      </c>
      <c r="AC988" s="69">
        <v>12</v>
      </c>
      <c r="AD988" s="64">
        <f>+IFERROR(MaestraLP3[[#This Row],[MARGEN UNITARIO]]/MaestraLP3[[#This Row],[Peso Neto UMV (KG)]],0)</f>
        <v>595.83333333333337</v>
      </c>
      <c r="AE988" s="39" t="s">
        <v>53</v>
      </c>
      <c r="AF988" s="39"/>
      <c r="AG988" s="39">
        <v>1</v>
      </c>
      <c r="AH988" s="109">
        <v>0</v>
      </c>
      <c r="AI988" s="66">
        <v>4.9999999999999996E-2</v>
      </c>
      <c r="AJ988" s="66">
        <v>6.9999999999999993E-2</v>
      </c>
      <c r="AK988" s="39"/>
      <c r="AL988" s="39" t="s">
        <v>53</v>
      </c>
    </row>
    <row r="989" spans="1:38" x14ac:dyDescent="0.35">
      <c r="A989" s="39" t="s">
        <v>276</v>
      </c>
      <c r="B989" s="39">
        <v>104540310</v>
      </c>
      <c r="C989" s="39" t="str">
        <f>+MaestraLP3[[#This Row],[CÓDIGO]]&amp;MaestraLP3[[#Headers],[-]]&amp;MaestraLP3[[#This Row],[UMV]]</f>
        <v>104540310-D30</v>
      </c>
      <c r="D989" s="50" t="str">
        <f>+MaestraLP3[[#This Row],[CÓDIGO]]&amp;MaestraLP3[[#Headers],[FS00]]</f>
        <v>104540310FS00</v>
      </c>
      <c r="E989" s="39" t="s">
        <v>34</v>
      </c>
      <c r="F989" s="39" t="s">
        <v>80</v>
      </c>
      <c r="G989" s="39" t="s">
        <v>94</v>
      </c>
      <c r="H989" s="39" t="s">
        <v>232</v>
      </c>
      <c r="I989" s="39" t="s">
        <v>1158</v>
      </c>
      <c r="J989" s="49" t="s">
        <v>234</v>
      </c>
      <c r="K989" s="50" t="s">
        <v>50</v>
      </c>
      <c r="L989" s="39" t="str">
        <f>VLOOKUP(MaestraLP3[[#This Row],[UMV]],VALIDACIONES!J:L,3,0)</f>
        <v>Display 30 Unidades</v>
      </c>
      <c r="M989" s="39" t="s">
        <v>51</v>
      </c>
      <c r="N989" s="39" t="s">
        <v>78</v>
      </c>
      <c r="O989" s="64">
        <v>14310</v>
      </c>
      <c r="P989" s="39" t="s">
        <v>42</v>
      </c>
      <c r="Q989" s="64">
        <v>22270</v>
      </c>
      <c r="R989" s="66">
        <f>+IFERROR((MaestraLP3[[#This Row],[COSTO ]]/MaestraLP3[[#This Row],[COSTO SEP]]-1),0)</f>
        <v>-4.1928721174003813E-3</v>
      </c>
      <c r="S989" s="65" t="s">
        <v>52</v>
      </c>
      <c r="T989" s="65" t="s">
        <v>52</v>
      </c>
      <c r="U989" s="64">
        <f>+VLOOKUP(MaestraLP3[[#This Row],[FS00]],'[1]BD MES'!$C:$N,12,0)</f>
        <v>14190</v>
      </c>
      <c r="V989" s="64">
        <v>14250</v>
      </c>
      <c r="W989" s="66">
        <f>+(MaestraLP3[[#This Row],[COSTO ]]-MaestraLP3[[#This Row],[COSTO OCT AL 25-09]])/MaestraLP3[[#This Row],[COSTO OCT AL 25-09]]</f>
        <v>4.2283298097251587E-3</v>
      </c>
      <c r="X989" s="67" t="str">
        <f>++IF(P989="HASTA AGOTAR STOCK","HASTA AGOTAR STOCK",IF(MaestraLP3[[#This Row],[PRECIO]]=0,"NO PARA LP",IF(MaestraLP3[[#This Row],[PRECIO SEP]]=0,"INCORPORACIÓN",IF(Z989=0,"MANTIENE",IF(Z989&lt;0,"BAJA",IF(Z989&gt;0,"ALZA",""))))))</f>
        <v>MANTIENE</v>
      </c>
      <c r="Y989" s="64">
        <v>22270</v>
      </c>
      <c r="Z989" s="41">
        <f>IF(Y989=0,"INDICAR PRECIO VTA",Y989-MaestraLP3[[#This Row],[PRECIO SEP]])</f>
        <v>0</v>
      </c>
      <c r="AA989" s="66">
        <f t="shared" si="15"/>
        <v>0.36012572968118545</v>
      </c>
      <c r="AB989" s="68">
        <f>IFERROR(MaestraLP3[[#This Row],[PRECIO]]*MaestraLP3[[#This Row],[%MG UMV]],0)</f>
        <v>8020</v>
      </c>
      <c r="AC989" s="69">
        <v>12</v>
      </c>
      <c r="AD989" s="64">
        <f>+IFERROR(MaestraLP3[[#This Row],[MARGEN UNITARIO]]/MaestraLP3[[#This Row],[Peso Neto UMV (KG)]],0)</f>
        <v>668.33333333333337</v>
      </c>
      <c r="AE989" s="39" t="s">
        <v>53</v>
      </c>
      <c r="AF989" s="39"/>
      <c r="AG989" s="39">
        <v>1</v>
      </c>
      <c r="AH989" s="109">
        <v>0</v>
      </c>
      <c r="AI989" s="66">
        <v>4.9999999999999996E-2</v>
      </c>
      <c r="AJ989" s="66">
        <v>6.9999999999999993E-2</v>
      </c>
      <c r="AK989" s="39"/>
      <c r="AL989" s="39" t="s">
        <v>53</v>
      </c>
    </row>
    <row r="990" spans="1:38" x14ac:dyDescent="0.35">
      <c r="A990" s="39" t="s">
        <v>276</v>
      </c>
      <c r="B990" s="39">
        <v>104540190</v>
      </c>
      <c r="C990" s="39" t="str">
        <f>+MaestraLP3[[#This Row],[CÓDIGO]]&amp;MaestraLP3[[#Headers],[-]]&amp;MaestraLP3[[#This Row],[UMV]]</f>
        <v>104540190-C02</v>
      </c>
      <c r="D990" s="50" t="str">
        <f>+MaestraLP3[[#This Row],[CÓDIGO]]&amp;MaestraLP3[[#Headers],[FS00]]</f>
        <v>104540190FS00</v>
      </c>
      <c r="E990" s="39" t="s">
        <v>34</v>
      </c>
      <c r="F990" s="39" t="s">
        <v>80</v>
      </c>
      <c r="G990" s="39" t="s">
        <v>94</v>
      </c>
      <c r="H990" s="39" t="s">
        <v>232</v>
      </c>
      <c r="I990" s="39" t="s">
        <v>1159</v>
      </c>
      <c r="J990" s="49" t="s">
        <v>92</v>
      </c>
      <c r="K990" s="50" t="s">
        <v>50</v>
      </c>
      <c r="L990" s="39" t="str">
        <f>VLOOKUP(MaestraLP3[[#This Row],[UMV]],VALIDACIONES!J:L,3,0)</f>
        <v>Caja 2 Unidades</v>
      </c>
      <c r="M990" s="39" t="s">
        <v>51</v>
      </c>
      <c r="N990" s="39" t="s">
        <v>78</v>
      </c>
      <c r="O990" s="64">
        <v>11332</v>
      </c>
      <c r="P990" s="39" t="s">
        <v>42</v>
      </c>
      <c r="Q990" s="64">
        <v>17010</v>
      </c>
      <c r="R990" s="66">
        <f>+IFERROR((MaestraLP3[[#This Row],[COSTO ]]/MaestraLP3[[#This Row],[COSTO SEP]]-1),0)</f>
        <v>5.2947405577130624E-4</v>
      </c>
      <c r="S990" s="65" t="s">
        <v>52</v>
      </c>
      <c r="T990" s="65" t="s">
        <v>52</v>
      </c>
      <c r="U990" s="64">
        <f>+VLOOKUP(MaestraLP3[[#This Row],[FS00]],'[1]BD MES'!$C:$N,12,0)</f>
        <v>11338</v>
      </c>
      <c r="V990" s="64">
        <v>11338</v>
      </c>
      <c r="W990" s="66">
        <f>+(MaestraLP3[[#This Row],[COSTO ]]-MaestraLP3[[#This Row],[COSTO OCT AL 25-09]])/MaestraLP3[[#This Row],[COSTO OCT AL 25-09]]</f>
        <v>0</v>
      </c>
      <c r="X990" s="67" t="str">
        <f>++IF(P990="HASTA AGOTAR STOCK","HASTA AGOTAR STOCK",IF(MaestraLP3[[#This Row],[PRECIO]]=0,"NO PARA LP",IF(MaestraLP3[[#This Row],[PRECIO SEP]]=0,"INCORPORACIÓN",IF(Z990=0,"MANTIENE",IF(Z990&lt;0,"BAJA",IF(Z990&gt;0,"ALZA",""))))))</f>
        <v>MANTIENE</v>
      </c>
      <c r="Y990" s="64">
        <v>17010</v>
      </c>
      <c r="Z990" s="41">
        <f>IF(Y990=0,"INDICAR PRECIO VTA",Y990-MaestraLP3[[#This Row],[PRECIO SEP]])</f>
        <v>0</v>
      </c>
      <c r="AA990" s="66">
        <f t="shared" si="15"/>
        <v>0.33345091122868903</v>
      </c>
      <c r="AB990" s="68">
        <f>IFERROR(MaestraLP3[[#This Row],[PRECIO]]*MaestraLP3[[#This Row],[%MG UMV]],0)</f>
        <v>5672</v>
      </c>
      <c r="AC990" s="69">
        <v>10</v>
      </c>
      <c r="AD990" s="64">
        <f>+IFERROR(MaestraLP3[[#This Row],[MARGEN UNITARIO]]/MaestraLP3[[#This Row],[Peso Neto UMV (KG)]],0)</f>
        <v>567.20000000000005</v>
      </c>
      <c r="AE990" s="39" t="s">
        <v>53</v>
      </c>
      <c r="AF990" s="39"/>
      <c r="AG990" s="39">
        <v>1</v>
      </c>
      <c r="AH990" s="109">
        <v>0</v>
      </c>
      <c r="AI990" s="66">
        <v>4.9999999999999996E-2</v>
      </c>
      <c r="AJ990" s="66">
        <v>6.9999999999999993E-2</v>
      </c>
      <c r="AK990" s="39"/>
      <c r="AL990" s="39" t="s">
        <v>53</v>
      </c>
    </row>
    <row r="991" spans="1:38" x14ac:dyDescent="0.35">
      <c r="A991" s="39" t="s">
        <v>276</v>
      </c>
      <c r="B991" s="39">
        <v>104539280</v>
      </c>
      <c r="C991" s="39" t="str">
        <f>+MaestraLP3[[#This Row],[CÓDIGO]]&amp;MaestraLP3[[#Headers],[-]]&amp;MaestraLP3[[#This Row],[UMV]]</f>
        <v>104539280-C30</v>
      </c>
      <c r="D991" s="50" t="str">
        <f>+MaestraLP3[[#This Row],[CÓDIGO]]&amp;MaestraLP3[[#Headers],[FS00]]</f>
        <v>104539280FS00</v>
      </c>
      <c r="E991" s="39" t="s">
        <v>34</v>
      </c>
      <c r="F991" s="39" t="s">
        <v>80</v>
      </c>
      <c r="G991" s="39" t="s">
        <v>94</v>
      </c>
      <c r="H991" s="39" t="s">
        <v>232</v>
      </c>
      <c r="I991" s="39" t="s">
        <v>1164</v>
      </c>
      <c r="J991" s="49" t="s">
        <v>256</v>
      </c>
      <c r="K991" s="50" t="s">
        <v>50</v>
      </c>
      <c r="L991" s="39" t="str">
        <f>VLOOKUP(MaestraLP3[[#This Row],[UMV]],VALIDACIONES!J:L,3,0)</f>
        <v>Caja 30 Unidades</v>
      </c>
      <c r="M991" s="39" t="s">
        <v>51</v>
      </c>
      <c r="N991" s="39" t="s">
        <v>78</v>
      </c>
      <c r="O991" s="64">
        <v>41700</v>
      </c>
      <c r="P991" s="39" t="s">
        <v>42</v>
      </c>
      <c r="Q991" s="64">
        <v>56700</v>
      </c>
      <c r="R991" s="66">
        <f>+IFERROR((MaestraLP3[[#This Row],[COSTO ]]/MaestraLP3[[#This Row],[COSTO SEP]]-1),0)</f>
        <v>0</v>
      </c>
      <c r="S991" s="65" t="s">
        <v>52</v>
      </c>
      <c r="T991" s="65" t="s">
        <v>52</v>
      </c>
      <c r="U991" s="64">
        <f>+VLOOKUP(MaestraLP3[[#This Row],[FS00]],'[1]BD MES'!$C:$N,12,0)</f>
        <v>41700</v>
      </c>
      <c r="V991" s="64">
        <v>41700</v>
      </c>
      <c r="W991" s="66">
        <f>+(MaestraLP3[[#This Row],[COSTO ]]-MaestraLP3[[#This Row],[COSTO OCT AL 25-09]])/MaestraLP3[[#This Row],[COSTO OCT AL 25-09]]</f>
        <v>0</v>
      </c>
      <c r="X991" s="67" t="str">
        <f>++IF(P991="HASTA AGOTAR STOCK","HASTA AGOTAR STOCK",IF(MaestraLP3[[#This Row],[PRECIO]]=0,"NO PARA LP",IF(MaestraLP3[[#This Row],[PRECIO SEP]]=0,"INCORPORACIÓN",IF(Z991=0,"MANTIENE",IF(Z991&lt;0,"BAJA",IF(Z991&gt;0,"ALZA",""))))))</f>
        <v>MANTIENE</v>
      </c>
      <c r="Y991" s="64">
        <v>56700</v>
      </c>
      <c r="Z991" s="41">
        <f>IF(Y991=0,"INDICAR PRECIO VTA",Y991-MaestraLP3[[#This Row],[PRECIO SEP]])</f>
        <v>0</v>
      </c>
      <c r="AA991" s="66">
        <f t="shared" si="15"/>
        <v>0.26455026455026454</v>
      </c>
      <c r="AB991" s="68">
        <f>IFERROR(MaestraLP3[[#This Row],[PRECIO]]*MaestraLP3[[#This Row],[%MG UMV]],0)</f>
        <v>15000</v>
      </c>
      <c r="AC991" s="69">
        <v>12</v>
      </c>
      <c r="AD991" s="64">
        <f>+IFERROR(MaestraLP3[[#This Row],[MARGEN UNITARIO]]/MaestraLP3[[#This Row],[Peso Neto UMV (KG)]],0)</f>
        <v>1250</v>
      </c>
      <c r="AE991" s="39" t="s">
        <v>53</v>
      </c>
      <c r="AF991" s="39"/>
      <c r="AG991" s="39">
        <v>1</v>
      </c>
      <c r="AH991" s="109">
        <v>0</v>
      </c>
      <c r="AI991" s="66">
        <v>4.9999999999999996E-2</v>
      </c>
      <c r="AJ991" s="66">
        <v>6.9999999999999993E-2</v>
      </c>
      <c r="AK991" s="39" t="s">
        <v>53</v>
      </c>
      <c r="AL991" s="39" t="s">
        <v>53</v>
      </c>
    </row>
    <row r="992" spans="1:38" x14ac:dyDescent="0.35">
      <c r="A992" s="39" t="s">
        <v>276</v>
      </c>
      <c r="B992" s="39">
        <v>104544170</v>
      </c>
      <c r="C992" s="39" t="str">
        <f>+MaestraLP3[[#This Row],[CÓDIGO]]&amp;MaestraLP3[[#Headers],[-]]&amp;MaestraLP3[[#This Row],[UMV]]</f>
        <v>104544170-C06</v>
      </c>
      <c r="D992" s="50" t="str">
        <f>+MaestraLP3[[#This Row],[CÓDIGO]]&amp;MaestraLP3[[#Headers],[FS00]]</f>
        <v>104544170FS00</v>
      </c>
      <c r="E992" s="39" t="s">
        <v>34</v>
      </c>
      <c r="F992" s="39" t="s">
        <v>80</v>
      </c>
      <c r="G992" s="39" t="s">
        <v>94</v>
      </c>
      <c r="H992" s="39" t="s">
        <v>232</v>
      </c>
      <c r="I992" s="39" t="s">
        <v>4185</v>
      </c>
      <c r="J992" s="49" t="s">
        <v>57</v>
      </c>
      <c r="K992" s="50" t="s">
        <v>50</v>
      </c>
      <c r="L992" s="39" t="str">
        <f>VLOOKUP(MaestraLP3[[#This Row],[UMV]],VALIDACIONES!J:L,3,0)</f>
        <v>Caja 6 Unidades</v>
      </c>
      <c r="M992" s="39" t="s">
        <v>51</v>
      </c>
      <c r="N992" s="39" t="s">
        <v>41</v>
      </c>
      <c r="O992" s="64">
        <v>13098</v>
      </c>
      <c r="P992" s="39" t="s">
        <v>42</v>
      </c>
      <c r="Q992" s="65">
        <v>19980</v>
      </c>
      <c r="R992" s="66">
        <f>+IFERROR((MaestraLP3[[#This Row],[COSTO ]]/MaestraLP3[[#This Row],[COSTO SEP]]-1),0)</f>
        <v>0</v>
      </c>
      <c r="S992" s="65" t="s">
        <v>52</v>
      </c>
      <c r="T992" s="65" t="s">
        <v>52</v>
      </c>
      <c r="U992" s="64">
        <f>+VLOOKUP(MaestraLP3[[#This Row],[FS00]],'[1]BD MES'!$C:$N,12,0)</f>
        <v>13104</v>
      </c>
      <c r="V992" s="64">
        <v>13098</v>
      </c>
      <c r="W992" s="66">
        <f>+(MaestraLP3[[#This Row],[COSTO ]]-MaestraLP3[[#This Row],[COSTO OCT AL 25-09]])/MaestraLP3[[#This Row],[COSTO OCT AL 25-09]]</f>
        <v>-4.5787545787545788E-4</v>
      </c>
      <c r="X992" s="67" t="str">
        <f>++IF(P992="HASTA AGOTAR STOCK","HASTA AGOTAR STOCK",IF(MaestraLP3[[#This Row],[PRECIO]]=0,"NO PARA LP",IF(MaestraLP3[[#This Row],[PRECIO SEP]]=0,"INCORPORACIÓN",IF(Z992=0,"MANTIENE",IF(Z992&lt;0,"BAJA",IF(Z992&gt;0,"ALZA",""))))))</f>
        <v>MANTIENE</v>
      </c>
      <c r="Y992" s="64">
        <v>19980</v>
      </c>
      <c r="Z992" s="41">
        <f>IF(Y992=0,"INDICAR PRECIO VTA",Y992-MaestraLP3[[#This Row],[PRECIO SEP]])</f>
        <v>0</v>
      </c>
      <c r="AA992" s="66">
        <f t="shared" si="15"/>
        <v>0.34444444444444444</v>
      </c>
      <c r="AB992" s="68">
        <f>IFERROR(MaestraLP3[[#This Row],[PRECIO]]*MaestraLP3[[#This Row],[%MG UMV]],0)</f>
        <v>6882</v>
      </c>
      <c r="AC992" s="69">
        <v>3</v>
      </c>
      <c r="AD992" s="64">
        <f>+IFERROR(MaestraLP3[[#This Row],[MARGEN UNITARIO]]/MaestraLP3[[#This Row],[Peso Neto UMV (KG)]],0)</f>
        <v>2294</v>
      </c>
      <c r="AE992" s="39" t="s">
        <v>53</v>
      </c>
      <c r="AF992" s="39"/>
      <c r="AG992" s="39">
        <v>1</v>
      </c>
      <c r="AH992" s="109">
        <v>0</v>
      </c>
      <c r="AI992" s="66">
        <v>4.9999999999999996E-2</v>
      </c>
      <c r="AJ992" s="66">
        <v>6.9999999999999993E-2</v>
      </c>
      <c r="AK992" s="39" t="s">
        <v>53</v>
      </c>
      <c r="AL992" s="39" t="s">
        <v>53</v>
      </c>
    </row>
    <row r="993" spans="1:38" x14ac:dyDescent="0.35">
      <c r="A993" s="39" t="s">
        <v>276</v>
      </c>
      <c r="B993" s="39">
        <v>104544180</v>
      </c>
      <c r="C993" s="39" t="str">
        <f>+MaestraLP3[[#This Row],[CÓDIGO]]&amp;MaestraLP3[[#Headers],[-]]&amp;MaestraLP3[[#This Row],[UMV]]</f>
        <v>104544180-UN</v>
      </c>
      <c r="D993" s="50" t="str">
        <f>+MaestraLP3[[#This Row],[CÓDIGO]]&amp;MaestraLP3[[#Headers],[FS00]]</f>
        <v>104544180FS00</v>
      </c>
      <c r="E993" s="39" t="s">
        <v>34</v>
      </c>
      <c r="F993" s="39" t="s">
        <v>80</v>
      </c>
      <c r="G993" s="39" t="s">
        <v>94</v>
      </c>
      <c r="H993" s="39" t="s">
        <v>232</v>
      </c>
      <c r="I993" s="39" t="s">
        <v>4184</v>
      </c>
      <c r="J993" s="49" t="s">
        <v>50</v>
      </c>
      <c r="K993" s="50" t="s">
        <v>50</v>
      </c>
      <c r="L993" s="39" t="str">
        <f>VLOOKUP(MaestraLP3[[#This Row],[UMV]],VALIDACIONES!J:L,3,0)</f>
        <v>Unidad</v>
      </c>
      <c r="M993" s="39" t="s">
        <v>51</v>
      </c>
      <c r="N993" s="39" t="s">
        <v>41</v>
      </c>
      <c r="O993" s="64">
        <v>24610</v>
      </c>
      <c r="P993" s="39" t="s">
        <v>42</v>
      </c>
      <c r="Q993" s="65">
        <v>34800</v>
      </c>
      <c r="R993" s="66">
        <f>+IFERROR((MaestraLP3[[#This Row],[COSTO ]]/MaestraLP3[[#This Row],[COSTO SEP]]-1),0)</f>
        <v>0</v>
      </c>
      <c r="S993" s="65" t="s">
        <v>52</v>
      </c>
      <c r="T993" s="65" t="s">
        <v>52</v>
      </c>
      <c r="U993" s="64">
        <f>+VLOOKUP(MaestraLP3[[#This Row],[FS00]],'[1]BD MES'!$C:$N,12,0)</f>
        <v>24077</v>
      </c>
      <c r="V993" s="64">
        <v>24610</v>
      </c>
      <c r="W993" s="66">
        <f>+(MaestraLP3[[#This Row],[COSTO ]]-MaestraLP3[[#This Row],[COSTO OCT AL 25-09]])/MaestraLP3[[#This Row],[COSTO OCT AL 25-09]]</f>
        <v>2.2137309465464966E-2</v>
      </c>
      <c r="X993" s="67" t="str">
        <f>++IF(P993="HASTA AGOTAR STOCK","HASTA AGOTAR STOCK",IF(MaestraLP3[[#This Row],[PRECIO]]=0,"NO PARA LP",IF(MaestraLP3[[#This Row],[PRECIO SEP]]=0,"INCORPORACIÓN",IF(Z993=0,"MANTIENE",IF(Z993&lt;0,"BAJA",IF(Z993&gt;0,"ALZA",""))))))</f>
        <v>MANTIENE</v>
      </c>
      <c r="Y993" s="64">
        <v>34800</v>
      </c>
      <c r="Z993" s="41">
        <f>IF(Y993=0,"INDICAR PRECIO VTA",Y993-MaestraLP3[[#This Row],[PRECIO SEP]])</f>
        <v>0</v>
      </c>
      <c r="AA993" s="66">
        <f t="shared" si="15"/>
        <v>0.29281609195402297</v>
      </c>
      <c r="AB993" s="68">
        <f>IFERROR(MaestraLP3[[#This Row],[PRECIO]]*MaestraLP3[[#This Row],[%MG UMV]],0)</f>
        <v>10190</v>
      </c>
      <c r="AC993" s="69">
        <v>5</v>
      </c>
      <c r="AD993" s="64">
        <f>+IFERROR(MaestraLP3[[#This Row],[MARGEN UNITARIO]]/MaestraLP3[[#This Row],[Peso Neto UMV (KG)]],0)</f>
        <v>2038</v>
      </c>
      <c r="AE993" s="39" t="s">
        <v>53</v>
      </c>
      <c r="AF993" s="39"/>
      <c r="AG993" s="39">
        <v>1</v>
      </c>
      <c r="AH993" s="109">
        <v>0</v>
      </c>
      <c r="AI993" s="66">
        <v>4.9999999999999996E-2</v>
      </c>
      <c r="AJ993" s="66">
        <v>0.08</v>
      </c>
      <c r="AK993" s="39" t="s">
        <v>53</v>
      </c>
      <c r="AL993" s="39" t="s">
        <v>53</v>
      </c>
    </row>
    <row r="994" spans="1:38" x14ac:dyDescent="0.35">
      <c r="A994" s="39" t="s">
        <v>276</v>
      </c>
      <c r="B994" s="39">
        <v>104540280</v>
      </c>
      <c r="C994" s="39" t="str">
        <f>+MaestraLP3[[#This Row],[CÓDIGO]]&amp;MaestraLP3[[#Headers],[-]]&amp;MaestraLP3[[#This Row],[UMV]]</f>
        <v>104540280-C24</v>
      </c>
      <c r="D994" s="50" t="str">
        <f>+MaestraLP3[[#This Row],[CÓDIGO]]&amp;MaestraLP3[[#Headers],[FS00]]</f>
        <v>104540280FS00</v>
      </c>
      <c r="E994" s="39" t="s">
        <v>34</v>
      </c>
      <c r="F994" s="39" t="s">
        <v>80</v>
      </c>
      <c r="G994" s="39" t="s">
        <v>94</v>
      </c>
      <c r="H994" s="39" t="s">
        <v>232</v>
      </c>
      <c r="I994" s="39" t="s">
        <v>1167</v>
      </c>
      <c r="J994" s="49" t="s">
        <v>160</v>
      </c>
      <c r="K994" s="50" t="s">
        <v>50</v>
      </c>
      <c r="L994" s="39" t="str">
        <f>VLOOKUP(MaestraLP3[[#This Row],[UMV]],VALIDACIONES!J:L,3,0)</f>
        <v>Caja 24 Unidades</v>
      </c>
      <c r="M994" s="39" t="s">
        <v>51</v>
      </c>
      <c r="N994" s="39" t="s">
        <v>78</v>
      </c>
      <c r="O994" s="64">
        <v>24936</v>
      </c>
      <c r="P994" s="39" t="s">
        <v>42</v>
      </c>
      <c r="Q994" s="64">
        <v>33500</v>
      </c>
      <c r="R994" s="66">
        <f>+IFERROR((MaestraLP3[[#This Row],[COSTO ]]/MaestraLP3[[#This Row],[COSTO SEP]]-1),0)</f>
        <v>-9.6246390760346134E-4</v>
      </c>
      <c r="S994" s="65" t="s">
        <v>52</v>
      </c>
      <c r="T994" s="65" t="s">
        <v>52</v>
      </c>
      <c r="U994" s="64">
        <f>+VLOOKUP(MaestraLP3[[#This Row],[FS00]],'[1]BD MES'!$C:$N,12,0)</f>
        <v>24888</v>
      </c>
      <c r="V994" s="64">
        <v>24912</v>
      </c>
      <c r="W994" s="66">
        <f>+(MaestraLP3[[#This Row],[COSTO ]]-MaestraLP3[[#This Row],[COSTO OCT AL 25-09]])/MaestraLP3[[#This Row],[COSTO OCT AL 25-09]]</f>
        <v>9.6432015429122472E-4</v>
      </c>
      <c r="X994" s="67" t="str">
        <f>++IF(P994="HASTA AGOTAR STOCK","HASTA AGOTAR STOCK",IF(MaestraLP3[[#This Row],[PRECIO]]=0,"NO PARA LP",IF(MaestraLP3[[#This Row],[PRECIO SEP]]=0,"INCORPORACIÓN",IF(Z994=0,"MANTIENE",IF(Z994&lt;0,"BAJA",IF(Z994&gt;0,"ALZA",""))))))</f>
        <v>MANTIENE</v>
      </c>
      <c r="Y994" s="64">
        <v>33500</v>
      </c>
      <c r="Z994" s="41">
        <f>IF(Y994=0,"INDICAR PRECIO VTA",Y994-MaestraLP3[[#This Row],[PRECIO SEP]])</f>
        <v>0</v>
      </c>
      <c r="AA994" s="66">
        <f t="shared" si="15"/>
        <v>0.25635820895522388</v>
      </c>
      <c r="AB994" s="68">
        <f>IFERROR(MaestraLP3[[#This Row],[PRECIO]]*MaestraLP3[[#This Row],[%MG UMV]],0)</f>
        <v>8588</v>
      </c>
      <c r="AC994" s="69">
        <v>8.64</v>
      </c>
      <c r="AD994" s="64">
        <f>+IFERROR(MaestraLP3[[#This Row],[MARGEN UNITARIO]]/MaestraLP3[[#This Row],[Peso Neto UMV (KG)]],0)</f>
        <v>993.98148148148141</v>
      </c>
      <c r="AE994" s="39" t="s">
        <v>53</v>
      </c>
      <c r="AF994" s="39"/>
      <c r="AG994" s="39">
        <v>1</v>
      </c>
      <c r="AH994" s="109">
        <v>0</v>
      </c>
      <c r="AI994" s="66">
        <v>4.9999999999999996E-2</v>
      </c>
      <c r="AJ994" s="66">
        <v>6.9999999999999993E-2</v>
      </c>
      <c r="AK994" s="39"/>
      <c r="AL994" s="39" t="s">
        <v>53</v>
      </c>
    </row>
    <row r="995" spans="1:38" x14ac:dyDescent="0.35">
      <c r="A995" s="39" t="s">
        <v>276</v>
      </c>
      <c r="B995" s="39">
        <v>104540200</v>
      </c>
      <c r="C995" s="39" t="str">
        <f>+MaestraLP3[[#This Row],[CÓDIGO]]&amp;MaestraLP3[[#Headers],[-]]&amp;MaestraLP3[[#This Row],[UMV]]</f>
        <v>104540200-C02</v>
      </c>
      <c r="D995" s="50" t="str">
        <f>+MaestraLP3[[#This Row],[CÓDIGO]]&amp;MaestraLP3[[#Headers],[FS00]]</f>
        <v>104540200FS00</v>
      </c>
      <c r="E995" s="39" t="s">
        <v>34</v>
      </c>
      <c r="F995" s="39" t="s">
        <v>80</v>
      </c>
      <c r="G995" s="39" t="s">
        <v>94</v>
      </c>
      <c r="H995" s="39" t="s">
        <v>232</v>
      </c>
      <c r="I995" s="39" t="s">
        <v>1172</v>
      </c>
      <c r="J995" s="49" t="s">
        <v>92</v>
      </c>
      <c r="K995" s="50" t="s">
        <v>50</v>
      </c>
      <c r="L995" s="39" t="str">
        <f>VLOOKUP(MaestraLP3[[#This Row],[UMV]],VALIDACIONES!J:L,3,0)</f>
        <v>Caja 2 Unidades</v>
      </c>
      <c r="M995" s="39" t="s">
        <v>51</v>
      </c>
      <c r="N995" s="39" t="s">
        <v>78</v>
      </c>
      <c r="O995" s="64">
        <v>11332</v>
      </c>
      <c r="P995" s="39" t="s">
        <v>42</v>
      </c>
      <c r="Q995" s="64">
        <v>17010</v>
      </c>
      <c r="R995" s="66">
        <f>+IFERROR((MaestraLP3[[#This Row],[COSTO ]]/MaestraLP3[[#This Row],[COSTO SEP]]-1),0)</f>
        <v>3.5298270384753749E-4</v>
      </c>
      <c r="S995" s="65" t="s">
        <v>52</v>
      </c>
      <c r="T995" s="65" t="s">
        <v>52</v>
      </c>
      <c r="U995" s="64">
        <f>+VLOOKUP(MaestraLP3[[#This Row],[FS00]],'[1]BD MES'!$C:$N,12,0)</f>
        <v>11338</v>
      </c>
      <c r="V995" s="64">
        <v>11336</v>
      </c>
      <c r="W995" s="66">
        <f>+(MaestraLP3[[#This Row],[COSTO ]]-MaestraLP3[[#This Row],[COSTO OCT AL 25-09]])/MaestraLP3[[#This Row],[COSTO OCT AL 25-09]]</f>
        <v>-1.7639795378373611E-4</v>
      </c>
      <c r="X995" s="67" t="str">
        <f>++IF(P995="HASTA AGOTAR STOCK","HASTA AGOTAR STOCK",IF(MaestraLP3[[#This Row],[PRECIO]]=0,"NO PARA LP",IF(MaestraLP3[[#This Row],[PRECIO SEP]]=0,"INCORPORACIÓN",IF(Z995=0,"MANTIENE",IF(Z995&lt;0,"BAJA",IF(Z995&gt;0,"ALZA",""))))))</f>
        <v>MANTIENE</v>
      </c>
      <c r="Y995" s="64">
        <v>17010</v>
      </c>
      <c r="Z995" s="41">
        <f>IF(Y995=0,"INDICAR PRECIO VTA",Y995-MaestraLP3[[#This Row],[PRECIO SEP]])</f>
        <v>0</v>
      </c>
      <c r="AA995" s="66">
        <f t="shared" si="15"/>
        <v>0.33356848912404469</v>
      </c>
      <c r="AB995" s="68">
        <f>IFERROR(MaestraLP3[[#This Row],[PRECIO]]*MaestraLP3[[#This Row],[%MG UMV]],0)</f>
        <v>5674</v>
      </c>
      <c r="AC995" s="69">
        <v>10</v>
      </c>
      <c r="AD995" s="64">
        <f>+IFERROR(MaestraLP3[[#This Row],[MARGEN UNITARIO]]/MaestraLP3[[#This Row],[Peso Neto UMV (KG)]],0)</f>
        <v>567.4</v>
      </c>
      <c r="AE995" s="39" t="s">
        <v>53</v>
      </c>
      <c r="AF995" s="39"/>
      <c r="AG995" s="39">
        <v>1</v>
      </c>
      <c r="AH995" s="109">
        <v>0</v>
      </c>
      <c r="AI995" s="66">
        <v>4.9999999999999996E-2</v>
      </c>
      <c r="AJ995" s="66">
        <v>6.9999999999999993E-2</v>
      </c>
      <c r="AK995" s="39"/>
      <c r="AL995" s="39" t="s">
        <v>53</v>
      </c>
    </row>
    <row r="996" spans="1:38" x14ac:dyDescent="0.35">
      <c r="A996" s="39" t="s">
        <v>276</v>
      </c>
      <c r="B996" s="39">
        <v>104548290</v>
      </c>
      <c r="C996" s="39" t="str">
        <f>+MaestraLP3[[#This Row],[CÓDIGO]]&amp;MaestraLP3[[#Headers],[-]]&amp;MaestraLP3[[#This Row],[UMV]]</f>
        <v>104548290-C03</v>
      </c>
      <c r="D996" s="50" t="str">
        <f>+MaestraLP3[[#This Row],[CÓDIGO]]&amp;MaestraLP3[[#Headers],[FS00]]</f>
        <v>104548290FS00</v>
      </c>
      <c r="E996" s="39" t="s">
        <v>34</v>
      </c>
      <c r="F996" s="39" t="s">
        <v>80</v>
      </c>
      <c r="G996" s="39" t="s">
        <v>94</v>
      </c>
      <c r="H996" s="39" t="s">
        <v>232</v>
      </c>
      <c r="I996" s="39" t="s">
        <v>4379</v>
      </c>
      <c r="J996" s="49" t="s">
        <v>185</v>
      </c>
      <c r="K996" s="50" t="s">
        <v>50</v>
      </c>
      <c r="L996" s="39" t="str">
        <f>VLOOKUP(MaestraLP3[[#This Row],[UMV]],VALIDACIONES!J:L,3,0)</f>
        <v>Caja 3 Unidades</v>
      </c>
      <c r="M996" s="39" t="s">
        <v>51</v>
      </c>
      <c r="N996" s="39" t="s">
        <v>41</v>
      </c>
      <c r="O996" s="64">
        <v>0</v>
      </c>
      <c r="P996" s="39" t="s">
        <v>4413</v>
      </c>
      <c r="Q996" s="65">
        <v>0</v>
      </c>
      <c r="R996" s="66">
        <f>+IFERROR((MaestraLP3[[#This Row],[COSTO ]]/MaestraLP3[[#This Row],[COSTO SEP]]-1),0)</f>
        <v>0</v>
      </c>
      <c r="S996" s="65" t="s">
        <v>52</v>
      </c>
      <c r="T996" s="65" t="s">
        <v>52</v>
      </c>
      <c r="U996" s="64">
        <f>+VLOOKUP(MaestraLP3[[#This Row],[FS00]],'[1]BD MES'!$C:$N,12,0)</f>
        <v>31761</v>
      </c>
      <c r="V996" s="64">
        <v>31200</v>
      </c>
      <c r="W996" s="66">
        <f>+(MaestraLP3[[#This Row],[COSTO ]]-MaestraLP3[[#This Row],[COSTO OCT AL 25-09]])/MaestraLP3[[#This Row],[COSTO OCT AL 25-09]]</f>
        <v>-1.7663171814489467E-2</v>
      </c>
      <c r="X996" s="67" t="str">
        <f>++IF(P996="HASTA AGOTAR STOCK","HASTA AGOTAR STOCK",IF(MaestraLP3[[#This Row],[PRECIO]]=0,"NO PARA LP",IF(MaestraLP3[[#This Row],[PRECIO SEP]]=0,"INCORPORACIÓN",IF(Z996=0,"MANTIENE",IF(Z996&lt;0,"BAJA",IF(Z996&gt;0,"ALZA",""))))))</f>
        <v>INCORPORACIÓN</v>
      </c>
      <c r="Y996" s="64">
        <v>45800</v>
      </c>
      <c r="Z996" s="41">
        <f>IF(Y996=0,"INDICAR PRECIO VTA",Y996-MaestraLP3[[#This Row],[PRECIO SEP]])</f>
        <v>45800</v>
      </c>
      <c r="AA996" s="66">
        <f t="shared" si="15"/>
        <v>0.31877729257641924</v>
      </c>
      <c r="AB996" s="68">
        <f>IFERROR(MaestraLP3[[#This Row],[PRECIO]]*MaestraLP3[[#This Row],[%MG UMV]],0)</f>
        <v>14600.000000000002</v>
      </c>
      <c r="AC996" s="69">
        <v>15</v>
      </c>
      <c r="AD996" s="64">
        <f>+IFERROR(MaestraLP3[[#This Row],[MARGEN UNITARIO]]/MaestraLP3[[#This Row],[Peso Neto UMV (KG)]],0)</f>
        <v>973.33333333333348</v>
      </c>
      <c r="AE996" s="39" t="s">
        <v>44</v>
      </c>
      <c r="AF996" s="39"/>
      <c r="AG996" s="39">
        <v>1</v>
      </c>
      <c r="AH996" s="109">
        <v>0</v>
      </c>
      <c r="AI996" s="66">
        <v>0.03</v>
      </c>
      <c r="AJ996" s="66">
        <v>0.05</v>
      </c>
      <c r="AK996" s="39" t="s">
        <v>53</v>
      </c>
      <c r="AL996" s="39" t="s">
        <v>53</v>
      </c>
    </row>
    <row r="997" spans="1:38" x14ac:dyDescent="0.35">
      <c r="A997" s="39" t="s">
        <v>276</v>
      </c>
      <c r="B997" s="39">
        <v>104544160</v>
      </c>
      <c r="C997" s="39" t="str">
        <f>+MaestraLP3[[#This Row],[CÓDIGO]]&amp;MaestraLP3[[#Headers],[-]]&amp;MaestraLP3[[#This Row],[UMV]]</f>
        <v>104544160-C03</v>
      </c>
      <c r="D997" s="50" t="str">
        <f>+MaestraLP3[[#This Row],[CÓDIGO]]&amp;MaestraLP3[[#Headers],[FS00]]</f>
        <v>104544160FS00</v>
      </c>
      <c r="E997" s="39" t="s">
        <v>34</v>
      </c>
      <c r="F997" s="39" t="s">
        <v>80</v>
      </c>
      <c r="G997" s="39" t="s">
        <v>94</v>
      </c>
      <c r="H997" s="39" t="s">
        <v>232</v>
      </c>
      <c r="I997" s="39" t="s">
        <v>4187</v>
      </c>
      <c r="J997" s="49" t="s">
        <v>185</v>
      </c>
      <c r="K997" s="50" t="s">
        <v>50</v>
      </c>
      <c r="L997" s="39" t="str">
        <f>VLOOKUP(MaestraLP3[[#This Row],[UMV]],VALIDACIONES!J:L,3,0)</f>
        <v>Caja 3 Unidades</v>
      </c>
      <c r="M997" s="39" t="s">
        <v>51</v>
      </c>
      <c r="N997" s="39" t="s">
        <v>41</v>
      </c>
      <c r="O997" s="64">
        <v>32562</v>
      </c>
      <c r="P997" s="39" t="s">
        <v>42</v>
      </c>
      <c r="Q997" s="65">
        <v>45200</v>
      </c>
      <c r="R997" s="66">
        <f>+IFERROR((MaestraLP3[[#This Row],[COSTO ]]/MaestraLP3[[#This Row],[COSTO SEP]]-1),0)</f>
        <v>0</v>
      </c>
      <c r="S997" s="65" t="s">
        <v>52</v>
      </c>
      <c r="T997" s="65" t="s">
        <v>52</v>
      </c>
      <c r="U997" s="64">
        <f>+VLOOKUP(MaestraLP3[[#This Row],[FS00]],'[1]BD MES'!$C:$N,12,0)</f>
        <v>32385</v>
      </c>
      <c r="V997" s="64">
        <v>32562</v>
      </c>
      <c r="W997" s="66">
        <f>+(MaestraLP3[[#This Row],[COSTO ]]-MaestraLP3[[#This Row],[COSTO OCT AL 25-09]])/MaestraLP3[[#This Row],[COSTO OCT AL 25-09]]</f>
        <v>5.4654932839277443E-3</v>
      </c>
      <c r="X997" s="67" t="str">
        <f>++IF(P997="HASTA AGOTAR STOCK","HASTA AGOTAR STOCK",IF(MaestraLP3[[#This Row],[PRECIO]]=0,"NO PARA LP",IF(MaestraLP3[[#This Row],[PRECIO SEP]]=0,"INCORPORACIÓN",IF(Z997=0,"MANTIENE",IF(Z997&lt;0,"BAJA",IF(Z997&gt;0,"ALZA",""))))))</f>
        <v>MANTIENE</v>
      </c>
      <c r="Y997" s="64">
        <v>45200</v>
      </c>
      <c r="Z997" s="41">
        <f>IF(Y997=0,"INDICAR PRECIO VTA",Y997-MaestraLP3[[#This Row],[PRECIO SEP]])</f>
        <v>0</v>
      </c>
      <c r="AA997" s="66">
        <f t="shared" si="15"/>
        <v>0.27960176991150443</v>
      </c>
      <c r="AB997" s="68">
        <f>IFERROR(MaestraLP3[[#This Row],[PRECIO]]*MaestraLP3[[#This Row],[%MG UMV]],0)</f>
        <v>12638</v>
      </c>
      <c r="AC997" s="69">
        <v>15</v>
      </c>
      <c r="AD997" s="64">
        <f>+IFERROR(MaestraLP3[[#This Row],[MARGEN UNITARIO]]/MaestraLP3[[#This Row],[Peso Neto UMV (KG)]],0)</f>
        <v>842.5333333333333</v>
      </c>
      <c r="AE997" s="39" t="s">
        <v>53</v>
      </c>
      <c r="AF997" s="39"/>
      <c r="AG997" s="39">
        <v>1</v>
      </c>
      <c r="AH997" s="109">
        <v>0</v>
      </c>
      <c r="AI997" s="66">
        <v>4.9999999999999996E-2</v>
      </c>
      <c r="AJ997" s="66">
        <v>0.08</v>
      </c>
      <c r="AK997" s="39" t="s">
        <v>53</v>
      </c>
      <c r="AL997" s="39" t="s">
        <v>53</v>
      </c>
    </row>
    <row r="998" spans="1:38" x14ac:dyDescent="0.35">
      <c r="A998" s="39" t="s">
        <v>276</v>
      </c>
      <c r="B998" s="39">
        <v>104544140</v>
      </c>
      <c r="C998" s="39" t="str">
        <f>+MaestraLP3[[#This Row],[CÓDIGO]]&amp;MaestraLP3[[#Headers],[-]]&amp;MaestraLP3[[#This Row],[UMV]]</f>
        <v>104544140-C03</v>
      </c>
      <c r="D998" s="50" t="str">
        <f>+MaestraLP3[[#This Row],[CÓDIGO]]&amp;MaestraLP3[[#Headers],[FS00]]</f>
        <v>104544140FS00</v>
      </c>
      <c r="E998" s="39" t="s">
        <v>34</v>
      </c>
      <c r="F998" s="39" t="s">
        <v>80</v>
      </c>
      <c r="G998" s="39" t="s">
        <v>94</v>
      </c>
      <c r="H998" s="39" t="s">
        <v>232</v>
      </c>
      <c r="I998" s="39" t="s">
        <v>4188</v>
      </c>
      <c r="J998" s="49" t="s">
        <v>185</v>
      </c>
      <c r="K998" s="50" t="s">
        <v>50</v>
      </c>
      <c r="L998" s="39" t="str">
        <f>VLOOKUP(MaestraLP3[[#This Row],[UMV]],VALIDACIONES!J:L,3,0)</f>
        <v>Caja 3 Unidades</v>
      </c>
      <c r="M998" s="39" t="s">
        <v>51</v>
      </c>
      <c r="N998" s="39" t="s">
        <v>41</v>
      </c>
      <c r="O998" s="64">
        <v>32562</v>
      </c>
      <c r="P998" s="39" t="s">
        <v>42</v>
      </c>
      <c r="Q998" s="65">
        <v>43700</v>
      </c>
      <c r="R998" s="66">
        <f>+IFERROR((MaestraLP3[[#This Row],[COSTO ]]/MaestraLP3[[#This Row],[COSTO SEP]]-1),0)</f>
        <v>0</v>
      </c>
      <c r="S998" s="65" t="s">
        <v>52</v>
      </c>
      <c r="T998" s="65" t="s">
        <v>52</v>
      </c>
      <c r="U998" s="64">
        <f>+VLOOKUP(MaestraLP3[[#This Row],[FS00]],'[1]BD MES'!$C:$N,12,0)</f>
        <v>32289</v>
      </c>
      <c r="V998" s="64">
        <v>32562</v>
      </c>
      <c r="W998" s="66">
        <f>+(MaestraLP3[[#This Row],[COSTO ]]-MaestraLP3[[#This Row],[COSTO OCT AL 25-09]])/MaestraLP3[[#This Row],[COSTO OCT AL 25-09]]</f>
        <v>8.4548917588033075E-3</v>
      </c>
      <c r="X998" s="67" t="str">
        <f>++IF(P998="HASTA AGOTAR STOCK","HASTA AGOTAR STOCK",IF(MaestraLP3[[#This Row],[PRECIO]]=0,"NO PARA LP",IF(MaestraLP3[[#This Row],[PRECIO SEP]]=0,"INCORPORACIÓN",IF(Z998=0,"MANTIENE",IF(Z998&lt;0,"BAJA",IF(Z998&gt;0,"ALZA",""))))))</f>
        <v>MANTIENE</v>
      </c>
      <c r="Y998" s="64">
        <v>43700</v>
      </c>
      <c r="Z998" s="41">
        <f>IF(Y998=0,"INDICAR PRECIO VTA",Y998-MaestraLP3[[#This Row],[PRECIO SEP]])</f>
        <v>0</v>
      </c>
      <c r="AA998" s="66">
        <f t="shared" si="15"/>
        <v>0.2548741418764302</v>
      </c>
      <c r="AB998" s="68">
        <f>IFERROR(MaestraLP3[[#This Row],[PRECIO]]*MaestraLP3[[#This Row],[%MG UMV]],0)</f>
        <v>11138</v>
      </c>
      <c r="AC998" s="69">
        <v>15</v>
      </c>
      <c r="AD998" s="64">
        <f>+IFERROR(MaestraLP3[[#This Row],[MARGEN UNITARIO]]/MaestraLP3[[#This Row],[Peso Neto UMV (KG)]],0)</f>
        <v>742.5333333333333</v>
      </c>
      <c r="AE998" s="39" t="s">
        <v>53</v>
      </c>
      <c r="AF998" s="39"/>
      <c r="AG998" s="39">
        <v>1</v>
      </c>
      <c r="AH998" s="109">
        <v>0</v>
      </c>
      <c r="AI998" s="66">
        <v>4.9999999999999996E-2</v>
      </c>
      <c r="AJ998" s="66">
        <v>0.08</v>
      </c>
      <c r="AK998" s="39" t="s">
        <v>53</v>
      </c>
      <c r="AL998" s="39" t="s">
        <v>53</v>
      </c>
    </row>
    <row r="999" spans="1:38" x14ac:dyDescent="0.35">
      <c r="A999" s="39" t="s">
        <v>276</v>
      </c>
      <c r="B999" s="39">
        <v>104544200</v>
      </c>
      <c r="C999" s="39" t="str">
        <f>+MaestraLP3[[#This Row],[CÓDIGO]]&amp;MaestraLP3[[#Headers],[-]]&amp;MaestraLP3[[#This Row],[UMV]]</f>
        <v>104544200-C06</v>
      </c>
      <c r="D999" s="50" t="str">
        <f>+MaestraLP3[[#This Row],[CÓDIGO]]&amp;MaestraLP3[[#Headers],[FS00]]</f>
        <v>104544200FS00</v>
      </c>
      <c r="E999" s="39" t="s">
        <v>34</v>
      </c>
      <c r="F999" s="39" t="s">
        <v>80</v>
      </c>
      <c r="G999" s="39" t="s">
        <v>94</v>
      </c>
      <c r="H999" s="39" t="s">
        <v>232</v>
      </c>
      <c r="I999" s="39" t="s">
        <v>4190</v>
      </c>
      <c r="J999" s="49" t="s">
        <v>57</v>
      </c>
      <c r="K999" s="50" t="s">
        <v>50</v>
      </c>
      <c r="L999" s="39" t="str">
        <f>VLOOKUP(MaestraLP3[[#This Row],[UMV]],VALIDACIONES!J:L,3,0)</f>
        <v>Caja 6 Unidades</v>
      </c>
      <c r="M999" s="39" t="s">
        <v>51</v>
      </c>
      <c r="N999" s="39" t="s">
        <v>41</v>
      </c>
      <c r="O999" s="64">
        <v>31248</v>
      </c>
      <c r="P999" s="39" t="s">
        <v>42</v>
      </c>
      <c r="Q999" s="65">
        <v>41500</v>
      </c>
      <c r="R999" s="66">
        <f>+IFERROR((MaestraLP3[[#This Row],[COSTO ]]/MaestraLP3[[#This Row],[COSTO SEP]]-1),0)</f>
        <v>0</v>
      </c>
      <c r="S999" s="65" t="s">
        <v>52</v>
      </c>
      <c r="T999" s="65" t="s">
        <v>52</v>
      </c>
      <c r="U999" s="64">
        <f>+VLOOKUP(MaestraLP3[[#This Row],[FS00]],'[1]BD MES'!$C:$N,12,0)</f>
        <v>29244</v>
      </c>
      <c r="V999" s="64">
        <v>31248</v>
      </c>
      <c r="W999" s="66">
        <f>+(MaestraLP3[[#This Row],[COSTO ]]-MaestraLP3[[#This Row],[COSTO OCT AL 25-09]])/MaestraLP3[[#This Row],[COSTO OCT AL 25-09]]</f>
        <v>6.8526877308165784E-2</v>
      </c>
      <c r="X999" s="67" t="str">
        <f>++IF(P999="HASTA AGOTAR STOCK","HASTA AGOTAR STOCK",IF(MaestraLP3[[#This Row],[PRECIO]]=0,"NO PARA LP",IF(MaestraLP3[[#This Row],[PRECIO SEP]]=0,"INCORPORACIÓN",IF(Z999=0,"MANTIENE",IF(Z999&lt;0,"BAJA",IF(Z999&gt;0,"ALZA",""))))))</f>
        <v>MANTIENE</v>
      </c>
      <c r="Y999" s="64">
        <v>41500</v>
      </c>
      <c r="Z999" s="41">
        <f>IF(Y999=0,"INDICAR PRECIO VTA",Y999-MaestraLP3[[#This Row],[PRECIO SEP]])</f>
        <v>0</v>
      </c>
      <c r="AA999" s="66">
        <f t="shared" si="15"/>
        <v>0.24703614457831324</v>
      </c>
      <c r="AB999" s="68">
        <f>IFERROR(MaestraLP3[[#This Row],[PRECIO]]*MaestraLP3[[#This Row],[%MG UMV]],0)</f>
        <v>10252</v>
      </c>
      <c r="AC999" s="69">
        <v>6</v>
      </c>
      <c r="AD999" s="64">
        <f>+IFERROR(MaestraLP3[[#This Row],[MARGEN UNITARIO]]/MaestraLP3[[#This Row],[Peso Neto UMV (KG)]],0)</f>
        <v>1708.6666666666667</v>
      </c>
      <c r="AE999" s="39" t="s">
        <v>53</v>
      </c>
      <c r="AF999" s="39"/>
      <c r="AG999" s="39">
        <v>1</v>
      </c>
      <c r="AH999" s="109">
        <v>0</v>
      </c>
      <c r="AI999" s="66">
        <v>4.9999999999999996E-2</v>
      </c>
      <c r="AJ999" s="66">
        <v>0.08</v>
      </c>
      <c r="AK999" s="39" t="s">
        <v>53</v>
      </c>
      <c r="AL999" s="39" t="s">
        <v>53</v>
      </c>
    </row>
    <row r="1000" spans="1:38" x14ac:dyDescent="0.35">
      <c r="A1000" s="39" t="s">
        <v>276</v>
      </c>
      <c r="B1000" s="39">
        <v>104544190</v>
      </c>
      <c r="C1000" s="39" t="str">
        <f>+MaestraLP3[[#This Row],[CÓDIGO]]&amp;MaestraLP3[[#Headers],[-]]&amp;MaestraLP3[[#This Row],[UMV]]</f>
        <v>104544190-UN</v>
      </c>
      <c r="D1000" s="50" t="str">
        <f>+MaestraLP3[[#This Row],[CÓDIGO]]&amp;MaestraLP3[[#Headers],[FS00]]</f>
        <v>104544190FS00</v>
      </c>
      <c r="E1000" s="39" t="s">
        <v>34</v>
      </c>
      <c r="F1000" s="39" t="s">
        <v>80</v>
      </c>
      <c r="G1000" s="39" t="s">
        <v>94</v>
      </c>
      <c r="H1000" s="39" t="s">
        <v>232</v>
      </c>
      <c r="I1000" s="39" t="s">
        <v>4189</v>
      </c>
      <c r="J1000" s="49" t="s">
        <v>50</v>
      </c>
      <c r="K1000" s="50" t="s">
        <v>50</v>
      </c>
      <c r="L1000" s="39" t="str">
        <f>VLOOKUP(MaestraLP3[[#This Row],[UMV]],VALIDACIONES!J:L,3,0)</f>
        <v>Unidad</v>
      </c>
      <c r="M1000" s="39" t="s">
        <v>51</v>
      </c>
      <c r="N1000" s="39" t="s">
        <v>41</v>
      </c>
      <c r="O1000" s="64">
        <v>22751</v>
      </c>
      <c r="P1000" s="39" t="s">
        <v>42</v>
      </c>
      <c r="Q1000" s="65">
        <v>31580</v>
      </c>
      <c r="R1000" s="66">
        <f>+IFERROR((MaestraLP3[[#This Row],[COSTO ]]/MaestraLP3[[#This Row],[COSTO SEP]]-1),0)</f>
        <v>0</v>
      </c>
      <c r="S1000" s="65" t="s">
        <v>52</v>
      </c>
      <c r="T1000" s="65" t="s">
        <v>52</v>
      </c>
      <c r="U1000" s="64">
        <f>+VLOOKUP(MaestraLP3[[#This Row],[FS00]],'[1]BD MES'!$C:$N,12,0)</f>
        <v>22206</v>
      </c>
      <c r="V1000" s="64">
        <v>22751</v>
      </c>
      <c r="W1000" s="66">
        <f>+(MaestraLP3[[#This Row],[COSTO ]]-MaestraLP3[[#This Row],[COSTO OCT AL 25-09]])/MaestraLP3[[#This Row],[COSTO OCT AL 25-09]]</f>
        <v>2.4542916328920111E-2</v>
      </c>
      <c r="X1000" s="67" t="str">
        <f>++IF(P1000="HASTA AGOTAR STOCK","HASTA AGOTAR STOCK",IF(MaestraLP3[[#This Row],[PRECIO]]=0,"NO PARA LP",IF(MaestraLP3[[#This Row],[PRECIO SEP]]=0,"INCORPORACIÓN",IF(Z1000=0,"MANTIENE",IF(Z1000&lt;0,"BAJA",IF(Z1000&gt;0,"ALZA",""))))))</f>
        <v>MANTIENE</v>
      </c>
      <c r="Y1000" s="64">
        <v>31580</v>
      </c>
      <c r="Z1000" s="41">
        <f>IF(Y1000=0,"INDICAR PRECIO VTA",Y1000-MaestraLP3[[#This Row],[PRECIO SEP]])</f>
        <v>0</v>
      </c>
      <c r="AA1000" s="66">
        <f t="shared" si="15"/>
        <v>0.27957568081063966</v>
      </c>
      <c r="AB1000" s="68">
        <f>IFERROR(MaestraLP3[[#This Row],[PRECIO]]*MaestraLP3[[#This Row],[%MG UMV]],0)</f>
        <v>8829</v>
      </c>
      <c r="AC1000" s="69">
        <v>6</v>
      </c>
      <c r="AD1000" s="64">
        <f>+IFERROR(MaestraLP3[[#This Row],[MARGEN UNITARIO]]/MaestraLP3[[#This Row],[Peso Neto UMV (KG)]],0)</f>
        <v>1471.5</v>
      </c>
      <c r="AE1000" s="39" t="s">
        <v>53</v>
      </c>
      <c r="AF1000" s="39"/>
      <c r="AG1000" s="39">
        <v>1</v>
      </c>
      <c r="AH1000" s="109">
        <v>0</v>
      </c>
      <c r="AI1000" s="66">
        <v>4.9999999999999996E-2</v>
      </c>
      <c r="AJ1000" s="66">
        <v>6.9999999999999993E-2</v>
      </c>
      <c r="AK1000" s="39" t="s">
        <v>53</v>
      </c>
      <c r="AL1000" s="39" t="s">
        <v>53</v>
      </c>
    </row>
    <row r="1001" spans="1:38" x14ac:dyDescent="0.35">
      <c r="A1001" s="39" t="s">
        <v>276</v>
      </c>
      <c r="B1001" s="39">
        <v>104540180</v>
      </c>
      <c r="C1001" s="39" t="str">
        <f>+MaestraLP3[[#This Row],[CÓDIGO]]&amp;MaestraLP3[[#Headers],[-]]&amp;MaestraLP3[[#This Row],[UMV]]</f>
        <v>104540180-C02</v>
      </c>
      <c r="D1001" s="50" t="str">
        <f>+MaestraLP3[[#This Row],[CÓDIGO]]&amp;MaestraLP3[[#Headers],[FS00]]</f>
        <v>104540180FS00</v>
      </c>
      <c r="E1001" s="39" t="s">
        <v>34</v>
      </c>
      <c r="F1001" s="39" t="s">
        <v>80</v>
      </c>
      <c r="G1001" s="39" t="s">
        <v>94</v>
      </c>
      <c r="H1001" s="39" t="s">
        <v>232</v>
      </c>
      <c r="I1001" s="39" t="s">
        <v>1176</v>
      </c>
      <c r="J1001" s="49" t="s">
        <v>92</v>
      </c>
      <c r="K1001" s="50" t="s">
        <v>50</v>
      </c>
      <c r="L1001" s="39" t="str">
        <f>VLOOKUP(MaestraLP3[[#This Row],[UMV]],VALIDACIONES!J:L,3,0)</f>
        <v>Caja 2 Unidades</v>
      </c>
      <c r="M1001" s="39" t="s">
        <v>51</v>
      </c>
      <c r="N1001" s="39" t="s">
        <v>78</v>
      </c>
      <c r="O1001" s="64">
        <v>11320</v>
      </c>
      <c r="P1001" s="39" t="s">
        <v>42</v>
      </c>
      <c r="Q1001" s="64">
        <v>17010</v>
      </c>
      <c r="R1001" s="66">
        <f>+IFERROR((MaestraLP3[[#This Row],[COSTO ]]/MaestraLP3[[#This Row],[COSTO SEP]]-1),0)</f>
        <v>5.3003533568896088E-4</v>
      </c>
      <c r="S1001" s="65" t="s">
        <v>52</v>
      </c>
      <c r="T1001" s="65" t="s">
        <v>52</v>
      </c>
      <c r="U1001" s="64">
        <f>+VLOOKUP(MaestraLP3[[#This Row],[FS00]],'[1]BD MES'!$C:$N,12,0)</f>
        <v>10880</v>
      </c>
      <c r="V1001" s="64">
        <v>11326</v>
      </c>
      <c r="W1001" s="66">
        <f>+(MaestraLP3[[#This Row],[COSTO ]]-MaestraLP3[[#This Row],[COSTO OCT AL 25-09]])/MaestraLP3[[#This Row],[COSTO OCT AL 25-09]]</f>
        <v>4.0992647058823529E-2</v>
      </c>
      <c r="X1001" s="67" t="str">
        <f>++IF(P1001="HASTA AGOTAR STOCK","HASTA AGOTAR STOCK",IF(MaestraLP3[[#This Row],[PRECIO]]=0,"NO PARA LP",IF(MaestraLP3[[#This Row],[PRECIO SEP]]=0,"INCORPORACIÓN",IF(Z1001=0,"MANTIENE",IF(Z1001&lt;0,"BAJA",IF(Z1001&gt;0,"ALZA",""))))))</f>
        <v>MANTIENE</v>
      </c>
      <c r="Y1001" s="64">
        <v>17010</v>
      </c>
      <c r="Z1001" s="41">
        <f>IF(Y1001=0,"INDICAR PRECIO VTA",Y1001-MaestraLP3[[#This Row],[PRECIO SEP]])</f>
        <v>0</v>
      </c>
      <c r="AA1001" s="66">
        <f t="shared" si="15"/>
        <v>0.33415637860082303</v>
      </c>
      <c r="AB1001" s="68">
        <f>IFERROR(MaestraLP3[[#This Row],[PRECIO]]*MaestraLP3[[#This Row],[%MG UMV]],0)</f>
        <v>5684</v>
      </c>
      <c r="AC1001" s="69">
        <v>10</v>
      </c>
      <c r="AD1001" s="64">
        <f>+IFERROR(MaestraLP3[[#This Row],[MARGEN UNITARIO]]/MaestraLP3[[#This Row],[Peso Neto UMV (KG)]],0)</f>
        <v>568.4</v>
      </c>
      <c r="AE1001" s="39" t="s">
        <v>53</v>
      </c>
      <c r="AF1001" s="39"/>
      <c r="AG1001" s="39">
        <v>1</v>
      </c>
      <c r="AH1001" s="109">
        <v>0</v>
      </c>
      <c r="AI1001" s="66">
        <v>4.9999999999999996E-2</v>
      </c>
      <c r="AJ1001" s="66">
        <v>6.9999999999999993E-2</v>
      </c>
      <c r="AK1001" s="39"/>
      <c r="AL1001" s="39" t="s">
        <v>53</v>
      </c>
    </row>
    <row r="1002" spans="1:38" x14ac:dyDescent="0.35">
      <c r="A1002" s="39" t="s">
        <v>276</v>
      </c>
      <c r="B1002" s="39">
        <v>104540350</v>
      </c>
      <c r="C1002" s="39" t="str">
        <f>+MaestraLP3[[#This Row],[CÓDIGO]]&amp;MaestraLP3[[#Headers],[-]]&amp;MaestraLP3[[#This Row],[UMV]]</f>
        <v>104540350-D30</v>
      </c>
      <c r="D1002" s="50" t="str">
        <f>+MaestraLP3[[#This Row],[CÓDIGO]]&amp;MaestraLP3[[#Headers],[FS00]]</f>
        <v>104540350FS00</v>
      </c>
      <c r="E1002" s="39" t="s">
        <v>34</v>
      </c>
      <c r="F1002" s="39" t="s">
        <v>80</v>
      </c>
      <c r="G1002" s="39" t="s">
        <v>94</v>
      </c>
      <c r="H1002" s="39" t="s">
        <v>232</v>
      </c>
      <c r="I1002" s="39" t="s">
        <v>1177</v>
      </c>
      <c r="J1002" s="49" t="s">
        <v>234</v>
      </c>
      <c r="K1002" s="50" t="s">
        <v>50</v>
      </c>
      <c r="L1002" s="39" t="str">
        <f>VLOOKUP(MaestraLP3[[#This Row],[UMV]],VALIDACIONES!J:L,3,0)</f>
        <v>Display 30 Unidades</v>
      </c>
      <c r="M1002" s="39" t="s">
        <v>51</v>
      </c>
      <c r="N1002" s="39" t="s">
        <v>78</v>
      </c>
      <c r="O1002" s="64">
        <v>15120</v>
      </c>
      <c r="P1002" s="39" t="s">
        <v>42</v>
      </c>
      <c r="Q1002" s="64">
        <v>22270</v>
      </c>
      <c r="R1002" s="66">
        <f>+IFERROR((MaestraLP3[[#This Row],[COSTO ]]/MaestraLP3[[#This Row],[COSTO SEP]]-1),0)</f>
        <v>-4.9603174603174649E-2</v>
      </c>
      <c r="S1002" s="65" t="s">
        <v>52</v>
      </c>
      <c r="T1002" s="65" t="s">
        <v>52</v>
      </c>
      <c r="U1002" s="64">
        <f>+VLOOKUP(MaestraLP3[[#This Row],[FS00]],'[1]BD MES'!$C:$N,12,0)</f>
        <v>14130</v>
      </c>
      <c r="V1002" s="64">
        <v>14370</v>
      </c>
      <c r="W1002" s="66">
        <f>+(MaestraLP3[[#This Row],[COSTO ]]-MaestraLP3[[#This Row],[COSTO OCT AL 25-09]])/MaestraLP3[[#This Row],[COSTO OCT AL 25-09]]</f>
        <v>1.6985138004246284E-2</v>
      </c>
      <c r="X1002" s="67" t="str">
        <f>++IF(P1002="HASTA AGOTAR STOCK","HASTA AGOTAR STOCK",IF(MaestraLP3[[#This Row],[PRECIO]]=0,"NO PARA LP",IF(MaestraLP3[[#This Row],[PRECIO SEP]]=0,"INCORPORACIÓN",IF(Z1002=0,"MANTIENE",IF(Z1002&lt;0,"BAJA",IF(Z1002&gt;0,"ALZA",""))))))</f>
        <v>MANTIENE</v>
      </c>
      <c r="Y1002" s="64">
        <v>22270</v>
      </c>
      <c r="Z1002" s="41">
        <f>IF(Y1002=0,"INDICAR PRECIO VTA",Y1002-MaestraLP3[[#This Row],[PRECIO SEP]])</f>
        <v>0</v>
      </c>
      <c r="AA1002" s="66">
        <f t="shared" si="15"/>
        <v>0.35473731477323756</v>
      </c>
      <c r="AB1002" s="68">
        <f>IFERROR(MaestraLP3[[#This Row],[PRECIO]]*MaestraLP3[[#This Row],[%MG UMV]],0)</f>
        <v>7900</v>
      </c>
      <c r="AC1002" s="69">
        <v>12</v>
      </c>
      <c r="AD1002" s="64">
        <f>+IFERROR(MaestraLP3[[#This Row],[MARGEN UNITARIO]]/MaestraLP3[[#This Row],[Peso Neto UMV (KG)]],0)</f>
        <v>658.33333333333337</v>
      </c>
      <c r="AE1002" s="39" t="s">
        <v>53</v>
      </c>
      <c r="AF1002" s="39"/>
      <c r="AG1002" s="39">
        <v>1</v>
      </c>
      <c r="AH1002" s="109">
        <v>0</v>
      </c>
      <c r="AI1002" s="66">
        <v>4.9999999999999996E-2</v>
      </c>
      <c r="AJ1002" s="66">
        <v>6.9999999999999993E-2</v>
      </c>
      <c r="AK1002" s="39"/>
      <c r="AL1002" s="39" t="s">
        <v>53</v>
      </c>
    </row>
    <row r="1003" spans="1:38" x14ac:dyDescent="0.35">
      <c r="A1003" s="39" t="s">
        <v>276</v>
      </c>
      <c r="B1003" s="39">
        <v>150001770</v>
      </c>
      <c r="C1003" s="39" t="str">
        <f>+MaestraLP3[[#This Row],[CÓDIGO]]&amp;MaestraLP3[[#Headers],[-]]&amp;MaestraLP3[[#This Row],[UMV]]</f>
        <v>150001770-C12</v>
      </c>
      <c r="D1003" s="50" t="str">
        <f>+MaestraLP3[[#This Row],[CÓDIGO]]&amp;MaestraLP3[[#Headers],[FS00]]</f>
        <v>150001770FS00</v>
      </c>
      <c r="E1003" s="39" t="s">
        <v>34</v>
      </c>
      <c r="F1003" s="39" t="s">
        <v>80</v>
      </c>
      <c r="G1003" s="39" t="s">
        <v>94</v>
      </c>
      <c r="H1003" s="39" t="s">
        <v>232</v>
      </c>
      <c r="I1003" s="39" t="s">
        <v>1179</v>
      </c>
      <c r="J1003" s="49" t="s">
        <v>49</v>
      </c>
      <c r="K1003" s="50" t="s">
        <v>50</v>
      </c>
      <c r="L1003" s="39" t="str">
        <f>VLOOKUP(MaestraLP3[[#This Row],[UMV]],VALIDACIONES!J:L,3,0)</f>
        <v>Caja 12 Unidades</v>
      </c>
      <c r="M1003" s="39" t="s">
        <v>51</v>
      </c>
      <c r="N1003" s="39" t="s">
        <v>78</v>
      </c>
      <c r="O1003" s="64">
        <v>17346.72</v>
      </c>
      <c r="P1003" s="39" t="s">
        <v>42</v>
      </c>
      <c r="Q1003" s="64">
        <v>23000</v>
      </c>
      <c r="R1003" s="66">
        <f>+IFERROR((MaestraLP3[[#This Row],[COSTO ]]/MaestraLP3[[#This Row],[COSTO SEP]]-1),0)</f>
        <v>2.6813138160989514E-2</v>
      </c>
      <c r="S1003" s="65" t="s">
        <v>52</v>
      </c>
      <c r="T1003" s="65" t="s">
        <v>52</v>
      </c>
      <c r="U1003" s="64">
        <f>+VLOOKUP(MaestraLP3[[#This Row],[FS00]],'[1]BD MES'!$C:$N,12,0)</f>
        <v>17846.64</v>
      </c>
      <c r="V1003" s="64">
        <v>17811.84</v>
      </c>
      <c r="W1003" s="66">
        <f>+(MaestraLP3[[#This Row],[COSTO ]]-MaestraLP3[[#This Row],[COSTO OCT AL 25-09]])/MaestraLP3[[#This Row],[COSTO OCT AL 25-09]]</f>
        <v>-1.9499468807573455E-3</v>
      </c>
      <c r="X1003" s="67" t="str">
        <f>++IF(P1003="HASTA AGOTAR STOCK","HASTA AGOTAR STOCK",IF(MaestraLP3[[#This Row],[PRECIO]]=0,"NO PARA LP",IF(MaestraLP3[[#This Row],[PRECIO SEP]]=0,"INCORPORACIÓN",IF(Z1003=0,"MANTIENE",IF(Z1003&lt;0,"BAJA",IF(Z1003&gt;0,"ALZA",""))))))</f>
        <v>MANTIENE</v>
      </c>
      <c r="Y1003" s="64">
        <v>23000</v>
      </c>
      <c r="Z1003" s="41">
        <f>IF(Y1003=0,"INDICAR PRECIO VTA",Y1003-MaestraLP3[[#This Row],[PRECIO SEP]])</f>
        <v>0</v>
      </c>
      <c r="AA1003" s="66">
        <f t="shared" si="15"/>
        <v>0.22557217391304346</v>
      </c>
      <c r="AB1003" s="68">
        <f>IFERROR(MaestraLP3[[#This Row],[PRECIO]]*MaestraLP3[[#This Row],[%MG UMV]],0)</f>
        <v>5188.16</v>
      </c>
      <c r="AC1003" s="69">
        <v>4.8</v>
      </c>
      <c r="AD1003" s="64">
        <f>+IFERROR(MaestraLP3[[#This Row],[MARGEN UNITARIO]]/MaestraLP3[[#This Row],[Peso Neto UMV (KG)]],0)</f>
        <v>1080.8666666666668</v>
      </c>
      <c r="AE1003" s="39" t="s">
        <v>44</v>
      </c>
      <c r="AF1003" s="39"/>
      <c r="AG1003" s="39">
        <v>1</v>
      </c>
      <c r="AH1003" s="109">
        <v>0</v>
      </c>
      <c r="AI1003" s="66">
        <v>4.9999999999999996E-2</v>
      </c>
      <c r="AJ1003" s="66">
        <v>6.9999999999999993E-2</v>
      </c>
      <c r="AK1003" s="39"/>
      <c r="AL1003" s="39" t="s">
        <v>53</v>
      </c>
    </row>
    <row r="1004" spans="1:38" x14ac:dyDescent="0.35">
      <c r="A1004" s="39" t="s">
        <v>276</v>
      </c>
      <c r="B1004" s="39">
        <v>104540360</v>
      </c>
      <c r="C1004" s="39" t="str">
        <f>+MaestraLP3[[#This Row],[CÓDIGO]]&amp;MaestraLP3[[#Headers],[-]]&amp;MaestraLP3[[#This Row],[UMV]]</f>
        <v>104540360-D30</v>
      </c>
      <c r="D1004" s="50" t="str">
        <f>+MaestraLP3[[#This Row],[CÓDIGO]]&amp;MaestraLP3[[#Headers],[FS00]]</f>
        <v>104540360FS00</v>
      </c>
      <c r="E1004" s="39" t="s">
        <v>34</v>
      </c>
      <c r="F1004" s="39" t="s">
        <v>80</v>
      </c>
      <c r="G1004" s="39" t="s">
        <v>94</v>
      </c>
      <c r="H1004" s="39" t="s">
        <v>232</v>
      </c>
      <c r="I1004" s="39" t="s">
        <v>1181</v>
      </c>
      <c r="J1004" s="49" t="s">
        <v>234</v>
      </c>
      <c r="K1004" s="50" t="s">
        <v>50</v>
      </c>
      <c r="L1004" s="39" t="str">
        <f>VLOOKUP(MaestraLP3[[#This Row],[UMV]],VALIDACIONES!J:L,3,0)</f>
        <v>Display 30 Unidades</v>
      </c>
      <c r="M1004" s="39" t="s">
        <v>51</v>
      </c>
      <c r="N1004" s="39" t="s">
        <v>78</v>
      </c>
      <c r="O1004" s="64">
        <v>14220</v>
      </c>
      <c r="P1004" s="39" t="s">
        <v>42</v>
      </c>
      <c r="Q1004" s="64">
        <v>22270</v>
      </c>
      <c r="R1004" s="66">
        <f>+IFERROR((MaestraLP3[[#This Row],[COSTO ]]/MaestraLP3[[#This Row],[COSTO SEP]]-1),0)</f>
        <v>-1.8987341772151889E-2</v>
      </c>
      <c r="S1004" s="65" t="s">
        <v>52</v>
      </c>
      <c r="T1004" s="65" t="s">
        <v>52</v>
      </c>
      <c r="U1004" s="64">
        <f>+VLOOKUP(MaestraLP3[[#This Row],[FS00]],'[1]BD MES'!$C:$N,12,0)</f>
        <v>13950</v>
      </c>
      <c r="V1004" s="64">
        <v>13950</v>
      </c>
      <c r="W1004" s="66">
        <f>+(MaestraLP3[[#This Row],[COSTO ]]-MaestraLP3[[#This Row],[COSTO OCT AL 25-09]])/MaestraLP3[[#This Row],[COSTO OCT AL 25-09]]</f>
        <v>0</v>
      </c>
      <c r="X1004" s="67" t="str">
        <f>++IF(P1004="HASTA AGOTAR STOCK","HASTA AGOTAR STOCK",IF(MaestraLP3[[#This Row],[PRECIO]]=0,"NO PARA LP",IF(MaestraLP3[[#This Row],[PRECIO SEP]]=0,"INCORPORACIÓN",IF(Z1004=0,"MANTIENE",IF(Z1004&lt;0,"BAJA",IF(Z1004&gt;0,"ALZA",""))))))</f>
        <v>MANTIENE</v>
      </c>
      <c r="Y1004" s="64">
        <v>22270</v>
      </c>
      <c r="Z1004" s="41">
        <f>IF(Y1004=0,"INDICAR PRECIO VTA",Y1004-MaestraLP3[[#This Row],[PRECIO SEP]])</f>
        <v>0</v>
      </c>
      <c r="AA1004" s="66">
        <f t="shared" si="15"/>
        <v>0.3735967669510552</v>
      </c>
      <c r="AB1004" s="68">
        <f>IFERROR(MaestraLP3[[#This Row],[PRECIO]]*MaestraLP3[[#This Row],[%MG UMV]],0)</f>
        <v>8320</v>
      </c>
      <c r="AC1004" s="69">
        <v>12</v>
      </c>
      <c r="AD1004" s="64">
        <f>+IFERROR(MaestraLP3[[#This Row],[MARGEN UNITARIO]]/MaestraLP3[[#This Row],[Peso Neto UMV (KG)]],0)</f>
        <v>693.33333333333337</v>
      </c>
      <c r="AE1004" s="39" t="s">
        <v>53</v>
      </c>
      <c r="AF1004" s="39"/>
      <c r="AG1004" s="39">
        <v>1</v>
      </c>
      <c r="AH1004" s="109">
        <v>0</v>
      </c>
      <c r="AI1004" s="66">
        <v>4.9999999999999996E-2</v>
      </c>
      <c r="AJ1004" s="66">
        <v>6.9999999999999993E-2</v>
      </c>
      <c r="AK1004" s="39"/>
      <c r="AL1004" s="39" t="s">
        <v>53</v>
      </c>
    </row>
    <row r="1005" spans="1:38" x14ac:dyDescent="0.35">
      <c r="A1005" s="39" t="s">
        <v>276</v>
      </c>
      <c r="B1005" s="39">
        <v>104540210</v>
      </c>
      <c r="C1005" s="39" t="str">
        <f>+MaestraLP3[[#This Row],[CÓDIGO]]&amp;MaestraLP3[[#Headers],[-]]&amp;MaestraLP3[[#This Row],[UMV]]</f>
        <v>104540210-D25</v>
      </c>
      <c r="D1005" s="50" t="str">
        <f>+MaestraLP3[[#This Row],[CÓDIGO]]&amp;MaestraLP3[[#Headers],[FS00]]</f>
        <v>104540210FS00</v>
      </c>
      <c r="E1005" s="39" t="s">
        <v>34</v>
      </c>
      <c r="F1005" s="39" t="s">
        <v>80</v>
      </c>
      <c r="G1005" s="39" t="s">
        <v>94</v>
      </c>
      <c r="H1005" s="39" t="s">
        <v>232</v>
      </c>
      <c r="I1005" s="39" t="s">
        <v>1182</v>
      </c>
      <c r="J1005" s="49" t="s">
        <v>1163</v>
      </c>
      <c r="K1005" s="50" t="s">
        <v>50</v>
      </c>
      <c r="L1005" s="39" t="str">
        <f>VLOOKUP(MaestraLP3[[#This Row],[UMV]],VALIDACIONES!J:L,3,0)</f>
        <v>Display 25 Unidades</v>
      </c>
      <c r="M1005" s="39" t="s">
        <v>51</v>
      </c>
      <c r="N1005" s="39" t="s">
        <v>78</v>
      </c>
      <c r="O1005" s="64">
        <v>12000</v>
      </c>
      <c r="P1005" s="39" t="s">
        <v>42</v>
      </c>
      <c r="Q1005" s="64">
        <v>19590</v>
      </c>
      <c r="R1005" s="66">
        <f>+IFERROR((MaestraLP3[[#This Row],[COSTO ]]/MaestraLP3[[#This Row],[COSTO SEP]]-1),0)</f>
        <v>-2.083333333333337E-2</v>
      </c>
      <c r="S1005" s="65" t="s">
        <v>52</v>
      </c>
      <c r="T1005" s="65" t="s">
        <v>52</v>
      </c>
      <c r="U1005" s="64">
        <f>+VLOOKUP(MaestraLP3[[#This Row],[FS00]],'[1]BD MES'!$C:$N,12,0)</f>
        <v>11675</v>
      </c>
      <c r="V1005" s="64">
        <v>11750</v>
      </c>
      <c r="W1005" s="66">
        <f>+(MaestraLP3[[#This Row],[COSTO ]]-MaestraLP3[[#This Row],[COSTO OCT AL 25-09]])/MaestraLP3[[#This Row],[COSTO OCT AL 25-09]]</f>
        <v>6.4239828693790149E-3</v>
      </c>
      <c r="X1005" s="67" t="str">
        <f>++IF(P1005="HASTA AGOTAR STOCK","HASTA AGOTAR STOCK",IF(MaestraLP3[[#This Row],[PRECIO]]=0,"NO PARA LP",IF(MaestraLP3[[#This Row],[PRECIO SEP]]=0,"INCORPORACIÓN",IF(Z1005=0,"MANTIENE",IF(Z1005&lt;0,"BAJA",IF(Z1005&gt;0,"ALZA",""))))))</f>
        <v>MANTIENE</v>
      </c>
      <c r="Y1005" s="64">
        <v>19590</v>
      </c>
      <c r="Z1005" s="41">
        <f>IF(Y1005=0,"INDICAR PRECIO VTA",Y1005-MaestraLP3[[#This Row],[PRECIO SEP]])</f>
        <v>0</v>
      </c>
      <c r="AA1005" s="66">
        <f t="shared" si="15"/>
        <v>0.40020418580908629</v>
      </c>
      <c r="AB1005" s="68">
        <f>IFERROR(MaestraLP3[[#This Row],[PRECIO]]*MaestraLP3[[#This Row],[%MG UMV]],0)</f>
        <v>7840</v>
      </c>
      <c r="AC1005" s="69">
        <v>10</v>
      </c>
      <c r="AD1005" s="64">
        <f>+IFERROR(MaestraLP3[[#This Row],[MARGEN UNITARIO]]/MaestraLP3[[#This Row],[Peso Neto UMV (KG)]],0)</f>
        <v>784</v>
      </c>
      <c r="AE1005" s="39" t="s">
        <v>53</v>
      </c>
      <c r="AF1005" s="39"/>
      <c r="AG1005" s="39">
        <v>1</v>
      </c>
      <c r="AH1005" s="109">
        <v>0</v>
      </c>
      <c r="AI1005" s="66">
        <v>4.9999999999999996E-2</v>
      </c>
      <c r="AJ1005" s="66">
        <v>6.9999999999999993E-2</v>
      </c>
      <c r="AK1005" s="39"/>
      <c r="AL1005" s="39" t="s">
        <v>53</v>
      </c>
    </row>
    <row r="1006" spans="1:38" x14ac:dyDescent="0.35">
      <c r="A1006" s="39" t="s">
        <v>276</v>
      </c>
      <c r="B1006" s="39">
        <v>104540300</v>
      </c>
      <c r="C1006" s="39" t="str">
        <f>+MaestraLP3[[#This Row],[CÓDIGO]]&amp;MaestraLP3[[#Headers],[-]]&amp;MaestraLP3[[#This Row],[UMV]]</f>
        <v>104540300-C02</v>
      </c>
      <c r="D1006" s="50" t="str">
        <f>+MaestraLP3[[#This Row],[CÓDIGO]]&amp;MaestraLP3[[#Headers],[FS00]]</f>
        <v>104540300FS00</v>
      </c>
      <c r="E1006" s="39" t="s">
        <v>34</v>
      </c>
      <c r="F1006" s="39" t="s">
        <v>80</v>
      </c>
      <c r="G1006" s="39" t="s">
        <v>94</v>
      </c>
      <c r="H1006" s="39" t="s">
        <v>232</v>
      </c>
      <c r="I1006" s="39" t="s">
        <v>1183</v>
      </c>
      <c r="J1006" s="49" t="s">
        <v>92</v>
      </c>
      <c r="K1006" s="50" t="s">
        <v>50</v>
      </c>
      <c r="L1006" s="39" t="str">
        <f>VLOOKUP(MaestraLP3[[#This Row],[UMV]],VALIDACIONES!J:L,3,0)</f>
        <v>Caja 2 Unidades</v>
      </c>
      <c r="M1006" s="39" t="s">
        <v>51</v>
      </c>
      <c r="N1006" s="39" t="s">
        <v>78</v>
      </c>
      <c r="O1006" s="64">
        <v>11336</v>
      </c>
      <c r="P1006" s="39" t="s">
        <v>42</v>
      </c>
      <c r="Q1006" s="64">
        <v>17526</v>
      </c>
      <c r="R1006" s="66">
        <f>+IFERROR((MaestraLP3[[#This Row],[COSTO ]]/MaestraLP3[[#This Row],[COSTO SEP]]-1),0)</f>
        <v>1.7642907551174147E-4</v>
      </c>
      <c r="S1006" s="65" t="s">
        <v>52</v>
      </c>
      <c r="T1006" s="65" t="s">
        <v>52</v>
      </c>
      <c r="U1006" s="64">
        <f>+VLOOKUP(MaestraLP3[[#This Row],[FS00]],'[1]BD MES'!$C:$N,12,0)</f>
        <v>11338</v>
      </c>
      <c r="V1006" s="64">
        <v>11338</v>
      </c>
      <c r="W1006" s="66">
        <f>+(MaestraLP3[[#This Row],[COSTO ]]-MaestraLP3[[#This Row],[COSTO OCT AL 25-09]])/MaestraLP3[[#This Row],[COSTO OCT AL 25-09]]</f>
        <v>0</v>
      </c>
      <c r="X1006" s="67" t="str">
        <f>++IF(P1006="HASTA AGOTAR STOCK","HASTA AGOTAR STOCK",IF(MaestraLP3[[#This Row],[PRECIO]]=0,"NO PARA LP",IF(MaestraLP3[[#This Row],[PRECIO SEP]]=0,"INCORPORACIÓN",IF(Z1006=0,"MANTIENE",IF(Z1006&lt;0,"BAJA",IF(Z1006&gt;0,"ALZA",""))))))</f>
        <v>MANTIENE</v>
      </c>
      <c r="Y1006" s="64">
        <v>17526</v>
      </c>
      <c r="Z1006" s="41">
        <f>IF(Y1006=0,"INDICAR PRECIO VTA",Y1006-MaestraLP3[[#This Row],[PRECIO SEP]])</f>
        <v>0</v>
      </c>
      <c r="AA1006" s="66">
        <f t="shared" si="15"/>
        <v>0.35307543078854275</v>
      </c>
      <c r="AB1006" s="68">
        <f>IFERROR(MaestraLP3[[#This Row],[PRECIO]]*MaestraLP3[[#This Row],[%MG UMV]],0)</f>
        <v>6188</v>
      </c>
      <c r="AC1006" s="69">
        <v>10</v>
      </c>
      <c r="AD1006" s="64">
        <f>+IFERROR(MaestraLP3[[#This Row],[MARGEN UNITARIO]]/MaestraLP3[[#This Row],[Peso Neto UMV (KG)]],0)</f>
        <v>618.79999999999995</v>
      </c>
      <c r="AE1006" s="39" t="s">
        <v>53</v>
      </c>
      <c r="AF1006" s="39"/>
      <c r="AG1006" s="39">
        <v>1</v>
      </c>
      <c r="AH1006" s="109">
        <v>0</v>
      </c>
      <c r="AI1006" s="66">
        <v>4.9999999999999996E-2</v>
      </c>
      <c r="AJ1006" s="66">
        <v>6.9999999999999993E-2</v>
      </c>
      <c r="AK1006" s="39"/>
      <c r="AL1006" s="39" t="s">
        <v>53</v>
      </c>
    </row>
    <row r="1007" spans="1:38" x14ac:dyDescent="0.35">
      <c r="A1007" s="39" t="s">
        <v>276</v>
      </c>
      <c r="B1007" s="39">
        <v>104540290</v>
      </c>
      <c r="C1007" s="39" t="str">
        <f>+MaestraLP3[[#This Row],[CÓDIGO]]&amp;MaestraLP3[[#Headers],[-]]&amp;MaestraLP3[[#This Row],[UMV]]</f>
        <v>104540290-C02</v>
      </c>
      <c r="D1007" s="50" t="str">
        <f>+MaestraLP3[[#This Row],[CÓDIGO]]&amp;MaestraLP3[[#Headers],[FS00]]</f>
        <v>104540290FS00</v>
      </c>
      <c r="E1007" s="39" t="s">
        <v>34</v>
      </c>
      <c r="F1007" s="39" t="s">
        <v>80</v>
      </c>
      <c r="G1007" s="39" t="s">
        <v>94</v>
      </c>
      <c r="H1007" s="39" t="s">
        <v>232</v>
      </c>
      <c r="I1007" s="39" t="s">
        <v>1191</v>
      </c>
      <c r="J1007" s="49" t="s">
        <v>92</v>
      </c>
      <c r="K1007" s="50" t="s">
        <v>50</v>
      </c>
      <c r="L1007" s="39" t="str">
        <f>VLOOKUP(MaestraLP3[[#This Row],[UMV]],VALIDACIONES!J:L,3,0)</f>
        <v>Caja 2 Unidades</v>
      </c>
      <c r="M1007" s="39" t="s">
        <v>51</v>
      </c>
      <c r="N1007" s="39" t="s">
        <v>78</v>
      </c>
      <c r="O1007" s="64">
        <v>11326</v>
      </c>
      <c r="P1007" s="39" t="s">
        <v>42</v>
      </c>
      <c r="Q1007" s="64">
        <v>17526</v>
      </c>
      <c r="R1007" s="66">
        <f>+IFERROR((MaestraLP3[[#This Row],[COSTO ]]/MaestraLP3[[#This Row],[COSTO SEP]]-1),0)</f>
        <v>-1.2360939431397266E-3</v>
      </c>
      <c r="S1007" s="65" t="s">
        <v>52</v>
      </c>
      <c r="T1007" s="65" t="s">
        <v>52</v>
      </c>
      <c r="U1007" s="64">
        <f>+VLOOKUP(MaestraLP3[[#This Row],[FS00]],'[1]BD MES'!$C:$N,12,0)</f>
        <v>11322</v>
      </c>
      <c r="V1007" s="64">
        <v>11312</v>
      </c>
      <c r="W1007" s="66">
        <f>+(MaestraLP3[[#This Row],[COSTO ]]-MaestraLP3[[#This Row],[COSTO OCT AL 25-09]])/MaestraLP3[[#This Row],[COSTO OCT AL 25-09]]</f>
        <v>-8.8323617735382436E-4</v>
      </c>
      <c r="X1007" s="67" t="str">
        <f>++IF(P1007="HASTA AGOTAR STOCK","HASTA AGOTAR STOCK",IF(MaestraLP3[[#This Row],[PRECIO]]=0,"NO PARA LP",IF(MaestraLP3[[#This Row],[PRECIO SEP]]=0,"INCORPORACIÓN",IF(Z1007=0,"MANTIENE",IF(Z1007&lt;0,"BAJA",IF(Z1007&gt;0,"ALZA",""))))))</f>
        <v>MANTIENE</v>
      </c>
      <c r="Y1007" s="64">
        <v>17526</v>
      </c>
      <c r="Z1007" s="41">
        <f>IF(Y1007=0,"INDICAR PRECIO VTA",Y1007-MaestraLP3[[#This Row],[PRECIO SEP]])</f>
        <v>0</v>
      </c>
      <c r="AA1007" s="66">
        <f t="shared" si="15"/>
        <v>0.35455894100193996</v>
      </c>
      <c r="AB1007" s="68">
        <f>IFERROR(MaestraLP3[[#This Row],[PRECIO]]*MaestraLP3[[#This Row],[%MG UMV]],0)</f>
        <v>6214</v>
      </c>
      <c r="AC1007" s="69">
        <v>10</v>
      </c>
      <c r="AD1007" s="64">
        <f>+IFERROR(MaestraLP3[[#This Row],[MARGEN UNITARIO]]/MaestraLP3[[#This Row],[Peso Neto UMV (KG)]],0)</f>
        <v>621.4</v>
      </c>
      <c r="AE1007" s="39" t="s">
        <v>53</v>
      </c>
      <c r="AF1007" s="39"/>
      <c r="AG1007" s="39">
        <v>1</v>
      </c>
      <c r="AH1007" s="109">
        <v>0</v>
      </c>
      <c r="AI1007" s="66">
        <v>4.9999999999999996E-2</v>
      </c>
      <c r="AJ1007" s="66">
        <v>6.9999999999999993E-2</v>
      </c>
      <c r="AK1007" s="39"/>
      <c r="AL1007" s="39" t="s">
        <v>53</v>
      </c>
    </row>
    <row r="1008" spans="1:38" x14ac:dyDescent="0.35">
      <c r="A1008" s="39" t="s">
        <v>276</v>
      </c>
      <c r="B1008" s="39">
        <v>104540220</v>
      </c>
      <c r="C1008" s="39" t="str">
        <f>+MaestraLP3[[#This Row],[CÓDIGO]]&amp;MaestraLP3[[#Headers],[-]]&amp;MaestraLP3[[#This Row],[UMV]]</f>
        <v>104540220-D25</v>
      </c>
      <c r="D1008" s="50" t="str">
        <f>+MaestraLP3[[#This Row],[CÓDIGO]]&amp;MaestraLP3[[#Headers],[FS00]]</f>
        <v>104540220FS00</v>
      </c>
      <c r="E1008" s="39" t="s">
        <v>34</v>
      </c>
      <c r="F1008" s="39" t="s">
        <v>80</v>
      </c>
      <c r="G1008" s="39" t="s">
        <v>94</v>
      </c>
      <c r="H1008" s="39" t="s">
        <v>232</v>
      </c>
      <c r="I1008" s="39" t="s">
        <v>1193</v>
      </c>
      <c r="J1008" s="49" t="s">
        <v>1163</v>
      </c>
      <c r="K1008" s="50" t="s">
        <v>50</v>
      </c>
      <c r="L1008" s="39" t="str">
        <f>VLOOKUP(MaestraLP3[[#This Row],[UMV]],VALIDACIONES!J:L,3,0)</f>
        <v>Display 25 Unidades</v>
      </c>
      <c r="M1008" s="39" t="s">
        <v>51</v>
      </c>
      <c r="N1008" s="39" t="s">
        <v>78</v>
      </c>
      <c r="O1008" s="64">
        <v>12025</v>
      </c>
      <c r="P1008" s="39" t="s">
        <v>42</v>
      </c>
      <c r="Q1008" s="64">
        <v>19590</v>
      </c>
      <c r="R1008" s="66">
        <f>+IFERROR((MaestraLP3[[#This Row],[COSTO ]]/MaestraLP3[[#This Row],[COSTO SEP]]-1),0)</f>
        <v>-2.0790020790020236E-3</v>
      </c>
      <c r="S1008" s="65" t="s">
        <v>52</v>
      </c>
      <c r="T1008" s="65" t="s">
        <v>52</v>
      </c>
      <c r="U1008" s="64">
        <f>+VLOOKUP(MaestraLP3[[#This Row],[FS00]],'[1]BD MES'!$C:$N,12,0)</f>
        <v>11750</v>
      </c>
      <c r="V1008" s="64">
        <v>12000</v>
      </c>
      <c r="W1008" s="66">
        <f>+(MaestraLP3[[#This Row],[COSTO ]]-MaestraLP3[[#This Row],[COSTO OCT AL 25-09]])/MaestraLP3[[#This Row],[COSTO OCT AL 25-09]]</f>
        <v>2.1276595744680851E-2</v>
      </c>
      <c r="X1008" s="67" t="str">
        <f>++IF(P1008="HASTA AGOTAR STOCK","HASTA AGOTAR STOCK",IF(MaestraLP3[[#This Row],[PRECIO]]=0,"NO PARA LP",IF(MaestraLP3[[#This Row],[PRECIO SEP]]=0,"INCORPORACIÓN",IF(Z1008=0,"MANTIENE",IF(Z1008&lt;0,"BAJA",IF(Z1008&gt;0,"ALZA",""))))))</f>
        <v>MANTIENE</v>
      </c>
      <c r="Y1008" s="64">
        <v>19590</v>
      </c>
      <c r="Z1008" s="41">
        <f>IF(Y1008=0,"INDICAR PRECIO VTA",Y1008-MaestraLP3[[#This Row],[PRECIO SEP]])</f>
        <v>0</v>
      </c>
      <c r="AA1008" s="66">
        <f t="shared" si="15"/>
        <v>0.38744257274119448</v>
      </c>
      <c r="AB1008" s="68">
        <f>IFERROR(MaestraLP3[[#This Row],[PRECIO]]*MaestraLP3[[#This Row],[%MG UMV]],0)</f>
        <v>7590</v>
      </c>
      <c r="AC1008" s="69">
        <v>10</v>
      </c>
      <c r="AD1008" s="64">
        <f>+IFERROR(MaestraLP3[[#This Row],[MARGEN UNITARIO]]/MaestraLP3[[#This Row],[Peso Neto UMV (KG)]],0)</f>
        <v>759</v>
      </c>
      <c r="AE1008" s="39" t="s">
        <v>53</v>
      </c>
      <c r="AF1008" s="39"/>
      <c r="AG1008" s="39">
        <v>1</v>
      </c>
      <c r="AH1008" s="109">
        <v>0</v>
      </c>
      <c r="AI1008" s="66">
        <v>4.9999999999999996E-2</v>
      </c>
      <c r="AJ1008" s="66">
        <v>6.9999999999999993E-2</v>
      </c>
      <c r="AK1008" s="39"/>
      <c r="AL1008" s="39" t="s">
        <v>53</v>
      </c>
    </row>
    <row r="1009" spans="1:38" x14ac:dyDescent="0.35">
      <c r="A1009" s="39" t="s">
        <v>276</v>
      </c>
      <c r="B1009" s="39">
        <v>104538520</v>
      </c>
      <c r="C1009" s="39" t="str">
        <f>+MaestraLP3[[#This Row],[CÓDIGO]]&amp;MaestraLP3[[#Headers],[-]]&amp;MaestraLP3[[#This Row],[UMV]]</f>
        <v>104538520-C12</v>
      </c>
      <c r="D1009" s="50" t="str">
        <f>+MaestraLP3[[#This Row],[CÓDIGO]]&amp;MaestraLP3[[#Headers],[FS00]]</f>
        <v>104538520FS00</v>
      </c>
      <c r="E1009" s="39" t="s">
        <v>34</v>
      </c>
      <c r="F1009" s="39" t="s">
        <v>80</v>
      </c>
      <c r="G1009" s="39" t="s">
        <v>94</v>
      </c>
      <c r="H1009" s="39" t="s">
        <v>1194</v>
      </c>
      <c r="I1009" s="39" t="s">
        <v>1196</v>
      </c>
      <c r="J1009" s="49" t="s">
        <v>49</v>
      </c>
      <c r="K1009" s="50" t="s">
        <v>50</v>
      </c>
      <c r="L1009" s="39" t="str">
        <f>VLOOKUP(MaestraLP3[[#This Row],[UMV]],VALIDACIONES!J:L,3,0)</f>
        <v>Caja 12 Unidades</v>
      </c>
      <c r="M1009" s="39" t="s">
        <v>51</v>
      </c>
      <c r="N1009" s="39" t="s">
        <v>78</v>
      </c>
      <c r="O1009" s="64">
        <v>9156</v>
      </c>
      <c r="P1009" s="39" t="s">
        <v>42</v>
      </c>
      <c r="Q1009" s="64">
        <v>12600</v>
      </c>
      <c r="R1009" s="66">
        <f>+IFERROR((MaestraLP3[[#This Row],[COSTO ]]/MaestraLP3[[#This Row],[COSTO SEP]]-1),0)</f>
        <v>1.3106159895150737E-2</v>
      </c>
      <c r="S1009" s="65" t="s">
        <v>52</v>
      </c>
      <c r="T1009" s="65" t="s">
        <v>52</v>
      </c>
      <c r="U1009" s="64">
        <f>+VLOOKUP(MaestraLP3[[#This Row],[FS00]],'[1]BD MES'!$C:$N,12,0)</f>
        <v>9312</v>
      </c>
      <c r="V1009" s="64">
        <v>9276</v>
      </c>
      <c r="W1009" s="66">
        <f>+(MaestraLP3[[#This Row],[COSTO ]]-MaestraLP3[[#This Row],[COSTO OCT AL 25-09]])/MaestraLP3[[#This Row],[COSTO OCT AL 25-09]]</f>
        <v>-3.8659793814432991E-3</v>
      </c>
      <c r="X1009" s="67" t="str">
        <f>++IF(P1009="HASTA AGOTAR STOCK","HASTA AGOTAR STOCK",IF(MaestraLP3[[#This Row],[PRECIO]]=0,"NO PARA LP",IF(MaestraLP3[[#This Row],[PRECIO SEP]]=0,"INCORPORACIÓN",IF(Z1009=0,"MANTIENE",IF(Z1009&lt;0,"BAJA",IF(Z1009&gt;0,"ALZA",""))))))</f>
        <v>MANTIENE</v>
      </c>
      <c r="Y1009" s="64">
        <v>12600</v>
      </c>
      <c r="Z1009" s="41">
        <f>IF(Y1009=0,"INDICAR PRECIO VTA",Y1009-MaestraLP3[[#This Row],[PRECIO SEP]])</f>
        <v>0</v>
      </c>
      <c r="AA1009" s="66">
        <f t="shared" si="15"/>
        <v>0.26380952380952383</v>
      </c>
      <c r="AB1009" s="68">
        <f>IFERROR(MaestraLP3[[#This Row],[PRECIO]]*MaestraLP3[[#This Row],[%MG UMV]],0)</f>
        <v>3324</v>
      </c>
      <c r="AC1009" s="69">
        <v>10.8</v>
      </c>
      <c r="AD1009" s="64">
        <f>+IFERROR(MaestraLP3[[#This Row],[MARGEN UNITARIO]]/MaestraLP3[[#This Row],[Peso Neto UMV (KG)]],0)</f>
        <v>307.77777777777777</v>
      </c>
      <c r="AE1009" s="39" t="s">
        <v>53</v>
      </c>
      <c r="AF1009" s="39"/>
      <c r="AG1009" s="39">
        <v>1</v>
      </c>
      <c r="AH1009" s="109">
        <v>0</v>
      </c>
      <c r="AI1009" s="66">
        <v>0.03</v>
      </c>
      <c r="AJ1009" s="66">
        <v>0.03</v>
      </c>
      <c r="AK1009" s="39" t="s">
        <v>53</v>
      </c>
      <c r="AL1009" s="39" t="s">
        <v>53</v>
      </c>
    </row>
    <row r="1010" spans="1:38" x14ac:dyDescent="0.35">
      <c r="A1010" s="39" t="s">
        <v>276</v>
      </c>
      <c r="B1010" s="39">
        <v>150000578</v>
      </c>
      <c r="C1010" s="39" t="str">
        <f>+MaestraLP3[[#This Row],[CÓDIGO]]&amp;MaestraLP3[[#Headers],[-]]&amp;MaestraLP3[[#This Row],[UMV]]</f>
        <v>150000578-C12</v>
      </c>
      <c r="D1010" s="50" t="str">
        <f>+MaestraLP3[[#This Row],[CÓDIGO]]&amp;MaestraLP3[[#Headers],[FS00]]</f>
        <v>150000578FS00</v>
      </c>
      <c r="E1010" s="39" t="s">
        <v>34</v>
      </c>
      <c r="F1010" s="39" t="s">
        <v>80</v>
      </c>
      <c r="G1010" s="39" t="s">
        <v>94</v>
      </c>
      <c r="H1010" s="39" t="s">
        <v>1194</v>
      </c>
      <c r="I1010" s="39" t="s">
        <v>1197</v>
      </c>
      <c r="J1010" s="49" t="s">
        <v>49</v>
      </c>
      <c r="K1010" s="50" t="s">
        <v>50</v>
      </c>
      <c r="L1010" s="39" t="str">
        <f>VLOOKUP(MaestraLP3[[#This Row],[UMV]],VALIDACIONES!J:L,3,0)</f>
        <v>Caja 12 Unidades</v>
      </c>
      <c r="M1010" s="39" t="s">
        <v>51</v>
      </c>
      <c r="N1010" s="39" t="s">
        <v>78</v>
      </c>
      <c r="O1010" s="64">
        <v>13562.16</v>
      </c>
      <c r="P1010" s="39" t="s">
        <v>42</v>
      </c>
      <c r="Q1010" s="64">
        <v>17790</v>
      </c>
      <c r="R1010" s="66">
        <f>+IFERROR((MaestraLP3[[#This Row],[COSTO ]]/MaestraLP3[[#This Row],[COSTO SEP]]-1),0)</f>
        <v>1.3652692491461504E-2</v>
      </c>
      <c r="S1010" s="65" t="s">
        <v>52</v>
      </c>
      <c r="T1010" s="65" t="s">
        <v>52</v>
      </c>
      <c r="U1010" s="64">
        <f>+VLOOKUP(MaestraLP3[[#This Row],[FS00]],'[1]BD MES'!$C:$N,12,0)</f>
        <v>13752</v>
      </c>
      <c r="V1010" s="64">
        <v>13747.32</v>
      </c>
      <c r="W1010" s="66">
        <f>+(MaestraLP3[[#This Row],[COSTO ]]-MaestraLP3[[#This Row],[COSTO OCT AL 25-09]])/MaestraLP3[[#This Row],[COSTO OCT AL 25-09]]</f>
        <v>-3.403141361256756E-4</v>
      </c>
      <c r="X1010" s="67" t="str">
        <f>++IF(P1010="HASTA AGOTAR STOCK","HASTA AGOTAR STOCK",IF(MaestraLP3[[#This Row],[PRECIO]]=0,"NO PARA LP",IF(MaestraLP3[[#This Row],[PRECIO SEP]]=0,"INCORPORACIÓN",IF(Z1010=0,"MANTIENE",IF(Z1010&lt;0,"BAJA",IF(Z1010&gt;0,"ALZA",""))))))</f>
        <v>MANTIENE</v>
      </c>
      <c r="Y1010" s="64">
        <v>17790</v>
      </c>
      <c r="Z1010" s="41">
        <f>IF(Y1010=0,"INDICAR PRECIO VTA",Y1010-MaestraLP3[[#This Row],[PRECIO SEP]])</f>
        <v>0</v>
      </c>
      <c r="AA1010" s="66">
        <f t="shared" si="15"/>
        <v>0.2272445193929174</v>
      </c>
      <c r="AB1010" s="68">
        <f>IFERROR(MaestraLP3[[#This Row],[PRECIO]]*MaestraLP3[[#This Row],[%MG UMV]],0)</f>
        <v>4042.6800000000007</v>
      </c>
      <c r="AC1010" s="69">
        <v>10.5</v>
      </c>
      <c r="AD1010" s="64">
        <f>+IFERROR(MaestraLP3[[#This Row],[MARGEN UNITARIO]]/MaestraLP3[[#This Row],[Peso Neto UMV (KG)]],0)</f>
        <v>385.01714285714291</v>
      </c>
      <c r="AE1010" s="39" t="s">
        <v>53</v>
      </c>
      <c r="AF1010" s="39"/>
      <c r="AG1010" s="39">
        <v>1</v>
      </c>
      <c r="AH1010" s="109">
        <v>0</v>
      </c>
      <c r="AI1010" s="66">
        <v>0.03</v>
      </c>
      <c r="AJ1010" s="66">
        <v>4.9999999999999996E-2</v>
      </c>
      <c r="AK1010" s="39"/>
      <c r="AL1010" s="39" t="s">
        <v>53</v>
      </c>
    </row>
    <row r="1011" spans="1:38" x14ac:dyDescent="0.35">
      <c r="A1011" s="39" t="s">
        <v>276</v>
      </c>
      <c r="B1011" s="39">
        <v>104526090</v>
      </c>
      <c r="C1011" s="39" t="str">
        <f>+MaestraLP3[[#This Row],[CÓDIGO]]&amp;MaestraLP3[[#Headers],[-]]&amp;MaestraLP3[[#This Row],[UMV]]</f>
        <v>104526090-C10</v>
      </c>
      <c r="D1011" s="50" t="str">
        <f>+MaestraLP3[[#This Row],[CÓDIGO]]&amp;MaestraLP3[[#Headers],[FS00]]</f>
        <v>104526090FS00</v>
      </c>
      <c r="E1011" s="39" t="s">
        <v>34</v>
      </c>
      <c r="F1011" s="39" t="s">
        <v>80</v>
      </c>
      <c r="G1011" s="39" t="s">
        <v>94</v>
      </c>
      <c r="H1011" s="39" t="s">
        <v>1194</v>
      </c>
      <c r="I1011" s="39" t="s">
        <v>1198</v>
      </c>
      <c r="J1011" s="49" t="s">
        <v>65</v>
      </c>
      <c r="K1011" s="50" t="s">
        <v>50</v>
      </c>
      <c r="L1011" s="39" t="str">
        <f>VLOOKUP(MaestraLP3[[#This Row],[UMV]],VALIDACIONES!J:L,3,0)</f>
        <v>Caja 10 Unidades</v>
      </c>
      <c r="M1011" s="39" t="s">
        <v>51</v>
      </c>
      <c r="N1011" s="39" t="s">
        <v>78</v>
      </c>
      <c r="O1011" s="64">
        <v>1742.1000000000001</v>
      </c>
      <c r="P1011" s="39" t="s">
        <v>42</v>
      </c>
      <c r="Q1011" s="64">
        <v>4118</v>
      </c>
      <c r="R1011" s="66">
        <f>+IFERROR((MaestraLP3[[#This Row],[COSTO ]]/MaestraLP3[[#This Row],[COSTO SEP]]-1),0)</f>
        <v>4.5921588886974618E-3</v>
      </c>
      <c r="S1011" s="65" t="s">
        <v>52</v>
      </c>
      <c r="T1011" s="65" t="s">
        <v>52</v>
      </c>
      <c r="U1011" s="64">
        <f>+VLOOKUP(MaestraLP3[[#This Row],[FS00]],'[1]BD MES'!$C:$N,12,0)</f>
        <v>1751.3999999999999</v>
      </c>
      <c r="V1011" s="64">
        <v>1750.1</v>
      </c>
      <c r="W1011" s="66">
        <f>+(MaestraLP3[[#This Row],[COSTO ]]-MaestraLP3[[#This Row],[COSTO OCT AL 25-09]])/MaestraLP3[[#This Row],[COSTO OCT AL 25-09]]</f>
        <v>-7.4226333219136389E-4</v>
      </c>
      <c r="X1011" s="67" t="str">
        <f>++IF(P1011="HASTA AGOTAR STOCK","HASTA AGOTAR STOCK",IF(MaestraLP3[[#This Row],[PRECIO]]=0,"NO PARA LP",IF(MaestraLP3[[#This Row],[PRECIO SEP]]=0,"INCORPORACIÓN",IF(Z1011=0,"MANTIENE",IF(Z1011&lt;0,"BAJA",IF(Z1011&gt;0,"ALZA",""))))))</f>
        <v>MANTIENE</v>
      </c>
      <c r="Y1011" s="64">
        <v>4118</v>
      </c>
      <c r="Z1011" s="41">
        <f>IF(Y1011=0,"INDICAR PRECIO VTA",Y1011-MaestraLP3[[#This Row],[PRECIO SEP]])</f>
        <v>0</v>
      </c>
      <c r="AA1011" s="66">
        <f t="shared" si="15"/>
        <v>0.5750121418164158</v>
      </c>
      <c r="AB1011" s="68">
        <f>IFERROR(MaestraLP3[[#This Row],[PRECIO]]*MaestraLP3[[#This Row],[%MG UMV]],0)</f>
        <v>2367.9</v>
      </c>
      <c r="AC1011" s="69">
        <v>10</v>
      </c>
      <c r="AD1011" s="64">
        <f>+IFERROR(MaestraLP3[[#This Row],[MARGEN UNITARIO]]/MaestraLP3[[#This Row],[Peso Neto UMV (KG)]],0)</f>
        <v>236.79000000000002</v>
      </c>
      <c r="AE1011" s="39" t="s">
        <v>44</v>
      </c>
      <c r="AF1011" s="39"/>
      <c r="AG1011" s="39">
        <v>1</v>
      </c>
      <c r="AH1011" s="109">
        <v>0</v>
      </c>
      <c r="AI1011" s="66">
        <v>0</v>
      </c>
      <c r="AJ1011" s="66">
        <v>0</v>
      </c>
      <c r="AK1011" s="39"/>
      <c r="AL1011" s="39" t="s">
        <v>53</v>
      </c>
    </row>
    <row r="1012" spans="1:38" x14ac:dyDescent="0.35">
      <c r="A1012" s="39" t="s">
        <v>276</v>
      </c>
      <c r="B1012" s="39">
        <v>150000579</v>
      </c>
      <c r="C1012" s="39" t="str">
        <f>+MaestraLP3[[#This Row],[CÓDIGO]]&amp;MaestraLP3[[#Headers],[-]]&amp;MaestraLP3[[#This Row],[UMV]]</f>
        <v>150000579-C10</v>
      </c>
      <c r="D1012" s="50" t="str">
        <f>+MaestraLP3[[#This Row],[CÓDIGO]]&amp;MaestraLP3[[#Headers],[FS00]]</f>
        <v>150000579FS00</v>
      </c>
      <c r="E1012" s="39" t="s">
        <v>34</v>
      </c>
      <c r="F1012" s="39" t="s">
        <v>80</v>
      </c>
      <c r="G1012" s="39" t="s">
        <v>94</v>
      </c>
      <c r="H1012" s="39" t="s">
        <v>1194</v>
      </c>
      <c r="I1012" s="39" t="s">
        <v>1199</v>
      </c>
      <c r="J1012" s="49" t="s">
        <v>65</v>
      </c>
      <c r="K1012" s="50" t="s">
        <v>50</v>
      </c>
      <c r="L1012" s="39" t="str">
        <f>VLOOKUP(MaestraLP3[[#This Row],[UMV]],VALIDACIONES!J:L,3,0)</f>
        <v>Caja 10 Unidades</v>
      </c>
      <c r="M1012" s="39" t="s">
        <v>51</v>
      </c>
      <c r="N1012" s="39" t="s">
        <v>78</v>
      </c>
      <c r="O1012" s="64">
        <v>3578.1</v>
      </c>
      <c r="P1012" s="39" t="s">
        <v>42</v>
      </c>
      <c r="Q1012" s="64">
        <v>4874</v>
      </c>
      <c r="R1012" s="66">
        <f>+IFERROR((MaestraLP3[[#This Row],[COSTO ]]/MaestraLP3[[#This Row],[COSTO SEP]]-1),0)</f>
        <v>5.7572454654704064E-3</v>
      </c>
      <c r="S1012" s="65" t="s">
        <v>52</v>
      </c>
      <c r="T1012" s="65" t="s">
        <v>52</v>
      </c>
      <c r="U1012" s="64">
        <f>+VLOOKUP(MaestraLP3[[#This Row],[FS00]],'[1]BD MES'!$C:$N,12,0)</f>
        <v>3600.6</v>
      </c>
      <c r="V1012" s="64">
        <v>3598.7</v>
      </c>
      <c r="W1012" s="66">
        <f>+(MaestraLP3[[#This Row],[COSTO ]]-MaestraLP3[[#This Row],[COSTO OCT AL 25-09]])/MaestraLP3[[#This Row],[COSTO OCT AL 25-09]]</f>
        <v>-5.2768982947289089E-4</v>
      </c>
      <c r="X1012" s="67" t="str">
        <f>++IF(P1012="HASTA AGOTAR STOCK","HASTA AGOTAR STOCK",IF(MaestraLP3[[#This Row],[PRECIO]]=0,"NO PARA LP",IF(MaestraLP3[[#This Row],[PRECIO SEP]]=0,"INCORPORACIÓN",IF(Z1012=0,"MANTIENE",IF(Z1012&lt;0,"BAJA",IF(Z1012&gt;0,"ALZA",""))))))</f>
        <v>MANTIENE</v>
      </c>
      <c r="Y1012" s="64">
        <v>4874</v>
      </c>
      <c r="Z1012" s="41">
        <f>IF(Y1012=0,"INDICAR PRECIO VTA",Y1012-MaestraLP3[[#This Row],[PRECIO SEP]])</f>
        <v>0</v>
      </c>
      <c r="AA1012" s="66">
        <f t="shared" si="15"/>
        <v>0.26165367254821503</v>
      </c>
      <c r="AB1012" s="68">
        <f>IFERROR(MaestraLP3[[#This Row],[PRECIO]]*MaestraLP3[[#This Row],[%MG UMV]],0)</f>
        <v>1275.3000000000002</v>
      </c>
      <c r="AC1012" s="69">
        <v>10</v>
      </c>
      <c r="AD1012" s="64">
        <f>+IFERROR(MaestraLP3[[#This Row],[MARGEN UNITARIO]]/MaestraLP3[[#This Row],[Peso Neto UMV (KG)]],0)</f>
        <v>127.53000000000002</v>
      </c>
      <c r="AE1012" s="39" t="s">
        <v>44</v>
      </c>
      <c r="AF1012" s="39"/>
      <c r="AG1012" s="39">
        <v>1</v>
      </c>
      <c r="AH1012" s="109">
        <v>0</v>
      </c>
      <c r="AI1012" s="66">
        <v>0</v>
      </c>
      <c r="AJ1012" s="66">
        <v>0</v>
      </c>
      <c r="AK1012" s="39"/>
      <c r="AL1012" s="39" t="s">
        <v>53</v>
      </c>
    </row>
    <row r="1013" spans="1:38" x14ac:dyDescent="0.35">
      <c r="A1013" s="39" t="s">
        <v>276</v>
      </c>
      <c r="B1013" s="39">
        <v>150000581</v>
      </c>
      <c r="C1013" s="39" t="str">
        <f>+MaestraLP3[[#This Row],[CÓDIGO]]&amp;MaestraLP3[[#Headers],[-]]&amp;MaestraLP3[[#This Row],[UMV]]</f>
        <v>150000581-C15</v>
      </c>
      <c r="D1013" s="50" t="str">
        <f>+MaestraLP3[[#This Row],[CÓDIGO]]&amp;MaestraLP3[[#Headers],[FS00]]</f>
        <v>150000581FS00</v>
      </c>
      <c r="E1013" s="39" t="s">
        <v>34</v>
      </c>
      <c r="F1013" s="39" t="s">
        <v>80</v>
      </c>
      <c r="G1013" s="39" t="s">
        <v>94</v>
      </c>
      <c r="H1013" s="39" t="s">
        <v>1194</v>
      </c>
      <c r="I1013" s="39" t="s">
        <v>1201</v>
      </c>
      <c r="J1013" s="49" t="s">
        <v>417</v>
      </c>
      <c r="K1013" s="50" t="s">
        <v>50</v>
      </c>
      <c r="L1013" s="39" t="str">
        <f>VLOOKUP(MaestraLP3[[#This Row],[UMV]],VALIDACIONES!J:L,3,0)</f>
        <v>Caja 15 Unidades</v>
      </c>
      <c r="M1013" s="39" t="s">
        <v>51</v>
      </c>
      <c r="N1013" s="39" t="s">
        <v>78</v>
      </c>
      <c r="O1013" s="64">
        <v>11737.35</v>
      </c>
      <c r="P1013" s="39" t="s">
        <v>42</v>
      </c>
      <c r="Q1013" s="64">
        <v>17000</v>
      </c>
      <c r="R1013" s="66">
        <f>+IFERROR((MaestraLP3[[#This Row],[COSTO ]]/MaestraLP3[[#This Row],[COSTO SEP]]-1),0)</f>
        <v>5.7764316476887068E-3</v>
      </c>
      <c r="S1013" s="65" t="s">
        <v>52</v>
      </c>
      <c r="T1013" s="65" t="s">
        <v>52</v>
      </c>
      <c r="U1013" s="64">
        <f>+VLOOKUP(MaestraLP3[[#This Row],[FS00]],'[1]BD MES'!$C:$N,12,0)</f>
        <v>11814.6</v>
      </c>
      <c r="V1013" s="64">
        <v>11805.15</v>
      </c>
      <c r="W1013" s="66">
        <f>+(MaestraLP3[[#This Row],[COSTO ]]-MaestraLP3[[#This Row],[COSTO OCT AL 25-09]])/MaestraLP3[[#This Row],[COSTO OCT AL 25-09]]</f>
        <v>-7.9985780305729586E-4</v>
      </c>
      <c r="X1013" s="67" t="str">
        <f>++IF(P1013="HASTA AGOTAR STOCK","HASTA AGOTAR STOCK",IF(MaestraLP3[[#This Row],[PRECIO]]=0,"NO PARA LP",IF(MaestraLP3[[#This Row],[PRECIO SEP]]=0,"INCORPORACIÓN",IF(Z1013=0,"MANTIENE",IF(Z1013&lt;0,"BAJA",IF(Z1013&gt;0,"ALZA",""))))))</f>
        <v>MANTIENE</v>
      </c>
      <c r="Y1013" s="64">
        <v>17000</v>
      </c>
      <c r="Z1013" s="41">
        <f>IF(Y1013=0,"INDICAR PRECIO VTA",Y1013-MaestraLP3[[#This Row],[PRECIO SEP]])</f>
        <v>0</v>
      </c>
      <c r="AA1013" s="66">
        <f t="shared" si="15"/>
        <v>0.30557941176470588</v>
      </c>
      <c r="AB1013" s="68">
        <f>IFERROR(MaestraLP3[[#This Row],[PRECIO]]*MaestraLP3[[#This Row],[%MG UMV]],0)</f>
        <v>5194.8500000000004</v>
      </c>
      <c r="AC1013" s="69">
        <v>7.5</v>
      </c>
      <c r="AD1013" s="64">
        <f>+IFERROR(MaestraLP3[[#This Row],[MARGEN UNITARIO]]/MaestraLP3[[#This Row],[Peso Neto UMV (KG)]],0)</f>
        <v>692.64666666666676</v>
      </c>
      <c r="AE1013" s="39" t="s">
        <v>44</v>
      </c>
      <c r="AF1013" s="39"/>
      <c r="AG1013" s="39">
        <v>1</v>
      </c>
      <c r="AH1013" s="109">
        <v>0</v>
      </c>
      <c r="AI1013" s="66">
        <v>0.03</v>
      </c>
      <c r="AJ1013" s="66">
        <v>4.9999999999999996E-2</v>
      </c>
      <c r="AK1013" s="39"/>
      <c r="AL1013" s="39" t="s">
        <v>53</v>
      </c>
    </row>
    <row r="1014" spans="1:38" x14ac:dyDescent="0.35">
      <c r="A1014" s="39" t="s">
        <v>276</v>
      </c>
      <c r="B1014" s="39">
        <v>150000582</v>
      </c>
      <c r="C1014" s="39" t="str">
        <f>+MaestraLP3[[#This Row],[CÓDIGO]]&amp;MaestraLP3[[#Headers],[-]]&amp;MaestraLP3[[#This Row],[UMV]]</f>
        <v>150000582-C15</v>
      </c>
      <c r="D1014" s="50" t="str">
        <f>+MaestraLP3[[#This Row],[CÓDIGO]]&amp;MaestraLP3[[#Headers],[FS00]]</f>
        <v>150000582FS00</v>
      </c>
      <c r="E1014" s="39" t="s">
        <v>34</v>
      </c>
      <c r="F1014" s="39" t="s">
        <v>80</v>
      </c>
      <c r="G1014" s="39" t="s">
        <v>94</v>
      </c>
      <c r="H1014" s="39" t="s">
        <v>1194</v>
      </c>
      <c r="I1014" s="39" t="s">
        <v>1202</v>
      </c>
      <c r="J1014" s="49" t="s">
        <v>417</v>
      </c>
      <c r="K1014" s="50" t="s">
        <v>50</v>
      </c>
      <c r="L1014" s="39" t="str">
        <f>VLOOKUP(MaestraLP3[[#This Row],[UMV]],VALIDACIONES!J:L,3,0)</f>
        <v>Caja 15 Unidades</v>
      </c>
      <c r="M1014" s="39" t="s">
        <v>51</v>
      </c>
      <c r="N1014" s="39" t="s">
        <v>78</v>
      </c>
      <c r="O1014" s="64">
        <v>15387.449999999999</v>
      </c>
      <c r="P1014" s="39" t="s">
        <v>42</v>
      </c>
      <c r="Q1014" s="64">
        <v>20000</v>
      </c>
      <c r="R1014" s="66">
        <f>+IFERROR((MaestraLP3[[#This Row],[COSTO ]]/MaestraLP3[[#This Row],[COSTO SEP]]-1),0)</f>
        <v>4.8741019467168911E-4</v>
      </c>
      <c r="S1014" s="65" t="s">
        <v>52</v>
      </c>
      <c r="T1014" s="65" t="s">
        <v>52</v>
      </c>
      <c r="U1014" s="64">
        <f>+VLOOKUP(MaestraLP3[[#This Row],[FS00]],'[1]BD MES'!$C:$N,12,0)</f>
        <v>15396.300000000001</v>
      </c>
      <c r="V1014" s="64">
        <v>15394.949999999999</v>
      </c>
      <c r="W1014" s="66">
        <f>+(MaestraLP3[[#This Row],[COSTO ]]-MaestraLP3[[#This Row],[COSTO OCT AL 25-09]])/MaestraLP3[[#This Row],[COSTO OCT AL 25-09]]</f>
        <v>-8.7683404454458715E-5</v>
      </c>
      <c r="X1014" s="67" t="str">
        <f>++IF(P1014="HASTA AGOTAR STOCK","HASTA AGOTAR STOCK",IF(MaestraLP3[[#This Row],[PRECIO]]=0,"NO PARA LP",IF(MaestraLP3[[#This Row],[PRECIO SEP]]=0,"INCORPORACIÓN",IF(Z1014=0,"MANTIENE",IF(Z1014&lt;0,"BAJA",IF(Z1014&gt;0,"ALZA",""))))))</f>
        <v>MANTIENE</v>
      </c>
      <c r="Y1014" s="64">
        <v>20000</v>
      </c>
      <c r="Z1014" s="41">
        <f>IF(Y1014=0,"INDICAR PRECIO VTA",Y1014-MaestraLP3[[#This Row],[PRECIO SEP]])</f>
        <v>0</v>
      </c>
      <c r="AA1014" s="66">
        <f t="shared" si="15"/>
        <v>0.23025250000000005</v>
      </c>
      <c r="AB1014" s="68">
        <f>IFERROR(MaestraLP3[[#This Row],[PRECIO]]*MaestraLP3[[#This Row],[%MG UMV]],0)</f>
        <v>4605.0500000000011</v>
      </c>
      <c r="AC1014" s="69">
        <v>11.25</v>
      </c>
      <c r="AD1014" s="64">
        <f>+IFERROR(MaestraLP3[[#This Row],[MARGEN UNITARIO]]/MaestraLP3[[#This Row],[Peso Neto UMV (KG)]],0)</f>
        <v>409.33777777777789</v>
      </c>
      <c r="AE1014" s="39" t="s">
        <v>53</v>
      </c>
      <c r="AF1014" s="39"/>
      <c r="AG1014" s="39">
        <v>1</v>
      </c>
      <c r="AH1014" s="109">
        <v>0</v>
      </c>
      <c r="AI1014" s="66">
        <v>0.03</v>
      </c>
      <c r="AJ1014" s="66">
        <v>4.9999999999999996E-2</v>
      </c>
      <c r="AK1014" s="39"/>
      <c r="AL1014" s="39" t="s">
        <v>53</v>
      </c>
    </row>
    <row r="1015" spans="1:38" x14ac:dyDescent="0.35">
      <c r="A1015" s="39" t="s">
        <v>276</v>
      </c>
      <c r="B1015" s="39">
        <v>150000368</v>
      </c>
      <c r="C1015" s="39" t="str">
        <f>+MaestraLP3[[#This Row],[CÓDIGO]]&amp;MaestraLP3[[#Headers],[-]]&amp;MaestraLP3[[#This Row],[UMV]]</f>
        <v>150000368-C10</v>
      </c>
      <c r="D1015" s="50" t="str">
        <f>+MaestraLP3[[#This Row],[CÓDIGO]]&amp;MaestraLP3[[#Headers],[FS00]]</f>
        <v>150000368FS00</v>
      </c>
      <c r="E1015" s="39" t="s">
        <v>34</v>
      </c>
      <c r="F1015" s="39" t="s">
        <v>80</v>
      </c>
      <c r="G1015" s="39" t="s">
        <v>94</v>
      </c>
      <c r="H1015" s="39" t="s">
        <v>1203</v>
      </c>
      <c r="I1015" s="39" t="s">
        <v>1204</v>
      </c>
      <c r="J1015" s="49" t="s">
        <v>65</v>
      </c>
      <c r="K1015" s="50" t="s">
        <v>50</v>
      </c>
      <c r="L1015" s="39" t="str">
        <f>VLOOKUP(MaestraLP3[[#This Row],[UMV]],VALIDACIONES!J:L,3,0)</f>
        <v>Caja 10 Unidades</v>
      </c>
      <c r="M1015" s="39" t="s">
        <v>51</v>
      </c>
      <c r="N1015" s="39" t="s">
        <v>78</v>
      </c>
      <c r="O1015" s="64">
        <v>15509.1</v>
      </c>
      <c r="P1015" s="39" t="s">
        <v>42</v>
      </c>
      <c r="Q1015" s="64">
        <v>22500</v>
      </c>
      <c r="R1015" s="66">
        <f>+IFERROR((MaestraLP3[[#This Row],[COSTO ]]/MaestraLP3[[#This Row],[COSTO SEP]]-1),0)</f>
        <v>-3.2883919763238012E-4</v>
      </c>
      <c r="S1015" s="65" t="s">
        <v>52</v>
      </c>
      <c r="T1015" s="65" t="s">
        <v>52</v>
      </c>
      <c r="U1015" s="64">
        <f>+VLOOKUP(MaestraLP3[[#This Row],[FS00]],'[1]BD MES'!$C:$N,12,0)</f>
        <v>15504.1</v>
      </c>
      <c r="V1015" s="64">
        <v>15504</v>
      </c>
      <c r="W1015" s="66">
        <f>+(MaestraLP3[[#This Row],[COSTO ]]-MaestraLP3[[#This Row],[COSTO OCT AL 25-09]])/MaestraLP3[[#This Row],[COSTO OCT AL 25-09]]</f>
        <v>-6.4499067988702215E-6</v>
      </c>
      <c r="X1015" s="67" t="str">
        <f>++IF(P1015="HASTA AGOTAR STOCK","HASTA AGOTAR STOCK",IF(MaestraLP3[[#This Row],[PRECIO]]=0,"NO PARA LP",IF(MaestraLP3[[#This Row],[PRECIO SEP]]=0,"INCORPORACIÓN",IF(Z1015=0,"MANTIENE",IF(Z1015&lt;0,"BAJA",IF(Z1015&gt;0,"ALZA",""))))))</f>
        <v>MANTIENE</v>
      </c>
      <c r="Y1015" s="64">
        <v>22500</v>
      </c>
      <c r="Z1015" s="41">
        <f>IF(Y1015=0,"INDICAR PRECIO VTA",Y1015-MaestraLP3[[#This Row],[PRECIO SEP]])</f>
        <v>0</v>
      </c>
      <c r="AA1015" s="66">
        <f t="shared" si="15"/>
        <v>0.31093333333333334</v>
      </c>
      <c r="AB1015" s="68">
        <f>IFERROR(MaestraLP3[[#This Row],[PRECIO]]*MaestraLP3[[#This Row],[%MG UMV]],0)</f>
        <v>6996</v>
      </c>
      <c r="AC1015" s="69">
        <v>10</v>
      </c>
      <c r="AD1015" s="64">
        <f>+IFERROR(MaestraLP3[[#This Row],[MARGEN UNITARIO]]/MaestraLP3[[#This Row],[Peso Neto UMV (KG)]],0)</f>
        <v>699.6</v>
      </c>
      <c r="AE1015" s="39" t="s">
        <v>53</v>
      </c>
      <c r="AF1015" s="39"/>
      <c r="AG1015" s="39">
        <v>1</v>
      </c>
      <c r="AH1015" s="109">
        <v>0</v>
      </c>
      <c r="AI1015" s="66">
        <v>0.03</v>
      </c>
      <c r="AJ1015" s="66">
        <v>4.9999999999999996E-2</v>
      </c>
      <c r="AK1015" s="39"/>
      <c r="AL1015" s="39" t="s">
        <v>53</v>
      </c>
    </row>
    <row r="1016" spans="1:38" x14ac:dyDescent="0.35">
      <c r="A1016" s="39" t="s">
        <v>276</v>
      </c>
      <c r="B1016" s="39">
        <v>150001186</v>
      </c>
      <c r="C1016" s="39" t="str">
        <f>+MaestraLP3[[#This Row],[CÓDIGO]]&amp;MaestraLP3[[#Headers],[-]]&amp;MaestraLP3[[#This Row],[UMV]]</f>
        <v>150001186-C10</v>
      </c>
      <c r="D1016" s="50" t="str">
        <f>+MaestraLP3[[#This Row],[CÓDIGO]]&amp;MaestraLP3[[#Headers],[FS00]]</f>
        <v>150001186FS00</v>
      </c>
      <c r="E1016" s="39" t="s">
        <v>34</v>
      </c>
      <c r="F1016" s="39" t="s">
        <v>80</v>
      </c>
      <c r="G1016" s="39" t="s">
        <v>94</v>
      </c>
      <c r="H1016" s="39" t="s">
        <v>1203</v>
      </c>
      <c r="I1016" s="39" t="s">
        <v>1205</v>
      </c>
      <c r="J1016" s="49" t="s">
        <v>65</v>
      </c>
      <c r="K1016" s="50" t="s">
        <v>50</v>
      </c>
      <c r="L1016" s="39" t="str">
        <f>VLOOKUP(MaestraLP3[[#This Row],[UMV]],VALIDACIONES!J:L,3,0)</f>
        <v>Caja 10 Unidades</v>
      </c>
      <c r="M1016" s="39" t="s">
        <v>51</v>
      </c>
      <c r="N1016" s="39" t="s">
        <v>78</v>
      </c>
      <c r="O1016" s="64">
        <v>13026.6</v>
      </c>
      <c r="P1016" s="39" t="s">
        <v>42</v>
      </c>
      <c r="Q1016" s="64">
        <v>18100</v>
      </c>
      <c r="R1016" s="66">
        <f>+IFERROR((MaestraLP3[[#This Row],[COSTO ]]/MaestraLP3[[#This Row],[COSTO SEP]]-1),0)</f>
        <v>-1.2282560299692324E-4</v>
      </c>
      <c r="S1016" s="65" t="s">
        <v>52</v>
      </c>
      <c r="T1016" s="65" t="s">
        <v>52</v>
      </c>
      <c r="U1016" s="64">
        <f>+VLOOKUP(MaestraLP3[[#This Row],[FS00]],'[1]BD MES'!$C:$N,12,0)</f>
        <v>13024.9</v>
      </c>
      <c r="V1016" s="64">
        <v>13025</v>
      </c>
      <c r="W1016" s="66">
        <f>+(MaestraLP3[[#This Row],[COSTO ]]-MaestraLP3[[#This Row],[COSTO OCT AL 25-09]])/MaestraLP3[[#This Row],[COSTO OCT AL 25-09]]</f>
        <v>7.6776021313302829E-6</v>
      </c>
      <c r="X1016" s="67" t="str">
        <f>++IF(P1016="HASTA AGOTAR STOCK","HASTA AGOTAR STOCK",IF(MaestraLP3[[#This Row],[PRECIO]]=0,"NO PARA LP",IF(MaestraLP3[[#This Row],[PRECIO SEP]]=0,"INCORPORACIÓN",IF(Z1016=0,"MANTIENE",IF(Z1016&lt;0,"BAJA",IF(Z1016&gt;0,"ALZA",""))))))</f>
        <v>MANTIENE</v>
      </c>
      <c r="Y1016" s="64">
        <v>18100</v>
      </c>
      <c r="Z1016" s="41">
        <f>IF(Y1016=0,"INDICAR PRECIO VTA",Y1016-MaestraLP3[[#This Row],[PRECIO SEP]])</f>
        <v>0</v>
      </c>
      <c r="AA1016" s="66">
        <f t="shared" si="15"/>
        <v>0.28038674033149169</v>
      </c>
      <c r="AB1016" s="68">
        <f>IFERROR(MaestraLP3[[#This Row],[PRECIO]]*MaestraLP3[[#This Row],[%MG UMV]],0)</f>
        <v>5075</v>
      </c>
      <c r="AC1016" s="69">
        <v>10</v>
      </c>
      <c r="AD1016" s="64">
        <f>+IFERROR(MaestraLP3[[#This Row],[MARGEN UNITARIO]]/MaestraLP3[[#This Row],[Peso Neto UMV (KG)]],0)</f>
        <v>507.5</v>
      </c>
      <c r="AE1016" s="39" t="s">
        <v>53</v>
      </c>
      <c r="AF1016" s="39"/>
      <c r="AG1016" s="39">
        <v>1</v>
      </c>
      <c r="AH1016" s="109">
        <v>0</v>
      </c>
      <c r="AI1016" s="66">
        <v>0.03</v>
      </c>
      <c r="AJ1016" s="66">
        <v>4.9999999999999996E-2</v>
      </c>
      <c r="AK1016" s="39"/>
      <c r="AL1016" s="39" t="s">
        <v>53</v>
      </c>
    </row>
    <row r="1017" spans="1:38" x14ac:dyDescent="0.35">
      <c r="A1017" s="39" t="s">
        <v>276</v>
      </c>
      <c r="B1017" s="39">
        <v>150000369</v>
      </c>
      <c r="C1017" s="39" t="str">
        <f>+MaestraLP3[[#This Row],[CÓDIGO]]&amp;MaestraLP3[[#Headers],[-]]&amp;MaestraLP3[[#This Row],[UMV]]</f>
        <v>150000369-C10</v>
      </c>
      <c r="D1017" s="50" t="str">
        <f>+MaestraLP3[[#This Row],[CÓDIGO]]&amp;MaestraLP3[[#Headers],[FS00]]</f>
        <v>150000369FS00</v>
      </c>
      <c r="E1017" s="39" t="s">
        <v>34</v>
      </c>
      <c r="F1017" s="39" t="s">
        <v>80</v>
      </c>
      <c r="G1017" s="39" t="s">
        <v>94</v>
      </c>
      <c r="H1017" s="39" t="s">
        <v>1203</v>
      </c>
      <c r="I1017" s="39" t="s">
        <v>1206</v>
      </c>
      <c r="J1017" s="49" t="s">
        <v>65</v>
      </c>
      <c r="K1017" s="50" t="s">
        <v>50</v>
      </c>
      <c r="L1017" s="39" t="str">
        <f>VLOOKUP(MaestraLP3[[#This Row],[UMV]],VALIDACIONES!J:L,3,0)</f>
        <v>Caja 10 Unidades</v>
      </c>
      <c r="M1017" s="39" t="s">
        <v>51</v>
      </c>
      <c r="N1017" s="39" t="s">
        <v>78</v>
      </c>
      <c r="O1017" s="64">
        <v>13730.699999999999</v>
      </c>
      <c r="P1017" s="39" t="s">
        <v>42</v>
      </c>
      <c r="Q1017" s="64">
        <v>18479</v>
      </c>
      <c r="R1017" s="66">
        <f>+IFERROR((MaestraLP3[[#This Row],[COSTO ]]/MaestraLP3[[#This Row],[COSTO SEP]]-1),0)</f>
        <v>-2.9131799544113157E-5</v>
      </c>
      <c r="S1017" s="65" t="s">
        <v>52</v>
      </c>
      <c r="T1017" s="65" t="s">
        <v>52</v>
      </c>
      <c r="U1017" s="64">
        <f>+VLOOKUP(MaestraLP3[[#This Row],[FS00]],'[1]BD MES'!$C:$N,12,0)</f>
        <v>13731.099999999999</v>
      </c>
      <c r="V1017" s="64">
        <v>13730.3</v>
      </c>
      <c r="W1017" s="66">
        <f>+(MaestraLP3[[#This Row],[COSTO ]]-MaestraLP3[[#This Row],[COSTO OCT AL 25-09]])/MaestraLP3[[#This Row],[COSTO OCT AL 25-09]]</f>
        <v>-5.8261901814076984E-5</v>
      </c>
      <c r="X1017" s="67" t="str">
        <f>++IF(P1017="HASTA AGOTAR STOCK","HASTA AGOTAR STOCK",IF(MaestraLP3[[#This Row],[PRECIO]]=0,"NO PARA LP",IF(MaestraLP3[[#This Row],[PRECIO SEP]]=0,"INCORPORACIÓN",IF(Z1017=0,"MANTIENE",IF(Z1017&lt;0,"BAJA",IF(Z1017&gt;0,"ALZA",""))))))</f>
        <v>MANTIENE</v>
      </c>
      <c r="Y1017" s="64">
        <v>18479</v>
      </c>
      <c r="Z1017" s="41">
        <f>IF(Y1017=0,"INDICAR PRECIO VTA",Y1017-MaestraLP3[[#This Row],[PRECIO SEP]])</f>
        <v>0</v>
      </c>
      <c r="AA1017" s="66">
        <f t="shared" si="15"/>
        <v>0.25697819146057693</v>
      </c>
      <c r="AB1017" s="68">
        <f>IFERROR(MaestraLP3[[#This Row],[PRECIO]]*MaestraLP3[[#This Row],[%MG UMV]],0)</f>
        <v>4748.7000000000007</v>
      </c>
      <c r="AC1017" s="69">
        <v>10</v>
      </c>
      <c r="AD1017" s="64">
        <f>+IFERROR(MaestraLP3[[#This Row],[MARGEN UNITARIO]]/MaestraLP3[[#This Row],[Peso Neto UMV (KG)]],0)</f>
        <v>474.87000000000006</v>
      </c>
      <c r="AE1017" s="39" t="s">
        <v>53</v>
      </c>
      <c r="AF1017" s="39"/>
      <c r="AG1017" s="39">
        <v>1</v>
      </c>
      <c r="AH1017" s="109">
        <v>0</v>
      </c>
      <c r="AI1017" s="66">
        <v>0.03</v>
      </c>
      <c r="AJ1017" s="66">
        <v>4.9999999999999996E-2</v>
      </c>
      <c r="AK1017" s="39"/>
      <c r="AL1017" s="39" t="s">
        <v>53</v>
      </c>
    </row>
    <row r="1018" spans="1:38" x14ac:dyDescent="0.35">
      <c r="A1018" s="39" t="s">
        <v>276</v>
      </c>
      <c r="B1018" s="39">
        <v>150000370</v>
      </c>
      <c r="C1018" s="39" t="str">
        <f>+MaestraLP3[[#This Row],[CÓDIGO]]&amp;MaestraLP3[[#Headers],[-]]&amp;MaestraLP3[[#This Row],[UMV]]</f>
        <v>150000370-C10</v>
      </c>
      <c r="D1018" s="50" t="str">
        <f>+MaestraLP3[[#This Row],[CÓDIGO]]&amp;MaestraLP3[[#Headers],[FS00]]</f>
        <v>150000370FS00</v>
      </c>
      <c r="E1018" s="39" t="s">
        <v>34</v>
      </c>
      <c r="F1018" s="39" t="s">
        <v>80</v>
      </c>
      <c r="G1018" s="39" t="s">
        <v>94</v>
      </c>
      <c r="H1018" s="39" t="s">
        <v>1203</v>
      </c>
      <c r="I1018" s="39" t="s">
        <v>1207</v>
      </c>
      <c r="J1018" s="49" t="s">
        <v>65</v>
      </c>
      <c r="K1018" s="50" t="s">
        <v>50</v>
      </c>
      <c r="L1018" s="39" t="str">
        <f>VLOOKUP(MaestraLP3[[#This Row],[UMV]],VALIDACIONES!J:L,3,0)</f>
        <v>Caja 10 Unidades</v>
      </c>
      <c r="M1018" s="39" t="s">
        <v>51</v>
      </c>
      <c r="N1018" s="39" t="s">
        <v>78</v>
      </c>
      <c r="O1018" s="64">
        <v>15500</v>
      </c>
      <c r="P1018" s="39" t="s">
        <v>42</v>
      </c>
      <c r="Q1018" s="64">
        <v>22500</v>
      </c>
      <c r="R1018" s="66">
        <f>+IFERROR((MaestraLP3[[#This Row],[COSTO ]]/MaestraLP3[[#This Row],[COSTO SEP]]-1),0)</f>
        <v>0</v>
      </c>
      <c r="S1018" s="65" t="s">
        <v>52</v>
      </c>
      <c r="T1018" s="65" t="s">
        <v>52</v>
      </c>
      <c r="U1018" s="64">
        <f>+VLOOKUP(MaestraLP3[[#This Row],[FS00]],'[1]BD MES'!$C:$N,12,0)</f>
        <v>15500</v>
      </c>
      <c r="V1018" s="64">
        <v>15500</v>
      </c>
      <c r="W1018" s="66">
        <f>+(MaestraLP3[[#This Row],[COSTO ]]-MaestraLP3[[#This Row],[COSTO OCT AL 25-09]])/MaestraLP3[[#This Row],[COSTO OCT AL 25-09]]</f>
        <v>0</v>
      </c>
      <c r="X1018" s="67" t="str">
        <f>++IF(P1018="HASTA AGOTAR STOCK","HASTA AGOTAR STOCK",IF(MaestraLP3[[#This Row],[PRECIO]]=0,"NO PARA LP",IF(MaestraLP3[[#This Row],[PRECIO SEP]]=0,"INCORPORACIÓN",IF(Z1018=0,"MANTIENE",IF(Z1018&lt;0,"BAJA",IF(Z1018&gt;0,"ALZA",""))))))</f>
        <v>MANTIENE</v>
      </c>
      <c r="Y1018" s="64">
        <v>22500</v>
      </c>
      <c r="Z1018" s="41">
        <f>IF(Y1018=0,"INDICAR PRECIO VTA",Y1018-MaestraLP3[[#This Row],[PRECIO SEP]])</f>
        <v>0</v>
      </c>
      <c r="AA1018" s="66">
        <f t="shared" si="15"/>
        <v>0.31111111111111112</v>
      </c>
      <c r="AB1018" s="68">
        <f>IFERROR(MaestraLP3[[#This Row],[PRECIO]]*MaestraLP3[[#This Row],[%MG UMV]],0)</f>
        <v>7000</v>
      </c>
      <c r="AC1018" s="69">
        <v>10</v>
      </c>
      <c r="AD1018" s="64">
        <f>+IFERROR(MaestraLP3[[#This Row],[MARGEN UNITARIO]]/MaestraLP3[[#This Row],[Peso Neto UMV (KG)]],0)</f>
        <v>700</v>
      </c>
      <c r="AE1018" s="39" t="s">
        <v>53</v>
      </c>
      <c r="AF1018" s="39"/>
      <c r="AG1018" s="39">
        <v>1</v>
      </c>
      <c r="AH1018" s="109">
        <v>0</v>
      </c>
      <c r="AI1018" s="66">
        <v>0.03</v>
      </c>
      <c r="AJ1018" s="66">
        <v>4.9999999999999996E-2</v>
      </c>
      <c r="AK1018" s="39"/>
      <c r="AL1018" s="39" t="s">
        <v>53</v>
      </c>
    </row>
    <row r="1019" spans="1:38" x14ac:dyDescent="0.35">
      <c r="A1019" s="39" t="s">
        <v>276</v>
      </c>
      <c r="B1019" s="39">
        <v>104539920</v>
      </c>
      <c r="C1019" s="39" t="str">
        <f>+MaestraLP3[[#This Row],[CÓDIGO]]&amp;MaestraLP3[[#Headers],[-]]&amp;MaestraLP3[[#This Row],[UMV]]</f>
        <v>104539920-C10</v>
      </c>
      <c r="D1019" s="50" t="str">
        <f>+MaestraLP3[[#This Row],[CÓDIGO]]&amp;MaestraLP3[[#Headers],[FS00]]</f>
        <v>104539920FS00</v>
      </c>
      <c r="E1019" s="39" t="s">
        <v>34</v>
      </c>
      <c r="F1019" s="39" t="s">
        <v>80</v>
      </c>
      <c r="G1019" s="39" t="s">
        <v>94</v>
      </c>
      <c r="H1019" s="39" t="s">
        <v>1203</v>
      </c>
      <c r="I1019" s="39" t="s">
        <v>1208</v>
      </c>
      <c r="J1019" s="49" t="s">
        <v>65</v>
      </c>
      <c r="K1019" s="50" t="s">
        <v>50</v>
      </c>
      <c r="L1019" s="39" t="str">
        <f>VLOOKUP(MaestraLP3[[#This Row],[UMV]],VALIDACIONES!J:L,3,0)</f>
        <v>Caja 10 Unidades</v>
      </c>
      <c r="M1019" s="39" t="s">
        <v>51</v>
      </c>
      <c r="N1019" s="39" t="s">
        <v>78</v>
      </c>
      <c r="O1019" s="64">
        <v>14300</v>
      </c>
      <c r="P1019" s="39" t="s">
        <v>42</v>
      </c>
      <c r="Q1019" s="64">
        <v>22200</v>
      </c>
      <c r="R1019" s="66">
        <f>+IFERROR((MaestraLP3[[#This Row],[COSTO ]]/MaestraLP3[[#This Row],[COSTO SEP]]-1),0)</f>
        <v>0</v>
      </c>
      <c r="S1019" s="65" t="s">
        <v>52</v>
      </c>
      <c r="T1019" s="65" t="s">
        <v>52</v>
      </c>
      <c r="U1019" s="64">
        <f>+VLOOKUP(MaestraLP3[[#This Row],[FS00]],'[1]BD MES'!$C:$N,12,0)</f>
        <v>14300</v>
      </c>
      <c r="V1019" s="64">
        <v>14300</v>
      </c>
      <c r="W1019" s="66">
        <f>+(MaestraLP3[[#This Row],[COSTO ]]-MaestraLP3[[#This Row],[COSTO OCT AL 25-09]])/MaestraLP3[[#This Row],[COSTO OCT AL 25-09]]</f>
        <v>0</v>
      </c>
      <c r="X1019" s="67" t="str">
        <f>++IF(P1019="HASTA AGOTAR STOCK","HASTA AGOTAR STOCK",IF(MaestraLP3[[#This Row],[PRECIO]]=0,"NO PARA LP",IF(MaestraLP3[[#This Row],[PRECIO SEP]]=0,"INCORPORACIÓN",IF(Z1019=0,"MANTIENE",IF(Z1019&lt;0,"BAJA",IF(Z1019&gt;0,"ALZA",""))))))</f>
        <v>MANTIENE</v>
      </c>
      <c r="Y1019" s="64">
        <v>22200</v>
      </c>
      <c r="Z1019" s="41">
        <f>IF(Y1019=0,"INDICAR PRECIO VTA",Y1019-MaestraLP3[[#This Row],[PRECIO SEP]])</f>
        <v>0</v>
      </c>
      <c r="AA1019" s="66">
        <f t="shared" si="15"/>
        <v>0.35585585585585583</v>
      </c>
      <c r="AB1019" s="68">
        <f>IFERROR(MaestraLP3[[#This Row],[PRECIO]]*MaestraLP3[[#This Row],[%MG UMV]],0)</f>
        <v>7899.9999999999991</v>
      </c>
      <c r="AC1019" s="69">
        <v>10</v>
      </c>
      <c r="AD1019" s="64">
        <f>+IFERROR(MaestraLP3[[#This Row],[MARGEN UNITARIO]]/MaestraLP3[[#This Row],[Peso Neto UMV (KG)]],0)</f>
        <v>789.99999999999989</v>
      </c>
      <c r="AE1019" s="39" t="s">
        <v>53</v>
      </c>
      <c r="AF1019" s="39"/>
      <c r="AG1019" s="39">
        <v>1</v>
      </c>
      <c r="AH1019" s="109">
        <v>0</v>
      </c>
      <c r="AI1019" s="66">
        <v>4.9999999999999996E-2</v>
      </c>
      <c r="AJ1019" s="66">
        <v>6.9999999999999993E-2</v>
      </c>
      <c r="AK1019" s="39" t="s">
        <v>53</v>
      </c>
      <c r="AL1019" s="39" t="s">
        <v>53</v>
      </c>
    </row>
    <row r="1020" spans="1:38" x14ac:dyDescent="0.35">
      <c r="A1020" s="39" t="s">
        <v>276</v>
      </c>
      <c r="B1020" s="39">
        <v>104539930</v>
      </c>
      <c r="C1020" s="39" t="str">
        <f>+MaestraLP3[[#This Row],[CÓDIGO]]&amp;MaestraLP3[[#Headers],[-]]&amp;MaestraLP3[[#This Row],[UMV]]</f>
        <v>104539930-C10</v>
      </c>
      <c r="D1020" s="50" t="str">
        <f>+MaestraLP3[[#This Row],[CÓDIGO]]&amp;MaestraLP3[[#Headers],[FS00]]</f>
        <v>104539930FS00</v>
      </c>
      <c r="E1020" s="39" t="s">
        <v>34</v>
      </c>
      <c r="F1020" s="39" t="s">
        <v>80</v>
      </c>
      <c r="G1020" s="39" t="s">
        <v>94</v>
      </c>
      <c r="H1020" s="39" t="s">
        <v>1203</v>
      </c>
      <c r="I1020" s="39" t="s">
        <v>1209</v>
      </c>
      <c r="J1020" s="49" t="s">
        <v>65</v>
      </c>
      <c r="K1020" s="50" t="s">
        <v>50</v>
      </c>
      <c r="L1020" s="39" t="str">
        <f>VLOOKUP(MaestraLP3[[#This Row],[UMV]],VALIDACIONES!J:L,3,0)</f>
        <v>Caja 10 Unidades</v>
      </c>
      <c r="M1020" s="39" t="s">
        <v>51</v>
      </c>
      <c r="N1020" s="39" t="s">
        <v>78</v>
      </c>
      <c r="O1020" s="64">
        <v>14300</v>
      </c>
      <c r="P1020" s="39" t="s">
        <v>42</v>
      </c>
      <c r="Q1020" s="64">
        <v>22200</v>
      </c>
      <c r="R1020" s="66">
        <f>+IFERROR((MaestraLP3[[#This Row],[COSTO ]]/MaestraLP3[[#This Row],[COSTO SEP]]-1),0)</f>
        <v>1.6783216783216703E-2</v>
      </c>
      <c r="S1020" s="65" t="s">
        <v>52</v>
      </c>
      <c r="T1020" s="65" t="s">
        <v>52</v>
      </c>
      <c r="U1020" s="64">
        <f>+VLOOKUP(MaestraLP3[[#This Row],[FS00]],'[1]BD MES'!$C:$N,12,0)</f>
        <v>14500</v>
      </c>
      <c r="V1020" s="64">
        <v>14540</v>
      </c>
      <c r="W1020" s="66">
        <f>+(MaestraLP3[[#This Row],[COSTO ]]-MaestraLP3[[#This Row],[COSTO OCT AL 25-09]])/MaestraLP3[[#This Row],[COSTO OCT AL 25-09]]</f>
        <v>2.7586206896551722E-3</v>
      </c>
      <c r="X1020" s="67" t="str">
        <f>++IF(P1020="HASTA AGOTAR STOCK","HASTA AGOTAR STOCK",IF(MaestraLP3[[#This Row],[PRECIO]]=0,"NO PARA LP",IF(MaestraLP3[[#This Row],[PRECIO SEP]]=0,"INCORPORACIÓN",IF(Z1020=0,"MANTIENE",IF(Z1020&lt;0,"BAJA",IF(Z1020&gt;0,"ALZA",""))))))</f>
        <v>MANTIENE</v>
      </c>
      <c r="Y1020" s="64">
        <v>22200</v>
      </c>
      <c r="Z1020" s="41">
        <f>IF(Y1020=0,"INDICAR PRECIO VTA",Y1020-MaestraLP3[[#This Row],[PRECIO SEP]])</f>
        <v>0</v>
      </c>
      <c r="AA1020" s="66">
        <f t="shared" si="15"/>
        <v>0.34504504504504502</v>
      </c>
      <c r="AB1020" s="68">
        <f>IFERROR(MaestraLP3[[#This Row],[PRECIO]]*MaestraLP3[[#This Row],[%MG UMV]],0)</f>
        <v>7659.9999999999991</v>
      </c>
      <c r="AC1020" s="69">
        <v>10</v>
      </c>
      <c r="AD1020" s="64">
        <f>+IFERROR(MaestraLP3[[#This Row],[MARGEN UNITARIO]]/MaestraLP3[[#This Row],[Peso Neto UMV (KG)]],0)</f>
        <v>765.99999999999989</v>
      </c>
      <c r="AE1020" s="39" t="s">
        <v>53</v>
      </c>
      <c r="AF1020" s="39"/>
      <c r="AG1020" s="39">
        <v>1</v>
      </c>
      <c r="AH1020" s="109">
        <v>0</v>
      </c>
      <c r="AI1020" s="66">
        <v>4.9999999999999996E-2</v>
      </c>
      <c r="AJ1020" s="66">
        <v>6.9999999999999993E-2</v>
      </c>
      <c r="AK1020" s="39" t="s">
        <v>53</v>
      </c>
      <c r="AL1020" s="39" t="s">
        <v>53</v>
      </c>
    </row>
    <row r="1021" spans="1:38" x14ac:dyDescent="0.35">
      <c r="A1021" s="39" t="s">
        <v>276</v>
      </c>
      <c r="B1021" s="39">
        <v>104539940</v>
      </c>
      <c r="C1021" s="39" t="str">
        <f>+MaestraLP3[[#This Row],[CÓDIGO]]&amp;MaestraLP3[[#Headers],[-]]&amp;MaestraLP3[[#This Row],[UMV]]</f>
        <v>104539940-C10</v>
      </c>
      <c r="D1021" s="50" t="str">
        <f>+MaestraLP3[[#This Row],[CÓDIGO]]&amp;MaestraLP3[[#Headers],[FS00]]</f>
        <v>104539940FS00</v>
      </c>
      <c r="E1021" s="39" t="s">
        <v>34</v>
      </c>
      <c r="F1021" s="39" t="s">
        <v>80</v>
      </c>
      <c r="G1021" s="39" t="s">
        <v>94</v>
      </c>
      <c r="H1021" s="39" t="s">
        <v>1203</v>
      </c>
      <c r="I1021" s="39" t="s">
        <v>1210</v>
      </c>
      <c r="J1021" s="49" t="s">
        <v>65</v>
      </c>
      <c r="K1021" s="50" t="s">
        <v>50</v>
      </c>
      <c r="L1021" s="39" t="str">
        <f>VLOOKUP(MaestraLP3[[#This Row],[UMV]],VALIDACIONES!J:L,3,0)</f>
        <v>Caja 10 Unidades</v>
      </c>
      <c r="M1021" s="39" t="s">
        <v>51</v>
      </c>
      <c r="N1021" s="39" t="s">
        <v>78</v>
      </c>
      <c r="O1021" s="64">
        <v>14300</v>
      </c>
      <c r="P1021" s="39" t="s">
        <v>42</v>
      </c>
      <c r="Q1021" s="64">
        <v>22200</v>
      </c>
      <c r="R1021" s="66">
        <f>+IFERROR((MaestraLP3[[#This Row],[COSTO ]]/MaestraLP3[[#This Row],[COSTO SEP]]-1),0)</f>
        <v>0</v>
      </c>
      <c r="S1021" s="65" t="s">
        <v>52</v>
      </c>
      <c r="T1021" s="65" t="s">
        <v>52</v>
      </c>
      <c r="U1021" s="64">
        <f>+VLOOKUP(MaestraLP3[[#This Row],[FS00]],'[1]BD MES'!$C:$N,12,0)</f>
        <v>14380</v>
      </c>
      <c r="V1021" s="64">
        <v>14300</v>
      </c>
      <c r="W1021" s="66">
        <f>+(MaestraLP3[[#This Row],[COSTO ]]-MaestraLP3[[#This Row],[COSTO OCT AL 25-09]])/MaestraLP3[[#This Row],[COSTO OCT AL 25-09]]</f>
        <v>-5.5632823365785811E-3</v>
      </c>
      <c r="X1021" s="67" t="str">
        <f>++IF(P1021="HASTA AGOTAR STOCK","HASTA AGOTAR STOCK",IF(MaestraLP3[[#This Row],[PRECIO]]=0,"NO PARA LP",IF(MaestraLP3[[#This Row],[PRECIO SEP]]=0,"INCORPORACIÓN",IF(Z1021=0,"MANTIENE",IF(Z1021&lt;0,"BAJA",IF(Z1021&gt;0,"ALZA",""))))))</f>
        <v>MANTIENE</v>
      </c>
      <c r="Y1021" s="64">
        <v>22200</v>
      </c>
      <c r="Z1021" s="41">
        <f>IF(Y1021=0,"INDICAR PRECIO VTA",Y1021-MaestraLP3[[#This Row],[PRECIO SEP]])</f>
        <v>0</v>
      </c>
      <c r="AA1021" s="66">
        <f t="shared" si="15"/>
        <v>0.35585585585585583</v>
      </c>
      <c r="AB1021" s="68">
        <f>IFERROR(MaestraLP3[[#This Row],[PRECIO]]*MaestraLP3[[#This Row],[%MG UMV]],0)</f>
        <v>7899.9999999999991</v>
      </c>
      <c r="AC1021" s="69">
        <v>10</v>
      </c>
      <c r="AD1021" s="64">
        <f>+IFERROR(MaestraLP3[[#This Row],[MARGEN UNITARIO]]/MaestraLP3[[#This Row],[Peso Neto UMV (KG)]],0)</f>
        <v>789.99999999999989</v>
      </c>
      <c r="AE1021" s="39" t="s">
        <v>53</v>
      </c>
      <c r="AF1021" s="39"/>
      <c r="AG1021" s="39">
        <v>1</v>
      </c>
      <c r="AH1021" s="109">
        <v>0</v>
      </c>
      <c r="AI1021" s="66">
        <v>4.9999999999999996E-2</v>
      </c>
      <c r="AJ1021" s="66">
        <v>6.9999999999999993E-2</v>
      </c>
      <c r="AK1021" s="39" t="s">
        <v>53</v>
      </c>
      <c r="AL1021" s="39" t="s">
        <v>53</v>
      </c>
    </row>
    <row r="1022" spans="1:38" x14ac:dyDescent="0.35">
      <c r="A1022" s="39" t="s">
        <v>276</v>
      </c>
      <c r="B1022" s="39">
        <v>104520530</v>
      </c>
      <c r="C1022" s="39" t="str">
        <f>+MaestraLP3[[#This Row],[CÓDIGO]]&amp;MaestraLP3[[#Headers],[-]]&amp;MaestraLP3[[#This Row],[UMV]]</f>
        <v>104520530-C05</v>
      </c>
      <c r="D1022" s="50" t="str">
        <f>+MaestraLP3[[#This Row],[CÓDIGO]]&amp;MaestraLP3[[#Headers],[FS00]]</f>
        <v>104520530FS00</v>
      </c>
      <c r="E1022" s="39" t="s">
        <v>34</v>
      </c>
      <c r="F1022" s="39" t="s">
        <v>35</v>
      </c>
      <c r="G1022" s="39" t="s">
        <v>1216</v>
      </c>
      <c r="H1022" s="39" t="s">
        <v>1217</v>
      </c>
      <c r="I1022" s="39" t="s">
        <v>1218</v>
      </c>
      <c r="J1022" s="49" t="s">
        <v>198</v>
      </c>
      <c r="K1022" s="50" t="s">
        <v>50</v>
      </c>
      <c r="L1022" s="39" t="str">
        <f>VLOOKUP(MaestraLP3[[#This Row],[UMV]],VALIDACIONES!J:L,3,0)</f>
        <v>Caja 5 Unidades</v>
      </c>
      <c r="M1022" s="39" t="s">
        <v>40</v>
      </c>
      <c r="N1022" s="39" t="s">
        <v>41</v>
      </c>
      <c r="O1022" s="64">
        <v>41445</v>
      </c>
      <c r="P1022" s="39" t="s">
        <v>42</v>
      </c>
      <c r="Q1022" s="64">
        <v>68000</v>
      </c>
      <c r="R1022" s="66">
        <f>+IFERROR((MaestraLP3[[#This Row],[COSTO ]]/MaestraLP3[[#This Row],[COSTO SEP]]-1),0)</f>
        <v>1.387380866208221E-2</v>
      </c>
      <c r="S1022" s="65" t="s">
        <v>52</v>
      </c>
      <c r="T1022" s="65" t="s">
        <v>52</v>
      </c>
      <c r="U1022" s="64">
        <f>+VLOOKUP(MaestraLP3[[#This Row],[FS00]],'[1]BD MES'!$C:$N,12,0)</f>
        <v>42020</v>
      </c>
      <c r="V1022" s="64">
        <v>42020</v>
      </c>
      <c r="W1022" s="66">
        <f>+(MaestraLP3[[#This Row],[COSTO ]]-MaestraLP3[[#This Row],[COSTO OCT AL 25-09]])/MaestraLP3[[#This Row],[COSTO OCT AL 25-09]]</f>
        <v>0</v>
      </c>
      <c r="X1022" s="67" t="str">
        <f>++IF(P1022="HASTA AGOTAR STOCK","HASTA AGOTAR STOCK",IF(MaestraLP3[[#This Row],[PRECIO]]=0,"NO PARA LP",IF(MaestraLP3[[#This Row],[PRECIO SEP]]=0,"INCORPORACIÓN",IF(Z1022=0,"MANTIENE",IF(Z1022&lt;0,"BAJA",IF(Z1022&gt;0,"ALZA",""))))))</f>
        <v>MANTIENE</v>
      </c>
      <c r="Y1022" s="64">
        <v>68000</v>
      </c>
      <c r="Z1022" s="41">
        <f>IF(Y1022=0,"INDICAR PRECIO VTA",Y1022-MaestraLP3[[#This Row],[PRECIO SEP]])</f>
        <v>0</v>
      </c>
      <c r="AA1022" s="66">
        <f t="shared" si="15"/>
        <v>0.38205882352941178</v>
      </c>
      <c r="AB1022" s="68">
        <f>IFERROR(MaestraLP3[[#This Row],[PRECIO]]*MaestraLP3[[#This Row],[%MG UMV]],0)</f>
        <v>25980</v>
      </c>
      <c r="AC1022" s="69">
        <v>11.35</v>
      </c>
      <c r="AD1022" s="64">
        <f>+IFERROR(MaestraLP3[[#This Row],[MARGEN UNITARIO]]/MaestraLP3[[#This Row],[Peso Neto UMV (KG)]],0)</f>
        <v>2288.9867841409691</v>
      </c>
      <c r="AE1022" s="39" t="s">
        <v>53</v>
      </c>
      <c r="AF1022" s="39"/>
      <c r="AG1022" s="39">
        <v>1</v>
      </c>
      <c r="AH1022" s="109">
        <v>0</v>
      </c>
      <c r="AI1022" s="66">
        <v>9.9999999999999992E-2</v>
      </c>
      <c r="AJ1022" s="66">
        <v>0.15</v>
      </c>
      <c r="AK1022" s="39"/>
      <c r="AL1022" s="39" t="s">
        <v>53</v>
      </c>
    </row>
    <row r="1023" spans="1:38" x14ac:dyDescent="0.35">
      <c r="A1023" s="39" t="s">
        <v>276</v>
      </c>
      <c r="B1023" s="39">
        <v>104544710</v>
      </c>
      <c r="C1023" s="39" t="str">
        <f>+MaestraLP3[[#This Row],[CÓDIGO]]&amp;MaestraLP3[[#Headers],[-]]&amp;MaestraLP3[[#This Row],[UMV]]</f>
        <v>104544710-C04</v>
      </c>
      <c r="D1023" s="50" t="str">
        <f>+MaestraLP3[[#This Row],[CÓDIGO]]&amp;MaestraLP3[[#Headers],[FS00]]</f>
        <v>104544710FS00</v>
      </c>
      <c r="E1023" s="39" t="s">
        <v>34</v>
      </c>
      <c r="F1023" s="39" t="s">
        <v>35</v>
      </c>
      <c r="G1023" s="39" t="s">
        <v>1216</v>
      </c>
      <c r="H1023" s="39" t="s">
        <v>811</v>
      </c>
      <c r="I1023" s="39" t="s">
        <v>1219</v>
      </c>
      <c r="J1023" s="49" t="s">
        <v>141</v>
      </c>
      <c r="K1023" s="50" t="s">
        <v>50</v>
      </c>
      <c r="L1023" s="39" t="str">
        <f>VLOOKUP(MaestraLP3[[#This Row],[UMV]],VALIDACIONES!J:L,3,0)</f>
        <v>Caja 4 Unidades</v>
      </c>
      <c r="M1023" s="39" t="s">
        <v>40</v>
      </c>
      <c r="N1023" s="39" t="s">
        <v>41</v>
      </c>
      <c r="O1023" s="64">
        <v>17328</v>
      </c>
      <c r="P1023" s="39" t="s">
        <v>42</v>
      </c>
      <c r="Q1023" s="64">
        <v>26700</v>
      </c>
      <c r="R1023" s="66">
        <f>+IFERROR((MaestraLP3[[#This Row],[COSTO ]]/MaestraLP3[[#This Row],[COSTO SEP]]-1),0)</f>
        <v>5.3093259464449538E-3</v>
      </c>
      <c r="S1023" s="65" t="s">
        <v>52</v>
      </c>
      <c r="T1023" s="65" t="s">
        <v>52</v>
      </c>
      <c r="U1023" s="64">
        <f>+VLOOKUP(MaestraLP3[[#This Row],[FS00]],'[1]BD MES'!$C:$N,12,0)</f>
        <v>17420</v>
      </c>
      <c r="V1023" s="64">
        <v>17420</v>
      </c>
      <c r="W1023" s="66">
        <f>+(MaestraLP3[[#This Row],[COSTO ]]-MaestraLP3[[#This Row],[COSTO OCT AL 25-09]])/MaestraLP3[[#This Row],[COSTO OCT AL 25-09]]</f>
        <v>0</v>
      </c>
      <c r="X1023" s="67" t="str">
        <f>++IF(P1023="HASTA AGOTAR STOCK","HASTA AGOTAR STOCK",IF(MaestraLP3[[#This Row],[PRECIO]]=0,"NO PARA LP",IF(MaestraLP3[[#This Row],[PRECIO SEP]]=0,"INCORPORACIÓN",IF(Z1023=0,"MANTIENE",IF(Z1023&lt;0,"BAJA",IF(Z1023&gt;0,"ALZA",""))))))</f>
        <v>MANTIENE</v>
      </c>
      <c r="Y1023" s="64">
        <v>26700</v>
      </c>
      <c r="Z1023" s="41">
        <f>IF(Y1023=0,"INDICAR PRECIO VTA",Y1023-MaestraLP3[[#This Row],[PRECIO SEP]])</f>
        <v>0</v>
      </c>
      <c r="AA1023" s="66">
        <f t="shared" si="15"/>
        <v>0.34756554307116105</v>
      </c>
      <c r="AB1023" s="68">
        <f>IFERROR(MaestraLP3[[#This Row],[PRECIO]]*MaestraLP3[[#This Row],[%MG UMV]],0)</f>
        <v>9280</v>
      </c>
      <c r="AC1023" s="69">
        <v>10</v>
      </c>
      <c r="AD1023" s="64">
        <f>+IFERROR(MaestraLP3[[#This Row],[MARGEN UNITARIO]]/MaestraLP3[[#This Row],[Peso Neto UMV (KG)]],0)</f>
        <v>928</v>
      </c>
      <c r="AE1023" s="39" t="s">
        <v>53</v>
      </c>
      <c r="AF1023" s="39"/>
      <c r="AG1023" s="39">
        <v>1</v>
      </c>
      <c r="AH1023" s="109">
        <v>0</v>
      </c>
      <c r="AI1023" s="66">
        <v>9.9999999999999992E-2</v>
      </c>
      <c r="AJ1023" s="66">
        <v>0.15</v>
      </c>
      <c r="AK1023" s="39"/>
      <c r="AL1023" s="39" t="s">
        <v>53</v>
      </c>
    </row>
    <row r="1024" spans="1:38" x14ac:dyDescent="0.35">
      <c r="A1024" s="39" t="s">
        <v>276</v>
      </c>
      <c r="B1024" s="39">
        <v>104544700</v>
      </c>
      <c r="C1024" s="39" t="str">
        <f>+MaestraLP3[[#This Row],[CÓDIGO]]&amp;MaestraLP3[[#Headers],[-]]&amp;MaestraLP3[[#This Row],[UMV]]</f>
        <v>104544700-C06</v>
      </c>
      <c r="D1024" s="50" t="str">
        <f>+MaestraLP3[[#This Row],[CÓDIGO]]&amp;MaestraLP3[[#Headers],[FS00]]</f>
        <v>104544700FS00</v>
      </c>
      <c r="E1024" s="39" t="s">
        <v>34</v>
      </c>
      <c r="F1024" s="39" t="s">
        <v>35</v>
      </c>
      <c r="G1024" s="39" t="s">
        <v>1216</v>
      </c>
      <c r="H1024" s="39" t="s">
        <v>811</v>
      </c>
      <c r="I1024" s="39" t="s">
        <v>1220</v>
      </c>
      <c r="J1024" s="49" t="s">
        <v>57</v>
      </c>
      <c r="K1024" s="50" t="s">
        <v>50</v>
      </c>
      <c r="L1024" s="39" t="str">
        <f>VLOOKUP(MaestraLP3[[#This Row],[UMV]],VALIDACIONES!J:L,3,0)</f>
        <v>Caja 6 Unidades</v>
      </c>
      <c r="M1024" s="39" t="s">
        <v>40</v>
      </c>
      <c r="N1024" s="39" t="s">
        <v>41</v>
      </c>
      <c r="O1024" s="64">
        <v>43020</v>
      </c>
      <c r="P1024" s="39" t="s">
        <v>42</v>
      </c>
      <c r="Q1024" s="64">
        <v>77900</v>
      </c>
      <c r="R1024" s="66">
        <f>+IFERROR((MaestraLP3[[#This Row],[COSTO ]]/MaestraLP3[[#This Row],[COSTO SEP]]-1),0)</f>
        <v>3.3472803347280422E-2</v>
      </c>
      <c r="S1024" s="65" t="s">
        <v>52</v>
      </c>
      <c r="T1024" s="65" t="s">
        <v>52</v>
      </c>
      <c r="U1024" s="64">
        <f>+VLOOKUP(MaestraLP3[[#This Row],[FS00]],'[1]BD MES'!$C:$N,12,0)</f>
        <v>43986</v>
      </c>
      <c r="V1024" s="64">
        <v>44460</v>
      </c>
      <c r="W1024" s="66">
        <f>+(MaestraLP3[[#This Row],[COSTO ]]-MaestraLP3[[#This Row],[COSTO OCT AL 25-09]])/MaestraLP3[[#This Row],[COSTO OCT AL 25-09]]</f>
        <v>1.0776156049652163E-2</v>
      </c>
      <c r="X1024" s="67" t="str">
        <f>++IF(P1024="HASTA AGOTAR STOCK","HASTA AGOTAR STOCK",IF(MaestraLP3[[#This Row],[PRECIO]]=0,"NO PARA LP",IF(MaestraLP3[[#This Row],[PRECIO SEP]]=0,"INCORPORACIÓN",IF(Z1024=0,"MANTIENE",IF(Z1024&lt;0,"BAJA",IF(Z1024&gt;0,"ALZA",""))))))</f>
        <v>MANTIENE</v>
      </c>
      <c r="Y1024" s="64">
        <v>77900</v>
      </c>
      <c r="Z1024" s="41">
        <f>IF(Y1024=0,"INDICAR PRECIO VTA",Y1024-MaestraLP3[[#This Row],[PRECIO SEP]])</f>
        <v>0</v>
      </c>
      <c r="AA1024" s="66">
        <f t="shared" si="15"/>
        <v>0.42926829268292682</v>
      </c>
      <c r="AB1024" s="68">
        <f>IFERROR(MaestraLP3[[#This Row],[PRECIO]]*MaestraLP3[[#This Row],[%MG UMV]],0)</f>
        <v>33440</v>
      </c>
      <c r="AC1024" s="69">
        <v>9</v>
      </c>
      <c r="AD1024" s="64">
        <f>+IFERROR(MaestraLP3[[#This Row],[MARGEN UNITARIO]]/MaestraLP3[[#This Row],[Peso Neto UMV (KG)]],0)</f>
        <v>3715.5555555555557</v>
      </c>
      <c r="AE1024" s="39" t="s">
        <v>53</v>
      </c>
      <c r="AF1024" s="39"/>
      <c r="AG1024" s="39">
        <v>1</v>
      </c>
      <c r="AH1024" s="109">
        <v>0</v>
      </c>
      <c r="AI1024" s="66">
        <v>0.15</v>
      </c>
      <c r="AJ1024" s="66">
        <v>0.2</v>
      </c>
      <c r="AK1024" s="39"/>
      <c r="AL1024" s="39" t="s">
        <v>53</v>
      </c>
    </row>
    <row r="1025" spans="1:38" x14ac:dyDescent="0.35">
      <c r="A1025" s="39" t="s">
        <v>276</v>
      </c>
      <c r="B1025" s="39">
        <v>104544750</v>
      </c>
      <c r="C1025" s="39" t="str">
        <f>+MaestraLP3[[#This Row],[CÓDIGO]]&amp;MaestraLP3[[#Headers],[-]]&amp;MaestraLP3[[#This Row],[UMV]]</f>
        <v>104544750-C04</v>
      </c>
      <c r="D1025" s="50" t="str">
        <f>+MaestraLP3[[#This Row],[CÓDIGO]]&amp;MaestraLP3[[#Headers],[FS00]]</f>
        <v>104544750FS00</v>
      </c>
      <c r="E1025" s="39" t="s">
        <v>34</v>
      </c>
      <c r="F1025" s="39" t="s">
        <v>35</v>
      </c>
      <c r="G1025" s="39" t="s">
        <v>1216</v>
      </c>
      <c r="H1025" s="39" t="s">
        <v>811</v>
      </c>
      <c r="I1025" s="39" t="s">
        <v>1221</v>
      </c>
      <c r="J1025" s="49" t="s">
        <v>141</v>
      </c>
      <c r="K1025" s="50" t="s">
        <v>50</v>
      </c>
      <c r="L1025" s="39" t="str">
        <f>VLOOKUP(MaestraLP3[[#This Row],[UMV]],VALIDACIONES!J:L,3,0)</f>
        <v>Caja 4 Unidades</v>
      </c>
      <c r="M1025" s="39" t="s">
        <v>40</v>
      </c>
      <c r="N1025" s="39" t="s">
        <v>41</v>
      </c>
      <c r="O1025" s="64">
        <v>18020</v>
      </c>
      <c r="P1025" s="39" t="s">
        <v>42</v>
      </c>
      <c r="Q1025" s="65">
        <v>27300</v>
      </c>
      <c r="R1025" s="66">
        <f>+IFERROR((MaestraLP3[[#This Row],[COSTO ]]/MaestraLP3[[#This Row],[COSTO SEP]]-1),0)</f>
        <v>5.7713651498334517E-3</v>
      </c>
      <c r="S1025" s="65" t="s">
        <v>52</v>
      </c>
      <c r="T1025" s="65" t="s">
        <v>52</v>
      </c>
      <c r="U1025" s="64">
        <f>+VLOOKUP(MaestraLP3[[#This Row],[FS00]],'[1]BD MES'!$C:$N,12,0)</f>
        <v>18100</v>
      </c>
      <c r="V1025" s="64">
        <v>18124</v>
      </c>
      <c r="W1025" s="66">
        <f>+(MaestraLP3[[#This Row],[COSTO ]]-MaestraLP3[[#This Row],[COSTO OCT AL 25-09]])/MaestraLP3[[#This Row],[COSTO OCT AL 25-09]]</f>
        <v>1.3259668508287293E-3</v>
      </c>
      <c r="X1025" s="67" t="str">
        <f>++IF(P1025="HASTA AGOTAR STOCK","HASTA AGOTAR STOCK",IF(MaestraLP3[[#This Row],[PRECIO]]=0,"NO PARA LP",IF(MaestraLP3[[#This Row],[PRECIO SEP]]=0,"INCORPORACIÓN",IF(Z1025=0,"MANTIENE",IF(Z1025&lt;0,"BAJA",IF(Z1025&gt;0,"ALZA",""))))))</f>
        <v>MANTIENE</v>
      </c>
      <c r="Y1025" s="64">
        <v>27300</v>
      </c>
      <c r="Z1025" s="41">
        <f>IF(Y1025=0,"INDICAR PRECIO VTA",Y1025-MaestraLP3[[#This Row],[PRECIO SEP]])</f>
        <v>0</v>
      </c>
      <c r="AA1025" s="66">
        <f t="shared" ref="AA1025:AA1088" si="16">+IFERROR((Y1025-V1025)/Y1025,"-")</f>
        <v>0.33611721611721612</v>
      </c>
      <c r="AB1025" s="68">
        <f>IFERROR(MaestraLP3[[#This Row],[PRECIO]]*MaestraLP3[[#This Row],[%MG UMV]],0)</f>
        <v>9176</v>
      </c>
      <c r="AC1025" s="69">
        <v>10</v>
      </c>
      <c r="AD1025" s="64">
        <f>+IFERROR(MaestraLP3[[#This Row],[MARGEN UNITARIO]]/MaestraLP3[[#This Row],[Peso Neto UMV (KG)]],0)</f>
        <v>917.6</v>
      </c>
      <c r="AE1025" s="39" t="s">
        <v>53</v>
      </c>
      <c r="AF1025" s="39"/>
      <c r="AG1025" s="39">
        <v>1</v>
      </c>
      <c r="AH1025" s="109">
        <v>0</v>
      </c>
      <c r="AI1025" s="66">
        <v>9.9999999999999992E-2</v>
      </c>
      <c r="AJ1025" s="66">
        <v>0.15</v>
      </c>
      <c r="AK1025" s="39" t="s">
        <v>53</v>
      </c>
      <c r="AL1025" s="39" t="s">
        <v>53</v>
      </c>
    </row>
    <row r="1026" spans="1:38" x14ac:dyDescent="0.35">
      <c r="A1026" s="39" t="s">
        <v>276</v>
      </c>
      <c r="B1026" s="39">
        <v>104527520</v>
      </c>
      <c r="C1026" s="39" t="str">
        <f>+MaestraLP3[[#This Row],[CÓDIGO]]&amp;MaestraLP3[[#Headers],[-]]&amp;MaestraLP3[[#This Row],[UMV]]</f>
        <v>104527520-C04</v>
      </c>
      <c r="D1026" s="50" t="str">
        <f>+MaestraLP3[[#This Row],[CÓDIGO]]&amp;MaestraLP3[[#Headers],[FS00]]</f>
        <v>104527520FS00</v>
      </c>
      <c r="E1026" s="39" t="s">
        <v>34</v>
      </c>
      <c r="F1026" s="39" t="s">
        <v>35</v>
      </c>
      <c r="G1026" s="39" t="s">
        <v>1216</v>
      </c>
      <c r="H1026" s="39" t="s">
        <v>1222</v>
      </c>
      <c r="I1026" s="39" t="s">
        <v>1223</v>
      </c>
      <c r="J1026" s="49" t="s">
        <v>141</v>
      </c>
      <c r="K1026" s="50" t="s">
        <v>50</v>
      </c>
      <c r="L1026" s="39" t="str">
        <f>VLOOKUP(MaestraLP3[[#This Row],[UMV]],VALIDACIONES!J:L,3,0)</f>
        <v>Caja 4 Unidades</v>
      </c>
      <c r="M1026" s="39" t="s">
        <v>40</v>
      </c>
      <c r="N1026" s="39" t="s">
        <v>41</v>
      </c>
      <c r="O1026" s="64">
        <v>13796</v>
      </c>
      <c r="P1026" s="39" t="s">
        <v>42</v>
      </c>
      <c r="Q1026" s="64">
        <v>24900</v>
      </c>
      <c r="R1026" s="66">
        <f>+IFERROR((MaestraLP3[[#This Row],[COSTO ]]/MaestraLP3[[#This Row],[COSTO SEP]]-1),0)</f>
        <v>-5.7987822557259427E-4</v>
      </c>
      <c r="S1026" s="65" t="s">
        <v>52</v>
      </c>
      <c r="T1026" s="65" t="s">
        <v>52</v>
      </c>
      <c r="U1026" s="64">
        <f>+VLOOKUP(MaestraLP3[[#This Row],[FS00]],'[1]BD MES'!$C:$N,12,0)</f>
        <v>13788</v>
      </c>
      <c r="V1026" s="64">
        <v>13788</v>
      </c>
      <c r="W1026" s="66">
        <f>+(MaestraLP3[[#This Row],[COSTO ]]-MaestraLP3[[#This Row],[COSTO OCT AL 25-09]])/MaestraLP3[[#This Row],[COSTO OCT AL 25-09]]</f>
        <v>0</v>
      </c>
      <c r="X1026" s="67" t="str">
        <f>++IF(P1026="HASTA AGOTAR STOCK","HASTA AGOTAR STOCK",IF(MaestraLP3[[#This Row],[PRECIO]]=0,"NO PARA LP",IF(MaestraLP3[[#This Row],[PRECIO SEP]]=0,"INCORPORACIÓN",IF(Z1026=0,"MANTIENE",IF(Z1026&lt;0,"BAJA",IF(Z1026&gt;0,"ALZA",""))))))</f>
        <v>MANTIENE</v>
      </c>
      <c r="Y1026" s="64">
        <v>24900</v>
      </c>
      <c r="Z1026" s="41">
        <f>IF(Y1026=0,"INDICAR PRECIO VTA",Y1026-MaestraLP3[[#This Row],[PRECIO SEP]])</f>
        <v>0</v>
      </c>
      <c r="AA1026" s="66">
        <f t="shared" si="16"/>
        <v>0.44626506024096385</v>
      </c>
      <c r="AB1026" s="68">
        <f>IFERROR(MaestraLP3[[#This Row],[PRECIO]]*MaestraLP3[[#This Row],[%MG UMV]],0)</f>
        <v>11112</v>
      </c>
      <c r="AC1026" s="69">
        <v>10</v>
      </c>
      <c r="AD1026" s="64">
        <f>+IFERROR(MaestraLP3[[#This Row],[MARGEN UNITARIO]]/MaestraLP3[[#This Row],[Peso Neto UMV (KG)]],0)</f>
        <v>1111.2</v>
      </c>
      <c r="AE1026" s="39" t="s">
        <v>53</v>
      </c>
      <c r="AF1026" s="39"/>
      <c r="AG1026" s="39">
        <v>1</v>
      </c>
      <c r="AH1026" s="109">
        <v>0</v>
      </c>
      <c r="AI1026" s="66">
        <v>0.2</v>
      </c>
      <c r="AJ1026" s="66">
        <v>0.25</v>
      </c>
      <c r="AK1026" s="39"/>
      <c r="AL1026" s="39" t="s">
        <v>53</v>
      </c>
    </row>
    <row r="1027" spans="1:38" x14ac:dyDescent="0.35">
      <c r="A1027" s="39" t="s">
        <v>276</v>
      </c>
      <c r="B1027" s="39">
        <v>104527430</v>
      </c>
      <c r="C1027" s="39" t="str">
        <f>+MaestraLP3[[#This Row],[CÓDIGO]]&amp;MaestraLP3[[#Headers],[-]]&amp;MaestraLP3[[#This Row],[UMV]]</f>
        <v>104527430-C04</v>
      </c>
      <c r="D1027" s="50" t="str">
        <f>+MaestraLP3[[#This Row],[CÓDIGO]]&amp;MaestraLP3[[#Headers],[FS00]]</f>
        <v>104527430FS00</v>
      </c>
      <c r="E1027" s="39" t="s">
        <v>34</v>
      </c>
      <c r="F1027" s="39" t="s">
        <v>35</v>
      </c>
      <c r="G1027" s="39" t="s">
        <v>1216</v>
      </c>
      <c r="H1027" s="39" t="s">
        <v>1222</v>
      </c>
      <c r="I1027" s="39" t="s">
        <v>1224</v>
      </c>
      <c r="J1027" s="49" t="s">
        <v>141</v>
      </c>
      <c r="K1027" s="50" t="s">
        <v>50</v>
      </c>
      <c r="L1027" s="39" t="str">
        <f>VLOOKUP(MaestraLP3[[#This Row],[UMV]],VALIDACIONES!J:L,3,0)</f>
        <v>Caja 4 Unidades</v>
      </c>
      <c r="M1027" s="39" t="s">
        <v>40</v>
      </c>
      <c r="N1027" s="39" t="s">
        <v>41</v>
      </c>
      <c r="O1027" s="64">
        <v>13224</v>
      </c>
      <c r="P1027" s="39" t="s">
        <v>42</v>
      </c>
      <c r="Q1027" s="64">
        <v>23000</v>
      </c>
      <c r="R1027" s="66">
        <f>+IFERROR((MaestraLP3[[#This Row],[COSTO ]]/MaestraLP3[[#This Row],[COSTO SEP]]-1),0)</f>
        <v>1.5124016938898865E-2</v>
      </c>
      <c r="S1027" s="65" t="s">
        <v>52</v>
      </c>
      <c r="T1027" s="65" t="s">
        <v>52</v>
      </c>
      <c r="U1027" s="64">
        <f>+VLOOKUP(MaestraLP3[[#This Row],[FS00]],'[1]BD MES'!$C:$N,12,0)</f>
        <v>13480</v>
      </c>
      <c r="V1027" s="64">
        <v>13424</v>
      </c>
      <c r="W1027" s="66">
        <f>+(MaestraLP3[[#This Row],[COSTO ]]-MaestraLP3[[#This Row],[COSTO OCT AL 25-09]])/MaestraLP3[[#This Row],[COSTO OCT AL 25-09]]</f>
        <v>-4.154302670623145E-3</v>
      </c>
      <c r="X1027" s="67" t="str">
        <f>++IF(P1027="HASTA AGOTAR STOCK","HASTA AGOTAR STOCK",IF(MaestraLP3[[#This Row],[PRECIO]]=0,"NO PARA LP",IF(MaestraLP3[[#This Row],[PRECIO SEP]]=0,"INCORPORACIÓN",IF(Z1027=0,"MANTIENE",IF(Z1027&lt;0,"BAJA",IF(Z1027&gt;0,"ALZA",""))))))</f>
        <v>MANTIENE</v>
      </c>
      <c r="Y1027" s="64">
        <v>23000</v>
      </c>
      <c r="Z1027" s="41">
        <f>IF(Y1027=0,"INDICAR PRECIO VTA",Y1027-MaestraLP3[[#This Row],[PRECIO SEP]])</f>
        <v>0</v>
      </c>
      <c r="AA1027" s="66">
        <f t="shared" si="16"/>
        <v>0.41634782608695653</v>
      </c>
      <c r="AB1027" s="68">
        <f>IFERROR(MaestraLP3[[#This Row],[PRECIO]]*MaestraLP3[[#This Row],[%MG UMV]],0)</f>
        <v>9576</v>
      </c>
      <c r="AC1027" s="69">
        <v>10</v>
      </c>
      <c r="AD1027" s="64">
        <f>+IFERROR(MaestraLP3[[#This Row],[MARGEN UNITARIO]]/MaestraLP3[[#This Row],[Peso Neto UMV (KG)]],0)</f>
        <v>957.6</v>
      </c>
      <c r="AE1027" s="39" t="s">
        <v>53</v>
      </c>
      <c r="AF1027" s="39"/>
      <c r="AG1027" s="39">
        <v>1</v>
      </c>
      <c r="AH1027" s="109">
        <v>0</v>
      </c>
      <c r="AI1027" s="66">
        <v>0.25</v>
      </c>
      <c r="AJ1027" s="66">
        <v>0.3</v>
      </c>
      <c r="AK1027" s="39"/>
      <c r="AL1027" s="39" t="s">
        <v>53</v>
      </c>
    </row>
    <row r="1028" spans="1:38" x14ac:dyDescent="0.35">
      <c r="A1028" s="39" t="s">
        <v>276</v>
      </c>
      <c r="B1028" s="39">
        <v>104544620</v>
      </c>
      <c r="C1028" s="39" t="str">
        <f>+MaestraLP3[[#This Row],[CÓDIGO]]&amp;MaestraLP3[[#Headers],[-]]&amp;MaestraLP3[[#This Row],[UMV]]</f>
        <v>104544620-C04</v>
      </c>
      <c r="D1028" s="50" t="str">
        <f>+MaestraLP3[[#This Row],[CÓDIGO]]&amp;MaestraLP3[[#Headers],[FS00]]</f>
        <v>104544620FS00</v>
      </c>
      <c r="E1028" s="39" t="s">
        <v>34</v>
      </c>
      <c r="F1028" s="39" t="s">
        <v>35</v>
      </c>
      <c r="G1028" s="39" t="s">
        <v>1216</v>
      </c>
      <c r="H1028" s="39" t="s">
        <v>1222</v>
      </c>
      <c r="I1028" s="39" t="s">
        <v>1225</v>
      </c>
      <c r="J1028" s="49" t="s">
        <v>141</v>
      </c>
      <c r="K1028" s="50" t="s">
        <v>50</v>
      </c>
      <c r="L1028" s="39" t="str">
        <f>VLOOKUP(MaestraLP3[[#This Row],[UMV]],VALIDACIONES!J:L,3,0)</f>
        <v>Caja 4 Unidades</v>
      </c>
      <c r="M1028" s="39" t="s">
        <v>40</v>
      </c>
      <c r="N1028" s="39" t="s">
        <v>41</v>
      </c>
      <c r="O1028" s="64">
        <v>14368</v>
      </c>
      <c r="P1028" s="39" t="s">
        <v>42</v>
      </c>
      <c r="Q1028" s="64">
        <v>23300</v>
      </c>
      <c r="R1028" s="66">
        <f>+IFERROR((MaestraLP3[[#This Row],[COSTO ]]/MaestraLP3[[#This Row],[COSTO SEP]]-1),0)</f>
        <v>1.6703786191536452E-3</v>
      </c>
      <c r="S1028" s="65" t="s">
        <v>52</v>
      </c>
      <c r="T1028" s="65" t="s">
        <v>52</v>
      </c>
      <c r="U1028" s="64">
        <f>+VLOOKUP(MaestraLP3[[#This Row],[FS00]],'[1]BD MES'!$C:$N,12,0)</f>
        <v>14392</v>
      </c>
      <c r="V1028" s="64">
        <v>14392</v>
      </c>
      <c r="W1028" s="66">
        <f>+(MaestraLP3[[#This Row],[COSTO ]]-MaestraLP3[[#This Row],[COSTO OCT AL 25-09]])/MaestraLP3[[#This Row],[COSTO OCT AL 25-09]]</f>
        <v>0</v>
      </c>
      <c r="X1028" s="67" t="str">
        <f>++IF(P1028="HASTA AGOTAR STOCK","HASTA AGOTAR STOCK",IF(MaestraLP3[[#This Row],[PRECIO]]=0,"NO PARA LP",IF(MaestraLP3[[#This Row],[PRECIO SEP]]=0,"INCORPORACIÓN",IF(Z1028=0,"MANTIENE",IF(Z1028&lt;0,"BAJA",IF(Z1028&gt;0,"ALZA",""))))))</f>
        <v>MANTIENE</v>
      </c>
      <c r="Y1028" s="64">
        <v>23300</v>
      </c>
      <c r="Z1028" s="41">
        <f>IF(Y1028=0,"INDICAR PRECIO VTA",Y1028-MaestraLP3[[#This Row],[PRECIO SEP]])</f>
        <v>0</v>
      </c>
      <c r="AA1028" s="66">
        <f t="shared" si="16"/>
        <v>0.38231759656652359</v>
      </c>
      <c r="AB1028" s="68">
        <f>IFERROR(MaestraLP3[[#This Row],[PRECIO]]*MaestraLP3[[#This Row],[%MG UMV]],0)</f>
        <v>8908</v>
      </c>
      <c r="AC1028" s="69">
        <v>10</v>
      </c>
      <c r="AD1028" s="64">
        <f>+IFERROR(MaestraLP3[[#This Row],[MARGEN UNITARIO]]/MaestraLP3[[#This Row],[Peso Neto UMV (KG)]],0)</f>
        <v>890.8</v>
      </c>
      <c r="AE1028" s="39" t="s">
        <v>53</v>
      </c>
      <c r="AF1028" s="39"/>
      <c r="AG1028" s="39">
        <v>1</v>
      </c>
      <c r="AH1028" s="109">
        <v>0</v>
      </c>
      <c r="AI1028" s="66">
        <v>0.15</v>
      </c>
      <c r="AJ1028" s="66">
        <v>0.24000000000000002</v>
      </c>
      <c r="AK1028" s="39"/>
      <c r="AL1028" s="39" t="s">
        <v>53</v>
      </c>
    </row>
    <row r="1029" spans="1:38" x14ac:dyDescent="0.35">
      <c r="A1029" s="39" t="s">
        <v>276</v>
      </c>
      <c r="B1029" s="39">
        <v>104543640</v>
      </c>
      <c r="C1029" s="39" t="str">
        <f>+MaestraLP3[[#This Row],[CÓDIGO]]&amp;MaestraLP3[[#Headers],[-]]&amp;MaestraLP3[[#This Row],[UMV]]</f>
        <v>104543640-C04</v>
      </c>
      <c r="D1029" s="50" t="str">
        <f>+MaestraLP3[[#This Row],[CÓDIGO]]&amp;MaestraLP3[[#Headers],[FS00]]</f>
        <v>104543640FS00</v>
      </c>
      <c r="E1029" s="39" t="s">
        <v>34</v>
      </c>
      <c r="F1029" s="39" t="s">
        <v>35</v>
      </c>
      <c r="G1029" s="39" t="s">
        <v>1216</v>
      </c>
      <c r="H1029" s="39" t="s">
        <v>1222</v>
      </c>
      <c r="I1029" s="39" t="s">
        <v>1226</v>
      </c>
      <c r="J1029" s="49" t="s">
        <v>141</v>
      </c>
      <c r="K1029" s="50" t="s">
        <v>50</v>
      </c>
      <c r="L1029" s="39" t="str">
        <f>VLOOKUP(MaestraLP3[[#This Row],[UMV]],VALIDACIONES!J:L,3,0)</f>
        <v>Caja 4 Unidades</v>
      </c>
      <c r="M1029" s="39" t="s">
        <v>40</v>
      </c>
      <c r="N1029" s="39" t="s">
        <v>41</v>
      </c>
      <c r="O1029" s="64">
        <v>16812</v>
      </c>
      <c r="P1029" s="39" t="s">
        <v>42</v>
      </c>
      <c r="Q1029" s="64">
        <v>25360</v>
      </c>
      <c r="R1029" s="66">
        <f>+IFERROR((MaestraLP3[[#This Row],[COSTO ]]/MaestraLP3[[#This Row],[COSTO SEP]]-1),0)</f>
        <v>-7.1377587437548851E-4</v>
      </c>
      <c r="S1029" s="65" t="s">
        <v>52</v>
      </c>
      <c r="T1029" s="65" t="s">
        <v>52</v>
      </c>
      <c r="U1029" s="64">
        <f>+VLOOKUP(MaestraLP3[[#This Row],[FS00]],'[1]BD MES'!$C:$N,12,0)</f>
        <v>17108</v>
      </c>
      <c r="V1029" s="64">
        <v>16800</v>
      </c>
      <c r="W1029" s="66">
        <f>+(MaestraLP3[[#This Row],[COSTO ]]-MaestraLP3[[#This Row],[COSTO OCT AL 25-09]])/MaestraLP3[[#This Row],[COSTO OCT AL 25-09]]</f>
        <v>-1.8003273322422259E-2</v>
      </c>
      <c r="X1029" s="67" t="str">
        <f>++IF(P1029="HASTA AGOTAR STOCK","HASTA AGOTAR STOCK",IF(MaestraLP3[[#This Row],[PRECIO]]=0,"NO PARA LP",IF(MaestraLP3[[#This Row],[PRECIO SEP]]=0,"INCORPORACIÓN",IF(Z1029=0,"MANTIENE",IF(Z1029&lt;0,"BAJA",IF(Z1029&gt;0,"ALZA",""))))))</f>
        <v>MANTIENE</v>
      </c>
      <c r="Y1029" s="64">
        <v>25360</v>
      </c>
      <c r="Z1029" s="41">
        <f>IF(Y1029=0,"INDICAR PRECIO VTA",Y1029-MaestraLP3[[#This Row],[PRECIO SEP]])</f>
        <v>0</v>
      </c>
      <c r="AA1029" s="66">
        <f t="shared" si="16"/>
        <v>0.33753943217665616</v>
      </c>
      <c r="AB1029" s="68">
        <f>IFERROR(MaestraLP3[[#This Row],[PRECIO]]*MaestraLP3[[#This Row],[%MG UMV]],0)</f>
        <v>8560</v>
      </c>
      <c r="AC1029" s="69">
        <v>10</v>
      </c>
      <c r="AD1029" s="64">
        <f>+IFERROR(MaestraLP3[[#This Row],[MARGEN UNITARIO]]/MaestraLP3[[#This Row],[Peso Neto UMV (KG)]],0)</f>
        <v>856</v>
      </c>
      <c r="AE1029" s="39" t="s">
        <v>53</v>
      </c>
      <c r="AF1029" s="39"/>
      <c r="AG1029" s="39">
        <v>1</v>
      </c>
      <c r="AH1029" s="109">
        <v>0</v>
      </c>
      <c r="AI1029" s="66">
        <v>0.12</v>
      </c>
      <c r="AJ1029" s="66">
        <v>0.17</v>
      </c>
      <c r="AK1029" s="39"/>
      <c r="AL1029" s="39" t="s">
        <v>53</v>
      </c>
    </row>
    <row r="1030" spans="1:38" x14ac:dyDescent="0.35">
      <c r="A1030" s="39" t="s">
        <v>276</v>
      </c>
      <c r="B1030" s="39">
        <v>104517930</v>
      </c>
      <c r="C1030" s="39" t="str">
        <f>+MaestraLP3[[#This Row],[CÓDIGO]]&amp;MaestraLP3[[#Headers],[-]]&amp;MaestraLP3[[#This Row],[UMV]]</f>
        <v>104517930-C04</v>
      </c>
      <c r="D1030" s="50" t="str">
        <f>+MaestraLP3[[#This Row],[CÓDIGO]]&amp;MaestraLP3[[#Headers],[FS00]]</f>
        <v>104517930FS00</v>
      </c>
      <c r="E1030" s="39" t="s">
        <v>34</v>
      </c>
      <c r="F1030" s="39" t="s">
        <v>35</v>
      </c>
      <c r="G1030" s="39" t="s">
        <v>1216</v>
      </c>
      <c r="H1030" s="39" t="s">
        <v>1222</v>
      </c>
      <c r="I1030" s="39" t="s">
        <v>1227</v>
      </c>
      <c r="J1030" s="49" t="s">
        <v>141</v>
      </c>
      <c r="K1030" s="50" t="s">
        <v>50</v>
      </c>
      <c r="L1030" s="39" t="str">
        <f>VLOOKUP(MaestraLP3[[#This Row],[UMV]],VALIDACIONES!J:L,3,0)</f>
        <v>Caja 4 Unidades</v>
      </c>
      <c r="M1030" s="39" t="s">
        <v>40</v>
      </c>
      <c r="N1030" s="39" t="s">
        <v>41</v>
      </c>
      <c r="O1030" s="64">
        <v>13845.64</v>
      </c>
      <c r="P1030" s="39" t="s">
        <v>42</v>
      </c>
      <c r="Q1030" s="64">
        <v>24000</v>
      </c>
      <c r="R1030" s="66">
        <f>+IFERROR((MaestraLP3[[#This Row],[COSTO ]]/MaestraLP3[[#This Row],[COSTO SEP]]-1),0)</f>
        <v>1.2139561623731421E-2</v>
      </c>
      <c r="S1030" s="65" t="s">
        <v>52</v>
      </c>
      <c r="T1030" s="65" t="s">
        <v>52</v>
      </c>
      <c r="U1030" s="64">
        <f>+VLOOKUP(MaestraLP3[[#This Row],[FS00]],'[1]BD MES'!$C:$N,12,0)</f>
        <v>13992.64</v>
      </c>
      <c r="V1030" s="64">
        <v>14013.72</v>
      </c>
      <c r="W1030" s="66">
        <f>+(MaestraLP3[[#This Row],[COSTO ]]-MaestraLP3[[#This Row],[COSTO OCT AL 25-09]])/MaestraLP3[[#This Row],[COSTO OCT AL 25-09]]</f>
        <v>1.5065062775859257E-3</v>
      </c>
      <c r="X1030" s="67" t="str">
        <f>++IF(P1030="HASTA AGOTAR STOCK","HASTA AGOTAR STOCK",IF(MaestraLP3[[#This Row],[PRECIO]]=0,"NO PARA LP",IF(MaestraLP3[[#This Row],[PRECIO SEP]]=0,"INCORPORACIÓN",IF(Z1030=0,"MANTIENE",IF(Z1030&lt;0,"BAJA",IF(Z1030&gt;0,"ALZA",""))))))</f>
        <v>MANTIENE</v>
      </c>
      <c r="Y1030" s="64">
        <v>24000</v>
      </c>
      <c r="Z1030" s="41">
        <f>IF(Y1030=0,"INDICAR PRECIO VTA",Y1030-MaestraLP3[[#This Row],[PRECIO SEP]])</f>
        <v>0</v>
      </c>
      <c r="AA1030" s="66">
        <f t="shared" si="16"/>
        <v>0.41609500000000005</v>
      </c>
      <c r="AB1030" s="68">
        <f>IFERROR(MaestraLP3[[#This Row],[PRECIO]]*MaestraLP3[[#This Row],[%MG UMV]],0)</f>
        <v>9986.2800000000007</v>
      </c>
      <c r="AC1030" s="69">
        <v>10</v>
      </c>
      <c r="AD1030" s="64">
        <f>+IFERROR(MaestraLP3[[#This Row],[MARGEN UNITARIO]]/MaestraLP3[[#This Row],[Peso Neto UMV (KG)]],0)</f>
        <v>998.62800000000004</v>
      </c>
      <c r="AE1030" s="39" t="s">
        <v>53</v>
      </c>
      <c r="AF1030" s="39"/>
      <c r="AG1030" s="39">
        <v>1</v>
      </c>
      <c r="AH1030" s="109">
        <v>0</v>
      </c>
      <c r="AI1030" s="66">
        <v>9.9999999999999992E-2</v>
      </c>
      <c r="AJ1030" s="66">
        <v>0.15</v>
      </c>
      <c r="AK1030" s="39"/>
      <c r="AL1030" s="39" t="s">
        <v>53</v>
      </c>
    </row>
    <row r="1031" spans="1:38" x14ac:dyDescent="0.35">
      <c r="A1031" s="39" t="s">
        <v>276</v>
      </c>
      <c r="B1031" s="39">
        <v>104544660</v>
      </c>
      <c r="C1031" s="39" t="str">
        <f>+MaestraLP3[[#This Row],[CÓDIGO]]&amp;MaestraLP3[[#Headers],[-]]&amp;MaestraLP3[[#This Row],[UMV]]</f>
        <v>104544660-C04</v>
      </c>
      <c r="D1031" s="50" t="str">
        <f>+MaestraLP3[[#This Row],[CÓDIGO]]&amp;MaestraLP3[[#Headers],[FS00]]</f>
        <v>104544660FS00</v>
      </c>
      <c r="E1031" s="39" t="s">
        <v>34</v>
      </c>
      <c r="F1031" s="39" t="s">
        <v>35</v>
      </c>
      <c r="G1031" s="39" t="s">
        <v>1216</v>
      </c>
      <c r="H1031" s="39" t="s">
        <v>1222</v>
      </c>
      <c r="I1031" s="39" t="s">
        <v>1228</v>
      </c>
      <c r="J1031" s="49" t="s">
        <v>141</v>
      </c>
      <c r="K1031" s="50" t="s">
        <v>50</v>
      </c>
      <c r="L1031" s="39" t="str">
        <f>VLOOKUP(MaestraLP3[[#This Row],[UMV]],VALIDACIONES!J:L,3,0)</f>
        <v>Caja 4 Unidades</v>
      </c>
      <c r="M1031" s="39" t="s">
        <v>40</v>
      </c>
      <c r="N1031" s="39" t="s">
        <v>41</v>
      </c>
      <c r="O1031" s="64">
        <v>18068</v>
      </c>
      <c r="P1031" s="39" t="s">
        <v>42</v>
      </c>
      <c r="Q1031" s="65">
        <v>29900</v>
      </c>
      <c r="R1031" s="66">
        <f>+IFERROR((MaestraLP3[[#This Row],[COSTO ]]/MaestraLP3[[#This Row],[COSTO SEP]]-1),0)</f>
        <v>1.7710870046490079E-3</v>
      </c>
      <c r="S1031" s="65" t="s">
        <v>52</v>
      </c>
      <c r="T1031" s="65" t="s">
        <v>52</v>
      </c>
      <c r="U1031" s="64">
        <f>+VLOOKUP(MaestraLP3[[#This Row],[FS00]],'[1]BD MES'!$C:$N,12,0)</f>
        <v>18100</v>
      </c>
      <c r="V1031" s="64">
        <v>18100</v>
      </c>
      <c r="W1031" s="66">
        <f>+(MaestraLP3[[#This Row],[COSTO ]]-MaestraLP3[[#This Row],[COSTO OCT AL 25-09]])/MaestraLP3[[#This Row],[COSTO OCT AL 25-09]]</f>
        <v>0</v>
      </c>
      <c r="X1031" s="67" t="str">
        <f>++IF(P1031="HASTA AGOTAR STOCK","HASTA AGOTAR STOCK",IF(MaestraLP3[[#This Row],[PRECIO]]=0,"NO PARA LP",IF(MaestraLP3[[#This Row],[PRECIO SEP]]=0,"INCORPORACIÓN",IF(Z1031=0,"MANTIENE",IF(Z1031&lt;0,"BAJA",IF(Z1031&gt;0,"ALZA",""))))))</f>
        <v>MANTIENE</v>
      </c>
      <c r="Y1031" s="64">
        <v>29900</v>
      </c>
      <c r="Z1031" s="41">
        <f>IF(Y1031=0,"INDICAR PRECIO VTA",Y1031-MaestraLP3[[#This Row],[PRECIO SEP]])</f>
        <v>0</v>
      </c>
      <c r="AA1031" s="66">
        <f t="shared" si="16"/>
        <v>0.39464882943143814</v>
      </c>
      <c r="AB1031" s="68">
        <f>IFERROR(MaestraLP3[[#This Row],[PRECIO]]*MaestraLP3[[#This Row],[%MG UMV]],0)</f>
        <v>11800</v>
      </c>
      <c r="AC1031" s="69">
        <v>10</v>
      </c>
      <c r="AD1031" s="64">
        <f>+IFERROR(MaestraLP3[[#This Row],[MARGEN UNITARIO]]/MaestraLP3[[#This Row],[Peso Neto UMV (KG)]],0)</f>
        <v>1180</v>
      </c>
      <c r="AE1031" s="39" t="s">
        <v>53</v>
      </c>
      <c r="AF1031" s="39"/>
      <c r="AG1031" s="39">
        <v>1</v>
      </c>
      <c r="AH1031" s="109">
        <v>0</v>
      </c>
      <c r="AI1031" s="66">
        <v>0.15</v>
      </c>
      <c r="AJ1031" s="66">
        <v>0.2</v>
      </c>
      <c r="AK1031" s="39" t="s">
        <v>53</v>
      </c>
      <c r="AL1031" s="39" t="s">
        <v>53</v>
      </c>
    </row>
    <row r="1032" spans="1:38" x14ac:dyDescent="0.35">
      <c r="A1032" s="39" t="s">
        <v>276</v>
      </c>
      <c r="B1032" s="39">
        <v>104529210</v>
      </c>
      <c r="C1032" s="39" t="str">
        <f>+MaestraLP3[[#This Row],[CÓDIGO]]&amp;MaestraLP3[[#Headers],[-]]&amp;MaestraLP3[[#This Row],[UMV]]</f>
        <v>104529210-C04</v>
      </c>
      <c r="D1032" s="50" t="str">
        <f>+MaestraLP3[[#This Row],[CÓDIGO]]&amp;MaestraLP3[[#Headers],[FS00]]</f>
        <v>104529210FS00</v>
      </c>
      <c r="E1032" s="39" t="s">
        <v>34</v>
      </c>
      <c r="F1032" s="39" t="s">
        <v>35</v>
      </c>
      <c r="G1032" s="39" t="s">
        <v>1216</v>
      </c>
      <c r="H1032" s="39" t="s">
        <v>1222</v>
      </c>
      <c r="I1032" s="39" t="s">
        <v>1229</v>
      </c>
      <c r="J1032" s="49" t="s">
        <v>141</v>
      </c>
      <c r="K1032" s="50" t="s">
        <v>50</v>
      </c>
      <c r="L1032" s="39" t="str">
        <f>VLOOKUP(MaestraLP3[[#This Row],[UMV]],VALIDACIONES!J:L,3,0)</f>
        <v>Caja 4 Unidades</v>
      </c>
      <c r="M1032" s="39" t="s">
        <v>40</v>
      </c>
      <c r="N1032" s="39" t="s">
        <v>41</v>
      </c>
      <c r="O1032" s="64">
        <v>15132</v>
      </c>
      <c r="P1032" s="39" t="s">
        <v>42</v>
      </c>
      <c r="Q1032" s="64">
        <v>25500</v>
      </c>
      <c r="R1032" s="66">
        <f>+IFERROR((MaestraLP3[[#This Row],[COSTO ]]/MaestraLP3[[#This Row],[COSTO SEP]]-1),0)</f>
        <v>1.7975151995770489E-2</v>
      </c>
      <c r="S1032" s="65" t="s">
        <v>52</v>
      </c>
      <c r="T1032" s="65" t="s">
        <v>52</v>
      </c>
      <c r="U1032" s="64">
        <f>+VLOOKUP(MaestraLP3[[#This Row],[FS00]],'[1]BD MES'!$C:$N,12,0)</f>
        <v>15764</v>
      </c>
      <c r="V1032" s="64">
        <v>15404</v>
      </c>
      <c r="W1032" s="66">
        <f>+(MaestraLP3[[#This Row],[COSTO ]]-MaestraLP3[[#This Row],[COSTO OCT AL 25-09]])/MaestraLP3[[#This Row],[COSTO OCT AL 25-09]]</f>
        <v>-2.2836843440751077E-2</v>
      </c>
      <c r="X1032" s="67" t="str">
        <f>++IF(P1032="HASTA AGOTAR STOCK","HASTA AGOTAR STOCK",IF(MaestraLP3[[#This Row],[PRECIO]]=0,"NO PARA LP",IF(MaestraLP3[[#This Row],[PRECIO SEP]]=0,"INCORPORACIÓN",IF(Z1032=0,"MANTIENE",IF(Z1032&lt;0,"BAJA",IF(Z1032&gt;0,"ALZA",""))))))</f>
        <v>MANTIENE</v>
      </c>
      <c r="Y1032" s="64">
        <v>25500</v>
      </c>
      <c r="Z1032" s="41">
        <f>IF(Y1032=0,"INDICAR PRECIO VTA",Y1032-MaestraLP3[[#This Row],[PRECIO SEP]])</f>
        <v>0</v>
      </c>
      <c r="AA1032" s="66">
        <f t="shared" si="16"/>
        <v>0.39592156862745098</v>
      </c>
      <c r="AB1032" s="68">
        <f>IFERROR(MaestraLP3[[#This Row],[PRECIO]]*MaestraLP3[[#This Row],[%MG UMV]],0)</f>
        <v>10096</v>
      </c>
      <c r="AC1032" s="69">
        <v>9.08</v>
      </c>
      <c r="AD1032" s="64">
        <f>+IFERROR(MaestraLP3[[#This Row],[MARGEN UNITARIO]]/MaestraLP3[[#This Row],[Peso Neto UMV (KG)]],0)</f>
        <v>1111.8942731277532</v>
      </c>
      <c r="AE1032" s="39" t="s">
        <v>53</v>
      </c>
      <c r="AF1032" s="39"/>
      <c r="AG1032" s="39">
        <v>1</v>
      </c>
      <c r="AH1032" s="109">
        <v>0</v>
      </c>
      <c r="AI1032" s="66">
        <v>0.2</v>
      </c>
      <c r="AJ1032" s="66">
        <v>0.25</v>
      </c>
      <c r="AK1032" s="39"/>
      <c r="AL1032" s="39" t="s">
        <v>53</v>
      </c>
    </row>
    <row r="1033" spans="1:38" x14ac:dyDescent="0.35">
      <c r="A1033" s="39" t="s">
        <v>276</v>
      </c>
      <c r="B1033" s="39">
        <v>104539340</v>
      </c>
      <c r="C1033" s="39" t="str">
        <f>+MaestraLP3[[#This Row],[CÓDIGO]]&amp;MaestraLP3[[#Headers],[-]]&amp;MaestraLP3[[#This Row],[UMV]]</f>
        <v>104539340-C04</v>
      </c>
      <c r="D1033" s="50" t="str">
        <f>+MaestraLP3[[#This Row],[CÓDIGO]]&amp;MaestraLP3[[#Headers],[FS00]]</f>
        <v>104539340FS00</v>
      </c>
      <c r="E1033" s="39" t="s">
        <v>34</v>
      </c>
      <c r="F1033" s="39" t="s">
        <v>35</v>
      </c>
      <c r="G1033" s="39" t="s">
        <v>1216</v>
      </c>
      <c r="H1033" s="39" t="s">
        <v>1231</v>
      </c>
      <c r="I1033" s="39" t="s">
        <v>1232</v>
      </c>
      <c r="J1033" s="49" t="s">
        <v>141</v>
      </c>
      <c r="K1033" s="50" t="s">
        <v>50</v>
      </c>
      <c r="L1033" s="39" t="str">
        <f>VLOOKUP(MaestraLP3[[#This Row],[UMV]],VALIDACIONES!J:L,3,0)</f>
        <v>Caja 4 Unidades</v>
      </c>
      <c r="M1033" s="39" t="s">
        <v>40</v>
      </c>
      <c r="N1033" s="39" t="s">
        <v>41</v>
      </c>
      <c r="O1033" s="64">
        <v>15908</v>
      </c>
      <c r="P1033" s="39" t="s">
        <v>42</v>
      </c>
      <c r="Q1033" s="64">
        <v>24000</v>
      </c>
      <c r="R1033" s="66">
        <f>+IFERROR((MaestraLP3[[#This Row],[COSTO ]]/MaestraLP3[[#This Row],[COSTO SEP]]-1),0)</f>
        <v>0</v>
      </c>
      <c r="S1033" s="65" t="s">
        <v>52</v>
      </c>
      <c r="T1033" s="65" t="s">
        <v>52</v>
      </c>
      <c r="U1033" s="64">
        <f>+VLOOKUP(MaestraLP3[[#This Row],[FS00]],'[1]BD MES'!$C:$N,12,0)</f>
        <v>15908</v>
      </c>
      <c r="V1033" s="64">
        <v>15908</v>
      </c>
      <c r="W1033" s="66">
        <f>+(MaestraLP3[[#This Row],[COSTO ]]-MaestraLP3[[#This Row],[COSTO OCT AL 25-09]])/MaestraLP3[[#This Row],[COSTO OCT AL 25-09]]</f>
        <v>0</v>
      </c>
      <c r="X1033" s="67" t="str">
        <f>++IF(P1033="HASTA AGOTAR STOCK","HASTA AGOTAR STOCK",IF(MaestraLP3[[#This Row],[PRECIO]]=0,"NO PARA LP",IF(MaestraLP3[[#This Row],[PRECIO SEP]]=0,"INCORPORACIÓN",IF(Z1033=0,"MANTIENE",IF(Z1033&lt;0,"BAJA",IF(Z1033&gt;0,"ALZA",""))))))</f>
        <v>MANTIENE</v>
      </c>
      <c r="Y1033" s="64">
        <v>24000</v>
      </c>
      <c r="Z1033" s="41">
        <f>IF(Y1033=0,"INDICAR PRECIO VTA",Y1033-MaestraLP3[[#This Row],[PRECIO SEP]])</f>
        <v>0</v>
      </c>
      <c r="AA1033" s="66">
        <f t="shared" si="16"/>
        <v>0.33716666666666667</v>
      </c>
      <c r="AB1033" s="68">
        <f>IFERROR(MaestraLP3[[#This Row],[PRECIO]]*MaestraLP3[[#This Row],[%MG UMV]],0)</f>
        <v>8092</v>
      </c>
      <c r="AC1033" s="69">
        <v>10</v>
      </c>
      <c r="AD1033" s="64">
        <f>+IFERROR(MaestraLP3[[#This Row],[MARGEN UNITARIO]]/MaestraLP3[[#This Row],[Peso Neto UMV (KG)]],0)</f>
        <v>809.2</v>
      </c>
      <c r="AE1033" s="39" t="s">
        <v>53</v>
      </c>
      <c r="AF1033" s="39"/>
      <c r="AG1033" s="39">
        <v>1</v>
      </c>
      <c r="AH1033" s="109">
        <v>0</v>
      </c>
      <c r="AI1033" s="66">
        <v>9.9999999999999992E-2</v>
      </c>
      <c r="AJ1033" s="66">
        <v>0.15</v>
      </c>
      <c r="AK1033" s="39"/>
      <c r="AL1033" s="39" t="s">
        <v>53</v>
      </c>
    </row>
    <row r="1034" spans="1:38" x14ac:dyDescent="0.35">
      <c r="A1034" s="39" t="s">
        <v>276</v>
      </c>
      <c r="B1034" s="39">
        <v>104542700</v>
      </c>
      <c r="C1034" s="39" t="str">
        <f>+MaestraLP3[[#This Row],[CÓDIGO]]&amp;MaestraLP3[[#Headers],[-]]&amp;MaestraLP3[[#This Row],[UMV]]</f>
        <v>104542700-C05</v>
      </c>
      <c r="D1034" s="50" t="str">
        <f>+MaestraLP3[[#This Row],[CÓDIGO]]&amp;MaestraLP3[[#Headers],[FS00]]</f>
        <v>104542700FS00</v>
      </c>
      <c r="E1034" s="39" t="s">
        <v>34</v>
      </c>
      <c r="F1034" s="39" t="s">
        <v>35</v>
      </c>
      <c r="G1034" s="39" t="s">
        <v>1216</v>
      </c>
      <c r="H1034" s="39" t="s">
        <v>1231</v>
      </c>
      <c r="I1034" s="39" t="s">
        <v>1233</v>
      </c>
      <c r="J1034" s="49" t="s">
        <v>198</v>
      </c>
      <c r="K1034" s="50" t="s">
        <v>50</v>
      </c>
      <c r="L1034" s="39" t="str">
        <f>VLOOKUP(MaestraLP3[[#This Row],[UMV]],VALIDACIONES!J:L,3,0)</f>
        <v>Caja 5 Unidades</v>
      </c>
      <c r="M1034" s="39" t="s">
        <v>40</v>
      </c>
      <c r="N1034" s="39" t="s">
        <v>41</v>
      </c>
      <c r="O1034" s="64">
        <v>18520</v>
      </c>
      <c r="P1034" s="39" t="s">
        <v>42</v>
      </c>
      <c r="Q1034" s="64">
        <v>26500</v>
      </c>
      <c r="R1034" s="66">
        <f>+IFERROR((MaestraLP3[[#This Row],[COSTO ]]/MaestraLP3[[#This Row],[COSTO SEP]]-1),0)</f>
        <v>0</v>
      </c>
      <c r="S1034" s="65" t="s">
        <v>52</v>
      </c>
      <c r="T1034" s="65" t="s">
        <v>52</v>
      </c>
      <c r="U1034" s="64">
        <f>+VLOOKUP(MaestraLP3[[#This Row],[FS00]],'[1]BD MES'!$C:$N,12,0)</f>
        <v>18520</v>
      </c>
      <c r="V1034" s="64">
        <v>18520</v>
      </c>
      <c r="W1034" s="66">
        <f>+(MaestraLP3[[#This Row],[COSTO ]]-MaestraLP3[[#This Row],[COSTO OCT AL 25-09]])/MaestraLP3[[#This Row],[COSTO OCT AL 25-09]]</f>
        <v>0</v>
      </c>
      <c r="X1034" s="67" t="str">
        <f>++IF(P1034="HASTA AGOTAR STOCK","HASTA AGOTAR STOCK",IF(MaestraLP3[[#This Row],[PRECIO]]=0,"NO PARA LP",IF(MaestraLP3[[#This Row],[PRECIO SEP]]=0,"INCORPORACIÓN",IF(Z1034=0,"MANTIENE",IF(Z1034&lt;0,"BAJA",IF(Z1034&gt;0,"ALZA",""))))))</f>
        <v>MANTIENE</v>
      </c>
      <c r="Y1034" s="64">
        <v>26500</v>
      </c>
      <c r="Z1034" s="41">
        <f>IF(Y1034=0,"INDICAR PRECIO VTA",Y1034-MaestraLP3[[#This Row],[PRECIO SEP]])</f>
        <v>0</v>
      </c>
      <c r="AA1034" s="66">
        <f t="shared" si="16"/>
        <v>0.30113207547169812</v>
      </c>
      <c r="AB1034" s="68">
        <f>IFERROR(MaestraLP3[[#This Row],[PRECIO]]*MaestraLP3[[#This Row],[%MG UMV]],0)</f>
        <v>7980</v>
      </c>
      <c r="AC1034" s="69">
        <v>10</v>
      </c>
      <c r="AD1034" s="64">
        <f>+IFERROR(MaestraLP3[[#This Row],[MARGEN UNITARIO]]/MaestraLP3[[#This Row],[Peso Neto UMV (KG)]],0)</f>
        <v>798</v>
      </c>
      <c r="AE1034" s="39" t="s">
        <v>53</v>
      </c>
      <c r="AF1034" s="39"/>
      <c r="AG1034" s="39">
        <v>1</v>
      </c>
      <c r="AH1034" s="109">
        <v>0</v>
      </c>
      <c r="AI1034" s="66">
        <v>6.9999999999999993E-2</v>
      </c>
      <c r="AJ1034" s="66">
        <v>9.9999999999999992E-2</v>
      </c>
      <c r="AK1034" s="39" t="s">
        <v>53</v>
      </c>
      <c r="AL1034" s="39" t="s">
        <v>53</v>
      </c>
    </row>
    <row r="1035" spans="1:38" x14ac:dyDescent="0.35">
      <c r="A1035" s="39" t="s">
        <v>276</v>
      </c>
      <c r="B1035" s="39">
        <v>104544720</v>
      </c>
      <c r="C1035" s="39" t="str">
        <f>+MaestraLP3[[#This Row],[CÓDIGO]]&amp;MaestraLP3[[#Headers],[-]]&amp;MaestraLP3[[#This Row],[UMV]]</f>
        <v>104544720-C04</v>
      </c>
      <c r="D1035" s="50" t="str">
        <f>+MaestraLP3[[#This Row],[CÓDIGO]]&amp;MaestraLP3[[#Headers],[FS00]]</f>
        <v>104544720FS00</v>
      </c>
      <c r="E1035" s="39" t="s">
        <v>34</v>
      </c>
      <c r="F1035" s="39" t="s">
        <v>35</v>
      </c>
      <c r="G1035" s="39" t="s">
        <v>1216</v>
      </c>
      <c r="H1035" s="39" t="s">
        <v>1231</v>
      </c>
      <c r="I1035" s="39" t="s">
        <v>1237</v>
      </c>
      <c r="J1035" s="49" t="s">
        <v>141</v>
      </c>
      <c r="K1035" s="50" t="s">
        <v>50</v>
      </c>
      <c r="L1035" s="39" t="str">
        <f>VLOOKUP(MaestraLP3[[#This Row],[UMV]],VALIDACIONES!J:L,3,0)</f>
        <v>Caja 4 Unidades</v>
      </c>
      <c r="M1035" s="39" t="s">
        <v>40</v>
      </c>
      <c r="N1035" s="39" t="s">
        <v>41</v>
      </c>
      <c r="O1035" s="64">
        <v>16552</v>
      </c>
      <c r="P1035" s="39" t="s">
        <v>42</v>
      </c>
      <c r="Q1035" s="64">
        <v>29000</v>
      </c>
      <c r="R1035" s="66">
        <f>+IFERROR((MaestraLP3[[#This Row],[COSTO ]]/MaestraLP3[[#This Row],[COSTO SEP]]-1),0)</f>
        <v>3.6249395843402699E-2</v>
      </c>
      <c r="S1035" s="65" t="s">
        <v>52</v>
      </c>
      <c r="T1035" s="65" t="s">
        <v>52</v>
      </c>
      <c r="U1035" s="64">
        <f>+VLOOKUP(MaestraLP3[[#This Row],[FS00]],'[1]BD MES'!$C:$N,12,0)</f>
        <v>17096</v>
      </c>
      <c r="V1035" s="64">
        <v>17152</v>
      </c>
      <c r="W1035" s="66">
        <f>+(MaestraLP3[[#This Row],[COSTO ]]-MaestraLP3[[#This Row],[COSTO OCT AL 25-09]])/MaestraLP3[[#This Row],[COSTO OCT AL 25-09]]</f>
        <v>3.2756200280767431E-3</v>
      </c>
      <c r="X1035" s="67" t="str">
        <f>++IF(P1035="HASTA AGOTAR STOCK","HASTA AGOTAR STOCK",IF(MaestraLP3[[#This Row],[PRECIO]]=0,"NO PARA LP",IF(MaestraLP3[[#This Row],[PRECIO SEP]]=0,"INCORPORACIÓN",IF(Z1035=0,"MANTIENE",IF(Z1035&lt;0,"BAJA",IF(Z1035&gt;0,"ALZA",""))))))</f>
        <v>MANTIENE</v>
      </c>
      <c r="Y1035" s="64">
        <v>29000</v>
      </c>
      <c r="Z1035" s="41">
        <f>IF(Y1035=0,"INDICAR PRECIO VTA",Y1035-MaestraLP3[[#This Row],[PRECIO SEP]])</f>
        <v>0</v>
      </c>
      <c r="AA1035" s="66">
        <f t="shared" si="16"/>
        <v>0.40855172413793106</v>
      </c>
      <c r="AB1035" s="68">
        <f>IFERROR(MaestraLP3[[#This Row],[PRECIO]]*MaestraLP3[[#This Row],[%MG UMV]],0)</f>
        <v>11848</v>
      </c>
      <c r="AC1035" s="69">
        <v>10</v>
      </c>
      <c r="AD1035" s="64">
        <f>+IFERROR(MaestraLP3[[#This Row],[MARGEN UNITARIO]]/MaestraLP3[[#This Row],[Peso Neto UMV (KG)]],0)</f>
        <v>1184.8</v>
      </c>
      <c r="AE1035" s="39" t="s">
        <v>53</v>
      </c>
      <c r="AF1035" s="39"/>
      <c r="AG1035" s="39">
        <v>1</v>
      </c>
      <c r="AH1035" s="109">
        <v>0</v>
      </c>
      <c r="AI1035" s="66">
        <v>9.9999999999999992E-2</v>
      </c>
      <c r="AJ1035" s="66">
        <v>0.2</v>
      </c>
      <c r="AK1035" s="39"/>
      <c r="AL1035" s="39" t="s">
        <v>53</v>
      </c>
    </row>
    <row r="1036" spans="1:38" x14ac:dyDescent="0.35">
      <c r="A1036" s="39" t="s">
        <v>276</v>
      </c>
      <c r="B1036" s="39">
        <v>104517680</v>
      </c>
      <c r="C1036" s="39" t="str">
        <f>+MaestraLP3[[#This Row],[CÓDIGO]]&amp;MaestraLP3[[#Headers],[-]]&amp;MaestraLP3[[#This Row],[UMV]]</f>
        <v>104517680-C04</v>
      </c>
      <c r="D1036" s="50" t="str">
        <f>+MaestraLP3[[#This Row],[CÓDIGO]]&amp;MaestraLP3[[#Headers],[FS00]]</f>
        <v>104517680FS00</v>
      </c>
      <c r="E1036" s="39" t="s">
        <v>34</v>
      </c>
      <c r="F1036" s="39" t="s">
        <v>35</v>
      </c>
      <c r="G1036" s="39" t="s">
        <v>1216</v>
      </c>
      <c r="H1036" s="39" t="s">
        <v>1231</v>
      </c>
      <c r="I1036" s="39" t="s">
        <v>1238</v>
      </c>
      <c r="J1036" s="49" t="s">
        <v>141</v>
      </c>
      <c r="K1036" s="50" t="s">
        <v>50</v>
      </c>
      <c r="L1036" s="39" t="str">
        <f>VLOOKUP(MaestraLP3[[#This Row],[UMV]],VALIDACIONES!J:L,3,0)</f>
        <v>Caja 4 Unidades</v>
      </c>
      <c r="M1036" s="39" t="s">
        <v>40</v>
      </c>
      <c r="N1036" s="39" t="s">
        <v>41</v>
      </c>
      <c r="O1036" s="64">
        <v>17267.72</v>
      </c>
      <c r="P1036" s="39" t="s">
        <v>42</v>
      </c>
      <c r="Q1036" s="64">
        <v>27600</v>
      </c>
      <c r="R1036" s="66">
        <f>+IFERROR((MaestraLP3[[#This Row],[COSTO ]]/MaestraLP3[[#This Row],[COSTO SEP]]-1),0)</f>
        <v>0</v>
      </c>
      <c r="S1036" s="65" t="s">
        <v>52</v>
      </c>
      <c r="T1036" s="65" t="s">
        <v>52</v>
      </c>
      <c r="U1036" s="64">
        <f>+VLOOKUP(MaestraLP3[[#This Row],[FS00]],'[1]BD MES'!$C:$N,12,0)</f>
        <v>17267.72</v>
      </c>
      <c r="V1036" s="64">
        <v>17267.72</v>
      </c>
      <c r="W1036" s="66">
        <f>+(MaestraLP3[[#This Row],[COSTO ]]-MaestraLP3[[#This Row],[COSTO OCT AL 25-09]])/MaestraLP3[[#This Row],[COSTO OCT AL 25-09]]</f>
        <v>0</v>
      </c>
      <c r="X1036" s="67" t="str">
        <f>++IF(P1036="HASTA AGOTAR STOCK","HASTA AGOTAR STOCK",IF(MaestraLP3[[#This Row],[PRECIO]]=0,"NO PARA LP",IF(MaestraLP3[[#This Row],[PRECIO SEP]]=0,"INCORPORACIÓN",IF(Z1036=0,"MANTIENE",IF(Z1036&lt;0,"BAJA",IF(Z1036&gt;0,"ALZA",""))))))</f>
        <v>MANTIENE</v>
      </c>
      <c r="Y1036" s="64">
        <v>27600</v>
      </c>
      <c r="Z1036" s="41">
        <f>IF(Y1036=0,"INDICAR PRECIO VTA",Y1036-MaestraLP3[[#This Row],[PRECIO SEP]])</f>
        <v>0</v>
      </c>
      <c r="AA1036" s="66">
        <f t="shared" si="16"/>
        <v>0.3743579710144927</v>
      </c>
      <c r="AB1036" s="68">
        <f>IFERROR(MaestraLP3[[#This Row],[PRECIO]]*MaestraLP3[[#This Row],[%MG UMV]],0)</f>
        <v>10332.279999999999</v>
      </c>
      <c r="AC1036" s="69">
        <v>10</v>
      </c>
      <c r="AD1036" s="64">
        <f>+IFERROR(MaestraLP3[[#This Row],[MARGEN UNITARIO]]/MaestraLP3[[#This Row],[Peso Neto UMV (KG)]],0)</f>
        <v>1033.2279999999998</v>
      </c>
      <c r="AE1036" s="39" t="s">
        <v>53</v>
      </c>
      <c r="AF1036" s="39"/>
      <c r="AG1036" s="39">
        <v>1</v>
      </c>
      <c r="AH1036" s="109">
        <v>0</v>
      </c>
      <c r="AI1036" s="66">
        <v>0.15</v>
      </c>
      <c r="AJ1036" s="66">
        <v>0.2</v>
      </c>
      <c r="AK1036" s="39"/>
      <c r="AL1036" s="39" t="s">
        <v>53</v>
      </c>
    </row>
    <row r="1037" spans="1:38" x14ac:dyDescent="0.35">
      <c r="A1037" s="39" t="s">
        <v>276</v>
      </c>
      <c r="B1037" s="39">
        <v>104516720</v>
      </c>
      <c r="C1037" s="39" t="str">
        <f>+MaestraLP3[[#This Row],[CÓDIGO]]&amp;MaestraLP3[[#Headers],[-]]&amp;MaestraLP3[[#This Row],[UMV]]</f>
        <v>104516720-C04</v>
      </c>
      <c r="D1037" s="50" t="str">
        <f>+MaestraLP3[[#This Row],[CÓDIGO]]&amp;MaestraLP3[[#Headers],[FS00]]</f>
        <v>104516720FS00</v>
      </c>
      <c r="E1037" s="39" t="s">
        <v>34</v>
      </c>
      <c r="F1037" s="39" t="s">
        <v>35</v>
      </c>
      <c r="G1037" s="39" t="s">
        <v>1216</v>
      </c>
      <c r="H1037" s="39" t="s">
        <v>1222</v>
      </c>
      <c r="I1037" s="39" t="s">
        <v>1230</v>
      </c>
      <c r="J1037" s="49" t="s">
        <v>141</v>
      </c>
      <c r="K1037" s="50" t="s">
        <v>50</v>
      </c>
      <c r="L1037" s="39" t="str">
        <f>VLOOKUP(MaestraLP3[[#This Row],[UMV]],VALIDACIONES!J:L,3,0)</f>
        <v>Caja 4 Unidades</v>
      </c>
      <c r="M1037" s="39" t="s">
        <v>40</v>
      </c>
      <c r="N1037" s="39" t="s">
        <v>41</v>
      </c>
      <c r="O1037" s="64">
        <v>15599.84</v>
      </c>
      <c r="P1037" s="39" t="s">
        <v>42</v>
      </c>
      <c r="Q1037" s="64">
        <v>24900</v>
      </c>
      <c r="R1037" s="66">
        <f>+IFERROR((MaestraLP3[[#This Row],[COSTO ]]/MaestraLP3[[#This Row],[COSTO SEP]]-1),0)</f>
        <v>1.3897578436701252E-3</v>
      </c>
      <c r="S1037" s="65" t="s">
        <v>52</v>
      </c>
      <c r="T1037" s="65" t="s">
        <v>52</v>
      </c>
      <c r="U1037" s="64">
        <f>+VLOOKUP(MaestraLP3[[#This Row],[FS00]],'[1]BD MES'!$C:$N,12,0)</f>
        <v>15621.48</v>
      </c>
      <c r="V1037" s="64">
        <v>15621.52</v>
      </c>
      <c r="W1037" s="66">
        <f>+(MaestraLP3[[#This Row],[COSTO ]]-MaestraLP3[[#This Row],[COSTO OCT AL 25-09]])/MaestraLP3[[#This Row],[COSTO OCT AL 25-09]]</f>
        <v>2.5605768468079282E-6</v>
      </c>
      <c r="X1037" s="67" t="str">
        <f>++IF(P1037="HASTA AGOTAR STOCK","HASTA AGOTAR STOCK",IF(MaestraLP3[[#This Row],[PRECIO]]=0,"NO PARA LP",IF(MaestraLP3[[#This Row],[PRECIO SEP]]=0,"INCORPORACIÓN",IF(Z1037=0,"MANTIENE",IF(Z1037&lt;0,"BAJA",IF(Z1037&gt;0,"ALZA",""))))))</f>
        <v>MANTIENE</v>
      </c>
      <c r="Y1037" s="64">
        <v>24900</v>
      </c>
      <c r="Z1037" s="41">
        <f>IF(Y1037=0,"INDICAR PRECIO VTA",Y1037-MaestraLP3[[#This Row],[PRECIO SEP]])</f>
        <v>0</v>
      </c>
      <c r="AA1037" s="66">
        <f t="shared" si="16"/>
        <v>0.372629718875502</v>
      </c>
      <c r="AB1037" s="68">
        <f>IFERROR(MaestraLP3[[#This Row],[PRECIO]]*MaestraLP3[[#This Row],[%MG UMV]],0)</f>
        <v>9278.48</v>
      </c>
      <c r="AC1037" s="69">
        <v>10</v>
      </c>
      <c r="AD1037" s="64">
        <f>+IFERROR(MaestraLP3[[#This Row],[MARGEN UNITARIO]]/MaestraLP3[[#This Row],[Peso Neto UMV (KG)]],0)</f>
        <v>927.84799999999996</v>
      </c>
      <c r="AE1037" s="39" t="s">
        <v>53</v>
      </c>
      <c r="AF1037" s="39"/>
      <c r="AG1037" s="39">
        <v>1</v>
      </c>
      <c r="AH1037" s="109">
        <v>0</v>
      </c>
      <c r="AI1037" s="66">
        <v>0.03</v>
      </c>
      <c r="AJ1037" s="66">
        <v>4.9999999999999996E-2</v>
      </c>
      <c r="AK1037" s="39"/>
      <c r="AL1037" s="39" t="s">
        <v>53</v>
      </c>
    </row>
    <row r="1038" spans="1:38" x14ac:dyDescent="0.35">
      <c r="A1038" s="39" t="s">
        <v>276</v>
      </c>
      <c r="B1038" s="39">
        <v>104544680</v>
      </c>
      <c r="C1038" s="39" t="str">
        <f>+MaestraLP3[[#This Row],[CÓDIGO]]&amp;MaestraLP3[[#Headers],[-]]&amp;MaestraLP3[[#This Row],[UMV]]</f>
        <v>104544680-C04</v>
      </c>
      <c r="D1038" s="50" t="str">
        <f>+MaestraLP3[[#This Row],[CÓDIGO]]&amp;MaestraLP3[[#Headers],[FS00]]</f>
        <v>104544680FS00</v>
      </c>
      <c r="E1038" s="39" t="s">
        <v>34</v>
      </c>
      <c r="F1038" s="39" t="s">
        <v>35</v>
      </c>
      <c r="G1038" s="39" t="s">
        <v>1216</v>
      </c>
      <c r="H1038" s="39" t="s">
        <v>1231</v>
      </c>
      <c r="I1038" s="39" t="s">
        <v>1234</v>
      </c>
      <c r="J1038" s="49" t="s">
        <v>141</v>
      </c>
      <c r="K1038" s="50" t="s">
        <v>50</v>
      </c>
      <c r="L1038" s="39" t="str">
        <f>VLOOKUP(MaestraLP3[[#This Row],[UMV]],VALIDACIONES!J:L,3,0)</f>
        <v>Caja 4 Unidades</v>
      </c>
      <c r="M1038" s="39" t="s">
        <v>40</v>
      </c>
      <c r="N1038" s="39" t="s">
        <v>41</v>
      </c>
      <c r="O1038" s="64">
        <v>14204</v>
      </c>
      <c r="P1038" s="39" t="s">
        <v>42</v>
      </c>
      <c r="Q1038" s="65">
        <v>20700</v>
      </c>
      <c r="R1038" s="66">
        <f>+IFERROR((MaestraLP3[[#This Row],[COSTO ]]/MaestraLP3[[#This Row],[COSTO SEP]]-1),0)</f>
        <v>1.8023092086736137E-2</v>
      </c>
      <c r="S1038" s="65" t="s">
        <v>52</v>
      </c>
      <c r="T1038" s="65" t="s">
        <v>52</v>
      </c>
      <c r="U1038" s="64">
        <f>+VLOOKUP(MaestraLP3[[#This Row],[FS00]],'[1]BD MES'!$C:$N,12,0)</f>
        <v>14384</v>
      </c>
      <c r="V1038" s="64">
        <v>14460</v>
      </c>
      <c r="W1038" s="66">
        <f>+(MaestraLP3[[#This Row],[COSTO ]]-MaestraLP3[[#This Row],[COSTO OCT AL 25-09]])/MaestraLP3[[#This Row],[COSTO OCT AL 25-09]]</f>
        <v>5.2836484983314795E-3</v>
      </c>
      <c r="X1038" s="67" t="str">
        <f>++IF(P1038="HASTA AGOTAR STOCK","HASTA AGOTAR STOCK",IF(MaestraLP3[[#This Row],[PRECIO]]=0,"NO PARA LP",IF(MaestraLP3[[#This Row],[PRECIO SEP]]=0,"INCORPORACIÓN",IF(Z1038=0,"MANTIENE",IF(Z1038&lt;0,"BAJA",IF(Z1038&gt;0,"ALZA",""))))))</f>
        <v>MANTIENE</v>
      </c>
      <c r="Y1038" s="64">
        <v>20700</v>
      </c>
      <c r="Z1038" s="41">
        <f>IF(Y1038=0,"INDICAR PRECIO VTA",Y1038-MaestraLP3[[#This Row],[PRECIO SEP]])</f>
        <v>0</v>
      </c>
      <c r="AA1038" s="66">
        <f t="shared" si="16"/>
        <v>0.30144927536231886</v>
      </c>
      <c r="AB1038" s="68">
        <f>IFERROR(MaestraLP3[[#This Row],[PRECIO]]*MaestraLP3[[#This Row],[%MG UMV]],0)</f>
        <v>6240</v>
      </c>
      <c r="AC1038" s="69">
        <v>10</v>
      </c>
      <c r="AD1038" s="64">
        <f>+IFERROR(MaestraLP3[[#This Row],[MARGEN UNITARIO]]/MaestraLP3[[#This Row],[Peso Neto UMV (KG)]],0)</f>
        <v>624</v>
      </c>
      <c r="AE1038" s="39" t="s">
        <v>53</v>
      </c>
      <c r="AF1038" s="39"/>
      <c r="AG1038" s="39">
        <v>1</v>
      </c>
      <c r="AH1038" s="109">
        <v>0</v>
      </c>
      <c r="AI1038" s="66">
        <v>4.9999999999999996E-2</v>
      </c>
      <c r="AJ1038" s="66">
        <v>0.08</v>
      </c>
      <c r="AK1038" s="39" t="s">
        <v>53</v>
      </c>
      <c r="AL1038" s="39" t="s">
        <v>53</v>
      </c>
    </row>
    <row r="1039" spans="1:38" x14ac:dyDescent="0.35">
      <c r="A1039" s="39" t="s">
        <v>276</v>
      </c>
      <c r="B1039" s="39">
        <v>104544690</v>
      </c>
      <c r="C1039" s="39" t="str">
        <f>+MaestraLP3[[#This Row],[CÓDIGO]]&amp;MaestraLP3[[#Headers],[-]]&amp;MaestraLP3[[#This Row],[UMV]]</f>
        <v>104544690-C04</v>
      </c>
      <c r="D1039" s="50" t="str">
        <f>+MaestraLP3[[#This Row],[CÓDIGO]]&amp;MaestraLP3[[#Headers],[FS00]]</f>
        <v>104544690FS00</v>
      </c>
      <c r="E1039" s="39" t="s">
        <v>34</v>
      </c>
      <c r="F1039" s="39" t="s">
        <v>35</v>
      </c>
      <c r="G1039" s="39" t="s">
        <v>1216</v>
      </c>
      <c r="H1039" s="39" t="s">
        <v>1231</v>
      </c>
      <c r="I1039" s="39" t="s">
        <v>1235</v>
      </c>
      <c r="J1039" s="49" t="s">
        <v>141</v>
      </c>
      <c r="K1039" s="50" t="s">
        <v>50</v>
      </c>
      <c r="L1039" s="39" t="str">
        <f>VLOOKUP(MaestraLP3[[#This Row],[UMV]],VALIDACIONES!J:L,3,0)</f>
        <v>Caja 4 Unidades</v>
      </c>
      <c r="M1039" s="39" t="s">
        <v>40</v>
      </c>
      <c r="N1039" s="39" t="s">
        <v>41</v>
      </c>
      <c r="O1039" s="64">
        <v>17072</v>
      </c>
      <c r="P1039" s="39" t="s">
        <v>42</v>
      </c>
      <c r="Q1039" s="64">
        <v>25700</v>
      </c>
      <c r="R1039" s="66">
        <f>+IFERROR((MaestraLP3[[#This Row],[COSTO ]]/MaestraLP3[[#This Row],[COSTO SEP]]-1),0)</f>
        <v>-2.9756326148078771E-2</v>
      </c>
      <c r="S1039" s="65" t="s">
        <v>52</v>
      </c>
      <c r="T1039" s="65" t="s">
        <v>52</v>
      </c>
      <c r="U1039" s="64">
        <f>+VLOOKUP(MaestraLP3[[#This Row],[FS00]],'[1]BD MES'!$C:$N,12,0)</f>
        <v>16536</v>
      </c>
      <c r="V1039" s="64">
        <v>16564</v>
      </c>
      <c r="W1039" s="66">
        <f>+(MaestraLP3[[#This Row],[COSTO ]]-MaestraLP3[[#This Row],[COSTO OCT AL 25-09]])/MaestraLP3[[#This Row],[COSTO OCT AL 25-09]]</f>
        <v>1.6932752781809385E-3</v>
      </c>
      <c r="X1039" s="67" t="str">
        <f>++IF(P1039="HASTA AGOTAR STOCK","HASTA AGOTAR STOCK",IF(MaestraLP3[[#This Row],[PRECIO]]=0,"NO PARA LP",IF(MaestraLP3[[#This Row],[PRECIO SEP]]=0,"INCORPORACIÓN",IF(Z1039=0,"MANTIENE",IF(Z1039&lt;0,"BAJA",IF(Z1039&gt;0,"ALZA",""))))))</f>
        <v>MANTIENE</v>
      </c>
      <c r="Y1039" s="64">
        <v>25700</v>
      </c>
      <c r="Z1039" s="41">
        <f>IF(Y1039=0,"INDICAR PRECIO VTA",Y1039-MaestraLP3[[#This Row],[PRECIO SEP]])</f>
        <v>0</v>
      </c>
      <c r="AA1039" s="66">
        <f t="shared" si="16"/>
        <v>0.35548638132295718</v>
      </c>
      <c r="AB1039" s="68">
        <f>IFERROR(MaestraLP3[[#This Row],[PRECIO]]*MaestraLP3[[#This Row],[%MG UMV]],0)</f>
        <v>9136</v>
      </c>
      <c r="AC1039" s="69">
        <v>10</v>
      </c>
      <c r="AD1039" s="64">
        <f>+IFERROR(MaestraLP3[[#This Row],[MARGEN UNITARIO]]/MaestraLP3[[#This Row],[Peso Neto UMV (KG)]],0)</f>
        <v>913.6</v>
      </c>
      <c r="AE1039" s="39" t="s">
        <v>53</v>
      </c>
      <c r="AF1039" s="39"/>
      <c r="AG1039" s="39">
        <v>1</v>
      </c>
      <c r="AH1039" s="109">
        <v>0</v>
      </c>
      <c r="AI1039" s="66">
        <v>4.9999999999999996E-2</v>
      </c>
      <c r="AJ1039" s="66">
        <v>0.08</v>
      </c>
      <c r="AK1039" s="39"/>
      <c r="AL1039" s="39" t="s">
        <v>53</v>
      </c>
    </row>
    <row r="1040" spans="1:38" x14ac:dyDescent="0.35">
      <c r="A1040" s="39" t="s">
        <v>276</v>
      </c>
      <c r="B1040" s="39">
        <v>104544670</v>
      </c>
      <c r="C1040" s="39" t="str">
        <f>+MaestraLP3[[#This Row],[CÓDIGO]]&amp;MaestraLP3[[#Headers],[-]]&amp;MaestraLP3[[#This Row],[UMV]]</f>
        <v>104544670-C04</v>
      </c>
      <c r="D1040" s="50" t="str">
        <f>+MaestraLP3[[#This Row],[CÓDIGO]]&amp;MaestraLP3[[#Headers],[FS00]]</f>
        <v>104544670FS00</v>
      </c>
      <c r="E1040" s="39" t="s">
        <v>34</v>
      </c>
      <c r="F1040" s="39" t="s">
        <v>35</v>
      </c>
      <c r="G1040" s="39" t="s">
        <v>1216</v>
      </c>
      <c r="H1040" s="39" t="s">
        <v>1231</v>
      </c>
      <c r="I1040" s="39" t="s">
        <v>1236</v>
      </c>
      <c r="J1040" s="49" t="s">
        <v>141</v>
      </c>
      <c r="K1040" s="50" t="s">
        <v>50</v>
      </c>
      <c r="L1040" s="39" t="str">
        <f>VLOOKUP(MaestraLP3[[#This Row],[UMV]],VALIDACIONES!J:L,3,0)</f>
        <v>Caja 4 Unidades</v>
      </c>
      <c r="M1040" s="39" t="s">
        <v>40</v>
      </c>
      <c r="N1040" s="39" t="s">
        <v>41</v>
      </c>
      <c r="O1040" s="64">
        <v>18724</v>
      </c>
      <c r="P1040" s="39" t="s">
        <v>42</v>
      </c>
      <c r="Q1040" s="64">
        <v>26000</v>
      </c>
      <c r="R1040" s="66">
        <f>+IFERROR((MaestraLP3[[#This Row],[COSTO ]]/MaestraLP3[[#This Row],[COSTO SEP]]-1),0)</f>
        <v>-1.9226660969877685E-3</v>
      </c>
      <c r="S1040" s="65" t="s">
        <v>52</v>
      </c>
      <c r="T1040" s="65" t="s">
        <v>52</v>
      </c>
      <c r="U1040" s="64">
        <f>+VLOOKUP(MaestraLP3[[#This Row],[FS00]],'[1]BD MES'!$C:$N,12,0)</f>
        <v>18688</v>
      </c>
      <c r="V1040" s="64">
        <v>18688</v>
      </c>
      <c r="W1040" s="66">
        <f>+(MaestraLP3[[#This Row],[COSTO ]]-MaestraLP3[[#This Row],[COSTO OCT AL 25-09]])/MaestraLP3[[#This Row],[COSTO OCT AL 25-09]]</f>
        <v>0</v>
      </c>
      <c r="X1040" s="67" t="str">
        <f>++IF(P1040="HASTA AGOTAR STOCK","HASTA AGOTAR STOCK",IF(MaestraLP3[[#This Row],[PRECIO]]=0,"NO PARA LP",IF(MaestraLP3[[#This Row],[PRECIO SEP]]=0,"INCORPORACIÓN",IF(Z1040=0,"MANTIENE",IF(Z1040&lt;0,"BAJA",IF(Z1040&gt;0,"ALZA",""))))))</f>
        <v>MANTIENE</v>
      </c>
      <c r="Y1040" s="64">
        <v>26000</v>
      </c>
      <c r="Z1040" s="41">
        <f>IF(Y1040=0,"INDICAR PRECIO VTA",Y1040-MaestraLP3[[#This Row],[PRECIO SEP]])</f>
        <v>0</v>
      </c>
      <c r="AA1040" s="66">
        <f t="shared" si="16"/>
        <v>0.28123076923076923</v>
      </c>
      <c r="AB1040" s="68">
        <f>IFERROR(MaestraLP3[[#This Row],[PRECIO]]*MaestraLP3[[#This Row],[%MG UMV]],0)</f>
        <v>7312</v>
      </c>
      <c r="AC1040" s="69">
        <v>10</v>
      </c>
      <c r="AD1040" s="64">
        <f>+IFERROR(MaestraLP3[[#This Row],[MARGEN UNITARIO]]/MaestraLP3[[#This Row],[Peso Neto UMV (KG)]],0)</f>
        <v>731.2</v>
      </c>
      <c r="AE1040" s="39" t="s">
        <v>53</v>
      </c>
      <c r="AF1040" s="39"/>
      <c r="AG1040" s="39">
        <v>1</v>
      </c>
      <c r="AH1040" s="109">
        <v>0</v>
      </c>
      <c r="AI1040" s="66">
        <v>4.9999999999999996E-2</v>
      </c>
      <c r="AJ1040" s="66">
        <v>0.08</v>
      </c>
      <c r="AK1040" s="39" t="s">
        <v>53</v>
      </c>
      <c r="AL1040" s="39" t="s">
        <v>53</v>
      </c>
    </row>
    <row r="1041" spans="1:38" x14ac:dyDescent="0.35">
      <c r="A1041" s="39" t="s">
        <v>276</v>
      </c>
      <c r="B1041" s="39">
        <v>104527720</v>
      </c>
      <c r="C1041" s="39" t="str">
        <f>+MaestraLP3[[#This Row],[CÓDIGO]]&amp;MaestraLP3[[#Headers],[-]]&amp;MaestraLP3[[#This Row],[UMV]]</f>
        <v>104527720-C12</v>
      </c>
      <c r="D1041" s="50" t="str">
        <f>+MaestraLP3[[#This Row],[CÓDIGO]]&amp;MaestraLP3[[#Headers],[FS00]]</f>
        <v>104527720FS00</v>
      </c>
      <c r="E1041" s="39" t="s">
        <v>34</v>
      </c>
      <c r="F1041" s="39" t="s">
        <v>80</v>
      </c>
      <c r="G1041" s="39" t="s">
        <v>250</v>
      </c>
      <c r="H1041" s="39" t="s">
        <v>1292</v>
      </c>
      <c r="I1041" s="39" t="s">
        <v>1293</v>
      </c>
      <c r="J1041" s="49" t="s">
        <v>49</v>
      </c>
      <c r="K1041" s="50" t="s">
        <v>50</v>
      </c>
      <c r="L1041" s="39" t="str">
        <f>VLOOKUP(MaestraLP3[[#This Row],[UMV]],VALIDACIONES!J:L,3,0)</f>
        <v>Caja 12 Unidades</v>
      </c>
      <c r="M1041" s="39" t="s">
        <v>51</v>
      </c>
      <c r="N1041" s="39" t="s">
        <v>78</v>
      </c>
      <c r="O1041" s="64">
        <v>18804</v>
      </c>
      <c r="P1041" s="39" t="s">
        <v>42</v>
      </c>
      <c r="Q1041" s="64">
        <v>28800</v>
      </c>
      <c r="R1041" s="66">
        <f>+IFERROR((MaestraLP3[[#This Row],[COSTO ]]/MaestraLP3[[#This Row],[COSTO SEP]]-1),0)</f>
        <v>1.9144862795150708E-3</v>
      </c>
      <c r="S1041" s="65" t="s">
        <v>52</v>
      </c>
      <c r="T1041" s="65" t="s">
        <v>52</v>
      </c>
      <c r="U1041" s="64">
        <f>+VLOOKUP(MaestraLP3[[#This Row],[FS00]],'[1]BD MES'!$C:$N,12,0)</f>
        <v>18840</v>
      </c>
      <c r="V1041" s="64">
        <v>18840</v>
      </c>
      <c r="W1041" s="66">
        <f>+(MaestraLP3[[#This Row],[COSTO ]]-MaestraLP3[[#This Row],[COSTO OCT AL 25-09]])/MaestraLP3[[#This Row],[COSTO OCT AL 25-09]]</f>
        <v>0</v>
      </c>
      <c r="X1041" s="67" t="str">
        <f>++IF(P1041="HASTA AGOTAR STOCK","HASTA AGOTAR STOCK",IF(MaestraLP3[[#This Row],[PRECIO]]=0,"NO PARA LP",IF(MaestraLP3[[#This Row],[PRECIO SEP]]=0,"INCORPORACIÓN",IF(Z1041=0,"MANTIENE",IF(Z1041&lt;0,"BAJA",IF(Z1041&gt;0,"ALZA",""))))))</f>
        <v>BAJA</v>
      </c>
      <c r="Y1041" s="64">
        <v>26000</v>
      </c>
      <c r="Z1041" s="41">
        <f>IF(Y1041=0,"INDICAR PRECIO VTA",Y1041-MaestraLP3[[#This Row],[PRECIO SEP]])</f>
        <v>-2800</v>
      </c>
      <c r="AA1041" s="66">
        <f t="shared" si="16"/>
        <v>0.27538461538461539</v>
      </c>
      <c r="AB1041" s="68">
        <f>IFERROR(MaestraLP3[[#This Row],[PRECIO]]*MaestraLP3[[#This Row],[%MG UMV]],0)</f>
        <v>7160</v>
      </c>
      <c r="AC1041" s="69">
        <v>12</v>
      </c>
      <c r="AD1041" s="64">
        <f>+IFERROR(MaestraLP3[[#This Row],[MARGEN UNITARIO]]/MaestraLP3[[#This Row],[Peso Neto UMV (KG)]],0)</f>
        <v>596.66666666666663</v>
      </c>
      <c r="AE1041" s="39" t="s">
        <v>44</v>
      </c>
      <c r="AF1041" s="39"/>
      <c r="AG1041" s="39">
        <v>1</v>
      </c>
      <c r="AH1041" s="109">
        <v>0</v>
      </c>
      <c r="AI1041" s="66">
        <v>0.03</v>
      </c>
      <c r="AJ1041" s="66">
        <v>0.05</v>
      </c>
      <c r="AK1041" s="39" t="s">
        <v>53</v>
      </c>
      <c r="AL1041" s="39" t="s">
        <v>53</v>
      </c>
    </row>
    <row r="1042" spans="1:38" x14ac:dyDescent="0.35">
      <c r="A1042" s="39" t="s">
        <v>276</v>
      </c>
      <c r="B1042" s="39">
        <v>104528720</v>
      </c>
      <c r="C1042" s="39" t="str">
        <f>+MaestraLP3[[#This Row],[CÓDIGO]]&amp;MaestraLP3[[#Headers],[-]]&amp;MaestraLP3[[#This Row],[UMV]]</f>
        <v>104528720-C12</v>
      </c>
      <c r="D1042" s="50" t="str">
        <f>+MaestraLP3[[#This Row],[CÓDIGO]]&amp;MaestraLP3[[#Headers],[FS00]]</f>
        <v>104528720FS00</v>
      </c>
      <c r="E1042" s="39" t="s">
        <v>34</v>
      </c>
      <c r="F1042" s="39" t="s">
        <v>80</v>
      </c>
      <c r="G1042" s="39" t="s">
        <v>250</v>
      </c>
      <c r="H1042" s="39" t="s">
        <v>1292</v>
      </c>
      <c r="I1042" s="39" t="s">
        <v>1294</v>
      </c>
      <c r="J1042" s="49" t="s">
        <v>49</v>
      </c>
      <c r="K1042" s="50" t="s">
        <v>50</v>
      </c>
      <c r="L1042" s="39" t="str">
        <f>VLOOKUP(MaestraLP3[[#This Row],[UMV]],VALIDACIONES!J:L,3,0)</f>
        <v>Caja 12 Unidades</v>
      </c>
      <c r="M1042" s="39" t="s">
        <v>51</v>
      </c>
      <c r="N1042" s="39" t="s">
        <v>78</v>
      </c>
      <c r="O1042" s="64">
        <v>18852</v>
      </c>
      <c r="P1042" s="39" t="s">
        <v>42</v>
      </c>
      <c r="Q1042" s="64">
        <v>28500</v>
      </c>
      <c r="R1042" s="66">
        <f>+IFERROR((MaestraLP3[[#This Row],[COSTO ]]/MaestraLP3[[#This Row],[COSTO SEP]]-1),0)</f>
        <v>2.5461489497136114E-3</v>
      </c>
      <c r="S1042" s="65" t="s">
        <v>52</v>
      </c>
      <c r="T1042" s="65" t="s">
        <v>52</v>
      </c>
      <c r="U1042" s="64">
        <f>+VLOOKUP(MaestraLP3[[#This Row],[FS00]],'[1]BD MES'!$C:$N,12,0)</f>
        <v>18876</v>
      </c>
      <c r="V1042" s="64">
        <v>18900</v>
      </c>
      <c r="W1042" s="66">
        <f>+(MaestraLP3[[#This Row],[COSTO ]]-MaestraLP3[[#This Row],[COSTO OCT AL 25-09]])/MaestraLP3[[#This Row],[COSTO OCT AL 25-09]]</f>
        <v>1.2714558169103624E-3</v>
      </c>
      <c r="X1042" s="67" t="str">
        <f>++IF(P1042="HASTA AGOTAR STOCK","HASTA AGOTAR STOCK",IF(MaestraLP3[[#This Row],[PRECIO]]=0,"NO PARA LP",IF(MaestraLP3[[#This Row],[PRECIO SEP]]=0,"INCORPORACIÓN",IF(Z1042=0,"MANTIENE",IF(Z1042&lt;0,"BAJA",IF(Z1042&gt;0,"ALZA",""))))))</f>
        <v>BAJA</v>
      </c>
      <c r="Y1042" s="64">
        <v>26000</v>
      </c>
      <c r="Z1042" s="41">
        <f>IF(Y1042=0,"INDICAR PRECIO VTA",Y1042-MaestraLP3[[#This Row],[PRECIO SEP]])</f>
        <v>-2500</v>
      </c>
      <c r="AA1042" s="66">
        <f t="shared" si="16"/>
        <v>0.27307692307692305</v>
      </c>
      <c r="AB1042" s="68">
        <f>IFERROR(MaestraLP3[[#This Row],[PRECIO]]*MaestraLP3[[#This Row],[%MG UMV]],0)</f>
        <v>7099.9999999999991</v>
      </c>
      <c r="AC1042" s="69">
        <v>12.24</v>
      </c>
      <c r="AD1042" s="64">
        <f>+IFERROR(MaestraLP3[[#This Row],[MARGEN UNITARIO]]/MaestraLP3[[#This Row],[Peso Neto UMV (KG)]],0)</f>
        <v>580.06535947712405</v>
      </c>
      <c r="AE1042" s="39" t="s">
        <v>44</v>
      </c>
      <c r="AF1042" s="39"/>
      <c r="AG1042" s="39">
        <v>1</v>
      </c>
      <c r="AH1042" s="109">
        <v>0</v>
      </c>
      <c r="AI1042" s="66">
        <v>0.03</v>
      </c>
      <c r="AJ1042" s="66">
        <v>0.05</v>
      </c>
      <c r="AK1042" s="39" t="s">
        <v>53</v>
      </c>
      <c r="AL1042" s="39" t="s">
        <v>53</v>
      </c>
    </row>
    <row r="1043" spans="1:38" x14ac:dyDescent="0.35">
      <c r="A1043" s="39" t="s">
        <v>276</v>
      </c>
      <c r="B1043" s="39">
        <v>104533130</v>
      </c>
      <c r="C1043" s="39" t="str">
        <f>+MaestraLP3[[#This Row],[CÓDIGO]]&amp;MaestraLP3[[#Headers],[-]]&amp;MaestraLP3[[#This Row],[UMV]]</f>
        <v>104533130-C56</v>
      </c>
      <c r="D1043" s="50" t="str">
        <f>+MaestraLP3[[#This Row],[CÓDIGO]]&amp;MaestraLP3[[#Headers],[FS00]]</f>
        <v>104533130FS00</v>
      </c>
      <c r="E1043" s="39" t="s">
        <v>34</v>
      </c>
      <c r="F1043" s="39" t="s">
        <v>80</v>
      </c>
      <c r="G1043" s="39" t="s">
        <v>250</v>
      </c>
      <c r="H1043" s="39" t="s">
        <v>1295</v>
      </c>
      <c r="I1043" s="39" t="s">
        <v>1296</v>
      </c>
      <c r="J1043" s="49" t="s">
        <v>1297</v>
      </c>
      <c r="K1043" s="50" t="s">
        <v>1297</v>
      </c>
      <c r="L1043" s="39" t="str">
        <f>VLOOKUP(MaestraLP3[[#This Row],[UMV]],VALIDACIONES!J:L,3,0)</f>
        <v>Caja 56 Unidades</v>
      </c>
      <c r="M1043" s="39" t="s">
        <v>40</v>
      </c>
      <c r="N1043" s="39" t="s">
        <v>78</v>
      </c>
      <c r="O1043" s="64">
        <v>49151</v>
      </c>
      <c r="P1043" s="39" t="s">
        <v>190</v>
      </c>
      <c r="Q1043" s="64">
        <v>70000</v>
      </c>
      <c r="R1043" s="66">
        <f>+IFERROR((MaestraLP3[[#This Row],[COSTO ]]/MaestraLP3[[#This Row],[COSTO SEP]]-1),0)</f>
        <v>0</v>
      </c>
      <c r="S1043" s="65" t="s">
        <v>52</v>
      </c>
      <c r="T1043" s="65" t="s">
        <v>52</v>
      </c>
      <c r="U1043" s="64">
        <f>+VLOOKUP(MaestraLP3[[#This Row],[FS00]],'[1]BD MES'!$C:$N,12,0)</f>
        <v>49151</v>
      </c>
      <c r="V1043" s="64">
        <v>49151</v>
      </c>
      <c r="W1043" s="66">
        <f>+(MaestraLP3[[#This Row],[COSTO ]]-MaestraLP3[[#This Row],[COSTO OCT AL 25-09]])/MaestraLP3[[#This Row],[COSTO OCT AL 25-09]]</f>
        <v>0</v>
      </c>
      <c r="X1043" s="67" t="str">
        <f>++IF(P1043="HASTA AGOTAR STOCK","HASTA AGOTAR STOCK",IF(MaestraLP3[[#This Row],[PRECIO]]=0,"NO PARA LP",IF(MaestraLP3[[#This Row],[PRECIO SEP]]=0,"INCORPORACIÓN",IF(Z1043=0,"MANTIENE",IF(Z1043&lt;0,"BAJA",IF(Z1043&gt;0,"ALZA",""))))))</f>
        <v>BAJA</v>
      </c>
      <c r="Y1043" s="64">
        <v>60000</v>
      </c>
      <c r="Z1043" s="41">
        <f>IF(Y1043=0,"INDICAR PRECIO VTA",Y1043-MaestraLP3[[#This Row],[PRECIO SEP]])</f>
        <v>-10000</v>
      </c>
      <c r="AA1043" s="66">
        <f t="shared" si="16"/>
        <v>0.18081666666666665</v>
      </c>
      <c r="AB1043" s="68">
        <f>IFERROR(MaestraLP3[[#This Row],[PRECIO]]*MaestraLP3[[#This Row],[%MG UMV]],0)</f>
        <v>10849</v>
      </c>
      <c r="AC1043" s="69">
        <v>5.32</v>
      </c>
      <c r="AD1043" s="64">
        <f>+IFERROR(MaestraLP3[[#This Row],[MARGEN UNITARIO]]/MaestraLP3[[#This Row],[Peso Neto UMV (KG)]],0)</f>
        <v>2039.2857142857142</v>
      </c>
      <c r="AE1043" s="39" t="s">
        <v>44</v>
      </c>
      <c r="AF1043" s="39"/>
      <c r="AG1043" s="39">
        <v>1</v>
      </c>
      <c r="AH1043" s="109">
        <v>0</v>
      </c>
      <c r="AI1043" s="66">
        <v>0.03</v>
      </c>
      <c r="AJ1043" s="66">
        <v>0.05</v>
      </c>
      <c r="AK1043" s="39" t="s">
        <v>53</v>
      </c>
      <c r="AL1043" s="39" t="s">
        <v>53</v>
      </c>
    </row>
    <row r="1044" spans="1:38" x14ac:dyDescent="0.35">
      <c r="A1044" s="39" t="s">
        <v>276</v>
      </c>
      <c r="B1044" s="39">
        <v>104529640</v>
      </c>
      <c r="C1044" s="39" t="str">
        <f>+MaestraLP3[[#This Row],[CÓDIGO]]&amp;MaestraLP3[[#Headers],[-]]&amp;MaestraLP3[[#This Row],[UMV]]</f>
        <v>104529640-C40</v>
      </c>
      <c r="D1044" s="50" t="str">
        <f>+MaestraLP3[[#This Row],[CÓDIGO]]&amp;MaestraLP3[[#Headers],[FS00]]</f>
        <v>104529640FS00</v>
      </c>
      <c r="E1044" s="39" t="s">
        <v>34</v>
      </c>
      <c r="F1044" s="39" t="s">
        <v>80</v>
      </c>
      <c r="G1044" s="39" t="s">
        <v>250</v>
      </c>
      <c r="H1044" s="39" t="s">
        <v>1295</v>
      </c>
      <c r="I1044" s="39" t="s">
        <v>1298</v>
      </c>
      <c r="J1044" s="49" t="s">
        <v>267</v>
      </c>
      <c r="K1044" s="50" t="s">
        <v>50</v>
      </c>
      <c r="L1044" s="39" t="str">
        <f>VLOOKUP(MaestraLP3[[#This Row],[UMV]],VALIDACIONES!J:L,3,0)</f>
        <v>Caja 40 Unidades</v>
      </c>
      <c r="M1044" s="39" t="s">
        <v>40</v>
      </c>
      <c r="N1044" s="39" t="s">
        <v>78</v>
      </c>
      <c r="O1044" s="64">
        <v>28920</v>
      </c>
      <c r="P1044" s="39" t="s">
        <v>190</v>
      </c>
      <c r="Q1044" s="64">
        <v>41000</v>
      </c>
      <c r="R1044" s="66">
        <f>+IFERROR((MaestraLP3[[#This Row],[COSTO ]]/MaestraLP3[[#This Row],[COSTO SEP]]-1),0)</f>
        <v>0</v>
      </c>
      <c r="S1044" s="65" t="s">
        <v>52</v>
      </c>
      <c r="T1044" s="65" t="s">
        <v>52</v>
      </c>
      <c r="U1044" s="64">
        <f>+VLOOKUP(MaestraLP3[[#This Row],[FS00]],'[1]BD MES'!$C:$N,12,0)</f>
        <v>28920</v>
      </c>
      <c r="V1044" s="64">
        <v>28920</v>
      </c>
      <c r="W1044" s="66">
        <f>+(MaestraLP3[[#This Row],[COSTO ]]-MaestraLP3[[#This Row],[COSTO OCT AL 25-09]])/MaestraLP3[[#This Row],[COSTO OCT AL 25-09]]</f>
        <v>0</v>
      </c>
      <c r="X1044" s="67" t="str">
        <f>++IF(P1044="HASTA AGOTAR STOCK","HASTA AGOTAR STOCK",IF(MaestraLP3[[#This Row],[PRECIO]]=0,"NO PARA LP",IF(MaestraLP3[[#This Row],[PRECIO SEP]]=0,"INCORPORACIÓN",IF(Z1044=0,"MANTIENE",IF(Z1044&lt;0,"BAJA",IF(Z1044&gt;0,"ALZA",""))))))</f>
        <v>MANTIENE</v>
      </c>
      <c r="Y1044" s="64">
        <v>41000</v>
      </c>
      <c r="Z1044" s="41">
        <f>IF(Y1044=0,"INDICAR PRECIO VTA",Y1044-MaestraLP3[[#This Row],[PRECIO SEP]])</f>
        <v>0</v>
      </c>
      <c r="AA1044" s="66">
        <f t="shared" si="16"/>
        <v>0.2946341463414634</v>
      </c>
      <c r="AB1044" s="68">
        <f>IFERROR(MaestraLP3[[#This Row],[PRECIO]]*MaestraLP3[[#This Row],[%MG UMV]],0)</f>
        <v>12080</v>
      </c>
      <c r="AC1044" s="69">
        <v>3.8</v>
      </c>
      <c r="AD1044" s="64">
        <f>+IFERROR(MaestraLP3[[#This Row],[MARGEN UNITARIO]]/MaestraLP3[[#This Row],[Peso Neto UMV (KG)]],0)</f>
        <v>3178.9473684210529</v>
      </c>
      <c r="AE1044" s="39" t="s">
        <v>44</v>
      </c>
      <c r="AF1044" s="39"/>
      <c r="AG1044" s="39">
        <v>1</v>
      </c>
      <c r="AH1044" s="109">
        <v>0</v>
      </c>
      <c r="AI1044" s="66">
        <v>0.03</v>
      </c>
      <c r="AJ1044" s="66">
        <v>0.05</v>
      </c>
      <c r="AK1044" s="39" t="s">
        <v>53</v>
      </c>
      <c r="AL1044" s="39" t="s">
        <v>53</v>
      </c>
    </row>
    <row r="1045" spans="1:38" x14ac:dyDescent="0.35">
      <c r="A1045" s="39" t="s">
        <v>276</v>
      </c>
      <c r="B1045" s="39">
        <v>104527760</v>
      </c>
      <c r="C1045" s="39" t="str">
        <f>+MaestraLP3[[#This Row],[CÓDIGO]]&amp;MaestraLP3[[#Headers],[-]]&amp;MaestraLP3[[#This Row],[UMV]]</f>
        <v>104527760-C40</v>
      </c>
      <c r="D1045" s="50" t="str">
        <f>+MaestraLP3[[#This Row],[CÓDIGO]]&amp;MaestraLP3[[#Headers],[FS00]]</f>
        <v>104527760FS00</v>
      </c>
      <c r="E1045" s="39" t="s">
        <v>34</v>
      </c>
      <c r="F1045" s="39" t="s">
        <v>80</v>
      </c>
      <c r="G1045" s="39" t="s">
        <v>250</v>
      </c>
      <c r="H1045" s="39" t="s">
        <v>1299</v>
      </c>
      <c r="I1045" s="39" t="s">
        <v>1300</v>
      </c>
      <c r="J1045" s="49" t="s">
        <v>267</v>
      </c>
      <c r="K1045" s="50" t="s">
        <v>50</v>
      </c>
      <c r="L1045" s="39" t="str">
        <f>VLOOKUP(MaestraLP3[[#This Row],[UMV]],VALIDACIONES!J:L,3,0)</f>
        <v>Caja 40 Unidades</v>
      </c>
      <c r="M1045" s="39" t="s">
        <v>40</v>
      </c>
      <c r="N1045" s="39" t="s">
        <v>78</v>
      </c>
      <c r="O1045" s="64">
        <v>33520</v>
      </c>
      <c r="P1045" s="39" t="s">
        <v>42</v>
      </c>
      <c r="Q1045" s="64">
        <v>50000</v>
      </c>
      <c r="R1045" s="66">
        <f>+IFERROR((MaestraLP3[[#This Row],[COSTO ]]/MaestraLP3[[#This Row],[COSTO SEP]]-1),0)</f>
        <v>0</v>
      </c>
      <c r="S1045" s="65" t="s">
        <v>52</v>
      </c>
      <c r="T1045" s="65" t="s">
        <v>52</v>
      </c>
      <c r="U1045" s="64">
        <f>+VLOOKUP(MaestraLP3[[#This Row],[FS00]],'[1]BD MES'!$C:$N,12,0)</f>
        <v>33520</v>
      </c>
      <c r="V1045" s="64">
        <v>33520</v>
      </c>
      <c r="W1045" s="66">
        <f>+(MaestraLP3[[#This Row],[COSTO ]]-MaestraLP3[[#This Row],[COSTO OCT AL 25-09]])/MaestraLP3[[#This Row],[COSTO OCT AL 25-09]]</f>
        <v>0</v>
      </c>
      <c r="X1045" s="67" t="str">
        <f>++IF(P1045="HASTA AGOTAR STOCK","HASTA AGOTAR STOCK",IF(MaestraLP3[[#This Row],[PRECIO]]=0,"NO PARA LP",IF(MaestraLP3[[#This Row],[PRECIO SEP]]=0,"INCORPORACIÓN",IF(Z1045=0,"MANTIENE",IF(Z1045&lt;0,"BAJA",IF(Z1045&gt;0,"ALZA",""))))))</f>
        <v>MANTIENE</v>
      </c>
      <c r="Y1045" s="64">
        <v>50000</v>
      </c>
      <c r="Z1045" s="41">
        <f>IF(Y1045=0,"INDICAR PRECIO VTA",Y1045-MaestraLP3[[#This Row],[PRECIO SEP]])</f>
        <v>0</v>
      </c>
      <c r="AA1045" s="66">
        <f t="shared" si="16"/>
        <v>0.3296</v>
      </c>
      <c r="AB1045" s="68">
        <f>IFERROR(MaestraLP3[[#This Row],[PRECIO]]*MaestraLP3[[#This Row],[%MG UMV]],0)</f>
        <v>16480</v>
      </c>
      <c r="AC1045" s="69">
        <v>4.8</v>
      </c>
      <c r="AD1045" s="64">
        <f>+IFERROR(MaestraLP3[[#This Row],[MARGEN UNITARIO]]/MaestraLP3[[#This Row],[Peso Neto UMV (KG)]],0)</f>
        <v>3433.3333333333335</v>
      </c>
      <c r="AE1045" s="39" t="s">
        <v>44</v>
      </c>
      <c r="AF1045" s="39"/>
      <c r="AG1045" s="39">
        <v>1</v>
      </c>
      <c r="AH1045" s="109">
        <v>0</v>
      </c>
      <c r="AI1045" s="66">
        <v>0.03</v>
      </c>
      <c r="AJ1045" s="66">
        <v>0.05</v>
      </c>
      <c r="AK1045" s="39" t="s">
        <v>53</v>
      </c>
      <c r="AL1045" s="39" t="s">
        <v>53</v>
      </c>
    </row>
    <row r="1046" spans="1:38" x14ac:dyDescent="0.35">
      <c r="A1046" s="39" t="s">
        <v>276</v>
      </c>
      <c r="B1046" s="39">
        <v>209100057</v>
      </c>
      <c r="C1046" s="39" t="str">
        <f>+MaestraLP3[[#This Row],[CÓDIGO]]&amp;MaestraLP3[[#Headers],[-]]&amp;MaestraLP3[[#This Row],[UMV]]</f>
        <v>209100057-C40</v>
      </c>
      <c r="D1046" s="50" t="str">
        <f>+MaestraLP3[[#This Row],[CÓDIGO]]&amp;MaestraLP3[[#Headers],[FS00]]</f>
        <v>209100057FS00</v>
      </c>
      <c r="E1046" s="39" t="s">
        <v>34</v>
      </c>
      <c r="F1046" s="39" t="s">
        <v>80</v>
      </c>
      <c r="G1046" s="39" t="s">
        <v>250</v>
      </c>
      <c r="H1046" s="39" t="s">
        <v>1299</v>
      </c>
      <c r="I1046" s="39" t="s">
        <v>1301</v>
      </c>
      <c r="J1046" s="49" t="s">
        <v>267</v>
      </c>
      <c r="K1046" s="50" t="s">
        <v>50</v>
      </c>
      <c r="L1046" s="39" t="str">
        <f>VLOOKUP(MaestraLP3[[#This Row],[UMV]],VALIDACIONES!J:L,3,0)</f>
        <v>Caja 40 Unidades</v>
      </c>
      <c r="M1046" s="39" t="s">
        <v>40</v>
      </c>
      <c r="N1046" s="39" t="s">
        <v>78</v>
      </c>
      <c r="O1046" s="64">
        <v>44778.83</v>
      </c>
      <c r="P1046" s="39" t="s">
        <v>42</v>
      </c>
      <c r="Q1046" s="64">
        <v>67000</v>
      </c>
      <c r="R1046" s="66">
        <f>+IFERROR((MaestraLP3[[#This Row],[COSTO ]]/MaestraLP3[[#This Row],[COSTO SEP]]-1),0)</f>
        <v>1.7865585142384788E-6</v>
      </c>
      <c r="S1046" s="65" t="s">
        <v>52</v>
      </c>
      <c r="T1046" s="65" t="s">
        <v>52</v>
      </c>
      <c r="U1046" s="64">
        <f>+VLOOKUP(MaestraLP3[[#This Row],[FS00]],'[1]BD MES'!$C:$N,12,0)</f>
        <v>44778.75</v>
      </c>
      <c r="V1046" s="64">
        <v>44778.909999999996</v>
      </c>
      <c r="W1046" s="66">
        <f>+(MaestraLP3[[#This Row],[COSTO ]]-MaestraLP3[[#This Row],[COSTO OCT AL 25-09]])/MaestraLP3[[#This Row],[COSTO OCT AL 25-09]]</f>
        <v>3.5731234122483657E-6</v>
      </c>
      <c r="X1046" s="67" t="str">
        <f>++IF(P1046="HASTA AGOTAR STOCK","HASTA AGOTAR STOCK",IF(MaestraLP3[[#This Row],[PRECIO]]=0,"NO PARA LP",IF(MaestraLP3[[#This Row],[PRECIO SEP]]=0,"INCORPORACIÓN",IF(Z1046=0,"MANTIENE",IF(Z1046&lt;0,"BAJA",IF(Z1046&gt;0,"ALZA",""))))))</f>
        <v>BAJA</v>
      </c>
      <c r="Y1046" s="64">
        <v>57000</v>
      </c>
      <c r="Z1046" s="41">
        <f>IF(Y1046=0,"INDICAR PRECIO VTA",Y1046-MaestraLP3[[#This Row],[PRECIO SEP]])</f>
        <v>-10000</v>
      </c>
      <c r="AA1046" s="66">
        <f t="shared" si="16"/>
        <v>0.21440508771929831</v>
      </c>
      <c r="AB1046" s="68">
        <f>IFERROR(MaestraLP3[[#This Row],[PRECIO]]*MaestraLP3[[#This Row],[%MG UMV]],0)</f>
        <v>12221.090000000004</v>
      </c>
      <c r="AC1046" s="69">
        <v>6</v>
      </c>
      <c r="AD1046" s="64">
        <f>+IFERROR(MaestraLP3[[#This Row],[MARGEN UNITARIO]]/MaestraLP3[[#This Row],[Peso Neto UMV (KG)]],0)</f>
        <v>2036.848333333334</v>
      </c>
      <c r="AE1046" s="39" t="s">
        <v>44</v>
      </c>
      <c r="AF1046" s="39"/>
      <c r="AG1046" s="39">
        <v>1</v>
      </c>
      <c r="AH1046" s="109">
        <v>0</v>
      </c>
      <c r="AI1046" s="66">
        <v>0.03</v>
      </c>
      <c r="AJ1046" s="66">
        <v>0.05</v>
      </c>
      <c r="AK1046" s="39" t="s">
        <v>53</v>
      </c>
      <c r="AL1046" s="39" t="s">
        <v>53</v>
      </c>
    </row>
    <row r="1047" spans="1:38" x14ac:dyDescent="0.35">
      <c r="A1047" s="39" t="s">
        <v>276</v>
      </c>
      <c r="B1047" s="39">
        <v>104527820</v>
      </c>
      <c r="C1047" s="39" t="str">
        <f>+MaestraLP3[[#This Row],[CÓDIGO]]&amp;MaestraLP3[[#Headers],[-]]&amp;MaestraLP3[[#This Row],[UMV]]</f>
        <v>104527820-C12</v>
      </c>
      <c r="D1047" s="50" t="str">
        <f>+MaestraLP3[[#This Row],[CÓDIGO]]&amp;MaestraLP3[[#Headers],[FS00]]</f>
        <v>104527820FS00</v>
      </c>
      <c r="E1047" s="39" t="s">
        <v>34</v>
      </c>
      <c r="F1047" s="39" t="s">
        <v>80</v>
      </c>
      <c r="G1047" s="39" t="s">
        <v>250</v>
      </c>
      <c r="H1047" s="39" t="s">
        <v>1302</v>
      </c>
      <c r="I1047" s="39" t="s">
        <v>1303</v>
      </c>
      <c r="J1047" s="49" t="s">
        <v>49</v>
      </c>
      <c r="K1047" s="50" t="s">
        <v>50</v>
      </c>
      <c r="L1047" s="39" t="str">
        <f>VLOOKUP(MaestraLP3[[#This Row],[UMV]],VALIDACIONES!J:L,3,0)</f>
        <v>Caja 12 Unidades</v>
      </c>
      <c r="M1047" s="39" t="s">
        <v>51</v>
      </c>
      <c r="N1047" s="39" t="s">
        <v>78</v>
      </c>
      <c r="O1047" s="64">
        <v>31668</v>
      </c>
      <c r="P1047" s="39" t="s">
        <v>42</v>
      </c>
      <c r="Q1047" s="64">
        <v>44000</v>
      </c>
      <c r="R1047" s="66">
        <f>+IFERROR((MaestraLP3[[#This Row],[COSTO ]]/MaestraLP3[[#This Row],[COSTO SEP]]-1),0)</f>
        <v>0</v>
      </c>
      <c r="S1047" s="65" t="s">
        <v>52</v>
      </c>
      <c r="T1047" s="65" t="s">
        <v>52</v>
      </c>
      <c r="U1047" s="64">
        <f>+VLOOKUP(MaestraLP3[[#This Row],[FS00]],'[1]BD MES'!$C:$N,12,0)</f>
        <v>31668</v>
      </c>
      <c r="V1047" s="64">
        <v>31668</v>
      </c>
      <c r="W1047" s="66">
        <f>+(MaestraLP3[[#This Row],[COSTO ]]-MaestraLP3[[#This Row],[COSTO OCT AL 25-09]])/MaestraLP3[[#This Row],[COSTO OCT AL 25-09]]</f>
        <v>0</v>
      </c>
      <c r="X1047" s="67" t="str">
        <f>++IF(P1047="HASTA AGOTAR STOCK","HASTA AGOTAR STOCK",IF(MaestraLP3[[#This Row],[PRECIO]]=0,"NO PARA LP",IF(MaestraLP3[[#This Row],[PRECIO SEP]]=0,"INCORPORACIÓN",IF(Z1047=0,"MANTIENE",IF(Z1047&lt;0,"BAJA",IF(Z1047&gt;0,"ALZA",""))))))</f>
        <v>MANTIENE</v>
      </c>
      <c r="Y1047" s="64">
        <v>44000</v>
      </c>
      <c r="Z1047" s="41">
        <f>IF(Y1047=0,"INDICAR PRECIO VTA",Y1047-MaestraLP3[[#This Row],[PRECIO SEP]])</f>
        <v>0</v>
      </c>
      <c r="AA1047" s="66">
        <f t="shared" si="16"/>
        <v>0.28027272727272728</v>
      </c>
      <c r="AB1047" s="68">
        <f>IFERROR(MaestraLP3[[#This Row],[PRECIO]]*MaestraLP3[[#This Row],[%MG UMV]],0)</f>
        <v>12332</v>
      </c>
      <c r="AC1047" s="69">
        <v>12</v>
      </c>
      <c r="AD1047" s="64">
        <f>+IFERROR(MaestraLP3[[#This Row],[MARGEN UNITARIO]]/MaestraLP3[[#This Row],[Peso Neto UMV (KG)]],0)</f>
        <v>1027.6666666666667</v>
      </c>
      <c r="AE1047" s="39" t="s">
        <v>53</v>
      </c>
      <c r="AF1047" s="39"/>
      <c r="AG1047" s="39">
        <v>1</v>
      </c>
      <c r="AH1047" s="109">
        <v>0</v>
      </c>
      <c r="AI1047" s="66">
        <v>0.03</v>
      </c>
      <c r="AJ1047" s="66">
        <v>0.05</v>
      </c>
      <c r="AK1047" s="39" t="s">
        <v>53</v>
      </c>
      <c r="AL1047" s="39" t="s">
        <v>53</v>
      </c>
    </row>
    <row r="1048" spans="1:38" x14ac:dyDescent="0.35">
      <c r="A1048" s="39" t="s">
        <v>276</v>
      </c>
      <c r="B1048" s="39">
        <v>209100161</v>
      </c>
      <c r="C1048" s="39" t="str">
        <f>+MaestraLP3[[#This Row],[CÓDIGO]]&amp;MaestraLP3[[#Headers],[-]]&amp;MaestraLP3[[#This Row],[UMV]]</f>
        <v>209100161-C12</v>
      </c>
      <c r="D1048" s="50" t="str">
        <f>+MaestraLP3[[#This Row],[CÓDIGO]]&amp;MaestraLP3[[#Headers],[FS00]]</f>
        <v>209100161FS00</v>
      </c>
      <c r="E1048" s="39" t="s">
        <v>34</v>
      </c>
      <c r="F1048" s="39" t="s">
        <v>35</v>
      </c>
      <c r="G1048" s="39" t="s">
        <v>254</v>
      </c>
      <c r="H1048" s="39" t="s">
        <v>254</v>
      </c>
      <c r="I1048" s="39" t="s">
        <v>1309</v>
      </c>
      <c r="J1048" s="49" t="s">
        <v>49</v>
      </c>
      <c r="K1048" s="50" t="s">
        <v>50</v>
      </c>
      <c r="L1048" s="39" t="str">
        <f>VLOOKUP(MaestraLP3[[#This Row],[UMV]],VALIDACIONES!J:L,3,0)</f>
        <v>Caja 12 Unidades</v>
      </c>
      <c r="M1048" s="39" t="s">
        <v>40</v>
      </c>
      <c r="N1048" s="39" t="s">
        <v>78</v>
      </c>
      <c r="O1048" s="64">
        <v>30826.839999999997</v>
      </c>
      <c r="P1048" s="39" t="s">
        <v>42</v>
      </c>
      <c r="Q1048" s="64">
        <v>50400</v>
      </c>
      <c r="R1048" s="66">
        <f>+IFERROR((MaestraLP3[[#This Row],[COSTO ]]/MaestraLP3[[#This Row],[COSTO SEP]]-1),0)</f>
        <v>-6.5114474918610554E-3</v>
      </c>
      <c r="S1048" s="65" t="s">
        <v>52</v>
      </c>
      <c r="T1048" s="65" t="s">
        <v>52</v>
      </c>
      <c r="U1048" s="64">
        <f>+VLOOKUP(MaestraLP3[[#This Row],[FS00]],'[1]BD MES'!$C:$N,12,0)</f>
        <v>33130.81</v>
      </c>
      <c r="V1048" s="64">
        <v>30626.112649999995</v>
      </c>
      <c r="W1048" s="66">
        <f>+(MaestraLP3[[#This Row],[COSTO ]]-MaestraLP3[[#This Row],[COSTO OCT AL 25-09]])/MaestraLP3[[#This Row],[COSTO OCT AL 25-09]]</f>
        <v>-7.5600244907987529E-2</v>
      </c>
      <c r="X1048" s="67" t="str">
        <f>++IF(P1048="HASTA AGOTAR STOCK","HASTA AGOTAR STOCK",IF(MaestraLP3[[#This Row],[PRECIO]]=0,"NO PARA LP",IF(MaestraLP3[[#This Row],[PRECIO SEP]]=0,"INCORPORACIÓN",IF(Z1048=0,"MANTIENE",IF(Z1048&lt;0,"BAJA",IF(Z1048&gt;0,"ALZA",""))))))</f>
        <v>BAJA</v>
      </c>
      <c r="Y1048" s="64">
        <v>45600</v>
      </c>
      <c r="Z1048" s="41">
        <f>IF(Y1048=0,"INDICAR PRECIO VTA",Y1048-MaestraLP3[[#This Row],[PRECIO SEP]])</f>
        <v>-4800</v>
      </c>
      <c r="AA1048" s="66">
        <f t="shared" si="16"/>
        <v>0.32837472258771938</v>
      </c>
      <c r="AB1048" s="68">
        <f>IFERROR(MaestraLP3[[#This Row],[PRECIO]]*MaestraLP3[[#This Row],[%MG UMV]],0)</f>
        <v>14973.887350000005</v>
      </c>
      <c r="AC1048" s="69">
        <v>5.28</v>
      </c>
      <c r="AD1048" s="64">
        <f>+IFERROR(MaestraLP3[[#This Row],[MARGEN UNITARIO]]/MaestraLP3[[#This Row],[Peso Neto UMV (KG)]],0)</f>
        <v>2835.9635132575763</v>
      </c>
      <c r="AE1048" s="39" t="s">
        <v>53</v>
      </c>
      <c r="AF1048" s="39"/>
      <c r="AG1048" s="39">
        <v>1</v>
      </c>
      <c r="AH1048" s="109">
        <v>0</v>
      </c>
      <c r="AI1048" s="66">
        <v>0.1</v>
      </c>
      <c r="AJ1048" s="66">
        <v>0.15</v>
      </c>
      <c r="AK1048" s="39"/>
      <c r="AL1048" s="39" t="s">
        <v>53</v>
      </c>
    </row>
    <row r="1049" spans="1:38" x14ac:dyDescent="0.35">
      <c r="A1049" s="39" t="s">
        <v>276</v>
      </c>
      <c r="B1049" s="39">
        <v>209100160</v>
      </c>
      <c r="C1049" s="39" t="str">
        <f>+MaestraLP3[[#This Row],[CÓDIGO]]&amp;MaestraLP3[[#Headers],[-]]&amp;MaestraLP3[[#This Row],[UMV]]</f>
        <v>209100160-C12</v>
      </c>
      <c r="D1049" s="50" t="str">
        <f>+MaestraLP3[[#This Row],[CÓDIGO]]&amp;MaestraLP3[[#Headers],[FS00]]</f>
        <v>209100160FS00</v>
      </c>
      <c r="E1049" s="39" t="s">
        <v>34</v>
      </c>
      <c r="F1049" s="39" t="s">
        <v>35</v>
      </c>
      <c r="G1049" s="39" t="s">
        <v>254</v>
      </c>
      <c r="H1049" s="39" t="s">
        <v>254</v>
      </c>
      <c r="I1049" s="39" t="s">
        <v>1310</v>
      </c>
      <c r="J1049" s="49" t="s">
        <v>49</v>
      </c>
      <c r="K1049" s="50" t="s">
        <v>50</v>
      </c>
      <c r="L1049" s="39" t="str">
        <f>VLOOKUP(MaestraLP3[[#This Row],[UMV]],VALIDACIONES!J:L,3,0)</f>
        <v>Caja 12 Unidades</v>
      </c>
      <c r="M1049" s="39" t="s">
        <v>40</v>
      </c>
      <c r="N1049" s="39" t="s">
        <v>78</v>
      </c>
      <c r="O1049" s="64">
        <v>25524.339999999997</v>
      </c>
      <c r="P1049" s="39" t="s">
        <v>42</v>
      </c>
      <c r="Q1049" s="64">
        <v>50400</v>
      </c>
      <c r="R1049" s="66">
        <f>+IFERROR((MaestraLP3[[#This Row],[COSTO ]]/MaestraLP3[[#This Row],[COSTO SEP]]-1),0)</f>
        <v>8.6506362162547701E-2</v>
      </c>
      <c r="S1049" s="65" t="s">
        <v>52</v>
      </c>
      <c r="T1049" s="65" t="s">
        <v>52</v>
      </c>
      <c r="U1049" s="64">
        <f>+VLOOKUP(MaestraLP3[[#This Row],[FS00]],'[1]BD MES'!$C:$N,12,0)</f>
        <v>27755.19</v>
      </c>
      <c r="V1049" s="64">
        <v>27732.357799999998</v>
      </c>
      <c r="W1049" s="66">
        <f>+(MaestraLP3[[#This Row],[COSTO ]]-MaestraLP3[[#This Row],[COSTO OCT AL 25-09]])/MaestraLP3[[#This Row],[COSTO OCT AL 25-09]]</f>
        <v>-8.2262812828882601E-4</v>
      </c>
      <c r="X1049" s="67" t="str">
        <f>++IF(P1049="HASTA AGOTAR STOCK","HASTA AGOTAR STOCK",IF(MaestraLP3[[#This Row],[PRECIO]]=0,"NO PARA LP",IF(MaestraLP3[[#This Row],[PRECIO SEP]]=0,"INCORPORACIÓN",IF(Z1049=0,"MANTIENE",IF(Z1049&lt;0,"BAJA",IF(Z1049&gt;0,"ALZA",""))))))</f>
        <v>BAJA</v>
      </c>
      <c r="Y1049" s="64">
        <v>45600</v>
      </c>
      <c r="Z1049" s="41">
        <f>IF(Y1049=0,"INDICAR PRECIO VTA",Y1049-MaestraLP3[[#This Row],[PRECIO SEP]])</f>
        <v>-4800</v>
      </c>
      <c r="AA1049" s="66">
        <f t="shared" si="16"/>
        <v>0.39183425877192984</v>
      </c>
      <c r="AB1049" s="68">
        <f>IFERROR(MaestraLP3[[#This Row],[PRECIO]]*MaestraLP3[[#This Row],[%MG UMV]],0)</f>
        <v>17867.642200000002</v>
      </c>
      <c r="AC1049" s="69">
        <v>4.92</v>
      </c>
      <c r="AD1049" s="64">
        <f>+IFERROR(MaestraLP3[[#This Row],[MARGEN UNITARIO]]/MaestraLP3[[#This Row],[Peso Neto UMV (KG)]],0)</f>
        <v>3631.6345934959354</v>
      </c>
      <c r="AE1049" s="39" t="s">
        <v>53</v>
      </c>
      <c r="AF1049" s="39"/>
      <c r="AG1049" s="39">
        <v>1</v>
      </c>
      <c r="AH1049" s="109">
        <v>0</v>
      </c>
      <c r="AI1049" s="66">
        <v>0.1</v>
      </c>
      <c r="AJ1049" s="66">
        <v>0.15</v>
      </c>
      <c r="AK1049" s="39"/>
      <c r="AL1049" s="39" t="s">
        <v>53</v>
      </c>
    </row>
    <row r="1050" spans="1:38" x14ac:dyDescent="0.35">
      <c r="A1050" s="39" t="s">
        <v>276</v>
      </c>
      <c r="B1050" s="39">
        <v>209100163</v>
      </c>
      <c r="C1050" s="39" t="str">
        <f>+MaestraLP3[[#This Row],[CÓDIGO]]&amp;MaestraLP3[[#Headers],[-]]&amp;MaestraLP3[[#This Row],[UMV]]</f>
        <v>209100163-C12</v>
      </c>
      <c r="D1050" s="50" t="str">
        <f>+MaestraLP3[[#This Row],[CÓDIGO]]&amp;MaestraLP3[[#Headers],[FS00]]</f>
        <v>209100163FS00</v>
      </c>
      <c r="E1050" s="39" t="s">
        <v>34</v>
      </c>
      <c r="F1050" s="39" t="s">
        <v>35</v>
      </c>
      <c r="G1050" s="39" t="s">
        <v>254</v>
      </c>
      <c r="H1050" s="39" t="s">
        <v>254</v>
      </c>
      <c r="I1050" s="39" t="s">
        <v>1311</v>
      </c>
      <c r="J1050" s="49" t="s">
        <v>49</v>
      </c>
      <c r="K1050" s="50" t="s">
        <v>50</v>
      </c>
      <c r="L1050" s="39" t="str">
        <f>VLOOKUP(MaestraLP3[[#This Row],[UMV]],VALIDACIONES!J:L,3,0)</f>
        <v>Caja 12 Unidades</v>
      </c>
      <c r="M1050" s="39" t="s">
        <v>40</v>
      </c>
      <c r="N1050" s="39" t="s">
        <v>78</v>
      </c>
      <c r="O1050" s="64">
        <v>26310.579999999998</v>
      </c>
      <c r="P1050" s="39" t="s">
        <v>42</v>
      </c>
      <c r="Q1050" s="64">
        <v>50400</v>
      </c>
      <c r="R1050" s="66">
        <f>+IFERROR((MaestraLP3[[#This Row],[COSTO ]]/MaestraLP3[[#This Row],[COSTO SEP]]-1),0)</f>
        <v>0.10940333508421318</v>
      </c>
      <c r="S1050" s="65" t="s">
        <v>52</v>
      </c>
      <c r="T1050" s="65" t="s">
        <v>52</v>
      </c>
      <c r="U1050" s="64">
        <f>+VLOOKUP(MaestraLP3[[#This Row],[FS00]],'[1]BD MES'!$C:$N,12,0)</f>
        <v>28780.969999999998</v>
      </c>
      <c r="V1050" s="64">
        <v>29189.045199999997</v>
      </c>
      <c r="W1050" s="66">
        <f>+(MaestraLP3[[#This Row],[COSTO ]]-MaestraLP3[[#This Row],[COSTO OCT AL 25-09]])/MaestraLP3[[#This Row],[COSTO OCT AL 25-09]]</f>
        <v>1.4178646515388443E-2</v>
      </c>
      <c r="X1050" s="67" t="str">
        <f>++IF(P1050="HASTA AGOTAR STOCK","HASTA AGOTAR STOCK",IF(MaestraLP3[[#This Row],[PRECIO]]=0,"NO PARA LP",IF(MaestraLP3[[#This Row],[PRECIO SEP]]=0,"INCORPORACIÓN",IF(Z1050=0,"MANTIENE",IF(Z1050&lt;0,"BAJA",IF(Z1050&gt;0,"ALZA",""))))))</f>
        <v>BAJA</v>
      </c>
      <c r="Y1050" s="64">
        <v>45600</v>
      </c>
      <c r="Z1050" s="41">
        <f>IF(Y1050=0,"INDICAR PRECIO VTA",Y1050-MaestraLP3[[#This Row],[PRECIO SEP]])</f>
        <v>-4800</v>
      </c>
      <c r="AA1050" s="66">
        <f t="shared" si="16"/>
        <v>0.35988935964912289</v>
      </c>
      <c r="AB1050" s="68">
        <f>IFERROR(MaestraLP3[[#This Row],[PRECIO]]*MaestraLP3[[#This Row],[%MG UMV]],0)</f>
        <v>16410.954800000003</v>
      </c>
      <c r="AC1050" s="69">
        <v>4.92</v>
      </c>
      <c r="AD1050" s="64">
        <f>+IFERROR(MaestraLP3[[#This Row],[MARGEN UNITARIO]]/MaestraLP3[[#This Row],[Peso Neto UMV (KG)]],0)</f>
        <v>3335.5599186991876</v>
      </c>
      <c r="AE1050" s="39" t="s">
        <v>53</v>
      </c>
      <c r="AF1050" s="39"/>
      <c r="AG1050" s="39">
        <v>1</v>
      </c>
      <c r="AH1050" s="109">
        <v>0</v>
      </c>
      <c r="AI1050" s="66">
        <v>0.1</v>
      </c>
      <c r="AJ1050" s="66">
        <v>0.15</v>
      </c>
      <c r="AK1050" s="39"/>
      <c r="AL1050" s="39" t="s">
        <v>53</v>
      </c>
    </row>
    <row r="1051" spans="1:38" x14ac:dyDescent="0.35">
      <c r="A1051" s="39" t="s">
        <v>276</v>
      </c>
      <c r="B1051" s="39">
        <v>104548240</v>
      </c>
      <c r="C1051" s="39" t="str">
        <f>+MaestraLP3[[#This Row],[CÓDIGO]]&amp;MaestraLP3[[#Headers],[-]]&amp;MaestraLP3[[#This Row],[UMV]]</f>
        <v>104548240-C20</v>
      </c>
      <c r="D1051" s="50" t="str">
        <f>+MaestraLP3[[#This Row],[CÓDIGO]]&amp;MaestraLP3[[#Headers],[FS00]]</f>
        <v>104548240FS00</v>
      </c>
      <c r="E1051" s="39" t="s">
        <v>34</v>
      </c>
      <c r="F1051" s="39" t="s">
        <v>35</v>
      </c>
      <c r="G1051" s="39" t="s">
        <v>254</v>
      </c>
      <c r="H1051" s="39" t="s">
        <v>254</v>
      </c>
      <c r="I1051" s="39" t="s">
        <v>4214</v>
      </c>
      <c r="J1051" s="49" t="s">
        <v>177</v>
      </c>
      <c r="K1051" s="50" t="s">
        <v>50</v>
      </c>
      <c r="L1051" s="39" t="str">
        <f>VLOOKUP(MaestraLP3[[#This Row],[UMV]],VALIDACIONES!J:L,3,0)</f>
        <v>Caja 20 Unidades</v>
      </c>
      <c r="M1051" s="39" t="s">
        <v>40</v>
      </c>
      <c r="N1051" s="39" t="s">
        <v>78</v>
      </c>
      <c r="O1051" s="64">
        <v>21400</v>
      </c>
      <c r="P1051" s="39" t="s">
        <v>42</v>
      </c>
      <c r="Q1051" s="65">
        <v>27200</v>
      </c>
      <c r="R1051" s="66">
        <f>+IFERROR((MaestraLP3[[#This Row],[COSTO ]]/MaestraLP3[[#This Row],[COSTO SEP]]-1),0)</f>
        <v>0</v>
      </c>
      <c r="S1051" s="65" t="s">
        <v>93</v>
      </c>
      <c r="T1051" s="65" t="s">
        <v>93</v>
      </c>
      <c r="U1051" s="64">
        <f>+VLOOKUP(MaestraLP3[[#This Row],[FS00]],'[1]BD MES'!$C:$N,12,0)</f>
        <v>21400</v>
      </c>
      <c r="V1051" s="64">
        <v>21400</v>
      </c>
      <c r="W1051" s="66">
        <f>+(MaestraLP3[[#This Row],[COSTO ]]-MaestraLP3[[#This Row],[COSTO OCT AL 25-09]])/MaestraLP3[[#This Row],[COSTO OCT AL 25-09]]</f>
        <v>0</v>
      </c>
      <c r="X1051" s="67" t="str">
        <f>++IF(P1051="HASTA AGOTAR STOCK","HASTA AGOTAR STOCK",IF(MaestraLP3[[#This Row],[PRECIO]]=0,"NO PARA LP",IF(MaestraLP3[[#This Row],[PRECIO SEP]]=0,"INCORPORACIÓN",IF(Z1051=0,"MANTIENE",IF(Z1051&lt;0,"BAJA",IF(Z1051&gt;0,"ALZA",""))))))</f>
        <v>MANTIENE</v>
      </c>
      <c r="Y1051" s="64">
        <v>27200</v>
      </c>
      <c r="Z1051" s="41">
        <f>IF(Y1051=0,"INDICAR PRECIO VTA",Y1051-MaestraLP3[[#This Row],[PRECIO SEP]])</f>
        <v>0</v>
      </c>
      <c r="AA1051" s="66">
        <f t="shared" si="16"/>
        <v>0.21323529411764705</v>
      </c>
      <c r="AB1051" s="68">
        <f>IFERROR(MaestraLP3[[#This Row],[PRECIO]]*MaestraLP3[[#This Row],[%MG UMV]],0)</f>
        <v>5800</v>
      </c>
      <c r="AC1051" s="69">
        <v>3</v>
      </c>
      <c r="AD1051" s="64">
        <f>+IFERROR(MaestraLP3[[#This Row],[MARGEN UNITARIO]]/MaestraLP3[[#This Row],[Peso Neto UMV (KG)]],0)</f>
        <v>1933.3333333333333</v>
      </c>
      <c r="AE1051" s="39" t="s">
        <v>53</v>
      </c>
      <c r="AF1051" s="39"/>
      <c r="AG1051" s="39">
        <v>1</v>
      </c>
      <c r="AH1051" s="109">
        <v>0</v>
      </c>
      <c r="AI1051" s="66">
        <v>9.9999999999999992E-2</v>
      </c>
      <c r="AJ1051" s="66">
        <v>0.1</v>
      </c>
      <c r="AK1051" s="39" t="s">
        <v>53</v>
      </c>
      <c r="AL1051" s="39" t="s">
        <v>53</v>
      </c>
    </row>
    <row r="1052" spans="1:38" x14ac:dyDescent="0.35">
      <c r="A1052" s="39" t="s">
        <v>276</v>
      </c>
      <c r="B1052" s="39">
        <v>104548250</v>
      </c>
      <c r="C1052" s="39" t="str">
        <f>+MaestraLP3[[#This Row],[CÓDIGO]]&amp;MaestraLP3[[#Headers],[-]]&amp;MaestraLP3[[#This Row],[UMV]]</f>
        <v>104548250-C20</v>
      </c>
      <c r="D1052" s="50" t="str">
        <f>+MaestraLP3[[#This Row],[CÓDIGO]]&amp;MaestraLP3[[#Headers],[FS00]]</f>
        <v>104548250FS00</v>
      </c>
      <c r="E1052" s="39" t="s">
        <v>34</v>
      </c>
      <c r="F1052" s="39" t="s">
        <v>35</v>
      </c>
      <c r="G1052" s="39" t="s">
        <v>254</v>
      </c>
      <c r="H1052" s="39" t="s">
        <v>254</v>
      </c>
      <c r="I1052" s="39" t="s">
        <v>4215</v>
      </c>
      <c r="J1052" s="49" t="s">
        <v>177</v>
      </c>
      <c r="K1052" s="50" t="s">
        <v>50</v>
      </c>
      <c r="L1052" s="39" t="str">
        <f>VLOOKUP(MaestraLP3[[#This Row],[UMV]],VALIDACIONES!J:L,3,0)</f>
        <v>Caja 20 Unidades</v>
      </c>
      <c r="M1052" s="39" t="s">
        <v>40</v>
      </c>
      <c r="N1052" s="39" t="s">
        <v>78</v>
      </c>
      <c r="O1052" s="64">
        <v>22900</v>
      </c>
      <c r="P1052" s="39" t="s">
        <v>42</v>
      </c>
      <c r="Q1052" s="65">
        <v>29400</v>
      </c>
      <c r="R1052" s="66">
        <f>+IFERROR((MaestraLP3[[#This Row],[COSTO ]]/MaestraLP3[[#This Row],[COSTO SEP]]-1),0)</f>
        <v>0</v>
      </c>
      <c r="S1052" s="65" t="s">
        <v>93</v>
      </c>
      <c r="T1052" s="65" t="s">
        <v>93</v>
      </c>
      <c r="U1052" s="64">
        <f>+VLOOKUP(MaestraLP3[[#This Row],[FS00]],'[1]BD MES'!$C:$N,12,0)</f>
        <v>22900</v>
      </c>
      <c r="V1052" s="64">
        <v>22900</v>
      </c>
      <c r="W1052" s="66">
        <f>+(MaestraLP3[[#This Row],[COSTO ]]-MaestraLP3[[#This Row],[COSTO OCT AL 25-09]])/MaestraLP3[[#This Row],[COSTO OCT AL 25-09]]</f>
        <v>0</v>
      </c>
      <c r="X1052" s="67" t="str">
        <f>++IF(P1052="HASTA AGOTAR STOCK","HASTA AGOTAR STOCK",IF(MaestraLP3[[#This Row],[PRECIO]]=0,"NO PARA LP",IF(MaestraLP3[[#This Row],[PRECIO SEP]]=0,"INCORPORACIÓN",IF(Z1052=0,"MANTIENE",IF(Z1052&lt;0,"BAJA",IF(Z1052&gt;0,"ALZA",""))))))</f>
        <v>MANTIENE</v>
      </c>
      <c r="Y1052" s="64">
        <v>29400</v>
      </c>
      <c r="Z1052" s="41">
        <f>IF(Y1052=0,"INDICAR PRECIO VTA",Y1052-MaestraLP3[[#This Row],[PRECIO SEP]])</f>
        <v>0</v>
      </c>
      <c r="AA1052" s="66">
        <f t="shared" si="16"/>
        <v>0.22108843537414966</v>
      </c>
      <c r="AB1052" s="68">
        <f>IFERROR(MaestraLP3[[#This Row],[PRECIO]]*MaestraLP3[[#This Row],[%MG UMV]],0)</f>
        <v>6500</v>
      </c>
      <c r="AC1052" s="69">
        <v>3.2</v>
      </c>
      <c r="AD1052" s="64">
        <f>+IFERROR(MaestraLP3[[#This Row],[MARGEN UNITARIO]]/MaestraLP3[[#This Row],[Peso Neto UMV (KG)]],0)</f>
        <v>2031.25</v>
      </c>
      <c r="AE1052" s="39" t="s">
        <v>53</v>
      </c>
      <c r="AF1052" s="39"/>
      <c r="AG1052" s="39">
        <v>1</v>
      </c>
      <c r="AH1052" s="109">
        <v>0</v>
      </c>
      <c r="AI1052" s="66">
        <v>0.15</v>
      </c>
      <c r="AJ1052" s="66">
        <v>0.15</v>
      </c>
      <c r="AK1052" s="39" t="s">
        <v>53</v>
      </c>
      <c r="AL1052" s="39" t="s">
        <v>53</v>
      </c>
    </row>
    <row r="1053" spans="1:38" x14ac:dyDescent="0.35">
      <c r="A1053" s="39" t="s">
        <v>276</v>
      </c>
      <c r="B1053" s="39">
        <v>150002076</v>
      </c>
      <c r="C1053" s="39" t="str">
        <f>+MaestraLP3[[#This Row],[CÓDIGO]]&amp;MaestraLP3[[#Headers],[-]]&amp;MaestraLP3[[#This Row],[UMV]]</f>
        <v>150002076-D30</v>
      </c>
      <c r="D1053" s="50" t="str">
        <f>+MaestraLP3[[#This Row],[CÓDIGO]]&amp;MaestraLP3[[#Headers],[FS00]]</f>
        <v>150002076FS00</v>
      </c>
      <c r="E1053" s="39" t="s">
        <v>34</v>
      </c>
      <c r="F1053" s="39" t="s">
        <v>35</v>
      </c>
      <c r="G1053" s="39" t="s">
        <v>254</v>
      </c>
      <c r="H1053" s="39" t="s">
        <v>254</v>
      </c>
      <c r="I1053" s="39" t="s">
        <v>1306</v>
      </c>
      <c r="J1053" s="49" t="s">
        <v>234</v>
      </c>
      <c r="K1053" s="50" t="s">
        <v>50</v>
      </c>
      <c r="L1053" s="39" t="str">
        <f>VLOOKUP(MaestraLP3[[#This Row],[UMV]],VALIDACIONES!J:L,3,0)</f>
        <v>Display 30 Unidades</v>
      </c>
      <c r="M1053" s="39" t="s">
        <v>40</v>
      </c>
      <c r="N1053" s="39" t="s">
        <v>78</v>
      </c>
      <c r="O1053" s="64">
        <v>8100</v>
      </c>
      <c r="P1053" s="39" t="s">
        <v>42</v>
      </c>
      <c r="Q1053" s="64">
        <v>24500</v>
      </c>
      <c r="R1053" s="66">
        <f>+IFERROR((MaestraLP3[[#This Row],[COSTO ]]/MaestraLP3[[#This Row],[COSTO SEP]]-1),0)</f>
        <v>0</v>
      </c>
      <c r="S1053" s="65" t="s">
        <v>52</v>
      </c>
      <c r="T1053" s="65" t="s">
        <v>52</v>
      </c>
      <c r="U1053" s="64">
        <f>+VLOOKUP(MaestraLP3[[#This Row],[FS00]],'[1]BD MES'!$C:$N,12,0)</f>
        <v>8100</v>
      </c>
      <c r="V1053" s="64">
        <v>8100</v>
      </c>
      <c r="W1053" s="66">
        <f>+(MaestraLP3[[#This Row],[COSTO ]]-MaestraLP3[[#This Row],[COSTO OCT AL 25-09]])/MaestraLP3[[#This Row],[COSTO OCT AL 25-09]]</f>
        <v>0</v>
      </c>
      <c r="X1053" s="67" t="str">
        <f>++IF(P1053="HASTA AGOTAR STOCK","HASTA AGOTAR STOCK",IF(MaestraLP3[[#This Row],[PRECIO]]=0,"NO PARA LP",IF(MaestraLP3[[#This Row],[PRECIO SEP]]=0,"INCORPORACIÓN",IF(Z1053=0,"MANTIENE",IF(Z1053&lt;0,"BAJA",IF(Z1053&gt;0,"ALZA",""))))))</f>
        <v>MANTIENE</v>
      </c>
      <c r="Y1053" s="64">
        <v>24500</v>
      </c>
      <c r="Z1053" s="41">
        <f>IF(Y1053=0,"INDICAR PRECIO VTA",Y1053-MaestraLP3[[#This Row],[PRECIO SEP]])</f>
        <v>0</v>
      </c>
      <c r="AA1053" s="66">
        <f t="shared" si="16"/>
        <v>0.66938775510204085</v>
      </c>
      <c r="AB1053" s="68">
        <f>IFERROR(MaestraLP3[[#This Row],[PRECIO]]*MaestraLP3[[#This Row],[%MG UMV]],0)</f>
        <v>16400</v>
      </c>
      <c r="AC1053" s="69">
        <v>4.5</v>
      </c>
      <c r="AD1053" s="64">
        <f>+IFERROR(MaestraLP3[[#This Row],[MARGEN UNITARIO]]/MaestraLP3[[#This Row],[Peso Neto UMV (KG)]],0)</f>
        <v>3644.4444444444443</v>
      </c>
      <c r="AE1053" s="39" t="s">
        <v>44</v>
      </c>
      <c r="AF1053" s="39"/>
      <c r="AG1053" s="39">
        <v>1</v>
      </c>
      <c r="AH1053" s="109">
        <v>0</v>
      </c>
      <c r="AI1053" s="66">
        <v>0.15</v>
      </c>
      <c r="AJ1053" s="66">
        <v>0.2</v>
      </c>
      <c r="AK1053" s="39"/>
      <c r="AL1053" s="39" t="s">
        <v>53</v>
      </c>
    </row>
    <row r="1054" spans="1:38" x14ac:dyDescent="0.35">
      <c r="A1054" s="39" t="s">
        <v>276</v>
      </c>
      <c r="B1054" s="39">
        <v>104539200</v>
      </c>
      <c r="C1054" s="39" t="str">
        <f>+MaestraLP3[[#This Row],[CÓDIGO]]&amp;MaestraLP3[[#Headers],[-]]&amp;MaestraLP3[[#This Row],[UMV]]</f>
        <v>104539200-C12</v>
      </c>
      <c r="D1054" s="50" t="str">
        <f>+MaestraLP3[[#This Row],[CÓDIGO]]&amp;MaestraLP3[[#Headers],[FS00]]</f>
        <v>104539200FS00</v>
      </c>
      <c r="E1054" s="39" t="s">
        <v>34</v>
      </c>
      <c r="F1054" s="39" t="s">
        <v>35</v>
      </c>
      <c r="G1054" s="39" t="s">
        <v>254</v>
      </c>
      <c r="H1054" s="39" t="s">
        <v>254</v>
      </c>
      <c r="I1054" s="39" t="s">
        <v>1307</v>
      </c>
      <c r="J1054" s="49" t="s">
        <v>49</v>
      </c>
      <c r="K1054" s="50" t="s">
        <v>50</v>
      </c>
      <c r="L1054" s="39" t="str">
        <f>VLOOKUP(MaestraLP3[[#This Row],[UMV]],VALIDACIONES!J:L,3,0)</f>
        <v>Caja 12 Unidades</v>
      </c>
      <c r="M1054" s="39" t="s">
        <v>40</v>
      </c>
      <c r="N1054" s="39" t="s">
        <v>78</v>
      </c>
      <c r="O1054" s="64">
        <v>14244</v>
      </c>
      <c r="P1054" s="39" t="s">
        <v>42</v>
      </c>
      <c r="Q1054" s="64">
        <v>23880</v>
      </c>
      <c r="R1054" s="66">
        <f>+IFERROR((MaestraLP3[[#This Row],[COSTO ]]/MaestraLP3[[#This Row],[COSTO SEP]]-1),0)</f>
        <v>0</v>
      </c>
      <c r="S1054" s="65" t="s">
        <v>52</v>
      </c>
      <c r="T1054" s="65" t="s">
        <v>52</v>
      </c>
      <c r="U1054" s="64">
        <f>+VLOOKUP(MaestraLP3[[#This Row],[FS00]],'[1]BD MES'!$C:$N,12,0)</f>
        <v>14244</v>
      </c>
      <c r="V1054" s="64">
        <v>14244</v>
      </c>
      <c r="W1054" s="66">
        <f>+(MaestraLP3[[#This Row],[COSTO ]]-MaestraLP3[[#This Row],[COSTO OCT AL 25-09]])/MaestraLP3[[#This Row],[COSTO OCT AL 25-09]]</f>
        <v>0</v>
      </c>
      <c r="X1054" s="67" t="str">
        <f>++IF(P1054="HASTA AGOTAR STOCK","HASTA AGOTAR STOCK",IF(MaestraLP3[[#This Row],[PRECIO]]=0,"NO PARA LP",IF(MaestraLP3[[#This Row],[PRECIO SEP]]=0,"INCORPORACIÓN",IF(Z1054=0,"MANTIENE",IF(Z1054&lt;0,"BAJA",IF(Z1054&gt;0,"ALZA",""))))))</f>
        <v>MANTIENE</v>
      </c>
      <c r="Y1054" s="64">
        <v>23880</v>
      </c>
      <c r="Z1054" s="41">
        <f>IF(Y1054=0,"INDICAR PRECIO VTA",Y1054-MaestraLP3[[#This Row],[PRECIO SEP]])</f>
        <v>0</v>
      </c>
      <c r="AA1054" s="66">
        <f t="shared" si="16"/>
        <v>0.4035175879396985</v>
      </c>
      <c r="AB1054" s="68">
        <f>IFERROR(MaestraLP3[[#This Row],[PRECIO]]*MaestraLP3[[#This Row],[%MG UMV]],0)</f>
        <v>9636</v>
      </c>
      <c r="AC1054" s="69">
        <v>4.2</v>
      </c>
      <c r="AD1054" s="64">
        <f>+IFERROR(MaestraLP3[[#This Row],[MARGEN UNITARIO]]/MaestraLP3[[#This Row],[Peso Neto UMV (KG)]],0)</f>
        <v>2294.2857142857142</v>
      </c>
      <c r="AE1054" s="39" t="s">
        <v>53</v>
      </c>
      <c r="AF1054" s="39"/>
      <c r="AG1054" s="39">
        <v>1</v>
      </c>
      <c r="AH1054" s="109">
        <v>0</v>
      </c>
      <c r="AI1054" s="66">
        <v>0.15</v>
      </c>
      <c r="AJ1054" s="66">
        <v>0.2</v>
      </c>
      <c r="AK1054" s="39" t="s">
        <v>53</v>
      </c>
      <c r="AL1054" s="39" t="s">
        <v>53</v>
      </c>
    </row>
    <row r="1055" spans="1:38" x14ac:dyDescent="0.35">
      <c r="A1055" s="39" t="s">
        <v>276</v>
      </c>
      <c r="B1055" s="39">
        <v>104539210</v>
      </c>
      <c r="C1055" s="39" t="str">
        <f>+MaestraLP3[[#This Row],[CÓDIGO]]&amp;MaestraLP3[[#Headers],[-]]&amp;MaestraLP3[[#This Row],[UMV]]</f>
        <v>104539210-C12</v>
      </c>
      <c r="D1055" s="50" t="str">
        <f>+MaestraLP3[[#This Row],[CÓDIGO]]&amp;MaestraLP3[[#Headers],[FS00]]</f>
        <v>104539210FS00</v>
      </c>
      <c r="E1055" s="39" t="s">
        <v>34</v>
      </c>
      <c r="F1055" s="39" t="s">
        <v>35</v>
      </c>
      <c r="G1055" s="39" t="s">
        <v>254</v>
      </c>
      <c r="H1055" s="39" t="s">
        <v>254</v>
      </c>
      <c r="I1055" s="39" t="s">
        <v>1308</v>
      </c>
      <c r="J1055" s="49" t="s">
        <v>49</v>
      </c>
      <c r="K1055" s="50" t="s">
        <v>50</v>
      </c>
      <c r="L1055" s="39" t="str">
        <f>VLOOKUP(MaestraLP3[[#This Row],[UMV]],VALIDACIONES!J:L,3,0)</f>
        <v>Caja 12 Unidades</v>
      </c>
      <c r="M1055" s="39" t="s">
        <v>40</v>
      </c>
      <c r="N1055" s="39" t="s">
        <v>78</v>
      </c>
      <c r="O1055" s="64">
        <v>14244</v>
      </c>
      <c r="P1055" s="39" t="s">
        <v>42</v>
      </c>
      <c r="Q1055" s="64">
        <v>23880</v>
      </c>
      <c r="R1055" s="66">
        <f>+IFERROR((MaestraLP3[[#This Row],[COSTO ]]/MaestraLP3[[#This Row],[COSTO SEP]]-1),0)</f>
        <v>0</v>
      </c>
      <c r="S1055" s="65" t="s">
        <v>52</v>
      </c>
      <c r="T1055" s="65" t="s">
        <v>52</v>
      </c>
      <c r="U1055" s="64">
        <f>+VLOOKUP(MaestraLP3[[#This Row],[FS00]],'[1]BD MES'!$C:$N,12,0)</f>
        <v>14244</v>
      </c>
      <c r="V1055" s="64">
        <v>14244</v>
      </c>
      <c r="W1055" s="66">
        <f>+(MaestraLP3[[#This Row],[COSTO ]]-MaestraLP3[[#This Row],[COSTO OCT AL 25-09]])/MaestraLP3[[#This Row],[COSTO OCT AL 25-09]]</f>
        <v>0</v>
      </c>
      <c r="X1055" s="67" t="str">
        <f>++IF(P1055="HASTA AGOTAR STOCK","HASTA AGOTAR STOCK",IF(MaestraLP3[[#This Row],[PRECIO]]=0,"NO PARA LP",IF(MaestraLP3[[#This Row],[PRECIO SEP]]=0,"INCORPORACIÓN",IF(Z1055=0,"MANTIENE",IF(Z1055&lt;0,"BAJA",IF(Z1055&gt;0,"ALZA",""))))))</f>
        <v>MANTIENE</v>
      </c>
      <c r="Y1055" s="64">
        <v>23880</v>
      </c>
      <c r="Z1055" s="41">
        <f>IF(Y1055=0,"INDICAR PRECIO VTA",Y1055-MaestraLP3[[#This Row],[PRECIO SEP]])</f>
        <v>0</v>
      </c>
      <c r="AA1055" s="66">
        <f t="shared" si="16"/>
        <v>0.4035175879396985</v>
      </c>
      <c r="AB1055" s="68">
        <f>IFERROR(MaestraLP3[[#This Row],[PRECIO]]*MaestraLP3[[#This Row],[%MG UMV]],0)</f>
        <v>9636</v>
      </c>
      <c r="AC1055" s="69">
        <v>4.2</v>
      </c>
      <c r="AD1055" s="64">
        <f>+IFERROR(MaestraLP3[[#This Row],[MARGEN UNITARIO]]/MaestraLP3[[#This Row],[Peso Neto UMV (KG)]],0)</f>
        <v>2294.2857142857142</v>
      </c>
      <c r="AE1055" s="39" t="s">
        <v>53</v>
      </c>
      <c r="AF1055" s="39"/>
      <c r="AG1055" s="39">
        <v>1</v>
      </c>
      <c r="AH1055" s="109">
        <v>0</v>
      </c>
      <c r="AI1055" s="66">
        <v>0.15</v>
      </c>
      <c r="AJ1055" s="66">
        <v>0.2</v>
      </c>
      <c r="AK1055" s="39" t="s">
        <v>53</v>
      </c>
      <c r="AL1055" s="39" t="s">
        <v>53</v>
      </c>
    </row>
    <row r="1056" spans="1:38" x14ac:dyDescent="0.35">
      <c r="A1056" s="39" t="s">
        <v>276</v>
      </c>
      <c r="B1056" s="39">
        <v>104527460</v>
      </c>
      <c r="C1056" s="39" t="str">
        <f>+MaestraLP3[[#This Row],[CÓDIGO]]&amp;MaestraLP3[[#Headers],[-]]&amp;MaestraLP3[[#This Row],[UMV]]</f>
        <v>104527460-C24</v>
      </c>
      <c r="D1056" s="50" t="str">
        <f>+MaestraLP3[[#This Row],[CÓDIGO]]&amp;MaestraLP3[[#Headers],[FS00]]</f>
        <v>104527460FS00</v>
      </c>
      <c r="E1056" s="39" t="s">
        <v>34</v>
      </c>
      <c r="F1056" s="39" t="s">
        <v>35</v>
      </c>
      <c r="G1056" s="39" t="s">
        <v>254</v>
      </c>
      <c r="H1056" s="39" t="s">
        <v>254</v>
      </c>
      <c r="I1056" s="39" t="s">
        <v>1312</v>
      </c>
      <c r="J1056" s="49" t="s">
        <v>160</v>
      </c>
      <c r="K1056" s="50" t="s">
        <v>50</v>
      </c>
      <c r="L1056" s="39" t="str">
        <f>VLOOKUP(MaestraLP3[[#This Row],[UMV]],VALIDACIONES!J:L,3,0)</f>
        <v>Caja 24 Unidades</v>
      </c>
      <c r="M1056" s="39" t="s">
        <v>40</v>
      </c>
      <c r="N1056" s="39" t="s">
        <v>78</v>
      </c>
      <c r="O1056" s="64">
        <v>23376</v>
      </c>
      <c r="P1056" s="39" t="s">
        <v>42</v>
      </c>
      <c r="Q1056" s="64">
        <v>32500</v>
      </c>
      <c r="R1056" s="66">
        <f>+IFERROR((MaestraLP3[[#This Row],[COSTO ]]/MaestraLP3[[#This Row],[COSTO SEP]]-1),0)</f>
        <v>0</v>
      </c>
      <c r="S1056" s="65" t="s">
        <v>52</v>
      </c>
      <c r="T1056" s="65" t="s">
        <v>52</v>
      </c>
      <c r="U1056" s="64">
        <f>+VLOOKUP(MaestraLP3[[#This Row],[FS00]],'[1]BD MES'!$C:$N,12,0)</f>
        <v>23376</v>
      </c>
      <c r="V1056" s="64">
        <v>23376</v>
      </c>
      <c r="W1056" s="66">
        <f>+(MaestraLP3[[#This Row],[COSTO ]]-MaestraLP3[[#This Row],[COSTO OCT AL 25-09]])/MaestraLP3[[#This Row],[COSTO OCT AL 25-09]]</f>
        <v>0</v>
      </c>
      <c r="X1056" s="67" t="str">
        <f>++IF(P1056="HASTA AGOTAR STOCK","HASTA AGOTAR STOCK",IF(MaestraLP3[[#This Row],[PRECIO]]=0,"NO PARA LP",IF(MaestraLP3[[#This Row],[PRECIO SEP]]=0,"INCORPORACIÓN",IF(Z1056=0,"MANTIENE",IF(Z1056&lt;0,"BAJA",IF(Z1056&gt;0,"ALZA",""))))))</f>
        <v>MANTIENE</v>
      </c>
      <c r="Y1056" s="64">
        <v>32500</v>
      </c>
      <c r="Z1056" s="41">
        <f>IF(Y1056=0,"INDICAR PRECIO VTA",Y1056-MaestraLP3[[#This Row],[PRECIO SEP]])</f>
        <v>0</v>
      </c>
      <c r="AA1056" s="66">
        <f t="shared" si="16"/>
        <v>0.28073846153846155</v>
      </c>
      <c r="AB1056" s="68">
        <f>IFERROR(MaestraLP3[[#This Row],[PRECIO]]*MaestraLP3[[#This Row],[%MG UMV]],0)</f>
        <v>9124</v>
      </c>
      <c r="AC1056" s="69">
        <v>3.84</v>
      </c>
      <c r="AD1056" s="64">
        <f>+IFERROR(MaestraLP3[[#This Row],[MARGEN UNITARIO]]/MaestraLP3[[#This Row],[Peso Neto UMV (KG)]],0)</f>
        <v>2376.041666666667</v>
      </c>
      <c r="AE1056" s="39" t="s">
        <v>44</v>
      </c>
      <c r="AF1056" s="39"/>
      <c r="AG1056" s="39">
        <v>1</v>
      </c>
      <c r="AH1056" s="109">
        <v>0</v>
      </c>
      <c r="AI1056" s="66">
        <v>0.15</v>
      </c>
      <c r="AJ1056" s="66">
        <v>0.2</v>
      </c>
      <c r="AK1056" s="39"/>
      <c r="AL1056" s="39" t="s">
        <v>53</v>
      </c>
    </row>
    <row r="1057" spans="1:38" x14ac:dyDescent="0.35">
      <c r="A1057" s="39" t="s">
        <v>276</v>
      </c>
      <c r="B1057" s="39">
        <v>104527450</v>
      </c>
      <c r="C1057" s="39" t="str">
        <f>+MaestraLP3[[#This Row],[CÓDIGO]]&amp;MaestraLP3[[#Headers],[-]]&amp;MaestraLP3[[#This Row],[UMV]]</f>
        <v>104527450-C24</v>
      </c>
      <c r="D1057" s="50" t="str">
        <f>+MaestraLP3[[#This Row],[CÓDIGO]]&amp;MaestraLP3[[#Headers],[FS00]]</f>
        <v>104527450FS00</v>
      </c>
      <c r="E1057" s="39" t="s">
        <v>34</v>
      </c>
      <c r="F1057" s="39" t="s">
        <v>35</v>
      </c>
      <c r="G1057" s="39" t="s">
        <v>254</v>
      </c>
      <c r="H1057" s="39" t="s">
        <v>254</v>
      </c>
      <c r="I1057" s="39" t="s">
        <v>1313</v>
      </c>
      <c r="J1057" s="49" t="s">
        <v>160</v>
      </c>
      <c r="K1057" s="50" t="s">
        <v>50</v>
      </c>
      <c r="L1057" s="39" t="str">
        <f>VLOOKUP(MaestraLP3[[#This Row],[UMV]],VALIDACIONES!J:L,3,0)</f>
        <v>Caja 24 Unidades</v>
      </c>
      <c r="M1057" s="39" t="s">
        <v>40</v>
      </c>
      <c r="N1057" s="39" t="s">
        <v>78</v>
      </c>
      <c r="O1057" s="64">
        <v>23376</v>
      </c>
      <c r="P1057" s="39" t="s">
        <v>42</v>
      </c>
      <c r="Q1057" s="64">
        <v>32500</v>
      </c>
      <c r="R1057" s="66">
        <f>+IFERROR((MaestraLP3[[#This Row],[COSTO ]]/MaestraLP3[[#This Row],[COSTO SEP]]-1),0)</f>
        <v>0</v>
      </c>
      <c r="S1057" s="65" t="s">
        <v>52</v>
      </c>
      <c r="T1057" s="65" t="s">
        <v>52</v>
      </c>
      <c r="U1057" s="64">
        <f>+VLOOKUP(MaestraLP3[[#This Row],[FS00]],'[1]BD MES'!$C:$N,12,0)</f>
        <v>23376</v>
      </c>
      <c r="V1057" s="64">
        <v>23376</v>
      </c>
      <c r="W1057" s="66">
        <f>+(MaestraLP3[[#This Row],[COSTO ]]-MaestraLP3[[#This Row],[COSTO OCT AL 25-09]])/MaestraLP3[[#This Row],[COSTO OCT AL 25-09]]</f>
        <v>0</v>
      </c>
      <c r="X1057" s="67" t="str">
        <f>++IF(P1057="HASTA AGOTAR STOCK","HASTA AGOTAR STOCK",IF(MaestraLP3[[#This Row],[PRECIO]]=0,"NO PARA LP",IF(MaestraLP3[[#This Row],[PRECIO SEP]]=0,"INCORPORACIÓN",IF(Z1057=0,"MANTIENE",IF(Z1057&lt;0,"BAJA",IF(Z1057&gt;0,"ALZA",""))))))</f>
        <v>MANTIENE</v>
      </c>
      <c r="Y1057" s="64">
        <v>32500</v>
      </c>
      <c r="Z1057" s="41">
        <f>IF(Y1057=0,"INDICAR PRECIO VTA",Y1057-MaestraLP3[[#This Row],[PRECIO SEP]])</f>
        <v>0</v>
      </c>
      <c r="AA1057" s="66">
        <f t="shared" si="16"/>
        <v>0.28073846153846155</v>
      </c>
      <c r="AB1057" s="68">
        <f>IFERROR(MaestraLP3[[#This Row],[PRECIO]]*MaestraLP3[[#This Row],[%MG UMV]],0)</f>
        <v>9124</v>
      </c>
      <c r="AC1057" s="69">
        <v>3.84</v>
      </c>
      <c r="AD1057" s="64">
        <f>+IFERROR(MaestraLP3[[#This Row],[MARGEN UNITARIO]]/MaestraLP3[[#This Row],[Peso Neto UMV (KG)]],0)</f>
        <v>2376.041666666667</v>
      </c>
      <c r="AE1057" s="39" t="s">
        <v>44</v>
      </c>
      <c r="AF1057" s="39"/>
      <c r="AG1057" s="39">
        <v>1</v>
      </c>
      <c r="AH1057" s="109">
        <v>0</v>
      </c>
      <c r="AI1057" s="66">
        <v>0.15</v>
      </c>
      <c r="AJ1057" s="66">
        <v>0.2</v>
      </c>
      <c r="AK1057" s="39"/>
      <c r="AL1057" s="39" t="s">
        <v>53</v>
      </c>
    </row>
    <row r="1058" spans="1:38" x14ac:dyDescent="0.35">
      <c r="A1058" s="39" t="s">
        <v>276</v>
      </c>
      <c r="B1058" s="39">
        <v>104548440</v>
      </c>
      <c r="C1058" s="39" t="str">
        <f>+MaestraLP3[[#This Row],[CÓDIGO]]&amp;MaestraLP3[[#Headers],[-]]&amp;MaestraLP3[[#This Row],[UMV]]</f>
        <v>104548440-C08</v>
      </c>
      <c r="D1058" s="50" t="str">
        <f>+MaestraLP3[[#This Row],[CÓDIGO]]&amp;MaestraLP3[[#Headers],[FS00]]</f>
        <v>104548440FS00</v>
      </c>
      <c r="E1058" s="39" t="s">
        <v>34</v>
      </c>
      <c r="F1058" s="39" t="s">
        <v>35</v>
      </c>
      <c r="G1058" s="39" t="s">
        <v>254</v>
      </c>
      <c r="H1058" s="39" t="s">
        <v>254</v>
      </c>
      <c r="I1058" s="39" t="s">
        <v>4634</v>
      </c>
      <c r="J1058" s="49" t="s">
        <v>253</v>
      </c>
      <c r="K1058" s="50" t="s">
        <v>50</v>
      </c>
      <c r="L1058" s="39" t="str">
        <f>VLOOKUP(MaestraLP3[[#This Row],[UMV]],VALIDACIONES!J:L,3,0)</f>
        <v>Caja 8 Unidades</v>
      </c>
      <c r="M1058" s="39" t="s">
        <v>40</v>
      </c>
      <c r="N1058" s="39" t="s">
        <v>78</v>
      </c>
      <c r="O1058" s="64">
        <v>45520</v>
      </c>
      <c r="P1058" s="39" t="s">
        <v>4413</v>
      </c>
      <c r="Q1058" s="65">
        <v>0</v>
      </c>
      <c r="R1058" s="66">
        <f>+IFERROR((MaestraLP3[[#This Row],[COSTO ]]/MaestraLP3[[#This Row],[COSTO SEP]]-1),0)</f>
        <v>0</v>
      </c>
      <c r="S1058" s="65" t="s">
        <v>93</v>
      </c>
      <c r="T1058" s="65" t="s">
        <v>93</v>
      </c>
      <c r="U1058" s="64">
        <f>+VLOOKUP(MaestraLP3[[#This Row],[FS00]],'[1]BD MES'!$C:$N,12,0)</f>
        <v>45520</v>
      </c>
      <c r="V1058" s="64">
        <v>45520</v>
      </c>
      <c r="W1058" s="66">
        <f>+(MaestraLP3[[#This Row],[COSTO ]]-MaestraLP3[[#This Row],[COSTO OCT AL 25-09]])/MaestraLP3[[#This Row],[COSTO OCT AL 25-09]]</f>
        <v>0</v>
      </c>
      <c r="X1058" s="67" t="str">
        <f>++IF(P1058="HASTA AGOTAR STOCK","HASTA AGOTAR STOCK",IF(MaestraLP3[[#This Row],[PRECIO]]=0,"NO PARA LP",IF(MaestraLP3[[#This Row],[PRECIO SEP]]=0,"INCORPORACIÓN",IF(Z1058=0,"MANTIENE",IF(Z1058&lt;0,"BAJA",IF(Z1058&gt;0,"ALZA",""))))))</f>
        <v>NO PARA LP</v>
      </c>
      <c r="Y1058" s="64">
        <v>0</v>
      </c>
      <c r="Z1058" s="41" t="str">
        <f>IF(Y1058=0,"INDICAR PRECIO VTA",Y1058-MaestraLP3[[#This Row],[PRECIO SEP]])</f>
        <v>INDICAR PRECIO VTA</v>
      </c>
      <c r="AA1058" s="66" t="str">
        <f t="shared" si="16"/>
        <v>-</v>
      </c>
      <c r="AB1058" s="68">
        <f>IFERROR(MaestraLP3[[#This Row],[PRECIO]]*MaestraLP3[[#This Row],[%MG UMV]],0)</f>
        <v>0</v>
      </c>
      <c r="AC1058" s="69">
        <v>8</v>
      </c>
      <c r="AD1058" s="64">
        <f>+IFERROR(MaestraLP3[[#This Row],[MARGEN UNITARIO]]/MaestraLP3[[#This Row],[Peso Neto UMV (KG)]],0)</f>
        <v>0</v>
      </c>
      <c r="AE1058" s="39" t="s">
        <v>53</v>
      </c>
      <c r="AF1058" s="39"/>
      <c r="AG1058" s="39">
        <v>1</v>
      </c>
      <c r="AH1058" s="109">
        <v>0</v>
      </c>
      <c r="AI1058" s="66">
        <v>0.05</v>
      </c>
      <c r="AJ1058" s="66">
        <v>0.1</v>
      </c>
      <c r="AK1058" s="39" t="s">
        <v>53</v>
      </c>
      <c r="AL1058" s="39" t="s">
        <v>53</v>
      </c>
    </row>
    <row r="1059" spans="1:38" x14ac:dyDescent="0.35">
      <c r="A1059" s="39" t="s">
        <v>276</v>
      </c>
      <c r="B1059" s="39">
        <v>104548450</v>
      </c>
      <c r="C1059" s="39" t="str">
        <f>+MaestraLP3[[#This Row],[CÓDIGO]]&amp;MaestraLP3[[#Headers],[-]]&amp;MaestraLP3[[#This Row],[UMV]]</f>
        <v>104548450-C08</v>
      </c>
      <c r="D1059" s="50" t="str">
        <f>+MaestraLP3[[#This Row],[CÓDIGO]]&amp;MaestraLP3[[#Headers],[FS00]]</f>
        <v>104548450FS00</v>
      </c>
      <c r="E1059" s="39" t="s">
        <v>34</v>
      </c>
      <c r="F1059" s="39" t="s">
        <v>35</v>
      </c>
      <c r="G1059" s="39" t="s">
        <v>254</v>
      </c>
      <c r="H1059" s="39" t="s">
        <v>254</v>
      </c>
      <c r="I1059" s="39" t="s">
        <v>4635</v>
      </c>
      <c r="J1059" s="49" t="s">
        <v>253</v>
      </c>
      <c r="K1059" s="50" t="s">
        <v>50</v>
      </c>
      <c r="L1059" s="39" t="str">
        <f>VLOOKUP(MaestraLP3[[#This Row],[UMV]],VALIDACIONES!J:L,3,0)</f>
        <v>Caja 8 Unidades</v>
      </c>
      <c r="M1059" s="39" t="s">
        <v>40</v>
      </c>
      <c r="N1059" s="39" t="s">
        <v>78</v>
      </c>
      <c r="O1059" s="64">
        <v>52472</v>
      </c>
      <c r="P1059" s="39" t="s">
        <v>4413</v>
      </c>
      <c r="Q1059" s="65">
        <v>0</v>
      </c>
      <c r="R1059" s="66">
        <f>+IFERROR((MaestraLP3[[#This Row],[COSTO ]]/MaestraLP3[[#This Row],[COSTO SEP]]-1),0)</f>
        <v>0</v>
      </c>
      <c r="S1059" s="65" t="s">
        <v>93</v>
      </c>
      <c r="T1059" s="65" t="s">
        <v>93</v>
      </c>
      <c r="U1059" s="64">
        <f>+VLOOKUP(MaestraLP3[[#This Row],[FS00]],'[1]BD MES'!$C:$N,12,0)</f>
        <v>52472</v>
      </c>
      <c r="V1059" s="64">
        <v>52472</v>
      </c>
      <c r="W1059" s="66">
        <f>+(MaestraLP3[[#This Row],[COSTO ]]-MaestraLP3[[#This Row],[COSTO OCT AL 25-09]])/MaestraLP3[[#This Row],[COSTO OCT AL 25-09]]</f>
        <v>0</v>
      </c>
      <c r="X1059" s="67" t="str">
        <f>++IF(P1059="HASTA AGOTAR STOCK","HASTA AGOTAR STOCK",IF(MaestraLP3[[#This Row],[PRECIO]]=0,"NO PARA LP",IF(MaestraLP3[[#This Row],[PRECIO SEP]]=0,"INCORPORACIÓN",IF(Z1059=0,"MANTIENE",IF(Z1059&lt;0,"BAJA",IF(Z1059&gt;0,"ALZA",""))))))</f>
        <v>NO PARA LP</v>
      </c>
      <c r="Y1059" s="64">
        <v>0</v>
      </c>
      <c r="Z1059" s="41" t="str">
        <f>IF(Y1059=0,"INDICAR PRECIO VTA",Y1059-MaestraLP3[[#This Row],[PRECIO SEP]])</f>
        <v>INDICAR PRECIO VTA</v>
      </c>
      <c r="AA1059" s="66" t="str">
        <f t="shared" si="16"/>
        <v>-</v>
      </c>
      <c r="AB1059" s="68">
        <f>IFERROR(MaestraLP3[[#This Row],[PRECIO]]*MaestraLP3[[#This Row],[%MG UMV]],0)</f>
        <v>0</v>
      </c>
      <c r="AC1059" s="69">
        <v>8</v>
      </c>
      <c r="AD1059" s="64">
        <f>+IFERROR(MaestraLP3[[#This Row],[MARGEN UNITARIO]]/MaestraLP3[[#This Row],[Peso Neto UMV (KG)]],0)</f>
        <v>0</v>
      </c>
      <c r="AE1059" s="39" t="s">
        <v>53</v>
      </c>
      <c r="AF1059" s="39"/>
      <c r="AG1059" s="39">
        <v>1</v>
      </c>
      <c r="AH1059" s="109">
        <v>0</v>
      </c>
      <c r="AI1059" s="66">
        <v>0.05</v>
      </c>
      <c r="AJ1059" s="66">
        <v>0.1</v>
      </c>
      <c r="AK1059" s="39" t="s">
        <v>53</v>
      </c>
      <c r="AL1059" s="39" t="s">
        <v>53</v>
      </c>
    </row>
    <row r="1060" spans="1:38" x14ac:dyDescent="0.35">
      <c r="A1060" s="39" t="s">
        <v>276</v>
      </c>
      <c r="B1060" s="39">
        <v>201701100</v>
      </c>
      <c r="C1060" s="39" t="str">
        <f>+MaestraLP3[[#This Row],[CÓDIGO]]&amp;MaestraLP3[[#Headers],[-]]&amp;MaestraLP3[[#This Row],[UMV]]</f>
        <v>201701100-C10</v>
      </c>
      <c r="D1060" s="50" t="str">
        <f>+MaestraLP3[[#This Row],[CÓDIGO]]&amp;MaestraLP3[[#Headers],[FS00]]</f>
        <v>201701100FS00</v>
      </c>
      <c r="E1060" s="39" t="s">
        <v>34</v>
      </c>
      <c r="F1060" s="39" t="s">
        <v>35</v>
      </c>
      <c r="G1060" s="39" t="s">
        <v>257</v>
      </c>
      <c r="H1060" s="39" t="s">
        <v>265</v>
      </c>
      <c r="I1060" s="39" t="s">
        <v>1470</v>
      </c>
      <c r="J1060" s="49" t="s">
        <v>65</v>
      </c>
      <c r="K1060" s="50" t="s">
        <v>50</v>
      </c>
      <c r="L1060" s="39" t="str">
        <f>VLOOKUP(MaestraLP3[[#This Row],[UMV]],VALIDACIONES!J:L,3,0)</f>
        <v>Caja 10 Unidades</v>
      </c>
      <c r="M1060" s="39" t="s">
        <v>51</v>
      </c>
      <c r="N1060" s="39" t="s">
        <v>78</v>
      </c>
      <c r="O1060" s="64">
        <v>36180</v>
      </c>
      <c r="P1060" s="39" t="s">
        <v>42</v>
      </c>
      <c r="Q1060" s="64">
        <v>65000</v>
      </c>
      <c r="R1060" s="66">
        <f>+IFERROR((MaestraLP3[[#This Row],[COSTO ]]/MaestraLP3[[#This Row],[COSTO SEP]]-1),0)</f>
        <v>-0.22440132669983415</v>
      </c>
      <c r="S1060" s="65" t="s">
        <v>52</v>
      </c>
      <c r="T1060" s="65" t="s">
        <v>52</v>
      </c>
      <c r="U1060" s="64">
        <f>+VLOOKUP(MaestraLP3[[#This Row],[FS00]],'[1]BD MES'!$C:$N,12,0)</f>
        <v>36180</v>
      </c>
      <c r="V1060" s="64">
        <v>28061.16</v>
      </c>
      <c r="W1060" s="66">
        <f>+(MaestraLP3[[#This Row],[COSTO ]]-MaestraLP3[[#This Row],[COSTO OCT AL 25-09]])/MaestraLP3[[#This Row],[COSTO OCT AL 25-09]]</f>
        <v>-0.22440132669983417</v>
      </c>
      <c r="X1060" s="67" t="str">
        <f>++IF(P1060="HASTA AGOTAR STOCK","HASTA AGOTAR STOCK",IF(MaestraLP3[[#This Row],[PRECIO]]=0,"NO PARA LP",IF(MaestraLP3[[#This Row],[PRECIO SEP]]=0,"INCORPORACIÓN",IF(Z1060=0,"MANTIENE",IF(Z1060&lt;0,"BAJA",IF(Z1060&gt;0,"ALZA",""))))))</f>
        <v>BAJA</v>
      </c>
      <c r="Y1060" s="64">
        <v>47000</v>
      </c>
      <c r="Z1060" s="41">
        <f>IF(Y1060=0,"INDICAR PRECIO VTA",Y1060-MaestraLP3[[#This Row],[PRECIO SEP]])</f>
        <v>-18000</v>
      </c>
      <c r="AA1060" s="66">
        <f t="shared" si="16"/>
        <v>0.4029540425531915</v>
      </c>
      <c r="AB1060" s="68">
        <f>IFERROR(MaestraLP3[[#This Row],[PRECIO]]*MaestraLP3[[#This Row],[%MG UMV]],0)</f>
        <v>18938.84</v>
      </c>
      <c r="AC1060" s="69">
        <v>10</v>
      </c>
      <c r="AD1060" s="64">
        <f>+IFERROR(MaestraLP3[[#This Row],[MARGEN UNITARIO]]/MaestraLP3[[#This Row],[Peso Neto UMV (KG)]],0)</f>
        <v>1893.884</v>
      </c>
      <c r="AE1060" s="39" t="s">
        <v>44</v>
      </c>
      <c r="AF1060" s="39"/>
      <c r="AG1060" s="39">
        <v>1</v>
      </c>
      <c r="AH1060" s="109">
        <v>0</v>
      </c>
      <c r="AI1060" s="66">
        <v>7.0000000000000007E-2</v>
      </c>
      <c r="AJ1060" s="66">
        <v>0.1</v>
      </c>
      <c r="AK1060" s="39"/>
      <c r="AL1060" s="39" t="s">
        <v>53</v>
      </c>
    </row>
    <row r="1061" spans="1:38" x14ac:dyDescent="0.35">
      <c r="A1061" s="39" t="s">
        <v>276</v>
      </c>
      <c r="B1061" s="39">
        <v>102300260</v>
      </c>
      <c r="C1061" s="39" t="str">
        <f>+MaestraLP3[[#This Row],[CÓDIGO]]&amp;MaestraLP3[[#Headers],[-]]&amp;MaestraLP3[[#This Row],[UMV]]</f>
        <v>102300260-C12</v>
      </c>
      <c r="D1061" s="50" t="str">
        <f>+MaestraLP3[[#This Row],[CÓDIGO]]&amp;MaestraLP3[[#Headers],[FS00]]</f>
        <v>102300260FS00</v>
      </c>
      <c r="E1061" s="39" t="s">
        <v>34</v>
      </c>
      <c r="F1061" s="39" t="s">
        <v>35</v>
      </c>
      <c r="G1061" s="39" t="s">
        <v>257</v>
      </c>
      <c r="H1061" s="39" t="s">
        <v>271</v>
      </c>
      <c r="I1061" s="39" t="s">
        <v>1526</v>
      </c>
      <c r="J1061" s="49" t="s">
        <v>49</v>
      </c>
      <c r="K1061" s="50" t="s">
        <v>50</v>
      </c>
      <c r="L1061" s="39" t="str">
        <f>VLOOKUP(MaestraLP3[[#This Row],[UMV]],VALIDACIONES!J:L,3,0)</f>
        <v>Caja 12 Unidades</v>
      </c>
      <c r="M1061" s="39" t="s">
        <v>51</v>
      </c>
      <c r="N1061" s="39" t="s">
        <v>78</v>
      </c>
      <c r="O1061" s="64">
        <v>37240.800000000003</v>
      </c>
      <c r="P1061" s="39" t="s">
        <v>102</v>
      </c>
      <c r="Q1061" s="64">
        <v>72500</v>
      </c>
      <c r="R1061" s="66">
        <f>+IFERROR((MaestraLP3[[#This Row],[COSTO ]]/MaestraLP3[[#This Row],[COSTO SEP]]-1),0)</f>
        <v>2.595980215247784E-2</v>
      </c>
      <c r="S1061" s="65" t="s">
        <v>52</v>
      </c>
      <c r="T1061" s="65" t="s">
        <v>52</v>
      </c>
      <c r="U1061" s="64">
        <f>+VLOOKUP(MaestraLP3[[#This Row],[FS00]],'[1]BD MES'!$C:$N,12,0)</f>
        <v>38327.879999999997</v>
      </c>
      <c r="V1061" s="64">
        <v>38207.563799999996</v>
      </c>
      <c r="W1061" s="66">
        <f>+(MaestraLP3[[#This Row],[COSTO ]]-MaestraLP3[[#This Row],[COSTO OCT AL 25-09]])/MaestraLP3[[#This Row],[COSTO OCT AL 25-09]]</f>
        <v>-3.1391300536320068E-3</v>
      </c>
      <c r="X1061" s="67" t="str">
        <f>++IF(P1061="HASTA AGOTAR STOCK","HASTA AGOTAR STOCK",IF(MaestraLP3[[#This Row],[PRECIO]]=0,"NO PARA LP",IF(MaestraLP3[[#This Row],[PRECIO SEP]]=0,"INCORPORACIÓN",IF(Z1061=0,"MANTIENE",IF(Z1061&lt;0,"BAJA",IF(Z1061&gt;0,"ALZA",""))))))</f>
        <v>BAJA</v>
      </c>
      <c r="Y1061" s="64">
        <v>64800</v>
      </c>
      <c r="Z1061" s="41">
        <f>IF(Y1061=0,"INDICAR PRECIO VTA",Y1061-MaestraLP3[[#This Row],[PRECIO SEP]])</f>
        <v>-7700</v>
      </c>
      <c r="AA1061" s="66">
        <f t="shared" si="16"/>
        <v>0.41037710185185189</v>
      </c>
      <c r="AB1061" s="68">
        <f>IFERROR(MaestraLP3[[#This Row],[PRECIO]]*MaestraLP3[[#This Row],[%MG UMV]],0)</f>
        <v>26592.436200000004</v>
      </c>
      <c r="AC1061" s="69">
        <v>4.2</v>
      </c>
      <c r="AD1061" s="64">
        <f>+IFERROR(MaestraLP3[[#This Row],[MARGEN UNITARIO]]/MaestraLP3[[#This Row],[Peso Neto UMV (KG)]],0)</f>
        <v>6331.5324285714296</v>
      </c>
      <c r="AE1061" s="39" t="s">
        <v>53</v>
      </c>
      <c r="AF1061" s="39"/>
      <c r="AG1061" s="39">
        <v>1</v>
      </c>
      <c r="AH1061" s="109">
        <v>0</v>
      </c>
      <c r="AI1061" s="66">
        <v>0.15</v>
      </c>
      <c r="AJ1061" s="66">
        <v>0.25</v>
      </c>
      <c r="AK1061" s="39" t="s">
        <v>53</v>
      </c>
      <c r="AL1061" s="39" t="s">
        <v>53</v>
      </c>
    </row>
    <row r="1062" spans="1:38" x14ac:dyDescent="0.35">
      <c r="A1062" s="39" t="s">
        <v>276</v>
      </c>
      <c r="B1062" s="39">
        <v>104517170</v>
      </c>
      <c r="C1062" s="39" t="str">
        <f>+MaestraLP3[[#This Row],[CÓDIGO]]&amp;MaestraLP3[[#Headers],[-]]&amp;MaestraLP3[[#This Row],[UMV]]</f>
        <v>104517170-UN</v>
      </c>
      <c r="D1062" s="50" t="str">
        <f>+MaestraLP3[[#This Row],[CÓDIGO]]&amp;MaestraLP3[[#Headers],[FS00]]</f>
        <v>104517170FS00</v>
      </c>
      <c r="E1062" s="39" t="s">
        <v>34</v>
      </c>
      <c r="F1062" s="39" t="s">
        <v>35</v>
      </c>
      <c r="G1062" s="39" t="s">
        <v>257</v>
      </c>
      <c r="H1062" s="39" t="s">
        <v>271</v>
      </c>
      <c r="I1062" s="39" t="s">
        <v>1527</v>
      </c>
      <c r="J1062" s="49" t="s">
        <v>50</v>
      </c>
      <c r="K1062" s="50" t="s">
        <v>50</v>
      </c>
      <c r="L1062" s="39" t="str">
        <f>VLOOKUP(MaestraLP3[[#This Row],[UMV]],VALIDACIONES!J:L,3,0)</f>
        <v>Unidad</v>
      </c>
      <c r="M1062" s="39" t="s">
        <v>51</v>
      </c>
      <c r="N1062" s="39" t="s">
        <v>41</v>
      </c>
      <c r="O1062" s="64">
        <v>19708.37</v>
      </c>
      <c r="P1062" s="39" t="s">
        <v>42</v>
      </c>
      <c r="Q1062" s="64">
        <v>33000</v>
      </c>
      <c r="R1062" s="66">
        <f>+IFERROR((MaestraLP3[[#This Row],[COSTO ]]/MaestraLP3[[#This Row],[COSTO SEP]]-1),0)</f>
        <v>3.0078590974293995E-3</v>
      </c>
      <c r="S1062" s="65" t="s">
        <v>52</v>
      </c>
      <c r="T1062" s="65" t="s">
        <v>52</v>
      </c>
      <c r="U1062" s="64">
        <f>+VLOOKUP(MaestraLP3[[#This Row],[FS00]],'[1]BD MES'!$C:$N,12,0)</f>
        <v>19139.28</v>
      </c>
      <c r="V1062" s="64">
        <v>19767.650000000001</v>
      </c>
      <c r="W1062" s="66">
        <f>+(MaestraLP3[[#This Row],[COSTO ]]-MaestraLP3[[#This Row],[COSTO OCT AL 25-09]])/MaestraLP3[[#This Row],[COSTO OCT AL 25-09]]</f>
        <v>3.2831433575348845E-2</v>
      </c>
      <c r="X1062" s="67" t="str">
        <f>++IF(P1062="HASTA AGOTAR STOCK","HASTA AGOTAR STOCK",IF(MaestraLP3[[#This Row],[PRECIO]]=0,"NO PARA LP",IF(MaestraLP3[[#This Row],[PRECIO SEP]]=0,"INCORPORACIÓN",IF(Z1062=0,"MANTIENE",IF(Z1062&lt;0,"BAJA",IF(Z1062&gt;0,"ALZA",""))))))</f>
        <v>MANTIENE</v>
      </c>
      <c r="Y1062" s="64">
        <v>33000</v>
      </c>
      <c r="Z1062" s="41">
        <f>IF(Y1062=0,"INDICAR PRECIO VTA",Y1062-MaestraLP3[[#This Row],[PRECIO SEP]])</f>
        <v>0</v>
      </c>
      <c r="AA1062" s="66">
        <f t="shared" si="16"/>
        <v>0.40098030303030296</v>
      </c>
      <c r="AB1062" s="68">
        <f>IFERROR(MaestraLP3[[#This Row],[PRECIO]]*MaestraLP3[[#This Row],[%MG UMV]],0)</f>
        <v>13232.349999999999</v>
      </c>
      <c r="AC1062" s="69">
        <v>3</v>
      </c>
      <c r="AD1062" s="64">
        <f>+IFERROR(MaestraLP3[[#This Row],[MARGEN UNITARIO]]/MaestraLP3[[#This Row],[Peso Neto UMV (KG)]],0)</f>
        <v>4410.7833333333328</v>
      </c>
      <c r="AE1062" s="39" t="s">
        <v>53</v>
      </c>
      <c r="AF1062" s="39"/>
      <c r="AG1062" s="39">
        <v>1</v>
      </c>
      <c r="AH1062" s="109">
        <v>0</v>
      </c>
      <c r="AI1062" s="66">
        <v>0.15</v>
      </c>
      <c r="AJ1062" s="66">
        <v>0.2</v>
      </c>
      <c r="AK1062" s="39" t="s">
        <v>53</v>
      </c>
      <c r="AL1062" s="39" t="s">
        <v>53</v>
      </c>
    </row>
    <row r="1063" spans="1:38" x14ac:dyDescent="0.35">
      <c r="A1063" s="39" t="s">
        <v>276</v>
      </c>
      <c r="B1063" s="39">
        <v>101820108</v>
      </c>
      <c r="C1063" s="39" t="str">
        <f>+MaestraLP3[[#This Row],[CÓDIGO]]&amp;MaestraLP3[[#Headers],[-]]&amp;MaestraLP3[[#This Row],[UMV]]</f>
        <v>101820108-C24</v>
      </c>
      <c r="D1063" s="50" t="str">
        <f>+MaestraLP3[[#This Row],[CÓDIGO]]&amp;MaestraLP3[[#Headers],[FS00]]</f>
        <v>101820108FS00</v>
      </c>
      <c r="E1063" s="39" t="s">
        <v>34</v>
      </c>
      <c r="F1063" s="39" t="s">
        <v>35</v>
      </c>
      <c r="G1063" s="39" t="s">
        <v>257</v>
      </c>
      <c r="H1063" s="39" t="s">
        <v>258</v>
      </c>
      <c r="I1063" s="39" t="s">
        <v>1422</v>
      </c>
      <c r="J1063" s="49" t="s">
        <v>160</v>
      </c>
      <c r="K1063" s="50" t="s">
        <v>50</v>
      </c>
      <c r="L1063" s="39" t="str">
        <f>VLOOKUP(MaestraLP3[[#This Row],[UMV]],VALIDACIONES!J:L,3,0)</f>
        <v>Caja 24 Unidades</v>
      </c>
      <c r="M1063" s="39" t="s">
        <v>51</v>
      </c>
      <c r="N1063" s="39" t="s">
        <v>78</v>
      </c>
      <c r="O1063" s="64">
        <v>51951.839999999997</v>
      </c>
      <c r="P1063" s="39" t="s">
        <v>102</v>
      </c>
      <c r="Q1063" s="64">
        <v>80000</v>
      </c>
      <c r="R1063" s="66">
        <f>+IFERROR((MaestraLP3[[#This Row],[COSTO ]]/MaestraLP3[[#This Row],[COSTO SEP]]-1),0)</f>
        <v>0.15949024327146066</v>
      </c>
      <c r="S1063" s="65" t="s">
        <v>52</v>
      </c>
      <c r="T1063" s="65" t="s">
        <v>52</v>
      </c>
      <c r="U1063" s="64">
        <f>+VLOOKUP(MaestraLP3[[#This Row],[FS00]],'[1]BD MES'!$C:$N,12,0)</f>
        <v>59288.399999999994</v>
      </c>
      <c r="V1063" s="64">
        <v>60237.651599999997</v>
      </c>
      <c r="W1063" s="66">
        <f>+(MaestraLP3[[#This Row],[COSTO ]]-MaestraLP3[[#This Row],[COSTO OCT AL 25-09]])/MaestraLP3[[#This Row],[COSTO OCT AL 25-09]]</f>
        <v>1.6010747464934173E-2</v>
      </c>
      <c r="X1063" s="67" t="str">
        <f>++IF(P1063="HASTA AGOTAR STOCK","HASTA AGOTAR STOCK",IF(MaestraLP3[[#This Row],[PRECIO]]=0,"NO PARA LP",IF(MaestraLP3[[#This Row],[PRECIO SEP]]=0,"INCORPORACIÓN",IF(Z1063=0,"MANTIENE",IF(Z1063&lt;0,"BAJA",IF(Z1063&gt;0,"ALZA",""))))))</f>
        <v>ALZA</v>
      </c>
      <c r="Y1063" s="64">
        <v>90000</v>
      </c>
      <c r="Z1063" s="41">
        <f>IF(Y1063=0,"INDICAR PRECIO VTA",Y1063-MaestraLP3[[#This Row],[PRECIO SEP]])</f>
        <v>10000</v>
      </c>
      <c r="AA1063" s="66">
        <f t="shared" si="16"/>
        <v>0.33069276000000003</v>
      </c>
      <c r="AB1063" s="68">
        <f>IFERROR(MaestraLP3[[#This Row],[PRECIO]]*MaestraLP3[[#This Row],[%MG UMV]],0)</f>
        <v>29762.348400000003</v>
      </c>
      <c r="AC1063" s="69">
        <v>16.32</v>
      </c>
      <c r="AD1063" s="64">
        <f>+IFERROR(MaestraLP3[[#This Row],[MARGEN UNITARIO]]/MaestraLP3[[#This Row],[Peso Neto UMV (KG)]],0)</f>
        <v>1823.6733088235296</v>
      </c>
      <c r="AE1063" s="39" t="s">
        <v>53</v>
      </c>
      <c r="AF1063" s="39"/>
      <c r="AG1063" s="39">
        <v>1</v>
      </c>
      <c r="AH1063" s="109">
        <v>0</v>
      </c>
      <c r="AI1063" s="66">
        <v>4.9999999999999996E-2</v>
      </c>
      <c r="AJ1063" s="66">
        <v>6.9999999999999993E-2</v>
      </c>
      <c r="AK1063" s="39"/>
      <c r="AL1063" s="39" t="s">
        <v>53</v>
      </c>
    </row>
    <row r="1064" spans="1:38" x14ac:dyDescent="0.35">
      <c r="A1064" s="39" t="s">
        <v>276</v>
      </c>
      <c r="B1064" s="39">
        <v>150000009</v>
      </c>
      <c r="C1064" s="39" t="str">
        <f>+MaestraLP3[[#This Row],[CÓDIGO]]&amp;MaestraLP3[[#Headers],[-]]&amp;MaestraLP3[[#This Row],[UMV]]</f>
        <v>150000009-C12</v>
      </c>
      <c r="D1064" s="50" t="str">
        <f>+MaestraLP3[[#This Row],[CÓDIGO]]&amp;MaestraLP3[[#Headers],[FS00]]</f>
        <v>150000009FS00</v>
      </c>
      <c r="E1064" s="39" t="s">
        <v>34</v>
      </c>
      <c r="F1064" s="39" t="s">
        <v>35</v>
      </c>
      <c r="G1064" s="39" t="s">
        <v>257</v>
      </c>
      <c r="H1064" s="39" t="s">
        <v>1425</v>
      </c>
      <c r="I1064" s="39" t="s">
        <v>1426</v>
      </c>
      <c r="J1064" s="49" t="s">
        <v>49</v>
      </c>
      <c r="K1064" s="50" t="s">
        <v>50</v>
      </c>
      <c r="L1064" s="39" t="str">
        <f>VLOOKUP(MaestraLP3[[#This Row],[UMV]],VALIDACIONES!J:L,3,0)</f>
        <v>Caja 12 Unidades</v>
      </c>
      <c r="M1064" s="39" t="s">
        <v>51</v>
      </c>
      <c r="N1064" s="39" t="s">
        <v>78</v>
      </c>
      <c r="O1064" s="64">
        <v>37434.840000000004</v>
      </c>
      <c r="P1064" s="39" t="s">
        <v>42</v>
      </c>
      <c r="Q1064" s="64">
        <v>59000</v>
      </c>
      <c r="R1064" s="66">
        <f>+IFERROR((MaestraLP3[[#This Row],[COSTO ]]/MaestraLP3[[#This Row],[COSTO SEP]]-1),0)</f>
        <v>3.2055699984212538E-5</v>
      </c>
      <c r="S1064" s="65" t="s">
        <v>52</v>
      </c>
      <c r="T1064" s="65" t="s">
        <v>52</v>
      </c>
      <c r="U1064" s="64">
        <f>+VLOOKUP(MaestraLP3[[#This Row],[FS00]],'[1]BD MES'!$C:$N,12,0)</f>
        <v>37439.399999999994</v>
      </c>
      <c r="V1064" s="64">
        <v>37436.04</v>
      </c>
      <c r="W1064" s="66">
        <f>+(MaestraLP3[[#This Row],[COSTO ]]-MaestraLP3[[#This Row],[COSTO OCT AL 25-09]])/MaestraLP3[[#This Row],[COSTO OCT AL 25-09]]</f>
        <v>-8.9745027965012971E-5</v>
      </c>
      <c r="X1064" s="67" t="str">
        <f>++IF(P1064="HASTA AGOTAR STOCK","HASTA AGOTAR STOCK",IF(MaestraLP3[[#This Row],[PRECIO]]=0,"NO PARA LP",IF(MaestraLP3[[#This Row],[PRECIO SEP]]=0,"INCORPORACIÓN",IF(Z1064=0,"MANTIENE",IF(Z1064&lt;0,"BAJA",IF(Z1064&gt;0,"ALZA",""))))))</f>
        <v>MANTIENE</v>
      </c>
      <c r="Y1064" s="64">
        <v>59000</v>
      </c>
      <c r="Z1064" s="41">
        <f>IF(Y1064=0,"INDICAR PRECIO VTA",Y1064-MaestraLP3[[#This Row],[PRECIO SEP]])</f>
        <v>0</v>
      </c>
      <c r="AA1064" s="66">
        <f t="shared" si="16"/>
        <v>0.36549084745762711</v>
      </c>
      <c r="AB1064" s="68">
        <f>IFERROR(MaestraLP3[[#This Row],[PRECIO]]*MaestraLP3[[#This Row],[%MG UMV]],0)</f>
        <v>21563.96</v>
      </c>
      <c r="AC1064" s="69">
        <v>12.492000000000001</v>
      </c>
      <c r="AD1064" s="64">
        <f>+IFERROR(MaestraLP3[[#This Row],[MARGEN UNITARIO]]/MaestraLP3[[#This Row],[Peso Neto UMV (KG)]],0)</f>
        <v>1726.2215818123598</v>
      </c>
      <c r="AE1064" s="39" t="s">
        <v>53</v>
      </c>
      <c r="AF1064" s="39"/>
      <c r="AG1064" s="39">
        <v>1</v>
      </c>
      <c r="AH1064" s="109">
        <v>0</v>
      </c>
      <c r="AI1064" s="66">
        <v>4.9999999999999996E-2</v>
      </c>
      <c r="AJ1064" s="66">
        <v>9.9999999999999992E-2</v>
      </c>
      <c r="AK1064" s="39"/>
      <c r="AL1064" s="39" t="s">
        <v>53</v>
      </c>
    </row>
    <row r="1065" spans="1:38" x14ac:dyDescent="0.35">
      <c r="A1065" s="39" t="s">
        <v>276</v>
      </c>
      <c r="B1065" s="39">
        <v>104543650</v>
      </c>
      <c r="C1065" s="39" t="str">
        <f>+MaestraLP3[[#This Row],[CÓDIGO]]&amp;MaestraLP3[[#Headers],[-]]&amp;MaestraLP3[[#This Row],[UMV]]</f>
        <v>104543650-AJ</v>
      </c>
      <c r="D1065" s="50" t="str">
        <f>+MaestraLP3[[#This Row],[CÓDIGO]]&amp;MaestraLP3[[#Headers],[FS00]]</f>
        <v>104543650FS00</v>
      </c>
      <c r="E1065" s="39" t="s">
        <v>34</v>
      </c>
      <c r="F1065" s="39" t="s">
        <v>35</v>
      </c>
      <c r="G1065" s="39" t="s">
        <v>257</v>
      </c>
      <c r="H1065" s="39" t="s">
        <v>1433</v>
      </c>
      <c r="I1065" s="39" t="s">
        <v>1435</v>
      </c>
      <c r="J1065" s="49" t="s">
        <v>270</v>
      </c>
      <c r="K1065" s="50" t="s">
        <v>270</v>
      </c>
      <c r="L1065" s="39" t="str">
        <f>VLOOKUP(MaestraLP3[[#This Row],[UMV]],VALIDACIONES!J:L,3,0)</f>
        <v>Saco</v>
      </c>
      <c r="M1065" s="39" t="s">
        <v>51</v>
      </c>
      <c r="N1065" s="39" t="s">
        <v>78</v>
      </c>
      <c r="O1065" s="64">
        <v>12787</v>
      </c>
      <c r="P1065" s="39" t="s">
        <v>42</v>
      </c>
      <c r="Q1065" s="64">
        <v>25000</v>
      </c>
      <c r="R1065" s="66">
        <f>+IFERROR((MaestraLP3[[#This Row],[COSTO ]]/MaestraLP3[[#This Row],[COSTO SEP]]-1),0)</f>
        <v>0</v>
      </c>
      <c r="S1065" s="65" t="s">
        <v>52</v>
      </c>
      <c r="T1065" s="65" t="s">
        <v>52</v>
      </c>
      <c r="U1065" s="64">
        <f>+VLOOKUP(MaestraLP3[[#This Row],[FS00]],'[1]BD MES'!$C:$N,12,0)</f>
        <v>12713</v>
      </c>
      <c r="V1065" s="64">
        <v>12787</v>
      </c>
      <c r="W1065" s="66">
        <f>+(MaestraLP3[[#This Row],[COSTO ]]-MaestraLP3[[#This Row],[COSTO OCT AL 25-09]])/MaestraLP3[[#This Row],[COSTO OCT AL 25-09]]</f>
        <v>5.8208133406749E-3</v>
      </c>
      <c r="X1065" s="67" t="str">
        <f>++IF(P1065="HASTA AGOTAR STOCK","HASTA AGOTAR STOCK",IF(MaestraLP3[[#This Row],[PRECIO]]=0,"NO PARA LP",IF(MaestraLP3[[#This Row],[PRECIO SEP]]=0,"INCORPORACIÓN",IF(Z1065=0,"MANTIENE",IF(Z1065&lt;0,"BAJA",IF(Z1065&gt;0,"ALZA",""))))))</f>
        <v>MANTIENE</v>
      </c>
      <c r="Y1065" s="64">
        <v>25000</v>
      </c>
      <c r="Z1065" s="41">
        <f>IF(Y1065=0,"INDICAR PRECIO VTA",Y1065-MaestraLP3[[#This Row],[PRECIO SEP]])</f>
        <v>0</v>
      </c>
      <c r="AA1065" s="66">
        <f t="shared" si="16"/>
        <v>0.48852000000000001</v>
      </c>
      <c r="AB1065" s="68">
        <f>IFERROR(MaestraLP3[[#This Row],[PRECIO]]*MaestraLP3[[#This Row],[%MG UMV]],0)</f>
        <v>12213</v>
      </c>
      <c r="AC1065" s="69">
        <v>25</v>
      </c>
      <c r="AD1065" s="64">
        <f>+IFERROR(MaestraLP3[[#This Row],[MARGEN UNITARIO]]/MaestraLP3[[#This Row],[Peso Neto UMV (KG)]],0)</f>
        <v>488.52</v>
      </c>
      <c r="AE1065" s="39" t="s">
        <v>53</v>
      </c>
      <c r="AF1065" s="39"/>
      <c r="AG1065" s="39">
        <v>1</v>
      </c>
      <c r="AH1065" s="109">
        <v>0</v>
      </c>
      <c r="AI1065" s="66">
        <v>4.9999999999999996E-2</v>
      </c>
      <c r="AJ1065" s="66">
        <v>4.9999999999999996E-2</v>
      </c>
      <c r="AK1065" s="39" t="s">
        <v>53</v>
      </c>
      <c r="AL1065" s="39" t="s">
        <v>53</v>
      </c>
    </row>
    <row r="1066" spans="1:38" x14ac:dyDescent="0.35">
      <c r="A1066" s="39" t="s">
        <v>276</v>
      </c>
      <c r="B1066" s="39">
        <v>104542610</v>
      </c>
      <c r="C1066" s="39" t="str">
        <f>+MaestraLP3[[#This Row],[CÓDIGO]]&amp;MaestraLP3[[#Headers],[-]]&amp;MaestraLP3[[#This Row],[UMV]]</f>
        <v>104542610-AJ</v>
      </c>
      <c r="D1066" s="50" t="str">
        <f>+MaestraLP3[[#This Row],[CÓDIGO]]&amp;MaestraLP3[[#Headers],[FS00]]</f>
        <v>104542610FS00</v>
      </c>
      <c r="E1066" s="39" t="s">
        <v>34</v>
      </c>
      <c r="F1066" s="39" t="s">
        <v>35</v>
      </c>
      <c r="G1066" s="39" t="s">
        <v>257</v>
      </c>
      <c r="H1066" s="39" t="s">
        <v>1433</v>
      </c>
      <c r="I1066" s="39" t="s">
        <v>1437</v>
      </c>
      <c r="J1066" s="49" t="s">
        <v>270</v>
      </c>
      <c r="K1066" s="50" t="s">
        <v>270</v>
      </c>
      <c r="L1066" s="39" t="str">
        <f>VLOOKUP(MaestraLP3[[#This Row],[UMV]],VALIDACIONES!J:L,3,0)</f>
        <v>Saco</v>
      </c>
      <c r="M1066" s="39" t="s">
        <v>51</v>
      </c>
      <c r="N1066" s="39" t="s">
        <v>78</v>
      </c>
      <c r="O1066" s="64">
        <v>15178</v>
      </c>
      <c r="P1066" s="39" t="s">
        <v>42</v>
      </c>
      <c r="Q1066" s="64">
        <v>27000</v>
      </c>
      <c r="R1066" s="66">
        <f>+IFERROR((MaestraLP3[[#This Row],[COSTO ]]/MaestraLP3[[#This Row],[COSTO SEP]]-1),0)</f>
        <v>3.2942416655679096E-4</v>
      </c>
      <c r="S1066" s="65" t="s">
        <v>52</v>
      </c>
      <c r="T1066" s="65" t="s">
        <v>52</v>
      </c>
      <c r="U1066" s="64">
        <f>+VLOOKUP(MaestraLP3[[#This Row],[FS00]],'[1]BD MES'!$C:$N,12,0)</f>
        <v>15001</v>
      </c>
      <c r="V1066" s="64">
        <v>15183</v>
      </c>
      <c r="W1066" s="66">
        <f>+(MaestraLP3[[#This Row],[COSTO ]]-MaestraLP3[[#This Row],[COSTO OCT AL 25-09]])/MaestraLP3[[#This Row],[COSTO OCT AL 25-09]]</f>
        <v>1.2132524498366775E-2</v>
      </c>
      <c r="X1066" s="67" t="str">
        <f>++IF(P1066="HASTA AGOTAR STOCK","HASTA AGOTAR STOCK",IF(MaestraLP3[[#This Row],[PRECIO]]=0,"NO PARA LP",IF(MaestraLP3[[#This Row],[PRECIO SEP]]=0,"INCORPORACIÓN",IF(Z1066=0,"MANTIENE",IF(Z1066&lt;0,"BAJA",IF(Z1066&gt;0,"ALZA",""))))))</f>
        <v>MANTIENE</v>
      </c>
      <c r="Y1066" s="64">
        <v>27000</v>
      </c>
      <c r="Z1066" s="41">
        <f>IF(Y1066=0,"INDICAR PRECIO VTA",Y1066-MaestraLP3[[#This Row],[PRECIO SEP]])</f>
        <v>0</v>
      </c>
      <c r="AA1066" s="66">
        <f t="shared" si="16"/>
        <v>0.43766666666666665</v>
      </c>
      <c r="AB1066" s="68">
        <f>IFERROR(MaestraLP3[[#This Row],[PRECIO]]*MaestraLP3[[#This Row],[%MG UMV]],0)</f>
        <v>11817</v>
      </c>
      <c r="AC1066" s="69">
        <v>25</v>
      </c>
      <c r="AD1066" s="64">
        <f>+IFERROR(MaestraLP3[[#This Row],[MARGEN UNITARIO]]/MaestraLP3[[#This Row],[Peso Neto UMV (KG)]],0)</f>
        <v>472.68</v>
      </c>
      <c r="AE1066" s="39" t="s">
        <v>44</v>
      </c>
      <c r="AF1066" s="39"/>
      <c r="AG1066" s="39">
        <v>1</v>
      </c>
      <c r="AH1066" s="109">
        <v>0</v>
      </c>
      <c r="AI1066" s="66">
        <v>0.03</v>
      </c>
      <c r="AJ1066" s="66">
        <v>0.05</v>
      </c>
      <c r="AK1066" s="39" t="s">
        <v>53</v>
      </c>
      <c r="AL1066" s="39" t="s">
        <v>53</v>
      </c>
    </row>
    <row r="1067" spans="1:38" x14ac:dyDescent="0.35">
      <c r="A1067" s="39" t="s">
        <v>276</v>
      </c>
      <c r="B1067" s="39">
        <v>104525770</v>
      </c>
      <c r="C1067" s="39" t="str">
        <f>+MaestraLP3[[#This Row],[CÓDIGO]]&amp;MaestraLP3[[#Headers],[-]]&amp;MaestraLP3[[#This Row],[UMV]]</f>
        <v>104525770-D10</v>
      </c>
      <c r="D1067" s="50" t="str">
        <f>+MaestraLP3[[#This Row],[CÓDIGO]]&amp;MaestraLP3[[#Headers],[FS00]]</f>
        <v>104525770FS00</v>
      </c>
      <c r="E1067" s="39" t="s">
        <v>34</v>
      </c>
      <c r="F1067" s="39" t="s">
        <v>35</v>
      </c>
      <c r="G1067" s="39" t="s">
        <v>257</v>
      </c>
      <c r="H1067" s="39" t="s">
        <v>1433</v>
      </c>
      <c r="I1067" s="39" t="s">
        <v>1438</v>
      </c>
      <c r="J1067" s="49" t="s">
        <v>1006</v>
      </c>
      <c r="K1067" s="50" t="s">
        <v>50</v>
      </c>
      <c r="L1067" s="39" t="str">
        <f>VLOOKUP(MaestraLP3[[#This Row],[UMV]],VALIDACIONES!J:L,3,0)</f>
        <v>Display 10 Unidades</v>
      </c>
      <c r="M1067" s="39" t="s">
        <v>51</v>
      </c>
      <c r="N1067" s="39" t="s">
        <v>78</v>
      </c>
      <c r="O1067" s="64">
        <v>6100</v>
      </c>
      <c r="P1067" s="39" t="s">
        <v>42</v>
      </c>
      <c r="Q1067" s="64">
        <v>11500</v>
      </c>
      <c r="R1067" s="66">
        <f>+IFERROR((MaestraLP3[[#This Row],[COSTO ]]/MaestraLP3[[#This Row],[COSTO SEP]]-1),0)</f>
        <v>0</v>
      </c>
      <c r="S1067" s="65" t="s">
        <v>52</v>
      </c>
      <c r="T1067" s="65" t="s">
        <v>52</v>
      </c>
      <c r="U1067" s="64">
        <f>+VLOOKUP(MaestraLP3[[#This Row],[FS00]],'[1]BD MES'!$C:$N,12,0)</f>
        <v>6100</v>
      </c>
      <c r="V1067" s="64">
        <v>6100</v>
      </c>
      <c r="W1067" s="66">
        <f>+(MaestraLP3[[#This Row],[COSTO ]]-MaestraLP3[[#This Row],[COSTO OCT AL 25-09]])/MaestraLP3[[#This Row],[COSTO OCT AL 25-09]]</f>
        <v>0</v>
      </c>
      <c r="X1067" s="67" t="str">
        <f>++IF(P1067="HASTA AGOTAR STOCK","HASTA AGOTAR STOCK",IF(MaestraLP3[[#This Row],[PRECIO]]=0,"NO PARA LP",IF(MaestraLP3[[#This Row],[PRECIO SEP]]=0,"INCORPORACIÓN",IF(Z1067=0,"MANTIENE",IF(Z1067&lt;0,"BAJA",IF(Z1067&gt;0,"ALZA",""))))))</f>
        <v>MANTIENE</v>
      </c>
      <c r="Y1067" s="64">
        <v>11500</v>
      </c>
      <c r="Z1067" s="41">
        <f>IF(Y1067=0,"INDICAR PRECIO VTA",Y1067-MaestraLP3[[#This Row],[PRECIO SEP]])</f>
        <v>0</v>
      </c>
      <c r="AA1067" s="66">
        <f t="shared" si="16"/>
        <v>0.46956521739130436</v>
      </c>
      <c r="AB1067" s="68">
        <f>IFERROR(MaestraLP3[[#This Row],[PRECIO]]*MaestraLP3[[#This Row],[%MG UMV]],0)</f>
        <v>5400</v>
      </c>
      <c r="AC1067" s="69">
        <v>10</v>
      </c>
      <c r="AD1067" s="64">
        <f>+IFERROR(MaestraLP3[[#This Row],[MARGEN UNITARIO]]/MaestraLP3[[#This Row],[Peso Neto UMV (KG)]],0)</f>
        <v>540</v>
      </c>
      <c r="AE1067" s="39" t="s">
        <v>44</v>
      </c>
      <c r="AF1067" s="39"/>
      <c r="AG1067" s="39">
        <v>1</v>
      </c>
      <c r="AH1067" s="109">
        <v>0</v>
      </c>
      <c r="AI1067" s="66">
        <v>4.9999999999999996E-2</v>
      </c>
      <c r="AJ1067" s="66">
        <v>6.9999999999999993E-2</v>
      </c>
      <c r="AK1067" s="39"/>
      <c r="AL1067" s="39" t="s">
        <v>53</v>
      </c>
    </row>
    <row r="1068" spans="1:38" x14ac:dyDescent="0.35">
      <c r="A1068" s="39" t="s">
        <v>276</v>
      </c>
      <c r="B1068" s="39">
        <v>104512090</v>
      </c>
      <c r="C1068" s="39" t="str">
        <f>+MaestraLP3[[#This Row],[CÓDIGO]]&amp;MaestraLP3[[#Headers],[-]]&amp;MaestraLP3[[#This Row],[UMV]]</f>
        <v>104512090-D12</v>
      </c>
      <c r="D1068" s="50" t="str">
        <f>+MaestraLP3[[#This Row],[CÓDIGO]]&amp;MaestraLP3[[#Headers],[FS00]]</f>
        <v>104512090FS00</v>
      </c>
      <c r="E1068" s="39" t="s">
        <v>34</v>
      </c>
      <c r="F1068" s="39" t="s">
        <v>35</v>
      </c>
      <c r="G1068" s="39" t="s">
        <v>257</v>
      </c>
      <c r="H1068" s="39" t="s">
        <v>1433</v>
      </c>
      <c r="I1068" s="39" t="s">
        <v>1439</v>
      </c>
      <c r="J1068" s="49" t="s">
        <v>225</v>
      </c>
      <c r="K1068" s="50" t="s">
        <v>50</v>
      </c>
      <c r="L1068" s="39" t="str">
        <f>VLOOKUP(MaestraLP3[[#This Row],[UMV]],VALIDACIONES!J:L,3,0)</f>
        <v>Display 12 Unidades</v>
      </c>
      <c r="M1068" s="39" t="s">
        <v>51</v>
      </c>
      <c r="N1068" s="39" t="s">
        <v>78</v>
      </c>
      <c r="O1068" s="64">
        <v>8492.35</v>
      </c>
      <c r="P1068" s="39" t="s">
        <v>42</v>
      </c>
      <c r="Q1068" s="64">
        <v>13916</v>
      </c>
      <c r="R1068" s="66">
        <f>+IFERROR((MaestraLP3[[#This Row],[COSTO ]]/MaestraLP3[[#This Row],[COSTO SEP]]-1),0)</f>
        <v>2.5434655896194869E-4</v>
      </c>
      <c r="S1068" s="65" t="s">
        <v>52</v>
      </c>
      <c r="T1068" s="65" t="s">
        <v>52</v>
      </c>
      <c r="U1068" s="64">
        <f>+VLOOKUP(MaestraLP3[[#This Row],[FS00]],'[1]BD MES'!$C:$N,12,0)</f>
        <v>8495.5400000000009</v>
      </c>
      <c r="V1068" s="64">
        <v>8494.51</v>
      </c>
      <c r="W1068" s="66">
        <f>+(MaestraLP3[[#This Row],[COSTO ]]-MaestraLP3[[#This Row],[COSTO OCT AL 25-09]])/MaestraLP3[[#This Row],[COSTO OCT AL 25-09]]</f>
        <v>-1.2124008597460017E-4</v>
      </c>
      <c r="X1068" s="67" t="str">
        <f>++IF(P1068="HASTA AGOTAR STOCK","HASTA AGOTAR STOCK",IF(MaestraLP3[[#This Row],[PRECIO]]=0,"NO PARA LP",IF(MaestraLP3[[#This Row],[PRECIO SEP]]=0,"INCORPORACIÓN",IF(Z1068=0,"MANTIENE",IF(Z1068&lt;0,"BAJA",IF(Z1068&gt;0,"ALZA",""))))))</f>
        <v>MANTIENE</v>
      </c>
      <c r="Y1068" s="64">
        <v>13916</v>
      </c>
      <c r="Z1068" s="41">
        <f>IF(Y1068=0,"INDICAR PRECIO VTA",Y1068-MaestraLP3[[#This Row],[PRECIO SEP]])</f>
        <v>0</v>
      </c>
      <c r="AA1068" s="66">
        <f t="shared" si="16"/>
        <v>0.38958680655360733</v>
      </c>
      <c r="AB1068" s="68">
        <f>IFERROR(MaestraLP3[[#This Row],[PRECIO]]*MaestraLP3[[#This Row],[%MG UMV]],0)</f>
        <v>5421.49</v>
      </c>
      <c r="AC1068" s="69">
        <v>12</v>
      </c>
      <c r="AD1068" s="64">
        <f>+IFERROR(MaestraLP3[[#This Row],[MARGEN UNITARIO]]/MaestraLP3[[#This Row],[Peso Neto UMV (KG)]],0)</f>
        <v>451.7908333333333</v>
      </c>
      <c r="AE1068" s="39" t="s">
        <v>53</v>
      </c>
      <c r="AF1068" s="39"/>
      <c r="AG1068" s="39">
        <v>1</v>
      </c>
      <c r="AH1068" s="109">
        <v>0</v>
      </c>
      <c r="AI1068" s="66">
        <v>0.03</v>
      </c>
      <c r="AJ1068" s="66">
        <v>0.03</v>
      </c>
      <c r="AK1068" s="39"/>
      <c r="AL1068" s="39" t="s">
        <v>53</v>
      </c>
    </row>
    <row r="1069" spans="1:38" x14ac:dyDescent="0.35">
      <c r="A1069" s="39" t="s">
        <v>276</v>
      </c>
      <c r="B1069" s="39">
        <v>104544150</v>
      </c>
      <c r="C1069" s="39" t="str">
        <f>+MaestraLP3[[#This Row],[CÓDIGO]]&amp;MaestraLP3[[#Headers],[-]]&amp;MaestraLP3[[#This Row],[UMV]]</f>
        <v>104544150-UN</v>
      </c>
      <c r="D1069" s="50" t="str">
        <f>+MaestraLP3[[#This Row],[CÓDIGO]]&amp;MaestraLP3[[#Headers],[FS00]]</f>
        <v>104544150FS00</v>
      </c>
      <c r="E1069" s="39" t="s">
        <v>34</v>
      </c>
      <c r="F1069" s="39" t="s">
        <v>35</v>
      </c>
      <c r="G1069" s="39" t="s">
        <v>257</v>
      </c>
      <c r="H1069" s="39" t="s">
        <v>1433</v>
      </c>
      <c r="I1069" s="39" t="s">
        <v>4191</v>
      </c>
      <c r="J1069" s="49" t="s">
        <v>50</v>
      </c>
      <c r="K1069" s="50" t="s">
        <v>50</v>
      </c>
      <c r="L1069" s="39" t="str">
        <f>VLOOKUP(MaestraLP3[[#This Row],[UMV]],VALIDACIONES!J:L,3,0)</f>
        <v>Unidad</v>
      </c>
      <c r="M1069" s="39" t="s">
        <v>51</v>
      </c>
      <c r="N1069" s="39" t="s">
        <v>41</v>
      </c>
      <c r="O1069" s="64">
        <v>8401</v>
      </c>
      <c r="P1069" s="39" t="s">
        <v>42</v>
      </c>
      <c r="Q1069" s="65">
        <v>13600</v>
      </c>
      <c r="R1069" s="66">
        <f>+IFERROR((MaestraLP3[[#This Row],[COSTO ]]/MaestraLP3[[#This Row],[COSTO SEP]]-1),0)</f>
        <v>0</v>
      </c>
      <c r="S1069" s="65" t="s">
        <v>52</v>
      </c>
      <c r="T1069" s="65" t="s">
        <v>93</v>
      </c>
      <c r="U1069" s="64">
        <f>+VLOOKUP(MaestraLP3[[#This Row],[FS00]],'[1]BD MES'!$C:$N,12,0)</f>
        <v>8167</v>
      </c>
      <c r="V1069" s="64">
        <v>8401</v>
      </c>
      <c r="W1069" s="66">
        <f>+(MaestraLP3[[#This Row],[COSTO ]]-MaestraLP3[[#This Row],[COSTO OCT AL 25-09]])/MaestraLP3[[#This Row],[COSTO OCT AL 25-09]]</f>
        <v>2.8651891759520019E-2</v>
      </c>
      <c r="X1069" s="67" t="str">
        <f>++IF(P1069="HASTA AGOTAR STOCK","HASTA AGOTAR STOCK",IF(MaestraLP3[[#This Row],[PRECIO]]=0,"NO PARA LP",IF(MaestraLP3[[#This Row],[PRECIO SEP]]=0,"INCORPORACIÓN",IF(Z1069=0,"MANTIENE",IF(Z1069&lt;0,"BAJA",IF(Z1069&gt;0,"ALZA",""))))))</f>
        <v>MANTIENE</v>
      </c>
      <c r="Y1069" s="64">
        <v>13600</v>
      </c>
      <c r="Z1069" s="41">
        <f>IF(Y1069=0,"INDICAR PRECIO VTA",Y1069-MaestraLP3[[#This Row],[PRECIO SEP]])</f>
        <v>0</v>
      </c>
      <c r="AA1069" s="66">
        <f t="shared" si="16"/>
        <v>0.38227941176470587</v>
      </c>
      <c r="AB1069" s="68">
        <f>IFERROR(MaestraLP3[[#This Row],[PRECIO]]*MaestraLP3[[#This Row],[%MG UMV]],0)</f>
        <v>5199</v>
      </c>
      <c r="AC1069" s="69">
        <v>5</v>
      </c>
      <c r="AD1069" s="64">
        <f>+IFERROR(MaestraLP3[[#This Row],[MARGEN UNITARIO]]/MaestraLP3[[#This Row],[Peso Neto UMV (KG)]],0)</f>
        <v>1039.8</v>
      </c>
      <c r="AE1069" s="39" t="s">
        <v>53</v>
      </c>
      <c r="AF1069" s="39"/>
      <c r="AG1069" s="39">
        <v>1</v>
      </c>
      <c r="AH1069" s="109">
        <v>0</v>
      </c>
      <c r="AI1069" s="66">
        <v>4.9999999999999996E-2</v>
      </c>
      <c r="AJ1069" s="66">
        <v>6.9999999999999993E-2</v>
      </c>
      <c r="AK1069" s="39" t="s">
        <v>53</v>
      </c>
      <c r="AL1069" s="39" t="s">
        <v>53</v>
      </c>
    </row>
    <row r="1070" spans="1:38" x14ac:dyDescent="0.35">
      <c r="A1070" s="39" t="s">
        <v>276</v>
      </c>
      <c r="B1070" s="39">
        <v>104512020</v>
      </c>
      <c r="C1070" s="39" t="str">
        <f>+MaestraLP3[[#This Row],[CÓDIGO]]&amp;MaestraLP3[[#Headers],[-]]&amp;MaestraLP3[[#This Row],[UMV]]</f>
        <v>104512020-D12</v>
      </c>
      <c r="D1070" s="50" t="str">
        <f>+MaestraLP3[[#This Row],[CÓDIGO]]&amp;MaestraLP3[[#Headers],[FS00]]</f>
        <v>104512020FS00</v>
      </c>
      <c r="E1070" s="39" t="s">
        <v>34</v>
      </c>
      <c r="F1070" s="39" t="s">
        <v>35</v>
      </c>
      <c r="G1070" s="39" t="s">
        <v>257</v>
      </c>
      <c r="H1070" s="39" t="s">
        <v>1433</v>
      </c>
      <c r="I1070" s="39" t="s">
        <v>1440</v>
      </c>
      <c r="J1070" s="49" t="s">
        <v>225</v>
      </c>
      <c r="K1070" s="50" t="s">
        <v>50</v>
      </c>
      <c r="L1070" s="39" t="str">
        <f>VLOOKUP(MaestraLP3[[#This Row],[UMV]],VALIDACIONES!J:L,3,0)</f>
        <v>Display 12 Unidades</v>
      </c>
      <c r="M1070" s="39" t="s">
        <v>51</v>
      </c>
      <c r="N1070" s="39" t="s">
        <v>78</v>
      </c>
      <c r="O1070" s="64">
        <v>17669.32</v>
      </c>
      <c r="P1070" s="39" t="s">
        <v>42</v>
      </c>
      <c r="Q1070" s="64">
        <v>26000</v>
      </c>
      <c r="R1070" s="66">
        <f>+IFERROR((MaestraLP3[[#This Row],[COSTO ]]/MaestraLP3[[#This Row],[COSTO SEP]]-1),0)</f>
        <v>-3.8484786058545772E-4</v>
      </c>
      <c r="S1070" s="65" t="s">
        <v>52</v>
      </c>
      <c r="T1070" s="65" t="s">
        <v>52</v>
      </c>
      <c r="U1070" s="64">
        <f>+VLOOKUP(MaestraLP3[[#This Row],[FS00]],'[1]BD MES'!$C:$N,12,0)</f>
        <v>17127.43</v>
      </c>
      <c r="V1070" s="64">
        <v>17662.52</v>
      </c>
      <c r="W1070" s="66">
        <f>+(MaestraLP3[[#This Row],[COSTO ]]-MaestraLP3[[#This Row],[COSTO OCT AL 25-09]])/MaestraLP3[[#This Row],[COSTO OCT AL 25-09]]</f>
        <v>3.1241698258290949E-2</v>
      </c>
      <c r="X1070" s="67" t="str">
        <f>++IF(P1070="HASTA AGOTAR STOCK","HASTA AGOTAR STOCK",IF(MaestraLP3[[#This Row],[PRECIO]]=0,"NO PARA LP",IF(MaestraLP3[[#This Row],[PRECIO SEP]]=0,"INCORPORACIÓN",IF(Z1070=0,"MANTIENE",IF(Z1070&lt;0,"BAJA",IF(Z1070&gt;0,"ALZA",""))))))</f>
        <v>MANTIENE</v>
      </c>
      <c r="Y1070" s="64">
        <v>26000</v>
      </c>
      <c r="Z1070" s="41">
        <f>IF(Y1070=0,"INDICAR PRECIO VTA",Y1070-MaestraLP3[[#This Row],[PRECIO SEP]])</f>
        <v>0</v>
      </c>
      <c r="AA1070" s="66">
        <f t="shared" si="16"/>
        <v>0.3206723076923077</v>
      </c>
      <c r="AB1070" s="68">
        <f>IFERROR(MaestraLP3[[#This Row],[PRECIO]]*MaestraLP3[[#This Row],[%MG UMV]],0)</f>
        <v>8337.48</v>
      </c>
      <c r="AC1070" s="69">
        <v>12</v>
      </c>
      <c r="AD1070" s="64">
        <f>+IFERROR(MaestraLP3[[#This Row],[MARGEN UNITARIO]]/MaestraLP3[[#This Row],[Peso Neto UMV (KG)]],0)</f>
        <v>694.79</v>
      </c>
      <c r="AE1070" s="39" t="s">
        <v>53</v>
      </c>
      <c r="AF1070" s="39"/>
      <c r="AG1070" s="39">
        <v>1</v>
      </c>
      <c r="AH1070" s="109">
        <v>0</v>
      </c>
      <c r="AI1070" s="66">
        <v>4.9999999999999996E-2</v>
      </c>
      <c r="AJ1070" s="66">
        <v>6.9999999999999993E-2</v>
      </c>
      <c r="AK1070" s="39"/>
      <c r="AL1070" s="39" t="s">
        <v>53</v>
      </c>
    </row>
    <row r="1071" spans="1:38" x14ac:dyDescent="0.35">
      <c r="A1071" s="39" t="s">
        <v>276</v>
      </c>
      <c r="B1071" s="39">
        <v>104542840</v>
      </c>
      <c r="C1071" s="39" t="str">
        <f>+MaestraLP3[[#This Row],[CÓDIGO]]&amp;MaestraLP3[[#Headers],[-]]&amp;MaestraLP3[[#This Row],[UMV]]</f>
        <v>104542840-C12</v>
      </c>
      <c r="D1071" s="50" t="str">
        <f>+MaestraLP3[[#This Row],[CÓDIGO]]&amp;MaestraLP3[[#Headers],[FS00]]</f>
        <v>104542840FS00</v>
      </c>
      <c r="E1071" s="39" t="s">
        <v>34</v>
      </c>
      <c r="F1071" s="39" t="s">
        <v>35</v>
      </c>
      <c r="G1071" s="39" t="s">
        <v>257</v>
      </c>
      <c r="H1071" s="39" t="s">
        <v>261</v>
      </c>
      <c r="I1071" s="39" t="s">
        <v>1441</v>
      </c>
      <c r="J1071" s="49" t="s">
        <v>49</v>
      </c>
      <c r="K1071" s="50" t="s">
        <v>50</v>
      </c>
      <c r="L1071" s="39" t="str">
        <f>VLOOKUP(MaestraLP3[[#This Row],[UMV]],VALIDACIONES!J:L,3,0)</f>
        <v>Caja 12 Unidades</v>
      </c>
      <c r="M1071" s="39" t="s">
        <v>51</v>
      </c>
      <c r="N1071" s="39" t="s">
        <v>78</v>
      </c>
      <c r="O1071" s="64">
        <v>11400</v>
      </c>
      <c r="P1071" s="39" t="s">
        <v>42</v>
      </c>
      <c r="Q1071" s="64">
        <v>25200</v>
      </c>
      <c r="R1071" s="66">
        <f>+IFERROR((MaestraLP3[[#This Row],[COSTO ]]/MaestraLP3[[#This Row],[COSTO SEP]]-1),0)</f>
        <v>0</v>
      </c>
      <c r="S1071" s="65" t="s">
        <v>52</v>
      </c>
      <c r="T1071" s="65" t="s">
        <v>52</v>
      </c>
      <c r="U1071" s="64">
        <f>+VLOOKUP(MaestraLP3[[#This Row],[FS00]],'[1]BD MES'!$C:$N,12,0)</f>
        <v>11460</v>
      </c>
      <c r="V1071" s="64">
        <v>11400</v>
      </c>
      <c r="W1071" s="66">
        <f>+(MaestraLP3[[#This Row],[COSTO ]]-MaestraLP3[[#This Row],[COSTO OCT AL 25-09]])/MaestraLP3[[#This Row],[COSTO OCT AL 25-09]]</f>
        <v>-5.235602094240838E-3</v>
      </c>
      <c r="X1071" s="67" t="str">
        <f>++IF(P1071="HASTA AGOTAR STOCK","HASTA AGOTAR STOCK",IF(MaestraLP3[[#This Row],[PRECIO]]=0,"NO PARA LP",IF(MaestraLP3[[#This Row],[PRECIO SEP]]=0,"INCORPORACIÓN",IF(Z1071=0,"MANTIENE",IF(Z1071&lt;0,"BAJA",IF(Z1071&gt;0,"ALZA",""))))))</f>
        <v>MANTIENE</v>
      </c>
      <c r="Y1071" s="64">
        <v>25200</v>
      </c>
      <c r="Z1071" s="41">
        <f>IF(Y1071=0,"INDICAR PRECIO VTA",Y1071-MaestraLP3[[#This Row],[PRECIO SEP]])</f>
        <v>0</v>
      </c>
      <c r="AA1071" s="66">
        <f t="shared" si="16"/>
        <v>0.54761904761904767</v>
      </c>
      <c r="AB1071" s="68">
        <f>IFERROR(MaestraLP3[[#This Row],[PRECIO]]*MaestraLP3[[#This Row],[%MG UMV]],0)</f>
        <v>13800.000000000002</v>
      </c>
      <c r="AC1071" s="69">
        <v>12</v>
      </c>
      <c r="AD1071" s="64">
        <f>+IFERROR(MaestraLP3[[#This Row],[MARGEN UNITARIO]]/MaestraLP3[[#This Row],[Peso Neto UMV (KG)]],0)</f>
        <v>1150.0000000000002</v>
      </c>
      <c r="AE1071" s="39" t="s">
        <v>53</v>
      </c>
      <c r="AF1071" s="39"/>
      <c r="AG1071" s="39">
        <v>1</v>
      </c>
      <c r="AH1071" s="109">
        <v>0</v>
      </c>
      <c r="AI1071" s="66">
        <v>4.9999999999999996E-2</v>
      </c>
      <c r="AJ1071" s="66">
        <v>6.9999999999999993E-2</v>
      </c>
      <c r="AK1071" s="39" t="s">
        <v>53</v>
      </c>
      <c r="AL1071" s="39" t="s">
        <v>53</v>
      </c>
    </row>
    <row r="1072" spans="1:38" x14ac:dyDescent="0.35">
      <c r="A1072" s="39" t="s">
        <v>276</v>
      </c>
      <c r="B1072" s="39">
        <v>104542830</v>
      </c>
      <c r="C1072" s="39" t="str">
        <f>+MaestraLP3[[#This Row],[CÓDIGO]]&amp;MaestraLP3[[#Headers],[-]]&amp;MaestraLP3[[#This Row],[UMV]]</f>
        <v>104542830-C12</v>
      </c>
      <c r="D1072" s="50" t="str">
        <f>+MaestraLP3[[#This Row],[CÓDIGO]]&amp;MaestraLP3[[#Headers],[FS00]]</f>
        <v>104542830FS00</v>
      </c>
      <c r="E1072" s="39" t="s">
        <v>34</v>
      </c>
      <c r="F1072" s="39" t="s">
        <v>35</v>
      </c>
      <c r="G1072" s="39" t="s">
        <v>257</v>
      </c>
      <c r="H1072" s="39" t="s">
        <v>261</v>
      </c>
      <c r="I1072" s="39" t="s">
        <v>1442</v>
      </c>
      <c r="J1072" s="49" t="s">
        <v>49</v>
      </c>
      <c r="K1072" s="50" t="s">
        <v>50</v>
      </c>
      <c r="L1072" s="39" t="str">
        <f>VLOOKUP(MaestraLP3[[#This Row],[UMV]],VALIDACIONES!J:L,3,0)</f>
        <v>Caja 12 Unidades</v>
      </c>
      <c r="M1072" s="39" t="s">
        <v>51</v>
      </c>
      <c r="N1072" s="39" t="s">
        <v>78</v>
      </c>
      <c r="O1072" s="64">
        <v>11688</v>
      </c>
      <c r="P1072" s="39" t="s">
        <v>42</v>
      </c>
      <c r="Q1072" s="64">
        <v>25200</v>
      </c>
      <c r="R1072" s="66">
        <f>+IFERROR((MaestraLP3[[#This Row],[COSTO ]]/MaestraLP3[[#This Row],[COSTO SEP]]-1),0)</f>
        <v>0</v>
      </c>
      <c r="S1072" s="65" t="s">
        <v>52</v>
      </c>
      <c r="T1072" s="65" t="s">
        <v>52</v>
      </c>
      <c r="U1072" s="64">
        <f>+VLOOKUP(MaestraLP3[[#This Row],[FS00]],'[1]BD MES'!$C:$N,12,0)</f>
        <v>11700</v>
      </c>
      <c r="V1072" s="64">
        <v>11688</v>
      </c>
      <c r="W1072" s="66">
        <f>+(MaestraLP3[[#This Row],[COSTO ]]-MaestraLP3[[#This Row],[COSTO OCT AL 25-09]])/MaestraLP3[[#This Row],[COSTO OCT AL 25-09]]</f>
        <v>-1.0256410256410256E-3</v>
      </c>
      <c r="X1072" s="67" t="str">
        <f>++IF(P1072="HASTA AGOTAR STOCK","HASTA AGOTAR STOCK",IF(MaestraLP3[[#This Row],[PRECIO]]=0,"NO PARA LP",IF(MaestraLP3[[#This Row],[PRECIO SEP]]=0,"INCORPORACIÓN",IF(Z1072=0,"MANTIENE",IF(Z1072&lt;0,"BAJA",IF(Z1072&gt;0,"ALZA",""))))))</f>
        <v>MANTIENE</v>
      </c>
      <c r="Y1072" s="64">
        <v>25200</v>
      </c>
      <c r="Z1072" s="41">
        <f>IF(Y1072=0,"INDICAR PRECIO VTA",Y1072-MaestraLP3[[#This Row],[PRECIO SEP]])</f>
        <v>0</v>
      </c>
      <c r="AA1072" s="66">
        <f t="shared" si="16"/>
        <v>0.53619047619047622</v>
      </c>
      <c r="AB1072" s="68">
        <f>IFERROR(MaestraLP3[[#This Row],[PRECIO]]*MaestraLP3[[#This Row],[%MG UMV]],0)</f>
        <v>13512</v>
      </c>
      <c r="AC1072" s="69">
        <v>12</v>
      </c>
      <c r="AD1072" s="64">
        <f>+IFERROR(MaestraLP3[[#This Row],[MARGEN UNITARIO]]/MaestraLP3[[#This Row],[Peso Neto UMV (KG)]],0)</f>
        <v>1126</v>
      </c>
      <c r="AE1072" s="39" t="s">
        <v>53</v>
      </c>
      <c r="AF1072" s="39"/>
      <c r="AG1072" s="39">
        <v>1</v>
      </c>
      <c r="AH1072" s="109">
        <v>0</v>
      </c>
      <c r="AI1072" s="66">
        <v>4.9999999999999996E-2</v>
      </c>
      <c r="AJ1072" s="66">
        <v>6.9999999999999993E-2</v>
      </c>
      <c r="AK1072" s="39" t="s">
        <v>53</v>
      </c>
      <c r="AL1072" s="39" t="s">
        <v>53</v>
      </c>
    </row>
    <row r="1073" spans="1:38" x14ac:dyDescent="0.35">
      <c r="A1073" s="39" t="s">
        <v>276</v>
      </c>
      <c r="B1073" s="39">
        <v>104544980</v>
      </c>
      <c r="C1073" s="39" t="str">
        <f>+MaestraLP3[[#This Row],[CÓDIGO]]&amp;MaestraLP3[[#Headers],[-]]&amp;MaestraLP3[[#This Row],[UMV]]</f>
        <v>104544980-C06</v>
      </c>
      <c r="D1073" s="50" t="str">
        <f>+MaestraLP3[[#This Row],[CÓDIGO]]&amp;MaestraLP3[[#Headers],[FS00]]</f>
        <v>104544980FS00</v>
      </c>
      <c r="E1073" s="39" t="s">
        <v>34</v>
      </c>
      <c r="F1073" s="39" t="s">
        <v>35</v>
      </c>
      <c r="G1073" s="39" t="s">
        <v>257</v>
      </c>
      <c r="H1073" s="39" t="s">
        <v>261</v>
      </c>
      <c r="I1073" s="39" t="s">
        <v>1443</v>
      </c>
      <c r="J1073" s="49" t="s">
        <v>57</v>
      </c>
      <c r="K1073" s="50" t="s">
        <v>50</v>
      </c>
      <c r="L1073" s="39" t="str">
        <f>VLOOKUP(MaestraLP3[[#This Row],[UMV]],VALIDACIONES!J:L,3,0)</f>
        <v>Caja 6 Unidades</v>
      </c>
      <c r="M1073" s="39" t="s">
        <v>40</v>
      </c>
      <c r="N1073" s="39" t="s">
        <v>78</v>
      </c>
      <c r="O1073" s="64">
        <v>20316</v>
      </c>
      <c r="P1073" s="39" t="s">
        <v>42</v>
      </c>
      <c r="Q1073" s="64">
        <v>25564</v>
      </c>
      <c r="R1073" s="66">
        <f>+IFERROR((MaestraLP3[[#This Row],[COSTO ]]/MaestraLP3[[#This Row],[COSTO SEP]]-1),0)</f>
        <v>0</v>
      </c>
      <c r="S1073" s="65" t="s">
        <v>52</v>
      </c>
      <c r="T1073" s="65" t="s">
        <v>52</v>
      </c>
      <c r="U1073" s="64">
        <f>+VLOOKUP(MaestraLP3[[#This Row],[FS00]],'[1]BD MES'!$C:$N,12,0)</f>
        <v>20316</v>
      </c>
      <c r="V1073" s="64">
        <v>20316</v>
      </c>
      <c r="W1073" s="66">
        <f>+(MaestraLP3[[#This Row],[COSTO ]]-MaestraLP3[[#This Row],[COSTO OCT AL 25-09]])/MaestraLP3[[#This Row],[COSTO OCT AL 25-09]]</f>
        <v>0</v>
      </c>
      <c r="X1073" s="67" t="str">
        <f>++IF(P1073="HASTA AGOTAR STOCK","HASTA AGOTAR STOCK",IF(MaestraLP3[[#This Row],[PRECIO]]=0,"NO PARA LP",IF(MaestraLP3[[#This Row],[PRECIO SEP]]=0,"INCORPORACIÓN",IF(Z1073=0,"MANTIENE",IF(Z1073&lt;0,"BAJA",IF(Z1073&gt;0,"ALZA",""))))))</f>
        <v>MANTIENE</v>
      </c>
      <c r="Y1073" s="64">
        <v>25564</v>
      </c>
      <c r="Z1073" s="41">
        <f>IF(Y1073=0,"INDICAR PRECIO VTA",Y1073-MaestraLP3[[#This Row],[PRECIO SEP]])</f>
        <v>0</v>
      </c>
      <c r="AA1073" s="66">
        <f t="shared" si="16"/>
        <v>0.20528868721639806</v>
      </c>
      <c r="AB1073" s="68">
        <f>IFERROR(MaestraLP3[[#This Row],[PRECIO]]*MaestraLP3[[#This Row],[%MG UMV]],0)</f>
        <v>5248</v>
      </c>
      <c r="AC1073" s="69">
        <v>5.52</v>
      </c>
      <c r="AD1073" s="64">
        <f>+IFERROR(MaestraLP3[[#This Row],[MARGEN UNITARIO]]/MaestraLP3[[#This Row],[Peso Neto UMV (KG)]],0)</f>
        <v>950.72463768115949</v>
      </c>
      <c r="AE1073" s="39" t="s">
        <v>53</v>
      </c>
      <c r="AF1073" s="39"/>
      <c r="AG1073" s="39">
        <v>1</v>
      </c>
      <c r="AH1073" s="109">
        <v>0</v>
      </c>
      <c r="AI1073" s="66">
        <v>0.03</v>
      </c>
      <c r="AJ1073" s="66">
        <v>0.03</v>
      </c>
      <c r="AK1073" s="39"/>
      <c r="AL1073" s="39" t="s">
        <v>53</v>
      </c>
    </row>
    <row r="1074" spans="1:38" x14ac:dyDescent="0.35">
      <c r="A1074" s="39" t="s">
        <v>276</v>
      </c>
      <c r="B1074" s="39">
        <v>104547720</v>
      </c>
      <c r="C1074" s="39" t="str">
        <f>+MaestraLP3[[#This Row],[CÓDIGO]]&amp;MaestraLP3[[#Headers],[-]]&amp;MaestraLP3[[#This Row],[UMV]]</f>
        <v>104547720-C18</v>
      </c>
      <c r="D1074" s="50" t="str">
        <f>+MaestraLP3[[#This Row],[CÓDIGO]]&amp;MaestraLP3[[#Headers],[FS00]]</f>
        <v>104547720FS00</v>
      </c>
      <c r="E1074" s="39" t="s">
        <v>34</v>
      </c>
      <c r="F1074" s="39" t="s">
        <v>35</v>
      </c>
      <c r="G1074" s="39" t="s">
        <v>257</v>
      </c>
      <c r="H1074" s="39" t="s">
        <v>261</v>
      </c>
      <c r="I1074" s="39" t="s">
        <v>1445</v>
      </c>
      <c r="J1074" s="49" t="s">
        <v>156</v>
      </c>
      <c r="K1074" s="50" t="s">
        <v>50</v>
      </c>
      <c r="L1074" s="39" t="str">
        <f>VLOOKUP(MaestraLP3[[#This Row],[UMV]],VALIDACIONES!J:L,3,0)</f>
        <v>Caja 18 Unidades</v>
      </c>
      <c r="M1074" s="39" t="s">
        <v>40</v>
      </c>
      <c r="N1074" s="39" t="s">
        <v>78</v>
      </c>
      <c r="O1074" s="64">
        <v>19800</v>
      </c>
      <c r="P1074" s="39" t="s">
        <v>42</v>
      </c>
      <c r="Q1074" s="65">
        <v>25200</v>
      </c>
      <c r="R1074" s="66">
        <f>+IFERROR((MaestraLP3[[#This Row],[COSTO ]]/MaestraLP3[[#This Row],[COSTO SEP]]-1),0)</f>
        <v>0</v>
      </c>
      <c r="S1074" s="65" t="s">
        <v>93</v>
      </c>
      <c r="T1074" s="65" t="s">
        <v>93</v>
      </c>
      <c r="U1074" s="64">
        <f>+VLOOKUP(MaestraLP3[[#This Row],[FS00]],'[1]BD MES'!$C:$N,12,0)</f>
        <v>19800</v>
      </c>
      <c r="V1074" s="64">
        <v>19800</v>
      </c>
      <c r="W1074" s="66">
        <f>+(MaestraLP3[[#This Row],[COSTO ]]-MaestraLP3[[#This Row],[COSTO OCT AL 25-09]])/MaestraLP3[[#This Row],[COSTO OCT AL 25-09]]</f>
        <v>0</v>
      </c>
      <c r="X1074" s="67" t="str">
        <f>++IF(P1074="HASTA AGOTAR STOCK","HASTA AGOTAR STOCK",IF(MaestraLP3[[#This Row],[PRECIO]]=0,"NO PARA LP",IF(MaestraLP3[[#This Row],[PRECIO SEP]]=0,"INCORPORACIÓN",IF(Z1074=0,"MANTIENE",IF(Z1074&lt;0,"BAJA",IF(Z1074&gt;0,"ALZA",""))))))</f>
        <v>MANTIENE</v>
      </c>
      <c r="Y1074" s="64">
        <v>25200</v>
      </c>
      <c r="Z1074" s="41">
        <f>IF(Y1074=0,"INDICAR PRECIO VTA",Y1074-MaestraLP3[[#This Row],[PRECIO SEP]])</f>
        <v>0</v>
      </c>
      <c r="AA1074" s="66">
        <f t="shared" si="16"/>
        <v>0.21428571428571427</v>
      </c>
      <c r="AB1074" s="68">
        <f>IFERROR(MaestraLP3[[#This Row],[PRECIO]]*MaestraLP3[[#This Row],[%MG UMV]],0)</f>
        <v>5400</v>
      </c>
      <c r="AC1074" s="69">
        <v>2.7</v>
      </c>
      <c r="AD1074" s="64">
        <f>+IFERROR(MaestraLP3[[#This Row],[MARGEN UNITARIO]]/MaestraLP3[[#This Row],[Peso Neto UMV (KG)]],0)</f>
        <v>1999.9999999999998</v>
      </c>
      <c r="AE1074" s="39" t="s">
        <v>44</v>
      </c>
      <c r="AF1074" s="39"/>
      <c r="AG1074" s="39">
        <v>1</v>
      </c>
      <c r="AH1074" s="109">
        <v>0</v>
      </c>
      <c r="AI1074" s="66">
        <v>4.9999999999999996E-2</v>
      </c>
      <c r="AJ1074" s="66">
        <v>4.9999999999999996E-2</v>
      </c>
      <c r="AK1074" s="39" t="s">
        <v>53</v>
      </c>
      <c r="AL1074" s="39" t="s">
        <v>53</v>
      </c>
    </row>
    <row r="1075" spans="1:38" x14ac:dyDescent="0.35">
      <c r="A1075" s="39" t="s">
        <v>276</v>
      </c>
      <c r="B1075" s="39">
        <v>104547730</v>
      </c>
      <c r="C1075" s="39" t="str">
        <f>+MaestraLP3[[#This Row],[CÓDIGO]]&amp;MaestraLP3[[#Headers],[-]]&amp;MaestraLP3[[#This Row],[UMV]]</f>
        <v>104547730-C18</v>
      </c>
      <c r="D1075" s="50" t="str">
        <f>+MaestraLP3[[#This Row],[CÓDIGO]]&amp;MaestraLP3[[#Headers],[FS00]]</f>
        <v>104547730FS00</v>
      </c>
      <c r="E1075" s="39" t="s">
        <v>34</v>
      </c>
      <c r="F1075" s="39" t="s">
        <v>35</v>
      </c>
      <c r="G1075" s="39" t="s">
        <v>257</v>
      </c>
      <c r="H1075" s="39" t="s">
        <v>261</v>
      </c>
      <c r="I1075" s="39" t="s">
        <v>1447</v>
      </c>
      <c r="J1075" s="49" t="s">
        <v>156</v>
      </c>
      <c r="K1075" s="50" t="s">
        <v>50</v>
      </c>
      <c r="L1075" s="39" t="str">
        <f>VLOOKUP(MaestraLP3[[#This Row],[UMV]],VALIDACIONES!J:L,3,0)</f>
        <v>Caja 18 Unidades</v>
      </c>
      <c r="M1075" s="39" t="s">
        <v>40</v>
      </c>
      <c r="N1075" s="39" t="s">
        <v>78</v>
      </c>
      <c r="O1075" s="64">
        <v>19800</v>
      </c>
      <c r="P1075" s="39" t="s">
        <v>42</v>
      </c>
      <c r="Q1075" s="65">
        <v>25200</v>
      </c>
      <c r="R1075" s="66">
        <f>+IFERROR((MaestraLP3[[#This Row],[COSTO ]]/MaestraLP3[[#This Row],[COSTO SEP]]-1),0)</f>
        <v>0</v>
      </c>
      <c r="S1075" s="65" t="s">
        <v>93</v>
      </c>
      <c r="T1075" s="65" t="s">
        <v>93</v>
      </c>
      <c r="U1075" s="64">
        <f>+VLOOKUP(MaestraLP3[[#This Row],[FS00]],'[1]BD MES'!$C:$N,12,0)</f>
        <v>19800</v>
      </c>
      <c r="V1075" s="64">
        <v>19800</v>
      </c>
      <c r="W1075" s="66">
        <f>+(MaestraLP3[[#This Row],[COSTO ]]-MaestraLP3[[#This Row],[COSTO OCT AL 25-09]])/MaestraLP3[[#This Row],[COSTO OCT AL 25-09]]</f>
        <v>0</v>
      </c>
      <c r="X1075" s="67" t="str">
        <f>++IF(P1075="HASTA AGOTAR STOCK","HASTA AGOTAR STOCK",IF(MaestraLP3[[#This Row],[PRECIO]]=0,"NO PARA LP",IF(MaestraLP3[[#This Row],[PRECIO SEP]]=0,"INCORPORACIÓN",IF(Z1075=0,"MANTIENE",IF(Z1075&lt;0,"BAJA",IF(Z1075&gt;0,"ALZA",""))))))</f>
        <v>MANTIENE</v>
      </c>
      <c r="Y1075" s="64">
        <v>25200</v>
      </c>
      <c r="Z1075" s="41">
        <f>IF(Y1075=0,"INDICAR PRECIO VTA",Y1075-MaestraLP3[[#This Row],[PRECIO SEP]])</f>
        <v>0</v>
      </c>
      <c r="AA1075" s="66">
        <f t="shared" si="16"/>
        <v>0.21428571428571427</v>
      </c>
      <c r="AB1075" s="68">
        <f>IFERROR(MaestraLP3[[#This Row],[PRECIO]]*MaestraLP3[[#This Row],[%MG UMV]],0)</f>
        <v>5400</v>
      </c>
      <c r="AC1075" s="69">
        <v>2.7</v>
      </c>
      <c r="AD1075" s="64">
        <f>+IFERROR(MaestraLP3[[#This Row],[MARGEN UNITARIO]]/MaestraLP3[[#This Row],[Peso Neto UMV (KG)]],0)</f>
        <v>1999.9999999999998</v>
      </c>
      <c r="AE1075" s="39" t="s">
        <v>44</v>
      </c>
      <c r="AF1075" s="39"/>
      <c r="AG1075" s="39">
        <v>1</v>
      </c>
      <c r="AH1075" s="109">
        <v>0</v>
      </c>
      <c r="AI1075" s="66">
        <v>4.9999999999999996E-2</v>
      </c>
      <c r="AJ1075" s="66">
        <v>4.9999999999999996E-2</v>
      </c>
      <c r="AK1075" s="39" t="s">
        <v>53</v>
      </c>
      <c r="AL1075" s="39" t="s">
        <v>53</v>
      </c>
    </row>
    <row r="1076" spans="1:38" x14ac:dyDescent="0.35">
      <c r="A1076" s="39" t="s">
        <v>276</v>
      </c>
      <c r="B1076" s="39">
        <v>104547740</v>
      </c>
      <c r="C1076" s="39" t="str">
        <f>+MaestraLP3[[#This Row],[CÓDIGO]]&amp;MaestraLP3[[#Headers],[-]]&amp;MaestraLP3[[#This Row],[UMV]]</f>
        <v>104547740-C18</v>
      </c>
      <c r="D1076" s="50" t="str">
        <f>+MaestraLP3[[#This Row],[CÓDIGO]]&amp;MaestraLP3[[#Headers],[FS00]]</f>
        <v>104547740FS00</v>
      </c>
      <c r="E1076" s="39" t="s">
        <v>34</v>
      </c>
      <c r="F1076" s="39" t="s">
        <v>35</v>
      </c>
      <c r="G1076" s="39" t="s">
        <v>257</v>
      </c>
      <c r="H1076" s="39" t="s">
        <v>261</v>
      </c>
      <c r="I1076" s="39" t="s">
        <v>1450</v>
      </c>
      <c r="J1076" s="49" t="s">
        <v>156</v>
      </c>
      <c r="K1076" s="50" t="s">
        <v>50</v>
      </c>
      <c r="L1076" s="39" t="str">
        <f>VLOOKUP(MaestraLP3[[#This Row],[UMV]],VALIDACIONES!J:L,3,0)</f>
        <v>Caja 18 Unidades</v>
      </c>
      <c r="M1076" s="39" t="s">
        <v>40</v>
      </c>
      <c r="N1076" s="39" t="s">
        <v>78</v>
      </c>
      <c r="O1076" s="64">
        <v>19800</v>
      </c>
      <c r="P1076" s="39" t="s">
        <v>42</v>
      </c>
      <c r="Q1076" s="65">
        <v>25200</v>
      </c>
      <c r="R1076" s="66">
        <f>+IFERROR((MaestraLP3[[#This Row],[COSTO ]]/MaestraLP3[[#This Row],[COSTO SEP]]-1),0)</f>
        <v>0</v>
      </c>
      <c r="S1076" s="65" t="s">
        <v>93</v>
      </c>
      <c r="T1076" s="65" t="s">
        <v>93</v>
      </c>
      <c r="U1076" s="64">
        <f>+VLOOKUP(MaestraLP3[[#This Row],[FS00]],'[1]BD MES'!$C:$N,12,0)</f>
        <v>19800</v>
      </c>
      <c r="V1076" s="64">
        <v>19800</v>
      </c>
      <c r="W1076" s="66">
        <f>+(MaestraLP3[[#This Row],[COSTO ]]-MaestraLP3[[#This Row],[COSTO OCT AL 25-09]])/MaestraLP3[[#This Row],[COSTO OCT AL 25-09]]</f>
        <v>0</v>
      </c>
      <c r="X1076" s="67" t="str">
        <f>++IF(P1076="HASTA AGOTAR STOCK","HASTA AGOTAR STOCK",IF(MaestraLP3[[#This Row],[PRECIO]]=0,"NO PARA LP",IF(MaestraLP3[[#This Row],[PRECIO SEP]]=0,"INCORPORACIÓN",IF(Z1076=0,"MANTIENE",IF(Z1076&lt;0,"BAJA",IF(Z1076&gt;0,"ALZA",""))))))</f>
        <v>MANTIENE</v>
      </c>
      <c r="Y1076" s="64">
        <v>25200</v>
      </c>
      <c r="Z1076" s="41">
        <f>IF(Y1076=0,"INDICAR PRECIO VTA",Y1076-MaestraLP3[[#This Row],[PRECIO SEP]])</f>
        <v>0</v>
      </c>
      <c r="AA1076" s="66">
        <f t="shared" si="16"/>
        <v>0.21428571428571427</v>
      </c>
      <c r="AB1076" s="68">
        <f>IFERROR(MaestraLP3[[#This Row],[PRECIO]]*MaestraLP3[[#This Row],[%MG UMV]],0)</f>
        <v>5400</v>
      </c>
      <c r="AC1076" s="69">
        <v>2.7</v>
      </c>
      <c r="AD1076" s="64">
        <f>+IFERROR(MaestraLP3[[#This Row],[MARGEN UNITARIO]]/MaestraLP3[[#This Row],[Peso Neto UMV (KG)]],0)</f>
        <v>1999.9999999999998</v>
      </c>
      <c r="AE1076" s="39" t="s">
        <v>44</v>
      </c>
      <c r="AF1076" s="39"/>
      <c r="AG1076" s="39">
        <v>1</v>
      </c>
      <c r="AH1076" s="109">
        <v>0</v>
      </c>
      <c r="AI1076" s="66">
        <v>4.9999999999999996E-2</v>
      </c>
      <c r="AJ1076" s="66">
        <v>4.9999999999999996E-2</v>
      </c>
      <c r="AK1076" s="39" t="s">
        <v>53</v>
      </c>
      <c r="AL1076" s="39" t="s">
        <v>53</v>
      </c>
    </row>
    <row r="1077" spans="1:38" x14ac:dyDescent="0.35">
      <c r="A1077" s="39" t="s">
        <v>276</v>
      </c>
      <c r="B1077" s="39">
        <v>104547750</v>
      </c>
      <c r="C1077" s="39" t="str">
        <f>+MaestraLP3[[#This Row],[CÓDIGO]]&amp;MaestraLP3[[#Headers],[-]]&amp;MaestraLP3[[#This Row],[UMV]]</f>
        <v>104547750-C18</v>
      </c>
      <c r="D1077" s="50" t="str">
        <f>+MaestraLP3[[#This Row],[CÓDIGO]]&amp;MaestraLP3[[#Headers],[FS00]]</f>
        <v>104547750FS00</v>
      </c>
      <c r="E1077" s="39" t="s">
        <v>34</v>
      </c>
      <c r="F1077" s="39" t="s">
        <v>35</v>
      </c>
      <c r="G1077" s="39" t="s">
        <v>257</v>
      </c>
      <c r="H1077" s="39" t="s">
        <v>261</v>
      </c>
      <c r="I1077" s="39" t="s">
        <v>1453</v>
      </c>
      <c r="J1077" s="49" t="s">
        <v>156</v>
      </c>
      <c r="K1077" s="50" t="s">
        <v>50</v>
      </c>
      <c r="L1077" s="39" t="str">
        <f>VLOOKUP(MaestraLP3[[#This Row],[UMV]],VALIDACIONES!J:L,3,0)</f>
        <v>Caja 18 Unidades</v>
      </c>
      <c r="M1077" s="39" t="s">
        <v>40</v>
      </c>
      <c r="N1077" s="39" t="s">
        <v>78</v>
      </c>
      <c r="O1077" s="64">
        <v>19800</v>
      </c>
      <c r="P1077" s="39" t="s">
        <v>42</v>
      </c>
      <c r="Q1077" s="65">
        <v>25200</v>
      </c>
      <c r="R1077" s="66">
        <f>+IFERROR((MaestraLP3[[#This Row],[COSTO ]]/MaestraLP3[[#This Row],[COSTO SEP]]-1),0)</f>
        <v>0</v>
      </c>
      <c r="S1077" s="65" t="s">
        <v>93</v>
      </c>
      <c r="T1077" s="65" t="s">
        <v>93</v>
      </c>
      <c r="U1077" s="64">
        <f>+VLOOKUP(MaestraLP3[[#This Row],[FS00]],'[1]BD MES'!$C:$N,12,0)</f>
        <v>19800</v>
      </c>
      <c r="V1077" s="64">
        <v>19800</v>
      </c>
      <c r="W1077" s="66">
        <f>+(MaestraLP3[[#This Row],[COSTO ]]-MaestraLP3[[#This Row],[COSTO OCT AL 25-09]])/MaestraLP3[[#This Row],[COSTO OCT AL 25-09]]</f>
        <v>0</v>
      </c>
      <c r="X1077" s="67" t="str">
        <f>++IF(P1077="HASTA AGOTAR STOCK","HASTA AGOTAR STOCK",IF(MaestraLP3[[#This Row],[PRECIO]]=0,"NO PARA LP",IF(MaestraLP3[[#This Row],[PRECIO SEP]]=0,"INCORPORACIÓN",IF(Z1077=0,"MANTIENE",IF(Z1077&lt;0,"BAJA",IF(Z1077&gt;0,"ALZA",""))))))</f>
        <v>MANTIENE</v>
      </c>
      <c r="Y1077" s="64">
        <v>25200</v>
      </c>
      <c r="Z1077" s="41">
        <f>IF(Y1077=0,"INDICAR PRECIO VTA",Y1077-MaestraLP3[[#This Row],[PRECIO SEP]])</f>
        <v>0</v>
      </c>
      <c r="AA1077" s="66">
        <f t="shared" si="16"/>
        <v>0.21428571428571427</v>
      </c>
      <c r="AB1077" s="68">
        <f>IFERROR(MaestraLP3[[#This Row],[PRECIO]]*MaestraLP3[[#This Row],[%MG UMV]],0)</f>
        <v>5400</v>
      </c>
      <c r="AC1077" s="69">
        <v>2.7</v>
      </c>
      <c r="AD1077" s="64">
        <f>+IFERROR(MaestraLP3[[#This Row],[MARGEN UNITARIO]]/MaestraLP3[[#This Row],[Peso Neto UMV (KG)]],0)</f>
        <v>1999.9999999999998</v>
      </c>
      <c r="AE1077" s="39" t="s">
        <v>44</v>
      </c>
      <c r="AF1077" s="39"/>
      <c r="AG1077" s="39">
        <v>1</v>
      </c>
      <c r="AH1077" s="109">
        <v>0</v>
      </c>
      <c r="AI1077" s="66">
        <v>4.9999999999999996E-2</v>
      </c>
      <c r="AJ1077" s="66">
        <v>4.9999999999999996E-2</v>
      </c>
      <c r="AK1077" s="39" t="s">
        <v>53</v>
      </c>
      <c r="AL1077" s="39" t="s">
        <v>53</v>
      </c>
    </row>
    <row r="1078" spans="1:38" x14ac:dyDescent="0.35">
      <c r="A1078" s="39" t="s">
        <v>276</v>
      </c>
      <c r="B1078" s="39">
        <v>104543940</v>
      </c>
      <c r="C1078" s="39" t="str">
        <f>+MaestraLP3[[#This Row],[CÓDIGO]]&amp;MaestraLP3[[#Headers],[-]]&amp;MaestraLP3[[#This Row],[UMV]]</f>
        <v>104543940-C06</v>
      </c>
      <c r="D1078" s="50" t="str">
        <f>+MaestraLP3[[#This Row],[CÓDIGO]]&amp;MaestraLP3[[#Headers],[FS00]]</f>
        <v>104543940FS00</v>
      </c>
      <c r="E1078" s="39" t="s">
        <v>34</v>
      </c>
      <c r="F1078" s="39" t="s">
        <v>35</v>
      </c>
      <c r="G1078" s="39" t="s">
        <v>257</v>
      </c>
      <c r="H1078" s="39" t="s">
        <v>261</v>
      </c>
      <c r="I1078" s="39" t="s">
        <v>3079</v>
      </c>
      <c r="J1078" s="49" t="s">
        <v>57</v>
      </c>
      <c r="K1078" s="50" t="s">
        <v>50</v>
      </c>
      <c r="L1078" s="39" t="str">
        <f>VLOOKUP(MaestraLP3[[#This Row],[UMV]],VALIDACIONES!J:L,3,0)</f>
        <v>Caja 6 Unidades</v>
      </c>
      <c r="M1078" s="39" t="s">
        <v>40</v>
      </c>
      <c r="N1078" s="39" t="s">
        <v>78</v>
      </c>
      <c r="O1078" s="64">
        <v>14370</v>
      </c>
      <c r="P1078" s="39" t="s">
        <v>88</v>
      </c>
      <c r="Q1078" s="64">
        <v>20400</v>
      </c>
      <c r="R1078" s="66">
        <f>+IFERROR((MaestraLP3[[#This Row],[COSTO ]]/MaestraLP3[[#This Row],[COSTO SEP]]-1),0)</f>
        <v>0</v>
      </c>
      <c r="S1078" s="65" t="s">
        <v>52</v>
      </c>
      <c r="T1078" s="65" t="s">
        <v>52</v>
      </c>
      <c r="U1078" s="64">
        <f>+VLOOKUP(MaestraLP3[[#This Row],[FS00]],'[1]BD MES'!$C:$N,12,0)</f>
        <v>14370</v>
      </c>
      <c r="V1078" s="64">
        <v>14370</v>
      </c>
      <c r="W1078" s="66">
        <f>+(MaestraLP3[[#This Row],[COSTO ]]-MaestraLP3[[#This Row],[COSTO OCT AL 25-09]])/MaestraLP3[[#This Row],[COSTO OCT AL 25-09]]</f>
        <v>0</v>
      </c>
      <c r="X1078" s="67" t="str">
        <f>++IF(P1078="HASTA AGOTAR STOCK","HASTA AGOTAR STOCK",IF(MaestraLP3[[#This Row],[PRECIO]]=0,"NO PARA LP",IF(MaestraLP3[[#This Row],[PRECIO SEP]]=0,"INCORPORACIÓN",IF(Z1078=0,"MANTIENE",IF(Z1078&lt;0,"BAJA",IF(Z1078&gt;0,"ALZA",""))))))</f>
        <v>MANTIENE</v>
      </c>
      <c r="Y1078" s="64">
        <v>20400</v>
      </c>
      <c r="Z1078" s="41">
        <f>IF(Y1078=0,"INDICAR PRECIO VTA",Y1078-MaestraLP3[[#This Row],[PRECIO SEP]])</f>
        <v>0</v>
      </c>
      <c r="AA1078" s="66">
        <f t="shared" si="16"/>
        <v>0.29558823529411765</v>
      </c>
      <c r="AB1078" s="68">
        <f>IFERROR(MaestraLP3[[#This Row],[PRECIO]]*MaestraLP3[[#This Row],[%MG UMV]],0)</f>
        <v>6030</v>
      </c>
      <c r="AC1078" s="69">
        <v>7.2</v>
      </c>
      <c r="AD1078" s="64">
        <f>+IFERROR(MaestraLP3[[#This Row],[MARGEN UNITARIO]]/MaestraLP3[[#This Row],[Peso Neto UMV (KG)]],0)</f>
        <v>837.5</v>
      </c>
      <c r="AE1078" s="39" t="s">
        <v>53</v>
      </c>
      <c r="AF1078" s="39"/>
      <c r="AG1078" s="39">
        <v>1</v>
      </c>
      <c r="AH1078" s="109">
        <v>0</v>
      </c>
      <c r="AI1078" s="66">
        <v>0.05</v>
      </c>
      <c r="AJ1078" s="66">
        <v>0.08</v>
      </c>
      <c r="AK1078" s="39"/>
      <c r="AL1078" s="39" t="s">
        <v>53</v>
      </c>
    </row>
    <row r="1079" spans="1:38" x14ac:dyDescent="0.35">
      <c r="A1079" s="39" t="s">
        <v>276</v>
      </c>
      <c r="B1079" s="39">
        <v>104544990</v>
      </c>
      <c r="C1079" s="39" t="str">
        <f>+MaestraLP3[[#This Row],[CÓDIGO]]&amp;MaestraLP3[[#Headers],[-]]&amp;MaestraLP3[[#This Row],[UMV]]</f>
        <v>104544990-C06</v>
      </c>
      <c r="D1079" s="50" t="str">
        <f>+MaestraLP3[[#This Row],[CÓDIGO]]&amp;MaestraLP3[[#Headers],[FS00]]</f>
        <v>104544990FS00</v>
      </c>
      <c r="E1079" s="39" t="s">
        <v>34</v>
      </c>
      <c r="F1079" s="39" t="s">
        <v>35</v>
      </c>
      <c r="G1079" s="39" t="s">
        <v>257</v>
      </c>
      <c r="H1079" s="39" t="s">
        <v>261</v>
      </c>
      <c r="I1079" s="39" t="s">
        <v>1459</v>
      </c>
      <c r="J1079" s="49" t="s">
        <v>57</v>
      </c>
      <c r="K1079" s="50" t="s">
        <v>50</v>
      </c>
      <c r="L1079" s="39" t="str">
        <f>VLOOKUP(MaestraLP3[[#This Row],[UMV]],VALIDACIONES!J:L,3,0)</f>
        <v>Caja 6 Unidades</v>
      </c>
      <c r="M1079" s="39" t="s">
        <v>40</v>
      </c>
      <c r="N1079" s="39" t="s">
        <v>78</v>
      </c>
      <c r="O1079" s="64">
        <v>19122</v>
      </c>
      <c r="P1079" s="39" t="s">
        <v>42</v>
      </c>
      <c r="Q1079" s="64">
        <v>24883</v>
      </c>
      <c r="R1079" s="66">
        <f>+IFERROR((MaestraLP3[[#This Row],[COSTO ]]/MaestraLP3[[#This Row],[COSTO SEP]]-1),0)</f>
        <v>0</v>
      </c>
      <c r="S1079" s="65" t="s">
        <v>52</v>
      </c>
      <c r="T1079" s="65" t="s">
        <v>52</v>
      </c>
      <c r="U1079" s="64">
        <f>+VLOOKUP(MaestraLP3[[#This Row],[FS00]],'[1]BD MES'!$C:$N,12,0)</f>
        <v>19122</v>
      </c>
      <c r="V1079" s="64">
        <v>19122</v>
      </c>
      <c r="W1079" s="66">
        <f>+(MaestraLP3[[#This Row],[COSTO ]]-MaestraLP3[[#This Row],[COSTO OCT AL 25-09]])/MaestraLP3[[#This Row],[COSTO OCT AL 25-09]]</f>
        <v>0</v>
      </c>
      <c r="X1079" s="67" t="str">
        <f>++IF(P1079="HASTA AGOTAR STOCK","HASTA AGOTAR STOCK",IF(MaestraLP3[[#This Row],[PRECIO]]=0,"NO PARA LP",IF(MaestraLP3[[#This Row],[PRECIO SEP]]=0,"INCORPORACIÓN",IF(Z1079=0,"MANTIENE",IF(Z1079&lt;0,"BAJA",IF(Z1079&gt;0,"ALZA",""))))))</f>
        <v>MANTIENE</v>
      </c>
      <c r="Y1079" s="64">
        <v>24883</v>
      </c>
      <c r="Z1079" s="41">
        <f>IF(Y1079=0,"INDICAR PRECIO VTA",Y1079-MaestraLP3[[#This Row],[PRECIO SEP]])</f>
        <v>0</v>
      </c>
      <c r="AA1079" s="66">
        <f t="shared" si="16"/>
        <v>0.23152353012096613</v>
      </c>
      <c r="AB1079" s="68">
        <f>IFERROR(MaestraLP3[[#This Row],[PRECIO]]*MaestraLP3[[#This Row],[%MG UMV]],0)</f>
        <v>5761</v>
      </c>
      <c r="AC1079" s="69">
        <v>5.52</v>
      </c>
      <c r="AD1079" s="64">
        <f>+IFERROR(MaestraLP3[[#This Row],[MARGEN UNITARIO]]/MaestraLP3[[#This Row],[Peso Neto UMV (KG)]],0)</f>
        <v>1043.6594202898552</v>
      </c>
      <c r="AE1079" s="39" t="s">
        <v>53</v>
      </c>
      <c r="AF1079" s="39"/>
      <c r="AG1079" s="39">
        <v>1</v>
      </c>
      <c r="AH1079" s="109">
        <v>0</v>
      </c>
      <c r="AI1079" s="66">
        <v>0.03</v>
      </c>
      <c r="AJ1079" s="66">
        <v>0.03</v>
      </c>
      <c r="AK1079" s="39"/>
      <c r="AL1079" s="39" t="s">
        <v>53</v>
      </c>
    </row>
    <row r="1080" spans="1:38" x14ac:dyDescent="0.35">
      <c r="A1080" s="39" t="s">
        <v>276</v>
      </c>
      <c r="B1080" s="39">
        <v>104547760</v>
      </c>
      <c r="C1080" s="39" t="str">
        <f>+MaestraLP3[[#This Row],[CÓDIGO]]&amp;MaestraLP3[[#Headers],[-]]&amp;MaestraLP3[[#This Row],[UMV]]</f>
        <v>104547760-C18</v>
      </c>
      <c r="D1080" s="50" t="str">
        <f>+MaestraLP3[[#This Row],[CÓDIGO]]&amp;MaestraLP3[[#Headers],[FS00]]</f>
        <v>104547760FS00</v>
      </c>
      <c r="E1080" s="39" t="s">
        <v>34</v>
      </c>
      <c r="F1080" s="39" t="s">
        <v>35</v>
      </c>
      <c r="G1080" s="39" t="s">
        <v>257</v>
      </c>
      <c r="H1080" s="39" t="s">
        <v>261</v>
      </c>
      <c r="I1080" s="39" t="s">
        <v>1460</v>
      </c>
      <c r="J1080" s="49" t="s">
        <v>156</v>
      </c>
      <c r="K1080" s="50" t="s">
        <v>50</v>
      </c>
      <c r="L1080" s="39" t="str">
        <f>VLOOKUP(MaestraLP3[[#This Row],[UMV]],VALIDACIONES!J:L,3,0)</f>
        <v>Caja 18 Unidades</v>
      </c>
      <c r="M1080" s="39" t="s">
        <v>40</v>
      </c>
      <c r="N1080" s="39" t="s">
        <v>78</v>
      </c>
      <c r="O1080" s="64">
        <v>19800</v>
      </c>
      <c r="P1080" s="39" t="s">
        <v>42</v>
      </c>
      <c r="Q1080" s="65">
        <v>25200</v>
      </c>
      <c r="R1080" s="66">
        <f>+IFERROR((MaestraLP3[[#This Row],[COSTO ]]/MaestraLP3[[#This Row],[COSTO SEP]]-1),0)</f>
        <v>0</v>
      </c>
      <c r="S1080" s="65" t="s">
        <v>93</v>
      </c>
      <c r="T1080" s="65" t="s">
        <v>93</v>
      </c>
      <c r="U1080" s="64">
        <f>+VLOOKUP(MaestraLP3[[#This Row],[FS00]],'[1]BD MES'!$C:$N,12,0)</f>
        <v>19800</v>
      </c>
      <c r="V1080" s="64">
        <v>19800</v>
      </c>
      <c r="W1080" s="66">
        <f>+(MaestraLP3[[#This Row],[COSTO ]]-MaestraLP3[[#This Row],[COSTO OCT AL 25-09]])/MaestraLP3[[#This Row],[COSTO OCT AL 25-09]]</f>
        <v>0</v>
      </c>
      <c r="X1080" s="67" t="str">
        <f>++IF(P1080="HASTA AGOTAR STOCK","HASTA AGOTAR STOCK",IF(MaestraLP3[[#This Row],[PRECIO]]=0,"NO PARA LP",IF(MaestraLP3[[#This Row],[PRECIO SEP]]=0,"INCORPORACIÓN",IF(Z1080=0,"MANTIENE",IF(Z1080&lt;0,"BAJA",IF(Z1080&gt;0,"ALZA",""))))))</f>
        <v>MANTIENE</v>
      </c>
      <c r="Y1080" s="64">
        <v>25200</v>
      </c>
      <c r="Z1080" s="41">
        <f>IF(Y1080=0,"INDICAR PRECIO VTA",Y1080-MaestraLP3[[#This Row],[PRECIO SEP]])</f>
        <v>0</v>
      </c>
      <c r="AA1080" s="66">
        <f t="shared" si="16"/>
        <v>0.21428571428571427</v>
      </c>
      <c r="AB1080" s="68">
        <f>IFERROR(MaestraLP3[[#This Row],[PRECIO]]*MaestraLP3[[#This Row],[%MG UMV]],0)</f>
        <v>5400</v>
      </c>
      <c r="AC1080" s="69">
        <v>2.7</v>
      </c>
      <c r="AD1080" s="64">
        <f>+IFERROR(MaestraLP3[[#This Row],[MARGEN UNITARIO]]/MaestraLP3[[#This Row],[Peso Neto UMV (KG)]],0)</f>
        <v>1999.9999999999998</v>
      </c>
      <c r="AE1080" s="39" t="s">
        <v>44</v>
      </c>
      <c r="AF1080" s="39"/>
      <c r="AG1080" s="39">
        <v>1</v>
      </c>
      <c r="AH1080" s="109">
        <v>0</v>
      </c>
      <c r="AI1080" s="66">
        <v>4.9999999999999996E-2</v>
      </c>
      <c r="AJ1080" s="66">
        <v>4.9999999999999996E-2</v>
      </c>
      <c r="AK1080" s="39" t="s">
        <v>53</v>
      </c>
      <c r="AL1080" s="39" t="s">
        <v>53</v>
      </c>
    </row>
    <row r="1081" spans="1:38" x14ac:dyDescent="0.35">
      <c r="A1081" s="39" t="s">
        <v>276</v>
      </c>
      <c r="B1081" s="39">
        <v>104528800</v>
      </c>
      <c r="C1081" s="39" t="str">
        <f>+MaestraLP3[[#This Row],[CÓDIGO]]&amp;MaestraLP3[[#Headers],[-]]&amp;MaestraLP3[[#This Row],[UMV]]</f>
        <v>104528800-C10</v>
      </c>
      <c r="D1081" s="50" t="str">
        <f>+MaestraLP3[[#This Row],[CÓDIGO]]&amp;MaestraLP3[[#Headers],[FS00]]</f>
        <v>104528800FS00</v>
      </c>
      <c r="E1081" s="39" t="s">
        <v>34</v>
      </c>
      <c r="F1081" s="39" t="s">
        <v>35</v>
      </c>
      <c r="G1081" s="39" t="s">
        <v>257</v>
      </c>
      <c r="H1081" s="39" t="s">
        <v>265</v>
      </c>
      <c r="I1081" s="39" t="s">
        <v>1462</v>
      </c>
      <c r="J1081" s="49" t="s">
        <v>65</v>
      </c>
      <c r="K1081" s="50" t="s">
        <v>50</v>
      </c>
      <c r="L1081" s="39" t="str">
        <f>VLOOKUP(MaestraLP3[[#This Row],[UMV]],VALIDACIONES!J:L,3,0)</f>
        <v>Caja 10 Unidades</v>
      </c>
      <c r="M1081" s="39" t="s">
        <v>51</v>
      </c>
      <c r="N1081" s="39" t="s">
        <v>78</v>
      </c>
      <c r="O1081" s="64">
        <v>11000</v>
      </c>
      <c r="P1081" s="39" t="s">
        <v>42</v>
      </c>
      <c r="Q1081" s="64">
        <v>18400</v>
      </c>
      <c r="R1081" s="66">
        <f>+IFERROR((MaestraLP3[[#This Row],[COSTO ]]/MaestraLP3[[#This Row],[COSTO SEP]]-1),0)</f>
        <v>0</v>
      </c>
      <c r="S1081" s="65" t="s">
        <v>52</v>
      </c>
      <c r="T1081" s="65" t="s">
        <v>52</v>
      </c>
      <c r="U1081" s="64">
        <f>+VLOOKUP(MaestraLP3[[#This Row],[FS00]],'[1]BD MES'!$C:$N,12,0)</f>
        <v>10940</v>
      </c>
      <c r="V1081" s="64">
        <v>11000</v>
      </c>
      <c r="W1081" s="66">
        <f>+(MaestraLP3[[#This Row],[COSTO ]]-MaestraLP3[[#This Row],[COSTO OCT AL 25-09]])/MaestraLP3[[#This Row],[COSTO OCT AL 25-09]]</f>
        <v>5.4844606946983544E-3</v>
      </c>
      <c r="X1081" s="67" t="str">
        <f>++IF(P1081="HASTA AGOTAR STOCK","HASTA AGOTAR STOCK",IF(MaestraLP3[[#This Row],[PRECIO]]=0,"NO PARA LP",IF(MaestraLP3[[#This Row],[PRECIO SEP]]=0,"INCORPORACIÓN",IF(Z1081=0,"MANTIENE",IF(Z1081&lt;0,"BAJA",IF(Z1081&gt;0,"ALZA",""))))))</f>
        <v>MANTIENE</v>
      </c>
      <c r="Y1081" s="64">
        <v>18400</v>
      </c>
      <c r="Z1081" s="41">
        <f>IF(Y1081=0,"INDICAR PRECIO VTA",Y1081-MaestraLP3[[#This Row],[PRECIO SEP]])</f>
        <v>0</v>
      </c>
      <c r="AA1081" s="66">
        <f t="shared" si="16"/>
        <v>0.40217391304347827</v>
      </c>
      <c r="AB1081" s="68">
        <f>IFERROR(MaestraLP3[[#This Row],[PRECIO]]*MaestraLP3[[#This Row],[%MG UMV]],0)</f>
        <v>7400</v>
      </c>
      <c r="AC1081" s="69">
        <v>10</v>
      </c>
      <c r="AD1081" s="64">
        <f>+IFERROR(MaestraLP3[[#This Row],[MARGEN UNITARIO]]/MaestraLP3[[#This Row],[Peso Neto UMV (KG)]],0)</f>
        <v>740</v>
      </c>
      <c r="AE1081" s="39" t="s">
        <v>53</v>
      </c>
      <c r="AF1081" s="39"/>
      <c r="AG1081" s="39">
        <v>1</v>
      </c>
      <c r="AH1081" s="109">
        <v>0</v>
      </c>
      <c r="AI1081" s="66">
        <v>4.9999999999999996E-2</v>
      </c>
      <c r="AJ1081" s="66">
        <v>4.9999999999999996E-2</v>
      </c>
      <c r="AK1081" s="39" t="s">
        <v>53</v>
      </c>
      <c r="AL1081" s="39" t="s">
        <v>53</v>
      </c>
    </row>
    <row r="1082" spans="1:38" x14ac:dyDescent="0.35">
      <c r="A1082" s="39" t="s">
        <v>276</v>
      </c>
      <c r="B1082" s="39">
        <v>104512990</v>
      </c>
      <c r="C1082" s="39" t="str">
        <f>+MaestraLP3[[#This Row],[CÓDIGO]]&amp;MaestraLP3[[#Headers],[-]]&amp;MaestraLP3[[#This Row],[UMV]]</f>
        <v>104512990-C10</v>
      </c>
      <c r="D1082" s="50" t="str">
        <f>+MaestraLP3[[#This Row],[CÓDIGO]]&amp;MaestraLP3[[#Headers],[FS00]]</f>
        <v>104512990FS00</v>
      </c>
      <c r="E1082" s="39" t="s">
        <v>34</v>
      </c>
      <c r="F1082" s="39" t="s">
        <v>35</v>
      </c>
      <c r="G1082" s="39" t="s">
        <v>257</v>
      </c>
      <c r="H1082" s="39" t="s">
        <v>265</v>
      </c>
      <c r="I1082" s="39" t="s">
        <v>1463</v>
      </c>
      <c r="J1082" s="49" t="s">
        <v>65</v>
      </c>
      <c r="K1082" s="50" t="s">
        <v>50</v>
      </c>
      <c r="L1082" s="39" t="str">
        <f>VLOOKUP(MaestraLP3[[#This Row],[UMV]],VALIDACIONES!J:L,3,0)</f>
        <v>Caja 10 Unidades</v>
      </c>
      <c r="M1082" s="39" t="s">
        <v>51</v>
      </c>
      <c r="N1082" s="39" t="s">
        <v>78</v>
      </c>
      <c r="O1082" s="64">
        <v>12101.300000000001</v>
      </c>
      <c r="P1082" s="39" t="s">
        <v>42</v>
      </c>
      <c r="Q1082" s="64">
        <v>17000</v>
      </c>
      <c r="R1082" s="66">
        <f>+IFERROR((MaestraLP3[[#This Row],[COSTO ]]/MaestraLP3[[#This Row],[COSTO SEP]]-1),0)</f>
        <v>-7.8503962384290915E-5</v>
      </c>
      <c r="S1082" s="65" t="s">
        <v>52</v>
      </c>
      <c r="T1082" s="65" t="s">
        <v>52</v>
      </c>
      <c r="U1082" s="64">
        <f>+VLOOKUP(MaestraLP3[[#This Row],[FS00]],'[1]BD MES'!$C:$N,12,0)</f>
        <v>12100.31</v>
      </c>
      <c r="V1082" s="64">
        <v>12100.35</v>
      </c>
      <c r="W1082" s="66">
        <f>+(MaestraLP3[[#This Row],[COSTO ]]-MaestraLP3[[#This Row],[COSTO OCT AL 25-09]])/MaestraLP3[[#This Row],[COSTO OCT AL 25-09]]</f>
        <v>3.3057004325404157E-6</v>
      </c>
      <c r="X1082" s="67" t="str">
        <f>++IF(P1082="HASTA AGOTAR STOCK","HASTA AGOTAR STOCK",IF(MaestraLP3[[#This Row],[PRECIO]]=0,"NO PARA LP",IF(MaestraLP3[[#This Row],[PRECIO SEP]]=0,"INCORPORACIÓN",IF(Z1082=0,"MANTIENE",IF(Z1082&lt;0,"BAJA",IF(Z1082&gt;0,"ALZA",""))))))</f>
        <v>MANTIENE</v>
      </c>
      <c r="Y1082" s="64">
        <v>17000</v>
      </c>
      <c r="Z1082" s="41">
        <f>IF(Y1082=0,"INDICAR PRECIO VTA",Y1082-MaestraLP3[[#This Row],[PRECIO SEP]])</f>
        <v>0</v>
      </c>
      <c r="AA1082" s="66">
        <f t="shared" si="16"/>
        <v>0.28821470588235293</v>
      </c>
      <c r="AB1082" s="68">
        <f>IFERROR(MaestraLP3[[#This Row],[PRECIO]]*MaestraLP3[[#This Row],[%MG UMV]],0)</f>
        <v>4899.6499999999996</v>
      </c>
      <c r="AC1082" s="69">
        <v>10</v>
      </c>
      <c r="AD1082" s="64">
        <f>+IFERROR(MaestraLP3[[#This Row],[MARGEN UNITARIO]]/MaestraLP3[[#This Row],[Peso Neto UMV (KG)]],0)</f>
        <v>489.96499999999997</v>
      </c>
      <c r="AE1082" s="39" t="s">
        <v>44</v>
      </c>
      <c r="AF1082" s="39"/>
      <c r="AG1082" s="39">
        <v>1</v>
      </c>
      <c r="AH1082" s="109">
        <v>0</v>
      </c>
      <c r="AI1082" s="66">
        <v>4.9999999999999996E-2</v>
      </c>
      <c r="AJ1082" s="66">
        <v>6.9999999999999993E-2</v>
      </c>
      <c r="AK1082" s="39"/>
      <c r="AL1082" s="39" t="s">
        <v>53</v>
      </c>
    </row>
    <row r="1083" spans="1:38" x14ac:dyDescent="0.35">
      <c r="A1083" s="39" t="s">
        <v>276</v>
      </c>
      <c r="B1083" s="39">
        <v>104524570</v>
      </c>
      <c r="C1083" s="39" t="str">
        <f>+MaestraLP3[[#This Row],[CÓDIGO]]&amp;MaestraLP3[[#Headers],[-]]&amp;MaestraLP3[[#This Row],[UMV]]</f>
        <v>104524570-AJ</v>
      </c>
      <c r="D1083" s="50" t="str">
        <f>+MaestraLP3[[#This Row],[CÓDIGO]]&amp;MaestraLP3[[#Headers],[FS00]]</f>
        <v>104524570FS00</v>
      </c>
      <c r="E1083" s="39" t="s">
        <v>34</v>
      </c>
      <c r="F1083" s="39" t="s">
        <v>35</v>
      </c>
      <c r="G1083" s="39" t="s">
        <v>257</v>
      </c>
      <c r="H1083" s="39" t="s">
        <v>265</v>
      </c>
      <c r="I1083" s="39" t="s">
        <v>1464</v>
      </c>
      <c r="J1083" s="49" t="s">
        <v>270</v>
      </c>
      <c r="K1083" s="50" t="s">
        <v>270</v>
      </c>
      <c r="L1083" s="39" t="str">
        <f>VLOOKUP(MaestraLP3[[#This Row],[UMV]],VALIDACIONES!J:L,3,0)</f>
        <v>Saco</v>
      </c>
      <c r="M1083" s="39" t="s">
        <v>51</v>
      </c>
      <c r="N1083" s="39" t="s">
        <v>78</v>
      </c>
      <c r="O1083" s="64">
        <v>27324</v>
      </c>
      <c r="P1083" s="39" t="s">
        <v>42</v>
      </c>
      <c r="Q1083" s="64">
        <v>41900</v>
      </c>
      <c r="R1083" s="66">
        <f>+IFERROR((MaestraLP3[[#This Row],[COSTO ]]/MaestraLP3[[#This Row],[COSTO SEP]]-1),0)</f>
        <v>3.2206119162641045E-3</v>
      </c>
      <c r="S1083" s="65" t="s">
        <v>52</v>
      </c>
      <c r="T1083" s="65" t="s">
        <v>52</v>
      </c>
      <c r="U1083" s="64">
        <f>+VLOOKUP(MaestraLP3[[#This Row],[FS00]],'[1]BD MES'!$C:$N,12,0)</f>
        <v>27450</v>
      </c>
      <c r="V1083" s="64">
        <v>27412</v>
      </c>
      <c r="W1083" s="66">
        <f>+(MaestraLP3[[#This Row],[COSTO ]]-MaestraLP3[[#This Row],[COSTO OCT AL 25-09]])/MaestraLP3[[#This Row],[COSTO OCT AL 25-09]]</f>
        <v>-1.3843351548269581E-3</v>
      </c>
      <c r="X1083" s="67" t="str">
        <f>++IF(P1083="HASTA AGOTAR STOCK","HASTA AGOTAR STOCK",IF(MaestraLP3[[#This Row],[PRECIO]]=0,"NO PARA LP",IF(MaestraLP3[[#This Row],[PRECIO SEP]]=0,"INCORPORACIÓN",IF(Z1083=0,"MANTIENE",IF(Z1083&lt;0,"BAJA",IF(Z1083&gt;0,"ALZA",""))))))</f>
        <v>MANTIENE</v>
      </c>
      <c r="Y1083" s="64">
        <v>41900</v>
      </c>
      <c r="Z1083" s="41">
        <f>IF(Y1083=0,"INDICAR PRECIO VTA",Y1083-MaestraLP3[[#This Row],[PRECIO SEP]])</f>
        <v>0</v>
      </c>
      <c r="AA1083" s="66">
        <f t="shared" si="16"/>
        <v>0.34577565632458235</v>
      </c>
      <c r="AB1083" s="68">
        <f>IFERROR(MaestraLP3[[#This Row],[PRECIO]]*MaestraLP3[[#This Row],[%MG UMV]],0)</f>
        <v>14488</v>
      </c>
      <c r="AC1083" s="69">
        <v>25</v>
      </c>
      <c r="AD1083" s="64">
        <f>+IFERROR(MaestraLP3[[#This Row],[MARGEN UNITARIO]]/MaestraLP3[[#This Row],[Peso Neto UMV (KG)]],0)</f>
        <v>579.52</v>
      </c>
      <c r="AE1083" s="39" t="s">
        <v>44</v>
      </c>
      <c r="AF1083" s="39"/>
      <c r="AG1083" s="39">
        <v>1</v>
      </c>
      <c r="AH1083" s="109">
        <v>0</v>
      </c>
      <c r="AI1083" s="66">
        <v>0.03</v>
      </c>
      <c r="AJ1083" s="66">
        <v>4.9999999999999996E-2</v>
      </c>
      <c r="AK1083" s="39"/>
      <c r="AL1083" s="39" t="s">
        <v>53</v>
      </c>
    </row>
    <row r="1084" spans="1:38" x14ac:dyDescent="0.35">
      <c r="A1084" s="39" t="s">
        <v>276</v>
      </c>
      <c r="B1084" s="39">
        <v>150000892</v>
      </c>
      <c r="C1084" s="39" t="str">
        <f>+MaestraLP3[[#This Row],[CÓDIGO]]&amp;MaestraLP3[[#Headers],[-]]&amp;MaestraLP3[[#This Row],[UMV]]</f>
        <v>150000892-C20</v>
      </c>
      <c r="D1084" s="50" t="str">
        <f>+MaestraLP3[[#This Row],[CÓDIGO]]&amp;MaestraLP3[[#Headers],[FS00]]</f>
        <v>150000892FS00</v>
      </c>
      <c r="E1084" s="39" t="s">
        <v>34</v>
      </c>
      <c r="F1084" s="39" t="s">
        <v>35</v>
      </c>
      <c r="G1084" s="39" t="s">
        <v>257</v>
      </c>
      <c r="H1084" s="39" t="s">
        <v>265</v>
      </c>
      <c r="I1084" s="39" t="s">
        <v>1465</v>
      </c>
      <c r="J1084" s="49" t="s">
        <v>177</v>
      </c>
      <c r="K1084" s="50" t="s">
        <v>50</v>
      </c>
      <c r="L1084" s="39" t="str">
        <f>VLOOKUP(MaestraLP3[[#This Row],[UMV]],VALIDACIONES!J:L,3,0)</f>
        <v>Caja 20 Unidades</v>
      </c>
      <c r="M1084" s="39" t="s">
        <v>51</v>
      </c>
      <c r="N1084" s="39" t="s">
        <v>78</v>
      </c>
      <c r="O1084" s="64">
        <v>15340</v>
      </c>
      <c r="P1084" s="39" t="s">
        <v>42</v>
      </c>
      <c r="Q1084" s="64">
        <v>25800</v>
      </c>
      <c r="R1084" s="66">
        <f>+IFERROR((MaestraLP3[[#This Row],[COSTO ]]/MaestraLP3[[#This Row],[COSTO SEP]]-1),0)</f>
        <v>-3.6897001303781707E-3</v>
      </c>
      <c r="S1084" s="65" t="s">
        <v>52</v>
      </c>
      <c r="T1084" s="65" t="s">
        <v>52</v>
      </c>
      <c r="U1084" s="64">
        <f>+VLOOKUP(MaestraLP3[[#This Row],[FS00]],'[1]BD MES'!$C:$N,12,0)</f>
        <v>15326.6</v>
      </c>
      <c r="V1084" s="64">
        <v>15283.4</v>
      </c>
      <c r="W1084" s="66">
        <f>+(MaestraLP3[[#This Row],[COSTO ]]-MaestraLP3[[#This Row],[COSTO OCT AL 25-09]])/MaestraLP3[[#This Row],[COSTO OCT AL 25-09]]</f>
        <v>-2.818629050148156E-3</v>
      </c>
      <c r="X1084" s="67" t="str">
        <f>++IF(P1084="HASTA AGOTAR STOCK","HASTA AGOTAR STOCK",IF(MaestraLP3[[#This Row],[PRECIO]]=0,"NO PARA LP",IF(MaestraLP3[[#This Row],[PRECIO SEP]]=0,"INCORPORACIÓN",IF(Z1084=0,"MANTIENE",IF(Z1084&lt;0,"BAJA",IF(Z1084&gt;0,"ALZA",""))))))</f>
        <v>MANTIENE</v>
      </c>
      <c r="Y1084" s="64">
        <v>25800</v>
      </c>
      <c r="Z1084" s="41">
        <f>IF(Y1084=0,"INDICAR PRECIO VTA",Y1084-MaestraLP3[[#This Row],[PRECIO SEP]])</f>
        <v>0</v>
      </c>
      <c r="AA1084" s="66">
        <f t="shared" si="16"/>
        <v>0.4076201550387597</v>
      </c>
      <c r="AB1084" s="68">
        <f>IFERROR(MaestraLP3[[#This Row],[PRECIO]]*MaestraLP3[[#This Row],[%MG UMV]],0)</f>
        <v>10516.6</v>
      </c>
      <c r="AC1084" s="69">
        <v>10.4</v>
      </c>
      <c r="AD1084" s="64">
        <f>+IFERROR(MaestraLP3[[#This Row],[MARGEN UNITARIO]]/MaestraLP3[[#This Row],[Peso Neto UMV (KG)]],0)</f>
        <v>1011.2115384615385</v>
      </c>
      <c r="AE1084" s="39" t="s">
        <v>53</v>
      </c>
      <c r="AF1084" s="39"/>
      <c r="AG1084" s="39">
        <v>1</v>
      </c>
      <c r="AH1084" s="109">
        <v>0</v>
      </c>
      <c r="AI1084" s="66">
        <v>4.9999999999999996E-2</v>
      </c>
      <c r="AJ1084" s="66">
        <v>6.9999999999999993E-2</v>
      </c>
      <c r="AK1084" s="39"/>
      <c r="AL1084" s="39" t="s">
        <v>53</v>
      </c>
    </row>
    <row r="1085" spans="1:38" x14ac:dyDescent="0.35">
      <c r="A1085" s="39" t="s">
        <v>276</v>
      </c>
      <c r="B1085" s="39">
        <v>201350000</v>
      </c>
      <c r="C1085" s="39" t="str">
        <f>+MaestraLP3[[#This Row],[CÓDIGO]]&amp;MaestraLP3[[#Headers],[-]]&amp;MaestraLP3[[#This Row],[UMV]]</f>
        <v>201350000-C16</v>
      </c>
      <c r="D1085" s="50" t="str">
        <f>+MaestraLP3[[#This Row],[CÓDIGO]]&amp;MaestraLP3[[#Headers],[FS00]]</f>
        <v>201350000FS00</v>
      </c>
      <c r="E1085" s="39" t="s">
        <v>34</v>
      </c>
      <c r="F1085" s="39" t="s">
        <v>35</v>
      </c>
      <c r="G1085" s="39" t="s">
        <v>257</v>
      </c>
      <c r="H1085" s="39" t="s">
        <v>265</v>
      </c>
      <c r="I1085" s="39" t="s">
        <v>1466</v>
      </c>
      <c r="J1085" s="49" t="s">
        <v>278</v>
      </c>
      <c r="K1085" s="50" t="s">
        <v>50</v>
      </c>
      <c r="L1085" s="39" t="str">
        <f>VLOOKUP(MaestraLP3[[#This Row],[UMV]],VALIDACIONES!J:L,3,0)</f>
        <v>Caja 16 Unidades</v>
      </c>
      <c r="M1085" s="39" t="s">
        <v>51</v>
      </c>
      <c r="N1085" s="39" t="s">
        <v>78</v>
      </c>
      <c r="O1085" s="64">
        <v>16274</v>
      </c>
      <c r="P1085" s="39" t="s">
        <v>42</v>
      </c>
      <c r="Q1085" s="64">
        <v>31000</v>
      </c>
      <c r="R1085" s="66">
        <f>+IFERROR((MaestraLP3[[#This Row],[COSTO ]]/MaestraLP3[[#This Row],[COSTO SEP]]-1),0)</f>
        <v>0.37707492523862185</v>
      </c>
      <c r="S1085" s="65" t="s">
        <v>52</v>
      </c>
      <c r="T1085" s="65" t="s">
        <v>52</v>
      </c>
      <c r="U1085" s="64">
        <f>+VLOOKUP(MaestraLP3[[#This Row],[FS00]],'[1]BD MES'!$C:$N,12,0)</f>
        <v>20462</v>
      </c>
      <c r="V1085" s="64">
        <v>22410.517333333333</v>
      </c>
      <c r="W1085" s="66">
        <f>+(MaestraLP3[[#This Row],[COSTO ]]-MaestraLP3[[#This Row],[COSTO OCT AL 25-09]])/MaestraLP3[[#This Row],[COSTO OCT AL 25-09]]</f>
        <v>9.5226142768709471E-2</v>
      </c>
      <c r="X1085" s="67" t="str">
        <f>++IF(P1085="HASTA AGOTAR STOCK","HASTA AGOTAR STOCK",IF(MaestraLP3[[#This Row],[PRECIO]]=0,"NO PARA LP",IF(MaestraLP3[[#This Row],[PRECIO SEP]]=0,"INCORPORACIÓN",IF(Z1085=0,"MANTIENE",IF(Z1085&lt;0,"BAJA",IF(Z1085&gt;0,"ALZA",""))))))</f>
        <v>BAJA</v>
      </c>
      <c r="Y1085" s="64">
        <v>30400</v>
      </c>
      <c r="Z1085" s="41">
        <f>IF(Y1085=0,"INDICAR PRECIO VTA",Y1085-MaestraLP3[[#This Row],[PRECIO SEP]])</f>
        <v>-600</v>
      </c>
      <c r="AA1085" s="66">
        <f t="shared" si="16"/>
        <v>0.26281192982456142</v>
      </c>
      <c r="AB1085" s="68">
        <f>IFERROR(MaestraLP3[[#This Row],[PRECIO]]*MaestraLP3[[#This Row],[%MG UMV]],0)</f>
        <v>7989.4826666666668</v>
      </c>
      <c r="AC1085" s="69">
        <v>2.4</v>
      </c>
      <c r="AD1085" s="64">
        <f>+IFERROR(MaestraLP3[[#This Row],[MARGEN UNITARIO]]/MaestraLP3[[#This Row],[Peso Neto UMV (KG)]],0)</f>
        <v>3328.9511111111115</v>
      </c>
      <c r="AE1085" s="39" t="s">
        <v>44</v>
      </c>
      <c r="AF1085" s="39"/>
      <c r="AG1085" s="39">
        <v>1</v>
      </c>
      <c r="AH1085" s="109">
        <v>0</v>
      </c>
      <c r="AI1085" s="66">
        <v>0.05</v>
      </c>
      <c r="AJ1085" s="66">
        <v>0.1</v>
      </c>
      <c r="AK1085" s="39"/>
      <c r="AL1085" s="39" t="s">
        <v>53</v>
      </c>
    </row>
    <row r="1086" spans="1:38" x14ac:dyDescent="0.35">
      <c r="A1086" s="39" t="s">
        <v>276</v>
      </c>
      <c r="B1086" s="39">
        <v>101310213</v>
      </c>
      <c r="C1086" s="39" t="str">
        <f>+MaestraLP3[[#This Row],[CÓDIGO]]&amp;MaestraLP3[[#Headers],[-]]&amp;MaestraLP3[[#This Row],[UMV]]</f>
        <v>101310213-C10</v>
      </c>
      <c r="D1086" s="50" t="str">
        <f>+MaestraLP3[[#This Row],[CÓDIGO]]&amp;MaestraLP3[[#Headers],[FS00]]</f>
        <v>101310213FS00</v>
      </c>
      <c r="E1086" s="39" t="s">
        <v>34</v>
      </c>
      <c r="F1086" s="39" t="s">
        <v>35</v>
      </c>
      <c r="G1086" s="39" t="s">
        <v>257</v>
      </c>
      <c r="H1086" s="39" t="s">
        <v>265</v>
      </c>
      <c r="I1086" s="39" t="s">
        <v>1467</v>
      </c>
      <c r="J1086" s="49" t="s">
        <v>65</v>
      </c>
      <c r="K1086" s="50" t="s">
        <v>50</v>
      </c>
      <c r="L1086" s="39" t="str">
        <f>VLOOKUP(MaestraLP3[[#This Row],[UMV]],VALIDACIONES!J:L,3,0)</f>
        <v>Caja 10 Unidades</v>
      </c>
      <c r="M1086" s="39" t="s">
        <v>51</v>
      </c>
      <c r="N1086" s="39" t="s">
        <v>78</v>
      </c>
      <c r="O1086" s="64">
        <v>48273.24</v>
      </c>
      <c r="P1086" s="39" t="s">
        <v>42</v>
      </c>
      <c r="Q1086" s="64">
        <v>76500</v>
      </c>
      <c r="R1086" s="66">
        <f>+IFERROR((MaestraLP3[[#This Row],[COSTO ]]/MaestraLP3[[#This Row],[COSTO SEP]]-1),0)</f>
        <v>1.1142562628901644</v>
      </c>
      <c r="S1086" s="65" t="s">
        <v>52</v>
      </c>
      <c r="T1086" s="65" t="s">
        <v>52</v>
      </c>
      <c r="U1086" s="64">
        <f>+VLOOKUP(MaestraLP3[[#This Row],[FS00]],'[1]BD MES'!$C:$N,12,0)</f>
        <v>67670.55</v>
      </c>
      <c r="V1086" s="64">
        <v>102062</v>
      </c>
      <c r="W1086" s="66">
        <f>+(MaestraLP3[[#This Row],[COSTO ]]-MaestraLP3[[#This Row],[COSTO OCT AL 25-09]])/MaestraLP3[[#This Row],[COSTO OCT AL 25-09]]</f>
        <v>0.50821886330168731</v>
      </c>
      <c r="X1086" s="67" t="str">
        <f>++IF(P1086="HASTA AGOTAR STOCK","HASTA AGOTAR STOCK",IF(MaestraLP3[[#This Row],[PRECIO]]=0,"NO PARA LP",IF(MaestraLP3[[#This Row],[PRECIO SEP]]=0,"INCORPORACIÓN",IF(Z1086=0,"MANTIENE",IF(Z1086&lt;0,"BAJA",IF(Z1086&gt;0,"ALZA",""))))))</f>
        <v>ALZA</v>
      </c>
      <c r="Y1086" s="64">
        <v>115000</v>
      </c>
      <c r="Z1086" s="41">
        <f>IF(Y1086=0,"INDICAR PRECIO VTA",Y1086-MaestraLP3[[#This Row],[PRECIO SEP]])</f>
        <v>38500</v>
      </c>
      <c r="AA1086" s="66">
        <f t="shared" si="16"/>
        <v>0.11250434782608695</v>
      </c>
      <c r="AB1086" s="68">
        <f>IFERROR(MaestraLP3[[#This Row],[PRECIO]]*MaestraLP3[[#This Row],[%MG UMV]],0)</f>
        <v>12938</v>
      </c>
      <c r="AC1086" s="69">
        <v>10</v>
      </c>
      <c r="AD1086" s="64">
        <f>+IFERROR(MaestraLP3[[#This Row],[MARGEN UNITARIO]]/MaestraLP3[[#This Row],[Peso Neto UMV (KG)]],0)</f>
        <v>1293.8</v>
      </c>
      <c r="AE1086" s="39" t="s">
        <v>53</v>
      </c>
      <c r="AF1086" s="39"/>
      <c r="AG1086" s="39">
        <v>1</v>
      </c>
      <c r="AH1086" s="109">
        <v>0</v>
      </c>
      <c r="AI1086" s="66">
        <v>0.05</v>
      </c>
      <c r="AJ1086" s="66">
        <v>7.0000000000000007E-2</v>
      </c>
      <c r="AK1086" s="39"/>
      <c r="AL1086" s="39" t="s">
        <v>53</v>
      </c>
    </row>
    <row r="1087" spans="1:38" x14ac:dyDescent="0.35">
      <c r="A1087" s="39" t="s">
        <v>276</v>
      </c>
      <c r="B1087" s="39">
        <v>101310214</v>
      </c>
      <c r="C1087" s="39" t="str">
        <f>+MaestraLP3[[#This Row],[CÓDIGO]]&amp;MaestraLP3[[#Headers],[-]]&amp;MaestraLP3[[#This Row],[UMV]]</f>
        <v>101310214-C10</v>
      </c>
      <c r="D1087" s="50" t="str">
        <f>+MaestraLP3[[#This Row],[CÓDIGO]]&amp;MaestraLP3[[#Headers],[FS00]]</f>
        <v>101310214FS00</v>
      </c>
      <c r="E1087" s="39" t="s">
        <v>34</v>
      </c>
      <c r="F1087" s="39" t="s">
        <v>35</v>
      </c>
      <c r="G1087" s="39" t="s">
        <v>257</v>
      </c>
      <c r="H1087" s="39" t="s">
        <v>265</v>
      </c>
      <c r="I1087" s="39" t="s">
        <v>1468</v>
      </c>
      <c r="J1087" s="49" t="s">
        <v>65</v>
      </c>
      <c r="K1087" s="50" t="s">
        <v>50</v>
      </c>
      <c r="L1087" s="39" t="str">
        <f>VLOOKUP(MaestraLP3[[#This Row],[UMV]],VALIDACIONES!J:L,3,0)</f>
        <v>Caja 10 Unidades</v>
      </c>
      <c r="M1087" s="39" t="s">
        <v>51</v>
      </c>
      <c r="N1087" s="39" t="s">
        <v>78</v>
      </c>
      <c r="O1087" s="64">
        <v>22326.44</v>
      </c>
      <c r="P1087" s="39" t="s">
        <v>42</v>
      </c>
      <c r="Q1087" s="64">
        <v>33700</v>
      </c>
      <c r="R1087" s="66">
        <f>+IFERROR((MaestraLP3[[#This Row],[COSTO ]]/MaestraLP3[[#This Row],[COSTO SEP]]-1),0)</f>
        <v>0.55506206990456164</v>
      </c>
      <c r="S1087" s="65" t="s">
        <v>52</v>
      </c>
      <c r="T1087" s="65" t="s">
        <v>52</v>
      </c>
      <c r="U1087" s="64">
        <f>+VLOOKUP(MaestraLP3[[#This Row],[FS00]],'[1]BD MES'!$C:$N,12,0)</f>
        <v>27857.21</v>
      </c>
      <c r="V1087" s="64">
        <v>34719</v>
      </c>
      <c r="W1087" s="66">
        <f>+(MaestraLP3[[#This Row],[COSTO ]]-MaestraLP3[[#This Row],[COSTO OCT AL 25-09]])/MaestraLP3[[#This Row],[COSTO OCT AL 25-09]]</f>
        <v>0.24632007297213185</v>
      </c>
      <c r="X1087" s="67" t="str">
        <f>++IF(P1087="HASTA AGOTAR STOCK","HASTA AGOTAR STOCK",IF(MaestraLP3[[#This Row],[PRECIO]]=0,"NO PARA LP",IF(MaestraLP3[[#This Row],[PRECIO SEP]]=0,"INCORPORACIÓN",IF(Z1087=0,"MANTIENE",IF(Z1087&lt;0,"BAJA",IF(Z1087&gt;0,"ALZA",""))))))</f>
        <v>ALZA</v>
      </c>
      <c r="Y1087" s="64">
        <v>45000</v>
      </c>
      <c r="Z1087" s="41">
        <f>IF(Y1087=0,"INDICAR PRECIO VTA",Y1087-MaestraLP3[[#This Row],[PRECIO SEP]])</f>
        <v>11300</v>
      </c>
      <c r="AA1087" s="66">
        <f t="shared" si="16"/>
        <v>0.22846666666666668</v>
      </c>
      <c r="AB1087" s="68">
        <f>IFERROR(MaestraLP3[[#This Row],[PRECIO]]*MaestraLP3[[#This Row],[%MG UMV]],0)</f>
        <v>10281</v>
      </c>
      <c r="AC1087" s="69">
        <v>10</v>
      </c>
      <c r="AD1087" s="64">
        <f>+IFERROR(MaestraLP3[[#This Row],[MARGEN UNITARIO]]/MaestraLP3[[#This Row],[Peso Neto UMV (KG)]],0)</f>
        <v>1028.0999999999999</v>
      </c>
      <c r="AE1087" s="39" t="s">
        <v>53</v>
      </c>
      <c r="AF1087" s="39"/>
      <c r="AG1087" s="39">
        <v>1</v>
      </c>
      <c r="AH1087" s="109">
        <v>0</v>
      </c>
      <c r="AI1087" s="66">
        <v>0.05</v>
      </c>
      <c r="AJ1087" s="66">
        <v>7.0000000000000007E-2</v>
      </c>
      <c r="AK1087" s="39"/>
      <c r="AL1087" s="39" t="s">
        <v>53</v>
      </c>
    </row>
    <row r="1088" spans="1:38" x14ac:dyDescent="0.35">
      <c r="A1088" s="39" t="s">
        <v>276</v>
      </c>
      <c r="B1088" s="39">
        <v>104511970</v>
      </c>
      <c r="C1088" s="39" t="str">
        <f>+MaestraLP3[[#This Row],[CÓDIGO]]&amp;MaestraLP3[[#Headers],[-]]&amp;MaestraLP3[[#This Row],[UMV]]</f>
        <v>104511970-C20</v>
      </c>
      <c r="D1088" s="50" t="str">
        <f>+MaestraLP3[[#This Row],[CÓDIGO]]&amp;MaestraLP3[[#Headers],[FS00]]</f>
        <v>104511970FS00</v>
      </c>
      <c r="E1088" s="39" t="s">
        <v>34</v>
      </c>
      <c r="F1088" s="39" t="s">
        <v>35</v>
      </c>
      <c r="G1088" s="39" t="s">
        <v>257</v>
      </c>
      <c r="H1088" s="39" t="s">
        <v>265</v>
      </c>
      <c r="I1088" s="39" t="s">
        <v>266</v>
      </c>
      <c r="J1088" s="49" t="s">
        <v>177</v>
      </c>
      <c r="K1088" s="50" t="s">
        <v>50</v>
      </c>
      <c r="L1088" s="39" t="str">
        <f>VLOOKUP(MaestraLP3[[#This Row],[UMV]],VALIDACIONES!J:L,3,0)</f>
        <v>Caja 20 Unidades</v>
      </c>
      <c r="M1088" s="39" t="s">
        <v>51</v>
      </c>
      <c r="N1088" s="39" t="s">
        <v>78</v>
      </c>
      <c r="O1088" s="64">
        <v>23500</v>
      </c>
      <c r="P1088" s="39" t="s">
        <v>42</v>
      </c>
      <c r="Q1088" s="64">
        <v>36500</v>
      </c>
      <c r="R1088" s="66">
        <f>+IFERROR((MaestraLP3[[#This Row],[COSTO ]]/MaestraLP3[[#This Row],[COSTO SEP]]-1),0)</f>
        <v>0</v>
      </c>
      <c r="S1088" s="65" t="s">
        <v>52</v>
      </c>
      <c r="T1088" s="65" t="s">
        <v>52</v>
      </c>
      <c r="U1088" s="64">
        <f>+VLOOKUP(MaestraLP3[[#This Row],[FS00]],'[1]BD MES'!$C:$N,12,0)</f>
        <v>23500</v>
      </c>
      <c r="V1088" s="64">
        <v>23500</v>
      </c>
      <c r="W1088" s="66">
        <f>+(MaestraLP3[[#This Row],[COSTO ]]-MaestraLP3[[#This Row],[COSTO OCT AL 25-09]])/MaestraLP3[[#This Row],[COSTO OCT AL 25-09]]</f>
        <v>0</v>
      </c>
      <c r="X1088" s="67" t="str">
        <f>++IF(P1088="HASTA AGOTAR STOCK","HASTA AGOTAR STOCK",IF(MaestraLP3[[#This Row],[PRECIO]]=0,"NO PARA LP",IF(MaestraLP3[[#This Row],[PRECIO SEP]]=0,"INCORPORACIÓN",IF(Z1088=0,"MANTIENE",IF(Z1088&lt;0,"BAJA",IF(Z1088&gt;0,"ALZA",""))))))</f>
        <v>MANTIENE</v>
      </c>
      <c r="Y1088" s="64">
        <v>36500</v>
      </c>
      <c r="Z1088" s="41">
        <f>IF(Y1088=0,"INDICAR PRECIO VTA",Y1088-MaestraLP3[[#This Row],[PRECIO SEP]])</f>
        <v>0</v>
      </c>
      <c r="AA1088" s="66">
        <f t="shared" si="16"/>
        <v>0.35616438356164382</v>
      </c>
      <c r="AB1088" s="68">
        <f>IFERROR(MaestraLP3[[#This Row],[PRECIO]]*MaestraLP3[[#This Row],[%MG UMV]],0)</f>
        <v>13000</v>
      </c>
      <c r="AC1088" s="69">
        <v>9</v>
      </c>
      <c r="AD1088" s="64">
        <f>+IFERROR(MaestraLP3[[#This Row],[MARGEN UNITARIO]]/MaestraLP3[[#This Row],[Peso Neto UMV (KG)]],0)</f>
        <v>1444.4444444444443</v>
      </c>
      <c r="AE1088" s="39" t="s">
        <v>53</v>
      </c>
      <c r="AF1088" s="39"/>
      <c r="AG1088" s="39">
        <v>1</v>
      </c>
      <c r="AH1088" s="109">
        <v>0</v>
      </c>
      <c r="AI1088" s="66">
        <v>0.03</v>
      </c>
      <c r="AJ1088" s="66">
        <v>4.9999999999999996E-2</v>
      </c>
      <c r="AK1088" s="39"/>
      <c r="AL1088" s="39" t="s">
        <v>53</v>
      </c>
    </row>
    <row r="1089" spans="1:38" x14ac:dyDescent="0.35">
      <c r="A1089" s="39" t="s">
        <v>276</v>
      </c>
      <c r="B1089" s="39">
        <v>150000760</v>
      </c>
      <c r="C1089" s="39" t="str">
        <f>+MaestraLP3[[#This Row],[CÓDIGO]]&amp;MaestraLP3[[#Headers],[-]]&amp;MaestraLP3[[#This Row],[UMV]]</f>
        <v>150000760-C10</v>
      </c>
      <c r="D1089" s="50" t="str">
        <f>+MaestraLP3[[#This Row],[CÓDIGO]]&amp;MaestraLP3[[#Headers],[FS00]]</f>
        <v>150000760FS00</v>
      </c>
      <c r="E1089" s="39" t="s">
        <v>34</v>
      </c>
      <c r="F1089" s="39" t="s">
        <v>35</v>
      </c>
      <c r="G1089" s="39" t="s">
        <v>257</v>
      </c>
      <c r="H1089" s="39" t="s">
        <v>265</v>
      </c>
      <c r="I1089" s="39" t="s">
        <v>1469</v>
      </c>
      <c r="J1089" s="49" t="s">
        <v>65</v>
      </c>
      <c r="K1089" s="50" t="s">
        <v>50</v>
      </c>
      <c r="L1089" s="39" t="str">
        <f>VLOOKUP(MaestraLP3[[#This Row],[UMV]],VALIDACIONES!J:L,3,0)</f>
        <v>Caja 10 Unidades</v>
      </c>
      <c r="M1089" s="39" t="s">
        <v>51</v>
      </c>
      <c r="N1089" s="39" t="s">
        <v>78</v>
      </c>
      <c r="O1089" s="64">
        <v>25905.8</v>
      </c>
      <c r="P1089" s="39" t="s">
        <v>42</v>
      </c>
      <c r="Q1089" s="64">
        <v>30700</v>
      </c>
      <c r="R1089" s="66">
        <f>+IFERROR((MaestraLP3[[#This Row],[COSTO ]]/MaestraLP3[[#This Row],[COSTO SEP]]-1),0)</f>
        <v>-7.72027885653781E-6</v>
      </c>
      <c r="S1089" s="65" t="s">
        <v>52</v>
      </c>
      <c r="T1089" s="65" t="s">
        <v>52</v>
      </c>
      <c r="U1089" s="64">
        <f>+VLOOKUP(MaestraLP3[[#This Row],[FS00]],'[1]BD MES'!$C:$N,12,0)</f>
        <v>25950.300000000003</v>
      </c>
      <c r="V1089" s="64">
        <v>25905.599999999999</v>
      </c>
      <c r="W1089" s="66">
        <f>+(MaestraLP3[[#This Row],[COSTO ]]-MaestraLP3[[#This Row],[COSTO OCT AL 25-09]])/MaestraLP3[[#This Row],[COSTO OCT AL 25-09]]</f>
        <v>-1.722523439035555E-3</v>
      </c>
      <c r="X1089" s="67" t="str">
        <f>++IF(P1089="HASTA AGOTAR STOCK","HASTA AGOTAR STOCK",IF(MaestraLP3[[#This Row],[PRECIO]]=0,"NO PARA LP",IF(MaestraLP3[[#This Row],[PRECIO SEP]]=0,"INCORPORACIÓN",IF(Z1089=0,"MANTIENE",IF(Z1089&lt;0,"BAJA",IF(Z1089&gt;0,"ALZA",""))))))</f>
        <v>MANTIENE</v>
      </c>
      <c r="Y1089" s="64">
        <v>30700</v>
      </c>
      <c r="Z1089" s="41">
        <f>IF(Y1089=0,"INDICAR PRECIO VTA",Y1089-MaestraLP3[[#This Row],[PRECIO SEP]])</f>
        <v>0</v>
      </c>
      <c r="AA1089" s="66">
        <f t="shared" ref="AA1089:AA1152" si="17">+IFERROR((Y1089-V1089)/Y1089,"-")</f>
        <v>0.1561693811074919</v>
      </c>
      <c r="AB1089" s="68">
        <f>IFERROR(MaestraLP3[[#This Row],[PRECIO]]*MaestraLP3[[#This Row],[%MG UMV]],0)</f>
        <v>4794.4000000000015</v>
      </c>
      <c r="AC1089" s="69">
        <v>10</v>
      </c>
      <c r="AD1089" s="64">
        <f>+IFERROR(MaestraLP3[[#This Row],[MARGEN UNITARIO]]/MaestraLP3[[#This Row],[Peso Neto UMV (KG)]],0)</f>
        <v>479.44000000000017</v>
      </c>
      <c r="AE1089" s="39" t="s">
        <v>53</v>
      </c>
      <c r="AF1089" s="39"/>
      <c r="AG1089" s="39">
        <v>1</v>
      </c>
      <c r="AH1089" s="109">
        <v>0</v>
      </c>
      <c r="AI1089" s="66">
        <v>4.9999999999999996E-2</v>
      </c>
      <c r="AJ1089" s="66">
        <v>4.9999999999999996E-2</v>
      </c>
      <c r="AK1089" s="39"/>
      <c r="AL1089" s="39" t="s">
        <v>53</v>
      </c>
    </row>
    <row r="1090" spans="1:38" x14ac:dyDescent="0.35">
      <c r="A1090" s="39" t="s">
        <v>276</v>
      </c>
      <c r="B1090" s="39">
        <v>104539270</v>
      </c>
      <c r="C1090" s="39" t="str">
        <f>+MaestraLP3[[#This Row],[CÓDIGO]]&amp;MaestraLP3[[#Headers],[-]]&amp;MaestraLP3[[#This Row],[UMV]]</f>
        <v>104539270-C24</v>
      </c>
      <c r="D1090" s="50" t="str">
        <f>+MaestraLP3[[#This Row],[CÓDIGO]]&amp;MaestraLP3[[#Headers],[FS00]]</f>
        <v>104539270FS00</v>
      </c>
      <c r="E1090" s="39" t="s">
        <v>34</v>
      </c>
      <c r="F1090" s="39" t="s">
        <v>35</v>
      </c>
      <c r="G1090" s="39" t="s">
        <v>257</v>
      </c>
      <c r="H1090" s="39" t="s">
        <v>265</v>
      </c>
      <c r="I1090" s="39" t="s">
        <v>1471</v>
      </c>
      <c r="J1090" s="49" t="s">
        <v>160</v>
      </c>
      <c r="K1090" s="50" t="s">
        <v>50</v>
      </c>
      <c r="L1090" s="39" t="str">
        <f>VLOOKUP(MaestraLP3[[#This Row],[UMV]],VALIDACIONES!J:L,3,0)</f>
        <v>Caja 24 Unidades</v>
      </c>
      <c r="M1090" s="39" t="s">
        <v>51</v>
      </c>
      <c r="N1090" s="39" t="s">
        <v>78</v>
      </c>
      <c r="O1090" s="64">
        <v>28560</v>
      </c>
      <c r="P1090" s="39" t="s">
        <v>42</v>
      </c>
      <c r="Q1090" s="64">
        <v>33600</v>
      </c>
      <c r="R1090" s="66">
        <f>+IFERROR((MaestraLP3[[#This Row],[COSTO ]]/MaestraLP3[[#This Row],[COSTO SEP]]-1),0)</f>
        <v>0</v>
      </c>
      <c r="S1090" s="65" t="s">
        <v>52</v>
      </c>
      <c r="T1090" s="65" t="s">
        <v>52</v>
      </c>
      <c r="U1090" s="64">
        <f>+VLOOKUP(MaestraLP3[[#This Row],[FS00]],'[1]BD MES'!$C:$N,12,0)</f>
        <v>28560</v>
      </c>
      <c r="V1090" s="64">
        <v>28560</v>
      </c>
      <c r="W1090" s="66">
        <f>+(MaestraLP3[[#This Row],[COSTO ]]-MaestraLP3[[#This Row],[COSTO OCT AL 25-09]])/MaestraLP3[[#This Row],[COSTO OCT AL 25-09]]</f>
        <v>0</v>
      </c>
      <c r="X1090" s="67" t="str">
        <f>++IF(P1090="HASTA AGOTAR STOCK","HASTA AGOTAR STOCK",IF(MaestraLP3[[#This Row],[PRECIO]]=0,"NO PARA LP",IF(MaestraLP3[[#This Row],[PRECIO SEP]]=0,"INCORPORACIÓN",IF(Z1090=0,"MANTIENE",IF(Z1090&lt;0,"BAJA",IF(Z1090&gt;0,"ALZA",""))))))</f>
        <v>MANTIENE</v>
      </c>
      <c r="Y1090" s="64">
        <v>33600</v>
      </c>
      <c r="Z1090" s="41">
        <f>IF(Y1090=0,"INDICAR PRECIO VTA",Y1090-MaestraLP3[[#This Row],[PRECIO SEP]])</f>
        <v>0</v>
      </c>
      <c r="AA1090" s="66">
        <f t="shared" si="17"/>
        <v>0.15</v>
      </c>
      <c r="AB1090" s="68">
        <f>IFERROR(MaestraLP3[[#This Row],[PRECIO]]*MaestraLP3[[#This Row],[%MG UMV]],0)</f>
        <v>5040</v>
      </c>
      <c r="AC1090" s="69">
        <v>9.6</v>
      </c>
      <c r="AD1090" s="64">
        <f>+IFERROR(MaestraLP3[[#This Row],[MARGEN UNITARIO]]/MaestraLP3[[#This Row],[Peso Neto UMV (KG)]],0)</f>
        <v>525</v>
      </c>
      <c r="AE1090" s="39" t="s">
        <v>53</v>
      </c>
      <c r="AF1090" s="39"/>
      <c r="AG1090" s="39">
        <v>1</v>
      </c>
      <c r="AH1090" s="109">
        <v>0</v>
      </c>
      <c r="AI1090" s="66">
        <v>0.03</v>
      </c>
      <c r="AJ1090" s="66">
        <v>4.9999999999999996E-2</v>
      </c>
      <c r="AK1090" s="39" t="s">
        <v>53</v>
      </c>
      <c r="AL1090" s="39" t="s">
        <v>53</v>
      </c>
    </row>
    <row r="1091" spans="1:38" x14ac:dyDescent="0.35">
      <c r="A1091" s="39" t="s">
        <v>276</v>
      </c>
      <c r="B1091" s="39">
        <v>150000990</v>
      </c>
      <c r="C1091" s="39" t="str">
        <f>+MaestraLP3[[#This Row],[CÓDIGO]]&amp;MaestraLP3[[#Headers],[-]]&amp;MaestraLP3[[#This Row],[UMV]]</f>
        <v>150000990-C06</v>
      </c>
      <c r="D1091" s="50" t="str">
        <f>+MaestraLP3[[#This Row],[CÓDIGO]]&amp;MaestraLP3[[#Headers],[FS00]]</f>
        <v>150000990FS00</v>
      </c>
      <c r="E1091" s="39" t="s">
        <v>34</v>
      </c>
      <c r="F1091" s="39" t="s">
        <v>35</v>
      </c>
      <c r="G1091" s="39" t="s">
        <v>257</v>
      </c>
      <c r="H1091" s="39" t="s">
        <v>265</v>
      </c>
      <c r="I1091" s="39" t="s">
        <v>1472</v>
      </c>
      <c r="J1091" s="49" t="s">
        <v>57</v>
      </c>
      <c r="K1091" s="50" t="s">
        <v>50</v>
      </c>
      <c r="L1091" s="39" t="str">
        <f>VLOOKUP(MaestraLP3[[#This Row],[UMV]],VALIDACIONES!J:L,3,0)</f>
        <v>Caja 6 Unidades</v>
      </c>
      <c r="M1091" s="39" t="s">
        <v>51</v>
      </c>
      <c r="N1091" s="39" t="s">
        <v>78</v>
      </c>
      <c r="O1091" s="64">
        <v>5162.5199999999995</v>
      </c>
      <c r="P1091" s="39" t="s">
        <v>42</v>
      </c>
      <c r="Q1091" s="64">
        <v>8900</v>
      </c>
      <c r="R1091" s="66">
        <f>+IFERROR((MaestraLP3[[#This Row],[COSTO ]]/MaestraLP3[[#This Row],[COSTO SEP]]-1),0)</f>
        <v>0.11554047248243116</v>
      </c>
      <c r="S1091" s="65" t="s">
        <v>52</v>
      </c>
      <c r="T1091" s="65" t="s">
        <v>52</v>
      </c>
      <c r="U1091" s="64">
        <f>+VLOOKUP(MaestraLP3[[#This Row],[FS00]],'[1]BD MES'!$C:$N,12,0)</f>
        <v>5209.5599999999995</v>
      </c>
      <c r="V1091" s="64">
        <v>5759</v>
      </c>
      <c r="W1091" s="66">
        <f>+(MaestraLP3[[#This Row],[COSTO ]]-MaestraLP3[[#This Row],[COSTO OCT AL 25-09]])/MaestraLP3[[#This Row],[COSTO OCT AL 25-09]]</f>
        <v>0.10546764026136575</v>
      </c>
      <c r="X1091" s="67" t="str">
        <f>++IF(P1091="HASTA AGOTAR STOCK","HASTA AGOTAR STOCK",IF(MaestraLP3[[#This Row],[PRECIO]]=0,"NO PARA LP",IF(MaestraLP3[[#This Row],[PRECIO SEP]]=0,"INCORPORACIÓN",IF(Z1091=0,"MANTIENE",IF(Z1091&lt;0,"BAJA",IF(Z1091&gt;0,"ALZA",""))))))</f>
        <v>ALZA</v>
      </c>
      <c r="Y1091" s="64">
        <v>9300</v>
      </c>
      <c r="Z1091" s="41">
        <f>IF(Y1091=0,"INDICAR PRECIO VTA",Y1091-MaestraLP3[[#This Row],[PRECIO SEP]])</f>
        <v>400</v>
      </c>
      <c r="AA1091" s="66">
        <f t="shared" si="17"/>
        <v>0.380752688172043</v>
      </c>
      <c r="AB1091" s="68">
        <f>IFERROR(MaestraLP3[[#This Row],[PRECIO]]*MaestraLP3[[#This Row],[%MG UMV]],0)</f>
        <v>3541</v>
      </c>
      <c r="AC1091" s="69">
        <v>6.36</v>
      </c>
      <c r="AD1091" s="64">
        <f>+IFERROR(MaestraLP3[[#This Row],[MARGEN UNITARIO]]/MaestraLP3[[#This Row],[Peso Neto UMV (KG)]],0)</f>
        <v>556.76100628930817</v>
      </c>
      <c r="AE1091" s="39" t="s">
        <v>53</v>
      </c>
      <c r="AF1091" s="39"/>
      <c r="AG1091" s="39">
        <v>1</v>
      </c>
      <c r="AH1091" s="109">
        <v>0</v>
      </c>
      <c r="AI1091" s="66">
        <v>0.03</v>
      </c>
      <c r="AJ1091" s="66">
        <v>4.9999999999999996E-2</v>
      </c>
      <c r="AK1091" s="39"/>
      <c r="AL1091" s="39" t="s">
        <v>53</v>
      </c>
    </row>
    <row r="1092" spans="1:38" x14ac:dyDescent="0.35">
      <c r="A1092" s="39" t="s">
        <v>276</v>
      </c>
      <c r="B1092" s="39">
        <v>104547390</v>
      </c>
      <c r="C1092" s="39" t="str">
        <f>+MaestraLP3[[#This Row],[CÓDIGO]]&amp;MaestraLP3[[#Headers],[-]]&amp;MaestraLP3[[#This Row],[UMV]]</f>
        <v>104547390-UN</v>
      </c>
      <c r="D1092" s="50" t="str">
        <f>+MaestraLP3[[#This Row],[CÓDIGO]]&amp;MaestraLP3[[#Headers],[FS00]]</f>
        <v>104547390FS00</v>
      </c>
      <c r="E1092" s="39" t="s">
        <v>34</v>
      </c>
      <c r="F1092" s="39" t="s">
        <v>35</v>
      </c>
      <c r="G1092" s="39" t="s">
        <v>257</v>
      </c>
      <c r="H1092" s="39" t="s">
        <v>265</v>
      </c>
      <c r="I1092" s="39" t="s">
        <v>4193</v>
      </c>
      <c r="J1092" s="49" t="s">
        <v>50</v>
      </c>
      <c r="K1092" s="50" t="s">
        <v>50</v>
      </c>
      <c r="L1092" s="39" t="str">
        <f>VLOOKUP(MaestraLP3[[#This Row],[UMV]],VALIDACIONES!J:L,3,0)</f>
        <v>Unidad</v>
      </c>
      <c r="M1092" s="39" t="s">
        <v>51</v>
      </c>
      <c r="N1092" s="39" t="s">
        <v>41</v>
      </c>
      <c r="O1092" s="64">
        <v>69892</v>
      </c>
      <c r="P1092" s="39" t="s">
        <v>42</v>
      </c>
      <c r="Q1092" s="65">
        <v>82500</v>
      </c>
      <c r="R1092" s="66">
        <f>+IFERROR((MaestraLP3[[#This Row],[COSTO ]]/MaestraLP3[[#This Row],[COSTO SEP]]-1),0)</f>
        <v>0</v>
      </c>
      <c r="S1092" s="65" t="s">
        <v>93</v>
      </c>
      <c r="T1092" s="65" t="s">
        <v>93</v>
      </c>
      <c r="U1092" s="64">
        <f>+VLOOKUP(MaestraLP3[[#This Row],[FS00]],'[1]BD MES'!$C:$N,12,0)</f>
        <v>70292</v>
      </c>
      <c r="V1092" s="64">
        <v>69892</v>
      </c>
      <c r="W1092" s="66">
        <f>+(MaestraLP3[[#This Row],[COSTO ]]-MaestraLP3[[#This Row],[COSTO OCT AL 25-09]])/MaestraLP3[[#This Row],[COSTO OCT AL 25-09]]</f>
        <v>-5.6905479997723784E-3</v>
      </c>
      <c r="X1092" s="67" t="str">
        <f>++IF(P1092="HASTA AGOTAR STOCK","HASTA AGOTAR STOCK",IF(MaestraLP3[[#This Row],[PRECIO]]=0,"NO PARA LP",IF(MaestraLP3[[#This Row],[PRECIO SEP]]=0,"INCORPORACIÓN",IF(Z1092=0,"MANTIENE",IF(Z1092&lt;0,"BAJA",IF(Z1092&gt;0,"ALZA",""))))))</f>
        <v>MANTIENE</v>
      </c>
      <c r="Y1092" s="64">
        <v>82500</v>
      </c>
      <c r="Z1092" s="41">
        <f>IF(Y1092=0,"INDICAR PRECIO VTA",Y1092-MaestraLP3[[#This Row],[PRECIO SEP]])</f>
        <v>0</v>
      </c>
      <c r="AA1092" s="66">
        <f t="shared" si="17"/>
        <v>0.15282424242424242</v>
      </c>
      <c r="AB1092" s="68">
        <f>IFERROR(MaestraLP3[[#This Row],[PRECIO]]*MaestraLP3[[#This Row],[%MG UMV]],0)</f>
        <v>12608</v>
      </c>
      <c r="AC1092" s="69">
        <v>15</v>
      </c>
      <c r="AD1092" s="64">
        <f>+IFERROR(MaestraLP3[[#This Row],[MARGEN UNITARIO]]/MaestraLP3[[#This Row],[Peso Neto UMV (KG)]],0)</f>
        <v>840.5333333333333</v>
      </c>
      <c r="AE1092" s="39" t="s">
        <v>44</v>
      </c>
      <c r="AF1092" s="39"/>
      <c r="AG1092" s="39">
        <v>1</v>
      </c>
      <c r="AH1092" s="109">
        <v>0</v>
      </c>
      <c r="AI1092" s="66">
        <v>0.03</v>
      </c>
      <c r="AJ1092" s="66">
        <v>0.03</v>
      </c>
      <c r="AK1092" s="39" t="s">
        <v>53</v>
      </c>
      <c r="AL1092" s="39" t="s">
        <v>53</v>
      </c>
    </row>
    <row r="1093" spans="1:38" x14ac:dyDescent="0.35">
      <c r="A1093" s="39" t="s">
        <v>276</v>
      </c>
      <c r="B1093" s="39">
        <v>104534800</v>
      </c>
      <c r="C1093" s="39" t="str">
        <f>+MaestraLP3[[#This Row],[CÓDIGO]]&amp;MaestraLP3[[#Headers],[-]]&amp;MaestraLP3[[#This Row],[UMV]]</f>
        <v>104534800-C48</v>
      </c>
      <c r="D1093" s="50" t="str">
        <f>+MaestraLP3[[#This Row],[CÓDIGO]]&amp;MaestraLP3[[#Headers],[FS00]]</f>
        <v>104534800FS00</v>
      </c>
      <c r="E1093" s="39" t="s">
        <v>34</v>
      </c>
      <c r="F1093" s="39" t="s">
        <v>35</v>
      </c>
      <c r="G1093" s="39" t="s">
        <v>257</v>
      </c>
      <c r="H1093" s="39" t="s">
        <v>265</v>
      </c>
      <c r="I1093" s="39" t="s">
        <v>1475</v>
      </c>
      <c r="J1093" s="49" t="s">
        <v>163</v>
      </c>
      <c r="K1093" s="50" t="s">
        <v>50</v>
      </c>
      <c r="L1093" s="39" t="str">
        <f>VLOOKUP(MaestraLP3[[#This Row],[UMV]],VALIDACIONES!J:L,3,0)</f>
        <v>Caja 48 Unidades</v>
      </c>
      <c r="M1093" s="39" t="s">
        <v>51</v>
      </c>
      <c r="N1093" s="39" t="s">
        <v>78</v>
      </c>
      <c r="O1093" s="64">
        <v>50112</v>
      </c>
      <c r="P1093" s="39" t="s">
        <v>42</v>
      </c>
      <c r="Q1093" s="64">
        <v>69600</v>
      </c>
      <c r="R1093" s="66">
        <f>+IFERROR((MaestraLP3[[#This Row],[COSTO ]]/MaestraLP3[[#This Row],[COSTO SEP]]-1),0)</f>
        <v>-1.1494252873563204E-2</v>
      </c>
      <c r="S1093" s="65" t="s">
        <v>52</v>
      </c>
      <c r="T1093" s="65" t="s">
        <v>52</v>
      </c>
      <c r="U1093" s="64">
        <f>+VLOOKUP(MaestraLP3[[#This Row],[FS00]],'[1]BD MES'!$C:$N,12,0)</f>
        <v>50496</v>
      </c>
      <c r="V1093" s="64">
        <v>49536</v>
      </c>
      <c r="W1093" s="66">
        <f>+(MaestraLP3[[#This Row],[COSTO ]]-MaestraLP3[[#This Row],[COSTO OCT AL 25-09]])/MaestraLP3[[#This Row],[COSTO OCT AL 25-09]]</f>
        <v>-1.9011406844106463E-2</v>
      </c>
      <c r="X1093" s="67" t="str">
        <f>++IF(P1093="HASTA AGOTAR STOCK","HASTA AGOTAR STOCK",IF(MaestraLP3[[#This Row],[PRECIO]]=0,"NO PARA LP",IF(MaestraLP3[[#This Row],[PRECIO SEP]]=0,"INCORPORACIÓN",IF(Z1093=0,"MANTIENE",IF(Z1093&lt;0,"BAJA",IF(Z1093&gt;0,"ALZA",""))))))</f>
        <v>MANTIENE</v>
      </c>
      <c r="Y1093" s="64">
        <v>69600</v>
      </c>
      <c r="Z1093" s="41">
        <f>IF(Y1093=0,"INDICAR PRECIO VTA",Y1093-MaestraLP3[[#This Row],[PRECIO SEP]])</f>
        <v>0</v>
      </c>
      <c r="AA1093" s="66">
        <f t="shared" si="17"/>
        <v>0.28827586206896549</v>
      </c>
      <c r="AB1093" s="68">
        <f>IFERROR(MaestraLP3[[#This Row],[PRECIO]]*MaestraLP3[[#This Row],[%MG UMV]],0)</f>
        <v>20064</v>
      </c>
      <c r="AC1093" s="69">
        <v>19.2</v>
      </c>
      <c r="AD1093" s="64">
        <f>+IFERROR(MaestraLP3[[#This Row],[MARGEN UNITARIO]]/MaestraLP3[[#This Row],[Peso Neto UMV (KG)]],0)</f>
        <v>1045</v>
      </c>
      <c r="AE1093" s="39" t="s">
        <v>53</v>
      </c>
      <c r="AF1093" s="39"/>
      <c r="AG1093" s="39">
        <v>1</v>
      </c>
      <c r="AH1093" s="109">
        <v>0</v>
      </c>
      <c r="AI1093" s="66">
        <v>4.9999999999999996E-2</v>
      </c>
      <c r="AJ1093" s="66">
        <v>6.9999999999999993E-2</v>
      </c>
      <c r="AK1093" s="39"/>
      <c r="AL1093" s="39" t="s">
        <v>53</v>
      </c>
    </row>
    <row r="1094" spans="1:38" x14ac:dyDescent="0.35">
      <c r="A1094" s="39" t="s">
        <v>276</v>
      </c>
      <c r="B1094" s="39">
        <v>104547190</v>
      </c>
      <c r="C1094" s="39" t="str">
        <f>+MaestraLP3[[#This Row],[CÓDIGO]]&amp;MaestraLP3[[#Headers],[-]]&amp;MaestraLP3[[#This Row],[UMV]]</f>
        <v>104547190-C20</v>
      </c>
      <c r="D1094" s="50" t="str">
        <f>+MaestraLP3[[#This Row],[CÓDIGO]]&amp;MaestraLP3[[#Headers],[FS00]]</f>
        <v>104547190FS00</v>
      </c>
      <c r="E1094" s="39" t="s">
        <v>34</v>
      </c>
      <c r="F1094" s="39" t="s">
        <v>35</v>
      </c>
      <c r="G1094" s="39" t="s">
        <v>257</v>
      </c>
      <c r="H1094" s="39" t="s">
        <v>265</v>
      </c>
      <c r="I1094" s="39" t="s">
        <v>1478</v>
      </c>
      <c r="J1094" s="49" t="s">
        <v>177</v>
      </c>
      <c r="K1094" s="50" t="s">
        <v>50</v>
      </c>
      <c r="L1094" s="39" t="str">
        <f>VLOOKUP(MaestraLP3[[#This Row],[UMV]],VALIDACIONES!J:L,3,0)</f>
        <v>Caja 20 Unidades</v>
      </c>
      <c r="M1094" s="39" t="s">
        <v>51</v>
      </c>
      <c r="N1094" s="39" t="s">
        <v>78</v>
      </c>
      <c r="O1094" s="64">
        <v>33840</v>
      </c>
      <c r="P1094" s="39" t="s">
        <v>42</v>
      </c>
      <c r="Q1094" s="65">
        <v>50000</v>
      </c>
      <c r="R1094" s="66">
        <f>+IFERROR((MaestraLP3[[#This Row],[COSTO ]]/MaestraLP3[[#This Row],[COSTO SEP]]-1),0)</f>
        <v>0</v>
      </c>
      <c r="S1094" s="65" t="s">
        <v>52</v>
      </c>
      <c r="T1094" s="65" t="s">
        <v>52</v>
      </c>
      <c r="U1094" s="64">
        <f>+VLOOKUP(MaestraLP3[[#This Row],[FS00]],'[1]BD MES'!$C:$N,12,0)</f>
        <v>33840</v>
      </c>
      <c r="V1094" s="64">
        <v>33840</v>
      </c>
      <c r="W1094" s="66">
        <f>+(MaestraLP3[[#This Row],[COSTO ]]-MaestraLP3[[#This Row],[COSTO OCT AL 25-09]])/MaestraLP3[[#This Row],[COSTO OCT AL 25-09]]</f>
        <v>0</v>
      </c>
      <c r="X1094" s="67" t="str">
        <f>++IF(P1094="HASTA AGOTAR STOCK","HASTA AGOTAR STOCK",IF(MaestraLP3[[#This Row],[PRECIO]]=0,"NO PARA LP",IF(MaestraLP3[[#This Row],[PRECIO SEP]]=0,"INCORPORACIÓN",IF(Z1094=0,"MANTIENE",IF(Z1094&lt;0,"BAJA",IF(Z1094&gt;0,"ALZA",""))))))</f>
        <v>MANTIENE</v>
      </c>
      <c r="Y1094" s="64">
        <v>50000</v>
      </c>
      <c r="Z1094" s="41">
        <f>IF(Y1094=0,"INDICAR PRECIO VTA",Y1094-MaestraLP3[[#This Row],[PRECIO SEP]])</f>
        <v>0</v>
      </c>
      <c r="AA1094" s="66">
        <f t="shared" si="17"/>
        <v>0.32319999999999999</v>
      </c>
      <c r="AB1094" s="68">
        <f>IFERROR(MaestraLP3[[#This Row],[PRECIO]]*MaestraLP3[[#This Row],[%MG UMV]],0)</f>
        <v>16160</v>
      </c>
      <c r="AC1094" s="69">
        <v>10</v>
      </c>
      <c r="AD1094" s="64">
        <f>+IFERROR(MaestraLP3[[#This Row],[MARGEN UNITARIO]]/MaestraLP3[[#This Row],[Peso Neto UMV (KG)]],0)</f>
        <v>1616</v>
      </c>
      <c r="AE1094" s="39" t="s">
        <v>53</v>
      </c>
      <c r="AF1094" s="39"/>
      <c r="AG1094" s="39">
        <v>1</v>
      </c>
      <c r="AH1094" s="109">
        <v>0</v>
      </c>
      <c r="AI1094" s="66">
        <v>4.9999999999999996E-2</v>
      </c>
      <c r="AJ1094" s="66">
        <v>4.9999999999999996E-2</v>
      </c>
      <c r="AK1094" s="39" t="s">
        <v>53</v>
      </c>
      <c r="AL1094" s="39" t="s">
        <v>53</v>
      </c>
    </row>
    <row r="1095" spans="1:38" x14ac:dyDescent="0.35">
      <c r="A1095" s="39" t="s">
        <v>276</v>
      </c>
      <c r="B1095" s="39">
        <v>104546990</v>
      </c>
      <c r="C1095" s="39" t="str">
        <f>+MaestraLP3[[#This Row],[CÓDIGO]]&amp;MaestraLP3[[#Headers],[-]]&amp;MaestraLP3[[#This Row],[UMV]]</f>
        <v>104546990-C80</v>
      </c>
      <c r="D1095" s="50" t="str">
        <f>+MaestraLP3[[#This Row],[CÓDIGO]]&amp;MaestraLP3[[#Headers],[FS00]]</f>
        <v>104546990FS00</v>
      </c>
      <c r="E1095" s="39" t="s">
        <v>34</v>
      </c>
      <c r="F1095" s="39" t="s">
        <v>35</v>
      </c>
      <c r="G1095" s="39" t="s">
        <v>257</v>
      </c>
      <c r="H1095" s="39" t="s">
        <v>265</v>
      </c>
      <c r="I1095" s="39" t="s">
        <v>1479</v>
      </c>
      <c r="J1095" s="49" t="s">
        <v>488</v>
      </c>
      <c r="K1095" s="50" t="s">
        <v>50</v>
      </c>
      <c r="L1095" s="39" t="str">
        <f>VLOOKUP(MaestraLP3[[#This Row],[UMV]],VALIDACIONES!J:L,3,0)</f>
        <v>Caja 80 Unidades</v>
      </c>
      <c r="M1095" s="39" t="s">
        <v>51</v>
      </c>
      <c r="N1095" s="39" t="s">
        <v>78</v>
      </c>
      <c r="O1095" s="64">
        <v>78000</v>
      </c>
      <c r="P1095" s="39" t="s">
        <v>42</v>
      </c>
      <c r="Q1095" s="64">
        <v>103200</v>
      </c>
      <c r="R1095" s="66">
        <f>+IFERROR((MaestraLP3[[#This Row],[COSTO ]]/MaestraLP3[[#This Row],[COSTO SEP]]-1),0)</f>
        <v>0</v>
      </c>
      <c r="S1095" s="65" t="s">
        <v>93</v>
      </c>
      <c r="T1095" s="65" t="s">
        <v>93</v>
      </c>
      <c r="U1095" s="64">
        <f>+VLOOKUP(MaestraLP3[[#This Row],[FS00]],'[1]BD MES'!$C:$N,12,0)</f>
        <v>78000</v>
      </c>
      <c r="V1095" s="64">
        <v>78000</v>
      </c>
      <c r="W1095" s="66">
        <f>+(MaestraLP3[[#This Row],[COSTO ]]-MaestraLP3[[#This Row],[COSTO OCT AL 25-09]])/MaestraLP3[[#This Row],[COSTO OCT AL 25-09]]</f>
        <v>0</v>
      </c>
      <c r="X1095" s="67" t="str">
        <f>++IF(P1095="HASTA AGOTAR STOCK","HASTA AGOTAR STOCK",IF(MaestraLP3[[#This Row],[PRECIO]]=0,"NO PARA LP",IF(MaestraLP3[[#This Row],[PRECIO SEP]]=0,"INCORPORACIÓN",IF(Z1095=0,"MANTIENE",IF(Z1095&lt;0,"BAJA",IF(Z1095&gt;0,"ALZA",""))))))</f>
        <v>MANTIENE</v>
      </c>
      <c r="Y1095" s="64">
        <v>103200</v>
      </c>
      <c r="Z1095" s="41">
        <f>IF(Y1095=0,"INDICAR PRECIO VTA",Y1095-MaestraLP3[[#This Row],[PRECIO SEP]])</f>
        <v>0</v>
      </c>
      <c r="AA1095" s="66">
        <f t="shared" si="17"/>
        <v>0.2441860465116279</v>
      </c>
      <c r="AB1095" s="68">
        <f>IFERROR(MaestraLP3[[#This Row],[PRECIO]]*MaestraLP3[[#This Row],[%MG UMV]],0)</f>
        <v>25200</v>
      </c>
      <c r="AC1095" s="69">
        <v>10</v>
      </c>
      <c r="AD1095" s="64">
        <f>+IFERROR(MaestraLP3[[#This Row],[MARGEN UNITARIO]]/MaestraLP3[[#This Row],[Peso Neto UMV (KG)]],0)</f>
        <v>2520</v>
      </c>
      <c r="AE1095" s="39" t="s">
        <v>53</v>
      </c>
      <c r="AF1095" s="39"/>
      <c r="AG1095" s="39">
        <v>1</v>
      </c>
      <c r="AH1095" s="109">
        <v>0</v>
      </c>
      <c r="AI1095" s="66">
        <v>4.9999999999999996E-2</v>
      </c>
      <c r="AJ1095" s="66">
        <v>9.9999999999999992E-2</v>
      </c>
      <c r="AK1095" s="39" t="s">
        <v>53</v>
      </c>
      <c r="AL1095" s="39" t="s">
        <v>53</v>
      </c>
    </row>
    <row r="1096" spans="1:38" x14ac:dyDescent="0.35">
      <c r="A1096" s="39" t="s">
        <v>276</v>
      </c>
      <c r="B1096" s="39">
        <v>104547010</v>
      </c>
      <c r="C1096" s="39" t="str">
        <f>+MaestraLP3[[#This Row],[CÓDIGO]]&amp;MaestraLP3[[#Headers],[-]]&amp;MaestraLP3[[#This Row],[UMV]]</f>
        <v>104547010-C40</v>
      </c>
      <c r="D1096" s="50" t="str">
        <f>+MaestraLP3[[#This Row],[CÓDIGO]]&amp;MaestraLP3[[#Headers],[FS00]]</f>
        <v>104547010FS00</v>
      </c>
      <c r="E1096" s="39" t="s">
        <v>34</v>
      </c>
      <c r="F1096" s="39" t="s">
        <v>35</v>
      </c>
      <c r="G1096" s="39" t="s">
        <v>257</v>
      </c>
      <c r="H1096" s="39" t="s">
        <v>265</v>
      </c>
      <c r="I1096" s="39" t="s">
        <v>1480</v>
      </c>
      <c r="J1096" s="49" t="s">
        <v>267</v>
      </c>
      <c r="K1096" s="50" t="s">
        <v>50</v>
      </c>
      <c r="L1096" s="39" t="str">
        <f>VLOOKUP(MaestraLP3[[#This Row],[UMV]],VALIDACIONES!J:L,3,0)</f>
        <v>Caja 40 Unidades</v>
      </c>
      <c r="M1096" s="39" t="s">
        <v>51</v>
      </c>
      <c r="N1096" s="39" t="s">
        <v>78</v>
      </c>
      <c r="O1096" s="64">
        <v>75000</v>
      </c>
      <c r="P1096" s="39" t="s">
        <v>42</v>
      </c>
      <c r="Q1096" s="64">
        <v>98000</v>
      </c>
      <c r="R1096" s="66">
        <f>+IFERROR((MaestraLP3[[#This Row],[COSTO ]]/MaestraLP3[[#This Row],[COSTO SEP]]-1),0)</f>
        <v>0</v>
      </c>
      <c r="S1096" s="65" t="s">
        <v>93</v>
      </c>
      <c r="T1096" s="65" t="s">
        <v>93</v>
      </c>
      <c r="U1096" s="64">
        <f>+VLOOKUP(MaestraLP3[[#This Row],[FS00]],'[1]BD MES'!$C:$N,12,0)</f>
        <v>75000</v>
      </c>
      <c r="V1096" s="64">
        <v>75000</v>
      </c>
      <c r="W1096" s="66">
        <f>+(MaestraLP3[[#This Row],[COSTO ]]-MaestraLP3[[#This Row],[COSTO OCT AL 25-09]])/MaestraLP3[[#This Row],[COSTO OCT AL 25-09]]</f>
        <v>0</v>
      </c>
      <c r="X1096" s="67" t="str">
        <f>++IF(P1096="HASTA AGOTAR STOCK","HASTA AGOTAR STOCK",IF(MaestraLP3[[#This Row],[PRECIO]]=0,"NO PARA LP",IF(MaestraLP3[[#This Row],[PRECIO SEP]]=0,"INCORPORACIÓN",IF(Z1096=0,"MANTIENE",IF(Z1096&lt;0,"BAJA",IF(Z1096&gt;0,"ALZA",""))))))</f>
        <v>MANTIENE</v>
      </c>
      <c r="Y1096" s="64">
        <v>98000</v>
      </c>
      <c r="Z1096" s="41">
        <f>IF(Y1096=0,"INDICAR PRECIO VTA",Y1096-MaestraLP3[[#This Row],[PRECIO SEP]])</f>
        <v>0</v>
      </c>
      <c r="AA1096" s="66">
        <f t="shared" si="17"/>
        <v>0.23469387755102042</v>
      </c>
      <c r="AB1096" s="68">
        <f>IFERROR(MaestraLP3[[#This Row],[PRECIO]]*MaestraLP3[[#This Row],[%MG UMV]],0)</f>
        <v>23000</v>
      </c>
      <c r="AC1096" s="69">
        <v>10</v>
      </c>
      <c r="AD1096" s="64">
        <f>+IFERROR(MaestraLP3[[#This Row],[MARGEN UNITARIO]]/MaestraLP3[[#This Row],[Peso Neto UMV (KG)]],0)</f>
        <v>2300</v>
      </c>
      <c r="AE1096" s="39" t="s">
        <v>53</v>
      </c>
      <c r="AF1096" s="39"/>
      <c r="AG1096" s="39">
        <v>1</v>
      </c>
      <c r="AH1096" s="109">
        <v>0</v>
      </c>
      <c r="AI1096" s="66">
        <v>4.9999999999999996E-2</v>
      </c>
      <c r="AJ1096" s="66">
        <v>9.9999999999999992E-2</v>
      </c>
      <c r="AK1096" s="39" t="s">
        <v>53</v>
      </c>
      <c r="AL1096" s="39" t="s">
        <v>53</v>
      </c>
    </row>
    <row r="1097" spans="1:38" x14ac:dyDescent="0.35">
      <c r="A1097" s="39" t="s">
        <v>276</v>
      </c>
      <c r="B1097" s="39">
        <v>104547000</v>
      </c>
      <c r="C1097" s="39" t="str">
        <f>+MaestraLP3[[#This Row],[CÓDIGO]]&amp;MaestraLP3[[#Headers],[-]]&amp;MaestraLP3[[#This Row],[UMV]]</f>
        <v>104547000-C20</v>
      </c>
      <c r="D1097" s="50" t="str">
        <f>+MaestraLP3[[#This Row],[CÓDIGO]]&amp;MaestraLP3[[#Headers],[FS00]]</f>
        <v>104547000FS00</v>
      </c>
      <c r="E1097" s="39" t="s">
        <v>34</v>
      </c>
      <c r="F1097" s="39" t="s">
        <v>35</v>
      </c>
      <c r="G1097" s="39" t="s">
        <v>257</v>
      </c>
      <c r="H1097" s="39" t="s">
        <v>265</v>
      </c>
      <c r="I1097" s="39" t="s">
        <v>1483</v>
      </c>
      <c r="J1097" s="49" t="s">
        <v>177</v>
      </c>
      <c r="K1097" s="50" t="s">
        <v>50</v>
      </c>
      <c r="L1097" s="39" t="str">
        <f>VLOOKUP(MaestraLP3[[#This Row],[UMV]],VALIDACIONES!J:L,3,0)</f>
        <v>Caja 20 Unidades</v>
      </c>
      <c r="M1097" s="39" t="s">
        <v>51</v>
      </c>
      <c r="N1097" s="39" t="s">
        <v>78</v>
      </c>
      <c r="O1097" s="64">
        <v>34000</v>
      </c>
      <c r="P1097" s="39" t="s">
        <v>42</v>
      </c>
      <c r="Q1097" s="64">
        <v>47000</v>
      </c>
      <c r="R1097" s="66">
        <f>+IFERROR((MaestraLP3[[#This Row],[COSTO ]]/MaestraLP3[[#This Row],[COSTO SEP]]-1),0)</f>
        <v>0</v>
      </c>
      <c r="S1097" s="65" t="s">
        <v>93</v>
      </c>
      <c r="T1097" s="65" t="s">
        <v>93</v>
      </c>
      <c r="U1097" s="64">
        <f>+VLOOKUP(MaestraLP3[[#This Row],[FS00]],'[1]BD MES'!$C:$N,12,0)</f>
        <v>35420</v>
      </c>
      <c r="V1097" s="64">
        <v>34000</v>
      </c>
      <c r="W1097" s="66">
        <f>+(MaestraLP3[[#This Row],[COSTO ]]-MaestraLP3[[#This Row],[COSTO OCT AL 25-09]])/MaestraLP3[[#This Row],[COSTO OCT AL 25-09]]</f>
        <v>-4.0090344438170528E-2</v>
      </c>
      <c r="X1097" s="67" t="str">
        <f>++IF(P1097="HASTA AGOTAR STOCK","HASTA AGOTAR STOCK",IF(MaestraLP3[[#This Row],[PRECIO]]=0,"NO PARA LP",IF(MaestraLP3[[#This Row],[PRECIO SEP]]=0,"INCORPORACIÓN",IF(Z1097=0,"MANTIENE",IF(Z1097&lt;0,"BAJA",IF(Z1097&gt;0,"ALZA",""))))))</f>
        <v>MANTIENE</v>
      </c>
      <c r="Y1097" s="64">
        <v>47000</v>
      </c>
      <c r="Z1097" s="41">
        <f>IF(Y1097=0,"INDICAR PRECIO VTA",Y1097-MaestraLP3[[#This Row],[PRECIO SEP]])</f>
        <v>0</v>
      </c>
      <c r="AA1097" s="66">
        <f t="shared" si="17"/>
        <v>0.27659574468085107</v>
      </c>
      <c r="AB1097" s="68">
        <f>IFERROR(MaestraLP3[[#This Row],[PRECIO]]*MaestraLP3[[#This Row],[%MG UMV]],0)</f>
        <v>13000</v>
      </c>
      <c r="AC1097" s="69">
        <v>10</v>
      </c>
      <c r="AD1097" s="64">
        <f>+IFERROR(MaestraLP3[[#This Row],[MARGEN UNITARIO]]/MaestraLP3[[#This Row],[Peso Neto UMV (KG)]],0)</f>
        <v>1300</v>
      </c>
      <c r="AE1097" s="39" t="s">
        <v>53</v>
      </c>
      <c r="AF1097" s="39"/>
      <c r="AG1097" s="39">
        <v>1</v>
      </c>
      <c r="AH1097" s="109">
        <v>0</v>
      </c>
      <c r="AI1097" s="66">
        <v>4.9999999999999996E-2</v>
      </c>
      <c r="AJ1097" s="66">
        <v>9.9999999999999992E-2</v>
      </c>
      <c r="AK1097" s="39" t="s">
        <v>53</v>
      </c>
      <c r="AL1097" s="39" t="s">
        <v>53</v>
      </c>
    </row>
    <row r="1098" spans="1:38" x14ac:dyDescent="0.35">
      <c r="A1098" s="39" t="s">
        <v>276</v>
      </c>
      <c r="B1098" s="39">
        <v>104513640</v>
      </c>
      <c r="C1098" s="39" t="str">
        <f>+MaestraLP3[[#This Row],[CÓDIGO]]&amp;MaestraLP3[[#Headers],[-]]&amp;MaestraLP3[[#This Row],[UMV]]</f>
        <v>104513640-C10</v>
      </c>
      <c r="D1098" s="50" t="str">
        <f>+MaestraLP3[[#This Row],[CÓDIGO]]&amp;MaestraLP3[[#Headers],[FS00]]</f>
        <v>104513640FS00</v>
      </c>
      <c r="E1098" s="39" t="s">
        <v>34</v>
      </c>
      <c r="F1098" s="39" t="s">
        <v>35</v>
      </c>
      <c r="G1098" s="39" t="s">
        <v>257</v>
      </c>
      <c r="H1098" s="39" t="s">
        <v>258</v>
      </c>
      <c r="I1098" s="39" t="s">
        <v>1415</v>
      </c>
      <c r="J1098" s="49" t="s">
        <v>65</v>
      </c>
      <c r="K1098" s="50" t="s">
        <v>50</v>
      </c>
      <c r="L1098" s="39" t="str">
        <f>VLOOKUP(MaestraLP3[[#This Row],[UMV]],VALIDACIONES!J:L,3,0)</f>
        <v>Caja 10 Unidades</v>
      </c>
      <c r="M1098" s="39" t="s">
        <v>51</v>
      </c>
      <c r="N1098" s="39" t="s">
        <v>78</v>
      </c>
      <c r="O1098" s="64">
        <v>45945</v>
      </c>
      <c r="P1098" s="39" t="s">
        <v>102</v>
      </c>
      <c r="Q1098" s="64">
        <v>71500</v>
      </c>
      <c r="R1098" s="66">
        <f>+IFERROR((MaestraLP3[[#This Row],[COSTO ]]/MaestraLP3[[#This Row],[COSTO SEP]]-1),0)</f>
        <v>-0.18493111328762657</v>
      </c>
      <c r="S1098" s="65" t="s">
        <v>52</v>
      </c>
      <c r="T1098" s="65" t="s">
        <v>52</v>
      </c>
      <c r="U1098" s="64">
        <f>+VLOOKUP(MaestraLP3[[#This Row],[FS00]],'[1]BD MES'!$C:$N,12,0)</f>
        <v>40043.19</v>
      </c>
      <c r="V1098" s="64">
        <v>37448.339999999997</v>
      </c>
      <c r="W1098" s="66">
        <f>+(MaestraLP3[[#This Row],[COSTO ]]-MaestraLP3[[#This Row],[COSTO OCT AL 25-09]])/MaestraLP3[[#This Row],[COSTO OCT AL 25-09]]</f>
        <v>-6.480128081703794E-2</v>
      </c>
      <c r="X1098" s="67" t="str">
        <f>++IF(P1098="HASTA AGOTAR STOCK","HASTA AGOTAR STOCK",IF(MaestraLP3[[#This Row],[PRECIO]]=0,"NO PARA LP",IF(MaestraLP3[[#This Row],[PRECIO SEP]]=0,"INCORPORACIÓN",IF(Z1098=0,"MANTIENE",IF(Z1098&lt;0,"BAJA",IF(Z1098&gt;0,"ALZA",""))))))</f>
        <v>MANTIENE</v>
      </c>
      <c r="Y1098" s="64">
        <v>71500</v>
      </c>
      <c r="Z1098" s="41">
        <f>IF(Y1098=0,"INDICAR PRECIO VTA",Y1098-MaestraLP3[[#This Row],[PRECIO SEP]])</f>
        <v>0</v>
      </c>
      <c r="AA1098" s="66">
        <f t="shared" si="17"/>
        <v>0.47624699300699308</v>
      </c>
      <c r="AB1098" s="68">
        <f>IFERROR(MaestraLP3[[#This Row],[PRECIO]]*MaestraLP3[[#This Row],[%MG UMV]],0)</f>
        <v>34051.660000000003</v>
      </c>
      <c r="AC1098" s="69">
        <v>10</v>
      </c>
      <c r="AD1098" s="64">
        <f>+IFERROR(MaestraLP3[[#This Row],[MARGEN UNITARIO]]/MaestraLP3[[#This Row],[Peso Neto UMV (KG)]],0)</f>
        <v>3405.1660000000002</v>
      </c>
      <c r="AE1098" s="39" t="s">
        <v>53</v>
      </c>
      <c r="AF1098" s="39"/>
      <c r="AG1098" s="39">
        <v>1</v>
      </c>
      <c r="AH1098" s="109">
        <v>0</v>
      </c>
      <c r="AI1098" s="66">
        <v>0.08</v>
      </c>
      <c r="AJ1098" s="66">
        <v>0.08</v>
      </c>
      <c r="AK1098" s="39"/>
      <c r="AL1098" s="39" t="s">
        <v>53</v>
      </c>
    </row>
    <row r="1099" spans="1:38" x14ac:dyDescent="0.35">
      <c r="A1099" s="39" t="s">
        <v>276</v>
      </c>
      <c r="B1099" s="39">
        <v>104512560</v>
      </c>
      <c r="C1099" s="39" t="str">
        <f>+MaestraLP3[[#This Row],[CÓDIGO]]&amp;MaestraLP3[[#Headers],[-]]&amp;MaestraLP3[[#This Row],[UMV]]</f>
        <v>104512560-UN</v>
      </c>
      <c r="D1099" s="50" t="str">
        <f>+MaestraLP3[[#This Row],[CÓDIGO]]&amp;MaestraLP3[[#Headers],[FS00]]</f>
        <v>104512560FS00</v>
      </c>
      <c r="E1099" s="39" t="s">
        <v>34</v>
      </c>
      <c r="F1099" s="39" t="s">
        <v>35</v>
      </c>
      <c r="G1099" s="39" t="s">
        <v>257</v>
      </c>
      <c r="H1099" s="39" t="s">
        <v>258</v>
      </c>
      <c r="I1099" s="39" t="s">
        <v>1416</v>
      </c>
      <c r="J1099" s="49" t="s">
        <v>50</v>
      </c>
      <c r="K1099" s="50" t="s">
        <v>50</v>
      </c>
      <c r="L1099" s="39" t="str">
        <f>VLOOKUP(MaestraLP3[[#This Row],[UMV]],VALIDACIONES!J:L,3,0)</f>
        <v>Unidad</v>
      </c>
      <c r="M1099" s="39" t="s">
        <v>51</v>
      </c>
      <c r="N1099" s="39" t="s">
        <v>78</v>
      </c>
      <c r="O1099" s="64">
        <v>17412.47</v>
      </c>
      <c r="P1099" s="39" t="s">
        <v>42</v>
      </c>
      <c r="Q1099" s="64">
        <v>31300</v>
      </c>
      <c r="R1099" s="66">
        <f>+IFERROR((MaestraLP3[[#This Row],[COSTO ]]/MaestraLP3[[#This Row],[COSTO SEP]]-1),0)</f>
        <v>0</v>
      </c>
      <c r="S1099" s="65" t="s">
        <v>52</v>
      </c>
      <c r="T1099" s="65" t="s">
        <v>52</v>
      </c>
      <c r="U1099" s="64">
        <f>+VLOOKUP(MaestraLP3[[#This Row],[FS00]],'[1]BD MES'!$C:$N,12,0)</f>
        <v>20846.419999999998</v>
      </c>
      <c r="V1099" s="64">
        <v>17412.47</v>
      </c>
      <c r="W1099" s="66">
        <f>+(MaestraLP3[[#This Row],[COSTO ]]-MaestraLP3[[#This Row],[COSTO OCT AL 25-09]])/MaestraLP3[[#This Row],[COSTO OCT AL 25-09]]</f>
        <v>-0.1647261256369198</v>
      </c>
      <c r="X1099" s="67" t="str">
        <f>++IF(P1099="HASTA AGOTAR STOCK","HASTA AGOTAR STOCK",IF(MaestraLP3[[#This Row],[PRECIO]]=0,"NO PARA LP",IF(MaestraLP3[[#This Row],[PRECIO SEP]]=0,"INCORPORACIÓN",IF(Z1099=0,"MANTIENE",IF(Z1099&lt;0,"BAJA",IF(Z1099&gt;0,"ALZA",""))))))</f>
        <v>MANTIENE</v>
      </c>
      <c r="Y1099" s="64">
        <v>31300</v>
      </c>
      <c r="Z1099" s="41">
        <f>IF(Y1099=0,"INDICAR PRECIO VTA",Y1099-MaestraLP3[[#This Row],[PRECIO SEP]])</f>
        <v>0</v>
      </c>
      <c r="AA1099" s="66">
        <f t="shared" si="17"/>
        <v>0.44369105431309902</v>
      </c>
      <c r="AB1099" s="68">
        <f>IFERROR(MaestraLP3[[#This Row],[PRECIO]]*MaestraLP3[[#This Row],[%MG UMV]],0)</f>
        <v>13887.529999999999</v>
      </c>
      <c r="AC1099" s="69">
        <v>4</v>
      </c>
      <c r="AD1099" s="64">
        <f>+IFERROR(MaestraLP3[[#This Row],[MARGEN UNITARIO]]/MaestraLP3[[#This Row],[Peso Neto UMV (KG)]],0)</f>
        <v>3471.8824999999997</v>
      </c>
      <c r="AE1099" s="39" t="s">
        <v>44</v>
      </c>
      <c r="AF1099" s="39"/>
      <c r="AG1099" s="39">
        <v>1</v>
      </c>
      <c r="AH1099" s="109">
        <v>0</v>
      </c>
      <c r="AI1099" s="66">
        <v>6.9999999999999993E-2</v>
      </c>
      <c r="AJ1099" s="66">
        <v>6.9999999999999993E-2</v>
      </c>
      <c r="AK1099" s="39"/>
      <c r="AL1099" s="39" t="s">
        <v>53</v>
      </c>
    </row>
    <row r="1100" spans="1:38" x14ac:dyDescent="0.35">
      <c r="A1100" s="39" t="s">
        <v>276</v>
      </c>
      <c r="B1100" s="39">
        <v>104512360</v>
      </c>
      <c r="C1100" s="39" t="str">
        <f>+MaestraLP3[[#This Row],[CÓDIGO]]&amp;MaestraLP3[[#Headers],[-]]&amp;MaestraLP3[[#This Row],[UMV]]</f>
        <v>104512360-C10</v>
      </c>
      <c r="D1100" s="50" t="str">
        <f>+MaestraLP3[[#This Row],[CÓDIGO]]&amp;MaestraLP3[[#Headers],[FS00]]</f>
        <v>104512360FS00</v>
      </c>
      <c r="E1100" s="39" t="s">
        <v>34</v>
      </c>
      <c r="F1100" s="39" t="s">
        <v>35</v>
      </c>
      <c r="G1100" s="39" t="s">
        <v>257</v>
      </c>
      <c r="H1100" s="39" t="s">
        <v>258</v>
      </c>
      <c r="I1100" s="39" t="s">
        <v>1417</v>
      </c>
      <c r="J1100" s="49" t="s">
        <v>65</v>
      </c>
      <c r="K1100" s="50" t="s">
        <v>50</v>
      </c>
      <c r="L1100" s="39" t="str">
        <f>VLOOKUP(MaestraLP3[[#This Row],[UMV]],VALIDACIONES!J:L,3,0)</f>
        <v>Caja 10 Unidades</v>
      </c>
      <c r="M1100" s="39" t="s">
        <v>51</v>
      </c>
      <c r="N1100" s="39" t="s">
        <v>78</v>
      </c>
      <c r="O1100" s="64">
        <v>45945</v>
      </c>
      <c r="P1100" s="39" t="s">
        <v>102</v>
      </c>
      <c r="Q1100" s="64">
        <v>71500</v>
      </c>
      <c r="R1100" s="66">
        <f>+IFERROR((MaestraLP3[[#This Row],[COSTO ]]/MaestraLP3[[#This Row],[COSTO SEP]]-1),0)</f>
        <v>-6.6309282838176165E-2</v>
      </c>
      <c r="S1100" s="65" t="s">
        <v>52</v>
      </c>
      <c r="T1100" s="65" t="s">
        <v>52</v>
      </c>
      <c r="U1100" s="64">
        <f>+VLOOKUP(MaestraLP3[[#This Row],[FS00]],'[1]BD MES'!$C:$N,12,0)</f>
        <v>45171.149999999994</v>
      </c>
      <c r="V1100" s="64">
        <v>42898.42</v>
      </c>
      <c r="W1100" s="66">
        <f>+(MaestraLP3[[#This Row],[COSTO ]]-MaestraLP3[[#This Row],[COSTO OCT AL 25-09]])/MaestraLP3[[#This Row],[COSTO OCT AL 25-09]]</f>
        <v>-5.0313751144259025E-2</v>
      </c>
      <c r="X1100" s="67" t="str">
        <f>++IF(P1100="HASTA AGOTAR STOCK","HASTA AGOTAR STOCK",IF(MaestraLP3[[#This Row],[PRECIO]]=0,"NO PARA LP",IF(MaestraLP3[[#This Row],[PRECIO SEP]]=0,"INCORPORACIÓN",IF(Z1100=0,"MANTIENE",IF(Z1100&lt;0,"BAJA",IF(Z1100&gt;0,"ALZA",""))))))</f>
        <v>MANTIENE</v>
      </c>
      <c r="Y1100" s="64">
        <v>71500</v>
      </c>
      <c r="Z1100" s="41">
        <f>IF(Y1100=0,"INDICAR PRECIO VTA",Y1100-MaestraLP3[[#This Row],[PRECIO SEP]])</f>
        <v>0</v>
      </c>
      <c r="AA1100" s="66">
        <f t="shared" si="17"/>
        <v>0.40002209790209792</v>
      </c>
      <c r="AB1100" s="68">
        <f>IFERROR(MaestraLP3[[#This Row],[PRECIO]]*MaestraLP3[[#This Row],[%MG UMV]],0)</f>
        <v>28601.58</v>
      </c>
      <c r="AC1100" s="69">
        <v>10</v>
      </c>
      <c r="AD1100" s="64">
        <f>+IFERROR(MaestraLP3[[#This Row],[MARGEN UNITARIO]]/MaestraLP3[[#This Row],[Peso Neto UMV (KG)]],0)</f>
        <v>2860.1580000000004</v>
      </c>
      <c r="AE1100" s="39" t="s">
        <v>53</v>
      </c>
      <c r="AF1100" s="39"/>
      <c r="AG1100" s="39">
        <v>1</v>
      </c>
      <c r="AH1100" s="109">
        <v>0</v>
      </c>
      <c r="AI1100" s="66">
        <v>6.9999999999999993E-2</v>
      </c>
      <c r="AJ1100" s="66">
        <v>6.9999999999999993E-2</v>
      </c>
      <c r="AK1100" s="39"/>
      <c r="AL1100" s="39" t="s">
        <v>53</v>
      </c>
    </row>
    <row r="1101" spans="1:38" x14ac:dyDescent="0.35">
      <c r="A1101" s="39" t="s">
        <v>276</v>
      </c>
      <c r="B1101" s="39">
        <v>104540500</v>
      </c>
      <c r="C1101" s="39" t="str">
        <f>+MaestraLP3[[#This Row],[CÓDIGO]]&amp;MaestraLP3[[#Headers],[-]]&amp;MaestraLP3[[#This Row],[UMV]]</f>
        <v>104540500-C12</v>
      </c>
      <c r="D1101" s="50" t="str">
        <f>+MaestraLP3[[#This Row],[CÓDIGO]]&amp;MaestraLP3[[#Headers],[FS00]]</f>
        <v>104540500FS00</v>
      </c>
      <c r="E1101" s="39" t="s">
        <v>34</v>
      </c>
      <c r="F1101" s="39" t="s">
        <v>35</v>
      </c>
      <c r="G1101" s="39" t="s">
        <v>257</v>
      </c>
      <c r="H1101" s="39" t="s">
        <v>258</v>
      </c>
      <c r="I1101" s="39" t="s">
        <v>1419</v>
      </c>
      <c r="J1101" s="49" t="s">
        <v>49</v>
      </c>
      <c r="K1101" s="50" t="s">
        <v>50</v>
      </c>
      <c r="L1101" s="39" t="str">
        <f>VLOOKUP(MaestraLP3[[#This Row],[UMV]],VALIDACIONES!J:L,3,0)</f>
        <v>Caja 12 Unidades</v>
      </c>
      <c r="M1101" s="39" t="s">
        <v>385</v>
      </c>
      <c r="N1101" s="39" t="s">
        <v>41</v>
      </c>
      <c r="O1101" s="64">
        <v>24636</v>
      </c>
      <c r="P1101" s="39" t="s">
        <v>42</v>
      </c>
      <c r="Q1101" s="64">
        <v>43200</v>
      </c>
      <c r="R1101" s="66">
        <f>+IFERROR((MaestraLP3[[#This Row],[COSTO ]]/MaestraLP3[[#This Row],[COSTO SEP]]-1),0)</f>
        <v>-1.0716025328787127E-2</v>
      </c>
      <c r="S1101" s="65" t="s">
        <v>493</v>
      </c>
      <c r="T1101" s="65" t="s">
        <v>493</v>
      </c>
      <c r="U1101" s="64">
        <f>+VLOOKUP(MaestraLP3[[#This Row],[FS00]],'[1]BD MES'!$C:$N,12,0)</f>
        <v>24372</v>
      </c>
      <c r="V1101" s="64">
        <v>24372</v>
      </c>
      <c r="W1101" s="66">
        <f>+(MaestraLP3[[#This Row],[COSTO ]]-MaestraLP3[[#This Row],[COSTO OCT AL 25-09]])/MaestraLP3[[#This Row],[COSTO OCT AL 25-09]]</f>
        <v>0</v>
      </c>
      <c r="X1101" s="67" t="str">
        <f>++IF(P1101="HASTA AGOTAR STOCK","HASTA AGOTAR STOCK",IF(MaestraLP3[[#This Row],[PRECIO]]=0,"NO PARA LP",IF(MaestraLP3[[#This Row],[PRECIO SEP]]=0,"INCORPORACIÓN",IF(Z1101=0,"MANTIENE",IF(Z1101&lt;0,"BAJA",IF(Z1101&gt;0,"ALZA",""))))))</f>
        <v>MANTIENE</v>
      </c>
      <c r="Y1101" s="64">
        <v>43200</v>
      </c>
      <c r="Z1101" s="41">
        <f>IF(Y1101=0,"INDICAR PRECIO VTA",Y1101-MaestraLP3[[#This Row],[PRECIO SEP]])</f>
        <v>0</v>
      </c>
      <c r="AA1101" s="66">
        <f t="shared" si="17"/>
        <v>0.43583333333333335</v>
      </c>
      <c r="AB1101" s="68">
        <f>IFERROR(MaestraLP3[[#This Row],[PRECIO]]*MaestraLP3[[#This Row],[%MG UMV]],0)</f>
        <v>18828</v>
      </c>
      <c r="AC1101" s="69">
        <v>12.24</v>
      </c>
      <c r="AD1101" s="64">
        <f>+IFERROR(MaestraLP3[[#This Row],[MARGEN UNITARIO]]/MaestraLP3[[#This Row],[Peso Neto UMV (KG)]],0)</f>
        <v>1538.2352941176471</v>
      </c>
      <c r="AE1101" s="39" t="s">
        <v>53</v>
      </c>
      <c r="AF1101" s="39"/>
      <c r="AG1101" s="39">
        <v>1</v>
      </c>
      <c r="AH1101" s="109">
        <v>0</v>
      </c>
      <c r="AI1101" s="66">
        <v>9.9999999999999992E-2</v>
      </c>
      <c r="AJ1101" s="66">
        <v>0.15</v>
      </c>
      <c r="AK1101" s="39" t="s">
        <v>53</v>
      </c>
      <c r="AL1101" s="39" t="s">
        <v>53</v>
      </c>
    </row>
    <row r="1102" spans="1:38" x14ac:dyDescent="0.35">
      <c r="A1102" s="39" t="s">
        <v>276</v>
      </c>
      <c r="B1102" s="39">
        <v>104521590</v>
      </c>
      <c r="C1102" s="39" t="str">
        <f>+MaestraLP3[[#This Row],[CÓDIGO]]&amp;MaestraLP3[[#Headers],[-]]&amp;MaestraLP3[[#This Row],[UMV]]</f>
        <v>104521590-C10</v>
      </c>
      <c r="D1102" s="50" t="str">
        <f>+MaestraLP3[[#This Row],[CÓDIGO]]&amp;MaestraLP3[[#Headers],[FS00]]</f>
        <v>104521590FS00</v>
      </c>
      <c r="E1102" s="39" t="s">
        <v>34</v>
      </c>
      <c r="F1102" s="39" t="s">
        <v>35</v>
      </c>
      <c r="G1102" s="39" t="s">
        <v>257</v>
      </c>
      <c r="H1102" s="39" t="s">
        <v>258</v>
      </c>
      <c r="I1102" s="39" t="s">
        <v>1420</v>
      </c>
      <c r="J1102" s="49" t="s">
        <v>65</v>
      </c>
      <c r="K1102" s="50" t="s">
        <v>50</v>
      </c>
      <c r="L1102" s="39" t="str">
        <f>VLOOKUP(MaestraLP3[[#This Row],[UMV]],VALIDACIONES!J:L,3,0)</f>
        <v>Caja 10 Unidades</v>
      </c>
      <c r="M1102" s="39" t="s">
        <v>51</v>
      </c>
      <c r="N1102" s="39" t="s">
        <v>78</v>
      </c>
      <c r="O1102" s="64">
        <v>20360</v>
      </c>
      <c r="P1102" s="39" t="s">
        <v>42</v>
      </c>
      <c r="Q1102" s="64">
        <v>34400</v>
      </c>
      <c r="R1102" s="66">
        <f>+IFERROR((MaestraLP3[[#This Row],[COSTO ]]/MaestraLP3[[#This Row],[COSTO SEP]]-1),0)</f>
        <v>0</v>
      </c>
      <c r="S1102" s="65" t="s">
        <v>52</v>
      </c>
      <c r="T1102" s="65" t="s">
        <v>52</v>
      </c>
      <c r="U1102" s="64">
        <f>+VLOOKUP(MaestraLP3[[#This Row],[FS00]],'[1]BD MES'!$C:$N,12,0)</f>
        <v>20360</v>
      </c>
      <c r="V1102" s="64">
        <v>20360</v>
      </c>
      <c r="W1102" s="66">
        <f>+(MaestraLP3[[#This Row],[COSTO ]]-MaestraLP3[[#This Row],[COSTO OCT AL 25-09]])/MaestraLP3[[#This Row],[COSTO OCT AL 25-09]]</f>
        <v>0</v>
      </c>
      <c r="X1102" s="67" t="str">
        <f>++IF(P1102="HASTA AGOTAR STOCK","HASTA AGOTAR STOCK",IF(MaestraLP3[[#This Row],[PRECIO]]=0,"NO PARA LP",IF(MaestraLP3[[#This Row],[PRECIO SEP]]=0,"INCORPORACIÓN",IF(Z1102=0,"MANTIENE",IF(Z1102&lt;0,"BAJA",IF(Z1102&gt;0,"ALZA",""))))))</f>
        <v>MANTIENE</v>
      </c>
      <c r="Y1102" s="64">
        <v>34400</v>
      </c>
      <c r="Z1102" s="41">
        <f>IF(Y1102=0,"INDICAR PRECIO VTA",Y1102-MaestraLP3[[#This Row],[PRECIO SEP]])</f>
        <v>0</v>
      </c>
      <c r="AA1102" s="66">
        <f t="shared" si="17"/>
        <v>0.40813953488372096</v>
      </c>
      <c r="AB1102" s="68">
        <f>IFERROR(MaestraLP3[[#This Row],[PRECIO]]*MaestraLP3[[#This Row],[%MG UMV]],0)</f>
        <v>14040</v>
      </c>
      <c r="AC1102" s="69">
        <v>10</v>
      </c>
      <c r="AD1102" s="64">
        <f>+IFERROR(MaestraLP3[[#This Row],[MARGEN UNITARIO]]/MaestraLP3[[#This Row],[Peso Neto UMV (KG)]],0)</f>
        <v>1404</v>
      </c>
      <c r="AE1102" s="39" t="s">
        <v>53</v>
      </c>
      <c r="AF1102" s="39"/>
      <c r="AG1102" s="39">
        <v>1</v>
      </c>
      <c r="AH1102" s="109">
        <v>0</v>
      </c>
      <c r="AI1102" s="66">
        <v>9.9999999999999992E-2</v>
      </c>
      <c r="AJ1102" s="66">
        <v>0.15</v>
      </c>
      <c r="AK1102" s="39"/>
      <c r="AL1102" s="39" t="s">
        <v>53</v>
      </c>
    </row>
    <row r="1103" spans="1:38" x14ac:dyDescent="0.35">
      <c r="A1103" s="39" t="s">
        <v>276</v>
      </c>
      <c r="B1103" s="39">
        <v>104521580</v>
      </c>
      <c r="C1103" s="39" t="str">
        <f>+MaestraLP3[[#This Row],[CÓDIGO]]&amp;MaestraLP3[[#Headers],[-]]&amp;MaestraLP3[[#This Row],[UMV]]</f>
        <v>104521580-C10</v>
      </c>
      <c r="D1103" s="50" t="str">
        <f>+MaestraLP3[[#This Row],[CÓDIGO]]&amp;MaestraLP3[[#Headers],[FS00]]</f>
        <v>104521580FS00</v>
      </c>
      <c r="E1103" s="39" t="s">
        <v>34</v>
      </c>
      <c r="F1103" s="39" t="s">
        <v>35</v>
      </c>
      <c r="G1103" s="39" t="s">
        <v>257</v>
      </c>
      <c r="H1103" s="39" t="s">
        <v>258</v>
      </c>
      <c r="I1103" s="39" t="s">
        <v>1421</v>
      </c>
      <c r="J1103" s="49" t="s">
        <v>65</v>
      </c>
      <c r="K1103" s="50" t="s">
        <v>50</v>
      </c>
      <c r="L1103" s="39" t="str">
        <f>VLOOKUP(MaestraLP3[[#This Row],[UMV]],VALIDACIONES!J:L,3,0)</f>
        <v>Caja 10 Unidades</v>
      </c>
      <c r="M1103" s="39" t="s">
        <v>51</v>
      </c>
      <c r="N1103" s="39" t="s">
        <v>78</v>
      </c>
      <c r="O1103" s="64">
        <v>20630</v>
      </c>
      <c r="P1103" s="39" t="s">
        <v>42</v>
      </c>
      <c r="Q1103" s="64">
        <v>35000</v>
      </c>
      <c r="R1103" s="66">
        <f>+IFERROR((MaestraLP3[[#This Row],[COSTO ]]/MaestraLP3[[#This Row],[COSTO SEP]]-1),0)</f>
        <v>0</v>
      </c>
      <c r="S1103" s="65" t="s">
        <v>52</v>
      </c>
      <c r="T1103" s="65" t="s">
        <v>52</v>
      </c>
      <c r="U1103" s="64">
        <f>+VLOOKUP(MaestraLP3[[#This Row],[FS00]],'[1]BD MES'!$C:$N,12,0)</f>
        <v>20630</v>
      </c>
      <c r="V1103" s="64">
        <v>20630</v>
      </c>
      <c r="W1103" s="66">
        <f>+(MaestraLP3[[#This Row],[COSTO ]]-MaestraLP3[[#This Row],[COSTO OCT AL 25-09]])/MaestraLP3[[#This Row],[COSTO OCT AL 25-09]]</f>
        <v>0</v>
      </c>
      <c r="X1103" s="67" t="str">
        <f>++IF(P1103="HASTA AGOTAR STOCK","HASTA AGOTAR STOCK",IF(MaestraLP3[[#This Row],[PRECIO]]=0,"NO PARA LP",IF(MaestraLP3[[#This Row],[PRECIO SEP]]=0,"INCORPORACIÓN",IF(Z1103=0,"MANTIENE",IF(Z1103&lt;0,"BAJA",IF(Z1103&gt;0,"ALZA",""))))))</f>
        <v>MANTIENE</v>
      </c>
      <c r="Y1103" s="64">
        <v>35000</v>
      </c>
      <c r="Z1103" s="41">
        <f>IF(Y1103=0,"INDICAR PRECIO VTA",Y1103-MaestraLP3[[#This Row],[PRECIO SEP]])</f>
        <v>0</v>
      </c>
      <c r="AA1103" s="66">
        <f t="shared" si="17"/>
        <v>0.41057142857142859</v>
      </c>
      <c r="AB1103" s="68">
        <f>IFERROR(MaestraLP3[[#This Row],[PRECIO]]*MaestraLP3[[#This Row],[%MG UMV]],0)</f>
        <v>14370</v>
      </c>
      <c r="AC1103" s="69">
        <v>10</v>
      </c>
      <c r="AD1103" s="64">
        <f>+IFERROR(MaestraLP3[[#This Row],[MARGEN UNITARIO]]/MaestraLP3[[#This Row],[Peso Neto UMV (KG)]],0)</f>
        <v>1437</v>
      </c>
      <c r="AE1103" s="39" t="s">
        <v>53</v>
      </c>
      <c r="AF1103" s="39"/>
      <c r="AG1103" s="39">
        <v>1</v>
      </c>
      <c r="AH1103" s="109">
        <v>0</v>
      </c>
      <c r="AI1103" s="66">
        <v>9.9999999999999992E-2</v>
      </c>
      <c r="AJ1103" s="66">
        <v>0.15</v>
      </c>
      <c r="AK1103" s="39"/>
      <c r="AL1103" s="39" t="s">
        <v>53</v>
      </c>
    </row>
    <row r="1104" spans="1:38" x14ac:dyDescent="0.35">
      <c r="A1104" s="39" t="s">
        <v>276</v>
      </c>
      <c r="B1104" s="39">
        <v>104521600</v>
      </c>
      <c r="C1104" s="39" t="str">
        <f>+MaestraLP3[[#This Row],[CÓDIGO]]&amp;MaestraLP3[[#Headers],[-]]&amp;MaestraLP3[[#This Row],[UMV]]</f>
        <v>104521600-C10</v>
      </c>
      <c r="D1104" s="50" t="str">
        <f>+MaestraLP3[[#This Row],[CÓDIGO]]&amp;MaestraLP3[[#Headers],[FS00]]</f>
        <v>104521600FS00</v>
      </c>
      <c r="E1104" s="39" t="s">
        <v>34</v>
      </c>
      <c r="F1104" s="39" t="s">
        <v>35</v>
      </c>
      <c r="G1104" s="39" t="s">
        <v>257</v>
      </c>
      <c r="H1104" s="39" t="s">
        <v>258</v>
      </c>
      <c r="I1104" s="39" t="s">
        <v>1423</v>
      </c>
      <c r="J1104" s="49" t="s">
        <v>65</v>
      </c>
      <c r="K1104" s="50" t="s">
        <v>50</v>
      </c>
      <c r="L1104" s="39" t="str">
        <f>VLOOKUP(MaestraLP3[[#This Row],[UMV]],VALIDACIONES!J:L,3,0)</f>
        <v>Caja 10 Unidades</v>
      </c>
      <c r="M1104" s="39" t="s">
        <v>51</v>
      </c>
      <c r="N1104" s="39" t="s">
        <v>78</v>
      </c>
      <c r="O1104" s="64">
        <v>20360</v>
      </c>
      <c r="P1104" s="39" t="s">
        <v>42</v>
      </c>
      <c r="Q1104" s="64">
        <v>28500</v>
      </c>
      <c r="R1104" s="66">
        <f>+IFERROR((MaestraLP3[[#This Row],[COSTO ]]/MaestraLP3[[#This Row],[COSTO SEP]]-1),0)</f>
        <v>0</v>
      </c>
      <c r="S1104" s="65" t="s">
        <v>52</v>
      </c>
      <c r="T1104" s="65" t="s">
        <v>52</v>
      </c>
      <c r="U1104" s="64">
        <f>+VLOOKUP(MaestraLP3[[#This Row],[FS00]],'[1]BD MES'!$C:$N,12,0)</f>
        <v>20360</v>
      </c>
      <c r="V1104" s="64">
        <v>20360</v>
      </c>
      <c r="W1104" s="66">
        <f>+(MaestraLP3[[#This Row],[COSTO ]]-MaestraLP3[[#This Row],[COSTO OCT AL 25-09]])/MaestraLP3[[#This Row],[COSTO OCT AL 25-09]]</f>
        <v>0</v>
      </c>
      <c r="X1104" s="67" t="str">
        <f>++IF(P1104="HASTA AGOTAR STOCK","HASTA AGOTAR STOCK",IF(MaestraLP3[[#This Row],[PRECIO]]=0,"NO PARA LP",IF(MaestraLP3[[#This Row],[PRECIO SEP]]=0,"INCORPORACIÓN",IF(Z1104=0,"MANTIENE",IF(Z1104&lt;0,"BAJA",IF(Z1104&gt;0,"ALZA",""))))))</f>
        <v>MANTIENE</v>
      </c>
      <c r="Y1104" s="64">
        <v>28500</v>
      </c>
      <c r="Z1104" s="41">
        <f>IF(Y1104=0,"INDICAR PRECIO VTA",Y1104-MaestraLP3[[#This Row],[PRECIO SEP]])</f>
        <v>0</v>
      </c>
      <c r="AA1104" s="66">
        <f t="shared" si="17"/>
        <v>0.28561403508771932</v>
      </c>
      <c r="AB1104" s="68">
        <f>IFERROR(MaestraLP3[[#This Row],[PRECIO]]*MaestraLP3[[#This Row],[%MG UMV]],0)</f>
        <v>8140.0000000000009</v>
      </c>
      <c r="AC1104" s="69">
        <v>10</v>
      </c>
      <c r="AD1104" s="64">
        <f>+IFERROR(MaestraLP3[[#This Row],[MARGEN UNITARIO]]/MaestraLP3[[#This Row],[Peso Neto UMV (KG)]],0)</f>
        <v>814.00000000000011</v>
      </c>
      <c r="AE1104" s="39" t="s">
        <v>53</v>
      </c>
      <c r="AF1104" s="39"/>
      <c r="AG1104" s="39">
        <v>1</v>
      </c>
      <c r="AH1104" s="109">
        <v>0</v>
      </c>
      <c r="AI1104" s="66">
        <v>6.9999999999999993E-2</v>
      </c>
      <c r="AJ1104" s="66">
        <v>9.9999999999999992E-2</v>
      </c>
      <c r="AK1104" s="39"/>
      <c r="AL1104" s="39" t="s">
        <v>53</v>
      </c>
    </row>
    <row r="1105" spans="1:38" x14ac:dyDescent="0.35">
      <c r="A1105" s="39" t="s">
        <v>276</v>
      </c>
      <c r="B1105" s="39">
        <v>104534900</v>
      </c>
      <c r="C1105" s="39" t="str">
        <f>+MaestraLP3[[#This Row],[CÓDIGO]]&amp;MaestraLP3[[#Headers],[-]]&amp;MaestraLP3[[#This Row],[UMV]]</f>
        <v>104534900-C10</v>
      </c>
      <c r="D1105" s="50" t="str">
        <f>+MaestraLP3[[#This Row],[CÓDIGO]]&amp;MaestraLP3[[#Headers],[FS00]]</f>
        <v>104534900FS00</v>
      </c>
      <c r="E1105" s="39" t="s">
        <v>34</v>
      </c>
      <c r="F1105" s="39" t="s">
        <v>35</v>
      </c>
      <c r="G1105" s="39" t="s">
        <v>257</v>
      </c>
      <c r="H1105" s="39" t="s">
        <v>258</v>
      </c>
      <c r="I1105" s="39" t="s">
        <v>1424</v>
      </c>
      <c r="J1105" s="49" t="s">
        <v>65</v>
      </c>
      <c r="K1105" s="50" t="s">
        <v>50</v>
      </c>
      <c r="L1105" s="39" t="str">
        <f>VLOOKUP(MaestraLP3[[#This Row],[UMV]],VALIDACIONES!J:L,3,0)</f>
        <v>Caja 10 Unidades</v>
      </c>
      <c r="M1105" s="39" t="s">
        <v>51</v>
      </c>
      <c r="N1105" s="39" t="s">
        <v>78</v>
      </c>
      <c r="O1105" s="64">
        <v>20360</v>
      </c>
      <c r="P1105" s="39" t="s">
        <v>42</v>
      </c>
      <c r="Q1105" s="64">
        <v>28500</v>
      </c>
      <c r="R1105" s="66">
        <f>+IFERROR((MaestraLP3[[#This Row],[COSTO ]]/MaestraLP3[[#This Row],[COSTO SEP]]-1),0)</f>
        <v>0</v>
      </c>
      <c r="S1105" s="65" t="s">
        <v>52</v>
      </c>
      <c r="T1105" s="65" t="s">
        <v>52</v>
      </c>
      <c r="U1105" s="64">
        <f>+VLOOKUP(MaestraLP3[[#This Row],[FS00]],'[1]BD MES'!$C:$N,12,0)</f>
        <v>20360</v>
      </c>
      <c r="V1105" s="64">
        <v>20360</v>
      </c>
      <c r="W1105" s="66">
        <f>+(MaestraLP3[[#This Row],[COSTO ]]-MaestraLP3[[#This Row],[COSTO OCT AL 25-09]])/MaestraLP3[[#This Row],[COSTO OCT AL 25-09]]</f>
        <v>0</v>
      </c>
      <c r="X1105" s="67" t="str">
        <f>++IF(P1105="HASTA AGOTAR STOCK","HASTA AGOTAR STOCK",IF(MaestraLP3[[#This Row],[PRECIO]]=0,"NO PARA LP",IF(MaestraLP3[[#This Row],[PRECIO SEP]]=0,"INCORPORACIÓN",IF(Z1105=0,"MANTIENE",IF(Z1105&lt;0,"BAJA",IF(Z1105&gt;0,"ALZA",""))))))</f>
        <v>MANTIENE</v>
      </c>
      <c r="Y1105" s="64">
        <v>28500</v>
      </c>
      <c r="Z1105" s="41">
        <f>IF(Y1105=0,"INDICAR PRECIO VTA",Y1105-MaestraLP3[[#This Row],[PRECIO SEP]])</f>
        <v>0</v>
      </c>
      <c r="AA1105" s="66">
        <f t="shared" si="17"/>
        <v>0.28561403508771932</v>
      </c>
      <c r="AB1105" s="68">
        <f>IFERROR(MaestraLP3[[#This Row],[PRECIO]]*MaestraLP3[[#This Row],[%MG UMV]],0)</f>
        <v>8140.0000000000009</v>
      </c>
      <c r="AC1105" s="69">
        <v>10</v>
      </c>
      <c r="AD1105" s="64">
        <f>+IFERROR(MaestraLP3[[#This Row],[MARGEN UNITARIO]]/MaestraLP3[[#This Row],[Peso Neto UMV (KG)]],0)</f>
        <v>814.00000000000011</v>
      </c>
      <c r="AE1105" s="39" t="s">
        <v>44</v>
      </c>
      <c r="AF1105" s="39"/>
      <c r="AG1105" s="39">
        <v>1</v>
      </c>
      <c r="AH1105" s="109">
        <v>0</v>
      </c>
      <c r="AI1105" s="66">
        <v>6.9999999999999993E-2</v>
      </c>
      <c r="AJ1105" s="66">
        <v>9.9999999999999992E-2</v>
      </c>
      <c r="AK1105" s="39"/>
      <c r="AL1105" s="39" t="s">
        <v>53</v>
      </c>
    </row>
    <row r="1106" spans="1:38" x14ac:dyDescent="0.35">
      <c r="A1106" s="39" t="s">
        <v>276</v>
      </c>
      <c r="B1106" s="39">
        <v>104533730</v>
      </c>
      <c r="C1106" s="39" t="str">
        <f>+MaestraLP3[[#This Row],[CÓDIGO]]&amp;MaestraLP3[[#Headers],[-]]&amp;MaestraLP3[[#This Row],[UMV]]</f>
        <v>104533730-C12</v>
      </c>
      <c r="D1106" s="50" t="str">
        <f>+MaestraLP3[[#This Row],[CÓDIGO]]&amp;MaestraLP3[[#Headers],[FS00]]</f>
        <v>104533730FS00</v>
      </c>
      <c r="E1106" s="39" t="s">
        <v>34</v>
      </c>
      <c r="F1106" s="39" t="s">
        <v>35</v>
      </c>
      <c r="G1106" s="39" t="s">
        <v>257</v>
      </c>
      <c r="H1106" s="39" t="s">
        <v>1425</v>
      </c>
      <c r="I1106" s="39" t="s">
        <v>1428</v>
      </c>
      <c r="J1106" s="49" t="s">
        <v>49</v>
      </c>
      <c r="K1106" s="50" t="s">
        <v>50</v>
      </c>
      <c r="L1106" s="39" t="str">
        <f>VLOOKUP(MaestraLP3[[#This Row],[UMV]],VALIDACIONES!J:L,3,0)</f>
        <v>Caja 12 Unidades</v>
      </c>
      <c r="M1106" s="39" t="s">
        <v>51</v>
      </c>
      <c r="N1106" s="39" t="s">
        <v>78</v>
      </c>
      <c r="O1106" s="64">
        <v>35076</v>
      </c>
      <c r="P1106" s="39" t="s">
        <v>42</v>
      </c>
      <c r="Q1106" s="64">
        <v>61000</v>
      </c>
      <c r="R1106" s="66">
        <f>+IFERROR((MaestraLP3[[#This Row],[COSTO ]]/MaestraLP3[[#This Row],[COSTO SEP]]-1),0)</f>
        <v>3.4211426616481688E-4</v>
      </c>
      <c r="S1106" s="65" t="s">
        <v>52</v>
      </c>
      <c r="T1106" s="65" t="s">
        <v>52</v>
      </c>
      <c r="U1106" s="64">
        <f>+VLOOKUP(MaestraLP3[[#This Row],[FS00]],'[1]BD MES'!$C:$N,12,0)</f>
        <v>35100</v>
      </c>
      <c r="V1106" s="64">
        <v>35088</v>
      </c>
      <c r="W1106" s="66">
        <f>+(MaestraLP3[[#This Row],[COSTO ]]-MaestraLP3[[#This Row],[COSTO OCT AL 25-09]])/MaestraLP3[[#This Row],[COSTO OCT AL 25-09]]</f>
        <v>-3.4188034188034188E-4</v>
      </c>
      <c r="X1106" s="67" t="str">
        <f>++IF(P1106="HASTA AGOTAR STOCK","HASTA AGOTAR STOCK",IF(MaestraLP3[[#This Row],[PRECIO]]=0,"NO PARA LP",IF(MaestraLP3[[#This Row],[PRECIO SEP]]=0,"INCORPORACIÓN",IF(Z1106=0,"MANTIENE",IF(Z1106&lt;0,"BAJA",IF(Z1106&gt;0,"ALZA",""))))))</f>
        <v>MANTIENE</v>
      </c>
      <c r="Y1106" s="64">
        <v>61000</v>
      </c>
      <c r="Z1106" s="41">
        <f>IF(Y1106=0,"INDICAR PRECIO VTA",Y1106-MaestraLP3[[#This Row],[PRECIO SEP]])</f>
        <v>0</v>
      </c>
      <c r="AA1106" s="66">
        <f t="shared" si="17"/>
        <v>0.42478688524590164</v>
      </c>
      <c r="AB1106" s="68">
        <f>IFERROR(MaestraLP3[[#This Row],[PRECIO]]*MaestraLP3[[#This Row],[%MG UMV]],0)</f>
        <v>25912</v>
      </c>
      <c r="AC1106" s="69">
        <v>12.06</v>
      </c>
      <c r="AD1106" s="64">
        <f>+IFERROR(MaestraLP3[[#This Row],[MARGEN UNITARIO]]/MaestraLP3[[#This Row],[Peso Neto UMV (KG)]],0)</f>
        <v>2148.5903814262024</v>
      </c>
      <c r="AE1106" s="39" t="s">
        <v>53</v>
      </c>
      <c r="AF1106" s="39"/>
      <c r="AG1106" s="39">
        <v>1</v>
      </c>
      <c r="AH1106" s="109">
        <v>0</v>
      </c>
      <c r="AI1106" s="66">
        <v>9.9999999999999992E-2</v>
      </c>
      <c r="AJ1106" s="66">
        <v>0.15</v>
      </c>
      <c r="AK1106" s="39"/>
      <c r="AL1106" s="39" t="s">
        <v>53</v>
      </c>
    </row>
    <row r="1107" spans="1:38" x14ac:dyDescent="0.35">
      <c r="A1107" s="39" t="s">
        <v>276</v>
      </c>
      <c r="B1107" s="39">
        <v>104533180</v>
      </c>
      <c r="C1107" s="39" t="str">
        <f>+MaestraLP3[[#This Row],[CÓDIGO]]&amp;MaestraLP3[[#Headers],[-]]&amp;MaestraLP3[[#This Row],[UMV]]</f>
        <v>104533180-C12</v>
      </c>
      <c r="D1107" s="50" t="str">
        <f>+MaestraLP3[[#This Row],[CÓDIGO]]&amp;MaestraLP3[[#Headers],[FS00]]</f>
        <v>104533180FS00</v>
      </c>
      <c r="E1107" s="39" t="s">
        <v>34</v>
      </c>
      <c r="F1107" s="39" t="s">
        <v>35</v>
      </c>
      <c r="G1107" s="39" t="s">
        <v>257</v>
      </c>
      <c r="H1107" s="39" t="s">
        <v>1425</v>
      </c>
      <c r="I1107" s="39" t="s">
        <v>1430</v>
      </c>
      <c r="J1107" s="49" t="s">
        <v>49</v>
      </c>
      <c r="K1107" s="50" t="s">
        <v>50</v>
      </c>
      <c r="L1107" s="39" t="str">
        <f>VLOOKUP(MaestraLP3[[#This Row],[UMV]],VALIDACIONES!J:L,3,0)</f>
        <v>Caja 12 Unidades</v>
      </c>
      <c r="M1107" s="39" t="s">
        <v>385</v>
      </c>
      <c r="N1107" s="39" t="s">
        <v>41</v>
      </c>
      <c r="O1107" s="64">
        <v>31680</v>
      </c>
      <c r="P1107" s="39" t="s">
        <v>42</v>
      </c>
      <c r="Q1107" s="64">
        <v>50400</v>
      </c>
      <c r="R1107" s="66">
        <f>+IFERROR((MaestraLP3[[#This Row],[COSTO ]]/MaestraLP3[[#This Row],[COSTO SEP]]-1),0)</f>
        <v>-3.9393939393939426E-2</v>
      </c>
      <c r="S1107" s="65" t="s">
        <v>52</v>
      </c>
      <c r="T1107" s="65" t="s">
        <v>52</v>
      </c>
      <c r="U1107" s="64">
        <f>+VLOOKUP(MaestraLP3[[#This Row],[FS00]],'[1]BD MES'!$C:$N,12,0)</f>
        <v>30432</v>
      </c>
      <c r="V1107" s="64">
        <v>30432</v>
      </c>
      <c r="W1107" s="66">
        <f>+(MaestraLP3[[#This Row],[COSTO ]]-MaestraLP3[[#This Row],[COSTO OCT AL 25-09]])/MaestraLP3[[#This Row],[COSTO OCT AL 25-09]]</f>
        <v>0</v>
      </c>
      <c r="X1107" s="67" t="str">
        <f>++IF(P1107="HASTA AGOTAR STOCK","HASTA AGOTAR STOCK",IF(MaestraLP3[[#This Row],[PRECIO]]=0,"NO PARA LP",IF(MaestraLP3[[#This Row],[PRECIO SEP]]=0,"INCORPORACIÓN",IF(Z1107=0,"MANTIENE",IF(Z1107&lt;0,"BAJA",IF(Z1107&gt;0,"ALZA",""))))))</f>
        <v>MANTIENE</v>
      </c>
      <c r="Y1107" s="64">
        <v>50400</v>
      </c>
      <c r="Z1107" s="41">
        <f>IF(Y1107=0,"INDICAR PRECIO VTA",Y1107-MaestraLP3[[#This Row],[PRECIO SEP]])</f>
        <v>0</v>
      </c>
      <c r="AA1107" s="66">
        <f t="shared" si="17"/>
        <v>0.3961904761904762</v>
      </c>
      <c r="AB1107" s="68">
        <f>IFERROR(MaestraLP3[[#This Row],[PRECIO]]*MaestraLP3[[#This Row],[%MG UMV]],0)</f>
        <v>19968</v>
      </c>
      <c r="AC1107" s="69">
        <v>12.12</v>
      </c>
      <c r="AD1107" s="64">
        <f>+IFERROR(MaestraLP3[[#This Row],[MARGEN UNITARIO]]/MaestraLP3[[#This Row],[Peso Neto UMV (KG)]],0)</f>
        <v>1647.5247524752476</v>
      </c>
      <c r="AE1107" s="39" t="s">
        <v>53</v>
      </c>
      <c r="AF1107" s="39"/>
      <c r="AG1107" s="39">
        <v>1</v>
      </c>
      <c r="AH1107" s="109">
        <v>0</v>
      </c>
      <c r="AI1107" s="66">
        <v>9.9999999999999992E-2</v>
      </c>
      <c r="AJ1107" s="66">
        <v>0.15</v>
      </c>
      <c r="AK1107" s="39"/>
      <c r="AL1107" s="39" t="s">
        <v>53</v>
      </c>
    </row>
    <row r="1108" spans="1:38" x14ac:dyDescent="0.35">
      <c r="A1108" s="39" t="s">
        <v>276</v>
      </c>
      <c r="B1108" s="39">
        <v>104544740</v>
      </c>
      <c r="C1108" s="39" t="str">
        <f>+MaestraLP3[[#This Row],[CÓDIGO]]&amp;MaestraLP3[[#Headers],[-]]&amp;MaestraLP3[[#This Row],[UMV]]</f>
        <v>104544740-C12</v>
      </c>
      <c r="D1108" s="50" t="str">
        <f>+MaestraLP3[[#This Row],[CÓDIGO]]&amp;MaestraLP3[[#Headers],[FS00]]</f>
        <v>104544740FS00</v>
      </c>
      <c r="E1108" s="39" t="s">
        <v>34</v>
      </c>
      <c r="F1108" s="39" t="s">
        <v>35</v>
      </c>
      <c r="G1108" s="39" t="s">
        <v>257</v>
      </c>
      <c r="H1108" s="39" t="s">
        <v>1425</v>
      </c>
      <c r="I1108" s="39" t="s">
        <v>1431</v>
      </c>
      <c r="J1108" s="49" t="s">
        <v>49</v>
      </c>
      <c r="K1108" s="50" t="s">
        <v>50</v>
      </c>
      <c r="L1108" s="39" t="str">
        <f>VLOOKUP(MaestraLP3[[#This Row],[UMV]],VALIDACIONES!J:L,3,0)</f>
        <v>Caja 12 Unidades</v>
      </c>
      <c r="M1108" s="39" t="s">
        <v>51</v>
      </c>
      <c r="N1108" s="39" t="s">
        <v>41</v>
      </c>
      <c r="O1108" s="64">
        <v>13896</v>
      </c>
      <c r="P1108" s="39" t="s">
        <v>190</v>
      </c>
      <c r="Q1108" s="64">
        <v>24000</v>
      </c>
      <c r="R1108" s="66">
        <f>+IFERROR((MaestraLP3[[#This Row],[COSTO ]]/MaestraLP3[[#This Row],[COSTO SEP]]-1),0)</f>
        <v>1.899827288428324E-2</v>
      </c>
      <c r="S1108" s="65" t="s">
        <v>52</v>
      </c>
      <c r="T1108" s="65" t="s">
        <v>52</v>
      </c>
      <c r="U1108" s="64">
        <f>+VLOOKUP(MaestraLP3[[#This Row],[FS00]],'[1]BD MES'!$C:$N,12,0)</f>
        <v>14460</v>
      </c>
      <c r="V1108" s="64">
        <v>14160</v>
      </c>
      <c r="W1108" s="66">
        <f>+(MaestraLP3[[#This Row],[COSTO ]]-MaestraLP3[[#This Row],[COSTO OCT AL 25-09]])/MaestraLP3[[#This Row],[COSTO OCT AL 25-09]]</f>
        <v>-2.0746887966804978E-2</v>
      </c>
      <c r="X1108" s="67" t="str">
        <f>++IF(P1108="HASTA AGOTAR STOCK","HASTA AGOTAR STOCK",IF(MaestraLP3[[#This Row],[PRECIO]]=0,"NO PARA LP",IF(MaestraLP3[[#This Row],[PRECIO SEP]]=0,"INCORPORACIÓN",IF(Z1108=0,"MANTIENE",IF(Z1108&lt;0,"BAJA",IF(Z1108&gt;0,"ALZA",""))))))</f>
        <v>MANTIENE</v>
      </c>
      <c r="Y1108" s="64">
        <v>24000</v>
      </c>
      <c r="Z1108" s="41">
        <f>IF(Y1108=0,"INDICAR PRECIO VTA",Y1108-MaestraLP3[[#This Row],[PRECIO SEP]])</f>
        <v>0</v>
      </c>
      <c r="AA1108" s="66">
        <f t="shared" si="17"/>
        <v>0.41</v>
      </c>
      <c r="AB1108" s="68">
        <f>IFERROR(MaestraLP3[[#This Row],[PRECIO]]*MaestraLP3[[#This Row],[%MG UMV]],0)</f>
        <v>9840</v>
      </c>
      <c r="AC1108" s="69">
        <v>3</v>
      </c>
      <c r="AD1108" s="64">
        <f>+IFERROR(MaestraLP3[[#This Row],[MARGEN UNITARIO]]/MaestraLP3[[#This Row],[Peso Neto UMV (KG)]],0)</f>
        <v>3280</v>
      </c>
      <c r="AE1108" s="39" t="s">
        <v>53</v>
      </c>
      <c r="AF1108" s="39"/>
      <c r="AG1108" s="39">
        <v>1</v>
      </c>
      <c r="AH1108" s="109">
        <v>0</v>
      </c>
      <c r="AI1108" s="66">
        <v>0.25</v>
      </c>
      <c r="AJ1108" s="66">
        <v>0.28000000000000003</v>
      </c>
      <c r="AK1108" s="39" t="s">
        <v>53</v>
      </c>
      <c r="AL1108" s="39" t="s">
        <v>53</v>
      </c>
    </row>
    <row r="1109" spans="1:38" x14ac:dyDescent="0.35">
      <c r="A1109" s="39" t="s">
        <v>276</v>
      </c>
      <c r="B1109" s="39">
        <v>104533320</v>
      </c>
      <c r="C1109" s="39" t="str">
        <f>+MaestraLP3[[#This Row],[CÓDIGO]]&amp;MaestraLP3[[#Headers],[-]]&amp;MaestraLP3[[#This Row],[UMV]]</f>
        <v>104533320-C05</v>
      </c>
      <c r="D1109" s="50" t="str">
        <f>+MaestraLP3[[#This Row],[CÓDIGO]]&amp;MaestraLP3[[#Headers],[FS00]]</f>
        <v>104533320FS00</v>
      </c>
      <c r="E1109" s="39" t="s">
        <v>34</v>
      </c>
      <c r="F1109" s="39" t="s">
        <v>35</v>
      </c>
      <c r="G1109" s="39" t="s">
        <v>257</v>
      </c>
      <c r="H1109" s="39" t="s">
        <v>1425</v>
      </c>
      <c r="I1109" s="39" t="s">
        <v>1432</v>
      </c>
      <c r="J1109" s="49" t="s">
        <v>198</v>
      </c>
      <c r="K1109" s="50" t="s">
        <v>50</v>
      </c>
      <c r="L1109" s="39" t="str">
        <f>VLOOKUP(MaestraLP3[[#This Row],[UMV]],VALIDACIONES!J:L,3,0)</f>
        <v>Caja 5 Unidades</v>
      </c>
      <c r="M1109" s="39" t="s">
        <v>385</v>
      </c>
      <c r="N1109" s="39" t="s">
        <v>41</v>
      </c>
      <c r="O1109" s="64">
        <v>35235</v>
      </c>
      <c r="P1109" s="39" t="s">
        <v>42</v>
      </c>
      <c r="Q1109" s="64">
        <v>57000</v>
      </c>
      <c r="R1109" s="66">
        <f>+IFERROR((MaestraLP3[[#This Row],[COSTO ]]/MaestraLP3[[#This Row],[COSTO SEP]]-1),0)</f>
        <v>4.8247481197672748E-2</v>
      </c>
      <c r="S1109" s="65" t="s">
        <v>52</v>
      </c>
      <c r="T1109" s="65" t="s">
        <v>52</v>
      </c>
      <c r="U1109" s="64">
        <f>+VLOOKUP(MaestraLP3[[#This Row],[FS00]],'[1]BD MES'!$C:$N,12,0)</f>
        <v>36935</v>
      </c>
      <c r="V1109" s="64">
        <v>36935</v>
      </c>
      <c r="W1109" s="66">
        <f>+(MaestraLP3[[#This Row],[COSTO ]]-MaestraLP3[[#This Row],[COSTO OCT AL 25-09]])/MaestraLP3[[#This Row],[COSTO OCT AL 25-09]]</f>
        <v>0</v>
      </c>
      <c r="X1109" s="67" t="str">
        <f>++IF(P1109="HASTA AGOTAR STOCK","HASTA AGOTAR STOCK",IF(MaestraLP3[[#This Row],[PRECIO]]=0,"NO PARA LP",IF(MaestraLP3[[#This Row],[PRECIO SEP]]=0,"INCORPORACIÓN",IF(Z1109=0,"MANTIENE",IF(Z1109&lt;0,"BAJA",IF(Z1109&gt;0,"ALZA",""))))))</f>
        <v>MANTIENE</v>
      </c>
      <c r="Y1109" s="64">
        <v>57000</v>
      </c>
      <c r="Z1109" s="41">
        <f>IF(Y1109=0,"INDICAR PRECIO VTA",Y1109-MaestraLP3[[#This Row],[PRECIO SEP]])</f>
        <v>0</v>
      </c>
      <c r="AA1109" s="66">
        <f t="shared" si="17"/>
        <v>0.35201754385964912</v>
      </c>
      <c r="AB1109" s="68">
        <f>IFERROR(MaestraLP3[[#This Row],[PRECIO]]*MaestraLP3[[#This Row],[%MG UMV]],0)</f>
        <v>20065</v>
      </c>
      <c r="AC1109" s="69">
        <v>10</v>
      </c>
      <c r="AD1109" s="64">
        <f>+IFERROR(MaestraLP3[[#This Row],[MARGEN UNITARIO]]/MaestraLP3[[#This Row],[Peso Neto UMV (KG)]],0)</f>
        <v>2006.5</v>
      </c>
      <c r="AE1109" s="39" t="s">
        <v>44</v>
      </c>
      <c r="AF1109" s="39"/>
      <c r="AG1109" s="39">
        <v>1</v>
      </c>
      <c r="AH1109" s="109">
        <v>0</v>
      </c>
      <c r="AI1109" s="66">
        <v>9.9999999999999992E-2</v>
      </c>
      <c r="AJ1109" s="66">
        <v>0.15</v>
      </c>
      <c r="AK1109" s="39"/>
      <c r="AL1109" s="39" t="s">
        <v>53</v>
      </c>
    </row>
    <row r="1110" spans="1:38" x14ac:dyDescent="0.35">
      <c r="A1110" s="39" t="s">
        <v>276</v>
      </c>
      <c r="B1110" s="39">
        <v>104512030</v>
      </c>
      <c r="C1110" s="39" t="str">
        <f>+MaestraLP3[[#This Row],[CÓDIGO]]&amp;MaestraLP3[[#Headers],[-]]&amp;MaestraLP3[[#This Row],[UMV]]</f>
        <v>104512030-D12</v>
      </c>
      <c r="D1110" s="50" t="str">
        <f>+MaestraLP3[[#This Row],[CÓDIGO]]&amp;MaestraLP3[[#Headers],[FS00]]</f>
        <v>104512030FS00</v>
      </c>
      <c r="E1110" s="39" t="s">
        <v>34</v>
      </c>
      <c r="F1110" s="39" t="s">
        <v>35</v>
      </c>
      <c r="G1110" s="39" t="s">
        <v>257</v>
      </c>
      <c r="H1110" s="39" t="s">
        <v>1433</v>
      </c>
      <c r="I1110" s="39" t="s">
        <v>1434</v>
      </c>
      <c r="J1110" s="49" t="s">
        <v>225</v>
      </c>
      <c r="K1110" s="50" t="s">
        <v>50</v>
      </c>
      <c r="L1110" s="39" t="str">
        <f>VLOOKUP(MaestraLP3[[#This Row],[UMV]],VALIDACIONES!J:L,3,0)</f>
        <v>Display 12 Unidades</v>
      </c>
      <c r="M1110" s="39" t="s">
        <v>51</v>
      </c>
      <c r="N1110" s="39" t="s">
        <v>78</v>
      </c>
      <c r="O1110" s="64">
        <v>9019.64</v>
      </c>
      <c r="P1110" s="39" t="s">
        <v>42</v>
      </c>
      <c r="Q1110" s="64">
        <v>13916</v>
      </c>
      <c r="R1110" s="66">
        <f>+IFERROR((MaestraLP3[[#This Row],[COSTO ]]/MaestraLP3[[#This Row],[COSTO SEP]]-1),0)</f>
        <v>1.7123743297958738E-2</v>
      </c>
      <c r="S1110" s="65" t="s">
        <v>52</v>
      </c>
      <c r="T1110" s="65" t="s">
        <v>52</v>
      </c>
      <c r="U1110" s="64">
        <f>+VLOOKUP(MaestraLP3[[#This Row],[FS00]],'[1]BD MES'!$C:$N,12,0)</f>
        <v>9227.19</v>
      </c>
      <c r="V1110" s="64">
        <v>9174.09</v>
      </c>
      <c r="W1110" s="66">
        <f>+(MaestraLP3[[#This Row],[COSTO ]]-MaestraLP3[[#This Row],[COSTO OCT AL 25-09]])/MaestraLP3[[#This Row],[COSTO OCT AL 25-09]]</f>
        <v>-5.754731397099264E-3</v>
      </c>
      <c r="X1110" s="67" t="str">
        <f>++IF(P1110="HASTA AGOTAR STOCK","HASTA AGOTAR STOCK",IF(MaestraLP3[[#This Row],[PRECIO]]=0,"NO PARA LP",IF(MaestraLP3[[#This Row],[PRECIO SEP]]=0,"INCORPORACIÓN",IF(Z1110=0,"MANTIENE",IF(Z1110&lt;0,"BAJA",IF(Z1110&gt;0,"ALZA",""))))))</f>
        <v>MANTIENE</v>
      </c>
      <c r="Y1110" s="64">
        <v>13916</v>
      </c>
      <c r="Z1110" s="41">
        <f>IF(Y1110=0,"INDICAR PRECIO VTA",Y1110-MaestraLP3[[#This Row],[PRECIO SEP]])</f>
        <v>0</v>
      </c>
      <c r="AA1110" s="66">
        <f t="shared" si="17"/>
        <v>0.34075237137108361</v>
      </c>
      <c r="AB1110" s="68">
        <f>IFERROR(MaestraLP3[[#This Row],[PRECIO]]*MaestraLP3[[#This Row],[%MG UMV]],0)</f>
        <v>4741.91</v>
      </c>
      <c r="AC1110" s="69">
        <v>12</v>
      </c>
      <c r="AD1110" s="64">
        <f>+IFERROR(MaestraLP3[[#This Row],[MARGEN UNITARIO]]/MaestraLP3[[#This Row],[Peso Neto UMV (KG)]],0)</f>
        <v>395.15916666666664</v>
      </c>
      <c r="AE1110" s="39" t="s">
        <v>53</v>
      </c>
      <c r="AF1110" s="39"/>
      <c r="AG1110" s="39">
        <v>1</v>
      </c>
      <c r="AH1110" s="109">
        <v>0</v>
      </c>
      <c r="AI1110" s="66">
        <v>0.01</v>
      </c>
      <c r="AJ1110" s="66">
        <v>0.02</v>
      </c>
      <c r="AK1110" s="39"/>
      <c r="AL1110" s="39" t="s">
        <v>53</v>
      </c>
    </row>
    <row r="1111" spans="1:38" x14ac:dyDescent="0.35">
      <c r="A1111" s="39" t="s">
        <v>276</v>
      </c>
      <c r="B1111" s="39">
        <v>104517100</v>
      </c>
      <c r="C1111" s="39" t="str">
        <f>+MaestraLP3[[#This Row],[CÓDIGO]]&amp;MaestraLP3[[#Headers],[-]]&amp;MaestraLP3[[#This Row],[UMV]]</f>
        <v>104517100-UN</v>
      </c>
      <c r="D1111" s="50" t="str">
        <f>+MaestraLP3[[#This Row],[CÓDIGO]]&amp;MaestraLP3[[#Headers],[FS00]]</f>
        <v>104517100FS00</v>
      </c>
      <c r="E1111" s="39" t="s">
        <v>34</v>
      </c>
      <c r="F1111" s="39" t="s">
        <v>35</v>
      </c>
      <c r="G1111" s="39" t="s">
        <v>257</v>
      </c>
      <c r="H1111" s="39" t="s">
        <v>261</v>
      </c>
      <c r="I1111" s="39" t="s">
        <v>1444</v>
      </c>
      <c r="J1111" s="49" t="s">
        <v>50</v>
      </c>
      <c r="K1111" s="50" t="s">
        <v>50</v>
      </c>
      <c r="L1111" s="39" t="str">
        <f>VLOOKUP(MaestraLP3[[#This Row],[UMV]],VALIDACIONES!J:L,3,0)</f>
        <v>Unidad</v>
      </c>
      <c r="M1111" s="39" t="s">
        <v>40</v>
      </c>
      <c r="N1111" s="39" t="s">
        <v>78</v>
      </c>
      <c r="O1111" s="64">
        <v>12718.46</v>
      </c>
      <c r="P1111" s="39" t="s">
        <v>42</v>
      </c>
      <c r="Q1111" s="64">
        <v>16500</v>
      </c>
      <c r="R1111" s="66">
        <f>+IFERROR((MaestraLP3[[#This Row],[COSTO ]]/MaestraLP3[[#This Row],[COSTO SEP]]-1),0)</f>
        <v>2.3587761412979802E-6</v>
      </c>
      <c r="S1111" s="65" t="s">
        <v>52</v>
      </c>
      <c r="T1111" s="65" t="s">
        <v>52</v>
      </c>
      <c r="U1111" s="64">
        <f>+VLOOKUP(MaestraLP3[[#This Row],[FS00]],'[1]BD MES'!$C:$N,12,0)</f>
        <v>12718.61</v>
      </c>
      <c r="V1111" s="64">
        <v>12718.49</v>
      </c>
      <c r="W1111" s="66">
        <f>+(MaestraLP3[[#This Row],[COSTO ]]-MaestraLP3[[#This Row],[COSTO OCT AL 25-09]])/MaestraLP3[[#This Row],[COSTO OCT AL 25-09]]</f>
        <v>-9.434993289423951E-6</v>
      </c>
      <c r="X1111" s="67" t="str">
        <f>++IF(P1111="HASTA AGOTAR STOCK","HASTA AGOTAR STOCK",IF(MaestraLP3[[#This Row],[PRECIO]]=0,"NO PARA LP",IF(MaestraLP3[[#This Row],[PRECIO SEP]]=0,"INCORPORACIÓN",IF(Z1111=0,"MANTIENE",IF(Z1111&lt;0,"BAJA",IF(Z1111&gt;0,"ALZA",""))))))</f>
        <v>MANTIENE</v>
      </c>
      <c r="Y1111" s="64">
        <v>16500</v>
      </c>
      <c r="Z1111" s="41">
        <f>IF(Y1111=0,"INDICAR PRECIO VTA",Y1111-MaestraLP3[[#This Row],[PRECIO SEP]])</f>
        <v>0</v>
      </c>
      <c r="AA1111" s="66">
        <f t="shared" si="17"/>
        <v>0.22918242424242424</v>
      </c>
      <c r="AB1111" s="68">
        <f>IFERROR(MaestraLP3[[#This Row],[PRECIO]]*MaestraLP3[[#This Row],[%MG UMV]],0)</f>
        <v>3781.51</v>
      </c>
      <c r="AC1111" s="69">
        <v>2.7</v>
      </c>
      <c r="AD1111" s="64">
        <f>+IFERROR(MaestraLP3[[#This Row],[MARGEN UNITARIO]]/MaestraLP3[[#This Row],[Peso Neto UMV (KG)]],0)</f>
        <v>1400.5592592592593</v>
      </c>
      <c r="AE1111" s="39" t="s">
        <v>44</v>
      </c>
      <c r="AF1111" s="39"/>
      <c r="AG1111" s="39">
        <v>1</v>
      </c>
      <c r="AH1111" s="109">
        <v>0</v>
      </c>
      <c r="AI1111" s="66">
        <v>6.9999999999999993E-2</v>
      </c>
      <c r="AJ1111" s="66">
        <v>9.9999999999999992E-2</v>
      </c>
      <c r="AK1111" s="39"/>
      <c r="AL1111" s="39" t="s">
        <v>53</v>
      </c>
    </row>
    <row r="1112" spans="1:38" x14ac:dyDescent="0.35">
      <c r="A1112" s="39" t="s">
        <v>276</v>
      </c>
      <c r="B1112" s="39">
        <v>104517950</v>
      </c>
      <c r="C1112" s="39" t="str">
        <f>+MaestraLP3[[#This Row],[CÓDIGO]]&amp;MaestraLP3[[#Headers],[-]]&amp;MaestraLP3[[#This Row],[UMV]]</f>
        <v>104517950-UN</v>
      </c>
      <c r="D1112" s="50" t="str">
        <f>+MaestraLP3[[#This Row],[CÓDIGO]]&amp;MaestraLP3[[#Headers],[FS00]]</f>
        <v>104517950FS00</v>
      </c>
      <c r="E1112" s="39" t="s">
        <v>34</v>
      </c>
      <c r="F1112" s="39" t="s">
        <v>35</v>
      </c>
      <c r="G1112" s="39" t="s">
        <v>257</v>
      </c>
      <c r="H1112" s="39" t="s">
        <v>261</v>
      </c>
      <c r="I1112" s="39" t="s">
        <v>1446</v>
      </c>
      <c r="J1112" s="49" t="s">
        <v>50</v>
      </c>
      <c r="K1112" s="50" t="s">
        <v>50</v>
      </c>
      <c r="L1112" s="39" t="str">
        <f>VLOOKUP(MaestraLP3[[#This Row],[UMV]],VALIDACIONES!J:L,3,0)</f>
        <v>Unidad</v>
      </c>
      <c r="M1112" s="39" t="s">
        <v>40</v>
      </c>
      <c r="N1112" s="39" t="s">
        <v>78</v>
      </c>
      <c r="O1112" s="64">
        <v>12703.05</v>
      </c>
      <c r="P1112" s="39" t="s">
        <v>42</v>
      </c>
      <c r="Q1112" s="64">
        <v>16500</v>
      </c>
      <c r="R1112" s="66">
        <f>+IFERROR((MaestraLP3[[#This Row],[COSTO ]]/MaestraLP3[[#This Row],[COSTO SEP]]-1),0)</f>
        <v>3.2511877068897022E-4</v>
      </c>
      <c r="S1112" s="65" t="s">
        <v>52</v>
      </c>
      <c r="T1112" s="65" t="s">
        <v>52</v>
      </c>
      <c r="U1112" s="64">
        <f>+VLOOKUP(MaestraLP3[[#This Row],[FS00]],'[1]BD MES'!$C:$N,12,0)</f>
        <v>12713</v>
      </c>
      <c r="V1112" s="64">
        <v>12707.18</v>
      </c>
      <c r="W1112" s="66">
        <f>+(MaestraLP3[[#This Row],[COSTO ]]-MaestraLP3[[#This Row],[COSTO OCT AL 25-09]])/MaestraLP3[[#This Row],[COSTO OCT AL 25-09]]</f>
        <v>-4.5779910328008408E-4</v>
      </c>
      <c r="X1112" s="67" t="str">
        <f>++IF(P1112="HASTA AGOTAR STOCK","HASTA AGOTAR STOCK",IF(MaestraLP3[[#This Row],[PRECIO]]=0,"NO PARA LP",IF(MaestraLP3[[#This Row],[PRECIO SEP]]=0,"INCORPORACIÓN",IF(Z1112=0,"MANTIENE",IF(Z1112&lt;0,"BAJA",IF(Z1112&gt;0,"ALZA",""))))))</f>
        <v>MANTIENE</v>
      </c>
      <c r="Y1112" s="64">
        <v>16500</v>
      </c>
      <c r="Z1112" s="41">
        <f>IF(Y1112=0,"INDICAR PRECIO VTA",Y1112-MaestraLP3[[#This Row],[PRECIO SEP]])</f>
        <v>0</v>
      </c>
      <c r="AA1112" s="66">
        <f t="shared" si="17"/>
        <v>0.22986787878787876</v>
      </c>
      <c r="AB1112" s="68">
        <f>IFERROR(MaestraLP3[[#This Row],[PRECIO]]*MaestraLP3[[#This Row],[%MG UMV]],0)</f>
        <v>3792.8199999999997</v>
      </c>
      <c r="AC1112" s="69">
        <v>2.7</v>
      </c>
      <c r="AD1112" s="64">
        <f>+IFERROR(MaestraLP3[[#This Row],[MARGEN UNITARIO]]/MaestraLP3[[#This Row],[Peso Neto UMV (KG)]],0)</f>
        <v>1404.7481481481479</v>
      </c>
      <c r="AE1112" s="39" t="s">
        <v>44</v>
      </c>
      <c r="AF1112" s="39"/>
      <c r="AG1112" s="39">
        <v>1</v>
      </c>
      <c r="AH1112" s="109">
        <v>0</v>
      </c>
      <c r="AI1112" s="66">
        <v>6.9999999999999993E-2</v>
      </c>
      <c r="AJ1112" s="66">
        <v>9.9999999999999992E-2</v>
      </c>
      <c r="AK1112" s="39"/>
      <c r="AL1112" s="39" t="s">
        <v>53</v>
      </c>
    </row>
    <row r="1113" spans="1:38" x14ac:dyDescent="0.35">
      <c r="A1113" s="39" t="s">
        <v>276</v>
      </c>
      <c r="B1113" s="39">
        <v>104517300</v>
      </c>
      <c r="C1113" s="39" t="str">
        <f>+MaestraLP3[[#This Row],[CÓDIGO]]&amp;MaestraLP3[[#Headers],[-]]&amp;MaestraLP3[[#This Row],[UMV]]</f>
        <v>104517300-UN</v>
      </c>
      <c r="D1113" s="50" t="str">
        <f>+MaestraLP3[[#This Row],[CÓDIGO]]&amp;MaestraLP3[[#Headers],[FS00]]</f>
        <v>104517300FS00</v>
      </c>
      <c r="E1113" s="39" t="s">
        <v>34</v>
      </c>
      <c r="F1113" s="39" t="s">
        <v>35</v>
      </c>
      <c r="G1113" s="39" t="s">
        <v>257</v>
      </c>
      <c r="H1113" s="39" t="s">
        <v>261</v>
      </c>
      <c r="I1113" s="39" t="s">
        <v>1448</v>
      </c>
      <c r="J1113" s="49" t="s">
        <v>50</v>
      </c>
      <c r="K1113" s="50" t="s">
        <v>50</v>
      </c>
      <c r="L1113" s="39" t="str">
        <f>VLOOKUP(MaestraLP3[[#This Row],[UMV]],VALIDACIONES!J:L,3,0)</f>
        <v>Unidad</v>
      </c>
      <c r="M1113" s="39" t="s">
        <v>40</v>
      </c>
      <c r="N1113" s="39" t="s">
        <v>78</v>
      </c>
      <c r="O1113" s="64">
        <v>12716.07</v>
      </c>
      <c r="P1113" s="39" t="s">
        <v>42</v>
      </c>
      <c r="Q1113" s="64">
        <v>16500</v>
      </c>
      <c r="R1113" s="66">
        <f>+IFERROR((MaestraLP3[[#This Row],[COSTO ]]/MaestraLP3[[#This Row],[COSTO SEP]]-1),0)</f>
        <v>-1.5728129839631677E-6</v>
      </c>
      <c r="S1113" s="65" t="s">
        <v>52</v>
      </c>
      <c r="T1113" s="65" t="s">
        <v>52</v>
      </c>
      <c r="U1113" s="64">
        <f>+VLOOKUP(MaestraLP3[[#This Row],[FS00]],'[1]BD MES'!$C:$N,12,0)</f>
        <v>12716.01</v>
      </c>
      <c r="V1113" s="64">
        <v>12716.05</v>
      </c>
      <c r="W1113" s="66">
        <f>+(MaestraLP3[[#This Row],[COSTO ]]-MaestraLP3[[#This Row],[COSTO OCT AL 25-09]])/MaestraLP3[[#This Row],[COSTO OCT AL 25-09]]</f>
        <v>3.1456408102112318E-6</v>
      </c>
      <c r="X1113" s="67" t="str">
        <f>++IF(P1113="HASTA AGOTAR STOCK","HASTA AGOTAR STOCK",IF(MaestraLP3[[#This Row],[PRECIO]]=0,"NO PARA LP",IF(MaestraLP3[[#This Row],[PRECIO SEP]]=0,"INCORPORACIÓN",IF(Z1113=0,"MANTIENE",IF(Z1113&lt;0,"BAJA",IF(Z1113&gt;0,"ALZA",""))))))</f>
        <v>MANTIENE</v>
      </c>
      <c r="Y1113" s="64">
        <v>16500</v>
      </c>
      <c r="Z1113" s="41">
        <f>IF(Y1113=0,"INDICAR PRECIO VTA",Y1113-MaestraLP3[[#This Row],[PRECIO SEP]])</f>
        <v>0</v>
      </c>
      <c r="AA1113" s="66">
        <f t="shared" si="17"/>
        <v>0.22933030303030308</v>
      </c>
      <c r="AB1113" s="68">
        <f>IFERROR(MaestraLP3[[#This Row],[PRECIO]]*MaestraLP3[[#This Row],[%MG UMV]],0)</f>
        <v>3783.9500000000007</v>
      </c>
      <c r="AC1113" s="69">
        <v>2.7</v>
      </c>
      <c r="AD1113" s="64">
        <f>+IFERROR(MaestraLP3[[#This Row],[MARGEN UNITARIO]]/MaestraLP3[[#This Row],[Peso Neto UMV (KG)]],0)</f>
        <v>1401.462962962963</v>
      </c>
      <c r="AE1113" s="39" t="s">
        <v>44</v>
      </c>
      <c r="AF1113" s="39"/>
      <c r="AG1113" s="39">
        <v>1</v>
      </c>
      <c r="AH1113" s="109">
        <v>0</v>
      </c>
      <c r="AI1113" s="66">
        <v>6.9999999999999993E-2</v>
      </c>
      <c r="AJ1113" s="66">
        <v>9.9999999999999992E-2</v>
      </c>
      <c r="AK1113" s="39"/>
      <c r="AL1113" s="39" t="s">
        <v>53</v>
      </c>
    </row>
    <row r="1114" spans="1:38" x14ac:dyDescent="0.35">
      <c r="A1114" s="39" t="s">
        <v>276</v>
      </c>
      <c r="B1114" s="39">
        <v>104517970</v>
      </c>
      <c r="C1114" s="39" t="str">
        <f>+MaestraLP3[[#This Row],[CÓDIGO]]&amp;MaestraLP3[[#Headers],[-]]&amp;MaestraLP3[[#This Row],[UMV]]</f>
        <v>104517970-UN</v>
      </c>
      <c r="D1114" s="50" t="str">
        <f>+MaestraLP3[[#This Row],[CÓDIGO]]&amp;MaestraLP3[[#Headers],[FS00]]</f>
        <v>104517970FS00</v>
      </c>
      <c r="E1114" s="39" t="s">
        <v>34</v>
      </c>
      <c r="F1114" s="39" t="s">
        <v>35</v>
      </c>
      <c r="G1114" s="39" t="s">
        <v>257</v>
      </c>
      <c r="H1114" s="39" t="s">
        <v>261</v>
      </c>
      <c r="I1114" s="39" t="s">
        <v>1449</v>
      </c>
      <c r="J1114" s="49" t="s">
        <v>50</v>
      </c>
      <c r="K1114" s="50" t="s">
        <v>50</v>
      </c>
      <c r="L1114" s="39" t="str">
        <f>VLOOKUP(MaestraLP3[[#This Row],[UMV]],VALIDACIONES!J:L,3,0)</f>
        <v>Unidad</v>
      </c>
      <c r="M1114" s="39" t="s">
        <v>40</v>
      </c>
      <c r="N1114" s="39" t="s">
        <v>78</v>
      </c>
      <c r="O1114" s="64">
        <v>9392.7800000000007</v>
      </c>
      <c r="P1114" s="39" t="s">
        <v>42</v>
      </c>
      <c r="Q1114" s="64">
        <v>16500</v>
      </c>
      <c r="R1114" s="66">
        <f>+IFERROR((MaestraLP3[[#This Row],[COSTO ]]/MaestraLP3[[#This Row],[COSTO SEP]]-1),0)</f>
        <v>-4.2585901086633626E-6</v>
      </c>
      <c r="S1114" s="65" t="s">
        <v>52</v>
      </c>
      <c r="T1114" s="65" t="s">
        <v>52</v>
      </c>
      <c r="U1114" s="64">
        <f>+VLOOKUP(MaestraLP3[[#This Row],[FS00]],'[1]BD MES'!$C:$N,12,0)</f>
        <v>10444.42</v>
      </c>
      <c r="V1114" s="64">
        <v>9392.74</v>
      </c>
      <c r="W1114" s="66">
        <f>+(MaestraLP3[[#This Row],[COSTO ]]-MaestraLP3[[#This Row],[COSTO OCT AL 25-09]])/MaestraLP3[[#This Row],[COSTO OCT AL 25-09]]</f>
        <v>-0.10069300162191872</v>
      </c>
      <c r="X1114" s="67" t="str">
        <f>++IF(P1114="HASTA AGOTAR STOCK","HASTA AGOTAR STOCK",IF(MaestraLP3[[#This Row],[PRECIO]]=0,"NO PARA LP",IF(MaestraLP3[[#This Row],[PRECIO SEP]]=0,"INCORPORACIÓN",IF(Z1114=0,"MANTIENE",IF(Z1114&lt;0,"BAJA",IF(Z1114&gt;0,"ALZA",""))))))</f>
        <v>MANTIENE</v>
      </c>
      <c r="Y1114" s="64">
        <v>16500</v>
      </c>
      <c r="Z1114" s="41">
        <f>IF(Y1114=0,"INDICAR PRECIO VTA",Y1114-MaestraLP3[[#This Row],[PRECIO SEP]])</f>
        <v>0</v>
      </c>
      <c r="AA1114" s="66">
        <f t="shared" si="17"/>
        <v>0.43074303030303029</v>
      </c>
      <c r="AB1114" s="68">
        <f>IFERROR(MaestraLP3[[#This Row],[PRECIO]]*MaestraLP3[[#This Row],[%MG UMV]],0)</f>
        <v>7107.26</v>
      </c>
      <c r="AC1114" s="69">
        <v>2.7</v>
      </c>
      <c r="AD1114" s="64">
        <f>+IFERROR(MaestraLP3[[#This Row],[MARGEN UNITARIO]]/MaestraLP3[[#This Row],[Peso Neto UMV (KG)]],0)</f>
        <v>2632.3185185185184</v>
      </c>
      <c r="AE1114" s="39" t="s">
        <v>44</v>
      </c>
      <c r="AF1114" s="39"/>
      <c r="AG1114" s="39">
        <v>1</v>
      </c>
      <c r="AH1114" s="109">
        <v>0</v>
      </c>
      <c r="AI1114" s="66">
        <v>9.9999999999999992E-2</v>
      </c>
      <c r="AJ1114" s="66">
        <v>0.15</v>
      </c>
      <c r="AK1114" s="39"/>
      <c r="AL1114" s="39" t="s">
        <v>53</v>
      </c>
    </row>
    <row r="1115" spans="1:38" x14ac:dyDescent="0.35">
      <c r="A1115" s="39" t="s">
        <v>276</v>
      </c>
      <c r="B1115" s="39">
        <v>104517140</v>
      </c>
      <c r="C1115" s="39" t="str">
        <f>+MaestraLP3[[#This Row],[CÓDIGO]]&amp;MaestraLP3[[#Headers],[-]]&amp;MaestraLP3[[#This Row],[UMV]]</f>
        <v>104517140-UN</v>
      </c>
      <c r="D1115" s="50" t="str">
        <f>+MaestraLP3[[#This Row],[CÓDIGO]]&amp;MaestraLP3[[#Headers],[FS00]]</f>
        <v>104517140FS00</v>
      </c>
      <c r="E1115" s="39" t="s">
        <v>34</v>
      </c>
      <c r="F1115" s="39" t="s">
        <v>35</v>
      </c>
      <c r="G1115" s="39" t="s">
        <v>257</v>
      </c>
      <c r="H1115" s="39" t="s">
        <v>261</v>
      </c>
      <c r="I1115" s="39" t="s">
        <v>1451</v>
      </c>
      <c r="J1115" s="49" t="s">
        <v>50</v>
      </c>
      <c r="K1115" s="50" t="s">
        <v>50</v>
      </c>
      <c r="L1115" s="39" t="str">
        <f>VLOOKUP(MaestraLP3[[#This Row],[UMV]],VALIDACIONES!J:L,3,0)</f>
        <v>Unidad</v>
      </c>
      <c r="M1115" s="39" t="s">
        <v>40</v>
      </c>
      <c r="N1115" s="39" t="s">
        <v>78</v>
      </c>
      <c r="O1115" s="64">
        <v>12711.05</v>
      </c>
      <c r="P1115" s="39" t="s">
        <v>42</v>
      </c>
      <c r="Q1115" s="64">
        <v>16500</v>
      </c>
      <c r="R1115" s="66">
        <f>+IFERROR((MaestraLP3[[#This Row],[COSTO ]]/MaestraLP3[[#This Row],[COSTO SEP]]-1),0)</f>
        <v>1.4475594069729425E-4</v>
      </c>
      <c r="S1115" s="65" t="s">
        <v>52</v>
      </c>
      <c r="T1115" s="65" t="s">
        <v>52</v>
      </c>
      <c r="U1115" s="64">
        <f>+VLOOKUP(MaestraLP3[[#This Row],[FS00]],'[1]BD MES'!$C:$N,12,0)</f>
        <v>12715.34</v>
      </c>
      <c r="V1115" s="64">
        <v>12712.89</v>
      </c>
      <c r="W1115" s="66">
        <f>+(MaestraLP3[[#This Row],[COSTO ]]-MaestraLP3[[#This Row],[COSTO OCT AL 25-09]])/MaestraLP3[[#This Row],[COSTO OCT AL 25-09]]</f>
        <v>-1.9268065187409282E-4</v>
      </c>
      <c r="X1115" s="67" t="str">
        <f>++IF(P1115="HASTA AGOTAR STOCK","HASTA AGOTAR STOCK",IF(MaestraLP3[[#This Row],[PRECIO]]=0,"NO PARA LP",IF(MaestraLP3[[#This Row],[PRECIO SEP]]=0,"INCORPORACIÓN",IF(Z1115=0,"MANTIENE",IF(Z1115&lt;0,"BAJA",IF(Z1115&gt;0,"ALZA",""))))))</f>
        <v>MANTIENE</v>
      </c>
      <c r="Y1115" s="64">
        <v>16500</v>
      </c>
      <c r="Z1115" s="41">
        <f>IF(Y1115=0,"INDICAR PRECIO VTA",Y1115-MaestraLP3[[#This Row],[PRECIO SEP]])</f>
        <v>0</v>
      </c>
      <c r="AA1115" s="66">
        <f t="shared" si="17"/>
        <v>0.22952181818181822</v>
      </c>
      <c r="AB1115" s="68">
        <f>IFERROR(MaestraLP3[[#This Row],[PRECIO]]*MaestraLP3[[#This Row],[%MG UMV]],0)</f>
        <v>3787.1100000000006</v>
      </c>
      <c r="AC1115" s="69">
        <v>2.7</v>
      </c>
      <c r="AD1115" s="64">
        <f>+IFERROR(MaestraLP3[[#This Row],[MARGEN UNITARIO]]/MaestraLP3[[#This Row],[Peso Neto UMV (KG)]],0)</f>
        <v>1402.6333333333334</v>
      </c>
      <c r="AE1115" s="39" t="s">
        <v>44</v>
      </c>
      <c r="AF1115" s="39"/>
      <c r="AG1115" s="39">
        <v>1</v>
      </c>
      <c r="AH1115" s="109">
        <v>0</v>
      </c>
      <c r="AI1115" s="66">
        <v>6.9999999999999993E-2</v>
      </c>
      <c r="AJ1115" s="66">
        <v>9.9999999999999992E-2</v>
      </c>
      <c r="AK1115" s="39"/>
      <c r="AL1115" s="39" t="s">
        <v>53</v>
      </c>
    </row>
    <row r="1116" spans="1:38" x14ac:dyDescent="0.35">
      <c r="A1116" s="39" t="s">
        <v>276</v>
      </c>
      <c r="B1116" s="39">
        <v>104517130</v>
      </c>
      <c r="C1116" s="39" t="str">
        <f>+MaestraLP3[[#This Row],[CÓDIGO]]&amp;MaestraLP3[[#Headers],[-]]&amp;MaestraLP3[[#This Row],[UMV]]</f>
        <v>104517130-UN</v>
      </c>
      <c r="D1116" s="50" t="str">
        <f>+MaestraLP3[[#This Row],[CÓDIGO]]&amp;MaestraLP3[[#Headers],[FS00]]</f>
        <v>104517130FS00</v>
      </c>
      <c r="E1116" s="39" t="s">
        <v>34</v>
      </c>
      <c r="F1116" s="39" t="s">
        <v>35</v>
      </c>
      <c r="G1116" s="39" t="s">
        <v>257</v>
      </c>
      <c r="H1116" s="39" t="s">
        <v>261</v>
      </c>
      <c r="I1116" s="39" t="s">
        <v>1452</v>
      </c>
      <c r="J1116" s="49" t="s">
        <v>50</v>
      </c>
      <c r="K1116" s="50" t="s">
        <v>50</v>
      </c>
      <c r="L1116" s="39" t="str">
        <f>VLOOKUP(MaestraLP3[[#This Row],[UMV]],VALIDACIONES!J:L,3,0)</f>
        <v>Unidad</v>
      </c>
      <c r="M1116" s="39" t="s">
        <v>40</v>
      </c>
      <c r="N1116" s="39" t="s">
        <v>78</v>
      </c>
      <c r="O1116" s="64">
        <v>12604.56</v>
      </c>
      <c r="P1116" s="39" t="s">
        <v>42</v>
      </c>
      <c r="Q1116" s="64">
        <v>16500</v>
      </c>
      <c r="R1116" s="66">
        <f>+IFERROR((MaestraLP3[[#This Row],[COSTO ]]/MaestraLP3[[#This Row],[COSTO SEP]]-1),0)</f>
        <v>2.0643322733995273E-3</v>
      </c>
      <c r="S1116" s="65" t="s">
        <v>52</v>
      </c>
      <c r="T1116" s="65" t="s">
        <v>52</v>
      </c>
      <c r="U1116" s="64">
        <f>+VLOOKUP(MaestraLP3[[#This Row],[FS00]],'[1]BD MES'!$C:$N,12,0)</f>
        <v>12675.7</v>
      </c>
      <c r="V1116" s="64">
        <v>12630.58</v>
      </c>
      <c r="W1116" s="66">
        <f>+(MaestraLP3[[#This Row],[COSTO ]]-MaestraLP3[[#This Row],[COSTO OCT AL 25-09]])/MaestraLP3[[#This Row],[COSTO OCT AL 25-09]]</f>
        <v>-3.5595667300425851E-3</v>
      </c>
      <c r="X1116" s="67" t="str">
        <f>++IF(P1116="HASTA AGOTAR STOCK","HASTA AGOTAR STOCK",IF(MaestraLP3[[#This Row],[PRECIO]]=0,"NO PARA LP",IF(MaestraLP3[[#This Row],[PRECIO SEP]]=0,"INCORPORACIÓN",IF(Z1116=0,"MANTIENE",IF(Z1116&lt;0,"BAJA",IF(Z1116&gt;0,"ALZA",""))))))</f>
        <v>MANTIENE</v>
      </c>
      <c r="Y1116" s="64">
        <v>16500</v>
      </c>
      <c r="Z1116" s="41">
        <f>IF(Y1116=0,"INDICAR PRECIO VTA",Y1116-MaestraLP3[[#This Row],[PRECIO SEP]])</f>
        <v>0</v>
      </c>
      <c r="AA1116" s="66">
        <f t="shared" si="17"/>
        <v>0.23451030303030304</v>
      </c>
      <c r="AB1116" s="68">
        <f>IFERROR(MaestraLP3[[#This Row],[PRECIO]]*MaestraLP3[[#This Row],[%MG UMV]],0)</f>
        <v>3869.42</v>
      </c>
      <c r="AC1116" s="69">
        <v>2.7</v>
      </c>
      <c r="AD1116" s="64">
        <f>+IFERROR(MaestraLP3[[#This Row],[MARGEN UNITARIO]]/MaestraLP3[[#This Row],[Peso Neto UMV (KG)]],0)</f>
        <v>1433.1185185185184</v>
      </c>
      <c r="AE1116" s="39" t="s">
        <v>44</v>
      </c>
      <c r="AF1116" s="39"/>
      <c r="AG1116" s="39">
        <v>1</v>
      </c>
      <c r="AH1116" s="109">
        <v>0</v>
      </c>
      <c r="AI1116" s="66">
        <v>6.9999999999999993E-2</v>
      </c>
      <c r="AJ1116" s="66">
        <v>9.9999999999999992E-2</v>
      </c>
      <c r="AK1116" s="39"/>
      <c r="AL1116" s="39" t="s">
        <v>53</v>
      </c>
    </row>
    <row r="1117" spans="1:38" x14ac:dyDescent="0.35">
      <c r="A1117" s="39" t="s">
        <v>276</v>
      </c>
      <c r="B1117" s="39">
        <v>104517960</v>
      </c>
      <c r="C1117" s="39" t="str">
        <f>+MaestraLP3[[#This Row],[CÓDIGO]]&amp;MaestraLP3[[#Headers],[-]]&amp;MaestraLP3[[#This Row],[UMV]]</f>
        <v>104517960-UN</v>
      </c>
      <c r="D1117" s="50" t="str">
        <f>+MaestraLP3[[#This Row],[CÓDIGO]]&amp;MaestraLP3[[#Headers],[FS00]]</f>
        <v>104517960FS00</v>
      </c>
      <c r="E1117" s="39" t="s">
        <v>34</v>
      </c>
      <c r="F1117" s="39" t="s">
        <v>35</v>
      </c>
      <c r="G1117" s="39" t="s">
        <v>257</v>
      </c>
      <c r="H1117" s="39" t="s">
        <v>261</v>
      </c>
      <c r="I1117" s="39" t="s">
        <v>1457</v>
      </c>
      <c r="J1117" s="49" t="s">
        <v>50</v>
      </c>
      <c r="K1117" s="50" t="s">
        <v>50</v>
      </c>
      <c r="L1117" s="39" t="str">
        <f>VLOOKUP(MaestraLP3[[#This Row],[UMV]],VALIDACIONES!J:L,3,0)</f>
        <v>Unidad</v>
      </c>
      <c r="M1117" s="39" t="s">
        <v>40</v>
      </c>
      <c r="N1117" s="39" t="s">
        <v>78</v>
      </c>
      <c r="O1117" s="64">
        <v>9184.2800000000007</v>
      </c>
      <c r="P1117" s="39" t="s">
        <v>42</v>
      </c>
      <c r="Q1117" s="64">
        <v>16500</v>
      </c>
      <c r="R1117" s="66">
        <f>+IFERROR((MaestraLP3[[#This Row],[COSTO ]]/MaestraLP3[[#This Row],[COSTO SEP]]-1),0)</f>
        <v>0.26700296593744954</v>
      </c>
      <c r="S1117" s="65" t="s">
        <v>52</v>
      </c>
      <c r="T1117" s="65" t="s">
        <v>52</v>
      </c>
      <c r="U1117" s="64">
        <f>+VLOOKUP(MaestraLP3[[#This Row],[FS00]],'[1]BD MES'!$C:$N,12,0)</f>
        <v>11658.58</v>
      </c>
      <c r="V1117" s="64">
        <v>11636.51</v>
      </c>
      <c r="W1117" s="66">
        <f>+(MaestraLP3[[#This Row],[COSTO ]]-MaestraLP3[[#This Row],[COSTO OCT AL 25-09]])/MaestraLP3[[#This Row],[COSTO OCT AL 25-09]]</f>
        <v>-1.8930264234580634E-3</v>
      </c>
      <c r="X1117" s="67" t="str">
        <f>++IF(P1117="HASTA AGOTAR STOCK","HASTA AGOTAR STOCK",IF(MaestraLP3[[#This Row],[PRECIO]]=0,"NO PARA LP",IF(MaestraLP3[[#This Row],[PRECIO SEP]]=0,"INCORPORACIÓN",IF(Z1117=0,"MANTIENE",IF(Z1117&lt;0,"BAJA",IF(Z1117&gt;0,"ALZA",""))))))</f>
        <v>MANTIENE</v>
      </c>
      <c r="Y1117" s="64">
        <v>16500</v>
      </c>
      <c r="Z1117" s="41">
        <f>IF(Y1117=0,"INDICAR PRECIO VTA",Y1117-MaestraLP3[[#This Row],[PRECIO SEP]])</f>
        <v>0</v>
      </c>
      <c r="AA1117" s="66">
        <f t="shared" si="17"/>
        <v>0.29475696969696968</v>
      </c>
      <c r="AB1117" s="68">
        <f>IFERROR(MaestraLP3[[#This Row],[PRECIO]]*MaestraLP3[[#This Row],[%MG UMV]],0)</f>
        <v>4863.49</v>
      </c>
      <c r="AC1117" s="69">
        <v>2.7</v>
      </c>
      <c r="AD1117" s="64">
        <f>+IFERROR(MaestraLP3[[#This Row],[MARGEN UNITARIO]]/MaestraLP3[[#This Row],[Peso Neto UMV (KG)]],0)</f>
        <v>1801.2925925925924</v>
      </c>
      <c r="AE1117" s="39" t="s">
        <v>44</v>
      </c>
      <c r="AF1117" s="39"/>
      <c r="AG1117" s="39">
        <v>1</v>
      </c>
      <c r="AH1117" s="109">
        <v>0</v>
      </c>
      <c r="AI1117" s="66">
        <v>9.9999999999999992E-2</v>
      </c>
      <c r="AJ1117" s="66">
        <v>0.15</v>
      </c>
      <c r="AK1117" s="39"/>
      <c r="AL1117" s="39" t="s">
        <v>53</v>
      </c>
    </row>
    <row r="1118" spans="1:38" x14ac:dyDescent="0.35">
      <c r="A1118" s="39" t="s">
        <v>276</v>
      </c>
      <c r="B1118" s="39">
        <v>104517000</v>
      </c>
      <c r="C1118" s="39" t="str">
        <f>+MaestraLP3[[#This Row],[CÓDIGO]]&amp;MaestraLP3[[#Headers],[-]]&amp;MaestraLP3[[#This Row],[UMV]]</f>
        <v>104517000-UN</v>
      </c>
      <c r="D1118" s="50" t="str">
        <f>+MaestraLP3[[#This Row],[CÓDIGO]]&amp;MaestraLP3[[#Headers],[FS00]]</f>
        <v>104517000FS00</v>
      </c>
      <c r="E1118" s="39" t="s">
        <v>34</v>
      </c>
      <c r="F1118" s="39" t="s">
        <v>35</v>
      </c>
      <c r="G1118" s="39" t="s">
        <v>257</v>
      </c>
      <c r="H1118" s="39" t="s">
        <v>261</v>
      </c>
      <c r="I1118" s="39" t="s">
        <v>1461</v>
      </c>
      <c r="J1118" s="49" t="s">
        <v>50</v>
      </c>
      <c r="K1118" s="50" t="s">
        <v>50</v>
      </c>
      <c r="L1118" s="39" t="str">
        <f>VLOOKUP(MaestraLP3[[#This Row],[UMV]],VALIDACIONES!J:L,3,0)</f>
        <v>Unidad</v>
      </c>
      <c r="M1118" s="39" t="s">
        <v>40</v>
      </c>
      <c r="N1118" s="39" t="s">
        <v>78</v>
      </c>
      <c r="O1118" s="64">
        <v>12718.73</v>
      </c>
      <c r="P1118" s="39" t="s">
        <v>42</v>
      </c>
      <c r="Q1118" s="64">
        <v>16500</v>
      </c>
      <c r="R1118" s="66">
        <f>+IFERROR((MaestraLP3[[#This Row],[COSTO ]]/MaestraLP3[[#This Row],[COSTO SEP]]-1),0)</f>
        <v>1.4152356406782474E-5</v>
      </c>
      <c r="S1118" s="65" t="s">
        <v>52</v>
      </c>
      <c r="T1118" s="65" t="s">
        <v>52</v>
      </c>
      <c r="U1118" s="64">
        <f>+VLOOKUP(MaestraLP3[[#This Row],[FS00]],'[1]BD MES'!$C:$N,12,0)</f>
        <v>12718.89</v>
      </c>
      <c r="V1118" s="64">
        <v>12718.91</v>
      </c>
      <c r="W1118" s="66">
        <f>+(MaestraLP3[[#This Row],[COSTO ]]-MaestraLP3[[#This Row],[COSTO OCT AL 25-09]])/MaestraLP3[[#This Row],[COSTO OCT AL 25-09]]</f>
        <v>1.5724642638183489E-6</v>
      </c>
      <c r="X1118" s="67" t="str">
        <f>++IF(P1118="HASTA AGOTAR STOCK","HASTA AGOTAR STOCK",IF(MaestraLP3[[#This Row],[PRECIO]]=0,"NO PARA LP",IF(MaestraLP3[[#This Row],[PRECIO SEP]]=0,"INCORPORACIÓN",IF(Z1118=0,"MANTIENE",IF(Z1118&lt;0,"BAJA",IF(Z1118&gt;0,"ALZA",""))))))</f>
        <v>MANTIENE</v>
      </c>
      <c r="Y1118" s="64">
        <v>16500</v>
      </c>
      <c r="Z1118" s="41">
        <f>IF(Y1118=0,"INDICAR PRECIO VTA",Y1118-MaestraLP3[[#This Row],[PRECIO SEP]])</f>
        <v>0</v>
      </c>
      <c r="AA1118" s="66">
        <f t="shared" si="17"/>
        <v>0.22915696969696969</v>
      </c>
      <c r="AB1118" s="68">
        <f>IFERROR(MaestraLP3[[#This Row],[PRECIO]]*MaestraLP3[[#This Row],[%MG UMV]],0)</f>
        <v>3781.09</v>
      </c>
      <c r="AC1118" s="69">
        <v>2.7</v>
      </c>
      <c r="AD1118" s="64">
        <f>+IFERROR(MaestraLP3[[#This Row],[MARGEN UNITARIO]]/MaestraLP3[[#This Row],[Peso Neto UMV (KG)]],0)</f>
        <v>1400.4037037037037</v>
      </c>
      <c r="AE1118" s="39" t="s">
        <v>44</v>
      </c>
      <c r="AF1118" s="39"/>
      <c r="AG1118" s="39">
        <v>1</v>
      </c>
      <c r="AH1118" s="109">
        <v>0</v>
      </c>
      <c r="AI1118" s="66">
        <v>6.9999999999999993E-2</v>
      </c>
      <c r="AJ1118" s="66">
        <v>9.9999999999999992E-2</v>
      </c>
      <c r="AK1118" s="39"/>
      <c r="AL1118" s="39" t="s">
        <v>53</v>
      </c>
    </row>
    <row r="1119" spans="1:38" x14ac:dyDescent="0.35">
      <c r="A1119" s="39" t="s">
        <v>276</v>
      </c>
      <c r="B1119" s="39">
        <v>104517120</v>
      </c>
      <c r="C1119" s="39" t="str">
        <f>+MaestraLP3[[#This Row],[CÓDIGO]]&amp;MaestraLP3[[#Headers],[-]]&amp;MaestraLP3[[#This Row],[UMV]]</f>
        <v>104517120-UN</v>
      </c>
      <c r="D1119" s="50" t="str">
        <f>+MaestraLP3[[#This Row],[CÓDIGO]]&amp;MaestraLP3[[#Headers],[FS00]]</f>
        <v>104517120FS00</v>
      </c>
      <c r="E1119" s="39" t="s">
        <v>34</v>
      </c>
      <c r="F1119" s="39" t="s">
        <v>35</v>
      </c>
      <c r="G1119" s="39" t="s">
        <v>257</v>
      </c>
      <c r="H1119" s="39" t="s">
        <v>261</v>
      </c>
      <c r="I1119" s="39" t="s">
        <v>4192</v>
      </c>
      <c r="J1119" s="49" t="s">
        <v>50</v>
      </c>
      <c r="K1119" s="50" t="s">
        <v>50</v>
      </c>
      <c r="L1119" s="39" t="str">
        <f>VLOOKUP(MaestraLP3[[#This Row],[UMV]],VALIDACIONES!J:L,3,0)</f>
        <v>Unidad</v>
      </c>
      <c r="M1119" s="39" t="s">
        <v>40</v>
      </c>
      <c r="N1119" s="39" t="s">
        <v>78</v>
      </c>
      <c r="O1119" s="64">
        <v>12601.55</v>
      </c>
      <c r="P1119" s="39" t="s">
        <v>42</v>
      </c>
      <c r="Q1119" s="65">
        <v>17000</v>
      </c>
      <c r="R1119" s="66">
        <f>+IFERROR((MaestraLP3[[#This Row],[COSTO ]]/MaestraLP3[[#This Row],[COSTO SEP]]-1),0)</f>
        <v>4.7613190441442299E-6</v>
      </c>
      <c r="S1119" s="65" t="s">
        <v>52</v>
      </c>
      <c r="T1119" s="65" t="s">
        <v>52</v>
      </c>
      <c r="U1119" s="64">
        <f>+VLOOKUP(MaestraLP3[[#This Row],[FS00]],'[1]BD MES'!$C:$N,12,0)</f>
        <v>12681.19</v>
      </c>
      <c r="V1119" s="64">
        <v>12601.61</v>
      </c>
      <c r="W1119" s="66">
        <f>+(MaestraLP3[[#This Row],[COSTO ]]-MaestraLP3[[#This Row],[COSTO OCT AL 25-09]])/MaestraLP3[[#This Row],[COSTO OCT AL 25-09]]</f>
        <v>-6.2754362958050407E-3</v>
      </c>
      <c r="X1119" s="67" t="str">
        <f>++IF(P1119="HASTA AGOTAR STOCK","HASTA AGOTAR STOCK",IF(MaestraLP3[[#This Row],[PRECIO]]=0,"NO PARA LP",IF(MaestraLP3[[#This Row],[PRECIO SEP]]=0,"INCORPORACIÓN",IF(Z1119=0,"MANTIENE",IF(Z1119&lt;0,"BAJA",IF(Z1119&gt;0,"ALZA",""))))))</f>
        <v>MANTIENE</v>
      </c>
      <c r="Y1119" s="64">
        <v>17000</v>
      </c>
      <c r="Z1119" s="41">
        <f>IF(Y1119=0,"INDICAR PRECIO VTA",Y1119-MaestraLP3[[#This Row],[PRECIO SEP]])</f>
        <v>0</v>
      </c>
      <c r="AA1119" s="66">
        <f t="shared" si="17"/>
        <v>0.25872882352941173</v>
      </c>
      <c r="AB1119" s="68">
        <f>IFERROR(MaestraLP3[[#This Row],[PRECIO]]*MaestraLP3[[#This Row],[%MG UMV]],0)</f>
        <v>4398.3899999999994</v>
      </c>
      <c r="AC1119" s="69">
        <v>2.7</v>
      </c>
      <c r="AD1119" s="64">
        <f>+IFERROR(MaestraLP3[[#This Row],[MARGEN UNITARIO]]/MaestraLP3[[#This Row],[Peso Neto UMV (KG)]],0)</f>
        <v>1629.0333333333331</v>
      </c>
      <c r="AE1119" s="39" t="s">
        <v>44</v>
      </c>
      <c r="AF1119" s="39"/>
      <c r="AG1119" s="39">
        <v>1</v>
      </c>
      <c r="AH1119" s="109">
        <v>0</v>
      </c>
      <c r="AI1119" s="66">
        <v>9.9999999999999992E-2</v>
      </c>
      <c r="AJ1119" s="66">
        <v>0.15</v>
      </c>
      <c r="AK1119" s="39"/>
      <c r="AL1119" s="39" t="s">
        <v>53</v>
      </c>
    </row>
    <row r="1120" spans="1:38" x14ac:dyDescent="0.35">
      <c r="A1120" s="39" t="s">
        <v>276</v>
      </c>
      <c r="B1120" s="39">
        <v>150000311</v>
      </c>
      <c r="C1120" s="39" t="str">
        <f>+MaestraLP3[[#This Row],[CÓDIGO]]&amp;MaestraLP3[[#Headers],[-]]&amp;MaestraLP3[[#This Row],[UMV]]</f>
        <v>150000311-UN</v>
      </c>
      <c r="D1120" s="50" t="str">
        <f>+MaestraLP3[[#This Row],[CÓDIGO]]&amp;MaestraLP3[[#Headers],[FS00]]</f>
        <v>150000311FS00</v>
      </c>
      <c r="E1120" s="39" t="s">
        <v>34</v>
      </c>
      <c r="F1120" s="39" t="s">
        <v>35</v>
      </c>
      <c r="G1120" s="39" t="s">
        <v>257</v>
      </c>
      <c r="H1120" s="39" t="s">
        <v>265</v>
      </c>
      <c r="I1120" s="39" t="s">
        <v>1473</v>
      </c>
      <c r="J1120" s="49" t="s">
        <v>50</v>
      </c>
      <c r="K1120" s="50" t="s">
        <v>50</v>
      </c>
      <c r="L1120" s="39" t="str">
        <f>VLOOKUP(MaestraLP3[[#This Row],[UMV]],VALIDACIONES!J:L,3,0)</f>
        <v>Unidad</v>
      </c>
      <c r="M1120" s="39" t="s">
        <v>51</v>
      </c>
      <c r="N1120" s="39" t="s">
        <v>78</v>
      </c>
      <c r="O1120" s="64">
        <v>32674.560000000001</v>
      </c>
      <c r="P1120" s="39" t="s">
        <v>42</v>
      </c>
      <c r="Q1120" s="64">
        <v>49000</v>
      </c>
      <c r="R1120" s="66">
        <f>+IFERROR((MaestraLP3[[#This Row],[COSTO ]]/MaestraLP3[[#This Row],[COSTO SEP]]-1),0)</f>
        <v>2.5262467191601079E-2</v>
      </c>
      <c r="S1120" s="65" t="s">
        <v>52</v>
      </c>
      <c r="T1120" s="65" t="s">
        <v>52</v>
      </c>
      <c r="U1120" s="64">
        <f>+VLOOKUP(MaestraLP3[[#This Row],[FS00]],'[1]BD MES'!$C:$N,12,0)</f>
        <v>32361.5</v>
      </c>
      <c r="V1120" s="64">
        <v>33500</v>
      </c>
      <c r="W1120" s="66">
        <f>+(MaestraLP3[[#This Row],[COSTO ]]-MaestraLP3[[#This Row],[COSTO OCT AL 25-09]])/MaestraLP3[[#This Row],[COSTO OCT AL 25-09]]</f>
        <v>3.5180693107550641E-2</v>
      </c>
      <c r="X1120" s="67" t="str">
        <f>++IF(P1120="HASTA AGOTAR STOCK","HASTA AGOTAR STOCK",IF(MaestraLP3[[#This Row],[PRECIO]]=0,"NO PARA LP",IF(MaestraLP3[[#This Row],[PRECIO SEP]]=0,"INCORPORACIÓN",IF(Z1120=0,"MANTIENE",IF(Z1120&lt;0,"BAJA",IF(Z1120&gt;0,"ALZA",""))))))</f>
        <v>MANTIENE</v>
      </c>
      <c r="Y1120" s="64">
        <v>49000</v>
      </c>
      <c r="Z1120" s="41">
        <f>IF(Y1120=0,"INDICAR PRECIO VTA",Y1120-MaestraLP3[[#This Row],[PRECIO SEP]])</f>
        <v>0</v>
      </c>
      <c r="AA1120" s="66">
        <f t="shared" si="17"/>
        <v>0.31632653061224492</v>
      </c>
      <c r="AB1120" s="68">
        <f>IFERROR(MaestraLP3[[#This Row],[PRECIO]]*MaestraLP3[[#This Row],[%MG UMV]],0)</f>
        <v>15500</v>
      </c>
      <c r="AC1120" s="69">
        <v>1</v>
      </c>
      <c r="AD1120" s="64">
        <f>+IFERROR(MaestraLP3[[#This Row],[MARGEN UNITARIO]]/MaestraLP3[[#This Row],[Peso Neto UMV (KG)]],0)</f>
        <v>15500</v>
      </c>
      <c r="AE1120" s="39" t="s">
        <v>44</v>
      </c>
      <c r="AF1120" s="39"/>
      <c r="AG1120" s="39">
        <v>1</v>
      </c>
      <c r="AH1120" s="109">
        <v>0</v>
      </c>
      <c r="AI1120" s="66">
        <v>9.9999999999999992E-2</v>
      </c>
      <c r="AJ1120" s="66">
        <v>0.15</v>
      </c>
      <c r="AK1120" s="39"/>
      <c r="AL1120" s="39" t="s">
        <v>53</v>
      </c>
    </row>
    <row r="1121" spans="1:38" x14ac:dyDescent="0.35">
      <c r="A1121" s="39" t="s">
        <v>276</v>
      </c>
      <c r="B1121" s="39">
        <v>104545250</v>
      </c>
      <c r="C1121" s="39" t="str">
        <f>+MaestraLP3[[#This Row],[CÓDIGO]]&amp;MaestraLP3[[#Headers],[-]]&amp;MaestraLP3[[#This Row],[UMV]]</f>
        <v>104545250-C03</v>
      </c>
      <c r="D1121" s="50" t="str">
        <f>+MaestraLP3[[#This Row],[CÓDIGO]]&amp;MaestraLP3[[#Headers],[FS00]]</f>
        <v>104545250FS00</v>
      </c>
      <c r="E1121" s="39" t="s">
        <v>34</v>
      </c>
      <c r="F1121" s="39" t="s">
        <v>35</v>
      </c>
      <c r="G1121" s="39" t="s">
        <v>257</v>
      </c>
      <c r="H1121" s="39" t="s">
        <v>265</v>
      </c>
      <c r="I1121" s="39" t="s">
        <v>1474</v>
      </c>
      <c r="J1121" s="49" t="s">
        <v>185</v>
      </c>
      <c r="K1121" s="50" t="s">
        <v>50</v>
      </c>
      <c r="L1121" s="39" t="str">
        <f>VLOOKUP(MaestraLP3[[#This Row],[UMV]],VALIDACIONES!J:L,3,0)</f>
        <v>Caja 3 Unidades</v>
      </c>
      <c r="M1121" s="39" t="s">
        <v>51</v>
      </c>
      <c r="N1121" s="39" t="s">
        <v>78</v>
      </c>
      <c r="O1121" s="64">
        <v>49095</v>
      </c>
      <c r="P1121" s="39" t="s">
        <v>42</v>
      </c>
      <c r="Q1121" s="64">
        <v>77000</v>
      </c>
      <c r="R1121" s="66">
        <f>+IFERROR((MaestraLP3[[#This Row],[COSTO ]]/MaestraLP3[[#This Row],[COSTO SEP]]-1),0)</f>
        <v>0</v>
      </c>
      <c r="S1121" s="65" t="s">
        <v>52</v>
      </c>
      <c r="T1121" s="65" t="s">
        <v>52</v>
      </c>
      <c r="U1121" s="64">
        <f>+VLOOKUP(MaestraLP3[[#This Row],[FS00]],'[1]BD MES'!$C:$N,12,0)</f>
        <v>48624</v>
      </c>
      <c r="V1121" s="64">
        <v>49095</v>
      </c>
      <c r="W1121" s="66">
        <f>+(MaestraLP3[[#This Row],[COSTO ]]-MaestraLP3[[#This Row],[COSTO OCT AL 25-09]])/MaestraLP3[[#This Row],[COSTO OCT AL 25-09]]</f>
        <v>9.6865745310957558E-3</v>
      </c>
      <c r="X1121" s="67" t="str">
        <f>++IF(P1121="HASTA AGOTAR STOCK","HASTA AGOTAR STOCK",IF(MaestraLP3[[#This Row],[PRECIO]]=0,"NO PARA LP",IF(MaestraLP3[[#This Row],[PRECIO SEP]]=0,"INCORPORACIÓN",IF(Z1121=0,"MANTIENE",IF(Z1121&lt;0,"BAJA",IF(Z1121&gt;0,"ALZA",""))))))</f>
        <v>MANTIENE</v>
      </c>
      <c r="Y1121" s="64">
        <v>77000</v>
      </c>
      <c r="Z1121" s="41">
        <f>IF(Y1121=0,"INDICAR PRECIO VTA",Y1121-MaestraLP3[[#This Row],[PRECIO SEP]])</f>
        <v>0</v>
      </c>
      <c r="AA1121" s="66">
        <f t="shared" si="17"/>
        <v>0.36240259740259739</v>
      </c>
      <c r="AB1121" s="68">
        <f>IFERROR(MaestraLP3[[#This Row],[PRECIO]]*MaestraLP3[[#This Row],[%MG UMV]],0)</f>
        <v>27905</v>
      </c>
      <c r="AC1121" s="69">
        <v>18</v>
      </c>
      <c r="AD1121" s="64">
        <f>+IFERROR(MaestraLP3[[#This Row],[MARGEN UNITARIO]]/MaestraLP3[[#This Row],[Peso Neto UMV (KG)]],0)</f>
        <v>1550.2777777777778</v>
      </c>
      <c r="AE1121" s="39" t="s">
        <v>53</v>
      </c>
      <c r="AF1121" s="39"/>
      <c r="AG1121" s="39">
        <v>1</v>
      </c>
      <c r="AH1121" s="109">
        <v>0</v>
      </c>
      <c r="AI1121" s="66">
        <v>9.9999999999999992E-2</v>
      </c>
      <c r="AJ1121" s="66">
        <v>0.15</v>
      </c>
      <c r="AK1121" s="39"/>
      <c r="AL1121" s="39" t="s">
        <v>53</v>
      </c>
    </row>
    <row r="1122" spans="1:38" x14ac:dyDescent="0.35">
      <c r="A1122" s="39" t="s">
        <v>276</v>
      </c>
      <c r="B1122" s="39">
        <v>150000017</v>
      </c>
      <c r="C1122" s="39" t="str">
        <f>+MaestraLP3[[#This Row],[CÓDIGO]]&amp;MaestraLP3[[#Headers],[-]]&amp;MaestraLP3[[#This Row],[UMV]]</f>
        <v>150000017-C48</v>
      </c>
      <c r="D1122" s="50" t="str">
        <f>+MaestraLP3[[#This Row],[CÓDIGO]]&amp;MaestraLP3[[#Headers],[FS00]]</f>
        <v>150000017FS00</v>
      </c>
      <c r="E1122" s="39" t="s">
        <v>34</v>
      </c>
      <c r="F1122" s="39" t="s">
        <v>35</v>
      </c>
      <c r="G1122" s="39" t="s">
        <v>257</v>
      </c>
      <c r="H1122" s="39" t="s">
        <v>265</v>
      </c>
      <c r="I1122" s="39" t="s">
        <v>1476</v>
      </c>
      <c r="J1122" s="49" t="s">
        <v>163</v>
      </c>
      <c r="K1122" s="50" t="s">
        <v>50</v>
      </c>
      <c r="L1122" s="39" t="str">
        <f>VLOOKUP(MaestraLP3[[#This Row],[UMV]],VALIDACIONES!J:L,3,0)</f>
        <v>Caja 48 Unidades</v>
      </c>
      <c r="M1122" s="39" t="s">
        <v>51</v>
      </c>
      <c r="N1122" s="39" t="s">
        <v>78</v>
      </c>
      <c r="O1122" s="64">
        <v>63682.559999999998</v>
      </c>
      <c r="P1122" s="39" t="s">
        <v>42</v>
      </c>
      <c r="Q1122" s="64">
        <v>96500</v>
      </c>
      <c r="R1122" s="66">
        <f>+IFERROR((MaestraLP3[[#This Row],[COSTO ]]/MaestraLP3[[#This Row],[COSTO SEP]]-1),0)</f>
        <v>3.7686927158708805E-4</v>
      </c>
      <c r="S1122" s="65" t="s">
        <v>52</v>
      </c>
      <c r="T1122" s="65" t="s">
        <v>52</v>
      </c>
      <c r="U1122" s="64">
        <f>+VLOOKUP(MaestraLP3[[#This Row],[FS00]],'[1]BD MES'!$C:$N,12,0)</f>
        <v>63514.080000000002</v>
      </c>
      <c r="V1122" s="64">
        <v>63706.559999999998</v>
      </c>
      <c r="W1122" s="66">
        <f>+(MaestraLP3[[#This Row],[COSTO ]]-MaestraLP3[[#This Row],[COSTO OCT AL 25-09]])/MaestraLP3[[#This Row],[COSTO OCT AL 25-09]]</f>
        <v>3.0305091406503237E-3</v>
      </c>
      <c r="X1122" s="67" t="str">
        <f>++IF(P1122="HASTA AGOTAR STOCK","HASTA AGOTAR STOCK",IF(MaestraLP3[[#This Row],[PRECIO]]=0,"NO PARA LP",IF(MaestraLP3[[#This Row],[PRECIO SEP]]=0,"INCORPORACIÓN",IF(Z1122=0,"MANTIENE",IF(Z1122&lt;0,"BAJA",IF(Z1122&gt;0,"ALZA",""))))))</f>
        <v>MANTIENE</v>
      </c>
      <c r="Y1122" s="64">
        <v>96500</v>
      </c>
      <c r="Z1122" s="41">
        <f>IF(Y1122=0,"INDICAR PRECIO VTA",Y1122-MaestraLP3[[#This Row],[PRECIO SEP]])</f>
        <v>0</v>
      </c>
      <c r="AA1122" s="66">
        <f t="shared" si="17"/>
        <v>0.33982839378238344</v>
      </c>
      <c r="AB1122" s="68">
        <f>IFERROR(MaestraLP3[[#This Row],[PRECIO]]*MaestraLP3[[#This Row],[%MG UMV]],0)</f>
        <v>32793.440000000002</v>
      </c>
      <c r="AC1122" s="69">
        <v>19.056000000000001</v>
      </c>
      <c r="AD1122" s="64">
        <f>+IFERROR(MaestraLP3[[#This Row],[MARGEN UNITARIO]]/MaestraLP3[[#This Row],[Peso Neto UMV (KG)]],0)</f>
        <v>1720.8984047019312</v>
      </c>
      <c r="AE1122" s="39" t="s">
        <v>53</v>
      </c>
      <c r="AF1122" s="39"/>
      <c r="AG1122" s="39">
        <v>1</v>
      </c>
      <c r="AH1122" s="109">
        <v>0</v>
      </c>
      <c r="AI1122" s="66">
        <v>9.9999999999999992E-2</v>
      </c>
      <c r="AJ1122" s="66">
        <v>0.15</v>
      </c>
      <c r="AK1122" s="39"/>
      <c r="AL1122" s="39" t="s">
        <v>53</v>
      </c>
    </row>
    <row r="1123" spans="1:38" x14ac:dyDescent="0.35">
      <c r="A1123" s="39" t="s">
        <v>276</v>
      </c>
      <c r="B1123" s="39">
        <v>104539350</v>
      </c>
      <c r="C1123" s="39" t="str">
        <f>+MaestraLP3[[#This Row],[CÓDIGO]]&amp;MaestraLP3[[#Headers],[-]]&amp;MaestraLP3[[#This Row],[UMV]]</f>
        <v>104539350-C48</v>
      </c>
      <c r="D1123" s="50" t="str">
        <f>+MaestraLP3[[#This Row],[CÓDIGO]]&amp;MaestraLP3[[#Headers],[FS00]]</f>
        <v>104539350FS00</v>
      </c>
      <c r="E1123" s="39" t="s">
        <v>34</v>
      </c>
      <c r="F1123" s="39" t="s">
        <v>35</v>
      </c>
      <c r="G1123" s="39" t="s">
        <v>257</v>
      </c>
      <c r="H1123" s="39" t="s">
        <v>265</v>
      </c>
      <c r="I1123" s="39" t="s">
        <v>1477</v>
      </c>
      <c r="J1123" s="49" t="s">
        <v>163</v>
      </c>
      <c r="K1123" s="50" t="s">
        <v>50</v>
      </c>
      <c r="L1123" s="39" t="str">
        <f>VLOOKUP(MaestraLP3[[#This Row],[UMV]],VALIDACIONES!J:L,3,0)</f>
        <v>Caja 48 Unidades</v>
      </c>
      <c r="M1123" s="39" t="s">
        <v>51</v>
      </c>
      <c r="N1123" s="39" t="s">
        <v>78</v>
      </c>
      <c r="O1123" s="64">
        <v>48480</v>
      </c>
      <c r="P1123" s="39" t="s">
        <v>42</v>
      </c>
      <c r="Q1123" s="64">
        <v>74000</v>
      </c>
      <c r="R1123" s="66">
        <f>+IFERROR((MaestraLP3[[#This Row],[COSTO ]]/MaestraLP3[[#This Row],[COSTO SEP]]-1),0)</f>
        <v>0.11033415841584149</v>
      </c>
      <c r="S1123" s="65" t="s">
        <v>52</v>
      </c>
      <c r="T1123" s="65" t="s">
        <v>52</v>
      </c>
      <c r="U1123" s="64">
        <f>+VLOOKUP(MaestraLP3[[#This Row],[FS00]],'[1]BD MES'!$C:$N,12,0)</f>
        <v>51120</v>
      </c>
      <c r="V1123" s="64">
        <v>53829</v>
      </c>
      <c r="W1123" s="66">
        <f>+(MaestraLP3[[#This Row],[COSTO ]]-MaestraLP3[[#This Row],[COSTO OCT AL 25-09]])/MaestraLP3[[#This Row],[COSTO OCT AL 25-09]]</f>
        <v>5.2992957746478872E-2</v>
      </c>
      <c r="X1123" s="67" t="str">
        <f>++IF(P1123="HASTA AGOTAR STOCK","HASTA AGOTAR STOCK",IF(MaestraLP3[[#This Row],[PRECIO]]=0,"NO PARA LP",IF(MaestraLP3[[#This Row],[PRECIO SEP]]=0,"INCORPORACIÓN",IF(Z1123=0,"MANTIENE",IF(Z1123&lt;0,"BAJA",IF(Z1123&gt;0,"ALZA",""))))))</f>
        <v>ALZA</v>
      </c>
      <c r="Y1123" s="64">
        <v>77000</v>
      </c>
      <c r="Z1123" s="41">
        <f>IF(Y1123=0,"INDICAR PRECIO VTA",Y1123-MaestraLP3[[#This Row],[PRECIO SEP]])</f>
        <v>3000</v>
      </c>
      <c r="AA1123" s="66">
        <f t="shared" si="17"/>
        <v>0.30092207792207792</v>
      </c>
      <c r="AB1123" s="68">
        <f>IFERROR(MaestraLP3[[#This Row],[PRECIO]]*MaestraLP3[[#This Row],[%MG UMV]],0)</f>
        <v>23171</v>
      </c>
      <c r="AC1123" s="69">
        <v>18.72</v>
      </c>
      <c r="AD1123" s="64">
        <f>+IFERROR(MaestraLP3[[#This Row],[MARGEN UNITARIO]]/MaestraLP3[[#This Row],[Peso Neto UMV (KG)]],0)</f>
        <v>1237.767094017094</v>
      </c>
      <c r="AE1123" s="39" t="s">
        <v>53</v>
      </c>
      <c r="AF1123" s="39"/>
      <c r="AG1123" s="39">
        <v>1</v>
      </c>
      <c r="AH1123" s="109">
        <v>0</v>
      </c>
      <c r="AI1123" s="66">
        <v>9.9999999999999992E-2</v>
      </c>
      <c r="AJ1123" s="66">
        <v>0.14000000000000001</v>
      </c>
      <c r="AK1123" s="39"/>
      <c r="AL1123" s="39" t="s">
        <v>53</v>
      </c>
    </row>
    <row r="1124" spans="1:38" x14ac:dyDescent="0.35">
      <c r="A1124" s="39" t="s">
        <v>276</v>
      </c>
      <c r="B1124" s="39">
        <v>104533410</v>
      </c>
      <c r="C1124" s="39" t="str">
        <f>+MaestraLP3[[#This Row],[CÓDIGO]]&amp;MaestraLP3[[#Headers],[-]]&amp;MaestraLP3[[#This Row],[UMV]]</f>
        <v>104533410-AJ</v>
      </c>
      <c r="D1124" s="50" t="str">
        <f>+MaestraLP3[[#This Row],[CÓDIGO]]&amp;MaestraLP3[[#Headers],[FS00]]</f>
        <v>104533410FS00</v>
      </c>
      <c r="E1124" s="39" t="s">
        <v>34</v>
      </c>
      <c r="F1124" s="39" t="s">
        <v>35</v>
      </c>
      <c r="G1124" s="39" t="s">
        <v>257</v>
      </c>
      <c r="H1124" s="39" t="s">
        <v>265</v>
      </c>
      <c r="I1124" s="39" t="s">
        <v>1485</v>
      </c>
      <c r="J1124" s="49" t="s">
        <v>270</v>
      </c>
      <c r="K1124" s="50" t="s">
        <v>270</v>
      </c>
      <c r="L1124" s="39" t="str">
        <f>VLOOKUP(MaestraLP3[[#This Row],[UMV]],VALIDACIONES!J:L,3,0)</f>
        <v>Saco</v>
      </c>
      <c r="M1124" s="39" t="s">
        <v>51</v>
      </c>
      <c r="N1124" s="39" t="s">
        <v>41</v>
      </c>
      <c r="O1124" s="64">
        <v>129349</v>
      </c>
      <c r="P1124" s="39" t="s">
        <v>42</v>
      </c>
      <c r="Q1124" s="64">
        <v>174750</v>
      </c>
      <c r="R1124" s="66">
        <f>+IFERROR((MaestraLP3[[#This Row],[COSTO ]]/MaestraLP3[[#This Row],[COSTO SEP]]-1),0)</f>
        <v>4.1438279383683163E-3</v>
      </c>
      <c r="S1124" s="65" t="s">
        <v>52</v>
      </c>
      <c r="T1124" s="65" t="s">
        <v>52</v>
      </c>
      <c r="U1124" s="64">
        <f>+VLOOKUP(MaestraLP3[[#This Row],[FS00]],'[1]BD MES'!$C:$N,12,0)</f>
        <v>129885</v>
      </c>
      <c r="V1124" s="64">
        <v>129885</v>
      </c>
      <c r="W1124" s="66">
        <f>+(MaestraLP3[[#This Row],[COSTO ]]-MaestraLP3[[#This Row],[COSTO OCT AL 25-09]])/MaestraLP3[[#This Row],[COSTO OCT AL 25-09]]</f>
        <v>0</v>
      </c>
      <c r="X1124" s="67" t="str">
        <f>++IF(P1124="HASTA AGOTAR STOCK","HASTA AGOTAR STOCK",IF(MaestraLP3[[#This Row],[PRECIO]]=0,"NO PARA LP",IF(MaestraLP3[[#This Row],[PRECIO SEP]]=0,"INCORPORACIÓN",IF(Z1124=0,"MANTIENE",IF(Z1124&lt;0,"BAJA",IF(Z1124&gt;0,"ALZA",""))))))</f>
        <v>MANTIENE</v>
      </c>
      <c r="Y1124" s="64">
        <v>174750</v>
      </c>
      <c r="Z1124" s="41">
        <f>IF(Y1124=0,"INDICAR PRECIO VTA",Y1124-MaestraLP3[[#This Row],[PRECIO SEP]])</f>
        <v>0</v>
      </c>
      <c r="AA1124" s="66">
        <f t="shared" si="17"/>
        <v>0.25673819742489268</v>
      </c>
      <c r="AB1124" s="68">
        <f>IFERROR(MaestraLP3[[#This Row],[PRECIO]]*MaestraLP3[[#This Row],[%MG UMV]],0)</f>
        <v>44864.999999999993</v>
      </c>
      <c r="AC1124" s="69">
        <v>25</v>
      </c>
      <c r="AD1124" s="64">
        <f>+IFERROR(MaestraLP3[[#This Row],[MARGEN UNITARIO]]/MaestraLP3[[#This Row],[Peso Neto UMV (KG)]],0)</f>
        <v>1794.5999999999997</v>
      </c>
      <c r="AE1124" s="39" t="s">
        <v>53</v>
      </c>
      <c r="AF1124" s="39"/>
      <c r="AG1124" s="39">
        <v>1</v>
      </c>
      <c r="AH1124" s="109">
        <v>0</v>
      </c>
      <c r="AI1124" s="66">
        <v>9.9999999999999992E-2</v>
      </c>
      <c r="AJ1124" s="66">
        <v>0.15</v>
      </c>
      <c r="AK1124" s="39"/>
      <c r="AL1124" s="39" t="s">
        <v>53</v>
      </c>
    </row>
    <row r="1125" spans="1:38" x14ac:dyDescent="0.35">
      <c r="A1125" s="39" t="s">
        <v>276</v>
      </c>
      <c r="B1125" s="39">
        <v>150000001</v>
      </c>
      <c r="C1125" s="39" t="str">
        <f>+MaestraLP3[[#This Row],[CÓDIGO]]&amp;MaestraLP3[[#Headers],[-]]&amp;MaestraLP3[[#This Row],[UMV]]</f>
        <v>150000001-C10</v>
      </c>
      <c r="D1125" s="50" t="str">
        <f>+MaestraLP3[[#This Row],[CÓDIGO]]&amp;MaestraLP3[[#Headers],[FS00]]</f>
        <v>150000001FS00</v>
      </c>
      <c r="E1125" s="39" t="s">
        <v>34</v>
      </c>
      <c r="F1125" s="39" t="s">
        <v>35</v>
      </c>
      <c r="G1125" s="39" t="s">
        <v>257</v>
      </c>
      <c r="H1125" s="39" t="s">
        <v>1486</v>
      </c>
      <c r="I1125" s="39" t="s">
        <v>1488</v>
      </c>
      <c r="J1125" s="49" t="s">
        <v>65</v>
      </c>
      <c r="K1125" s="50" t="s">
        <v>50</v>
      </c>
      <c r="L1125" s="39" t="str">
        <f>VLOOKUP(MaestraLP3[[#This Row],[UMV]],VALIDACIONES!J:L,3,0)</f>
        <v>Caja 10 Unidades</v>
      </c>
      <c r="M1125" s="39" t="s">
        <v>51</v>
      </c>
      <c r="N1125" s="39" t="s">
        <v>78</v>
      </c>
      <c r="O1125" s="64">
        <v>16875.2</v>
      </c>
      <c r="P1125" s="39" t="s">
        <v>42</v>
      </c>
      <c r="Q1125" s="64">
        <v>28900</v>
      </c>
      <c r="R1125" s="66">
        <f>+IFERROR((MaestraLP3[[#This Row],[COSTO ]]/MaestraLP3[[#This Row],[COSTO SEP]]-1),0)</f>
        <v>-2.3703422774357108E-5</v>
      </c>
      <c r="S1125" s="65" t="s">
        <v>52</v>
      </c>
      <c r="T1125" s="65" t="s">
        <v>52</v>
      </c>
      <c r="U1125" s="64">
        <f>+VLOOKUP(MaestraLP3[[#This Row],[FS00]],'[1]BD MES'!$C:$N,12,0)</f>
        <v>16875.400000000001</v>
      </c>
      <c r="V1125" s="64">
        <v>16874.8</v>
      </c>
      <c r="W1125" s="66">
        <f>+(MaestraLP3[[#This Row],[COSTO ]]-MaestraLP3[[#This Row],[COSTO OCT AL 25-09]])/MaestraLP3[[#This Row],[COSTO OCT AL 25-09]]</f>
        <v>-3.555471277730796E-5</v>
      </c>
      <c r="X1125" s="67" t="str">
        <f>++IF(P1125="HASTA AGOTAR STOCK","HASTA AGOTAR STOCK",IF(MaestraLP3[[#This Row],[PRECIO]]=0,"NO PARA LP",IF(MaestraLP3[[#This Row],[PRECIO SEP]]=0,"INCORPORACIÓN",IF(Z1125=0,"MANTIENE",IF(Z1125&lt;0,"BAJA",IF(Z1125&gt;0,"ALZA",""))))))</f>
        <v>MANTIENE</v>
      </c>
      <c r="Y1125" s="64">
        <v>28900</v>
      </c>
      <c r="Z1125" s="41">
        <f>IF(Y1125=0,"INDICAR PRECIO VTA",Y1125-MaestraLP3[[#This Row],[PRECIO SEP]])</f>
        <v>0</v>
      </c>
      <c r="AA1125" s="66">
        <f t="shared" si="17"/>
        <v>0.4160968858131488</v>
      </c>
      <c r="AB1125" s="68">
        <f>IFERROR(MaestraLP3[[#This Row],[PRECIO]]*MaestraLP3[[#This Row],[%MG UMV]],0)</f>
        <v>12025.2</v>
      </c>
      <c r="AC1125" s="69">
        <v>10</v>
      </c>
      <c r="AD1125" s="64">
        <f>+IFERROR(MaestraLP3[[#This Row],[MARGEN UNITARIO]]/MaestraLP3[[#This Row],[Peso Neto UMV (KG)]],0)</f>
        <v>1202.52</v>
      </c>
      <c r="AE1125" s="39" t="s">
        <v>53</v>
      </c>
      <c r="AF1125" s="39"/>
      <c r="AG1125" s="39">
        <v>1</v>
      </c>
      <c r="AH1125" s="109">
        <v>0</v>
      </c>
      <c r="AI1125" s="66">
        <v>6.9999999999999993E-2</v>
      </c>
      <c r="AJ1125" s="66">
        <v>9.9999999999999992E-2</v>
      </c>
      <c r="AK1125" s="39"/>
      <c r="AL1125" s="39" t="s">
        <v>53</v>
      </c>
    </row>
    <row r="1126" spans="1:38" x14ac:dyDescent="0.35">
      <c r="A1126" s="39" t="s">
        <v>276</v>
      </c>
      <c r="B1126" s="39">
        <v>104538810</v>
      </c>
      <c r="C1126" s="39" t="str">
        <f>+MaestraLP3[[#This Row],[CÓDIGO]]&amp;MaestraLP3[[#Headers],[-]]&amp;MaestraLP3[[#This Row],[UMV]]</f>
        <v>104538810-C02</v>
      </c>
      <c r="D1126" s="50" t="str">
        <f>+MaestraLP3[[#This Row],[CÓDIGO]]&amp;MaestraLP3[[#Headers],[FS00]]</f>
        <v>104538810FS00</v>
      </c>
      <c r="E1126" s="39" t="s">
        <v>34</v>
      </c>
      <c r="F1126" s="39" t="s">
        <v>35</v>
      </c>
      <c r="G1126" s="39" t="s">
        <v>257</v>
      </c>
      <c r="H1126" s="39" t="s">
        <v>1499</v>
      </c>
      <c r="I1126" s="39" t="s">
        <v>1501</v>
      </c>
      <c r="J1126" s="49" t="s">
        <v>92</v>
      </c>
      <c r="K1126" s="50" t="s">
        <v>50</v>
      </c>
      <c r="L1126" s="39" t="str">
        <f>VLOOKUP(MaestraLP3[[#This Row],[UMV]],VALIDACIONES!J:L,3,0)</f>
        <v>Caja 2 Unidades</v>
      </c>
      <c r="M1126" s="39" t="s">
        <v>40</v>
      </c>
      <c r="N1126" s="39" t="s">
        <v>78</v>
      </c>
      <c r="O1126" s="64">
        <v>12150</v>
      </c>
      <c r="P1126" s="39" t="s">
        <v>42</v>
      </c>
      <c r="Q1126" s="64">
        <v>19800</v>
      </c>
      <c r="R1126" s="66">
        <f>+IFERROR((MaestraLP3[[#This Row],[COSTO ]]/MaestraLP3[[#This Row],[COSTO SEP]]-1),0)</f>
        <v>0</v>
      </c>
      <c r="S1126" s="65" t="s">
        <v>52</v>
      </c>
      <c r="T1126" s="65" t="s">
        <v>52</v>
      </c>
      <c r="U1126" s="64">
        <f>+VLOOKUP(MaestraLP3[[#This Row],[FS00]],'[1]BD MES'!$C:$N,12,0)</f>
        <v>12150</v>
      </c>
      <c r="V1126" s="64">
        <v>12150</v>
      </c>
      <c r="W1126" s="66">
        <f>+(MaestraLP3[[#This Row],[COSTO ]]-MaestraLP3[[#This Row],[COSTO OCT AL 25-09]])/MaestraLP3[[#This Row],[COSTO OCT AL 25-09]]</f>
        <v>0</v>
      </c>
      <c r="X1126" s="67" t="str">
        <f>++IF(P1126="HASTA AGOTAR STOCK","HASTA AGOTAR STOCK",IF(MaestraLP3[[#This Row],[PRECIO]]=0,"NO PARA LP",IF(MaestraLP3[[#This Row],[PRECIO SEP]]=0,"INCORPORACIÓN",IF(Z1126=0,"MANTIENE",IF(Z1126&lt;0,"BAJA",IF(Z1126&gt;0,"ALZA",""))))))</f>
        <v>MANTIENE</v>
      </c>
      <c r="Y1126" s="64">
        <v>19800</v>
      </c>
      <c r="Z1126" s="41">
        <f>IF(Y1126=0,"INDICAR PRECIO VTA",Y1126-MaestraLP3[[#This Row],[PRECIO SEP]])</f>
        <v>0</v>
      </c>
      <c r="AA1126" s="66">
        <f t="shared" si="17"/>
        <v>0.38636363636363635</v>
      </c>
      <c r="AB1126" s="68">
        <f>IFERROR(MaestraLP3[[#This Row],[PRECIO]]*MaestraLP3[[#This Row],[%MG UMV]],0)</f>
        <v>7650</v>
      </c>
      <c r="AC1126" s="69">
        <v>3.2</v>
      </c>
      <c r="AD1126" s="64">
        <f>+IFERROR(MaestraLP3[[#This Row],[MARGEN UNITARIO]]/MaestraLP3[[#This Row],[Peso Neto UMV (KG)]],0)</f>
        <v>2390.625</v>
      </c>
      <c r="AE1126" s="39" t="s">
        <v>44</v>
      </c>
      <c r="AF1126" s="39"/>
      <c r="AG1126" s="39">
        <v>1</v>
      </c>
      <c r="AH1126" s="109">
        <v>0</v>
      </c>
      <c r="AI1126" s="66">
        <v>0.15</v>
      </c>
      <c r="AJ1126" s="66">
        <v>0.2</v>
      </c>
      <c r="AK1126" s="39" t="s">
        <v>53</v>
      </c>
      <c r="AL1126" s="39" t="s">
        <v>53</v>
      </c>
    </row>
    <row r="1127" spans="1:38" x14ac:dyDescent="0.35">
      <c r="A1127" s="39" t="s">
        <v>276</v>
      </c>
      <c r="B1127" s="39">
        <v>104538800</v>
      </c>
      <c r="C1127" s="39" t="str">
        <f>+MaestraLP3[[#This Row],[CÓDIGO]]&amp;MaestraLP3[[#Headers],[-]]&amp;MaestraLP3[[#This Row],[UMV]]</f>
        <v>104538800-C02</v>
      </c>
      <c r="D1127" s="50" t="str">
        <f>+MaestraLP3[[#This Row],[CÓDIGO]]&amp;MaestraLP3[[#Headers],[FS00]]</f>
        <v>104538800FS00</v>
      </c>
      <c r="E1127" s="39" t="s">
        <v>34</v>
      </c>
      <c r="F1127" s="39" t="s">
        <v>35</v>
      </c>
      <c r="G1127" s="39" t="s">
        <v>257</v>
      </c>
      <c r="H1127" s="39" t="s">
        <v>1499</v>
      </c>
      <c r="I1127" s="39" t="s">
        <v>1502</v>
      </c>
      <c r="J1127" s="49" t="s">
        <v>92</v>
      </c>
      <c r="K1127" s="50" t="s">
        <v>50</v>
      </c>
      <c r="L1127" s="39" t="str">
        <f>VLOOKUP(MaestraLP3[[#This Row],[UMV]],VALIDACIONES!J:L,3,0)</f>
        <v>Caja 2 Unidades</v>
      </c>
      <c r="M1127" s="39" t="s">
        <v>40</v>
      </c>
      <c r="N1127" s="39" t="s">
        <v>78</v>
      </c>
      <c r="O1127" s="64">
        <v>14146</v>
      </c>
      <c r="P1127" s="39" t="s">
        <v>42</v>
      </c>
      <c r="Q1127" s="64">
        <v>21800</v>
      </c>
      <c r="R1127" s="66">
        <f>+IFERROR((MaestraLP3[[#This Row],[COSTO ]]/MaestraLP3[[#This Row],[COSTO SEP]]-1),0)</f>
        <v>1.4138272303121369E-4</v>
      </c>
      <c r="S1127" s="65" t="s">
        <v>52</v>
      </c>
      <c r="T1127" s="65" t="s">
        <v>52</v>
      </c>
      <c r="U1127" s="64">
        <f>+VLOOKUP(MaestraLP3[[#This Row],[FS00]],'[1]BD MES'!$C:$N,12,0)</f>
        <v>14148</v>
      </c>
      <c r="V1127" s="64">
        <v>14148</v>
      </c>
      <c r="W1127" s="66">
        <f>+(MaestraLP3[[#This Row],[COSTO ]]-MaestraLP3[[#This Row],[COSTO OCT AL 25-09]])/MaestraLP3[[#This Row],[COSTO OCT AL 25-09]]</f>
        <v>0</v>
      </c>
      <c r="X1127" s="67" t="str">
        <f>++IF(P1127="HASTA AGOTAR STOCK","HASTA AGOTAR STOCK",IF(MaestraLP3[[#This Row],[PRECIO]]=0,"NO PARA LP",IF(MaestraLP3[[#This Row],[PRECIO SEP]]=0,"INCORPORACIÓN",IF(Z1127=0,"MANTIENE",IF(Z1127&lt;0,"BAJA",IF(Z1127&gt;0,"ALZA",""))))))</f>
        <v>MANTIENE</v>
      </c>
      <c r="Y1127" s="64">
        <v>21800</v>
      </c>
      <c r="Z1127" s="41">
        <f>IF(Y1127=0,"INDICAR PRECIO VTA",Y1127-MaestraLP3[[#This Row],[PRECIO SEP]])</f>
        <v>0</v>
      </c>
      <c r="AA1127" s="66">
        <f t="shared" si="17"/>
        <v>0.35100917431192663</v>
      </c>
      <c r="AB1127" s="68">
        <f>IFERROR(MaestraLP3[[#This Row],[PRECIO]]*MaestraLP3[[#This Row],[%MG UMV]],0)</f>
        <v>7652.0000000000009</v>
      </c>
      <c r="AC1127" s="69">
        <v>2.2599999999999998</v>
      </c>
      <c r="AD1127" s="64">
        <f>+IFERROR(MaestraLP3[[#This Row],[MARGEN UNITARIO]]/MaestraLP3[[#This Row],[Peso Neto UMV (KG)]],0)</f>
        <v>3385.8407079646026</v>
      </c>
      <c r="AE1127" s="39" t="s">
        <v>44</v>
      </c>
      <c r="AF1127" s="39"/>
      <c r="AG1127" s="39">
        <v>1</v>
      </c>
      <c r="AH1127" s="109">
        <v>0</v>
      </c>
      <c r="AI1127" s="66">
        <v>0.2</v>
      </c>
      <c r="AJ1127" s="66">
        <v>0.25</v>
      </c>
      <c r="AK1127" s="39" t="s">
        <v>53</v>
      </c>
      <c r="AL1127" s="39" t="s">
        <v>53</v>
      </c>
    </row>
    <row r="1128" spans="1:38" x14ac:dyDescent="0.35">
      <c r="A1128" s="39" t="s">
        <v>276</v>
      </c>
      <c r="B1128" s="39">
        <v>104532150</v>
      </c>
      <c r="C1128" s="39" t="str">
        <f>+MaestraLP3[[#This Row],[CÓDIGO]]&amp;MaestraLP3[[#Headers],[-]]&amp;MaestraLP3[[#This Row],[UMV]]</f>
        <v>104532150-C02</v>
      </c>
      <c r="D1128" s="50" t="str">
        <f>+MaestraLP3[[#This Row],[CÓDIGO]]&amp;MaestraLP3[[#Headers],[FS00]]</f>
        <v>104532150FS00</v>
      </c>
      <c r="E1128" s="39" t="s">
        <v>34</v>
      </c>
      <c r="F1128" s="39" t="s">
        <v>35</v>
      </c>
      <c r="G1128" s="39" t="s">
        <v>257</v>
      </c>
      <c r="H1128" s="39" t="s">
        <v>1499</v>
      </c>
      <c r="I1128" s="39" t="s">
        <v>1503</v>
      </c>
      <c r="J1128" s="49" t="s">
        <v>92</v>
      </c>
      <c r="K1128" s="50" t="s">
        <v>50</v>
      </c>
      <c r="L1128" s="39" t="str">
        <f>VLOOKUP(MaestraLP3[[#This Row],[UMV]],VALIDACIONES!J:L,3,0)</f>
        <v>Caja 2 Unidades</v>
      </c>
      <c r="M1128" s="39" t="s">
        <v>40</v>
      </c>
      <c r="N1128" s="39" t="s">
        <v>78</v>
      </c>
      <c r="O1128" s="64">
        <v>12480</v>
      </c>
      <c r="P1128" s="39" t="s">
        <v>42</v>
      </c>
      <c r="Q1128" s="64">
        <v>22900</v>
      </c>
      <c r="R1128" s="66">
        <f>+IFERROR((MaestraLP3[[#This Row],[COSTO ]]/MaestraLP3[[#This Row],[COSTO SEP]]-1),0)</f>
        <v>0</v>
      </c>
      <c r="S1128" s="65" t="s">
        <v>52</v>
      </c>
      <c r="T1128" s="65" t="s">
        <v>52</v>
      </c>
      <c r="U1128" s="64">
        <f>+VLOOKUP(MaestraLP3[[#This Row],[FS00]],'[1]BD MES'!$C:$N,12,0)</f>
        <v>12480</v>
      </c>
      <c r="V1128" s="64">
        <v>12480</v>
      </c>
      <c r="W1128" s="66">
        <f>+(MaestraLP3[[#This Row],[COSTO ]]-MaestraLP3[[#This Row],[COSTO OCT AL 25-09]])/MaestraLP3[[#This Row],[COSTO OCT AL 25-09]]</f>
        <v>0</v>
      </c>
      <c r="X1128" s="67" t="str">
        <f>++IF(P1128="HASTA AGOTAR STOCK","HASTA AGOTAR STOCK",IF(MaestraLP3[[#This Row],[PRECIO]]=0,"NO PARA LP",IF(MaestraLP3[[#This Row],[PRECIO SEP]]=0,"INCORPORACIÓN",IF(Z1128=0,"MANTIENE",IF(Z1128&lt;0,"BAJA",IF(Z1128&gt;0,"ALZA",""))))))</f>
        <v>MANTIENE</v>
      </c>
      <c r="Y1128" s="64">
        <v>22900</v>
      </c>
      <c r="Z1128" s="41">
        <f>IF(Y1128=0,"INDICAR PRECIO VTA",Y1128-MaestraLP3[[#This Row],[PRECIO SEP]])</f>
        <v>0</v>
      </c>
      <c r="AA1128" s="66">
        <f t="shared" si="17"/>
        <v>0.45502183406113539</v>
      </c>
      <c r="AB1128" s="68">
        <f>IFERROR(MaestraLP3[[#This Row],[PRECIO]]*MaestraLP3[[#This Row],[%MG UMV]],0)</f>
        <v>10420</v>
      </c>
      <c r="AC1128" s="69">
        <v>2.2000000000000002</v>
      </c>
      <c r="AD1128" s="64">
        <f>+IFERROR(MaestraLP3[[#This Row],[MARGEN UNITARIO]]/MaestraLP3[[#This Row],[Peso Neto UMV (KG)]],0)</f>
        <v>4736.363636363636</v>
      </c>
      <c r="AE1128" s="39" t="s">
        <v>53</v>
      </c>
      <c r="AF1128" s="39"/>
      <c r="AG1128" s="39">
        <v>1</v>
      </c>
      <c r="AH1128" s="109">
        <v>0</v>
      </c>
      <c r="AI1128" s="66">
        <v>0.2</v>
      </c>
      <c r="AJ1128" s="66">
        <v>0.25</v>
      </c>
      <c r="AK1128" s="39" t="s">
        <v>53</v>
      </c>
      <c r="AL1128" s="39" t="s">
        <v>53</v>
      </c>
    </row>
    <row r="1129" spans="1:38" x14ac:dyDescent="0.35">
      <c r="A1129" s="39" t="s">
        <v>276</v>
      </c>
      <c r="B1129" s="39">
        <v>104534740</v>
      </c>
      <c r="C1129" s="39" t="str">
        <f>+MaestraLP3[[#This Row],[CÓDIGO]]&amp;MaestraLP3[[#Headers],[-]]&amp;MaestraLP3[[#This Row],[UMV]]</f>
        <v>104534740-C02</v>
      </c>
      <c r="D1129" s="50" t="str">
        <f>+MaestraLP3[[#This Row],[CÓDIGO]]&amp;MaestraLP3[[#Headers],[FS00]]</f>
        <v>104534740FS00</v>
      </c>
      <c r="E1129" s="39" t="s">
        <v>34</v>
      </c>
      <c r="F1129" s="39" t="s">
        <v>35</v>
      </c>
      <c r="G1129" s="39" t="s">
        <v>257</v>
      </c>
      <c r="H1129" s="39" t="s">
        <v>1499</v>
      </c>
      <c r="I1129" s="39" t="s">
        <v>1504</v>
      </c>
      <c r="J1129" s="49" t="s">
        <v>92</v>
      </c>
      <c r="K1129" s="50" t="s">
        <v>50</v>
      </c>
      <c r="L1129" s="39" t="str">
        <f>VLOOKUP(MaestraLP3[[#This Row],[UMV]],VALIDACIONES!J:L,3,0)</f>
        <v>Caja 2 Unidades</v>
      </c>
      <c r="M1129" s="39" t="s">
        <v>40</v>
      </c>
      <c r="N1129" s="39" t="s">
        <v>78</v>
      </c>
      <c r="O1129" s="64">
        <v>17600</v>
      </c>
      <c r="P1129" s="39" t="s">
        <v>42</v>
      </c>
      <c r="Q1129" s="64">
        <v>30000</v>
      </c>
      <c r="R1129" s="66">
        <f>+IFERROR((MaestraLP3[[#This Row],[COSTO ]]/MaestraLP3[[#This Row],[COSTO SEP]]-1),0)</f>
        <v>0</v>
      </c>
      <c r="S1129" s="65" t="s">
        <v>52</v>
      </c>
      <c r="T1129" s="65" t="s">
        <v>52</v>
      </c>
      <c r="U1129" s="64">
        <f>+VLOOKUP(MaestraLP3[[#This Row],[FS00]],'[1]BD MES'!$C:$N,12,0)</f>
        <v>17600</v>
      </c>
      <c r="V1129" s="64">
        <v>17600</v>
      </c>
      <c r="W1129" s="66">
        <f>+(MaestraLP3[[#This Row],[COSTO ]]-MaestraLP3[[#This Row],[COSTO OCT AL 25-09]])/MaestraLP3[[#This Row],[COSTO OCT AL 25-09]]</f>
        <v>0</v>
      </c>
      <c r="X1129" s="67" t="str">
        <f>++IF(P1129="HASTA AGOTAR STOCK","HASTA AGOTAR STOCK",IF(MaestraLP3[[#This Row],[PRECIO]]=0,"NO PARA LP",IF(MaestraLP3[[#This Row],[PRECIO SEP]]=0,"INCORPORACIÓN",IF(Z1129=0,"MANTIENE",IF(Z1129&lt;0,"BAJA",IF(Z1129&gt;0,"ALZA",""))))))</f>
        <v>MANTIENE</v>
      </c>
      <c r="Y1129" s="64">
        <v>30000</v>
      </c>
      <c r="Z1129" s="41">
        <f>IF(Y1129=0,"INDICAR PRECIO VTA",Y1129-MaestraLP3[[#This Row],[PRECIO SEP]])</f>
        <v>0</v>
      </c>
      <c r="AA1129" s="66">
        <f t="shared" si="17"/>
        <v>0.41333333333333333</v>
      </c>
      <c r="AB1129" s="68">
        <f>IFERROR(MaestraLP3[[#This Row],[PRECIO]]*MaestraLP3[[#This Row],[%MG UMV]],0)</f>
        <v>12400</v>
      </c>
      <c r="AC1129" s="69">
        <v>2.2000000000000002</v>
      </c>
      <c r="AD1129" s="64">
        <f>+IFERROR(MaestraLP3[[#This Row],[MARGEN UNITARIO]]/MaestraLP3[[#This Row],[Peso Neto UMV (KG)]],0)</f>
        <v>5636.363636363636</v>
      </c>
      <c r="AE1129" s="39" t="s">
        <v>53</v>
      </c>
      <c r="AF1129" s="39"/>
      <c r="AG1129" s="39">
        <v>1</v>
      </c>
      <c r="AH1129" s="109">
        <v>0</v>
      </c>
      <c r="AI1129" s="66">
        <v>0.2</v>
      </c>
      <c r="AJ1129" s="66">
        <v>0.25</v>
      </c>
      <c r="AK1129" s="39" t="s">
        <v>53</v>
      </c>
      <c r="AL1129" s="39" t="s">
        <v>53</v>
      </c>
    </row>
    <row r="1130" spans="1:38" x14ac:dyDescent="0.35">
      <c r="A1130" s="39" t="s">
        <v>276</v>
      </c>
      <c r="B1130" s="39">
        <v>104532460</v>
      </c>
      <c r="C1130" s="39" t="str">
        <f>+MaestraLP3[[#This Row],[CÓDIGO]]&amp;MaestraLP3[[#Headers],[-]]&amp;MaestraLP3[[#This Row],[UMV]]</f>
        <v>104532460-C04</v>
      </c>
      <c r="D1130" s="50" t="str">
        <f>+MaestraLP3[[#This Row],[CÓDIGO]]&amp;MaestraLP3[[#Headers],[FS00]]</f>
        <v>104532460FS00</v>
      </c>
      <c r="E1130" s="39" t="s">
        <v>34</v>
      </c>
      <c r="F1130" s="39" t="s">
        <v>35</v>
      </c>
      <c r="G1130" s="39" t="s">
        <v>257</v>
      </c>
      <c r="H1130" s="39" t="s">
        <v>1499</v>
      </c>
      <c r="I1130" s="39" t="s">
        <v>1505</v>
      </c>
      <c r="J1130" s="49" t="s">
        <v>141</v>
      </c>
      <c r="K1130" s="50" t="s">
        <v>50</v>
      </c>
      <c r="L1130" s="39" t="str">
        <f>VLOOKUP(MaestraLP3[[#This Row],[UMV]],VALIDACIONES!J:L,3,0)</f>
        <v>Caja 4 Unidades</v>
      </c>
      <c r="M1130" s="39" t="s">
        <v>40</v>
      </c>
      <c r="N1130" s="39" t="s">
        <v>78</v>
      </c>
      <c r="O1130" s="64">
        <v>22800</v>
      </c>
      <c r="P1130" s="39" t="s">
        <v>42</v>
      </c>
      <c r="Q1130" s="64">
        <v>38000</v>
      </c>
      <c r="R1130" s="66">
        <f>+IFERROR((MaestraLP3[[#This Row],[COSTO ]]/MaestraLP3[[#This Row],[COSTO SEP]]-1),0)</f>
        <v>0</v>
      </c>
      <c r="S1130" s="65" t="s">
        <v>52</v>
      </c>
      <c r="T1130" s="65" t="s">
        <v>52</v>
      </c>
      <c r="U1130" s="64">
        <f>+VLOOKUP(MaestraLP3[[#This Row],[FS00]],'[1]BD MES'!$C:$N,12,0)</f>
        <v>22800</v>
      </c>
      <c r="V1130" s="64">
        <v>22800</v>
      </c>
      <c r="W1130" s="66">
        <f>+(MaestraLP3[[#This Row],[COSTO ]]-MaestraLP3[[#This Row],[COSTO OCT AL 25-09]])/MaestraLP3[[#This Row],[COSTO OCT AL 25-09]]</f>
        <v>0</v>
      </c>
      <c r="X1130" s="67" t="str">
        <f>++IF(P1130="HASTA AGOTAR STOCK","HASTA AGOTAR STOCK",IF(MaestraLP3[[#This Row],[PRECIO]]=0,"NO PARA LP",IF(MaestraLP3[[#This Row],[PRECIO SEP]]=0,"INCORPORACIÓN",IF(Z1130=0,"MANTIENE",IF(Z1130&lt;0,"BAJA",IF(Z1130&gt;0,"ALZA",""))))))</f>
        <v>MANTIENE</v>
      </c>
      <c r="Y1130" s="64">
        <v>38000</v>
      </c>
      <c r="Z1130" s="41">
        <f>IF(Y1130=0,"INDICAR PRECIO VTA",Y1130-MaestraLP3[[#This Row],[PRECIO SEP]])</f>
        <v>0</v>
      </c>
      <c r="AA1130" s="66">
        <f t="shared" si="17"/>
        <v>0.4</v>
      </c>
      <c r="AB1130" s="68">
        <f>IFERROR(MaestraLP3[[#This Row],[PRECIO]]*MaestraLP3[[#This Row],[%MG UMV]],0)</f>
        <v>15200</v>
      </c>
      <c r="AC1130" s="69">
        <v>3.92</v>
      </c>
      <c r="AD1130" s="64">
        <f>+IFERROR(MaestraLP3[[#This Row],[MARGEN UNITARIO]]/MaestraLP3[[#This Row],[Peso Neto UMV (KG)]],0)</f>
        <v>3877.5510204081634</v>
      </c>
      <c r="AE1130" s="39" t="s">
        <v>53</v>
      </c>
      <c r="AF1130" s="39"/>
      <c r="AG1130" s="39">
        <v>1</v>
      </c>
      <c r="AH1130" s="109">
        <v>0</v>
      </c>
      <c r="AI1130" s="66">
        <v>0.2</v>
      </c>
      <c r="AJ1130" s="66">
        <v>0.25</v>
      </c>
      <c r="AK1130" s="39" t="s">
        <v>53</v>
      </c>
      <c r="AL1130" s="39" t="s">
        <v>53</v>
      </c>
    </row>
    <row r="1131" spans="1:38" x14ac:dyDescent="0.35">
      <c r="A1131" s="39" t="s">
        <v>276</v>
      </c>
      <c r="B1131" s="39">
        <v>104538790</v>
      </c>
      <c r="C1131" s="39" t="str">
        <f>+MaestraLP3[[#This Row],[CÓDIGO]]&amp;MaestraLP3[[#Headers],[-]]&amp;MaestraLP3[[#This Row],[UMV]]</f>
        <v>104538790-C02</v>
      </c>
      <c r="D1131" s="50" t="str">
        <f>+MaestraLP3[[#This Row],[CÓDIGO]]&amp;MaestraLP3[[#Headers],[FS00]]</f>
        <v>104538790FS00</v>
      </c>
      <c r="E1131" s="39" t="s">
        <v>34</v>
      </c>
      <c r="F1131" s="39" t="s">
        <v>35</v>
      </c>
      <c r="G1131" s="39" t="s">
        <v>257</v>
      </c>
      <c r="H1131" s="39" t="s">
        <v>1499</v>
      </c>
      <c r="I1131" s="39" t="s">
        <v>1506</v>
      </c>
      <c r="J1131" s="49" t="s">
        <v>92</v>
      </c>
      <c r="K1131" s="50" t="s">
        <v>50</v>
      </c>
      <c r="L1131" s="39" t="str">
        <f>VLOOKUP(MaestraLP3[[#This Row],[UMV]],VALIDACIONES!J:L,3,0)</f>
        <v>Caja 2 Unidades</v>
      </c>
      <c r="M1131" s="39" t="s">
        <v>40</v>
      </c>
      <c r="N1131" s="39" t="s">
        <v>78</v>
      </c>
      <c r="O1131" s="64">
        <v>21688</v>
      </c>
      <c r="P1131" s="39" t="s">
        <v>42</v>
      </c>
      <c r="Q1131" s="64">
        <v>36000</v>
      </c>
      <c r="R1131" s="66">
        <f>+IFERROR((MaestraLP3[[#This Row],[COSTO ]]/MaestraLP3[[#This Row],[COSTO SEP]]-1),0)</f>
        <v>0</v>
      </c>
      <c r="S1131" s="65" t="s">
        <v>52</v>
      </c>
      <c r="T1131" s="65" t="s">
        <v>52</v>
      </c>
      <c r="U1131" s="64">
        <f>+VLOOKUP(MaestraLP3[[#This Row],[FS00]],'[1]BD MES'!$C:$N,12,0)</f>
        <v>21688</v>
      </c>
      <c r="V1131" s="64">
        <v>21688</v>
      </c>
      <c r="W1131" s="66">
        <f>+(MaestraLP3[[#This Row],[COSTO ]]-MaestraLP3[[#This Row],[COSTO OCT AL 25-09]])/MaestraLP3[[#This Row],[COSTO OCT AL 25-09]]</f>
        <v>0</v>
      </c>
      <c r="X1131" s="67" t="str">
        <f>++IF(P1131="HASTA AGOTAR STOCK","HASTA AGOTAR STOCK",IF(MaestraLP3[[#This Row],[PRECIO]]=0,"NO PARA LP",IF(MaestraLP3[[#This Row],[PRECIO SEP]]=0,"INCORPORACIÓN",IF(Z1131=0,"MANTIENE",IF(Z1131&lt;0,"BAJA",IF(Z1131&gt;0,"ALZA",""))))))</f>
        <v>MANTIENE</v>
      </c>
      <c r="Y1131" s="64">
        <v>36000</v>
      </c>
      <c r="Z1131" s="41">
        <f>IF(Y1131=0,"INDICAR PRECIO VTA",Y1131-MaestraLP3[[#This Row],[PRECIO SEP]])</f>
        <v>0</v>
      </c>
      <c r="AA1131" s="66">
        <f t="shared" si="17"/>
        <v>0.39755555555555555</v>
      </c>
      <c r="AB1131" s="68">
        <f>IFERROR(MaestraLP3[[#This Row],[PRECIO]]*MaestraLP3[[#This Row],[%MG UMV]],0)</f>
        <v>14312</v>
      </c>
      <c r="AC1131" s="69">
        <v>3.78</v>
      </c>
      <c r="AD1131" s="64">
        <f>+IFERROR(MaestraLP3[[#This Row],[MARGEN UNITARIO]]/MaestraLP3[[#This Row],[Peso Neto UMV (KG)]],0)</f>
        <v>3786.2433862433863</v>
      </c>
      <c r="AE1131" s="39" t="s">
        <v>53</v>
      </c>
      <c r="AF1131" s="39"/>
      <c r="AG1131" s="39">
        <v>1</v>
      </c>
      <c r="AH1131" s="109">
        <v>0</v>
      </c>
      <c r="AI1131" s="66">
        <v>0.2</v>
      </c>
      <c r="AJ1131" s="66">
        <v>0.25</v>
      </c>
      <c r="AK1131" s="39" t="s">
        <v>53</v>
      </c>
      <c r="AL1131" s="39" t="s">
        <v>53</v>
      </c>
    </row>
    <row r="1132" spans="1:38" x14ac:dyDescent="0.35">
      <c r="A1132" s="39" t="s">
        <v>276</v>
      </c>
      <c r="B1132" s="39">
        <v>104532470</v>
      </c>
      <c r="C1132" s="39" t="str">
        <f>+MaestraLP3[[#This Row],[CÓDIGO]]&amp;MaestraLP3[[#Headers],[-]]&amp;MaestraLP3[[#This Row],[UMV]]</f>
        <v>104532470-C04</v>
      </c>
      <c r="D1132" s="50" t="str">
        <f>+MaestraLP3[[#This Row],[CÓDIGO]]&amp;MaestraLP3[[#Headers],[FS00]]</f>
        <v>104532470FS00</v>
      </c>
      <c r="E1132" s="39" t="s">
        <v>34</v>
      </c>
      <c r="F1132" s="39" t="s">
        <v>35</v>
      </c>
      <c r="G1132" s="39" t="s">
        <v>257</v>
      </c>
      <c r="H1132" s="39" t="s">
        <v>1499</v>
      </c>
      <c r="I1132" s="39" t="s">
        <v>1507</v>
      </c>
      <c r="J1132" s="49" t="s">
        <v>141</v>
      </c>
      <c r="K1132" s="50" t="s">
        <v>50</v>
      </c>
      <c r="L1132" s="39" t="str">
        <f>VLOOKUP(MaestraLP3[[#This Row],[UMV]],VALIDACIONES!J:L,3,0)</f>
        <v>Caja 4 Unidades</v>
      </c>
      <c r="M1132" s="39" t="s">
        <v>40</v>
      </c>
      <c r="N1132" s="39" t="s">
        <v>78</v>
      </c>
      <c r="O1132" s="64">
        <v>22000</v>
      </c>
      <c r="P1132" s="39" t="s">
        <v>42</v>
      </c>
      <c r="Q1132" s="64">
        <v>36000</v>
      </c>
      <c r="R1132" s="66">
        <f>+IFERROR((MaestraLP3[[#This Row],[COSTO ]]/MaestraLP3[[#This Row],[COSTO SEP]]-1),0)</f>
        <v>0</v>
      </c>
      <c r="S1132" s="65" t="s">
        <v>52</v>
      </c>
      <c r="T1132" s="65" t="s">
        <v>52</v>
      </c>
      <c r="U1132" s="64">
        <f>+VLOOKUP(MaestraLP3[[#This Row],[FS00]],'[1]BD MES'!$C:$N,12,0)</f>
        <v>22000</v>
      </c>
      <c r="V1132" s="64">
        <v>22000</v>
      </c>
      <c r="W1132" s="66">
        <f>+(MaestraLP3[[#This Row],[COSTO ]]-MaestraLP3[[#This Row],[COSTO OCT AL 25-09]])/MaestraLP3[[#This Row],[COSTO OCT AL 25-09]]</f>
        <v>0</v>
      </c>
      <c r="X1132" s="67" t="str">
        <f>++IF(P1132="HASTA AGOTAR STOCK","HASTA AGOTAR STOCK",IF(MaestraLP3[[#This Row],[PRECIO]]=0,"NO PARA LP",IF(MaestraLP3[[#This Row],[PRECIO SEP]]=0,"INCORPORACIÓN",IF(Z1132=0,"MANTIENE",IF(Z1132&lt;0,"BAJA",IF(Z1132&gt;0,"ALZA",""))))))</f>
        <v>MANTIENE</v>
      </c>
      <c r="Y1132" s="64">
        <v>36000</v>
      </c>
      <c r="Z1132" s="41">
        <f>IF(Y1132=0,"INDICAR PRECIO VTA",Y1132-MaestraLP3[[#This Row],[PRECIO SEP]])</f>
        <v>0</v>
      </c>
      <c r="AA1132" s="66">
        <f t="shared" si="17"/>
        <v>0.3888888888888889</v>
      </c>
      <c r="AB1132" s="68">
        <f>IFERROR(MaestraLP3[[#This Row],[PRECIO]]*MaestraLP3[[#This Row],[%MG UMV]],0)</f>
        <v>14000</v>
      </c>
      <c r="AC1132" s="69">
        <v>4.08</v>
      </c>
      <c r="AD1132" s="64">
        <f>+IFERROR(MaestraLP3[[#This Row],[MARGEN UNITARIO]]/MaestraLP3[[#This Row],[Peso Neto UMV (KG)]],0)</f>
        <v>3431.372549019608</v>
      </c>
      <c r="AE1132" s="39" t="s">
        <v>53</v>
      </c>
      <c r="AF1132" s="39"/>
      <c r="AG1132" s="39">
        <v>1</v>
      </c>
      <c r="AH1132" s="109">
        <v>0</v>
      </c>
      <c r="AI1132" s="66">
        <v>0.2</v>
      </c>
      <c r="AJ1132" s="66">
        <v>0.25</v>
      </c>
      <c r="AK1132" s="39" t="s">
        <v>53</v>
      </c>
      <c r="AL1132" s="39" t="s">
        <v>53</v>
      </c>
    </row>
    <row r="1133" spans="1:38" x14ac:dyDescent="0.35">
      <c r="A1133" s="39" t="s">
        <v>276</v>
      </c>
      <c r="B1133" s="39">
        <v>104538780</v>
      </c>
      <c r="C1133" s="39" t="str">
        <f>+MaestraLP3[[#This Row],[CÓDIGO]]&amp;MaestraLP3[[#Headers],[-]]&amp;MaestraLP3[[#This Row],[UMV]]</f>
        <v>104538780-C02</v>
      </c>
      <c r="D1133" s="50" t="str">
        <f>+MaestraLP3[[#This Row],[CÓDIGO]]&amp;MaestraLP3[[#Headers],[FS00]]</f>
        <v>104538780FS00</v>
      </c>
      <c r="E1133" s="39" t="s">
        <v>34</v>
      </c>
      <c r="F1133" s="39" t="s">
        <v>35</v>
      </c>
      <c r="G1133" s="39" t="s">
        <v>257</v>
      </c>
      <c r="H1133" s="39" t="s">
        <v>1499</v>
      </c>
      <c r="I1133" s="39" t="s">
        <v>1508</v>
      </c>
      <c r="J1133" s="49" t="s">
        <v>92</v>
      </c>
      <c r="K1133" s="50" t="s">
        <v>50</v>
      </c>
      <c r="L1133" s="39" t="str">
        <f>VLOOKUP(MaestraLP3[[#This Row],[UMV]],VALIDACIONES!J:L,3,0)</f>
        <v>Caja 2 Unidades</v>
      </c>
      <c r="M1133" s="39" t="s">
        <v>40</v>
      </c>
      <c r="N1133" s="39" t="s">
        <v>78</v>
      </c>
      <c r="O1133" s="64">
        <v>22976</v>
      </c>
      <c r="P1133" s="39" t="s">
        <v>42</v>
      </c>
      <c r="Q1133" s="64">
        <v>38000</v>
      </c>
      <c r="R1133" s="66">
        <f>+IFERROR((MaestraLP3[[#This Row],[COSTO ]]/MaestraLP3[[#This Row],[COSTO SEP]]-1),0)</f>
        <v>0</v>
      </c>
      <c r="S1133" s="65" t="s">
        <v>52</v>
      </c>
      <c r="T1133" s="65" t="s">
        <v>52</v>
      </c>
      <c r="U1133" s="64">
        <f>+VLOOKUP(MaestraLP3[[#This Row],[FS00]],'[1]BD MES'!$C:$N,12,0)</f>
        <v>22976</v>
      </c>
      <c r="V1133" s="64">
        <v>22976</v>
      </c>
      <c r="W1133" s="66">
        <f>+(MaestraLP3[[#This Row],[COSTO ]]-MaestraLP3[[#This Row],[COSTO OCT AL 25-09]])/MaestraLP3[[#This Row],[COSTO OCT AL 25-09]]</f>
        <v>0</v>
      </c>
      <c r="X1133" s="67" t="str">
        <f>++IF(P1133="HASTA AGOTAR STOCK","HASTA AGOTAR STOCK",IF(MaestraLP3[[#This Row],[PRECIO]]=0,"NO PARA LP",IF(MaestraLP3[[#This Row],[PRECIO SEP]]=0,"INCORPORACIÓN",IF(Z1133=0,"MANTIENE",IF(Z1133&lt;0,"BAJA",IF(Z1133&gt;0,"ALZA",""))))))</f>
        <v>MANTIENE</v>
      </c>
      <c r="Y1133" s="64">
        <v>38000</v>
      </c>
      <c r="Z1133" s="41">
        <f>IF(Y1133=0,"INDICAR PRECIO VTA",Y1133-MaestraLP3[[#This Row],[PRECIO SEP]])</f>
        <v>0</v>
      </c>
      <c r="AA1133" s="66">
        <f t="shared" si="17"/>
        <v>0.39536842105263159</v>
      </c>
      <c r="AB1133" s="68">
        <f>IFERROR(MaestraLP3[[#This Row],[PRECIO]]*MaestraLP3[[#This Row],[%MG UMV]],0)</f>
        <v>15024</v>
      </c>
      <c r="AC1133" s="69">
        <v>3.24</v>
      </c>
      <c r="AD1133" s="64">
        <f>+IFERROR(MaestraLP3[[#This Row],[MARGEN UNITARIO]]/MaestraLP3[[#This Row],[Peso Neto UMV (KG)]],0)</f>
        <v>4637.0370370370365</v>
      </c>
      <c r="AE1133" s="39" t="s">
        <v>44</v>
      </c>
      <c r="AF1133" s="39"/>
      <c r="AG1133" s="39">
        <v>1</v>
      </c>
      <c r="AH1133" s="109">
        <v>0</v>
      </c>
      <c r="AI1133" s="66">
        <v>0.2</v>
      </c>
      <c r="AJ1133" s="66">
        <v>0.25</v>
      </c>
      <c r="AK1133" s="39" t="s">
        <v>53</v>
      </c>
      <c r="AL1133" s="39" t="s">
        <v>53</v>
      </c>
    </row>
    <row r="1134" spans="1:38" x14ac:dyDescent="0.35">
      <c r="A1134" s="39" t="s">
        <v>276</v>
      </c>
      <c r="B1134" s="39">
        <v>104532160</v>
      </c>
      <c r="C1134" s="39" t="str">
        <f>+MaestraLP3[[#This Row],[CÓDIGO]]&amp;MaestraLP3[[#Headers],[-]]&amp;MaestraLP3[[#This Row],[UMV]]</f>
        <v>104532160-C02</v>
      </c>
      <c r="D1134" s="50" t="str">
        <f>+MaestraLP3[[#This Row],[CÓDIGO]]&amp;MaestraLP3[[#Headers],[FS00]]</f>
        <v>104532160FS00</v>
      </c>
      <c r="E1134" s="39" t="s">
        <v>34</v>
      </c>
      <c r="F1134" s="39" t="s">
        <v>35</v>
      </c>
      <c r="G1134" s="39" t="s">
        <v>257</v>
      </c>
      <c r="H1134" s="39" t="s">
        <v>1499</v>
      </c>
      <c r="I1134" s="39" t="s">
        <v>1509</v>
      </c>
      <c r="J1134" s="49" t="s">
        <v>92</v>
      </c>
      <c r="K1134" s="50" t="s">
        <v>50</v>
      </c>
      <c r="L1134" s="39" t="str">
        <f>VLOOKUP(MaestraLP3[[#This Row],[UMV]],VALIDACIONES!J:L,3,0)</f>
        <v>Caja 2 Unidades</v>
      </c>
      <c r="M1134" s="39" t="s">
        <v>40</v>
      </c>
      <c r="N1134" s="39" t="s">
        <v>78</v>
      </c>
      <c r="O1134" s="64">
        <v>16500</v>
      </c>
      <c r="P1134" s="39" t="s">
        <v>42</v>
      </c>
      <c r="Q1134" s="64">
        <v>30400</v>
      </c>
      <c r="R1134" s="66">
        <f>+IFERROR((MaestraLP3[[#This Row],[COSTO ]]/MaestraLP3[[#This Row],[COSTO SEP]]-1),0)</f>
        <v>0</v>
      </c>
      <c r="S1134" s="65" t="s">
        <v>52</v>
      </c>
      <c r="T1134" s="65" t="s">
        <v>52</v>
      </c>
      <c r="U1134" s="64">
        <f>+VLOOKUP(MaestraLP3[[#This Row],[FS00]],'[1]BD MES'!$C:$N,12,0)</f>
        <v>16500</v>
      </c>
      <c r="V1134" s="64">
        <v>16500</v>
      </c>
      <c r="W1134" s="66">
        <f>+(MaestraLP3[[#This Row],[COSTO ]]-MaestraLP3[[#This Row],[COSTO OCT AL 25-09]])/MaestraLP3[[#This Row],[COSTO OCT AL 25-09]]</f>
        <v>0</v>
      </c>
      <c r="X1134" s="67" t="str">
        <f>++IF(P1134="HASTA AGOTAR STOCK","HASTA AGOTAR STOCK",IF(MaestraLP3[[#This Row],[PRECIO]]=0,"NO PARA LP",IF(MaestraLP3[[#This Row],[PRECIO SEP]]=0,"INCORPORACIÓN",IF(Z1134=0,"MANTIENE",IF(Z1134&lt;0,"BAJA",IF(Z1134&gt;0,"ALZA",""))))))</f>
        <v>MANTIENE</v>
      </c>
      <c r="Y1134" s="64">
        <v>30400</v>
      </c>
      <c r="Z1134" s="41">
        <f>IF(Y1134=0,"INDICAR PRECIO VTA",Y1134-MaestraLP3[[#This Row],[PRECIO SEP]])</f>
        <v>0</v>
      </c>
      <c r="AA1134" s="66">
        <f t="shared" si="17"/>
        <v>0.45723684210526316</v>
      </c>
      <c r="AB1134" s="68">
        <f>IFERROR(MaestraLP3[[#This Row],[PRECIO]]*MaestraLP3[[#This Row],[%MG UMV]],0)</f>
        <v>13900</v>
      </c>
      <c r="AC1134" s="69">
        <v>1.5</v>
      </c>
      <c r="AD1134" s="64">
        <f>+IFERROR(MaestraLP3[[#This Row],[MARGEN UNITARIO]]/MaestraLP3[[#This Row],[Peso Neto UMV (KG)]],0)</f>
        <v>9266.6666666666661</v>
      </c>
      <c r="AE1134" s="39" t="s">
        <v>44</v>
      </c>
      <c r="AF1134" s="39"/>
      <c r="AG1134" s="39">
        <v>1</v>
      </c>
      <c r="AH1134" s="109">
        <v>0</v>
      </c>
      <c r="AI1134" s="66">
        <v>0.2</v>
      </c>
      <c r="AJ1134" s="66">
        <v>0.25</v>
      </c>
      <c r="AK1134" s="39" t="s">
        <v>53</v>
      </c>
      <c r="AL1134" s="39" t="s">
        <v>53</v>
      </c>
    </row>
    <row r="1135" spans="1:38" x14ac:dyDescent="0.35">
      <c r="A1135" s="39" t="s">
        <v>276</v>
      </c>
      <c r="B1135" s="39">
        <v>104532170</v>
      </c>
      <c r="C1135" s="39" t="str">
        <f>+MaestraLP3[[#This Row],[CÓDIGO]]&amp;MaestraLP3[[#Headers],[-]]&amp;MaestraLP3[[#This Row],[UMV]]</f>
        <v>104532170-C02</v>
      </c>
      <c r="D1135" s="50" t="str">
        <f>+MaestraLP3[[#This Row],[CÓDIGO]]&amp;MaestraLP3[[#Headers],[FS00]]</f>
        <v>104532170FS00</v>
      </c>
      <c r="E1135" s="39" t="s">
        <v>34</v>
      </c>
      <c r="F1135" s="39" t="s">
        <v>35</v>
      </c>
      <c r="G1135" s="39" t="s">
        <v>257</v>
      </c>
      <c r="H1135" s="39" t="s">
        <v>1499</v>
      </c>
      <c r="I1135" s="39" t="s">
        <v>1510</v>
      </c>
      <c r="J1135" s="49" t="s">
        <v>92</v>
      </c>
      <c r="K1135" s="50" t="s">
        <v>50</v>
      </c>
      <c r="L1135" s="39" t="str">
        <f>VLOOKUP(MaestraLP3[[#This Row],[UMV]],VALIDACIONES!J:L,3,0)</f>
        <v>Caja 2 Unidades</v>
      </c>
      <c r="M1135" s="39" t="s">
        <v>40</v>
      </c>
      <c r="N1135" s="39" t="s">
        <v>78</v>
      </c>
      <c r="O1135" s="64">
        <v>12480</v>
      </c>
      <c r="P1135" s="39" t="s">
        <v>42</v>
      </c>
      <c r="Q1135" s="64">
        <v>23000</v>
      </c>
      <c r="R1135" s="66">
        <f>+IFERROR((MaestraLP3[[#This Row],[COSTO ]]/MaestraLP3[[#This Row],[COSTO SEP]]-1),0)</f>
        <v>0</v>
      </c>
      <c r="S1135" s="65" t="s">
        <v>52</v>
      </c>
      <c r="T1135" s="65" t="s">
        <v>52</v>
      </c>
      <c r="U1135" s="64">
        <f>+VLOOKUP(MaestraLP3[[#This Row],[FS00]],'[1]BD MES'!$C:$N,12,0)</f>
        <v>12480</v>
      </c>
      <c r="V1135" s="64">
        <v>12480</v>
      </c>
      <c r="W1135" s="66">
        <f>+(MaestraLP3[[#This Row],[COSTO ]]-MaestraLP3[[#This Row],[COSTO OCT AL 25-09]])/MaestraLP3[[#This Row],[COSTO OCT AL 25-09]]</f>
        <v>0</v>
      </c>
      <c r="X1135" s="67" t="str">
        <f>++IF(P1135="HASTA AGOTAR STOCK","HASTA AGOTAR STOCK",IF(MaestraLP3[[#This Row],[PRECIO]]=0,"NO PARA LP",IF(MaestraLP3[[#This Row],[PRECIO SEP]]=0,"INCORPORACIÓN",IF(Z1135=0,"MANTIENE",IF(Z1135&lt;0,"BAJA",IF(Z1135&gt;0,"ALZA",""))))))</f>
        <v>MANTIENE</v>
      </c>
      <c r="Y1135" s="64">
        <v>23000</v>
      </c>
      <c r="Z1135" s="41">
        <f>IF(Y1135=0,"INDICAR PRECIO VTA",Y1135-MaestraLP3[[#This Row],[PRECIO SEP]])</f>
        <v>0</v>
      </c>
      <c r="AA1135" s="66">
        <f t="shared" si="17"/>
        <v>0.4573913043478261</v>
      </c>
      <c r="AB1135" s="68">
        <f>IFERROR(MaestraLP3[[#This Row],[PRECIO]]*MaestraLP3[[#This Row],[%MG UMV]],0)</f>
        <v>10520</v>
      </c>
      <c r="AC1135" s="69">
        <v>1.8</v>
      </c>
      <c r="AD1135" s="64">
        <f>+IFERROR(MaestraLP3[[#This Row],[MARGEN UNITARIO]]/MaestraLP3[[#This Row],[Peso Neto UMV (KG)]],0)</f>
        <v>5844.4444444444443</v>
      </c>
      <c r="AE1135" s="39" t="s">
        <v>53</v>
      </c>
      <c r="AF1135" s="39"/>
      <c r="AG1135" s="39">
        <v>1</v>
      </c>
      <c r="AH1135" s="109">
        <v>0</v>
      </c>
      <c r="AI1135" s="66">
        <v>0.2</v>
      </c>
      <c r="AJ1135" s="66">
        <v>0.25</v>
      </c>
      <c r="AK1135" s="39" t="s">
        <v>53</v>
      </c>
      <c r="AL1135" s="39" t="s">
        <v>53</v>
      </c>
    </row>
    <row r="1136" spans="1:38" x14ac:dyDescent="0.35">
      <c r="A1136" s="39" t="s">
        <v>276</v>
      </c>
      <c r="B1136" s="39">
        <v>104532500</v>
      </c>
      <c r="C1136" s="39" t="str">
        <f>+MaestraLP3[[#This Row],[CÓDIGO]]&amp;MaestraLP3[[#Headers],[-]]&amp;MaestraLP3[[#This Row],[UMV]]</f>
        <v>104532500-C04</v>
      </c>
      <c r="D1136" s="50" t="str">
        <f>+MaestraLP3[[#This Row],[CÓDIGO]]&amp;MaestraLP3[[#Headers],[FS00]]</f>
        <v>104532500FS00</v>
      </c>
      <c r="E1136" s="39" t="s">
        <v>34</v>
      </c>
      <c r="F1136" s="39" t="s">
        <v>35</v>
      </c>
      <c r="G1136" s="39" t="s">
        <v>257</v>
      </c>
      <c r="H1136" s="39" t="s">
        <v>1499</v>
      </c>
      <c r="I1136" s="39" t="s">
        <v>1511</v>
      </c>
      <c r="J1136" s="49" t="s">
        <v>141</v>
      </c>
      <c r="K1136" s="50" t="s">
        <v>50</v>
      </c>
      <c r="L1136" s="39" t="str">
        <f>VLOOKUP(MaestraLP3[[#This Row],[UMV]],VALIDACIONES!J:L,3,0)</f>
        <v>Caja 4 Unidades</v>
      </c>
      <c r="M1136" s="39" t="s">
        <v>40</v>
      </c>
      <c r="N1136" s="39" t="s">
        <v>78</v>
      </c>
      <c r="O1136" s="64">
        <v>19400</v>
      </c>
      <c r="P1136" s="39" t="s">
        <v>42</v>
      </c>
      <c r="Q1136" s="64">
        <v>32000</v>
      </c>
      <c r="R1136" s="66">
        <f>+IFERROR((MaestraLP3[[#This Row],[COSTO ]]/MaestraLP3[[#This Row],[COSTO SEP]]-1),0)</f>
        <v>0</v>
      </c>
      <c r="S1136" s="65" t="s">
        <v>52</v>
      </c>
      <c r="T1136" s="65" t="s">
        <v>52</v>
      </c>
      <c r="U1136" s="64">
        <f>+VLOOKUP(MaestraLP3[[#This Row],[FS00]],'[1]BD MES'!$C:$N,12,0)</f>
        <v>19400</v>
      </c>
      <c r="V1136" s="64">
        <v>19400</v>
      </c>
      <c r="W1136" s="66">
        <f>+(MaestraLP3[[#This Row],[COSTO ]]-MaestraLP3[[#This Row],[COSTO OCT AL 25-09]])/MaestraLP3[[#This Row],[COSTO OCT AL 25-09]]</f>
        <v>0</v>
      </c>
      <c r="X1136" s="67" t="str">
        <f>++IF(P1136="HASTA AGOTAR STOCK","HASTA AGOTAR STOCK",IF(MaestraLP3[[#This Row],[PRECIO]]=0,"NO PARA LP",IF(MaestraLP3[[#This Row],[PRECIO SEP]]=0,"INCORPORACIÓN",IF(Z1136=0,"MANTIENE",IF(Z1136&lt;0,"BAJA",IF(Z1136&gt;0,"ALZA",""))))))</f>
        <v>MANTIENE</v>
      </c>
      <c r="Y1136" s="64">
        <v>32000</v>
      </c>
      <c r="Z1136" s="41">
        <f>IF(Y1136=0,"INDICAR PRECIO VTA",Y1136-MaestraLP3[[#This Row],[PRECIO SEP]])</f>
        <v>0</v>
      </c>
      <c r="AA1136" s="66">
        <f t="shared" si="17"/>
        <v>0.39374999999999999</v>
      </c>
      <c r="AB1136" s="68">
        <f>IFERROR(MaestraLP3[[#This Row],[PRECIO]]*MaestraLP3[[#This Row],[%MG UMV]],0)</f>
        <v>12600</v>
      </c>
      <c r="AC1136" s="69">
        <v>3.4</v>
      </c>
      <c r="AD1136" s="64">
        <f>+IFERROR(MaestraLP3[[#This Row],[MARGEN UNITARIO]]/MaestraLP3[[#This Row],[Peso Neto UMV (KG)]],0)</f>
        <v>3705.8823529411766</v>
      </c>
      <c r="AE1136" s="39" t="s">
        <v>53</v>
      </c>
      <c r="AF1136" s="39"/>
      <c r="AG1136" s="39">
        <v>1</v>
      </c>
      <c r="AH1136" s="109">
        <v>0</v>
      </c>
      <c r="AI1136" s="66">
        <v>0.2</v>
      </c>
      <c r="AJ1136" s="66">
        <v>0.25</v>
      </c>
      <c r="AK1136" s="39" t="s">
        <v>53</v>
      </c>
      <c r="AL1136" s="39" t="s">
        <v>53</v>
      </c>
    </row>
    <row r="1137" spans="1:38" x14ac:dyDescent="0.35">
      <c r="A1137" s="39" t="s">
        <v>276</v>
      </c>
      <c r="B1137" s="39">
        <v>104532510</v>
      </c>
      <c r="C1137" s="39" t="str">
        <f>+MaestraLP3[[#This Row],[CÓDIGO]]&amp;MaestraLP3[[#Headers],[-]]&amp;MaestraLP3[[#This Row],[UMV]]</f>
        <v>104532510-UN</v>
      </c>
      <c r="D1137" s="50" t="str">
        <f>+MaestraLP3[[#This Row],[CÓDIGO]]&amp;MaestraLP3[[#Headers],[FS00]]</f>
        <v>104532510FS00</v>
      </c>
      <c r="E1137" s="39" t="s">
        <v>34</v>
      </c>
      <c r="F1137" s="39" t="s">
        <v>35</v>
      </c>
      <c r="G1137" s="39" t="s">
        <v>257</v>
      </c>
      <c r="H1137" s="39" t="s">
        <v>1499</v>
      </c>
      <c r="I1137" s="39" t="s">
        <v>1512</v>
      </c>
      <c r="J1137" s="49" t="s">
        <v>50</v>
      </c>
      <c r="K1137" s="50" t="s">
        <v>50</v>
      </c>
      <c r="L1137" s="39" t="str">
        <f>VLOOKUP(MaestraLP3[[#This Row],[UMV]],VALIDACIONES!J:L,3,0)</f>
        <v>Unidad</v>
      </c>
      <c r="M1137" s="39" t="s">
        <v>40</v>
      </c>
      <c r="N1137" s="39" t="s">
        <v>78</v>
      </c>
      <c r="O1137" s="64">
        <v>7600</v>
      </c>
      <c r="P1137" s="39" t="s">
        <v>42</v>
      </c>
      <c r="Q1137" s="64">
        <v>12800</v>
      </c>
      <c r="R1137" s="66">
        <f>+IFERROR((MaestraLP3[[#This Row],[COSTO ]]/MaestraLP3[[#This Row],[COSTO SEP]]-1),0)</f>
        <v>0</v>
      </c>
      <c r="S1137" s="65" t="s">
        <v>52</v>
      </c>
      <c r="T1137" s="65" t="s">
        <v>52</v>
      </c>
      <c r="U1137" s="64">
        <f>+VLOOKUP(MaestraLP3[[#This Row],[FS00]],'[1]BD MES'!$C:$N,12,0)</f>
        <v>7600</v>
      </c>
      <c r="V1137" s="64">
        <v>7600</v>
      </c>
      <c r="W1137" s="66">
        <f>+(MaestraLP3[[#This Row],[COSTO ]]-MaestraLP3[[#This Row],[COSTO OCT AL 25-09]])/MaestraLP3[[#This Row],[COSTO OCT AL 25-09]]</f>
        <v>0</v>
      </c>
      <c r="X1137" s="67" t="str">
        <f>++IF(P1137="HASTA AGOTAR STOCK","HASTA AGOTAR STOCK",IF(MaestraLP3[[#This Row],[PRECIO]]=0,"NO PARA LP",IF(MaestraLP3[[#This Row],[PRECIO SEP]]=0,"INCORPORACIÓN",IF(Z1137=0,"MANTIENE",IF(Z1137&lt;0,"BAJA",IF(Z1137&gt;0,"ALZA",""))))))</f>
        <v>MANTIENE</v>
      </c>
      <c r="Y1137" s="64">
        <v>12800</v>
      </c>
      <c r="Z1137" s="41">
        <f>IF(Y1137=0,"INDICAR PRECIO VTA",Y1137-MaestraLP3[[#This Row],[PRECIO SEP]])</f>
        <v>0</v>
      </c>
      <c r="AA1137" s="66">
        <f t="shared" si="17"/>
        <v>0.40625</v>
      </c>
      <c r="AB1137" s="68">
        <f>IFERROR(MaestraLP3[[#This Row],[PRECIO]]*MaestraLP3[[#This Row],[%MG UMV]],0)</f>
        <v>5200</v>
      </c>
      <c r="AC1137" s="69">
        <v>1.2</v>
      </c>
      <c r="AD1137" s="64">
        <f>+IFERROR(MaestraLP3[[#This Row],[MARGEN UNITARIO]]/MaestraLP3[[#This Row],[Peso Neto UMV (KG)]],0)</f>
        <v>4333.3333333333339</v>
      </c>
      <c r="AE1137" s="39" t="s">
        <v>44</v>
      </c>
      <c r="AF1137" s="39"/>
      <c r="AG1137" s="39">
        <v>1</v>
      </c>
      <c r="AH1137" s="109">
        <v>0</v>
      </c>
      <c r="AI1137" s="66">
        <v>0.2</v>
      </c>
      <c r="AJ1137" s="66">
        <v>0.25</v>
      </c>
      <c r="AK1137" s="39" t="s">
        <v>53</v>
      </c>
      <c r="AL1137" s="39" t="s">
        <v>53</v>
      </c>
    </row>
    <row r="1138" spans="1:38" x14ac:dyDescent="0.35">
      <c r="A1138" s="39" t="s">
        <v>276</v>
      </c>
      <c r="B1138" s="39">
        <v>104532520</v>
      </c>
      <c r="C1138" s="39" t="str">
        <f>+MaestraLP3[[#This Row],[CÓDIGO]]&amp;MaestraLP3[[#Headers],[-]]&amp;MaestraLP3[[#This Row],[UMV]]</f>
        <v>104532520-C04</v>
      </c>
      <c r="D1138" s="50" t="str">
        <f>+MaestraLP3[[#This Row],[CÓDIGO]]&amp;MaestraLP3[[#Headers],[FS00]]</f>
        <v>104532520FS00</v>
      </c>
      <c r="E1138" s="39" t="s">
        <v>34</v>
      </c>
      <c r="F1138" s="39" t="s">
        <v>35</v>
      </c>
      <c r="G1138" s="39" t="s">
        <v>257</v>
      </c>
      <c r="H1138" s="39" t="s">
        <v>1499</v>
      </c>
      <c r="I1138" s="39" t="s">
        <v>1513</v>
      </c>
      <c r="J1138" s="49" t="s">
        <v>141</v>
      </c>
      <c r="K1138" s="50" t="s">
        <v>50</v>
      </c>
      <c r="L1138" s="39" t="str">
        <f>VLOOKUP(MaestraLP3[[#This Row],[UMV]],VALIDACIONES!J:L,3,0)</f>
        <v>Caja 4 Unidades</v>
      </c>
      <c r="M1138" s="39" t="s">
        <v>40</v>
      </c>
      <c r="N1138" s="39" t="s">
        <v>78</v>
      </c>
      <c r="O1138" s="64">
        <v>22000</v>
      </c>
      <c r="P1138" s="39" t="s">
        <v>42</v>
      </c>
      <c r="Q1138" s="64">
        <v>38000</v>
      </c>
      <c r="R1138" s="66">
        <f>+IFERROR((MaestraLP3[[#This Row],[COSTO ]]/MaestraLP3[[#This Row],[COSTO SEP]]-1),0)</f>
        <v>0</v>
      </c>
      <c r="S1138" s="65" t="s">
        <v>52</v>
      </c>
      <c r="T1138" s="65" t="s">
        <v>52</v>
      </c>
      <c r="U1138" s="64">
        <f>+VLOOKUP(MaestraLP3[[#This Row],[FS00]],'[1]BD MES'!$C:$N,12,0)</f>
        <v>22000</v>
      </c>
      <c r="V1138" s="64">
        <v>22000</v>
      </c>
      <c r="W1138" s="66">
        <f>+(MaestraLP3[[#This Row],[COSTO ]]-MaestraLP3[[#This Row],[COSTO OCT AL 25-09]])/MaestraLP3[[#This Row],[COSTO OCT AL 25-09]]</f>
        <v>0</v>
      </c>
      <c r="X1138" s="67" t="str">
        <f>++IF(P1138="HASTA AGOTAR STOCK","HASTA AGOTAR STOCK",IF(MaestraLP3[[#This Row],[PRECIO]]=0,"NO PARA LP",IF(MaestraLP3[[#This Row],[PRECIO SEP]]=0,"INCORPORACIÓN",IF(Z1138=0,"MANTIENE",IF(Z1138&lt;0,"BAJA",IF(Z1138&gt;0,"ALZA",""))))))</f>
        <v>MANTIENE</v>
      </c>
      <c r="Y1138" s="64">
        <v>38000</v>
      </c>
      <c r="Z1138" s="41">
        <f>IF(Y1138=0,"INDICAR PRECIO VTA",Y1138-MaestraLP3[[#This Row],[PRECIO SEP]])</f>
        <v>0</v>
      </c>
      <c r="AA1138" s="66">
        <f t="shared" si="17"/>
        <v>0.42105263157894735</v>
      </c>
      <c r="AB1138" s="68">
        <f>IFERROR(MaestraLP3[[#This Row],[PRECIO]]*MaestraLP3[[#This Row],[%MG UMV]],0)</f>
        <v>16000</v>
      </c>
      <c r="AC1138" s="69">
        <v>4.08</v>
      </c>
      <c r="AD1138" s="64">
        <f>+IFERROR(MaestraLP3[[#This Row],[MARGEN UNITARIO]]/MaestraLP3[[#This Row],[Peso Neto UMV (KG)]],0)</f>
        <v>3921.5686274509803</v>
      </c>
      <c r="AE1138" s="39" t="s">
        <v>53</v>
      </c>
      <c r="AF1138" s="39"/>
      <c r="AG1138" s="39">
        <v>1</v>
      </c>
      <c r="AH1138" s="109">
        <v>0</v>
      </c>
      <c r="AI1138" s="66">
        <v>0.2</v>
      </c>
      <c r="AJ1138" s="66">
        <v>0.25</v>
      </c>
      <c r="AK1138" s="39" t="s">
        <v>53</v>
      </c>
      <c r="AL1138" s="39" t="s">
        <v>53</v>
      </c>
    </row>
    <row r="1139" spans="1:38" x14ac:dyDescent="0.35">
      <c r="A1139" s="39" t="s">
        <v>276</v>
      </c>
      <c r="B1139" s="39">
        <v>104532180</v>
      </c>
      <c r="C1139" s="39" t="str">
        <f>+MaestraLP3[[#This Row],[CÓDIGO]]&amp;MaestraLP3[[#Headers],[-]]&amp;MaestraLP3[[#This Row],[UMV]]</f>
        <v>104532180-C02</v>
      </c>
      <c r="D1139" s="50" t="str">
        <f>+MaestraLP3[[#This Row],[CÓDIGO]]&amp;MaestraLP3[[#Headers],[FS00]]</f>
        <v>104532180FS00</v>
      </c>
      <c r="E1139" s="39" t="s">
        <v>34</v>
      </c>
      <c r="F1139" s="39" t="s">
        <v>35</v>
      </c>
      <c r="G1139" s="39" t="s">
        <v>257</v>
      </c>
      <c r="H1139" s="39" t="s">
        <v>1499</v>
      </c>
      <c r="I1139" s="39" t="s">
        <v>1514</v>
      </c>
      <c r="J1139" s="49" t="s">
        <v>92</v>
      </c>
      <c r="K1139" s="50" t="s">
        <v>50</v>
      </c>
      <c r="L1139" s="39" t="str">
        <f>VLOOKUP(MaestraLP3[[#This Row],[UMV]],VALIDACIONES!J:L,3,0)</f>
        <v>Caja 2 Unidades</v>
      </c>
      <c r="M1139" s="39" t="s">
        <v>40</v>
      </c>
      <c r="N1139" s="39" t="s">
        <v>78</v>
      </c>
      <c r="O1139" s="64">
        <v>12480</v>
      </c>
      <c r="P1139" s="39" t="s">
        <v>42</v>
      </c>
      <c r="Q1139" s="64">
        <v>23000</v>
      </c>
      <c r="R1139" s="66">
        <f>+IFERROR((MaestraLP3[[#This Row],[COSTO ]]/MaestraLP3[[#This Row],[COSTO SEP]]-1),0)</f>
        <v>0</v>
      </c>
      <c r="S1139" s="65" t="s">
        <v>52</v>
      </c>
      <c r="T1139" s="65" t="s">
        <v>52</v>
      </c>
      <c r="U1139" s="64">
        <f>+VLOOKUP(MaestraLP3[[#This Row],[FS00]],'[1]BD MES'!$C:$N,12,0)</f>
        <v>12480</v>
      </c>
      <c r="V1139" s="64">
        <v>12480</v>
      </c>
      <c r="W1139" s="66">
        <f>+(MaestraLP3[[#This Row],[COSTO ]]-MaestraLP3[[#This Row],[COSTO OCT AL 25-09]])/MaestraLP3[[#This Row],[COSTO OCT AL 25-09]]</f>
        <v>0</v>
      </c>
      <c r="X1139" s="67" t="str">
        <f>++IF(P1139="HASTA AGOTAR STOCK","HASTA AGOTAR STOCK",IF(MaestraLP3[[#This Row],[PRECIO]]=0,"NO PARA LP",IF(MaestraLP3[[#This Row],[PRECIO SEP]]=0,"INCORPORACIÓN",IF(Z1139=0,"MANTIENE",IF(Z1139&lt;0,"BAJA",IF(Z1139&gt;0,"ALZA",""))))))</f>
        <v>MANTIENE</v>
      </c>
      <c r="Y1139" s="64">
        <v>23000</v>
      </c>
      <c r="Z1139" s="41">
        <f>IF(Y1139=0,"INDICAR PRECIO VTA",Y1139-MaestraLP3[[#This Row],[PRECIO SEP]])</f>
        <v>0</v>
      </c>
      <c r="AA1139" s="66">
        <f t="shared" si="17"/>
        <v>0.4573913043478261</v>
      </c>
      <c r="AB1139" s="68">
        <f>IFERROR(MaestraLP3[[#This Row],[PRECIO]]*MaestraLP3[[#This Row],[%MG UMV]],0)</f>
        <v>10520</v>
      </c>
      <c r="AC1139" s="69">
        <v>2.19</v>
      </c>
      <c r="AD1139" s="64">
        <f>+IFERROR(MaestraLP3[[#This Row],[MARGEN UNITARIO]]/MaestraLP3[[#This Row],[Peso Neto UMV (KG)]],0)</f>
        <v>4803.6529680365302</v>
      </c>
      <c r="AE1139" s="39" t="s">
        <v>53</v>
      </c>
      <c r="AF1139" s="39"/>
      <c r="AG1139" s="39">
        <v>1</v>
      </c>
      <c r="AH1139" s="109">
        <v>0</v>
      </c>
      <c r="AI1139" s="66">
        <v>0.2</v>
      </c>
      <c r="AJ1139" s="66">
        <v>0.25</v>
      </c>
      <c r="AK1139" s="39" t="s">
        <v>53</v>
      </c>
      <c r="AL1139" s="39" t="s">
        <v>53</v>
      </c>
    </row>
    <row r="1140" spans="1:38" x14ac:dyDescent="0.35">
      <c r="A1140" s="39" t="s">
        <v>276</v>
      </c>
      <c r="B1140" s="39">
        <v>104532530</v>
      </c>
      <c r="C1140" s="39" t="str">
        <f>+MaestraLP3[[#This Row],[CÓDIGO]]&amp;MaestraLP3[[#Headers],[-]]&amp;MaestraLP3[[#This Row],[UMV]]</f>
        <v>104532530-C04</v>
      </c>
      <c r="D1140" s="50" t="str">
        <f>+MaestraLP3[[#This Row],[CÓDIGO]]&amp;MaestraLP3[[#Headers],[FS00]]</f>
        <v>104532530FS00</v>
      </c>
      <c r="E1140" s="39" t="s">
        <v>34</v>
      </c>
      <c r="F1140" s="39" t="s">
        <v>35</v>
      </c>
      <c r="G1140" s="39" t="s">
        <v>257</v>
      </c>
      <c r="H1140" s="39" t="s">
        <v>1499</v>
      </c>
      <c r="I1140" s="39" t="s">
        <v>1515</v>
      </c>
      <c r="J1140" s="49" t="s">
        <v>141</v>
      </c>
      <c r="K1140" s="50" t="s">
        <v>50</v>
      </c>
      <c r="L1140" s="39" t="str">
        <f>VLOOKUP(MaestraLP3[[#This Row],[UMV]],VALIDACIONES!J:L,3,0)</f>
        <v>Caja 4 Unidades</v>
      </c>
      <c r="M1140" s="39" t="s">
        <v>40</v>
      </c>
      <c r="N1140" s="39" t="s">
        <v>78</v>
      </c>
      <c r="O1140" s="64">
        <v>22400</v>
      </c>
      <c r="P1140" s="39" t="s">
        <v>42</v>
      </c>
      <c r="Q1140" s="64">
        <v>37500</v>
      </c>
      <c r="R1140" s="66">
        <f>+IFERROR((MaestraLP3[[#This Row],[COSTO ]]/MaestraLP3[[#This Row],[COSTO SEP]]-1),0)</f>
        <v>0</v>
      </c>
      <c r="S1140" s="65" t="s">
        <v>52</v>
      </c>
      <c r="T1140" s="65" t="s">
        <v>52</v>
      </c>
      <c r="U1140" s="64">
        <f>+VLOOKUP(MaestraLP3[[#This Row],[FS00]],'[1]BD MES'!$C:$N,12,0)</f>
        <v>22400</v>
      </c>
      <c r="V1140" s="64">
        <v>22400</v>
      </c>
      <c r="W1140" s="66">
        <f>+(MaestraLP3[[#This Row],[COSTO ]]-MaestraLP3[[#This Row],[COSTO OCT AL 25-09]])/MaestraLP3[[#This Row],[COSTO OCT AL 25-09]]</f>
        <v>0</v>
      </c>
      <c r="X1140" s="67" t="str">
        <f>++IF(P1140="HASTA AGOTAR STOCK","HASTA AGOTAR STOCK",IF(MaestraLP3[[#This Row],[PRECIO]]=0,"NO PARA LP",IF(MaestraLP3[[#This Row],[PRECIO SEP]]=0,"INCORPORACIÓN",IF(Z1140=0,"MANTIENE",IF(Z1140&lt;0,"BAJA",IF(Z1140&gt;0,"ALZA",""))))))</f>
        <v>MANTIENE</v>
      </c>
      <c r="Y1140" s="64">
        <v>37500</v>
      </c>
      <c r="Z1140" s="41">
        <f>IF(Y1140=0,"INDICAR PRECIO VTA",Y1140-MaestraLP3[[#This Row],[PRECIO SEP]])</f>
        <v>0</v>
      </c>
      <c r="AA1140" s="66">
        <f t="shared" si="17"/>
        <v>0.40266666666666667</v>
      </c>
      <c r="AB1140" s="68">
        <f>IFERROR(MaestraLP3[[#This Row],[PRECIO]]*MaestraLP3[[#This Row],[%MG UMV]],0)</f>
        <v>15100</v>
      </c>
      <c r="AC1140" s="69">
        <v>3.6</v>
      </c>
      <c r="AD1140" s="64">
        <f>+IFERROR(MaestraLP3[[#This Row],[MARGEN UNITARIO]]/MaestraLP3[[#This Row],[Peso Neto UMV (KG)]],0)</f>
        <v>4194.4444444444443</v>
      </c>
      <c r="AE1140" s="39" t="s">
        <v>53</v>
      </c>
      <c r="AF1140" s="39"/>
      <c r="AG1140" s="39">
        <v>1</v>
      </c>
      <c r="AH1140" s="109">
        <v>0</v>
      </c>
      <c r="AI1140" s="66">
        <v>0.2</v>
      </c>
      <c r="AJ1140" s="66">
        <v>0.25</v>
      </c>
      <c r="AK1140" s="39" t="s">
        <v>53</v>
      </c>
      <c r="AL1140" s="39" t="s">
        <v>53</v>
      </c>
    </row>
    <row r="1141" spans="1:38" x14ac:dyDescent="0.35">
      <c r="A1141" s="39" t="s">
        <v>276</v>
      </c>
      <c r="B1141" s="39">
        <v>104532190</v>
      </c>
      <c r="C1141" s="39" t="str">
        <f>+MaestraLP3[[#This Row],[CÓDIGO]]&amp;MaestraLP3[[#Headers],[-]]&amp;MaestraLP3[[#This Row],[UMV]]</f>
        <v>104532190-C02</v>
      </c>
      <c r="D1141" s="50" t="str">
        <f>+MaestraLP3[[#This Row],[CÓDIGO]]&amp;MaestraLP3[[#Headers],[FS00]]</f>
        <v>104532190FS00</v>
      </c>
      <c r="E1141" s="39" t="s">
        <v>34</v>
      </c>
      <c r="F1141" s="39" t="s">
        <v>35</v>
      </c>
      <c r="G1141" s="39" t="s">
        <v>257</v>
      </c>
      <c r="H1141" s="39" t="s">
        <v>1499</v>
      </c>
      <c r="I1141" s="39" t="s">
        <v>1516</v>
      </c>
      <c r="J1141" s="49" t="s">
        <v>92</v>
      </c>
      <c r="K1141" s="50" t="s">
        <v>50</v>
      </c>
      <c r="L1141" s="39" t="str">
        <f>VLOOKUP(MaestraLP3[[#This Row],[UMV]],VALIDACIONES!J:L,3,0)</f>
        <v>Caja 2 Unidades</v>
      </c>
      <c r="M1141" s="39" t="s">
        <v>40</v>
      </c>
      <c r="N1141" s="39" t="s">
        <v>78</v>
      </c>
      <c r="O1141" s="64">
        <v>15160</v>
      </c>
      <c r="P1141" s="39" t="s">
        <v>42</v>
      </c>
      <c r="Q1141" s="64">
        <v>27500</v>
      </c>
      <c r="R1141" s="66">
        <f>+IFERROR((MaestraLP3[[#This Row],[COSTO ]]/MaestraLP3[[#This Row],[COSTO SEP]]-1),0)</f>
        <v>0</v>
      </c>
      <c r="S1141" s="65" t="s">
        <v>52</v>
      </c>
      <c r="T1141" s="65" t="s">
        <v>52</v>
      </c>
      <c r="U1141" s="64">
        <f>+VLOOKUP(MaestraLP3[[#This Row],[FS00]],'[1]BD MES'!$C:$N,12,0)</f>
        <v>15160</v>
      </c>
      <c r="V1141" s="64">
        <v>15160</v>
      </c>
      <c r="W1141" s="66">
        <f>+(MaestraLP3[[#This Row],[COSTO ]]-MaestraLP3[[#This Row],[COSTO OCT AL 25-09]])/MaestraLP3[[#This Row],[COSTO OCT AL 25-09]]</f>
        <v>0</v>
      </c>
      <c r="X1141" s="67" t="str">
        <f>++IF(P1141="HASTA AGOTAR STOCK","HASTA AGOTAR STOCK",IF(MaestraLP3[[#This Row],[PRECIO]]=0,"NO PARA LP",IF(MaestraLP3[[#This Row],[PRECIO SEP]]=0,"INCORPORACIÓN",IF(Z1141=0,"MANTIENE",IF(Z1141&lt;0,"BAJA",IF(Z1141&gt;0,"ALZA",""))))))</f>
        <v>MANTIENE</v>
      </c>
      <c r="Y1141" s="64">
        <v>27500</v>
      </c>
      <c r="Z1141" s="41">
        <f>IF(Y1141=0,"INDICAR PRECIO VTA",Y1141-MaestraLP3[[#This Row],[PRECIO SEP]])</f>
        <v>0</v>
      </c>
      <c r="AA1141" s="66">
        <f t="shared" si="17"/>
        <v>0.44872727272727275</v>
      </c>
      <c r="AB1141" s="68">
        <f>IFERROR(MaestraLP3[[#This Row],[PRECIO]]*MaestraLP3[[#This Row],[%MG UMV]],0)</f>
        <v>12340</v>
      </c>
      <c r="AC1141" s="69">
        <v>2</v>
      </c>
      <c r="AD1141" s="64">
        <f>+IFERROR(MaestraLP3[[#This Row],[MARGEN UNITARIO]]/MaestraLP3[[#This Row],[Peso Neto UMV (KG)]],0)</f>
        <v>6170</v>
      </c>
      <c r="AE1141" s="39" t="s">
        <v>53</v>
      </c>
      <c r="AF1141" s="39"/>
      <c r="AG1141" s="39">
        <v>1</v>
      </c>
      <c r="AH1141" s="109">
        <v>0</v>
      </c>
      <c r="AI1141" s="66">
        <v>0.2</v>
      </c>
      <c r="AJ1141" s="66">
        <v>0.25</v>
      </c>
      <c r="AK1141" s="39" t="s">
        <v>53</v>
      </c>
      <c r="AL1141" s="39" t="s">
        <v>53</v>
      </c>
    </row>
    <row r="1142" spans="1:38" x14ac:dyDescent="0.35">
      <c r="A1142" s="39" t="s">
        <v>276</v>
      </c>
      <c r="B1142" s="39">
        <v>104532200</v>
      </c>
      <c r="C1142" s="39" t="str">
        <f>+MaestraLP3[[#This Row],[CÓDIGO]]&amp;MaestraLP3[[#Headers],[-]]&amp;MaestraLP3[[#This Row],[UMV]]</f>
        <v>104532200-C02</v>
      </c>
      <c r="D1142" s="50" t="str">
        <f>+MaestraLP3[[#This Row],[CÓDIGO]]&amp;MaestraLP3[[#Headers],[FS00]]</f>
        <v>104532200FS00</v>
      </c>
      <c r="E1142" s="39" t="s">
        <v>34</v>
      </c>
      <c r="F1142" s="39" t="s">
        <v>35</v>
      </c>
      <c r="G1142" s="39" t="s">
        <v>257</v>
      </c>
      <c r="H1142" s="39" t="s">
        <v>1499</v>
      </c>
      <c r="I1142" s="39" t="s">
        <v>1517</v>
      </c>
      <c r="J1142" s="49" t="s">
        <v>92</v>
      </c>
      <c r="K1142" s="50" t="s">
        <v>50</v>
      </c>
      <c r="L1142" s="39" t="str">
        <f>VLOOKUP(MaestraLP3[[#This Row],[UMV]],VALIDACIONES!J:L,3,0)</f>
        <v>Caja 2 Unidades</v>
      </c>
      <c r="M1142" s="39" t="s">
        <v>40</v>
      </c>
      <c r="N1142" s="39" t="s">
        <v>78</v>
      </c>
      <c r="O1142" s="64">
        <v>15162</v>
      </c>
      <c r="P1142" s="39" t="s">
        <v>42</v>
      </c>
      <c r="Q1142" s="64">
        <v>27500</v>
      </c>
      <c r="R1142" s="66">
        <f>+IFERROR((MaestraLP3[[#This Row],[COSTO ]]/MaestraLP3[[#This Row],[COSTO SEP]]-1),0)</f>
        <v>-1.319087191663515E-4</v>
      </c>
      <c r="S1142" s="65" t="s">
        <v>52</v>
      </c>
      <c r="T1142" s="65" t="s">
        <v>52</v>
      </c>
      <c r="U1142" s="64">
        <f>+VLOOKUP(MaestraLP3[[#This Row],[FS00]],'[1]BD MES'!$C:$N,12,0)</f>
        <v>15160</v>
      </c>
      <c r="V1142" s="64">
        <v>15160</v>
      </c>
      <c r="W1142" s="66">
        <f>+(MaestraLP3[[#This Row],[COSTO ]]-MaestraLP3[[#This Row],[COSTO OCT AL 25-09]])/MaestraLP3[[#This Row],[COSTO OCT AL 25-09]]</f>
        <v>0</v>
      </c>
      <c r="X1142" s="67" t="str">
        <f>++IF(P1142="HASTA AGOTAR STOCK","HASTA AGOTAR STOCK",IF(MaestraLP3[[#This Row],[PRECIO]]=0,"NO PARA LP",IF(MaestraLP3[[#This Row],[PRECIO SEP]]=0,"INCORPORACIÓN",IF(Z1142=0,"MANTIENE",IF(Z1142&lt;0,"BAJA",IF(Z1142&gt;0,"ALZA",""))))))</f>
        <v>MANTIENE</v>
      </c>
      <c r="Y1142" s="64">
        <v>27500</v>
      </c>
      <c r="Z1142" s="41">
        <f>IF(Y1142=0,"INDICAR PRECIO VTA",Y1142-MaestraLP3[[#This Row],[PRECIO SEP]])</f>
        <v>0</v>
      </c>
      <c r="AA1142" s="66">
        <f t="shared" si="17"/>
        <v>0.44872727272727275</v>
      </c>
      <c r="AB1142" s="68">
        <f>IFERROR(MaestraLP3[[#This Row],[PRECIO]]*MaestraLP3[[#This Row],[%MG UMV]],0)</f>
        <v>12340</v>
      </c>
      <c r="AC1142" s="69">
        <v>2.4</v>
      </c>
      <c r="AD1142" s="64">
        <f>+IFERROR(MaestraLP3[[#This Row],[MARGEN UNITARIO]]/MaestraLP3[[#This Row],[Peso Neto UMV (KG)]],0)</f>
        <v>5141.666666666667</v>
      </c>
      <c r="AE1142" s="39" t="s">
        <v>53</v>
      </c>
      <c r="AF1142" s="39"/>
      <c r="AG1142" s="39">
        <v>1</v>
      </c>
      <c r="AH1142" s="109">
        <v>0</v>
      </c>
      <c r="AI1142" s="66">
        <v>0.2</v>
      </c>
      <c r="AJ1142" s="66">
        <v>0.25</v>
      </c>
      <c r="AK1142" s="39" t="s">
        <v>53</v>
      </c>
      <c r="AL1142" s="39" t="s">
        <v>53</v>
      </c>
    </row>
    <row r="1143" spans="1:38" x14ac:dyDescent="0.35">
      <c r="A1143" s="39" t="s">
        <v>276</v>
      </c>
      <c r="B1143" s="39">
        <v>104532540</v>
      </c>
      <c r="C1143" s="39" t="str">
        <f>+MaestraLP3[[#This Row],[CÓDIGO]]&amp;MaestraLP3[[#Headers],[-]]&amp;MaestraLP3[[#This Row],[UMV]]</f>
        <v>104532540-C04</v>
      </c>
      <c r="D1143" s="50" t="str">
        <f>+MaestraLP3[[#This Row],[CÓDIGO]]&amp;MaestraLP3[[#Headers],[FS00]]</f>
        <v>104532540FS00</v>
      </c>
      <c r="E1143" s="39" t="s">
        <v>34</v>
      </c>
      <c r="F1143" s="39" t="s">
        <v>35</v>
      </c>
      <c r="G1143" s="39" t="s">
        <v>257</v>
      </c>
      <c r="H1143" s="39" t="s">
        <v>1499</v>
      </c>
      <c r="I1143" s="39" t="s">
        <v>1518</v>
      </c>
      <c r="J1143" s="49" t="s">
        <v>141</v>
      </c>
      <c r="K1143" s="50" t="s">
        <v>50</v>
      </c>
      <c r="L1143" s="39" t="str">
        <f>VLOOKUP(MaestraLP3[[#This Row],[UMV]],VALIDACIONES!J:L,3,0)</f>
        <v>Caja 4 Unidades</v>
      </c>
      <c r="M1143" s="39" t="s">
        <v>40</v>
      </c>
      <c r="N1143" s="39" t="s">
        <v>78</v>
      </c>
      <c r="O1143" s="64">
        <v>21000</v>
      </c>
      <c r="P1143" s="39" t="s">
        <v>42</v>
      </c>
      <c r="Q1143" s="64">
        <v>34500</v>
      </c>
      <c r="R1143" s="66">
        <f>+IFERROR((MaestraLP3[[#This Row],[COSTO ]]/MaestraLP3[[#This Row],[COSTO SEP]]-1),0)</f>
        <v>0</v>
      </c>
      <c r="S1143" s="65" t="s">
        <v>52</v>
      </c>
      <c r="T1143" s="65" t="s">
        <v>52</v>
      </c>
      <c r="U1143" s="64">
        <f>+VLOOKUP(MaestraLP3[[#This Row],[FS00]],'[1]BD MES'!$C:$N,12,0)</f>
        <v>21000</v>
      </c>
      <c r="V1143" s="64">
        <v>21000</v>
      </c>
      <c r="W1143" s="66">
        <f>+(MaestraLP3[[#This Row],[COSTO ]]-MaestraLP3[[#This Row],[COSTO OCT AL 25-09]])/MaestraLP3[[#This Row],[COSTO OCT AL 25-09]]</f>
        <v>0</v>
      </c>
      <c r="X1143" s="67" t="str">
        <f>++IF(P1143="HASTA AGOTAR STOCK","HASTA AGOTAR STOCK",IF(MaestraLP3[[#This Row],[PRECIO]]=0,"NO PARA LP",IF(MaestraLP3[[#This Row],[PRECIO SEP]]=0,"INCORPORACIÓN",IF(Z1143=0,"MANTIENE",IF(Z1143&lt;0,"BAJA",IF(Z1143&gt;0,"ALZA",""))))))</f>
        <v>MANTIENE</v>
      </c>
      <c r="Y1143" s="64">
        <v>34500</v>
      </c>
      <c r="Z1143" s="41">
        <f>IF(Y1143=0,"INDICAR PRECIO VTA",Y1143-MaestraLP3[[#This Row],[PRECIO SEP]])</f>
        <v>0</v>
      </c>
      <c r="AA1143" s="66">
        <f t="shared" si="17"/>
        <v>0.39130434782608697</v>
      </c>
      <c r="AB1143" s="68">
        <f>IFERROR(MaestraLP3[[#This Row],[PRECIO]]*MaestraLP3[[#This Row],[%MG UMV]],0)</f>
        <v>13500</v>
      </c>
      <c r="AC1143" s="69">
        <v>3.6</v>
      </c>
      <c r="AD1143" s="64">
        <f>+IFERROR(MaestraLP3[[#This Row],[MARGEN UNITARIO]]/MaestraLP3[[#This Row],[Peso Neto UMV (KG)]],0)</f>
        <v>3750</v>
      </c>
      <c r="AE1143" s="39" t="s">
        <v>53</v>
      </c>
      <c r="AF1143" s="39"/>
      <c r="AG1143" s="39">
        <v>1</v>
      </c>
      <c r="AH1143" s="109">
        <v>0</v>
      </c>
      <c r="AI1143" s="66">
        <v>0.2</v>
      </c>
      <c r="AJ1143" s="66">
        <v>0.25</v>
      </c>
      <c r="AK1143" s="39" t="s">
        <v>53</v>
      </c>
      <c r="AL1143" s="39" t="s">
        <v>53</v>
      </c>
    </row>
    <row r="1144" spans="1:38" x14ac:dyDescent="0.35">
      <c r="A1144" s="39" t="s">
        <v>276</v>
      </c>
      <c r="B1144" s="39">
        <v>150000373</v>
      </c>
      <c r="C1144" s="39" t="str">
        <f>+MaestraLP3[[#This Row],[CÓDIGO]]&amp;MaestraLP3[[#Headers],[-]]&amp;MaestraLP3[[#This Row],[UMV]]</f>
        <v>150000373-C10</v>
      </c>
      <c r="D1144" s="50" t="str">
        <f>+MaestraLP3[[#This Row],[CÓDIGO]]&amp;MaestraLP3[[#Headers],[FS00]]</f>
        <v>150000373FS00</v>
      </c>
      <c r="E1144" s="39" t="s">
        <v>34</v>
      </c>
      <c r="F1144" s="39" t="s">
        <v>35</v>
      </c>
      <c r="G1144" s="39" t="s">
        <v>257</v>
      </c>
      <c r="H1144" s="39" t="s">
        <v>1486</v>
      </c>
      <c r="I1144" s="39" t="s">
        <v>1487</v>
      </c>
      <c r="J1144" s="49" t="s">
        <v>65</v>
      </c>
      <c r="K1144" s="50" t="s">
        <v>50</v>
      </c>
      <c r="L1144" s="39" t="str">
        <f>VLOOKUP(MaestraLP3[[#This Row],[UMV]],VALIDACIONES!J:L,3,0)</f>
        <v>Caja 10 Unidades</v>
      </c>
      <c r="M1144" s="39" t="s">
        <v>51</v>
      </c>
      <c r="N1144" s="39" t="s">
        <v>78</v>
      </c>
      <c r="O1144" s="64">
        <v>17075.7</v>
      </c>
      <c r="P1144" s="39" t="s">
        <v>42</v>
      </c>
      <c r="Q1144" s="64">
        <v>25900</v>
      </c>
      <c r="R1144" s="66">
        <f>+IFERROR((MaestraLP3[[#This Row],[COSTO ]]/MaestraLP3[[#This Row],[COSTO SEP]]-1),0)</f>
        <v>-2.9281376458967223E-5</v>
      </c>
      <c r="S1144" s="65" t="s">
        <v>52</v>
      </c>
      <c r="T1144" s="65" t="s">
        <v>52</v>
      </c>
      <c r="U1144" s="64">
        <f>+VLOOKUP(MaestraLP3[[#This Row],[FS00]],'[1]BD MES'!$C:$N,12,0)</f>
        <v>17075</v>
      </c>
      <c r="V1144" s="64">
        <v>17075.2</v>
      </c>
      <c r="W1144" s="66">
        <f>+(MaestraLP3[[#This Row],[COSTO ]]-MaestraLP3[[#This Row],[COSTO OCT AL 25-09]])/MaestraLP3[[#This Row],[COSTO OCT AL 25-09]]</f>
        <v>1.1713030746748322E-5</v>
      </c>
      <c r="X1144" s="67" t="str">
        <f>++IF(P1144="HASTA AGOTAR STOCK","HASTA AGOTAR STOCK",IF(MaestraLP3[[#This Row],[PRECIO]]=0,"NO PARA LP",IF(MaestraLP3[[#This Row],[PRECIO SEP]]=0,"INCORPORACIÓN",IF(Z1144=0,"MANTIENE",IF(Z1144&lt;0,"BAJA",IF(Z1144&gt;0,"ALZA",""))))))</f>
        <v>MANTIENE</v>
      </c>
      <c r="Y1144" s="64">
        <v>25900</v>
      </c>
      <c r="Z1144" s="41">
        <f>IF(Y1144=0,"INDICAR PRECIO VTA",Y1144-MaestraLP3[[#This Row],[PRECIO SEP]])</f>
        <v>0</v>
      </c>
      <c r="AA1144" s="66">
        <f t="shared" si="17"/>
        <v>0.34072586872586869</v>
      </c>
      <c r="AB1144" s="68">
        <f>IFERROR(MaestraLP3[[#This Row],[PRECIO]]*MaestraLP3[[#This Row],[%MG UMV]],0)</f>
        <v>8824.7999999999993</v>
      </c>
      <c r="AC1144" s="69">
        <v>10</v>
      </c>
      <c r="AD1144" s="64">
        <f>+IFERROR(MaestraLP3[[#This Row],[MARGEN UNITARIO]]/MaestraLP3[[#This Row],[Peso Neto UMV (KG)]],0)</f>
        <v>882.4799999999999</v>
      </c>
      <c r="AE1144" s="39" t="s">
        <v>53</v>
      </c>
      <c r="AF1144" s="39"/>
      <c r="AG1144" s="39">
        <v>1</v>
      </c>
      <c r="AH1144" s="109">
        <v>0</v>
      </c>
      <c r="AI1144" s="66">
        <v>4.9999999999999996E-2</v>
      </c>
      <c r="AJ1144" s="66">
        <v>6.9999999999999993E-2</v>
      </c>
      <c r="AK1144" s="39"/>
      <c r="AL1144" s="39" t="s">
        <v>53</v>
      </c>
    </row>
    <row r="1145" spans="1:38" x14ac:dyDescent="0.35">
      <c r="A1145" s="39" t="s">
        <v>276</v>
      </c>
      <c r="B1145" s="39">
        <v>150000372</v>
      </c>
      <c r="C1145" s="39" t="str">
        <f>+MaestraLP3[[#This Row],[CÓDIGO]]&amp;MaestraLP3[[#Headers],[-]]&amp;MaestraLP3[[#This Row],[UMV]]</f>
        <v>150000372-C10</v>
      </c>
      <c r="D1145" s="50" t="str">
        <f>+MaestraLP3[[#This Row],[CÓDIGO]]&amp;MaestraLP3[[#Headers],[FS00]]</f>
        <v>150000372FS00</v>
      </c>
      <c r="E1145" s="39" t="s">
        <v>34</v>
      </c>
      <c r="F1145" s="39" t="s">
        <v>35</v>
      </c>
      <c r="G1145" s="39" t="s">
        <v>257</v>
      </c>
      <c r="H1145" s="39" t="s">
        <v>1486</v>
      </c>
      <c r="I1145" s="39" t="s">
        <v>1489</v>
      </c>
      <c r="J1145" s="49" t="s">
        <v>65</v>
      </c>
      <c r="K1145" s="50" t="s">
        <v>50</v>
      </c>
      <c r="L1145" s="39" t="str">
        <f>VLOOKUP(MaestraLP3[[#This Row],[UMV]],VALIDACIONES!J:L,3,0)</f>
        <v>Caja 10 Unidades</v>
      </c>
      <c r="M1145" s="39" t="s">
        <v>51</v>
      </c>
      <c r="N1145" s="39" t="s">
        <v>78</v>
      </c>
      <c r="O1145" s="64">
        <v>16903.2</v>
      </c>
      <c r="P1145" s="39" t="s">
        <v>42</v>
      </c>
      <c r="Q1145" s="64">
        <v>27700</v>
      </c>
      <c r="R1145" s="66">
        <f>+IFERROR((MaestraLP3[[#This Row],[COSTO ]]/MaestraLP3[[#This Row],[COSTO SEP]]-1),0)</f>
        <v>-5.9160395665669441E-6</v>
      </c>
      <c r="S1145" s="65" t="s">
        <v>52</v>
      </c>
      <c r="T1145" s="65" t="s">
        <v>52</v>
      </c>
      <c r="U1145" s="64">
        <f>+VLOOKUP(MaestraLP3[[#This Row],[FS00]],'[1]BD MES'!$C:$N,12,0)</f>
        <v>16901.7</v>
      </c>
      <c r="V1145" s="64">
        <v>16903.099999999999</v>
      </c>
      <c r="W1145" s="66">
        <f>+(MaestraLP3[[#This Row],[COSTO ]]-MaestraLP3[[#This Row],[COSTO OCT AL 25-09]])/MaestraLP3[[#This Row],[COSTO OCT AL 25-09]]</f>
        <v>8.283190448285185E-5</v>
      </c>
      <c r="X1145" s="67" t="str">
        <f>++IF(P1145="HASTA AGOTAR STOCK","HASTA AGOTAR STOCK",IF(MaestraLP3[[#This Row],[PRECIO]]=0,"NO PARA LP",IF(MaestraLP3[[#This Row],[PRECIO SEP]]=0,"INCORPORACIÓN",IF(Z1145=0,"MANTIENE",IF(Z1145&lt;0,"BAJA",IF(Z1145&gt;0,"ALZA",""))))))</f>
        <v>MANTIENE</v>
      </c>
      <c r="Y1145" s="64">
        <v>27700</v>
      </c>
      <c r="Z1145" s="41">
        <f>IF(Y1145=0,"INDICAR PRECIO VTA",Y1145-MaestraLP3[[#This Row],[PRECIO SEP]])</f>
        <v>0</v>
      </c>
      <c r="AA1145" s="66">
        <f t="shared" si="17"/>
        <v>0.38977978339350183</v>
      </c>
      <c r="AB1145" s="68">
        <f>IFERROR(MaestraLP3[[#This Row],[PRECIO]]*MaestraLP3[[#This Row],[%MG UMV]],0)</f>
        <v>10796.900000000001</v>
      </c>
      <c r="AC1145" s="69">
        <v>10</v>
      </c>
      <c r="AD1145" s="64">
        <f>+IFERROR(MaestraLP3[[#This Row],[MARGEN UNITARIO]]/MaestraLP3[[#This Row],[Peso Neto UMV (KG)]],0)</f>
        <v>1079.69</v>
      </c>
      <c r="AE1145" s="39" t="s">
        <v>53</v>
      </c>
      <c r="AF1145" s="39"/>
      <c r="AG1145" s="39">
        <v>1</v>
      </c>
      <c r="AH1145" s="109">
        <v>0</v>
      </c>
      <c r="AI1145" s="66">
        <v>4.9999999999999996E-2</v>
      </c>
      <c r="AJ1145" s="66">
        <v>6.9999999999999993E-2</v>
      </c>
      <c r="AK1145" s="39"/>
      <c r="AL1145" s="39" t="s">
        <v>53</v>
      </c>
    </row>
    <row r="1146" spans="1:38" x14ac:dyDescent="0.35">
      <c r="A1146" s="39" t="s">
        <v>276</v>
      </c>
      <c r="B1146" s="39">
        <v>150000374</v>
      </c>
      <c r="C1146" s="39" t="str">
        <f>+MaestraLP3[[#This Row],[CÓDIGO]]&amp;MaestraLP3[[#Headers],[-]]&amp;MaestraLP3[[#This Row],[UMV]]</f>
        <v>150000374-C10</v>
      </c>
      <c r="D1146" s="50" t="str">
        <f>+MaestraLP3[[#This Row],[CÓDIGO]]&amp;MaestraLP3[[#Headers],[FS00]]</f>
        <v>150000374FS00</v>
      </c>
      <c r="E1146" s="39" t="s">
        <v>34</v>
      </c>
      <c r="F1146" s="39" t="s">
        <v>35</v>
      </c>
      <c r="G1146" s="39" t="s">
        <v>257</v>
      </c>
      <c r="H1146" s="39" t="s">
        <v>1486</v>
      </c>
      <c r="I1146" s="39" t="s">
        <v>1490</v>
      </c>
      <c r="J1146" s="49" t="s">
        <v>65</v>
      </c>
      <c r="K1146" s="50" t="s">
        <v>50</v>
      </c>
      <c r="L1146" s="39" t="str">
        <f>VLOOKUP(MaestraLP3[[#This Row],[UMV]],VALIDACIONES!J:L,3,0)</f>
        <v>Caja 10 Unidades</v>
      </c>
      <c r="M1146" s="39" t="s">
        <v>51</v>
      </c>
      <c r="N1146" s="39" t="s">
        <v>78</v>
      </c>
      <c r="O1146" s="64">
        <v>16903</v>
      </c>
      <c r="P1146" s="39" t="s">
        <v>42</v>
      </c>
      <c r="Q1146" s="64">
        <v>27100</v>
      </c>
      <c r="R1146" s="66">
        <f>+IFERROR((MaestraLP3[[#This Row],[COSTO ]]/MaestraLP3[[#This Row],[COSTO SEP]]-1),0)</f>
        <v>5.916109566239669E-6</v>
      </c>
      <c r="S1146" s="65" t="s">
        <v>52</v>
      </c>
      <c r="T1146" s="65" t="s">
        <v>52</v>
      </c>
      <c r="U1146" s="64">
        <f>+VLOOKUP(MaestraLP3[[#This Row],[FS00]],'[1]BD MES'!$C:$N,12,0)</f>
        <v>16902.900000000001</v>
      </c>
      <c r="V1146" s="64">
        <v>16903.099999999999</v>
      </c>
      <c r="W1146" s="66">
        <f>+(MaestraLP3[[#This Row],[COSTO ]]-MaestraLP3[[#This Row],[COSTO OCT AL 25-09]])/MaestraLP3[[#This Row],[COSTO OCT AL 25-09]]</f>
        <v>1.1832289133645091E-5</v>
      </c>
      <c r="X1146" s="67" t="str">
        <f>++IF(P1146="HASTA AGOTAR STOCK","HASTA AGOTAR STOCK",IF(MaestraLP3[[#This Row],[PRECIO]]=0,"NO PARA LP",IF(MaestraLP3[[#This Row],[PRECIO SEP]]=0,"INCORPORACIÓN",IF(Z1146=0,"MANTIENE",IF(Z1146&lt;0,"BAJA",IF(Z1146&gt;0,"ALZA",""))))))</f>
        <v>MANTIENE</v>
      </c>
      <c r="Y1146" s="64">
        <v>27100</v>
      </c>
      <c r="Z1146" s="41">
        <f>IF(Y1146=0,"INDICAR PRECIO VTA",Y1146-MaestraLP3[[#This Row],[PRECIO SEP]])</f>
        <v>0</v>
      </c>
      <c r="AA1146" s="66">
        <f t="shared" si="17"/>
        <v>0.37626937269372701</v>
      </c>
      <c r="AB1146" s="68">
        <f>IFERROR(MaestraLP3[[#This Row],[PRECIO]]*MaestraLP3[[#This Row],[%MG UMV]],0)</f>
        <v>10196.900000000001</v>
      </c>
      <c r="AC1146" s="69">
        <v>10</v>
      </c>
      <c r="AD1146" s="64">
        <f>+IFERROR(MaestraLP3[[#This Row],[MARGEN UNITARIO]]/MaestraLP3[[#This Row],[Peso Neto UMV (KG)]],0)</f>
        <v>1019.6900000000002</v>
      </c>
      <c r="AE1146" s="39" t="s">
        <v>53</v>
      </c>
      <c r="AF1146" s="39"/>
      <c r="AG1146" s="39">
        <v>1</v>
      </c>
      <c r="AH1146" s="109">
        <v>0</v>
      </c>
      <c r="AI1146" s="66">
        <v>4.9999999999999996E-2</v>
      </c>
      <c r="AJ1146" s="66">
        <v>6.9999999999999993E-2</v>
      </c>
      <c r="AK1146" s="39"/>
      <c r="AL1146" s="39" t="s">
        <v>53</v>
      </c>
    </row>
    <row r="1147" spans="1:38" x14ac:dyDescent="0.35">
      <c r="A1147" s="39" t="s">
        <v>276</v>
      </c>
      <c r="B1147" s="39">
        <v>100095080</v>
      </c>
      <c r="C1147" s="39" t="str">
        <f>+MaestraLP3[[#This Row],[CÓDIGO]]&amp;MaestraLP3[[#Headers],[-]]&amp;MaestraLP3[[#This Row],[UMV]]</f>
        <v>100095080-C10</v>
      </c>
      <c r="D1147" s="50" t="str">
        <f>+MaestraLP3[[#This Row],[CÓDIGO]]&amp;MaestraLP3[[#Headers],[FS00]]</f>
        <v>100095080FS00</v>
      </c>
      <c r="E1147" s="39" t="s">
        <v>34</v>
      </c>
      <c r="F1147" s="39" t="s">
        <v>35</v>
      </c>
      <c r="G1147" s="39" t="s">
        <v>257</v>
      </c>
      <c r="H1147" s="39" t="s">
        <v>1486</v>
      </c>
      <c r="I1147" s="39" t="s">
        <v>1491</v>
      </c>
      <c r="J1147" s="49" t="s">
        <v>65</v>
      </c>
      <c r="K1147" s="50" t="s">
        <v>50</v>
      </c>
      <c r="L1147" s="39" t="str">
        <f>VLOOKUP(MaestraLP3[[#This Row],[UMV]],VALIDACIONES!J:L,3,0)</f>
        <v>Caja 10 Unidades</v>
      </c>
      <c r="M1147" s="39" t="s">
        <v>51</v>
      </c>
      <c r="N1147" s="39" t="s">
        <v>78</v>
      </c>
      <c r="O1147" s="64">
        <v>23679.3</v>
      </c>
      <c r="P1147" s="39" t="s">
        <v>42</v>
      </c>
      <c r="Q1147" s="64">
        <v>33900</v>
      </c>
      <c r="R1147" s="66">
        <f>+IFERROR((MaestraLP3[[#This Row],[COSTO ]]/MaestraLP3[[#This Row],[COSTO SEP]]-1),0)</f>
        <v>-5.7940901969231184E-3</v>
      </c>
      <c r="S1147" s="65" t="s">
        <v>52</v>
      </c>
      <c r="T1147" s="65" t="s">
        <v>52</v>
      </c>
      <c r="U1147" s="64">
        <f>+VLOOKUP(MaestraLP3[[#This Row],[FS00]],'[1]BD MES'!$C:$N,12,0)</f>
        <v>23406.7</v>
      </c>
      <c r="V1147" s="64">
        <v>23542.1</v>
      </c>
      <c r="W1147" s="66">
        <f>+(MaestraLP3[[#This Row],[COSTO ]]-MaestraLP3[[#This Row],[COSTO OCT AL 25-09]])/MaestraLP3[[#This Row],[COSTO OCT AL 25-09]]</f>
        <v>5.7846684923546594E-3</v>
      </c>
      <c r="X1147" s="67" t="str">
        <f>++IF(P1147="HASTA AGOTAR STOCK","HASTA AGOTAR STOCK",IF(MaestraLP3[[#This Row],[PRECIO]]=0,"NO PARA LP",IF(MaestraLP3[[#This Row],[PRECIO SEP]]=0,"INCORPORACIÓN",IF(Z1147=0,"MANTIENE",IF(Z1147&lt;0,"BAJA",IF(Z1147&gt;0,"ALZA",""))))))</f>
        <v>MANTIENE</v>
      </c>
      <c r="Y1147" s="64">
        <v>33900</v>
      </c>
      <c r="Z1147" s="41">
        <f>IF(Y1147=0,"INDICAR PRECIO VTA",Y1147-MaestraLP3[[#This Row],[PRECIO SEP]])</f>
        <v>0</v>
      </c>
      <c r="AA1147" s="66">
        <f t="shared" si="17"/>
        <v>0.30554277286135695</v>
      </c>
      <c r="AB1147" s="68">
        <f>IFERROR(MaestraLP3[[#This Row],[PRECIO]]*MaestraLP3[[#This Row],[%MG UMV]],0)</f>
        <v>10357.900000000001</v>
      </c>
      <c r="AC1147" s="69">
        <v>10</v>
      </c>
      <c r="AD1147" s="64">
        <f>+IFERROR(MaestraLP3[[#This Row],[MARGEN UNITARIO]]/MaestraLP3[[#This Row],[Peso Neto UMV (KG)]],0)</f>
        <v>1035.7900000000002</v>
      </c>
      <c r="AE1147" s="39" t="s">
        <v>53</v>
      </c>
      <c r="AF1147" s="39"/>
      <c r="AG1147" s="39">
        <v>1</v>
      </c>
      <c r="AH1147" s="109">
        <v>0</v>
      </c>
      <c r="AI1147" s="66">
        <v>4.9999999999999996E-2</v>
      </c>
      <c r="AJ1147" s="66">
        <v>6.9999999999999993E-2</v>
      </c>
      <c r="AK1147" s="39"/>
      <c r="AL1147" s="39" t="s">
        <v>53</v>
      </c>
    </row>
    <row r="1148" spans="1:38" x14ac:dyDescent="0.35">
      <c r="A1148" s="39" t="s">
        <v>276</v>
      </c>
      <c r="B1148" s="39">
        <v>100095030</v>
      </c>
      <c r="C1148" s="39" t="str">
        <f>+MaestraLP3[[#This Row],[CÓDIGO]]&amp;MaestraLP3[[#Headers],[-]]&amp;MaestraLP3[[#This Row],[UMV]]</f>
        <v>100095030-C10</v>
      </c>
      <c r="D1148" s="50" t="str">
        <f>+MaestraLP3[[#This Row],[CÓDIGO]]&amp;MaestraLP3[[#Headers],[FS00]]</f>
        <v>100095030FS00</v>
      </c>
      <c r="E1148" s="39" t="s">
        <v>34</v>
      </c>
      <c r="F1148" s="39" t="s">
        <v>35</v>
      </c>
      <c r="G1148" s="39" t="s">
        <v>257</v>
      </c>
      <c r="H1148" s="39" t="s">
        <v>1486</v>
      </c>
      <c r="I1148" s="39" t="s">
        <v>1492</v>
      </c>
      <c r="J1148" s="49" t="s">
        <v>65</v>
      </c>
      <c r="K1148" s="50" t="s">
        <v>50</v>
      </c>
      <c r="L1148" s="39" t="str">
        <f>VLOOKUP(MaestraLP3[[#This Row],[UMV]],VALIDACIONES!J:L,3,0)</f>
        <v>Caja 10 Unidades</v>
      </c>
      <c r="M1148" s="39" t="s">
        <v>51</v>
      </c>
      <c r="N1148" s="39" t="s">
        <v>78</v>
      </c>
      <c r="O1148" s="64">
        <v>23455.5</v>
      </c>
      <c r="P1148" s="39" t="s">
        <v>42</v>
      </c>
      <c r="Q1148" s="64">
        <v>31900</v>
      </c>
      <c r="R1148" s="66">
        <f>+IFERROR((MaestraLP3[[#This Row],[COSTO ]]/MaestraLP3[[#This Row],[COSTO SEP]]-1),0)</f>
        <v>-2.911896996440233E-3</v>
      </c>
      <c r="S1148" s="65" t="s">
        <v>52</v>
      </c>
      <c r="T1148" s="65" t="s">
        <v>52</v>
      </c>
      <c r="U1148" s="64">
        <f>+VLOOKUP(MaestraLP3[[#This Row],[FS00]],'[1]BD MES'!$C:$N,12,0)</f>
        <v>23348.2</v>
      </c>
      <c r="V1148" s="64">
        <v>23387.199999999997</v>
      </c>
      <c r="W1148" s="66">
        <f>+(MaestraLP3[[#This Row],[COSTO ]]-MaestraLP3[[#This Row],[COSTO OCT AL 25-09]])/MaestraLP3[[#This Row],[COSTO OCT AL 25-09]]</f>
        <v>1.6703643107390017E-3</v>
      </c>
      <c r="X1148" s="67" t="str">
        <f>++IF(P1148="HASTA AGOTAR STOCK","HASTA AGOTAR STOCK",IF(MaestraLP3[[#This Row],[PRECIO]]=0,"NO PARA LP",IF(MaestraLP3[[#This Row],[PRECIO SEP]]=0,"INCORPORACIÓN",IF(Z1148=0,"MANTIENE",IF(Z1148&lt;0,"BAJA",IF(Z1148&gt;0,"ALZA",""))))))</f>
        <v>MANTIENE</v>
      </c>
      <c r="Y1148" s="64">
        <v>31900</v>
      </c>
      <c r="Z1148" s="41">
        <f>IF(Y1148=0,"INDICAR PRECIO VTA",Y1148-MaestraLP3[[#This Row],[PRECIO SEP]])</f>
        <v>0</v>
      </c>
      <c r="AA1148" s="66">
        <f t="shared" si="17"/>
        <v>0.26685893416927908</v>
      </c>
      <c r="AB1148" s="68">
        <f>IFERROR(MaestraLP3[[#This Row],[PRECIO]]*MaestraLP3[[#This Row],[%MG UMV]],0)</f>
        <v>8512.8000000000029</v>
      </c>
      <c r="AC1148" s="69">
        <v>10</v>
      </c>
      <c r="AD1148" s="64">
        <f>+IFERROR(MaestraLP3[[#This Row],[MARGEN UNITARIO]]/MaestraLP3[[#This Row],[Peso Neto UMV (KG)]],0)</f>
        <v>851.28000000000031</v>
      </c>
      <c r="AE1148" s="39" t="s">
        <v>53</v>
      </c>
      <c r="AF1148" s="39"/>
      <c r="AG1148" s="39">
        <v>1</v>
      </c>
      <c r="AH1148" s="109">
        <v>0</v>
      </c>
      <c r="AI1148" s="66">
        <v>4.9999999999999996E-2</v>
      </c>
      <c r="AJ1148" s="66">
        <v>6.9999999999999993E-2</v>
      </c>
      <c r="AK1148" s="39"/>
      <c r="AL1148" s="39" t="s">
        <v>53</v>
      </c>
    </row>
    <row r="1149" spans="1:38" x14ac:dyDescent="0.35">
      <c r="A1149" s="39" t="s">
        <v>276</v>
      </c>
      <c r="B1149" s="39">
        <v>100093620</v>
      </c>
      <c r="C1149" s="39" t="str">
        <f>+MaestraLP3[[#This Row],[CÓDIGO]]&amp;MaestraLP3[[#Headers],[-]]&amp;MaestraLP3[[#This Row],[UMV]]</f>
        <v>100093620-C10</v>
      </c>
      <c r="D1149" s="50" t="str">
        <f>+MaestraLP3[[#This Row],[CÓDIGO]]&amp;MaestraLP3[[#Headers],[FS00]]</f>
        <v>100093620FS00</v>
      </c>
      <c r="E1149" s="39" t="s">
        <v>34</v>
      </c>
      <c r="F1149" s="39" t="s">
        <v>35</v>
      </c>
      <c r="G1149" s="39" t="s">
        <v>257</v>
      </c>
      <c r="H1149" s="39" t="s">
        <v>1486</v>
      </c>
      <c r="I1149" s="39" t="s">
        <v>1493</v>
      </c>
      <c r="J1149" s="49" t="s">
        <v>65</v>
      </c>
      <c r="K1149" s="50" t="s">
        <v>50</v>
      </c>
      <c r="L1149" s="39" t="str">
        <f>VLOOKUP(MaestraLP3[[#This Row],[UMV]],VALIDACIONES!J:L,3,0)</f>
        <v>Caja 10 Unidades</v>
      </c>
      <c r="M1149" s="39" t="s">
        <v>51</v>
      </c>
      <c r="N1149" s="39" t="s">
        <v>78</v>
      </c>
      <c r="O1149" s="64">
        <v>35768.6</v>
      </c>
      <c r="P1149" s="39" t="s">
        <v>42</v>
      </c>
      <c r="Q1149" s="64">
        <v>46500</v>
      </c>
      <c r="R1149" s="66">
        <f>+IFERROR((MaestraLP3[[#This Row],[COSTO ]]/MaestraLP3[[#This Row],[COSTO SEP]]-1),0)</f>
        <v>-5.4684835302472035E-3</v>
      </c>
      <c r="S1149" s="65" t="s">
        <v>52</v>
      </c>
      <c r="T1149" s="65" t="s">
        <v>52</v>
      </c>
      <c r="U1149" s="64">
        <f>+VLOOKUP(MaestraLP3[[#This Row],[FS00]],'[1]BD MES'!$C:$N,12,0)</f>
        <v>35572.800000000003</v>
      </c>
      <c r="V1149" s="64">
        <v>35573</v>
      </c>
      <c r="W1149" s="66">
        <f>+(MaestraLP3[[#This Row],[COSTO ]]-MaestraLP3[[#This Row],[COSTO OCT AL 25-09]])/MaestraLP3[[#This Row],[COSTO OCT AL 25-09]]</f>
        <v>5.6222731974173979E-6</v>
      </c>
      <c r="X1149" s="67" t="str">
        <f>++IF(P1149="HASTA AGOTAR STOCK","HASTA AGOTAR STOCK",IF(MaestraLP3[[#This Row],[PRECIO]]=0,"NO PARA LP",IF(MaestraLP3[[#This Row],[PRECIO SEP]]=0,"INCORPORACIÓN",IF(Z1149=0,"MANTIENE",IF(Z1149&lt;0,"BAJA",IF(Z1149&gt;0,"ALZA",""))))))</f>
        <v>MANTIENE</v>
      </c>
      <c r="Y1149" s="64">
        <v>46500</v>
      </c>
      <c r="Z1149" s="41">
        <f>IF(Y1149=0,"INDICAR PRECIO VTA",Y1149-MaestraLP3[[#This Row],[PRECIO SEP]])</f>
        <v>0</v>
      </c>
      <c r="AA1149" s="66">
        <f t="shared" si="17"/>
        <v>0.23498924731182796</v>
      </c>
      <c r="AB1149" s="68">
        <f>IFERROR(MaestraLP3[[#This Row],[PRECIO]]*MaestraLP3[[#This Row],[%MG UMV]],0)</f>
        <v>10927</v>
      </c>
      <c r="AC1149" s="69">
        <v>10</v>
      </c>
      <c r="AD1149" s="64">
        <f>+IFERROR(MaestraLP3[[#This Row],[MARGEN UNITARIO]]/MaestraLP3[[#This Row],[Peso Neto UMV (KG)]],0)</f>
        <v>1092.7</v>
      </c>
      <c r="AE1149" s="39" t="s">
        <v>53</v>
      </c>
      <c r="AF1149" s="39"/>
      <c r="AG1149" s="39">
        <v>1</v>
      </c>
      <c r="AH1149" s="109">
        <v>0</v>
      </c>
      <c r="AI1149" s="66">
        <v>4.9999999999999996E-2</v>
      </c>
      <c r="AJ1149" s="66">
        <v>6.9999999999999993E-2</v>
      </c>
      <c r="AK1149" s="39"/>
      <c r="AL1149" s="39" t="s">
        <v>53</v>
      </c>
    </row>
    <row r="1150" spans="1:38" x14ac:dyDescent="0.35">
      <c r="A1150" s="39" t="s">
        <v>276</v>
      </c>
      <c r="B1150" s="39">
        <v>100093780</v>
      </c>
      <c r="C1150" s="39" t="str">
        <f>+MaestraLP3[[#This Row],[CÓDIGO]]&amp;MaestraLP3[[#Headers],[-]]&amp;MaestraLP3[[#This Row],[UMV]]</f>
        <v>100093780-C10</v>
      </c>
      <c r="D1150" s="50" t="str">
        <f>+MaestraLP3[[#This Row],[CÓDIGO]]&amp;MaestraLP3[[#Headers],[FS00]]</f>
        <v>100093780FS00</v>
      </c>
      <c r="E1150" s="39" t="s">
        <v>34</v>
      </c>
      <c r="F1150" s="39" t="s">
        <v>35</v>
      </c>
      <c r="G1150" s="39" t="s">
        <v>257</v>
      </c>
      <c r="H1150" s="39" t="s">
        <v>1486</v>
      </c>
      <c r="I1150" s="39" t="s">
        <v>1494</v>
      </c>
      <c r="J1150" s="49" t="s">
        <v>65</v>
      </c>
      <c r="K1150" s="50" t="s">
        <v>50</v>
      </c>
      <c r="L1150" s="39" t="str">
        <f>VLOOKUP(MaestraLP3[[#This Row],[UMV]],VALIDACIONES!J:L,3,0)</f>
        <v>Caja 10 Unidades</v>
      </c>
      <c r="M1150" s="39" t="s">
        <v>51</v>
      </c>
      <c r="N1150" s="39" t="s">
        <v>78</v>
      </c>
      <c r="O1150" s="64">
        <v>35646.300000000003</v>
      </c>
      <c r="P1150" s="39" t="s">
        <v>42</v>
      </c>
      <c r="Q1150" s="64">
        <v>46500</v>
      </c>
      <c r="R1150" s="66">
        <f>+IFERROR((MaestraLP3[[#This Row],[COSTO ]]/MaestraLP3[[#This Row],[COSTO SEP]]-1),0)</f>
        <v>2.8053402456595933E-6</v>
      </c>
      <c r="S1150" s="65" t="s">
        <v>52</v>
      </c>
      <c r="T1150" s="65" t="s">
        <v>52</v>
      </c>
      <c r="U1150" s="64">
        <f>+VLOOKUP(MaestraLP3[[#This Row],[FS00]],'[1]BD MES'!$C:$N,12,0)</f>
        <v>35536.699999999997</v>
      </c>
      <c r="V1150" s="64">
        <v>35646.400000000001</v>
      </c>
      <c r="W1150" s="66">
        <f>+(MaestraLP3[[#This Row],[COSTO ]]-MaestraLP3[[#This Row],[COSTO OCT AL 25-09]])/MaestraLP3[[#This Row],[COSTO OCT AL 25-09]]</f>
        <v>3.0869495479322611E-3</v>
      </c>
      <c r="X1150" s="67" t="str">
        <f>++IF(P1150="HASTA AGOTAR STOCK","HASTA AGOTAR STOCK",IF(MaestraLP3[[#This Row],[PRECIO]]=0,"NO PARA LP",IF(MaestraLP3[[#This Row],[PRECIO SEP]]=0,"INCORPORACIÓN",IF(Z1150=0,"MANTIENE",IF(Z1150&lt;0,"BAJA",IF(Z1150&gt;0,"ALZA",""))))))</f>
        <v>MANTIENE</v>
      </c>
      <c r="Y1150" s="64">
        <v>46500</v>
      </c>
      <c r="Z1150" s="41">
        <f>IF(Y1150=0,"INDICAR PRECIO VTA",Y1150-MaestraLP3[[#This Row],[PRECIO SEP]])</f>
        <v>0</v>
      </c>
      <c r="AA1150" s="66">
        <f t="shared" si="17"/>
        <v>0.23341075268817202</v>
      </c>
      <c r="AB1150" s="68">
        <f>IFERROR(MaestraLP3[[#This Row],[PRECIO]]*MaestraLP3[[#This Row],[%MG UMV]],0)</f>
        <v>10853.599999999999</v>
      </c>
      <c r="AC1150" s="69">
        <v>10</v>
      </c>
      <c r="AD1150" s="64">
        <f>+IFERROR(MaestraLP3[[#This Row],[MARGEN UNITARIO]]/MaestraLP3[[#This Row],[Peso Neto UMV (KG)]],0)</f>
        <v>1085.3599999999999</v>
      </c>
      <c r="AE1150" s="39" t="s">
        <v>53</v>
      </c>
      <c r="AF1150" s="39"/>
      <c r="AG1150" s="39">
        <v>1</v>
      </c>
      <c r="AH1150" s="109">
        <v>0</v>
      </c>
      <c r="AI1150" s="66">
        <v>4.9999999999999996E-2</v>
      </c>
      <c r="AJ1150" s="66">
        <v>6.9999999999999993E-2</v>
      </c>
      <c r="AK1150" s="39"/>
      <c r="AL1150" s="39" t="s">
        <v>53</v>
      </c>
    </row>
    <row r="1151" spans="1:38" x14ac:dyDescent="0.35">
      <c r="A1151" s="39" t="s">
        <v>276</v>
      </c>
      <c r="B1151" s="39">
        <v>100093790</v>
      </c>
      <c r="C1151" s="39" t="str">
        <f>+MaestraLP3[[#This Row],[CÓDIGO]]&amp;MaestraLP3[[#Headers],[-]]&amp;MaestraLP3[[#This Row],[UMV]]</f>
        <v>100093790-C10</v>
      </c>
      <c r="D1151" s="50" t="str">
        <f>+MaestraLP3[[#This Row],[CÓDIGO]]&amp;MaestraLP3[[#Headers],[FS00]]</f>
        <v>100093790FS00</v>
      </c>
      <c r="E1151" s="39" t="s">
        <v>34</v>
      </c>
      <c r="F1151" s="39" t="s">
        <v>35</v>
      </c>
      <c r="G1151" s="39" t="s">
        <v>257</v>
      </c>
      <c r="H1151" s="39" t="s">
        <v>1486</v>
      </c>
      <c r="I1151" s="39" t="s">
        <v>1495</v>
      </c>
      <c r="J1151" s="49" t="s">
        <v>65</v>
      </c>
      <c r="K1151" s="50" t="s">
        <v>50</v>
      </c>
      <c r="L1151" s="39" t="str">
        <f>VLOOKUP(MaestraLP3[[#This Row],[UMV]],VALIDACIONES!J:L,3,0)</f>
        <v>Caja 10 Unidades</v>
      </c>
      <c r="M1151" s="39" t="s">
        <v>51</v>
      </c>
      <c r="N1151" s="39" t="s">
        <v>78</v>
      </c>
      <c r="O1151" s="64">
        <v>35531.799999999996</v>
      </c>
      <c r="P1151" s="39" t="s">
        <v>42</v>
      </c>
      <c r="Q1151" s="64">
        <v>46500</v>
      </c>
      <c r="R1151" s="66">
        <f>+IFERROR((MaestraLP3[[#This Row],[COSTO ]]/MaestraLP3[[#This Row],[COSTO SEP]]-1),0)</f>
        <v>0</v>
      </c>
      <c r="S1151" s="65" t="s">
        <v>52</v>
      </c>
      <c r="T1151" s="65" t="s">
        <v>52</v>
      </c>
      <c r="U1151" s="64">
        <f>+VLOOKUP(MaestraLP3[[#This Row],[FS00]],'[1]BD MES'!$C:$N,12,0)</f>
        <v>35501.1</v>
      </c>
      <c r="V1151" s="64">
        <v>35531.799999999996</v>
      </c>
      <c r="W1151" s="66">
        <f>+(MaestraLP3[[#This Row],[COSTO ]]-MaestraLP3[[#This Row],[COSTO OCT AL 25-09]])/MaestraLP3[[#This Row],[COSTO OCT AL 25-09]]</f>
        <v>8.6476193695398426E-4</v>
      </c>
      <c r="X1151" s="67" t="str">
        <f>++IF(P1151="HASTA AGOTAR STOCK","HASTA AGOTAR STOCK",IF(MaestraLP3[[#This Row],[PRECIO]]=0,"NO PARA LP",IF(MaestraLP3[[#This Row],[PRECIO SEP]]=0,"INCORPORACIÓN",IF(Z1151=0,"MANTIENE",IF(Z1151&lt;0,"BAJA",IF(Z1151&gt;0,"ALZA",""))))))</f>
        <v>MANTIENE</v>
      </c>
      <c r="Y1151" s="64">
        <v>46500</v>
      </c>
      <c r="Z1151" s="41">
        <f>IF(Y1151=0,"INDICAR PRECIO VTA",Y1151-MaestraLP3[[#This Row],[PRECIO SEP]])</f>
        <v>0</v>
      </c>
      <c r="AA1151" s="66">
        <f t="shared" si="17"/>
        <v>0.23587526881720439</v>
      </c>
      <c r="AB1151" s="68">
        <f>IFERROR(MaestraLP3[[#This Row],[PRECIO]]*MaestraLP3[[#This Row],[%MG UMV]],0)</f>
        <v>10968.200000000004</v>
      </c>
      <c r="AC1151" s="69">
        <v>10</v>
      </c>
      <c r="AD1151" s="64">
        <f>+IFERROR(MaestraLP3[[#This Row],[MARGEN UNITARIO]]/MaestraLP3[[#This Row],[Peso Neto UMV (KG)]],0)</f>
        <v>1096.8200000000004</v>
      </c>
      <c r="AE1151" s="39" t="s">
        <v>53</v>
      </c>
      <c r="AF1151" s="39"/>
      <c r="AG1151" s="39">
        <v>1</v>
      </c>
      <c r="AH1151" s="109">
        <v>0</v>
      </c>
      <c r="AI1151" s="66">
        <v>4.9999999999999996E-2</v>
      </c>
      <c r="AJ1151" s="66">
        <v>6.9999999999999993E-2</v>
      </c>
      <c r="AK1151" s="39"/>
      <c r="AL1151" s="39" t="s">
        <v>53</v>
      </c>
    </row>
    <row r="1152" spans="1:38" x14ac:dyDescent="0.35">
      <c r="A1152" s="39" t="s">
        <v>276</v>
      </c>
      <c r="B1152" s="39">
        <v>150000002</v>
      </c>
      <c r="C1152" s="39" t="str">
        <f>+MaestraLP3[[#This Row],[CÓDIGO]]&amp;MaestraLP3[[#Headers],[-]]&amp;MaestraLP3[[#This Row],[UMV]]</f>
        <v>150000002-C10</v>
      </c>
      <c r="D1152" s="50" t="str">
        <f>+MaestraLP3[[#This Row],[CÓDIGO]]&amp;MaestraLP3[[#Headers],[FS00]]</f>
        <v>150000002FS00</v>
      </c>
      <c r="E1152" s="39" t="s">
        <v>34</v>
      </c>
      <c r="F1152" s="39" t="s">
        <v>35</v>
      </c>
      <c r="G1152" s="39" t="s">
        <v>257</v>
      </c>
      <c r="H1152" s="39" t="s">
        <v>1486</v>
      </c>
      <c r="I1152" s="39" t="s">
        <v>1496</v>
      </c>
      <c r="J1152" s="49" t="s">
        <v>65</v>
      </c>
      <c r="K1152" s="50" t="s">
        <v>50</v>
      </c>
      <c r="L1152" s="39" t="str">
        <f>VLOOKUP(MaestraLP3[[#This Row],[UMV]],VALIDACIONES!J:L,3,0)</f>
        <v>Caja 10 Unidades</v>
      </c>
      <c r="M1152" s="39" t="s">
        <v>51</v>
      </c>
      <c r="N1152" s="39" t="s">
        <v>78</v>
      </c>
      <c r="O1152" s="64">
        <v>27499.899999999998</v>
      </c>
      <c r="P1152" s="39" t="s">
        <v>42</v>
      </c>
      <c r="Q1152" s="64">
        <v>35000</v>
      </c>
      <c r="R1152" s="66">
        <f>+IFERROR((MaestraLP3[[#This Row],[COSTO ]]/MaestraLP3[[#This Row],[COSTO SEP]]-1),0)</f>
        <v>0</v>
      </c>
      <c r="S1152" s="65" t="s">
        <v>52</v>
      </c>
      <c r="T1152" s="65" t="s">
        <v>52</v>
      </c>
      <c r="U1152" s="64">
        <f>+VLOOKUP(MaestraLP3[[#This Row],[FS00]],'[1]BD MES'!$C:$N,12,0)</f>
        <v>27499.899999999998</v>
      </c>
      <c r="V1152" s="64">
        <v>27499.899999999998</v>
      </c>
      <c r="W1152" s="66">
        <f>+(MaestraLP3[[#This Row],[COSTO ]]-MaestraLP3[[#This Row],[COSTO OCT AL 25-09]])/MaestraLP3[[#This Row],[COSTO OCT AL 25-09]]</f>
        <v>0</v>
      </c>
      <c r="X1152" s="67" t="str">
        <f>++IF(P1152="HASTA AGOTAR STOCK","HASTA AGOTAR STOCK",IF(MaestraLP3[[#This Row],[PRECIO]]=0,"NO PARA LP",IF(MaestraLP3[[#This Row],[PRECIO SEP]]=0,"INCORPORACIÓN",IF(Z1152=0,"MANTIENE",IF(Z1152&lt;0,"BAJA",IF(Z1152&gt;0,"ALZA",""))))))</f>
        <v>MANTIENE</v>
      </c>
      <c r="Y1152" s="64">
        <v>35000</v>
      </c>
      <c r="Z1152" s="41">
        <f>IF(Y1152=0,"INDICAR PRECIO VTA",Y1152-MaestraLP3[[#This Row],[PRECIO SEP]])</f>
        <v>0</v>
      </c>
      <c r="AA1152" s="66">
        <f t="shared" si="17"/>
        <v>0.21428857142857149</v>
      </c>
      <c r="AB1152" s="68">
        <f>IFERROR(MaestraLP3[[#This Row],[PRECIO]]*MaestraLP3[[#This Row],[%MG UMV]],0)</f>
        <v>7500.1000000000022</v>
      </c>
      <c r="AC1152" s="69">
        <v>10</v>
      </c>
      <c r="AD1152" s="64">
        <f>+IFERROR(MaestraLP3[[#This Row],[MARGEN UNITARIO]]/MaestraLP3[[#This Row],[Peso Neto UMV (KG)]],0)</f>
        <v>750.01000000000022</v>
      </c>
      <c r="AE1152" s="39" t="s">
        <v>53</v>
      </c>
      <c r="AF1152" s="39"/>
      <c r="AG1152" s="39">
        <v>1</v>
      </c>
      <c r="AH1152" s="109">
        <v>0</v>
      </c>
      <c r="AI1152" s="66">
        <v>4.9999999999999996E-2</v>
      </c>
      <c r="AJ1152" s="66">
        <v>6.9999999999999993E-2</v>
      </c>
      <c r="AK1152" s="39"/>
      <c r="AL1152" s="39" t="s">
        <v>53</v>
      </c>
    </row>
    <row r="1153" spans="1:38" x14ac:dyDescent="0.35">
      <c r="A1153" s="39" t="s">
        <v>276</v>
      </c>
      <c r="B1153" s="39">
        <v>150000378</v>
      </c>
      <c r="C1153" s="39" t="str">
        <f>+MaestraLP3[[#This Row],[CÓDIGO]]&amp;MaestraLP3[[#Headers],[-]]&amp;MaestraLP3[[#This Row],[UMV]]</f>
        <v>150000378-C10</v>
      </c>
      <c r="D1153" s="50" t="str">
        <f>+MaestraLP3[[#This Row],[CÓDIGO]]&amp;MaestraLP3[[#Headers],[FS00]]</f>
        <v>150000378FS00</v>
      </c>
      <c r="E1153" s="39" t="s">
        <v>34</v>
      </c>
      <c r="F1153" s="39" t="s">
        <v>35</v>
      </c>
      <c r="G1153" s="39" t="s">
        <v>257</v>
      </c>
      <c r="H1153" s="39" t="s">
        <v>1486</v>
      </c>
      <c r="I1153" s="39" t="s">
        <v>1497</v>
      </c>
      <c r="J1153" s="49" t="s">
        <v>65</v>
      </c>
      <c r="K1153" s="50" t="s">
        <v>50</v>
      </c>
      <c r="L1153" s="39" t="str">
        <f>VLOOKUP(MaestraLP3[[#This Row],[UMV]],VALIDACIONES!J:L,3,0)</f>
        <v>Caja 10 Unidades</v>
      </c>
      <c r="M1153" s="39" t="s">
        <v>51</v>
      </c>
      <c r="N1153" s="39" t="s">
        <v>78</v>
      </c>
      <c r="O1153" s="64">
        <v>27367.9</v>
      </c>
      <c r="P1153" s="39" t="s">
        <v>42</v>
      </c>
      <c r="Q1153" s="64">
        <v>34800</v>
      </c>
      <c r="R1153" s="66">
        <f>+IFERROR((MaestraLP3[[#This Row],[COSTO ]]/MaestraLP3[[#This Row],[COSTO SEP]]-1),0)</f>
        <v>-3.6539157187709392E-6</v>
      </c>
      <c r="S1153" s="65" t="s">
        <v>52</v>
      </c>
      <c r="T1153" s="65" t="s">
        <v>52</v>
      </c>
      <c r="U1153" s="64">
        <f>+VLOOKUP(MaestraLP3[[#This Row],[FS00]],'[1]BD MES'!$C:$N,12,0)</f>
        <v>27367.5</v>
      </c>
      <c r="V1153" s="64">
        <v>27367.800000000003</v>
      </c>
      <c r="W1153" s="66">
        <f>+(MaestraLP3[[#This Row],[COSTO ]]-MaestraLP3[[#This Row],[COSTO OCT AL 25-09]])/MaestraLP3[[#This Row],[COSTO OCT AL 25-09]]</f>
        <v>1.0961907371989052E-5</v>
      </c>
      <c r="X1153" s="67" t="str">
        <f>++IF(P1153="HASTA AGOTAR STOCK","HASTA AGOTAR STOCK",IF(MaestraLP3[[#This Row],[PRECIO]]=0,"NO PARA LP",IF(MaestraLP3[[#This Row],[PRECIO SEP]]=0,"INCORPORACIÓN",IF(Z1153=0,"MANTIENE",IF(Z1153&lt;0,"BAJA",IF(Z1153&gt;0,"ALZA",""))))))</f>
        <v>MANTIENE</v>
      </c>
      <c r="Y1153" s="64">
        <v>34800</v>
      </c>
      <c r="Z1153" s="41">
        <f>IF(Y1153=0,"INDICAR PRECIO VTA",Y1153-MaestraLP3[[#This Row],[PRECIO SEP]])</f>
        <v>0</v>
      </c>
      <c r="AA1153" s="66">
        <f t="shared" ref="AA1153:AA1216" si="18">+IFERROR((Y1153-V1153)/Y1153,"-")</f>
        <v>0.2135689655172413</v>
      </c>
      <c r="AB1153" s="68">
        <f>IFERROR(MaestraLP3[[#This Row],[PRECIO]]*MaestraLP3[[#This Row],[%MG UMV]],0)</f>
        <v>7432.1999999999971</v>
      </c>
      <c r="AC1153" s="69">
        <v>10</v>
      </c>
      <c r="AD1153" s="64">
        <f>+IFERROR(MaestraLP3[[#This Row],[MARGEN UNITARIO]]/MaestraLP3[[#This Row],[Peso Neto UMV (KG)]],0)</f>
        <v>743.21999999999969</v>
      </c>
      <c r="AE1153" s="39" t="s">
        <v>53</v>
      </c>
      <c r="AF1153" s="39"/>
      <c r="AG1153" s="39">
        <v>1</v>
      </c>
      <c r="AH1153" s="109">
        <v>0</v>
      </c>
      <c r="AI1153" s="66">
        <v>4.9999999999999996E-2</v>
      </c>
      <c r="AJ1153" s="66">
        <v>6.9999999999999993E-2</v>
      </c>
      <c r="AK1153" s="39"/>
      <c r="AL1153" s="39" t="s">
        <v>53</v>
      </c>
    </row>
    <row r="1154" spans="1:38" x14ac:dyDescent="0.35">
      <c r="A1154" s="39" t="s">
        <v>276</v>
      </c>
      <c r="B1154" s="39">
        <v>150000379</v>
      </c>
      <c r="C1154" s="39" t="str">
        <f>+MaestraLP3[[#This Row],[CÓDIGO]]&amp;MaestraLP3[[#Headers],[-]]&amp;MaestraLP3[[#This Row],[UMV]]</f>
        <v>150000379-C10</v>
      </c>
      <c r="D1154" s="50" t="str">
        <f>+MaestraLP3[[#This Row],[CÓDIGO]]&amp;MaestraLP3[[#Headers],[FS00]]</f>
        <v>150000379FS00</v>
      </c>
      <c r="E1154" s="39" t="s">
        <v>34</v>
      </c>
      <c r="F1154" s="39" t="s">
        <v>35</v>
      </c>
      <c r="G1154" s="39" t="s">
        <v>257</v>
      </c>
      <c r="H1154" s="39" t="s">
        <v>1486</v>
      </c>
      <c r="I1154" s="39" t="s">
        <v>1498</v>
      </c>
      <c r="J1154" s="49" t="s">
        <v>65</v>
      </c>
      <c r="K1154" s="50" t="s">
        <v>50</v>
      </c>
      <c r="L1154" s="39" t="str">
        <f>VLOOKUP(MaestraLP3[[#This Row],[UMV]],VALIDACIONES!J:L,3,0)</f>
        <v>Caja 10 Unidades</v>
      </c>
      <c r="M1154" s="39" t="s">
        <v>51</v>
      </c>
      <c r="N1154" s="39" t="s">
        <v>78</v>
      </c>
      <c r="O1154" s="64">
        <v>27467.7</v>
      </c>
      <c r="P1154" s="39" t="s">
        <v>42</v>
      </c>
      <c r="Q1154" s="64">
        <v>38400</v>
      </c>
      <c r="R1154" s="66">
        <f>+IFERROR((MaestraLP3[[#This Row],[COSTO ]]/MaestraLP3[[#This Row],[COSTO SEP]]-1),0)</f>
        <v>3.6406397332378049E-6</v>
      </c>
      <c r="S1154" s="65" t="s">
        <v>52</v>
      </c>
      <c r="T1154" s="65" t="s">
        <v>52</v>
      </c>
      <c r="U1154" s="64">
        <f>+VLOOKUP(MaestraLP3[[#This Row],[FS00]],'[1]BD MES'!$C:$N,12,0)</f>
        <v>27467.7</v>
      </c>
      <c r="V1154" s="64">
        <v>27467.800000000003</v>
      </c>
      <c r="W1154" s="66">
        <f>+(MaestraLP3[[#This Row],[COSTO ]]-MaestraLP3[[#This Row],[COSTO OCT AL 25-09]])/MaestraLP3[[#This Row],[COSTO OCT AL 25-09]]</f>
        <v>3.6406397332933876E-6</v>
      </c>
      <c r="X1154" s="67" t="str">
        <f>++IF(P1154="HASTA AGOTAR STOCK","HASTA AGOTAR STOCK",IF(MaestraLP3[[#This Row],[PRECIO]]=0,"NO PARA LP",IF(MaestraLP3[[#This Row],[PRECIO SEP]]=0,"INCORPORACIÓN",IF(Z1154=0,"MANTIENE",IF(Z1154&lt;0,"BAJA",IF(Z1154&gt;0,"ALZA",""))))))</f>
        <v>MANTIENE</v>
      </c>
      <c r="Y1154" s="64">
        <v>38400</v>
      </c>
      <c r="Z1154" s="41">
        <f>IF(Y1154=0,"INDICAR PRECIO VTA",Y1154-MaestraLP3[[#This Row],[PRECIO SEP]])</f>
        <v>0</v>
      </c>
      <c r="AA1154" s="66">
        <f t="shared" si="18"/>
        <v>0.28469270833333327</v>
      </c>
      <c r="AB1154" s="68">
        <f>IFERROR(MaestraLP3[[#This Row],[PRECIO]]*MaestraLP3[[#This Row],[%MG UMV]],0)</f>
        <v>10932.199999999997</v>
      </c>
      <c r="AC1154" s="69">
        <v>10</v>
      </c>
      <c r="AD1154" s="64">
        <f>+IFERROR(MaestraLP3[[#This Row],[MARGEN UNITARIO]]/MaestraLP3[[#This Row],[Peso Neto UMV (KG)]],0)</f>
        <v>1093.2199999999998</v>
      </c>
      <c r="AE1154" s="39" t="s">
        <v>53</v>
      </c>
      <c r="AF1154" s="39"/>
      <c r="AG1154" s="39">
        <v>1</v>
      </c>
      <c r="AH1154" s="109">
        <v>0</v>
      </c>
      <c r="AI1154" s="66">
        <v>4.9999999999999996E-2</v>
      </c>
      <c r="AJ1154" s="66">
        <v>6.9999999999999993E-2</v>
      </c>
      <c r="AK1154" s="39"/>
      <c r="AL1154" s="39" t="s">
        <v>53</v>
      </c>
    </row>
    <row r="1155" spans="1:38" x14ac:dyDescent="0.35">
      <c r="A1155" s="39" t="s">
        <v>276</v>
      </c>
      <c r="B1155" s="39">
        <v>104540100</v>
      </c>
      <c r="C1155" s="39" t="str">
        <f>+MaestraLP3[[#This Row],[CÓDIGO]]&amp;MaestraLP3[[#Headers],[-]]&amp;MaestraLP3[[#This Row],[UMV]]</f>
        <v>104540100-C02</v>
      </c>
      <c r="D1155" s="50" t="str">
        <f>+MaestraLP3[[#This Row],[CÓDIGO]]&amp;MaestraLP3[[#Headers],[FS00]]</f>
        <v>104540100FS00</v>
      </c>
      <c r="E1155" s="39" t="s">
        <v>34</v>
      </c>
      <c r="F1155" s="39" t="s">
        <v>35</v>
      </c>
      <c r="G1155" s="39" t="s">
        <v>257</v>
      </c>
      <c r="H1155" s="39" t="s">
        <v>1499</v>
      </c>
      <c r="I1155" s="39" t="s">
        <v>1500</v>
      </c>
      <c r="J1155" s="49" t="s">
        <v>92</v>
      </c>
      <c r="K1155" s="50" t="s">
        <v>50</v>
      </c>
      <c r="L1155" s="39" t="str">
        <f>VLOOKUP(MaestraLP3[[#This Row],[UMV]],VALIDACIONES!J:L,3,0)</f>
        <v>Caja 2 Unidades</v>
      </c>
      <c r="M1155" s="39" t="s">
        <v>40</v>
      </c>
      <c r="N1155" s="39" t="s">
        <v>78</v>
      </c>
      <c r="O1155" s="64">
        <v>43308</v>
      </c>
      <c r="P1155" s="39" t="s">
        <v>42</v>
      </c>
      <c r="Q1155" s="64">
        <v>54500</v>
      </c>
      <c r="R1155" s="66">
        <f>+IFERROR((MaestraLP3[[#This Row],[COSTO ]]/MaestraLP3[[#This Row],[COSTO SEP]]-1),0)</f>
        <v>1.3392444813891125E-3</v>
      </c>
      <c r="S1155" s="65" t="s">
        <v>52</v>
      </c>
      <c r="T1155" s="65" t="s">
        <v>52</v>
      </c>
      <c r="U1155" s="64">
        <f>+VLOOKUP(MaestraLP3[[#This Row],[FS00]],'[1]BD MES'!$C:$N,12,0)</f>
        <v>43388</v>
      </c>
      <c r="V1155" s="64">
        <v>43366</v>
      </c>
      <c r="W1155" s="66">
        <f>+(MaestraLP3[[#This Row],[COSTO ]]-MaestraLP3[[#This Row],[COSTO OCT AL 25-09]])/MaestraLP3[[#This Row],[COSTO OCT AL 25-09]]</f>
        <v>-5.0705264128330415E-4</v>
      </c>
      <c r="X1155" s="67" t="str">
        <f>++IF(P1155="HASTA AGOTAR STOCK","HASTA AGOTAR STOCK",IF(MaestraLP3[[#This Row],[PRECIO]]=0,"NO PARA LP",IF(MaestraLP3[[#This Row],[PRECIO SEP]]=0,"INCORPORACIÓN",IF(Z1155=0,"MANTIENE",IF(Z1155&lt;0,"BAJA",IF(Z1155&gt;0,"ALZA",""))))))</f>
        <v>MANTIENE</v>
      </c>
      <c r="Y1155" s="64">
        <v>54500</v>
      </c>
      <c r="Z1155" s="41">
        <f>IF(Y1155=0,"INDICAR PRECIO VTA",Y1155-MaestraLP3[[#This Row],[PRECIO SEP]])</f>
        <v>0</v>
      </c>
      <c r="AA1155" s="66">
        <f t="shared" si="18"/>
        <v>0.20429357798165138</v>
      </c>
      <c r="AB1155" s="68">
        <f>IFERROR(MaestraLP3[[#This Row],[PRECIO]]*MaestraLP3[[#This Row],[%MG UMV]],0)</f>
        <v>11134</v>
      </c>
      <c r="AC1155" s="69">
        <v>4.5599999999999996</v>
      </c>
      <c r="AD1155" s="64">
        <f>+IFERROR(MaestraLP3[[#This Row],[MARGEN UNITARIO]]/MaestraLP3[[#This Row],[Peso Neto UMV (KG)]],0)</f>
        <v>2441.666666666667</v>
      </c>
      <c r="AE1155" s="39" t="s">
        <v>44</v>
      </c>
      <c r="AF1155" s="39"/>
      <c r="AG1155" s="39">
        <v>1</v>
      </c>
      <c r="AH1155" s="109">
        <v>0</v>
      </c>
      <c r="AI1155" s="66">
        <v>4.9999999999999996E-2</v>
      </c>
      <c r="AJ1155" s="66">
        <v>6.9999999999999993E-2</v>
      </c>
      <c r="AK1155" s="39" t="s">
        <v>53</v>
      </c>
      <c r="AL1155" s="39" t="s">
        <v>53</v>
      </c>
    </row>
    <row r="1156" spans="1:38" x14ac:dyDescent="0.35">
      <c r="A1156" s="39" t="s">
        <v>276</v>
      </c>
      <c r="B1156" s="39">
        <v>104510620</v>
      </c>
      <c r="C1156" s="39" t="str">
        <f>+MaestraLP3[[#This Row],[CÓDIGO]]&amp;MaestraLP3[[#Headers],[-]]&amp;MaestraLP3[[#This Row],[UMV]]</f>
        <v>104510620-UN</v>
      </c>
      <c r="D1156" s="50" t="str">
        <f>+MaestraLP3[[#This Row],[CÓDIGO]]&amp;MaestraLP3[[#Headers],[FS00]]</f>
        <v>104510620FS00</v>
      </c>
      <c r="E1156" s="39" t="s">
        <v>34</v>
      </c>
      <c r="F1156" s="39" t="s">
        <v>35</v>
      </c>
      <c r="G1156" s="39" t="s">
        <v>257</v>
      </c>
      <c r="H1156" s="39" t="s">
        <v>271</v>
      </c>
      <c r="I1156" s="39" t="s">
        <v>1519</v>
      </c>
      <c r="J1156" s="49" t="s">
        <v>50</v>
      </c>
      <c r="K1156" s="50" t="s">
        <v>50</v>
      </c>
      <c r="L1156" s="39" t="str">
        <f>VLOOKUP(MaestraLP3[[#This Row],[UMV]],VALIDACIONES!J:L,3,0)</f>
        <v>Unidad</v>
      </c>
      <c r="M1156" s="39" t="s">
        <v>51</v>
      </c>
      <c r="N1156" s="39" t="s">
        <v>41</v>
      </c>
      <c r="O1156" s="64">
        <v>22248.99</v>
      </c>
      <c r="P1156" s="39" t="s">
        <v>42</v>
      </c>
      <c r="Q1156" s="64">
        <v>32500</v>
      </c>
      <c r="R1156" s="66">
        <f>+IFERROR((MaestraLP3[[#This Row],[COSTO ]]/MaestraLP3[[#This Row],[COSTO SEP]]-1),0)</f>
        <v>0</v>
      </c>
      <c r="S1156" s="65" t="s">
        <v>52</v>
      </c>
      <c r="T1156" s="65" t="s">
        <v>52</v>
      </c>
      <c r="U1156" s="64">
        <f>+VLOOKUP(MaestraLP3[[#This Row],[FS00]],'[1]BD MES'!$C:$N,12,0)</f>
        <v>22270.17</v>
      </c>
      <c r="V1156" s="64">
        <v>22248.99</v>
      </c>
      <c r="W1156" s="66">
        <f>+(MaestraLP3[[#This Row],[COSTO ]]-MaestraLP3[[#This Row],[COSTO OCT AL 25-09]])/MaestraLP3[[#This Row],[COSTO OCT AL 25-09]]</f>
        <v>-9.5104797134447805E-4</v>
      </c>
      <c r="X1156" s="67" t="str">
        <f>++IF(P1156="HASTA AGOTAR STOCK","HASTA AGOTAR STOCK",IF(MaestraLP3[[#This Row],[PRECIO]]=0,"NO PARA LP",IF(MaestraLP3[[#This Row],[PRECIO SEP]]=0,"INCORPORACIÓN",IF(Z1156=0,"MANTIENE",IF(Z1156&lt;0,"BAJA",IF(Z1156&gt;0,"ALZA",""))))))</f>
        <v>MANTIENE</v>
      </c>
      <c r="Y1156" s="64">
        <v>32500</v>
      </c>
      <c r="Z1156" s="41">
        <f>IF(Y1156=0,"INDICAR PRECIO VTA",Y1156-MaestraLP3[[#This Row],[PRECIO SEP]])</f>
        <v>0</v>
      </c>
      <c r="AA1156" s="66">
        <f t="shared" si="18"/>
        <v>0.31541569230769229</v>
      </c>
      <c r="AB1156" s="68">
        <f>IFERROR(MaestraLP3[[#This Row],[PRECIO]]*MaestraLP3[[#This Row],[%MG UMV]],0)</f>
        <v>10251.009999999998</v>
      </c>
      <c r="AC1156" s="69">
        <v>10</v>
      </c>
      <c r="AD1156" s="64">
        <f>+IFERROR(MaestraLP3[[#This Row],[MARGEN UNITARIO]]/MaestraLP3[[#This Row],[Peso Neto UMV (KG)]],0)</f>
        <v>1025.1009999999999</v>
      </c>
      <c r="AE1156" s="39" t="s">
        <v>44</v>
      </c>
      <c r="AF1156" s="39"/>
      <c r="AG1156" s="39">
        <v>1</v>
      </c>
      <c r="AH1156" s="109">
        <v>0</v>
      </c>
      <c r="AI1156" s="66">
        <v>4.9999999999999996E-2</v>
      </c>
      <c r="AJ1156" s="66">
        <v>6.9999999999999993E-2</v>
      </c>
      <c r="AK1156" s="39"/>
      <c r="AL1156" s="39" t="s">
        <v>53</v>
      </c>
    </row>
    <row r="1157" spans="1:38" x14ac:dyDescent="0.35">
      <c r="A1157" s="39" t="s">
        <v>276</v>
      </c>
      <c r="B1157" s="39">
        <v>104510640</v>
      </c>
      <c r="C1157" s="39" t="str">
        <f>+MaestraLP3[[#This Row],[CÓDIGO]]&amp;MaestraLP3[[#Headers],[-]]&amp;MaestraLP3[[#This Row],[UMV]]</f>
        <v>104510640-UN</v>
      </c>
      <c r="D1157" s="50" t="str">
        <f>+MaestraLP3[[#This Row],[CÓDIGO]]&amp;MaestraLP3[[#Headers],[FS00]]</f>
        <v>104510640FS00</v>
      </c>
      <c r="E1157" s="39" t="s">
        <v>34</v>
      </c>
      <c r="F1157" s="39" t="s">
        <v>35</v>
      </c>
      <c r="G1157" s="39" t="s">
        <v>257</v>
      </c>
      <c r="H1157" s="39" t="s">
        <v>271</v>
      </c>
      <c r="I1157" s="39" t="s">
        <v>1520</v>
      </c>
      <c r="J1157" s="49" t="s">
        <v>50</v>
      </c>
      <c r="K1157" s="50" t="s">
        <v>50</v>
      </c>
      <c r="L1157" s="39" t="str">
        <f>VLOOKUP(MaestraLP3[[#This Row],[UMV]],VALIDACIONES!J:L,3,0)</f>
        <v>Unidad</v>
      </c>
      <c r="M1157" s="39" t="s">
        <v>51</v>
      </c>
      <c r="N1157" s="39" t="s">
        <v>41</v>
      </c>
      <c r="O1157" s="64">
        <v>22074.75</v>
      </c>
      <c r="P1157" s="39" t="s">
        <v>42</v>
      </c>
      <c r="Q1157" s="64">
        <v>31700</v>
      </c>
      <c r="R1157" s="66">
        <f>+IFERROR((MaestraLP3[[#This Row],[COSTO ]]/MaestraLP3[[#This Row],[COSTO SEP]]-1),0)</f>
        <v>2.5055776396110119E-3</v>
      </c>
      <c r="S1157" s="65" t="s">
        <v>52</v>
      </c>
      <c r="T1157" s="65" t="s">
        <v>52</v>
      </c>
      <c r="U1157" s="64">
        <f>+VLOOKUP(MaestraLP3[[#This Row],[FS00]],'[1]BD MES'!$C:$N,12,0)</f>
        <v>22311.11</v>
      </c>
      <c r="V1157" s="64">
        <v>22130.06</v>
      </c>
      <c r="W1157" s="66">
        <f>+(MaestraLP3[[#This Row],[COSTO ]]-MaestraLP3[[#This Row],[COSTO OCT AL 25-09]])/MaestraLP3[[#This Row],[COSTO OCT AL 25-09]]</f>
        <v>-8.1147912407764228E-3</v>
      </c>
      <c r="X1157" s="67" t="str">
        <f>++IF(P1157="HASTA AGOTAR STOCK","HASTA AGOTAR STOCK",IF(MaestraLP3[[#This Row],[PRECIO]]=0,"NO PARA LP",IF(MaestraLP3[[#This Row],[PRECIO SEP]]=0,"INCORPORACIÓN",IF(Z1157=0,"MANTIENE",IF(Z1157&lt;0,"BAJA",IF(Z1157&gt;0,"ALZA",""))))))</f>
        <v>MANTIENE</v>
      </c>
      <c r="Y1157" s="64">
        <v>31700</v>
      </c>
      <c r="Z1157" s="41">
        <f>IF(Y1157=0,"INDICAR PRECIO VTA",Y1157-MaestraLP3[[#This Row],[PRECIO SEP]])</f>
        <v>0</v>
      </c>
      <c r="AA1157" s="66">
        <f t="shared" si="18"/>
        <v>0.30189085173501573</v>
      </c>
      <c r="AB1157" s="68">
        <f>IFERROR(MaestraLP3[[#This Row],[PRECIO]]*MaestraLP3[[#This Row],[%MG UMV]],0)</f>
        <v>9569.9399999999987</v>
      </c>
      <c r="AC1157" s="69">
        <v>10</v>
      </c>
      <c r="AD1157" s="64">
        <f>+IFERROR(MaestraLP3[[#This Row],[MARGEN UNITARIO]]/MaestraLP3[[#This Row],[Peso Neto UMV (KG)]],0)</f>
        <v>956.99399999999991</v>
      </c>
      <c r="AE1157" s="39" t="s">
        <v>44</v>
      </c>
      <c r="AF1157" s="39"/>
      <c r="AG1157" s="39">
        <v>1</v>
      </c>
      <c r="AH1157" s="109">
        <v>0</v>
      </c>
      <c r="AI1157" s="66">
        <v>4.9999999999999996E-2</v>
      </c>
      <c r="AJ1157" s="66">
        <v>6.9999999999999993E-2</v>
      </c>
      <c r="AK1157" s="39"/>
      <c r="AL1157" s="39" t="s">
        <v>53</v>
      </c>
    </row>
    <row r="1158" spans="1:38" x14ac:dyDescent="0.35">
      <c r="A1158" s="39" t="s">
        <v>276</v>
      </c>
      <c r="B1158" s="39">
        <v>150000007</v>
      </c>
      <c r="C1158" s="39" t="str">
        <f>+MaestraLP3[[#This Row],[CÓDIGO]]&amp;MaestraLP3[[#Headers],[-]]&amp;MaestraLP3[[#This Row],[UMV]]</f>
        <v>150000007-C09</v>
      </c>
      <c r="D1158" s="50" t="str">
        <f>+MaestraLP3[[#This Row],[CÓDIGO]]&amp;MaestraLP3[[#Headers],[FS00]]</f>
        <v>150000007FS00</v>
      </c>
      <c r="E1158" s="39" t="s">
        <v>34</v>
      </c>
      <c r="F1158" s="39" t="s">
        <v>35</v>
      </c>
      <c r="G1158" s="39" t="s">
        <v>257</v>
      </c>
      <c r="H1158" s="39" t="s">
        <v>271</v>
      </c>
      <c r="I1158" s="39" t="s">
        <v>1522</v>
      </c>
      <c r="J1158" s="49" t="s">
        <v>482</v>
      </c>
      <c r="K1158" s="50" t="s">
        <v>50</v>
      </c>
      <c r="L1158" s="39" t="str">
        <f>VLOOKUP(MaestraLP3[[#This Row],[UMV]],VALIDACIONES!J:L,3,0)</f>
        <v>Caja 9 Unidades</v>
      </c>
      <c r="M1158" s="39" t="s">
        <v>51</v>
      </c>
      <c r="N1158" s="39" t="s">
        <v>78</v>
      </c>
      <c r="O1158" s="64">
        <v>25299</v>
      </c>
      <c r="P1158" s="39" t="s">
        <v>42</v>
      </c>
      <c r="Q1158" s="64">
        <v>31600</v>
      </c>
      <c r="R1158" s="66">
        <f>+IFERROR((MaestraLP3[[#This Row],[COSTO ]]/MaestraLP3[[#This Row],[COSTO SEP]]-1),0)</f>
        <v>-5.3006047669868384E-2</v>
      </c>
      <c r="S1158" s="65" t="s">
        <v>52</v>
      </c>
      <c r="T1158" s="65" t="s">
        <v>52</v>
      </c>
      <c r="U1158" s="64">
        <f>+VLOOKUP(MaestraLP3[[#This Row],[FS00]],'[1]BD MES'!$C:$N,12,0)</f>
        <v>24444</v>
      </c>
      <c r="V1158" s="64">
        <v>23958</v>
      </c>
      <c r="W1158" s="66">
        <f>+(MaestraLP3[[#This Row],[COSTO ]]-MaestraLP3[[#This Row],[COSTO OCT AL 25-09]])/MaestraLP3[[#This Row],[COSTO OCT AL 25-09]]</f>
        <v>-1.9882179675994108E-2</v>
      </c>
      <c r="X1158" s="67" t="str">
        <f>++IF(P1158="HASTA AGOTAR STOCK","HASTA AGOTAR STOCK",IF(MaestraLP3[[#This Row],[PRECIO]]=0,"NO PARA LP",IF(MaestraLP3[[#This Row],[PRECIO SEP]]=0,"INCORPORACIÓN",IF(Z1158=0,"MANTIENE",IF(Z1158&lt;0,"BAJA",IF(Z1158&gt;0,"ALZA",""))))))</f>
        <v>MANTIENE</v>
      </c>
      <c r="Y1158" s="64">
        <v>31600</v>
      </c>
      <c r="Z1158" s="41">
        <f>IF(Y1158=0,"INDICAR PRECIO VTA",Y1158-MaestraLP3[[#This Row],[PRECIO SEP]])</f>
        <v>0</v>
      </c>
      <c r="AA1158" s="66">
        <f t="shared" si="18"/>
        <v>0.24183544303797469</v>
      </c>
      <c r="AB1158" s="68">
        <f>IFERROR(MaestraLP3[[#This Row],[PRECIO]]*MaestraLP3[[#This Row],[%MG UMV]],0)</f>
        <v>7642</v>
      </c>
      <c r="AC1158" s="69">
        <v>9</v>
      </c>
      <c r="AD1158" s="64">
        <f>+IFERROR(MaestraLP3[[#This Row],[MARGEN UNITARIO]]/MaestraLP3[[#This Row],[Peso Neto UMV (KG)]],0)</f>
        <v>849.11111111111109</v>
      </c>
      <c r="AE1158" s="39" t="s">
        <v>53</v>
      </c>
      <c r="AF1158" s="39"/>
      <c r="AG1158" s="39">
        <v>1</v>
      </c>
      <c r="AH1158" s="109">
        <v>0</v>
      </c>
      <c r="AI1158" s="66">
        <v>4.9999999999999996E-2</v>
      </c>
      <c r="AJ1158" s="66">
        <v>6.9999999999999993E-2</v>
      </c>
      <c r="AK1158" s="39"/>
      <c r="AL1158" s="39" t="s">
        <v>53</v>
      </c>
    </row>
    <row r="1159" spans="1:38" x14ac:dyDescent="0.35">
      <c r="A1159" s="39" t="s">
        <v>276</v>
      </c>
      <c r="B1159" s="39">
        <v>104528510</v>
      </c>
      <c r="C1159" s="39" t="str">
        <f>+MaestraLP3[[#This Row],[CÓDIGO]]&amp;MaestraLP3[[#Headers],[-]]&amp;MaestraLP3[[#This Row],[UMV]]</f>
        <v>104528510-C10</v>
      </c>
      <c r="D1159" s="50" t="str">
        <f>+MaestraLP3[[#This Row],[CÓDIGO]]&amp;MaestraLP3[[#Headers],[FS00]]</f>
        <v>104528510FS00</v>
      </c>
      <c r="E1159" s="39" t="s">
        <v>34</v>
      </c>
      <c r="F1159" s="39" t="s">
        <v>35</v>
      </c>
      <c r="G1159" s="39" t="s">
        <v>257</v>
      </c>
      <c r="H1159" s="39" t="s">
        <v>271</v>
      </c>
      <c r="I1159" s="39" t="s">
        <v>1523</v>
      </c>
      <c r="J1159" s="49" t="s">
        <v>65</v>
      </c>
      <c r="K1159" s="50" t="s">
        <v>50</v>
      </c>
      <c r="L1159" s="39" t="str">
        <f>VLOOKUP(MaestraLP3[[#This Row],[UMV]],VALIDACIONES!J:L,3,0)</f>
        <v>Caja 10 Unidades</v>
      </c>
      <c r="M1159" s="39" t="s">
        <v>51</v>
      </c>
      <c r="N1159" s="39" t="s">
        <v>78</v>
      </c>
      <c r="O1159" s="64">
        <v>19670</v>
      </c>
      <c r="P1159" s="39" t="s">
        <v>42</v>
      </c>
      <c r="Q1159" s="64">
        <v>28000</v>
      </c>
      <c r="R1159" s="66">
        <f>+IFERROR((MaestraLP3[[#This Row],[COSTO ]]/MaestraLP3[[#This Row],[COSTO SEP]]-1),0)</f>
        <v>-2.999491611591254E-2</v>
      </c>
      <c r="S1159" s="65" t="s">
        <v>52</v>
      </c>
      <c r="T1159" s="65" t="s">
        <v>52</v>
      </c>
      <c r="U1159" s="64">
        <f>+VLOOKUP(MaestraLP3[[#This Row],[FS00]],'[1]BD MES'!$C:$N,12,0)</f>
        <v>19010</v>
      </c>
      <c r="V1159" s="64">
        <v>19080</v>
      </c>
      <c r="W1159" s="66">
        <f>+(MaestraLP3[[#This Row],[COSTO ]]-MaestraLP3[[#This Row],[COSTO OCT AL 25-09]])/MaestraLP3[[#This Row],[COSTO OCT AL 25-09]]</f>
        <v>3.682272488164124E-3</v>
      </c>
      <c r="X1159" s="67" t="str">
        <f>++IF(P1159="HASTA AGOTAR STOCK","HASTA AGOTAR STOCK",IF(MaestraLP3[[#This Row],[PRECIO]]=0,"NO PARA LP",IF(MaestraLP3[[#This Row],[PRECIO SEP]]=0,"INCORPORACIÓN",IF(Z1159=0,"MANTIENE",IF(Z1159&lt;0,"BAJA",IF(Z1159&gt;0,"ALZA",""))))))</f>
        <v>MANTIENE</v>
      </c>
      <c r="Y1159" s="64">
        <v>28000</v>
      </c>
      <c r="Z1159" s="41">
        <f>IF(Y1159=0,"INDICAR PRECIO VTA",Y1159-MaestraLP3[[#This Row],[PRECIO SEP]])</f>
        <v>0</v>
      </c>
      <c r="AA1159" s="66">
        <f t="shared" si="18"/>
        <v>0.31857142857142856</v>
      </c>
      <c r="AB1159" s="68">
        <f>IFERROR(MaestraLP3[[#This Row],[PRECIO]]*MaestraLP3[[#This Row],[%MG UMV]],0)</f>
        <v>8920</v>
      </c>
      <c r="AC1159" s="69">
        <v>10</v>
      </c>
      <c r="AD1159" s="64">
        <f>+IFERROR(MaestraLP3[[#This Row],[MARGEN UNITARIO]]/MaestraLP3[[#This Row],[Peso Neto UMV (KG)]],0)</f>
        <v>892</v>
      </c>
      <c r="AE1159" s="39" t="s">
        <v>53</v>
      </c>
      <c r="AF1159" s="39"/>
      <c r="AG1159" s="39">
        <v>1</v>
      </c>
      <c r="AH1159" s="109">
        <v>0</v>
      </c>
      <c r="AI1159" s="66">
        <v>4.9999999999999996E-2</v>
      </c>
      <c r="AJ1159" s="66">
        <v>6.9999999999999993E-2</v>
      </c>
      <c r="AK1159" s="39"/>
      <c r="AL1159" s="39" t="s">
        <v>53</v>
      </c>
    </row>
    <row r="1160" spans="1:38" x14ac:dyDescent="0.35">
      <c r="A1160" s="39" t="s">
        <v>276</v>
      </c>
      <c r="B1160" s="39">
        <v>104528520</v>
      </c>
      <c r="C1160" s="39" t="str">
        <f>+MaestraLP3[[#This Row],[CÓDIGO]]&amp;MaestraLP3[[#Headers],[-]]&amp;MaestraLP3[[#This Row],[UMV]]</f>
        <v>104528520-C10</v>
      </c>
      <c r="D1160" s="50" t="str">
        <f>+MaestraLP3[[#This Row],[CÓDIGO]]&amp;MaestraLP3[[#Headers],[FS00]]</f>
        <v>104528520FS00</v>
      </c>
      <c r="E1160" s="39" t="s">
        <v>34</v>
      </c>
      <c r="F1160" s="39" t="s">
        <v>35</v>
      </c>
      <c r="G1160" s="39" t="s">
        <v>257</v>
      </c>
      <c r="H1160" s="39" t="s">
        <v>271</v>
      </c>
      <c r="I1160" s="39" t="s">
        <v>1524</v>
      </c>
      <c r="J1160" s="49" t="s">
        <v>65</v>
      </c>
      <c r="K1160" s="50" t="s">
        <v>50</v>
      </c>
      <c r="L1160" s="39" t="str">
        <f>VLOOKUP(MaestraLP3[[#This Row],[UMV]],VALIDACIONES!J:L,3,0)</f>
        <v>Caja 10 Unidades</v>
      </c>
      <c r="M1160" s="39" t="s">
        <v>51</v>
      </c>
      <c r="N1160" s="39" t="s">
        <v>78</v>
      </c>
      <c r="O1160" s="64">
        <v>24290</v>
      </c>
      <c r="P1160" s="39" t="s">
        <v>42</v>
      </c>
      <c r="Q1160" s="64">
        <v>34200</v>
      </c>
      <c r="R1160" s="66">
        <f>+IFERROR((MaestraLP3[[#This Row],[COSTO ]]/MaestraLP3[[#This Row],[COSTO SEP]]-1),0)</f>
        <v>-6.1753808151502332E-3</v>
      </c>
      <c r="S1160" s="65" t="s">
        <v>52</v>
      </c>
      <c r="T1160" s="65" t="s">
        <v>52</v>
      </c>
      <c r="U1160" s="64">
        <f>+VLOOKUP(MaestraLP3[[#This Row],[FS00]],'[1]BD MES'!$C:$N,12,0)</f>
        <v>23830</v>
      </c>
      <c r="V1160" s="64">
        <v>24140</v>
      </c>
      <c r="W1160" s="66">
        <f>+(MaestraLP3[[#This Row],[COSTO ]]-MaestraLP3[[#This Row],[COSTO OCT AL 25-09]])/MaestraLP3[[#This Row],[COSTO OCT AL 25-09]]</f>
        <v>1.3008812421317666E-2</v>
      </c>
      <c r="X1160" s="67" t="str">
        <f>++IF(P1160="HASTA AGOTAR STOCK","HASTA AGOTAR STOCK",IF(MaestraLP3[[#This Row],[PRECIO]]=0,"NO PARA LP",IF(MaestraLP3[[#This Row],[PRECIO SEP]]=0,"INCORPORACIÓN",IF(Z1160=0,"MANTIENE",IF(Z1160&lt;0,"BAJA",IF(Z1160&gt;0,"ALZA",""))))))</f>
        <v>MANTIENE</v>
      </c>
      <c r="Y1160" s="64">
        <v>34200</v>
      </c>
      <c r="Z1160" s="41">
        <f>IF(Y1160=0,"INDICAR PRECIO VTA",Y1160-MaestraLP3[[#This Row],[PRECIO SEP]])</f>
        <v>0</v>
      </c>
      <c r="AA1160" s="66">
        <f t="shared" si="18"/>
        <v>0.29415204678362572</v>
      </c>
      <c r="AB1160" s="68">
        <f>IFERROR(MaestraLP3[[#This Row],[PRECIO]]*MaestraLP3[[#This Row],[%MG UMV]],0)</f>
        <v>10060</v>
      </c>
      <c r="AC1160" s="69">
        <v>10</v>
      </c>
      <c r="AD1160" s="64">
        <f>+IFERROR(MaestraLP3[[#This Row],[MARGEN UNITARIO]]/MaestraLP3[[#This Row],[Peso Neto UMV (KG)]],0)</f>
        <v>1006</v>
      </c>
      <c r="AE1160" s="39" t="s">
        <v>53</v>
      </c>
      <c r="AF1160" s="39"/>
      <c r="AG1160" s="39">
        <v>1</v>
      </c>
      <c r="AH1160" s="109">
        <v>0</v>
      </c>
      <c r="AI1160" s="66">
        <v>4.9999999999999996E-2</v>
      </c>
      <c r="AJ1160" s="66">
        <v>6.9999999999999993E-2</v>
      </c>
      <c r="AK1160" s="39"/>
      <c r="AL1160" s="39" t="s">
        <v>53</v>
      </c>
    </row>
    <row r="1161" spans="1:38" x14ac:dyDescent="0.35">
      <c r="A1161" s="39" t="s">
        <v>276</v>
      </c>
      <c r="B1161" s="39">
        <v>104528500</v>
      </c>
      <c r="C1161" s="39" t="str">
        <f>+MaestraLP3[[#This Row],[CÓDIGO]]&amp;MaestraLP3[[#Headers],[-]]&amp;MaestraLP3[[#This Row],[UMV]]</f>
        <v>104528500-C10</v>
      </c>
      <c r="D1161" s="50" t="str">
        <f>+MaestraLP3[[#This Row],[CÓDIGO]]&amp;MaestraLP3[[#Headers],[FS00]]</f>
        <v>104528500FS00</v>
      </c>
      <c r="E1161" s="39" t="s">
        <v>34</v>
      </c>
      <c r="F1161" s="39" t="s">
        <v>35</v>
      </c>
      <c r="G1161" s="39" t="s">
        <v>257</v>
      </c>
      <c r="H1161" s="39" t="s">
        <v>271</v>
      </c>
      <c r="I1161" s="39" t="s">
        <v>1525</v>
      </c>
      <c r="J1161" s="49" t="s">
        <v>65</v>
      </c>
      <c r="K1161" s="50" t="s">
        <v>50</v>
      </c>
      <c r="L1161" s="39" t="str">
        <f>VLOOKUP(MaestraLP3[[#This Row],[UMV]],VALIDACIONES!J:L,3,0)</f>
        <v>Caja 10 Unidades</v>
      </c>
      <c r="M1161" s="39" t="s">
        <v>51</v>
      </c>
      <c r="N1161" s="39" t="s">
        <v>78</v>
      </c>
      <c r="O1161" s="64">
        <v>29000</v>
      </c>
      <c r="P1161" s="39" t="s">
        <v>42</v>
      </c>
      <c r="Q1161" s="64">
        <v>41000</v>
      </c>
      <c r="R1161" s="66">
        <f>+IFERROR((MaestraLP3[[#This Row],[COSTO ]]/MaestraLP3[[#This Row],[COSTO SEP]]-1),0)</f>
        <v>-7.2413793103448532E-3</v>
      </c>
      <c r="S1161" s="65" t="s">
        <v>52</v>
      </c>
      <c r="T1161" s="65" t="s">
        <v>52</v>
      </c>
      <c r="U1161" s="64">
        <f>+VLOOKUP(MaestraLP3[[#This Row],[FS00]],'[1]BD MES'!$C:$N,12,0)</f>
        <v>28760</v>
      </c>
      <c r="V1161" s="64">
        <v>28790</v>
      </c>
      <c r="W1161" s="66">
        <f>+(MaestraLP3[[#This Row],[COSTO ]]-MaestraLP3[[#This Row],[COSTO OCT AL 25-09]])/MaestraLP3[[#This Row],[COSTO OCT AL 25-09]]</f>
        <v>1.043115438108484E-3</v>
      </c>
      <c r="X1161" s="67" t="str">
        <f>++IF(P1161="HASTA AGOTAR STOCK","HASTA AGOTAR STOCK",IF(MaestraLP3[[#This Row],[PRECIO]]=0,"NO PARA LP",IF(MaestraLP3[[#This Row],[PRECIO SEP]]=0,"INCORPORACIÓN",IF(Z1161=0,"MANTIENE",IF(Z1161&lt;0,"BAJA",IF(Z1161&gt;0,"ALZA",""))))))</f>
        <v>MANTIENE</v>
      </c>
      <c r="Y1161" s="64">
        <v>41000</v>
      </c>
      <c r="Z1161" s="41">
        <f>IF(Y1161=0,"INDICAR PRECIO VTA",Y1161-MaestraLP3[[#This Row],[PRECIO SEP]])</f>
        <v>0</v>
      </c>
      <c r="AA1161" s="66">
        <f t="shared" si="18"/>
        <v>0.29780487804878047</v>
      </c>
      <c r="AB1161" s="68">
        <f>IFERROR(MaestraLP3[[#This Row],[PRECIO]]*MaestraLP3[[#This Row],[%MG UMV]],0)</f>
        <v>12210</v>
      </c>
      <c r="AC1161" s="69">
        <v>10</v>
      </c>
      <c r="AD1161" s="64">
        <f>+IFERROR(MaestraLP3[[#This Row],[MARGEN UNITARIO]]/MaestraLP3[[#This Row],[Peso Neto UMV (KG)]],0)</f>
        <v>1221</v>
      </c>
      <c r="AE1161" s="39" t="s">
        <v>53</v>
      </c>
      <c r="AF1161" s="39"/>
      <c r="AG1161" s="39">
        <v>1</v>
      </c>
      <c r="AH1161" s="109">
        <v>0</v>
      </c>
      <c r="AI1161" s="66">
        <v>4.9999999999999996E-2</v>
      </c>
      <c r="AJ1161" s="66">
        <v>6.9999999999999993E-2</v>
      </c>
      <c r="AK1161" s="39"/>
      <c r="AL1161" s="39" t="s">
        <v>53</v>
      </c>
    </row>
    <row r="1162" spans="1:38" x14ac:dyDescent="0.35">
      <c r="A1162" s="39" t="s">
        <v>276</v>
      </c>
      <c r="B1162" s="39">
        <v>102500007</v>
      </c>
      <c r="C1162" s="39" t="str">
        <f>+MaestraLP3[[#This Row],[CÓDIGO]]&amp;MaestraLP3[[#Headers],[-]]&amp;MaestraLP3[[#This Row],[UMV]]</f>
        <v>102500007-C06</v>
      </c>
      <c r="D1162" s="50" t="str">
        <f>+MaestraLP3[[#This Row],[CÓDIGO]]&amp;MaestraLP3[[#Headers],[FS00]]</f>
        <v>102500007FS00</v>
      </c>
      <c r="E1162" s="39" t="s">
        <v>34</v>
      </c>
      <c r="F1162" s="39" t="s">
        <v>97</v>
      </c>
      <c r="G1162" s="39" t="s">
        <v>273</v>
      </c>
      <c r="H1162" s="39" t="s">
        <v>1602</v>
      </c>
      <c r="I1162" s="39" t="s">
        <v>1607</v>
      </c>
      <c r="J1162" s="49" t="s">
        <v>57</v>
      </c>
      <c r="K1162" s="50" t="s">
        <v>50</v>
      </c>
      <c r="L1162" s="39" t="str">
        <f>VLOOKUP(MaestraLP3[[#This Row],[UMV]],VALIDACIONES!J:L,3,0)</f>
        <v>Caja 6 Unidades</v>
      </c>
      <c r="M1162" s="39" t="s">
        <v>51</v>
      </c>
      <c r="N1162" s="39" t="s">
        <v>78</v>
      </c>
      <c r="O1162" s="64">
        <v>12188.49555</v>
      </c>
      <c r="P1162" s="39" t="s">
        <v>42</v>
      </c>
      <c r="Q1162" s="64">
        <v>20000</v>
      </c>
      <c r="R1162" s="66">
        <f>+IFERROR((MaestraLP3[[#This Row],[COSTO ]]/MaestraLP3[[#This Row],[COSTO SEP]]-1),0)</f>
        <v>1.6263656099870349E-2</v>
      </c>
      <c r="S1162" s="65" t="s">
        <v>52</v>
      </c>
      <c r="T1162" s="65" t="s">
        <v>52</v>
      </c>
      <c r="U1162" s="64">
        <f>+VLOOKUP(MaestraLP3[[#This Row],[FS00]],'[1]BD MES'!$C:$N,12,0)</f>
        <v>12022</v>
      </c>
      <c r="V1162" s="64">
        <v>12386.725049999999</v>
      </c>
      <c r="W1162" s="66">
        <f>+(MaestraLP3[[#This Row],[COSTO ]]-MaestraLP3[[#This Row],[COSTO OCT AL 25-09]])/MaestraLP3[[#This Row],[COSTO OCT AL 25-09]]</f>
        <v>3.0338134253867836E-2</v>
      </c>
      <c r="X1162" s="67" t="str">
        <f>++IF(P1162="HASTA AGOTAR STOCK","HASTA AGOTAR STOCK",IF(MaestraLP3[[#This Row],[PRECIO]]=0,"NO PARA LP",IF(MaestraLP3[[#This Row],[PRECIO SEP]]=0,"INCORPORACIÓN",IF(Z1162=0,"MANTIENE",IF(Z1162&lt;0,"BAJA",IF(Z1162&gt;0,"ALZA",""))))))</f>
        <v>BAJA</v>
      </c>
      <c r="Y1162" s="64">
        <v>18600</v>
      </c>
      <c r="Z1162" s="41">
        <f>IF(Y1162=0,"INDICAR PRECIO VTA",Y1162-MaestraLP3[[#This Row],[PRECIO SEP]])</f>
        <v>-1400</v>
      </c>
      <c r="AA1162" s="66">
        <f t="shared" si="18"/>
        <v>0.3340470403225807</v>
      </c>
      <c r="AB1162" s="68">
        <f>IFERROR(MaestraLP3[[#This Row],[PRECIO]]*MaestraLP3[[#This Row],[%MG UMV]],0)</f>
        <v>6213.2749500000009</v>
      </c>
      <c r="AC1162" s="69">
        <v>2.4</v>
      </c>
      <c r="AD1162" s="64">
        <f>+IFERROR(MaestraLP3[[#This Row],[MARGEN UNITARIO]]/MaestraLP3[[#This Row],[Peso Neto UMV (KG)]],0)</f>
        <v>2588.8645625000004</v>
      </c>
      <c r="AE1162" s="39" t="s">
        <v>53</v>
      </c>
      <c r="AF1162" s="39"/>
      <c r="AG1162" s="39">
        <v>1</v>
      </c>
      <c r="AH1162" s="109">
        <v>0</v>
      </c>
      <c r="AI1162" s="66">
        <v>7.0000000000000007E-2</v>
      </c>
      <c r="AJ1162" s="66">
        <v>0.1</v>
      </c>
      <c r="AK1162" s="39"/>
      <c r="AL1162" s="39" t="s">
        <v>53</v>
      </c>
    </row>
    <row r="1163" spans="1:38" x14ac:dyDescent="0.35">
      <c r="A1163" s="39" t="s">
        <v>276</v>
      </c>
      <c r="B1163" s="39">
        <v>102500001</v>
      </c>
      <c r="C1163" s="39" t="str">
        <f>+MaestraLP3[[#This Row],[CÓDIGO]]&amp;MaestraLP3[[#Headers],[-]]&amp;MaestraLP3[[#This Row],[UMV]]</f>
        <v>102500001-C12</v>
      </c>
      <c r="D1163" s="50" t="str">
        <f>+MaestraLP3[[#This Row],[CÓDIGO]]&amp;MaestraLP3[[#Headers],[FS00]]</f>
        <v>102500001FS00</v>
      </c>
      <c r="E1163" s="39" t="s">
        <v>34</v>
      </c>
      <c r="F1163" s="39" t="s">
        <v>97</v>
      </c>
      <c r="G1163" s="39" t="s">
        <v>273</v>
      </c>
      <c r="H1163" s="39" t="s">
        <v>283</v>
      </c>
      <c r="I1163" s="39" t="s">
        <v>1619</v>
      </c>
      <c r="J1163" s="49" t="s">
        <v>49</v>
      </c>
      <c r="K1163" s="50" t="s">
        <v>50</v>
      </c>
      <c r="L1163" s="39" t="str">
        <f>VLOOKUP(MaestraLP3[[#This Row],[UMV]],VALIDACIONES!J:L,3,0)</f>
        <v>Caja 12 Unidades</v>
      </c>
      <c r="M1163" s="39" t="s">
        <v>51</v>
      </c>
      <c r="N1163" s="39" t="s">
        <v>78</v>
      </c>
      <c r="O1163" s="64">
        <v>26562.418050000004</v>
      </c>
      <c r="P1163" s="39" t="s">
        <v>190</v>
      </c>
      <c r="Q1163" s="64">
        <v>44000</v>
      </c>
      <c r="R1163" s="66">
        <f>+IFERROR((MaestraLP3[[#This Row],[COSTO ]]/MaestraLP3[[#This Row],[COSTO SEP]]-1),0)</f>
        <v>-1.3374541027525222E-2</v>
      </c>
      <c r="S1163" s="65" t="s">
        <v>52</v>
      </c>
      <c r="T1163" s="65" t="s">
        <v>52</v>
      </c>
      <c r="U1163" s="64">
        <f>+VLOOKUP(MaestraLP3[[#This Row],[FS00]],'[1]BD MES'!$C:$N,12,0)</f>
        <v>25753</v>
      </c>
      <c r="V1163" s="64">
        <v>26207.157900000002</v>
      </c>
      <c r="W1163" s="66">
        <f>+(MaestraLP3[[#This Row],[COSTO ]]-MaestraLP3[[#This Row],[COSTO OCT AL 25-09]])/MaestraLP3[[#This Row],[COSTO OCT AL 25-09]]</f>
        <v>1.7635145419951152E-2</v>
      </c>
      <c r="X1163" s="67" t="str">
        <f>++IF(P1163="HASTA AGOTAR STOCK","HASTA AGOTAR STOCK",IF(MaestraLP3[[#This Row],[PRECIO]]=0,"NO PARA LP",IF(MaestraLP3[[#This Row],[PRECIO SEP]]=0,"INCORPORACIÓN",IF(Z1163=0,"MANTIENE",IF(Z1163&lt;0,"BAJA",IF(Z1163&gt;0,"ALZA",""))))))</f>
        <v>BAJA</v>
      </c>
      <c r="Y1163" s="64">
        <v>36000</v>
      </c>
      <c r="Z1163" s="41">
        <f>IF(Y1163=0,"INDICAR PRECIO VTA",Y1163-MaestraLP3[[#This Row],[PRECIO SEP]])</f>
        <v>-8000</v>
      </c>
      <c r="AA1163" s="66">
        <f t="shared" si="18"/>
        <v>0.27202339166666661</v>
      </c>
      <c r="AB1163" s="68">
        <f>IFERROR(MaestraLP3[[#This Row],[PRECIO]]*MaestraLP3[[#This Row],[%MG UMV]],0)</f>
        <v>9792.842099999998</v>
      </c>
      <c r="AC1163" s="69">
        <v>2.2799999999999998</v>
      </c>
      <c r="AD1163" s="64">
        <f>+IFERROR(MaestraLP3[[#This Row],[MARGEN UNITARIO]]/MaestraLP3[[#This Row],[Peso Neto UMV (KG)]],0)</f>
        <v>4295.1061842105255</v>
      </c>
      <c r="AE1163" s="39" t="s">
        <v>53</v>
      </c>
      <c r="AF1163" s="39"/>
      <c r="AG1163" s="39">
        <v>1</v>
      </c>
      <c r="AH1163" s="109">
        <v>0</v>
      </c>
      <c r="AI1163" s="66">
        <v>7.0000000000000007E-2</v>
      </c>
      <c r="AJ1163" s="66">
        <v>0.1</v>
      </c>
      <c r="AK1163" s="39"/>
      <c r="AL1163" s="39" t="s">
        <v>53</v>
      </c>
    </row>
    <row r="1164" spans="1:38" x14ac:dyDescent="0.35">
      <c r="A1164" s="39" t="s">
        <v>276</v>
      </c>
      <c r="B1164" s="39">
        <v>102500002</v>
      </c>
      <c r="C1164" s="39" t="str">
        <f>+MaestraLP3[[#This Row],[CÓDIGO]]&amp;MaestraLP3[[#Headers],[-]]&amp;MaestraLP3[[#This Row],[UMV]]</f>
        <v>102500002-C12</v>
      </c>
      <c r="D1164" s="50" t="str">
        <f>+MaestraLP3[[#This Row],[CÓDIGO]]&amp;MaestraLP3[[#Headers],[FS00]]</f>
        <v>102500002FS00</v>
      </c>
      <c r="E1164" s="39" t="s">
        <v>34</v>
      </c>
      <c r="F1164" s="39" t="s">
        <v>97</v>
      </c>
      <c r="G1164" s="39" t="s">
        <v>273</v>
      </c>
      <c r="H1164" s="39" t="s">
        <v>283</v>
      </c>
      <c r="I1164" s="39" t="s">
        <v>1620</v>
      </c>
      <c r="J1164" s="49" t="s">
        <v>49</v>
      </c>
      <c r="K1164" s="50" t="s">
        <v>50</v>
      </c>
      <c r="L1164" s="39" t="str">
        <f>VLOOKUP(MaestraLP3[[#This Row],[UMV]],VALIDACIONES!J:L,3,0)</f>
        <v>Caja 12 Unidades</v>
      </c>
      <c r="M1164" s="39" t="s">
        <v>51</v>
      </c>
      <c r="N1164" s="39" t="s">
        <v>78</v>
      </c>
      <c r="O1164" s="64">
        <v>25937.106999999993</v>
      </c>
      <c r="P1164" s="39" t="s">
        <v>102</v>
      </c>
      <c r="Q1164" s="64">
        <v>42500</v>
      </c>
      <c r="R1164" s="66">
        <f>+IFERROR((MaestraLP3[[#This Row],[COSTO ]]/MaestraLP3[[#This Row],[COSTO SEP]]-1),0)</f>
        <v>9.9949909602488063E-3</v>
      </c>
      <c r="S1164" s="65" t="s">
        <v>52</v>
      </c>
      <c r="T1164" s="65" t="s">
        <v>52</v>
      </c>
      <c r="U1164" s="64">
        <f>+VLOOKUP(MaestraLP3[[#This Row],[FS00]],'[1]BD MES'!$C:$N,12,0)</f>
        <v>25509.79</v>
      </c>
      <c r="V1164" s="64">
        <v>26196.348149999998</v>
      </c>
      <c r="W1164" s="66">
        <f>+(MaestraLP3[[#This Row],[COSTO ]]-MaestraLP3[[#This Row],[COSTO OCT AL 25-09]])/MaestraLP3[[#This Row],[COSTO OCT AL 25-09]]</f>
        <v>2.6913516340197119E-2</v>
      </c>
      <c r="X1164" s="67" t="str">
        <f>++IF(P1164="HASTA AGOTAR STOCK","HASTA AGOTAR STOCK",IF(MaestraLP3[[#This Row],[PRECIO]]=0,"NO PARA LP",IF(MaestraLP3[[#This Row],[PRECIO SEP]]=0,"INCORPORACIÓN",IF(Z1164=0,"MANTIENE",IF(Z1164&lt;0,"BAJA",IF(Z1164&gt;0,"ALZA",""))))))</f>
        <v>MANTIENE</v>
      </c>
      <c r="Y1164" s="64">
        <v>42500</v>
      </c>
      <c r="Z1164" s="41">
        <f>IF(Y1164=0,"INDICAR PRECIO VTA",Y1164-MaestraLP3[[#This Row],[PRECIO SEP]])</f>
        <v>0</v>
      </c>
      <c r="AA1164" s="66">
        <f t="shared" si="18"/>
        <v>0.38361533764705885</v>
      </c>
      <c r="AB1164" s="68">
        <f>IFERROR(MaestraLP3[[#This Row],[PRECIO]]*MaestraLP3[[#This Row],[%MG UMV]],0)</f>
        <v>16303.651850000002</v>
      </c>
      <c r="AC1164" s="69">
        <v>2.4</v>
      </c>
      <c r="AD1164" s="64">
        <f>+IFERROR(MaestraLP3[[#This Row],[MARGEN UNITARIO]]/MaestraLP3[[#This Row],[Peso Neto UMV (KG)]],0)</f>
        <v>6793.1882708333342</v>
      </c>
      <c r="AE1164" s="39" t="s">
        <v>53</v>
      </c>
      <c r="AF1164" s="39"/>
      <c r="AG1164" s="39">
        <v>1</v>
      </c>
      <c r="AH1164" s="109">
        <v>0</v>
      </c>
      <c r="AI1164" s="66">
        <v>7.0000000000000007E-2</v>
      </c>
      <c r="AJ1164" s="66">
        <v>0.1</v>
      </c>
      <c r="AK1164" s="39"/>
      <c r="AL1164" s="39" t="s">
        <v>53</v>
      </c>
    </row>
    <row r="1165" spans="1:38" x14ac:dyDescent="0.35">
      <c r="A1165" s="39" t="s">
        <v>276</v>
      </c>
      <c r="B1165" s="39">
        <v>201221830</v>
      </c>
      <c r="C1165" s="39" t="str">
        <f>+MaestraLP3[[#This Row],[CÓDIGO]]&amp;MaestraLP3[[#Headers],[-]]&amp;MaestraLP3[[#This Row],[UMV]]</f>
        <v>201221830-C24</v>
      </c>
      <c r="D1165" s="50" t="str">
        <f>+MaestraLP3[[#This Row],[CÓDIGO]]&amp;MaestraLP3[[#Headers],[FS00]]</f>
        <v>201221830FS00</v>
      </c>
      <c r="E1165" s="39" t="s">
        <v>34</v>
      </c>
      <c r="F1165" s="39" t="s">
        <v>97</v>
      </c>
      <c r="G1165" s="39" t="s">
        <v>273</v>
      </c>
      <c r="H1165" s="39" t="s">
        <v>1529</v>
      </c>
      <c r="I1165" s="39" t="s">
        <v>1534</v>
      </c>
      <c r="J1165" s="49" t="s">
        <v>160</v>
      </c>
      <c r="K1165" s="50" t="s">
        <v>50</v>
      </c>
      <c r="L1165" s="39" t="str">
        <f>VLOOKUP(MaestraLP3[[#This Row],[UMV]],VALIDACIONES!J:L,3,0)</f>
        <v>Caja 24 Unidades</v>
      </c>
      <c r="M1165" s="39" t="s">
        <v>51</v>
      </c>
      <c r="N1165" s="39" t="s">
        <v>78</v>
      </c>
      <c r="O1165" s="64">
        <v>10091.069099999999</v>
      </c>
      <c r="P1165" s="39" t="s">
        <v>42</v>
      </c>
      <c r="Q1165" s="64">
        <v>22000</v>
      </c>
      <c r="R1165" s="66">
        <f>+IFERROR((MaestraLP3[[#This Row],[COSTO ]]/MaestraLP3[[#This Row],[COSTO SEP]]-1),0)</f>
        <v>4.8763118666980576E-2</v>
      </c>
      <c r="S1165" s="65" t="s">
        <v>52</v>
      </c>
      <c r="T1165" s="65" t="s">
        <v>52</v>
      </c>
      <c r="U1165" s="64">
        <f>+VLOOKUP(MaestraLP3[[#This Row],[FS00]],'[1]BD MES'!$C:$N,12,0)</f>
        <v>10195.76</v>
      </c>
      <c r="V1165" s="64">
        <v>10583.141099999999</v>
      </c>
      <c r="W1165" s="66">
        <f>+(MaestraLP3[[#This Row],[COSTO ]]-MaestraLP3[[#This Row],[COSTO OCT AL 25-09]])/MaestraLP3[[#This Row],[COSTO OCT AL 25-09]]</f>
        <v>3.7994332938397796E-2</v>
      </c>
      <c r="X1165" s="67" t="str">
        <f>++IF(P1165="HASTA AGOTAR STOCK","HASTA AGOTAR STOCK",IF(MaestraLP3[[#This Row],[PRECIO]]=0,"NO PARA LP",IF(MaestraLP3[[#This Row],[PRECIO SEP]]=0,"INCORPORACIÓN",IF(Z1165=0,"MANTIENE",IF(Z1165&lt;0,"BAJA",IF(Z1165&gt;0,"ALZA",""))))))</f>
        <v>BAJA</v>
      </c>
      <c r="Y1165" s="64">
        <v>19200</v>
      </c>
      <c r="Z1165" s="41">
        <f>IF(Y1165=0,"INDICAR PRECIO VTA",Y1165-MaestraLP3[[#This Row],[PRECIO SEP]])</f>
        <v>-2800</v>
      </c>
      <c r="AA1165" s="66">
        <f t="shared" si="18"/>
        <v>0.44879473437500006</v>
      </c>
      <c r="AB1165" s="68">
        <f>IFERROR(MaestraLP3[[#This Row],[PRECIO]]*MaestraLP3[[#This Row],[%MG UMV]],0)</f>
        <v>8616.8589000000011</v>
      </c>
      <c r="AC1165" s="69">
        <v>5.76</v>
      </c>
      <c r="AD1165" s="64">
        <f>+IFERROR(MaestraLP3[[#This Row],[MARGEN UNITARIO]]/MaestraLP3[[#This Row],[Peso Neto UMV (KG)]],0)</f>
        <v>1495.9824479166668</v>
      </c>
      <c r="AE1165" s="39" t="s">
        <v>53</v>
      </c>
      <c r="AF1165" s="39"/>
      <c r="AG1165" s="39">
        <v>1</v>
      </c>
      <c r="AH1165" s="109">
        <v>0</v>
      </c>
      <c r="AI1165" s="66">
        <v>0.1</v>
      </c>
      <c r="AJ1165" s="66">
        <v>0.15</v>
      </c>
      <c r="AK1165" s="39"/>
      <c r="AL1165" s="39" t="s">
        <v>53</v>
      </c>
    </row>
    <row r="1166" spans="1:38" x14ac:dyDescent="0.35">
      <c r="A1166" s="39" t="s">
        <v>276</v>
      </c>
      <c r="B1166" s="39">
        <v>201222770</v>
      </c>
      <c r="C1166" s="39" t="str">
        <f>+MaestraLP3[[#This Row],[CÓDIGO]]&amp;MaestraLP3[[#Headers],[-]]&amp;MaestraLP3[[#This Row],[UMV]]</f>
        <v>201222770-C24</v>
      </c>
      <c r="D1166" s="50" t="str">
        <f>+MaestraLP3[[#This Row],[CÓDIGO]]&amp;MaestraLP3[[#Headers],[FS00]]</f>
        <v>201222770FS00</v>
      </c>
      <c r="E1166" s="39" t="s">
        <v>34</v>
      </c>
      <c r="F1166" s="39" t="s">
        <v>97</v>
      </c>
      <c r="G1166" s="39" t="s">
        <v>273</v>
      </c>
      <c r="H1166" s="39" t="s">
        <v>274</v>
      </c>
      <c r="I1166" s="39" t="s">
        <v>1587</v>
      </c>
      <c r="J1166" s="49" t="s">
        <v>160</v>
      </c>
      <c r="K1166" s="50" t="s">
        <v>50</v>
      </c>
      <c r="L1166" s="39" t="str">
        <f>VLOOKUP(MaestraLP3[[#This Row],[UMV]],VALIDACIONES!J:L,3,0)</f>
        <v>Caja 24 Unidades</v>
      </c>
      <c r="M1166" s="39" t="s">
        <v>51</v>
      </c>
      <c r="N1166" s="39" t="s">
        <v>78</v>
      </c>
      <c r="O1166" s="64">
        <v>8028.1932500000003</v>
      </c>
      <c r="P1166" s="39" t="s">
        <v>42</v>
      </c>
      <c r="Q1166" s="64">
        <v>23900</v>
      </c>
      <c r="R1166" s="66">
        <f>+IFERROR((MaestraLP3[[#This Row],[COSTO ]]/MaestraLP3[[#This Row],[COSTO SEP]]-1),0)</f>
        <v>1.5626679141036437E-3</v>
      </c>
      <c r="S1166" s="65" t="s">
        <v>52</v>
      </c>
      <c r="T1166" s="65" t="s">
        <v>52</v>
      </c>
      <c r="U1166" s="64">
        <f>+VLOOKUP(MaestraLP3[[#This Row],[FS00]],'[1]BD MES'!$C:$N,12,0)</f>
        <v>8954.41</v>
      </c>
      <c r="V1166" s="64">
        <v>8040.7386499999993</v>
      </c>
      <c r="W1166" s="66">
        <f>+(MaestraLP3[[#This Row],[COSTO ]]-MaestraLP3[[#This Row],[COSTO OCT AL 25-09]])/MaestraLP3[[#This Row],[COSTO OCT AL 25-09]]</f>
        <v>-0.10203590744672185</v>
      </c>
      <c r="X1166" s="67" t="str">
        <f>++IF(P1166="HASTA AGOTAR STOCK","HASTA AGOTAR STOCK",IF(MaestraLP3[[#This Row],[PRECIO]]=0,"NO PARA LP",IF(MaestraLP3[[#This Row],[PRECIO SEP]]=0,"INCORPORACIÓN",IF(Z1166=0,"MANTIENE",IF(Z1166&lt;0,"BAJA",IF(Z1166&gt;0,"ALZA",""))))))</f>
        <v>BAJA</v>
      </c>
      <c r="Y1166" s="64">
        <v>16800</v>
      </c>
      <c r="Z1166" s="41">
        <f>IF(Y1166=0,"INDICAR PRECIO VTA",Y1166-MaestraLP3[[#This Row],[PRECIO SEP]])</f>
        <v>-7100</v>
      </c>
      <c r="AA1166" s="66">
        <f t="shared" si="18"/>
        <v>0.52138460416666665</v>
      </c>
      <c r="AB1166" s="68">
        <f>IFERROR(MaestraLP3[[#This Row],[PRECIO]]*MaestraLP3[[#This Row],[%MG UMV]],0)</f>
        <v>8759.2613500000007</v>
      </c>
      <c r="AC1166" s="69">
        <v>5.76</v>
      </c>
      <c r="AD1166" s="64">
        <f>+IFERROR(MaestraLP3[[#This Row],[MARGEN UNITARIO]]/MaestraLP3[[#This Row],[Peso Neto UMV (KG)]],0)</f>
        <v>1520.7050954861113</v>
      </c>
      <c r="AE1166" s="39" t="s">
        <v>44</v>
      </c>
      <c r="AF1166" s="39"/>
      <c r="AG1166" s="39">
        <v>1</v>
      </c>
      <c r="AH1166" s="109">
        <v>0</v>
      </c>
      <c r="AI1166" s="66">
        <v>0.1</v>
      </c>
      <c r="AJ1166" s="66">
        <v>0.2</v>
      </c>
      <c r="AK1166" s="39"/>
      <c r="AL1166" s="39" t="s">
        <v>53</v>
      </c>
    </row>
    <row r="1167" spans="1:38" x14ac:dyDescent="0.35">
      <c r="A1167" s="39" t="s">
        <v>276</v>
      </c>
      <c r="B1167" s="39">
        <v>201220930</v>
      </c>
      <c r="C1167" s="39" t="str">
        <f>+MaestraLP3[[#This Row],[CÓDIGO]]&amp;MaestraLP3[[#Headers],[-]]&amp;MaestraLP3[[#This Row],[UMV]]</f>
        <v>201220930-C24</v>
      </c>
      <c r="D1167" s="50" t="str">
        <f>+MaestraLP3[[#This Row],[CÓDIGO]]&amp;MaestraLP3[[#Headers],[FS00]]</f>
        <v>201220930FS00</v>
      </c>
      <c r="E1167" s="39" t="s">
        <v>34</v>
      </c>
      <c r="F1167" s="39" t="s">
        <v>97</v>
      </c>
      <c r="G1167" s="39" t="s">
        <v>273</v>
      </c>
      <c r="H1167" s="39" t="s">
        <v>279</v>
      </c>
      <c r="I1167" s="39" t="s">
        <v>1590</v>
      </c>
      <c r="J1167" s="49" t="s">
        <v>160</v>
      </c>
      <c r="K1167" s="50" t="s">
        <v>50</v>
      </c>
      <c r="L1167" s="39" t="str">
        <f>VLOOKUP(MaestraLP3[[#This Row],[UMV]],VALIDACIONES!J:L,3,0)</f>
        <v>Caja 24 Unidades</v>
      </c>
      <c r="M1167" s="39" t="s">
        <v>51</v>
      </c>
      <c r="N1167" s="39" t="s">
        <v>78</v>
      </c>
      <c r="O1167" s="64">
        <v>8866.1366500000004</v>
      </c>
      <c r="P1167" s="39" t="s">
        <v>42</v>
      </c>
      <c r="Q1167" s="64">
        <v>20900</v>
      </c>
      <c r="R1167" s="66">
        <f>+IFERROR((MaestraLP3[[#This Row],[COSTO ]]/MaestraLP3[[#This Row],[COSTO SEP]]-1),0)</f>
        <v>-6.4681498000618287E-4</v>
      </c>
      <c r="S1167" s="65" t="s">
        <v>52</v>
      </c>
      <c r="T1167" s="65" t="s">
        <v>52</v>
      </c>
      <c r="U1167" s="64">
        <f>+VLOOKUP(MaestraLP3[[#This Row],[FS00]],'[1]BD MES'!$C:$N,12,0)</f>
        <v>8975.9</v>
      </c>
      <c r="V1167" s="64">
        <v>8860.4018999999989</v>
      </c>
      <c r="W1167" s="66">
        <f>+(MaestraLP3[[#This Row],[COSTO ]]-MaestraLP3[[#This Row],[COSTO OCT AL 25-09]])/MaestraLP3[[#This Row],[COSTO OCT AL 25-09]]</f>
        <v>-1.286757873862239E-2</v>
      </c>
      <c r="X1167" s="67" t="str">
        <f>++IF(P1167="HASTA AGOTAR STOCK","HASTA AGOTAR STOCK",IF(MaestraLP3[[#This Row],[PRECIO]]=0,"NO PARA LP",IF(MaestraLP3[[#This Row],[PRECIO SEP]]=0,"INCORPORACIÓN",IF(Z1167=0,"MANTIENE",IF(Z1167&lt;0,"BAJA",IF(Z1167&gt;0,"ALZA",""))))))</f>
        <v>BAJA</v>
      </c>
      <c r="Y1167" s="64">
        <v>18960</v>
      </c>
      <c r="Z1167" s="41">
        <f>IF(Y1167=0,"INDICAR PRECIO VTA",Y1167-MaestraLP3[[#This Row],[PRECIO SEP]])</f>
        <v>-1940</v>
      </c>
      <c r="AA1167" s="66">
        <f t="shared" si="18"/>
        <v>0.53267922468354434</v>
      </c>
      <c r="AB1167" s="68">
        <f>IFERROR(MaestraLP3[[#This Row],[PRECIO]]*MaestraLP3[[#This Row],[%MG UMV]],0)</f>
        <v>10099.598100000001</v>
      </c>
      <c r="AC1167" s="69">
        <v>5.76</v>
      </c>
      <c r="AD1167" s="64">
        <f>+IFERROR(MaestraLP3[[#This Row],[MARGEN UNITARIO]]/MaestraLP3[[#This Row],[Peso Neto UMV (KG)]],0)</f>
        <v>1753.4024479166669</v>
      </c>
      <c r="AE1167" s="39" t="s">
        <v>44</v>
      </c>
      <c r="AF1167" s="39"/>
      <c r="AG1167" s="39">
        <v>1</v>
      </c>
      <c r="AH1167" s="109">
        <v>0</v>
      </c>
      <c r="AI1167" s="66">
        <v>0.1</v>
      </c>
      <c r="AJ1167" s="66">
        <v>0.15</v>
      </c>
      <c r="AK1167" s="39"/>
      <c r="AL1167" s="39" t="s">
        <v>53</v>
      </c>
    </row>
    <row r="1168" spans="1:38" x14ac:dyDescent="0.35">
      <c r="A1168" s="39" t="s">
        <v>276</v>
      </c>
      <c r="B1168" s="39">
        <v>101310077</v>
      </c>
      <c r="C1168" s="39" t="str">
        <f>+MaestraLP3[[#This Row],[CÓDIGO]]&amp;MaestraLP3[[#Headers],[-]]&amp;MaestraLP3[[#This Row],[UMV]]</f>
        <v>101310077-C12</v>
      </c>
      <c r="D1168" s="50" t="str">
        <f>+MaestraLP3[[#This Row],[CÓDIGO]]&amp;MaestraLP3[[#Headers],[FS00]]</f>
        <v>101310077FS00</v>
      </c>
      <c r="E1168" s="39" t="s">
        <v>34</v>
      </c>
      <c r="F1168" s="39" t="s">
        <v>97</v>
      </c>
      <c r="G1168" s="39" t="s">
        <v>273</v>
      </c>
      <c r="H1168" s="39" t="s">
        <v>279</v>
      </c>
      <c r="I1168" s="39" t="s">
        <v>1591</v>
      </c>
      <c r="J1168" s="49" t="s">
        <v>49</v>
      </c>
      <c r="K1168" s="50" t="s">
        <v>50</v>
      </c>
      <c r="L1168" s="39" t="str">
        <f>VLOOKUP(MaestraLP3[[#This Row],[UMV]],VALIDACIONES!J:L,3,0)</f>
        <v>Caja 12 Unidades</v>
      </c>
      <c r="M1168" s="39" t="s">
        <v>51</v>
      </c>
      <c r="N1168" s="39" t="s">
        <v>78</v>
      </c>
      <c r="O1168" s="64">
        <v>9600</v>
      </c>
      <c r="P1168" s="39" t="s">
        <v>42</v>
      </c>
      <c r="Q1168" s="64">
        <v>23900</v>
      </c>
      <c r="R1168" s="66">
        <f>+IFERROR((MaestraLP3[[#This Row],[COSTO ]]/MaestraLP3[[#This Row],[COSTO SEP]]-1),0)</f>
        <v>6.250000000000977E-4</v>
      </c>
      <c r="S1168" s="65" t="s">
        <v>52</v>
      </c>
      <c r="T1168" s="65" t="s">
        <v>52</v>
      </c>
      <c r="U1168" s="64">
        <f>+VLOOKUP(MaestraLP3[[#This Row],[FS00]],'[1]BD MES'!$C:$N,12,0)</f>
        <v>9840</v>
      </c>
      <c r="V1168" s="64">
        <v>9606</v>
      </c>
      <c r="W1168" s="66">
        <f>+(MaestraLP3[[#This Row],[COSTO ]]-MaestraLP3[[#This Row],[COSTO OCT AL 25-09]])/MaestraLP3[[#This Row],[COSTO OCT AL 25-09]]</f>
        <v>-2.3780487804878049E-2</v>
      </c>
      <c r="X1168" s="67" t="str">
        <f>++IF(P1168="HASTA AGOTAR STOCK","HASTA AGOTAR STOCK",IF(MaestraLP3[[#This Row],[PRECIO]]=0,"NO PARA LP",IF(MaestraLP3[[#This Row],[PRECIO SEP]]=0,"INCORPORACIÓN",IF(Z1168=0,"MANTIENE",IF(Z1168&lt;0,"BAJA",IF(Z1168&gt;0,"ALZA",""))))))</f>
        <v>BAJA</v>
      </c>
      <c r="Y1168" s="64">
        <v>19747.516824000002</v>
      </c>
      <c r="Z1168" s="41">
        <f>IF(Y1168=0,"INDICAR PRECIO VTA",Y1168-MaestraLP3[[#This Row],[PRECIO SEP]])</f>
        <v>-4152.4831759999979</v>
      </c>
      <c r="AA1168" s="66">
        <f t="shared" si="18"/>
        <v>0.51355909273993294</v>
      </c>
      <c r="AB1168" s="68">
        <f>IFERROR(MaestraLP3[[#This Row],[PRECIO]]*MaestraLP3[[#This Row],[%MG UMV]],0)</f>
        <v>10141.516824000004</v>
      </c>
      <c r="AC1168" s="69">
        <v>3</v>
      </c>
      <c r="AD1168" s="64">
        <f>+IFERROR(MaestraLP3[[#This Row],[MARGEN UNITARIO]]/MaestraLP3[[#This Row],[Peso Neto UMV (KG)]],0)</f>
        <v>3380.5056080000013</v>
      </c>
      <c r="AE1168" s="39" t="s">
        <v>44</v>
      </c>
      <c r="AF1168" s="39"/>
      <c r="AG1168" s="39">
        <v>1</v>
      </c>
      <c r="AH1168" s="109">
        <v>0</v>
      </c>
      <c r="AI1168" s="66">
        <v>0.1</v>
      </c>
      <c r="AJ1168" s="66">
        <v>0.2</v>
      </c>
      <c r="AK1168" s="39"/>
      <c r="AL1168" s="39" t="s">
        <v>53</v>
      </c>
    </row>
    <row r="1169" spans="1:38" x14ac:dyDescent="0.35">
      <c r="A1169" s="39" t="s">
        <v>276</v>
      </c>
      <c r="B1169" s="39">
        <v>101310075</v>
      </c>
      <c r="C1169" s="39" t="str">
        <f>+MaestraLP3[[#This Row],[CÓDIGO]]&amp;MaestraLP3[[#Headers],[-]]&amp;MaestraLP3[[#This Row],[UMV]]</f>
        <v>101310075-C12</v>
      </c>
      <c r="D1169" s="50" t="str">
        <f>+MaestraLP3[[#This Row],[CÓDIGO]]&amp;MaestraLP3[[#Headers],[FS00]]</f>
        <v>101310075FS00</v>
      </c>
      <c r="E1169" s="39" t="s">
        <v>34</v>
      </c>
      <c r="F1169" s="39" t="s">
        <v>97</v>
      </c>
      <c r="G1169" s="39" t="s">
        <v>273</v>
      </c>
      <c r="H1169" s="39" t="s">
        <v>279</v>
      </c>
      <c r="I1169" s="39" t="s">
        <v>1592</v>
      </c>
      <c r="J1169" s="49" t="s">
        <v>49</v>
      </c>
      <c r="K1169" s="50" t="s">
        <v>50</v>
      </c>
      <c r="L1169" s="39" t="str">
        <f>VLOOKUP(MaestraLP3[[#This Row],[UMV]],VALIDACIONES!J:L,3,0)</f>
        <v>Caja 12 Unidades</v>
      </c>
      <c r="M1169" s="39" t="s">
        <v>51</v>
      </c>
      <c r="N1169" s="39" t="s">
        <v>78</v>
      </c>
      <c r="O1169" s="64">
        <v>6691.92</v>
      </c>
      <c r="P1169" s="39" t="s">
        <v>190</v>
      </c>
      <c r="Q1169" s="64">
        <v>21000</v>
      </c>
      <c r="R1169" s="66">
        <f>+IFERROR((MaestraLP3[[#This Row],[COSTO ]]/MaestraLP3[[#This Row],[COSTO SEP]]-1),0)</f>
        <v>5.2899616253632153E-4</v>
      </c>
      <c r="S1169" s="65" t="s">
        <v>52</v>
      </c>
      <c r="T1169" s="65" t="s">
        <v>52</v>
      </c>
      <c r="U1169" s="64">
        <f>+VLOOKUP(MaestraLP3[[#This Row],[FS00]],'[1]BD MES'!$C:$N,12,0)</f>
        <v>6648</v>
      </c>
      <c r="V1169" s="64">
        <v>6695.46</v>
      </c>
      <c r="W1169" s="66">
        <f>+(MaestraLP3[[#This Row],[COSTO ]]-MaestraLP3[[#This Row],[COSTO OCT AL 25-09]])/MaestraLP3[[#This Row],[COSTO OCT AL 25-09]]</f>
        <v>7.1389891696750961E-3</v>
      </c>
      <c r="X1169" s="67" t="str">
        <f>++IF(P1169="HASTA AGOTAR STOCK","HASTA AGOTAR STOCK",IF(MaestraLP3[[#This Row],[PRECIO]]=0,"NO PARA LP",IF(MaestraLP3[[#This Row],[PRECIO SEP]]=0,"INCORPORACIÓN",IF(Z1169=0,"MANTIENE",IF(Z1169&lt;0,"BAJA",IF(Z1169&gt;0,"ALZA",""))))))</f>
        <v>BAJA</v>
      </c>
      <c r="Y1169" s="64">
        <v>18000</v>
      </c>
      <c r="Z1169" s="41">
        <f>IF(Y1169=0,"INDICAR PRECIO VTA",Y1169-MaestraLP3[[#This Row],[PRECIO SEP]])</f>
        <v>-3000</v>
      </c>
      <c r="AA1169" s="66">
        <f t="shared" si="18"/>
        <v>0.62803000000000009</v>
      </c>
      <c r="AB1169" s="68">
        <f>IFERROR(MaestraLP3[[#This Row],[PRECIO]]*MaestraLP3[[#This Row],[%MG UMV]],0)</f>
        <v>11304.54</v>
      </c>
      <c r="AC1169" s="69">
        <v>3</v>
      </c>
      <c r="AD1169" s="64">
        <f>+IFERROR(MaestraLP3[[#This Row],[MARGEN UNITARIO]]/MaestraLP3[[#This Row],[Peso Neto UMV (KG)]],0)</f>
        <v>3768.1800000000003</v>
      </c>
      <c r="AE1169" s="39" t="s">
        <v>53</v>
      </c>
      <c r="AF1169" s="39"/>
      <c r="AG1169" s="39">
        <v>1</v>
      </c>
      <c r="AH1169" s="109">
        <v>0</v>
      </c>
      <c r="AI1169" s="66">
        <v>0.1</v>
      </c>
      <c r="AJ1169" s="66">
        <v>0.2</v>
      </c>
      <c r="AK1169" s="39"/>
      <c r="AL1169" s="39" t="s">
        <v>53</v>
      </c>
    </row>
    <row r="1170" spans="1:38" x14ac:dyDescent="0.35">
      <c r="A1170" s="39" t="s">
        <v>276</v>
      </c>
      <c r="B1170" s="39">
        <v>102500003</v>
      </c>
      <c r="C1170" s="39" t="str">
        <f>+MaestraLP3[[#This Row],[CÓDIGO]]&amp;MaestraLP3[[#Headers],[-]]&amp;MaestraLP3[[#This Row],[UMV]]</f>
        <v>102500003-C06</v>
      </c>
      <c r="D1170" s="50" t="str">
        <f>+MaestraLP3[[#This Row],[CÓDIGO]]&amp;MaestraLP3[[#Headers],[FS00]]</f>
        <v>102500003FS00</v>
      </c>
      <c r="E1170" s="39" t="s">
        <v>34</v>
      </c>
      <c r="F1170" s="39" t="s">
        <v>97</v>
      </c>
      <c r="G1170" s="39" t="s">
        <v>273</v>
      </c>
      <c r="H1170" s="39" t="s">
        <v>1602</v>
      </c>
      <c r="I1170" s="39" t="s">
        <v>1606</v>
      </c>
      <c r="J1170" s="49" t="s">
        <v>57</v>
      </c>
      <c r="K1170" s="50" t="s">
        <v>50</v>
      </c>
      <c r="L1170" s="39" t="str">
        <f>VLOOKUP(MaestraLP3[[#This Row],[UMV]],VALIDACIONES!J:L,3,0)</f>
        <v>Caja 6 Unidades</v>
      </c>
      <c r="M1170" s="39" t="s">
        <v>51</v>
      </c>
      <c r="N1170" s="39" t="s">
        <v>78</v>
      </c>
      <c r="O1170" s="64">
        <v>9236.7638999999999</v>
      </c>
      <c r="P1170" s="39" t="s">
        <v>102</v>
      </c>
      <c r="Q1170" s="64">
        <v>16500</v>
      </c>
      <c r="R1170" s="66">
        <f>+IFERROR((MaestraLP3[[#This Row],[COSTO ]]/MaestraLP3[[#This Row],[COSTO SEP]]-1),0)</f>
        <v>1.7151158318553517E-2</v>
      </c>
      <c r="S1170" s="65" t="s">
        <v>52</v>
      </c>
      <c r="T1170" s="65" t="s">
        <v>52</v>
      </c>
      <c r="U1170" s="64">
        <f>+VLOOKUP(MaestraLP3[[#This Row],[FS00]],'[1]BD MES'!$C:$N,12,0)</f>
        <v>9256</v>
      </c>
      <c r="V1170" s="64">
        <v>9395.1850999999988</v>
      </c>
      <c r="W1170" s="66">
        <f>+(MaestraLP3[[#This Row],[COSTO ]]-MaestraLP3[[#This Row],[COSTO OCT AL 25-09]])/MaestraLP3[[#This Row],[COSTO OCT AL 25-09]]</f>
        <v>1.5037283923941096E-2</v>
      </c>
      <c r="X1170" s="67" t="str">
        <f>++IF(P1170="HASTA AGOTAR STOCK","HASTA AGOTAR STOCK",IF(MaestraLP3[[#This Row],[PRECIO]]=0,"NO PARA LP",IF(MaestraLP3[[#This Row],[PRECIO SEP]]=0,"INCORPORACIÓN",IF(Z1170=0,"MANTIENE",IF(Z1170&lt;0,"BAJA",IF(Z1170&gt;0,"ALZA",""))))))</f>
        <v>MANTIENE</v>
      </c>
      <c r="Y1170" s="64">
        <v>16500</v>
      </c>
      <c r="Z1170" s="41">
        <f>IF(Y1170=0,"INDICAR PRECIO VTA",Y1170-MaestraLP3[[#This Row],[PRECIO SEP]])</f>
        <v>0</v>
      </c>
      <c r="AA1170" s="66">
        <f t="shared" si="18"/>
        <v>0.43059484242424251</v>
      </c>
      <c r="AB1170" s="68">
        <f>IFERROR(MaestraLP3[[#This Row],[PRECIO]]*MaestraLP3[[#This Row],[%MG UMV]],0)</f>
        <v>7104.8149000000012</v>
      </c>
      <c r="AC1170" s="69">
        <v>2.4</v>
      </c>
      <c r="AD1170" s="64">
        <f>+IFERROR(MaestraLP3[[#This Row],[MARGEN UNITARIO]]/MaestraLP3[[#This Row],[Peso Neto UMV (KG)]],0)</f>
        <v>2960.3395416666672</v>
      </c>
      <c r="AE1170" s="39" t="s">
        <v>53</v>
      </c>
      <c r="AF1170" s="39"/>
      <c r="AG1170" s="39">
        <v>1</v>
      </c>
      <c r="AH1170" s="109">
        <v>0</v>
      </c>
      <c r="AI1170" s="66">
        <v>0.1</v>
      </c>
      <c r="AJ1170" s="66">
        <v>0.15</v>
      </c>
      <c r="AK1170" s="39"/>
      <c r="AL1170" s="39" t="s">
        <v>53</v>
      </c>
    </row>
    <row r="1171" spans="1:38" x14ac:dyDescent="0.35">
      <c r="A1171" s="39" t="s">
        <v>276</v>
      </c>
      <c r="B1171" s="39">
        <v>102500090</v>
      </c>
      <c r="C1171" s="39" t="str">
        <f>+MaestraLP3[[#This Row],[CÓDIGO]]&amp;MaestraLP3[[#Headers],[-]]&amp;MaestraLP3[[#This Row],[UMV]]</f>
        <v>102500090-C06</v>
      </c>
      <c r="D1171" s="50" t="str">
        <f>+MaestraLP3[[#This Row],[CÓDIGO]]&amp;MaestraLP3[[#Headers],[FS00]]</f>
        <v>102500090FS00</v>
      </c>
      <c r="E1171" s="39" t="s">
        <v>34</v>
      </c>
      <c r="F1171" s="39" t="s">
        <v>97</v>
      </c>
      <c r="G1171" s="39" t="s">
        <v>273</v>
      </c>
      <c r="H1171" s="39" t="s">
        <v>1602</v>
      </c>
      <c r="I1171" s="39" t="s">
        <v>1609</v>
      </c>
      <c r="J1171" s="49" t="s">
        <v>57</v>
      </c>
      <c r="K1171" s="50" t="s">
        <v>50</v>
      </c>
      <c r="L1171" s="39" t="str">
        <f>VLOOKUP(MaestraLP3[[#This Row],[UMV]],VALIDACIONES!J:L,3,0)</f>
        <v>Caja 6 Unidades</v>
      </c>
      <c r="M1171" s="39" t="s">
        <v>51</v>
      </c>
      <c r="N1171" s="39" t="s">
        <v>2</v>
      </c>
      <c r="O1171" s="64">
        <v>15904</v>
      </c>
      <c r="P1171" s="39"/>
      <c r="Q1171" s="65"/>
      <c r="R1171" s="66">
        <f>+IFERROR((MaestraLP3[[#This Row],[COSTO ]]/MaestraLP3[[#This Row],[COSTO SEP]]-1),0)</f>
        <v>-0.38814275968309864</v>
      </c>
      <c r="S1171" s="65" t="s">
        <v>52</v>
      </c>
      <c r="T1171" s="65" t="s">
        <v>52</v>
      </c>
      <c r="U1171" s="64">
        <f>+VLOOKUP(MaestraLP3[[#This Row],[FS00]],'[1]BD MES'!$C:$N,12,0)</f>
        <v>15904</v>
      </c>
      <c r="V1171" s="64">
        <v>9730.9775499999996</v>
      </c>
      <c r="W1171" s="66">
        <f>+(MaestraLP3[[#This Row],[COSTO ]]-MaestraLP3[[#This Row],[COSTO OCT AL 25-09]])/MaestraLP3[[#This Row],[COSTO OCT AL 25-09]]</f>
        <v>-0.38814275968309864</v>
      </c>
      <c r="X1171" s="67" t="str">
        <f>++IF(P1171="HASTA AGOTAR STOCK","HASTA AGOTAR STOCK",IF(MaestraLP3[[#This Row],[PRECIO]]=0,"NO PARA LP",IF(MaestraLP3[[#This Row],[PRECIO SEP]]=0,"INCORPORACIÓN",IF(Z1171=0,"MANTIENE",IF(Z1171&lt;0,"BAJA",IF(Z1171&gt;0,"ALZA",""))))))</f>
        <v>INCORPORACIÓN</v>
      </c>
      <c r="Y1171" s="64">
        <v>17000</v>
      </c>
      <c r="Z1171" s="41">
        <f>IF(Y1171=0,"INDICAR PRECIO VTA",Y1171-MaestraLP3[[#This Row],[PRECIO SEP]])</f>
        <v>17000</v>
      </c>
      <c r="AA1171" s="66">
        <f t="shared" si="18"/>
        <v>0.42758955588235298</v>
      </c>
      <c r="AB1171" s="68">
        <f>IFERROR(MaestraLP3[[#This Row],[PRECIO]]*MaestraLP3[[#This Row],[%MG UMV]],0)</f>
        <v>7269.0224500000004</v>
      </c>
      <c r="AC1171" s="69">
        <v>2.4</v>
      </c>
      <c r="AD1171" s="64">
        <f>+IFERROR(MaestraLP3[[#This Row],[MARGEN UNITARIO]]/MaestraLP3[[#This Row],[Peso Neto UMV (KG)]],0)</f>
        <v>3028.759354166667</v>
      </c>
      <c r="AE1171" s="39" t="s">
        <v>53</v>
      </c>
      <c r="AF1171" s="39"/>
      <c r="AG1171" s="39">
        <v>1</v>
      </c>
      <c r="AH1171" s="109">
        <v>0</v>
      </c>
      <c r="AI1171" s="66">
        <v>0.1</v>
      </c>
      <c r="AJ1171" s="66">
        <v>0.15</v>
      </c>
      <c r="AK1171" s="39"/>
      <c r="AL1171" s="39" t="s">
        <v>53</v>
      </c>
    </row>
    <row r="1172" spans="1:38" x14ac:dyDescent="0.35">
      <c r="A1172" s="39" t="s">
        <v>276</v>
      </c>
      <c r="B1172" s="39">
        <v>101310287</v>
      </c>
      <c r="C1172" s="39" t="str">
        <f>+MaestraLP3[[#This Row],[CÓDIGO]]&amp;MaestraLP3[[#Headers],[-]]&amp;MaestraLP3[[#This Row],[UMV]]</f>
        <v>101310287-C12</v>
      </c>
      <c r="D1172" s="50" t="str">
        <f>+MaestraLP3[[#This Row],[CÓDIGO]]&amp;MaestraLP3[[#Headers],[FS00]]</f>
        <v>101310287FS00</v>
      </c>
      <c r="E1172" s="39" t="s">
        <v>34</v>
      </c>
      <c r="F1172" s="39" t="s">
        <v>97</v>
      </c>
      <c r="G1172" s="39" t="s">
        <v>273</v>
      </c>
      <c r="H1172" s="39" t="s">
        <v>283</v>
      </c>
      <c r="I1172" s="39" t="s">
        <v>1617</v>
      </c>
      <c r="J1172" s="49" t="s">
        <v>49</v>
      </c>
      <c r="K1172" s="50" t="s">
        <v>50</v>
      </c>
      <c r="L1172" s="39" t="str">
        <f>VLOOKUP(MaestraLP3[[#This Row],[UMV]],VALIDACIONES!J:L,3,0)</f>
        <v>Caja 12 Unidades</v>
      </c>
      <c r="M1172" s="39" t="s">
        <v>51</v>
      </c>
      <c r="N1172" s="39" t="s">
        <v>78</v>
      </c>
      <c r="O1172" s="64">
        <v>7632</v>
      </c>
      <c r="P1172" s="39" t="s">
        <v>190</v>
      </c>
      <c r="Q1172" s="64">
        <v>20000</v>
      </c>
      <c r="R1172" s="66">
        <f>+IFERROR((MaestraLP3[[#This Row],[COSTO ]]/MaestraLP3[[#This Row],[COSTO SEP]]-1),0)</f>
        <v>4.1100628930819116E-3</v>
      </c>
      <c r="S1172" s="65" t="s">
        <v>143</v>
      </c>
      <c r="T1172" s="65" t="s">
        <v>52</v>
      </c>
      <c r="U1172" s="64">
        <f>+VLOOKUP(MaestraLP3[[#This Row],[FS00]],'[1]BD MES'!$C:$N,12,0)</f>
        <v>13850</v>
      </c>
      <c r="V1172" s="64">
        <v>7663.3680000000004</v>
      </c>
      <c r="W1172" s="66">
        <f>+(MaestraLP3[[#This Row],[COSTO ]]-MaestraLP3[[#This Row],[COSTO OCT AL 25-09]])/MaestraLP3[[#This Row],[COSTO OCT AL 25-09]]</f>
        <v>-0.44668823104693139</v>
      </c>
      <c r="X1172" s="67" t="str">
        <f>++IF(P1172="HASTA AGOTAR STOCK","HASTA AGOTAR STOCK",IF(MaestraLP3[[#This Row],[PRECIO]]=0,"NO PARA LP",IF(MaestraLP3[[#This Row],[PRECIO SEP]]=0,"INCORPORACIÓN",IF(Z1172=0,"MANTIENE",IF(Z1172&lt;0,"BAJA",IF(Z1172&gt;0,"ALZA",""))))))</f>
        <v>BAJA</v>
      </c>
      <c r="Y1172" s="64">
        <v>15600</v>
      </c>
      <c r="Z1172" s="41">
        <f>IF(Y1172=0,"INDICAR PRECIO VTA",Y1172-MaestraLP3[[#This Row],[PRECIO SEP]])</f>
        <v>-4400</v>
      </c>
      <c r="AA1172" s="66">
        <f t="shared" si="18"/>
        <v>0.50875846153846149</v>
      </c>
      <c r="AB1172" s="68">
        <f>IFERROR(MaestraLP3[[#This Row],[PRECIO]]*MaestraLP3[[#This Row],[%MG UMV]],0)</f>
        <v>7936.6319999999996</v>
      </c>
      <c r="AC1172" s="69">
        <v>3.24</v>
      </c>
      <c r="AD1172" s="64">
        <f>+IFERROR(MaestraLP3[[#This Row],[MARGEN UNITARIO]]/MaestraLP3[[#This Row],[Peso Neto UMV (KG)]],0)</f>
        <v>2449.5777777777776</v>
      </c>
      <c r="AE1172" s="39" t="s">
        <v>44</v>
      </c>
      <c r="AF1172" s="39"/>
      <c r="AG1172" s="39">
        <v>1</v>
      </c>
      <c r="AH1172" s="109">
        <v>0</v>
      </c>
      <c r="AI1172" s="66">
        <v>0.1</v>
      </c>
      <c r="AJ1172" s="66">
        <v>0.15</v>
      </c>
      <c r="AK1172" s="39" t="s">
        <v>53</v>
      </c>
      <c r="AL1172" s="39" t="s">
        <v>53</v>
      </c>
    </row>
    <row r="1173" spans="1:38" x14ac:dyDescent="0.35">
      <c r="A1173" s="39" t="s">
        <v>276</v>
      </c>
      <c r="B1173" s="39">
        <v>104534820</v>
      </c>
      <c r="C1173" s="39" t="str">
        <f>+MaestraLP3[[#This Row],[CÓDIGO]]&amp;MaestraLP3[[#Headers],[-]]&amp;MaestraLP3[[#This Row],[UMV]]</f>
        <v>104534820-C06</v>
      </c>
      <c r="D1173" s="50" t="str">
        <f>+MaestraLP3[[#This Row],[CÓDIGO]]&amp;MaestraLP3[[#Headers],[FS00]]</f>
        <v>104534820FS00</v>
      </c>
      <c r="E1173" s="39" t="s">
        <v>34</v>
      </c>
      <c r="F1173" s="39" t="s">
        <v>97</v>
      </c>
      <c r="G1173" s="39" t="s">
        <v>273</v>
      </c>
      <c r="H1173" s="39" t="s">
        <v>1529</v>
      </c>
      <c r="I1173" s="39" t="s">
        <v>1530</v>
      </c>
      <c r="J1173" s="49" t="s">
        <v>57</v>
      </c>
      <c r="K1173" s="50" t="s">
        <v>50</v>
      </c>
      <c r="L1173" s="39" t="str">
        <f>VLOOKUP(MaestraLP3[[#This Row],[UMV]],VALIDACIONES!J:L,3,0)</f>
        <v>Caja 6 Unidades</v>
      </c>
      <c r="M1173" s="39" t="s">
        <v>51</v>
      </c>
      <c r="N1173" s="39" t="s">
        <v>78</v>
      </c>
      <c r="O1173" s="64">
        <v>36054</v>
      </c>
      <c r="P1173" s="39" t="s">
        <v>42</v>
      </c>
      <c r="Q1173" s="64">
        <v>50900</v>
      </c>
      <c r="R1173" s="66">
        <f>+IFERROR((MaestraLP3[[#This Row],[COSTO ]]/MaestraLP3[[#This Row],[COSTO SEP]]-1),0)</f>
        <v>0</v>
      </c>
      <c r="S1173" s="65" t="s">
        <v>52</v>
      </c>
      <c r="T1173" s="65" t="s">
        <v>52</v>
      </c>
      <c r="U1173" s="64">
        <f>+VLOOKUP(MaestraLP3[[#This Row],[FS00]],'[1]BD MES'!$C:$N,12,0)</f>
        <v>35826</v>
      </c>
      <c r="V1173" s="64">
        <v>36054</v>
      </c>
      <c r="W1173" s="66">
        <f>+(MaestraLP3[[#This Row],[COSTO ]]-MaestraLP3[[#This Row],[COSTO OCT AL 25-09]])/MaestraLP3[[#This Row],[COSTO OCT AL 25-09]]</f>
        <v>6.3640931167308658E-3</v>
      </c>
      <c r="X1173" s="67" t="str">
        <f>++IF(P1173="HASTA AGOTAR STOCK","HASTA AGOTAR STOCK",IF(MaestraLP3[[#This Row],[PRECIO]]=0,"NO PARA LP",IF(MaestraLP3[[#This Row],[PRECIO SEP]]=0,"INCORPORACIÓN",IF(Z1173=0,"MANTIENE",IF(Z1173&lt;0,"BAJA",IF(Z1173&gt;0,"ALZA",""))))))</f>
        <v>MANTIENE</v>
      </c>
      <c r="Y1173" s="64">
        <v>50900</v>
      </c>
      <c r="Z1173" s="41">
        <f>IF(Y1173=0,"INDICAR PRECIO VTA",Y1173-MaestraLP3[[#This Row],[PRECIO SEP]])</f>
        <v>0</v>
      </c>
      <c r="AA1173" s="66">
        <f t="shared" si="18"/>
        <v>0.29166994106090371</v>
      </c>
      <c r="AB1173" s="68">
        <f>IFERROR(MaestraLP3[[#This Row],[PRECIO]]*MaestraLP3[[#This Row],[%MG UMV]],0)</f>
        <v>14845.999999999998</v>
      </c>
      <c r="AC1173" s="69">
        <v>18</v>
      </c>
      <c r="AD1173" s="64">
        <f>+IFERROR(MaestraLP3[[#This Row],[MARGEN UNITARIO]]/MaestraLP3[[#This Row],[Peso Neto UMV (KG)]],0)</f>
        <v>824.77777777777771</v>
      </c>
      <c r="AE1173" s="39" t="s">
        <v>53</v>
      </c>
      <c r="AF1173" s="39"/>
      <c r="AG1173" s="39">
        <v>1</v>
      </c>
      <c r="AH1173" s="109">
        <v>0</v>
      </c>
      <c r="AI1173" s="66">
        <v>4.9999999999999996E-2</v>
      </c>
      <c r="AJ1173" s="66">
        <v>6.9999999999999993E-2</v>
      </c>
      <c r="AK1173" s="39"/>
      <c r="AL1173" s="39" t="s">
        <v>53</v>
      </c>
    </row>
    <row r="1174" spans="1:38" x14ac:dyDescent="0.35">
      <c r="A1174" s="39" t="s">
        <v>276</v>
      </c>
      <c r="B1174" s="39">
        <v>201200240</v>
      </c>
      <c r="C1174" s="39" t="str">
        <f>+MaestraLP3[[#This Row],[CÓDIGO]]&amp;MaestraLP3[[#Headers],[-]]&amp;MaestraLP3[[#This Row],[UMV]]</f>
        <v>201200240-C06</v>
      </c>
      <c r="D1174" s="50" t="str">
        <f>+MaestraLP3[[#This Row],[CÓDIGO]]&amp;MaestraLP3[[#Headers],[FS00]]</f>
        <v>201200240FS00</v>
      </c>
      <c r="E1174" s="39" t="s">
        <v>34</v>
      </c>
      <c r="F1174" s="39" t="s">
        <v>97</v>
      </c>
      <c r="G1174" s="39" t="s">
        <v>273</v>
      </c>
      <c r="H1174" s="39" t="s">
        <v>1529</v>
      </c>
      <c r="I1174" s="39" t="s">
        <v>1531</v>
      </c>
      <c r="J1174" s="49" t="s">
        <v>57</v>
      </c>
      <c r="K1174" s="50" t="s">
        <v>50</v>
      </c>
      <c r="L1174" s="39" t="str">
        <f>VLOOKUP(MaestraLP3[[#This Row],[UMV]],VALIDACIONES!J:L,3,0)</f>
        <v>Caja 6 Unidades</v>
      </c>
      <c r="M1174" s="39" t="s">
        <v>51</v>
      </c>
      <c r="N1174" s="39" t="s">
        <v>78</v>
      </c>
      <c r="O1174" s="64">
        <v>12705.78</v>
      </c>
      <c r="P1174" s="39" t="s">
        <v>42</v>
      </c>
      <c r="Q1174" s="64">
        <v>22400</v>
      </c>
      <c r="R1174" s="66">
        <f>+IFERROR((MaestraLP3[[#This Row],[COSTO ]]/MaestraLP3[[#This Row],[COSTO SEP]]-1),0)</f>
        <v>0</v>
      </c>
      <c r="S1174" s="65" t="s">
        <v>52</v>
      </c>
      <c r="T1174" s="65" t="s">
        <v>52</v>
      </c>
      <c r="U1174" s="64">
        <f>+VLOOKUP(MaestraLP3[[#This Row],[FS00]],'[1]BD MES'!$C:$N,12,0)</f>
        <v>12705.72</v>
      </c>
      <c r="V1174" s="64">
        <v>12705.78</v>
      </c>
      <c r="W1174" s="66">
        <f>+(MaestraLP3[[#This Row],[COSTO ]]-MaestraLP3[[#This Row],[COSTO OCT AL 25-09]])/MaestraLP3[[#This Row],[COSTO OCT AL 25-09]]</f>
        <v>4.7222825626024875E-6</v>
      </c>
      <c r="X1174" s="67" t="str">
        <f>++IF(P1174="HASTA AGOTAR STOCK","HASTA AGOTAR STOCK",IF(MaestraLP3[[#This Row],[PRECIO]]=0,"NO PARA LP",IF(MaestraLP3[[#This Row],[PRECIO SEP]]=0,"INCORPORACIÓN",IF(Z1174=0,"MANTIENE",IF(Z1174&lt;0,"BAJA",IF(Z1174&gt;0,"ALZA",""))))))</f>
        <v>MANTIENE</v>
      </c>
      <c r="Y1174" s="64">
        <v>22400</v>
      </c>
      <c r="Z1174" s="41">
        <f>IF(Y1174=0,"INDICAR PRECIO VTA",Y1174-MaestraLP3[[#This Row],[PRECIO SEP]])</f>
        <v>0</v>
      </c>
      <c r="AA1174" s="66">
        <f t="shared" si="18"/>
        <v>0.43277767857142851</v>
      </c>
      <c r="AB1174" s="68">
        <f>IFERROR(MaestraLP3[[#This Row],[PRECIO]]*MaestraLP3[[#This Row],[%MG UMV]],0)</f>
        <v>9694.2199999999993</v>
      </c>
      <c r="AC1174" s="69">
        <v>12</v>
      </c>
      <c r="AD1174" s="64">
        <f>+IFERROR(MaestraLP3[[#This Row],[MARGEN UNITARIO]]/MaestraLP3[[#This Row],[Peso Neto UMV (KG)]],0)</f>
        <v>807.85166666666657</v>
      </c>
      <c r="AE1174" s="39" t="s">
        <v>44</v>
      </c>
      <c r="AF1174" s="39"/>
      <c r="AG1174" s="39">
        <v>1</v>
      </c>
      <c r="AH1174" s="109">
        <v>0</v>
      </c>
      <c r="AI1174" s="66">
        <v>4.9999999999999996E-2</v>
      </c>
      <c r="AJ1174" s="66">
        <v>6.9999999999999993E-2</v>
      </c>
      <c r="AK1174" s="39" t="s">
        <v>53</v>
      </c>
      <c r="AL1174" s="39" t="s">
        <v>53</v>
      </c>
    </row>
    <row r="1175" spans="1:38" x14ac:dyDescent="0.35">
      <c r="A1175" s="39" t="s">
        <v>276</v>
      </c>
      <c r="B1175" s="39">
        <v>201200012</v>
      </c>
      <c r="C1175" s="39" t="str">
        <f>+MaestraLP3[[#This Row],[CÓDIGO]]&amp;MaestraLP3[[#Headers],[-]]&amp;MaestraLP3[[#This Row],[UMV]]</f>
        <v>201200012-C15</v>
      </c>
      <c r="D1175" s="50" t="str">
        <f>+MaestraLP3[[#This Row],[CÓDIGO]]&amp;MaestraLP3[[#Headers],[FS00]]</f>
        <v>201200012FS00</v>
      </c>
      <c r="E1175" s="39" t="s">
        <v>34</v>
      </c>
      <c r="F1175" s="39" t="s">
        <v>97</v>
      </c>
      <c r="G1175" s="39" t="s">
        <v>273</v>
      </c>
      <c r="H1175" s="39" t="s">
        <v>1529</v>
      </c>
      <c r="I1175" s="39" t="s">
        <v>1533</v>
      </c>
      <c r="J1175" s="49" t="s">
        <v>417</v>
      </c>
      <c r="K1175" s="50" t="s">
        <v>50</v>
      </c>
      <c r="L1175" s="39" t="str">
        <f>VLOOKUP(MaestraLP3[[#This Row],[UMV]],VALIDACIONES!J:L,3,0)</f>
        <v>Caja 15 Unidades</v>
      </c>
      <c r="M1175" s="39" t="s">
        <v>51</v>
      </c>
      <c r="N1175" s="39" t="s">
        <v>78</v>
      </c>
      <c r="O1175" s="64">
        <v>15206</v>
      </c>
      <c r="P1175" s="39" t="s">
        <v>42</v>
      </c>
      <c r="Q1175" s="64">
        <v>29500</v>
      </c>
      <c r="R1175" s="66">
        <f>+IFERROR((MaestraLP3[[#This Row],[COSTO ]]/MaestraLP3[[#This Row],[COSTO SEP]]-1),0)</f>
        <v>4.0516509930290656E-2</v>
      </c>
      <c r="S1175" s="65" t="s">
        <v>52</v>
      </c>
      <c r="T1175" s="65" t="s">
        <v>52</v>
      </c>
      <c r="U1175" s="64">
        <f>+VLOOKUP(MaestraLP3[[#This Row],[FS00]],'[1]BD MES'!$C:$N,12,0)</f>
        <v>16617</v>
      </c>
      <c r="V1175" s="64">
        <v>15822.09405</v>
      </c>
      <c r="W1175" s="66">
        <f>+(MaestraLP3[[#This Row],[COSTO ]]-MaestraLP3[[#This Row],[COSTO OCT AL 25-09]])/MaestraLP3[[#This Row],[COSTO OCT AL 25-09]]</f>
        <v>-4.7836910994764413E-2</v>
      </c>
      <c r="X1175" s="67" t="str">
        <f>++IF(P1175="HASTA AGOTAR STOCK","HASTA AGOTAR STOCK",IF(MaestraLP3[[#This Row],[PRECIO]]=0,"NO PARA LP",IF(MaestraLP3[[#This Row],[PRECIO SEP]]=0,"INCORPORACIÓN",IF(Z1175=0,"MANTIENE",IF(Z1175&lt;0,"BAJA",IF(Z1175&gt;0,"ALZA",""))))))</f>
        <v>BAJA</v>
      </c>
      <c r="Y1175" s="64">
        <v>25500</v>
      </c>
      <c r="Z1175" s="41">
        <f>IF(Y1175=0,"INDICAR PRECIO VTA",Y1175-MaestraLP3[[#This Row],[PRECIO SEP]])</f>
        <v>-4000</v>
      </c>
      <c r="AA1175" s="66">
        <f t="shared" si="18"/>
        <v>0.37952572352941177</v>
      </c>
      <c r="AB1175" s="68">
        <f>IFERROR(MaestraLP3[[#This Row],[PRECIO]]*MaestraLP3[[#This Row],[%MG UMV]],0)</f>
        <v>9677.9059500000003</v>
      </c>
      <c r="AC1175" s="69">
        <v>13.5</v>
      </c>
      <c r="AD1175" s="64">
        <f>+IFERROR(MaestraLP3[[#This Row],[MARGEN UNITARIO]]/MaestraLP3[[#This Row],[Peso Neto UMV (KG)]],0)</f>
        <v>716.88192222222222</v>
      </c>
      <c r="AE1175" s="39" t="s">
        <v>53</v>
      </c>
      <c r="AF1175" s="39"/>
      <c r="AG1175" s="39">
        <v>1</v>
      </c>
      <c r="AH1175" s="109">
        <v>0</v>
      </c>
      <c r="AI1175" s="66">
        <v>0</v>
      </c>
      <c r="AJ1175" s="66">
        <v>0.03</v>
      </c>
      <c r="AK1175" s="39"/>
      <c r="AL1175" s="39" t="s">
        <v>53</v>
      </c>
    </row>
    <row r="1176" spans="1:38" x14ac:dyDescent="0.35">
      <c r="A1176" s="39" t="s">
        <v>276</v>
      </c>
      <c r="B1176" s="39">
        <v>150000127</v>
      </c>
      <c r="C1176" s="39" t="str">
        <f>+MaestraLP3[[#This Row],[CÓDIGO]]&amp;MaestraLP3[[#Headers],[-]]&amp;MaestraLP3[[#This Row],[UMV]]</f>
        <v>150000127-C10</v>
      </c>
      <c r="D1176" s="50" t="str">
        <f>+MaestraLP3[[#This Row],[CÓDIGO]]&amp;MaestraLP3[[#Headers],[FS00]]</f>
        <v>150000127FS00</v>
      </c>
      <c r="E1176" s="39" t="s">
        <v>34</v>
      </c>
      <c r="F1176" s="39" t="s">
        <v>97</v>
      </c>
      <c r="G1176" s="39" t="s">
        <v>273</v>
      </c>
      <c r="H1176" s="39" t="s">
        <v>1529</v>
      </c>
      <c r="I1176" s="39" t="s">
        <v>1535</v>
      </c>
      <c r="J1176" s="49" t="s">
        <v>65</v>
      </c>
      <c r="K1176" s="50" t="s">
        <v>50</v>
      </c>
      <c r="L1176" s="39" t="str">
        <f>VLOOKUP(MaestraLP3[[#This Row],[UMV]],VALIDACIONES!J:L,3,0)</f>
        <v>Caja 10 Unidades</v>
      </c>
      <c r="M1176" s="39" t="s">
        <v>51</v>
      </c>
      <c r="N1176" s="39" t="s">
        <v>78</v>
      </c>
      <c r="O1176" s="64">
        <v>21569</v>
      </c>
      <c r="P1176" s="39" t="s">
        <v>42</v>
      </c>
      <c r="Q1176" s="64">
        <v>31590</v>
      </c>
      <c r="R1176" s="66">
        <f>+IFERROR((MaestraLP3[[#This Row],[COSTO ]]/MaestraLP3[[#This Row],[COSTO SEP]]-1),0)</f>
        <v>-3.2917613241223442E-4</v>
      </c>
      <c r="S1176" s="65" t="s">
        <v>52</v>
      </c>
      <c r="T1176" s="65" t="s">
        <v>52</v>
      </c>
      <c r="U1176" s="64">
        <f>+VLOOKUP(MaestraLP3[[#This Row],[FS00]],'[1]BD MES'!$C:$N,12,0)</f>
        <v>21565.599999999999</v>
      </c>
      <c r="V1176" s="64">
        <v>21561.9</v>
      </c>
      <c r="W1176" s="66">
        <f>+(MaestraLP3[[#This Row],[COSTO ]]-MaestraLP3[[#This Row],[COSTO OCT AL 25-09]])/MaestraLP3[[#This Row],[COSTO OCT AL 25-09]]</f>
        <v>-1.7156953666937577E-4</v>
      </c>
      <c r="X1176" s="67" t="str">
        <f>++IF(P1176="HASTA AGOTAR STOCK","HASTA AGOTAR STOCK",IF(MaestraLP3[[#This Row],[PRECIO]]=0,"NO PARA LP",IF(MaestraLP3[[#This Row],[PRECIO SEP]]=0,"INCORPORACIÓN",IF(Z1176=0,"MANTIENE",IF(Z1176&lt;0,"BAJA",IF(Z1176&gt;0,"ALZA",""))))))</f>
        <v>MANTIENE</v>
      </c>
      <c r="Y1176" s="64">
        <v>31590</v>
      </c>
      <c r="Z1176" s="41">
        <f>IF(Y1176=0,"INDICAR PRECIO VTA",Y1176-MaestraLP3[[#This Row],[PRECIO SEP]])</f>
        <v>0</v>
      </c>
      <c r="AA1176" s="66">
        <f t="shared" si="18"/>
        <v>0.31744539411206074</v>
      </c>
      <c r="AB1176" s="68">
        <f>IFERROR(MaestraLP3[[#This Row],[PRECIO]]*MaestraLP3[[#This Row],[%MG UMV]],0)</f>
        <v>10028.099999999999</v>
      </c>
      <c r="AC1176" s="69">
        <v>10</v>
      </c>
      <c r="AD1176" s="64">
        <f>+IFERROR(MaestraLP3[[#This Row],[MARGEN UNITARIO]]/MaestraLP3[[#This Row],[Peso Neto UMV (KG)]],0)</f>
        <v>1002.8099999999998</v>
      </c>
      <c r="AE1176" s="39" t="s">
        <v>53</v>
      </c>
      <c r="AF1176" s="39"/>
      <c r="AG1176" s="39">
        <v>1</v>
      </c>
      <c r="AH1176" s="109">
        <v>0</v>
      </c>
      <c r="AI1176" s="66">
        <v>4.9999999999999996E-2</v>
      </c>
      <c r="AJ1176" s="66">
        <v>6.9999999999999993E-2</v>
      </c>
      <c r="AK1176" s="39"/>
      <c r="AL1176" s="39" t="s">
        <v>53</v>
      </c>
    </row>
    <row r="1177" spans="1:38" x14ac:dyDescent="0.35">
      <c r="A1177" s="39" t="s">
        <v>276</v>
      </c>
      <c r="B1177" s="39">
        <v>150000128</v>
      </c>
      <c r="C1177" s="39" t="str">
        <f>+MaestraLP3[[#This Row],[CÓDIGO]]&amp;MaestraLP3[[#Headers],[-]]&amp;MaestraLP3[[#This Row],[UMV]]</f>
        <v>150000128-C06</v>
      </c>
      <c r="D1177" s="50" t="str">
        <f>+MaestraLP3[[#This Row],[CÓDIGO]]&amp;MaestraLP3[[#Headers],[FS00]]</f>
        <v>150000128FS00</v>
      </c>
      <c r="E1177" s="39" t="s">
        <v>34</v>
      </c>
      <c r="F1177" s="39" t="s">
        <v>97</v>
      </c>
      <c r="G1177" s="39" t="s">
        <v>273</v>
      </c>
      <c r="H1177" s="39" t="s">
        <v>1529</v>
      </c>
      <c r="I1177" s="39" t="s">
        <v>1536</v>
      </c>
      <c r="J1177" s="49" t="s">
        <v>57</v>
      </c>
      <c r="K1177" s="50" t="s">
        <v>50</v>
      </c>
      <c r="L1177" s="39" t="str">
        <f>VLOOKUP(MaestraLP3[[#This Row],[UMV]],VALIDACIONES!J:L,3,0)</f>
        <v>Caja 6 Unidades</v>
      </c>
      <c r="M1177" s="39" t="s">
        <v>51</v>
      </c>
      <c r="N1177" s="39" t="s">
        <v>78</v>
      </c>
      <c r="O1177" s="64">
        <v>28075.08</v>
      </c>
      <c r="P1177" s="39" t="s">
        <v>42</v>
      </c>
      <c r="Q1177" s="64">
        <v>40000</v>
      </c>
      <c r="R1177" s="66">
        <f>+IFERROR((MaestraLP3[[#This Row],[COSTO ]]/MaestraLP3[[#This Row],[COSTO SEP]]-1),0)</f>
        <v>1.9148654251385899E-2</v>
      </c>
      <c r="S1177" s="65" t="s">
        <v>52</v>
      </c>
      <c r="T1177" s="65" t="s">
        <v>52</v>
      </c>
      <c r="U1177" s="64">
        <f>+VLOOKUP(MaestraLP3[[#This Row],[FS00]],'[1]BD MES'!$C:$N,12,0)</f>
        <v>29007.54</v>
      </c>
      <c r="V1177" s="64">
        <v>28612.68</v>
      </c>
      <c r="W1177" s="66">
        <f>+(MaestraLP3[[#This Row],[COSTO ]]-MaestraLP3[[#This Row],[COSTO OCT AL 25-09]])/MaestraLP3[[#This Row],[COSTO OCT AL 25-09]]</f>
        <v>-1.3612322865020631E-2</v>
      </c>
      <c r="X1177" s="67" t="str">
        <f>++IF(P1177="HASTA AGOTAR STOCK","HASTA AGOTAR STOCK",IF(MaestraLP3[[#This Row],[PRECIO]]=0,"NO PARA LP",IF(MaestraLP3[[#This Row],[PRECIO SEP]]=0,"INCORPORACIÓN",IF(Z1177=0,"MANTIENE",IF(Z1177&lt;0,"BAJA",IF(Z1177&gt;0,"ALZA",""))))))</f>
        <v>MANTIENE</v>
      </c>
      <c r="Y1177" s="64">
        <v>40000</v>
      </c>
      <c r="Z1177" s="41">
        <f>IF(Y1177=0,"INDICAR PRECIO VTA",Y1177-MaestraLP3[[#This Row],[PRECIO SEP]])</f>
        <v>0</v>
      </c>
      <c r="AA1177" s="66">
        <f t="shared" si="18"/>
        <v>0.28468300000000002</v>
      </c>
      <c r="AB1177" s="68">
        <f>IFERROR(MaestraLP3[[#This Row],[PRECIO]]*MaestraLP3[[#This Row],[%MG UMV]],0)</f>
        <v>11387.320000000002</v>
      </c>
      <c r="AC1177" s="69">
        <v>12</v>
      </c>
      <c r="AD1177" s="64">
        <f>+IFERROR(MaestraLP3[[#This Row],[MARGEN UNITARIO]]/MaestraLP3[[#This Row],[Peso Neto UMV (KG)]],0)</f>
        <v>948.9433333333335</v>
      </c>
      <c r="AE1177" s="39" t="s">
        <v>53</v>
      </c>
      <c r="AF1177" s="39"/>
      <c r="AG1177" s="39">
        <v>1</v>
      </c>
      <c r="AH1177" s="109">
        <v>0</v>
      </c>
      <c r="AI1177" s="66">
        <v>4.9999999999999996E-2</v>
      </c>
      <c r="AJ1177" s="66">
        <v>6.9999999999999993E-2</v>
      </c>
      <c r="AK1177" s="39"/>
      <c r="AL1177" s="39" t="s">
        <v>53</v>
      </c>
    </row>
    <row r="1178" spans="1:38" x14ac:dyDescent="0.35">
      <c r="A1178" s="39" t="s">
        <v>276</v>
      </c>
      <c r="B1178" s="39">
        <v>150000131</v>
      </c>
      <c r="C1178" s="39" t="str">
        <f>+MaestraLP3[[#This Row],[CÓDIGO]]&amp;MaestraLP3[[#Headers],[-]]&amp;MaestraLP3[[#This Row],[UMV]]</f>
        <v>150000131-C10</v>
      </c>
      <c r="D1178" s="50" t="str">
        <f>+MaestraLP3[[#This Row],[CÓDIGO]]&amp;MaestraLP3[[#Headers],[FS00]]</f>
        <v>150000131FS00</v>
      </c>
      <c r="E1178" s="39" t="s">
        <v>34</v>
      </c>
      <c r="F1178" s="39" t="s">
        <v>97</v>
      </c>
      <c r="G1178" s="39" t="s">
        <v>273</v>
      </c>
      <c r="H1178" s="39" t="s">
        <v>1529</v>
      </c>
      <c r="I1178" s="39" t="s">
        <v>1537</v>
      </c>
      <c r="J1178" s="49" t="s">
        <v>65</v>
      </c>
      <c r="K1178" s="50" t="s">
        <v>50</v>
      </c>
      <c r="L1178" s="39" t="str">
        <f>VLOOKUP(MaestraLP3[[#This Row],[UMV]],VALIDACIONES!J:L,3,0)</f>
        <v>Caja 10 Unidades</v>
      </c>
      <c r="M1178" s="39" t="s">
        <v>51</v>
      </c>
      <c r="N1178" s="39" t="s">
        <v>78</v>
      </c>
      <c r="O1178" s="64">
        <v>22337.399999999998</v>
      </c>
      <c r="P1178" s="39" t="s">
        <v>42</v>
      </c>
      <c r="Q1178" s="64">
        <v>30000</v>
      </c>
      <c r="R1178" s="66">
        <f>+IFERROR((MaestraLP3[[#This Row],[COSTO ]]/MaestraLP3[[#This Row],[COSTO SEP]]-1),0)</f>
        <v>1.0475704423971166E-3</v>
      </c>
      <c r="S1178" s="65" t="s">
        <v>52</v>
      </c>
      <c r="T1178" s="65" t="s">
        <v>52</v>
      </c>
      <c r="U1178" s="64">
        <f>+VLOOKUP(MaestraLP3[[#This Row],[FS00]],'[1]BD MES'!$C:$N,12,0)</f>
        <v>22414.400000000001</v>
      </c>
      <c r="V1178" s="64">
        <v>22360.799999999999</v>
      </c>
      <c r="W1178" s="66">
        <f>+(MaestraLP3[[#This Row],[COSTO ]]-MaestraLP3[[#This Row],[COSTO OCT AL 25-09]])/MaestraLP3[[#This Row],[COSTO OCT AL 25-09]]</f>
        <v>-2.3913198658006541E-3</v>
      </c>
      <c r="X1178" s="67" t="str">
        <f>++IF(P1178="HASTA AGOTAR STOCK","HASTA AGOTAR STOCK",IF(MaestraLP3[[#This Row],[PRECIO]]=0,"NO PARA LP",IF(MaestraLP3[[#This Row],[PRECIO SEP]]=0,"INCORPORACIÓN",IF(Z1178=0,"MANTIENE",IF(Z1178&lt;0,"BAJA",IF(Z1178&gt;0,"ALZA",""))))))</f>
        <v>MANTIENE</v>
      </c>
      <c r="Y1178" s="64">
        <v>30000</v>
      </c>
      <c r="Z1178" s="41">
        <f>IF(Y1178=0,"INDICAR PRECIO VTA",Y1178-MaestraLP3[[#This Row],[PRECIO SEP]])</f>
        <v>0</v>
      </c>
      <c r="AA1178" s="66">
        <f t="shared" si="18"/>
        <v>0.25464000000000003</v>
      </c>
      <c r="AB1178" s="68">
        <f>IFERROR(MaestraLP3[[#This Row],[PRECIO]]*MaestraLP3[[#This Row],[%MG UMV]],0)</f>
        <v>7639.2000000000007</v>
      </c>
      <c r="AC1178" s="69">
        <v>10</v>
      </c>
      <c r="AD1178" s="64">
        <f>+IFERROR(MaestraLP3[[#This Row],[MARGEN UNITARIO]]/MaestraLP3[[#This Row],[Peso Neto UMV (KG)]],0)</f>
        <v>763.92000000000007</v>
      </c>
      <c r="AE1178" s="39" t="s">
        <v>53</v>
      </c>
      <c r="AF1178" s="39"/>
      <c r="AG1178" s="39">
        <v>1</v>
      </c>
      <c r="AH1178" s="109">
        <v>0</v>
      </c>
      <c r="AI1178" s="66">
        <v>0.03</v>
      </c>
      <c r="AJ1178" s="66">
        <v>4.9999999999999996E-2</v>
      </c>
      <c r="AK1178" s="39"/>
      <c r="AL1178" s="39" t="s">
        <v>53</v>
      </c>
    </row>
    <row r="1179" spans="1:38" x14ac:dyDescent="0.35">
      <c r="A1179" s="39" t="s">
        <v>276</v>
      </c>
      <c r="B1179" s="39">
        <v>104531430</v>
      </c>
      <c r="C1179" s="39" t="str">
        <f>+MaestraLP3[[#This Row],[CÓDIGO]]&amp;MaestraLP3[[#Headers],[-]]&amp;MaestraLP3[[#This Row],[UMV]]</f>
        <v>104531430-C16</v>
      </c>
      <c r="D1179" s="50" t="str">
        <f>+MaestraLP3[[#This Row],[CÓDIGO]]&amp;MaestraLP3[[#Headers],[FS00]]</f>
        <v>104531430FS00</v>
      </c>
      <c r="E1179" s="39" t="s">
        <v>34</v>
      </c>
      <c r="F1179" s="39" t="s">
        <v>97</v>
      </c>
      <c r="G1179" s="39" t="s">
        <v>273</v>
      </c>
      <c r="H1179" s="39" t="s">
        <v>1529</v>
      </c>
      <c r="I1179" s="39" t="s">
        <v>1538</v>
      </c>
      <c r="J1179" s="49" t="s">
        <v>278</v>
      </c>
      <c r="K1179" s="50" t="s">
        <v>50</v>
      </c>
      <c r="L1179" s="39" t="str">
        <f>VLOOKUP(MaestraLP3[[#This Row],[UMV]],VALIDACIONES!J:L,3,0)</f>
        <v>Caja 16 Unidades</v>
      </c>
      <c r="M1179" s="39" t="s">
        <v>51</v>
      </c>
      <c r="N1179" s="39" t="s">
        <v>78</v>
      </c>
      <c r="O1179" s="64">
        <v>23216</v>
      </c>
      <c r="P1179" s="39" t="s">
        <v>42</v>
      </c>
      <c r="Q1179" s="64">
        <v>31000</v>
      </c>
      <c r="R1179" s="66">
        <f>+IFERROR((MaestraLP3[[#This Row],[COSTO ]]/MaestraLP3[[#This Row],[COSTO SEP]]-1),0)</f>
        <v>0</v>
      </c>
      <c r="S1179" s="65" t="s">
        <v>52</v>
      </c>
      <c r="T1179" s="65" t="s">
        <v>52</v>
      </c>
      <c r="U1179" s="64">
        <f>+VLOOKUP(MaestraLP3[[#This Row],[FS00]],'[1]BD MES'!$C:$N,12,0)</f>
        <v>23216</v>
      </c>
      <c r="V1179" s="64">
        <v>23216</v>
      </c>
      <c r="W1179" s="66">
        <f>+(MaestraLP3[[#This Row],[COSTO ]]-MaestraLP3[[#This Row],[COSTO OCT AL 25-09]])/MaestraLP3[[#This Row],[COSTO OCT AL 25-09]]</f>
        <v>0</v>
      </c>
      <c r="X1179" s="67" t="str">
        <f>++IF(P1179="HASTA AGOTAR STOCK","HASTA AGOTAR STOCK",IF(MaestraLP3[[#This Row],[PRECIO]]=0,"NO PARA LP",IF(MaestraLP3[[#This Row],[PRECIO SEP]]=0,"INCORPORACIÓN",IF(Z1179=0,"MANTIENE",IF(Z1179&lt;0,"BAJA",IF(Z1179&gt;0,"ALZA",""))))))</f>
        <v>MANTIENE</v>
      </c>
      <c r="Y1179" s="64">
        <v>31000</v>
      </c>
      <c r="Z1179" s="41">
        <f>IF(Y1179=0,"INDICAR PRECIO VTA",Y1179-MaestraLP3[[#This Row],[PRECIO SEP]])</f>
        <v>0</v>
      </c>
      <c r="AA1179" s="66">
        <f t="shared" si="18"/>
        <v>0.25109677419354837</v>
      </c>
      <c r="AB1179" s="68">
        <f>IFERROR(MaestraLP3[[#This Row],[PRECIO]]*MaestraLP3[[#This Row],[%MG UMV]],0)</f>
        <v>7783.9999999999991</v>
      </c>
      <c r="AC1179" s="69">
        <v>6.4</v>
      </c>
      <c r="AD1179" s="64">
        <f>+IFERROR(MaestraLP3[[#This Row],[MARGEN UNITARIO]]/MaestraLP3[[#This Row],[Peso Neto UMV (KG)]],0)</f>
        <v>1216.2499999999998</v>
      </c>
      <c r="AE1179" s="39" t="s">
        <v>53</v>
      </c>
      <c r="AF1179" s="39"/>
      <c r="AG1179" s="39">
        <v>1</v>
      </c>
      <c r="AH1179" s="109">
        <v>0</v>
      </c>
      <c r="AI1179" s="66">
        <v>0.03</v>
      </c>
      <c r="AJ1179" s="66">
        <v>4.9999999999999996E-2</v>
      </c>
      <c r="AK1179" s="39"/>
      <c r="AL1179" s="39" t="s">
        <v>53</v>
      </c>
    </row>
    <row r="1180" spans="1:38" x14ac:dyDescent="0.35">
      <c r="A1180" s="39" t="s">
        <v>276</v>
      </c>
      <c r="B1180" s="39">
        <v>104547980</v>
      </c>
      <c r="C1180" s="39" t="str">
        <f>+MaestraLP3[[#This Row],[CÓDIGO]]&amp;MaestraLP3[[#Headers],[-]]&amp;MaestraLP3[[#This Row],[UMV]]</f>
        <v>104547980-D06</v>
      </c>
      <c r="D1180" s="50" t="str">
        <f>+MaestraLP3[[#This Row],[CÓDIGO]]&amp;MaestraLP3[[#Headers],[FS00]]</f>
        <v>104547980FS00</v>
      </c>
      <c r="E1180" s="39" t="s">
        <v>34</v>
      </c>
      <c r="F1180" s="39" t="s">
        <v>97</v>
      </c>
      <c r="G1180" s="39" t="s">
        <v>273</v>
      </c>
      <c r="H1180" s="39" t="s">
        <v>1529</v>
      </c>
      <c r="I1180" s="39" t="s">
        <v>1539</v>
      </c>
      <c r="J1180" s="49" t="s">
        <v>442</v>
      </c>
      <c r="K1180" s="50" t="s">
        <v>50</v>
      </c>
      <c r="L1180" s="39" t="str">
        <f>VLOOKUP(MaestraLP3[[#This Row],[UMV]],VALIDACIONES!J:L,3,0)</f>
        <v>Display 6 Unidades</v>
      </c>
      <c r="M1180" s="39" t="s">
        <v>51</v>
      </c>
      <c r="N1180" s="39" t="s">
        <v>78</v>
      </c>
      <c r="O1180" s="64">
        <v>7746</v>
      </c>
      <c r="P1180" s="39" t="s">
        <v>42</v>
      </c>
      <c r="Q1180" s="65">
        <v>15480</v>
      </c>
      <c r="R1180" s="66">
        <f>+IFERROR((MaestraLP3[[#This Row],[COSTO ]]/MaestraLP3[[#This Row],[COSTO SEP]]-1),0)</f>
        <v>0</v>
      </c>
      <c r="S1180" s="65" t="s">
        <v>93</v>
      </c>
      <c r="T1180" s="65" t="s">
        <v>93</v>
      </c>
      <c r="U1180" s="64">
        <f>+VLOOKUP(MaestraLP3[[#This Row],[FS00]],'[1]BD MES'!$C:$N,12,0)</f>
        <v>7746</v>
      </c>
      <c r="V1180" s="64">
        <v>7746</v>
      </c>
      <c r="W1180" s="66">
        <f>+(MaestraLP3[[#This Row],[COSTO ]]-MaestraLP3[[#This Row],[COSTO OCT AL 25-09]])/MaestraLP3[[#This Row],[COSTO OCT AL 25-09]]</f>
        <v>0</v>
      </c>
      <c r="X1180" s="67" t="str">
        <f>++IF(P1180="HASTA AGOTAR STOCK","HASTA AGOTAR STOCK",IF(MaestraLP3[[#This Row],[PRECIO]]=0,"NO PARA LP",IF(MaestraLP3[[#This Row],[PRECIO SEP]]=0,"INCORPORACIÓN",IF(Z1180=0,"MANTIENE",IF(Z1180&lt;0,"BAJA",IF(Z1180&gt;0,"ALZA",""))))))</f>
        <v>MANTIENE</v>
      </c>
      <c r="Y1180" s="64">
        <v>15480</v>
      </c>
      <c r="Z1180" s="41">
        <f>IF(Y1180=0,"INDICAR PRECIO VTA",Y1180-MaestraLP3[[#This Row],[PRECIO SEP]])</f>
        <v>0</v>
      </c>
      <c r="AA1180" s="66">
        <f t="shared" si="18"/>
        <v>0.4996124031007752</v>
      </c>
      <c r="AB1180" s="68">
        <f>IFERROR(MaestraLP3[[#This Row],[PRECIO]]*MaestraLP3[[#This Row],[%MG UMV]],0)</f>
        <v>7734</v>
      </c>
      <c r="AC1180" s="69">
        <v>2.2799999999999998</v>
      </c>
      <c r="AD1180" s="64">
        <f>+IFERROR(MaestraLP3[[#This Row],[MARGEN UNITARIO]]/MaestraLP3[[#This Row],[Peso Neto UMV (KG)]],0)</f>
        <v>3392.105263157895</v>
      </c>
      <c r="AE1180" s="39" t="s">
        <v>53</v>
      </c>
      <c r="AF1180" s="39"/>
      <c r="AG1180" s="39">
        <v>1</v>
      </c>
      <c r="AH1180" s="109">
        <v>0</v>
      </c>
      <c r="AI1180" s="66">
        <v>4.9999999999999996E-2</v>
      </c>
      <c r="AJ1180" s="66">
        <v>9.9999999999999992E-2</v>
      </c>
      <c r="AK1180" s="39" t="s">
        <v>53</v>
      </c>
      <c r="AL1180" s="39" t="s">
        <v>53</v>
      </c>
    </row>
    <row r="1181" spans="1:38" x14ac:dyDescent="0.35">
      <c r="A1181" s="39" t="s">
        <v>276</v>
      </c>
      <c r="B1181" s="39">
        <v>104530190</v>
      </c>
      <c r="C1181" s="39" t="str">
        <f>+MaestraLP3[[#This Row],[CÓDIGO]]&amp;MaestraLP3[[#Headers],[-]]&amp;MaestraLP3[[#This Row],[UMV]]</f>
        <v>104530190-C10</v>
      </c>
      <c r="D1181" s="50" t="str">
        <f>+MaestraLP3[[#This Row],[CÓDIGO]]&amp;MaestraLP3[[#Headers],[FS00]]</f>
        <v>104530190FS00</v>
      </c>
      <c r="E1181" s="39" t="s">
        <v>34</v>
      </c>
      <c r="F1181" s="39" t="s">
        <v>97</v>
      </c>
      <c r="G1181" s="39" t="s">
        <v>273</v>
      </c>
      <c r="H1181" s="39" t="s">
        <v>1529</v>
      </c>
      <c r="I1181" s="39" t="s">
        <v>1540</v>
      </c>
      <c r="J1181" s="49" t="s">
        <v>65</v>
      </c>
      <c r="K1181" s="50" t="s">
        <v>50</v>
      </c>
      <c r="L1181" s="39" t="str">
        <f>VLOOKUP(MaestraLP3[[#This Row],[UMV]],VALIDACIONES!J:L,3,0)</f>
        <v>Caja 10 Unidades</v>
      </c>
      <c r="M1181" s="39" t="s">
        <v>51</v>
      </c>
      <c r="N1181" s="39" t="s">
        <v>78</v>
      </c>
      <c r="O1181" s="64">
        <v>12160</v>
      </c>
      <c r="P1181" s="39" t="s">
        <v>42</v>
      </c>
      <c r="Q1181" s="64">
        <v>19500</v>
      </c>
      <c r="R1181" s="66">
        <f>+IFERROR((MaestraLP3[[#This Row],[COSTO ]]/MaestraLP3[[#This Row],[COSTO SEP]]-1),0)</f>
        <v>2.4671052631579649E-3</v>
      </c>
      <c r="S1181" s="65" t="s">
        <v>52</v>
      </c>
      <c r="T1181" s="65" t="s">
        <v>52</v>
      </c>
      <c r="U1181" s="64">
        <f>+VLOOKUP(MaestraLP3[[#This Row],[FS00]],'[1]BD MES'!$C:$N,12,0)</f>
        <v>12200</v>
      </c>
      <c r="V1181" s="64">
        <v>12190</v>
      </c>
      <c r="W1181" s="66">
        <f>+(MaestraLP3[[#This Row],[COSTO ]]-MaestraLP3[[#This Row],[COSTO OCT AL 25-09]])/MaestraLP3[[#This Row],[COSTO OCT AL 25-09]]</f>
        <v>-8.1967213114754098E-4</v>
      </c>
      <c r="X1181" s="67" t="str">
        <f>++IF(P1181="HASTA AGOTAR STOCK","HASTA AGOTAR STOCK",IF(MaestraLP3[[#This Row],[PRECIO]]=0,"NO PARA LP",IF(MaestraLP3[[#This Row],[PRECIO SEP]]=0,"INCORPORACIÓN",IF(Z1181=0,"MANTIENE",IF(Z1181&lt;0,"BAJA",IF(Z1181&gt;0,"ALZA",""))))))</f>
        <v>MANTIENE</v>
      </c>
      <c r="Y1181" s="64">
        <v>19500</v>
      </c>
      <c r="Z1181" s="41">
        <f>IF(Y1181=0,"INDICAR PRECIO VTA",Y1181-MaestraLP3[[#This Row],[PRECIO SEP]])</f>
        <v>0</v>
      </c>
      <c r="AA1181" s="66">
        <f t="shared" si="18"/>
        <v>0.37487179487179489</v>
      </c>
      <c r="AB1181" s="68">
        <f>IFERROR(MaestraLP3[[#This Row],[PRECIO]]*MaestraLP3[[#This Row],[%MG UMV]],0)</f>
        <v>7310</v>
      </c>
      <c r="AC1181" s="69">
        <v>10</v>
      </c>
      <c r="AD1181" s="64">
        <f>+IFERROR(MaestraLP3[[#This Row],[MARGEN UNITARIO]]/MaestraLP3[[#This Row],[Peso Neto UMV (KG)]],0)</f>
        <v>731</v>
      </c>
      <c r="AE1181" s="39" t="s">
        <v>53</v>
      </c>
      <c r="AF1181" s="39"/>
      <c r="AG1181" s="39">
        <v>1</v>
      </c>
      <c r="AH1181" s="109">
        <v>0</v>
      </c>
      <c r="AI1181" s="66">
        <v>4.9999999999999996E-2</v>
      </c>
      <c r="AJ1181" s="66">
        <v>6.9999999999999993E-2</v>
      </c>
      <c r="AK1181" s="39"/>
      <c r="AL1181" s="39" t="s">
        <v>53</v>
      </c>
    </row>
    <row r="1182" spans="1:38" x14ac:dyDescent="0.35">
      <c r="A1182" s="39" t="s">
        <v>276</v>
      </c>
      <c r="B1182" s="39">
        <v>104538110</v>
      </c>
      <c r="C1182" s="39" t="str">
        <f>+MaestraLP3[[#This Row],[CÓDIGO]]&amp;MaestraLP3[[#Headers],[-]]&amp;MaestraLP3[[#This Row],[UMV]]</f>
        <v>104538110-C02</v>
      </c>
      <c r="D1182" s="50" t="str">
        <f>+MaestraLP3[[#This Row],[CÓDIGO]]&amp;MaestraLP3[[#Headers],[FS00]]</f>
        <v>104538110FS00</v>
      </c>
      <c r="E1182" s="39" t="s">
        <v>34</v>
      </c>
      <c r="F1182" s="39" t="s">
        <v>97</v>
      </c>
      <c r="G1182" s="39" t="s">
        <v>273</v>
      </c>
      <c r="H1182" s="39" t="s">
        <v>1302</v>
      </c>
      <c r="I1182" s="39" t="s">
        <v>1541</v>
      </c>
      <c r="J1182" s="49" t="s">
        <v>92</v>
      </c>
      <c r="K1182" s="50" t="s">
        <v>50</v>
      </c>
      <c r="L1182" s="39" t="str">
        <f>VLOOKUP(MaestraLP3[[#This Row],[UMV]],VALIDACIONES!J:L,3,0)</f>
        <v>Caja 2 Unidades</v>
      </c>
      <c r="M1182" s="39" t="s">
        <v>51</v>
      </c>
      <c r="N1182" s="39" t="s">
        <v>41</v>
      </c>
      <c r="O1182" s="64">
        <v>9734</v>
      </c>
      <c r="P1182" s="39" t="s">
        <v>42</v>
      </c>
      <c r="Q1182" s="64">
        <v>14500</v>
      </c>
      <c r="R1182" s="66">
        <f>+IFERROR((MaestraLP3[[#This Row],[COSTO ]]/MaestraLP3[[#This Row],[COSTO SEP]]-1),0)</f>
        <v>0</v>
      </c>
      <c r="S1182" s="65" t="s">
        <v>52</v>
      </c>
      <c r="T1182" s="65" t="s">
        <v>52</v>
      </c>
      <c r="U1182" s="64">
        <f>+VLOOKUP(MaestraLP3[[#This Row],[FS00]],'[1]BD MES'!$C:$N,12,0)</f>
        <v>9756</v>
      </c>
      <c r="V1182" s="64">
        <v>9734</v>
      </c>
      <c r="W1182" s="66">
        <f>+(MaestraLP3[[#This Row],[COSTO ]]-MaestraLP3[[#This Row],[COSTO OCT AL 25-09]])/MaestraLP3[[#This Row],[COSTO OCT AL 25-09]]</f>
        <v>-2.2550225502255021E-3</v>
      </c>
      <c r="X1182" s="67" t="str">
        <f>++IF(P1182="HASTA AGOTAR STOCK","HASTA AGOTAR STOCK",IF(MaestraLP3[[#This Row],[PRECIO]]=0,"NO PARA LP",IF(MaestraLP3[[#This Row],[PRECIO SEP]]=0,"INCORPORACIÓN",IF(Z1182=0,"MANTIENE",IF(Z1182&lt;0,"BAJA",IF(Z1182&gt;0,"ALZA",""))))))</f>
        <v>MANTIENE</v>
      </c>
      <c r="Y1182" s="64">
        <v>14500</v>
      </c>
      <c r="Z1182" s="41">
        <f>IF(Y1182=0,"INDICAR PRECIO VTA",Y1182-MaestraLP3[[#This Row],[PRECIO SEP]])</f>
        <v>0</v>
      </c>
      <c r="AA1182" s="66">
        <f t="shared" si="18"/>
        <v>0.32868965517241377</v>
      </c>
      <c r="AB1182" s="68">
        <f>IFERROR(MaestraLP3[[#This Row],[PRECIO]]*MaestraLP3[[#This Row],[%MG UMV]],0)</f>
        <v>4766</v>
      </c>
      <c r="AC1182" s="69">
        <v>3.8</v>
      </c>
      <c r="AD1182" s="64">
        <f>+IFERROR(MaestraLP3[[#This Row],[MARGEN UNITARIO]]/MaestraLP3[[#This Row],[Peso Neto UMV (KG)]],0)</f>
        <v>1254.2105263157896</v>
      </c>
      <c r="AE1182" s="39" t="s">
        <v>44</v>
      </c>
      <c r="AF1182" s="39"/>
      <c r="AG1182" s="39">
        <v>1</v>
      </c>
      <c r="AH1182" s="109">
        <v>0</v>
      </c>
      <c r="AI1182" s="66">
        <v>4.9999999999999996E-2</v>
      </c>
      <c r="AJ1182" s="66">
        <v>9.9999999999999992E-2</v>
      </c>
      <c r="AK1182" s="39"/>
      <c r="AL1182" s="39" t="s">
        <v>53</v>
      </c>
    </row>
    <row r="1183" spans="1:38" x14ac:dyDescent="0.35">
      <c r="A1183" s="39" t="s">
        <v>276</v>
      </c>
      <c r="B1183" s="39">
        <v>104548270</v>
      </c>
      <c r="C1183" s="39" t="str">
        <f>+MaestraLP3[[#This Row],[CÓDIGO]]&amp;MaestraLP3[[#Headers],[-]]&amp;MaestraLP3[[#This Row],[UMV]]</f>
        <v>104548270-C04</v>
      </c>
      <c r="D1183" s="50" t="str">
        <f>+MaestraLP3[[#This Row],[CÓDIGO]]&amp;MaestraLP3[[#Headers],[FS00]]</f>
        <v>104548270FS00</v>
      </c>
      <c r="E1183" s="39" t="s">
        <v>34</v>
      </c>
      <c r="F1183" s="39" t="s">
        <v>97</v>
      </c>
      <c r="G1183" s="39" t="s">
        <v>273</v>
      </c>
      <c r="H1183" s="39" t="s">
        <v>1302</v>
      </c>
      <c r="I1183" s="39" t="s">
        <v>4216</v>
      </c>
      <c r="J1183" s="49" t="s">
        <v>141</v>
      </c>
      <c r="K1183" s="50" t="s">
        <v>50</v>
      </c>
      <c r="L1183" s="39" t="str">
        <f>VLOOKUP(MaestraLP3[[#This Row],[UMV]],VALIDACIONES!J:L,3,0)</f>
        <v>Caja 4 Unidades</v>
      </c>
      <c r="M1183" s="39" t="s">
        <v>51</v>
      </c>
      <c r="N1183" s="39" t="s">
        <v>78</v>
      </c>
      <c r="O1183" s="64">
        <v>22436</v>
      </c>
      <c r="P1183" s="39" t="s">
        <v>42</v>
      </c>
      <c r="Q1183" s="65">
        <v>33490</v>
      </c>
      <c r="R1183" s="66">
        <f>+IFERROR((MaestraLP3[[#This Row],[COSTO ]]/MaestraLP3[[#This Row],[COSTO SEP]]-1),0)</f>
        <v>0</v>
      </c>
      <c r="S1183" s="65" t="s">
        <v>93</v>
      </c>
      <c r="T1183" s="65" t="s">
        <v>93</v>
      </c>
      <c r="U1183" s="64">
        <f>+VLOOKUP(MaestraLP3[[#This Row],[FS00]],'[1]BD MES'!$C:$N,12,0)</f>
        <v>22296</v>
      </c>
      <c r="V1183" s="64">
        <v>22436</v>
      </c>
      <c r="W1183" s="66">
        <f>+(MaestraLP3[[#This Row],[COSTO ]]-MaestraLP3[[#This Row],[COSTO OCT AL 25-09]])/MaestraLP3[[#This Row],[COSTO OCT AL 25-09]]</f>
        <v>6.2791532113383565E-3</v>
      </c>
      <c r="X1183" s="67" t="str">
        <f>++IF(P1183="HASTA AGOTAR STOCK","HASTA AGOTAR STOCK",IF(MaestraLP3[[#This Row],[PRECIO]]=0,"NO PARA LP",IF(MaestraLP3[[#This Row],[PRECIO SEP]]=0,"INCORPORACIÓN",IF(Z1183=0,"MANTIENE",IF(Z1183&lt;0,"BAJA",IF(Z1183&gt;0,"ALZA",""))))))</f>
        <v>MANTIENE</v>
      </c>
      <c r="Y1183" s="64">
        <v>33490</v>
      </c>
      <c r="Z1183" s="41">
        <f>IF(Y1183=0,"INDICAR PRECIO VTA",Y1183-MaestraLP3[[#This Row],[PRECIO SEP]])</f>
        <v>0</v>
      </c>
      <c r="AA1183" s="66">
        <f t="shared" si="18"/>
        <v>0.33006867721707972</v>
      </c>
      <c r="AB1183" s="68">
        <f>IFERROR(MaestraLP3[[#This Row],[PRECIO]]*MaestraLP3[[#This Row],[%MG UMV]],0)</f>
        <v>11054</v>
      </c>
      <c r="AC1183" s="69">
        <v>12</v>
      </c>
      <c r="AD1183" s="64">
        <f>+IFERROR(MaestraLP3[[#This Row],[MARGEN UNITARIO]]/MaestraLP3[[#This Row],[Peso Neto UMV (KG)]],0)</f>
        <v>921.16666666666663</v>
      </c>
      <c r="AE1183" s="39" t="s">
        <v>53</v>
      </c>
      <c r="AF1183" s="39"/>
      <c r="AG1183" s="39">
        <v>1</v>
      </c>
      <c r="AH1183" s="109">
        <v>0</v>
      </c>
      <c r="AI1183" s="66">
        <v>-1E-3</v>
      </c>
      <c r="AJ1183" s="66">
        <v>-1E-3</v>
      </c>
      <c r="AK1183" s="39" t="s">
        <v>53</v>
      </c>
      <c r="AL1183" s="39" t="s">
        <v>53</v>
      </c>
    </row>
    <row r="1184" spans="1:38" x14ac:dyDescent="0.35">
      <c r="A1184" s="39" t="s">
        <v>276</v>
      </c>
      <c r="B1184" s="39">
        <v>104534540</v>
      </c>
      <c r="C1184" s="39" t="str">
        <f>+MaestraLP3[[#This Row],[CÓDIGO]]&amp;MaestraLP3[[#Headers],[-]]&amp;MaestraLP3[[#This Row],[UMV]]</f>
        <v>104534540-C10</v>
      </c>
      <c r="D1184" s="50" t="str">
        <f>+MaestraLP3[[#This Row],[CÓDIGO]]&amp;MaestraLP3[[#Headers],[FS00]]</f>
        <v>104534540FS00</v>
      </c>
      <c r="E1184" s="39" t="s">
        <v>34</v>
      </c>
      <c r="F1184" s="39" t="s">
        <v>97</v>
      </c>
      <c r="G1184" s="39" t="s">
        <v>273</v>
      </c>
      <c r="H1184" s="39" t="s">
        <v>1302</v>
      </c>
      <c r="I1184" s="39" t="s">
        <v>1542</v>
      </c>
      <c r="J1184" s="49" t="s">
        <v>65</v>
      </c>
      <c r="K1184" s="50" t="s">
        <v>50</v>
      </c>
      <c r="L1184" s="39" t="str">
        <f>VLOOKUP(MaestraLP3[[#This Row],[UMV]],VALIDACIONES!J:L,3,0)</f>
        <v>Caja 10 Unidades</v>
      </c>
      <c r="M1184" s="39" t="s">
        <v>51</v>
      </c>
      <c r="N1184" s="39" t="s">
        <v>78</v>
      </c>
      <c r="O1184" s="64">
        <v>14190</v>
      </c>
      <c r="P1184" s="39" t="s">
        <v>42</v>
      </c>
      <c r="Q1184" s="64">
        <v>22000</v>
      </c>
      <c r="R1184" s="66">
        <f>+IFERROR((MaestraLP3[[#This Row],[COSTO ]]/MaestraLP3[[#This Row],[COSTO SEP]]-1),0)</f>
        <v>-2.1141649048626032E-3</v>
      </c>
      <c r="S1184" s="65" t="s">
        <v>52</v>
      </c>
      <c r="T1184" s="65" t="s">
        <v>52</v>
      </c>
      <c r="U1184" s="64">
        <f>+VLOOKUP(MaestraLP3[[#This Row],[FS00]],'[1]BD MES'!$C:$N,12,0)</f>
        <v>14150</v>
      </c>
      <c r="V1184" s="64">
        <v>14160</v>
      </c>
      <c r="W1184" s="66">
        <f>+(MaestraLP3[[#This Row],[COSTO ]]-MaestraLP3[[#This Row],[COSTO OCT AL 25-09]])/MaestraLP3[[#This Row],[COSTO OCT AL 25-09]]</f>
        <v>7.0671378091872788E-4</v>
      </c>
      <c r="X1184" s="67" t="str">
        <f>++IF(P1184="HASTA AGOTAR STOCK","HASTA AGOTAR STOCK",IF(MaestraLP3[[#This Row],[PRECIO]]=0,"NO PARA LP",IF(MaestraLP3[[#This Row],[PRECIO SEP]]=0,"INCORPORACIÓN",IF(Z1184=0,"MANTIENE",IF(Z1184&lt;0,"BAJA",IF(Z1184&gt;0,"ALZA",""))))))</f>
        <v>MANTIENE</v>
      </c>
      <c r="Y1184" s="64">
        <v>22000</v>
      </c>
      <c r="Z1184" s="41">
        <f>IF(Y1184=0,"INDICAR PRECIO VTA",Y1184-MaestraLP3[[#This Row],[PRECIO SEP]])</f>
        <v>0</v>
      </c>
      <c r="AA1184" s="66">
        <f t="shared" si="18"/>
        <v>0.35636363636363638</v>
      </c>
      <c r="AB1184" s="68">
        <f>IFERROR(MaestraLP3[[#This Row],[PRECIO]]*MaestraLP3[[#This Row],[%MG UMV]],0)</f>
        <v>7840</v>
      </c>
      <c r="AC1184" s="69">
        <v>10</v>
      </c>
      <c r="AD1184" s="64">
        <f>+IFERROR(MaestraLP3[[#This Row],[MARGEN UNITARIO]]/MaestraLP3[[#This Row],[Peso Neto UMV (KG)]],0)</f>
        <v>784</v>
      </c>
      <c r="AE1184" s="39" t="s">
        <v>53</v>
      </c>
      <c r="AF1184" s="39"/>
      <c r="AG1184" s="39">
        <v>1</v>
      </c>
      <c r="AH1184" s="109">
        <v>0</v>
      </c>
      <c r="AI1184" s="66">
        <v>0.03</v>
      </c>
      <c r="AJ1184" s="66">
        <v>4.9999999999999996E-2</v>
      </c>
      <c r="AK1184" s="39"/>
      <c r="AL1184" s="39" t="s">
        <v>53</v>
      </c>
    </row>
    <row r="1185" spans="1:38" x14ac:dyDescent="0.35">
      <c r="A1185" s="39" t="s">
        <v>276</v>
      </c>
      <c r="B1185" s="39">
        <v>150000140</v>
      </c>
      <c r="C1185" s="39" t="str">
        <f>+MaestraLP3[[#This Row],[CÓDIGO]]&amp;MaestraLP3[[#Headers],[-]]&amp;MaestraLP3[[#This Row],[UMV]]</f>
        <v>150000140-C06</v>
      </c>
      <c r="D1185" s="50" t="str">
        <f>+MaestraLP3[[#This Row],[CÓDIGO]]&amp;MaestraLP3[[#Headers],[FS00]]</f>
        <v>150000140FS00</v>
      </c>
      <c r="E1185" s="39" t="s">
        <v>34</v>
      </c>
      <c r="F1185" s="39" t="s">
        <v>97</v>
      </c>
      <c r="G1185" s="39" t="s">
        <v>273</v>
      </c>
      <c r="H1185" s="39" t="s">
        <v>1302</v>
      </c>
      <c r="I1185" s="39" t="s">
        <v>1543</v>
      </c>
      <c r="J1185" s="49" t="s">
        <v>57</v>
      </c>
      <c r="K1185" s="50" t="s">
        <v>50</v>
      </c>
      <c r="L1185" s="39" t="str">
        <f>VLOOKUP(MaestraLP3[[#This Row],[UMV]],VALIDACIONES!J:L,3,0)</f>
        <v>Caja 6 Unidades</v>
      </c>
      <c r="M1185" s="39" t="s">
        <v>51</v>
      </c>
      <c r="N1185" s="39" t="s">
        <v>78</v>
      </c>
      <c r="O1185" s="64">
        <v>30029</v>
      </c>
      <c r="P1185" s="39" t="s">
        <v>42</v>
      </c>
      <c r="Q1185" s="64">
        <v>39500</v>
      </c>
      <c r="R1185" s="66">
        <f>+IFERROR((MaestraLP3[[#This Row],[COSTO ]]/MaestraLP3[[#This Row],[COSTO SEP]]-1),0)</f>
        <v>-3.6631256452090977E-4</v>
      </c>
      <c r="S1185" s="65" t="s">
        <v>52</v>
      </c>
      <c r="T1185" s="65" t="s">
        <v>52</v>
      </c>
      <c r="U1185" s="64">
        <f>+VLOOKUP(MaestraLP3[[#This Row],[FS00]],'[1]BD MES'!$C:$N,12,0)</f>
        <v>30024</v>
      </c>
      <c r="V1185" s="64">
        <v>30018</v>
      </c>
      <c r="W1185" s="66">
        <f>+(MaestraLP3[[#This Row],[COSTO ]]-MaestraLP3[[#This Row],[COSTO OCT AL 25-09]])/MaestraLP3[[#This Row],[COSTO OCT AL 25-09]]</f>
        <v>-1.9984012789768185E-4</v>
      </c>
      <c r="X1185" s="67" t="str">
        <f>++IF(P1185="HASTA AGOTAR STOCK","HASTA AGOTAR STOCK",IF(MaestraLP3[[#This Row],[PRECIO]]=0,"NO PARA LP",IF(MaestraLP3[[#This Row],[PRECIO SEP]]=0,"INCORPORACIÓN",IF(Z1185=0,"MANTIENE",IF(Z1185&lt;0,"BAJA",IF(Z1185&gt;0,"ALZA",""))))))</f>
        <v>MANTIENE</v>
      </c>
      <c r="Y1185" s="64">
        <v>39500</v>
      </c>
      <c r="Z1185" s="41">
        <f>IF(Y1185=0,"INDICAR PRECIO VTA",Y1185-MaestraLP3[[#This Row],[PRECIO SEP]])</f>
        <v>0</v>
      </c>
      <c r="AA1185" s="66">
        <f t="shared" si="18"/>
        <v>0.24005063291139239</v>
      </c>
      <c r="AB1185" s="68">
        <f>IFERROR(MaestraLP3[[#This Row],[PRECIO]]*MaestraLP3[[#This Row],[%MG UMV]],0)</f>
        <v>9482</v>
      </c>
      <c r="AC1185" s="69">
        <v>12</v>
      </c>
      <c r="AD1185" s="64">
        <f>+IFERROR(MaestraLP3[[#This Row],[MARGEN UNITARIO]]/MaestraLP3[[#This Row],[Peso Neto UMV (KG)]],0)</f>
        <v>790.16666666666663</v>
      </c>
      <c r="AE1185" s="39" t="s">
        <v>53</v>
      </c>
      <c r="AF1185" s="39"/>
      <c r="AG1185" s="39">
        <v>1</v>
      </c>
      <c r="AH1185" s="109">
        <v>0</v>
      </c>
      <c r="AI1185" s="66">
        <v>4.9999999999999996E-2</v>
      </c>
      <c r="AJ1185" s="66">
        <v>6.9999999999999993E-2</v>
      </c>
      <c r="AK1185" s="39"/>
      <c r="AL1185" s="39" t="s">
        <v>53</v>
      </c>
    </row>
    <row r="1186" spans="1:38" x14ac:dyDescent="0.35">
      <c r="A1186" s="39" t="s">
        <v>276</v>
      </c>
      <c r="B1186" s="39">
        <v>150000141</v>
      </c>
      <c r="C1186" s="39" t="str">
        <f>+MaestraLP3[[#This Row],[CÓDIGO]]&amp;MaestraLP3[[#Headers],[-]]&amp;MaestraLP3[[#This Row],[UMV]]</f>
        <v>150000141-C10</v>
      </c>
      <c r="D1186" s="50" t="str">
        <f>+MaestraLP3[[#This Row],[CÓDIGO]]&amp;MaestraLP3[[#Headers],[FS00]]</f>
        <v>150000141FS00</v>
      </c>
      <c r="E1186" s="39" t="s">
        <v>34</v>
      </c>
      <c r="F1186" s="39" t="s">
        <v>97</v>
      </c>
      <c r="G1186" s="39" t="s">
        <v>273</v>
      </c>
      <c r="H1186" s="39" t="s">
        <v>1302</v>
      </c>
      <c r="I1186" s="39" t="s">
        <v>1544</v>
      </c>
      <c r="J1186" s="49" t="s">
        <v>65</v>
      </c>
      <c r="K1186" s="50" t="s">
        <v>50</v>
      </c>
      <c r="L1186" s="39" t="str">
        <f>VLOOKUP(MaestraLP3[[#This Row],[UMV]],VALIDACIONES!J:L,3,0)</f>
        <v>Caja 10 Unidades</v>
      </c>
      <c r="M1186" s="39" t="s">
        <v>51</v>
      </c>
      <c r="N1186" s="39" t="s">
        <v>78</v>
      </c>
      <c r="O1186" s="64">
        <v>35028.300000000003</v>
      </c>
      <c r="P1186" s="39" t="s">
        <v>102</v>
      </c>
      <c r="Q1186" s="64">
        <v>43500</v>
      </c>
      <c r="R1186" s="66">
        <f>+IFERROR((MaestraLP3[[#This Row],[COSTO ]]/MaestraLP3[[#This Row],[COSTO SEP]]-1),0)</f>
        <v>7.2227313343775634E-4</v>
      </c>
      <c r="S1186" s="65" t="s">
        <v>52</v>
      </c>
      <c r="T1186" s="65" t="s">
        <v>52</v>
      </c>
      <c r="U1186" s="64">
        <f>+VLOOKUP(MaestraLP3[[#This Row],[FS00]],'[1]BD MES'!$C:$N,12,0)</f>
        <v>35101.300000000003</v>
      </c>
      <c r="V1186" s="64">
        <v>35053.599999999999</v>
      </c>
      <c r="W1186" s="66">
        <f>+(MaestraLP3[[#This Row],[COSTO ]]-MaestraLP3[[#This Row],[COSTO OCT AL 25-09]])/MaestraLP3[[#This Row],[COSTO OCT AL 25-09]]</f>
        <v>-1.3589240284549108E-3</v>
      </c>
      <c r="X1186" s="67" t="str">
        <f>++IF(P1186="HASTA AGOTAR STOCK","HASTA AGOTAR STOCK",IF(MaestraLP3[[#This Row],[PRECIO]]=0,"NO PARA LP",IF(MaestraLP3[[#This Row],[PRECIO SEP]]=0,"INCORPORACIÓN",IF(Z1186=0,"MANTIENE",IF(Z1186&lt;0,"BAJA",IF(Z1186&gt;0,"ALZA",""))))))</f>
        <v>MANTIENE</v>
      </c>
      <c r="Y1186" s="64">
        <v>43500</v>
      </c>
      <c r="Z1186" s="41">
        <f>IF(Y1186=0,"INDICAR PRECIO VTA",Y1186-MaestraLP3[[#This Row],[PRECIO SEP]])</f>
        <v>0</v>
      </c>
      <c r="AA1186" s="66">
        <f t="shared" si="18"/>
        <v>0.19417011494252878</v>
      </c>
      <c r="AB1186" s="68">
        <f>IFERROR(MaestraLP3[[#This Row],[PRECIO]]*MaestraLP3[[#This Row],[%MG UMV]],0)</f>
        <v>8446.4000000000015</v>
      </c>
      <c r="AC1186" s="69">
        <v>9.6999999999999993</v>
      </c>
      <c r="AD1186" s="64">
        <f>+IFERROR(MaestraLP3[[#This Row],[MARGEN UNITARIO]]/MaestraLP3[[#This Row],[Peso Neto UMV (KG)]],0)</f>
        <v>870.7628865979384</v>
      </c>
      <c r="AE1186" s="39" t="s">
        <v>53</v>
      </c>
      <c r="AF1186" s="39"/>
      <c r="AG1186" s="39">
        <v>1</v>
      </c>
      <c r="AH1186" s="109">
        <v>0</v>
      </c>
      <c r="AI1186" s="66">
        <v>0.03</v>
      </c>
      <c r="AJ1186" s="66">
        <v>4.9999999999999996E-2</v>
      </c>
      <c r="AK1186" s="39"/>
      <c r="AL1186" s="39" t="s">
        <v>53</v>
      </c>
    </row>
    <row r="1187" spans="1:38" x14ac:dyDescent="0.35">
      <c r="A1187" s="39" t="s">
        <v>276</v>
      </c>
      <c r="B1187" s="39">
        <v>104528900</v>
      </c>
      <c r="C1187" s="39" t="str">
        <f>+MaestraLP3[[#This Row],[CÓDIGO]]&amp;MaestraLP3[[#Headers],[-]]&amp;MaestraLP3[[#This Row],[UMV]]</f>
        <v>104528900-C10</v>
      </c>
      <c r="D1187" s="50" t="str">
        <f>+MaestraLP3[[#This Row],[CÓDIGO]]&amp;MaestraLP3[[#Headers],[FS00]]</f>
        <v>104528900FS00</v>
      </c>
      <c r="E1187" s="39" t="s">
        <v>34</v>
      </c>
      <c r="F1187" s="39" t="s">
        <v>97</v>
      </c>
      <c r="G1187" s="39" t="s">
        <v>273</v>
      </c>
      <c r="H1187" s="39" t="s">
        <v>1302</v>
      </c>
      <c r="I1187" s="39" t="s">
        <v>1545</v>
      </c>
      <c r="J1187" s="49" t="s">
        <v>65</v>
      </c>
      <c r="K1187" s="50" t="s">
        <v>50</v>
      </c>
      <c r="L1187" s="39" t="str">
        <f>VLOOKUP(MaestraLP3[[#This Row],[UMV]],VALIDACIONES!J:L,3,0)</f>
        <v>Caja 10 Unidades</v>
      </c>
      <c r="M1187" s="39" t="s">
        <v>51</v>
      </c>
      <c r="N1187" s="39" t="s">
        <v>78</v>
      </c>
      <c r="O1187" s="64">
        <v>22690</v>
      </c>
      <c r="P1187" s="39" t="s">
        <v>42</v>
      </c>
      <c r="Q1187" s="64">
        <v>30300</v>
      </c>
      <c r="R1187" s="66">
        <f>+IFERROR((MaestraLP3[[#This Row],[COSTO ]]/MaestraLP3[[#This Row],[COSTO SEP]]-1),0)</f>
        <v>4.4072278536799736E-4</v>
      </c>
      <c r="S1187" s="65" t="s">
        <v>52</v>
      </c>
      <c r="T1187" s="65" t="s">
        <v>52</v>
      </c>
      <c r="U1187" s="64">
        <f>+VLOOKUP(MaestraLP3[[#This Row],[FS00]],'[1]BD MES'!$C:$N,12,0)</f>
        <v>22600</v>
      </c>
      <c r="V1187" s="64">
        <v>22700</v>
      </c>
      <c r="W1187" s="66">
        <f>+(MaestraLP3[[#This Row],[COSTO ]]-MaestraLP3[[#This Row],[COSTO OCT AL 25-09]])/MaestraLP3[[#This Row],[COSTO OCT AL 25-09]]</f>
        <v>4.4247787610619468E-3</v>
      </c>
      <c r="X1187" s="67" t="str">
        <f>++IF(P1187="HASTA AGOTAR STOCK","HASTA AGOTAR STOCK",IF(MaestraLP3[[#This Row],[PRECIO]]=0,"NO PARA LP",IF(MaestraLP3[[#This Row],[PRECIO SEP]]=0,"INCORPORACIÓN",IF(Z1187=0,"MANTIENE",IF(Z1187&lt;0,"BAJA",IF(Z1187&gt;0,"ALZA",""))))))</f>
        <v>MANTIENE</v>
      </c>
      <c r="Y1187" s="64">
        <v>30300</v>
      </c>
      <c r="Z1187" s="41">
        <f>IF(Y1187=0,"INDICAR PRECIO VTA",Y1187-MaestraLP3[[#This Row],[PRECIO SEP]])</f>
        <v>0</v>
      </c>
      <c r="AA1187" s="66">
        <f t="shared" si="18"/>
        <v>0.25082508250825081</v>
      </c>
      <c r="AB1187" s="68">
        <f>IFERROR(MaestraLP3[[#This Row],[PRECIO]]*MaestraLP3[[#This Row],[%MG UMV]],0)</f>
        <v>7599.9999999999991</v>
      </c>
      <c r="AC1187" s="69">
        <v>10</v>
      </c>
      <c r="AD1187" s="64">
        <f>+IFERROR(MaestraLP3[[#This Row],[MARGEN UNITARIO]]/MaestraLP3[[#This Row],[Peso Neto UMV (KG)]],0)</f>
        <v>759.99999999999989</v>
      </c>
      <c r="AE1187" s="39" t="s">
        <v>53</v>
      </c>
      <c r="AF1187" s="39"/>
      <c r="AG1187" s="39">
        <v>1</v>
      </c>
      <c r="AH1187" s="109">
        <v>0</v>
      </c>
      <c r="AI1187" s="66">
        <v>0.03</v>
      </c>
      <c r="AJ1187" s="66">
        <v>4.9999999999999996E-2</v>
      </c>
      <c r="AK1187" s="39"/>
      <c r="AL1187" s="39" t="s">
        <v>53</v>
      </c>
    </row>
    <row r="1188" spans="1:38" x14ac:dyDescent="0.35">
      <c r="A1188" s="39" t="s">
        <v>276</v>
      </c>
      <c r="B1188" s="39">
        <v>201200180</v>
      </c>
      <c r="C1188" s="39" t="str">
        <f>+MaestraLP3[[#This Row],[CÓDIGO]]&amp;MaestraLP3[[#Headers],[-]]&amp;MaestraLP3[[#This Row],[UMV]]</f>
        <v>201200180-C06</v>
      </c>
      <c r="D1188" s="50" t="str">
        <f>+MaestraLP3[[#This Row],[CÓDIGO]]&amp;MaestraLP3[[#Headers],[FS00]]</f>
        <v>201200180FS00</v>
      </c>
      <c r="E1188" s="39" t="s">
        <v>34</v>
      </c>
      <c r="F1188" s="39" t="s">
        <v>97</v>
      </c>
      <c r="G1188" s="39" t="s">
        <v>273</v>
      </c>
      <c r="H1188" s="39" t="s">
        <v>1302</v>
      </c>
      <c r="I1188" s="39" t="s">
        <v>1546</v>
      </c>
      <c r="J1188" s="49" t="s">
        <v>57</v>
      </c>
      <c r="K1188" s="50" t="s">
        <v>50</v>
      </c>
      <c r="L1188" s="39" t="str">
        <f>VLOOKUP(MaestraLP3[[#This Row],[UMV]],VALIDACIONES!J:L,3,0)</f>
        <v>Caja 6 Unidades</v>
      </c>
      <c r="M1188" s="39" t="s">
        <v>51</v>
      </c>
      <c r="N1188" s="39" t="s">
        <v>78</v>
      </c>
      <c r="O1188" s="64">
        <v>11571</v>
      </c>
      <c r="P1188" s="39" t="s">
        <v>42</v>
      </c>
      <c r="Q1188" s="64">
        <v>22700</v>
      </c>
      <c r="R1188" s="66">
        <f>+IFERROR((MaestraLP3[[#This Row],[COSTO ]]/MaestraLP3[[#This Row],[COSTO SEP]]-1),0)</f>
        <v>0</v>
      </c>
      <c r="S1188" s="65" t="s">
        <v>52</v>
      </c>
      <c r="T1188" s="65" t="s">
        <v>52</v>
      </c>
      <c r="U1188" s="64">
        <f>+VLOOKUP(MaestraLP3[[#This Row],[FS00]],'[1]BD MES'!$C:$N,12,0)</f>
        <v>12664.5</v>
      </c>
      <c r="V1188" s="64">
        <v>11571</v>
      </c>
      <c r="W1188" s="66">
        <f>+(MaestraLP3[[#This Row],[COSTO ]]-MaestraLP3[[#This Row],[COSTO OCT AL 25-09]])/MaestraLP3[[#This Row],[COSTO OCT AL 25-09]]</f>
        <v>-8.6343716688380909E-2</v>
      </c>
      <c r="X1188" s="67" t="str">
        <f>++IF(P1188="HASTA AGOTAR STOCK","HASTA AGOTAR STOCK",IF(MaestraLP3[[#This Row],[PRECIO]]=0,"NO PARA LP",IF(MaestraLP3[[#This Row],[PRECIO SEP]]=0,"INCORPORACIÓN",IF(Z1188=0,"MANTIENE",IF(Z1188&lt;0,"BAJA",IF(Z1188&gt;0,"ALZA",""))))))</f>
        <v>MANTIENE</v>
      </c>
      <c r="Y1188" s="64">
        <v>22700</v>
      </c>
      <c r="Z1188" s="41">
        <f>IF(Y1188=0,"INDICAR PRECIO VTA",Y1188-MaestraLP3[[#This Row],[PRECIO SEP]])</f>
        <v>0</v>
      </c>
      <c r="AA1188" s="66">
        <f t="shared" si="18"/>
        <v>0.49026431718061675</v>
      </c>
      <c r="AB1188" s="68">
        <f>IFERROR(MaestraLP3[[#This Row],[PRECIO]]*MaestraLP3[[#This Row],[%MG UMV]],0)</f>
        <v>11129</v>
      </c>
      <c r="AC1188" s="69">
        <v>12</v>
      </c>
      <c r="AD1188" s="64">
        <f>+IFERROR(MaestraLP3[[#This Row],[MARGEN UNITARIO]]/MaestraLP3[[#This Row],[Peso Neto UMV (KG)]],0)</f>
        <v>927.41666666666663</v>
      </c>
      <c r="AE1188" s="39" t="s">
        <v>44</v>
      </c>
      <c r="AF1188" s="39"/>
      <c r="AG1188" s="39">
        <v>1</v>
      </c>
      <c r="AH1188" s="109">
        <v>0</v>
      </c>
      <c r="AI1188" s="66">
        <v>4.9999999999999996E-2</v>
      </c>
      <c r="AJ1188" s="66">
        <v>6.9999999999999993E-2</v>
      </c>
      <c r="AK1188" s="39" t="s">
        <v>53</v>
      </c>
      <c r="AL1188" s="39" t="s">
        <v>53</v>
      </c>
    </row>
    <row r="1189" spans="1:38" x14ac:dyDescent="0.35">
      <c r="A1189" s="39" t="s">
        <v>276</v>
      </c>
      <c r="B1189" s="39">
        <v>201200013</v>
      </c>
      <c r="C1189" s="39" t="str">
        <f>+MaestraLP3[[#This Row],[CÓDIGO]]&amp;MaestraLP3[[#Headers],[-]]&amp;MaestraLP3[[#This Row],[UMV]]</f>
        <v>201200013-C12</v>
      </c>
      <c r="D1189" s="50" t="str">
        <f>+MaestraLP3[[#This Row],[CÓDIGO]]&amp;MaestraLP3[[#Headers],[FS00]]</f>
        <v>201200013FS00</v>
      </c>
      <c r="E1189" s="39" t="s">
        <v>34</v>
      </c>
      <c r="F1189" s="39" t="s">
        <v>97</v>
      </c>
      <c r="G1189" s="39" t="s">
        <v>273</v>
      </c>
      <c r="H1189" s="39" t="s">
        <v>1302</v>
      </c>
      <c r="I1189" s="39" t="s">
        <v>1548</v>
      </c>
      <c r="J1189" s="49" t="s">
        <v>49</v>
      </c>
      <c r="K1189" s="50" t="s">
        <v>50</v>
      </c>
      <c r="L1189" s="39" t="str">
        <f>VLOOKUP(MaestraLP3[[#This Row],[UMV]],VALIDACIONES!J:L,3,0)</f>
        <v>Caja 12 Unidades</v>
      </c>
      <c r="M1189" s="39" t="s">
        <v>51</v>
      </c>
      <c r="N1189" s="39" t="s">
        <v>78</v>
      </c>
      <c r="O1189" s="64">
        <v>9845</v>
      </c>
      <c r="P1189" s="39" t="s">
        <v>42</v>
      </c>
      <c r="Q1189" s="64">
        <v>23000</v>
      </c>
      <c r="R1189" s="66">
        <f>+IFERROR((MaestraLP3[[#This Row],[COSTO ]]/MaestraLP3[[#This Row],[COSTO SEP]]-1),0)</f>
        <v>0.10424164550533255</v>
      </c>
      <c r="S1189" s="65" t="s">
        <v>52</v>
      </c>
      <c r="T1189" s="65" t="s">
        <v>52</v>
      </c>
      <c r="U1189" s="64">
        <f>+VLOOKUP(MaestraLP3[[#This Row],[FS00]],'[1]BD MES'!$C:$N,12,0)</f>
        <v>10547</v>
      </c>
      <c r="V1189" s="64">
        <v>10871.259</v>
      </c>
      <c r="W1189" s="66">
        <f>+(MaestraLP3[[#This Row],[COSTO ]]-MaestraLP3[[#This Row],[COSTO OCT AL 25-09]])/MaestraLP3[[#This Row],[COSTO OCT AL 25-09]]</f>
        <v>3.0744192661420311E-2</v>
      </c>
      <c r="X1189" s="67" t="str">
        <f>++IF(P1189="HASTA AGOTAR STOCK","HASTA AGOTAR STOCK",IF(MaestraLP3[[#This Row],[PRECIO]]=0,"NO PARA LP",IF(MaestraLP3[[#This Row],[PRECIO SEP]]=0,"INCORPORACIÓN",IF(Z1189=0,"MANTIENE",IF(Z1189&lt;0,"BAJA",IF(Z1189&gt;0,"ALZA",""))))))</f>
        <v>BAJA</v>
      </c>
      <c r="Y1189" s="64">
        <v>15600</v>
      </c>
      <c r="Z1189" s="41">
        <f>IF(Y1189=0,"INDICAR PRECIO VTA",Y1189-MaestraLP3[[#This Row],[PRECIO SEP]])</f>
        <v>-7400</v>
      </c>
      <c r="AA1189" s="66">
        <f t="shared" si="18"/>
        <v>0.30312442307692306</v>
      </c>
      <c r="AB1189" s="68">
        <f>IFERROR(MaestraLP3[[#This Row],[PRECIO]]*MaestraLP3[[#This Row],[%MG UMV]],0)</f>
        <v>4728.741</v>
      </c>
      <c r="AC1189" s="69">
        <v>10.8</v>
      </c>
      <c r="AD1189" s="64">
        <f>+IFERROR(MaestraLP3[[#This Row],[MARGEN UNITARIO]]/MaestraLP3[[#This Row],[Peso Neto UMV (KG)]],0)</f>
        <v>437.84638888888884</v>
      </c>
      <c r="AE1189" s="39" t="s">
        <v>53</v>
      </c>
      <c r="AF1189" s="39"/>
      <c r="AG1189" s="39">
        <v>1</v>
      </c>
      <c r="AH1189" s="109">
        <v>0</v>
      </c>
      <c r="AI1189" s="66">
        <v>0</v>
      </c>
      <c r="AJ1189" s="66">
        <v>0.03</v>
      </c>
      <c r="AK1189" s="39"/>
      <c r="AL1189" s="39" t="s">
        <v>53</v>
      </c>
    </row>
    <row r="1190" spans="1:38" x14ac:dyDescent="0.35">
      <c r="A1190" s="39" t="s">
        <v>276</v>
      </c>
      <c r="B1190" s="39">
        <v>150000138</v>
      </c>
      <c r="C1190" s="39" t="str">
        <f>+MaestraLP3[[#This Row],[CÓDIGO]]&amp;MaestraLP3[[#Headers],[-]]&amp;MaestraLP3[[#This Row],[UMV]]</f>
        <v>150000138-C06</v>
      </c>
      <c r="D1190" s="50" t="str">
        <f>+MaestraLP3[[#This Row],[CÓDIGO]]&amp;MaestraLP3[[#Headers],[FS00]]</f>
        <v>150000138FS00</v>
      </c>
      <c r="E1190" s="39" t="s">
        <v>34</v>
      </c>
      <c r="F1190" s="39" t="s">
        <v>97</v>
      </c>
      <c r="G1190" s="39" t="s">
        <v>273</v>
      </c>
      <c r="H1190" s="39" t="s">
        <v>1302</v>
      </c>
      <c r="I1190" s="39" t="s">
        <v>1549</v>
      </c>
      <c r="J1190" s="49" t="s">
        <v>57</v>
      </c>
      <c r="K1190" s="50" t="s">
        <v>50</v>
      </c>
      <c r="L1190" s="39" t="str">
        <f>VLOOKUP(MaestraLP3[[#This Row],[UMV]],VALIDACIONES!J:L,3,0)</f>
        <v>Caja 6 Unidades</v>
      </c>
      <c r="M1190" s="39" t="s">
        <v>51</v>
      </c>
      <c r="N1190" s="39" t="s">
        <v>78</v>
      </c>
      <c r="O1190" s="64">
        <v>35277.96</v>
      </c>
      <c r="P1190" s="39" t="s">
        <v>42</v>
      </c>
      <c r="Q1190" s="64">
        <v>45000</v>
      </c>
      <c r="R1190" s="66">
        <f>+IFERROR((MaestraLP3[[#This Row],[COSTO ]]/MaestraLP3[[#This Row],[COSTO SEP]]-1),0)</f>
        <v>1.0187663912537559E-3</v>
      </c>
      <c r="S1190" s="65" t="s">
        <v>52</v>
      </c>
      <c r="T1190" s="65" t="s">
        <v>52</v>
      </c>
      <c r="U1190" s="64">
        <f>+VLOOKUP(MaestraLP3[[#This Row],[FS00]],'[1]BD MES'!$C:$N,12,0)</f>
        <v>35329.74</v>
      </c>
      <c r="V1190" s="64">
        <v>35313.899999999994</v>
      </c>
      <c r="W1190" s="66">
        <f>+(MaestraLP3[[#This Row],[COSTO ]]-MaestraLP3[[#This Row],[COSTO OCT AL 25-09]])/MaestraLP3[[#This Row],[COSTO OCT AL 25-09]]</f>
        <v>-4.4834748288563077E-4</v>
      </c>
      <c r="X1190" s="67" t="str">
        <f>++IF(P1190="HASTA AGOTAR STOCK","HASTA AGOTAR STOCK",IF(MaestraLP3[[#This Row],[PRECIO]]=0,"NO PARA LP",IF(MaestraLP3[[#This Row],[PRECIO SEP]]=0,"INCORPORACIÓN",IF(Z1190=0,"MANTIENE",IF(Z1190&lt;0,"BAJA",IF(Z1190&gt;0,"ALZA",""))))))</f>
        <v>MANTIENE</v>
      </c>
      <c r="Y1190" s="64">
        <v>45000</v>
      </c>
      <c r="Z1190" s="41">
        <f>IF(Y1190=0,"INDICAR PRECIO VTA",Y1190-MaestraLP3[[#This Row],[PRECIO SEP]])</f>
        <v>0</v>
      </c>
      <c r="AA1190" s="66">
        <f t="shared" si="18"/>
        <v>0.21524666666666681</v>
      </c>
      <c r="AB1190" s="68">
        <f>IFERROR(MaestraLP3[[#This Row],[PRECIO]]*MaestraLP3[[#This Row],[%MG UMV]],0)</f>
        <v>9686.1000000000058</v>
      </c>
      <c r="AC1190" s="69">
        <v>12</v>
      </c>
      <c r="AD1190" s="64">
        <f>+IFERROR(MaestraLP3[[#This Row],[MARGEN UNITARIO]]/MaestraLP3[[#This Row],[Peso Neto UMV (KG)]],0)</f>
        <v>807.17500000000052</v>
      </c>
      <c r="AE1190" s="39" t="s">
        <v>53</v>
      </c>
      <c r="AF1190" s="39"/>
      <c r="AG1190" s="39">
        <v>1</v>
      </c>
      <c r="AH1190" s="109">
        <v>0</v>
      </c>
      <c r="AI1190" s="66">
        <v>0.03</v>
      </c>
      <c r="AJ1190" s="66">
        <v>4.9999999999999996E-2</v>
      </c>
      <c r="AK1190" s="39"/>
      <c r="AL1190" s="39" t="s">
        <v>53</v>
      </c>
    </row>
    <row r="1191" spans="1:38" x14ac:dyDescent="0.35">
      <c r="A1191" s="39" t="s">
        <v>276</v>
      </c>
      <c r="B1191" s="39">
        <v>150000142</v>
      </c>
      <c r="C1191" s="39" t="str">
        <f>+MaestraLP3[[#This Row],[CÓDIGO]]&amp;MaestraLP3[[#Headers],[-]]&amp;MaestraLP3[[#This Row],[UMV]]</f>
        <v>150000142-C10</v>
      </c>
      <c r="D1191" s="50" t="str">
        <f>+MaestraLP3[[#This Row],[CÓDIGO]]&amp;MaestraLP3[[#Headers],[FS00]]</f>
        <v>150000142FS00</v>
      </c>
      <c r="E1191" s="39" t="s">
        <v>34</v>
      </c>
      <c r="F1191" s="39" t="s">
        <v>97</v>
      </c>
      <c r="G1191" s="39" t="s">
        <v>273</v>
      </c>
      <c r="H1191" s="39" t="s">
        <v>1302</v>
      </c>
      <c r="I1191" s="39" t="s">
        <v>1550</v>
      </c>
      <c r="J1191" s="49" t="s">
        <v>65</v>
      </c>
      <c r="K1191" s="50" t="s">
        <v>50</v>
      </c>
      <c r="L1191" s="39" t="str">
        <f>VLOOKUP(MaestraLP3[[#This Row],[UMV]],VALIDACIONES!J:L,3,0)</f>
        <v>Caja 10 Unidades</v>
      </c>
      <c r="M1191" s="39" t="s">
        <v>51</v>
      </c>
      <c r="N1191" s="39" t="s">
        <v>78</v>
      </c>
      <c r="O1191" s="64">
        <v>30938.600000000002</v>
      </c>
      <c r="P1191" s="39" t="s">
        <v>42</v>
      </c>
      <c r="Q1191" s="64">
        <v>38600</v>
      </c>
      <c r="R1191" s="66">
        <f>+IFERROR((MaestraLP3[[#This Row],[COSTO ]]/MaestraLP3[[#This Row],[COSTO SEP]]-1),0)</f>
        <v>8.3714195212447606E-4</v>
      </c>
      <c r="S1191" s="65" t="s">
        <v>52</v>
      </c>
      <c r="T1191" s="65" t="s">
        <v>52</v>
      </c>
      <c r="U1191" s="64">
        <f>+VLOOKUP(MaestraLP3[[#This Row],[FS00]],'[1]BD MES'!$C:$N,12,0)</f>
        <v>30982.7</v>
      </c>
      <c r="V1191" s="64">
        <v>30964.5</v>
      </c>
      <c r="W1191" s="66">
        <f>+(MaestraLP3[[#This Row],[COSTO ]]-MaestraLP3[[#This Row],[COSTO OCT AL 25-09]])/MaestraLP3[[#This Row],[COSTO OCT AL 25-09]]</f>
        <v>-5.8742459501595168E-4</v>
      </c>
      <c r="X1191" s="67" t="str">
        <f>++IF(P1191="HASTA AGOTAR STOCK","HASTA AGOTAR STOCK",IF(MaestraLP3[[#This Row],[PRECIO]]=0,"NO PARA LP",IF(MaestraLP3[[#This Row],[PRECIO SEP]]=0,"INCORPORACIÓN",IF(Z1191=0,"MANTIENE",IF(Z1191&lt;0,"BAJA",IF(Z1191&gt;0,"ALZA",""))))))</f>
        <v>MANTIENE</v>
      </c>
      <c r="Y1191" s="64">
        <v>38600</v>
      </c>
      <c r="Z1191" s="41">
        <f>IF(Y1191=0,"INDICAR PRECIO VTA",Y1191-MaestraLP3[[#This Row],[PRECIO SEP]])</f>
        <v>0</v>
      </c>
      <c r="AA1191" s="66">
        <f t="shared" si="18"/>
        <v>0.19781088082901555</v>
      </c>
      <c r="AB1191" s="68">
        <f>IFERROR(MaestraLP3[[#This Row],[PRECIO]]*MaestraLP3[[#This Row],[%MG UMV]],0)</f>
        <v>7635.5</v>
      </c>
      <c r="AC1191" s="69">
        <v>9.4</v>
      </c>
      <c r="AD1191" s="64">
        <f>+IFERROR(MaestraLP3[[#This Row],[MARGEN UNITARIO]]/MaestraLP3[[#This Row],[Peso Neto UMV (KG)]],0)</f>
        <v>812.28723404255311</v>
      </c>
      <c r="AE1191" s="39" t="s">
        <v>53</v>
      </c>
      <c r="AF1191" s="39"/>
      <c r="AG1191" s="39">
        <v>1</v>
      </c>
      <c r="AH1191" s="109">
        <v>0</v>
      </c>
      <c r="AI1191" s="66">
        <v>0.03</v>
      </c>
      <c r="AJ1191" s="66">
        <v>4.9999999999999996E-2</v>
      </c>
      <c r="AK1191" s="39"/>
      <c r="AL1191" s="39" t="s">
        <v>53</v>
      </c>
    </row>
    <row r="1192" spans="1:38" x14ac:dyDescent="0.35">
      <c r="A1192" s="39" t="s">
        <v>276</v>
      </c>
      <c r="B1192" s="39">
        <v>104534270</v>
      </c>
      <c r="C1192" s="39" t="str">
        <f>+MaestraLP3[[#This Row],[CÓDIGO]]&amp;MaestraLP3[[#Headers],[-]]&amp;MaestraLP3[[#This Row],[UMV]]</f>
        <v>104534270-C06</v>
      </c>
      <c r="D1192" s="50" t="str">
        <f>+MaestraLP3[[#This Row],[CÓDIGO]]&amp;MaestraLP3[[#Headers],[FS00]]</f>
        <v>104534270FS00</v>
      </c>
      <c r="E1192" s="39" t="s">
        <v>34</v>
      </c>
      <c r="F1192" s="39" t="s">
        <v>97</v>
      </c>
      <c r="G1192" s="39" t="s">
        <v>273</v>
      </c>
      <c r="H1192" s="39" t="s">
        <v>1302</v>
      </c>
      <c r="I1192" s="39" t="s">
        <v>1551</v>
      </c>
      <c r="J1192" s="49" t="s">
        <v>57</v>
      </c>
      <c r="K1192" s="50" t="s">
        <v>50</v>
      </c>
      <c r="L1192" s="39" t="str">
        <f>VLOOKUP(MaestraLP3[[#This Row],[UMV]],VALIDACIONES!J:L,3,0)</f>
        <v>Caja 6 Unidades</v>
      </c>
      <c r="M1192" s="39" t="s">
        <v>51</v>
      </c>
      <c r="N1192" s="39" t="s">
        <v>78</v>
      </c>
      <c r="O1192" s="64">
        <v>37314</v>
      </c>
      <c r="P1192" s="39" t="s">
        <v>42</v>
      </c>
      <c r="Q1192" s="64">
        <v>48900</v>
      </c>
      <c r="R1192" s="66">
        <f>+IFERROR((MaestraLP3[[#This Row],[COSTO ]]/MaestraLP3[[#This Row],[COSTO SEP]]-1),0)</f>
        <v>-1.1255828911400534E-2</v>
      </c>
      <c r="S1192" s="65" t="s">
        <v>52</v>
      </c>
      <c r="T1192" s="65" t="s">
        <v>52</v>
      </c>
      <c r="U1192" s="64">
        <f>+VLOOKUP(MaestraLP3[[#This Row],[FS00]],'[1]BD MES'!$C:$N,12,0)</f>
        <v>36834</v>
      </c>
      <c r="V1192" s="64">
        <v>36894</v>
      </c>
      <c r="W1192" s="66">
        <f>+(MaestraLP3[[#This Row],[COSTO ]]-MaestraLP3[[#This Row],[COSTO OCT AL 25-09]])/MaestraLP3[[#This Row],[COSTO OCT AL 25-09]]</f>
        <v>1.6289297931259162E-3</v>
      </c>
      <c r="X1192" s="67" t="str">
        <f>++IF(P1192="HASTA AGOTAR STOCK","HASTA AGOTAR STOCK",IF(MaestraLP3[[#This Row],[PRECIO]]=0,"NO PARA LP",IF(MaestraLP3[[#This Row],[PRECIO SEP]]=0,"INCORPORACIÓN",IF(Z1192=0,"MANTIENE",IF(Z1192&lt;0,"BAJA",IF(Z1192&gt;0,"ALZA",""))))))</f>
        <v>MANTIENE</v>
      </c>
      <c r="Y1192" s="64">
        <v>48900</v>
      </c>
      <c r="Z1192" s="41">
        <f>IF(Y1192=0,"INDICAR PRECIO VTA",Y1192-MaestraLP3[[#This Row],[PRECIO SEP]])</f>
        <v>0</v>
      </c>
      <c r="AA1192" s="66">
        <f t="shared" si="18"/>
        <v>0.24552147239263802</v>
      </c>
      <c r="AB1192" s="68">
        <f>IFERROR(MaestraLP3[[#This Row],[PRECIO]]*MaestraLP3[[#This Row],[%MG UMV]],0)</f>
        <v>12006</v>
      </c>
      <c r="AC1192" s="69">
        <v>8.16</v>
      </c>
      <c r="AD1192" s="64">
        <f>+IFERROR(MaestraLP3[[#This Row],[MARGEN UNITARIO]]/MaestraLP3[[#This Row],[Peso Neto UMV (KG)]],0)</f>
        <v>1471.3235294117646</v>
      </c>
      <c r="AE1192" s="39" t="s">
        <v>53</v>
      </c>
      <c r="AF1192" s="39"/>
      <c r="AG1192" s="39">
        <v>1</v>
      </c>
      <c r="AH1192" s="109">
        <v>0</v>
      </c>
      <c r="AI1192" s="66">
        <v>0.03</v>
      </c>
      <c r="AJ1192" s="66">
        <v>4.9999999999999996E-2</v>
      </c>
      <c r="AK1192" s="39"/>
      <c r="AL1192" s="39" t="s">
        <v>53</v>
      </c>
    </row>
    <row r="1193" spans="1:38" x14ac:dyDescent="0.35">
      <c r="A1193" s="39" t="s">
        <v>276</v>
      </c>
      <c r="B1193" s="39">
        <v>104548000</v>
      </c>
      <c r="C1193" s="39" t="str">
        <f>+MaestraLP3[[#This Row],[CÓDIGO]]&amp;MaestraLP3[[#Headers],[-]]&amp;MaestraLP3[[#This Row],[UMV]]</f>
        <v>104548000-C04</v>
      </c>
      <c r="D1193" s="50" t="str">
        <f>+MaestraLP3[[#This Row],[CÓDIGO]]&amp;MaestraLP3[[#Headers],[FS00]]</f>
        <v>104548000FS00</v>
      </c>
      <c r="E1193" s="39" t="s">
        <v>34</v>
      </c>
      <c r="F1193" s="39" t="s">
        <v>97</v>
      </c>
      <c r="G1193" s="39" t="s">
        <v>273</v>
      </c>
      <c r="H1193" s="39" t="s">
        <v>1302</v>
      </c>
      <c r="I1193" s="39" t="s">
        <v>1552</v>
      </c>
      <c r="J1193" s="49" t="s">
        <v>141</v>
      </c>
      <c r="K1193" s="50" t="s">
        <v>50</v>
      </c>
      <c r="L1193" s="39" t="str">
        <f>VLOOKUP(MaestraLP3[[#This Row],[UMV]],VALIDACIONES!J:L,3,0)</f>
        <v>Caja 4 Unidades</v>
      </c>
      <c r="M1193" s="39" t="s">
        <v>51</v>
      </c>
      <c r="N1193" s="39" t="s">
        <v>78</v>
      </c>
      <c r="O1193" s="64">
        <v>50064</v>
      </c>
      <c r="P1193" s="39" t="s">
        <v>42</v>
      </c>
      <c r="Q1193" s="65">
        <v>64700</v>
      </c>
      <c r="R1193" s="66">
        <f>+IFERROR((MaestraLP3[[#This Row],[COSTO ]]/MaestraLP3[[#This Row],[COSTO SEP]]-1),0)</f>
        <v>0</v>
      </c>
      <c r="S1193" s="65" t="s">
        <v>52</v>
      </c>
      <c r="T1193" s="65" t="s">
        <v>52</v>
      </c>
      <c r="U1193" s="64">
        <f>+VLOOKUP(MaestraLP3[[#This Row],[FS00]],'[1]BD MES'!$C:$N,12,0)</f>
        <v>50064</v>
      </c>
      <c r="V1193" s="64">
        <v>50064</v>
      </c>
      <c r="W1193" s="66">
        <f>+(MaestraLP3[[#This Row],[COSTO ]]-MaestraLP3[[#This Row],[COSTO OCT AL 25-09]])/MaestraLP3[[#This Row],[COSTO OCT AL 25-09]]</f>
        <v>0</v>
      </c>
      <c r="X1193" s="67" t="str">
        <f>++IF(P1193="HASTA AGOTAR STOCK","HASTA AGOTAR STOCK",IF(MaestraLP3[[#This Row],[PRECIO]]=0,"NO PARA LP",IF(MaestraLP3[[#This Row],[PRECIO SEP]]=0,"INCORPORACIÓN",IF(Z1193=0,"MANTIENE",IF(Z1193&lt;0,"BAJA",IF(Z1193&gt;0,"ALZA",""))))))</f>
        <v>MANTIENE</v>
      </c>
      <c r="Y1193" s="64">
        <v>64700</v>
      </c>
      <c r="Z1193" s="41">
        <f>IF(Y1193=0,"INDICAR PRECIO VTA",Y1193-MaestraLP3[[#This Row],[PRECIO SEP]])</f>
        <v>0</v>
      </c>
      <c r="AA1193" s="66">
        <f t="shared" si="18"/>
        <v>0.22621329211746521</v>
      </c>
      <c r="AB1193" s="68">
        <f>IFERROR(MaestraLP3[[#This Row],[PRECIO]]*MaestraLP3[[#This Row],[%MG UMV]],0)</f>
        <v>14636</v>
      </c>
      <c r="AC1193" s="69">
        <v>15.12</v>
      </c>
      <c r="AD1193" s="64">
        <f>+IFERROR(MaestraLP3[[#This Row],[MARGEN UNITARIO]]/MaestraLP3[[#This Row],[Peso Neto UMV (KG)]],0)</f>
        <v>967.98941798941803</v>
      </c>
      <c r="AE1193" s="39" t="s">
        <v>53</v>
      </c>
      <c r="AF1193" s="39"/>
      <c r="AG1193" s="39">
        <v>1</v>
      </c>
      <c r="AH1193" s="109">
        <v>0</v>
      </c>
      <c r="AI1193" s="66">
        <v>0.03</v>
      </c>
      <c r="AJ1193" s="66">
        <v>4.9999999999999996E-2</v>
      </c>
      <c r="AK1193" s="39"/>
      <c r="AL1193" s="39" t="s">
        <v>53</v>
      </c>
    </row>
    <row r="1194" spans="1:38" x14ac:dyDescent="0.35">
      <c r="A1194" s="39" t="s">
        <v>276</v>
      </c>
      <c r="B1194" s="39">
        <v>104530280</v>
      </c>
      <c r="C1194" s="39" t="str">
        <f>+MaestraLP3[[#This Row],[CÓDIGO]]&amp;MaestraLP3[[#Headers],[-]]&amp;MaestraLP3[[#This Row],[UMV]]</f>
        <v>104530280-C12</v>
      </c>
      <c r="D1194" s="50" t="str">
        <f>+MaestraLP3[[#This Row],[CÓDIGO]]&amp;MaestraLP3[[#Headers],[FS00]]</f>
        <v>104530280FS00</v>
      </c>
      <c r="E1194" s="39" t="s">
        <v>34</v>
      </c>
      <c r="F1194" s="39" t="s">
        <v>97</v>
      </c>
      <c r="G1194" s="39" t="s">
        <v>273</v>
      </c>
      <c r="H1194" s="39" t="s">
        <v>1302</v>
      </c>
      <c r="I1194" s="39" t="s">
        <v>1553</v>
      </c>
      <c r="J1194" s="49" t="s">
        <v>49</v>
      </c>
      <c r="K1194" s="50" t="s">
        <v>50</v>
      </c>
      <c r="L1194" s="39" t="str">
        <f>VLOOKUP(MaestraLP3[[#This Row],[UMV]],VALIDACIONES!J:L,3,0)</f>
        <v>Caja 12 Unidades</v>
      </c>
      <c r="M1194" s="39" t="s">
        <v>51</v>
      </c>
      <c r="N1194" s="39" t="s">
        <v>78</v>
      </c>
      <c r="O1194" s="64">
        <v>29340</v>
      </c>
      <c r="P1194" s="39" t="s">
        <v>42</v>
      </c>
      <c r="Q1194" s="64">
        <v>39500</v>
      </c>
      <c r="R1194" s="66">
        <f>+IFERROR((MaestraLP3[[#This Row],[COSTO ]]/MaestraLP3[[#This Row],[COSTO SEP]]-1),0)</f>
        <v>-2.4539877300613355E-3</v>
      </c>
      <c r="S1194" s="65" t="s">
        <v>52</v>
      </c>
      <c r="T1194" s="65" t="s">
        <v>52</v>
      </c>
      <c r="U1194" s="64">
        <f>+VLOOKUP(MaestraLP3[[#This Row],[FS00]],'[1]BD MES'!$C:$N,12,0)</f>
        <v>29268</v>
      </c>
      <c r="V1194" s="64">
        <v>29268</v>
      </c>
      <c r="W1194" s="66">
        <f>+(MaestraLP3[[#This Row],[COSTO ]]-MaestraLP3[[#This Row],[COSTO OCT AL 25-09]])/MaestraLP3[[#This Row],[COSTO OCT AL 25-09]]</f>
        <v>0</v>
      </c>
      <c r="X1194" s="67" t="str">
        <f>++IF(P1194="HASTA AGOTAR STOCK","HASTA AGOTAR STOCK",IF(MaestraLP3[[#This Row],[PRECIO]]=0,"NO PARA LP",IF(MaestraLP3[[#This Row],[PRECIO SEP]]=0,"INCORPORACIÓN",IF(Z1194=0,"MANTIENE",IF(Z1194&lt;0,"BAJA",IF(Z1194&gt;0,"ALZA",""))))))</f>
        <v>MANTIENE</v>
      </c>
      <c r="Y1194" s="64">
        <v>39500</v>
      </c>
      <c r="Z1194" s="41">
        <f>IF(Y1194=0,"INDICAR PRECIO VTA",Y1194-MaestraLP3[[#This Row],[PRECIO SEP]])</f>
        <v>0</v>
      </c>
      <c r="AA1194" s="66">
        <f t="shared" si="18"/>
        <v>0.25903797468354428</v>
      </c>
      <c r="AB1194" s="68">
        <f>IFERROR(MaestraLP3[[#This Row],[PRECIO]]*MaestraLP3[[#This Row],[%MG UMV]],0)</f>
        <v>10232</v>
      </c>
      <c r="AC1194" s="69">
        <v>3.84</v>
      </c>
      <c r="AD1194" s="64">
        <f>+IFERROR(MaestraLP3[[#This Row],[MARGEN UNITARIO]]/MaestraLP3[[#This Row],[Peso Neto UMV (KG)]],0)</f>
        <v>2664.5833333333335</v>
      </c>
      <c r="AE1194" s="39" t="s">
        <v>53</v>
      </c>
      <c r="AF1194" s="39"/>
      <c r="AG1194" s="39">
        <v>1</v>
      </c>
      <c r="AH1194" s="109">
        <v>0</v>
      </c>
      <c r="AI1194" s="66">
        <v>4.9999999999999996E-2</v>
      </c>
      <c r="AJ1194" s="66">
        <v>4.9999999999999996E-2</v>
      </c>
      <c r="AK1194" s="39"/>
      <c r="AL1194" s="39" t="s">
        <v>53</v>
      </c>
    </row>
    <row r="1195" spans="1:38" x14ac:dyDescent="0.35">
      <c r="A1195" s="39" t="s">
        <v>276</v>
      </c>
      <c r="B1195" s="39">
        <v>104533720</v>
      </c>
      <c r="C1195" s="39" t="str">
        <f>+MaestraLP3[[#This Row],[CÓDIGO]]&amp;MaestraLP3[[#Headers],[-]]&amp;MaestraLP3[[#This Row],[UMV]]</f>
        <v>104533720-C12</v>
      </c>
      <c r="D1195" s="50" t="str">
        <f>+MaestraLP3[[#This Row],[CÓDIGO]]&amp;MaestraLP3[[#Headers],[FS00]]</f>
        <v>104533720FS00</v>
      </c>
      <c r="E1195" s="39" t="s">
        <v>34</v>
      </c>
      <c r="F1195" s="39" t="s">
        <v>97</v>
      </c>
      <c r="G1195" s="39" t="s">
        <v>273</v>
      </c>
      <c r="H1195" s="39" t="s">
        <v>1302</v>
      </c>
      <c r="I1195" s="39" t="s">
        <v>1554</v>
      </c>
      <c r="J1195" s="49" t="s">
        <v>49</v>
      </c>
      <c r="K1195" s="50" t="s">
        <v>50</v>
      </c>
      <c r="L1195" s="39" t="str">
        <f>VLOOKUP(MaestraLP3[[#This Row],[UMV]],VALIDACIONES!J:L,3,0)</f>
        <v>Caja 12 Unidades</v>
      </c>
      <c r="M1195" s="39" t="s">
        <v>51</v>
      </c>
      <c r="N1195" s="39" t="s">
        <v>78</v>
      </c>
      <c r="O1195" s="64">
        <v>48156</v>
      </c>
      <c r="P1195" s="39" t="s">
        <v>42</v>
      </c>
      <c r="Q1195" s="64">
        <v>61500</v>
      </c>
      <c r="R1195" s="66">
        <f>+IFERROR((MaestraLP3[[#This Row],[COSTO ]]/MaestraLP3[[#This Row],[COSTO SEP]]-1),0)</f>
        <v>-9.7184151507599958E-3</v>
      </c>
      <c r="S1195" s="65" t="s">
        <v>52</v>
      </c>
      <c r="T1195" s="65" t="s">
        <v>52</v>
      </c>
      <c r="U1195" s="64">
        <f>+VLOOKUP(MaestraLP3[[#This Row],[FS00]],'[1]BD MES'!$C:$N,12,0)</f>
        <v>47616</v>
      </c>
      <c r="V1195" s="64">
        <v>47688</v>
      </c>
      <c r="W1195" s="66">
        <f>+(MaestraLP3[[#This Row],[COSTO ]]-MaestraLP3[[#This Row],[COSTO OCT AL 25-09]])/MaestraLP3[[#This Row],[COSTO OCT AL 25-09]]</f>
        <v>1.5120967741935483E-3</v>
      </c>
      <c r="X1195" s="67" t="str">
        <f>++IF(P1195="HASTA AGOTAR STOCK","HASTA AGOTAR STOCK",IF(MaestraLP3[[#This Row],[PRECIO]]=0,"NO PARA LP",IF(MaestraLP3[[#This Row],[PRECIO SEP]]=0,"INCORPORACIÓN",IF(Z1195=0,"MANTIENE",IF(Z1195&lt;0,"BAJA",IF(Z1195&gt;0,"ALZA",""))))))</f>
        <v>MANTIENE</v>
      </c>
      <c r="Y1195" s="64">
        <v>61500</v>
      </c>
      <c r="Z1195" s="41">
        <f>IF(Y1195=0,"INDICAR PRECIO VTA",Y1195-MaestraLP3[[#This Row],[PRECIO SEP]])</f>
        <v>0</v>
      </c>
      <c r="AA1195" s="66">
        <f t="shared" si="18"/>
        <v>0.22458536585365854</v>
      </c>
      <c r="AB1195" s="68">
        <f>IFERROR(MaestraLP3[[#This Row],[PRECIO]]*MaestraLP3[[#This Row],[%MG UMV]],0)</f>
        <v>13812</v>
      </c>
      <c r="AC1195" s="69">
        <v>9.5280000000000005</v>
      </c>
      <c r="AD1195" s="64">
        <f>+IFERROR(MaestraLP3[[#This Row],[MARGEN UNITARIO]]/MaestraLP3[[#This Row],[Peso Neto UMV (KG)]],0)</f>
        <v>1449.6221662468513</v>
      </c>
      <c r="AE1195" s="39" t="s">
        <v>53</v>
      </c>
      <c r="AF1195" s="39"/>
      <c r="AG1195" s="39">
        <v>1</v>
      </c>
      <c r="AH1195" s="109">
        <v>0</v>
      </c>
      <c r="AI1195" s="66">
        <v>4.9999999999999996E-2</v>
      </c>
      <c r="AJ1195" s="66">
        <v>4.9999999999999996E-2</v>
      </c>
      <c r="AK1195" s="39"/>
      <c r="AL1195" s="39" t="s">
        <v>53</v>
      </c>
    </row>
    <row r="1196" spans="1:38" x14ac:dyDescent="0.35">
      <c r="A1196" s="39" t="s">
        <v>276</v>
      </c>
      <c r="B1196" s="39">
        <v>104548260</v>
      </c>
      <c r="C1196" s="39" t="str">
        <f>+MaestraLP3[[#This Row],[CÓDIGO]]&amp;MaestraLP3[[#Headers],[-]]&amp;MaestraLP3[[#This Row],[UMV]]</f>
        <v>104548260-C04</v>
      </c>
      <c r="D1196" s="50" t="str">
        <f>+MaestraLP3[[#This Row],[CÓDIGO]]&amp;MaestraLP3[[#Headers],[FS00]]</f>
        <v>104548260FS00</v>
      </c>
      <c r="E1196" s="39" t="s">
        <v>34</v>
      </c>
      <c r="F1196" s="39" t="s">
        <v>97</v>
      </c>
      <c r="G1196" s="39" t="s">
        <v>273</v>
      </c>
      <c r="H1196" s="39" t="s">
        <v>1302</v>
      </c>
      <c r="I1196" s="39" t="s">
        <v>4212</v>
      </c>
      <c r="J1196" s="49" t="s">
        <v>141</v>
      </c>
      <c r="K1196" s="50" t="s">
        <v>50</v>
      </c>
      <c r="L1196" s="39" t="str">
        <f>VLOOKUP(MaestraLP3[[#This Row],[UMV]],VALIDACIONES!J:L,3,0)</f>
        <v>Caja 4 Unidades</v>
      </c>
      <c r="M1196" s="39" t="s">
        <v>51</v>
      </c>
      <c r="N1196" s="39" t="s">
        <v>78</v>
      </c>
      <c r="O1196" s="64">
        <v>22908</v>
      </c>
      <c r="P1196" s="39" t="s">
        <v>42</v>
      </c>
      <c r="Q1196" s="65">
        <v>33000</v>
      </c>
      <c r="R1196" s="66">
        <f>+IFERROR((MaestraLP3[[#This Row],[COSTO ]]/MaestraLP3[[#This Row],[COSTO SEP]]-1),0)</f>
        <v>0</v>
      </c>
      <c r="S1196" s="65" t="s">
        <v>93</v>
      </c>
      <c r="T1196" s="65" t="s">
        <v>93</v>
      </c>
      <c r="U1196" s="64">
        <f>+VLOOKUP(MaestraLP3[[#This Row],[FS00]],'[1]BD MES'!$C:$N,12,0)</f>
        <v>22908</v>
      </c>
      <c r="V1196" s="64">
        <v>22908</v>
      </c>
      <c r="W1196" s="66">
        <f>+(MaestraLP3[[#This Row],[COSTO ]]-MaestraLP3[[#This Row],[COSTO OCT AL 25-09]])/MaestraLP3[[#This Row],[COSTO OCT AL 25-09]]</f>
        <v>0</v>
      </c>
      <c r="X1196" s="67" t="str">
        <f>++IF(P1196="HASTA AGOTAR STOCK","HASTA AGOTAR STOCK",IF(MaestraLP3[[#This Row],[PRECIO]]=0,"NO PARA LP",IF(MaestraLP3[[#This Row],[PRECIO SEP]]=0,"INCORPORACIÓN",IF(Z1196=0,"MANTIENE",IF(Z1196&lt;0,"BAJA",IF(Z1196&gt;0,"ALZA",""))))))</f>
        <v>MANTIENE</v>
      </c>
      <c r="Y1196" s="64">
        <v>33000</v>
      </c>
      <c r="Z1196" s="41">
        <f>IF(Y1196=0,"INDICAR PRECIO VTA",Y1196-MaestraLP3[[#This Row],[PRECIO SEP]])</f>
        <v>0</v>
      </c>
      <c r="AA1196" s="66">
        <f t="shared" si="18"/>
        <v>0.30581818181818182</v>
      </c>
      <c r="AB1196" s="68">
        <f>IFERROR(MaestraLP3[[#This Row],[PRECIO]]*MaestraLP3[[#This Row],[%MG UMV]],0)</f>
        <v>10092</v>
      </c>
      <c r="AC1196" s="69">
        <v>12</v>
      </c>
      <c r="AD1196" s="64">
        <f>+IFERROR(MaestraLP3[[#This Row],[MARGEN UNITARIO]]/MaestraLP3[[#This Row],[Peso Neto UMV (KG)]],0)</f>
        <v>841</v>
      </c>
      <c r="AE1196" s="39" t="s">
        <v>53</v>
      </c>
      <c r="AF1196" s="39"/>
      <c r="AG1196" s="39">
        <v>1</v>
      </c>
      <c r="AH1196" s="109">
        <v>0</v>
      </c>
      <c r="AI1196" s="66">
        <v>-1E-3</v>
      </c>
      <c r="AJ1196" s="66">
        <v>-1E-3</v>
      </c>
      <c r="AK1196" s="39" t="s">
        <v>53</v>
      </c>
      <c r="AL1196" s="39" t="s">
        <v>53</v>
      </c>
    </row>
    <row r="1197" spans="1:38" x14ac:dyDescent="0.35">
      <c r="A1197" s="39" t="s">
        <v>276</v>
      </c>
      <c r="B1197" s="39">
        <v>201220950</v>
      </c>
      <c r="C1197" s="39" t="str">
        <f>+MaestraLP3[[#This Row],[CÓDIGO]]&amp;MaestraLP3[[#Headers],[-]]&amp;MaestraLP3[[#This Row],[UMV]]</f>
        <v>201220950-V00</v>
      </c>
      <c r="D1197" s="50" t="str">
        <f>+MaestraLP3[[#This Row],[CÓDIGO]]&amp;MaestraLP3[[#Headers],[FS00]]</f>
        <v>201220950FS00</v>
      </c>
      <c r="E1197" s="39" t="s">
        <v>34</v>
      </c>
      <c r="F1197" s="39" t="s">
        <v>97</v>
      </c>
      <c r="G1197" s="39" t="s">
        <v>273</v>
      </c>
      <c r="H1197" s="39" t="s">
        <v>359</v>
      </c>
      <c r="I1197" s="39" t="s">
        <v>1555</v>
      </c>
      <c r="J1197" s="49" t="s">
        <v>106</v>
      </c>
      <c r="K1197" s="50" t="s">
        <v>106</v>
      </c>
      <c r="L1197" s="39" t="str">
        <f>VLOOKUP(MaestraLP3[[#This Row],[UMV]],VALIDACIONES!J:L,3,0)</f>
        <v>Caja 500 Unidades</v>
      </c>
      <c r="M1197" s="39" t="s">
        <v>51</v>
      </c>
      <c r="N1197" s="39" t="s">
        <v>78</v>
      </c>
      <c r="O1197" s="64">
        <v>5014.99</v>
      </c>
      <c r="P1197" s="39" t="s">
        <v>42</v>
      </c>
      <c r="Q1197" s="64">
        <v>18000</v>
      </c>
      <c r="R1197" s="66">
        <f>+IFERROR((MaestraLP3[[#This Row],[COSTO ]]/MaestraLP3[[#This Row],[COSTO SEP]]-1),0)</f>
        <v>0.45075463759648571</v>
      </c>
      <c r="S1197" s="65" t="s">
        <v>52</v>
      </c>
      <c r="T1197" s="65" t="s">
        <v>52</v>
      </c>
      <c r="U1197" s="64">
        <f>+VLOOKUP(MaestraLP3[[#This Row],[FS00]],'[1]BD MES'!$C:$N,12,0)</f>
        <v>5014.99</v>
      </c>
      <c r="V1197" s="64">
        <v>7275.5199999999995</v>
      </c>
      <c r="W1197" s="66">
        <f>+(MaestraLP3[[#This Row],[COSTO ]]-MaestraLP3[[#This Row],[COSTO OCT AL 25-09]])/MaestraLP3[[#This Row],[COSTO OCT AL 25-09]]</f>
        <v>0.45075463759648571</v>
      </c>
      <c r="X1197" s="67" t="str">
        <f>++IF(P1197="HASTA AGOTAR STOCK","HASTA AGOTAR STOCK",IF(MaestraLP3[[#This Row],[PRECIO]]=0,"NO PARA LP",IF(MaestraLP3[[#This Row],[PRECIO SEP]]=0,"INCORPORACIÓN",IF(Z1197=0,"MANTIENE",IF(Z1197&lt;0,"BAJA",IF(Z1197&gt;0,"ALZA",""))))))</f>
        <v>BAJA</v>
      </c>
      <c r="Y1197" s="64">
        <v>14594.4</v>
      </c>
      <c r="Z1197" s="41">
        <f>IF(Y1197=0,"INDICAR PRECIO VTA",Y1197-MaestraLP3[[#This Row],[PRECIO SEP]])</f>
        <v>-3405.6000000000004</v>
      </c>
      <c r="AA1197" s="66">
        <f t="shared" si="18"/>
        <v>0.50148550128816538</v>
      </c>
      <c r="AB1197" s="68">
        <f>IFERROR(MaestraLP3[[#This Row],[PRECIO]]*MaestraLP3[[#This Row],[%MG UMV]],0)</f>
        <v>7318.880000000001</v>
      </c>
      <c r="AC1197" s="69">
        <v>8.0000000000000002E-3</v>
      </c>
      <c r="AD1197" s="64">
        <f>+IFERROR(MaestraLP3[[#This Row],[MARGEN UNITARIO]]/MaestraLP3[[#This Row],[Peso Neto UMV (KG)]],0)</f>
        <v>914860.00000000012</v>
      </c>
      <c r="AE1197" s="39" t="s">
        <v>44</v>
      </c>
      <c r="AF1197" s="39"/>
      <c r="AG1197" s="39">
        <v>1</v>
      </c>
      <c r="AH1197" s="109">
        <v>0</v>
      </c>
      <c r="AI1197" s="66">
        <v>0.05</v>
      </c>
      <c r="AJ1197" s="66">
        <v>0.1</v>
      </c>
      <c r="AK1197" s="39" t="s">
        <v>53</v>
      </c>
      <c r="AL1197" s="39" t="s">
        <v>53</v>
      </c>
    </row>
    <row r="1198" spans="1:38" x14ac:dyDescent="0.35">
      <c r="A1198" s="39" t="s">
        <v>276</v>
      </c>
      <c r="B1198" s="39">
        <v>104528280</v>
      </c>
      <c r="C1198" s="39" t="str">
        <f>+MaestraLP3[[#This Row],[CÓDIGO]]&amp;MaestraLP3[[#Headers],[-]]&amp;MaestraLP3[[#This Row],[UMV]]</f>
        <v>104528280-V28</v>
      </c>
      <c r="D1198" s="50" t="str">
        <f>+MaestraLP3[[#This Row],[CÓDIGO]]&amp;MaestraLP3[[#Headers],[FS00]]</f>
        <v>104528280FS00</v>
      </c>
      <c r="E1198" s="39" t="s">
        <v>34</v>
      </c>
      <c r="F1198" s="39" t="s">
        <v>97</v>
      </c>
      <c r="G1198" s="39" t="s">
        <v>273</v>
      </c>
      <c r="H1198" s="39" t="s">
        <v>359</v>
      </c>
      <c r="I1198" s="39" t="s">
        <v>1556</v>
      </c>
      <c r="J1198" s="49" t="s">
        <v>1557</v>
      </c>
      <c r="K1198" s="50" t="s">
        <v>50</v>
      </c>
      <c r="L1198" s="39" t="str">
        <f>VLOOKUP(MaestraLP3[[#This Row],[UMV]],VALIDACIONES!J:L,3,0)</f>
        <v>Caja 528 Unidades</v>
      </c>
      <c r="M1198" s="39" t="s">
        <v>51</v>
      </c>
      <c r="N1198" s="39" t="s">
        <v>78</v>
      </c>
      <c r="O1198" s="64">
        <v>11616</v>
      </c>
      <c r="P1198" s="39" t="s">
        <v>42</v>
      </c>
      <c r="Q1198" s="64">
        <v>19500</v>
      </c>
      <c r="R1198" s="66">
        <f>+IFERROR((MaestraLP3[[#This Row],[COSTO ]]/MaestraLP3[[#This Row],[COSTO SEP]]-1),0)</f>
        <v>0</v>
      </c>
      <c r="S1198" s="65" t="s">
        <v>52</v>
      </c>
      <c r="T1198" s="65" t="s">
        <v>52</v>
      </c>
      <c r="U1198" s="64">
        <f>+VLOOKUP(MaestraLP3[[#This Row],[FS00]],'[1]BD MES'!$C:$N,12,0)</f>
        <v>11088</v>
      </c>
      <c r="V1198" s="64">
        <v>11616</v>
      </c>
      <c r="W1198" s="66">
        <f>+(MaestraLP3[[#This Row],[COSTO ]]-MaestraLP3[[#This Row],[COSTO OCT AL 25-09]])/MaestraLP3[[#This Row],[COSTO OCT AL 25-09]]</f>
        <v>4.7619047619047616E-2</v>
      </c>
      <c r="X1198" s="67" t="str">
        <f>++IF(P1198="HASTA AGOTAR STOCK","HASTA AGOTAR STOCK",IF(MaestraLP3[[#This Row],[PRECIO]]=0,"NO PARA LP",IF(MaestraLP3[[#This Row],[PRECIO SEP]]=0,"INCORPORACIÓN",IF(Z1198=0,"MANTIENE",IF(Z1198&lt;0,"BAJA",IF(Z1198&gt;0,"ALZA",""))))))</f>
        <v>MANTIENE</v>
      </c>
      <c r="Y1198" s="64">
        <v>19500</v>
      </c>
      <c r="Z1198" s="41">
        <f>IF(Y1198=0,"INDICAR PRECIO VTA",Y1198-MaestraLP3[[#This Row],[PRECIO SEP]])</f>
        <v>0</v>
      </c>
      <c r="AA1198" s="66">
        <f t="shared" si="18"/>
        <v>0.40430769230769231</v>
      </c>
      <c r="AB1198" s="68">
        <f>IFERROR(MaestraLP3[[#This Row],[PRECIO]]*MaestraLP3[[#This Row],[%MG UMV]],0)</f>
        <v>7884</v>
      </c>
      <c r="AC1198" s="69">
        <v>4.2240000000000002</v>
      </c>
      <c r="AD1198" s="64">
        <f>+IFERROR(MaestraLP3[[#This Row],[MARGEN UNITARIO]]/MaestraLP3[[#This Row],[Peso Neto UMV (KG)]],0)</f>
        <v>1866.4772727272727</v>
      </c>
      <c r="AE1198" s="39" t="s">
        <v>44</v>
      </c>
      <c r="AF1198" s="39"/>
      <c r="AG1198" s="39">
        <v>1</v>
      </c>
      <c r="AH1198" s="109">
        <v>0</v>
      </c>
      <c r="AI1198" s="66">
        <v>4.9999999999999996E-2</v>
      </c>
      <c r="AJ1198" s="66">
        <v>9.9999999999999992E-2</v>
      </c>
      <c r="AK1198" s="39" t="s">
        <v>53</v>
      </c>
      <c r="AL1198" s="39" t="s">
        <v>53</v>
      </c>
    </row>
    <row r="1199" spans="1:38" x14ac:dyDescent="0.35">
      <c r="A1199" s="39" t="s">
        <v>276</v>
      </c>
      <c r="B1199" s="39">
        <v>201222160</v>
      </c>
      <c r="C1199" s="39" t="str">
        <f>+MaestraLP3[[#This Row],[CÓDIGO]]&amp;MaestraLP3[[#Headers],[-]]&amp;MaestraLP3[[#This Row],[UMV]]</f>
        <v>201222160-T00</v>
      </c>
      <c r="D1199" s="50" t="str">
        <f>+MaestraLP3[[#This Row],[CÓDIGO]]&amp;MaestraLP3[[#Headers],[FS00]]</f>
        <v>201222160FS00</v>
      </c>
      <c r="E1199" s="39" t="s">
        <v>34</v>
      </c>
      <c r="F1199" s="39" t="s">
        <v>97</v>
      </c>
      <c r="G1199" s="39" t="s">
        <v>273</v>
      </c>
      <c r="H1199" s="39" t="s">
        <v>359</v>
      </c>
      <c r="I1199" s="39" t="s">
        <v>1559</v>
      </c>
      <c r="J1199" s="49" t="s">
        <v>1560</v>
      </c>
      <c r="K1199" s="50" t="s">
        <v>1560</v>
      </c>
      <c r="L1199" s="39" t="str">
        <f>VLOOKUP(MaestraLP3[[#This Row],[UMV]],VALIDACIONES!J:L,3,0)</f>
        <v>Caja 700 Unidades</v>
      </c>
      <c r="M1199" s="39" t="s">
        <v>51</v>
      </c>
      <c r="N1199" s="39" t="s">
        <v>78</v>
      </c>
      <c r="O1199" s="64">
        <v>10582.78</v>
      </c>
      <c r="P1199" s="39" t="s">
        <v>42</v>
      </c>
      <c r="Q1199" s="64">
        <v>21000</v>
      </c>
      <c r="R1199" s="66">
        <f>+IFERROR((MaestraLP3[[#This Row],[COSTO ]]/MaestraLP3[[#This Row],[COSTO SEP]]-1),0)</f>
        <v>-0.12366552077998427</v>
      </c>
      <c r="S1199" s="65" t="s">
        <v>52</v>
      </c>
      <c r="T1199" s="65" t="s">
        <v>52</v>
      </c>
      <c r="U1199" s="64">
        <f>+VLOOKUP(MaestraLP3[[#This Row],[FS00]],'[1]BD MES'!$C:$N,12,0)</f>
        <v>10582.77</v>
      </c>
      <c r="V1199" s="64">
        <v>9274.0549999999985</v>
      </c>
      <c r="W1199" s="66">
        <f>+(MaestraLP3[[#This Row],[COSTO ]]-MaestraLP3[[#This Row],[COSTO OCT AL 25-09]])/MaestraLP3[[#This Row],[COSTO OCT AL 25-09]]</f>
        <v>-0.12366469270332833</v>
      </c>
      <c r="X1199" s="67" t="str">
        <f>++IF(P1199="HASTA AGOTAR STOCK","HASTA AGOTAR STOCK",IF(MaestraLP3[[#This Row],[PRECIO]]=0,"NO PARA LP",IF(MaestraLP3[[#This Row],[PRECIO SEP]]=0,"INCORPORACIÓN",IF(Z1199=0,"MANTIENE",IF(Z1199&lt;0,"BAJA",IF(Z1199&gt;0,"ALZA",""))))))</f>
        <v>BAJA</v>
      </c>
      <c r="Y1199" s="64">
        <v>12929.4</v>
      </c>
      <c r="Z1199" s="41">
        <f>IF(Y1199=0,"INDICAR PRECIO VTA",Y1199-MaestraLP3[[#This Row],[PRECIO SEP]])</f>
        <v>-8070.6</v>
      </c>
      <c r="AA1199" s="66">
        <f t="shared" si="18"/>
        <v>0.28271574860395698</v>
      </c>
      <c r="AB1199" s="68">
        <f>IFERROR(MaestraLP3[[#This Row],[PRECIO]]*MaestraLP3[[#This Row],[%MG UMV]],0)</f>
        <v>3655.3450000000012</v>
      </c>
      <c r="AC1199" s="69">
        <v>8.0000000000000002E-3</v>
      </c>
      <c r="AD1199" s="64">
        <f>+IFERROR(MaestraLP3[[#This Row],[MARGEN UNITARIO]]/MaestraLP3[[#This Row],[Peso Neto UMV (KG)]],0)</f>
        <v>456918.12500000012</v>
      </c>
      <c r="AE1199" s="39" t="s">
        <v>44</v>
      </c>
      <c r="AF1199" s="39"/>
      <c r="AG1199" s="39">
        <v>1</v>
      </c>
      <c r="AH1199" s="109">
        <v>0</v>
      </c>
      <c r="AI1199" s="66">
        <v>0.05</v>
      </c>
      <c r="AJ1199" s="66">
        <v>0.1</v>
      </c>
      <c r="AK1199" s="39" t="s">
        <v>53</v>
      </c>
      <c r="AL1199" s="39" t="s">
        <v>53</v>
      </c>
    </row>
    <row r="1200" spans="1:38" x14ac:dyDescent="0.35">
      <c r="A1200" s="39" t="s">
        <v>276</v>
      </c>
      <c r="B1200" s="39">
        <v>104523060</v>
      </c>
      <c r="C1200" s="39" t="str">
        <f>+MaestraLP3[[#This Row],[CÓDIGO]]&amp;MaestraLP3[[#Headers],[-]]&amp;MaestraLP3[[#This Row],[UMV]]</f>
        <v>104523060-V00</v>
      </c>
      <c r="D1200" s="50" t="str">
        <f>+MaestraLP3[[#This Row],[CÓDIGO]]&amp;MaestraLP3[[#Headers],[FS00]]</f>
        <v>104523060FS00</v>
      </c>
      <c r="E1200" s="39" t="s">
        <v>34</v>
      </c>
      <c r="F1200" s="39" t="s">
        <v>97</v>
      </c>
      <c r="G1200" s="39" t="s">
        <v>273</v>
      </c>
      <c r="H1200" s="39" t="s">
        <v>359</v>
      </c>
      <c r="I1200" s="39" t="s">
        <v>1561</v>
      </c>
      <c r="J1200" s="49" t="s">
        <v>106</v>
      </c>
      <c r="K1200" s="50" t="s">
        <v>50</v>
      </c>
      <c r="L1200" s="39" t="str">
        <f>VLOOKUP(MaestraLP3[[#This Row],[UMV]],VALIDACIONES!J:L,3,0)</f>
        <v>Caja 500 Unidades</v>
      </c>
      <c r="M1200" s="39" t="s">
        <v>51</v>
      </c>
      <c r="N1200" s="39" t="s">
        <v>78</v>
      </c>
      <c r="O1200" s="64">
        <v>8000</v>
      </c>
      <c r="P1200" s="39" t="s">
        <v>42</v>
      </c>
      <c r="Q1200" s="64">
        <v>12000</v>
      </c>
      <c r="R1200" s="66">
        <f>+IFERROR((MaestraLP3[[#This Row],[COSTO ]]/MaestraLP3[[#This Row],[COSTO SEP]]-1),0)</f>
        <v>0</v>
      </c>
      <c r="S1200" s="65" t="s">
        <v>52</v>
      </c>
      <c r="T1200" s="65" t="s">
        <v>52</v>
      </c>
      <c r="U1200" s="64">
        <f>+VLOOKUP(MaestraLP3[[#This Row],[FS00]],'[1]BD MES'!$C:$N,12,0)</f>
        <v>8000</v>
      </c>
      <c r="V1200" s="64">
        <v>8000</v>
      </c>
      <c r="W1200" s="66">
        <f>+(MaestraLP3[[#This Row],[COSTO ]]-MaestraLP3[[#This Row],[COSTO OCT AL 25-09]])/MaestraLP3[[#This Row],[COSTO OCT AL 25-09]]</f>
        <v>0</v>
      </c>
      <c r="X1200" s="67" t="str">
        <f>++IF(P1200="HASTA AGOTAR STOCK","HASTA AGOTAR STOCK",IF(MaestraLP3[[#This Row],[PRECIO]]=0,"NO PARA LP",IF(MaestraLP3[[#This Row],[PRECIO SEP]]=0,"INCORPORACIÓN",IF(Z1200=0,"MANTIENE",IF(Z1200&lt;0,"BAJA",IF(Z1200&gt;0,"ALZA",""))))))</f>
        <v>MANTIENE</v>
      </c>
      <c r="Y1200" s="64">
        <v>12000</v>
      </c>
      <c r="Z1200" s="41">
        <f>IF(Y1200=0,"INDICAR PRECIO VTA",Y1200-MaestraLP3[[#This Row],[PRECIO SEP]])</f>
        <v>0</v>
      </c>
      <c r="AA1200" s="66">
        <f t="shared" si="18"/>
        <v>0.33333333333333331</v>
      </c>
      <c r="AB1200" s="68">
        <f>IFERROR(MaestraLP3[[#This Row],[PRECIO]]*MaestraLP3[[#This Row],[%MG UMV]],0)</f>
        <v>4000</v>
      </c>
      <c r="AC1200" s="69">
        <v>4</v>
      </c>
      <c r="AD1200" s="64">
        <f>+IFERROR(MaestraLP3[[#This Row],[MARGEN UNITARIO]]/MaestraLP3[[#This Row],[Peso Neto UMV (KG)]],0)</f>
        <v>1000</v>
      </c>
      <c r="AE1200" s="39" t="s">
        <v>44</v>
      </c>
      <c r="AF1200" s="39"/>
      <c r="AG1200" s="39">
        <v>1</v>
      </c>
      <c r="AH1200" s="109">
        <v>0</v>
      </c>
      <c r="AI1200" s="66">
        <v>4.9999999999999996E-2</v>
      </c>
      <c r="AJ1200" s="66">
        <v>9.9999999999999992E-2</v>
      </c>
      <c r="AK1200" s="39" t="s">
        <v>53</v>
      </c>
      <c r="AL1200" s="39" t="s">
        <v>53</v>
      </c>
    </row>
    <row r="1201" spans="1:38" x14ac:dyDescent="0.35">
      <c r="A1201" s="39" t="s">
        <v>276</v>
      </c>
      <c r="B1201" s="39">
        <v>104522060</v>
      </c>
      <c r="C1201" s="39" t="str">
        <f>+MaestraLP3[[#This Row],[CÓDIGO]]&amp;MaestraLP3[[#Headers],[-]]&amp;MaestraLP3[[#This Row],[UMV]]</f>
        <v>104522060-V28</v>
      </c>
      <c r="D1201" s="50" t="str">
        <f>+MaestraLP3[[#This Row],[CÓDIGO]]&amp;MaestraLP3[[#Headers],[FS00]]</f>
        <v>104522060FS00</v>
      </c>
      <c r="E1201" s="39" t="s">
        <v>34</v>
      </c>
      <c r="F1201" s="39" t="s">
        <v>97</v>
      </c>
      <c r="G1201" s="39" t="s">
        <v>273</v>
      </c>
      <c r="H1201" s="39" t="s">
        <v>359</v>
      </c>
      <c r="I1201" s="39" t="s">
        <v>1563</v>
      </c>
      <c r="J1201" s="49" t="s">
        <v>1557</v>
      </c>
      <c r="K1201" s="50" t="s">
        <v>50</v>
      </c>
      <c r="L1201" s="39" t="str">
        <f>VLOOKUP(MaestraLP3[[#This Row],[UMV]],VALIDACIONES!J:L,3,0)</f>
        <v>Caja 528 Unidades</v>
      </c>
      <c r="M1201" s="39" t="s">
        <v>51</v>
      </c>
      <c r="N1201" s="39" t="s">
        <v>78</v>
      </c>
      <c r="O1201" s="64">
        <v>15709</v>
      </c>
      <c r="P1201" s="39" t="s">
        <v>42</v>
      </c>
      <c r="Q1201" s="64">
        <v>25000</v>
      </c>
      <c r="R1201" s="66">
        <f>+IFERROR((MaestraLP3[[#This Row],[COSTO ]]/MaestraLP3[[#This Row],[COSTO SEP]]-1),0)</f>
        <v>1.1700299191546248E-2</v>
      </c>
      <c r="S1201" s="65" t="s">
        <v>52</v>
      </c>
      <c r="T1201" s="65" t="s">
        <v>52</v>
      </c>
      <c r="U1201" s="64">
        <f>+VLOOKUP(MaestraLP3[[#This Row],[FS00]],'[1]BD MES'!$C:$N,12,0)</f>
        <v>14741.76</v>
      </c>
      <c r="V1201" s="64">
        <v>15892.800000000001</v>
      </c>
      <c r="W1201" s="66">
        <f>+(MaestraLP3[[#This Row],[COSTO ]]-MaestraLP3[[#This Row],[COSTO OCT AL 25-09]])/MaestraLP3[[#This Row],[COSTO OCT AL 25-09]]</f>
        <v>7.8080229226361084E-2</v>
      </c>
      <c r="X1201" s="67" t="str">
        <f>++IF(P1201="HASTA AGOTAR STOCK","HASTA AGOTAR STOCK",IF(MaestraLP3[[#This Row],[PRECIO]]=0,"NO PARA LP",IF(MaestraLP3[[#This Row],[PRECIO SEP]]=0,"INCORPORACIÓN",IF(Z1201=0,"MANTIENE",IF(Z1201&lt;0,"BAJA",IF(Z1201&gt;0,"ALZA",""))))))</f>
        <v>MANTIENE</v>
      </c>
      <c r="Y1201" s="64">
        <v>25000</v>
      </c>
      <c r="Z1201" s="41">
        <f>IF(Y1201=0,"INDICAR PRECIO VTA",Y1201-MaestraLP3[[#This Row],[PRECIO SEP]])</f>
        <v>0</v>
      </c>
      <c r="AA1201" s="66">
        <f t="shared" si="18"/>
        <v>0.36428799999999995</v>
      </c>
      <c r="AB1201" s="68">
        <f>IFERROR(MaestraLP3[[#This Row],[PRECIO]]*MaestraLP3[[#This Row],[%MG UMV]],0)</f>
        <v>9107.1999999999989</v>
      </c>
      <c r="AC1201" s="69">
        <v>4.2240000000000002</v>
      </c>
      <c r="AD1201" s="64">
        <f>+IFERROR(MaestraLP3[[#This Row],[MARGEN UNITARIO]]/MaestraLP3[[#This Row],[Peso Neto UMV (KG)]],0)</f>
        <v>2156.0606060606056</v>
      </c>
      <c r="AE1201" s="39" t="s">
        <v>44</v>
      </c>
      <c r="AF1201" s="39"/>
      <c r="AG1201" s="39">
        <v>1</v>
      </c>
      <c r="AH1201" s="109">
        <v>0</v>
      </c>
      <c r="AI1201" s="66">
        <v>4.9999999999999996E-2</v>
      </c>
      <c r="AJ1201" s="66">
        <v>9.9999999999999992E-2</v>
      </c>
      <c r="AK1201" s="39" t="s">
        <v>53</v>
      </c>
      <c r="AL1201" s="39" t="s">
        <v>53</v>
      </c>
    </row>
    <row r="1202" spans="1:38" x14ac:dyDescent="0.35">
      <c r="A1202" s="39" t="s">
        <v>276</v>
      </c>
      <c r="B1202" s="39">
        <v>104522080</v>
      </c>
      <c r="C1202" s="39" t="str">
        <f>+MaestraLP3[[#This Row],[CÓDIGO]]&amp;MaestraLP3[[#Headers],[-]]&amp;MaestraLP3[[#This Row],[UMV]]</f>
        <v>104522080-X00</v>
      </c>
      <c r="D1202" s="50" t="str">
        <f>+MaestraLP3[[#This Row],[CÓDIGO]]&amp;MaestraLP3[[#Headers],[FS00]]</f>
        <v>104522080FS00</v>
      </c>
      <c r="E1202" s="39" t="s">
        <v>34</v>
      </c>
      <c r="F1202" s="39" t="s">
        <v>97</v>
      </c>
      <c r="G1202" s="39" t="s">
        <v>273</v>
      </c>
      <c r="H1202" s="39" t="s">
        <v>359</v>
      </c>
      <c r="I1202" s="39" t="s">
        <v>1565</v>
      </c>
      <c r="J1202" s="49" t="s">
        <v>361</v>
      </c>
      <c r="K1202" s="50" t="s">
        <v>50</v>
      </c>
      <c r="L1202" s="39" t="str">
        <f>VLOOKUP(MaestraLP3[[#This Row],[UMV]],VALIDACIONES!J:L,3,0)</f>
        <v>Caja 300 Unidades</v>
      </c>
      <c r="M1202" s="39" t="s">
        <v>51</v>
      </c>
      <c r="N1202" s="39" t="s">
        <v>78</v>
      </c>
      <c r="O1202" s="64">
        <v>3978</v>
      </c>
      <c r="P1202" s="39" t="s">
        <v>42</v>
      </c>
      <c r="Q1202" s="64">
        <v>7900</v>
      </c>
      <c r="R1202" s="66">
        <f>+IFERROR((MaestraLP3[[#This Row],[COSTO ]]/MaestraLP3[[#This Row],[COSTO SEP]]-1),0)</f>
        <v>0</v>
      </c>
      <c r="S1202" s="65" t="s">
        <v>52</v>
      </c>
      <c r="T1202" s="65" t="s">
        <v>52</v>
      </c>
      <c r="U1202" s="64">
        <f>+VLOOKUP(MaestraLP3[[#This Row],[FS00]],'[1]BD MES'!$C:$N,12,0)</f>
        <v>3978</v>
      </c>
      <c r="V1202" s="64">
        <v>3978</v>
      </c>
      <c r="W1202" s="66">
        <f>+(MaestraLP3[[#This Row],[COSTO ]]-MaestraLP3[[#This Row],[COSTO OCT AL 25-09]])/MaestraLP3[[#This Row],[COSTO OCT AL 25-09]]</f>
        <v>0</v>
      </c>
      <c r="X1202" s="67" t="str">
        <f>++IF(P1202="HASTA AGOTAR STOCK","HASTA AGOTAR STOCK",IF(MaestraLP3[[#This Row],[PRECIO]]=0,"NO PARA LP",IF(MaestraLP3[[#This Row],[PRECIO SEP]]=0,"INCORPORACIÓN",IF(Z1202=0,"MANTIENE",IF(Z1202&lt;0,"BAJA",IF(Z1202&gt;0,"ALZA",""))))))</f>
        <v>MANTIENE</v>
      </c>
      <c r="Y1202" s="64">
        <v>7900</v>
      </c>
      <c r="Z1202" s="41">
        <f>IF(Y1202=0,"INDICAR PRECIO VTA",Y1202-MaestraLP3[[#This Row],[PRECIO SEP]])</f>
        <v>0</v>
      </c>
      <c r="AA1202" s="66">
        <f t="shared" si="18"/>
        <v>0.49645569620253166</v>
      </c>
      <c r="AB1202" s="68">
        <f>IFERROR(MaestraLP3[[#This Row],[PRECIO]]*MaestraLP3[[#This Row],[%MG UMV]],0)</f>
        <v>3922</v>
      </c>
      <c r="AC1202" s="69">
        <v>3</v>
      </c>
      <c r="AD1202" s="64">
        <f>+IFERROR(MaestraLP3[[#This Row],[MARGEN UNITARIO]]/MaestraLP3[[#This Row],[Peso Neto UMV (KG)]],0)</f>
        <v>1307.3333333333333</v>
      </c>
      <c r="AE1202" s="39" t="s">
        <v>44</v>
      </c>
      <c r="AF1202" s="39"/>
      <c r="AG1202" s="39">
        <v>1</v>
      </c>
      <c r="AH1202" s="109">
        <v>0</v>
      </c>
      <c r="AI1202" s="66">
        <v>4.9999999999999996E-2</v>
      </c>
      <c r="AJ1202" s="66">
        <v>9.9999999999999992E-2</v>
      </c>
      <c r="AK1202" s="39" t="s">
        <v>53</v>
      </c>
      <c r="AL1202" s="39" t="s">
        <v>53</v>
      </c>
    </row>
    <row r="1203" spans="1:38" x14ac:dyDescent="0.35">
      <c r="A1203" s="39" t="s">
        <v>276</v>
      </c>
      <c r="B1203" s="39">
        <v>104528290</v>
      </c>
      <c r="C1203" s="39" t="str">
        <f>+MaestraLP3[[#This Row],[CÓDIGO]]&amp;MaestraLP3[[#Headers],[-]]&amp;MaestraLP3[[#This Row],[UMV]]</f>
        <v>104528290-V28</v>
      </c>
      <c r="D1203" s="50" t="str">
        <f>+MaestraLP3[[#This Row],[CÓDIGO]]&amp;MaestraLP3[[#Headers],[FS00]]</f>
        <v>104528290FS00</v>
      </c>
      <c r="E1203" s="39" t="s">
        <v>34</v>
      </c>
      <c r="F1203" s="39" t="s">
        <v>97</v>
      </c>
      <c r="G1203" s="39" t="s">
        <v>273</v>
      </c>
      <c r="H1203" s="39" t="s">
        <v>359</v>
      </c>
      <c r="I1203" s="39" t="s">
        <v>1566</v>
      </c>
      <c r="J1203" s="49" t="s">
        <v>1557</v>
      </c>
      <c r="K1203" s="50" t="s">
        <v>50</v>
      </c>
      <c r="L1203" s="39" t="str">
        <f>VLOOKUP(MaestraLP3[[#This Row],[UMV]],VALIDACIONES!J:L,3,0)</f>
        <v>Caja 528 Unidades</v>
      </c>
      <c r="M1203" s="39" t="s">
        <v>51</v>
      </c>
      <c r="N1203" s="39" t="s">
        <v>78</v>
      </c>
      <c r="O1203" s="64">
        <v>24474</v>
      </c>
      <c r="P1203" s="39" t="s">
        <v>42</v>
      </c>
      <c r="Q1203" s="64">
        <v>40000</v>
      </c>
      <c r="R1203" s="66">
        <f>+IFERROR((MaestraLP3[[#This Row],[COSTO ]]/MaestraLP3[[#This Row],[COSTO SEP]]-1),0)</f>
        <v>7.8695758764403045E-2</v>
      </c>
      <c r="S1203" s="65" t="s">
        <v>52</v>
      </c>
      <c r="T1203" s="65" t="s">
        <v>52</v>
      </c>
      <c r="U1203" s="64">
        <f>+VLOOKUP(MaestraLP3[[#This Row],[FS00]],'[1]BD MES'!$C:$N,12,0)</f>
        <v>21120</v>
      </c>
      <c r="V1203" s="64">
        <v>26400</v>
      </c>
      <c r="W1203" s="66">
        <f>+(MaestraLP3[[#This Row],[COSTO ]]-MaestraLP3[[#This Row],[COSTO OCT AL 25-09]])/MaestraLP3[[#This Row],[COSTO OCT AL 25-09]]</f>
        <v>0.25</v>
      </c>
      <c r="X1203" s="67" t="str">
        <f>++IF(P1203="HASTA AGOTAR STOCK","HASTA AGOTAR STOCK",IF(MaestraLP3[[#This Row],[PRECIO]]=0,"NO PARA LP",IF(MaestraLP3[[#This Row],[PRECIO SEP]]=0,"INCORPORACIÓN",IF(Z1203=0,"MANTIENE",IF(Z1203&lt;0,"BAJA",IF(Z1203&gt;0,"ALZA",""))))))</f>
        <v>MANTIENE</v>
      </c>
      <c r="Y1203" s="64">
        <v>40000</v>
      </c>
      <c r="Z1203" s="41">
        <f>IF(Y1203=0,"INDICAR PRECIO VTA",Y1203-MaestraLP3[[#This Row],[PRECIO SEP]])</f>
        <v>0</v>
      </c>
      <c r="AA1203" s="66">
        <f t="shared" si="18"/>
        <v>0.34</v>
      </c>
      <c r="AB1203" s="68">
        <f>IFERROR(MaestraLP3[[#This Row],[PRECIO]]*MaestraLP3[[#This Row],[%MG UMV]],0)</f>
        <v>13600.000000000002</v>
      </c>
      <c r="AC1203" s="69">
        <v>3.6960000000000002</v>
      </c>
      <c r="AD1203" s="64">
        <f>+IFERROR(MaestraLP3[[#This Row],[MARGEN UNITARIO]]/MaestraLP3[[#This Row],[Peso Neto UMV (KG)]],0)</f>
        <v>3679.6536796536798</v>
      </c>
      <c r="AE1203" s="39" t="s">
        <v>44</v>
      </c>
      <c r="AF1203" s="39"/>
      <c r="AG1203" s="39">
        <v>1</v>
      </c>
      <c r="AH1203" s="109">
        <v>0</v>
      </c>
      <c r="AI1203" s="66">
        <v>4.9999999999999996E-2</v>
      </c>
      <c r="AJ1203" s="66">
        <v>9.9999999999999992E-2</v>
      </c>
      <c r="AK1203" s="39" t="s">
        <v>53</v>
      </c>
      <c r="AL1203" s="39" t="s">
        <v>53</v>
      </c>
    </row>
    <row r="1204" spans="1:38" x14ac:dyDescent="0.35">
      <c r="A1204" s="39" t="s">
        <v>276</v>
      </c>
      <c r="B1204" s="39">
        <v>104537740</v>
      </c>
      <c r="C1204" s="39" t="str">
        <f>+MaestraLP3[[#This Row],[CÓDIGO]]&amp;MaestraLP3[[#Headers],[-]]&amp;MaestraLP3[[#This Row],[UMV]]</f>
        <v>104537740-V00</v>
      </c>
      <c r="D1204" s="50" t="str">
        <f>+MaestraLP3[[#This Row],[CÓDIGO]]&amp;MaestraLP3[[#Headers],[FS00]]</f>
        <v>104537740FS00</v>
      </c>
      <c r="E1204" s="39" t="s">
        <v>34</v>
      </c>
      <c r="F1204" s="39" t="s">
        <v>97</v>
      </c>
      <c r="G1204" s="39" t="s">
        <v>273</v>
      </c>
      <c r="H1204" s="39" t="s">
        <v>359</v>
      </c>
      <c r="I1204" s="39" t="s">
        <v>1567</v>
      </c>
      <c r="J1204" s="49" t="s">
        <v>106</v>
      </c>
      <c r="K1204" s="50" t="s">
        <v>50</v>
      </c>
      <c r="L1204" s="39" t="str">
        <f>VLOOKUP(MaestraLP3[[#This Row],[UMV]],VALIDACIONES!J:L,3,0)</f>
        <v>Caja 500 Unidades</v>
      </c>
      <c r="M1204" s="39" t="s">
        <v>51</v>
      </c>
      <c r="N1204" s="39" t="s">
        <v>78</v>
      </c>
      <c r="O1204" s="64">
        <v>14500</v>
      </c>
      <c r="P1204" s="39" t="s">
        <v>42</v>
      </c>
      <c r="Q1204" s="64">
        <v>21000</v>
      </c>
      <c r="R1204" s="66">
        <f>+IFERROR((MaestraLP3[[#This Row],[COSTO ]]/MaestraLP3[[#This Row],[COSTO SEP]]-1),0)</f>
        <v>0</v>
      </c>
      <c r="S1204" s="65" t="s">
        <v>52</v>
      </c>
      <c r="T1204" s="65" t="s">
        <v>52</v>
      </c>
      <c r="U1204" s="64">
        <f>+VLOOKUP(MaestraLP3[[#This Row],[FS00]],'[1]BD MES'!$C:$N,12,0)</f>
        <v>14500</v>
      </c>
      <c r="V1204" s="64">
        <v>14500</v>
      </c>
      <c r="W1204" s="66">
        <f>+(MaestraLP3[[#This Row],[COSTO ]]-MaestraLP3[[#This Row],[COSTO OCT AL 25-09]])/MaestraLP3[[#This Row],[COSTO OCT AL 25-09]]</f>
        <v>0</v>
      </c>
      <c r="X1204" s="67" t="str">
        <f>++IF(P1204="HASTA AGOTAR STOCK","HASTA AGOTAR STOCK",IF(MaestraLP3[[#This Row],[PRECIO]]=0,"NO PARA LP",IF(MaestraLP3[[#This Row],[PRECIO SEP]]=0,"INCORPORACIÓN",IF(Z1204=0,"MANTIENE",IF(Z1204&lt;0,"BAJA",IF(Z1204&gt;0,"ALZA",""))))))</f>
        <v>MANTIENE</v>
      </c>
      <c r="Y1204" s="64">
        <v>21000</v>
      </c>
      <c r="Z1204" s="41">
        <f>IF(Y1204=0,"INDICAR PRECIO VTA",Y1204-MaestraLP3[[#This Row],[PRECIO SEP]])</f>
        <v>0</v>
      </c>
      <c r="AA1204" s="66">
        <f t="shared" si="18"/>
        <v>0.30952380952380953</v>
      </c>
      <c r="AB1204" s="68">
        <f>IFERROR(MaestraLP3[[#This Row],[PRECIO]]*MaestraLP3[[#This Row],[%MG UMV]],0)</f>
        <v>6500</v>
      </c>
      <c r="AC1204" s="69">
        <v>3.5</v>
      </c>
      <c r="AD1204" s="64">
        <f>+IFERROR(MaestraLP3[[#This Row],[MARGEN UNITARIO]]/MaestraLP3[[#This Row],[Peso Neto UMV (KG)]],0)</f>
        <v>1857.1428571428571</v>
      </c>
      <c r="AE1204" s="39" t="s">
        <v>44</v>
      </c>
      <c r="AF1204" s="39"/>
      <c r="AG1204" s="39">
        <v>1</v>
      </c>
      <c r="AH1204" s="109">
        <v>0</v>
      </c>
      <c r="AI1204" s="66">
        <v>4.9999999999999996E-2</v>
      </c>
      <c r="AJ1204" s="66">
        <v>9.9999999999999992E-2</v>
      </c>
      <c r="AK1204" s="39" t="s">
        <v>53</v>
      </c>
      <c r="AL1204" s="39" t="s">
        <v>53</v>
      </c>
    </row>
    <row r="1205" spans="1:38" x14ac:dyDescent="0.35">
      <c r="A1205" s="39" t="s">
        <v>276</v>
      </c>
      <c r="B1205" s="39">
        <v>201222280</v>
      </c>
      <c r="C1205" s="39" t="str">
        <f>+MaestraLP3[[#This Row],[CÓDIGO]]&amp;MaestraLP3[[#Headers],[-]]&amp;MaestraLP3[[#This Row],[UMV]]</f>
        <v>201222280-T00</v>
      </c>
      <c r="D1205" s="50" t="str">
        <f>+MaestraLP3[[#This Row],[CÓDIGO]]&amp;MaestraLP3[[#Headers],[FS00]]</f>
        <v>201222280FS00</v>
      </c>
      <c r="E1205" s="39" t="s">
        <v>34</v>
      </c>
      <c r="F1205" s="39" t="s">
        <v>97</v>
      </c>
      <c r="G1205" s="39" t="s">
        <v>273</v>
      </c>
      <c r="H1205" s="39" t="s">
        <v>359</v>
      </c>
      <c r="I1205" s="39" t="s">
        <v>1568</v>
      </c>
      <c r="J1205" s="49" t="s">
        <v>1560</v>
      </c>
      <c r="K1205" s="50" t="s">
        <v>1560</v>
      </c>
      <c r="L1205" s="39" t="str">
        <f>VLOOKUP(MaestraLP3[[#This Row],[UMV]],VALIDACIONES!J:L,3,0)</f>
        <v>Caja 700 Unidades</v>
      </c>
      <c r="M1205" s="39" t="s">
        <v>51</v>
      </c>
      <c r="N1205" s="39" t="s">
        <v>78</v>
      </c>
      <c r="O1205" s="64">
        <v>9587</v>
      </c>
      <c r="P1205" s="39" t="s">
        <v>42</v>
      </c>
      <c r="Q1205" s="64">
        <v>23500</v>
      </c>
      <c r="R1205" s="66">
        <f>+IFERROR((MaestraLP3[[#This Row],[COSTO ]]/MaestraLP3[[#This Row],[COSTO SEP]]-1),0)</f>
        <v>-0.1662537811619903</v>
      </c>
      <c r="S1205" s="65" t="s">
        <v>52</v>
      </c>
      <c r="T1205" s="65" t="s">
        <v>52</v>
      </c>
      <c r="U1205" s="64">
        <f>+VLOOKUP(MaestraLP3[[#This Row],[FS00]],'[1]BD MES'!$C:$N,12,0)</f>
        <v>9587</v>
      </c>
      <c r="V1205" s="64">
        <v>7993.1249999999991</v>
      </c>
      <c r="W1205" s="66">
        <f>+(MaestraLP3[[#This Row],[COSTO ]]-MaestraLP3[[#This Row],[COSTO OCT AL 25-09]])/MaestraLP3[[#This Row],[COSTO OCT AL 25-09]]</f>
        <v>-0.1662537811619903</v>
      </c>
      <c r="X1205" s="67" t="str">
        <f>++IF(P1205="HASTA AGOTAR STOCK","HASTA AGOTAR STOCK",IF(MaestraLP3[[#This Row],[PRECIO]]=0,"NO PARA LP",IF(MaestraLP3[[#This Row],[PRECIO SEP]]=0,"INCORPORACIÓN",IF(Z1205=0,"MANTIENE",IF(Z1205&lt;0,"BAJA",IF(Z1205&gt;0,"ALZA",""))))))</f>
        <v>BAJA</v>
      </c>
      <c r="Y1205" s="64">
        <v>22178.7</v>
      </c>
      <c r="Z1205" s="41">
        <f>IF(Y1205=0,"INDICAR PRECIO VTA",Y1205-MaestraLP3[[#This Row],[PRECIO SEP]])</f>
        <v>-1321.2999999999993</v>
      </c>
      <c r="AA1205" s="66">
        <f t="shared" si="18"/>
        <v>0.63960353853021146</v>
      </c>
      <c r="AB1205" s="68">
        <f>IFERROR(MaestraLP3[[#This Row],[PRECIO]]*MaestraLP3[[#This Row],[%MG UMV]],0)</f>
        <v>14185.575000000001</v>
      </c>
      <c r="AC1205" s="69">
        <v>8.0000000000000002E-3</v>
      </c>
      <c r="AD1205" s="64">
        <f>+IFERROR(MaestraLP3[[#This Row],[MARGEN UNITARIO]]/MaestraLP3[[#This Row],[Peso Neto UMV (KG)]],0)</f>
        <v>1773196.875</v>
      </c>
      <c r="AE1205" s="39" t="s">
        <v>44</v>
      </c>
      <c r="AF1205" s="39"/>
      <c r="AG1205" s="39">
        <v>1</v>
      </c>
      <c r="AH1205" s="109">
        <v>0</v>
      </c>
      <c r="AI1205" s="66">
        <v>0.05</v>
      </c>
      <c r="AJ1205" s="66">
        <v>0.1</v>
      </c>
      <c r="AK1205" s="39" t="s">
        <v>53</v>
      </c>
      <c r="AL1205" s="39" t="s">
        <v>53</v>
      </c>
    </row>
    <row r="1206" spans="1:38" x14ac:dyDescent="0.35">
      <c r="A1206" s="39" t="s">
        <v>276</v>
      </c>
      <c r="B1206" s="39">
        <v>104523040</v>
      </c>
      <c r="C1206" s="39" t="str">
        <f>+MaestraLP3[[#This Row],[CÓDIGO]]&amp;MaestraLP3[[#Headers],[-]]&amp;MaestraLP3[[#This Row],[UMV]]</f>
        <v>104523040-V00</v>
      </c>
      <c r="D1206" s="50" t="str">
        <f>+MaestraLP3[[#This Row],[CÓDIGO]]&amp;MaestraLP3[[#Headers],[FS00]]</f>
        <v>104523040FS00</v>
      </c>
      <c r="E1206" s="39" t="s">
        <v>34</v>
      </c>
      <c r="F1206" s="39" t="s">
        <v>97</v>
      </c>
      <c r="G1206" s="39" t="s">
        <v>273</v>
      </c>
      <c r="H1206" s="39" t="s">
        <v>359</v>
      </c>
      <c r="I1206" s="39" t="s">
        <v>1569</v>
      </c>
      <c r="J1206" s="49" t="s">
        <v>106</v>
      </c>
      <c r="K1206" s="50" t="s">
        <v>50</v>
      </c>
      <c r="L1206" s="39" t="str">
        <f>VLOOKUP(MaestraLP3[[#This Row],[UMV]],VALIDACIONES!J:L,3,0)</f>
        <v>Caja 500 Unidades</v>
      </c>
      <c r="M1206" s="39" t="s">
        <v>51</v>
      </c>
      <c r="N1206" s="39" t="s">
        <v>78</v>
      </c>
      <c r="O1206" s="64">
        <v>10000</v>
      </c>
      <c r="P1206" s="39" t="s">
        <v>42</v>
      </c>
      <c r="Q1206" s="64">
        <v>14800</v>
      </c>
      <c r="R1206" s="66">
        <f>+IFERROR((MaestraLP3[[#This Row],[COSTO ]]/MaestraLP3[[#This Row],[COSTO SEP]]-1),0)</f>
        <v>-5.0000000000000044E-2</v>
      </c>
      <c r="S1206" s="65" t="s">
        <v>52</v>
      </c>
      <c r="T1206" s="65" t="s">
        <v>52</v>
      </c>
      <c r="U1206" s="64">
        <f>+VLOOKUP(MaestraLP3[[#This Row],[FS00]],'[1]BD MES'!$C:$N,12,0)</f>
        <v>9500</v>
      </c>
      <c r="V1206" s="64">
        <v>9500</v>
      </c>
      <c r="W1206" s="66">
        <f>+(MaestraLP3[[#This Row],[COSTO ]]-MaestraLP3[[#This Row],[COSTO OCT AL 25-09]])/MaestraLP3[[#This Row],[COSTO OCT AL 25-09]]</f>
        <v>0</v>
      </c>
      <c r="X1206" s="67" t="str">
        <f>++IF(P1206="HASTA AGOTAR STOCK","HASTA AGOTAR STOCK",IF(MaestraLP3[[#This Row],[PRECIO]]=0,"NO PARA LP",IF(MaestraLP3[[#This Row],[PRECIO SEP]]=0,"INCORPORACIÓN",IF(Z1206=0,"MANTIENE",IF(Z1206&lt;0,"BAJA",IF(Z1206&gt;0,"ALZA",""))))))</f>
        <v>MANTIENE</v>
      </c>
      <c r="Y1206" s="64">
        <v>14800</v>
      </c>
      <c r="Z1206" s="41">
        <f>IF(Y1206=0,"INDICAR PRECIO VTA",Y1206-MaestraLP3[[#This Row],[PRECIO SEP]])</f>
        <v>0</v>
      </c>
      <c r="AA1206" s="66">
        <f t="shared" si="18"/>
        <v>0.35810810810810811</v>
      </c>
      <c r="AB1206" s="68">
        <f>IFERROR(MaestraLP3[[#This Row],[PRECIO]]*MaestraLP3[[#This Row],[%MG UMV]],0)</f>
        <v>5300</v>
      </c>
      <c r="AC1206" s="69">
        <v>4</v>
      </c>
      <c r="AD1206" s="64">
        <f>+IFERROR(MaestraLP3[[#This Row],[MARGEN UNITARIO]]/MaestraLP3[[#This Row],[Peso Neto UMV (KG)]],0)</f>
        <v>1325</v>
      </c>
      <c r="AE1206" s="39" t="s">
        <v>44</v>
      </c>
      <c r="AF1206" s="39"/>
      <c r="AG1206" s="39">
        <v>1</v>
      </c>
      <c r="AH1206" s="109">
        <v>0</v>
      </c>
      <c r="AI1206" s="66">
        <v>4.9999999999999996E-2</v>
      </c>
      <c r="AJ1206" s="66">
        <v>9.9999999999999992E-2</v>
      </c>
      <c r="AK1206" s="39" t="s">
        <v>53</v>
      </c>
      <c r="AL1206" s="39" t="s">
        <v>53</v>
      </c>
    </row>
    <row r="1207" spans="1:38" x14ac:dyDescent="0.35">
      <c r="A1207" s="39" t="s">
        <v>276</v>
      </c>
      <c r="B1207" s="39">
        <v>104544290</v>
      </c>
      <c r="C1207" s="39" t="str">
        <f>+MaestraLP3[[#This Row],[CÓDIGO]]&amp;MaestraLP3[[#Headers],[-]]&amp;MaestraLP3[[#This Row],[UMV]]</f>
        <v>104544290-V28</v>
      </c>
      <c r="D1207" s="50" t="str">
        <f>+MaestraLP3[[#This Row],[CÓDIGO]]&amp;MaestraLP3[[#Headers],[FS00]]</f>
        <v>104544290FS00</v>
      </c>
      <c r="E1207" s="39" t="s">
        <v>34</v>
      </c>
      <c r="F1207" s="39" t="s">
        <v>97</v>
      </c>
      <c r="G1207" s="39" t="s">
        <v>273</v>
      </c>
      <c r="H1207" s="39" t="s">
        <v>359</v>
      </c>
      <c r="I1207" s="39" t="s">
        <v>1570</v>
      </c>
      <c r="J1207" s="49" t="s">
        <v>1557</v>
      </c>
      <c r="K1207" s="50" t="s">
        <v>50</v>
      </c>
      <c r="L1207" s="39" t="str">
        <f>VLOOKUP(MaestraLP3[[#This Row],[UMV]],VALIDACIONES!J:L,3,0)</f>
        <v>Caja 528 Unidades</v>
      </c>
      <c r="M1207" s="39" t="s">
        <v>51</v>
      </c>
      <c r="N1207" s="39" t="s">
        <v>78</v>
      </c>
      <c r="O1207" s="64">
        <v>22939</v>
      </c>
      <c r="P1207" s="39" t="s">
        <v>42</v>
      </c>
      <c r="Q1207" s="64">
        <v>36990</v>
      </c>
      <c r="R1207" s="66">
        <f>+IFERROR((MaestraLP3[[#This Row],[COSTO ]]/MaestraLP3[[#This Row],[COSTO SEP]]-1),0)</f>
        <v>-1.0244561663542484E-2</v>
      </c>
      <c r="S1207" s="65" t="s">
        <v>52</v>
      </c>
      <c r="T1207" s="65" t="s">
        <v>52</v>
      </c>
      <c r="U1207" s="64">
        <f>+VLOOKUP(MaestraLP3[[#This Row],[FS00]],'[1]BD MES'!$C:$N,12,0)</f>
        <v>21648</v>
      </c>
      <c r="V1207" s="64">
        <v>22704</v>
      </c>
      <c r="W1207" s="66">
        <f>+(MaestraLP3[[#This Row],[COSTO ]]-MaestraLP3[[#This Row],[COSTO OCT AL 25-09]])/MaestraLP3[[#This Row],[COSTO OCT AL 25-09]]</f>
        <v>4.878048780487805E-2</v>
      </c>
      <c r="X1207" s="67" t="str">
        <f>++IF(P1207="HASTA AGOTAR STOCK","HASTA AGOTAR STOCK",IF(MaestraLP3[[#This Row],[PRECIO]]=0,"NO PARA LP",IF(MaestraLP3[[#This Row],[PRECIO SEP]]=0,"INCORPORACIÓN",IF(Z1207=0,"MANTIENE",IF(Z1207&lt;0,"BAJA",IF(Z1207&gt;0,"ALZA",""))))))</f>
        <v>MANTIENE</v>
      </c>
      <c r="Y1207" s="64">
        <v>36990</v>
      </c>
      <c r="Z1207" s="41">
        <f>IF(Y1207=0,"INDICAR PRECIO VTA",Y1207-MaestraLP3[[#This Row],[PRECIO SEP]])</f>
        <v>0</v>
      </c>
      <c r="AA1207" s="66">
        <f t="shared" si="18"/>
        <v>0.38621248986212492</v>
      </c>
      <c r="AB1207" s="68">
        <f>IFERROR(MaestraLP3[[#This Row],[PRECIO]]*MaestraLP3[[#This Row],[%MG UMV]],0)</f>
        <v>14286</v>
      </c>
      <c r="AC1207" s="69">
        <v>3.6960000000000002</v>
      </c>
      <c r="AD1207" s="64">
        <f>+IFERROR(MaestraLP3[[#This Row],[MARGEN UNITARIO]]/MaestraLP3[[#This Row],[Peso Neto UMV (KG)]],0)</f>
        <v>3865.2597402597403</v>
      </c>
      <c r="AE1207" s="39" t="s">
        <v>44</v>
      </c>
      <c r="AF1207" s="39"/>
      <c r="AG1207" s="39">
        <v>1</v>
      </c>
      <c r="AH1207" s="109">
        <v>0</v>
      </c>
      <c r="AI1207" s="66">
        <v>4.9999999999999996E-2</v>
      </c>
      <c r="AJ1207" s="66">
        <v>9.9999999999999992E-2</v>
      </c>
      <c r="AK1207" s="39" t="s">
        <v>53</v>
      </c>
      <c r="AL1207" s="39" t="s">
        <v>53</v>
      </c>
    </row>
    <row r="1208" spans="1:38" x14ac:dyDescent="0.35">
      <c r="A1208" s="39" t="s">
        <v>276</v>
      </c>
      <c r="B1208" s="39">
        <v>201222750</v>
      </c>
      <c r="C1208" s="39" t="str">
        <f>+MaestraLP3[[#This Row],[CÓDIGO]]&amp;MaestraLP3[[#Headers],[-]]&amp;MaestraLP3[[#This Row],[UMV]]</f>
        <v>201222750-T00</v>
      </c>
      <c r="D1208" s="50" t="str">
        <f>+MaestraLP3[[#This Row],[CÓDIGO]]&amp;MaestraLP3[[#Headers],[FS00]]</f>
        <v>201222750FS00</v>
      </c>
      <c r="E1208" s="39" t="s">
        <v>34</v>
      </c>
      <c r="F1208" s="39" t="s">
        <v>97</v>
      </c>
      <c r="G1208" s="39" t="s">
        <v>273</v>
      </c>
      <c r="H1208" s="39" t="s">
        <v>359</v>
      </c>
      <c r="I1208" s="39" t="s">
        <v>1572</v>
      </c>
      <c r="J1208" s="49" t="s">
        <v>1560</v>
      </c>
      <c r="K1208" s="50" t="s">
        <v>1560</v>
      </c>
      <c r="L1208" s="39" t="str">
        <f>VLOOKUP(MaestraLP3[[#This Row],[UMV]],VALIDACIONES!J:L,3,0)</f>
        <v>Caja 700 Unidades</v>
      </c>
      <c r="M1208" s="39" t="s">
        <v>51</v>
      </c>
      <c r="N1208" s="39" t="s">
        <v>78</v>
      </c>
      <c r="O1208" s="64">
        <v>5809.49</v>
      </c>
      <c r="P1208" s="39" t="s">
        <v>42</v>
      </c>
      <c r="Q1208" s="64">
        <v>20500</v>
      </c>
      <c r="R1208" s="66">
        <f>+IFERROR((MaestraLP3[[#This Row],[COSTO ]]/MaestraLP3[[#This Row],[COSTO SEP]]-1),0)</f>
        <v>-0.10548810652914464</v>
      </c>
      <c r="S1208" s="65" t="s">
        <v>52</v>
      </c>
      <c r="T1208" s="65" t="s">
        <v>52</v>
      </c>
      <c r="U1208" s="64">
        <f>+VLOOKUP(MaestraLP3[[#This Row],[FS00]],'[1]BD MES'!$C:$N,12,0)</f>
        <v>5809.5</v>
      </c>
      <c r="V1208" s="64">
        <v>5196.6578999999992</v>
      </c>
      <c r="W1208" s="66">
        <f>+(MaestraLP3[[#This Row],[COSTO ]]-MaestraLP3[[#This Row],[COSTO OCT AL 25-09]])/MaestraLP3[[#This Row],[COSTO OCT AL 25-09]]</f>
        <v>-0.10548964626904221</v>
      </c>
      <c r="X1208" s="67" t="str">
        <f>++IF(P1208="HASTA AGOTAR STOCK","HASTA AGOTAR STOCK",IF(MaestraLP3[[#This Row],[PRECIO]]=0,"NO PARA LP",IF(MaestraLP3[[#This Row],[PRECIO SEP]]=0,"INCORPORACIÓN",IF(Z1208=0,"MANTIENE",IF(Z1208&lt;0,"BAJA",IF(Z1208&gt;0,"ALZA",""))))))</f>
        <v>BAJA</v>
      </c>
      <c r="Y1208" s="64">
        <v>14473.8</v>
      </c>
      <c r="Z1208" s="41">
        <f>IF(Y1208=0,"INDICAR PRECIO VTA",Y1208-MaestraLP3[[#This Row],[PRECIO SEP]])</f>
        <v>-6026.2000000000007</v>
      </c>
      <c r="AA1208" s="66">
        <f t="shared" si="18"/>
        <v>0.64096105376611545</v>
      </c>
      <c r="AB1208" s="68">
        <f>IFERROR(MaestraLP3[[#This Row],[PRECIO]]*MaestraLP3[[#This Row],[%MG UMV]],0)</f>
        <v>9277.1421000000009</v>
      </c>
      <c r="AC1208" s="69">
        <v>8.0000000000000002E-3</v>
      </c>
      <c r="AD1208" s="64">
        <f>+IFERROR(MaestraLP3[[#This Row],[MARGEN UNITARIO]]/MaestraLP3[[#This Row],[Peso Neto UMV (KG)]],0)</f>
        <v>1159642.7625000002</v>
      </c>
      <c r="AE1208" s="39" t="s">
        <v>44</v>
      </c>
      <c r="AF1208" s="39"/>
      <c r="AG1208" s="39">
        <v>1</v>
      </c>
      <c r="AH1208" s="109">
        <v>0</v>
      </c>
      <c r="AI1208" s="66">
        <v>0.05</v>
      </c>
      <c r="AJ1208" s="66">
        <v>0.1</v>
      </c>
      <c r="AK1208" s="39" t="s">
        <v>53</v>
      </c>
      <c r="AL1208" s="39" t="s">
        <v>53</v>
      </c>
    </row>
    <row r="1209" spans="1:38" x14ac:dyDescent="0.35">
      <c r="A1209" s="39" t="s">
        <v>276</v>
      </c>
      <c r="B1209" s="39">
        <v>104523050</v>
      </c>
      <c r="C1209" s="39" t="str">
        <f>+MaestraLP3[[#This Row],[CÓDIGO]]&amp;MaestraLP3[[#Headers],[-]]&amp;MaestraLP3[[#This Row],[UMV]]</f>
        <v>104523050-V00</v>
      </c>
      <c r="D1209" s="50" t="str">
        <f>+MaestraLP3[[#This Row],[CÓDIGO]]&amp;MaestraLP3[[#Headers],[FS00]]</f>
        <v>104523050FS00</v>
      </c>
      <c r="E1209" s="39" t="s">
        <v>34</v>
      </c>
      <c r="F1209" s="39" t="s">
        <v>97</v>
      </c>
      <c r="G1209" s="39" t="s">
        <v>273</v>
      </c>
      <c r="H1209" s="39" t="s">
        <v>359</v>
      </c>
      <c r="I1209" s="39" t="s">
        <v>1573</v>
      </c>
      <c r="J1209" s="49" t="s">
        <v>106</v>
      </c>
      <c r="K1209" s="50" t="s">
        <v>50</v>
      </c>
      <c r="L1209" s="39" t="str">
        <f>VLOOKUP(MaestraLP3[[#This Row],[UMV]],VALIDACIONES!J:L,3,0)</f>
        <v>Caja 500 Unidades</v>
      </c>
      <c r="M1209" s="39" t="s">
        <v>51</v>
      </c>
      <c r="N1209" s="39" t="s">
        <v>78</v>
      </c>
      <c r="O1209" s="64">
        <v>7500</v>
      </c>
      <c r="P1209" s="39" t="s">
        <v>42</v>
      </c>
      <c r="Q1209" s="64">
        <v>12100</v>
      </c>
      <c r="R1209" s="66">
        <f>+IFERROR((MaestraLP3[[#This Row],[COSTO ]]/MaestraLP3[[#This Row],[COSTO SEP]]-1),0)</f>
        <v>-6.6666666666666652E-2</v>
      </c>
      <c r="S1209" s="65" t="s">
        <v>52</v>
      </c>
      <c r="T1209" s="65" t="s">
        <v>52</v>
      </c>
      <c r="U1209" s="64">
        <f>+VLOOKUP(MaestraLP3[[#This Row],[FS00]],'[1]BD MES'!$C:$N,12,0)</f>
        <v>7000</v>
      </c>
      <c r="V1209" s="64">
        <v>7000</v>
      </c>
      <c r="W1209" s="66">
        <f>+(MaestraLP3[[#This Row],[COSTO ]]-MaestraLP3[[#This Row],[COSTO OCT AL 25-09]])/MaestraLP3[[#This Row],[COSTO OCT AL 25-09]]</f>
        <v>0</v>
      </c>
      <c r="X1209" s="67" t="str">
        <f>++IF(P1209="HASTA AGOTAR STOCK","HASTA AGOTAR STOCK",IF(MaestraLP3[[#This Row],[PRECIO]]=0,"NO PARA LP",IF(MaestraLP3[[#This Row],[PRECIO SEP]]=0,"INCORPORACIÓN",IF(Z1209=0,"MANTIENE",IF(Z1209&lt;0,"BAJA",IF(Z1209&gt;0,"ALZA",""))))))</f>
        <v>MANTIENE</v>
      </c>
      <c r="Y1209" s="64">
        <v>12100</v>
      </c>
      <c r="Z1209" s="41">
        <f>IF(Y1209=0,"INDICAR PRECIO VTA",Y1209-MaestraLP3[[#This Row],[PRECIO SEP]])</f>
        <v>0</v>
      </c>
      <c r="AA1209" s="66">
        <f t="shared" si="18"/>
        <v>0.42148760330578511</v>
      </c>
      <c r="AB1209" s="68">
        <f>IFERROR(MaestraLP3[[#This Row],[PRECIO]]*MaestraLP3[[#This Row],[%MG UMV]],0)</f>
        <v>5100</v>
      </c>
      <c r="AC1209" s="69">
        <v>4</v>
      </c>
      <c r="AD1209" s="64">
        <f>+IFERROR(MaestraLP3[[#This Row],[MARGEN UNITARIO]]/MaestraLP3[[#This Row],[Peso Neto UMV (KG)]],0)</f>
        <v>1275</v>
      </c>
      <c r="AE1209" s="39" t="s">
        <v>44</v>
      </c>
      <c r="AF1209" s="39"/>
      <c r="AG1209" s="39">
        <v>1</v>
      </c>
      <c r="AH1209" s="109">
        <v>0</v>
      </c>
      <c r="AI1209" s="66">
        <v>4.9999999999999996E-2</v>
      </c>
      <c r="AJ1209" s="66">
        <v>9.9999999999999992E-2</v>
      </c>
      <c r="AK1209" s="39" t="s">
        <v>53</v>
      </c>
      <c r="AL1209" s="39" t="s">
        <v>53</v>
      </c>
    </row>
    <row r="1210" spans="1:38" x14ac:dyDescent="0.35">
      <c r="A1210" s="39" t="s">
        <v>276</v>
      </c>
      <c r="B1210" s="39">
        <v>104529180</v>
      </c>
      <c r="C1210" s="39" t="str">
        <f>+MaestraLP3[[#This Row],[CÓDIGO]]&amp;MaestraLP3[[#Headers],[-]]&amp;MaestraLP3[[#This Row],[UMV]]</f>
        <v>104529180-V00</v>
      </c>
      <c r="D1210" s="50" t="str">
        <f>+MaestraLP3[[#This Row],[CÓDIGO]]&amp;MaestraLP3[[#Headers],[FS00]]</f>
        <v>104529180FS00</v>
      </c>
      <c r="E1210" s="39" t="s">
        <v>34</v>
      </c>
      <c r="F1210" s="39" t="s">
        <v>97</v>
      </c>
      <c r="G1210" s="39" t="s">
        <v>273</v>
      </c>
      <c r="H1210" s="39" t="s">
        <v>359</v>
      </c>
      <c r="I1210" s="39" t="s">
        <v>1574</v>
      </c>
      <c r="J1210" s="49" t="s">
        <v>106</v>
      </c>
      <c r="K1210" s="50" t="s">
        <v>50</v>
      </c>
      <c r="L1210" s="39" t="str">
        <f>VLOOKUP(MaestraLP3[[#This Row],[UMV]],VALIDACIONES!J:L,3,0)</f>
        <v>Caja 500 Unidades</v>
      </c>
      <c r="M1210" s="39" t="s">
        <v>51</v>
      </c>
      <c r="N1210" s="39" t="s">
        <v>78</v>
      </c>
      <c r="O1210" s="64">
        <v>10000</v>
      </c>
      <c r="P1210" s="39" t="s">
        <v>42</v>
      </c>
      <c r="Q1210" s="64">
        <v>14800</v>
      </c>
      <c r="R1210" s="66">
        <f>+IFERROR((MaestraLP3[[#This Row],[COSTO ]]/MaestraLP3[[#This Row],[COSTO SEP]]-1),0)</f>
        <v>0</v>
      </c>
      <c r="S1210" s="65" t="s">
        <v>52</v>
      </c>
      <c r="T1210" s="65" t="s">
        <v>52</v>
      </c>
      <c r="U1210" s="64">
        <f>+VLOOKUP(MaestraLP3[[#This Row],[FS00]],'[1]BD MES'!$C:$N,12,0)</f>
        <v>10000</v>
      </c>
      <c r="V1210" s="64">
        <v>10000</v>
      </c>
      <c r="W1210" s="66">
        <f>+(MaestraLP3[[#This Row],[COSTO ]]-MaestraLP3[[#This Row],[COSTO OCT AL 25-09]])/MaestraLP3[[#This Row],[COSTO OCT AL 25-09]]</f>
        <v>0</v>
      </c>
      <c r="X1210" s="67" t="str">
        <f>++IF(P1210="HASTA AGOTAR STOCK","HASTA AGOTAR STOCK",IF(MaestraLP3[[#This Row],[PRECIO]]=0,"NO PARA LP",IF(MaestraLP3[[#This Row],[PRECIO SEP]]=0,"INCORPORACIÓN",IF(Z1210=0,"MANTIENE",IF(Z1210&lt;0,"BAJA",IF(Z1210&gt;0,"ALZA",""))))))</f>
        <v>MANTIENE</v>
      </c>
      <c r="Y1210" s="64">
        <v>14800</v>
      </c>
      <c r="Z1210" s="41">
        <f>IF(Y1210=0,"INDICAR PRECIO VTA",Y1210-MaestraLP3[[#This Row],[PRECIO SEP]])</f>
        <v>0</v>
      </c>
      <c r="AA1210" s="66">
        <f t="shared" si="18"/>
        <v>0.32432432432432434</v>
      </c>
      <c r="AB1210" s="68">
        <f>IFERROR(MaestraLP3[[#This Row],[PRECIO]]*MaestraLP3[[#This Row],[%MG UMV]],0)</f>
        <v>4800</v>
      </c>
      <c r="AC1210" s="69">
        <v>3</v>
      </c>
      <c r="AD1210" s="64">
        <f>+IFERROR(MaestraLP3[[#This Row],[MARGEN UNITARIO]]/MaestraLP3[[#This Row],[Peso Neto UMV (KG)]],0)</f>
        <v>1600</v>
      </c>
      <c r="AE1210" s="39" t="s">
        <v>44</v>
      </c>
      <c r="AF1210" s="39"/>
      <c r="AG1210" s="39">
        <v>1</v>
      </c>
      <c r="AH1210" s="109">
        <v>0</v>
      </c>
      <c r="AI1210" s="66">
        <v>4.9999999999999996E-2</v>
      </c>
      <c r="AJ1210" s="66">
        <v>9.9999999999999992E-2</v>
      </c>
      <c r="AK1210" s="39" t="s">
        <v>53</v>
      </c>
      <c r="AL1210" s="39" t="s">
        <v>53</v>
      </c>
    </row>
    <row r="1211" spans="1:38" x14ac:dyDescent="0.35">
      <c r="A1211" s="39" t="s">
        <v>276</v>
      </c>
      <c r="B1211" s="39">
        <v>104527690</v>
      </c>
      <c r="C1211" s="39" t="str">
        <f>+MaestraLP3[[#This Row],[CÓDIGO]]&amp;MaestraLP3[[#Headers],[-]]&amp;MaestraLP3[[#This Row],[UMV]]</f>
        <v>104527690-X00</v>
      </c>
      <c r="D1211" s="50" t="str">
        <f>+MaestraLP3[[#This Row],[CÓDIGO]]&amp;MaestraLP3[[#Headers],[FS00]]</f>
        <v>104527690FS00</v>
      </c>
      <c r="E1211" s="39" t="s">
        <v>34</v>
      </c>
      <c r="F1211" s="39" t="s">
        <v>97</v>
      </c>
      <c r="G1211" s="39" t="s">
        <v>273</v>
      </c>
      <c r="H1211" s="39" t="s">
        <v>359</v>
      </c>
      <c r="I1211" s="39" t="s">
        <v>1577</v>
      </c>
      <c r="J1211" s="49" t="s">
        <v>361</v>
      </c>
      <c r="K1211" s="50" t="s">
        <v>50</v>
      </c>
      <c r="L1211" s="39" t="str">
        <f>VLOOKUP(MaestraLP3[[#This Row],[UMV]],VALIDACIONES!J:L,3,0)</f>
        <v>Caja 300 Unidades</v>
      </c>
      <c r="M1211" s="39" t="s">
        <v>51</v>
      </c>
      <c r="N1211" s="39" t="s">
        <v>78</v>
      </c>
      <c r="O1211" s="64">
        <v>3900</v>
      </c>
      <c r="P1211" s="39" t="s">
        <v>42</v>
      </c>
      <c r="Q1211" s="64">
        <v>7300</v>
      </c>
      <c r="R1211" s="66">
        <f>+IFERROR((MaestraLP3[[#This Row],[COSTO ]]/MaestraLP3[[#This Row],[COSTO SEP]]-1),0)</f>
        <v>0</v>
      </c>
      <c r="S1211" s="65" t="s">
        <v>52</v>
      </c>
      <c r="T1211" s="65" t="s">
        <v>52</v>
      </c>
      <c r="U1211" s="64">
        <f>+VLOOKUP(MaestraLP3[[#This Row],[FS00]],'[1]BD MES'!$C:$N,12,0)</f>
        <v>3900</v>
      </c>
      <c r="V1211" s="64">
        <v>3900</v>
      </c>
      <c r="W1211" s="66">
        <f>+(MaestraLP3[[#This Row],[COSTO ]]-MaestraLP3[[#This Row],[COSTO OCT AL 25-09]])/MaestraLP3[[#This Row],[COSTO OCT AL 25-09]]</f>
        <v>0</v>
      </c>
      <c r="X1211" s="67" t="str">
        <f>++IF(P1211="HASTA AGOTAR STOCK","HASTA AGOTAR STOCK",IF(MaestraLP3[[#This Row],[PRECIO]]=0,"NO PARA LP",IF(MaestraLP3[[#This Row],[PRECIO SEP]]=0,"INCORPORACIÓN",IF(Z1211=0,"MANTIENE",IF(Z1211&lt;0,"BAJA",IF(Z1211&gt;0,"ALZA",""))))))</f>
        <v>MANTIENE</v>
      </c>
      <c r="Y1211" s="64">
        <v>7300</v>
      </c>
      <c r="Z1211" s="41">
        <f>IF(Y1211=0,"INDICAR PRECIO VTA",Y1211-MaestraLP3[[#This Row],[PRECIO SEP]])</f>
        <v>0</v>
      </c>
      <c r="AA1211" s="66">
        <f t="shared" si="18"/>
        <v>0.46575342465753422</v>
      </c>
      <c r="AB1211" s="68">
        <f>IFERROR(MaestraLP3[[#This Row],[PRECIO]]*MaestraLP3[[#This Row],[%MG UMV]],0)</f>
        <v>3400</v>
      </c>
      <c r="AC1211" s="69">
        <v>3</v>
      </c>
      <c r="AD1211" s="64">
        <f>+IFERROR(MaestraLP3[[#This Row],[MARGEN UNITARIO]]/MaestraLP3[[#This Row],[Peso Neto UMV (KG)]],0)</f>
        <v>1133.3333333333333</v>
      </c>
      <c r="AE1211" s="39" t="s">
        <v>44</v>
      </c>
      <c r="AF1211" s="39"/>
      <c r="AG1211" s="39">
        <v>1</v>
      </c>
      <c r="AH1211" s="109">
        <v>0</v>
      </c>
      <c r="AI1211" s="66">
        <v>4.9999999999999996E-2</v>
      </c>
      <c r="AJ1211" s="66">
        <v>9.9999999999999992E-2</v>
      </c>
      <c r="AK1211" s="39" t="s">
        <v>53</v>
      </c>
      <c r="AL1211" s="39" t="s">
        <v>53</v>
      </c>
    </row>
    <row r="1212" spans="1:38" x14ac:dyDescent="0.35">
      <c r="A1212" s="39" t="s">
        <v>276</v>
      </c>
      <c r="B1212" s="39">
        <v>104528490</v>
      </c>
      <c r="C1212" s="39" t="str">
        <f>+MaestraLP3[[#This Row],[CÓDIGO]]&amp;MaestraLP3[[#Headers],[-]]&amp;MaestraLP3[[#This Row],[UMV]]</f>
        <v>104528490-X00</v>
      </c>
      <c r="D1212" s="50" t="str">
        <f>+MaestraLP3[[#This Row],[CÓDIGO]]&amp;MaestraLP3[[#Headers],[FS00]]</f>
        <v>104528490FS00</v>
      </c>
      <c r="E1212" s="39" t="s">
        <v>34</v>
      </c>
      <c r="F1212" s="39" t="s">
        <v>97</v>
      </c>
      <c r="G1212" s="39" t="s">
        <v>273</v>
      </c>
      <c r="H1212" s="39" t="s">
        <v>359</v>
      </c>
      <c r="I1212" s="39" t="s">
        <v>1578</v>
      </c>
      <c r="J1212" s="49" t="s">
        <v>361</v>
      </c>
      <c r="K1212" s="50" t="s">
        <v>50</v>
      </c>
      <c r="L1212" s="39" t="str">
        <f>VLOOKUP(MaestraLP3[[#This Row],[UMV]],VALIDACIONES!J:L,3,0)</f>
        <v>Caja 300 Unidades</v>
      </c>
      <c r="M1212" s="39" t="s">
        <v>51</v>
      </c>
      <c r="N1212" s="39" t="s">
        <v>78</v>
      </c>
      <c r="O1212" s="64">
        <v>3900</v>
      </c>
      <c r="P1212" s="39" t="s">
        <v>42</v>
      </c>
      <c r="Q1212" s="64">
        <v>7300</v>
      </c>
      <c r="R1212" s="66">
        <f>+IFERROR((MaestraLP3[[#This Row],[COSTO ]]/MaestraLP3[[#This Row],[COSTO SEP]]-1),0)</f>
        <v>0</v>
      </c>
      <c r="S1212" s="65" t="s">
        <v>52</v>
      </c>
      <c r="T1212" s="65" t="s">
        <v>52</v>
      </c>
      <c r="U1212" s="64">
        <f>+VLOOKUP(MaestraLP3[[#This Row],[FS00]],'[1]BD MES'!$C:$N,12,0)</f>
        <v>3900</v>
      </c>
      <c r="V1212" s="64">
        <v>3900</v>
      </c>
      <c r="W1212" s="66">
        <f>+(MaestraLP3[[#This Row],[COSTO ]]-MaestraLP3[[#This Row],[COSTO OCT AL 25-09]])/MaestraLP3[[#This Row],[COSTO OCT AL 25-09]]</f>
        <v>0</v>
      </c>
      <c r="X1212" s="67" t="str">
        <f>++IF(P1212="HASTA AGOTAR STOCK","HASTA AGOTAR STOCK",IF(MaestraLP3[[#This Row],[PRECIO]]=0,"NO PARA LP",IF(MaestraLP3[[#This Row],[PRECIO SEP]]=0,"INCORPORACIÓN",IF(Z1212=0,"MANTIENE",IF(Z1212&lt;0,"BAJA",IF(Z1212&gt;0,"ALZA",""))))))</f>
        <v>MANTIENE</v>
      </c>
      <c r="Y1212" s="64">
        <v>7300</v>
      </c>
      <c r="Z1212" s="41">
        <f>IF(Y1212=0,"INDICAR PRECIO VTA",Y1212-MaestraLP3[[#This Row],[PRECIO SEP]])</f>
        <v>0</v>
      </c>
      <c r="AA1212" s="66">
        <f t="shared" si="18"/>
        <v>0.46575342465753422</v>
      </c>
      <c r="AB1212" s="68">
        <f>IFERROR(MaestraLP3[[#This Row],[PRECIO]]*MaestraLP3[[#This Row],[%MG UMV]],0)</f>
        <v>3400</v>
      </c>
      <c r="AC1212" s="69">
        <v>3.3</v>
      </c>
      <c r="AD1212" s="64">
        <f>+IFERROR(MaestraLP3[[#This Row],[MARGEN UNITARIO]]/MaestraLP3[[#This Row],[Peso Neto UMV (KG)]],0)</f>
        <v>1030.3030303030303</v>
      </c>
      <c r="AE1212" s="39" t="s">
        <v>44</v>
      </c>
      <c r="AF1212" s="39"/>
      <c r="AG1212" s="39">
        <v>1</v>
      </c>
      <c r="AH1212" s="109">
        <v>0</v>
      </c>
      <c r="AI1212" s="66">
        <v>4.9999999999999996E-2</v>
      </c>
      <c r="AJ1212" s="66">
        <v>9.9999999999999992E-2</v>
      </c>
      <c r="AK1212" s="39" t="s">
        <v>53</v>
      </c>
      <c r="AL1212" s="39" t="s">
        <v>53</v>
      </c>
    </row>
    <row r="1213" spans="1:38" x14ac:dyDescent="0.35">
      <c r="A1213" s="39" t="s">
        <v>276</v>
      </c>
      <c r="B1213" s="39">
        <v>102600017</v>
      </c>
      <c r="C1213" s="39" t="str">
        <f>+MaestraLP3[[#This Row],[CÓDIGO]]&amp;MaestraLP3[[#Headers],[-]]&amp;MaestraLP3[[#This Row],[UMV]]</f>
        <v>102600017-C12</v>
      </c>
      <c r="D1213" s="50" t="str">
        <f>+MaestraLP3[[#This Row],[CÓDIGO]]&amp;MaestraLP3[[#Headers],[FS00]]</f>
        <v>102600017FS00</v>
      </c>
      <c r="E1213" s="39" t="s">
        <v>34</v>
      </c>
      <c r="F1213" s="39" t="s">
        <v>97</v>
      </c>
      <c r="G1213" s="39" t="s">
        <v>273</v>
      </c>
      <c r="H1213" s="39" t="s">
        <v>274</v>
      </c>
      <c r="I1213" s="39" t="s">
        <v>1579</v>
      </c>
      <c r="J1213" s="49" t="s">
        <v>49</v>
      </c>
      <c r="K1213" s="50" t="s">
        <v>50</v>
      </c>
      <c r="L1213" s="39" t="str">
        <f>VLOOKUP(MaestraLP3[[#This Row],[UMV]],VALIDACIONES!J:L,3,0)</f>
        <v>Caja 12 Unidades</v>
      </c>
      <c r="M1213" s="39" t="s">
        <v>51</v>
      </c>
      <c r="N1213" s="39" t="s">
        <v>78</v>
      </c>
      <c r="O1213" s="64">
        <v>27378.183699999998</v>
      </c>
      <c r="P1213" s="39" t="s">
        <v>102</v>
      </c>
      <c r="Q1213" s="64">
        <v>50000</v>
      </c>
      <c r="R1213" s="66">
        <f>+IFERROR((MaestraLP3[[#This Row],[COSTO ]]/MaestraLP3[[#This Row],[COSTO SEP]]-1),0)</f>
        <v>7.3601650207351099E-3</v>
      </c>
      <c r="S1213" s="65" t="s">
        <v>52</v>
      </c>
      <c r="T1213" s="65" t="s">
        <v>52</v>
      </c>
      <c r="U1213" s="64">
        <f>+VLOOKUP(MaestraLP3[[#This Row],[FS00]],'[1]BD MES'!$C:$N,12,0)</f>
        <v>27336</v>
      </c>
      <c r="V1213" s="64">
        <v>27579.691650000001</v>
      </c>
      <c r="W1213" s="66">
        <f>+(MaestraLP3[[#This Row],[COSTO ]]-MaestraLP3[[#This Row],[COSTO OCT AL 25-09]])/MaestraLP3[[#This Row],[COSTO OCT AL 25-09]]</f>
        <v>8.9146784460052923E-3</v>
      </c>
      <c r="X1213" s="67" t="str">
        <f>++IF(P1213="HASTA AGOTAR STOCK","HASTA AGOTAR STOCK",IF(MaestraLP3[[#This Row],[PRECIO]]=0,"NO PARA LP",IF(MaestraLP3[[#This Row],[PRECIO SEP]]=0,"INCORPORACIÓN",IF(Z1213=0,"MANTIENE",IF(Z1213&lt;0,"BAJA",IF(Z1213&gt;0,"ALZA",""))))))</f>
        <v>BAJA</v>
      </c>
      <c r="Y1213" s="64">
        <v>42000</v>
      </c>
      <c r="Z1213" s="41">
        <f>IF(Y1213=0,"INDICAR PRECIO VTA",Y1213-MaestraLP3[[#This Row],[PRECIO SEP]])</f>
        <v>-8000</v>
      </c>
      <c r="AA1213" s="66">
        <f t="shared" si="18"/>
        <v>0.34334067499999998</v>
      </c>
      <c r="AB1213" s="68">
        <f>IFERROR(MaestraLP3[[#This Row],[PRECIO]]*MaestraLP3[[#This Row],[%MG UMV]],0)</f>
        <v>14420.308349999999</v>
      </c>
      <c r="AC1213" s="69">
        <v>4.08</v>
      </c>
      <c r="AD1213" s="64">
        <f>+IFERROR(MaestraLP3[[#This Row],[MARGEN UNITARIO]]/MaestraLP3[[#This Row],[Peso Neto UMV (KG)]],0)</f>
        <v>3534.3893014705882</v>
      </c>
      <c r="AE1213" s="39" t="s">
        <v>53</v>
      </c>
      <c r="AF1213" s="39"/>
      <c r="AG1213" s="39">
        <v>1</v>
      </c>
      <c r="AH1213" s="109">
        <v>0</v>
      </c>
      <c r="AI1213" s="66">
        <v>0.05</v>
      </c>
      <c r="AJ1213" s="66">
        <v>0.1</v>
      </c>
      <c r="AK1213" s="39" t="s">
        <v>53</v>
      </c>
      <c r="AL1213" s="39" t="s">
        <v>53</v>
      </c>
    </row>
    <row r="1214" spans="1:38" x14ac:dyDescent="0.35">
      <c r="A1214" s="39" t="s">
        <v>276</v>
      </c>
      <c r="B1214" s="39">
        <v>201200220</v>
      </c>
      <c r="C1214" s="39" t="str">
        <f>+MaestraLP3[[#This Row],[CÓDIGO]]&amp;MaestraLP3[[#Headers],[-]]&amp;MaestraLP3[[#This Row],[UMV]]</f>
        <v>201200220-C06</v>
      </c>
      <c r="D1214" s="50" t="str">
        <f>+MaestraLP3[[#This Row],[CÓDIGO]]&amp;MaestraLP3[[#Headers],[FS00]]</f>
        <v>201200220FS00</v>
      </c>
      <c r="E1214" s="39" t="s">
        <v>34</v>
      </c>
      <c r="F1214" s="39" t="s">
        <v>97</v>
      </c>
      <c r="G1214" s="39" t="s">
        <v>273</v>
      </c>
      <c r="H1214" s="39" t="s">
        <v>274</v>
      </c>
      <c r="I1214" s="39" t="s">
        <v>1580</v>
      </c>
      <c r="J1214" s="49" t="s">
        <v>57</v>
      </c>
      <c r="K1214" s="50" t="s">
        <v>50</v>
      </c>
      <c r="L1214" s="39" t="str">
        <f>VLOOKUP(MaestraLP3[[#This Row],[UMV]],VALIDACIONES!J:L,3,0)</f>
        <v>Caja 6 Unidades</v>
      </c>
      <c r="M1214" s="39" t="s">
        <v>51</v>
      </c>
      <c r="N1214" s="39" t="s">
        <v>78</v>
      </c>
      <c r="O1214" s="64">
        <v>7816.02</v>
      </c>
      <c r="P1214" s="39" t="s">
        <v>42</v>
      </c>
      <c r="Q1214" s="64">
        <v>15500</v>
      </c>
      <c r="R1214" s="66">
        <f>+IFERROR((MaestraLP3[[#This Row],[COSTO ]]/MaestraLP3[[#This Row],[COSTO SEP]]-1),0)</f>
        <v>0</v>
      </c>
      <c r="S1214" s="65" t="s">
        <v>52</v>
      </c>
      <c r="T1214" s="65" t="s">
        <v>52</v>
      </c>
      <c r="U1214" s="64">
        <f>+VLOOKUP(MaestraLP3[[#This Row],[FS00]],'[1]BD MES'!$C:$N,12,0)</f>
        <v>7816.02</v>
      </c>
      <c r="V1214" s="64">
        <v>7816.02</v>
      </c>
      <c r="W1214" s="66">
        <f>+(MaestraLP3[[#This Row],[COSTO ]]-MaestraLP3[[#This Row],[COSTO OCT AL 25-09]])/MaestraLP3[[#This Row],[COSTO OCT AL 25-09]]</f>
        <v>0</v>
      </c>
      <c r="X1214" s="67" t="str">
        <f>++IF(P1214="HASTA AGOTAR STOCK","HASTA AGOTAR STOCK",IF(MaestraLP3[[#This Row],[PRECIO]]=0,"NO PARA LP",IF(MaestraLP3[[#This Row],[PRECIO SEP]]=0,"INCORPORACIÓN",IF(Z1214=0,"MANTIENE",IF(Z1214&lt;0,"BAJA",IF(Z1214&gt;0,"ALZA",""))))))</f>
        <v>MANTIENE</v>
      </c>
      <c r="Y1214" s="64">
        <v>15500</v>
      </c>
      <c r="Z1214" s="41">
        <f>IF(Y1214=0,"INDICAR PRECIO VTA",Y1214-MaestraLP3[[#This Row],[PRECIO SEP]])</f>
        <v>0</v>
      </c>
      <c r="AA1214" s="66">
        <f t="shared" si="18"/>
        <v>0.49574064516129029</v>
      </c>
      <c r="AB1214" s="68">
        <f>IFERROR(MaestraLP3[[#This Row],[PRECIO]]*MaestraLP3[[#This Row],[%MG UMV]],0)</f>
        <v>7683.98</v>
      </c>
      <c r="AC1214" s="69">
        <v>12</v>
      </c>
      <c r="AD1214" s="64">
        <f>+IFERROR(MaestraLP3[[#This Row],[MARGEN UNITARIO]]/MaestraLP3[[#This Row],[Peso Neto UMV (KG)]],0)</f>
        <v>640.33166666666659</v>
      </c>
      <c r="AE1214" s="39" t="s">
        <v>44</v>
      </c>
      <c r="AF1214" s="39"/>
      <c r="AG1214" s="39">
        <v>1</v>
      </c>
      <c r="AH1214" s="109">
        <v>0</v>
      </c>
      <c r="AI1214" s="66">
        <v>4.9999999999999996E-2</v>
      </c>
      <c r="AJ1214" s="66">
        <v>6.9999999999999993E-2</v>
      </c>
      <c r="AK1214" s="39" t="s">
        <v>53</v>
      </c>
      <c r="AL1214" s="39" t="s">
        <v>53</v>
      </c>
    </row>
    <row r="1215" spans="1:38" x14ac:dyDescent="0.35">
      <c r="A1215" s="39" t="s">
        <v>276</v>
      </c>
      <c r="B1215" s="39">
        <v>201200014</v>
      </c>
      <c r="C1215" s="39" t="str">
        <f>+MaestraLP3[[#This Row],[CÓDIGO]]&amp;MaestraLP3[[#Headers],[-]]&amp;MaestraLP3[[#This Row],[UMV]]</f>
        <v>201200014-C15</v>
      </c>
      <c r="D1215" s="50" t="str">
        <f>+MaestraLP3[[#This Row],[CÓDIGO]]&amp;MaestraLP3[[#Headers],[FS00]]</f>
        <v>201200014FS00</v>
      </c>
      <c r="E1215" s="39" t="s">
        <v>34</v>
      </c>
      <c r="F1215" s="39" t="s">
        <v>97</v>
      </c>
      <c r="G1215" s="39" t="s">
        <v>273</v>
      </c>
      <c r="H1215" s="39" t="s">
        <v>274</v>
      </c>
      <c r="I1215" s="39" t="s">
        <v>1582</v>
      </c>
      <c r="J1215" s="49" t="s">
        <v>417</v>
      </c>
      <c r="K1215" s="50" t="s">
        <v>50</v>
      </c>
      <c r="L1215" s="39" t="str">
        <f>VLOOKUP(MaestraLP3[[#This Row],[UMV]],VALIDACIONES!J:L,3,0)</f>
        <v>Caja 15 Unidades</v>
      </c>
      <c r="M1215" s="39" t="s">
        <v>51</v>
      </c>
      <c r="N1215" s="39" t="s">
        <v>78</v>
      </c>
      <c r="O1215" s="64">
        <v>7158.28</v>
      </c>
      <c r="P1215" s="39" t="s">
        <v>42</v>
      </c>
      <c r="Q1215" s="64">
        <v>18700</v>
      </c>
      <c r="R1215" s="66">
        <f>+IFERROR((MaestraLP3[[#This Row],[COSTO ]]/MaestraLP3[[#This Row],[COSTO SEP]]-1),0)</f>
        <v>3.5636675290712239E-2</v>
      </c>
      <c r="S1215" s="65" t="s">
        <v>52</v>
      </c>
      <c r="T1215" s="65" t="s">
        <v>52</v>
      </c>
      <c r="U1215" s="64">
        <f>+VLOOKUP(MaestraLP3[[#This Row],[FS00]],'[1]BD MES'!$C:$N,12,0)</f>
        <v>7389.96</v>
      </c>
      <c r="V1215" s="64">
        <v>7413.3772999999992</v>
      </c>
      <c r="W1215" s="66">
        <f>+(MaestraLP3[[#This Row],[COSTO ]]-MaestraLP3[[#This Row],[COSTO OCT AL 25-09]])/MaestraLP3[[#This Row],[COSTO OCT AL 25-09]]</f>
        <v>3.1687992898471926E-3</v>
      </c>
      <c r="X1215" s="67" t="str">
        <f>++IF(P1215="HASTA AGOTAR STOCK","HASTA AGOTAR STOCK",IF(MaestraLP3[[#This Row],[PRECIO]]=0,"NO PARA LP",IF(MaestraLP3[[#This Row],[PRECIO SEP]]=0,"INCORPORACIÓN",IF(Z1215=0,"MANTIENE",IF(Z1215&lt;0,"BAJA",IF(Z1215&gt;0,"ALZA",""))))))</f>
        <v>BAJA</v>
      </c>
      <c r="Y1215" s="64">
        <v>13350</v>
      </c>
      <c r="Z1215" s="41">
        <f>IF(Y1215=0,"INDICAR PRECIO VTA",Y1215-MaestraLP3[[#This Row],[PRECIO SEP]])</f>
        <v>-5350</v>
      </c>
      <c r="AA1215" s="66">
        <f t="shared" si="18"/>
        <v>0.4446908389513109</v>
      </c>
      <c r="AB1215" s="68">
        <f>IFERROR(MaestraLP3[[#This Row],[PRECIO]]*MaestraLP3[[#This Row],[%MG UMV]],0)</f>
        <v>5936.6227000000008</v>
      </c>
      <c r="AC1215" s="69">
        <v>13.5</v>
      </c>
      <c r="AD1215" s="64">
        <f>+IFERROR(MaestraLP3[[#This Row],[MARGEN UNITARIO]]/MaestraLP3[[#This Row],[Peso Neto UMV (KG)]],0)</f>
        <v>439.74982962962969</v>
      </c>
      <c r="AE1215" s="39" t="s">
        <v>53</v>
      </c>
      <c r="AF1215" s="39"/>
      <c r="AG1215" s="39">
        <v>1</v>
      </c>
      <c r="AH1215" s="109">
        <v>0</v>
      </c>
      <c r="AI1215" s="66">
        <v>0</v>
      </c>
      <c r="AJ1215" s="66">
        <v>0.03</v>
      </c>
      <c r="AK1215" s="39"/>
      <c r="AL1215" s="39" t="s">
        <v>53</v>
      </c>
    </row>
    <row r="1216" spans="1:38" x14ac:dyDescent="0.35">
      <c r="A1216" s="39" t="s">
        <v>276</v>
      </c>
      <c r="B1216" s="39">
        <v>104529150</v>
      </c>
      <c r="C1216" s="39" t="str">
        <f>+MaestraLP3[[#This Row],[CÓDIGO]]&amp;MaestraLP3[[#Headers],[-]]&amp;MaestraLP3[[#This Row],[UMV]]</f>
        <v>104529150-C10</v>
      </c>
      <c r="D1216" s="50" t="str">
        <f>+MaestraLP3[[#This Row],[CÓDIGO]]&amp;MaestraLP3[[#Headers],[FS00]]</f>
        <v>104529150FS00</v>
      </c>
      <c r="E1216" s="39" t="s">
        <v>34</v>
      </c>
      <c r="F1216" s="39" t="s">
        <v>97</v>
      </c>
      <c r="G1216" s="39" t="s">
        <v>273</v>
      </c>
      <c r="H1216" s="39" t="s">
        <v>274</v>
      </c>
      <c r="I1216" s="39" t="s">
        <v>1583</v>
      </c>
      <c r="J1216" s="49" t="s">
        <v>65</v>
      </c>
      <c r="K1216" s="50" t="s">
        <v>50</v>
      </c>
      <c r="L1216" s="39" t="str">
        <f>VLOOKUP(MaestraLP3[[#This Row],[UMV]],VALIDACIONES!J:L,3,0)</f>
        <v>Caja 10 Unidades</v>
      </c>
      <c r="M1216" s="39" t="s">
        <v>51</v>
      </c>
      <c r="N1216" s="39" t="s">
        <v>78</v>
      </c>
      <c r="O1216" s="64">
        <v>12270</v>
      </c>
      <c r="P1216" s="39" t="s">
        <v>42</v>
      </c>
      <c r="Q1216" s="64">
        <v>21300</v>
      </c>
      <c r="R1216" s="66">
        <f>+IFERROR((MaestraLP3[[#This Row],[COSTO ]]/MaestraLP3[[#This Row],[COSTO SEP]]-1),0)</f>
        <v>0</v>
      </c>
      <c r="S1216" s="65" t="s">
        <v>52</v>
      </c>
      <c r="T1216" s="65" t="s">
        <v>52</v>
      </c>
      <c r="U1216" s="64">
        <f>+VLOOKUP(MaestraLP3[[#This Row],[FS00]],'[1]BD MES'!$C:$N,12,0)</f>
        <v>12220</v>
      </c>
      <c r="V1216" s="64">
        <v>12270</v>
      </c>
      <c r="W1216" s="66">
        <f>+(MaestraLP3[[#This Row],[COSTO ]]-MaestraLP3[[#This Row],[COSTO OCT AL 25-09]])/MaestraLP3[[#This Row],[COSTO OCT AL 25-09]]</f>
        <v>4.0916530278232409E-3</v>
      </c>
      <c r="X1216" s="67" t="str">
        <f>++IF(P1216="HASTA AGOTAR STOCK","HASTA AGOTAR STOCK",IF(MaestraLP3[[#This Row],[PRECIO]]=0,"NO PARA LP",IF(MaestraLP3[[#This Row],[PRECIO SEP]]=0,"INCORPORACIÓN",IF(Z1216=0,"MANTIENE",IF(Z1216&lt;0,"BAJA",IF(Z1216&gt;0,"ALZA",""))))))</f>
        <v>MANTIENE</v>
      </c>
      <c r="Y1216" s="64">
        <v>21300</v>
      </c>
      <c r="Z1216" s="41">
        <f>IF(Y1216=0,"INDICAR PRECIO VTA",Y1216-MaestraLP3[[#This Row],[PRECIO SEP]])</f>
        <v>0</v>
      </c>
      <c r="AA1216" s="66">
        <f t="shared" si="18"/>
        <v>0.42394366197183098</v>
      </c>
      <c r="AB1216" s="68">
        <f>IFERROR(MaestraLP3[[#This Row],[PRECIO]]*MaestraLP3[[#This Row],[%MG UMV]],0)</f>
        <v>9030</v>
      </c>
      <c r="AC1216" s="69">
        <v>10</v>
      </c>
      <c r="AD1216" s="64">
        <f>+IFERROR(MaestraLP3[[#This Row],[MARGEN UNITARIO]]/MaestraLP3[[#This Row],[Peso Neto UMV (KG)]],0)</f>
        <v>903</v>
      </c>
      <c r="AE1216" s="39" t="s">
        <v>53</v>
      </c>
      <c r="AF1216" s="39"/>
      <c r="AG1216" s="39">
        <v>1</v>
      </c>
      <c r="AH1216" s="109">
        <v>0</v>
      </c>
      <c r="AI1216" s="66">
        <v>4.9999999999999996E-2</v>
      </c>
      <c r="AJ1216" s="66">
        <v>6.9999999999999993E-2</v>
      </c>
      <c r="AK1216" s="39"/>
      <c r="AL1216" s="39" t="s">
        <v>53</v>
      </c>
    </row>
    <row r="1217" spans="1:38" x14ac:dyDescent="0.35">
      <c r="A1217" s="39" t="s">
        <v>276</v>
      </c>
      <c r="B1217" s="39">
        <v>150000152</v>
      </c>
      <c r="C1217" s="39" t="str">
        <f>+MaestraLP3[[#This Row],[CÓDIGO]]&amp;MaestraLP3[[#Headers],[-]]&amp;MaestraLP3[[#This Row],[UMV]]</f>
        <v>150000152-C10</v>
      </c>
      <c r="D1217" s="50" t="str">
        <f>+MaestraLP3[[#This Row],[CÓDIGO]]&amp;MaestraLP3[[#Headers],[FS00]]</f>
        <v>150000152FS00</v>
      </c>
      <c r="E1217" s="39" t="s">
        <v>34</v>
      </c>
      <c r="F1217" s="39" t="s">
        <v>97</v>
      </c>
      <c r="G1217" s="39" t="s">
        <v>273</v>
      </c>
      <c r="H1217" s="39" t="s">
        <v>274</v>
      </c>
      <c r="I1217" s="39" t="s">
        <v>1584</v>
      </c>
      <c r="J1217" s="49" t="s">
        <v>65</v>
      </c>
      <c r="K1217" s="50" t="s">
        <v>50</v>
      </c>
      <c r="L1217" s="39" t="str">
        <f>VLOOKUP(MaestraLP3[[#This Row],[UMV]],VALIDACIONES!J:L,3,0)</f>
        <v>Caja 10 Unidades</v>
      </c>
      <c r="M1217" s="39" t="s">
        <v>51</v>
      </c>
      <c r="N1217" s="39" t="s">
        <v>78</v>
      </c>
      <c r="O1217" s="64">
        <v>21685</v>
      </c>
      <c r="P1217" s="39" t="s">
        <v>42</v>
      </c>
      <c r="Q1217" s="64">
        <v>30500</v>
      </c>
      <c r="R1217" s="66">
        <f>+IFERROR((MaestraLP3[[#This Row],[COSTO ]]/MaestraLP3[[#This Row],[COSTO SEP]]-1),0)</f>
        <v>-2.3057412958260581E-4</v>
      </c>
      <c r="S1217" s="65" t="s">
        <v>52</v>
      </c>
      <c r="T1217" s="65" t="s">
        <v>52</v>
      </c>
      <c r="U1217" s="64">
        <f>+VLOOKUP(MaestraLP3[[#This Row],[FS00]],'[1]BD MES'!$C:$N,12,0)</f>
        <v>21683.3</v>
      </c>
      <c r="V1217" s="64">
        <v>21680</v>
      </c>
      <c r="W1217" s="66">
        <f>+(MaestraLP3[[#This Row],[COSTO ]]-MaestraLP3[[#This Row],[COSTO OCT AL 25-09]])/MaestraLP3[[#This Row],[COSTO OCT AL 25-09]]</f>
        <v>-1.5219085655777823E-4</v>
      </c>
      <c r="X1217" s="67" t="str">
        <f>++IF(P1217="HASTA AGOTAR STOCK","HASTA AGOTAR STOCK",IF(MaestraLP3[[#This Row],[PRECIO]]=0,"NO PARA LP",IF(MaestraLP3[[#This Row],[PRECIO SEP]]=0,"INCORPORACIÓN",IF(Z1217=0,"MANTIENE",IF(Z1217&lt;0,"BAJA",IF(Z1217&gt;0,"ALZA",""))))))</f>
        <v>MANTIENE</v>
      </c>
      <c r="Y1217" s="64">
        <v>30500</v>
      </c>
      <c r="Z1217" s="41">
        <f>IF(Y1217=0,"INDICAR PRECIO VTA",Y1217-MaestraLP3[[#This Row],[PRECIO SEP]])</f>
        <v>0</v>
      </c>
      <c r="AA1217" s="66">
        <f t="shared" ref="AA1217:AA1280" si="19">+IFERROR((Y1217-V1217)/Y1217,"-")</f>
        <v>0.28918032786885245</v>
      </c>
      <c r="AB1217" s="68">
        <f>IFERROR(MaestraLP3[[#This Row],[PRECIO]]*MaestraLP3[[#This Row],[%MG UMV]],0)</f>
        <v>8820</v>
      </c>
      <c r="AC1217" s="69">
        <v>10</v>
      </c>
      <c r="AD1217" s="64">
        <f>+IFERROR(MaestraLP3[[#This Row],[MARGEN UNITARIO]]/MaestraLP3[[#This Row],[Peso Neto UMV (KG)]],0)</f>
        <v>882</v>
      </c>
      <c r="AE1217" s="39" t="s">
        <v>53</v>
      </c>
      <c r="AF1217" s="39"/>
      <c r="AG1217" s="39">
        <v>1</v>
      </c>
      <c r="AH1217" s="109">
        <v>0</v>
      </c>
      <c r="AI1217" s="66">
        <v>0.03</v>
      </c>
      <c r="AJ1217" s="66">
        <v>4.9999999999999996E-2</v>
      </c>
      <c r="AK1217" s="39"/>
      <c r="AL1217" s="39" t="s">
        <v>53</v>
      </c>
    </row>
    <row r="1218" spans="1:38" x14ac:dyDescent="0.35">
      <c r="A1218" s="39" t="s">
        <v>276</v>
      </c>
      <c r="B1218" s="39">
        <v>150000155</v>
      </c>
      <c r="C1218" s="39" t="str">
        <f>+MaestraLP3[[#This Row],[CÓDIGO]]&amp;MaestraLP3[[#Headers],[-]]&amp;MaestraLP3[[#This Row],[UMV]]</f>
        <v>150000155-C10</v>
      </c>
      <c r="D1218" s="50" t="str">
        <f>+MaestraLP3[[#This Row],[CÓDIGO]]&amp;MaestraLP3[[#Headers],[FS00]]</f>
        <v>150000155FS00</v>
      </c>
      <c r="E1218" s="39" t="s">
        <v>34</v>
      </c>
      <c r="F1218" s="39" t="s">
        <v>97</v>
      </c>
      <c r="G1218" s="39" t="s">
        <v>273</v>
      </c>
      <c r="H1218" s="39" t="s">
        <v>274</v>
      </c>
      <c r="I1218" s="39" t="s">
        <v>1585</v>
      </c>
      <c r="J1218" s="49" t="s">
        <v>65</v>
      </c>
      <c r="K1218" s="50" t="s">
        <v>50</v>
      </c>
      <c r="L1218" s="39" t="str">
        <f>VLOOKUP(MaestraLP3[[#This Row],[UMV]],VALIDACIONES!J:L,3,0)</f>
        <v>Caja 10 Unidades</v>
      </c>
      <c r="M1218" s="39" t="s">
        <v>51</v>
      </c>
      <c r="N1218" s="39" t="s">
        <v>78</v>
      </c>
      <c r="O1218" s="64">
        <v>20980</v>
      </c>
      <c r="P1218" s="39" t="s">
        <v>42</v>
      </c>
      <c r="Q1218" s="64">
        <v>29000</v>
      </c>
      <c r="R1218" s="66">
        <f>+IFERROR((MaestraLP3[[#This Row],[COSTO ]]/MaestraLP3[[#This Row],[COSTO SEP]]-1),0)</f>
        <v>6.3870352716888235E-4</v>
      </c>
      <c r="S1218" s="65" t="s">
        <v>52</v>
      </c>
      <c r="T1218" s="65" t="s">
        <v>52</v>
      </c>
      <c r="U1218" s="64">
        <f>+VLOOKUP(MaestraLP3[[#This Row],[FS00]],'[1]BD MES'!$C:$N,12,0)</f>
        <v>21019.599999999999</v>
      </c>
      <c r="V1218" s="64">
        <v>20993.4</v>
      </c>
      <c r="W1218" s="66">
        <f>+(MaestraLP3[[#This Row],[COSTO ]]-MaestraLP3[[#This Row],[COSTO OCT AL 25-09]])/MaestraLP3[[#This Row],[COSTO OCT AL 25-09]]</f>
        <v>-1.2464556889758649E-3</v>
      </c>
      <c r="X1218" s="67" t="str">
        <f>++IF(P1218="HASTA AGOTAR STOCK","HASTA AGOTAR STOCK",IF(MaestraLP3[[#This Row],[PRECIO]]=0,"NO PARA LP",IF(MaestraLP3[[#This Row],[PRECIO SEP]]=0,"INCORPORACIÓN",IF(Z1218=0,"MANTIENE",IF(Z1218&lt;0,"BAJA",IF(Z1218&gt;0,"ALZA",""))))))</f>
        <v>MANTIENE</v>
      </c>
      <c r="Y1218" s="64">
        <v>29000</v>
      </c>
      <c r="Z1218" s="41">
        <f>IF(Y1218=0,"INDICAR PRECIO VTA",Y1218-MaestraLP3[[#This Row],[PRECIO SEP]])</f>
        <v>0</v>
      </c>
      <c r="AA1218" s="66">
        <f t="shared" si="19"/>
        <v>0.27608965517241374</v>
      </c>
      <c r="AB1218" s="68">
        <f>IFERROR(MaestraLP3[[#This Row],[PRECIO]]*MaestraLP3[[#This Row],[%MG UMV]],0)</f>
        <v>8006.5999999999985</v>
      </c>
      <c r="AC1218" s="69">
        <v>10</v>
      </c>
      <c r="AD1218" s="64">
        <f>+IFERROR(MaestraLP3[[#This Row],[MARGEN UNITARIO]]/MaestraLP3[[#This Row],[Peso Neto UMV (KG)]],0)</f>
        <v>800.65999999999985</v>
      </c>
      <c r="AE1218" s="39" t="s">
        <v>53</v>
      </c>
      <c r="AF1218" s="39"/>
      <c r="AG1218" s="39">
        <v>1</v>
      </c>
      <c r="AH1218" s="109">
        <v>0</v>
      </c>
      <c r="AI1218" s="66">
        <v>0.03</v>
      </c>
      <c r="AJ1218" s="66">
        <v>4.9999999999999996E-2</v>
      </c>
      <c r="AK1218" s="39"/>
      <c r="AL1218" s="39" t="s">
        <v>53</v>
      </c>
    </row>
    <row r="1219" spans="1:38" x14ac:dyDescent="0.35">
      <c r="A1219" s="39" t="s">
        <v>276</v>
      </c>
      <c r="B1219" s="39">
        <v>104547680</v>
      </c>
      <c r="C1219" s="39" t="str">
        <f>+MaestraLP3[[#This Row],[CÓDIGO]]&amp;MaestraLP3[[#Headers],[-]]&amp;MaestraLP3[[#This Row],[UMV]]</f>
        <v>104547680-C05</v>
      </c>
      <c r="D1219" s="50" t="str">
        <f>+MaestraLP3[[#This Row],[CÓDIGO]]&amp;MaestraLP3[[#Headers],[FS00]]</f>
        <v>104547680FS00</v>
      </c>
      <c r="E1219" s="39" t="s">
        <v>34</v>
      </c>
      <c r="F1219" s="39" t="s">
        <v>97</v>
      </c>
      <c r="G1219" s="39" t="s">
        <v>273</v>
      </c>
      <c r="H1219" s="39" t="s">
        <v>274</v>
      </c>
      <c r="I1219" s="39" t="s">
        <v>1586</v>
      </c>
      <c r="J1219" s="49" t="s">
        <v>198</v>
      </c>
      <c r="K1219" s="50" t="s">
        <v>50</v>
      </c>
      <c r="L1219" s="39" t="str">
        <f>VLOOKUP(MaestraLP3[[#This Row],[UMV]],VALIDACIONES!J:L,3,0)</f>
        <v>Caja 5 Unidades</v>
      </c>
      <c r="M1219" s="39" t="s">
        <v>51</v>
      </c>
      <c r="N1219" s="39" t="s">
        <v>78</v>
      </c>
      <c r="O1219" s="64">
        <v>27000</v>
      </c>
      <c r="P1219" s="39" t="s">
        <v>42</v>
      </c>
      <c r="Q1219" s="65">
        <v>36500</v>
      </c>
      <c r="R1219" s="66">
        <f>+IFERROR((MaestraLP3[[#This Row],[COSTO ]]/MaestraLP3[[#This Row],[COSTO SEP]]-1),0)</f>
        <v>1.8518518518528815E-4</v>
      </c>
      <c r="S1219" s="65" t="s">
        <v>93</v>
      </c>
      <c r="T1219" s="65" t="s">
        <v>93</v>
      </c>
      <c r="U1219" s="64">
        <f>+VLOOKUP(MaestraLP3[[#This Row],[FS00]],'[1]BD MES'!$C:$N,12,0)</f>
        <v>27005</v>
      </c>
      <c r="V1219" s="64">
        <v>27005</v>
      </c>
      <c r="W1219" s="66">
        <f>+(MaestraLP3[[#This Row],[COSTO ]]-MaestraLP3[[#This Row],[COSTO OCT AL 25-09]])/MaestraLP3[[#This Row],[COSTO OCT AL 25-09]]</f>
        <v>0</v>
      </c>
      <c r="X1219" s="67" t="str">
        <f>++IF(P1219="HASTA AGOTAR STOCK","HASTA AGOTAR STOCK",IF(MaestraLP3[[#This Row],[PRECIO]]=0,"NO PARA LP",IF(MaestraLP3[[#This Row],[PRECIO SEP]]=0,"INCORPORACIÓN",IF(Z1219=0,"MANTIENE",IF(Z1219&lt;0,"BAJA",IF(Z1219&gt;0,"ALZA",""))))))</f>
        <v>MANTIENE</v>
      </c>
      <c r="Y1219" s="64">
        <v>36500</v>
      </c>
      <c r="Z1219" s="41">
        <f>IF(Y1219=0,"INDICAR PRECIO VTA",Y1219-MaestraLP3[[#This Row],[PRECIO SEP]])</f>
        <v>0</v>
      </c>
      <c r="AA1219" s="66">
        <f t="shared" si="19"/>
        <v>0.26013698630136989</v>
      </c>
      <c r="AB1219" s="68">
        <f>IFERROR(MaestraLP3[[#This Row],[PRECIO]]*MaestraLP3[[#This Row],[%MG UMV]],0)</f>
        <v>9495.0000000000018</v>
      </c>
      <c r="AC1219" s="69">
        <v>5.5</v>
      </c>
      <c r="AD1219" s="64">
        <f>+IFERROR(MaestraLP3[[#This Row],[MARGEN UNITARIO]]/MaestraLP3[[#This Row],[Peso Neto UMV (KG)]],0)</f>
        <v>1726.3636363636367</v>
      </c>
      <c r="AE1219" s="39" t="s">
        <v>53</v>
      </c>
      <c r="AF1219" s="39"/>
      <c r="AG1219" s="39">
        <v>1</v>
      </c>
      <c r="AH1219" s="109">
        <v>0</v>
      </c>
      <c r="AI1219" s="66">
        <v>4.9999999999999996E-2</v>
      </c>
      <c r="AJ1219" s="66">
        <v>6.9999999999999993E-2</v>
      </c>
      <c r="AK1219" s="39" t="s">
        <v>53</v>
      </c>
      <c r="AL1219" s="39" t="s">
        <v>53</v>
      </c>
    </row>
    <row r="1220" spans="1:38" x14ac:dyDescent="0.35">
      <c r="A1220" s="39" t="s">
        <v>276</v>
      </c>
      <c r="B1220" s="39">
        <v>104531620</v>
      </c>
      <c r="C1220" s="39" t="str">
        <f>+MaestraLP3[[#This Row],[CÓDIGO]]&amp;MaestraLP3[[#Headers],[-]]&amp;MaestraLP3[[#This Row],[UMV]]</f>
        <v>104531620-C16</v>
      </c>
      <c r="D1220" s="50" t="str">
        <f>+MaestraLP3[[#This Row],[CÓDIGO]]&amp;MaestraLP3[[#Headers],[FS00]]</f>
        <v>104531620FS00</v>
      </c>
      <c r="E1220" s="39" t="s">
        <v>34</v>
      </c>
      <c r="F1220" s="39" t="s">
        <v>97</v>
      </c>
      <c r="G1220" s="39" t="s">
        <v>273</v>
      </c>
      <c r="H1220" s="39" t="s">
        <v>274</v>
      </c>
      <c r="I1220" s="39" t="s">
        <v>277</v>
      </c>
      <c r="J1220" s="49" t="s">
        <v>278</v>
      </c>
      <c r="K1220" s="50" t="s">
        <v>50</v>
      </c>
      <c r="L1220" s="39" t="str">
        <f>VLOOKUP(MaestraLP3[[#This Row],[UMV]],VALIDACIONES!J:L,3,0)</f>
        <v>Caja 16 Unidades</v>
      </c>
      <c r="M1220" s="39" t="s">
        <v>51</v>
      </c>
      <c r="N1220" s="39" t="s">
        <v>78</v>
      </c>
      <c r="O1220" s="64">
        <v>30080</v>
      </c>
      <c r="P1220" s="39" t="s">
        <v>42</v>
      </c>
      <c r="Q1220" s="64">
        <v>40000</v>
      </c>
      <c r="R1220" s="66">
        <f>+IFERROR((MaestraLP3[[#This Row],[COSTO ]]/MaestraLP3[[#This Row],[COSTO SEP]]-1),0)</f>
        <v>0</v>
      </c>
      <c r="S1220" s="65" t="s">
        <v>52</v>
      </c>
      <c r="T1220" s="65" t="s">
        <v>52</v>
      </c>
      <c r="U1220" s="64">
        <f>+VLOOKUP(MaestraLP3[[#This Row],[FS00]],'[1]BD MES'!$C:$N,12,0)</f>
        <v>30080</v>
      </c>
      <c r="V1220" s="64">
        <v>30080</v>
      </c>
      <c r="W1220" s="66">
        <f>+(MaestraLP3[[#This Row],[COSTO ]]-MaestraLP3[[#This Row],[COSTO OCT AL 25-09]])/MaestraLP3[[#This Row],[COSTO OCT AL 25-09]]</f>
        <v>0</v>
      </c>
      <c r="X1220" s="67" t="str">
        <f>++IF(P1220="HASTA AGOTAR STOCK","HASTA AGOTAR STOCK",IF(MaestraLP3[[#This Row],[PRECIO]]=0,"NO PARA LP",IF(MaestraLP3[[#This Row],[PRECIO SEP]]=0,"INCORPORACIÓN",IF(Z1220=0,"MANTIENE",IF(Z1220&lt;0,"BAJA",IF(Z1220&gt;0,"ALZA",""))))))</f>
        <v>MANTIENE</v>
      </c>
      <c r="Y1220" s="64">
        <v>40000</v>
      </c>
      <c r="Z1220" s="41">
        <f>IF(Y1220=0,"INDICAR PRECIO VTA",Y1220-MaestraLP3[[#This Row],[PRECIO SEP]])</f>
        <v>0</v>
      </c>
      <c r="AA1220" s="66">
        <f t="shared" si="19"/>
        <v>0.248</v>
      </c>
      <c r="AB1220" s="68">
        <f>IFERROR(MaestraLP3[[#This Row],[PRECIO]]*MaestraLP3[[#This Row],[%MG UMV]],0)</f>
        <v>9920</v>
      </c>
      <c r="AC1220" s="69">
        <v>5.76</v>
      </c>
      <c r="AD1220" s="64">
        <f>+IFERROR(MaestraLP3[[#This Row],[MARGEN UNITARIO]]/MaestraLP3[[#This Row],[Peso Neto UMV (KG)]],0)</f>
        <v>1722.2222222222224</v>
      </c>
      <c r="AE1220" s="39" t="s">
        <v>53</v>
      </c>
      <c r="AF1220" s="39"/>
      <c r="AG1220" s="39">
        <v>1</v>
      </c>
      <c r="AH1220" s="109">
        <v>0</v>
      </c>
      <c r="AI1220" s="66">
        <v>0.03</v>
      </c>
      <c r="AJ1220" s="66">
        <v>4.9999999999999996E-2</v>
      </c>
      <c r="AK1220" s="39"/>
      <c r="AL1220" s="39" t="s">
        <v>53</v>
      </c>
    </row>
    <row r="1221" spans="1:38" x14ac:dyDescent="0.35">
      <c r="A1221" s="39" t="s">
        <v>276</v>
      </c>
      <c r="B1221" s="39">
        <v>104530220</v>
      </c>
      <c r="C1221" s="39" t="str">
        <f>+MaestraLP3[[#This Row],[CÓDIGO]]&amp;MaestraLP3[[#Headers],[-]]&amp;MaestraLP3[[#This Row],[UMV]]</f>
        <v>104530220-C10</v>
      </c>
      <c r="D1221" s="50" t="str">
        <f>+MaestraLP3[[#This Row],[CÓDIGO]]&amp;MaestraLP3[[#Headers],[FS00]]</f>
        <v>104530220FS00</v>
      </c>
      <c r="E1221" s="39" t="s">
        <v>34</v>
      </c>
      <c r="F1221" s="39" t="s">
        <v>97</v>
      </c>
      <c r="G1221" s="39" t="s">
        <v>273</v>
      </c>
      <c r="H1221" s="39" t="s">
        <v>274</v>
      </c>
      <c r="I1221" s="39" t="s">
        <v>1588</v>
      </c>
      <c r="J1221" s="49" t="s">
        <v>65</v>
      </c>
      <c r="K1221" s="50" t="s">
        <v>50</v>
      </c>
      <c r="L1221" s="39" t="str">
        <f>VLOOKUP(MaestraLP3[[#This Row],[UMV]],VALIDACIONES!J:L,3,0)</f>
        <v>Caja 10 Unidades</v>
      </c>
      <c r="M1221" s="39" t="s">
        <v>51</v>
      </c>
      <c r="N1221" s="39" t="s">
        <v>78</v>
      </c>
      <c r="O1221" s="64">
        <v>8640</v>
      </c>
      <c r="P1221" s="39" t="s">
        <v>42</v>
      </c>
      <c r="Q1221" s="64">
        <v>15000</v>
      </c>
      <c r="R1221" s="66">
        <f>+IFERROR((MaestraLP3[[#This Row],[COSTO ]]/MaestraLP3[[#This Row],[COSTO SEP]]-1),0)</f>
        <v>1.1574074074074403E-3</v>
      </c>
      <c r="S1221" s="65" t="s">
        <v>52</v>
      </c>
      <c r="T1221" s="65" t="s">
        <v>52</v>
      </c>
      <c r="U1221" s="64">
        <f>+VLOOKUP(MaestraLP3[[#This Row],[FS00]],'[1]BD MES'!$C:$N,12,0)</f>
        <v>8650</v>
      </c>
      <c r="V1221" s="64">
        <v>8650</v>
      </c>
      <c r="W1221" s="66">
        <f>+(MaestraLP3[[#This Row],[COSTO ]]-MaestraLP3[[#This Row],[COSTO OCT AL 25-09]])/MaestraLP3[[#This Row],[COSTO OCT AL 25-09]]</f>
        <v>0</v>
      </c>
      <c r="X1221" s="67" t="str">
        <f>++IF(P1221="HASTA AGOTAR STOCK","HASTA AGOTAR STOCK",IF(MaestraLP3[[#This Row],[PRECIO]]=0,"NO PARA LP",IF(MaestraLP3[[#This Row],[PRECIO SEP]]=0,"INCORPORACIÓN",IF(Z1221=0,"MANTIENE",IF(Z1221&lt;0,"BAJA",IF(Z1221&gt;0,"ALZA",""))))))</f>
        <v>MANTIENE</v>
      </c>
      <c r="Y1221" s="64">
        <v>15000</v>
      </c>
      <c r="Z1221" s="41">
        <f>IF(Y1221=0,"INDICAR PRECIO VTA",Y1221-MaestraLP3[[#This Row],[PRECIO SEP]])</f>
        <v>0</v>
      </c>
      <c r="AA1221" s="66">
        <f t="shared" si="19"/>
        <v>0.42333333333333334</v>
      </c>
      <c r="AB1221" s="68">
        <f>IFERROR(MaestraLP3[[#This Row],[PRECIO]]*MaestraLP3[[#This Row],[%MG UMV]],0)</f>
        <v>6350</v>
      </c>
      <c r="AC1221" s="69">
        <v>10</v>
      </c>
      <c r="AD1221" s="64">
        <f>+IFERROR(MaestraLP3[[#This Row],[MARGEN UNITARIO]]/MaestraLP3[[#This Row],[Peso Neto UMV (KG)]],0)</f>
        <v>635</v>
      </c>
      <c r="AE1221" s="39" t="s">
        <v>53</v>
      </c>
      <c r="AF1221" s="39"/>
      <c r="AG1221" s="39">
        <v>1</v>
      </c>
      <c r="AH1221" s="109">
        <v>0</v>
      </c>
      <c r="AI1221" s="66">
        <v>4.9999999999999996E-2</v>
      </c>
      <c r="AJ1221" s="66">
        <v>6.9999999999999993E-2</v>
      </c>
      <c r="AK1221" s="39"/>
      <c r="AL1221" s="39" t="s">
        <v>53</v>
      </c>
    </row>
    <row r="1222" spans="1:38" x14ac:dyDescent="0.35">
      <c r="A1222" s="39" t="s">
        <v>276</v>
      </c>
      <c r="B1222" s="39">
        <v>105000300</v>
      </c>
      <c r="C1222" s="39" t="str">
        <f>+MaestraLP3[[#This Row],[CÓDIGO]]&amp;MaestraLP3[[#Headers],[-]]&amp;MaestraLP3[[#This Row],[UMV]]</f>
        <v>105000300-C12</v>
      </c>
      <c r="D1222" s="50" t="str">
        <f>+MaestraLP3[[#This Row],[CÓDIGO]]&amp;MaestraLP3[[#Headers],[FS00]]</f>
        <v>105000300FS00</v>
      </c>
      <c r="E1222" s="39" t="s">
        <v>34</v>
      </c>
      <c r="F1222" s="39" t="s">
        <v>97</v>
      </c>
      <c r="G1222" s="39" t="s">
        <v>273</v>
      </c>
      <c r="H1222" s="39" t="s">
        <v>281</v>
      </c>
      <c r="I1222" s="39" t="s">
        <v>1597</v>
      </c>
      <c r="J1222" s="49" t="s">
        <v>49</v>
      </c>
      <c r="K1222" s="50" t="s">
        <v>50</v>
      </c>
      <c r="L1222" s="39" t="str">
        <f>VLOOKUP(MaestraLP3[[#This Row],[UMV]],VALIDACIONES!J:L,3,0)</f>
        <v>Caja 12 Unidades</v>
      </c>
      <c r="M1222" s="39" t="s">
        <v>51</v>
      </c>
      <c r="N1222" s="39" t="s">
        <v>78</v>
      </c>
      <c r="O1222" s="64">
        <v>21252</v>
      </c>
      <c r="P1222" s="39" t="s">
        <v>42</v>
      </c>
      <c r="Q1222" s="64">
        <v>30400</v>
      </c>
      <c r="R1222" s="66">
        <f>+IFERROR((MaestraLP3[[#This Row],[COSTO ]]/MaestraLP3[[#This Row],[COSTO SEP]]-1),0)</f>
        <v>1.468097120271028E-2</v>
      </c>
      <c r="S1222" s="65" t="s">
        <v>52</v>
      </c>
      <c r="T1222" s="65" t="s">
        <v>52</v>
      </c>
      <c r="U1222" s="64">
        <f>+VLOOKUP(MaestraLP3[[#This Row],[FS00]],'[1]BD MES'!$C:$N,12,0)</f>
        <v>21780</v>
      </c>
      <c r="V1222" s="64">
        <v>21564</v>
      </c>
      <c r="W1222" s="66">
        <f>+(MaestraLP3[[#This Row],[COSTO ]]-MaestraLP3[[#This Row],[COSTO OCT AL 25-09]])/MaestraLP3[[#This Row],[COSTO OCT AL 25-09]]</f>
        <v>-9.9173553719008271E-3</v>
      </c>
      <c r="X1222" s="67" t="str">
        <f>++IF(P1222="HASTA AGOTAR STOCK","HASTA AGOTAR STOCK",IF(MaestraLP3[[#This Row],[PRECIO]]=0,"NO PARA LP",IF(MaestraLP3[[#This Row],[PRECIO SEP]]=0,"INCORPORACIÓN",IF(Z1222=0,"MANTIENE",IF(Z1222&lt;0,"BAJA",IF(Z1222&gt;0,"ALZA",""))))))</f>
        <v>MANTIENE</v>
      </c>
      <c r="Y1222" s="64">
        <v>30400</v>
      </c>
      <c r="Z1222" s="41">
        <f>IF(Y1222=0,"INDICAR PRECIO VTA",Y1222-MaestraLP3[[#This Row],[PRECIO SEP]])</f>
        <v>0</v>
      </c>
      <c r="AA1222" s="66">
        <f t="shared" si="19"/>
        <v>0.29065789473684212</v>
      </c>
      <c r="AB1222" s="68">
        <f>IFERROR(MaestraLP3[[#This Row],[PRECIO]]*MaestraLP3[[#This Row],[%MG UMV]],0)</f>
        <v>8836</v>
      </c>
      <c r="AC1222" s="69">
        <v>2.1960000000000002</v>
      </c>
      <c r="AD1222" s="64">
        <f>+IFERROR(MaestraLP3[[#This Row],[MARGEN UNITARIO]]/MaestraLP3[[#This Row],[Peso Neto UMV (KG)]],0)</f>
        <v>4023.6794171220399</v>
      </c>
      <c r="AE1222" s="39" t="s">
        <v>53</v>
      </c>
      <c r="AF1222" s="39"/>
      <c r="AG1222" s="39">
        <v>1</v>
      </c>
      <c r="AH1222" s="109">
        <v>0</v>
      </c>
      <c r="AI1222" s="66">
        <v>9.9999999999999992E-2</v>
      </c>
      <c r="AJ1222" s="66">
        <v>0.15</v>
      </c>
      <c r="AK1222" s="39"/>
      <c r="AL1222" s="39" t="s">
        <v>53</v>
      </c>
    </row>
    <row r="1223" spans="1:38" x14ac:dyDescent="0.35">
      <c r="A1223" s="39" t="s">
        <v>276</v>
      </c>
      <c r="B1223" s="39">
        <v>150001843</v>
      </c>
      <c r="C1223" s="39" t="str">
        <f>+MaestraLP3[[#This Row],[CÓDIGO]]&amp;MaestraLP3[[#Headers],[-]]&amp;MaestraLP3[[#This Row],[UMV]]</f>
        <v>150001843-C12</v>
      </c>
      <c r="D1223" s="50" t="str">
        <f>+MaestraLP3[[#This Row],[CÓDIGO]]&amp;MaestraLP3[[#Headers],[FS00]]</f>
        <v>150001843FS00</v>
      </c>
      <c r="E1223" s="39" t="s">
        <v>34</v>
      </c>
      <c r="F1223" s="39" t="s">
        <v>97</v>
      </c>
      <c r="G1223" s="39" t="s">
        <v>273</v>
      </c>
      <c r="H1223" s="39" t="s">
        <v>281</v>
      </c>
      <c r="I1223" s="39" t="s">
        <v>1599</v>
      </c>
      <c r="J1223" s="49" t="s">
        <v>49</v>
      </c>
      <c r="K1223" s="50" t="s">
        <v>50</v>
      </c>
      <c r="L1223" s="39" t="str">
        <f>VLOOKUP(MaestraLP3[[#This Row],[UMV]],VALIDACIONES!J:L,3,0)</f>
        <v>Caja 12 Unidades</v>
      </c>
      <c r="M1223" s="39" t="s">
        <v>51</v>
      </c>
      <c r="N1223" s="39" t="s">
        <v>78</v>
      </c>
      <c r="O1223" s="64">
        <v>21019.920000000002</v>
      </c>
      <c r="P1223" s="39" t="s">
        <v>42</v>
      </c>
      <c r="Q1223" s="64">
        <v>29990</v>
      </c>
      <c r="R1223" s="66">
        <f>+IFERROR((MaestraLP3[[#This Row],[COSTO ]]/MaestraLP3[[#This Row],[COSTO SEP]]-1),0)</f>
        <v>0</v>
      </c>
      <c r="S1223" s="65" t="s">
        <v>52</v>
      </c>
      <c r="T1223" s="65" t="s">
        <v>52</v>
      </c>
      <c r="U1223" s="64">
        <f>+VLOOKUP(MaestraLP3[[#This Row],[FS00]],'[1]BD MES'!$C:$N,12,0)</f>
        <v>21019.56</v>
      </c>
      <c r="V1223" s="64">
        <v>21019.920000000002</v>
      </c>
      <c r="W1223" s="66">
        <f>+(MaestraLP3[[#This Row],[COSTO ]]-MaestraLP3[[#This Row],[COSTO OCT AL 25-09]])/MaestraLP3[[#This Row],[COSTO OCT AL 25-09]]</f>
        <v>1.7126904654549478E-5</v>
      </c>
      <c r="X1223" s="67" t="str">
        <f>++IF(P1223="HASTA AGOTAR STOCK","HASTA AGOTAR STOCK",IF(MaestraLP3[[#This Row],[PRECIO]]=0,"NO PARA LP",IF(MaestraLP3[[#This Row],[PRECIO SEP]]=0,"INCORPORACIÓN",IF(Z1223=0,"MANTIENE",IF(Z1223&lt;0,"BAJA",IF(Z1223&gt;0,"ALZA",""))))))</f>
        <v>MANTIENE</v>
      </c>
      <c r="Y1223" s="64">
        <v>29990</v>
      </c>
      <c r="Z1223" s="41">
        <f>IF(Y1223=0,"INDICAR PRECIO VTA",Y1223-MaestraLP3[[#This Row],[PRECIO SEP]])</f>
        <v>0</v>
      </c>
      <c r="AA1223" s="66">
        <f t="shared" si="19"/>
        <v>0.29910236745581853</v>
      </c>
      <c r="AB1223" s="68">
        <f>IFERROR(MaestraLP3[[#This Row],[PRECIO]]*MaestraLP3[[#This Row],[%MG UMV]],0)</f>
        <v>8970.0799999999981</v>
      </c>
      <c r="AC1223" s="69">
        <v>9</v>
      </c>
      <c r="AD1223" s="64">
        <f>+IFERROR(MaestraLP3[[#This Row],[MARGEN UNITARIO]]/MaestraLP3[[#This Row],[Peso Neto UMV (KG)]],0)</f>
        <v>996.67555555555532</v>
      </c>
      <c r="AE1223" s="39" t="s">
        <v>53</v>
      </c>
      <c r="AF1223" s="39"/>
      <c r="AG1223" s="39">
        <v>1</v>
      </c>
      <c r="AH1223" s="109">
        <v>0</v>
      </c>
      <c r="AI1223" s="66">
        <v>6.9999999999999993E-2</v>
      </c>
      <c r="AJ1223" s="66">
        <v>9.9999999999999992E-2</v>
      </c>
      <c r="AK1223" s="39"/>
      <c r="AL1223" s="39" t="s">
        <v>53</v>
      </c>
    </row>
    <row r="1224" spans="1:38" x14ac:dyDescent="0.35">
      <c r="A1224" s="39" t="s">
        <v>276</v>
      </c>
      <c r="B1224" s="39">
        <v>201222940</v>
      </c>
      <c r="C1224" s="39" t="str">
        <f>+MaestraLP3[[#This Row],[CÓDIGO]]&amp;MaestraLP3[[#Headers],[-]]&amp;MaestraLP3[[#This Row],[UMV]]</f>
        <v>201222940-C12</v>
      </c>
      <c r="D1224" s="50" t="str">
        <f>+MaestraLP3[[#This Row],[CÓDIGO]]&amp;MaestraLP3[[#Headers],[FS00]]</f>
        <v>201222940FS00</v>
      </c>
      <c r="E1224" s="39" t="s">
        <v>34</v>
      </c>
      <c r="F1224" s="39" t="s">
        <v>97</v>
      </c>
      <c r="G1224" s="39" t="s">
        <v>273</v>
      </c>
      <c r="H1224" s="39" t="s">
        <v>283</v>
      </c>
      <c r="I1224" s="39" t="s">
        <v>1621</v>
      </c>
      <c r="J1224" s="49" t="s">
        <v>49</v>
      </c>
      <c r="K1224" s="50" t="s">
        <v>50</v>
      </c>
      <c r="L1224" s="39" t="str">
        <f>VLOOKUP(MaestraLP3[[#This Row],[UMV]],VALIDACIONES!J:L,3,0)</f>
        <v>Caja 12 Unidades</v>
      </c>
      <c r="M1224" s="39" t="s">
        <v>51</v>
      </c>
      <c r="N1224" s="39" t="s">
        <v>78</v>
      </c>
      <c r="O1224" s="64">
        <v>10702.09</v>
      </c>
      <c r="P1224" s="39" t="s">
        <v>42</v>
      </c>
      <c r="Q1224" s="64">
        <v>28000</v>
      </c>
      <c r="R1224" s="66">
        <f>+IFERROR((MaestraLP3[[#This Row],[COSTO ]]/MaestraLP3[[#This Row],[COSTO SEP]]-1),0)</f>
        <v>1.4721956957316928E-2</v>
      </c>
      <c r="S1224" s="65" t="s">
        <v>52</v>
      </c>
      <c r="T1224" s="65" t="s">
        <v>52</v>
      </c>
      <c r="U1224" s="64">
        <f>+VLOOKUP(MaestraLP3[[#This Row],[FS00]],'[1]BD MES'!$C:$N,12,0)</f>
        <v>10702.13</v>
      </c>
      <c r="V1224" s="64">
        <v>10859.645708333332</v>
      </c>
      <c r="W1224" s="66">
        <f>+(MaestraLP3[[#This Row],[COSTO ]]-MaestraLP3[[#This Row],[COSTO OCT AL 25-09]])/MaestraLP3[[#This Row],[COSTO OCT AL 25-09]]</f>
        <v>1.4718164359181999E-2</v>
      </c>
      <c r="X1224" s="67" t="str">
        <f>++IF(P1224="HASTA AGOTAR STOCK","HASTA AGOTAR STOCK",IF(MaestraLP3[[#This Row],[PRECIO]]=0,"NO PARA LP",IF(MaestraLP3[[#This Row],[PRECIO SEP]]=0,"INCORPORACIÓN",IF(Z1224=0,"MANTIENE",IF(Z1224&lt;0,"BAJA",IF(Z1224&gt;0,"ALZA",""))))))</f>
        <v>MANTIENE</v>
      </c>
      <c r="Y1224" s="64">
        <v>28000</v>
      </c>
      <c r="Z1224" s="41">
        <f>IF(Y1224=0,"INDICAR PRECIO VTA",Y1224-MaestraLP3[[#This Row],[PRECIO SEP]])</f>
        <v>0</v>
      </c>
      <c r="AA1224" s="66">
        <f t="shared" si="19"/>
        <v>0.61215551041666683</v>
      </c>
      <c r="AB1224" s="68">
        <f>IFERROR(MaestraLP3[[#This Row],[PRECIO]]*MaestraLP3[[#This Row],[%MG UMV]],0)</f>
        <v>17140.35429166667</v>
      </c>
      <c r="AC1224" s="69">
        <v>12</v>
      </c>
      <c r="AD1224" s="64">
        <f>+IFERROR(MaestraLP3[[#This Row],[MARGEN UNITARIO]]/MaestraLP3[[#This Row],[Peso Neto UMV (KG)]],0)</f>
        <v>1428.3628576388892</v>
      </c>
      <c r="AE1224" s="39" t="s">
        <v>53</v>
      </c>
      <c r="AF1224" s="39"/>
      <c r="AG1224" s="39">
        <v>1</v>
      </c>
      <c r="AH1224" s="109">
        <v>0</v>
      </c>
      <c r="AI1224" s="66">
        <v>9.9999999999999992E-2</v>
      </c>
      <c r="AJ1224" s="66">
        <v>0.15</v>
      </c>
      <c r="AK1224" s="39"/>
      <c r="AL1224" s="39" t="s">
        <v>53</v>
      </c>
    </row>
    <row r="1225" spans="1:38" x14ac:dyDescent="0.35">
      <c r="A1225" s="39" t="s">
        <v>276</v>
      </c>
      <c r="B1225" s="39">
        <v>150000988</v>
      </c>
      <c r="C1225" s="39" t="str">
        <f>+MaestraLP3[[#This Row],[CÓDIGO]]&amp;MaestraLP3[[#Headers],[-]]&amp;MaestraLP3[[#This Row],[UMV]]</f>
        <v>150000988-C24</v>
      </c>
      <c r="D1225" s="50" t="str">
        <f>+MaestraLP3[[#This Row],[CÓDIGO]]&amp;MaestraLP3[[#Headers],[FS00]]</f>
        <v>150000988FS00</v>
      </c>
      <c r="E1225" s="39" t="s">
        <v>34</v>
      </c>
      <c r="F1225" s="39" t="s">
        <v>97</v>
      </c>
      <c r="G1225" s="39" t="s">
        <v>273</v>
      </c>
      <c r="H1225" s="39" t="s">
        <v>283</v>
      </c>
      <c r="I1225" s="39" t="s">
        <v>1627</v>
      </c>
      <c r="J1225" s="49" t="s">
        <v>160</v>
      </c>
      <c r="K1225" s="50" t="s">
        <v>50</v>
      </c>
      <c r="L1225" s="39" t="str">
        <f>VLOOKUP(MaestraLP3[[#This Row],[UMV]],VALIDACIONES!J:L,3,0)</f>
        <v>Caja 24 Unidades</v>
      </c>
      <c r="M1225" s="39" t="s">
        <v>51</v>
      </c>
      <c r="N1225" s="39" t="s">
        <v>78</v>
      </c>
      <c r="O1225" s="64">
        <v>33764.399999999994</v>
      </c>
      <c r="P1225" s="39" t="s">
        <v>42</v>
      </c>
      <c r="Q1225" s="64">
        <v>46000</v>
      </c>
      <c r="R1225" s="66">
        <f>+IFERROR((MaestraLP3[[#This Row],[COSTO ]]/MaestraLP3[[#This Row],[COSTO SEP]]-1),0)</f>
        <v>3.1974505692386135E-2</v>
      </c>
      <c r="S1225" s="65" t="s">
        <v>52</v>
      </c>
      <c r="T1225" s="65" t="s">
        <v>52</v>
      </c>
      <c r="U1225" s="64">
        <f>+VLOOKUP(MaestraLP3[[#This Row],[FS00]],'[1]BD MES'!$C:$N,12,0)</f>
        <v>33811.199999999997</v>
      </c>
      <c r="V1225" s="64">
        <v>34844</v>
      </c>
      <c r="W1225" s="66">
        <f>+(MaestraLP3[[#This Row],[COSTO ]]-MaestraLP3[[#This Row],[COSTO OCT AL 25-09]])/MaestraLP3[[#This Row],[COSTO OCT AL 25-09]]</f>
        <v>3.0546091236040216E-2</v>
      </c>
      <c r="X1225" s="67" t="str">
        <f>++IF(P1225="HASTA AGOTAR STOCK","HASTA AGOTAR STOCK",IF(MaestraLP3[[#This Row],[PRECIO]]=0,"NO PARA LP",IF(MaestraLP3[[#This Row],[PRECIO SEP]]=0,"INCORPORACIÓN",IF(Z1225=0,"MANTIENE",IF(Z1225&lt;0,"BAJA",IF(Z1225&gt;0,"ALZA",""))))))</f>
        <v>MANTIENE</v>
      </c>
      <c r="Y1225" s="64">
        <v>46000</v>
      </c>
      <c r="Z1225" s="41">
        <f>IF(Y1225=0,"INDICAR PRECIO VTA",Y1225-MaestraLP3[[#This Row],[PRECIO SEP]])</f>
        <v>0</v>
      </c>
      <c r="AA1225" s="66">
        <f t="shared" si="19"/>
        <v>0.24252173913043479</v>
      </c>
      <c r="AB1225" s="68">
        <f>IFERROR(MaestraLP3[[#This Row],[PRECIO]]*MaestraLP3[[#This Row],[%MG UMV]],0)</f>
        <v>11156</v>
      </c>
      <c r="AC1225" s="69">
        <v>7.44</v>
      </c>
      <c r="AD1225" s="64">
        <f>+IFERROR(MaestraLP3[[#This Row],[MARGEN UNITARIO]]/MaestraLP3[[#This Row],[Peso Neto UMV (KG)]],0)</f>
        <v>1499.4623655913979</v>
      </c>
      <c r="AE1225" s="39" t="s">
        <v>53</v>
      </c>
      <c r="AF1225" s="39"/>
      <c r="AG1225" s="39">
        <v>1</v>
      </c>
      <c r="AH1225" s="109">
        <v>0</v>
      </c>
      <c r="AI1225" s="66">
        <v>6.9999999999999993E-2</v>
      </c>
      <c r="AJ1225" s="66">
        <v>9.9999999999999992E-2</v>
      </c>
      <c r="AK1225" s="39"/>
      <c r="AL1225" s="39" t="s">
        <v>53</v>
      </c>
    </row>
    <row r="1226" spans="1:38" x14ac:dyDescent="0.35">
      <c r="A1226" s="39" t="s">
        <v>276</v>
      </c>
      <c r="B1226" s="39">
        <v>104533920</v>
      </c>
      <c r="C1226" s="39" t="str">
        <f>+MaestraLP3[[#This Row],[CÓDIGO]]&amp;MaestraLP3[[#Headers],[-]]&amp;MaestraLP3[[#This Row],[UMV]]</f>
        <v>104533920-C12</v>
      </c>
      <c r="D1226" s="50" t="str">
        <f>+MaestraLP3[[#This Row],[CÓDIGO]]&amp;MaestraLP3[[#Headers],[FS00]]</f>
        <v>104533920FS00</v>
      </c>
      <c r="E1226" s="39" t="s">
        <v>34</v>
      </c>
      <c r="F1226" s="39" t="s">
        <v>97</v>
      </c>
      <c r="G1226" s="39" t="s">
        <v>273</v>
      </c>
      <c r="H1226" s="39" t="s">
        <v>283</v>
      </c>
      <c r="I1226" s="39" t="s">
        <v>1634</v>
      </c>
      <c r="J1226" s="49" t="s">
        <v>49</v>
      </c>
      <c r="K1226" s="50" t="s">
        <v>50</v>
      </c>
      <c r="L1226" s="39" t="str">
        <f>VLOOKUP(MaestraLP3[[#This Row],[UMV]],VALIDACIONES!J:L,3,0)</f>
        <v>Caja 12 Unidades</v>
      </c>
      <c r="M1226" s="39" t="s">
        <v>51</v>
      </c>
      <c r="N1226" s="39" t="s">
        <v>78</v>
      </c>
      <c r="O1226" s="64">
        <v>33084</v>
      </c>
      <c r="P1226" s="39" t="s">
        <v>42</v>
      </c>
      <c r="Q1226" s="64">
        <v>42000</v>
      </c>
      <c r="R1226" s="66">
        <f>+IFERROR((MaestraLP3[[#This Row],[COSTO ]]/MaestraLP3[[#This Row],[COSTO SEP]]-1),0)</f>
        <v>0</v>
      </c>
      <c r="S1226" s="65" t="s">
        <v>52</v>
      </c>
      <c r="T1226" s="65" t="s">
        <v>52</v>
      </c>
      <c r="U1226" s="64">
        <f>+VLOOKUP(MaestraLP3[[#This Row],[FS00]],'[1]BD MES'!$C:$N,12,0)</f>
        <v>33084</v>
      </c>
      <c r="V1226" s="64">
        <v>33084</v>
      </c>
      <c r="W1226" s="66">
        <f>+(MaestraLP3[[#This Row],[COSTO ]]-MaestraLP3[[#This Row],[COSTO OCT AL 25-09]])/MaestraLP3[[#This Row],[COSTO OCT AL 25-09]]</f>
        <v>0</v>
      </c>
      <c r="X1226" s="67" t="str">
        <f>++IF(P1226="HASTA AGOTAR STOCK","HASTA AGOTAR STOCK",IF(MaestraLP3[[#This Row],[PRECIO]]=0,"NO PARA LP",IF(MaestraLP3[[#This Row],[PRECIO SEP]]=0,"INCORPORACIÓN",IF(Z1226=0,"MANTIENE",IF(Z1226&lt;0,"BAJA",IF(Z1226&gt;0,"ALZA",""))))))</f>
        <v>MANTIENE</v>
      </c>
      <c r="Y1226" s="64">
        <v>42000</v>
      </c>
      <c r="Z1226" s="41">
        <f>IF(Y1226=0,"INDICAR PRECIO VTA",Y1226-MaestraLP3[[#This Row],[PRECIO SEP]])</f>
        <v>0</v>
      </c>
      <c r="AA1226" s="66">
        <f t="shared" si="19"/>
        <v>0.21228571428571427</v>
      </c>
      <c r="AB1226" s="68">
        <f>IFERROR(MaestraLP3[[#This Row],[PRECIO]]*MaestraLP3[[#This Row],[%MG UMV]],0)</f>
        <v>8916</v>
      </c>
      <c r="AC1226" s="69">
        <v>4.8</v>
      </c>
      <c r="AD1226" s="64">
        <f>+IFERROR(MaestraLP3[[#This Row],[MARGEN UNITARIO]]/MaestraLP3[[#This Row],[Peso Neto UMV (KG)]],0)</f>
        <v>1857.5</v>
      </c>
      <c r="AE1226" s="39" t="s">
        <v>53</v>
      </c>
      <c r="AF1226" s="39"/>
      <c r="AG1226" s="39">
        <v>1</v>
      </c>
      <c r="AH1226" s="109">
        <v>0</v>
      </c>
      <c r="AI1226" s="66">
        <v>9.9999999999999992E-2</v>
      </c>
      <c r="AJ1226" s="66">
        <v>0.15</v>
      </c>
      <c r="AK1226" s="39"/>
      <c r="AL1226" s="39" t="s">
        <v>53</v>
      </c>
    </row>
    <row r="1227" spans="1:38" x14ac:dyDescent="0.35">
      <c r="A1227" s="39" t="s">
        <v>276</v>
      </c>
      <c r="B1227" s="39">
        <v>150000790</v>
      </c>
      <c r="C1227" s="39" t="str">
        <f>+MaestraLP3[[#This Row],[CÓDIGO]]&amp;MaestraLP3[[#Headers],[-]]&amp;MaestraLP3[[#This Row],[UMV]]</f>
        <v>150000790-C12</v>
      </c>
      <c r="D1227" s="50" t="str">
        <f>+MaestraLP3[[#This Row],[CÓDIGO]]&amp;MaestraLP3[[#Headers],[FS00]]</f>
        <v>150000790FS00</v>
      </c>
      <c r="E1227" s="39" t="s">
        <v>34</v>
      </c>
      <c r="F1227" s="39" t="s">
        <v>97</v>
      </c>
      <c r="G1227" s="39" t="s">
        <v>273</v>
      </c>
      <c r="H1227" s="39" t="s">
        <v>1635</v>
      </c>
      <c r="I1227" s="39" t="s">
        <v>1638</v>
      </c>
      <c r="J1227" s="49" t="s">
        <v>49</v>
      </c>
      <c r="K1227" s="50" t="s">
        <v>50</v>
      </c>
      <c r="L1227" s="39" t="str">
        <f>VLOOKUP(MaestraLP3[[#This Row],[UMV]],VALIDACIONES!J:L,3,0)</f>
        <v>Caja 12 Unidades</v>
      </c>
      <c r="M1227" s="39" t="s">
        <v>51</v>
      </c>
      <c r="N1227" s="39" t="s">
        <v>78</v>
      </c>
      <c r="O1227" s="64">
        <v>8809.2000000000007</v>
      </c>
      <c r="P1227" s="39" t="s">
        <v>42</v>
      </c>
      <c r="Q1227" s="64">
        <v>13000</v>
      </c>
      <c r="R1227" s="66">
        <f>+IFERROR((MaestraLP3[[#This Row],[COSTO ]]/MaestraLP3[[#This Row],[COSTO SEP]]-1),0)</f>
        <v>0</v>
      </c>
      <c r="S1227" s="65" t="s">
        <v>52</v>
      </c>
      <c r="T1227" s="65" t="s">
        <v>52</v>
      </c>
      <c r="U1227" s="64">
        <f>+VLOOKUP(MaestraLP3[[#This Row],[FS00]],'[1]BD MES'!$C:$N,12,0)</f>
        <v>8809.32</v>
      </c>
      <c r="V1227" s="64">
        <v>8809.2000000000007</v>
      </c>
      <c r="W1227" s="66">
        <f>+(MaestraLP3[[#This Row],[COSTO ]]-MaestraLP3[[#This Row],[COSTO OCT AL 25-09]])/MaestraLP3[[#This Row],[COSTO OCT AL 25-09]]</f>
        <v>-1.3621936766853897E-5</v>
      </c>
      <c r="X1227" s="67" t="str">
        <f>++IF(P1227="HASTA AGOTAR STOCK","HASTA AGOTAR STOCK",IF(MaestraLP3[[#This Row],[PRECIO]]=0,"NO PARA LP",IF(MaestraLP3[[#This Row],[PRECIO SEP]]=0,"INCORPORACIÓN",IF(Z1227=0,"MANTIENE",IF(Z1227&lt;0,"BAJA",IF(Z1227&gt;0,"ALZA",""))))))</f>
        <v>MANTIENE</v>
      </c>
      <c r="Y1227" s="64">
        <v>13000</v>
      </c>
      <c r="Z1227" s="41">
        <f>IF(Y1227=0,"INDICAR PRECIO VTA",Y1227-MaestraLP3[[#This Row],[PRECIO SEP]])</f>
        <v>0</v>
      </c>
      <c r="AA1227" s="66">
        <f t="shared" si="19"/>
        <v>0.32236923076923069</v>
      </c>
      <c r="AB1227" s="68">
        <f>IFERROR(MaestraLP3[[#This Row],[PRECIO]]*MaestraLP3[[#This Row],[%MG UMV]],0)</f>
        <v>4190.7999999999993</v>
      </c>
      <c r="AC1227" s="69">
        <v>12.96</v>
      </c>
      <c r="AD1227" s="64">
        <f>+IFERROR(MaestraLP3[[#This Row],[MARGEN UNITARIO]]/MaestraLP3[[#This Row],[Peso Neto UMV (KG)]],0)</f>
        <v>323.36419753086415</v>
      </c>
      <c r="AE1227" s="39" t="s">
        <v>53</v>
      </c>
      <c r="AF1227" s="39"/>
      <c r="AG1227" s="39">
        <v>1</v>
      </c>
      <c r="AH1227" s="109">
        <v>0</v>
      </c>
      <c r="AI1227" s="66">
        <v>0.02</v>
      </c>
      <c r="AJ1227" s="66">
        <v>0.02</v>
      </c>
      <c r="AK1227" s="39"/>
      <c r="AL1227" s="39" t="s">
        <v>53</v>
      </c>
    </row>
    <row r="1228" spans="1:38" x14ac:dyDescent="0.35">
      <c r="A1228" s="39" t="s">
        <v>276</v>
      </c>
      <c r="B1228" s="39">
        <v>201200010</v>
      </c>
      <c r="C1228" s="39" t="str">
        <f>+MaestraLP3[[#This Row],[CÓDIGO]]&amp;MaestraLP3[[#Headers],[-]]&amp;MaestraLP3[[#This Row],[UMV]]</f>
        <v>201200010-C15</v>
      </c>
      <c r="D1228" s="50" t="str">
        <f>+MaestraLP3[[#This Row],[CÓDIGO]]&amp;MaestraLP3[[#Headers],[FS00]]</f>
        <v>201200010FS00</v>
      </c>
      <c r="E1228" s="39" t="s">
        <v>34</v>
      </c>
      <c r="F1228" s="39" t="s">
        <v>97</v>
      </c>
      <c r="G1228" s="39" t="s">
        <v>273</v>
      </c>
      <c r="H1228" s="39" t="s">
        <v>279</v>
      </c>
      <c r="I1228" s="39" t="s">
        <v>1589</v>
      </c>
      <c r="J1228" s="49" t="s">
        <v>417</v>
      </c>
      <c r="K1228" s="50" t="s">
        <v>50</v>
      </c>
      <c r="L1228" s="39" t="str">
        <f>VLOOKUP(MaestraLP3[[#This Row],[UMV]],VALIDACIONES!J:L,3,0)</f>
        <v>Caja 15 Unidades</v>
      </c>
      <c r="M1228" s="39" t="s">
        <v>51</v>
      </c>
      <c r="N1228" s="39" t="s">
        <v>78</v>
      </c>
      <c r="O1228" s="64">
        <v>7104</v>
      </c>
      <c r="P1228" s="39" t="s">
        <v>42</v>
      </c>
      <c r="Q1228" s="64">
        <v>17500</v>
      </c>
      <c r="R1228" s="66">
        <f>+IFERROR((MaestraLP3[[#This Row],[COSTO ]]/MaestraLP3[[#This Row],[COSTO SEP]]-1),0)</f>
        <v>0.11027340934684671</v>
      </c>
      <c r="S1228" s="65" t="s">
        <v>52</v>
      </c>
      <c r="T1228" s="65" t="s">
        <v>52</v>
      </c>
      <c r="U1228" s="64">
        <f>+VLOOKUP(MaestraLP3[[#This Row],[FS00]],'[1]BD MES'!$C:$N,12,0)</f>
        <v>7849</v>
      </c>
      <c r="V1228" s="64">
        <v>7887.3822999999993</v>
      </c>
      <c r="W1228" s="66">
        <f>+(MaestraLP3[[#This Row],[COSTO ]]-MaestraLP3[[#This Row],[COSTO OCT AL 25-09]])/MaestraLP3[[#This Row],[COSTO OCT AL 25-09]]</f>
        <v>4.8900879092877185E-3</v>
      </c>
      <c r="X1228" s="67" t="str">
        <f>++IF(P1228="HASTA AGOTAR STOCK","HASTA AGOTAR STOCK",IF(MaestraLP3[[#This Row],[PRECIO]]=0,"NO PARA LP",IF(MaestraLP3[[#This Row],[PRECIO SEP]]=0,"INCORPORACIÓN",IF(Z1228=0,"MANTIENE",IF(Z1228&lt;0,"BAJA",IF(Z1228&gt;0,"ALZA",""))))))</f>
        <v>BAJA</v>
      </c>
      <c r="Y1228" s="64">
        <v>16500</v>
      </c>
      <c r="Z1228" s="41">
        <f>IF(Y1228=0,"INDICAR PRECIO VTA",Y1228-MaestraLP3[[#This Row],[PRECIO SEP]])</f>
        <v>-1000</v>
      </c>
      <c r="AA1228" s="66">
        <f t="shared" si="19"/>
        <v>0.52197683030303033</v>
      </c>
      <c r="AB1228" s="68">
        <f>IFERROR(MaestraLP3[[#This Row],[PRECIO]]*MaestraLP3[[#This Row],[%MG UMV]],0)</f>
        <v>8612.6177000000007</v>
      </c>
      <c r="AC1228" s="69">
        <v>13.5</v>
      </c>
      <c r="AD1228" s="64">
        <f>+IFERROR(MaestraLP3[[#This Row],[MARGEN UNITARIO]]/MaestraLP3[[#This Row],[Peso Neto UMV (KG)]],0)</f>
        <v>637.97168148148148</v>
      </c>
      <c r="AE1228" s="39" t="s">
        <v>53</v>
      </c>
      <c r="AF1228" s="39"/>
      <c r="AG1228" s="39">
        <v>1</v>
      </c>
      <c r="AH1228" s="109">
        <v>0</v>
      </c>
      <c r="AI1228" s="66">
        <v>0</v>
      </c>
      <c r="AJ1228" s="66">
        <v>0.03</v>
      </c>
      <c r="AK1228" s="39"/>
      <c r="AL1228" s="39" t="s">
        <v>53</v>
      </c>
    </row>
    <row r="1229" spans="1:38" x14ac:dyDescent="0.35">
      <c r="A1229" s="39" t="s">
        <v>276</v>
      </c>
      <c r="B1229" s="39">
        <v>201200011</v>
      </c>
      <c r="C1229" s="39" t="str">
        <f>+MaestraLP3[[#This Row],[CÓDIGO]]&amp;MaestraLP3[[#Headers],[-]]&amp;MaestraLP3[[#This Row],[UMV]]</f>
        <v>201200011-C15</v>
      </c>
      <c r="D1229" s="50" t="str">
        <f>+MaestraLP3[[#This Row],[CÓDIGO]]&amp;MaestraLP3[[#Headers],[FS00]]</f>
        <v>201200011FS00</v>
      </c>
      <c r="E1229" s="39" t="s">
        <v>34</v>
      </c>
      <c r="F1229" s="39" t="s">
        <v>97</v>
      </c>
      <c r="G1229" s="39" t="s">
        <v>273</v>
      </c>
      <c r="H1229" s="39" t="s">
        <v>279</v>
      </c>
      <c r="I1229" s="39" t="s">
        <v>1593</v>
      </c>
      <c r="J1229" s="49" t="s">
        <v>417</v>
      </c>
      <c r="K1229" s="50" t="s">
        <v>50</v>
      </c>
      <c r="L1229" s="39" t="str">
        <f>VLOOKUP(MaestraLP3[[#This Row],[UMV]],VALIDACIONES!J:L,3,0)</f>
        <v>Caja 15 Unidades</v>
      </c>
      <c r="M1229" s="39" t="s">
        <v>51</v>
      </c>
      <c r="N1229" s="39" t="s">
        <v>78</v>
      </c>
      <c r="O1229" s="64">
        <v>7281</v>
      </c>
      <c r="P1229" s="39" t="s">
        <v>42</v>
      </c>
      <c r="Q1229" s="64">
        <v>18900</v>
      </c>
      <c r="R1229" s="66">
        <f>+IFERROR((MaestraLP3[[#This Row],[COSTO ]]/MaestraLP3[[#This Row],[COSTO SEP]]-1),0)</f>
        <v>0.12304780249965641</v>
      </c>
      <c r="S1229" s="65" t="s">
        <v>52</v>
      </c>
      <c r="T1229" s="65" t="s">
        <v>52</v>
      </c>
      <c r="U1229" s="64">
        <f>+VLOOKUP(MaestraLP3[[#This Row],[FS00]],'[1]BD MES'!$C:$N,12,0)</f>
        <v>8175</v>
      </c>
      <c r="V1229" s="64">
        <v>8176.9110499999988</v>
      </c>
      <c r="W1229" s="66">
        <f>+(MaestraLP3[[#This Row],[COSTO ]]-MaestraLP3[[#This Row],[COSTO OCT AL 25-09]])/MaestraLP3[[#This Row],[COSTO OCT AL 25-09]]</f>
        <v>2.3376758409771194E-4</v>
      </c>
      <c r="X1229" s="67" t="str">
        <f>++IF(P1229="HASTA AGOTAR STOCK","HASTA AGOTAR STOCK",IF(MaestraLP3[[#This Row],[PRECIO]]=0,"NO PARA LP",IF(MaestraLP3[[#This Row],[PRECIO SEP]]=0,"INCORPORACIÓN",IF(Z1229=0,"MANTIENE",IF(Z1229&lt;0,"BAJA",IF(Z1229&gt;0,"ALZA",""))))))</f>
        <v>BAJA</v>
      </c>
      <c r="Y1229" s="64">
        <v>14850</v>
      </c>
      <c r="Z1229" s="41">
        <f>IF(Y1229=0,"INDICAR PRECIO VTA",Y1229-MaestraLP3[[#This Row],[PRECIO SEP]])</f>
        <v>-4050</v>
      </c>
      <c r="AA1229" s="66">
        <f t="shared" si="19"/>
        <v>0.44936625925925933</v>
      </c>
      <c r="AB1229" s="68">
        <f>IFERROR(MaestraLP3[[#This Row],[PRECIO]]*MaestraLP3[[#This Row],[%MG UMV]],0)</f>
        <v>6673.0889500000012</v>
      </c>
      <c r="AC1229" s="69">
        <v>13.5</v>
      </c>
      <c r="AD1229" s="64">
        <f>+IFERROR(MaestraLP3[[#This Row],[MARGEN UNITARIO]]/MaestraLP3[[#This Row],[Peso Neto UMV (KG)]],0)</f>
        <v>494.30288518518529</v>
      </c>
      <c r="AE1229" s="39" t="s">
        <v>53</v>
      </c>
      <c r="AF1229" s="39"/>
      <c r="AG1229" s="39">
        <v>1</v>
      </c>
      <c r="AH1229" s="109">
        <v>0</v>
      </c>
      <c r="AI1229" s="66">
        <v>0</v>
      </c>
      <c r="AJ1229" s="66">
        <v>0.03</v>
      </c>
      <c r="AK1229" s="39"/>
      <c r="AL1229" s="39" t="s">
        <v>53</v>
      </c>
    </row>
    <row r="1230" spans="1:38" x14ac:dyDescent="0.35">
      <c r="A1230" s="39" t="s">
        <v>276</v>
      </c>
      <c r="B1230" s="39">
        <v>104530760</v>
      </c>
      <c r="C1230" s="39" t="str">
        <f>+MaestraLP3[[#This Row],[CÓDIGO]]&amp;MaestraLP3[[#Headers],[-]]&amp;MaestraLP3[[#This Row],[UMV]]</f>
        <v>104530760-C24</v>
      </c>
      <c r="D1230" s="50" t="str">
        <f>+MaestraLP3[[#This Row],[CÓDIGO]]&amp;MaestraLP3[[#Headers],[FS00]]</f>
        <v>104530760FS00</v>
      </c>
      <c r="E1230" s="39" t="s">
        <v>34</v>
      </c>
      <c r="F1230" s="39" t="s">
        <v>97</v>
      </c>
      <c r="G1230" s="39" t="s">
        <v>273</v>
      </c>
      <c r="H1230" s="39" t="s">
        <v>279</v>
      </c>
      <c r="I1230" s="39" t="s">
        <v>1594</v>
      </c>
      <c r="J1230" s="49" t="s">
        <v>160</v>
      </c>
      <c r="K1230" s="50" t="s">
        <v>50</v>
      </c>
      <c r="L1230" s="39" t="str">
        <f>VLOOKUP(MaestraLP3[[#This Row],[UMV]],VALIDACIONES!J:L,3,0)</f>
        <v>Caja 24 Unidades</v>
      </c>
      <c r="M1230" s="39" t="s">
        <v>51</v>
      </c>
      <c r="N1230" s="39" t="s">
        <v>41</v>
      </c>
      <c r="O1230" s="64">
        <v>35849.509999999995</v>
      </c>
      <c r="P1230" s="39" t="s">
        <v>42</v>
      </c>
      <c r="Q1230" s="64">
        <v>52000</v>
      </c>
      <c r="R1230" s="66">
        <f>+IFERROR((MaestraLP3[[#This Row],[COSTO ]]/MaestraLP3[[#This Row],[COSTO SEP]]-1),0)</f>
        <v>-2.7894384035942466E-7</v>
      </c>
      <c r="S1230" s="65" t="s">
        <v>52</v>
      </c>
      <c r="T1230" s="65" t="s">
        <v>52</v>
      </c>
      <c r="U1230" s="64">
        <f>+VLOOKUP(MaestraLP3[[#This Row],[FS00]],'[1]BD MES'!$C:$N,12,0)</f>
        <v>35849.5</v>
      </c>
      <c r="V1230" s="64">
        <v>35849.5</v>
      </c>
      <c r="W1230" s="66">
        <f>+(MaestraLP3[[#This Row],[COSTO ]]-MaestraLP3[[#This Row],[COSTO OCT AL 25-09]])/MaestraLP3[[#This Row],[COSTO OCT AL 25-09]]</f>
        <v>0</v>
      </c>
      <c r="X1230" s="67" t="str">
        <f>++IF(P1230="HASTA AGOTAR STOCK","HASTA AGOTAR STOCK",IF(MaestraLP3[[#This Row],[PRECIO]]=0,"NO PARA LP",IF(MaestraLP3[[#This Row],[PRECIO SEP]]=0,"INCORPORACIÓN",IF(Z1230=0,"MANTIENE",IF(Z1230&lt;0,"BAJA",IF(Z1230&gt;0,"ALZA",""))))))</f>
        <v>MANTIENE</v>
      </c>
      <c r="Y1230" s="64">
        <v>52000</v>
      </c>
      <c r="Z1230" s="41">
        <f>IF(Y1230=0,"INDICAR PRECIO VTA",Y1230-MaestraLP3[[#This Row],[PRECIO SEP]])</f>
        <v>0</v>
      </c>
      <c r="AA1230" s="66">
        <f t="shared" si="19"/>
        <v>0.31058653846153844</v>
      </c>
      <c r="AB1230" s="68">
        <f>IFERROR(MaestraLP3[[#This Row],[PRECIO]]*MaestraLP3[[#This Row],[%MG UMV]],0)</f>
        <v>16150.499999999998</v>
      </c>
      <c r="AC1230" s="69">
        <v>1.4159999999999999</v>
      </c>
      <c r="AD1230" s="64">
        <f>+IFERROR(MaestraLP3[[#This Row],[MARGEN UNITARIO]]/MaestraLP3[[#This Row],[Peso Neto UMV (KG)]],0)</f>
        <v>11405.72033898305</v>
      </c>
      <c r="AE1230" s="39" t="s">
        <v>53</v>
      </c>
      <c r="AF1230" s="39"/>
      <c r="AG1230" s="39">
        <v>1</v>
      </c>
      <c r="AH1230" s="109">
        <v>0</v>
      </c>
      <c r="AI1230" s="66">
        <v>4.9999999999999996E-2</v>
      </c>
      <c r="AJ1230" s="66">
        <v>9.9999999999999992E-2</v>
      </c>
      <c r="AK1230" s="39"/>
      <c r="AL1230" s="39" t="s">
        <v>53</v>
      </c>
    </row>
    <row r="1231" spans="1:38" x14ac:dyDescent="0.35">
      <c r="A1231" s="39" t="s">
        <v>276</v>
      </c>
      <c r="B1231" s="39">
        <v>101200051</v>
      </c>
      <c r="C1231" s="39" t="str">
        <f>+MaestraLP3[[#This Row],[CÓDIGO]]&amp;MaestraLP3[[#Headers],[-]]&amp;MaestraLP3[[#This Row],[UMV]]</f>
        <v>101200051-C12</v>
      </c>
      <c r="D1231" s="50" t="str">
        <f>+MaestraLP3[[#This Row],[CÓDIGO]]&amp;MaestraLP3[[#Headers],[FS00]]</f>
        <v>101200051FS00</v>
      </c>
      <c r="E1231" s="39" t="s">
        <v>34</v>
      </c>
      <c r="F1231" s="39" t="s">
        <v>97</v>
      </c>
      <c r="G1231" s="39" t="s">
        <v>273</v>
      </c>
      <c r="H1231" s="39" t="s">
        <v>281</v>
      </c>
      <c r="I1231" s="39" t="s">
        <v>1596</v>
      </c>
      <c r="J1231" s="49" t="s">
        <v>49</v>
      </c>
      <c r="K1231" s="50" t="s">
        <v>50</v>
      </c>
      <c r="L1231" s="39" t="str">
        <f>VLOOKUP(MaestraLP3[[#This Row],[UMV]],VALIDACIONES!J:L,3,0)</f>
        <v>Caja 12 Unidades</v>
      </c>
      <c r="M1231" s="39" t="s">
        <v>51</v>
      </c>
      <c r="N1231" s="39" t="s">
        <v>78</v>
      </c>
      <c r="O1231" s="64">
        <v>8407.4519999999993</v>
      </c>
      <c r="P1231" s="39" t="s">
        <v>42</v>
      </c>
      <c r="Q1231" s="64">
        <v>22000</v>
      </c>
      <c r="R1231" s="66">
        <f>+IFERROR((MaestraLP3[[#This Row],[COSTO ]]/MaestraLP3[[#This Row],[COSTO SEP]]-1),0)</f>
        <v>0.10767019544090162</v>
      </c>
      <c r="S1231" s="65" t="s">
        <v>52</v>
      </c>
      <c r="T1231" s="65" t="s">
        <v>52</v>
      </c>
      <c r="U1231" s="64">
        <f>+VLOOKUP(MaestraLP3[[#This Row],[FS00]],'[1]BD MES'!$C:$N,12,0)</f>
        <v>8379</v>
      </c>
      <c r="V1231" s="64">
        <v>9312.6839999999993</v>
      </c>
      <c r="W1231" s="66">
        <f>+(MaestraLP3[[#This Row],[COSTO ]]-MaestraLP3[[#This Row],[COSTO OCT AL 25-09]])/MaestraLP3[[#This Row],[COSTO OCT AL 25-09]]</f>
        <v>0.11143143573218753</v>
      </c>
      <c r="X1231" s="67" t="str">
        <f>++IF(P1231="HASTA AGOTAR STOCK","HASTA AGOTAR STOCK",IF(MaestraLP3[[#This Row],[PRECIO]]=0,"NO PARA LP",IF(MaestraLP3[[#This Row],[PRECIO SEP]]=0,"INCORPORACIÓN",IF(Z1231=0,"MANTIENE",IF(Z1231&lt;0,"BAJA",IF(Z1231&gt;0,"ALZA",""))))))</f>
        <v>BAJA</v>
      </c>
      <c r="Y1231" s="64">
        <v>19200</v>
      </c>
      <c r="Z1231" s="41">
        <f>IF(Y1231=0,"INDICAR PRECIO VTA",Y1231-MaestraLP3[[#This Row],[PRECIO SEP]])</f>
        <v>-2800</v>
      </c>
      <c r="AA1231" s="66">
        <f t="shared" si="19"/>
        <v>0.51496437500000003</v>
      </c>
      <c r="AB1231" s="68">
        <f>IFERROR(MaestraLP3[[#This Row],[PRECIO]]*MaestraLP3[[#This Row],[%MG UMV]],0)</f>
        <v>9887.3160000000007</v>
      </c>
      <c r="AC1231" s="69">
        <v>6</v>
      </c>
      <c r="AD1231" s="64">
        <f>+IFERROR(MaestraLP3[[#This Row],[MARGEN UNITARIO]]/MaestraLP3[[#This Row],[Peso Neto UMV (KG)]],0)</f>
        <v>1647.8860000000002</v>
      </c>
      <c r="AE1231" s="39" t="s">
        <v>44</v>
      </c>
      <c r="AF1231" s="39"/>
      <c r="AG1231" s="39">
        <v>1</v>
      </c>
      <c r="AH1231" s="109">
        <v>0</v>
      </c>
      <c r="AI1231" s="66">
        <v>0.05</v>
      </c>
      <c r="AJ1231" s="66">
        <v>7.0000000000000007E-2</v>
      </c>
      <c r="AK1231" s="39"/>
      <c r="AL1231" s="39" t="s">
        <v>53</v>
      </c>
    </row>
    <row r="1232" spans="1:38" x14ac:dyDescent="0.35">
      <c r="A1232" s="39" t="s">
        <v>276</v>
      </c>
      <c r="B1232" s="39">
        <v>104542680</v>
      </c>
      <c r="C1232" s="39" t="str">
        <f>+MaestraLP3[[#This Row],[CÓDIGO]]&amp;MaestraLP3[[#Headers],[-]]&amp;MaestraLP3[[#This Row],[UMV]]</f>
        <v>104542680-UN</v>
      </c>
      <c r="D1232" s="50" t="str">
        <f>+MaestraLP3[[#This Row],[CÓDIGO]]&amp;MaestraLP3[[#Headers],[FS00]]</f>
        <v>104542680FS00</v>
      </c>
      <c r="E1232" s="39" t="s">
        <v>34</v>
      </c>
      <c r="F1232" s="39" t="s">
        <v>97</v>
      </c>
      <c r="G1232" s="39" t="s">
        <v>273</v>
      </c>
      <c r="H1232" s="39" t="s">
        <v>281</v>
      </c>
      <c r="I1232" s="39" t="s">
        <v>1598</v>
      </c>
      <c r="J1232" s="49" t="s">
        <v>50</v>
      </c>
      <c r="K1232" s="50" t="s">
        <v>50</v>
      </c>
      <c r="L1232" s="39" t="str">
        <f>VLOOKUP(MaestraLP3[[#This Row],[UMV]],VALIDACIONES!J:L,3,0)</f>
        <v>Unidad</v>
      </c>
      <c r="M1232" s="39" t="s">
        <v>51</v>
      </c>
      <c r="N1232" s="39" t="s">
        <v>78</v>
      </c>
      <c r="O1232" s="64">
        <v>41027.480000000003</v>
      </c>
      <c r="P1232" s="39" t="s">
        <v>42</v>
      </c>
      <c r="Q1232" s="64">
        <v>55900</v>
      </c>
      <c r="R1232" s="66">
        <f>+IFERROR((MaestraLP3[[#This Row],[COSTO ]]/MaestraLP3[[#This Row],[COSTO SEP]]-1),0)</f>
        <v>-3.4342835582401587E-4</v>
      </c>
      <c r="S1232" s="65" t="s">
        <v>52</v>
      </c>
      <c r="T1232" s="65" t="s">
        <v>52</v>
      </c>
      <c r="U1232" s="64">
        <f>+VLOOKUP(MaestraLP3[[#This Row],[FS00]],'[1]BD MES'!$C:$N,12,0)</f>
        <v>41006.43</v>
      </c>
      <c r="V1232" s="64">
        <v>41013.39</v>
      </c>
      <c r="W1232" s="66">
        <f>+(MaestraLP3[[#This Row],[COSTO ]]-MaestraLP3[[#This Row],[COSTO OCT AL 25-09]])/MaestraLP3[[#This Row],[COSTO OCT AL 25-09]]</f>
        <v>1.6972947901095333E-4</v>
      </c>
      <c r="X1232" s="67" t="str">
        <f>++IF(P1232="HASTA AGOTAR STOCK","HASTA AGOTAR STOCK",IF(MaestraLP3[[#This Row],[PRECIO]]=0,"NO PARA LP",IF(MaestraLP3[[#This Row],[PRECIO SEP]]=0,"INCORPORACIÓN",IF(Z1232=0,"MANTIENE",IF(Z1232&lt;0,"BAJA",IF(Z1232&gt;0,"ALZA",""))))))</f>
        <v>MANTIENE</v>
      </c>
      <c r="Y1232" s="64">
        <v>55900</v>
      </c>
      <c r="Z1232" s="41">
        <f>IF(Y1232=0,"INDICAR PRECIO VTA",Y1232-MaestraLP3[[#This Row],[PRECIO SEP]])</f>
        <v>0</v>
      </c>
      <c r="AA1232" s="66">
        <f t="shared" si="19"/>
        <v>0.26630787119856886</v>
      </c>
      <c r="AB1232" s="68">
        <f>IFERROR(MaestraLP3[[#This Row],[PRECIO]]*MaestraLP3[[#This Row],[%MG UMV]],0)</f>
        <v>14886.609999999999</v>
      </c>
      <c r="AC1232" s="69">
        <v>18.899999999999999</v>
      </c>
      <c r="AD1232" s="64">
        <f>+IFERROR(MaestraLP3[[#This Row],[MARGEN UNITARIO]]/MaestraLP3[[#This Row],[Peso Neto UMV (KG)]],0)</f>
        <v>787.65132275132271</v>
      </c>
      <c r="AE1232" s="39" t="s">
        <v>53</v>
      </c>
      <c r="AF1232" s="39"/>
      <c r="AG1232" s="39">
        <v>1</v>
      </c>
      <c r="AH1232" s="109">
        <v>0</v>
      </c>
      <c r="AI1232" s="66">
        <v>0.03</v>
      </c>
      <c r="AJ1232" s="66">
        <v>4.9999999999999996E-2</v>
      </c>
      <c r="AK1232" s="39"/>
      <c r="AL1232" s="39" t="s">
        <v>53</v>
      </c>
    </row>
    <row r="1233" spans="1:38" x14ac:dyDescent="0.35">
      <c r="A1233" s="39" t="s">
        <v>276</v>
      </c>
      <c r="B1233" s="39">
        <v>104530260</v>
      </c>
      <c r="C1233" s="39" t="str">
        <f>+MaestraLP3[[#This Row],[CÓDIGO]]&amp;MaestraLP3[[#Headers],[-]]&amp;MaestraLP3[[#This Row],[UMV]]</f>
        <v>104530260-C12</v>
      </c>
      <c r="D1233" s="50" t="str">
        <f>+MaestraLP3[[#This Row],[CÓDIGO]]&amp;MaestraLP3[[#Headers],[FS00]]</f>
        <v>104530260FS00</v>
      </c>
      <c r="E1233" s="39" t="s">
        <v>34</v>
      </c>
      <c r="F1233" s="39" t="s">
        <v>97</v>
      </c>
      <c r="G1233" s="39" t="s">
        <v>273</v>
      </c>
      <c r="H1233" s="39" t="s">
        <v>281</v>
      </c>
      <c r="I1233" s="39" t="s">
        <v>1600</v>
      </c>
      <c r="J1233" s="49" t="s">
        <v>49</v>
      </c>
      <c r="K1233" s="50" t="s">
        <v>50</v>
      </c>
      <c r="L1233" s="39" t="str">
        <f>VLOOKUP(MaestraLP3[[#This Row],[UMV]],VALIDACIONES!J:L,3,0)</f>
        <v>Caja 12 Unidades</v>
      </c>
      <c r="M1233" s="39" t="s">
        <v>51</v>
      </c>
      <c r="N1233" s="39" t="s">
        <v>78</v>
      </c>
      <c r="O1233" s="64">
        <v>19368</v>
      </c>
      <c r="P1233" s="39" t="s">
        <v>42</v>
      </c>
      <c r="Q1233" s="64">
        <v>24900</v>
      </c>
      <c r="R1233" s="66">
        <f>+IFERROR((MaestraLP3[[#This Row],[COSTO ]]/MaestraLP3[[#This Row],[COSTO SEP]]-1),0)</f>
        <v>0</v>
      </c>
      <c r="S1233" s="65" t="s">
        <v>52</v>
      </c>
      <c r="T1233" s="65" t="s">
        <v>52</v>
      </c>
      <c r="U1233" s="64">
        <f>+VLOOKUP(MaestraLP3[[#This Row],[FS00]],'[1]BD MES'!$C:$N,12,0)</f>
        <v>19368</v>
      </c>
      <c r="V1233" s="64">
        <v>19368</v>
      </c>
      <c r="W1233" s="66">
        <f>+(MaestraLP3[[#This Row],[COSTO ]]-MaestraLP3[[#This Row],[COSTO OCT AL 25-09]])/MaestraLP3[[#This Row],[COSTO OCT AL 25-09]]</f>
        <v>0</v>
      </c>
      <c r="X1233" s="67" t="str">
        <f>++IF(P1233="HASTA AGOTAR STOCK","HASTA AGOTAR STOCK",IF(MaestraLP3[[#This Row],[PRECIO]]=0,"NO PARA LP",IF(MaestraLP3[[#This Row],[PRECIO SEP]]=0,"INCORPORACIÓN",IF(Z1233=0,"MANTIENE",IF(Z1233&lt;0,"BAJA",IF(Z1233&gt;0,"ALZA",""))))))</f>
        <v>MANTIENE</v>
      </c>
      <c r="Y1233" s="64">
        <v>24900</v>
      </c>
      <c r="Z1233" s="41">
        <f>IF(Y1233=0,"INDICAR PRECIO VTA",Y1233-MaestraLP3[[#This Row],[PRECIO SEP]])</f>
        <v>0</v>
      </c>
      <c r="AA1233" s="66">
        <f t="shared" si="19"/>
        <v>0.22216867469879517</v>
      </c>
      <c r="AB1233" s="68">
        <f>IFERROR(MaestraLP3[[#This Row],[PRECIO]]*MaestraLP3[[#This Row],[%MG UMV]],0)</f>
        <v>5532</v>
      </c>
      <c r="AC1233" s="69">
        <v>6</v>
      </c>
      <c r="AD1233" s="64">
        <f>+IFERROR(MaestraLP3[[#This Row],[MARGEN UNITARIO]]/MaestraLP3[[#This Row],[Peso Neto UMV (KG)]],0)</f>
        <v>922</v>
      </c>
      <c r="AE1233" s="39" t="s">
        <v>44</v>
      </c>
      <c r="AF1233" s="39"/>
      <c r="AG1233" s="39">
        <v>1</v>
      </c>
      <c r="AH1233" s="109">
        <v>0</v>
      </c>
      <c r="AI1233" s="66">
        <v>4.9999999999999996E-2</v>
      </c>
      <c r="AJ1233" s="66">
        <v>6.9999999999999993E-2</v>
      </c>
      <c r="AK1233" s="39"/>
      <c r="AL1233" s="39" t="s">
        <v>53</v>
      </c>
    </row>
    <row r="1234" spans="1:38" x14ac:dyDescent="0.35">
      <c r="A1234" s="39" t="s">
        <v>276</v>
      </c>
      <c r="B1234" s="39">
        <v>201200163</v>
      </c>
      <c r="C1234" s="39" t="str">
        <f>+MaestraLP3[[#This Row],[CÓDIGO]]&amp;MaestraLP3[[#Headers],[-]]&amp;MaestraLP3[[#This Row],[UMV]]</f>
        <v>201200163-C04</v>
      </c>
      <c r="D1234" s="50" t="str">
        <f>+MaestraLP3[[#This Row],[CÓDIGO]]&amp;MaestraLP3[[#Headers],[FS00]]</f>
        <v>201200163FS00</v>
      </c>
      <c r="E1234" s="39" t="s">
        <v>34</v>
      </c>
      <c r="F1234" s="39" t="s">
        <v>97</v>
      </c>
      <c r="G1234" s="39" t="s">
        <v>273</v>
      </c>
      <c r="H1234" s="39" t="s">
        <v>281</v>
      </c>
      <c r="I1234" s="39" t="s">
        <v>1601</v>
      </c>
      <c r="J1234" s="49" t="s">
        <v>141</v>
      </c>
      <c r="K1234" s="50" t="s">
        <v>50</v>
      </c>
      <c r="L1234" s="39" t="str">
        <f>VLOOKUP(MaestraLP3[[#This Row],[UMV]],VALIDACIONES!J:L,3,0)</f>
        <v>Caja 4 Unidades</v>
      </c>
      <c r="M1234" s="39" t="s">
        <v>51</v>
      </c>
      <c r="N1234" s="39" t="s">
        <v>78</v>
      </c>
      <c r="O1234" s="64">
        <v>10496</v>
      </c>
      <c r="P1234" s="39" t="s">
        <v>42</v>
      </c>
      <c r="Q1234" s="65">
        <v>21990</v>
      </c>
      <c r="R1234" s="66">
        <f>+IFERROR((MaestraLP3[[#This Row],[COSTO ]]/MaestraLP3[[#This Row],[COSTO SEP]]-1),0)</f>
        <v>0</v>
      </c>
      <c r="S1234" s="65" t="s">
        <v>52</v>
      </c>
      <c r="T1234" s="65" t="s">
        <v>52</v>
      </c>
      <c r="U1234" s="64">
        <f>+VLOOKUP(MaestraLP3[[#This Row],[FS00]],'[1]BD MES'!$C:$N,12,0)</f>
        <v>10496</v>
      </c>
      <c r="V1234" s="64">
        <v>10496</v>
      </c>
      <c r="W1234" s="66">
        <f>+(MaestraLP3[[#This Row],[COSTO ]]-MaestraLP3[[#This Row],[COSTO OCT AL 25-09]])/MaestraLP3[[#This Row],[COSTO OCT AL 25-09]]</f>
        <v>0</v>
      </c>
      <c r="X1234" s="67" t="str">
        <f>++IF(P1234="HASTA AGOTAR STOCK","HASTA AGOTAR STOCK",IF(MaestraLP3[[#This Row],[PRECIO]]=0,"NO PARA LP",IF(MaestraLP3[[#This Row],[PRECIO SEP]]=0,"INCORPORACIÓN",IF(Z1234=0,"MANTIENE",IF(Z1234&lt;0,"BAJA",IF(Z1234&gt;0,"ALZA",""))))))</f>
        <v>BAJA</v>
      </c>
      <c r="Y1234" s="64">
        <v>18000</v>
      </c>
      <c r="Z1234" s="41">
        <f>IF(Y1234=0,"INDICAR PRECIO VTA",Y1234-MaestraLP3[[#This Row],[PRECIO SEP]])</f>
        <v>-3990</v>
      </c>
      <c r="AA1234" s="66">
        <f t="shared" si="19"/>
        <v>0.41688888888888886</v>
      </c>
      <c r="AB1234" s="68">
        <f>IFERROR(MaestraLP3[[#This Row],[PRECIO]]*MaestraLP3[[#This Row],[%MG UMV]],0)</f>
        <v>7504</v>
      </c>
      <c r="AC1234" s="69">
        <v>20</v>
      </c>
      <c r="AD1234" s="64">
        <f>+IFERROR(MaestraLP3[[#This Row],[MARGEN UNITARIO]]/MaestraLP3[[#This Row],[Peso Neto UMV (KG)]],0)</f>
        <v>375.2</v>
      </c>
      <c r="AE1234" s="39" t="s">
        <v>53</v>
      </c>
      <c r="AF1234" s="39"/>
      <c r="AG1234" s="39">
        <v>1</v>
      </c>
      <c r="AH1234" s="109">
        <v>0</v>
      </c>
      <c r="AI1234" s="66">
        <v>0.03</v>
      </c>
      <c r="AJ1234" s="66">
        <v>0.05</v>
      </c>
      <c r="AK1234" s="39"/>
      <c r="AL1234" s="39" t="s">
        <v>53</v>
      </c>
    </row>
    <row r="1235" spans="1:38" x14ac:dyDescent="0.35">
      <c r="A1235" s="39" t="s">
        <v>276</v>
      </c>
      <c r="B1235" s="39">
        <v>104525110</v>
      </c>
      <c r="C1235" s="39" t="str">
        <f>+MaestraLP3[[#This Row],[CÓDIGO]]&amp;MaestraLP3[[#Headers],[-]]&amp;MaestraLP3[[#This Row],[UMV]]</f>
        <v>104525110-C10</v>
      </c>
      <c r="D1235" s="50" t="str">
        <f>+MaestraLP3[[#This Row],[CÓDIGO]]&amp;MaestraLP3[[#Headers],[FS00]]</f>
        <v>104525110FS00</v>
      </c>
      <c r="E1235" s="39" t="s">
        <v>34</v>
      </c>
      <c r="F1235" s="39" t="s">
        <v>97</v>
      </c>
      <c r="G1235" s="39" t="s">
        <v>273</v>
      </c>
      <c r="H1235" s="39" t="s">
        <v>1602</v>
      </c>
      <c r="I1235" s="39" t="s">
        <v>1603</v>
      </c>
      <c r="J1235" s="49" t="s">
        <v>65</v>
      </c>
      <c r="K1235" s="50" t="s">
        <v>50</v>
      </c>
      <c r="L1235" s="39" t="str">
        <f>VLOOKUP(MaestraLP3[[#This Row],[UMV]],VALIDACIONES!J:L,3,0)</f>
        <v>Caja 10 Unidades</v>
      </c>
      <c r="M1235" s="39" t="s">
        <v>51</v>
      </c>
      <c r="N1235" s="39" t="s">
        <v>78</v>
      </c>
      <c r="O1235" s="64">
        <v>18825</v>
      </c>
      <c r="P1235" s="39" t="s">
        <v>42</v>
      </c>
      <c r="Q1235" s="64">
        <v>29000</v>
      </c>
      <c r="R1235" s="66">
        <f>+IFERROR((MaestraLP3[[#This Row],[COSTO ]]/MaestraLP3[[#This Row],[COSTO SEP]]-1),0)</f>
        <v>-3.038512616201916E-3</v>
      </c>
      <c r="S1235" s="65" t="s">
        <v>52</v>
      </c>
      <c r="T1235" s="65" t="s">
        <v>52</v>
      </c>
      <c r="U1235" s="64">
        <f>+VLOOKUP(MaestraLP3[[#This Row],[FS00]],'[1]BD MES'!$C:$N,12,0)</f>
        <v>18749.100000000002</v>
      </c>
      <c r="V1235" s="64">
        <v>18767.8</v>
      </c>
      <c r="W1235" s="66">
        <f>+(MaestraLP3[[#This Row],[COSTO ]]-MaestraLP3[[#This Row],[COSTO OCT AL 25-09]])/MaestraLP3[[#This Row],[COSTO OCT AL 25-09]]</f>
        <v>9.9738120763114436E-4</v>
      </c>
      <c r="X1235" s="67" t="str">
        <f>++IF(P1235="HASTA AGOTAR STOCK","HASTA AGOTAR STOCK",IF(MaestraLP3[[#This Row],[PRECIO]]=0,"NO PARA LP",IF(MaestraLP3[[#This Row],[PRECIO SEP]]=0,"INCORPORACIÓN",IF(Z1235=0,"MANTIENE",IF(Z1235&lt;0,"BAJA",IF(Z1235&gt;0,"ALZA",""))))))</f>
        <v>MANTIENE</v>
      </c>
      <c r="Y1235" s="64">
        <v>29000</v>
      </c>
      <c r="Z1235" s="41">
        <f>IF(Y1235=0,"INDICAR PRECIO VTA",Y1235-MaestraLP3[[#This Row],[PRECIO SEP]])</f>
        <v>0</v>
      </c>
      <c r="AA1235" s="66">
        <f t="shared" si="19"/>
        <v>0.35283448275862073</v>
      </c>
      <c r="AB1235" s="68">
        <f>IFERROR(MaestraLP3[[#This Row],[PRECIO]]*MaestraLP3[[#This Row],[%MG UMV]],0)</f>
        <v>10232.200000000001</v>
      </c>
      <c r="AC1235" s="69">
        <v>10</v>
      </c>
      <c r="AD1235" s="64">
        <f>+IFERROR(MaestraLP3[[#This Row],[MARGEN UNITARIO]]/MaestraLP3[[#This Row],[Peso Neto UMV (KG)]],0)</f>
        <v>1023.22</v>
      </c>
      <c r="AE1235" s="39" t="s">
        <v>53</v>
      </c>
      <c r="AF1235" s="39"/>
      <c r="AG1235" s="39">
        <v>1</v>
      </c>
      <c r="AH1235" s="109">
        <v>0</v>
      </c>
      <c r="AI1235" s="66">
        <v>0.03</v>
      </c>
      <c r="AJ1235" s="66">
        <v>4.9999999999999996E-2</v>
      </c>
      <c r="AK1235" s="39"/>
      <c r="AL1235" s="39" t="s">
        <v>53</v>
      </c>
    </row>
    <row r="1236" spans="1:38" x14ac:dyDescent="0.35">
      <c r="A1236" s="39" t="s">
        <v>276</v>
      </c>
      <c r="B1236" s="39">
        <v>150000060</v>
      </c>
      <c r="C1236" s="39" t="str">
        <f>+MaestraLP3[[#This Row],[CÓDIGO]]&amp;MaestraLP3[[#Headers],[-]]&amp;MaestraLP3[[#This Row],[UMV]]</f>
        <v>150000060-C06</v>
      </c>
      <c r="D1236" s="50" t="str">
        <f>+MaestraLP3[[#This Row],[CÓDIGO]]&amp;MaestraLP3[[#Headers],[FS00]]</f>
        <v>150000060FS00</v>
      </c>
      <c r="E1236" s="39" t="s">
        <v>34</v>
      </c>
      <c r="F1236" s="39" t="s">
        <v>97</v>
      </c>
      <c r="G1236" s="39" t="s">
        <v>273</v>
      </c>
      <c r="H1236" s="39" t="s">
        <v>1602</v>
      </c>
      <c r="I1236" s="39" t="s">
        <v>1604</v>
      </c>
      <c r="J1236" s="49" t="s">
        <v>57</v>
      </c>
      <c r="K1236" s="50" t="s">
        <v>50</v>
      </c>
      <c r="L1236" s="39" t="str">
        <f>VLOOKUP(MaestraLP3[[#This Row],[UMV]],VALIDACIONES!J:L,3,0)</f>
        <v>Caja 6 Unidades</v>
      </c>
      <c r="M1236" s="39" t="s">
        <v>51</v>
      </c>
      <c r="N1236" s="39" t="s">
        <v>78</v>
      </c>
      <c r="O1236" s="64">
        <v>28209.659999999996</v>
      </c>
      <c r="P1236" s="39" t="s">
        <v>42</v>
      </c>
      <c r="Q1236" s="64">
        <v>44500</v>
      </c>
      <c r="R1236" s="66">
        <f>+IFERROR((MaestraLP3[[#This Row],[COSTO ]]/MaestraLP3[[#This Row],[COSTO SEP]]-1),0)</f>
        <v>8.3801080906353853E-4</v>
      </c>
      <c r="S1236" s="65" t="s">
        <v>52</v>
      </c>
      <c r="T1236" s="65" t="s">
        <v>52</v>
      </c>
      <c r="U1236" s="64">
        <f>+VLOOKUP(MaestraLP3[[#This Row],[FS00]],'[1]BD MES'!$C:$N,12,0)</f>
        <v>28233.360000000001</v>
      </c>
      <c r="V1236" s="64">
        <v>28233.300000000003</v>
      </c>
      <c r="W1236" s="66">
        <f>+(MaestraLP3[[#This Row],[COSTO ]]-MaestraLP3[[#This Row],[COSTO OCT AL 25-09]])/MaestraLP3[[#This Row],[COSTO OCT AL 25-09]]</f>
        <v>-2.1251455723892476E-6</v>
      </c>
      <c r="X1236" s="67" t="str">
        <f>++IF(P1236="HASTA AGOTAR STOCK","HASTA AGOTAR STOCK",IF(MaestraLP3[[#This Row],[PRECIO]]=0,"NO PARA LP",IF(MaestraLP3[[#This Row],[PRECIO SEP]]=0,"INCORPORACIÓN",IF(Z1236=0,"MANTIENE",IF(Z1236&lt;0,"BAJA",IF(Z1236&gt;0,"ALZA",""))))))</f>
        <v>MANTIENE</v>
      </c>
      <c r="Y1236" s="64">
        <v>44500</v>
      </c>
      <c r="Z1236" s="41">
        <f>IF(Y1236=0,"INDICAR PRECIO VTA",Y1236-MaestraLP3[[#This Row],[PRECIO SEP]])</f>
        <v>0</v>
      </c>
      <c r="AA1236" s="66">
        <f t="shared" si="19"/>
        <v>0.36554382022471904</v>
      </c>
      <c r="AB1236" s="68">
        <f>IFERROR(MaestraLP3[[#This Row],[PRECIO]]*MaestraLP3[[#This Row],[%MG UMV]],0)</f>
        <v>16266.699999999997</v>
      </c>
      <c r="AC1236" s="69">
        <v>18</v>
      </c>
      <c r="AD1236" s="64">
        <f>+IFERROR(MaestraLP3[[#This Row],[MARGEN UNITARIO]]/MaestraLP3[[#This Row],[Peso Neto UMV (KG)]],0)</f>
        <v>903.70555555555541</v>
      </c>
      <c r="AE1236" s="39" t="s">
        <v>53</v>
      </c>
      <c r="AF1236" s="39"/>
      <c r="AG1236" s="39">
        <v>1</v>
      </c>
      <c r="AH1236" s="109">
        <v>0</v>
      </c>
      <c r="AI1236" s="66">
        <v>0.03</v>
      </c>
      <c r="AJ1236" s="66">
        <v>4.9999999999999996E-2</v>
      </c>
      <c r="AK1236" s="39"/>
      <c r="AL1236" s="39" t="s">
        <v>53</v>
      </c>
    </row>
    <row r="1237" spans="1:38" x14ac:dyDescent="0.35">
      <c r="A1237" s="39" t="s">
        <v>276</v>
      </c>
      <c r="B1237" s="39">
        <v>102500004</v>
      </c>
      <c r="C1237" s="39" t="str">
        <f>+MaestraLP3[[#This Row],[CÓDIGO]]&amp;MaestraLP3[[#Headers],[-]]&amp;MaestraLP3[[#This Row],[UMV]]</f>
        <v>102500004-C06</v>
      </c>
      <c r="D1237" s="50" t="str">
        <f>+MaestraLP3[[#This Row],[CÓDIGO]]&amp;MaestraLP3[[#Headers],[FS00]]</f>
        <v>102500004FS00</v>
      </c>
      <c r="E1237" s="39" t="s">
        <v>34</v>
      </c>
      <c r="F1237" s="39" t="s">
        <v>97</v>
      </c>
      <c r="G1237" s="39" t="s">
        <v>273</v>
      </c>
      <c r="H1237" s="39" t="s">
        <v>1602</v>
      </c>
      <c r="I1237" s="39" t="s">
        <v>1605</v>
      </c>
      <c r="J1237" s="49" t="s">
        <v>57</v>
      </c>
      <c r="K1237" s="50" t="s">
        <v>50</v>
      </c>
      <c r="L1237" s="39" t="str">
        <f>VLOOKUP(MaestraLP3[[#This Row],[UMV]],VALIDACIONES!J:L,3,0)</f>
        <v>Caja 6 Unidades</v>
      </c>
      <c r="M1237" s="39" t="s">
        <v>51</v>
      </c>
      <c r="N1237" s="39" t="s">
        <v>78</v>
      </c>
      <c r="O1237" s="64">
        <v>9292.1016999999993</v>
      </c>
      <c r="P1237" s="39" t="s">
        <v>102</v>
      </c>
      <c r="Q1237" s="64">
        <v>16500</v>
      </c>
      <c r="R1237" s="66">
        <f>+IFERROR((MaestraLP3[[#This Row],[COSTO ]]/MaestraLP3[[#This Row],[COSTO SEP]]-1),0)</f>
        <v>1.4101922711413861E-2</v>
      </c>
      <c r="S1237" s="65" t="s">
        <v>52</v>
      </c>
      <c r="T1237" s="65" t="s">
        <v>52</v>
      </c>
      <c r="U1237" s="64">
        <f>+VLOOKUP(MaestraLP3[[#This Row],[FS00]],'[1]BD MES'!$C:$N,12,0)</f>
        <v>9256.84</v>
      </c>
      <c r="V1237" s="64">
        <v>9423.1381999999976</v>
      </c>
      <c r="W1237" s="66">
        <f>+(MaestraLP3[[#This Row],[COSTO ]]-MaestraLP3[[#This Row],[COSTO OCT AL 25-09]])/MaestraLP3[[#This Row],[COSTO OCT AL 25-09]]</f>
        <v>1.7964899468932968E-2</v>
      </c>
      <c r="X1237" s="67" t="str">
        <f>++IF(P1237="HASTA AGOTAR STOCK","HASTA AGOTAR STOCK",IF(MaestraLP3[[#This Row],[PRECIO]]=0,"NO PARA LP",IF(MaestraLP3[[#This Row],[PRECIO SEP]]=0,"INCORPORACIÓN",IF(Z1237=0,"MANTIENE",IF(Z1237&lt;0,"BAJA",IF(Z1237&gt;0,"ALZA",""))))))</f>
        <v>MANTIENE</v>
      </c>
      <c r="Y1237" s="64">
        <v>16500</v>
      </c>
      <c r="Z1237" s="41">
        <f>IF(Y1237=0,"INDICAR PRECIO VTA",Y1237-MaestraLP3[[#This Row],[PRECIO SEP]])</f>
        <v>0</v>
      </c>
      <c r="AA1237" s="66">
        <f t="shared" si="19"/>
        <v>0.42890071515151529</v>
      </c>
      <c r="AB1237" s="68">
        <f>IFERROR(MaestraLP3[[#This Row],[PRECIO]]*MaestraLP3[[#This Row],[%MG UMV]],0)</f>
        <v>7076.8618000000024</v>
      </c>
      <c r="AC1237" s="69">
        <v>2.4</v>
      </c>
      <c r="AD1237" s="64">
        <f>+IFERROR(MaestraLP3[[#This Row],[MARGEN UNITARIO]]/MaestraLP3[[#This Row],[Peso Neto UMV (KG)]],0)</f>
        <v>2948.6924166666677</v>
      </c>
      <c r="AE1237" s="39" t="s">
        <v>53</v>
      </c>
      <c r="AF1237" s="39"/>
      <c r="AG1237" s="39">
        <v>1</v>
      </c>
      <c r="AH1237" s="109">
        <v>0</v>
      </c>
      <c r="AI1237" s="66">
        <v>0.03</v>
      </c>
      <c r="AJ1237" s="66">
        <v>0.05</v>
      </c>
      <c r="AK1237" s="39"/>
      <c r="AL1237" s="39" t="s">
        <v>53</v>
      </c>
    </row>
    <row r="1238" spans="1:38" x14ac:dyDescent="0.35">
      <c r="A1238" s="39" t="s">
        <v>276</v>
      </c>
      <c r="B1238" s="39">
        <v>102500005</v>
      </c>
      <c r="C1238" s="39" t="str">
        <f>+MaestraLP3[[#This Row],[CÓDIGO]]&amp;MaestraLP3[[#Headers],[-]]&amp;MaestraLP3[[#This Row],[UMV]]</f>
        <v>102500005-C06</v>
      </c>
      <c r="D1238" s="50" t="str">
        <f>+MaestraLP3[[#This Row],[CÓDIGO]]&amp;MaestraLP3[[#Headers],[FS00]]</f>
        <v>102500005FS00</v>
      </c>
      <c r="E1238" s="39" t="s">
        <v>34</v>
      </c>
      <c r="F1238" s="39" t="s">
        <v>97</v>
      </c>
      <c r="G1238" s="39" t="s">
        <v>273</v>
      </c>
      <c r="H1238" s="39" t="s">
        <v>1602</v>
      </c>
      <c r="I1238" s="39" t="s">
        <v>1608</v>
      </c>
      <c r="J1238" s="49" t="s">
        <v>57</v>
      </c>
      <c r="K1238" s="50" t="s">
        <v>50</v>
      </c>
      <c r="L1238" s="39" t="str">
        <f>VLOOKUP(MaestraLP3[[#This Row],[UMV]],VALIDACIONES!J:L,3,0)</f>
        <v>Caja 6 Unidades</v>
      </c>
      <c r="M1238" s="39" t="s">
        <v>51</v>
      </c>
      <c r="N1238" s="39" t="s">
        <v>78</v>
      </c>
      <c r="O1238" s="64">
        <v>9472.5889999999999</v>
      </c>
      <c r="P1238" s="39" t="s">
        <v>102</v>
      </c>
      <c r="Q1238" s="64">
        <v>16500</v>
      </c>
      <c r="R1238" s="66">
        <f>+IFERROR((MaestraLP3[[#This Row],[COSTO ]]/MaestraLP3[[#This Row],[COSTO SEP]]-1),0)</f>
        <v>1.4053961382680003E-2</v>
      </c>
      <c r="S1238" s="65" t="s">
        <v>52</v>
      </c>
      <c r="T1238" s="65" t="s">
        <v>52</v>
      </c>
      <c r="U1238" s="64">
        <f>+VLOOKUP(MaestraLP3[[#This Row],[FS00]],'[1]BD MES'!$C:$N,12,0)</f>
        <v>9248</v>
      </c>
      <c r="V1238" s="64">
        <v>9605.7163999999993</v>
      </c>
      <c r="W1238" s="66">
        <f>+(MaestraLP3[[#This Row],[COSTO ]]-MaestraLP3[[#This Row],[COSTO OCT AL 25-09]])/MaestraLP3[[#This Row],[COSTO OCT AL 25-09]]</f>
        <v>3.8680406574394394E-2</v>
      </c>
      <c r="X1238" s="67" t="str">
        <f>++IF(P1238="HASTA AGOTAR STOCK","HASTA AGOTAR STOCK",IF(MaestraLP3[[#This Row],[PRECIO]]=0,"NO PARA LP",IF(MaestraLP3[[#This Row],[PRECIO SEP]]=0,"INCORPORACIÓN",IF(Z1238=0,"MANTIENE",IF(Z1238&lt;0,"BAJA",IF(Z1238&gt;0,"ALZA",""))))))</f>
        <v>MANTIENE</v>
      </c>
      <c r="Y1238" s="64">
        <v>16500</v>
      </c>
      <c r="Z1238" s="41">
        <f>IF(Y1238=0,"INDICAR PRECIO VTA",Y1238-MaestraLP3[[#This Row],[PRECIO SEP]])</f>
        <v>0</v>
      </c>
      <c r="AA1238" s="66">
        <f t="shared" si="19"/>
        <v>0.41783536969696972</v>
      </c>
      <c r="AB1238" s="68">
        <f>IFERROR(MaestraLP3[[#This Row],[PRECIO]]*MaestraLP3[[#This Row],[%MG UMV]],0)</f>
        <v>6894.2836000000007</v>
      </c>
      <c r="AC1238" s="69">
        <v>2.4</v>
      </c>
      <c r="AD1238" s="64">
        <f>+IFERROR(MaestraLP3[[#This Row],[MARGEN UNITARIO]]/MaestraLP3[[#This Row],[Peso Neto UMV (KG)]],0)</f>
        <v>2872.6181666666671</v>
      </c>
      <c r="AE1238" s="39" t="s">
        <v>53</v>
      </c>
      <c r="AF1238" s="39"/>
      <c r="AG1238" s="39">
        <v>1</v>
      </c>
      <c r="AH1238" s="109">
        <v>0</v>
      </c>
      <c r="AI1238" s="66">
        <v>0.03</v>
      </c>
      <c r="AJ1238" s="66">
        <v>0.05</v>
      </c>
      <c r="AK1238" s="39"/>
      <c r="AL1238" s="39" t="s">
        <v>53</v>
      </c>
    </row>
    <row r="1239" spans="1:38" x14ac:dyDescent="0.35">
      <c r="A1239" s="39" t="s">
        <v>276</v>
      </c>
      <c r="B1239" s="39">
        <v>104525130</v>
      </c>
      <c r="C1239" s="39" t="str">
        <f>+MaestraLP3[[#This Row],[CÓDIGO]]&amp;MaestraLP3[[#Headers],[-]]&amp;MaestraLP3[[#This Row],[UMV]]</f>
        <v>104525130-C10</v>
      </c>
      <c r="D1239" s="50" t="str">
        <f>+MaestraLP3[[#This Row],[CÓDIGO]]&amp;MaestraLP3[[#Headers],[FS00]]</f>
        <v>104525130FS00</v>
      </c>
      <c r="E1239" s="39" t="s">
        <v>34</v>
      </c>
      <c r="F1239" s="39" t="s">
        <v>97</v>
      </c>
      <c r="G1239" s="39" t="s">
        <v>273</v>
      </c>
      <c r="H1239" s="39" t="s">
        <v>1602</v>
      </c>
      <c r="I1239" s="39" t="s">
        <v>1610</v>
      </c>
      <c r="J1239" s="49" t="s">
        <v>65</v>
      </c>
      <c r="K1239" s="50" t="s">
        <v>50</v>
      </c>
      <c r="L1239" s="39" t="str">
        <f>VLOOKUP(MaestraLP3[[#This Row],[UMV]],VALIDACIONES!J:L,3,0)</f>
        <v>Caja 10 Unidades</v>
      </c>
      <c r="M1239" s="39" t="s">
        <v>51</v>
      </c>
      <c r="N1239" s="39" t="s">
        <v>78</v>
      </c>
      <c r="O1239" s="64">
        <v>12685.599999999999</v>
      </c>
      <c r="P1239" s="39" t="s">
        <v>42</v>
      </c>
      <c r="Q1239" s="64">
        <v>18600</v>
      </c>
      <c r="R1239" s="66">
        <f>+IFERROR((MaestraLP3[[#This Row],[COSTO ]]/MaestraLP3[[#This Row],[COSTO SEP]]-1),0)</f>
        <v>-7.7725925458786982E-3</v>
      </c>
      <c r="S1239" s="65" t="s">
        <v>52</v>
      </c>
      <c r="T1239" s="65" t="s">
        <v>52</v>
      </c>
      <c r="U1239" s="64">
        <f>+VLOOKUP(MaestraLP3[[#This Row],[FS00]],'[1]BD MES'!$C:$N,12,0)</f>
        <v>12569.9</v>
      </c>
      <c r="V1239" s="64">
        <v>12587</v>
      </c>
      <c r="W1239" s="66">
        <f>+(MaestraLP3[[#This Row],[COSTO ]]-MaestraLP3[[#This Row],[COSTO OCT AL 25-09]])/MaestraLP3[[#This Row],[COSTO OCT AL 25-09]]</f>
        <v>1.3603926841104833E-3</v>
      </c>
      <c r="X1239" s="67" t="str">
        <f>++IF(P1239="HASTA AGOTAR STOCK","HASTA AGOTAR STOCK",IF(MaestraLP3[[#This Row],[PRECIO]]=0,"NO PARA LP",IF(MaestraLP3[[#This Row],[PRECIO SEP]]=0,"INCORPORACIÓN",IF(Z1239=0,"MANTIENE",IF(Z1239&lt;0,"BAJA",IF(Z1239&gt;0,"ALZA",""))))))</f>
        <v>MANTIENE</v>
      </c>
      <c r="Y1239" s="64">
        <v>18600</v>
      </c>
      <c r="Z1239" s="41">
        <f>IF(Y1239=0,"INDICAR PRECIO VTA",Y1239-MaestraLP3[[#This Row],[PRECIO SEP]])</f>
        <v>0</v>
      </c>
      <c r="AA1239" s="66">
        <f t="shared" si="19"/>
        <v>0.32327956989247314</v>
      </c>
      <c r="AB1239" s="68">
        <f>IFERROR(MaestraLP3[[#This Row],[PRECIO]]*MaestraLP3[[#This Row],[%MG UMV]],0)</f>
        <v>6013</v>
      </c>
      <c r="AC1239" s="69">
        <v>10</v>
      </c>
      <c r="AD1239" s="64">
        <f>+IFERROR(MaestraLP3[[#This Row],[MARGEN UNITARIO]]/MaestraLP3[[#This Row],[Peso Neto UMV (KG)]],0)</f>
        <v>601.29999999999995</v>
      </c>
      <c r="AE1239" s="39" t="s">
        <v>44</v>
      </c>
      <c r="AF1239" s="39"/>
      <c r="AG1239" s="39">
        <v>1</v>
      </c>
      <c r="AH1239" s="109">
        <v>0</v>
      </c>
      <c r="AI1239" s="66">
        <v>0.03</v>
      </c>
      <c r="AJ1239" s="66">
        <v>4.9999999999999996E-2</v>
      </c>
      <c r="AK1239" s="39"/>
      <c r="AL1239" s="39" t="s">
        <v>53</v>
      </c>
    </row>
    <row r="1240" spans="1:38" x14ac:dyDescent="0.35">
      <c r="A1240" s="39" t="s">
        <v>276</v>
      </c>
      <c r="B1240" s="39">
        <v>104544760</v>
      </c>
      <c r="C1240" s="39" t="str">
        <f>+MaestraLP3[[#This Row],[CÓDIGO]]&amp;MaestraLP3[[#Headers],[-]]&amp;MaestraLP3[[#This Row],[UMV]]</f>
        <v>104544760-C06</v>
      </c>
      <c r="D1240" s="50" t="str">
        <f>+MaestraLP3[[#This Row],[CÓDIGO]]&amp;MaestraLP3[[#Headers],[FS00]]</f>
        <v>104544760FS00</v>
      </c>
      <c r="E1240" s="39" t="s">
        <v>34</v>
      </c>
      <c r="F1240" s="39" t="s">
        <v>97</v>
      </c>
      <c r="G1240" s="39" t="s">
        <v>273</v>
      </c>
      <c r="H1240" s="39" t="s">
        <v>1602</v>
      </c>
      <c r="I1240" s="39" t="s">
        <v>1611</v>
      </c>
      <c r="J1240" s="49" t="s">
        <v>57</v>
      </c>
      <c r="K1240" s="50" t="s">
        <v>50</v>
      </c>
      <c r="L1240" s="39" t="str">
        <f>VLOOKUP(MaestraLP3[[#This Row],[UMV]],VALIDACIONES!J:L,3,0)</f>
        <v>Caja 6 Unidades</v>
      </c>
      <c r="M1240" s="39" t="s">
        <v>51</v>
      </c>
      <c r="N1240" s="39" t="s">
        <v>78</v>
      </c>
      <c r="O1240" s="64">
        <v>19200</v>
      </c>
      <c r="P1240" s="39" t="s">
        <v>42</v>
      </c>
      <c r="Q1240" s="64">
        <v>27700</v>
      </c>
      <c r="R1240" s="66">
        <f>+IFERROR((MaestraLP3[[#This Row],[COSTO ]]/MaestraLP3[[#This Row],[COSTO SEP]]-1),0)</f>
        <v>6.250000000000977E-4</v>
      </c>
      <c r="S1240" s="65" t="s">
        <v>52</v>
      </c>
      <c r="T1240" s="65" t="s">
        <v>52</v>
      </c>
      <c r="U1240" s="64">
        <f>+VLOOKUP(MaestraLP3[[#This Row],[FS00]],'[1]BD MES'!$C:$N,12,0)</f>
        <v>18678</v>
      </c>
      <c r="V1240" s="64">
        <v>19212</v>
      </c>
      <c r="W1240" s="66">
        <f>+(MaestraLP3[[#This Row],[COSTO ]]-MaestraLP3[[#This Row],[COSTO OCT AL 25-09]])/MaestraLP3[[#This Row],[COSTO OCT AL 25-09]]</f>
        <v>2.8589784773530358E-2</v>
      </c>
      <c r="X1240" s="67" t="str">
        <f>++IF(P1240="HASTA AGOTAR STOCK","HASTA AGOTAR STOCK",IF(MaestraLP3[[#This Row],[PRECIO]]=0,"NO PARA LP",IF(MaestraLP3[[#This Row],[PRECIO SEP]]=0,"INCORPORACIÓN",IF(Z1240=0,"MANTIENE",IF(Z1240&lt;0,"BAJA",IF(Z1240&gt;0,"ALZA",""))))))</f>
        <v>MANTIENE</v>
      </c>
      <c r="Y1240" s="64">
        <v>27700</v>
      </c>
      <c r="Z1240" s="41">
        <f>IF(Y1240=0,"INDICAR PRECIO VTA",Y1240-MaestraLP3[[#This Row],[PRECIO SEP]])</f>
        <v>0</v>
      </c>
      <c r="AA1240" s="66">
        <f t="shared" si="19"/>
        <v>0.30642599277978338</v>
      </c>
      <c r="AB1240" s="68">
        <f>IFERROR(MaestraLP3[[#This Row],[PRECIO]]*MaestraLP3[[#This Row],[%MG UMV]],0)</f>
        <v>8488</v>
      </c>
      <c r="AC1240" s="69">
        <v>18</v>
      </c>
      <c r="AD1240" s="64">
        <f>+IFERROR(MaestraLP3[[#This Row],[MARGEN UNITARIO]]/MaestraLP3[[#This Row],[Peso Neto UMV (KG)]],0)</f>
        <v>471.55555555555554</v>
      </c>
      <c r="AE1240" s="39" t="s">
        <v>53</v>
      </c>
      <c r="AF1240" s="39"/>
      <c r="AG1240" s="39">
        <v>1</v>
      </c>
      <c r="AH1240" s="109">
        <v>0</v>
      </c>
      <c r="AI1240" s="66">
        <v>0.03</v>
      </c>
      <c r="AJ1240" s="66">
        <v>4.9999999999999996E-2</v>
      </c>
      <c r="AK1240" s="39"/>
      <c r="AL1240" s="39" t="s">
        <v>53</v>
      </c>
    </row>
    <row r="1241" spans="1:38" x14ac:dyDescent="0.35">
      <c r="A1241" s="39" t="s">
        <v>276</v>
      </c>
      <c r="B1241" s="39">
        <v>104525490</v>
      </c>
      <c r="C1241" s="39" t="str">
        <f>+MaestraLP3[[#This Row],[CÓDIGO]]&amp;MaestraLP3[[#Headers],[-]]&amp;MaestraLP3[[#This Row],[UMV]]</f>
        <v>104525490-C36</v>
      </c>
      <c r="D1241" s="50" t="str">
        <f>+MaestraLP3[[#This Row],[CÓDIGO]]&amp;MaestraLP3[[#Headers],[FS00]]</f>
        <v>104525490FS00</v>
      </c>
      <c r="E1241" s="39" t="s">
        <v>34</v>
      </c>
      <c r="F1241" s="39" t="s">
        <v>97</v>
      </c>
      <c r="G1241" s="39" t="s">
        <v>273</v>
      </c>
      <c r="H1241" s="39" t="s">
        <v>1602</v>
      </c>
      <c r="I1241" s="39" t="s">
        <v>1612</v>
      </c>
      <c r="J1241" s="49" t="s">
        <v>228</v>
      </c>
      <c r="K1241" s="50" t="s">
        <v>50</v>
      </c>
      <c r="L1241" s="39" t="str">
        <f>VLOOKUP(MaestraLP3[[#This Row],[UMV]],VALIDACIONES!J:L,3,0)</f>
        <v>Caja 36 Unidades</v>
      </c>
      <c r="M1241" s="39" t="s">
        <v>51</v>
      </c>
      <c r="N1241" s="39" t="s">
        <v>78</v>
      </c>
      <c r="O1241" s="64">
        <v>13536</v>
      </c>
      <c r="P1241" s="39" t="s">
        <v>42</v>
      </c>
      <c r="Q1241" s="64">
        <v>24300</v>
      </c>
      <c r="R1241" s="66">
        <f>+IFERROR((MaestraLP3[[#This Row],[COSTO ]]/MaestraLP3[[#This Row],[COSTO SEP]]-1),0)</f>
        <v>0</v>
      </c>
      <c r="S1241" s="65" t="s">
        <v>52</v>
      </c>
      <c r="T1241" s="65" t="s">
        <v>52</v>
      </c>
      <c r="U1241" s="64">
        <f>+VLOOKUP(MaestraLP3[[#This Row],[FS00]],'[1]BD MES'!$C:$N,12,0)</f>
        <v>13536</v>
      </c>
      <c r="V1241" s="64">
        <v>13536</v>
      </c>
      <c r="W1241" s="66">
        <f>+(MaestraLP3[[#This Row],[COSTO ]]-MaestraLP3[[#This Row],[COSTO OCT AL 25-09]])/MaestraLP3[[#This Row],[COSTO OCT AL 25-09]]</f>
        <v>0</v>
      </c>
      <c r="X1241" s="67" t="str">
        <f>++IF(P1241="HASTA AGOTAR STOCK","HASTA AGOTAR STOCK",IF(MaestraLP3[[#This Row],[PRECIO]]=0,"NO PARA LP",IF(MaestraLP3[[#This Row],[PRECIO SEP]]=0,"INCORPORACIÓN",IF(Z1241=0,"MANTIENE",IF(Z1241&lt;0,"BAJA",IF(Z1241&gt;0,"ALZA",""))))))</f>
        <v>MANTIENE</v>
      </c>
      <c r="Y1241" s="64">
        <v>24300</v>
      </c>
      <c r="Z1241" s="41">
        <f>IF(Y1241=0,"INDICAR PRECIO VTA",Y1241-MaestraLP3[[#This Row],[PRECIO SEP]])</f>
        <v>0</v>
      </c>
      <c r="AA1241" s="66">
        <f t="shared" si="19"/>
        <v>0.44296296296296295</v>
      </c>
      <c r="AB1241" s="68">
        <f>IFERROR(MaestraLP3[[#This Row],[PRECIO]]*MaestraLP3[[#This Row],[%MG UMV]],0)</f>
        <v>10764</v>
      </c>
      <c r="AC1241" s="69">
        <v>7.2</v>
      </c>
      <c r="AD1241" s="64">
        <f>+IFERROR(MaestraLP3[[#This Row],[MARGEN UNITARIO]]/MaestraLP3[[#This Row],[Peso Neto UMV (KG)]],0)</f>
        <v>1495</v>
      </c>
      <c r="AE1241" s="39" t="s">
        <v>44</v>
      </c>
      <c r="AF1241" s="39"/>
      <c r="AG1241" s="39">
        <v>1</v>
      </c>
      <c r="AH1241" s="109">
        <v>0</v>
      </c>
      <c r="AI1241" s="66">
        <v>0.03</v>
      </c>
      <c r="AJ1241" s="66">
        <v>4.9999999999999996E-2</v>
      </c>
      <c r="AK1241" s="39"/>
      <c r="AL1241" s="39" t="s">
        <v>53</v>
      </c>
    </row>
    <row r="1242" spans="1:38" x14ac:dyDescent="0.35">
      <c r="A1242" s="39" t="s">
        <v>276</v>
      </c>
      <c r="B1242" s="39">
        <v>104539950</v>
      </c>
      <c r="C1242" s="39" t="str">
        <f>+MaestraLP3[[#This Row],[CÓDIGO]]&amp;MaestraLP3[[#Headers],[-]]&amp;MaestraLP3[[#This Row],[UMV]]</f>
        <v>104539950-C06</v>
      </c>
      <c r="D1242" s="50" t="str">
        <f>+MaestraLP3[[#This Row],[CÓDIGO]]&amp;MaestraLP3[[#Headers],[FS00]]</f>
        <v>104539950FS00</v>
      </c>
      <c r="E1242" s="39" t="s">
        <v>34</v>
      </c>
      <c r="F1242" s="39" t="s">
        <v>97</v>
      </c>
      <c r="G1242" s="39" t="s">
        <v>273</v>
      </c>
      <c r="H1242" s="39" t="s">
        <v>1602</v>
      </c>
      <c r="I1242" s="39" t="s">
        <v>1613</v>
      </c>
      <c r="J1242" s="49" t="s">
        <v>57</v>
      </c>
      <c r="K1242" s="50" t="s">
        <v>50</v>
      </c>
      <c r="L1242" s="39" t="str">
        <f>VLOOKUP(MaestraLP3[[#This Row],[UMV]],VALIDACIONES!J:L,3,0)</f>
        <v>Caja 6 Unidades</v>
      </c>
      <c r="M1242" s="39" t="s">
        <v>51</v>
      </c>
      <c r="N1242" s="39" t="s">
        <v>78</v>
      </c>
      <c r="O1242" s="64">
        <v>27306</v>
      </c>
      <c r="P1242" s="39" t="s">
        <v>42</v>
      </c>
      <c r="Q1242" s="64">
        <v>35400</v>
      </c>
      <c r="R1242" s="66">
        <f>+IFERROR((MaestraLP3[[#This Row],[COSTO ]]/MaestraLP3[[#This Row],[COSTO SEP]]-1),0)</f>
        <v>0</v>
      </c>
      <c r="S1242" s="65" t="s">
        <v>52</v>
      </c>
      <c r="T1242" s="65" t="s">
        <v>52</v>
      </c>
      <c r="U1242" s="64">
        <f>+VLOOKUP(MaestraLP3[[#This Row],[FS00]],'[1]BD MES'!$C:$N,12,0)</f>
        <v>27306</v>
      </c>
      <c r="V1242" s="64">
        <v>27306</v>
      </c>
      <c r="W1242" s="66">
        <f>+(MaestraLP3[[#This Row],[COSTO ]]-MaestraLP3[[#This Row],[COSTO OCT AL 25-09]])/MaestraLP3[[#This Row],[COSTO OCT AL 25-09]]</f>
        <v>0</v>
      </c>
      <c r="X1242" s="67" t="str">
        <f>++IF(P1242="HASTA AGOTAR STOCK","HASTA AGOTAR STOCK",IF(MaestraLP3[[#This Row],[PRECIO]]=0,"NO PARA LP",IF(MaestraLP3[[#This Row],[PRECIO SEP]]=0,"INCORPORACIÓN",IF(Z1242=0,"MANTIENE",IF(Z1242&lt;0,"BAJA",IF(Z1242&gt;0,"ALZA",""))))))</f>
        <v>MANTIENE</v>
      </c>
      <c r="Y1242" s="64">
        <v>35400</v>
      </c>
      <c r="Z1242" s="41">
        <f>IF(Y1242=0,"INDICAR PRECIO VTA",Y1242-MaestraLP3[[#This Row],[PRECIO SEP]])</f>
        <v>0</v>
      </c>
      <c r="AA1242" s="66">
        <f t="shared" si="19"/>
        <v>0.22864406779661017</v>
      </c>
      <c r="AB1242" s="68">
        <f>IFERROR(MaestraLP3[[#This Row],[PRECIO]]*MaestraLP3[[#This Row],[%MG UMV]],0)</f>
        <v>8094</v>
      </c>
      <c r="AC1242" s="69">
        <v>18</v>
      </c>
      <c r="AD1242" s="64">
        <f>+IFERROR(MaestraLP3[[#This Row],[MARGEN UNITARIO]]/MaestraLP3[[#This Row],[Peso Neto UMV (KG)]],0)</f>
        <v>449.66666666666669</v>
      </c>
      <c r="AE1242" s="39" t="s">
        <v>53</v>
      </c>
      <c r="AF1242" s="39"/>
      <c r="AG1242" s="39">
        <v>1</v>
      </c>
      <c r="AH1242" s="109">
        <v>0</v>
      </c>
      <c r="AI1242" s="66">
        <v>0.03</v>
      </c>
      <c r="AJ1242" s="66">
        <v>4.9999999999999996E-2</v>
      </c>
      <c r="AK1242" s="39" t="s">
        <v>53</v>
      </c>
      <c r="AL1242" s="39" t="s">
        <v>53</v>
      </c>
    </row>
    <row r="1243" spans="1:38" x14ac:dyDescent="0.35">
      <c r="A1243" s="39" t="s">
        <v>276</v>
      </c>
      <c r="B1243" s="39">
        <v>104532830</v>
      </c>
      <c r="C1243" s="39" t="str">
        <f>+MaestraLP3[[#This Row],[CÓDIGO]]&amp;MaestraLP3[[#Headers],[-]]&amp;MaestraLP3[[#This Row],[UMV]]</f>
        <v>104532830-C06</v>
      </c>
      <c r="D1243" s="50" t="str">
        <f>+MaestraLP3[[#This Row],[CÓDIGO]]&amp;MaestraLP3[[#Headers],[FS00]]</f>
        <v>104532830FS00</v>
      </c>
      <c r="E1243" s="39" t="s">
        <v>34</v>
      </c>
      <c r="F1243" s="39" t="s">
        <v>97</v>
      </c>
      <c r="G1243" s="39" t="s">
        <v>273</v>
      </c>
      <c r="H1243" s="39" t="s">
        <v>1602</v>
      </c>
      <c r="I1243" s="39" t="s">
        <v>1614</v>
      </c>
      <c r="J1243" s="49" t="s">
        <v>57</v>
      </c>
      <c r="K1243" s="50" t="s">
        <v>50</v>
      </c>
      <c r="L1243" s="39" t="str">
        <f>VLOOKUP(MaestraLP3[[#This Row],[UMV]],VALIDACIONES!J:L,3,0)</f>
        <v>Caja 6 Unidades</v>
      </c>
      <c r="M1243" s="39" t="s">
        <v>51</v>
      </c>
      <c r="N1243" s="39" t="s">
        <v>78</v>
      </c>
      <c r="O1243" s="64">
        <v>33822</v>
      </c>
      <c r="P1243" s="39" t="s">
        <v>42</v>
      </c>
      <c r="Q1243" s="64">
        <v>45000</v>
      </c>
      <c r="R1243" s="66">
        <f>+IFERROR((MaestraLP3[[#This Row],[COSTO ]]/MaestraLP3[[#This Row],[COSTO SEP]]-1),0)</f>
        <v>-3.5479865176513137E-4</v>
      </c>
      <c r="S1243" s="65" t="s">
        <v>52</v>
      </c>
      <c r="T1243" s="65" t="s">
        <v>52</v>
      </c>
      <c r="U1243" s="64">
        <f>+VLOOKUP(MaestraLP3[[#This Row],[FS00]],'[1]BD MES'!$C:$N,12,0)</f>
        <v>32370</v>
      </c>
      <c r="V1243" s="64">
        <v>33810</v>
      </c>
      <c r="W1243" s="66">
        <f>+(MaestraLP3[[#This Row],[COSTO ]]-MaestraLP3[[#This Row],[COSTO OCT AL 25-09]])/MaestraLP3[[#This Row],[COSTO OCT AL 25-09]]</f>
        <v>4.4485634847080631E-2</v>
      </c>
      <c r="X1243" s="67" t="str">
        <f>++IF(P1243="HASTA AGOTAR STOCK","HASTA AGOTAR STOCK",IF(MaestraLP3[[#This Row],[PRECIO]]=0,"NO PARA LP",IF(MaestraLP3[[#This Row],[PRECIO SEP]]=0,"INCORPORACIÓN",IF(Z1243=0,"MANTIENE",IF(Z1243&lt;0,"BAJA",IF(Z1243&gt;0,"ALZA",""))))))</f>
        <v>MANTIENE</v>
      </c>
      <c r="Y1243" s="64">
        <v>45000</v>
      </c>
      <c r="Z1243" s="41">
        <f>IF(Y1243=0,"INDICAR PRECIO VTA",Y1243-MaestraLP3[[#This Row],[PRECIO SEP]])</f>
        <v>0</v>
      </c>
      <c r="AA1243" s="66">
        <f t="shared" si="19"/>
        <v>0.24866666666666667</v>
      </c>
      <c r="AB1243" s="68">
        <f>IFERROR(MaestraLP3[[#This Row],[PRECIO]]*MaestraLP3[[#This Row],[%MG UMV]],0)</f>
        <v>11190</v>
      </c>
      <c r="AC1243" s="69">
        <v>18</v>
      </c>
      <c r="AD1243" s="64">
        <f>+IFERROR(MaestraLP3[[#This Row],[MARGEN UNITARIO]]/MaestraLP3[[#This Row],[Peso Neto UMV (KG)]],0)</f>
        <v>621.66666666666663</v>
      </c>
      <c r="AE1243" s="39" t="s">
        <v>53</v>
      </c>
      <c r="AF1243" s="39"/>
      <c r="AG1243" s="39">
        <v>1</v>
      </c>
      <c r="AH1243" s="109">
        <v>0</v>
      </c>
      <c r="AI1243" s="66">
        <v>0.03</v>
      </c>
      <c r="AJ1243" s="66">
        <v>4.9999999999999996E-2</v>
      </c>
      <c r="AK1243" s="39"/>
      <c r="AL1243" s="39" t="s">
        <v>53</v>
      </c>
    </row>
    <row r="1244" spans="1:38" x14ac:dyDescent="0.35">
      <c r="A1244" s="39" t="s">
        <v>276</v>
      </c>
      <c r="B1244" s="39">
        <v>104525120</v>
      </c>
      <c r="C1244" s="39" t="str">
        <f>+MaestraLP3[[#This Row],[CÓDIGO]]&amp;MaestraLP3[[#Headers],[-]]&amp;MaestraLP3[[#This Row],[UMV]]</f>
        <v>104525120-C10</v>
      </c>
      <c r="D1244" s="50" t="str">
        <f>+MaestraLP3[[#This Row],[CÓDIGO]]&amp;MaestraLP3[[#Headers],[FS00]]</f>
        <v>104525120FS00</v>
      </c>
      <c r="E1244" s="39" t="s">
        <v>34</v>
      </c>
      <c r="F1244" s="39" t="s">
        <v>97</v>
      </c>
      <c r="G1244" s="39" t="s">
        <v>273</v>
      </c>
      <c r="H1244" s="39" t="s">
        <v>1602</v>
      </c>
      <c r="I1244" s="39" t="s">
        <v>1615</v>
      </c>
      <c r="J1244" s="49" t="s">
        <v>65</v>
      </c>
      <c r="K1244" s="50" t="s">
        <v>50</v>
      </c>
      <c r="L1244" s="39" t="str">
        <f>VLOOKUP(MaestraLP3[[#This Row],[UMV]],VALIDACIONES!J:L,3,0)</f>
        <v>Caja 10 Unidades</v>
      </c>
      <c r="M1244" s="39" t="s">
        <v>51</v>
      </c>
      <c r="N1244" s="39" t="s">
        <v>78</v>
      </c>
      <c r="O1244" s="64">
        <v>22074.400000000001</v>
      </c>
      <c r="P1244" s="39" t="s">
        <v>42</v>
      </c>
      <c r="Q1244" s="64">
        <v>29900</v>
      </c>
      <c r="R1244" s="66">
        <f>+IFERROR((MaestraLP3[[#This Row],[COSTO ]]/MaestraLP3[[#This Row],[COSTO SEP]]-1),0)</f>
        <v>-1.1814590657050705E-2</v>
      </c>
      <c r="S1244" s="65" t="s">
        <v>52</v>
      </c>
      <c r="T1244" s="65" t="s">
        <v>52</v>
      </c>
      <c r="U1244" s="64">
        <f>+VLOOKUP(MaestraLP3[[#This Row],[FS00]],'[1]BD MES'!$C:$N,12,0)</f>
        <v>21813.699999999997</v>
      </c>
      <c r="V1244" s="64">
        <v>21813.600000000002</v>
      </c>
      <c r="W1244" s="66">
        <f>+(MaestraLP3[[#This Row],[COSTO ]]-MaestraLP3[[#This Row],[COSTO OCT AL 25-09]])/MaestraLP3[[#This Row],[COSTO OCT AL 25-09]]</f>
        <v>-4.5842750195935054E-6</v>
      </c>
      <c r="X1244" s="67" t="str">
        <f>++IF(P1244="HASTA AGOTAR STOCK","HASTA AGOTAR STOCK",IF(MaestraLP3[[#This Row],[PRECIO]]=0,"NO PARA LP",IF(MaestraLP3[[#This Row],[PRECIO SEP]]=0,"INCORPORACIÓN",IF(Z1244=0,"MANTIENE",IF(Z1244&lt;0,"BAJA",IF(Z1244&gt;0,"ALZA",""))))))</f>
        <v>MANTIENE</v>
      </c>
      <c r="Y1244" s="64">
        <v>29900</v>
      </c>
      <c r="Z1244" s="41">
        <f>IF(Y1244=0,"INDICAR PRECIO VTA",Y1244-MaestraLP3[[#This Row],[PRECIO SEP]])</f>
        <v>0</v>
      </c>
      <c r="AA1244" s="66">
        <f t="shared" si="19"/>
        <v>0.270448160535117</v>
      </c>
      <c r="AB1244" s="68">
        <f>IFERROR(MaestraLP3[[#This Row],[PRECIO]]*MaestraLP3[[#This Row],[%MG UMV]],0)</f>
        <v>8086.3999999999987</v>
      </c>
      <c r="AC1244" s="69">
        <v>10</v>
      </c>
      <c r="AD1244" s="64">
        <f>+IFERROR(MaestraLP3[[#This Row],[MARGEN UNITARIO]]/MaestraLP3[[#This Row],[Peso Neto UMV (KG)]],0)</f>
        <v>808.63999999999987</v>
      </c>
      <c r="AE1244" s="39" t="s">
        <v>53</v>
      </c>
      <c r="AF1244" s="39"/>
      <c r="AG1244" s="39">
        <v>1</v>
      </c>
      <c r="AH1244" s="109">
        <v>0</v>
      </c>
      <c r="AI1244" s="66">
        <v>0.03</v>
      </c>
      <c r="AJ1244" s="66">
        <v>4.9999999999999996E-2</v>
      </c>
      <c r="AK1244" s="39"/>
      <c r="AL1244" s="39" t="s">
        <v>53</v>
      </c>
    </row>
    <row r="1245" spans="1:38" x14ac:dyDescent="0.35">
      <c r="A1245" s="39" t="s">
        <v>276</v>
      </c>
      <c r="B1245" s="39">
        <v>104547960</v>
      </c>
      <c r="C1245" s="39" t="str">
        <f>+MaestraLP3[[#This Row],[CÓDIGO]]&amp;MaestraLP3[[#Headers],[-]]&amp;MaestraLP3[[#This Row],[UMV]]</f>
        <v>104547960-C10</v>
      </c>
      <c r="D1245" s="50" t="str">
        <f>+MaestraLP3[[#This Row],[CÓDIGO]]&amp;MaestraLP3[[#Headers],[FS00]]</f>
        <v>104547960FS00</v>
      </c>
      <c r="E1245" s="39" t="s">
        <v>34</v>
      </c>
      <c r="F1245" s="39" t="s">
        <v>97</v>
      </c>
      <c r="G1245" s="39" t="s">
        <v>273</v>
      </c>
      <c r="H1245" s="39" t="s">
        <v>283</v>
      </c>
      <c r="I1245" s="39" t="s">
        <v>1616</v>
      </c>
      <c r="J1245" s="49" t="s">
        <v>65</v>
      </c>
      <c r="K1245" s="50" t="s">
        <v>50</v>
      </c>
      <c r="L1245" s="39" t="str">
        <f>VLOOKUP(MaestraLP3[[#This Row],[UMV]],VALIDACIONES!J:L,3,0)</f>
        <v>Caja 10 Unidades</v>
      </c>
      <c r="M1245" s="39" t="s">
        <v>51</v>
      </c>
      <c r="N1245" s="39" t="s">
        <v>78</v>
      </c>
      <c r="O1245" s="64">
        <v>21232</v>
      </c>
      <c r="P1245" s="39" t="s">
        <v>42</v>
      </c>
      <c r="Q1245" s="65">
        <v>33000</v>
      </c>
      <c r="R1245" s="66">
        <f>+IFERROR((MaestraLP3[[#This Row],[COSTO ]]/MaestraLP3[[#This Row],[COSTO SEP]]-1),0)</f>
        <v>-9.4197437829679487E-5</v>
      </c>
      <c r="S1245" s="65" t="s">
        <v>93</v>
      </c>
      <c r="T1245" s="65" t="s">
        <v>93</v>
      </c>
      <c r="U1245" s="64">
        <f>+VLOOKUP(MaestraLP3[[#This Row],[FS00]],'[1]BD MES'!$C:$N,12,0)</f>
        <v>21230</v>
      </c>
      <c r="V1245" s="64">
        <v>21230</v>
      </c>
      <c r="W1245" s="66">
        <f>+(MaestraLP3[[#This Row],[COSTO ]]-MaestraLP3[[#This Row],[COSTO OCT AL 25-09]])/MaestraLP3[[#This Row],[COSTO OCT AL 25-09]]</f>
        <v>0</v>
      </c>
      <c r="X1245" s="67" t="str">
        <f>++IF(P1245="HASTA AGOTAR STOCK","HASTA AGOTAR STOCK",IF(MaestraLP3[[#This Row],[PRECIO]]=0,"NO PARA LP",IF(MaestraLP3[[#This Row],[PRECIO SEP]]=0,"INCORPORACIÓN",IF(Z1245=0,"MANTIENE",IF(Z1245&lt;0,"BAJA",IF(Z1245&gt;0,"ALZA",""))))))</f>
        <v>MANTIENE</v>
      </c>
      <c r="Y1245" s="64">
        <v>33000</v>
      </c>
      <c r="Z1245" s="41">
        <f>IF(Y1245=0,"INDICAR PRECIO VTA",Y1245-MaestraLP3[[#This Row],[PRECIO SEP]])</f>
        <v>0</v>
      </c>
      <c r="AA1245" s="66">
        <f t="shared" si="19"/>
        <v>0.35666666666666669</v>
      </c>
      <c r="AB1245" s="68">
        <f>IFERROR(MaestraLP3[[#This Row],[PRECIO]]*MaestraLP3[[#This Row],[%MG UMV]],0)</f>
        <v>11770</v>
      </c>
      <c r="AC1245" s="69">
        <v>9.5</v>
      </c>
      <c r="AD1245" s="64">
        <f>+IFERROR(MaestraLP3[[#This Row],[MARGEN UNITARIO]]/MaestraLP3[[#This Row],[Peso Neto UMV (KG)]],0)</f>
        <v>1238.9473684210527</v>
      </c>
      <c r="AE1245" s="39" t="s">
        <v>53</v>
      </c>
      <c r="AF1245" s="39"/>
      <c r="AG1245" s="39">
        <v>1</v>
      </c>
      <c r="AH1245" s="109">
        <v>0</v>
      </c>
      <c r="AI1245" s="66">
        <v>4.9999999999999996E-2</v>
      </c>
      <c r="AJ1245" s="66">
        <v>9.9999999999999992E-2</v>
      </c>
      <c r="AK1245" s="39" t="s">
        <v>53</v>
      </c>
      <c r="AL1245" s="39" t="s">
        <v>53</v>
      </c>
    </row>
    <row r="1246" spans="1:38" x14ac:dyDescent="0.35">
      <c r="A1246" s="39" t="s">
        <v>276</v>
      </c>
      <c r="B1246" s="39">
        <v>104352371</v>
      </c>
      <c r="C1246" s="39" t="str">
        <f>+MaestraLP3[[#This Row],[CÓDIGO]]&amp;MaestraLP3[[#Headers],[-]]&amp;MaestraLP3[[#This Row],[UMV]]</f>
        <v>104352371-C12</v>
      </c>
      <c r="D1246" s="50" t="str">
        <f>+MaestraLP3[[#This Row],[CÓDIGO]]&amp;MaestraLP3[[#Headers],[FS00]]</f>
        <v>104352371FS00</v>
      </c>
      <c r="E1246" s="39" t="s">
        <v>34</v>
      </c>
      <c r="F1246" s="39" t="s">
        <v>97</v>
      </c>
      <c r="G1246" s="39" t="s">
        <v>273</v>
      </c>
      <c r="H1246" s="39" t="s">
        <v>283</v>
      </c>
      <c r="I1246" s="39" t="s">
        <v>1618</v>
      </c>
      <c r="J1246" s="49" t="s">
        <v>49</v>
      </c>
      <c r="K1246" s="50" t="s">
        <v>50</v>
      </c>
      <c r="L1246" s="39" t="str">
        <f>VLOOKUP(MaestraLP3[[#This Row],[UMV]],VALIDACIONES!J:L,3,0)</f>
        <v>Caja 12 Unidades</v>
      </c>
      <c r="M1246" s="39" t="s">
        <v>51</v>
      </c>
      <c r="N1246" s="39" t="s">
        <v>78</v>
      </c>
      <c r="O1246" s="64">
        <v>25433.788799999995</v>
      </c>
      <c r="P1246" s="39" t="s">
        <v>102</v>
      </c>
      <c r="Q1246" s="64">
        <v>60000</v>
      </c>
      <c r="R1246" s="66">
        <f>+IFERROR((MaestraLP3[[#This Row],[COSTO ]]/MaestraLP3[[#This Row],[COSTO SEP]]-1),0)</f>
        <v>-1.6224810359359187E-2</v>
      </c>
      <c r="S1246" s="65" t="s">
        <v>93</v>
      </c>
      <c r="T1246" s="65" t="s">
        <v>93</v>
      </c>
      <c r="U1246" s="64">
        <f>+VLOOKUP(MaestraLP3[[#This Row],[FS00]],'[1]BD MES'!$C:$N,12,0)</f>
        <v>25164</v>
      </c>
      <c r="V1246" s="64">
        <v>25021.130400000002</v>
      </c>
      <c r="W1246" s="66">
        <f>+(MaestraLP3[[#This Row],[COSTO ]]-MaestraLP3[[#This Row],[COSTO OCT AL 25-09]])/MaestraLP3[[#This Row],[COSTO OCT AL 25-09]]</f>
        <v>-5.6775393419169519E-3</v>
      </c>
      <c r="X1246" s="67" t="str">
        <f>++IF(P1246="HASTA AGOTAR STOCK","HASTA AGOTAR STOCK",IF(MaestraLP3[[#This Row],[PRECIO]]=0,"NO PARA LP",IF(MaestraLP3[[#This Row],[PRECIO SEP]]=0,"INCORPORACIÓN",IF(Z1246=0,"MANTIENE",IF(Z1246&lt;0,"BAJA",IF(Z1246&gt;0,"ALZA",""))))))</f>
        <v>BAJA</v>
      </c>
      <c r="Y1246" s="64">
        <v>55200</v>
      </c>
      <c r="Z1246" s="41">
        <f>IF(Y1246=0,"INDICAR PRECIO VTA",Y1246-MaestraLP3[[#This Row],[PRECIO SEP]])</f>
        <v>-4800</v>
      </c>
      <c r="AA1246" s="66">
        <f t="shared" si="19"/>
        <v>0.54671865217391302</v>
      </c>
      <c r="AB1246" s="68">
        <f>IFERROR(MaestraLP3[[#This Row],[PRECIO]]*MaestraLP3[[#This Row],[%MG UMV]],0)</f>
        <v>30178.869599999998</v>
      </c>
      <c r="AC1246" s="69">
        <v>4.8</v>
      </c>
      <c r="AD1246" s="64">
        <f>+IFERROR(MaestraLP3[[#This Row],[MARGEN UNITARIO]]/MaestraLP3[[#This Row],[Peso Neto UMV (KG)]],0)</f>
        <v>6287.2645000000002</v>
      </c>
      <c r="AE1246" s="39" t="s">
        <v>44</v>
      </c>
      <c r="AF1246" s="39"/>
      <c r="AG1246" s="39">
        <v>1</v>
      </c>
      <c r="AH1246" s="109">
        <v>0</v>
      </c>
      <c r="AI1246" s="66">
        <v>0.03</v>
      </c>
      <c r="AJ1246" s="66">
        <v>0.05</v>
      </c>
      <c r="AK1246" s="39" t="s">
        <v>53</v>
      </c>
      <c r="AL1246" s="39" t="s">
        <v>53</v>
      </c>
    </row>
    <row r="1247" spans="1:38" x14ac:dyDescent="0.35">
      <c r="A1247" s="39" t="s">
        <v>276</v>
      </c>
      <c r="B1247" s="39">
        <v>104544210</v>
      </c>
      <c r="C1247" s="39" t="str">
        <f>+MaestraLP3[[#This Row],[CÓDIGO]]&amp;MaestraLP3[[#Headers],[-]]&amp;MaestraLP3[[#This Row],[UMV]]</f>
        <v>104544210-C06</v>
      </c>
      <c r="D1247" s="50" t="str">
        <f>+MaestraLP3[[#This Row],[CÓDIGO]]&amp;MaestraLP3[[#Headers],[FS00]]</f>
        <v>104544210FS00</v>
      </c>
      <c r="E1247" s="39" t="s">
        <v>34</v>
      </c>
      <c r="F1247" s="39" t="s">
        <v>97</v>
      </c>
      <c r="G1247" s="39" t="s">
        <v>273</v>
      </c>
      <c r="H1247" s="39" t="s">
        <v>283</v>
      </c>
      <c r="I1247" s="39" t="s">
        <v>4194</v>
      </c>
      <c r="J1247" s="49" t="s">
        <v>57</v>
      </c>
      <c r="K1247" s="50" t="s">
        <v>50</v>
      </c>
      <c r="L1247" s="39" t="str">
        <f>VLOOKUP(MaestraLP3[[#This Row],[UMV]],VALIDACIONES!J:L,3,0)</f>
        <v>Caja 6 Unidades</v>
      </c>
      <c r="M1247" s="39" t="s">
        <v>51</v>
      </c>
      <c r="N1247" s="39" t="s">
        <v>41</v>
      </c>
      <c r="O1247" s="64">
        <v>38244</v>
      </c>
      <c r="P1247" s="39" t="s">
        <v>42</v>
      </c>
      <c r="Q1247" s="65">
        <v>45800</v>
      </c>
      <c r="R1247" s="66">
        <f>+IFERROR((MaestraLP3[[#This Row],[COSTO ]]/MaestraLP3[[#This Row],[COSTO SEP]]-1),0)</f>
        <v>0</v>
      </c>
      <c r="S1247" s="65" t="s">
        <v>52</v>
      </c>
      <c r="T1247" s="65" t="s">
        <v>93</v>
      </c>
      <c r="U1247" s="64">
        <f>+VLOOKUP(MaestraLP3[[#This Row],[FS00]],'[1]BD MES'!$C:$N,12,0)</f>
        <v>35802</v>
      </c>
      <c r="V1247" s="64">
        <v>38244</v>
      </c>
      <c r="W1247" s="66">
        <f>+(MaestraLP3[[#This Row],[COSTO ]]-MaestraLP3[[#This Row],[COSTO OCT AL 25-09]])/MaestraLP3[[#This Row],[COSTO OCT AL 25-09]]</f>
        <v>6.8208479973185854E-2</v>
      </c>
      <c r="X1247" s="67" t="str">
        <f>++IF(P1247="HASTA AGOTAR STOCK","HASTA AGOTAR STOCK",IF(MaestraLP3[[#This Row],[PRECIO]]=0,"NO PARA LP",IF(MaestraLP3[[#This Row],[PRECIO SEP]]=0,"INCORPORACIÓN",IF(Z1247=0,"MANTIENE",IF(Z1247&lt;0,"BAJA",IF(Z1247&gt;0,"ALZA",""))))))</f>
        <v>MANTIENE</v>
      </c>
      <c r="Y1247" s="64">
        <v>45800</v>
      </c>
      <c r="Z1247" s="41">
        <f>IF(Y1247=0,"INDICAR PRECIO VTA",Y1247-MaestraLP3[[#This Row],[PRECIO SEP]])</f>
        <v>0</v>
      </c>
      <c r="AA1247" s="66">
        <f t="shared" si="19"/>
        <v>0.16497816593886463</v>
      </c>
      <c r="AB1247" s="68">
        <f>IFERROR(MaestraLP3[[#This Row],[PRECIO]]*MaestraLP3[[#This Row],[%MG UMV]],0)</f>
        <v>7556</v>
      </c>
      <c r="AC1247" s="69">
        <v>3</v>
      </c>
      <c r="AD1247" s="64">
        <f>+IFERROR(MaestraLP3[[#This Row],[MARGEN UNITARIO]]/MaestraLP3[[#This Row],[Peso Neto UMV (KG)]],0)</f>
        <v>2518.6666666666665</v>
      </c>
      <c r="AE1247" s="39" t="s">
        <v>53</v>
      </c>
      <c r="AF1247" s="39"/>
      <c r="AG1247" s="39">
        <v>1</v>
      </c>
      <c r="AH1247" s="109">
        <v>0</v>
      </c>
      <c r="AI1247" s="66">
        <v>4.9999999999999996E-2</v>
      </c>
      <c r="AJ1247" s="66">
        <v>0.08</v>
      </c>
      <c r="AK1247" s="39" t="s">
        <v>53</v>
      </c>
      <c r="AL1247" s="39" t="s">
        <v>53</v>
      </c>
    </row>
    <row r="1248" spans="1:38" x14ac:dyDescent="0.35">
      <c r="A1248" s="39" t="s">
        <v>276</v>
      </c>
      <c r="B1248" s="39">
        <v>102500070</v>
      </c>
      <c r="C1248" s="39" t="str">
        <f>+MaestraLP3[[#This Row],[CÓDIGO]]&amp;MaestraLP3[[#Headers],[-]]&amp;MaestraLP3[[#This Row],[UMV]]</f>
        <v>102500070-C12</v>
      </c>
      <c r="D1248" s="50" t="str">
        <f>+MaestraLP3[[#This Row],[CÓDIGO]]&amp;MaestraLP3[[#Headers],[FS00]]</f>
        <v>102500070FS00</v>
      </c>
      <c r="E1248" s="39" t="s">
        <v>34</v>
      </c>
      <c r="F1248" s="39" t="s">
        <v>97</v>
      </c>
      <c r="G1248" s="39" t="s">
        <v>273</v>
      </c>
      <c r="H1248" s="39" t="s">
        <v>283</v>
      </c>
      <c r="I1248" s="39" t="s">
        <v>4637</v>
      </c>
      <c r="J1248" s="49" t="s">
        <v>49</v>
      </c>
      <c r="K1248" s="50" t="s">
        <v>50</v>
      </c>
      <c r="L1248" s="39" t="str">
        <f>VLOOKUP(MaestraLP3[[#This Row],[UMV]],VALIDACIONES!J:L,3,0)</f>
        <v>Caja 12 Unidades</v>
      </c>
      <c r="M1248" s="39" t="s">
        <v>51</v>
      </c>
      <c r="N1248" s="39" t="s">
        <v>2</v>
      </c>
      <c r="O1248" s="64">
        <v>26894.120000000003</v>
      </c>
      <c r="P1248" s="39" t="s">
        <v>4413</v>
      </c>
      <c r="Q1248" s="65">
        <v>44000</v>
      </c>
      <c r="R1248" s="66">
        <f>+IFERROR((MaestraLP3[[#This Row],[COSTO ]]/MaestraLP3[[#This Row],[COSTO SEP]]-1),0)</f>
        <v>1.4984526357433969E-2</v>
      </c>
      <c r="S1248" s="65" t="s">
        <v>52</v>
      </c>
      <c r="T1248" s="65" t="s">
        <v>52</v>
      </c>
      <c r="U1248" s="64">
        <f>+VLOOKUP(MaestraLP3[[#This Row],[FS00]],'[1]BD MES'!$C:$N,12,0)</f>
        <v>27199.02</v>
      </c>
      <c r="V1248" s="64">
        <v>27297.115649999996</v>
      </c>
      <c r="W1248" s="66">
        <f>+(MaestraLP3[[#This Row],[COSTO ]]-MaestraLP3[[#This Row],[COSTO OCT AL 25-09]])/MaestraLP3[[#This Row],[COSTO OCT AL 25-09]]</f>
        <v>3.606587663820081E-3</v>
      </c>
      <c r="X1248" s="67" t="str">
        <f>++IF(P1248="HASTA AGOTAR STOCK","HASTA AGOTAR STOCK",IF(MaestraLP3[[#This Row],[PRECIO]]=0,"NO PARA LP",IF(MaestraLP3[[#This Row],[PRECIO SEP]]=0,"INCORPORACIÓN",IF(Z1248=0,"MANTIENE",IF(Z1248&lt;0,"BAJA",IF(Z1248&gt;0,"ALZA",""))))))</f>
        <v>BAJA</v>
      </c>
      <c r="Y1248" s="64">
        <v>36000</v>
      </c>
      <c r="Z1248" s="41">
        <f>IF(Y1248=0,"INDICAR PRECIO VTA",Y1248-MaestraLP3[[#This Row],[PRECIO SEP]])</f>
        <v>-8000</v>
      </c>
      <c r="AA1248" s="66">
        <f t="shared" si="19"/>
        <v>0.24174678750000012</v>
      </c>
      <c r="AB1248" s="68">
        <f>IFERROR(MaestraLP3[[#This Row],[PRECIO]]*MaestraLP3[[#This Row],[%MG UMV]],0)</f>
        <v>8702.8843500000039</v>
      </c>
      <c r="AC1248" s="69">
        <v>2.2999999999999998</v>
      </c>
      <c r="AD1248" s="64">
        <f>+IFERROR(MaestraLP3[[#This Row],[MARGEN UNITARIO]]/MaestraLP3[[#This Row],[Peso Neto UMV (KG)]],0)</f>
        <v>3783.8627608695674</v>
      </c>
      <c r="AE1248" s="39" t="s">
        <v>53</v>
      </c>
      <c r="AF1248" s="39"/>
      <c r="AG1248" s="39">
        <v>1</v>
      </c>
      <c r="AH1248" s="109">
        <v>0</v>
      </c>
      <c r="AI1248" s="66">
        <v>0.05</v>
      </c>
      <c r="AJ1248" s="66">
        <v>0.1</v>
      </c>
      <c r="AK1248" s="39"/>
      <c r="AL1248" s="39" t="s">
        <v>53</v>
      </c>
    </row>
    <row r="1249" spans="1:38" x14ac:dyDescent="0.35">
      <c r="A1249" s="39" t="s">
        <v>276</v>
      </c>
      <c r="B1249" s="39">
        <v>104531600</v>
      </c>
      <c r="C1249" s="39" t="str">
        <f>+MaestraLP3[[#This Row],[CÓDIGO]]&amp;MaestraLP3[[#Headers],[-]]&amp;MaestraLP3[[#This Row],[UMV]]</f>
        <v>104531600-C10</v>
      </c>
      <c r="D1249" s="50" t="str">
        <f>+MaestraLP3[[#This Row],[CÓDIGO]]&amp;MaestraLP3[[#Headers],[FS00]]</f>
        <v>104531600FS00</v>
      </c>
      <c r="E1249" s="39" t="s">
        <v>34</v>
      </c>
      <c r="F1249" s="39" t="s">
        <v>97</v>
      </c>
      <c r="G1249" s="39" t="s">
        <v>273</v>
      </c>
      <c r="H1249" s="39" t="s">
        <v>283</v>
      </c>
      <c r="I1249" s="39" t="s">
        <v>1622</v>
      </c>
      <c r="J1249" s="49" t="s">
        <v>65</v>
      </c>
      <c r="K1249" s="50" t="s">
        <v>50</v>
      </c>
      <c r="L1249" s="39" t="str">
        <f>VLOOKUP(MaestraLP3[[#This Row],[UMV]],VALIDACIONES!J:L,3,0)</f>
        <v>Caja 10 Unidades</v>
      </c>
      <c r="M1249" s="39" t="s">
        <v>51</v>
      </c>
      <c r="N1249" s="39" t="s">
        <v>78</v>
      </c>
      <c r="O1249" s="64">
        <v>13430</v>
      </c>
      <c r="P1249" s="39" t="s">
        <v>42</v>
      </c>
      <c r="Q1249" s="64">
        <v>21700</v>
      </c>
      <c r="R1249" s="66">
        <f>+IFERROR((MaestraLP3[[#This Row],[COSTO ]]/MaestraLP3[[#This Row],[COSTO SEP]]-1),0)</f>
        <v>-7.446016381236209E-4</v>
      </c>
      <c r="S1249" s="65" t="s">
        <v>52</v>
      </c>
      <c r="T1249" s="65" t="s">
        <v>52</v>
      </c>
      <c r="U1249" s="64">
        <f>+VLOOKUP(MaestraLP3[[#This Row],[FS00]],'[1]BD MES'!$C:$N,12,0)</f>
        <v>13420</v>
      </c>
      <c r="V1249" s="64">
        <v>13420</v>
      </c>
      <c r="W1249" s="66">
        <f>+(MaestraLP3[[#This Row],[COSTO ]]-MaestraLP3[[#This Row],[COSTO OCT AL 25-09]])/MaestraLP3[[#This Row],[COSTO OCT AL 25-09]]</f>
        <v>0</v>
      </c>
      <c r="X1249" s="67" t="str">
        <f>++IF(P1249="HASTA AGOTAR STOCK","HASTA AGOTAR STOCK",IF(MaestraLP3[[#This Row],[PRECIO]]=0,"NO PARA LP",IF(MaestraLP3[[#This Row],[PRECIO SEP]]=0,"INCORPORACIÓN",IF(Z1249=0,"MANTIENE",IF(Z1249&lt;0,"BAJA",IF(Z1249&gt;0,"ALZA",""))))))</f>
        <v>MANTIENE</v>
      </c>
      <c r="Y1249" s="64">
        <v>21700</v>
      </c>
      <c r="Z1249" s="41">
        <f>IF(Y1249=0,"INDICAR PRECIO VTA",Y1249-MaestraLP3[[#This Row],[PRECIO SEP]])</f>
        <v>0</v>
      </c>
      <c r="AA1249" s="66">
        <f t="shared" si="19"/>
        <v>0.38156682027649769</v>
      </c>
      <c r="AB1249" s="68">
        <f>IFERROR(MaestraLP3[[#This Row],[PRECIO]]*MaestraLP3[[#This Row],[%MG UMV]],0)</f>
        <v>8280</v>
      </c>
      <c r="AC1249" s="69">
        <v>10</v>
      </c>
      <c r="AD1249" s="64">
        <f>+IFERROR(MaestraLP3[[#This Row],[MARGEN UNITARIO]]/MaestraLP3[[#This Row],[Peso Neto UMV (KG)]],0)</f>
        <v>828</v>
      </c>
      <c r="AE1249" s="39" t="s">
        <v>53</v>
      </c>
      <c r="AF1249" s="39"/>
      <c r="AG1249" s="39">
        <v>1</v>
      </c>
      <c r="AH1249" s="109">
        <v>0</v>
      </c>
      <c r="AI1249" s="66">
        <v>0.03</v>
      </c>
      <c r="AJ1249" s="66">
        <v>4.9999999999999996E-2</v>
      </c>
      <c r="AK1249" s="39"/>
      <c r="AL1249" s="39" t="s">
        <v>53</v>
      </c>
    </row>
    <row r="1250" spans="1:38" x14ac:dyDescent="0.35">
      <c r="A1250" s="39" t="s">
        <v>276</v>
      </c>
      <c r="B1250" s="39">
        <v>104528870</v>
      </c>
      <c r="C1250" s="39" t="str">
        <f>+MaestraLP3[[#This Row],[CÓDIGO]]&amp;MaestraLP3[[#Headers],[-]]&amp;MaestraLP3[[#This Row],[UMV]]</f>
        <v>104528870-C02</v>
      </c>
      <c r="D1250" s="50" t="str">
        <f>+MaestraLP3[[#This Row],[CÓDIGO]]&amp;MaestraLP3[[#Headers],[FS00]]</f>
        <v>104528870FS00</v>
      </c>
      <c r="E1250" s="39" t="s">
        <v>34</v>
      </c>
      <c r="F1250" s="39" t="s">
        <v>97</v>
      </c>
      <c r="G1250" s="39" t="s">
        <v>273</v>
      </c>
      <c r="H1250" s="39" t="s">
        <v>283</v>
      </c>
      <c r="I1250" s="39" t="s">
        <v>1623</v>
      </c>
      <c r="J1250" s="49" t="s">
        <v>92</v>
      </c>
      <c r="K1250" s="50" t="s">
        <v>50</v>
      </c>
      <c r="L1250" s="39" t="str">
        <f>VLOOKUP(MaestraLP3[[#This Row],[UMV]],VALIDACIONES!J:L,3,0)</f>
        <v>Caja 2 Unidades</v>
      </c>
      <c r="M1250" s="39" t="s">
        <v>51</v>
      </c>
      <c r="N1250" s="39" t="s">
        <v>78</v>
      </c>
      <c r="O1250" s="64">
        <v>32962</v>
      </c>
      <c r="P1250" s="39" t="s">
        <v>42</v>
      </c>
      <c r="Q1250" s="64">
        <v>48900</v>
      </c>
      <c r="R1250" s="66">
        <f>+IFERROR((MaestraLP3[[#This Row],[COSTO ]]/MaestraLP3[[#This Row],[COSTO SEP]]-1),0)</f>
        <v>6.6682846914629001E-2</v>
      </c>
      <c r="S1250" s="65" t="s">
        <v>52</v>
      </c>
      <c r="T1250" s="65" t="s">
        <v>52</v>
      </c>
      <c r="U1250" s="64">
        <f>+VLOOKUP(MaestraLP3[[#This Row],[FS00]],'[1]BD MES'!$C:$N,12,0)</f>
        <v>35124</v>
      </c>
      <c r="V1250" s="64">
        <v>35160</v>
      </c>
      <c r="W1250" s="66">
        <f>+(MaestraLP3[[#This Row],[COSTO ]]-MaestraLP3[[#This Row],[COSTO OCT AL 25-09]])/MaestraLP3[[#This Row],[COSTO OCT AL 25-09]]</f>
        <v>1.0249402118209772E-3</v>
      </c>
      <c r="X1250" s="67" t="str">
        <f>++IF(P1250="HASTA AGOTAR STOCK","HASTA AGOTAR STOCK",IF(MaestraLP3[[#This Row],[PRECIO]]=0,"NO PARA LP",IF(MaestraLP3[[#This Row],[PRECIO SEP]]=0,"INCORPORACIÓN",IF(Z1250=0,"MANTIENE",IF(Z1250&lt;0,"BAJA",IF(Z1250&gt;0,"ALZA",""))))))</f>
        <v>MANTIENE</v>
      </c>
      <c r="Y1250" s="64">
        <v>48900</v>
      </c>
      <c r="Z1250" s="41">
        <f>IF(Y1250=0,"INDICAR PRECIO VTA",Y1250-MaestraLP3[[#This Row],[PRECIO SEP]])</f>
        <v>0</v>
      </c>
      <c r="AA1250" s="66">
        <f t="shared" si="19"/>
        <v>0.28098159509202453</v>
      </c>
      <c r="AB1250" s="68">
        <f>IFERROR(MaestraLP3[[#This Row],[PRECIO]]*MaestraLP3[[#This Row],[%MG UMV]],0)</f>
        <v>13740</v>
      </c>
      <c r="AC1250" s="69">
        <v>13.6</v>
      </c>
      <c r="AD1250" s="64">
        <f>+IFERROR(MaestraLP3[[#This Row],[MARGEN UNITARIO]]/MaestraLP3[[#This Row],[Peso Neto UMV (KG)]],0)</f>
        <v>1010.2941176470589</v>
      </c>
      <c r="AE1250" s="39" t="s">
        <v>53</v>
      </c>
      <c r="AF1250" s="39"/>
      <c r="AG1250" s="39">
        <v>1</v>
      </c>
      <c r="AH1250" s="109">
        <v>0</v>
      </c>
      <c r="AI1250" s="66">
        <v>4.9999999999999996E-2</v>
      </c>
      <c r="AJ1250" s="66">
        <v>6.9999999999999993E-2</v>
      </c>
      <c r="AK1250" s="39"/>
      <c r="AL1250" s="39" t="s">
        <v>53</v>
      </c>
    </row>
    <row r="1251" spans="1:38" x14ac:dyDescent="0.35">
      <c r="A1251" s="39" t="s">
        <v>276</v>
      </c>
      <c r="B1251" s="39">
        <v>150000159</v>
      </c>
      <c r="C1251" s="39" t="str">
        <f>+MaestraLP3[[#This Row],[CÓDIGO]]&amp;MaestraLP3[[#Headers],[-]]&amp;MaestraLP3[[#This Row],[UMV]]</f>
        <v>150000159-C08</v>
      </c>
      <c r="D1251" s="50" t="str">
        <f>+MaestraLP3[[#This Row],[CÓDIGO]]&amp;MaestraLP3[[#Headers],[FS00]]</f>
        <v>150000159FS00</v>
      </c>
      <c r="E1251" s="39" t="s">
        <v>34</v>
      </c>
      <c r="F1251" s="39" t="s">
        <v>97</v>
      </c>
      <c r="G1251" s="39" t="s">
        <v>273</v>
      </c>
      <c r="H1251" s="39" t="s">
        <v>283</v>
      </c>
      <c r="I1251" s="39" t="s">
        <v>1624</v>
      </c>
      <c r="J1251" s="49" t="s">
        <v>253</v>
      </c>
      <c r="K1251" s="50" t="s">
        <v>50</v>
      </c>
      <c r="L1251" s="39" t="str">
        <f>VLOOKUP(MaestraLP3[[#This Row],[UMV]],VALIDACIONES!J:L,3,0)</f>
        <v>Caja 8 Unidades</v>
      </c>
      <c r="M1251" s="39" t="s">
        <v>51</v>
      </c>
      <c r="N1251" s="39" t="s">
        <v>78</v>
      </c>
      <c r="O1251" s="64">
        <v>19680</v>
      </c>
      <c r="P1251" s="39" t="s">
        <v>190</v>
      </c>
      <c r="Q1251" s="64">
        <v>27500</v>
      </c>
      <c r="R1251" s="66">
        <f>+IFERROR((MaestraLP3[[#This Row],[COSTO ]]/MaestraLP3[[#This Row],[COSTO SEP]]-1),0)</f>
        <v>8.5487804878050522E-3</v>
      </c>
      <c r="S1251" s="65" t="s">
        <v>52</v>
      </c>
      <c r="T1251" s="65" t="s">
        <v>52</v>
      </c>
      <c r="U1251" s="64">
        <f>+VLOOKUP(MaestraLP3[[#This Row],[FS00]],'[1]BD MES'!$C:$N,12,0)</f>
        <v>19784.560000000001</v>
      </c>
      <c r="V1251" s="64">
        <v>19848.240000000002</v>
      </c>
      <c r="W1251" s="66">
        <f>+(MaestraLP3[[#This Row],[COSTO ]]-MaestraLP3[[#This Row],[COSTO OCT AL 25-09]])/MaestraLP3[[#This Row],[COSTO OCT AL 25-09]]</f>
        <v>3.218671529718138E-3</v>
      </c>
      <c r="X1251" s="67" t="str">
        <f>++IF(P1251="HASTA AGOTAR STOCK","HASTA AGOTAR STOCK",IF(MaestraLP3[[#This Row],[PRECIO]]=0,"NO PARA LP",IF(MaestraLP3[[#This Row],[PRECIO SEP]]=0,"INCORPORACIÓN",IF(Z1251=0,"MANTIENE",IF(Z1251&lt;0,"BAJA",IF(Z1251&gt;0,"ALZA",""))))))</f>
        <v>MANTIENE</v>
      </c>
      <c r="Y1251" s="64">
        <v>27500</v>
      </c>
      <c r="Z1251" s="41">
        <f>IF(Y1251=0,"INDICAR PRECIO VTA",Y1251-MaestraLP3[[#This Row],[PRECIO SEP]])</f>
        <v>0</v>
      </c>
      <c r="AA1251" s="66">
        <f t="shared" si="19"/>
        <v>0.27824581818181815</v>
      </c>
      <c r="AB1251" s="68">
        <f>IFERROR(MaestraLP3[[#This Row],[PRECIO]]*MaestraLP3[[#This Row],[%MG UMV]],0)</f>
        <v>7651.7599999999993</v>
      </c>
      <c r="AC1251" s="69">
        <v>8</v>
      </c>
      <c r="AD1251" s="64">
        <f>+IFERROR(MaestraLP3[[#This Row],[MARGEN UNITARIO]]/MaestraLP3[[#This Row],[Peso Neto UMV (KG)]],0)</f>
        <v>956.46999999999991</v>
      </c>
      <c r="AE1251" s="39" t="s">
        <v>53</v>
      </c>
      <c r="AF1251" s="39"/>
      <c r="AG1251" s="39">
        <v>1</v>
      </c>
      <c r="AH1251" s="109">
        <v>0</v>
      </c>
      <c r="AI1251" s="66">
        <v>4.9999999999999996E-2</v>
      </c>
      <c r="AJ1251" s="66">
        <v>6.9999999999999993E-2</v>
      </c>
      <c r="AK1251" s="39"/>
      <c r="AL1251" s="39" t="s">
        <v>53</v>
      </c>
    </row>
    <row r="1252" spans="1:38" x14ac:dyDescent="0.35">
      <c r="A1252" s="39" t="s">
        <v>276</v>
      </c>
      <c r="B1252" s="39">
        <v>104539370</v>
      </c>
      <c r="C1252" s="39" t="str">
        <f>+MaestraLP3[[#This Row],[CÓDIGO]]&amp;MaestraLP3[[#Headers],[-]]&amp;MaestraLP3[[#This Row],[UMV]]</f>
        <v>104539370-C12</v>
      </c>
      <c r="D1252" s="50" t="str">
        <f>+MaestraLP3[[#This Row],[CÓDIGO]]&amp;MaestraLP3[[#Headers],[FS00]]</f>
        <v>104539370FS00</v>
      </c>
      <c r="E1252" s="39" t="s">
        <v>34</v>
      </c>
      <c r="F1252" s="39" t="s">
        <v>97</v>
      </c>
      <c r="G1252" s="39" t="s">
        <v>273</v>
      </c>
      <c r="H1252" s="39" t="s">
        <v>283</v>
      </c>
      <c r="I1252" s="39" t="s">
        <v>1625</v>
      </c>
      <c r="J1252" s="49" t="s">
        <v>49</v>
      </c>
      <c r="K1252" s="50" t="s">
        <v>50</v>
      </c>
      <c r="L1252" s="39" t="str">
        <f>VLOOKUP(MaestraLP3[[#This Row],[UMV]],VALIDACIONES!J:L,3,0)</f>
        <v>Caja 12 Unidades</v>
      </c>
      <c r="M1252" s="39" t="s">
        <v>51</v>
      </c>
      <c r="N1252" s="39" t="s">
        <v>78</v>
      </c>
      <c r="O1252" s="64">
        <v>28680</v>
      </c>
      <c r="P1252" s="39" t="s">
        <v>42</v>
      </c>
      <c r="Q1252" s="64">
        <v>44280</v>
      </c>
      <c r="R1252" s="66">
        <f>+IFERROR((MaestraLP3[[#This Row],[COSTO ]]/MaestraLP3[[#This Row],[COSTO SEP]]-1),0)</f>
        <v>0</v>
      </c>
      <c r="S1252" s="65" t="s">
        <v>52</v>
      </c>
      <c r="T1252" s="65" t="s">
        <v>52</v>
      </c>
      <c r="U1252" s="64">
        <f>+VLOOKUP(MaestraLP3[[#This Row],[FS00]],'[1]BD MES'!$C:$N,12,0)</f>
        <v>28680</v>
      </c>
      <c r="V1252" s="64">
        <v>28680</v>
      </c>
      <c r="W1252" s="66">
        <f>+(MaestraLP3[[#This Row],[COSTO ]]-MaestraLP3[[#This Row],[COSTO OCT AL 25-09]])/MaestraLP3[[#This Row],[COSTO OCT AL 25-09]]</f>
        <v>0</v>
      </c>
      <c r="X1252" s="67" t="str">
        <f>++IF(P1252="HASTA AGOTAR STOCK","HASTA AGOTAR STOCK",IF(MaestraLP3[[#This Row],[PRECIO]]=0,"NO PARA LP",IF(MaestraLP3[[#This Row],[PRECIO SEP]]=0,"INCORPORACIÓN",IF(Z1252=0,"MANTIENE",IF(Z1252&lt;0,"BAJA",IF(Z1252&gt;0,"ALZA",""))))))</f>
        <v>MANTIENE</v>
      </c>
      <c r="Y1252" s="64">
        <v>44280</v>
      </c>
      <c r="Z1252" s="41">
        <f>IF(Y1252=0,"INDICAR PRECIO VTA",Y1252-MaestraLP3[[#This Row],[PRECIO SEP]])</f>
        <v>0</v>
      </c>
      <c r="AA1252" s="66">
        <f t="shared" si="19"/>
        <v>0.35230352303523033</v>
      </c>
      <c r="AB1252" s="68">
        <f>IFERROR(MaestraLP3[[#This Row],[PRECIO]]*MaestraLP3[[#This Row],[%MG UMV]],0)</f>
        <v>15599.999999999998</v>
      </c>
      <c r="AC1252" s="69">
        <v>8.2799999999999994</v>
      </c>
      <c r="AD1252" s="64">
        <f>+IFERROR(MaestraLP3[[#This Row],[MARGEN UNITARIO]]/MaestraLP3[[#This Row],[Peso Neto UMV (KG)]],0)</f>
        <v>1884.0579710144928</v>
      </c>
      <c r="AE1252" s="39" t="s">
        <v>53</v>
      </c>
      <c r="AF1252" s="39"/>
      <c r="AG1252" s="39">
        <v>1</v>
      </c>
      <c r="AH1252" s="109">
        <v>0</v>
      </c>
      <c r="AI1252" s="66">
        <v>4.9999999999999996E-2</v>
      </c>
      <c r="AJ1252" s="66">
        <v>6.9999999999999993E-2</v>
      </c>
      <c r="AK1252" s="39" t="s">
        <v>53</v>
      </c>
      <c r="AL1252" s="39" t="s">
        <v>53</v>
      </c>
    </row>
    <row r="1253" spans="1:38" x14ac:dyDescent="0.35">
      <c r="A1253" s="39" t="s">
        <v>276</v>
      </c>
      <c r="B1253" s="39">
        <v>150000388</v>
      </c>
      <c r="C1253" s="39" t="str">
        <f>+MaestraLP3[[#This Row],[CÓDIGO]]&amp;MaestraLP3[[#Headers],[-]]&amp;MaestraLP3[[#This Row],[UMV]]</f>
        <v>150000388-C10</v>
      </c>
      <c r="D1253" s="50" t="str">
        <f>+MaestraLP3[[#This Row],[CÓDIGO]]&amp;MaestraLP3[[#Headers],[FS00]]</f>
        <v>150000388FS00</v>
      </c>
      <c r="E1253" s="39" t="s">
        <v>34</v>
      </c>
      <c r="F1253" s="39" t="s">
        <v>97</v>
      </c>
      <c r="G1253" s="39" t="s">
        <v>273</v>
      </c>
      <c r="H1253" s="39" t="s">
        <v>283</v>
      </c>
      <c r="I1253" s="39" t="s">
        <v>1626</v>
      </c>
      <c r="J1253" s="49" t="s">
        <v>65</v>
      </c>
      <c r="K1253" s="50" t="s">
        <v>50</v>
      </c>
      <c r="L1253" s="39" t="str">
        <f>VLOOKUP(MaestraLP3[[#This Row],[UMV]],VALIDACIONES!J:L,3,0)</f>
        <v>Caja 10 Unidades</v>
      </c>
      <c r="M1253" s="39" t="s">
        <v>51</v>
      </c>
      <c r="N1253" s="39" t="s">
        <v>78</v>
      </c>
      <c r="O1253" s="64">
        <v>30061.599999999999</v>
      </c>
      <c r="P1253" s="39" t="s">
        <v>42</v>
      </c>
      <c r="Q1253" s="64">
        <v>43017</v>
      </c>
      <c r="R1253" s="66">
        <f>+IFERROR((MaestraLP3[[#This Row],[COSTO ]]/MaestraLP3[[#This Row],[COSTO SEP]]-1),0)</f>
        <v>-1.9959017484083574E-5</v>
      </c>
      <c r="S1253" s="65" t="s">
        <v>52</v>
      </c>
      <c r="T1253" s="65" t="s">
        <v>52</v>
      </c>
      <c r="U1253" s="64">
        <f>+VLOOKUP(MaestraLP3[[#This Row],[FS00]],'[1]BD MES'!$C:$N,12,0)</f>
        <v>30060.6</v>
      </c>
      <c r="V1253" s="64">
        <v>30061</v>
      </c>
      <c r="W1253" s="66">
        <f>+(MaestraLP3[[#This Row],[COSTO ]]-MaestraLP3[[#This Row],[COSTO OCT AL 25-09]])/MaestraLP3[[#This Row],[COSTO OCT AL 25-09]]</f>
        <v>1.3306454295704517E-5</v>
      </c>
      <c r="X1253" s="67" t="str">
        <f>++IF(P1253="HASTA AGOTAR STOCK","HASTA AGOTAR STOCK",IF(MaestraLP3[[#This Row],[PRECIO]]=0,"NO PARA LP",IF(MaestraLP3[[#This Row],[PRECIO SEP]]=0,"INCORPORACIÓN",IF(Z1253=0,"MANTIENE",IF(Z1253&lt;0,"BAJA",IF(Z1253&gt;0,"ALZA",""))))))</f>
        <v>MANTIENE</v>
      </c>
      <c r="Y1253" s="64">
        <v>43017</v>
      </c>
      <c r="Z1253" s="41">
        <f>IF(Y1253=0,"INDICAR PRECIO VTA",Y1253-MaestraLP3[[#This Row],[PRECIO SEP]])</f>
        <v>0</v>
      </c>
      <c r="AA1253" s="66">
        <f t="shared" si="19"/>
        <v>0.30118325313248251</v>
      </c>
      <c r="AB1253" s="68">
        <f>IFERROR(MaestraLP3[[#This Row],[PRECIO]]*MaestraLP3[[#This Row],[%MG UMV]],0)</f>
        <v>12956</v>
      </c>
      <c r="AC1253" s="69">
        <v>10</v>
      </c>
      <c r="AD1253" s="64">
        <f>+IFERROR(MaestraLP3[[#This Row],[MARGEN UNITARIO]]/MaestraLP3[[#This Row],[Peso Neto UMV (KG)]],0)</f>
        <v>1295.5999999999999</v>
      </c>
      <c r="AE1253" s="39" t="s">
        <v>53</v>
      </c>
      <c r="AF1253" s="39"/>
      <c r="AG1253" s="39">
        <v>1</v>
      </c>
      <c r="AH1253" s="109">
        <v>0</v>
      </c>
      <c r="AI1253" s="66">
        <v>0.03</v>
      </c>
      <c r="AJ1253" s="66">
        <v>4.9999999999999996E-2</v>
      </c>
      <c r="AK1253" s="39"/>
      <c r="AL1253" s="39" t="s">
        <v>53</v>
      </c>
    </row>
    <row r="1254" spans="1:38" x14ac:dyDescent="0.35">
      <c r="A1254" s="39" t="s">
        <v>276</v>
      </c>
      <c r="B1254" s="39">
        <v>150000989</v>
      </c>
      <c r="C1254" s="39" t="str">
        <f>+MaestraLP3[[#This Row],[CÓDIGO]]&amp;MaestraLP3[[#Headers],[-]]&amp;MaestraLP3[[#This Row],[UMV]]</f>
        <v>150000989-C06</v>
      </c>
      <c r="D1254" s="50" t="str">
        <f>+MaestraLP3[[#This Row],[CÓDIGO]]&amp;MaestraLP3[[#Headers],[FS00]]</f>
        <v>150000989FS00</v>
      </c>
      <c r="E1254" s="39" t="s">
        <v>34</v>
      </c>
      <c r="F1254" s="39" t="s">
        <v>97</v>
      </c>
      <c r="G1254" s="39" t="s">
        <v>273</v>
      </c>
      <c r="H1254" s="39" t="s">
        <v>283</v>
      </c>
      <c r="I1254" s="39" t="s">
        <v>1628</v>
      </c>
      <c r="J1254" s="49" t="s">
        <v>57</v>
      </c>
      <c r="K1254" s="50" t="s">
        <v>50</v>
      </c>
      <c r="L1254" s="39" t="str">
        <f>VLOOKUP(MaestraLP3[[#This Row],[UMV]],VALIDACIONES!J:L,3,0)</f>
        <v>Caja 6 Unidades</v>
      </c>
      <c r="M1254" s="39" t="s">
        <v>51</v>
      </c>
      <c r="N1254" s="39" t="s">
        <v>78</v>
      </c>
      <c r="O1254" s="64">
        <v>19339.68</v>
      </c>
      <c r="P1254" s="39" t="s">
        <v>42</v>
      </c>
      <c r="Q1254" s="64">
        <v>25900</v>
      </c>
      <c r="R1254" s="66">
        <f>+IFERROR((MaestraLP3[[#This Row],[COSTO ]]/MaestraLP3[[#This Row],[COSTO SEP]]-1),0)</f>
        <v>1.3609325490391289E-3</v>
      </c>
      <c r="S1254" s="65" t="s">
        <v>52</v>
      </c>
      <c r="T1254" s="65" t="s">
        <v>52</v>
      </c>
      <c r="U1254" s="64">
        <f>+VLOOKUP(MaestraLP3[[#This Row],[FS00]],'[1]BD MES'!$C:$N,12,0)</f>
        <v>19362.18</v>
      </c>
      <c r="V1254" s="64">
        <v>19366</v>
      </c>
      <c r="W1254" s="66">
        <f>+(MaestraLP3[[#This Row],[COSTO ]]-MaestraLP3[[#This Row],[COSTO OCT AL 25-09]])/MaestraLP3[[#This Row],[COSTO OCT AL 25-09]]</f>
        <v>1.9729183387406319E-4</v>
      </c>
      <c r="X1254" s="67" t="str">
        <f>++IF(P1254="HASTA AGOTAR STOCK","HASTA AGOTAR STOCK",IF(MaestraLP3[[#This Row],[PRECIO]]=0,"NO PARA LP",IF(MaestraLP3[[#This Row],[PRECIO SEP]]=0,"INCORPORACIÓN",IF(Z1254=0,"MANTIENE",IF(Z1254&lt;0,"BAJA",IF(Z1254&gt;0,"ALZA",""))))))</f>
        <v>MANTIENE</v>
      </c>
      <c r="Y1254" s="64">
        <v>25900</v>
      </c>
      <c r="Z1254" s="41">
        <f>IF(Y1254=0,"INDICAR PRECIO VTA",Y1254-MaestraLP3[[#This Row],[PRECIO SEP]])</f>
        <v>0</v>
      </c>
      <c r="AA1254" s="66">
        <f t="shared" si="19"/>
        <v>0.2522779922779923</v>
      </c>
      <c r="AB1254" s="68">
        <f>IFERROR(MaestraLP3[[#This Row],[PRECIO]]*MaestraLP3[[#This Row],[%MG UMV]],0)</f>
        <v>6534.0000000000009</v>
      </c>
      <c r="AC1254" s="69">
        <v>8.67</v>
      </c>
      <c r="AD1254" s="64">
        <f>+IFERROR(MaestraLP3[[#This Row],[MARGEN UNITARIO]]/MaestraLP3[[#This Row],[Peso Neto UMV (KG)]],0)</f>
        <v>753.63321799307971</v>
      </c>
      <c r="AE1254" s="39" t="s">
        <v>53</v>
      </c>
      <c r="AF1254" s="39"/>
      <c r="AG1254" s="39">
        <v>1</v>
      </c>
      <c r="AH1254" s="109">
        <v>0</v>
      </c>
      <c r="AI1254" s="66">
        <v>4.9999999999999996E-2</v>
      </c>
      <c r="AJ1254" s="66">
        <v>9.9999999999999992E-2</v>
      </c>
      <c r="AK1254" s="39"/>
      <c r="AL1254" s="39" t="s">
        <v>53</v>
      </c>
    </row>
    <row r="1255" spans="1:38" x14ac:dyDescent="0.35">
      <c r="A1255" s="39" t="s">
        <v>276</v>
      </c>
      <c r="B1255" s="39">
        <v>104530570</v>
      </c>
      <c r="C1255" s="39" t="str">
        <f>+MaestraLP3[[#This Row],[CÓDIGO]]&amp;MaestraLP3[[#Headers],[-]]&amp;MaestraLP3[[#This Row],[UMV]]</f>
        <v>104530570-C04</v>
      </c>
      <c r="D1255" s="50" t="str">
        <f>+MaestraLP3[[#This Row],[CÓDIGO]]&amp;MaestraLP3[[#Headers],[FS00]]</f>
        <v>104530570FS00</v>
      </c>
      <c r="E1255" s="39" t="s">
        <v>34</v>
      </c>
      <c r="F1255" s="39" t="s">
        <v>97</v>
      </c>
      <c r="G1255" s="39" t="s">
        <v>273</v>
      </c>
      <c r="H1255" s="39" t="s">
        <v>283</v>
      </c>
      <c r="I1255" s="39" t="s">
        <v>1629</v>
      </c>
      <c r="J1255" s="49" t="s">
        <v>141</v>
      </c>
      <c r="K1255" s="50" t="s">
        <v>50</v>
      </c>
      <c r="L1255" s="39" t="str">
        <f>VLOOKUP(MaestraLP3[[#This Row],[UMV]],VALIDACIONES!J:L,3,0)</f>
        <v>Caja 4 Unidades</v>
      </c>
      <c r="M1255" s="39" t="s">
        <v>51</v>
      </c>
      <c r="N1255" s="39" t="s">
        <v>41</v>
      </c>
      <c r="O1255" s="64">
        <v>63092.61</v>
      </c>
      <c r="P1255" s="39" t="s">
        <v>42</v>
      </c>
      <c r="Q1255" s="64">
        <v>85000</v>
      </c>
      <c r="R1255" s="66">
        <f>+IFERROR((MaestraLP3[[#This Row],[COSTO ]]/MaestraLP3[[#This Row],[COSTO SEP]]-1),0)</f>
        <v>1.3328185345319987E-2</v>
      </c>
      <c r="S1255" s="65" t="s">
        <v>52</v>
      </c>
      <c r="T1255" s="65" t="s">
        <v>52</v>
      </c>
      <c r="U1255" s="64">
        <f>+VLOOKUP(MaestraLP3[[#This Row],[FS00]],'[1]BD MES'!$C:$N,12,0)</f>
        <v>63933.51</v>
      </c>
      <c r="V1255" s="64">
        <v>63933.52</v>
      </c>
      <c r="W1255" s="66">
        <f>+(MaestraLP3[[#This Row],[COSTO ]]-MaestraLP3[[#This Row],[COSTO OCT AL 25-09]])/MaestraLP3[[#This Row],[COSTO OCT AL 25-09]]</f>
        <v>1.5641249783972929E-7</v>
      </c>
      <c r="X1255" s="67" t="str">
        <f>++IF(P1255="HASTA AGOTAR STOCK","HASTA AGOTAR STOCK",IF(MaestraLP3[[#This Row],[PRECIO]]=0,"NO PARA LP",IF(MaestraLP3[[#This Row],[PRECIO SEP]]=0,"INCORPORACIÓN",IF(Z1255=0,"MANTIENE",IF(Z1255&lt;0,"BAJA",IF(Z1255&gt;0,"ALZA",""))))))</f>
        <v>MANTIENE</v>
      </c>
      <c r="Y1255" s="64">
        <v>85000</v>
      </c>
      <c r="Z1255" s="41">
        <f>IF(Y1255=0,"INDICAR PRECIO VTA",Y1255-MaestraLP3[[#This Row],[PRECIO SEP]])</f>
        <v>0</v>
      </c>
      <c r="AA1255" s="66">
        <f t="shared" si="19"/>
        <v>0.24784094117647062</v>
      </c>
      <c r="AB1255" s="68">
        <f>IFERROR(MaestraLP3[[#This Row],[PRECIO]]*MaestraLP3[[#This Row],[%MG UMV]],0)</f>
        <v>21066.480000000003</v>
      </c>
      <c r="AC1255" s="69">
        <v>15.12</v>
      </c>
      <c r="AD1255" s="64">
        <f>+IFERROR(MaestraLP3[[#This Row],[MARGEN UNITARIO]]/MaestraLP3[[#This Row],[Peso Neto UMV (KG)]],0)</f>
        <v>1393.2857142857147</v>
      </c>
      <c r="AE1255" s="39" t="s">
        <v>53</v>
      </c>
      <c r="AF1255" s="39"/>
      <c r="AG1255" s="39">
        <v>1</v>
      </c>
      <c r="AH1255" s="109">
        <v>0</v>
      </c>
      <c r="AI1255" s="66">
        <v>0.03</v>
      </c>
      <c r="AJ1255" s="66">
        <v>4.9999999999999996E-2</v>
      </c>
      <c r="AK1255" s="39"/>
      <c r="AL1255" s="39" t="s">
        <v>53</v>
      </c>
    </row>
    <row r="1256" spans="1:38" x14ac:dyDescent="0.35">
      <c r="A1256" s="39" t="s">
        <v>276</v>
      </c>
      <c r="B1256" s="39">
        <v>104512950</v>
      </c>
      <c r="C1256" s="39" t="str">
        <f>+MaestraLP3[[#This Row],[CÓDIGO]]&amp;MaestraLP3[[#Headers],[-]]&amp;MaestraLP3[[#This Row],[UMV]]</f>
        <v>104512950-C04</v>
      </c>
      <c r="D1256" s="50" t="str">
        <f>+MaestraLP3[[#This Row],[CÓDIGO]]&amp;MaestraLP3[[#Headers],[FS00]]</f>
        <v>104512950FS00</v>
      </c>
      <c r="E1256" s="39" t="s">
        <v>34</v>
      </c>
      <c r="F1256" s="39" t="s">
        <v>97</v>
      </c>
      <c r="G1256" s="39" t="s">
        <v>273</v>
      </c>
      <c r="H1256" s="39" t="s">
        <v>283</v>
      </c>
      <c r="I1256" s="39" t="s">
        <v>1631</v>
      </c>
      <c r="J1256" s="49" t="s">
        <v>141</v>
      </c>
      <c r="K1256" s="50" t="s">
        <v>50</v>
      </c>
      <c r="L1256" s="39" t="str">
        <f>VLOOKUP(MaestraLP3[[#This Row],[UMV]],VALIDACIONES!J:L,3,0)</f>
        <v>Caja 4 Unidades</v>
      </c>
      <c r="M1256" s="39" t="s">
        <v>51</v>
      </c>
      <c r="N1256" s="39" t="s">
        <v>78</v>
      </c>
      <c r="O1256" s="64">
        <v>57530.01</v>
      </c>
      <c r="P1256" s="39" t="s">
        <v>42</v>
      </c>
      <c r="Q1256" s="64">
        <v>75500</v>
      </c>
      <c r="R1256" s="66">
        <f>+IFERROR((MaestraLP3[[#This Row],[COSTO ]]/MaestraLP3[[#This Row],[COSTO SEP]]-1),0)</f>
        <v>5.214669700492891E-7</v>
      </c>
      <c r="S1256" s="65" t="s">
        <v>52</v>
      </c>
      <c r="T1256" s="65" t="s">
        <v>52</v>
      </c>
      <c r="U1256" s="64">
        <f>+VLOOKUP(MaestraLP3[[#This Row],[FS00]],'[1]BD MES'!$C:$N,12,0)</f>
        <v>54839.15</v>
      </c>
      <c r="V1256" s="64">
        <v>57530.04</v>
      </c>
      <c r="W1256" s="66">
        <f>+(MaestraLP3[[#This Row],[COSTO ]]-MaestraLP3[[#This Row],[COSTO OCT AL 25-09]])/MaestraLP3[[#This Row],[COSTO OCT AL 25-09]]</f>
        <v>4.9068776594823213E-2</v>
      </c>
      <c r="X1256" s="67" t="str">
        <f>++IF(P1256="HASTA AGOTAR STOCK","HASTA AGOTAR STOCK",IF(MaestraLP3[[#This Row],[PRECIO]]=0,"NO PARA LP",IF(MaestraLP3[[#This Row],[PRECIO SEP]]=0,"INCORPORACIÓN",IF(Z1256=0,"MANTIENE",IF(Z1256&lt;0,"BAJA",IF(Z1256&gt;0,"ALZA",""))))))</f>
        <v>MANTIENE</v>
      </c>
      <c r="Y1256" s="64">
        <v>75500</v>
      </c>
      <c r="Z1256" s="41">
        <f>IF(Y1256=0,"INDICAR PRECIO VTA",Y1256-MaestraLP3[[#This Row],[PRECIO SEP]])</f>
        <v>0</v>
      </c>
      <c r="AA1256" s="66">
        <f t="shared" si="19"/>
        <v>0.23801271523178807</v>
      </c>
      <c r="AB1256" s="68">
        <f>IFERROR(MaestraLP3[[#This Row],[PRECIO]]*MaestraLP3[[#This Row],[%MG UMV]],0)</f>
        <v>17969.96</v>
      </c>
      <c r="AC1256" s="69">
        <v>16</v>
      </c>
      <c r="AD1256" s="64">
        <f>+IFERROR(MaestraLP3[[#This Row],[MARGEN UNITARIO]]/MaestraLP3[[#This Row],[Peso Neto UMV (KG)]],0)</f>
        <v>1123.1224999999999</v>
      </c>
      <c r="AE1256" s="39" t="s">
        <v>53</v>
      </c>
      <c r="AF1256" s="39"/>
      <c r="AG1256" s="39">
        <v>1</v>
      </c>
      <c r="AH1256" s="109">
        <v>0</v>
      </c>
      <c r="AI1256" s="66">
        <v>4.9999999999999996E-2</v>
      </c>
      <c r="AJ1256" s="66">
        <v>6.9999999999999993E-2</v>
      </c>
      <c r="AK1256" s="39"/>
      <c r="AL1256" s="39" t="s">
        <v>53</v>
      </c>
    </row>
    <row r="1257" spans="1:38" x14ac:dyDescent="0.35">
      <c r="A1257" s="39" t="s">
        <v>276</v>
      </c>
      <c r="B1257" s="39">
        <v>104544090</v>
      </c>
      <c r="C1257" s="39" t="str">
        <f>+MaestraLP3[[#This Row],[CÓDIGO]]&amp;MaestraLP3[[#Headers],[-]]&amp;MaestraLP3[[#This Row],[UMV]]</f>
        <v>104544090-C12</v>
      </c>
      <c r="D1257" s="50" t="str">
        <f>+MaestraLP3[[#This Row],[CÓDIGO]]&amp;MaestraLP3[[#Headers],[FS00]]</f>
        <v>104544090FS00</v>
      </c>
      <c r="E1257" s="39" t="s">
        <v>34</v>
      </c>
      <c r="F1257" s="39" t="s">
        <v>97</v>
      </c>
      <c r="G1257" s="39" t="s">
        <v>273</v>
      </c>
      <c r="H1257" s="39" t="s">
        <v>283</v>
      </c>
      <c r="I1257" s="39" t="s">
        <v>1632</v>
      </c>
      <c r="J1257" s="49" t="s">
        <v>49</v>
      </c>
      <c r="K1257" s="50" t="s">
        <v>50</v>
      </c>
      <c r="L1257" s="39" t="str">
        <f>VLOOKUP(MaestraLP3[[#This Row],[UMV]],VALIDACIONES!J:L,3,0)</f>
        <v>Caja 12 Unidades</v>
      </c>
      <c r="M1257" s="39" t="s">
        <v>51</v>
      </c>
      <c r="N1257" s="39" t="s">
        <v>78</v>
      </c>
      <c r="O1257" s="64">
        <v>36510</v>
      </c>
      <c r="P1257" s="39" t="s">
        <v>190</v>
      </c>
      <c r="Q1257" s="64">
        <v>55500</v>
      </c>
      <c r="R1257" s="66">
        <f>+IFERROR((MaestraLP3[[#This Row],[COSTO ]]/MaestraLP3[[#This Row],[COSTO SEP]]-1),0)</f>
        <v>3.8619556285949042E-2</v>
      </c>
      <c r="S1257" s="65" t="s">
        <v>52</v>
      </c>
      <c r="T1257" s="65" t="s">
        <v>52</v>
      </c>
      <c r="U1257" s="64">
        <f>+VLOOKUP(MaestraLP3[[#This Row],[FS00]],'[1]BD MES'!$C:$N,12,0)</f>
        <v>37188</v>
      </c>
      <c r="V1257" s="64">
        <v>37920</v>
      </c>
      <c r="W1257" s="66">
        <f>+(MaestraLP3[[#This Row],[COSTO ]]-MaestraLP3[[#This Row],[COSTO OCT AL 25-09]])/MaestraLP3[[#This Row],[COSTO OCT AL 25-09]]</f>
        <v>1.96837689577283E-2</v>
      </c>
      <c r="X1257" s="67" t="str">
        <f>++IF(P1257="HASTA AGOTAR STOCK","HASTA AGOTAR STOCK",IF(MaestraLP3[[#This Row],[PRECIO]]=0,"NO PARA LP",IF(MaestraLP3[[#This Row],[PRECIO SEP]]=0,"INCORPORACIÓN",IF(Z1257=0,"MANTIENE",IF(Z1257&lt;0,"BAJA",IF(Z1257&gt;0,"ALZA",""))))))</f>
        <v>MANTIENE</v>
      </c>
      <c r="Y1257" s="64">
        <v>55500</v>
      </c>
      <c r="Z1257" s="41">
        <f>IF(Y1257=0,"INDICAR PRECIO VTA",Y1257-MaestraLP3[[#This Row],[PRECIO SEP]])</f>
        <v>0</v>
      </c>
      <c r="AA1257" s="66">
        <f t="shared" si="19"/>
        <v>0.31675675675675674</v>
      </c>
      <c r="AB1257" s="68">
        <f>IFERROR(MaestraLP3[[#This Row],[PRECIO]]*MaestraLP3[[#This Row],[%MG UMV]],0)</f>
        <v>17580</v>
      </c>
      <c r="AC1257" s="69">
        <v>12</v>
      </c>
      <c r="AD1257" s="64">
        <f>+IFERROR(MaestraLP3[[#This Row],[MARGEN UNITARIO]]/MaestraLP3[[#This Row],[Peso Neto UMV (KG)]],0)</f>
        <v>1465</v>
      </c>
      <c r="AE1257" s="39" t="s">
        <v>53</v>
      </c>
      <c r="AF1257" s="39"/>
      <c r="AG1257" s="39">
        <v>1</v>
      </c>
      <c r="AH1257" s="109">
        <v>0</v>
      </c>
      <c r="AI1257" s="66">
        <v>4.9999999999999996E-2</v>
      </c>
      <c r="AJ1257" s="66">
        <v>6.9999999999999993E-2</v>
      </c>
      <c r="AK1257" s="39"/>
      <c r="AL1257" s="39" t="s">
        <v>53</v>
      </c>
    </row>
    <row r="1258" spans="1:38" x14ac:dyDescent="0.35">
      <c r="A1258" s="39" t="s">
        <v>276</v>
      </c>
      <c r="B1258" s="39">
        <v>104534160</v>
      </c>
      <c r="C1258" s="39" t="str">
        <f>+MaestraLP3[[#This Row],[CÓDIGO]]&amp;MaestraLP3[[#Headers],[-]]&amp;MaestraLP3[[#This Row],[UMV]]</f>
        <v>104534160-C12</v>
      </c>
      <c r="D1258" s="50" t="str">
        <f>+MaestraLP3[[#This Row],[CÓDIGO]]&amp;MaestraLP3[[#Headers],[FS00]]</f>
        <v>104534160FS00</v>
      </c>
      <c r="E1258" s="39" t="s">
        <v>34</v>
      </c>
      <c r="F1258" s="39" t="s">
        <v>97</v>
      </c>
      <c r="G1258" s="39" t="s">
        <v>273</v>
      </c>
      <c r="H1258" s="39" t="s">
        <v>283</v>
      </c>
      <c r="I1258" s="39" t="s">
        <v>1633</v>
      </c>
      <c r="J1258" s="49" t="s">
        <v>49</v>
      </c>
      <c r="K1258" s="50" t="s">
        <v>50</v>
      </c>
      <c r="L1258" s="39" t="str">
        <f>VLOOKUP(MaestraLP3[[#This Row],[UMV]],VALIDACIONES!J:L,3,0)</f>
        <v>Caja 12 Unidades</v>
      </c>
      <c r="M1258" s="39" t="s">
        <v>51</v>
      </c>
      <c r="N1258" s="39" t="s">
        <v>78</v>
      </c>
      <c r="O1258" s="64">
        <v>31548</v>
      </c>
      <c r="P1258" s="39" t="s">
        <v>42</v>
      </c>
      <c r="Q1258" s="64">
        <v>39900</v>
      </c>
      <c r="R1258" s="66">
        <f>+IFERROR((MaestraLP3[[#This Row],[COSTO ]]/MaestraLP3[[#This Row],[COSTO SEP]]-1),0)</f>
        <v>0</v>
      </c>
      <c r="S1258" s="65" t="s">
        <v>52</v>
      </c>
      <c r="T1258" s="65" t="s">
        <v>52</v>
      </c>
      <c r="U1258" s="64">
        <f>+VLOOKUP(MaestraLP3[[#This Row],[FS00]],'[1]BD MES'!$C:$N,12,0)</f>
        <v>31548</v>
      </c>
      <c r="V1258" s="64">
        <v>31548</v>
      </c>
      <c r="W1258" s="66">
        <f>+(MaestraLP3[[#This Row],[COSTO ]]-MaestraLP3[[#This Row],[COSTO OCT AL 25-09]])/MaestraLP3[[#This Row],[COSTO OCT AL 25-09]]</f>
        <v>0</v>
      </c>
      <c r="X1258" s="67" t="str">
        <f>++IF(P1258="HASTA AGOTAR STOCK","HASTA AGOTAR STOCK",IF(MaestraLP3[[#This Row],[PRECIO]]=0,"NO PARA LP",IF(MaestraLP3[[#This Row],[PRECIO SEP]]=0,"INCORPORACIÓN",IF(Z1258=0,"MANTIENE",IF(Z1258&lt;0,"BAJA",IF(Z1258&gt;0,"ALZA",""))))))</f>
        <v>MANTIENE</v>
      </c>
      <c r="Y1258" s="64">
        <v>39900</v>
      </c>
      <c r="Z1258" s="41">
        <f>IF(Y1258=0,"INDICAR PRECIO VTA",Y1258-MaestraLP3[[#This Row],[PRECIO SEP]])</f>
        <v>0</v>
      </c>
      <c r="AA1258" s="66">
        <f t="shared" si="19"/>
        <v>0.20932330827067669</v>
      </c>
      <c r="AB1258" s="68">
        <f>IFERROR(MaestraLP3[[#This Row],[PRECIO]]*MaestraLP3[[#This Row],[%MG UMV]],0)</f>
        <v>8352</v>
      </c>
      <c r="AC1258" s="69">
        <v>9.48</v>
      </c>
      <c r="AD1258" s="64">
        <f>+IFERROR(MaestraLP3[[#This Row],[MARGEN UNITARIO]]/MaestraLP3[[#This Row],[Peso Neto UMV (KG)]],0)</f>
        <v>881.01265822784808</v>
      </c>
      <c r="AE1258" s="39" t="s">
        <v>53</v>
      </c>
      <c r="AF1258" s="39"/>
      <c r="AG1258" s="39">
        <v>1</v>
      </c>
      <c r="AH1258" s="109">
        <v>0</v>
      </c>
      <c r="AI1258" s="66">
        <v>4.9999999999999996E-2</v>
      </c>
      <c r="AJ1258" s="66">
        <v>6.9999999999999993E-2</v>
      </c>
      <c r="AK1258" s="39"/>
      <c r="AL1258" s="39" t="s">
        <v>53</v>
      </c>
    </row>
    <row r="1259" spans="1:38" x14ac:dyDescent="0.35">
      <c r="A1259" s="39" t="s">
        <v>276</v>
      </c>
      <c r="B1259" s="39">
        <v>201230200</v>
      </c>
      <c r="C1259" s="39" t="str">
        <f>+MaestraLP3[[#This Row],[CÓDIGO]]&amp;MaestraLP3[[#Headers],[-]]&amp;MaestraLP3[[#This Row],[UMV]]</f>
        <v>201230200-C04</v>
      </c>
      <c r="D1259" s="50" t="str">
        <f>+MaestraLP3[[#This Row],[CÓDIGO]]&amp;MaestraLP3[[#Headers],[FS00]]</f>
        <v>201230200FS00</v>
      </c>
      <c r="E1259" s="39" t="s">
        <v>34</v>
      </c>
      <c r="F1259" s="39" t="s">
        <v>97</v>
      </c>
      <c r="G1259" s="39" t="s">
        <v>273</v>
      </c>
      <c r="H1259" s="39" t="s">
        <v>1635</v>
      </c>
      <c r="I1259" s="39" t="s">
        <v>1636</v>
      </c>
      <c r="J1259" s="49" t="s">
        <v>141</v>
      </c>
      <c r="K1259" s="50" t="s">
        <v>50</v>
      </c>
      <c r="L1259" s="39" t="str">
        <f>VLOOKUP(MaestraLP3[[#This Row],[UMV]],VALIDACIONES!J:L,3,0)</f>
        <v>Caja 4 Unidades</v>
      </c>
      <c r="M1259" s="39" t="s">
        <v>51</v>
      </c>
      <c r="N1259" s="39" t="s">
        <v>78</v>
      </c>
      <c r="O1259" s="64">
        <v>8108.56</v>
      </c>
      <c r="P1259" s="39" t="s">
        <v>42</v>
      </c>
      <c r="Q1259" s="64">
        <v>19600</v>
      </c>
      <c r="R1259" s="66">
        <f>+IFERROR((MaestraLP3[[#This Row],[COSTO ]]/MaestraLP3[[#This Row],[COSTO SEP]]-1),0)</f>
        <v>5.9121964935819893E-3</v>
      </c>
      <c r="S1259" s="65" t="s">
        <v>52</v>
      </c>
      <c r="T1259" s="65" t="s">
        <v>52</v>
      </c>
      <c r="U1259" s="64">
        <f>+VLOOKUP(MaestraLP3[[#This Row],[FS00]],'[1]BD MES'!$C:$N,12,0)</f>
        <v>8070.08</v>
      </c>
      <c r="V1259" s="64">
        <v>8156.4993999999997</v>
      </c>
      <c r="W1259" s="66">
        <f>+(MaestraLP3[[#This Row],[COSTO ]]-MaestraLP3[[#This Row],[COSTO OCT AL 25-09]])/MaestraLP3[[#This Row],[COSTO OCT AL 25-09]]</f>
        <v>1.0708617510607053E-2</v>
      </c>
      <c r="X1259" s="67" t="str">
        <f>++IF(P1259="HASTA AGOTAR STOCK","HASTA AGOTAR STOCK",IF(MaestraLP3[[#This Row],[PRECIO]]=0,"NO PARA LP",IF(MaestraLP3[[#This Row],[PRECIO SEP]]=0,"INCORPORACIÓN",IF(Z1259=0,"MANTIENE",IF(Z1259&lt;0,"BAJA",IF(Z1259&gt;0,"ALZA",""))))))</f>
        <v>BAJA</v>
      </c>
      <c r="Y1259" s="64">
        <v>14000</v>
      </c>
      <c r="Z1259" s="41">
        <f>IF(Y1259=0,"INDICAR PRECIO VTA",Y1259-MaestraLP3[[#This Row],[PRECIO SEP]])</f>
        <v>-5600</v>
      </c>
      <c r="AA1259" s="66">
        <f t="shared" si="19"/>
        <v>0.41739290000000001</v>
      </c>
      <c r="AB1259" s="68">
        <f>IFERROR(MaestraLP3[[#This Row],[PRECIO]]*MaestraLP3[[#This Row],[%MG UMV]],0)</f>
        <v>5843.5006000000003</v>
      </c>
      <c r="AC1259" s="69">
        <v>20</v>
      </c>
      <c r="AD1259" s="64">
        <f>+IFERROR(MaestraLP3[[#This Row],[MARGEN UNITARIO]]/MaestraLP3[[#This Row],[Peso Neto UMV (KG)]],0)</f>
        <v>292.17502999999999</v>
      </c>
      <c r="AE1259" s="39" t="s">
        <v>53</v>
      </c>
      <c r="AF1259" s="39"/>
      <c r="AG1259" s="39">
        <v>1</v>
      </c>
      <c r="AH1259" s="109">
        <v>0</v>
      </c>
      <c r="AI1259" s="66">
        <v>0</v>
      </c>
      <c r="AJ1259" s="66">
        <v>0</v>
      </c>
      <c r="AK1259" s="39"/>
      <c r="AL1259" s="39" t="s">
        <v>53</v>
      </c>
    </row>
    <row r="1260" spans="1:38" x14ac:dyDescent="0.35">
      <c r="A1260" s="39" t="s">
        <v>276</v>
      </c>
      <c r="B1260" s="39">
        <v>201230120</v>
      </c>
      <c r="C1260" s="39" t="str">
        <f>+MaestraLP3[[#This Row],[CÓDIGO]]&amp;MaestraLP3[[#Headers],[-]]&amp;MaestraLP3[[#This Row],[UMV]]</f>
        <v>201230120-C12</v>
      </c>
      <c r="D1260" s="50" t="str">
        <f>+MaestraLP3[[#This Row],[CÓDIGO]]&amp;MaestraLP3[[#Headers],[FS00]]</f>
        <v>201230120FS00</v>
      </c>
      <c r="E1260" s="39" t="s">
        <v>34</v>
      </c>
      <c r="F1260" s="39" t="s">
        <v>97</v>
      </c>
      <c r="G1260" s="39" t="s">
        <v>273</v>
      </c>
      <c r="H1260" s="39" t="s">
        <v>1635</v>
      </c>
      <c r="I1260" s="39" t="s">
        <v>1637</v>
      </c>
      <c r="J1260" s="49" t="s">
        <v>49</v>
      </c>
      <c r="K1260" s="50" t="s">
        <v>50</v>
      </c>
      <c r="L1260" s="39" t="str">
        <f>VLOOKUP(MaestraLP3[[#This Row],[UMV]],VALIDACIONES!J:L,3,0)</f>
        <v>Caja 12 Unidades</v>
      </c>
      <c r="M1260" s="39" t="s">
        <v>51</v>
      </c>
      <c r="N1260" s="39" t="s">
        <v>78</v>
      </c>
      <c r="O1260" s="64">
        <v>2919</v>
      </c>
      <c r="P1260" s="39" t="s">
        <v>42</v>
      </c>
      <c r="Q1260" s="64">
        <v>7100</v>
      </c>
      <c r="R1260" s="66">
        <f>+IFERROR((MaestraLP3[[#This Row],[COSTO ]]/MaestraLP3[[#This Row],[COSTO SEP]]-1),0)</f>
        <v>5.8812949640287604E-2</v>
      </c>
      <c r="S1260" s="65" t="s">
        <v>52</v>
      </c>
      <c r="T1260" s="65" t="s">
        <v>52</v>
      </c>
      <c r="U1260" s="64">
        <f>+VLOOKUP(MaestraLP3[[#This Row],[FS00]],'[1]BD MES'!$C:$N,12,0)</f>
        <v>2978</v>
      </c>
      <c r="V1260" s="64">
        <v>3090.6749999999997</v>
      </c>
      <c r="W1260" s="66">
        <f>+(MaestraLP3[[#This Row],[COSTO ]]-MaestraLP3[[#This Row],[COSTO OCT AL 25-09]])/MaestraLP3[[#This Row],[COSTO OCT AL 25-09]]</f>
        <v>3.7835795836131537E-2</v>
      </c>
      <c r="X1260" s="67" t="str">
        <f>++IF(P1260="HASTA AGOTAR STOCK","HASTA AGOTAR STOCK",IF(MaestraLP3[[#This Row],[PRECIO]]=0,"NO PARA LP",IF(MaestraLP3[[#This Row],[PRECIO SEP]]=0,"INCORPORACIÓN",IF(Z1260=0,"MANTIENE",IF(Z1260&lt;0,"BAJA",IF(Z1260&gt;0,"ALZA",""))))))</f>
        <v>ALZA</v>
      </c>
      <c r="Y1260" s="64">
        <v>7440</v>
      </c>
      <c r="Z1260" s="41">
        <f>IF(Y1260=0,"INDICAR PRECIO VTA",Y1260-MaestraLP3[[#This Row],[PRECIO SEP]])</f>
        <v>340</v>
      </c>
      <c r="AA1260" s="66">
        <f t="shared" si="19"/>
        <v>0.58458669354838722</v>
      </c>
      <c r="AB1260" s="68">
        <f>IFERROR(MaestraLP3[[#This Row],[PRECIO]]*MaestraLP3[[#This Row],[%MG UMV]],0)</f>
        <v>4349.3250000000007</v>
      </c>
      <c r="AC1260" s="69">
        <v>6</v>
      </c>
      <c r="AD1260" s="64">
        <f>+IFERROR(MaestraLP3[[#This Row],[MARGEN UNITARIO]]/MaestraLP3[[#This Row],[Peso Neto UMV (KG)]],0)</f>
        <v>724.88750000000016</v>
      </c>
      <c r="AE1260" s="39" t="s">
        <v>44</v>
      </c>
      <c r="AF1260" s="39"/>
      <c r="AG1260" s="39">
        <v>1</v>
      </c>
      <c r="AH1260" s="109">
        <v>0</v>
      </c>
      <c r="AI1260" s="66">
        <v>0.05</v>
      </c>
      <c r="AJ1260" s="66">
        <v>7.0000000000000007E-2</v>
      </c>
      <c r="AK1260" s="39"/>
      <c r="AL1260" s="39" t="s">
        <v>53</v>
      </c>
    </row>
    <row r="1261" spans="1:38" x14ac:dyDescent="0.35">
      <c r="A1261" s="39" t="s">
        <v>276</v>
      </c>
      <c r="B1261" s="39">
        <v>104534720</v>
      </c>
      <c r="C1261" s="39" t="str">
        <f>+MaestraLP3[[#This Row],[CÓDIGO]]&amp;MaestraLP3[[#Headers],[-]]&amp;MaestraLP3[[#This Row],[UMV]]</f>
        <v>104534720-C02</v>
      </c>
      <c r="D1261" s="50" t="str">
        <f>+MaestraLP3[[#This Row],[CÓDIGO]]&amp;MaestraLP3[[#Headers],[FS00]]</f>
        <v>104534720FS00</v>
      </c>
      <c r="E1261" s="39" t="s">
        <v>34</v>
      </c>
      <c r="F1261" s="39" t="s">
        <v>97</v>
      </c>
      <c r="G1261" s="39" t="s">
        <v>273</v>
      </c>
      <c r="H1261" s="39" t="s">
        <v>1635</v>
      </c>
      <c r="I1261" s="39" t="s">
        <v>1639</v>
      </c>
      <c r="J1261" s="49" t="s">
        <v>92</v>
      </c>
      <c r="K1261" s="50" t="s">
        <v>50</v>
      </c>
      <c r="L1261" s="39" t="str">
        <f>VLOOKUP(MaestraLP3[[#This Row],[UMV]],VALIDACIONES!J:L,3,0)</f>
        <v>Caja 2 Unidades</v>
      </c>
      <c r="M1261" s="39" t="s">
        <v>51</v>
      </c>
      <c r="N1261" s="39" t="s">
        <v>78</v>
      </c>
      <c r="O1261" s="64">
        <v>5106</v>
      </c>
      <c r="P1261" s="39" t="s">
        <v>42</v>
      </c>
      <c r="Q1261" s="64">
        <v>8790</v>
      </c>
      <c r="R1261" s="66">
        <f>+IFERROR((MaestraLP3[[#This Row],[COSTO ]]/MaestraLP3[[#This Row],[COSTO SEP]]-1),0)</f>
        <v>0</v>
      </c>
      <c r="S1261" s="65" t="s">
        <v>52</v>
      </c>
      <c r="T1261" s="65" t="s">
        <v>52</v>
      </c>
      <c r="U1261" s="64">
        <f>+VLOOKUP(MaestraLP3[[#This Row],[FS00]],'[1]BD MES'!$C:$N,12,0)</f>
        <v>5106</v>
      </c>
      <c r="V1261" s="64">
        <v>5106</v>
      </c>
      <c r="W1261" s="66">
        <f>+(MaestraLP3[[#This Row],[COSTO ]]-MaestraLP3[[#This Row],[COSTO OCT AL 25-09]])/MaestraLP3[[#This Row],[COSTO OCT AL 25-09]]</f>
        <v>0</v>
      </c>
      <c r="X1261" s="67" t="str">
        <f>++IF(P1261="HASTA AGOTAR STOCK","HASTA AGOTAR STOCK",IF(MaestraLP3[[#This Row],[PRECIO]]=0,"NO PARA LP",IF(MaestraLP3[[#This Row],[PRECIO SEP]]=0,"INCORPORACIÓN",IF(Z1261=0,"MANTIENE",IF(Z1261&lt;0,"BAJA",IF(Z1261&gt;0,"ALZA",""))))))</f>
        <v>MANTIENE</v>
      </c>
      <c r="Y1261" s="64">
        <v>8790</v>
      </c>
      <c r="Z1261" s="41">
        <f>IF(Y1261=0,"INDICAR PRECIO VTA",Y1261-MaestraLP3[[#This Row],[PRECIO SEP]])</f>
        <v>0</v>
      </c>
      <c r="AA1261" s="66">
        <f t="shared" si="19"/>
        <v>0.41911262798634813</v>
      </c>
      <c r="AB1261" s="68">
        <f>IFERROR(MaestraLP3[[#This Row],[PRECIO]]*MaestraLP3[[#This Row],[%MG UMV]],0)</f>
        <v>3684</v>
      </c>
      <c r="AC1261" s="69">
        <v>10</v>
      </c>
      <c r="AD1261" s="64">
        <f>+IFERROR(MaestraLP3[[#This Row],[MARGEN UNITARIO]]/MaestraLP3[[#This Row],[Peso Neto UMV (KG)]],0)</f>
        <v>368.4</v>
      </c>
      <c r="AE1261" s="39" t="s">
        <v>53</v>
      </c>
      <c r="AF1261" s="39"/>
      <c r="AG1261" s="39">
        <v>1</v>
      </c>
      <c r="AH1261" s="109">
        <v>0</v>
      </c>
      <c r="AI1261" s="66">
        <v>0.03</v>
      </c>
      <c r="AJ1261" s="66">
        <v>4.9999999999999996E-2</v>
      </c>
      <c r="AK1261" s="39"/>
      <c r="AL1261" s="39" t="s">
        <v>53</v>
      </c>
    </row>
    <row r="1262" spans="1:38" x14ac:dyDescent="0.35">
      <c r="A1262" s="39" t="s">
        <v>276</v>
      </c>
      <c r="B1262" s="39">
        <v>201703050</v>
      </c>
      <c r="C1262" s="39" t="str">
        <f>+MaestraLP3[[#This Row],[CÓDIGO]]&amp;MaestraLP3[[#Headers],[-]]&amp;MaestraLP3[[#This Row],[UMV]]</f>
        <v>201703050-C10</v>
      </c>
      <c r="D1262" s="50" t="str">
        <f>+MaestraLP3[[#This Row],[CÓDIGO]]&amp;MaestraLP3[[#Headers],[FS00]]</f>
        <v>201703050FS00</v>
      </c>
      <c r="E1262" s="39" t="s">
        <v>34</v>
      </c>
      <c r="F1262" s="39" t="s">
        <v>97</v>
      </c>
      <c r="G1262" s="39" t="s">
        <v>285</v>
      </c>
      <c r="H1262" s="39" t="s">
        <v>1640</v>
      </c>
      <c r="I1262" s="39" t="s">
        <v>1646</v>
      </c>
      <c r="J1262" s="49" t="s">
        <v>65</v>
      </c>
      <c r="K1262" s="50" t="s">
        <v>50</v>
      </c>
      <c r="L1262" s="39" t="str">
        <f>VLOOKUP(MaestraLP3[[#This Row],[UMV]],VALIDACIONES!J:L,3,0)</f>
        <v>Caja 10 Unidades</v>
      </c>
      <c r="M1262" s="39" t="s">
        <v>51</v>
      </c>
      <c r="N1262" s="39" t="s">
        <v>78</v>
      </c>
      <c r="O1262" s="64">
        <v>25482.240000000002</v>
      </c>
      <c r="P1262" s="39" t="s">
        <v>102</v>
      </c>
      <c r="Q1262" s="64">
        <v>45000</v>
      </c>
      <c r="R1262" s="66">
        <f>+IFERROR((MaestraLP3[[#This Row],[COSTO ]]/MaestraLP3[[#This Row],[COSTO SEP]]-1),0)</f>
        <v>-7.8242729053646931E-2</v>
      </c>
      <c r="S1262" s="65" t="s">
        <v>52</v>
      </c>
      <c r="T1262" s="65" t="s">
        <v>52</v>
      </c>
      <c r="U1262" s="64">
        <f>+VLOOKUP(MaestraLP3[[#This Row],[FS00]],'[1]BD MES'!$C:$N,12,0)</f>
        <v>24666.9</v>
      </c>
      <c r="V1262" s="64">
        <v>23488.44</v>
      </c>
      <c r="W1262" s="66">
        <f>+(MaestraLP3[[#This Row],[COSTO ]]-MaestraLP3[[#This Row],[COSTO OCT AL 25-09]])/MaestraLP3[[#This Row],[COSTO OCT AL 25-09]]</f>
        <v>-4.7774953480169892E-2</v>
      </c>
      <c r="X1262" s="67" t="str">
        <f>++IF(P1262="HASTA AGOTAR STOCK","HASTA AGOTAR STOCK",IF(MaestraLP3[[#This Row],[PRECIO]]=0,"NO PARA LP",IF(MaestraLP3[[#This Row],[PRECIO SEP]]=0,"INCORPORACIÓN",IF(Z1262=0,"MANTIENE",IF(Z1262&lt;0,"BAJA",IF(Z1262&gt;0,"ALZA",""))))))</f>
        <v>BAJA</v>
      </c>
      <c r="Y1262" s="64">
        <v>37000</v>
      </c>
      <c r="Z1262" s="41">
        <f>IF(Y1262=0,"INDICAR PRECIO VTA",Y1262-MaestraLP3[[#This Row],[PRECIO SEP]])</f>
        <v>-8000</v>
      </c>
      <c r="AA1262" s="66">
        <f t="shared" si="19"/>
        <v>0.36517729729729731</v>
      </c>
      <c r="AB1262" s="68">
        <f>IFERROR(MaestraLP3[[#This Row],[PRECIO]]*MaestraLP3[[#This Row],[%MG UMV]],0)</f>
        <v>13511.560000000001</v>
      </c>
      <c r="AC1262" s="69">
        <v>10</v>
      </c>
      <c r="AD1262" s="64">
        <f>+IFERROR(MaestraLP3[[#This Row],[MARGEN UNITARIO]]/MaestraLP3[[#This Row],[Peso Neto UMV (KG)]],0)</f>
        <v>1351.1560000000002</v>
      </c>
      <c r="AE1262" s="39" t="s">
        <v>53</v>
      </c>
      <c r="AF1262" s="39"/>
      <c r="AG1262" s="39">
        <v>1</v>
      </c>
      <c r="AH1262" s="109">
        <v>0</v>
      </c>
      <c r="AI1262" s="66">
        <v>7.0000000000000007E-2</v>
      </c>
      <c r="AJ1262" s="66">
        <v>0.1</v>
      </c>
      <c r="AK1262" s="39"/>
      <c r="AL1262" s="39" t="s">
        <v>53</v>
      </c>
    </row>
    <row r="1263" spans="1:38" x14ac:dyDescent="0.35">
      <c r="A1263" s="39" t="s">
        <v>276</v>
      </c>
      <c r="B1263" s="39">
        <v>201700467</v>
      </c>
      <c r="C1263" s="39" t="str">
        <f>+MaestraLP3[[#This Row],[CÓDIGO]]&amp;MaestraLP3[[#Headers],[-]]&amp;MaestraLP3[[#This Row],[UMV]]</f>
        <v>201700467-C12</v>
      </c>
      <c r="D1263" s="50" t="str">
        <f>+MaestraLP3[[#This Row],[CÓDIGO]]&amp;MaestraLP3[[#Headers],[FS00]]</f>
        <v>201700467FS00</v>
      </c>
      <c r="E1263" s="39" t="s">
        <v>34</v>
      </c>
      <c r="F1263" s="39" t="s">
        <v>97</v>
      </c>
      <c r="G1263" s="39" t="s">
        <v>285</v>
      </c>
      <c r="H1263" s="39" t="s">
        <v>1640</v>
      </c>
      <c r="I1263" s="39" t="s">
        <v>4362</v>
      </c>
      <c r="J1263" s="49" t="s">
        <v>49</v>
      </c>
      <c r="K1263" s="50" t="s">
        <v>50</v>
      </c>
      <c r="L1263" s="39" t="str">
        <f>VLOOKUP(MaestraLP3[[#This Row],[UMV]],VALIDACIONES!J:L,3,0)</f>
        <v>Caja 12 Unidades</v>
      </c>
      <c r="M1263" s="39" t="s">
        <v>51</v>
      </c>
      <c r="N1263" s="39" t="s">
        <v>78</v>
      </c>
      <c r="O1263" s="64">
        <v>10384.98</v>
      </c>
      <c r="P1263" s="39" t="s">
        <v>88</v>
      </c>
      <c r="Q1263" s="64">
        <v>23500</v>
      </c>
      <c r="R1263" s="66">
        <f>+IFERROR((MaestraLP3[[#This Row],[COSTO ]]/MaestraLP3[[#This Row],[COSTO SEP]]-1),0)</f>
        <v>-7.7005829573094986E-2</v>
      </c>
      <c r="S1263" s="65" t="s">
        <v>52</v>
      </c>
      <c r="T1263" s="65" t="s">
        <v>52</v>
      </c>
      <c r="U1263" s="64">
        <f>+VLOOKUP(MaestraLP3[[#This Row],[FS00]],'[1]BD MES'!$C:$N,12,0)</f>
        <v>8775.81</v>
      </c>
      <c r="V1263" s="64">
        <v>9585.2759999999998</v>
      </c>
      <c r="W1263" s="66">
        <f>+(MaestraLP3[[#This Row],[COSTO ]]-MaestraLP3[[#This Row],[COSTO OCT AL 25-09]])/MaestraLP3[[#This Row],[COSTO OCT AL 25-09]]</f>
        <v>9.2238323300071492E-2</v>
      </c>
      <c r="X1263" s="67" t="str">
        <f>++IF(P1263="HASTA AGOTAR STOCK","HASTA AGOTAR STOCK",IF(MaestraLP3[[#This Row],[PRECIO]]=0,"NO PARA LP",IF(MaestraLP3[[#This Row],[PRECIO SEP]]=0,"INCORPORACIÓN",IF(Z1263=0,"MANTIENE",IF(Z1263&lt;0,"BAJA",IF(Z1263&gt;0,"ALZA",""))))))</f>
        <v>BAJA</v>
      </c>
      <c r="Y1263" s="64">
        <v>19200</v>
      </c>
      <c r="Z1263" s="41">
        <f>IF(Y1263=0,"INDICAR PRECIO VTA",Y1263-MaestraLP3[[#This Row],[PRECIO SEP]])</f>
        <v>-4300</v>
      </c>
      <c r="AA1263" s="66">
        <f t="shared" si="19"/>
        <v>0.50076687500000006</v>
      </c>
      <c r="AB1263" s="68">
        <f>IFERROR(MaestraLP3[[#This Row],[PRECIO]]*MaestraLP3[[#This Row],[%MG UMV]],0)</f>
        <v>9614.724000000002</v>
      </c>
      <c r="AC1263" s="69">
        <v>4.5599999999999996</v>
      </c>
      <c r="AD1263" s="64">
        <f>+IFERROR(MaestraLP3[[#This Row],[MARGEN UNITARIO]]/MaestraLP3[[#This Row],[Peso Neto UMV (KG)]],0)</f>
        <v>2108.4921052631585</v>
      </c>
      <c r="AE1263" s="39" t="s">
        <v>44</v>
      </c>
      <c r="AF1263" s="39"/>
      <c r="AG1263" s="39">
        <v>1</v>
      </c>
      <c r="AH1263" s="109">
        <v>0</v>
      </c>
      <c r="AI1263" s="66">
        <v>7.0000000000000007E-2</v>
      </c>
      <c r="AJ1263" s="66">
        <v>0.15</v>
      </c>
      <c r="AK1263" s="39"/>
      <c r="AL1263" s="39" t="s">
        <v>53</v>
      </c>
    </row>
    <row r="1264" spans="1:38" x14ac:dyDescent="0.35">
      <c r="A1264" s="39" t="s">
        <v>276</v>
      </c>
      <c r="B1264" s="39">
        <v>201700351</v>
      </c>
      <c r="C1264" s="39" t="str">
        <f>+MaestraLP3[[#This Row],[CÓDIGO]]&amp;MaestraLP3[[#Headers],[-]]&amp;MaestraLP3[[#This Row],[UMV]]</f>
        <v>201700351-C54</v>
      </c>
      <c r="D1264" s="50" t="str">
        <f>+MaestraLP3[[#This Row],[CÓDIGO]]&amp;MaestraLP3[[#Headers],[FS00]]</f>
        <v>201700351FS00</v>
      </c>
      <c r="E1264" s="39" t="s">
        <v>34</v>
      </c>
      <c r="F1264" s="39" t="s">
        <v>97</v>
      </c>
      <c r="G1264" s="39" t="s">
        <v>285</v>
      </c>
      <c r="H1264" s="39" t="s">
        <v>286</v>
      </c>
      <c r="I1264" s="39" t="s">
        <v>1673</v>
      </c>
      <c r="J1264" s="49" t="s">
        <v>1674</v>
      </c>
      <c r="K1264" s="50" t="s">
        <v>50</v>
      </c>
      <c r="L1264" s="39" t="str">
        <f>VLOOKUP(MaestraLP3[[#This Row],[UMV]],VALIDACIONES!J:L,3,0)</f>
        <v>Caja 54 Unidades</v>
      </c>
      <c r="M1264" s="39" t="s">
        <v>51</v>
      </c>
      <c r="N1264" s="39" t="s">
        <v>78</v>
      </c>
      <c r="O1264" s="64">
        <v>5669.04</v>
      </c>
      <c r="P1264" s="39" t="s">
        <v>42</v>
      </c>
      <c r="Q1264" s="64">
        <v>20000</v>
      </c>
      <c r="R1264" s="66">
        <f>+IFERROR((MaestraLP3[[#This Row],[COSTO ]]/MaestraLP3[[#This Row],[COSTO SEP]]-1),0)</f>
        <v>0.11867406121671387</v>
      </c>
      <c r="S1264" s="65" t="s">
        <v>52</v>
      </c>
      <c r="T1264" s="65" t="s">
        <v>52</v>
      </c>
      <c r="U1264" s="64">
        <f>+VLOOKUP(MaestraLP3[[#This Row],[FS00]],'[1]BD MES'!$C:$N,12,0)</f>
        <v>5536.07</v>
      </c>
      <c r="V1264" s="64">
        <v>6341.808</v>
      </c>
      <c r="W1264" s="66">
        <f>+(MaestraLP3[[#This Row],[COSTO ]]-MaestraLP3[[#This Row],[COSTO OCT AL 25-09]])/MaestraLP3[[#This Row],[COSTO OCT AL 25-09]]</f>
        <v>0.14554331863578321</v>
      </c>
      <c r="X1264" s="67" t="str">
        <f>++IF(P1264="HASTA AGOTAR STOCK","HASTA AGOTAR STOCK",IF(MaestraLP3[[#This Row],[PRECIO]]=0,"NO PARA LP",IF(MaestraLP3[[#This Row],[PRECIO SEP]]=0,"INCORPORACIÓN",IF(Z1264=0,"MANTIENE",IF(Z1264&lt;0,"BAJA",IF(Z1264&gt;0,"ALZA",""))))))</f>
        <v>BAJA</v>
      </c>
      <c r="Y1264" s="64">
        <v>16794</v>
      </c>
      <c r="Z1264" s="41">
        <f>IF(Y1264=0,"INDICAR PRECIO VTA",Y1264-MaestraLP3[[#This Row],[PRECIO SEP]])</f>
        <v>-3206</v>
      </c>
      <c r="AA1264" s="66">
        <f t="shared" si="19"/>
        <v>0.62237656305823508</v>
      </c>
      <c r="AB1264" s="68">
        <f>IFERROR(MaestraLP3[[#This Row],[PRECIO]]*MaestraLP3[[#This Row],[%MG UMV]],0)</f>
        <v>10452.191999999999</v>
      </c>
      <c r="AC1264" s="69">
        <v>2.2679999999999998</v>
      </c>
      <c r="AD1264" s="64">
        <f>+IFERROR(MaestraLP3[[#This Row],[MARGEN UNITARIO]]/MaestraLP3[[#This Row],[Peso Neto UMV (KG)]],0)</f>
        <v>4608.5502645502647</v>
      </c>
      <c r="AE1264" s="39" t="s">
        <v>44</v>
      </c>
      <c r="AF1264" s="39"/>
      <c r="AG1264" s="39">
        <v>1</v>
      </c>
      <c r="AH1264" s="109">
        <v>0</v>
      </c>
      <c r="AI1264" s="66">
        <v>7.0000000000000007E-2</v>
      </c>
      <c r="AJ1264" s="66">
        <v>0.15</v>
      </c>
      <c r="AK1264" s="39" t="s">
        <v>53</v>
      </c>
      <c r="AL1264" s="39" t="s">
        <v>53</v>
      </c>
    </row>
    <row r="1265" spans="1:38" x14ac:dyDescent="0.35">
      <c r="A1265" s="39" t="s">
        <v>276</v>
      </c>
      <c r="B1265" s="39">
        <v>201700497</v>
      </c>
      <c r="C1265" s="39" t="str">
        <f>+MaestraLP3[[#This Row],[CÓDIGO]]&amp;MaestraLP3[[#Headers],[-]]&amp;MaestraLP3[[#This Row],[UMV]]</f>
        <v>201700497-C10</v>
      </c>
      <c r="D1265" s="50" t="str">
        <f>+MaestraLP3[[#This Row],[CÓDIGO]]&amp;MaestraLP3[[#Headers],[FS00]]</f>
        <v>201700497FS00</v>
      </c>
      <c r="E1265" s="39" t="s">
        <v>34</v>
      </c>
      <c r="F1265" s="39" t="s">
        <v>97</v>
      </c>
      <c r="G1265" s="39" t="s">
        <v>285</v>
      </c>
      <c r="H1265" s="39" t="s">
        <v>286</v>
      </c>
      <c r="I1265" s="39" t="s">
        <v>1676</v>
      </c>
      <c r="J1265" s="49" t="s">
        <v>65</v>
      </c>
      <c r="K1265" s="50" t="s">
        <v>50</v>
      </c>
      <c r="L1265" s="39" t="str">
        <f>VLOOKUP(MaestraLP3[[#This Row],[UMV]],VALIDACIONES!J:L,3,0)</f>
        <v>Caja 10 Unidades</v>
      </c>
      <c r="M1265" s="39" t="s">
        <v>51</v>
      </c>
      <c r="N1265" s="39" t="s">
        <v>78</v>
      </c>
      <c r="O1265" s="64">
        <v>6896.9160000000002</v>
      </c>
      <c r="P1265" s="39" t="s">
        <v>190</v>
      </c>
      <c r="Q1265" s="64">
        <v>21500</v>
      </c>
      <c r="R1265" s="66">
        <f>+IFERROR((MaestraLP3[[#This Row],[COSTO ]]/MaestraLP3[[#This Row],[COSTO SEP]]-1),0)</f>
        <v>0.1204329587311197</v>
      </c>
      <c r="S1265" s="65" t="s">
        <v>52</v>
      </c>
      <c r="T1265" s="65" t="s">
        <v>52</v>
      </c>
      <c r="U1265" s="64">
        <f>+VLOOKUP(MaestraLP3[[#This Row],[FS00]],'[1]BD MES'!$C:$N,12,0)</f>
        <v>7755.5499999999993</v>
      </c>
      <c r="V1265" s="64">
        <v>7727.5319999999992</v>
      </c>
      <c r="W1265" s="66">
        <f>+(MaestraLP3[[#This Row],[COSTO ]]-MaestraLP3[[#This Row],[COSTO OCT AL 25-09]])/MaestraLP3[[#This Row],[COSTO OCT AL 25-09]]</f>
        <v>-3.6126386910019319E-3</v>
      </c>
      <c r="X1265" s="67" t="str">
        <f>++IF(P1265="HASTA AGOTAR STOCK","HASTA AGOTAR STOCK",IF(MaestraLP3[[#This Row],[PRECIO]]=0,"NO PARA LP",IF(MaestraLP3[[#This Row],[PRECIO SEP]]=0,"INCORPORACIÓN",IF(Z1265=0,"MANTIENE",IF(Z1265&lt;0,"BAJA",IF(Z1265&gt;0,"ALZA",""))))))</f>
        <v>BAJA</v>
      </c>
      <c r="Y1265" s="64">
        <v>16000</v>
      </c>
      <c r="Z1265" s="41">
        <f>IF(Y1265=0,"INDICAR PRECIO VTA",Y1265-MaestraLP3[[#This Row],[PRECIO SEP]])</f>
        <v>-5500</v>
      </c>
      <c r="AA1265" s="66">
        <f t="shared" si="19"/>
        <v>0.51702925</v>
      </c>
      <c r="AB1265" s="68">
        <f>IFERROR(MaestraLP3[[#This Row],[PRECIO]]*MaestraLP3[[#This Row],[%MG UMV]],0)</f>
        <v>8272.4680000000008</v>
      </c>
      <c r="AC1265" s="69">
        <v>3.5</v>
      </c>
      <c r="AD1265" s="64">
        <f>+IFERROR(MaestraLP3[[#This Row],[MARGEN UNITARIO]]/MaestraLP3[[#This Row],[Peso Neto UMV (KG)]],0)</f>
        <v>2363.5622857142857</v>
      </c>
      <c r="AE1265" s="39" t="s">
        <v>44</v>
      </c>
      <c r="AF1265" s="39"/>
      <c r="AG1265" s="39">
        <v>1</v>
      </c>
      <c r="AH1265" s="109">
        <v>0</v>
      </c>
      <c r="AI1265" s="66">
        <v>7.0000000000000007E-2</v>
      </c>
      <c r="AJ1265" s="66">
        <v>0.15</v>
      </c>
      <c r="AK1265" s="39"/>
      <c r="AL1265" s="39" t="s">
        <v>53</v>
      </c>
    </row>
    <row r="1266" spans="1:38" x14ac:dyDescent="0.35">
      <c r="A1266" s="39" t="s">
        <v>276</v>
      </c>
      <c r="B1266" s="39">
        <v>201700346</v>
      </c>
      <c r="C1266" s="39" t="str">
        <f>+MaestraLP3[[#This Row],[CÓDIGO]]&amp;MaestraLP3[[#Headers],[-]]&amp;MaestraLP3[[#This Row],[UMV]]</f>
        <v>201700346-C12</v>
      </c>
      <c r="D1266" s="50" t="str">
        <f>+MaestraLP3[[#This Row],[CÓDIGO]]&amp;MaestraLP3[[#Headers],[FS00]]</f>
        <v>201700346FS00</v>
      </c>
      <c r="E1266" s="39" t="s">
        <v>34</v>
      </c>
      <c r="F1266" s="39" t="s">
        <v>97</v>
      </c>
      <c r="G1266" s="39" t="s">
        <v>285</v>
      </c>
      <c r="H1266" s="39" t="s">
        <v>286</v>
      </c>
      <c r="I1266" s="39" t="s">
        <v>1677</v>
      </c>
      <c r="J1266" s="49" t="s">
        <v>49</v>
      </c>
      <c r="K1266" s="50" t="s">
        <v>50</v>
      </c>
      <c r="L1266" s="39" t="str">
        <f>VLOOKUP(MaestraLP3[[#This Row],[UMV]],VALIDACIONES!J:L,3,0)</f>
        <v>Caja 12 Unidades</v>
      </c>
      <c r="M1266" s="39" t="s">
        <v>51</v>
      </c>
      <c r="N1266" s="39" t="s">
        <v>78</v>
      </c>
      <c r="O1266" s="64">
        <v>5884.0079999999998</v>
      </c>
      <c r="P1266" s="39" t="s">
        <v>190</v>
      </c>
      <c r="Q1266" s="64">
        <v>17500</v>
      </c>
      <c r="R1266" s="66">
        <f>+IFERROR((MaestraLP3[[#This Row],[COSTO ]]/MaestraLP3[[#This Row],[COSTO SEP]]-1),0)</f>
        <v>-3.0265084615792581E-3</v>
      </c>
      <c r="S1266" s="65" t="s">
        <v>52</v>
      </c>
      <c r="T1266" s="65" t="s">
        <v>52</v>
      </c>
      <c r="U1266" s="64">
        <f>+VLOOKUP(MaestraLP3[[#This Row],[FS00]],'[1]BD MES'!$C:$N,12,0)</f>
        <v>7041</v>
      </c>
      <c r="V1266" s="64">
        <v>5866.2</v>
      </c>
      <c r="W1266" s="66">
        <f>+(MaestraLP3[[#This Row],[COSTO ]]-MaestraLP3[[#This Row],[COSTO OCT AL 25-09]])/MaestraLP3[[#This Row],[COSTO OCT AL 25-09]]</f>
        <v>-0.16685129953131661</v>
      </c>
      <c r="X1266" s="67" t="str">
        <f>++IF(P1266="HASTA AGOTAR STOCK","HASTA AGOTAR STOCK",IF(MaestraLP3[[#This Row],[PRECIO]]=0,"NO PARA LP",IF(MaestraLP3[[#This Row],[PRECIO SEP]]=0,"INCORPORACIÓN",IF(Z1266=0,"MANTIENE",IF(Z1266&lt;0,"BAJA",IF(Z1266&gt;0,"ALZA",""))))))</f>
        <v>ALZA</v>
      </c>
      <c r="Y1266" s="64">
        <v>17667.226890756305</v>
      </c>
      <c r="Z1266" s="41">
        <f>IF(Y1266=0,"INDICAR PRECIO VTA",Y1266-MaestraLP3[[#This Row],[PRECIO SEP]])</f>
        <v>167.22689075630478</v>
      </c>
      <c r="AA1266" s="66">
        <f t="shared" si="19"/>
        <v>0.66796147260273975</v>
      </c>
      <c r="AB1266" s="68">
        <f>IFERROR(MaestraLP3[[#This Row],[PRECIO]]*MaestraLP3[[#This Row],[%MG UMV]],0)</f>
        <v>11801.026890756304</v>
      </c>
      <c r="AC1266" s="69">
        <v>2.76</v>
      </c>
      <c r="AD1266" s="64">
        <f>+IFERROR(MaestraLP3[[#This Row],[MARGEN UNITARIO]]/MaestraLP3[[#This Row],[Peso Neto UMV (KG)]],0)</f>
        <v>4275.7343807088064</v>
      </c>
      <c r="AE1266" s="39" t="s">
        <v>44</v>
      </c>
      <c r="AF1266" s="39"/>
      <c r="AG1266" s="39">
        <v>1</v>
      </c>
      <c r="AH1266" s="109">
        <v>0</v>
      </c>
      <c r="AI1266" s="66">
        <v>7.0000000000000007E-2</v>
      </c>
      <c r="AJ1266" s="66">
        <v>0.15</v>
      </c>
      <c r="AK1266" s="39"/>
      <c r="AL1266" s="39" t="s">
        <v>53</v>
      </c>
    </row>
    <row r="1267" spans="1:38" x14ac:dyDescent="0.35">
      <c r="A1267" s="39" t="s">
        <v>276</v>
      </c>
      <c r="B1267" s="39">
        <v>201700352</v>
      </c>
      <c r="C1267" s="39" t="str">
        <f>+MaestraLP3[[#This Row],[CÓDIGO]]&amp;MaestraLP3[[#Headers],[-]]&amp;MaestraLP3[[#This Row],[UMV]]</f>
        <v>201700352-C54</v>
      </c>
      <c r="D1267" s="50" t="str">
        <f>+MaestraLP3[[#This Row],[CÓDIGO]]&amp;MaestraLP3[[#Headers],[FS00]]</f>
        <v>201700352FS00</v>
      </c>
      <c r="E1267" s="39" t="s">
        <v>34</v>
      </c>
      <c r="F1267" s="39" t="s">
        <v>97</v>
      </c>
      <c r="G1267" s="39" t="s">
        <v>285</v>
      </c>
      <c r="H1267" s="39" t="s">
        <v>286</v>
      </c>
      <c r="I1267" s="39" t="s">
        <v>1678</v>
      </c>
      <c r="J1267" s="49" t="s">
        <v>1674</v>
      </c>
      <c r="K1267" s="50" t="s">
        <v>50</v>
      </c>
      <c r="L1267" s="39" t="str">
        <f>VLOOKUP(MaestraLP3[[#This Row],[UMV]],VALIDACIONES!J:L,3,0)</f>
        <v>Caja 54 Unidades</v>
      </c>
      <c r="M1267" s="39" t="s">
        <v>51</v>
      </c>
      <c r="N1267" s="39" t="s">
        <v>78</v>
      </c>
      <c r="O1267" s="64">
        <v>5550.12</v>
      </c>
      <c r="P1267" s="39" t="s">
        <v>42</v>
      </c>
      <c r="Q1267" s="64">
        <v>20500</v>
      </c>
      <c r="R1267" s="66">
        <f>+IFERROR((MaestraLP3[[#This Row],[COSTO ]]/MaestraLP3[[#This Row],[COSTO SEP]]-1),0)</f>
        <v>0.10353938293226084</v>
      </c>
      <c r="S1267" s="65" t="s">
        <v>52</v>
      </c>
      <c r="T1267" s="65" t="s">
        <v>52</v>
      </c>
      <c r="U1267" s="64">
        <f>+VLOOKUP(MaestraLP3[[#This Row],[FS00]],'[1]BD MES'!$C:$N,12,0)</f>
        <v>5961</v>
      </c>
      <c r="V1267" s="64">
        <v>6124.7759999999989</v>
      </c>
      <c r="W1267" s="66">
        <f>+(MaestraLP3[[#This Row],[COSTO ]]-MaestraLP3[[#This Row],[COSTO OCT AL 25-09]])/MaestraLP3[[#This Row],[COSTO OCT AL 25-09]]</f>
        <v>2.7474584801207673E-2</v>
      </c>
      <c r="X1267" s="67" t="str">
        <f>++IF(P1267="HASTA AGOTAR STOCK","HASTA AGOTAR STOCK",IF(MaestraLP3[[#This Row],[PRECIO]]=0,"NO PARA LP",IF(MaestraLP3[[#This Row],[PRECIO SEP]]=0,"INCORPORACIÓN",IF(Z1267=0,"MANTIENE",IF(Z1267&lt;0,"BAJA",IF(Z1267&gt;0,"ALZA",""))))))</f>
        <v>BAJA</v>
      </c>
      <c r="Y1267" s="64">
        <v>19386</v>
      </c>
      <c r="Z1267" s="41">
        <f>IF(Y1267=0,"INDICAR PRECIO VTA",Y1267-MaestraLP3[[#This Row],[PRECIO SEP]])</f>
        <v>-1114</v>
      </c>
      <c r="AA1267" s="66">
        <f t="shared" si="19"/>
        <v>0.684061900340452</v>
      </c>
      <c r="AB1267" s="68">
        <f>IFERROR(MaestraLP3[[#This Row],[PRECIO]]*MaestraLP3[[#This Row],[%MG UMV]],0)</f>
        <v>13261.224000000002</v>
      </c>
      <c r="AC1267" s="69">
        <v>2.2679999999999998</v>
      </c>
      <c r="AD1267" s="64">
        <f>+IFERROR(MaestraLP3[[#This Row],[MARGEN UNITARIO]]/MaestraLP3[[#This Row],[Peso Neto UMV (KG)]],0)</f>
        <v>5847.1005291005304</v>
      </c>
      <c r="AE1267" s="39" t="s">
        <v>44</v>
      </c>
      <c r="AF1267" s="39"/>
      <c r="AG1267" s="39">
        <v>1</v>
      </c>
      <c r="AH1267" s="109">
        <v>0</v>
      </c>
      <c r="AI1267" s="66">
        <v>7.0000000000000007E-2</v>
      </c>
      <c r="AJ1267" s="66">
        <v>0.15</v>
      </c>
      <c r="AK1267" s="39"/>
      <c r="AL1267" s="39" t="s">
        <v>53</v>
      </c>
    </row>
    <row r="1268" spans="1:38" x14ac:dyDescent="0.35">
      <c r="A1268" s="39" t="s">
        <v>276</v>
      </c>
      <c r="B1268" s="39">
        <v>201700508</v>
      </c>
      <c r="C1268" s="39" t="str">
        <f>+MaestraLP3[[#This Row],[CÓDIGO]]&amp;MaestraLP3[[#Headers],[-]]&amp;MaestraLP3[[#This Row],[UMV]]</f>
        <v>201700508-C16</v>
      </c>
      <c r="D1268" s="50" t="str">
        <f>+MaestraLP3[[#This Row],[CÓDIGO]]&amp;MaestraLP3[[#Headers],[FS00]]</f>
        <v>201700508FS00</v>
      </c>
      <c r="E1268" s="39" t="s">
        <v>34</v>
      </c>
      <c r="F1268" s="39" t="s">
        <v>97</v>
      </c>
      <c r="G1268" s="39" t="s">
        <v>285</v>
      </c>
      <c r="H1268" s="39" t="s">
        <v>286</v>
      </c>
      <c r="I1268" s="39" t="s">
        <v>4377</v>
      </c>
      <c r="J1268" s="49" t="s">
        <v>278</v>
      </c>
      <c r="K1268" s="50" t="s">
        <v>50</v>
      </c>
      <c r="L1268" s="39" t="str">
        <f>VLOOKUP(MaestraLP3[[#This Row],[UMV]],VALIDACIONES!J:L,3,0)</f>
        <v>Caja 16 Unidades</v>
      </c>
      <c r="M1268" s="39" t="s">
        <v>51</v>
      </c>
      <c r="N1268" s="39" t="s">
        <v>78</v>
      </c>
      <c r="O1268" s="64">
        <v>7599.9359999999997</v>
      </c>
      <c r="P1268" s="39" t="s">
        <v>88</v>
      </c>
      <c r="Q1268" s="64">
        <v>18900</v>
      </c>
      <c r="R1268" s="66">
        <f>+IFERROR((MaestraLP3[[#This Row],[COSTO ]]/MaestraLP3[[#This Row],[COSTO SEP]]-1),0)</f>
        <v>0.10543825632215853</v>
      </c>
      <c r="S1268" s="65" t="s">
        <v>52</v>
      </c>
      <c r="T1268" s="65" t="s">
        <v>52</v>
      </c>
      <c r="U1268" s="64">
        <f>+VLOOKUP(MaestraLP3[[#This Row],[FS00]],'[1]BD MES'!$C:$N,12,0)</f>
        <v>6415.24</v>
      </c>
      <c r="V1268" s="64">
        <v>8401.26</v>
      </c>
      <c r="W1268" s="66">
        <f>+(MaestraLP3[[#This Row],[COSTO ]]-MaestraLP3[[#This Row],[COSTO OCT AL 25-09]])/MaestraLP3[[#This Row],[COSTO OCT AL 25-09]]</f>
        <v>0.30957844133656737</v>
      </c>
      <c r="X1268" s="67" t="str">
        <f>++IF(P1268="HASTA AGOTAR STOCK","HASTA AGOTAR STOCK",IF(MaestraLP3[[#This Row],[PRECIO]]=0,"NO PARA LP",IF(MaestraLP3[[#This Row],[PRECIO SEP]]=0,"INCORPORACIÓN",IF(Z1268=0,"MANTIENE",IF(Z1268&lt;0,"BAJA",IF(Z1268&gt;0,"ALZA",""))))))</f>
        <v>BAJA</v>
      </c>
      <c r="Y1268" s="64">
        <v>16000</v>
      </c>
      <c r="Z1268" s="41">
        <f>IF(Y1268=0,"INDICAR PRECIO VTA",Y1268-MaestraLP3[[#This Row],[PRECIO SEP]])</f>
        <v>-2900</v>
      </c>
      <c r="AA1268" s="66">
        <f t="shared" si="19"/>
        <v>0.47492124999999996</v>
      </c>
      <c r="AB1268" s="68">
        <f>IFERROR(MaestraLP3[[#This Row],[PRECIO]]*MaestraLP3[[#This Row],[%MG UMV]],0)</f>
        <v>7598.74</v>
      </c>
      <c r="AC1268" s="69">
        <v>2.88</v>
      </c>
      <c r="AD1268" s="64">
        <f>+IFERROR(MaestraLP3[[#This Row],[MARGEN UNITARIO]]/MaestraLP3[[#This Row],[Peso Neto UMV (KG)]],0)</f>
        <v>2638.4513888888887</v>
      </c>
      <c r="AE1268" s="39" t="s">
        <v>44</v>
      </c>
      <c r="AF1268" s="39"/>
      <c r="AG1268" s="39">
        <v>1</v>
      </c>
      <c r="AH1268" s="109">
        <v>0</v>
      </c>
      <c r="AI1268" s="66">
        <v>7.0000000000000007E-2</v>
      </c>
      <c r="AJ1268" s="66">
        <v>0.15</v>
      </c>
      <c r="AK1268" s="39"/>
      <c r="AL1268" s="39" t="s">
        <v>53</v>
      </c>
    </row>
    <row r="1269" spans="1:38" x14ac:dyDescent="0.35">
      <c r="A1269" s="39" t="s">
        <v>276</v>
      </c>
      <c r="B1269" s="39">
        <v>201700195</v>
      </c>
      <c r="C1269" s="39" t="str">
        <f>+MaestraLP3[[#This Row],[CÓDIGO]]&amp;MaestraLP3[[#Headers],[-]]&amp;MaestraLP3[[#This Row],[UMV]]</f>
        <v>201700195-C66</v>
      </c>
      <c r="D1269" s="50" t="str">
        <f>+MaestraLP3[[#This Row],[CÓDIGO]]&amp;MaestraLP3[[#Headers],[FS00]]</f>
        <v>201700195FS00</v>
      </c>
      <c r="E1269" s="39" t="s">
        <v>34</v>
      </c>
      <c r="F1269" s="39" t="s">
        <v>97</v>
      </c>
      <c r="G1269" s="39" t="s">
        <v>285</v>
      </c>
      <c r="H1269" s="39" t="s">
        <v>286</v>
      </c>
      <c r="I1269" s="39" t="s">
        <v>1680</v>
      </c>
      <c r="J1269" s="49" t="s">
        <v>785</v>
      </c>
      <c r="K1269" s="50" t="s">
        <v>50</v>
      </c>
      <c r="L1269" s="39" t="str">
        <f>VLOOKUP(MaestraLP3[[#This Row],[UMV]],VALIDACIONES!J:L,3,0)</f>
        <v>Caja 66 Unidades</v>
      </c>
      <c r="M1269" s="39" t="s">
        <v>51</v>
      </c>
      <c r="N1269" s="39" t="s">
        <v>78</v>
      </c>
      <c r="O1269" s="64">
        <v>6986.6040000000003</v>
      </c>
      <c r="P1269" s="39" t="s">
        <v>42</v>
      </c>
      <c r="Q1269" s="64">
        <v>33300</v>
      </c>
      <c r="R1269" s="66">
        <f>+IFERROR((MaestraLP3[[#This Row],[COSTO ]]/MaestraLP3[[#This Row],[COSTO SEP]]-1),0)</f>
        <v>9.1098336187366513E-2</v>
      </c>
      <c r="S1269" s="65" t="s">
        <v>52</v>
      </c>
      <c r="T1269" s="65" t="s">
        <v>52</v>
      </c>
      <c r="U1269" s="64">
        <f>+VLOOKUP(MaestraLP3[[#This Row],[FS00]],'[1]BD MES'!$C:$N,12,0)</f>
        <v>9734.7000000000007</v>
      </c>
      <c r="V1269" s="64">
        <v>7623.0720000000001</v>
      </c>
      <c r="W1269" s="66">
        <f>+(MaestraLP3[[#This Row],[COSTO ]]-MaestraLP3[[#This Row],[COSTO OCT AL 25-09]])/MaestraLP3[[#This Row],[COSTO OCT AL 25-09]]</f>
        <v>-0.21691762458011038</v>
      </c>
      <c r="X1269" s="67" t="str">
        <f>++IF(P1269="HASTA AGOTAR STOCK","HASTA AGOTAR STOCK",IF(MaestraLP3[[#This Row],[PRECIO]]=0,"NO PARA LP",IF(MaestraLP3[[#This Row],[PRECIO SEP]]=0,"INCORPORACIÓN",IF(Z1269=0,"MANTIENE",IF(Z1269&lt;0,"BAJA",IF(Z1269&gt;0,"ALZA",""))))))</f>
        <v>BAJA</v>
      </c>
      <c r="Y1269" s="64">
        <v>33000</v>
      </c>
      <c r="Z1269" s="41">
        <f>IF(Y1269=0,"INDICAR PRECIO VTA",Y1269-MaestraLP3[[#This Row],[PRECIO SEP]])</f>
        <v>-300</v>
      </c>
      <c r="AA1269" s="66">
        <f t="shared" si="19"/>
        <v>0.76899781818181823</v>
      </c>
      <c r="AB1269" s="68">
        <f>IFERROR(MaestraLP3[[#This Row],[PRECIO]]*MaestraLP3[[#This Row],[%MG UMV]],0)</f>
        <v>25376.928</v>
      </c>
      <c r="AC1269" s="69">
        <v>2.508</v>
      </c>
      <c r="AD1269" s="64">
        <f>+IFERROR(MaestraLP3[[#This Row],[MARGEN UNITARIO]]/MaestraLP3[[#This Row],[Peso Neto UMV (KG)]],0)</f>
        <v>10118.392344497608</v>
      </c>
      <c r="AE1269" s="39" t="s">
        <v>44</v>
      </c>
      <c r="AF1269" s="39"/>
      <c r="AG1269" s="39">
        <v>1</v>
      </c>
      <c r="AH1269" s="109">
        <v>0</v>
      </c>
      <c r="AI1269" s="66">
        <v>7.0000000000000007E-2</v>
      </c>
      <c r="AJ1269" s="66">
        <v>0.15</v>
      </c>
      <c r="AK1269" s="39"/>
      <c r="AL1269" s="39" t="s">
        <v>53</v>
      </c>
    </row>
    <row r="1270" spans="1:38" x14ac:dyDescent="0.35">
      <c r="A1270" s="39" t="s">
        <v>276</v>
      </c>
      <c r="B1270" s="39">
        <v>201700238</v>
      </c>
      <c r="C1270" s="39" t="str">
        <f>+MaestraLP3[[#This Row],[CÓDIGO]]&amp;MaestraLP3[[#Headers],[-]]&amp;MaestraLP3[[#This Row],[UMV]]</f>
        <v>201700238-C12</v>
      </c>
      <c r="D1270" s="50" t="str">
        <f>+MaestraLP3[[#This Row],[CÓDIGO]]&amp;MaestraLP3[[#Headers],[FS00]]</f>
        <v>201700238FS00</v>
      </c>
      <c r="E1270" s="39" t="s">
        <v>34</v>
      </c>
      <c r="F1270" s="39" t="s">
        <v>97</v>
      </c>
      <c r="G1270" s="39" t="s">
        <v>285</v>
      </c>
      <c r="H1270" s="39" t="s">
        <v>286</v>
      </c>
      <c r="I1270" s="39" t="s">
        <v>1685</v>
      </c>
      <c r="J1270" s="49" t="s">
        <v>49</v>
      </c>
      <c r="K1270" s="50" t="s">
        <v>50</v>
      </c>
      <c r="L1270" s="39" t="str">
        <f>VLOOKUP(MaestraLP3[[#This Row],[UMV]],VALIDACIONES!J:L,3,0)</f>
        <v>Caja 12 Unidades</v>
      </c>
      <c r="M1270" s="39" t="s">
        <v>51</v>
      </c>
      <c r="N1270" s="39" t="s">
        <v>78</v>
      </c>
      <c r="O1270" s="64">
        <v>6460.56</v>
      </c>
      <c r="P1270" s="39" t="s">
        <v>190</v>
      </c>
      <c r="Q1270" s="64">
        <v>23500</v>
      </c>
      <c r="R1270" s="66">
        <f>+IFERROR((MaestraLP3[[#This Row],[COSTO ]]/MaestraLP3[[#This Row],[COSTO SEP]]-1),0)</f>
        <v>4.3261265277313221E-2</v>
      </c>
      <c r="S1270" s="65" t="s">
        <v>52</v>
      </c>
      <c r="T1270" s="65" t="s">
        <v>52</v>
      </c>
      <c r="U1270" s="64">
        <f>+VLOOKUP(MaestraLP3[[#This Row],[FS00]],'[1]BD MES'!$C:$N,12,0)</f>
        <v>6299.37</v>
      </c>
      <c r="V1270" s="64">
        <v>6740.0519999999997</v>
      </c>
      <c r="W1270" s="66">
        <f>+(MaestraLP3[[#This Row],[COSTO ]]-MaestraLP3[[#This Row],[COSTO OCT AL 25-09]])/MaestraLP3[[#This Row],[COSTO OCT AL 25-09]]</f>
        <v>6.9956519461469927E-2</v>
      </c>
      <c r="X1270" s="67" t="str">
        <f>++IF(P1270="HASTA AGOTAR STOCK","HASTA AGOTAR STOCK",IF(MaestraLP3[[#This Row],[PRECIO]]=0,"NO PARA LP",IF(MaestraLP3[[#This Row],[PRECIO SEP]]=0,"INCORPORACIÓN",IF(Z1270=0,"MANTIENE",IF(Z1270&lt;0,"BAJA",IF(Z1270&gt;0,"ALZA",""))))))</f>
        <v>BAJA</v>
      </c>
      <c r="Y1270" s="64">
        <v>22800</v>
      </c>
      <c r="Z1270" s="41">
        <f>IF(Y1270=0,"INDICAR PRECIO VTA",Y1270-MaestraLP3[[#This Row],[PRECIO SEP]])</f>
        <v>-700</v>
      </c>
      <c r="AA1270" s="66">
        <f t="shared" si="19"/>
        <v>0.70438368421052633</v>
      </c>
      <c r="AB1270" s="68">
        <f>IFERROR(MaestraLP3[[#This Row],[PRECIO]]*MaestraLP3[[#This Row],[%MG UMV]],0)</f>
        <v>16059.948</v>
      </c>
      <c r="AC1270" s="69">
        <v>2.2200000000000002</v>
      </c>
      <c r="AD1270" s="64">
        <f>+IFERROR(MaestraLP3[[#This Row],[MARGEN UNITARIO]]/MaestraLP3[[#This Row],[Peso Neto UMV (KG)]],0)</f>
        <v>7234.2108108108105</v>
      </c>
      <c r="AE1270" s="39" t="s">
        <v>53</v>
      </c>
      <c r="AF1270" s="39"/>
      <c r="AG1270" s="39">
        <v>1</v>
      </c>
      <c r="AH1270" s="109">
        <v>0</v>
      </c>
      <c r="AI1270" s="66">
        <v>7.0000000000000007E-2</v>
      </c>
      <c r="AJ1270" s="66">
        <v>0.15</v>
      </c>
      <c r="AK1270" s="39"/>
      <c r="AL1270" s="39" t="s">
        <v>53</v>
      </c>
    </row>
    <row r="1271" spans="1:38" x14ac:dyDescent="0.35">
      <c r="A1271" s="39" t="s">
        <v>276</v>
      </c>
      <c r="B1271" s="39">
        <v>201700212</v>
      </c>
      <c r="C1271" s="39" t="str">
        <f>+MaestraLP3[[#This Row],[CÓDIGO]]&amp;MaestraLP3[[#Headers],[-]]&amp;MaestraLP3[[#This Row],[UMV]]</f>
        <v>201700212-C12</v>
      </c>
      <c r="D1271" s="50" t="str">
        <f>+MaestraLP3[[#This Row],[CÓDIGO]]&amp;MaestraLP3[[#Headers],[FS00]]</f>
        <v>201700212FS00</v>
      </c>
      <c r="E1271" s="39" t="s">
        <v>34</v>
      </c>
      <c r="F1271" s="39" t="s">
        <v>97</v>
      </c>
      <c r="G1271" s="39" t="s">
        <v>285</v>
      </c>
      <c r="H1271" s="39" t="s">
        <v>286</v>
      </c>
      <c r="I1271" s="39" t="s">
        <v>1686</v>
      </c>
      <c r="J1271" s="49" t="s">
        <v>49</v>
      </c>
      <c r="K1271" s="50" t="s">
        <v>50</v>
      </c>
      <c r="L1271" s="39" t="str">
        <f>VLOOKUP(MaestraLP3[[#This Row],[UMV]],VALIDACIONES!J:L,3,0)</f>
        <v>Caja 12 Unidades</v>
      </c>
      <c r="M1271" s="39" t="s">
        <v>51</v>
      </c>
      <c r="N1271" s="39" t="s">
        <v>78</v>
      </c>
      <c r="O1271" s="64">
        <v>5520.2160000000003</v>
      </c>
      <c r="P1271" s="39" t="s">
        <v>190</v>
      </c>
      <c r="Q1271" s="64">
        <v>23000</v>
      </c>
      <c r="R1271" s="66">
        <f>+IFERROR((MaestraLP3[[#This Row],[COSTO ]]/MaestraLP3[[#This Row],[COSTO SEP]]-1),0)</f>
        <v>0.13243177440882747</v>
      </c>
      <c r="S1271" s="65" t="s">
        <v>52</v>
      </c>
      <c r="T1271" s="65" t="s">
        <v>52</v>
      </c>
      <c r="U1271" s="64">
        <f>+VLOOKUP(MaestraLP3[[#This Row],[FS00]],'[1]BD MES'!$C:$N,12,0)</f>
        <v>5885.0300000000007</v>
      </c>
      <c r="V1271" s="64">
        <v>6251.268</v>
      </c>
      <c r="W1271" s="66">
        <f>+(MaestraLP3[[#This Row],[COSTO ]]-MaestraLP3[[#This Row],[COSTO OCT AL 25-09]])/MaestraLP3[[#This Row],[COSTO OCT AL 25-09]]</f>
        <v>6.2232138153926038E-2</v>
      </c>
      <c r="X1271" s="67" t="str">
        <f>++IF(P1271="HASTA AGOTAR STOCK","HASTA AGOTAR STOCK",IF(MaestraLP3[[#This Row],[PRECIO]]=0,"NO PARA LP",IF(MaestraLP3[[#This Row],[PRECIO SEP]]=0,"INCORPORACIÓN",IF(Z1271=0,"MANTIENE",IF(Z1271&lt;0,"BAJA",IF(Z1271&gt;0,"ALZA",""))))))</f>
        <v>BAJA</v>
      </c>
      <c r="Y1271" s="64">
        <v>22800</v>
      </c>
      <c r="Z1271" s="41">
        <f>IF(Y1271=0,"INDICAR PRECIO VTA",Y1271-MaestraLP3[[#This Row],[PRECIO SEP]])</f>
        <v>-200</v>
      </c>
      <c r="AA1271" s="66">
        <f t="shared" si="19"/>
        <v>0.72582157894736843</v>
      </c>
      <c r="AB1271" s="68">
        <f>IFERROR(MaestraLP3[[#This Row],[PRECIO]]*MaestraLP3[[#This Row],[%MG UMV]],0)</f>
        <v>16548.732</v>
      </c>
      <c r="AC1271" s="69">
        <v>2.2200000000000002</v>
      </c>
      <c r="AD1271" s="64">
        <f>+IFERROR(MaestraLP3[[#This Row],[MARGEN UNITARIO]]/MaestraLP3[[#This Row],[Peso Neto UMV (KG)]],0)</f>
        <v>7454.3837837837827</v>
      </c>
      <c r="AE1271" s="39" t="s">
        <v>53</v>
      </c>
      <c r="AF1271" s="39"/>
      <c r="AG1271" s="39">
        <v>1</v>
      </c>
      <c r="AH1271" s="109">
        <v>0</v>
      </c>
      <c r="AI1271" s="66">
        <v>7.0000000000000007E-2</v>
      </c>
      <c r="AJ1271" s="66">
        <v>0.15</v>
      </c>
      <c r="AK1271" s="39"/>
      <c r="AL1271" s="39" t="s">
        <v>53</v>
      </c>
    </row>
    <row r="1272" spans="1:38" x14ac:dyDescent="0.35">
      <c r="A1272" s="39" t="s">
        <v>276</v>
      </c>
      <c r="B1272" s="39">
        <v>201700241</v>
      </c>
      <c r="C1272" s="39" t="str">
        <f>+MaestraLP3[[#This Row],[CÓDIGO]]&amp;MaestraLP3[[#Headers],[-]]&amp;MaestraLP3[[#This Row],[UMV]]</f>
        <v>201700241-C12</v>
      </c>
      <c r="D1272" s="50" t="str">
        <f>+MaestraLP3[[#This Row],[CÓDIGO]]&amp;MaestraLP3[[#Headers],[FS00]]</f>
        <v>201700241FS00</v>
      </c>
      <c r="E1272" s="39" t="s">
        <v>34</v>
      </c>
      <c r="F1272" s="39" t="s">
        <v>97</v>
      </c>
      <c r="G1272" s="39" t="s">
        <v>285</v>
      </c>
      <c r="H1272" s="39" t="s">
        <v>286</v>
      </c>
      <c r="I1272" s="39" t="s">
        <v>1687</v>
      </c>
      <c r="J1272" s="49" t="s">
        <v>49</v>
      </c>
      <c r="K1272" s="50" t="s">
        <v>50</v>
      </c>
      <c r="L1272" s="39" t="str">
        <f>VLOOKUP(MaestraLP3[[#This Row],[UMV]],VALIDACIONES!J:L,3,0)</f>
        <v>Caja 12 Unidades</v>
      </c>
      <c r="M1272" s="39" t="s">
        <v>51</v>
      </c>
      <c r="N1272" s="39" t="s">
        <v>78</v>
      </c>
      <c r="O1272" s="64">
        <v>6714.5279999999993</v>
      </c>
      <c r="P1272" s="39" t="s">
        <v>190</v>
      </c>
      <c r="Q1272" s="64">
        <v>23500</v>
      </c>
      <c r="R1272" s="66">
        <f>+IFERROR((MaestraLP3[[#This Row],[COSTO ]]/MaestraLP3[[#This Row],[COSTO SEP]]-1),0)</f>
        <v>9.6609024491371764E-2</v>
      </c>
      <c r="S1272" s="65" t="s">
        <v>52</v>
      </c>
      <c r="T1272" s="65" t="s">
        <v>52</v>
      </c>
      <c r="U1272" s="64">
        <f>+VLOOKUP(MaestraLP3[[#This Row],[FS00]],'[1]BD MES'!$C:$N,12,0)</f>
        <v>8082.25</v>
      </c>
      <c r="V1272" s="64">
        <v>7363.2120000000004</v>
      </c>
      <c r="W1272" s="66">
        <f>+(MaestraLP3[[#This Row],[COSTO ]]-MaestraLP3[[#This Row],[COSTO OCT AL 25-09]])/MaestraLP3[[#This Row],[COSTO OCT AL 25-09]]</f>
        <v>-8.8965077793931091E-2</v>
      </c>
      <c r="X1272" s="67" t="str">
        <f>++IF(P1272="HASTA AGOTAR STOCK","HASTA AGOTAR STOCK",IF(MaestraLP3[[#This Row],[PRECIO]]=0,"NO PARA LP",IF(MaestraLP3[[#This Row],[PRECIO SEP]]=0,"INCORPORACIÓN",IF(Z1272=0,"MANTIENE",IF(Z1272&lt;0,"BAJA",IF(Z1272&gt;0,"ALZA",""))))))</f>
        <v>BAJA</v>
      </c>
      <c r="Y1272" s="64">
        <v>18000</v>
      </c>
      <c r="Z1272" s="41">
        <f>IF(Y1272=0,"INDICAR PRECIO VTA",Y1272-MaestraLP3[[#This Row],[PRECIO SEP]])</f>
        <v>-5500</v>
      </c>
      <c r="AA1272" s="66">
        <f t="shared" si="19"/>
        <v>0.59093266666666666</v>
      </c>
      <c r="AB1272" s="68">
        <f>IFERROR(MaestraLP3[[#This Row],[PRECIO]]*MaestraLP3[[#This Row],[%MG UMV]],0)</f>
        <v>10636.788</v>
      </c>
      <c r="AC1272" s="69">
        <v>2.2200000000000002</v>
      </c>
      <c r="AD1272" s="64">
        <f>+IFERROR(MaestraLP3[[#This Row],[MARGEN UNITARIO]]/MaestraLP3[[#This Row],[Peso Neto UMV (KG)]],0)</f>
        <v>4791.3459459459455</v>
      </c>
      <c r="AE1272" s="39" t="s">
        <v>44</v>
      </c>
      <c r="AF1272" s="39"/>
      <c r="AG1272" s="39">
        <v>1</v>
      </c>
      <c r="AH1272" s="109">
        <v>0</v>
      </c>
      <c r="AI1272" s="66">
        <v>7.0000000000000007E-2</v>
      </c>
      <c r="AJ1272" s="66">
        <v>0.15</v>
      </c>
      <c r="AK1272" s="39"/>
      <c r="AL1272" s="39" t="s">
        <v>53</v>
      </c>
    </row>
    <row r="1273" spans="1:38" x14ac:dyDescent="0.35">
      <c r="A1273" s="39" t="s">
        <v>276</v>
      </c>
      <c r="B1273" s="39">
        <v>102400070</v>
      </c>
      <c r="C1273" s="39" t="str">
        <f>+MaestraLP3[[#This Row],[CÓDIGO]]&amp;MaestraLP3[[#Headers],[-]]&amp;MaestraLP3[[#This Row],[UMV]]</f>
        <v>102400070-C18</v>
      </c>
      <c r="D1273" s="50" t="str">
        <f>+MaestraLP3[[#This Row],[CÓDIGO]]&amp;MaestraLP3[[#Headers],[FS00]]</f>
        <v>102400070FS00</v>
      </c>
      <c r="E1273" s="39" t="s">
        <v>34</v>
      </c>
      <c r="F1273" s="39" t="s">
        <v>97</v>
      </c>
      <c r="G1273" s="39" t="s">
        <v>285</v>
      </c>
      <c r="H1273" s="39" t="s">
        <v>286</v>
      </c>
      <c r="I1273" s="39" t="s">
        <v>1688</v>
      </c>
      <c r="J1273" s="49" t="s">
        <v>156</v>
      </c>
      <c r="K1273" s="50" t="s">
        <v>50</v>
      </c>
      <c r="L1273" s="39" t="str">
        <f>VLOOKUP(MaestraLP3[[#This Row],[UMV]],VALIDACIONES!J:L,3,0)</f>
        <v>Caja 18 Unidades</v>
      </c>
      <c r="M1273" s="39" t="s">
        <v>51</v>
      </c>
      <c r="N1273" s="39" t="s">
        <v>78</v>
      </c>
      <c r="O1273" s="64">
        <v>16758.715749999999</v>
      </c>
      <c r="P1273" s="39" t="s">
        <v>42</v>
      </c>
      <c r="Q1273" s="64">
        <v>29600</v>
      </c>
      <c r="R1273" s="66">
        <f>+IFERROR((MaestraLP3[[#This Row],[COSTO ]]/MaestraLP3[[#This Row],[COSTO SEP]]-1),0)</f>
        <v>-3.2196619839442997E-3</v>
      </c>
      <c r="S1273" s="65" t="s">
        <v>52</v>
      </c>
      <c r="T1273" s="65" t="s">
        <v>52</v>
      </c>
      <c r="U1273" s="64">
        <f>+VLOOKUP(MaestraLP3[[#This Row],[FS00]],'[1]BD MES'!$C:$N,12,0)</f>
        <v>16470</v>
      </c>
      <c r="V1273" s="64">
        <v>16704.758349999996</v>
      </c>
      <c r="W1273" s="66">
        <f>+(MaestraLP3[[#This Row],[COSTO ]]-MaestraLP3[[#This Row],[COSTO OCT AL 25-09]])/MaestraLP3[[#This Row],[COSTO OCT AL 25-09]]</f>
        <v>1.4253694596235362E-2</v>
      </c>
      <c r="X1273" s="67" t="str">
        <f>++IF(P1273="HASTA AGOTAR STOCK","HASTA AGOTAR STOCK",IF(MaestraLP3[[#This Row],[PRECIO]]=0,"NO PARA LP",IF(MaestraLP3[[#This Row],[PRECIO SEP]]=0,"INCORPORACIÓN",IF(Z1273=0,"MANTIENE",IF(Z1273&lt;0,"BAJA",IF(Z1273&gt;0,"ALZA",""))))))</f>
        <v>BAJA</v>
      </c>
      <c r="Y1273" s="64">
        <v>25200</v>
      </c>
      <c r="Z1273" s="41">
        <f>IF(Y1273=0,"INDICAR PRECIO VTA",Y1273-MaestraLP3[[#This Row],[PRECIO SEP]])</f>
        <v>-4400</v>
      </c>
      <c r="AA1273" s="66">
        <f t="shared" si="19"/>
        <v>0.33711276388888906</v>
      </c>
      <c r="AB1273" s="68">
        <f>IFERROR(MaestraLP3[[#This Row],[PRECIO]]*MaestraLP3[[#This Row],[%MG UMV]],0)</f>
        <v>8495.2416500000036</v>
      </c>
      <c r="AC1273" s="69">
        <v>1.8720000000000001</v>
      </c>
      <c r="AD1273" s="64">
        <f>+IFERROR(MaestraLP3[[#This Row],[MARGEN UNITARIO]]/MaestraLP3[[#This Row],[Peso Neto UMV (KG)]],0)</f>
        <v>4538.0564369658132</v>
      </c>
      <c r="AE1273" s="39" t="s">
        <v>44</v>
      </c>
      <c r="AF1273" s="39"/>
      <c r="AG1273" s="39">
        <v>1</v>
      </c>
      <c r="AH1273" s="109">
        <v>0</v>
      </c>
      <c r="AI1273" s="66">
        <v>7.0000000000000007E-2</v>
      </c>
      <c r="AJ1273" s="66">
        <v>0.15</v>
      </c>
      <c r="AK1273" s="39"/>
      <c r="AL1273" s="39" t="s">
        <v>53</v>
      </c>
    </row>
    <row r="1274" spans="1:38" x14ac:dyDescent="0.35">
      <c r="A1274" s="39" t="s">
        <v>276</v>
      </c>
      <c r="B1274" s="39">
        <v>201700223</v>
      </c>
      <c r="C1274" s="39" t="str">
        <f>+MaestraLP3[[#This Row],[CÓDIGO]]&amp;MaestraLP3[[#Headers],[-]]&amp;MaestraLP3[[#This Row],[UMV]]</f>
        <v>201700223-C12</v>
      </c>
      <c r="D1274" s="50" t="str">
        <f>+MaestraLP3[[#This Row],[CÓDIGO]]&amp;MaestraLP3[[#Headers],[FS00]]</f>
        <v>201700223FS00</v>
      </c>
      <c r="E1274" s="39" t="s">
        <v>34</v>
      </c>
      <c r="F1274" s="39" t="s">
        <v>97</v>
      </c>
      <c r="G1274" s="39" t="s">
        <v>285</v>
      </c>
      <c r="H1274" s="39" t="s">
        <v>286</v>
      </c>
      <c r="I1274" s="39" t="s">
        <v>1691</v>
      </c>
      <c r="J1274" s="49" t="s">
        <v>49</v>
      </c>
      <c r="K1274" s="50" t="s">
        <v>50</v>
      </c>
      <c r="L1274" s="39" t="str">
        <f>VLOOKUP(MaestraLP3[[#This Row],[UMV]],VALIDACIONES!J:L,3,0)</f>
        <v>Caja 12 Unidades</v>
      </c>
      <c r="M1274" s="39" t="s">
        <v>51</v>
      </c>
      <c r="N1274" s="39" t="s">
        <v>78</v>
      </c>
      <c r="O1274" s="64">
        <v>10556.124</v>
      </c>
      <c r="P1274" s="39" t="s">
        <v>42</v>
      </c>
      <c r="Q1274" s="64">
        <v>33200</v>
      </c>
      <c r="R1274" s="66">
        <f>+IFERROR((MaestraLP3[[#This Row],[COSTO ]]/MaestraLP3[[#This Row],[COSTO SEP]]-1),0)</f>
        <v>1.341969836655954E-2</v>
      </c>
      <c r="S1274" s="65" t="s">
        <v>52</v>
      </c>
      <c r="T1274" s="65" t="s">
        <v>52</v>
      </c>
      <c r="U1274" s="64">
        <f>+VLOOKUP(MaestraLP3[[#This Row],[FS00]],'[1]BD MES'!$C:$N,12,0)</f>
        <v>12525.5</v>
      </c>
      <c r="V1274" s="64">
        <v>10697.784</v>
      </c>
      <c r="W1274" s="66">
        <f>+(MaestraLP3[[#This Row],[COSTO ]]-MaestraLP3[[#This Row],[COSTO OCT AL 25-09]])/MaestraLP3[[#This Row],[COSTO OCT AL 25-09]]</f>
        <v>-0.14591960400782406</v>
      </c>
      <c r="X1274" s="67" t="str">
        <f>++IF(P1274="HASTA AGOTAR STOCK","HASTA AGOTAR STOCK",IF(MaestraLP3[[#This Row],[PRECIO]]=0,"NO PARA LP",IF(MaestraLP3[[#This Row],[PRECIO SEP]]=0,"INCORPORACIÓN",IF(Z1274=0,"MANTIENE",IF(Z1274&lt;0,"BAJA",IF(Z1274&gt;0,"ALZA",""))))))</f>
        <v>BAJA</v>
      </c>
      <c r="Y1274" s="64">
        <v>25200</v>
      </c>
      <c r="Z1274" s="41">
        <f>IF(Y1274=0,"INDICAR PRECIO VTA",Y1274-MaestraLP3[[#This Row],[PRECIO SEP]])</f>
        <v>-8000</v>
      </c>
      <c r="AA1274" s="66">
        <f t="shared" si="19"/>
        <v>0.57548476190476194</v>
      </c>
      <c r="AB1274" s="68">
        <f>IFERROR(MaestraLP3[[#This Row],[PRECIO]]*MaestraLP3[[#This Row],[%MG UMV]],0)</f>
        <v>14502.216</v>
      </c>
      <c r="AC1274" s="69">
        <v>2.04</v>
      </c>
      <c r="AD1274" s="64">
        <f>+IFERROR(MaestraLP3[[#This Row],[MARGEN UNITARIO]]/MaestraLP3[[#This Row],[Peso Neto UMV (KG)]],0)</f>
        <v>7108.9294117647059</v>
      </c>
      <c r="AE1274" s="39" t="s">
        <v>44</v>
      </c>
      <c r="AF1274" s="39"/>
      <c r="AG1274" s="39">
        <v>1</v>
      </c>
      <c r="AH1274" s="109">
        <v>0</v>
      </c>
      <c r="AI1274" s="66">
        <v>7.0000000000000007E-2</v>
      </c>
      <c r="AJ1274" s="66">
        <v>0.15</v>
      </c>
      <c r="AK1274" s="39"/>
      <c r="AL1274" s="39" t="s">
        <v>53</v>
      </c>
    </row>
    <row r="1275" spans="1:38" x14ac:dyDescent="0.35">
      <c r="A1275" s="39" t="s">
        <v>276</v>
      </c>
      <c r="B1275" s="39">
        <v>201700222</v>
      </c>
      <c r="C1275" s="39" t="str">
        <f>+MaestraLP3[[#This Row],[CÓDIGO]]&amp;MaestraLP3[[#Headers],[-]]&amp;MaestraLP3[[#This Row],[UMV]]</f>
        <v>201700222-C12</v>
      </c>
      <c r="D1275" s="50" t="str">
        <f>+MaestraLP3[[#This Row],[CÓDIGO]]&amp;MaestraLP3[[#Headers],[FS00]]</f>
        <v>201700222FS00</v>
      </c>
      <c r="E1275" s="39" t="s">
        <v>34</v>
      </c>
      <c r="F1275" s="39" t="s">
        <v>97</v>
      </c>
      <c r="G1275" s="39" t="s">
        <v>285</v>
      </c>
      <c r="H1275" s="39" t="s">
        <v>286</v>
      </c>
      <c r="I1275" s="39" t="s">
        <v>1692</v>
      </c>
      <c r="J1275" s="49" t="s">
        <v>49</v>
      </c>
      <c r="K1275" s="50" t="s">
        <v>50</v>
      </c>
      <c r="L1275" s="39" t="str">
        <f>VLOOKUP(MaestraLP3[[#This Row],[UMV]],VALIDACIONES!J:L,3,0)</f>
        <v>Caja 12 Unidades</v>
      </c>
      <c r="M1275" s="39" t="s">
        <v>51</v>
      </c>
      <c r="N1275" s="39" t="s">
        <v>78</v>
      </c>
      <c r="O1275" s="64">
        <v>8172.5519999999997</v>
      </c>
      <c r="P1275" s="39" t="s">
        <v>42</v>
      </c>
      <c r="Q1275" s="64">
        <v>33000</v>
      </c>
      <c r="R1275" s="66">
        <f>+IFERROR((MaestraLP3[[#This Row],[COSTO ]]/MaestraLP3[[#This Row],[COSTO SEP]]-1),0)</f>
        <v>1.6316078502773612E-2</v>
      </c>
      <c r="S1275" s="65" t="s">
        <v>52</v>
      </c>
      <c r="T1275" s="65" t="s">
        <v>52</v>
      </c>
      <c r="U1275" s="64">
        <f>+VLOOKUP(MaestraLP3[[#This Row],[FS00]],'[1]BD MES'!$C:$N,12,0)</f>
        <v>7730.1100000000006</v>
      </c>
      <c r="V1275" s="64">
        <v>8305.8959999999988</v>
      </c>
      <c r="W1275" s="66">
        <f>+(MaestraLP3[[#This Row],[COSTO ]]-MaestraLP3[[#This Row],[COSTO OCT AL 25-09]])/MaestraLP3[[#This Row],[COSTO OCT AL 25-09]]</f>
        <v>7.4486132797592558E-2</v>
      </c>
      <c r="X1275" s="67" t="str">
        <f>++IF(P1275="HASTA AGOTAR STOCK","HASTA AGOTAR STOCK",IF(MaestraLP3[[#This Row],[PRECIO]]=0,"NO PARA LP",IF(MaestraLP3[[#This Row],[PRECIO SEP]]=0,"INCORPORACIÓN",IF(Z1275=0,"MANTIENE",IF(Z1275&lt;0,"BAJA",IF(Z1275&gt;0,"ALZA",""))))))</f>
        <v>BAJA</v>
      </c>
      <c r="Y1275" s="64">
        <v>25200</v>
      </c>
      <c r="Z1275" s="41">
        <f>IF(Y1275=0,"INDICAR PRECIO VTA",Y1275-MaestraLP3[[#This Row],[PRECIO SEP]])</f>
        <v>-7800</v>
      </c>
      <c r="AA1275" s="66">
        <f t="shared" si="19"/>
        <v>0.67040095238095232</v>
      </c>
      <c r="AB1275" s="68">
        <f>IFERROR(MaestraLP3[[#This Row],[PRECIO]]*MaestraLP3[[#This Row],[%MG UMV]],0)</f>
        <v>16894.103999999999</v>
      </c>
      <c r="AC1275" s="69">
        <v>2.16</v>
      </c>
      <c r="AD1275" s="64">
        <f>+IFERROR(MaestraLP3[[#This Row],[MARGEN UNITARIO]]/MaestraLP3[[#This Row],[Peso Neto UMV (KG)]],0)</f>
        <v>7821.344444444444</v>
      </c>
      <c r="AE1275" s="39" t="s">
        <v>44</v>
      </c>
      <c r="AF1275" s="39"/>
      <c r="AG1275" s="39">
        <v>1</v>
      </c>
      <c r="AH1275" s="109">
        <v>0</v>
      </c>
      <c r="AI1275" s="66">
        <v>7.0000000000000007E-2</v>
      </c>
      <c r="AJ1275" s="66">
        <v>0.15</v>
      </c>
      <c r="AK1275" s="39"/>
      <c r="AL1275" s="39" t="s">
        <v>53</v>
      </c>
    </row>
    <row r="1276" spans="1:38" x14ac:dyDescent="0.35">
      <c r="A1276" s="39" t="s">
        <v>276</v>
      </c>
      <c r="B1276" s="39">
        <v>201700593</v>
      </c>
      <c r="C1276" s="39" t="str">
        <f>+MaestraLP3[[#This Row],[CÓDIGO]]&amp;MaestraLP3[[#Headers],[-]]&amp;MaestraLP3[[#This Row],[UMV]]</f>
        <v>201700593-C12</v>
      </c>
      <c r="D1276" s="50" t="str">
        <f>+MaestraLP3[[#This Row],[CÓDIGO]]&amp;MaestraLP3[[#Headers],[FS00]]</f>
        <v>201700593FS00</v>
      </c>
      <c r="E1276" s="39" t="s">
        <v>34</v>
      </c>
      <c r="F1276" s="39" t="s">
        <v>97</v>
      </c>
      <c r="G1276" s="39" t="s">
        <v>285</v>
      </c>
      <c r="H1276" s="39" t="s">
        <v>286</v>
      </c>
      <c r="I1276" s="39" t="s">
        <v>1689</v>
      </c>
      <c r="J1276" s="49" t="s">
        <v>49</v>
      </c>
      <c r="K1276" s="50" t="s">
        <v>50</v>
      </c>
      <c r="L1276" s="39" t="str">
        <f>VLOOKUP(MaestraLP3[[#This Row],[UMV]],VALIDACIONES!J:L,3,0)</f>
        <v>Caja 12 Unidades</v>
      </c>
      <c r="M1276" s="39" t="s">
        <v>51</v>
      </c>
      <c r="N1276" s="39" t="s">
        <v>78</v>
      </c>
      <c r="O1276" s="64">
        <v>5282.7359999999999</v>
      </c>
      <c r="P1276" s="39" t="s">
        <v>190</v>
      </c>
      <c r="Q1276" s="64">
        <v>24000</v>
      </c>
      <c r="R1276" s="66">
        <f>+IFERROR((MaestraLP3[[#This Row],[COSTO ]]/MaestraLP3[[#This Row],[COSTO SEP]]-1),0)</f>
        <v>0.54399084110960683</v>
      </c>
      <c r="S1276" s="65" t="s">
        <v>93</v>
      </c>
      <c r="T1276" s="65" t="s">
        <v>93</v>
      </c>
      <c r="U1276" s="64">
        <f>+VLOOKUP(MaestraLP3[[#This Row],[FS00]],'[1]BD MES'!$C:$N,12,0)</f>
        <v>13759.189999999999</v>
      </c>
      <c r="V1276" s="64">
        <v>8156.4959999999992</v>
      </c>
      <c r="W1276" s="66">
        <f>+(MaestraLP3[[#This Row],[COSTO ]]-MaestraLP3[[#This Row],[COSTO OCT AL 25-09]])/MaestraLP3[[#This Row],[COSTO OCT AL 25-09]]</f>
        <v>-0.40719649921252632</v>
      </c>
      <c r="X1276" s="67" t="str">
        <f>++IF(P1276="HASTA AGOTAR STOCK","HASTA AGOTAR STOCK",IF(MaestraLP3[[#This Row],[PRECIO]]=0,"NO PARA LP",IF(MaestraLP3[[#This Row],[PRECIO SEP]]=0,"INCORPORACIÓN",IF(Z1276=0,"MANTIENE",IF(Z1276&lt;0,"BAJA",IF(Z1276&gt;0,"ALZA",""))))))</f>
        <v>BAJA</v>
      </c>
      <c r="Y1276" s="64">
        <v>21600</v>
      </c>
      <c r="Z1276" s="41">
        <f>IF(Y1276=0,"INDICAR PRECIO VTA",Y1276-MaestraLP3[[#This Row],[PRECIO SEP]])</f>
        <v>-2400</v>
      </c>
      <c r="AA1276" s="66">
        <f t="shared" si="19"/>
        <v>0.62238444444444452</v>
      </c>
      <c r="AB1276" s="68">
        <f>IFERROR(MaestraLP3[[#This Row],[PRECIO]]*MaestraLP3[[#This Row],[%MG UMV]],0)</f>
        <v>13443.504000000001</v>
      </c>
      <c r="AC1276" s="69">
        <v>1.8</v>
      </c>
      <c r="AD1276" s="64">
        <f>+IFERROR(MaestraLP3[[#This Row],[MARGEN UNITARIO]]/MaestraLP3[[#This Row],[Peso Neto UMV (KG)]],0)</f>
        <v>7468.6133333333337</v>
      </c>
      <c r="AE1276" s="39" t="s">
        <v>53</v>
      </c>
      <c r="AF1276" s="39"/>
      <c r="AG1276" s="39">
        <v>1</v>
      </c>
      <c r="AH1276" s="109">
        <v>0</v>
      </c>
      <c r="AI1276" s="66">
        <v>0.1</v>
      </c>
      <c r="AJ1276" s="66">
        <v>0.2</v>
      </c>
      <c r="AK1276" s="39" t="s">
        <v>53</v>
      </c>
      <c r="AL1276" s="39" t="s">
        <v>53</v>
      </c>
    </row>
    <row r="1277" spans="1:38" x14ac:dyDescent="0.35">
      <c r="A1277" s="39" t="s">
        <v>276</v>
      </c>
      <c r="B1277" s="39">
        <v>201700590</v>
      </c>
      <c r="C1277" s="39" t="str">
        <f>+MaestraLP3[[#This Row],[CÓDIGO]]&amp;MaestraLP3[[#Headers],[-]]&amp;MaestraLP3[[#This Row],[UMV]]</f>
        <v>201700590-C12</v>
      </c>
      <c r="D1277" s="50" t="str">
        <f>+MaestraLP3[[#This Row],[CÓDIGO]]&amp;MaestraLP3[[#Headers],[FS00]]</f>
        <v>201700590FS00</v>
      </c>
      <c r="E1277" s="39" t="s">
        <v>34</v>
      </c>
      <c r="F1277" s="39" t="s">
        <v>97</v>
      </c>
      <c r="G1277" s="39" t="s">
        <v>285</v>
      </c>
      <c r="H1277" s="39" t="s">
        <v>286</v>
      </c>
      <c r="I1277" s="39" t="s">
        <v>1690</v>
      </c>
      <c r="J1277" s="49" t="s">
        <v>49</v>
      </c>
      <c r="K1277" s="50" t="s">
        <v>50</v>
      </c>
      <c r="L1277" s="39" t="str">
        <f>VLOOKUP(MaestraLP3[[#This Row],[UMV]],VALIDACIONES!J:L,3,0)</f>
        <v>Caja 12 Unidades</v>
      </c>
      <c r="M1277" s="39" t="s">
        <v>51</v>
      </c>
      <c r="N1277" s="39" t="s">
        <v>78</v>
      </c>
      <c r="O1277" s="64">
        <v>5125.0199999999995</v>
      </c>
      <c r="P1277" s="39" t="s">
        <v>190</v>
      </c>
      <c r="Q1277" s="64">
        <v>24000</v>
      </c>
      <c r="R1277" s="66">
        <f>+IFERROR((MaestraLP3[[#This Row],[COSTO ]]/MaestraLP3[[#This Row],[COSTO SEP]]-1),0)</f>
        <v>0.14829834810400744</v>
      </c>
      <c r="S1277" s="65" t="s">
        <v>93</v>
      </c>
      <c r="T1277" s="65" t="s">
        <v>93</v>
      </c>
      <c r="U1277" s="64">
        <f>+VLOOKUP(MaestraLP3[[#This Row],[FS00]],'[1]BD MES'!$C:$N,12,0)</f>
        <v>6681</v>
      </c>
      <c r="V1277" s="64">
        <v>5885.0519999999997</v>
      </c>
      <c r="W1277" s="66">
        <f>+(MaestraLP3[[#This Row],[COSTO ]]-MaestraLP3[[#This Row],[COSTO OCT AL 25-09]])/MaestraLP3[[#This Row],[COSTO OCT AL 25-09]]</f>
        <v>-0.11913605747642574</v>
      </c>
      <c r="X1277" s="67" t="str">
        <f>++IF(P1277="HASTA AGOTAR STOCK","HASTA AGOTAR STOCK",IF(MaestraLP3[[#This Row],[PRECIO]]=0,"NO PARA LP",IF(MaestraLP3[[#This Row],[PRECIO SEP]]=0,"INCORPORACIÓN",IF(Z1277=0,"MANTIENE",IF(Z1277&lt;0,"BAJA",IF(Z1277&gt;0,"ALZA",""))))))</f>
        <v>BAJA</v>
      </c>
      <c r="Y1277" s="64">
        <v>20400</v>
      </c>
      <c r="Z1277" s="41">
        <f>IF(Y1277=0,"INDICAR PRECIO VTA",Y1277-MaestraLP3[[#This Row],[PRECIO SEP]])</f>
        <v>-3600</v>
      </c>
      <c r="AA1277" s="66">
        <f t="shared" si="19"/>
        <v>0.71151705882352945</v>
      </c>
      <c r="AB1277" s="68">
        <f>IFERROR(MaestraLP3[[#This Row],[PRECIO]]*MaestraLP3[[#This Row],[%MG UMV]],0)</f>
        <v>14514.948</v>
      </c>
      <c r="AC1277" s="69">
        <v>1.8</v>
      </c>
      <c r="AD1277" s="64">
        <f>+IFERROR(MaestraLP3[[#This Row],[MARGEN UNITARIO]]/MaestraLP3[[#This Row],[Peso Neto UMV (KG)]],0)</f>
        <v>8063.86</v>
      </c>
      <c r="AE1277" s="39" t="s">
        <v>53</v>
      </c>
      <c r="AF1277" s="39"/>
      <c r="AG1277" s="39">
        <v>1</v>
      </c>
      <c r="AH1277" s="109">
        <v>0</v>
      </c>
      <c r="AI1277" s="66">
        <v>0.1</v>
      </c>
      <c r="AJ1277" s="66">
        <v>0.2</v>
      </c>
      <c r="AK1277" s="39" t="s">
        <v>53</v>
      </c>
      <c r="AL1277" s="39" t="s">
        <v>53</v>
      </c>
    </row>
    <row r="1278" spans="1:38" x14ac:dyDescent="0.35">
      <c r="A1278" s="39" t="s">
        <v>276</v>
      </c>
      <c r="B1278" s="39">
        <v>201700243</v>
      </c>
      <c r="C1278" s="39" t="str">
        <f>+MaestraLP3[[#This Row],[CÓDIGO]]&amp;MaestraLP3[[#Headers],[-]]&amp;MaestraLP3[[#This Row],[UMV]]</f>
        <v>201700243-C12</v>
      </c>
      <c r="D1278" s="50" t="str">
        <f>+MaestraLP3[[#This Row],[CÓDIGO]]&amp;MaestraLP3[[#Headers],[FS00]]</f>
        <v>201700243FS00</v>
      </c>
      <c r="E1278" s="39" t="s">
        <v>34</v>
      </c>
      <c r="F1278" s="39" t="s">
        <v>97</v>
      </c>
      <c r="G1278" s="39" t="s">
        <v>285</v>
      </c>
      <c r="H1278" s="39" t="s">
        <v>286</v>
      </c>
      <c r="I1278" s="39" t="s">
        <v>1679</v>
      </c>
      <c r="J1278" s="49" t="s">
        <v>49</v>
      </c>
      <c r="K1278" s="50" t="s">
        <v>50</v>
      </c>
      <c r="L1278" s="39" t="str">
        <f>VLOOKUP(MaestraLP3[[#This Row],[UMV]],VALIDACIONES!J:L,3,0)</f>
        <v>Caja 12 Unidades</v>
      </c>
      <c r="M1278" s="39" t="s">
        <v>51</v>
      </c>
      <c r="N1278" s="39" t="s">
        <v>78</v>
      </c>
      <c r="O1278" s="64">
        <v>8153.9159999999974</v>
      </c>
      <c r="P1278" s="39" t="s">
        <v>42</v>
      </c>
      <c r="Q1278" s="64">
        <v>18900</v>
      </c>
      <c r="R1278" s="66">
        <f>+IFERROR((MaestraLP3[[#This Row],[COSTO ]]/MaestraLP3[[#This Row],[COSTO SEP]]-1),0)</f>
        <v>0</v>
      </c>
      <c r="S1278" s="65" t="s">
        <v>52</v>
      </c>
      <c r="T1278" s="65" t="s">
        <v>52</v>
      </c>
      <c r="U1278" s="64">
        <f>+VLOOKUP(MaestraLP3[[#This Row],[FS00]],'[1]BD MES'!$C:$N,12,0)</f>
        <v>12548.89</v>
      </c>
      <c r="V1278" s="64">
        <v>8153.9159999999974</v>
      </c>
      <c r="W1278" s="66">
        <f>+(MaestraLP3[[#This Row],[COSTO ]]-MaestraLP3[[#This Row],[COSTO OCT AL 25-09]])/MaestraLP3[[#This Row],[COSTO OCT AL 25-09]]</f>
        <v>-0.35022810782467628</v>
      </c>
      <c r="X1278" s="67" t="str">
        <f>++IF(P1278="HASTA AGOTAR STOCK","HASTA AGOTAR STOCK",IF(MaestraLP3[[#This Row],[PRECIO]]=0,"NO PARA LP",IF(MaestraLP3[[#This Row],[PRECIO SEP]]=0,"INCORPORACIÓN",IF(Z1278=0,"MANTIENE",IF(Z1278&lt;0,"BAJA",IF(Z1278&gt;0,"ALZA",""))))))</f>
        <v>BAJA</v>
      </c>
      <c r="Y1278" s="64">
        <v>18000</v>
      </c>
      <c r="Z1278" s="41">
        <f>IF(Y1278=0,"INDICAR PRECIO VTA",Y1278-MaestraLP3[[#This Row],[PRECIO SEP]])</f>
        <v>-900</v>
      </c>
      <c r="AA1278" s="66">
        <f t="shared" si="19"/>
        <v>0.54700466666666681</v>
      </c>
      <c r="AB1278" s="68">
        <f>IFERROR(MaestraLP3[[#This Row],[PRECIO]]*MaestraLP3[[#This Row],[%MG UMV]],0)</f>
        <v>9846.0840000000026</v>
      </c>
      <c r="AC1278" s="69">
        <v>2.4</v>
      </c>
      <c r="AD1278" s="64">
        <f>+IFERROR(MaestraLP3[[#This Row],[MARGEN UNITARIO]]/MaestraLP3[[#This Row],[Peso Neto UMV (KG)]],0)</f>
        <v>4102.5350000000017</v>
      </c>
      <c r="AE1278" s="39" t="s">
        <v>44</v>
      </c>
      <c r="AF1278" s="39"/>
      <c r="AG1278" s="39">
        <v>1</v>
      </c>
      <c r="AH1278" s="109">
        <v>0</v>
      </c>
      <c r="AI1278" s="66">
        <v>7.0000000000000007E-2</v>
      </c>
      <c r="AJ1278" s="66">
        <v>0.15</v>
      </c>
      <c r="AK1278" s="39"/>
      <c r="AL1278" s="39" t="s">
        <v>53</v>
      </c>
    </row>
    <row r="1279" spans="1:38" x14ac:dyDescent="0.35">
      <c r="A1279" s="39" t="s">
        <v>276</v>
      </c>
      <c r="B1279" s="39">
        <v>201700345</v>
      </c>
      <c r="C1279" s="39" t="str">
        <f>+MaestraLP3[[#This Row],[CÓDIGO]]&amp;MaestraLP3[[#Headers],[-]]&amp;MaestraLP3[[#This Row],[UMV]]</f>
        <v>201700345-C12</v>
      </c>
      <c r="D1279" s="50" t="str">
        <f>+MaestraLP3[[#This Row],[CÓDIGO]]&amp;MaestraLP3[[#Headers],[FS00]]</f>
        <v>201700345FS00</v>
      </c>
      <c r="E1279" s="39" t="s">
        <v>34</v>
      </c>
      <c r="F1279" s="39" t="s">
        <v>97</v>
      </c>
      <c r="G1279" s="39" t="s">
        <v>285</v>
      </c>
      <c r="H1279" s="39" t="s">
        <v>286</v>
      </c>
      <c r="I1279" s="39" t="s">
        <v>1675</v>
      </c>
      <c r="J1279" s="49" t="s">
        <v>49</v>
      </c>
      <c r="K1279" s="50" t="s">
        <v>50</v>
      </c>
      <c r="L1279" s="39" t="str">
        <f>VLOOKUP(MaestraLP3[[#This Row],[UMV]],VALIDACIONES!J:L,3,0)</f>
        <v>Caja 12 Unidades</v>
      </c>
      <c r="M1279" s="39" t="s">
        <v>51</v>
      </c>
      <c r="N1279" s="39" t="s">
        <v>78</v>
      </c>
      <c r="O1279" s="64">
        <v>5891.8079999999991</v>
      </c>
      <c r="P1279" s="39" t="s">
        <v>190</v>
      </c>
      <c r="Q1279" s="64">
        <v>17500</v>
      </c>
      <c r="R1279" s="66">
        <f>+IFERROR((MaestraLP3[[#This Row],[COSTO ]]/MaestraLP3[[#This Row],[COSTO SEP]]-1),0)</f>
        <v>0.19240138171508647</v>
      </c>
      <c r="S1279" s="65" t="s">
        <v>52</v>
      </c>
      <c r="T1279" s="65" t="s">
        <v>52</v>
      </c>
      <c r="U1279" s="64">
        <f>+VLOOKUP(MaestraLP3[[#This Row],[FS00]],'[1]BD MES'!$C:$N,12,0)</f>
        <v>12432</v>
      </c>
      <c r="V1279" s="64">
        <v>7025.4</v>
      </c>
      <c r="W1279" s="66">
        <f>+(MaestraLP3[[#This Row],[COSTO ]]-MaestraLP3[[#This Row],[COSTO OCT AL 25-09]])/MaestraLP3[[#This Row],[COSTO OCT AL 25-09]]</f>
        <v>-0.4348938223938224</v>
      </c>
      <c r="X1279" s="67" t="str">
        <f>++IF(P1279="HASTA AGOTAR STOCK","HASTA AGOTAR STOCK",IF(MaestraLP3[[#This Row],[PRECIO]]=0,"NO PARA LP",IF(MaestraLP3[[#This Row],[PRECIO SEP]]=0,"INCORPORACIÓN",IF(Z1279=0,"MANTIENE",IF(Z1279&lt;0,"BAJA",IF(Z1279&gt;0,"ALZA",""))))))</f>
        <v>ALZA</v>
      </c>
      <c r="Y1279" s="64">
        <v>17667.226890756305</v>
      </c>
      <c r="Z1279" s="41">
        <f>IF(Y1279=0,"INDICAR PRECIO VTA",Y1279-MaestraLP3[[#This Row],[PRECIO SEP]])</f>
        <v>167.22689075630478</v>
      </c>
      <c r="AA1279" s="66">
        <f t="shared" si="19"/>
        <v>0.60234845890410971</v>
      </c>
      <c r="AB1279" s="68">
        <f>IFERROR(MaestraLP3[[#This Row],[PRECIO]]*MaestraLP3[[#This Row],[%MG UMV]],0)</f>
        <v>10641.826890756305</v>
      </c>
      <c r="AC1279" s="69">
        <v>2.76</v>
      </c>
      <c r="AD1279" s="64">
        <f>+IFERROR(MaestraLP3[[#This Row],[MARGEN UNITARIO]]/MaestraLP3[[#This Row],[Peso Neto UMV (KG)]],0)</f>
        <v>3855.7343807088064</v>
      </c>
      <c r="AE1279" s="39" t="s">
        <v>44</v>
      </c>
      <c r="AF1279" s="39"/>
      <c r="AG1279" s="39">
        <v>1</v>
      </c>
      <c r="AH1279" s="109">
        <v>0</v>
      </c>
      <c r="AI1279" s="66">
        <v>7.0000000000000007E-2</v>
      </c>
      <c r="AJ1279" s="66">
        <v>0.15</v>
      </c>
      <c r="AK1279" s="39"/>
      <c r="AL1279" s="39" t="s">
        <v>53</v>
      </c>
    </row>
    <row r="1280" spans="1:38" x14ac:dyDescent="0.35">
      <c r="A1280" s="39" t="s">
        <v>276</v>
      </c>
      <c r="B1280" s="39">
        <v>150001763</v>
      </c>
      <c r="C1280" s="39" t="str">
        <f>+MaestraLP3[[#This Row],[CÓDIGO]]&amp;MaestraLP3[[#Headers],[-]]&amp;MaestraLP3[[#This Row],[UMV]]</f>
        <v>150001763-C10</v>
      </c>
      <c r="D1280" s="50" t="str">
        <f>+MaestraLP3[[#This Row],[CÓDIGO]]&amp;MaestraLP3[[#Headers],[FS00]]</f>
        <v>150001763FS00</v>
      </c>
      <c r="E1280" s="39" t="s">
        <v>34</v>
      </c>
      <c r="F1280" s="39" t="s">
        <v>97</v>
      </c>
      <c r="G1280" s="39" t="s">
        <v>285</v>
      </c>
      <c r="H1280" s="39" t="s">
        <v>1640</v>
      </c>
      <c r="I1280" s="39" t="s">
        <v>1641</v>
      </c>
      <c r="J1280" s="49" t="s">
        <v>65</v>
      </c>
      <c r="K1280" s="50" t="s">
        <v>50</v>
      </c>
      <c r="L1280" s="39" t="str">
        <f>VLOOKUP(MaestraLP3[[#This Row],[UMV]],VALIDACIONES!J:L,3,0)</f>
        <v>Caja 10 Unidades</v>
      </c>
      <c r="M1280" s="39" t="s">
        <v>51</v>
      </c>
      <c r="N1280" s="39" t="s">
        <v>78</v>
      </c>
      <c r="O1280" s="64">
        <v>104344.7</v>
      </c>
      <c r="P1280" s="39" t="s">
        <v>42</v>
      </c>
      <c r="Q1280" s="64">
        <v>145000</v>
      </c>
      <c r="R1280" s="66">
        <f>+IFERROR((MaestraLP3[[#This Row],[COSTO ]]/MaestraLP3[[#This Row],[COSTO SEP]]-1),0)</f>
        <v>2.4313645062949973E-3</v>
      </c>
      <c r="S1280" s="65" t="s">
        <v>52</v>
      </c>
      <c r="T1280" s="65" t="s">
        <v>52</v>
      </c>
      <c r="U1280" s="64">
        <f>+VLOOKUP(MaestraLP3[[#This Row],[FS00]],'[1]BD MES'!$C:$N,12,0)</f>
        <v>104812.70000000001</v>
      </c>
      <c r="V1280" s="64">
        <v>104598.39999999999</v>
      </c>
      <c r="W1280" s="66">
        <f>+(MaestraLP3[[#This Row],[COSTO ]]-MaestraLP3[[#This Row],[COSTO OCT AL 25-09]])/MaestraLP3[[#This Row],[COSTO OCT AL 25-09]]</f>
        <v>-2.0445995571149052E-3</v>
      </c>
      <c r="X1280" s="67" t="str">
        <f>++IF(P1280="HASTA AGOTAR STOCK","HASTA AGOTAR STOCK",IF(MaestraLP3[[#This Row],[PRECIO]]=0,"NO PARA LP",IF(MaestraLP3[[#This Row],[PRECIO SEP]]=0,"INCORPORACIÓN",IF(Z1280=0,"MANTIENE",IF(Z1280&lt;0,"BAJA",IF(Z1280&gt;0,"ALZA",""))))))</f>
        <v>MANTIENE</v>
      </c>
      <c r="Y1280" s="64">
        <v>145000</v>
      </c>
      <c r="Z1280" s="41">
        <f>IF(Y1280=0,"INDICAR PRECIO VTA",Y1280-MaestraLP3[[#This Row],[PRECIO SEP]])</f>
        <v>0</v>
      </c>
      <c r="AA1280" s="66">
        <f t="shared" si="19"/>
        <v>0.27863172413793108</v>
      </c>
      <c r="AB1280" s="68">
        <f>IFERROR(MaestraLP3[[#This Row],[PRECIO]]*MaestraLP3[[#This Row],[%MG UMV]],0)</f>
        <v>40401.600000000006</v>
      </c>
      <c r="AC1280" s="69">
        <v>10</v>
      </c>
      <c r="AD1280" s="64">
        <f>+IFERROR(MaestraLP3[[#This Row],[MARGEN UNITARIO]]/MaestraLP3[[#This Row],[Peso Neto UMV (KG)]],0)</f>
        <v>4040.1600000000008</v>
      </c>
      <c r="AE1280" s="39" t="s">
        <v>53</v>
      </c>
      <c r="AF1280" s="39"/>
      <c r="AG1280" s="39">
        <v>1</v>
      </c>
      <c r="AH1280" s="109">
        <v>0</v>
      </c>
      <c r="AI1280" s="66">
        <v>4.9999999999999996E-2</v>
      </c>
      <c r="AJ1280" s="66">
        <v>9.9999999999999992E-2</v>
      </c>
      <c r="AK1280" s="39"/>
      <c r="AL1280" s="39" t="s">
        <v>53</v>
      </c>
    </row>
    <row r="1281" spans="1:38" x14ac:dyDescent="0.35">
      <c r="A1281" s="39" t="s">
        <v>276</v>
      </c>
      <c r="B1281" s="39">
        <v>104528600</v>
      </c>
      <c r="C1281" s="39" t="str">
        <f>+MaestraLP3[[#This Row],[CÓDIGO]]&amp;MaestraLP3[[#Headers],[-]]&amp;MaestraLP3[[#This Row],[UMV]]</f>
        <v>104528600-C10</v>
      </c>
      <c r="D1281" s="50" t="str">
        <f>+MaestraLP3[[#This Row],[CÓDIGO]]&amp;MaestraLP3[[#Headers],[FS00]]</f>
        <v>104528600FS00</v>
      </c>
      <c r="E1281" s="39" t="s">
        <v>34</v>
      </c>
      <c r="F1281" s="39" t="s">
        <v>97</v>
      </c>
      <c r="G1281" s="39" t="s">
        <v>285</v>
      </c>
      <c r="H1281" s="39" t="s">
        <v>1640</v>
      </c>
      <c r="I1281" s="39" t="s">
        <v>1642</v>
      </c>
      <c r="J1281" s="49" t="s">
        <v>65</v>
      </c>
      <c r="K1281" s="50" t="s">
        <v>50</v>
      </c>
      <c r="L1281" s="39" t="str">
        <f>VLOOKUP(MaestraLP3[[#This Row],[UMV]],VALIDACIONES!J:L,3,0)</f>
        <v>Caja 10 Unidades</v>
      </c>
      <c r="M1281" s="39" t="s">
        <v>51</v>
      </c>
      <c r="N1281" s="39" t="s">
        <v>78</v>
      </c>
      <c r="O1281" s="64">
        <v>89000</v>
      </c>
      <c r="P1281" s="39" t="s">
        <v>42</v>
      </c>
      <c r="Q1281" s="64">
        <v>100000</v>
      </c>
      <c r="R1281" s="66">
        <f>+IFERROR((MaestraLP3[[#This Row],[COSTO ]]/MaestraLP3[[#This Row],[COSTO SEP]]-1),0)</f>
        <v>0</v>
      </c>
      <c r="S1281" s="65" t="s">
        <v>52</v>
      </c>
      <c r="T1281" s="65" t="s">
        <v>52</v>
      </c>
      <c r="U1281" s="64">
        <f>+VLOOKUP(MaestraLP3[[#This Row],[FS00]],'[1]BD MES'!$C:$N,12,0)</f>
        <v>89000</v>
      </c>
      <c r="V1281" s="64">
        <v>89000</v>
      </c>
      <c r="W1281" s="66">
        <f>+(MaestraLP3[[#This Row],[COSTO ]]-MaestraLP3[[#This Row],[COSTO OCT AL 25-09]])/MaestraLP3[[#This Row],[COSTO OCT AL 25-09]]</f>
        <v>0</v>
      </c>
      <c r="X1281" s="67" t="str">
        <f>++IF(P1281="HASTA AGOTAR STOCK","HASTA AGOTAR STOCK",IF(MaestraLP3[[#This Row],[PRECIO]]=0,"NO PARA LP",IF(MaestraLP3[[#This Row],[PRECIO SEP]]=0,"INCORPORACIÓN",IF(Z1281=0,"MANTIENE",IF(Z1281&lt;0,"BAJA",IF(Z1281&gt;0,"ALZA",""))))))</f>
        <v>MANTIENE</v>
      </c>
      <c r="Y1281" s="64">
        <v>100000</v>
      </c>
      <c r="Z1281" s="41">
        <f>IF(Y1281=0,"INDICAR PRECIO VTA",Y1281-MaestraLP3[[#This Row],[PRECIO SEP]])</f>
        <v>0</v>
      </c>
      <c r="AA1281" s="66">
        <f t="shared" ref="AA1281:AA1344" si="20">+IFERROR((Y1281-V1281)/Y1281,"-")</f>
        <v>0.11</v>
      </c>
      <c r="AB1281" s="68">
        <f>IFERROR(MaestraLP3[[#This Row],[PRECIO]]*MaestraLP3[[#This Row],[%MG UMV]],0)</f>
        <v>11000</v>
      </c>
      <c r="AC1281" s="69">
        <v>5</v>
      </c>
      <c r="AD1281" s="64">
        <f>+IFERROR(MaestraLP3[[#This Row],[MARGEN UNITARIO]]/MaestraLP3[[#This Row],[Peso Neto UMV (KG)]],0)</f>
        <v>2200</v>
      </c>
      <c r="AE1281" s="39" t="s">
        <v>53</v>
      </c>
      <c r="AF1281" s="39"/>
      <c r="AG1281" s="39">
        <v>1</v>
      </c>
      <c r="AH1281" s="109">
        <v>0</v>
      </c>
      <c r="AI1281" s="66">
        <v>0.03</v>
      </c>
      <c r="AJ1281" s="66">
        <v>4.9999999999999996E-2</v>
      </c>
      <c r="AK1281" s="39"/>
      <c r="AL1281" s="39" t="s">
        <v>53</v>
      </c>
    </row>
    <row r="1282" spans="1:38" x14ac:dyDescent="0.35">
      <c r="A1282" s="39" t="s">
        <v>276</v>
      </c>
      <c r="B1282" s="39">
        <v>150000761</v>
      </c>
      <c r="C1282" s="39" t="str">
        <f>+MaestraLP3[[#This Row],[CÓDIGO]]&amp;MaestraLP3[[#Headers],[-]]&amp;MaestraLP3[[#This Row],[UMV]]</f>
        <v>150000761-C10</v>
      </c>
      <c r="D1282" s="50" t="str">
        <f>+MaestraLP3[[#This Row],[CÓDIGO]]&amp;MaestraLP3[[#Headers],[FS00]]</f>
        <v>150000761FS00</v>
      </c>
      <c r="E1282" s="39" t="s">
        <v>34</v>
      </c>
      <c r="F1282" s="39" t="s">
        <v>97</v>
      </c>
      <c r="G1282" s="39" t="s">
        <v>285</v>
      </c>
      <c r="H1282" s="39" t="s">
        <v>1640</v>
      </c>
      <c r="I1282" s="39" t="s">
        <v>1643</v>
      </c>
      <c r="J1282" s="49" t="s">
        <v>65</v>
      </c>
      <c r="K1282" s="50" t="s">
        <v>50</v>
      </c>
      <c r="L1282" s="39" t="str">
        <f>VLOOKUP(MaestraLP3[[#This Row],[UMV]],VALIDACIONES!J:L,3,0)</f>
        <v>Caja 10 Unidades</v>
      </c>
      <c r="M1282" s="39" t="s">
        <v>51</v>
      </c>
      <c r="N1282" s="39" t="s">
        <v>78</v>
      </c>
      <c r="O1282" s="64">
        <v>35000.700000000004</v>
      </c>
      <c r="P1282" s="39" t="s">
        <v>42</v>
      </c>
      <c r="Q1282" s="64">
        <v>79900</v>
      </c>
      <c r="R1282" s="66">
        <f>+IFERROR((MaestraLP3[[#This Row],[COSTO ]]/MaestraLP3[[#This Row],[COSTO SEP]]-1),0)</f>
        <v>-1.142834286171901E-5</v>
      </c>
      <c r="S1282" s="65" t="s">
        <v>52</v>
      </c>
      <c r="T1282" s="65" t="s">
        <v>52</v>
      </c>
      <c r="U1282" s="64">
        <f>+VLOOKUP(MaestraLP3[[#This Row],[FS00]],'[1]BD MES'!$C:$N,12,0)</f>
        <v>34850</v>
      </c>
      <c r="V1282" s="64">
        <v>35000.300000000003</v>
      </c>
      <c r="W1282" s="66">
        <f>+(MaestraLP3[[#This Row],[COSTO ]]-MaestraLP3[[#This Row],[COSTO OCT AL 25-09]])/MaestraLP3[[#This Row],[COSTO OCT AL 25-09]]</f>
        <v>4.3127690100431253E-3</v>
      </c>
      <c r="X1282" s="67" t="str">
        <f>++IF(P1282="HASTA AGOTAR STOCK","HASTA AGOTAR STOCK",IF(MaestraLP3[[#This Row],[PRECIO]]=0,"NO PARA LP",IF(MaestraLP3[[#This Row],[PRECIO SEP]]=0,"INCORPORACIÓN",IF(Z1282=0,"MANTIENE",IF(Z1282&lt;0,"BAJA",IF(Z1282&gt;0,"ALZA",""))))))</f>
        <v>MANTIENE</v>
      </c>
      <c r="Y1282" s="64">
        <v>79900</v>
      </c>
      <c r="Z1282" s="41">
        <f>IF(Y1282=0,"INDICAR PRECIO VTA",Y1282-MaestraLP3[[#This Row],[PRECIO SEP]])</f>
        <v>0</v>
      </c>
      <c r="AA1282" s="66">
        <f t="shared" si="20"/>
        <v>0.56194868585732161</v>
      </c>
      <c r="AB1282" s="68">
        <f>IFERROR(MaestraLP3[[#This Row],[PRECIO]]*MaestraLP3[[#This Row],[%MG UMV]],0)</f>
        <v>44899.7</v>
      </c>
      <c r="AC1282" s="69">
        <v>10</v>
      </c>
      <c r="AD1282" s="64">
        <f>+IFERROR(MaestraLP3[[#This Row],[MARGEN UNITARIO]]/MaestraLP3[[#This Row],[Peso Neto UMV (KG)]],0)</f>
        <v>4489.9699999999993</v>
      </c>
      <c r="AE1282" s="39" t="s">
        <v>53</v>
      </c>
      <c r="AF1282" s="39"/>
      <c r="AG1282" s="39">
        <v>1</v>
      </c>
      <c r="AH1282" s="109">
        <v>0</v>
      </c>
      <c r="AI1282" s="66">
        <v>4.9999999999999996E-2</v>
      </c>
      <c r="AJ1282" s="66">
        <v>9.9999999999999992E-2</v>
      </c>
      <c r="AK1282" s="39"/>
      <c r="AL1282" s="39" t="s">
        <v>53</v>
      </c>
    </row>
    <row r="1283" spans="1:38" x14ac:dyDescent="0.35">
      <c r="A1283" s="39" t="s">
        <v>276</v>
      </c>
      <c r="B1283" s="39">
        <v>150000764</v>
      </c>
      <c r="C1283" s="39" t="str">
        <f>+MaestraLP3[[#This Row],[CÓDIGO]]&amp;MaestraLP3[[#Headers],[-]]&amp;MaestraLP3[[#This Row],[UMV]]</f>
        <v>150000764-C10</v>
      </c>
      <c r="D1283" s="50" t="str">
        <f>+MaestraLP3[[#This Row],[CÓDIGO]]&amp;MaestraLP3[[#Headers],[FS00]]</f>
        <v>150000764FS00</v>
      </c>
      <c r="E1283" s="39" t="s">
        <v>34</v>
      </c>
      <c r="F1283" s="39" t="s">
        <v>97</v>
      </c>
      <c r="G1283" s="39" t="s">
        <v>285</v>
      </c>
      <c r="H1283" s="39" t="s">
        <v>1640</v>
      </c>
      <c r="I1283" s="39" t="s">
        <v>1644</v>
      </c>
      <c r="J1283" s="49" t="s">
        <v>65</v>
      </c>
      <c r="K1283" s="50" t="s">
        <v>50</v>
      </c>
      <c r="L1283" s="39" t="str">
        <f>VLOOKUP(MaestraLP3[[#This Row],[UMV]],VALIDACIONES!J:L,3,0)</f>
        <v>Caja 10 Unidades</v>
      </c>
      <c r="M1283" s="39" t="s">
        <v>51</v>
      </c>
      <c r="N1283" s="39" t="s">
        <v>78</v>
      </c>
      <c r="O1283" s="64">
        <v>62501.599999999999</v>
      </c>
      <c r="P1283" s="39" t="s">
        <v>42</v>
      </c>
      <c r="Q1283" s="64">
        <v>80000</v>
      </c>
      <c r="R1283" s="66">
        <f>+IFERROR((MaestraLP3[[#This Row],[COSTO ]]/MaestraLP3[[#This Row],[COSTO SEP]]-1),0)</f>
        <v>-1.5999590410320508E-5</v>
      </c>
      <c r="S1283" s="65" t="s">
        <v>52</v>
      </c>
      <c r="T1283" s="65" t="s">
        <v>52</v>
      </c>
      <c r="U1283" s="64">
        <f>+VLOOKUP(MaestraLP3[[#This Row],[FS00]],'[1]BD MES'!$C:$N,12,0)</f>
        <v>62500.299999999996</v>
      </c>
      <c r="V1283" s="64">
        <v>62500.600000000006</v>
      </c>
      <c r="W1283" s="66">
        <f>+(MaestraLP3[[#This Row],[COSTO ]]-MaestraLP3[[#This Row],[COSTO OCT AL 25-09]])/MaestraLP3[[#This Row],[COSTO OCT AL 25-09]]</f>
        <v>4.7999769602735722E-6</v>
      </c>
      <c r="X1283" s="67" t="str">
        <f>++IF(P1283="HASTA AGOTAR STOCK","HASTA AGOTAR STOCK",IF(MaestraLP3[[#This Row],[PRECIO]]=0,"NO PARA LP",IF(MaestraLP3[[#This Row],[PRECIO SEP]]=0,"INCORPORACIÓN",IF(Z1283=0,"MANTIENE",IF(Z1283&lt;0,"BAJA",IF(Z1283&gt;0,"ALZA",""))))))</f>
        <v>MANTIENE</v>
      </c>
      <c r="Y1283" s="64">
        <v>80000</v>
      </c>
      <c r="Z1283" s="41">
        <f>IF(Y1283=0,"INDICAR PRECIO VTA",Y1283-MaestraLP3[[#This Row],[PRECIO SEP]])</f>
        <v>0</v>
      </c>
      <c r="AA1283" s="66">
        <f t="shared" si="20"/>
        <v>0.21874249999999992</v>
      </c>
      <c r="AB1283" s="68">
        <f>IFERROR(MaestraLP3[[#This Row],[PRECIO]]*MaestraLP3[[#This Row],[%MG UMV]],0)</f>
        <v>17499.399999999994</v>
      </c>
      <c r="AC1283" s="69">
        <v>10</v>
      </c>
      <c r="AD1283" s="64">
        <f>+IFERROR(MaestraLP3[[#This Row],[MARGEN UNITARIO]]/MaestraLP3[[#This Row],[Peso Neto UMV (KG)]],0)</f>
        <v>1749.9399999999994</v>
      </c>
      <c r="AE1283" s="39" t="s">
        <v>53</v>
      </c>
      <c r="AF1283" s="39"/>
      <c r="AG1283" s="39">
        <v>1</v>
      </c>
      <c r="AH1283" s="109">
        <v>0</v>
      </c>
      <c r="AI1283" s="66">
        <v>4.9999999999999996E-2</v>
      </c>
      <c r="AJ1283" s="66">
        <v>9.9999999999999992E-2</v>
      </c>
      <c r="AK1283" s="39"/>
      <c r="AL1283" s="39" t="s">
        <v>53</v>
      </c>
    </row>
    <row r="1284" spans="1:38" x14ac:dyDescent="0.35">
      <c r="A1284" s="39" t="s">
        <v>276</v>
      </c>
      <c r="B1284" s="39">
        <v>104547360</v>
      </c>
      <c r="C1284" s="39" t="str">
        <f>+MaestraLP3[[#This Row],[CÓDIGO]]&amp;MaestraLP3[[#Headers],[-]]&amp;MaestraLP3[[#This Row],[UMV]]</f>
        <v>104547360-C25</v>
      </c>
      <c r="D1284" s="50" t="str">
        <f>+MaestraLP3[[#This Row],[CÓDIGO]]&amp;MaestraLP3[[#Headers],[FS00]]</f>
        <v>104547360FS00</v>
      </c>
      <c r="E1284" s="39" t="s">
        <v>34</v>
      </c>
      <c r="F1284" s="39" t="s">
        <v>97</v>
      </c>
      <c r="G1284" s="39" t="s">
        <v>285</v>
      </c>
      <c r="H1284" s="39" t="s">
        <v>1640</v>
      </c>
      <c r="I1284" s="39" t="s">
        <v>1645</v>
      </c>
      <c r="J1284" s="49" t="s">
        <v>698</v>
      </c>
      <c r="K1284" s="50" t="s">
        <v>50</v>
      </c>
      <c r="L1284" s="39" t="str">
        <f>VLOOKUP(MaestraLP3[[#This Row],[UMV]],VALIDACIONES!J:L,3,0)</f>
        <v>Caja 25 Unidades</v>
      </c>
      <c r="M1284" s="39" t="s">
        <v>51</v>
      </c>
      <c r="N1284" s="39" t="s">
        <v>78</v>
      </c>
      <c r="O1284" s="64">
        <v>8750</v>
      </c>
      <c r="P1284" s="39" t="s">
        <v>42</v>
      </c>
      <c r="Q1284" s="65">
        <v>11400</v>
      </c>
      <c r="R1284" s="66">
        <f>+IFERROR((MaestraLP3[[#This Row],[COSTO ]]/MaestraLP3[[#This Row],[COSTO SEP]]-1),0)</f>
        <v>0</v>
      </c>
      <c r="S1284" s="65" t="s">
        <v>93</v>
      </c>
      <c r="T1284" s="65" t="s">
        <v>93</v>
      </c>
      <c r="U1284" s="64">
        <f>+VLOOKUP(MaestraLP3[[#This Row],[FS00]],'[1]BD MES'!$C:$N,12,0)</f>
        <v>8750</v>
      </c>
      <c r="V1284" s="64">
        <v>8750</v>
      </c>
      <c r="W1284" s="66">
        <f>+(MaestraLP3[[#This Row],[COSTO ]]-MaestraLP3[[#This Row],[COSTO OCT AL 25-09]])/MaestraLP3[[#This Row],[COSTO OCT AL 25-09]]</f>
        <v>0</v>
      </c>
      <c r="X1284" s="67" t="str">
        <f>++IF(P1284="HASTA AGOTAR STOCK","HASTA AGOTAR STOCK",IF(MaestraLP3[[#This Row],[PRECIO]]=0,"NO PARA LP",IF(MaestraLP3[[#This Row],[PRECIO SEP]]=0,"INCORPORACIÓN",IF(Z1284=0,"MANTIENE",IF(Z1284&lt;0,"BAJA",IF(Z1284&gt;0,"ALZA",""))))))</f>
        <v>MANTIENE</v>
      </c>
      <c r="Y1284" s="64">
        <v>11400</v>
      </c>
      <c r="Z1284" s="41">
        <f>IF(Y1284=0,"INDICAR PRECIO VTA",Y1284-MaestraLP3[[#This Row],[PRECIO SEP]])</f>
        <v>0</v>
      </c>
      <c r="AA1284" s="66">
        <f t="shared" si="20"/>
        <v>0.23245614035087719</v>
      </c>
      <c r="AB1284" s="68">
        <f>IFERROR(MaestraLP3[[#This Row],[PRECIO]]*MaestraLP3[[#This Row],[%MG UMV]],0)</f>
        <v>2650</v>
      </c>
      <c r="AC1284" s="69">
        <v>2</v>
      </c>
      <c r="AD1284" s="64">
        <f>+IFERROR(MaestraLP3[[#This Row],[MARGEN UNITARIO]]/MaestraLP3[[#This Row],[Peso Neto UMV (KG)]],0)</f>
        <v>1325</v>
      </c>
      <c r="AE1284" s="39" t="s">
        <v>53</v>
      </c>
      <c r="AF1284" s="39"/>
      <c r="AG1284" s="39">
        <v>1</v>
      </c>
      <c r="AH1284" s="109">
        <v>0</v>
      </c>
      <c r="AI1284" s="66">
        <v>4.9999999999999996E-2</v>
      </c>
      <c r="AJ1284" s="66">
        <v>6.9999999999999993E-2</v>
      </c>
      <c r="AK1284" s="39" t="s">
        <v>53</v>
      </c>
      <c r="AL1284" s="39" t="s">
        <v>53</v>
      </c>
    </row>
    <row r="1285" spans="1:38" x14ac:dyDescent="0.35">
      <c r="A1285" s="39" t="s">
        <v>276</v>
      </c>
      <c r="B1285" s="39">
        <v>201700468</v>
      </c>
      <c r="C1285" s="39" t="str">
        <f>+MaestraLP3[[#This Row],[CÓDIGO]]&amp;MaestraLP3[[#Headers],[-]]&amp;MaestraLP3[[#This Row],[UMV]]</f>
        <v>201700468-C12</v>
      </c>
      <c r="D1285" s="50" t="str">
        <f>+MaestraLP3[[#This Row],[CÓDIGO]]&amp;MaestraLP3[[#Headers],[FS00]]</f>
        <v>201700468FS00</v>
      </c>
      <c r="E1285" s="39" t="s">
        <v>34</v>
      </c>
      <c r="F1285" s="39" t="s">
        <v>97</v>
      </c>
      <c r="G1285" s="39" t="s">
        <v>285</v>
      </c>
      <c r="H1285" s="39" t="s">
        <v>1640</v>
      </c>
      <c r="I1285" s="39" t="s">
        <v>1647</v>
      </c>
      <c r="J1285" s="49" t="s">
        <v>49</v>
      </c>
      <c r="K1285" s="50" t="s">
        <v>50</v>
      </c>
      <c r="L1285" s="39" t="str">
        <f>VLOOKUP(MaestraLP3[[#This Row],[UMV]],VALIDACIONES!J:L,3,0)</f>
        <v>Caja 12 Unidades</v>
      </c>
      <c r="M1285" s="39" t="s">
        <v>51</v>
      </c>
      <c r="N1285" s="39" t="s">
        <v>78</v>
      </c>
      <c r="O1285" s="64">
        <v>10747.296</v>
      </c>
      <c r="P1285" s="39" t="s">
        <v>42</v>
      </c>
      <c r="Q1285" s="64">
        <v>23500</v>
      </c>
      <c r="R1285" s="66">
        <f>+IFERROR((MaestraLP3[[#This Row],[COSTO ]]/MaestraLP3[[#This Row],[COSTO SEP]]-1),0)</f>
        <v>-8.5790881725040458E-2</v>
      </c>
      <c r="S1285" s="65" t="s">
        <v>52</v>
      </c>
      <c r="T1285" s="65" t="s">
        <v>52</v>
      </c>
      <c r="U1285" s="64">
        <f>+VLOOKUP(MaestraLP3[[#This Row],[FS00]],'[1]BD MES'!$C:$N,12,0)</f>
        <v>15090.27</v>
      </c>
      <c r="V1285" s="64">
        <v>9825.2759999999998</v>
      </c>
      <c r="W1285" s="66">
        <f>+(MaestraLP3[[#This Row],[COSTO ]]-MaestraLP3[[#This Row],[COSTO OCT AL 25-09]])/MaestraLP3[[#This Row],[COSTO OCT AL 25-09]]</f>
        <v>-0.34889992027975647</v>
      </c>
      <c r="X1285" s="67" t="str">
        <f>++IF(P1285="HASTA AGOTAR STOCK","HASTA AGOTAR STOCK",IF(MaestraLP3[[#This Row],[PRECIO]]=0,"NO PARA LP",IF(MaestraLP3[[#This Row],[PRECIO SEP]]=0,"INCORPORACIÓN",IF(Z1285=0,"MANTIENE",IF(Z1285&lt;0,"BAJA",IF(Z1285&gt;0,"ALZA",""))))))</f>
        <v>BAJA</v>
      </c>
      <c r="Y1285" s="64">
        <v>18000</v>
      </c>
      <c r="Z1285" s="41">
        <f>IF(Y1285=0,"INDICAR PRECIO VTA",Y1285-MaestraLP3[[#This Row],[PRECIO SEP]])</f>
        <v>-5500</v>
      </c>
      <c r="AA1285" s="66">
        <f t="shared" si="20"/>
        <v>0.45415133333333335</v>
      </c>
      <c r="AB1285" s="68">
        <f>IFERROR(MaestraLP3[[#This Row],[PRECIO]]*MaestraLP3[[#This Row],[%MG UMV]],0)</f>
        <v>8174.7240000000002</v>
      </c>
      <c r="AC1285" s="69">
        <v>4.5599999999999996</v>
      </c>
      <c r="AD1285" s="64">
        <f>+IFERROR(MaestraLP3[[#This Row],[MARGEN UNITARIO]]/MaestraLP3[[#This Row],[Peso Neto UMV (KG)]],0)</f>
        <v>1792.7026315789476</v>
      </c>
      <c r="AE1285" s="39" t="s">
        <v>44</v>
      </c>
      <c r="AF1285" s="39"/>
      <c r="AG1285" s="39">
        <v>1</v>
      </c>
      <c r="AH1285" s="109">
        <v>0</v>
      </c>
      <c r="AI1285" s="66">
        <v>0.05</v>
      </c>
      <c r="AJ1285" s="66">
        <v>0.1</v>
      </c>
      <c r="AK1285" s="39"/>
      <c r="AL1285" s="39" t="s">
        <v>53</v>
      </c>
    </row>
    <row r="1286" spans="1:38" x14ac:dyDescent="0.35">
      <c r="A1286" s="39" t="s">
        <v>276</v>
      </c>
      <c r="B1286" s="39">
        <v>201703150</v>
      </c>
      <c r="C1286" s="39" t="str">
        <f>+MaestraLP3[[#This Row],[CÓDIGO]]&amp;MaestraLP3[[#Headers],[-]]&amp;MaestraLP3[[#This Row],[UMV]]</f>
        <v>201703150-C10</v>
      </c>
      <c r="D1286" s="50" t="str">
        <f>+MaestraLP3[[#This Row],[CÓDIGO]]&amp;MaestraLP3[[#Headers],[FS00]]</f>
        <v>201703150FS00</v>
      </c>
      <c r="E1286" s="39" t="s">
        <v>34</v>
      </c>
      <c r="F1286" s="39" t="s">
        <v>97</v>
      </c>
      <c r="G1286" s="39" t="s">
        <v>285</v>
      </c>
      <c r="H1286" s="39" t="s">
        <v>1640</v>
      </c>
      <c r="I1286" s="39" t="s">
        <v>1648</v>
      </c>
      <c r="J1286" s="49" t="s">
        <v>65</v>
      </c>
      <c r="K1286" s="50" t="s">
        <v>50</v>
      </c>
      <c r="L1286" s="39" t="str">
        <f>VLOOKUP(MaestraLP3[[#This Row],[UMV]],VALIDACIONES!J:L,3,0)</f>
        <v>Caja 10 Unidades</v>
      </c>
      <c r="M1286" s="39" t="s">
        <v>51</v>
      </c>
      <c r="N1286" s="39" t="s">
        <v>78</v>
      </c>
      <c r="O1286" s="64">
        <v>24833.399999999994</v>
      </c>
      <c r="P1286" s="39" t="s">
        <v>42</v>
      </c>
      <c r="Q1286" s="64">
        <v>44000</v>
      </c>
      <c r="R1286" s="66">
        <f>+IFERROR((MaestraLP3[[#This Row],[COSTO ]]/MaestraLP3[[#This Row],[COSTO SEP]]-1),0)</f>
        <v>-7.8537775737514526E-2</v>
      </c>
      <c r="S1286" s="65" t="s">
        <v>52</v>
      </c>
      <c r="T1286" s="65" t="s">
        <v>52</v>
      </c>
      <c r="U1286" s="64">
        <f>+VLOOKUP(MaestraLP3[[#This Row],[FS00]],'[1]BD MES'!$C:$N,12,0)</f>
        <v>24831.300000000003</v>
      </c>
      <c r="V1286" s="64">
        <v>22883.040000000001</v>
      </c>
      <c r="W1286" s="66">
        <f>+(MaestraLP3[[#This Row],[COSTO ]]-MaestraLP3[[#This Row],[COSTO OCT AL 25-09]])/MaestraLP3[[#This Row],[COSTO OCT AL 25-09]]</f>
        <v>-7.8459847047879158E-2</v>
      </c>
      <c r="X1286" s="67" t="str">
        <f>++IF(P1286="HASTA AGOTAR STOCK","HASTA AGOTAR STOCK",IF(MaestraLP3[[#This Row],[PRECIO]]=0,"NO PARA LP",IF(MaestraLP3[[#This Row],[PRECIO SEP]]=0,"INCORPORACIÓN",IF(Z1286=0,"MANTIENE",IF(Z1286&lt;0,"BAJA",IF(Z1286&gt;0,"ALZA",""))))))</f>
        <v>BAJA</v>
      </c>
      <c r="Y1286" s="64">
        <v>37000</v>
      </c>
      <c r="Z1286" s="41">
        <f>IF(Y1286=0,"INDICAR PRECIO VTA",Y1286-MaestraLP3[[#This Row],[PRECIO SEP]])</f>
        <v>-7000</v>
      </c>
      <c r="AA1286" s="66">
        <f t="shared" si="20"/>
        <v>0.38153945945945944</v>
      </c>
      <c r="AB1286" s="68">
        <f>IFERROR(MaestraLP3[[#This Row],[PRECIO]]*MaestraLP3[[#This Row],[%MG UMV]],0)</f>
        <v>14116.96</v>
      </c>
      <c r="AC1286" s="69">
        <v>10</v>
      </c>
      <c r="AD1286" s="64">
        <f>+IFERROR(MaestraLP3[[#This Row],[MARGEN UNITARIO]]/MaestraLP3[[#This Row],[Peso Neto UMV (KG)]],0)</f>
        <v>1411.6959999999999</v>
      </c>
      <c r="AE1286" s="39" t="s">
        <v>53</v>
      </c>
      <c r="AF1286" s="39"/>
      <c r="AG1286" s="39">
        <v>1</v>
      </c>
      <c r="AH1286" s="109">
        <v>0</v>
      </c>
      <c r="AI1286" s="66">
        <v>0.05</v>
      </c>
      <c r="AJ1286" s="66">
        <v>7.0000000000000007E-2</v>
      </c>
      <c r="AK1286" s="39"/>
      <c r="AL1286" s="39" t="s">
        <v>53</v>
      </c>
    </row>
    <row r="1287" spans="1:38" x14ac:dyDescent="0.35">
      <c r="A1287" s="39" t="s">
        <v>276</v>
      </c>
      <c r="B1287" s="39">
        <v>104547320</v>
      </c>
      <c r="C1287" s="39" t="str">
        <f>+MaestraLP3[[#This Row],[CÓDIGO]]&amp;MaestraLP3[[#Headers],[-]]&amp;MaestraLP3[[#This Row],[UMV]]</f>
        <v>104547320-C25</v>
      </c>
      <c r="D1287" s="50" t="str">
        <f>+MaestraLP3[[#This Row],[CÓDIGO]]&amp;MaestraLP3[[#Headers],[FS00]]</f>
        <v>104547320FS00</v>
      </c>
      <c r="E1287" s="39" t="s">
        <v>34</v>
      </c>
      <c r="F1287" s="39" t="s">
        <v>97</v>
      </c>
      <c r="G1287" s="39" t="s">
        <v>285</v>
      </c>
      <c r="H1287" s="39" t="s">
        <v>1640</v>
      </c>
      <c r="I1287" s="39" t="s">
        <v>1650</v>
      </c>
      <c r="J1287" s="49" t="s">
        <v>698</v>
      </c>
      <c r="K1287" s="50" t="s">
        <v>50</v>
      </c>
      <c r="L1287" s="39" t="str">
        <f>VLOOKUP(MaestraLP3[[#This Row],[UMV]],VALIDACIONES!J:L,3,0)</f>
        <v>Caja 25 Unidades</v>
      </c>
      <c r="M1287" s="39" t="s">
        <v>51</v>
      </c>
      <c r="N1287" s="39" t="s">
        <v>78</v>
      </c>
      <c r="O1287" s="64">
        <v>12000</v>
      </c>
      <c r="P1287" s="39" t="s">
        <v>42</v>
      </c>
      <c r="Q1287" s="65">
        <v>16200</v>
      </c>
      <c r="R1287" s="66">
        <f>+IFERROR((MaestraLP3[[#This Row],[COSTO ]]/MaestraLP3[[#This Row],[COSTO SEP]]-1),0)</f>
        <v>0</v>
      </c>
      <c r="S1287" s="65" t="s">
        <v>93</v>
      </c>
      <c r="T1287" s="65" t="s">
        <v>93</v>
      </c>
      <c r="U1287" s="64">
        <f>+VLOOKUP(MaestraLP3[[#This Row],[FS00]],'[1]BD MES'!$C:$N,12,0)</f>
        <v>12000</v>
      </c>
      <c r="V1287" s="64">
        <v>12000</v>
      </c>
      <c r="W1287" s="66">
        <f>+(MaestraLP3[[#This Row],[COSTO ]]-MaestraLP3[[#This Row],[COSTO OCT AL 25-09]])/MaestraLP3[[#This Row],[COSTO OCT AL 25-09]]</f>
        <v>0</v>
      </c>
      <c r="X1287" s="67" t="str">
        <f>++IF(P1287="HASTA AGOTAR STOCK","HASTA AGOTAR STOCK",IF(MaestraLP3[[#This Row],[PRECIO]]=0,"NO PARA LP",IF(MaestraLP3[[#This Row],[PRECIO SEP]]=0,"INCORPORACIÓN",IF(Z1287=0,"MANTIENE",IF(Z1287&lt;0,"BAJA",IF(Z1287&gt;0,"ALZA",""))))))</f>
        <v>MANTIENE</v>
      </c>
      <c r="Y1287" s="64">
        <v>16200</v>
      </c>
      <c r="Z1287" s="41">
        <f>IF(Y1287=0,"INDICAR PRECIO VTA",Y1287-MaestraLP3[[#This Row],[PRECIO SEP]])</f>
        <v>0</v>
      </c>
      <c r="AA1287" s="66">
        <f t="shared" si="20"/>
        <v>0.25925925925925924</v>
      </c>
      <c r="AB1287" s="68">
        <f>IFERROR(MaestraLP3[[#This Row],[PRECIO]]*MaestraLP3[[#This Row],[%MG UMV]],0)</f>
        <v>4200</v>
      </c>
      <c r="AC1287" s="69">
        <v>2</v>
      </c>
      <c r="AD1287" s="64">
        <f>+IFERROR(MaestraLP3[[#This Row],[MARGEN UNITARIO]]/MaestraLP3[[#This Row],[Peso Neto UMV (KG)]],0)</f>
        <v>2100</v>
      </c>
      <c r="AE1287" s="39" t="s">
        <v>53</v>
      </c>
      <c r="AF1287" s="39"/>
      <c r="AG1287" s="39">
        <v>1</v>
      </c>
      <c r="AH1287" s="109">
        <v>0</v>
      </c>
      <c r="AI1287" s="66">
        <v>4.9999999999999996E-2</v>
      </c>
      <c r="AJ1287" s="66">
        <v>6.9999999999999993E-2</v>
      </c>
      <c r="AK1287" s="39" t="s">
        <v>53</v>
      </c>
      <c r="AL1287" s="39" t="s">
        <v>53</v>
      </c>
    </row>
    <row r="1288" spans="1:38" x14ac:dyDescent="0.35">
      <c r="A1288" s="39" t="s">
        <v>276</v>
      </c>
      <c r="B1288" s="39">
        <v>104547340</v>
      </c>
      <c r="C1288" s="39" t="str">
        <f>+MaestraLP3[[#This Row],[CÓDIGO]]&amp;MaestraLP3[[#Headers],[-]]&amp;MaestraLP3[[#This Row],[UMV]]</f>
        <v>104547340-C25</v>
      </c>
      <c r="D1288" s="50" t="str">
        <f>+MaestraLP3[[#This Row],[CÓDIGO]]&amp;MaestraLP3[[#Headers],[FS00]]</f>
        <v>104547340FS00</v>
      </c>
      <c r="E1288" s="39" t="s">
        <v>34</v>
      </c>
      <c r="F1288" s="39" t="s">
        <v>97</v>
      </c>
      <c r="G1288" s="39" t="s">
        <v>285</v>
      </c>
      <c r="H1288" s="39" t="s">
        <v>1640</v>
      </c>
      <c r="I1288" s="39" t="s">
        <v>1651</v>
      </c>
      <c r="J1288" s="49" t="s">
        <v>698</v>
      </c>
      <c r="K1288" s="50" t="s">
        <v>50</v>
      </c>
      <c r="L1288" s="39" t="str">
        <f>VLOOKUP(MaestraLP3[[#This Row],[UMV]],VALIDACIONES!J:L,3,0)</f>
        <v>Caja 25 Unidades</v>
      </c>
      <c r="M1288" s="39" t="s">
        <v>51</v>
      </c>
      <c r="N1288" s="39" t="s">
        <v>78</v>
      </c>
      <c r="O1288" s="64">
        <v>12000</v>
      </c>
      <c r="P1288" s="39" t="s">
        <v>42</v>
      </c>
      <c r="Q1288" s="65">
        <v>16200</v>
      </c>
      <c r="R1288" s="66">
        <f>+IFERROR((MaestraLP3[[#This Row],[COSTO ]]/MaestraLP3[[#This Row],[COSTO SEP]]-1),0)</f>
        <v>0</v>
      </c>
      <c r="S1288" s="65" t="s">
        <v>93</v>
      </c>
      <c r="T1288" s="65" t="s">
        <v>93</v>
      </c>
      <c r="U1288" s="64">
        <f>+VLOOKUP(MaestraLP3[[#This Row],[FS00]],'[1]BD MES'!$C:$N,12,0)</f>
        <v>12000</v>
      </c>
      <c r="V1288" s="64">
        <v>12000</v>
      </c>
      <c r="W1288" s="66">
        <f>+(MaestraLP3[[#This Row],[COSTO ]]-MaestraLP3[[#This Row],[COSTO OCT AL 25-09]])/MaestraLP3[[#This Row],[COSTO OCT AL 25-09]]</f>
        <v>0</v>
      </c>
      <c r="X1288" s="67" t="str">
        <f>++IF(P1288="HASTA AGOTAR STOCK","HASTA AGOTAR STOCK",IF(MaestraLP3[[#This Row],[PRECIO]]=0,"NO PARA LP",IF(MaestraLP3[[#This Row],[PRECIO SEP]]=0,"INCORPORACIÓN",IF(Z1288=0,"MANTIENE",IF(Z1288&lt;0,"BAJA",IF(Z1288&gt;0,"ALZA",""))))))</f>
        <v>MANTIENE</v>
      </c>
      <c r="Y1288" s="64">
        <v>16200</v>
      </c>
      <c r="Z1288" s="41">
        <f>IF(Y1288=0,"INDICAR PRECIO VTA",Y1288-MaestraLP3[[#This Row],[PRECIO SEP]])</f>
        <v>0</v>
      </c>
      <c r="AA1288" s="66">
        <f t="shared" si="20"/>
        <v>0.25925925925925924</v>
      </c>
      <c r="AB1288" s="68">
        <f>IFERROR(MaestraLP3[[#This Row],[PRECIO]]*MaestraLP3[[#This Row],[%MG UMV]],0)</f>
        <v>4200</v>
      </c>
      <c r="AC1288" s="69">
        <v>2</v>
      </c>
      <c r="AD1288" s="64">
        <f>+IFERROR(MaestraLP3[[#This Row],[MARGEN UNITARIO]]/MaestraLP3[[#This Row],[Peso Neto UMV (KG)]],0)</f>
        <v>2100</v>
      </c>
      <c r="AE1288" s="39" t="s">
        <v>53</v>
      </c>
      <c r="AF1288" s="39"/>
      <c r="AG1288" s="39">
        <v>1</v>
      </c>
      <c r="AH1288" s="109">
        <v>0</v>
      </c>
      <c r="AI1288" s="66">
        <v>4.9999999999999996E-2</v>
      </c>
      <c r="AJ1288" s="66">
        <v>6.9999999999999993E-2</v>
      </c>
      <c r="AK1288" s="39" t="s">
        <v>53</v>
      </c>
      <c r="AL1288" s="39" t="s">
        <v>53</v>
      </c>
    </row>
    <row r="1289" spans="1:38" x14ac:dyDescent="0.35">
      <c r="A1289" s="39" t="s">
        <v>276</v>
      </c>
      <c r="B1289" s="39">
        <v>104547350</v>
      </c>
      <c r="C1289" s="39" t="str">
        <f>+MaestraLP3[[#This Row],[CÓDIGO]]&amp;MaestraLP3[[#Headers],[-]]&amp;MaestraLP3[[#This Row],[UMV]]</f>
        <v>104547350-C25</v>
      </c>
      <c r="D1289" s="50" t="str">
        <f>+MaestraLP3[[#This Row],[CÓDIGO]]&amp;MaestraLP3[[#Headers],[FS00]]</f>
        <v>104547350FS00</v>
      </c>
      <c r="E1289" s="39" t="s">
        <v>34</v>
      </c>
      <c r="F1289" s="39" t="s">
        <v>97</v>
      </c>
      <c r="G1289" s="39" t="s">
        <v>285</v>
      </c>
      <c r="H1289" s="39" t="s">
        <v>1640</v>
      </c>
      <c r="I1289" s="39" t="s">
        <v>1652</v>
      </c>
      <c r="J1289" s="49" t="s">
        <v>698</v>
      </c>
      <c r="K1289" s="50" t="s">
        <v>50</v>
      </c>
      <c r="L1289" s="39" t="str">
        <f>VLOOKUP(MaestraLP3[[#This Row],[UMV]],VALIDACIONES!J:L,3,0)</f>
        <v>Caja 25 Unidades</v>
      </c>
      <c r="M1289" s="39" t="s">
        <v>51</v>
      </c>
      <c r="N1289" s="39" t="s">
        <v>78</v>
      </c>
      <c r="O1289" s="64">
        <v>11250</v>
      </c>
      <c r="P1289" s="39" t="s">
        <v>42</v>
      </c>
      <c r="Q1289" s="65">
        <v>15450</v>
      </c>
      <c r="R1289" s="66">
        <f>+IFERROR((MaestraLP3[[#This Row],[COSTO ]]/MaestraLP3[[#This Row],[COSTO SEP]]-1),0)</f>
        <v>0</v>
      </c>
      <c r="S1289" s="65" t="s">
        <v>93</v>
      </c>
      <c r="T1289" s="65" t="s">
        <v>93</v>
      </c>
      <c r="U1289" s="64">
        <f>+VLOOKUP(MaestraLP3[[#This Row],[FS00]],'[1]BD MES'!$C:$N,12,0)</f>
        <v>11250</v>
      </c>
      <c r="V1289" s="64">
        <v>11250</v>
      </c>
      <c r="W1289" s="66">
        <f>+(MaestraLP3[[#This Row],[COSTO ]]-MaestraLP3[[#This Row],[COSTO OCT AL 25-09]])/MaestraLP3[[#This Row],[COSTO OCT AL 25-09]]</f>
        <v>0</v>
      </c>
      <c r="X1289" s="67" t="str">
        <f>++IF(P1289="HASTA AGOTAR STOCK","HASTA AGOTAR STOCK",IF(MaestraLP3[[#This Row],[PRECIO]]=0,"NO PARA LP",IF(MaestraLP3[[#This Row],[PRECIO SEP]]=0,"INCORPORACIÓN",IF(Z1289=0,"MANTIENE",IF(Z1289&lt;0,"BAJA",IF(Z1289&gt;0,"ALZA",""))))))</f>
        <v>MANTIENE</v>
      </c>
      <c r="Y1289" s="64">
        <v>15450</v>
      </c>
      <c r="Z1289" s="41">
        <f>IF(Y1289=0,"INDICAR PRECIO VTA",Y1289-MaestraLP3[[#This Row],[PRECIO SEP]])</f>
        <v>0</v>
      </c>
      <c r="AA1289" s="66">
        <f t="shared" si="20"/>
        <v>0.27184466019417475</v>
      </c>
      <c r="AB1289" s="68">
        <f>IFERROR(MaestraLP3[[#This Row],[PRECIO]]*MaestraLP3[[#This Row],[%MG UMV]],0)</f>
        <v>4200</v>
      </c>
      <c r="AC1289" s="69">
        <v>2</v>
      </c>
      <c r="AD1289" s="64">
        <f>+IFERROR(MaestraLP3[[#This Row],[MARGEN UNITARIO]]/MaestraLP3[[#This Row],[Peso Neto UMV (KG)]],0)</f>
        <v>2100</v>
      </c>
      <c r="AE1289" s="39" t="s">
        <v>53</v>
      </c>
      <c r="AF1289" s="39"/>
      <c r="AG1289" s="39">
        <v>1</v>
      </c>
      <c r="AH1289" s="109">
        <v>0</v>
      </c>
      <c r="AI1289" s="66">
        <v>4.9999999999999996E-2</v>
      </c>
      <c r="AJ1289" s="66">
        <v>6.9999999999999993E-2</v>
      </c>
      <c r="AK1289" s="39" t="s">
        <v>53</v>
      </c>
      <c r="AL1289" s="39" t="s">
        <v>53</v>
      </c>
    </row>
    <row r="1290" spans="1:38" x14ac:dyDescent="0.35">
      <c r="A1290" s="39" t="s">
        <v>276</v>
      </c>
      <c r="B1290" s="39">
        <v>104547330</v>
      </c>
      <c r="C1290" s="39" t="str">
        <f>+MaestraLP3[[#This Row],[CÓDIGO]]&amp;MaestraLP3[[#Headers],[-]]&amp;MaestraLP3[[#This Row],[UMV]]</f>
        <v>104547330-C25</v>
      </c>
      <c r="D1290" s="50" t="str">
        <f>+MaestraLP3[[#This Row],[CÓDIGO]]&amp;MaestraLP3[[#Headers],[FS00]]</f>
        <v>104547330FS00</v>
      </c>
      <c r="E1290" s="39" t="s">
        <v>34</v>
      </c>
      <c r="F1290" s="39" t="s">
        <v>97</v>
      </c>
      <c r="G1290" s="39" t="s">
        <v>285</v>
      </c>
      <c r="H1290" s="39" t="s">
        <v>1640</v>
      </c>
      <c r="I1290" s="39" t="s">
        <v>1653</v>
      </c>
      <c r="J1290" s="49" t="s">
        <v>698</v>
      </c>
      <c r="K1290" s="50" t="s">
        <v>50</v>
      </c>
      <c r="L1290" s="39" t="str">
        <f>VLOOKUP(MaestraLP3[[#This Row],[UMV]],VALIDACIONES!J:L,3,0)</f>
        <v>Caja 25 Unidades</v>
      </c>
      <c r="M1290" s="39" t="s">
        <v>51</v>
      </c>
      <c r="N1290" s="39" t="s">
        <v>78</v>
      </c>
      <c r="O1290" s="64">
        <v>10250</v>
      </c>
      <c r="P1290" s="39" t="s">
        <v>42</v>
      </c>
      <c r="Q1290" s="65">
        <v>14200</v>
      </c>
      <c r="R1290" s="66">
        <f>+IFERROR((MaestraLP3[[#This Row],[COSTO ]]/MaestraLP3[[#This Row],[COSTO SEP]]-1),0)</f>
        <v>0</v>
      </c>
      <c r="S1290" s="65" t="s">
        <v>93</v>
      </c>
      <c r="T1290" s="65" t="s">
        <v>93</v>
      </c>
      <c r="U1290" s="64">
        <f>+VLOOKUP(MaestraLP3[[#This Row],[FS00]],'[1]BD MES'!$C:$N,12,0)</f>
        <v>10250</v>
      </c>
      <c r="V1290" s="64">
        <v>10250</v>
      </c>
      <c r="W1290" s="66">
        <f>+(MaestraLP3[[#This Row],[COSTO ]]-MaestraLP3[[#This Row],[COSTO OCT AL 25-09]])/MaestraLP3[[#This Row],[COSTO OCT AL 25-09]]</f>
        <v>0</v>
      </c>
      <c r="X1290" s="67" t="str">
        <f>++IF(P1290="HASTA AGOTAR STOCK","HASTA AGOTAR STOCK",IF(MaestraLP3[[#This Row],[PRECIO]]=0,"NO PARA LP",IF(MaestraLP3[[#This Row],[PRECIO SEP]]=0,"INCORPORACIÓN",IF(Z1290=0,"MANTIENE",IF(Z1290&lt;0,"BAJA",IF(Z1290&gt;0,"ALZA",""))))))</f>
        <v>MANTIENE</v>
      </c>
      <c r="Y1290" s="64">
        <v>14200</v>
      </c>
      <c r="Z1290" s="41">
        <f>IF(Y1290=0,"INDICAR PRECIO VTA",Y1290-MaestraLP3[[#This Row],[PRECIO SEP]])</f>
        <v>0</v>
      </c>
      <c r="AA1290" s="66">
        <f t="shared" si="20"/>
        <v>0.27816901408450706</v>
      </c>
      <c r="AB1290" s="68">
        <f>IFERROR(MaestraLP3[[#This Row],[PRECIO]]*MaestraLP3[[#This Row],[%MG UMV]],0)</f>
        <v>3950.0000000000005</v>
      </c>
      <c r="AC1290" s="69">
        <v>2</v>
      </c>
      <c r="AD1290" s="64">
        <f>+IFERROR(MaestraLP3[[#This Row],[MARGEN UNITARIO]]/MaestraLP3[[#This Row],[Peso Neto UMV (KG)]],0)</f>
        <v>1975.0000000000002</v>
      </c>
      <c r="AE1290" s="39" t="s">
        <v>53</v>
      </c>
      <c r="AF1290" s="39"/>
      <c r="AG1290" s="39">
        <v>1</v>
      </c>
      <c r="AH1290" s="109">
        <v>0</v>
      </c>
      <c r="AI1290" s="66">
        <v>4.9999999999999996E-2</v>
      </c>
      <c r="AJ1290" s="66">
        <v>6.9999999999999993E-2</v>
      </c>
      <c r="AK1290" s="39" t="s">
        <v>53</v>
      </c>
      <c r="AL1290" s="39" t="s">
        <v>53</v>
      </c>
    </row>
    <row r="1291" spans="1:38" x14ac:dyDescent="0.35">
      <c r="A1291" s="39" t="s">
        <v>276</v>
      </c>
      <c r="B1291" s="39">
        <v>150000862</v>
      </c>
      <c r="C1291" s="39" t="str">
        <f>+MaestraLP3[[#This Row],[CÓDIGO]]&amp;MaestraLP3[[#Headers],[-]]&amp;MaestraLP3[[#This Row],[UMV]]</f>
        <v>150000862-C10</v>
      </c>
      <c r="D1291" s="50" t="str">
        <f>+MaestraLP3[[#This Row],[CÓDIGO]]&amp;MaestraLP3[[#Headers],[FS00]]</f>
        <v>150000862FS00</v>
      </c>
      <c r="E1291" s="39" t="s">
        <v>34</v>
      </c>
      <c r="F1291" s="39" t="s">
        <v>97</v>
      </c>
      <c r="G1291" s="39" t="s">
        <v>285</v>
      </c>
      <c r="H1291" s="39" t="s">
        <v>1640</v>
      </c>
      <c r="I1291" s="39" t="s">
        <v>1654</v>
      </c>
      <c r="J1291" s="49" t="s">
        <v>65</v>
      </c>
      <c r="K1291" s="50" t="s">
        <v>50</v>
      </c>
      <c r="L1291" s="39" t="str">
        <f>VLOOKUP(MaestraLP3[[#This Row],[UMV]],VALIDACIONES!J:L,3,0)</f>
        <v>Caja 10 Unidades</v>
      </c>
      <c r="M1291" s="39" t="s">
        <v>51</v>
      </c>
      <c r="N1291" s="39" t="s">
        <v>78</v>
      </c>
      <c r="O1291" s="64">
        <v>76997.100000000006</v>
      </c>
      <c r="P1291" s="39" t="s">
        <v>42</v>
      </c>
      <c r="Q1291" s="64">
        <v>110000</v>
      </c>
      <c r="R1291" s="66">
        <f>+IFERROR((MaestraLP3[[#This Row],[COSTO ]]/MaestraLP3[[#This Row],[COSTO SEP]]-1),0)</f>
        <v>3.3118130423093195E-3</v>
      </c>
      <c r="S1291" s="65" t="s">
        <v>52</v>
      </c>
      <c r="T1291" s="65" t="s">
        <v>52</v>
      </c>
      <c r="U1291" s="64">
        <f>+VLOOKUP(MaestraLP3[[#This Row],[FS00]],'[1]BD MES'!$C:$N,12,0)</f>
        <v>76882.600000000006</v>
      </c>
      <c r="V1291" s="64">
        <v>77252.100000000006</v>
      </c>
      <c r="W1291" s="66">
        <f>+(MaestraLP3[[#This Row],[COSTO ]]-MaestraLP3[[#This Row],[COSTO OCT AL 25-09]])/MaestraLP3[[#This Row],[COSTO OCT AL 25-09]]</f>
        <v>4.8060289324242415E-3</v>
      </c>
      <c r="X1291" s="67" t="str">
        <f>++IF(P1291="HASTA AGOTAR STOCK","HASTA AGOTAR STOCK",IF(MaestraLP3[[#This Row],[PRECIO]]=0,"NO PARA LP",IF(MaestraLP3[[#This Row],[PRECIO SEP]]=0,"INCORPORACIÓN",IF(Z1291=0,"MANTIENE",IF(Z1291&lt;0,"BAJA",IF(Z1291&gt;0,"ALZA",""))))))</f>
        <v>MANTIENE</v>
      </c>
      <c r="Y1291" s="64">
        <v>110000</v>
      </c>
      <c r="Z1291" s="41">
        <f>IF(Y1291=0,"INDICAR PRECIO VTA",Y1291-MaestraLP3[[#This Row],[PRECIO SEP]])</f>
        <v>0</v>
      </c>
      <c r="AA1291" s="66">
        <f t="shared" si="20"/>
        <v>0.29770818181818176</v>
      </c>
      <c r="AB1291" s="68">
        <f>IFERROR(MaestraLP3[[#This Row],[PRECIO]]*MaestraLP3[[#This Row],[%MG UMV]],0)</f>
        <v>32747.899999999994</v>
      </c>
      <c r="AC1291" s="69">
        <v>10</v>
      </c>
      <c r="AD1291" s="64">
        <f>+IFERROR(MaestraLP3[[#This Row],[MARGEN UNITARIO]]/MaestraLP3[[#This Row],[Peso Neto UMV (KG)]],0)</f>
        <v>3274.7899999999995</v>
      </c>
      <c r="AE1291" s="39" t="s">
        <v>53</v>
      </c>
      <c r="AF1291" s="39"/>
      <c r="AG1291" s="39">
        <v>1</v>
      </c>
      <c r="AH1291" s="109">
        <v>0</v>
      </c>
      <c r="AI1291" s="66">
        <v>4.9999999999999996E-2</v>
      </c>
      <c r="AJ1291" s="66">
        <v>9.9999999999999992E-2</v>
      </c>
      <c r="AK1291" s="39"/>
      <c r="AL1291" s="39" t="s">
        <v>53</v>
      </c>
    </row>
    <row r="1292" spans="1:38" x14ac:dyDescent="0.35">
      <c r="A1292" s="39" t="s">
        <v>276</v>
      </c>
      <c r="B1292" s="39">
        <v>150000767</v>
      </c>
      <c r="C1292" s="39" t="str">
        <f>+MaestraLP3[[#This Row],[CÓDIGO]]&amp;MaestraLP3[[#Headers],[-]]&amp;MaestraLP3[[#This Row],[UMV]]</f>
        <v>150000767-C10</v>
      </c>
      <c r="D1292" s="50" t="str">
        <f>+MaestraLP3[[#This Row],[CÓDIGO]]&amp;MaestraLP3[[#Headers],[FS00]]</f>
        <v>150000767FS00</v>
      </c>
      <c r="E1292" s="39" t="s">
        <v>34</v>
      </c>
      <c r="F1292" s="39" t="s">
        <v>97</v>
      </c>
      <c r="G1292" s="39" t="s">
        <v>285</v>
      </c>
      <c r="H1292" s="39" t="s">
        <v>1640</v>
      </c>
      <c r="I1292" s="39" t="s">
        <v>1655</v>
      </c>
      <c r="J1292" s="49" t="s">
        <v>65</v>
      </c>
      <c r="K1292" s="50" t="s">
        <v>50</v>
      </c>
      <c r="L1292" s="39" t="str">
        <f>VLOOKUP(MaestraLP3[[#This Row],[UMV]],VALIDACIONES!J:L,3,0)</f>
        <v>Caja 10 Unidades</v>
      </c>
      <c r="M1292" s="39" t="s">
        <v>51</v>
      </c>
      <c r="N1292" s="39" t="s">
        <v>78</v>
      </c>
      <c r="O1292" s="64">
        <v>92384.400000000009</v>
      </c>
      <c r="P1292" s="39" t="s">
        <v>42</v>
      </c>
      <c r="Q1292" s="64">
        <v>125000</v>
      </c>
      <c r="R1292" s="66">
        <f>+IFERROR((MaestraLP3[[#This Row],[COSTO ]]/MaestraLP3[[#This Row],[COSTO SEP]]-1),0)</f>
        <v>5.1956823879351077E-4</v>
      </c>
      <c r="S1292" s="65" t="s">
        <v>52</v>
      </c>
      <c r="T1292" s="65" t="s">
        <v>52</v>
      </c>
      <c r="U1292" s="64">
        <f>+VLOOKUP(MaestraLP3[[#This Row],[FS00]],'[1]BD MES'!$C:$N,12,0)</f>
        <v>91946</v>
      </c>
      <c r="V1292" s="64">
        <v>92432.4</v>
      </c>
      <c r="W1292" s="66">
        <f>+(MaestraLP3[[#This Row],[COSTO ]]-MaestraLP3[[#This Row],[COSTO OCT AL 25-09]])/MaestraLP3[[#This Row],[COSTO OCT AL 25-09]]</f>
        <v>5.290061557870861E-3</v>
      </c>
      <c r="X1292" s="67" t="str">
        <f>++IF(P1292="HASTA AGOTAR STOCK","HASTA AGOTAR STOCK",IF(MaestraLP3[[#This Row],[PRECIO]]=0,"NO PARA LP",IF(MaestraLP3[[#This Row],[PRECIO SEP]]=0,"INCORPORACIÓN",IF(Z1292=0,"MANTIENE",IF(Z1292&lt;0,"BAJA",IF(Z1292&gt;0,"ALZA",""))))))</f>
        <v>MANTIENE</v>
      </c>
      <c r="Y1292" s="64">
        <v>125000</v>
      </c>
      <c r="Z1292" s="41">
        <f>IF(Y1292=0,"INDICAR PRECIO VTA",Y1292-MaestraLP3[[#This Row],[PRECIO SEP]])</f>
        <v>0</v>
      </c>
      <c r="AA1292" s="66">
        <f t="shared" si="20"/>
        <v>0.26054080000000007</v>
      </c>
      <c r="AB1292" s="68">
        <f>IFERROR(MaestraLP3[[#This Row],[PRECIO]]*MaestraLP3[[#This Row],[%MG UMV]],0)</f>
        <v>32567.600000000009</v>
      </c>
      <c r="AC1292" s="69">
        <v>10</v>
      </c>
      <c r="AD1292" s="64">
        <f>+IFERROR(MaestraLP3[[#This Row],[MARGEN UNITARIO]]/MaestraLP3[[#This Row],[Peso Neto UMV (KG)]],0)</f>
        <v>3256.7600000000011</v>
      </c>
      <c r="AE1292" s="39" t="s">
        <v>53</v>
      </c>
      <c r="AF1292" s="39"/>
      <c r="AG1292" s="39">
        <v>1</v>
      </c>
      <c r="AH1292" s="109">
        <v>0</v>
      </c>
      <c r="AI1292" s="66">
        <v>4.9999999999999996E-2</v>
      </c>
      <c r="AJ1292" s="66">
        <v>9.9999999999999992E-2</v>
      </c>
      <c r="AK1292" s="39"/>
      <c r="AL1292" s="39" t="s">
        <v>53</v>
      </c>
    </row>
    <row r="1293" spans="1:38" x14ac:dyDescent="0.35">
      <c r="A1293" s="39" t="s">
        <v>276</v>
      </c>
      <c r="B1293" s="39">
        <v>150000769</v>
      </c>
      <c r="C1293" s="39" t="str">
        <f>+MaestraLP3[[#This Row],[CÓDIGO]]&amp;MaestraLP3[[#Headers],[-]]&amp;MaestraLP3[[#This Row],[UMV]]</f>
        <v>150000769-C10</v>
      </c>
      <c r="D1293" s="50" t="str">
        <f>+MaestraLP3[[#This Row],[CÓDIGO]]&amp;MaestraLP3[[#Headers],[FS00]]</f>
        <v>150000769FS00</v>
      </c>
      <c r="E1293" s="39" t="s">
        <v>34</v>
      </c>
      <c r="F1293" s="39" t="s">
        <v>97</v>
      </c>
      <c r="G1293" s="39" t="s">
        <v>285</v>
      </c>
      <c r="H1293" s="39" t="s">
        <v>1640</v>
      </c>
      <c r="I1293" s="39" t="s">
        <v>1656</v>
      </c>
      <c r="J1293" s="49" t="s">
        <v>65</v>
      </c>
      <c r="K1293" s="50" t="s">
        <v>50</v>
      </c>
      <c r="L1293" s="39" t="str">
        <f>VLOOKUP(MaestraLP3[[#This Row],[UMV]],VALIDACIONES!J:L,3,0)</f>
        <v>Caja 10 Unidades</v>
      </c>
      <c r="M1293" s="39" t="s">
        <v>51</v>
      </c>
      <c r="N1293" s="39" t="s">
        <v>78</v>
      </c>
      <c r="O1293" s="64">
        <v>34328.6</v>
      </c>
      <c r="P1293" s="39" t="s">
        <v>42</v>
      </c>
      <c r="Q1293" s="64">
        <v>85000</v>
      </c>
      <c r="R1293" s="66">
        <f>+IFERROR((MaestraLP3[[#This Row],[COSTO ]]/MaestraLP3[[#This Row],[COSTO SEP]]-1),0)</f>
        <v>1.6662491333758744E-3</v>
      </c>
      <c r="S1293" s="65" t="s">
        <v>52</v>
      </c>
      <c r="T1293" s="65" t="s">
        <v>52</v>
      </c>
      <c r="U1293" s="64">
        <f>+VLOOKUP(MaestraLP3[[#This Row],[FS00]],'[1]BD MES'!$C:$N,12,0)</f>
        <v>34461.199999999997</v>
      </c>
      <c r="V1293" s="64">
        <v>34385.800000000003</v>
      </c>
      <c r="W1293" s="66">
        <f>+(MaestraLP3[[#This Row],[COSTO ]]-MaestraLP3[[#This Row],[COSTO OCT AL 25-09]])/MaestraLP3[[#This Row],[COSTO OCT AL 25-09]]</f>
        <v>-2.1879679175418787E-3</v>
      </c>
      <c r="X1293" s="67" t="str">
        <f>++IF(P1293="HASTA AGOTAR STOCK","HASTA AGOTAR STOCK",IF(MaestraLP3[[#This Row],[PRECIO]]=0,"NO PARA LP",IF(MaestraLP3[[#This Row],[PRECIO SEP]]=0,"INCORPORACIÓN",IF(Z1293=0,"MANTIENE",IF(Z1293&lt;0,"BAJA",IF(Z1293&gt;0,"ALZA",""))))))</f>
        <v>MANTIENE</v>
      </c>
      <c r="Y1293" s="64">
        <v>85000</v>
      </c>
      <c r="Z1293" s="41">
        <f>IF(Y1293=0,"INDICAR PRECIO VTA",Y1293-MaestraLP3[[#This Row],[PRECIO SEP]])</f>
        <v>0</v>
      </c>
      <c r="AA1293" s="66">
        <f t="shared" si="20"/>
        <v>0.59546117647058816</v>
      </c>
      <c r="AB1293" s="68">
        <f>IFERROR(MaestraLP3[[#This Row],[PRECIO]]*MaestraLP3[[#This Row],[%MG UMV]],0)</f>
        <v>50614.2</v>
      </c>
      <c r="AC1293" s="69">
        <v>10</v>
      </c>
      <c r="AD1293" s="64">
        <f>+IFERROR(MaestraLP3[[#This Row],[MARGEN UNITARIO]]/MaestraLP3[[#This Row],[Peso Neto UMV (KG)]],0)</f>
        <v>5061.42</v>
      </c>
      <c r="AE1293" s="39" t="s">
        <v>53</v>
      </c>
      <c r="AF1293" s="39"/>
      <c r="AG1293" s="39">
        <v>1</v>
      </c>
      <c r="AH1293" s="109">
        <v>0</v>
      </c>
      <c r="AI1293" s="66">
        <v>4.9999999999999996E-2</v>
      </c>
      <c r="AJ1293" s="66">
        <v>9.9999999999999992E-2</v>
      </c>
      <c r="AK1293" s="39"/>
      <c r="AL1293" s="39" t="s">
        <v>53</v>
      </c>
    </row>
    <row r="1294" spans="1:38" x14ac:dyDescent="0.35">
      <c r="A1294" s="39" t="s">
        <v>276</v>
      </c>
      <c r="B1294" s="39">
        <v>150001764</v>
      </c>
      <c r="C1294" s="39" t="str">
        <f>+MaestraLP3[[#This Row],[CÓDIGO]]&amp;MaestraLP3[[#Headers],[-]]&amp;MaestraLP3[[#This Row],[UMV]]</f>
        <v>150001764-C10</v>
      </c>
      <c r="D1294" s="50" t="str">
        <f>+MaestraLP3[[#This Row],[CÓDIGO]]&amp;MaestraLP3[[#Headers],[FS00]]</f>
        <v>150001764FS00</v>
      </c>
      <c r="E1294" s="39" t="s">
        <v>34</v>
      </c>
      <c r="F1294" s="39" t="s">
        <v>97</v>
      </c>
      <c r="G1294" s="39" t="s">
        <v>285</v>
      </c>
      <c r="H1294" s="39" t="s">
        <v>1640</v>
      </c>
      <c r="I1294" s="39" t="s">
        <v>1657</v>
      </c>
      <c r="J1294" s="49" t="s">
        <v>65</v>
      </c>
      <c r="K1294" s="50" t="s">
        <v>50</v>
      </c>
      <c r="L1294" s="39" t="str">
        <f>VLOOKUP(MaestraLP3[[#This Row],[UMV]],VALIDACIONES!J:L,3,0)</f>
        <v>Caja 10 Unidades</v>
      </c>
      <c r="M1294" s="39" t="s">
        <v>51</v>
      </c>
      <c r="N1294" s="39" t="s">
        <v>78</v>
      </c>
      <c r="O1294" s="64">
        <v>38000.700000000004</v>
      </c>
      <c r="P1294" s="39" t="s">
        <v>42</v>
      </c>
      <c r="Q1294" s="64">
        <v>89000</v>
      </c>
      <c r="R1294" s="66">
        <f>+IFERROR((MaestraLP3[[#This Row],[COSTO ]]/MaestraLP3[[#This Row],[COSTO SEP]]-1),0)</f>
        <v>-1.8420713302713665E-5</v>
      </c>
      <c r="S1294" s="65" t="s">
        <v>52</v>
      </c>
      <c r="T1294" s="65" t="s">
        <v>52</v>
      </c>
      <c r="U1294" s="64">
        <f>+VLOOKUP(MaestraLP3[[#This Row],[FS00]],'[1]BD MES'!$C:$N,12,0)</f>
        <v>38000.100000000006</v>
      </c>
      <c r="V1294" s="64">
        <v>38000</v>
      </c>
      <c r="W1294" s="66">
        <f>+(MaestraLP3[[#This Row],[COSTO ]]-MaestraLP3[[#This Row],[COSTO OCT AL 25-09]])/MaestraLP3[[#This Row],[COSTO OCT AL 25-09]]</f>
        <v>-2.6315720223320664E-6</v>
      </c>
      <c r="X1294" s="67" t="str">
        <f>++IF(P1294="HASTA AGOTAR STOCK","HASTA AGOTAR STOCK",IF(MaestraLP3[[#This Row],[PRECIO]]=0,"NO PARA LP",IF(MaestraLP3[[#This Row],[PRECIO SEP]]=0,"INCORPORACIÓN",IF(Z1294=0,"MANTIENE",IF(Z1294&lt;0,"BAJA",IF(Z1294&gt;0,"ALZA",""))))))</f>
        <v>MANTIENE</v>
      </c>
      <c r="Y1294" s="64">
        <v>89000</v>
      </c>
      <c r="Z1294" s="41">
        <f>IF(Y1294=0,"INDICAR PRECIO VTA",Y1294-MaestraLP3[[#This Row],[PRECIO SEP]])</f>
        <v>0</v>
      </c>
      <c r="AA1294" s="66">
        <f t="shared" si="20"/>
        <v>0.5730337078651685</v>
      </c>
      <c r="AB1294" s="68">
        <f>IFERROR(MaestraLP3[[#This Row],[PRECIO]]*MaestraLP3[[#This Row],[%MG UMV]],0)</f>
        <v>50999.999999999993</v>
      </c>
      <c r="AC1294" s="69">
        <v>10</v>
      </c>
      <c r="AD1294" s="64">
        <f>+IFERROR(MaestraLP3[[#This Row],[MARGEN UNITARIO]]/MaestraLP3[[#This Row],[Peso Neto UMV (KG)]],0)</f>
        <v>5099.9999999999991</v>
      </c>
      <c r="AE1294" s="39" t="s">
        <v>53</v>
      </c>
      <c r="AF1294" s="39"/>
      <c r="AG1294" s="39">
        <v>1</v>
      </c>
      <c r="AH1294" s="109">
        <v>0</v>
      </c>
      <c r="AI1294" s="66">
        <v>4.9999999999999996E-2</v>
      </c>
      <c r="AJ1294" s="66">
        <v>9.9999999999999992E-2</v>
      </c>
      <c r="AK1294" s="39"/>
      <c r="AL1294" s="39" t="s">
        <v>53</v>
      </c>
    </row>
    <row r="1295" spans="1:38" x14ac:dyDescent="0.35">
      <c r="A1295" s="39" t="s">
        <v>276</v>
      </c>
      <c r="B1295" s="39">
        <v>104512250</v>
      </c>
      <c r="C1295" s="39" t="str">
        <f>+MaestraLP3[[#This Row],[CÓDIGO]]&amp;MaestraLP3[[#Headers],[-]]&amp;MaestraLP3[[#This Row],[UMV]]</f>
        <v>104512250-C10</v>
      </c>
      <c r="D1295" s="50" t="str">
        <f>+MaestraLP3[[#This Row],[CÓDIGO]]&amp;MaestraLP3[[#Headers],[FS00]]</f>
        <v>104512250FS00</v>
      </c>
      <c r="E1295" s="39" t="s">
        <v>34</v>
      </c>
      <c r="F1295" s="39" t="s">
        <v>97</v>
      </c>
      <c r="G1295" s="39" t="s">
        <v>285</v>
      </c>
      <c r="H1295" s="39" t="s">
        <v>1658</v>
      </c>
      <c r="I1295" s="39" t="s">
        <v>1659</v>
      </c>
      <c r="J1295" s="49" t="s">
        <v>65</v>
      </c>
      <c r="K1295" s="50" t="s">
        <v>50</v>
      </c>
      <c r="L1295" s="39" t="str">
        <f>VLOOKUP(MaestraLP3[[#This Row],[UMV]],VALIDACIONES!J:L,3,0)</f>
        <v>Caja 10 Unidades</v>
      </c>
      <c r="M1295" s="39" t="s">
        <v>51</v>
      </c>
      <c r="N1295" s="39" t="s">
        <v>78</v>
      </c>
      <c r="O1295" s="64">
        <v>10635.57</v>
      </c>
      <c r="P1295" s="39" t="s">
        <v>42</v>
      </c>
      <c r="Q1295" s="64">
        <v>15900</v>
      </c>
      <c r="R1295" s="66">
        <f>+IFERROR((MaestraLP3[[#This Row],[COSTO ]]/MaestraLP3[[#This Row],[COSTO SEP]]-1),0)</f>
        <v>5.7091439386887766E-2</v>
      </c>
      <c r="S1295" s="65" t="s">
        <v>52</v>
      </c>
      <c r="T1295" s="65" t="s">
        <v>52</v>
      </c>
      <c r="U1295" s="64">
        <f>+VLOOKUP(MaestraLP3[[#This Row],[FS00]],'[1]BD MES'!$C:$N,12,0)</f>
        <v>10974.5</v>
      </c>
      <c r="V1295" s="64">
        <v>11242.77</v>
      </c>
      <c r="W1295" s="66">
        <f>+(MaestraLP3[[#This Row],[COSTO ]]-MaestraLP3[[#This Row],[COSTO OCT AL 25-09]])/MaestraLP3[[#This Row],[COSTO OCT AL 25-09]]</f>
        <v>2.4444849423663987E-2</v>
      </c>
      <c r="X1295" s="67" t="str">
        <f>++IF(P1295="HASTA AGOTAR STOCK","HASTA AGOTAR STOCK",IF(MaestraLP3[[#This Row],[PRECIO]]=0,"NO PARA LP",IF(MaestraLP3[[#This Row],[PRECIO SEP]]=0,"INCORPORACIÓN",IF(Z1295=0,"MANTIENE",IF(Z1295&lt;0,"BAJA",IF(Z1295&gt;0,"ALZA",""))))))</f>
        <v>MANTIENE</v>
      </c>
      <c r="Y1295" s="64">
        <v>15900</v>
      </c>
      <c r="Z1295" s="41">
        <f>IF(Y1295=0,"INDICAR PRECIO VTA",Y1295-MaestraLP3[[#This Row],[PRECIO SEP]])</f>
        <v>0</v>
      </c>
      <c r="AA1295" s="66">
        <f t="shared" si="20"/>
        <v>0.29290754716981127</v>
      </c>
      <c r="AB1295" s="68">
        <f>IFERROR(MaestraLP3[[#This Row],[PRECIO]]*MaestraLP3[[#This Row],[%MG UMV]],0)</f>
        <v>4657.2299999999996</v>
      </c>
      <c r="AC1295" s="69">
        <v>3.2</v>
      </c>
      <c r="AD1295" s="64">
        <f>+IFERROR(MaestraLP3[[#This Row],[MARGEN UNITARIO]]/MaestraLP3[[#This Row],[Peso Neto UMV (KG)]],0)</f>
        <v>1455.3843749999999</v>
      </c>
      <c r="AE1295" s="39" t="s">
        <v>44</v>
      </c>
      <c r="AF1295" s="39"/>
      <c r="AG1295" s="39">
        <v>1</v>
      </c>
      <c r="AH1295" s="109">
        <v>0</v>
      </c>
      <c r="AI1295" s="66">
        <v>4.9999999999999996E-2</v>
      </c>
      <c r="AJ1295" s="66">
        <v>9.9999999999999992E-2</v>
      </c>
      <c r="AK1295" s="39"/>
      <c r="AL1295" s="39" t="s">
        <v>53</v>
      </c>
    </row>
    <row r="1296" spans="1:38" x14ac:dyDescent="0.35">
      <c r="A1296" s="39" t="s">
        <v>276</v>
      </c>
      <c r="B1296" s="39">
        <v>104512170</v>
      </c>
      <c r="C1296" s="39" t="str">
        <f>+MaestraLP3[[#This Row],[CÓDIGO]]&amp;MaestraLP3[[#Headers],[-]]&amp;MaestraLP3[[#This Row],[UMV]]</f>
        <v>104512170-C08</v>
      </c>
      <c r="D1296" s="50" t="str">
        <f>+MaestraLP3[[#This Row],[CÓDIGO]]&amp;MaestraLP3[[#Headers],[FS00]]</f>
        <v>104512170FS00</v>
      </c>
      <c r="E1296" s="39" t="s">
        <v>34</v>
      </c>
      <c r="F1296" s="39" t="s">
        <v>97</v>
      </c>
      <c r="G1296" s="39" t="s">
        <v>285</v>
      </c>
      <c r="H1296" s="39" t="s">
        <v>1658</v>
      </c>
      <c r="I1296" s="39" t="s">
        <v>1660</v>
      </c>
      <c r="J1296" s="49" t="s">
        <v>253</v>
      </c>
      <c r="K1296" s="50" t="s">
        <v>50</v>
      </c>
      <c r="L1296" s="39" t="str">
        <f>VLOOKUP(MaestraLP3[[#This Row],[UMV]],VALIDACIONES!J:L,3,0)</f>
        <v>Caja 8 Unidades</v>
      </c>
      <c r="M1296" s="39" t="s">
        <v>51</v>
      </c>
      <c r="N1296" s="39" t="s">
        <v>78</v>
      </c>
      <c r="O1296" s="64">
        <v>11987.15</v>
      </c>
      <c r="P1296" s="39" t="s">
        <v>42</v>
      </c>
      <c r="Q1296" s="64">
        <v>21000</v>
      </c>
      <c r="R1296" s="66">
        <f>+IFERROR((MaestraLP3[[#This Row],[COSTO ]]/MaestraLP3[[#This Row],[COSTO SEP]]-1),0)</f>
        <v>-1.7738995507689426E-2</v>
      </c>
      <c r="S1296" s="65" t="s">
        <v>52</v>
      </c>
      <c r="T1296" s="65" t="s">
        <v>52</v>
      </c>
      <c r="U1296" s="64">
        <f>+VLOOKUP(MaestraLP3[[#This Row],[FS00]],'[1]BD MES'!$C:$N,12,0)</f>
        <v>11723.89</v>
      </c>
      <c r="V1296" s="64">
        <v>11774.51</v>
      </c>
      <c r="W1296" s="66">
        <f>+(MaestraLP3[[#This Row],[COSTO ]]-MaestraLP3[[#This Row],[COSTO OCT AL 25-09]])/MaestraLP3[[#This Row],[COSTO OCT AL 25-09]]</f>
        <v>4.3176795415174321E-3</v>
      </c>
      <c r="X1296" s="67" t="str">
        <f>++IF(P1296="HASTA AGOTAR STOCK","HASTA AGOTAR STOCK",IF(MaestraLP3[[#This Row],[PRECIO]]=0,"NO PARA LP",IF(MaestraLP3[[#This Row],[PRECIO SEP]]=0,"INCORPORACIÓN",IF(Z1296=0,"MANTIENE",IF(Z1296&lt;0,"BAJA",IF(Z1296&gt;0,"ALZA",""))))))</f>
        <v>MANTIENE</v>
      </c>
      <c r="Y1296" s="64">
        <v>21000</v>
      </c>
      <c r="Z1296" s="41">
        <f>IF(Y1296=0,"INDICAR PRECIO VTA",Y1296-MaestraLP3[[#This Row],[PRECIO SEP]])</f>
        <v>0</v>
      </c>
      <c r="AA1296" s="66">
        <f t="shared" si="20"/>
        <v>0.4393090476190476</v>
      </c>
      <c r="AB1296" s="68">
        <f>IFERROR(MaestraLP3[[#This Row],[PRECIO]]*MaestraLP3[[#This Row],[%MG UMV]],0)</f>
        <v>9225.49</v>
      </c>
      <c r="AC1296" s="69">
        <v>4</v>
      </c>
      <c r="AD1296" s="64">
        <f>+IFERROR(MaestraLP3[[#This Row],[MARGEN UNITARIO]]/MaestraLP3[[#This Row],[Peso Neto UMV (KG)]],0)</f>
        <v>2306.3724999999999</v>
      </c>
      <c r="AE1296" s="39" t="s">
        <v>53</v>
      </c>
      <c r="AF1296" s="39"/>
      <c r="AG1296" s="39">
        <v>1</v>
      </c>
      <c r="AH1296" s="109">
        <v>0</v>
      </c>
      <c r="AI1296" s="66">
        <v>4.9999999999999996E-2</v>
      </c>
      <c r="AJ1296" s="66">
        <v>9.9999999999999992E-2</v>
      </c>
      <c r="AK1296" s="39"/>
      <c r="AL1296" s="39" t="s">
        <v>53</v>
      </c>
    </row>
    <row r="1297" spans="1:38" x14ac:dyDescent="0.35">
      <c r="A1297" s="39" t="s">
        <v>276</v>
      </c>
      <c r="B1297" s="39">
        <v>201700295</v>
      </c>
      <c r="C1297" s="39" t="str">
        <f>+MaestraLP3[[#This Row],[CÓDIGO]]&amp;MaestraLP3[[#Headers],[-]]&amp;MaestraLP3[[#This Row],[UMV]]</f>
        <v>201700295-C14</v>
      </c>
      <c r="D1297" s="50" t="str">
        <f>+MaestraLP3[[#This Row],[CÓDIGO]]&amp;MaestraLP3[[#Headers],[FS00]]</f>
        <v>201700295FS00</v>
      </c>
      <c r="E1297" s="39" t="s">
        <v>34</v>
      </c>
      <c r="F1297" s="39" t="s">
        <v>97</v>
      </c>
      <c r="G1297" s="39" t="s">
        <v>285</v>
      </c>
      <c r="H1297" s="39" t="s">
        <v>1658</v>
      </c>
      <c r="I1297" s="39" t="s">
        <v>1661</v>
      </c>
      <c r="J1297" s="49" t="s">
        <v>803</v>
      </c>
      <c r="K1297" s="50" t="s">
        <v>50</v>
      </c>
      <c r="L1297" s="39" t="str">
        <f>VLOOKUP(MaestraLP3[[#This Row],[UMV]],VALIDACIONES!J:L,3,0)</f>
        <v>Caja 14 Unidades</v>
      </c>
      <c r="M1297" s="39" t="s">
        <v>51</v>
      </c>
      <c r="N1297" s="39" t="s">
        <v>78</v>
      </c>
      <c r="O1297" s="64">
        <v>7479.9</v>
      </c>
      <c r="P1297" s="39" t="s">
        <v>190</v>
      </c>
      <c r="Q1297" s="64">
        <v>21000</v>
      </c>
      <c r="R1297" s="66">
        <f>+IFERROR((MaestraLP3[[#This Row],[COSTO ]]/MaestraLP3[[#This Row],[COSTO SEP]]-1),0)</f>
        <v>-4.5040709100389043E-2</v>
      </c>
      <c r="S1297" s="65" t="s">
        <v>52</v>
      </c>
      <c r="T1297" s="65" t="s">
        <v>52</v>
      </c>
      <c r="U1297" s="64">
        <f>+VLOOKUP(MaestraLP3[[#This Row],[FS00]],'[1]BD MES'!$C:$N,12,0)</f>
        <v>8773.1099999999988</v>
      </c>
      <c r="V1297" s="64">
        <v>7143</v>
      </c>
      <c r="W1297" s="66">
        <f>+(MaestraLP3[[#This Row],[COSTO ]]-MaestraLP3[[#This Row],[COSTO OCT AL 25-09]])/MaestraLP3[[#This Row],[COSTO OCT AL 25-09]]</f>
        <v>-0.18580754145337275</v>
      </c>
      <c r="X1297" s="67" t="str">
        <f>++IF(P1297="HASTA AGOTAR STOCK","HASTA AGOTAR STOCK",IF(MaestraLP3[[#This Row],[PRECIO]]=0,"NO PARA LP",IF(MaestraLP3[[#This Row],[PRECIO SEP]]=0,"INCORPORACIÓN",IF(Z1297=0,"MANTIENE",IF(Z1297&lt;0,"BAJA",IF(Z1297&gt;0,"ALZA",""))))))</f>
        <v>MANTIENE</v>
      </c>
      <c r="Y1297" s="64">
        <v>21000</v>
      </c>
      <c r="Z1297" s="41">
        <f>IF(Y1297=0,"INDICAR PRECIO VTA",Y1297-MaestraLP3[[#This Row],[PRECIO SEP]])</f>
        <v>0</v>
      </c>
      <c r="AA1297" s="66">
        <f t="shared" si="20"/>
        <v>0.65985714285714281</v>
      </c>
      <c r="AB1297" s="68">
        <f>IFERROR(MaestraLP3[[#This Row],[PRECIO]]*MaestraLP3[[#This Row],[%MG UMV]],0)</f>
        <v>13856.999999999998</v>
      </c>
      <c r="AC1297" s="69">
        <v>3.5</v>
      </c>
      <c r="AD1297" s="64">
        <f>+IFERROR(MaestraLP3[[#This Row],[MARGEN UNITARIO]]/MaestraLP3[[#This Row],[Peso Neto UMV (KG)]],0)</f>
        <v>3959.1428571428564</v>
      </c>
      <c r="AE1297" s="39" t="s">
        <v>53</v>
      </c>
      <c r="AF1297" s="39"/>
      <c r="AG1297" s="39">
        <v>1</v>
      </c>
      <c r="AH1297" s="109">
        <v>0</v>
      </c>
      <c r="AI1297" s="66">
        <v>0.05</v>
      </c>
      <c r="AJ1297" s="66">
        <v>0.1</v>
      </c>
      <c r="AK1297" s="39"/>
      <c r="AL1297" s="39" t="s">
        <v>53</v>
      </c>
    </row>
    <row r="1298" spans="1:38" x14ac:dyDescent="0.35">
      <c r="A1298" s="39" t="s">
        <v>276</v>
      </c>
      <c r="B1298" s="39">
        <v>201700286</v>
      </c>
      <c r="C1298" s="39" t="str">
        <f>+MaestraLP3[[#This Row],[CÓDIGO]]&amp;MaestraLP3[[#Headers],[-]]&amp;MaestraLP3[[#This Row],[UMV]]</f>
        <v>201700286-C80</v>
      </c>
      <c r="D1298" s="50" t="str">
        <f>+MaestraLP3[[#This Row],[CÓDIGO]]&amp;MaestraLP3[[#Headers],[FS00]]</f>
        <v>201700286FS00</v>
      </c>
      <c r="E1298" s="39" t="s">
        <v>34</v>
      </c>
      <c r="F1298" s="39" t="s">
        <v>97</v>
      </c>
      <c r="G1298" s="39" t="s">
        <v>285</v>
      </c>
      <c r="H1298" s="39" t="s">
        <v>1658</v>
      </c>
      <c r="I1298" s="39" t="s">
        <v>1662</v>
      </c>
      <c r="J1298" s="49" t="s">
        <v>488</v>
      </c>
      <c r="K1298" s="50" t="s">
        <v>50</v>
      </c>
      <c r="L1298" s="39" t="str">
        <f>VLOOKUP(MaestraLP3[[#This Row],[UMV]],VALIDACIONES!J:L,3,0)</f>
        <v>Caja 80 Unidades</v>
      </c>
      <c r="M1298" s="39" t="s">
        <v>51</v>
      </c>
      <c r="N1298" s="39" t="s">
        <v>78</v>
      </c>
      <c r="O1298" s="64">
        <v>10965.336000000001</v>
      </c>
      <c r="P1298" s="39" t="s">
        <v>42</v>
      </c>
      <c r="Q1298" s="64">
        <v>18100</v>
      </c>
      <c r="R1298" s="66">
        <f>+IFERROR((MaestraLP3[[#This Row],[COSTO ]]/MaestraLP3[[#This Row],[COSTO SEP]]-1),0)</f>
        <v>-0.22606147226131523</v>
      </c>
      <c r="S1298" s="65" t="s">
        <v>52</v>
      </c>
      <c r="T1298" s="65" t="s">
        <v>52</v>
      </c>
      <c r="U1298" s="64">
        <f>+VLOOKUP(MaestraLP3[[#This Row],[FS00]],'[1]BD MES'!$C:$N,12,0)</f>
        <v>10250.666666666666</v>
      </c>
      <c r="V1298" s="64">
        <v>8486.4959999999992</v>
      </c>
      <c r="W1298" s="66">
        <f>+(MaestraLP3[[#This Row],[COSTO ]]-MaestraLP3[[#This Row],[COSTO OCT AL 25-09]])/MaestraLP3[[#This Row],[COSTO OCT AL 25-09]]</f>
        <v>-0.17210301768990638</v>
      </c>
      <c r="X1298" s="67" t="str">
        <f>++IF(P1298="HASTA AGOTAR STOCK","HASTA AGOTAR STOCK",IF(MaestraLP3[[#This Row],[PRECIO]]=0,"NO PARA LP",IF(MaestraLP3[[#This Row],[PRECIO SEP]]=0,"INCORPORACIÓN",IF(Z1298=0,"MANTIENE",IF(Z1298&lt;0,"BAJA",IF(Z1298&gt;0,"ALZA",""))))))</f>
        <v>BAJA</v>
      </c>
      <c r="Y1298" s="64">
        <v>16000</v>
      </c>
      <c r="Z1298" s="41">
        <f>IF(Y1298=0,"INDICAR PRECIO VTA",Y1298-MaestraLP3[[#This Row],[PRECIO SEP]])</f>
        <v>-2100</v>
      </c>
      <c r="AA1298" s="66">
        <f t="shared" si="20"/>
        <v>0.46959400000000007</v>
      </c>
      <c r="AB1298" s="68">
        <f>IFERROR(MaestraLP3[[#This Row],[PRECIO]]*MaestraLP3[[#This Row],[%MG UMV]],0)</f>
        <v>7513.5040000000008</v>
      </c>
      <c r="AC1298" s="69">
        <v>3.36</v>
      </c>
      <c r="AD1298" s="64">
        <f>+IFERROR(MaestraLP3[[#This Row],[MARGEN UNITARIO]]/MaestraLP3[[#This Row],[Peso Neto UMV (KG)]],0)</f>
        <v>2236.1619047619051</v>
      </c>
      <c r="AE1298" s="39" t="s">
        <v>44</v>
      </c>
      <c r="AF1298" s="39"/>
      <c r="AG1298" s="39">
        <v>1</v>
      </c>
      <c r="AH1298" s="109">
        <v>0</v>
      </c>
      <c r="AI1298" s="66">
        <v>0.05</v>
      </c>
      <c r="AJ1298" s="66">
        <v>0.1</v>
      </c>
      <c r="AK1298" s="39"/>
      <c r="AL1298" s="39" t="s">
        <v>53</v>
      </c>
    </row>
    <row r="1299" spans="1:38" x14ac:dyDescent="0.35">
      <c r="A1299" s="39" t="s">
        <v>276</v>
      </c>
      <c r="B1299" s="39">
        <v>201700457</v>
      </c>
      <c r="C1299" s="39" t="str">
        <f>+MaestraLP3[[#This Row],[CÓDIGO]]&amp;MaestraLP3[[#Headers],[-]]&amp;MaestraLP3[[#This Row],[UMV]]</f>
        <v>201700457-C15</v>
      </c>
      <c r="D1299" s="50" t="str">
        <f>+MaestraLP3[[#This Row],[CÓDIGO]]&amp;MaestraLP3[[#Headers],[FS00]]</f>
        <v>201700457FS00</v>
      </c>
      <c r="E1299" s="39" t="s">
        <v>34</v>
      </c>
      <c r="F1299" s="39" t="s">
        <v>97</v>
      </c>
      <c r="G1299" s="39" t="s">
        <v>285</v>
      </c>
      <c r="H1299" s="39" t="s">
        <v>1658</v>
      </c>
      <c r="I1299" s="39" t="s">
        <v>1663</v>
      </c>
      <c r="J1299" s="49" t="s">
        <v>417</v>
      </c>
      <c r="K1299" s="50" t="s">
        <v>50</v>
      </c>
      <c r="L1299" s="39" t="str">
        <f>VLOOKUP(MaestraLP3[[#This Row],[UMV]],VALIDACIONES!J:L,3,0)</f>
        <v>Caja 15 Unidades</v>
      </c>
      <c r="M1299" s="39" t="s">
        <v>51</v>
      </c>
      <c r="N1299" s="39" t="s">
        <v>78</v>
      </c>
      <c r="O1299" s="64">
        <v>6473.46</v>
      </c>
      <c r="P1299" s="39" t="s">
        <v>42</v>
      </c>
      <c r="Q1299" s="64">
        <v>23000</v>
      </c>
      <c r="R1299" s="66">
        <f>+IFERROR((MaestraLP3[[#This Row],[COSTO ]]/MaestraLP3[[#This Row],[COSTO SEP]]-1),0)</f>
        <v>-4.9199655207570747E-2</v>
      </c>
      <c r="S1299" s="65" t="s">
        <v>52</v>
      </c>
      <c r="T1299" s="65" t="s">
        <v>52</v>
      </c>
      <c r="U1299" s="64">
        <f>+VLOOKUP(MaestraLP3[[#This Row],[FS00]],'[1]BD MES'!$C:$N,12,0)</f>
        <v>7515</v>
      </c>
      <c r="V1299" s="64">
        <v>6154.9679999999989</v>
      </c>
      <c r="W1299" s="66">
        <f>+(MaestraLP3[[#This Row],[COSTO ]]-MaestraLP3[[#This Row],[COSTO OCT AL 25-09]])/MaestraLP3[[#This Row],[COSTO OCT AL 25-09]]</f>
        <v>-0.18097564870259494</v>
      </c>
      <c r="X1299" s="67" t="str">
        <f>++IF(P1299="HASTA AGOTAR STOCK","HASTA AGOTAR STOCK",IF(MaestraLP3[[#This Row],[PRECIO]]=0,"NO PARA LP",IF(MaestraLP3[[#This Row],[PRECIO SEP]]=0,"INCORPORACIÓN",IF(Z1299=0,"MANTIENE",IF(Z1299&lt;0,"BAJA",IF(Z1299&gt;0,"ALZA",""))))))</f>
        <v>BAJA</v>
      </c>
      <c r="Y1299" s="64">
        <v>16500</v>
      </c>
      <c r="Z1299" s="41">
        <f>IF(Y1299=0,"INDICAR PRECIO VTA",Y1299-MaestraLP3[[#This Row],[PRECIO SEP]])</f>
        <v>-6500</v>
      </c>
      <c r="AA1299" s="66">
        <f t="shared" si="20"/>
        <v>0.6269716363636364</v>
      </c>
      <c r="AB1299" s="68">
        <f>IFERROR(MaestraLP3[[#This Row],[PRECIO]]*MaestraLP3[[#This Row],[%MG UMV]],0)</f>
        <v>10345.032000000001</v>
      </c>
      <c r="AC1299" s="69">
        <v>3.45</v>
      </c>
      <c r="AD1299" s="64">
        <f>+IFERROR(MaestraLP3[[#This Row],[MARGEN UNITARIO]]/MaestraLP3[[#This Row],[Peso Neto UMV (KG)]],0)</f>
        <v>2998.56</v>
      </c>
      <c r="AE1299" s="39" t="s">
        <v>53</v>
      </c>
      <c r="AF1299" s="39"/>
      <c r="AG1299" s="39">
        <v>1</v>
      </c>
      <c r="AH1299" s="109">
        <v>0</v>
      </c>
      <c r="AI1299" s="66">
        <v>0.05</v>
      </c>
      <c r="AJ1299" s="66">
        <v>0.1</v>
      </c>
      <c r="AK1299" s="39"/>
      <c r="AL1299" s="39" t="s">
        <v>53</v>
      </c>
    </row>
    <row r="1300" spans="1:38" x14ac:dyDescent="0.35">
      <c r="A1300" s="39" t="s">
        <v>276</v>
      </c>
      <c r="B1300" s="39">
        <v>201700288</v>
      </c>
      <c r="C1300" s="39" t="str">
        <f>+MaestraLP3[[#This Row],[CÓDIGO]]&amp;MaestraLP3[[#Headers],[-]]&amp;MaestraLP3[[#This Row],[UMV]]</f>
        <v>201700288-C75</v>
      </c>
      <c r="D1300" s="50" t="str">
        <f>+MaestraLP3[[#This Row],[CÓDIGO]]&amp;MaestraLP3[[#Headers],[FS00]]</f>
        <v>201700288FS00</v>
      </c>
      <c r="E1300" s="39" t="s">
        <v>34</v>
      </c>
      <c r="F1300" s="39" t="s">
        <v>97</v>
      </c>
      <c r="G1300" s="39" t="s">
        <v>285</v>
      </c>
      <c r="H1300" s="39" t="s">
        <v>1658</v>
      </c>
      <c r="I1300" s="39" t="s">
        <v>1664</v>
      </c>
      <c r="J1300" s="49" t="s">
        <v>1665</v>
      </c>
      <c r="K1300" s="50" t="s">
        <v>50</v>
      </c>
      <c r="L1300" s="39" t="str">
        <f>VLOOKUP(MaestraLP3[[#This Row],[UMV]],VALIDACIONES!J:L,3,0)</f>
        <v>Caja 75 Unidades</v>
      </c>
      <c r="M1300" s="39" t="s">
        <v>51</v>
      </c>
      <c r="N1300" s="39" t="s">
        <v>78</v>
      </c>
      <c r="O1300" s="64">
        <v>7260.348</v>
      </c>
      <c r="P1300" s="39" t="s">
        <v>190</v>
      </c>
      <c r="Q1300" s="64">
        <v>20000</v>
      </c>
      <c r="R1300" s="66">
        <f>+IFERROR((MaestraLP3[[#This Row],[COSTO ]]/MaestraLP3[[#This Row],[COSTO SEP]]-1),0)</f>
        <v>-6.7813278371780528E-2</v>
      </c>
      <c r="S1300" s="65" t="s">
        <v>52</v>
      </c>
      <c r="T1300" s="65" t="s">
        <v>52</v>
      </c>
      <c r="U1300" s="64">
        <f>+VLOOKUP(MaestraLP3[[#This Row],[FS00]],'[1]BD MES'!$C:$N,12,0)</f>
        <v>6691.69</v>
      </c>
      <c r="V1300" s="64">
        <v>6768</v>
      </c>
      <c r="W1300" s="66">
        <f>+(MaestraLP3[[#This Row],[COSTO ]]-MaestraLP3[[#This Row],[COSTO OCT AL 25-09]])/MaestraLP3[[#This Row],[COSTO OCT AL 25-09]]</f>
        <v>1.1403696226214963E-2</v>
      </c>
      <c r="X1300" s="67" t="str">
        <f>++IF(P1300="HASTA AGOTAR STOCK","HASTA AGOTAR STOCK",IF(MaestraLP3[[#This Row],[PRECIO]]=0,"NO PARA LP",IF(MaestraLP3[[#This Row],[PRECIO SEP]]=0,"INCORPORACIÓN",IF(Z1300=0,"MANTIENE",IF(Z1300&lt;0,"BAJA",IF(Z1300&gt;0,"ALZA",""))))))</f>
        <v>BAJA</v>
      </c>
      <c r="Y1300" s="64">
        <v>14250</v>
      </c>
      <c r="Z1300" s="41">
        <f>IF(Y1300=0,"INDICAR PRECIO VTA",Y1300-MaestraLP3[[#This Row],[PRECIO SEP]])</f>
        <v>-5750</v>
      </c>
      <c r="AA1300" s="66">
        <f t="shared" si="20"/>
        <v>0.52505263157894733</v>
      </c>
      <c r="AB1300" s="68">
        <f>IFERROR(MaestraLP3[[#This Row],[PRECIO]]*MaestraLP3[[#This Row],[%MG UMV]],0)</f>
        <v>7481.9999999999991</v>
      </c>
      <c r="AC1300" s="69">
        <v>3.15</v>
      </c>
      <c r="AD1300" s="64">
        <f>+IFERROR(MaestraLP3[[#This Row],[MARGEN UNITARIO]]/MaestraLP3[[#This Row],[Peso Neto UMV (KG)]],0)</f>
        <v>2375.238095238095</v>
      </c>
      <c r="AE1300" s="39" t="s">
        <v>44</v>
      </c>
      <c r="AF1300" s="39"/>
      <c r="AG1300" s="39">
        <v>1</v>
      </c>
      <c r="AH1300" s="109">
        <v>0</v>
      </c>
      <c r="AI1300" s="66">
        <v>0.05</v>
      </c>
      <c r="AJ1300" s="66">
        <v>0.1</v>
      </c>
      <c r="AK1300" s="39"/>
      <c r="AL1300" s="39" t="s">
        <v>53</v>
      </c>
    </row>
    <row r="1301" spans="1:38" x14ac:dyDescent="0.35">
      <c r="A1301" s="39" t="s">
        <v>276</v>
      </c>
      <c r="B1301" s="39">
        <v>201700458</v>
      </c>
      <c r="C1301" s="39" t="str">
        <f>+MaestraLP3[[#This Row],[CÓDIGO]]&amp;MaestraLP3[[#Headers],[-]]&amp;MaestraLP3[[#This Row],[UMV]]</f>
        <v>201700458-C15</v>
      </c>
      <c r="D1301" s="50" t="str">
        <f>+MaestraLP3[[#This Row],[CÓDIGO]]&amp;MaestraLP3[[#Headers],[FS00]]</f>
        <v>201700458FS00</v>
      </c>
      <c r="E1301" s="39" t="s">
        <v>34</v>
      </c>
      <c r="F1301" s="39" t="s">
        <v>97</v>
      </c>
      <c r="G1301" s="39" t="s">
        <v>285</v>
      </c>
      <c r="H1301" s="39" t="s">
        <v>1658</v>
      </c>
      <c r="I1301" s="39" t="s">
        <v>1666</v>
      </c>
      <c r="J1301" s="49" t="s">
        <v>417</v>
      </c>
      <c r="K1301" s="50" t="s">
        <v>50</v>
      </c>
      <c r="L1301" s="39" t="str">
        <f>VLOOKUP(MaestraLP3[[#This Row],[UMV]],VALIDACIONES!J:L,3,0)</f>
        <v>Caja 15 Unidades</v>
      </c>
      <c r="M1301" s="39" t="s">
        <v>51</v>
      </c>
      <c r="N1301" s="39" t="s">
        <v>78</v>
      </c>
      <c r="O1301" s="64">
        <v>4438.116</v>
      </c>
      <c r="P1301" s="39" t="s">
        <v>42</v>
      </c>
      <c r="Q1301" s="64">
        <v>23000</v>
      </c>
      <c r="R1301" s="66">
        <f>+IFERROR((MaestraLP3[[#This Row],[COSTO ]]/MaestraLP3[[#This Row],[COSTO SEP]]-1),0)</f>
        <v>1.7804852329231791E-2</v>
      </c>
      <c r="S1301" s="65" t="s">
        <v>52</v>
      </c>
      <c r="T1301" s="65" t="s">
        <v>52</v>
      </c>
      <c r="U1301" s="64">
        <f>+VLOOKUP(MaestraLP3[[#This Row],[FS00]],'[1]BD MES'!$C:$N,12,0)</f>
        <v>4665</v>
      </c>
      <c r="V1301" s="64">
        <v>4517.1360000000004</v>
      </c>
      <c r="W1301" s="66">
        <f>+(MaestraLP3[[#This Row],[COSTO ]]-MaestraLP3[[#This Row],[COSTO OCT AL 25-09]])/MaestraLP3[[#This Row],[COSTO OCT AL 25-09]]</f>
        <v>-3.1696463022507948E-2</v>
      </c>
      <c r="X1301" s="67" t="str">
        <f>++IF(P1301="HASTA AGOTAR STOCK","HASTA AGOTAR STOCK",IF(MaestraLP3[[#This Row],[PRECIO]]=0,"NO PARA LP",IF(MaestraLP3[[#This Row],[PRECIO SEP]]=0,"INCORPORACIÓN",IF(Z1301=0,"MANTIENE",IF(Z1301&lt;0,"BAJA",IF(Z1301&gt;0,"ALZA",""))))))</f>
        <v>BAJA</v>
      </c>
      <c r="Y1301" s="64">
        <v>14850</v>
      </c>
      <c r="Z1301" s="41">
        <f>IF(Y1301=0,"INDICAR PRECIO VTA",Y1301-MaestraLP3[[#This Row],[PRECIO SEP]])</f>
        <v>-8150</v>
      </c>
      <c r="AA1301" s="66">
        <f t="shared" si="20"/>
        <v>0.69581575757575753</v>
      </c>
      <c r="AB1301" s="68">
        <f>IFERROR(MaestraLP3[[#This Row],[PRECIO]]*MaestraLP3[[#This Row],[%MG UMV]],0)</f>
        <v>10332.864</v>
      </c>
      <c r="AC1301" s="69">
        <v>3.45</v>
      </c>
      <c r="AD1301" s="64">
        <f>+IFERROR(MaestraLP3[[#This Row],[MARGEN UNITARIO]]/MaestraLP3[[#This Row],[Peso Neto UMV (KG)]],0)</f>
        <v>2995.0330434782604</v>
      </c>
      <c r="AE1301" s="39" t="s">
        <v>53</v>
      </c>
      <c r="AF1301" s="39"/>
      <c r="AG1301" s="39">
        <v>1</v>
      </c>
      <c r="AH1301" s="109">
        <v>0</v>
      </c>
      <c r="AI1301" s="66">
        <v>0.05</v>
      </c>
      <c r="AJ1301" s="66">
        <v>0.1</v>
      </c>
      <c r="AK1301" s="39"/>
      <c r="AL1301" s="39" t="s">
        <v>53</v>
      </c>
    </row>
    <row r="1302" spans="1:38" x14ac:dyDescent="0.35">
      <c r="A1302" s="39" t="s">
        <v>276</v>
      </c>
      <c r="B1302" s="39">
        <v>201700287</v>
      </c>
      <c r="C1302" s="39" t="str">
        <f>+MaestraLP3[[#This Row],[CÓDIGO]]&amp;MaestraLP3[[#Headers],[-]]&amp;MaestraLP3[[#This Row],[UMV]]</f>
        <v>201700287-C75</v>
      </c>
      <c r="D1302" s="50" t="str">
        <f>+MaestraLP3[[#This Row],[CÓDIGO]]&amp;MaestraLP3[[#Headers],[FS00]]</f>
        <v>201700287FS00</v>
      </c>
      <c r="E1302" s="39" t="s">
        <v>34</v>
      </c>
      <c r="F1302" s="39" t="s">
        <v>97</v>
      </c>
      <c r="G1302" s="39" t="s">
        <v>285</v>
      </c>
      <c r="H1302" s="39" t="s">
        <v>1658</v>
      </c>
      <c r="I1302" s="39" t="s">
        <v>1667</v>
      </c>
      <c r="J1302" s="49" t="s">
        <v>1665</v>
      </c>
      <c r="K1302" s="50" t="s">
        <v>50</v>
      </c>
      <c r="L1302" s="39" t="str">
        <f>VLOOKUP(MaestraLP3[[#This Row],[UMV]],VALIDACIONES!J:L,3,0)</f>
        <v>Caja 75 Unidades</v>
      </c>
      <c r="M1302" s="39" t="s">
        <v>51</v>
      </c>
      <c r="N1302" s="39" t="s">
        <v>78</v>
      </c>
      <c r="O1302" s="64">
        <v>4917</v>
      </c>
      <c r="P1302" s="39" t="s">
        <v>42</v>
      </c>
      <c r="Q1302" s="64">
        <v>17000</v>
      </c>
      <c r="R1302" s="66">
        <f>+IFERROR((MaestraLP3[[#This Row],[COSTO ]]/MaestraLP3[[#This Row],[COSTO SEP]]-1),0)</f>
        <v>0.11610006101281289</v>
      </c>
      <c r="S1302" s="65" t="s">
        <v>52</v>
      </c>
      <c r="T1302" s="65" t="s">
        <v>52</v>
      </c>
      <c r="U1302" s="64">
        <f>+VLOOKUP(MaestraLP3[[#This Row],[FS00]],'[1]BD MES'!$C:$N,12,0)</f>
        <v>4896.22</v>
      </c>
      <c r="V1302" s="64">
        <v>5487.8640000000005</v>
      </c>
      <c r="W1302" s="66">
        <f>+(MaestraLP3[[#This Row],[COSTO ]]-MaestraLP3[[#This Row],[COSTO OCT AL 25-09]])/MaestraLP3[[#This Row],[COSTO OCT AL 25-09]]</f>
        <v>0.12083689049920146</v>
      </c>
      <c r="X1302" s="67" t="str">
        <f>++IF(P1302="HASTA AGOTAR STOCK","HASTA AGOTAR STOCK",IF(MaestraLP3[[#This Row],[PRECIO]]=0,"NO PARA LP",IF(MaestraLP3[[#This Row],[PRECIO SEP]]=0,"INCORPORACIÓN",IF(Z1302=0,"MANTIENE",IF(Z1302&lt;0,"BAJA",IF(Z1302&gt;0,"ALZA",""))))))</f>
        <v>ALZA</v>
      </c>
      <c r="Y1302" s="64">
        <v>18291.733239943802</v>
      </c>
      <c r="Z1302" s="41">
        <f>IF(Y1302=0,"INDICAR PRECIO VTA",Y1302-MaestraLP3[[#This Row],[PRECIO SEP]])</f>
        <v>1291.7332399438019</v>
      </c>
      <c r="AA1302" s="66">
        <f t="shared" si="20"/>
        <v>0.69998119215864629</v>
      </c>
      <c r="AB1302" s="68">
        <f>IFERROR(MaestraLP3[[#This Row],[PRECIO]]*MaestraLP3[[#This Row],[%MG UMV]],0)</f>
        <v>12803.8692399438</v>
      </c>
      <c r="AC1302" s="69">
        <v>3.15</v>
      </c>
      <c r="AD1302" s="64">
        <f>+IFERROR(MaestraLP3[[#This Row],[MARGEN UNITARIO]]/MaestraLP3[[#This Row],[Peso Neto UMV (KG)]],0)</f>
        <v>4064.7203936329524</v>
      </c>
      <c r="AE1302" s="39" t="s">
        <v>44</v>
      </c>
      <c r="AF1302" s="39"/>
      <c r="AG1302" s="39">
        <v>1</v>
      </c>
      <c r="AH1302" s="109">
        <v>0</v>
      </c>
      <c r="AI1302" s="66">
        <v>0.05</v>
      </c>
      <c r="AJ1302" s="66">
        <v>0.1</v>
      </c>
      <c r="AK1302" s="39"/>
      <c r="AL1302" s="39" t="s">
        <v>53</v>
      </c>
    </row>
    <row r="1303" spans="1:38" x14ac:dyDescent="0.35">
      <c r="A1303" s="39" t="s">
        <v>276</v>
      </c>
      <c r="B1303" s="39">
        <v>201700361</v>
      </c>
      <c r="C1303" s="39" t="str">
        <f>+MaestraLP3[[#This Row],[CÓDIGO]]&amp;MaestraLP3[[#Headers],[-]]&amp;MaestraLP3[[#This Row],[UMV]]</f>
        <v>201700361-C10</v>
      </c>
      <c r="D1303" s="50" t="str">
        <f>+MaestraLP3[[#This Row],[CÓDIGO]]&amp;MaestraLP3[[#Headers],[FS00]]</f>
        <v>201700361FS00</v>
      </c>
      <c r="E1303" s="39" t="s">
        <v>34</v>
      </c>
      <c r="F1303" s="39" t="s">
        <v>97</v>
      </c>
      <c r="G1303" s="39" t="s">
        <v>285</v>
      </c>
      <c r="H1303" s="39" t="s">
        <v>1658</v>
      </c>
      <c r="I1303" s="39" t="s">
        <v>1668</v>
      </c>
      <c r="J1303" s="49" t="s">
        <v>65</v>
      </c>
      <c r="K1303" s="50" t="s">
        <v>50</v>
      </c>
      <c r="L1303" s="39" t="str">
        <f>VLOOKUP(MaestraLP3[[#This Row],[UMV]],VALIDACIONES!J:L,3,0)</f>
        <v>Caja 10 Unidades</v>
      </c>
      <c r="M1303" s="39" t="s">
        <v>51</v>
      </c>
      <c r="N1303" s="39" t="s">
        <v>78</v>
      </c>
      <c r="O1303" s="64">
        <v>6217.6319999999996</v>
      </c>
      <c r="P1303" s="39" t="s">
        <v>190</v>
      </c>
      <c r="Q1303" s="64">
        <v>17500</v>
      </c>
      <c r="R1303" s="66">
        <f>+IFERROR((MaestraLP3[[#This Row],[COSTO ]]/MaestraLP3[[#This Row],[COSTO SEP]]-1),0)</f>
        <v>0.10502454953911711</v>
      </c>
      <c r="S1303" s="65" t="s">
        <v>52</v>
      </c>
      <c r="T1303" s="65" t="s">
        <v>52</v>
      </c>
      <c r="U1303" s="64">
        <f>+VLOOKUP(MaestraLP3[[#This Row],[FS00]],'[1]BD MES'!$C:$N,12,0)</f>
        <v>7125.67</v>
      </c>
      <c r="V1303" s="64">
        <v>6870.6359999999995</v>
      </c>
      <c r="W1303" s="66">
        <f>+(MaestraLP3[[#This Row],[COSTO ]]-MaestraLP3[[#This Row],[COSTO OCT AL 25-09]])/MaestraLP3[[#This Row],[COSTO OCT AL 25-09]]</f>
        <v>-3.5790880015493361E-2</v>
      </c>
      <c r="X1303" s="67" t="str">
        <f>++IF(P1303="HASTA AGOTAR STOCK","HASTA AGOTAR STOCK",IF(MaestraLP3[[#This Row],[PRECIO]]=0,"NO PARA LP",IF(MaestraLP3[[#This Row],[PRECIO SEP]]=0,"INCORPORACIÓN",IF(Z1303=0,"MANTIENE",IF(Z1303&lt;0,"BAJA",IF(Z1303&gt;0,"ALZA",""))))))</f>
        <v>MANTIENE</v>
      </c>
      <c r="Y1303" s="64">
        <v>17500</v>
      </c>
      <c r="Z1303" s="41">
        <f>IF(Y1303=0,"INDICAR PRECIO VTA",Y1303-MaestraLP3[[#This Row],[PRECIO SEP]])</f>
        <v>0</v>
      </c>
      <c r="AA1303" s="66">
        <f t="shared" si="20"/>
        <v>0.60739222857142861</v>
      </c>
      <c r="AB1303" s="68">
        <f>IFERROR(MaestraLP3[[#This Row],[PRECIO]]*MaestraLP3[[#This Row],[%MG UMV]],0)</f>
        <v>10629.364000000001</v>
      </c>
      <c r="AC1303" s="69">
        <v>2.9</v>
      </c>
      <c r="AD1303" s="64">
        <f>+IFERROR(MaestraLP3[[#This Row],[MARGEN UNITARIO]]/MaestraLP3[[#This Row],[Peso Neto UMV (KG)]],0)</f>
        <v>3665.2979310344836</v>
      </c>
      <c r="AE1303" s="39" t="s">
        <v>44</v>
      </c>
      <c r="AF1303" s="39"/>
      <c r="AG1303" s="39">
        <v>1</v>
      </c>
      <c r="AH1303" s="109">
        <v>0</v>
      </c>
      <c r="AI1303" s="66">
        <v>0.05</v>
      </c>
      <c r="AJ1303" s="66">
        <v>0.1</v>
      </c>
      <c r="AK1303" s="39"/>
      <c r="AL1303" s="39" t="s">
        <v>53</v>
      </c>
    </row>
    <row r="1304" spans="1:38" x14ac:dyDescent="0.35">
      <c r="A1304" s="39" t="s">
        <v>276</v>
      </c>
      <c r="B1304" s="39">
        <v>201700292</v>
      </c>
      <c r="C1304" s="39" t="str">
        <f>+MaestraLP3[[#This Row],[CÓDIGO]]&amp;MaestraLP3[[#Headers],[-]]&amp;MaestraLP3[[#This Row],[UMV]]</f>
        <v>201700292-C60</v>
      </c>
      <c r="D1304" s="50" t="str">
        <f>+MaestraLP3[[#This Row],[CÓDIGO]]&amp;MaestraLP3[[#Headers],[FS00]]</f>
        <v>201700292FS00</v>
      </c>
      <c r="E1304" s="39" t="s">
        <v>34</v>
      </c>
      <c r="F1304" s="39" t="s">
        <v>97</v>
      </c>
      <c r="G1304" s="39" t="s">
        <v>285</v>
      </c>
      <c r="H1304" s="39" t="s">
        <v>1658</v>
      </c>
      <c r="I1304" s="39" t="s">
        <v>1669</v>
      </c>
      <c r="J1304" s="49" t="s">
        <v>187</v>
      </c>
      <c r="K1304" s="50" t="s">
        <v>50</v>
      </c>
      <c r="L1304" s="39" t="str">
        <f>VLOOKUP(MaestraLP3[[#This Row],[UMV]],VALIDACIONES!J:L,3,0)</f>
        <v>Caja 60 Unidades</v>
      </c>
      <c r="M1304" s="39" t="s">
        <v>51</v>
      </c>
      <c r="N1304" s="39" t="s">
        <v>78</v>
      </c>
      <c r="O1304" s="64">
        <v>6640.1399999999994</v>
      </c>
      <c r="P1304" s="39" t="s">
        <v>42</v>
      </c>
      <c r="Q1304" s="64">
        <v>22300</v>
      </c>
      <c r="R1304" s="66">
        <f>+IFERROR((MaestraLP3[[#This Row],[COSTO ]]/MaestraLP3[[#This Row],[COSTO SEP]]-1),0)</f>
        <v>3.7799203028851869E-2</v>
      </c>
      <c r="S1304" s="65" t="s">
        <v>52</v>
      </c>
      <c r="T1304" s="65" t="s">
        <v>52</v>
      </c>
      <c r="U1304" s="64">
        <f>+VLOOKUP(MaestraLP3[[#This Row],[FS00]],'[1]BD MES'!$C:$N,12,0)</f>
        <v>7110.1100000000006</v>
      </c>
      <c r="V1304" s="64">
        <v>6891.1319999999996</v>
      </c>
      <c r="W1304" s="66">
        <f>+(MaestraLP3[[#This Row],[COSTO ]]-MaestraLP3[[#This Row],[COSTO OCT AL 25-09]])/MaestraLP3[[#This Row],[COSTO OCT AL 25-09]]</f>
        <v>-3.0798117047415717E-2</v>
      </c>
      <c r="X1304" s="67" t="str">
        <f>++IF(P1304="HASTA AGOTAR STOCK","HASTA AGOTAR STOCK",IF(MaestraLP3[[#This Row],[PRECIO]]=0,"NO PARA LP",IF(MaestraLP3[[#This Row],[PRECIO SEP]]=0,"INCORPORACIÓN",IF(Z1304=0,"MANTIENE",IF(Z1304&lt;0,"BAJA",IF(Z1304&gt;0,"ALZA",""))))))</f>
        <v>ALZA</v>
      </c>
      <c r="Y1304" s="64">
        <v>22980</v>
      </c>
      <c r="Z1304" s="41">
        <f>IF(Y1304=0,"INDICAR PRECIO VTA",Y1304-MaestraLP3[[#This Row],[PRECIO SEP]])</f>
        <v>680</v>
      </c>
      <c r="AA1304" s="66">
        <f t="shared" si="20"/>
        <v>0.70012480417754575</v>
      </c>
      <c r="AB1304" s="68">
        <f>IFERROR(MaestraLP3[[#This Row],[PRECIO]]*MaestraLP3[[#This Row],[%MG UMV]],0)</f>
        <v>16088.868</v>
      </c>
      <c r="AC1304" s="69">
        <v>2.7</v>
      </c>
      <c r="AD1304" s="64">
        <f>+IFERROR(MaestraLP3[[#This Row],[MARGEN UNITARIO]]/MaestraLP3[[#This Row],[Peso Neto UMV (KG)]],0)</f>
        <v>5958.84</v>
      </c>
      <c r="AE1304" s="39" t="s">
        <v>44</v>
      </c>
      <c r="AF1304" s="39"/>
      <c r="AG1304" s="39">
        <v>1</v>
      </c>
      <c r="AH1304" s="109">
        <v>0</v>
      </c>
      <c r="AI1304" s="66">
        <v>0.05</v>
      </c>
      <c r="AJ1304" s="66">
        <v>0.1</v>
      </c>
      <c r="AK1304" s="39"/>
      <c r="AL1304" s="39" t="s">
        <v>53</v>
      </c>
    </row>
    <row r="1305" spans="1:38" x14ac:dyDescent="0.35">
      <c r="A1305" s="39" t="s">
        <v>276</v>
      </c>
      <c r="B1305" s="39">
        <v>201700039</v>
      </c>
      <c r="C1305" s="39" t="str">
        <f>+MaestraLP3[[#This Row],[CÓDIGO]]&amp;MaestraLP3[[#Headers],[-]]&amp;MaestraLP3[[#This Row],[UMV]]</f>
        <v>201700039-C12</v>
      </c>
      <c r="D1305" s="50" t="str">
        <f>+MaestraLP3[[#This Row],[CÓDIGO]]&amp;MaestraLP3[[#Headers],[FS00]]</f>
        <v>201700039FS00</v>
      </c>
      <c r="E1305" s="39" t="s">
        <v>34</v>
      </c>
      <c r="F1305" s="39" t="s">
        <v>97</v>
      </c>
      <c r="G1305" s="39" t="s">
        <v>285</v>
      </c>
      <c r="H1305" s="39" t="s">
        <v>1658</v>
      </c>
      <c r="I1305" s="39" t="s">
        <v>1670</v>
      </c>
      <c r="J1305" s="49" t="s">
        <v>49</v>
      </c>
      <c r="K1305" s="50" t="s">
        <v>50</v>
      </c>
      <c r="L1305" s="39" t="str">
        <f>VLOOKUP(MaestraLP3[[#This Row],[UMV]],VALIDACIONES!J:L,3,0)</f>
        <v>Caja 12 Unidades</v>
      </c>
      <c r="M1305" s="39" t="s">
        <v>51</v>
      </c>
      <c r="N1305" s="39" t="s">
        <v>78</v>
      </c>
      <c r="O1305" s="64">
        <v>7251.6480000000001</v>
      </c>
      <c r="P1305" s="39" t="s">
        <v>42</v>
      </c>
      <c r="Q1305" s="64">
        <v>11900</v>
      </c>
      <c r="R1305" s="66">
        <f>+IFERROR((MaestraLP3[[#This Row],[COSTO ]]/MaestraLP3[[#This Row],[COSTO SEP]]-1),0)</f>
        <v>8.3550663242342171E-3</v>
      </c>
      <c r="S1305" s="65" t="s">
        <v>52</v>
      </c>
      <c r="T1305" s="65" t="s">
        <v>52</v>
      </c>
      <c r="U1305" s="64">
        <f>+VLOOKUP(MaestraLP3[[#This Row],[FS00]],'[1]BD MES'!$C:$N,12,0)</f>
        <v>7256.5</v>
      </c>
      <c r="V1305" s="64">
        <v>7312.2359999999999</v>
      </c>
      <c r="W1305" s="66">
        <f>+(MaestraLP3[[#This Row],[COSTO ]]-MaestraLP3[[#This Row],[COSTO OCT AL 25-09]])/MaestraLP3[[#This Row],[COSTO OCT AL 25-09]]</f>
        <v>7.6808378694962964E-3</v>
      </c>
      <c r="X1305" s="67" t="str">
        <f>++IF(P1305="HASTA AGOTAR STOCK","HASTA AGOTAR STOCK",IF(MaestraLP3[[#This Row],[PRECIO]]=0,"NO PARA LP",IF(MaestraLP3[[#This Row],[PRECIO SEP]]=0,"INCORPORACIÓN",IF(Z1305=0,"MANTIENE",IF(Z1305&lt;0,"BAJA",IF(Z1305&gt;0,"ALZA",""))))))</f>
        <v>BAJA</v>
      </c>
      <c r="Y1305" s="64">
        <v>11382.374150783999</v>
      </c>
      <c r="Z1305" s="41">
        <f>IF(Y1305=0,"INDICAR PRECIO VTA",Y1305-MaestraLP3[[#This Row],[PRECIO SEP]])</f>
        <v>-517.62584921600137</v>
      </c>
      <c r="AA1305" s="66">
        <f t="shared" si="20"/>
        <v>0.35758253039886712</v>
      </c>
      <c r="AB1305" s="68">
        <f>IFERROR(MaestraLP3[[#This Row],[PRECIO]]*MaestraLP3[[#This Row],[%MG UMV]],0)</f>
        <v>4070.1381507839983</v>
      </c>
      <c r="AC1305" s="69">
        <v>2.16</v>
      </c>
      <c r="AD1305" s="64">
        <f>+IFERROR(MaestraLP3[[#This Row],[MARGEN UNITARIO]]/MaestraLP3[[#This Row],[Peso Neto UMV (KG)]],0)</f>
        <v>1884.3232179555546</v>
      </c>
      <c r="AE1305" s="39" t="s">
        <v>53</v>
      </c>
      <c r="AF1305" s="39"/>
      <c r="AG1305" s="39">
        <v>1</v>
      </c>
      <c r="AH1305" s="109">
        <v>0</v>
      </c>
      <c r="AI1305" s="66">
        <v>0.05</v>
      </c>
      <c r="AJ1305" s="66">
        <v>0.1</v>
      </c>
      <c r="AK1305" s="39"/>
      <c r="AL1305" s="39" t="s">
        <v>53</v>
      </c>
    </row>
    <row r="1306" spans="1:38" x14ac:dyDescent="0.35">
      <c r="A1306" s="39" t="s">
        <v>276</v>
      </c>
      <c r="B1306" s="39">
        <v>201700040</v>
      </c>
      <c r="C1306" s="39" t="str">
        <f>+MaestraLP3[[#This Row],[CÓDIGO]]&amp;MaestraLP3[[#Headers],[-]]&amp;MaestraLP3[[#This Row],[UMV]]</f>
        <v>201700040-C12</v>
      </c>
      <c r="D1306" s="50" t="str">
        <f>+MaestraLP3[[#This Row],[CÓDIGO]]&amp;MaestraLP3[[#Headers],[FS00]]</f>
        <v>201700040FS00</v>
      </c>
      <c r="E1306" s="39" t="s">
        <v>34</v>
      </c>
      <c r="F1306" s="39" t="s">
        <v>97</v>
      </c>
      <c r="G1306" s="39" t="s">
        <v>285</v>
      </c>
      <c r="H1306" s="39" t="s">
        <v>1658</v>
      </c>
      <c r="I1306" s="39" t="s">
        <v>1671</v>
      </c>
      <c r="J1306" s="49" t="s">
        <v>49</v>
      </c>
      <c r="K1306" s="50" t="s">
        <v>50</v>
      </c>
      <c r="L1306" s="39" t="str">
        <f>VLOOKUP(MaestraLP3[[#This Row],[UMV]],VALIDACIONES!J:L,3,0)</f>
        <v>Caja 12 Unidades</v>
      </c>
      <c r="M1306" s="39" t="s">
        <v>51</v>
      </c>
      <c r="N1306" s="39" t="s">
        <v>78</v>
      </c>
      <c r="O1306" s="64">
        <v>4396.0680000000011</v>
      </c>
      <c r="P1306" s="39" t="s">
        <v>42</v>
      </c>
      <c r="Q1306" s="64">
        <v>11900</v>
      </c>
      <c r="R1306" s="66">
        <f>+IFERROR((MaestraLP3[[#This Row],[COSTO ]]/MaestraLP3[[#This Row],[COSTO SEP]]-1),0)</f>
        <v>2.9562782013377031E-3</v>
      </c>
      <c r="S1306" s="65" t="s">
        <v>52</v>
      </c>
      <c r="T1306" s="65" t="s">
        <v>52</v>
      </c>
      <c r="U1306" s="64">
        <f>+VLOOKUP(MaestraLP3[[#This Row],[FS00]],'[1]BD MES'!$C:$N,12,0)</f>
        <v>4299.7</v>
      </c>
      <c r="V1306" s="64">
        <v>4409.0639999999994</v>
      </c>
      <c r="W1306" s="66">
        <f>+(MaestraLP3[[#This Row],[COSTO ]]-MaestraLP3[[#This Row],[COSTO OCT AL 25-09]])/MaestraLP3[[#This Row],[COSTO OCT AL 25-09]]</f>
        <v>2.5435262925320275E-2</v>
      </c>
      <c r="X1306" s="67" t="str">
        <f>++IF(P1306="HASTA AGOTAR STOCK","HASTA AGOTAR STOCK",IF(MaestraLP3[[#This Row],[PRECIO]]=0,"NO PARA LP",IF(MaestraLP3[[#This Row],[PRECIO SEP]]=0,"INCORPORACIÓN",IF(Z1306=0,"MANTIENE",IF(Z1306&lt;0,"BAJA",IF(Z1306&gt;0,"ALZA",""))))))</f>
        <v>BAJA</v>
      </c>
      <c r="Y1306" s="64">
        <v>11382.374150783999</v>
      </c>
      <c r="Z1306" s="41">
        <f>IF(Y1306=0,"INDICAR PRECIO VTA",Y1306-MaestraLP3[[#This Row],[PRECIO SEP]])</f>
        <v>-517.62584921600137</v>
      </c>
      <c r="AA1306" s="66">
        <f t="shared" si="20"/>
        <v>0.61264109388845644</v>
      </c>
      <c r="AB1306" s="68">
        <f>IFERROR(MaestraLP3[[#This Row],[PRECIO]]*MaestraLP3[[#This Row],[%MG UMV]],0)</f>
        <v>6973.3101507839992</v>
      </c>
      <c r="AC1306" s="69">
        <v>2.16</v>
      </c>
      <c r="AD1306" s="64">
        <f>+IFERROR(MaestraLP3[[#This Row],[MARGEN UNITARIO]]/MaestraLP3[[#This Row],[Peso Neto UMV (KG)]],0)</f>
        <v>3228.3843290666659</v>
      </c>
      <c r="AE1306" s="39" t="s">
        <v>53</v>
      </c>
      <c r="AF1306" s="39"/>
      <c r="AG1306" s="39">
        <v>1</v>
      </c>
      <c r="AH1306" s="109">
        <v>0</v>
      </c>
      <c r="AI1306" s="66">
        <v>0.05</v>
      </c>
      <c r="AJ1306" s="66">
        <v>0.1</v>
      </c>
      <c r="AK1306" s="39"/>
      <c r="AL1306" s="39" t="s">
        <v>53</v>
      </c>
    </row>
    <row r="1307" spans="1:38" x14ac:dyDescent="0.35">
      <c r="A1307" s="39" t="s">
        <v>276</v>
      </c>
      <c r="B1307" s="39">
        <v>201700496</v>
      </c>
      <c r="C1307" s="39" t="str">
        <f>+MaestraLP3[[#This Row],[CÓDIGO]]&amp;MaestraLP3[[#Headers],[-]]&amp;MaestraLP3[[#This Row],[UMV]]</f>
        <v>201700496-C10</v>
      </c>
      <c r="D1307" s="50" t="str">
        <f>+MaestraLP3[[#This Row],[CÓDIGO]]&amp;MaestraLP3[[#Headers],[FS00]]</f>
        <v>201700496FS00</v>
      </c>
      <c r="E1307" s="39" t="s">
        <v>34</v>
      </c>
      <c r="F1307" s="39" t="s">
        <v>97</v>
      </c>
      <c r="G1307" s="39" t="s">
        <v>285</v>
      </c>
      <c r="H1307" s="39" t="s">
        <v>286</v>
      </c>
      <c r="I1307" s="39" t="s">
        <v>1672</v>
      </c>
      <c r="J1307" s="49" t="s">
        <v>65</v>
      </c>
      <c r="K1307" s="50" t="s">
        <v>50</v>
      </c>
      <c r="L1307" s="39" t="str">
        <f>VLOOKUP(MaestraLP3[[#This Row],[UMV]],VALIDACIONES!J:L,3,0)</f>
        <v>Caja 10 Unidades</v>
      </c>
      <c r="M1307" s="39" t="s">
        <v>51</v>
      </c>
      <c r="N1307" s="39" t="s">
        <v>78</v>
      </c>
      <c r="O1307" s="64">
        <v>6923.76</v>
      </c>
      <c r="P1307" s="39" t="s">
        <v>190</v>
      </c>
      <c r="Q1307" s="64">
        <v>22000</v>
      </c>
      <c r="R1307" s="66">
        <f>+IFERROR((MaestraLP3[[#This Row],[COSTO ]]/MaestraLP3[[#This Row],[COSTO SEP]]-1),0)</f>
        <v>9.7989531699538945E-2</v>
      </c>
      <c r="S1307" s="65" t="s">
        <v>52</v>
      </c>
      <c r="T1307" s="65" t="s">
        <v>52</v>
      </c>
      <c r="U1307" s="64">
        <f>+VLOOKUP(MaestraLP3[[#This Row],[FS00]],'[1]BD MES'!$C:$N,12,0)</f>
        <v>7168.41</v>
      </c>
      <c r="V1307" s="64">
        <v>7602.2160000000003</v>
      </c>
      <c r="W1307" s="66">
        <f>+(MaestraLP3[[#This Row],[COSTO ]]-MaestraLP3[[#This Row],[COSTO OCT AL 25-09]])/MaestraLP3[[#This Row],[COSTO OCT AL 25-09]]</f>
        <v>6.0516348813753749E-2</v>
      </c>
      <c r="X1307" s="67" t="str">
        <f>++IF(P1307="HASTA AGOTAR STOCK","HASTA AGOTAR STOCK",IF(MaestraLP3[[#This Row],[PRECIO]]=0,"NO PARA LP",IF(MaestraLP3[[#This Row],[PRECIO SEP]]=0,"INCORPORACIÓN",IF(Z1307=0,"MANTIENE",IF(Z1307&lt;0,"BAJA",IF(Z1307&gt;0,"ALZA",""))))))</f>
        <v>BAJA</v>
      </c>
      <c r="Y1307" s="64">
        <v>15000</v>
      </c>
      <c r="Z1307" s="41">
        <f>IF(Y1307=0,"INDICAR PRECIO VTA",Y1307-MaestraLP3[[#This Row],[PRECIO SEP]])</f>
        <v>-7000</v>
      </c>
      <c r="AA1307" s="66">
        <f t="shared" si="20"/>
        <v>0.4931856</v>
      </c>
      <c r="AB1307" s="68">
        <f>IFERROR(MaestraLP3[[#This Row],[PRECIO]]*MaestraLP3[[#This Row],[%MG UMV]],0)</f>
        <v>7397.7839999999997</v>
      </c>
      <c r="AC1307" s="69">
        <v>3.5</v>
      </c>
      <c r="AD1307" s="64">
        <f>+IFERROR(MaestraLP3[[#This Row],[MARGEN UNITARIO]]/MaestraLP3[[#This Row],[Peso Neto UMV (KG)]],0)</f>
        <v>2113.6525714285713</v>
      </c>
      <c r="AE1307" s="39" t="s">
        <v>44</v>
      </c>
      <c r="AF1307" s="39"/>
      <c r="AG1307" s="39">
        <v>1</v>
      </c>
      <c r="AH1307" s="109">
        <v>0</v>
      </c>
      <c r="AI1307" s="66">
        <v>0.05</v>
      </c>
      <c r="AJ1307" s="66">
        <v>0.1</v>
      </c>
      <c r="AK1307" s="39"/>
      <c r="AL1307" s="39" t="s">
        <v>53</v>
      </c>
    </row>
    <row r="1308" spans="1:38" x14ac:dyDescent="0.35">
      <c r="A1308" s="39" t="s">
        <v>276</v>
      </c>
      <c r="B1308" s="39">
        <v>104531470</v>
      </c>
      <c r="C1308" s="39" t="str">
        <f>+MaestraLP3[[#This Row],[CÓDIGO]]&amp;MaestraLP3[[#Headers],[-]]&amp;MaestraLP3[[#This Row],[UMV]]</f>
        <v>104531470-C48</v>
      </c>
      <c r="D1308" s="50" t="str">
        <f>+MaestraLP3[[#This Row],[CÓDIGO]]&amp;MaestraLP3[[#Headers],[FS00]]</f>
        <v>104531470FS00</v>
      </c>
      <c r="E1308" s="39" t="s">
        <v>34</v>
      </c>
      <c r="F1308" s="39" t="s">
        <v>97</v>
      </c>
      <c r="G1308" s="39" t="s">
        <v>285</v>
      </c>
      <c r="H1308" s="39" t="s">
        <v>286</v>
      </c>
      <c r="I1308" s="39" t="s">
        <v>1683</v>
      </c>
      <c r="J1308" s="49" t="s">
        <v>163</v>
      </c>
      <c r="K1308" s="50" t="s">
        <v>50</v>
      </c>
      <c r="L1308" s="39" t="str">
        <f>VLOOKUP(MaestraLP3[[#This Row],[UMV]],VALIDACIONES!J:L,3,0)</f>
        <v>Caja 48 Unidades</v>
      </c>
      <c r="M1308" s="39" t="s">
        <v>51</v>
      </c>
      <c r="N1308" s="39" t="s">
        <v>78</v>
      </c>
      <c r="O1308" s="64">
        <v>20592</v>
      </c>
      <c r="P1308" s="39" t="s">
        <v>42</v>
      </c>
      <c r="Q1308" s="64">
        <v>24990</v>
      </c>
      <c r="R1308" s="66">
        <f>+IFERROR((MaestraLP3[[#This Row],[COSTO ]]/MaestraLP3[[#This Row],[COSTO SEP]]-1),0)</f>
        <v>0</v>
      </c>
      <c r="S1308" s="65" t="s">
        <v>52</v>
      </c>
      <c r="T1308" s="65" t="s">
        <v>52</v>
      </c>
      <c r="U1308" s="64">
        <f>+VLOOKUP(MaestraLP3[[#This Row],[FS00]],'[1]BD MES'!$C:$N,12,0)</f>
        <v>20592</v>
      </c>
      <c r="V1308" s="64">
        <v>20592</v>
      </c>
      <c r="W1308" s="66">
        <f>+(MaestraLP3[[#This Row],[COSTO ]]-MaestraLP3[[#This Row],[COSTO OCT AL 25-09]])/MaestraLP3[[#This Row],[COSTO OCT AL 25-09]]</f>
        <v>0</v>
      </c>
      <c r="X1308" s="67" t="str">
        <f>++IF(P1308="HASTA AGOTAR STOCK","HASTA AGOTAR STOCK",IF(MaestraLP3[[#This Row],[PRECIO]]=0,"NO PARA LP",IF(MaestraLP3[[#This Row],[PRECIO SEP]]=0,"INCORPORACIÓN",IF(Z1308=0,"MANTIENE",IF(Z1308&lt;0,"BAJA",IF(Z1308&gt;0,"ALZA",""))))))</f>
        <v>MANTIENE</v>
      </c>
      <c r="Y1308" s="64">
        <v>24990</v>
      </c>
      <c r="Z1308" s="41">
        <f>IF(Y1308=0,"INDICAR PRECIO VTA",Y1308-MaestraLP3[[#This Row],[PRECIO SEP]])</f>
        <v>0</v>
      </c>
      <c r="AA1308" s="66">
        <f t="shared" si="20"/>
        <v>0.17599039615846337</v>
      </c>
      <c r="AB1308" s="68">
        <f>IFERROR(MaestraLP3[[#This Row],[PRECIO]]*MaestraLP3[[#This Row],[%MG UMV]],0)</f>
        <v>4398</v>
      </c>
      <c r="AC1308" s="69">
        <v>1.92</v>
      </c>
      <c r="AD1308" s="64">
        <f>+IFERROR(MaestraLP3[[#This Row],[MARGEN UNITARIO]]/MaestraLP3[[#This Row],[Peso Neto UMV (KG)]],0)</f>
        <v>2290.625</v>
      </c>
      <c r="AE1308" s="39" t="s">
        <v>44</v>
      </c>
      <c r="AF1308" s="39"/>
      <c r="AG1308" s="39">
        <v>1</v>
      </c>
      <c r="AH1308" s="109">
        <v>0</v>
      </c>
      <c r="AI1308" s="66">
        <v>6.9999999999999993E-2</v>
      </c>
      <c r="AJ1308" s="66">
        <v>9.9999999999999992E-2</v>
      </c>
      <c r="AK1308" s="39"/>
      <c r="AL1308" s="39" t="s">
        <v>53</v>
      </c>
    </row>
    <row r="1309" spans="1:38" x14ac:dyDescent="0.35">
      <c r="A1309" s="39" t="s">
        <v>276</v>
      </c>
      <c r="B1309" s="39">
        <v>104531480</v>
      </c>
      <c r="C1309" s="39" t="str">
        <f>+MaestraLP3[[#This Row],[CÓDIGO]]&amp;MaestraLP3[[#Headers],[-]]&amp;MaestraLP3[[#This Row],[UMV]]</f>
        <v>104531480-C48</v>
      </c>
      <c r="D1309" s="50" t="str">
        <f>+MaestraLP3[[#This Row],[CÓDIGO]]&amp;MaestraLP3[[#Headers],[FS00]]</f>
        <v>104531480FS00</v>
      </c>
      <c r="E1309" s="39" t="s">
        <v>34</v>
      </c>
      <c r="F1309" s="39" t="s">
        <v>97</v>
      </c>
      <c r="G1309" s="39" t="s">
        <v>285</v>
      </c>
      <c r="H1309" s="39" t="s">
        <v>286</v>
      </c>
      <c r="I1309" s="39" t="s">
        <v>1684</v>
      </c>
      <c r="J1309" s="49" t="s">
        <v>163</v>
      </c>
      <c r="K1309" s="50" t="s">
        <v>50</v>
      </c>
      <c r="L1309" s="39" t="str">
        <f>VLOOKUP(MaestraLP3[[#This Row],[UMV]],VALIDACIONES!J:L,3,0)</f>
        <v>Caja 48 Unidades</v>
      </c>
      <c r="M1309" s="39" t="s">
        <v>51</v>
      </c>
      <c r="N1309" s="39" t="s">
        <v>78</v>
      </c>
      <c r="O1309" s="64">
        <v>20592</v>
      </c>
      <c r="P1309" s="39" t="s">
        <v>42</v>
      </c>
      <c r="Q1309" s="64">
        <v>24990</v>
      </c>
      <c r="R1309" s="66">
        <f>+IFERROR((MaestraLP3[[#This Row],[COSTO ]]/MaestraLP3[[#This Row],[COSTO SEP]]-1),0)</f>
        <v>0</v>
      </c>
      <c r="S1309" s="65" t="s">
        <v>52</v>
      </c>
      <c r="T1309" s="65" t="s">
        <v>52</v>
      </c>
      <c r="U1309" s="64">
        <f>+VLOOKUP(MaestraLP3[[#This Row],[FS00]],'[1]BD MES'!$C:$N,12,0)</f>
        <v>20592</v>
      </c>
      <c r="V1309" s="64">
        <v>20592</v>
      </c>
      <c r="W1309" s="66">
        <f>+(MaestraLP3[[#This Row],[COSTO ]]-MaestraLP3[[#This Row],[COSTO OCT AL 25-09]])/MaestraLP3[[#This Row],[COSTO OCT AL 25-09]]</f>
        <v>0</v>
      </c>
      <c r="X1309" s="67" t="str">
        <f>++IF(P1309="HASTA AGOTAR STOCK","HASTA AGOTAR STOCK",IF(MaestraLP3[[#This Row],[PRECIO]]=0,"NO PARA LP",IF(MaestraLP3[[#This Row],[PRECIO SEP]]=0,"INCORPORACIÓN",IF(Z1309=0,"MANTIENE",IF(Z1309&lt;0,"BAJA",IF(Z1309&gt;0,"ALZA",""))))))</f>
        <v>MANTIENE</v>
      </c>
      <c r="Y1309" s="64">
        <v>24990</v>
      </c>
      <c r="Z1309" s="41">
        <f>IF(Y1309=0,"INDICAR PRECIO VTA",Y1309-MaestraLP3[[#This Row],[PRECIO SEP]])</f>
        <v>0</v>
      </c>
      <c r="AA1309" s="66">
        <f t="shared" si="20"/>
        <v>0.17599039615846337</v>
      </c>
      <c r="AB1309" s="68">
        <f>IFERROR(MaestraLP3[[#This Row],[PRECIO]]*MaestraLP3[[#This Row],[%MG UMV]],0)</f>
        <v>4398</v>
      </c>
      <c r="AC1309" s="69">
        <v>1.92</v>
      </c>
      <c r="AD1309" s="64">
        <f>+IFERROR(MaestraLP3[[#This Row],[MARGEN UNITARIO]]/MaestraLP3[[#This Row],[Peso Neto UMV (KG)]],0)</f>
        <v>2290.625</v>
      </c>
      <c r="AE1309" s="39" t="s">
        <v>44</v>
      </c>
      <c r="AF1309" s="39"/>
      <c r="AG1309" s="39">
        <v>1</v>
      </c>
      <c r="AH1309" s="109">
        <v>0</v>
      </c>
      <c r="AI1309" s="66">
        <v>6.9999999999999993E-2</v>
      </c>
      <c r="AJ1309" s="66">
        <v>9.9999999999999992E-2</v>
      </c>
      <c r="AK1309" s="39"/>
      <c r="AL1309" s="39" t="s">
        <v>53</v>
      </c>
    </row>
    <row r="1310" spans="1:38" x14ac:dyDescent="0.35">
      <c r="A1310" s="39" t="s">
        <v>276</v>
      </c>
      <c r="B1310" s="39">
        <v>104534590</v>
      </c>
      <c r="C1310" s="39" t="str">
        <f>+MaestraLP3[[#This Row],[CÓDIGO]]&amp;MaestraLP3[[#Headers],[-]]&amp;MaestraLP3[[#This Row],[UMV]]</f>
        <v>104534590-C09</v>
      </c>
      <c r="D1310" s="50" t="str">
        <f>+MaestraLP3[[#This Row],[CÓDIGO]]&amp;MaestraLP3[[#Headers],[FS00]]</f>
        <v>104534590FS00</v>
      </c>
      <c r="E1310" s="39" t="s">
        <v>34</v>
      </c>
      <c r="F1310" s="39" t="s">
        <v>97</v>
      </c>
      <c r="G1310" s="39" t="s">
        <v>98</v>
      </c>
      <c r="H1310" s="39" t="s">
        <v>99</v>
      </c>
      <c r="I1310" s="39" t="s">
        <v>1693</v>
      </c>
      <c r="J1310" s="49" t="s">
        <v>482</v>
      </c>
      <c r="K1310" s="50" t="s">
        <v>50</v>
      </c>
      <c r="L1310" s="39" t="str">
        <f>VLOOKUP(MaestraLP3[[#This Row],[UMV]],VALIDACIONES!J:L,3,0)</f>
        <v>Caja 9 Unidades</v>
      </c>
      <c r="M1310" s="39" t="s">
        <v>51</v>
      </c>
      <c r="N1310" s="39" t="s">
        <v>78</v>
      </c>
      <c r="O1310" s="64">
        <v>13617</v>
      </c>
      <c r="P1310" s="39" t="s">
        <v>42</v>
      </c>
      <c r="Q1310" s="64">
        <v>17900</v>
      </c>
      <c r="R1310" s="66">
        <f>+IFERROR((MaestraLP3[[#This Row],[COSTO ]]/MaestraLP3[[#This Row],[COSTO SEP]]-1),0)</f>
        <v>1.98281559814939E-3</v>
      </c>
      <c r="S1310" s="65" t="s">
        <v>52</v>
      </c>
      <c r="T1310" s="65" t="s">
        <v>52</v>
      </c>
      <c r="U1310" s="64">
        <f>+VLOOKUP(MaestraLP3[[#This Row],[FS00]],'[1]BD MES'!$C:$N,12,0)</f>
        <v>13662</v>
      </c>
      <c r="V1310" s="64">
        <v>13644</v>
      </c>
      <c r="W1310" s="66">
        <f>+(MaestraLP3[[#This Row],[COSTO ]]-MaestraLP3[[#This Row],[COSTO OCT AL 25-09]])/MaestraLP3[[#This Row],[COSTO OCT AL 25-09]]</f>
        <v>-1.3175230566534915E-3</v>
      </c>
      <c r="X1310" s="67" t="str">
        <f>++IF(P1310="HASTA AGOTAR STOCK","HASTA AGOTAR STOCK",IF(MaestraLP3[[#This Row],[PRECIO]]=0,"NO PARA LP",IF(MaestraLP3[[#This Row],[PRECIO SEP]]=0,"INCORPORACIÓN",IF(Z1310=0,"MANTIENE",IF(Z1310&lt;0,"BAJA",IF(Z1310&gt;0,"ALZA",""))))))</f>
        <v>MANTIENE</v>
      </c>
      <c r="Y1310" s="64">
        <v>17900</v>
      </c>
      <c r="Z1310" s="41">
        <f>IF(Y1310=0,"INDICAR PRECIO VTA",Y1310-MaestraLP3[[#This Row],[PRECIO SEP]])</f>
        <v>0</v>
      </c>
      <c r="AA1310" s="66">
        <f t="shared" si="20"/>
        <v>0.23776536312849161</v>
      </c>
      <c r="AB1310" s="68">
        <f>IFERROR(MaestraLP3[[#This Row],[PRECIO]]*MaestraLP3[[#This Row],[%MG UMV]],0)</f>
        <v>4256</v>
      </c>
      <c r="AC1310" s="69">
        <v>5.76</v>
      </c>
      <c r="AD1310" s="64">
        <f>+IFERROR(MaestraLP3[[#This Row],[MARGEN UNITARIO]]/MaestraLP3[[#This Row],[Peso Neto UMV (KG)]],0)</f>
        <v>738.88888888888891</v>
      </c>
      <c r="AE1310" s="39" t="s">
        <v>53</v>
      </c>
      <c r="AF1310" s="39"/>
      <c r="AG1310" s="39">
        <v>1</v>
      </c>
      <c r="AH1310" s="109">
        <v>0</v>
      </c>
      <c r="AI1310" s="66">
        <v>0.05</v>
      </c>
      <c r="AJ1310" s="66">
        <v>7.0000000000000007E-2</v>
      </c>
      <c r="AK1310" s="39"/>
      <c r="AL1310" s="39" t="s">
        <v>53</v>
      </c>
    </row>
    <row r="1311" spans="1:38" x14ac:dyDescent="0.35">
      <c r="A1311" s="39" t="s">
        <v>276</v>
      </c>
      <c r="B1311" s="39">
        <v>104534560</v>
      </c>
      <c r="C1311" s="39" t="str">
        <f>+MaestraLP3[[#This Row],[CÓDIGO]]&amp;MaestraLP3[[#Headers],[-]]&amp;MaestraLP3[[#This Row],[UMV]]</f>
        <v>104534560-C24</v>
      </c>
      <c r="D1311" s="50" t="str">
        <f>+MaestraLP3[[#This Row],[CÓDIGO]]&amp;MaestraLP3[[#Headers],[FS00]]</f>
        <v>104534560FS00</v>
      </c>
      <c r="E1311" s="39" t="s">
        <v>34</v>
      </c>
      <c r="F1311" s="39" t="s">
        <v>97</v>
      </c>
      <c r="G1311" s="39" t="s">
        <v>98</v>
      </c>
      <c r="H1311" s="39" t="s">
        <v>99</v>
      </c>
      <c r="I1311" s="39" t="s">
        <v>1694</v>
      </c>
      <c r="J1311" s="49" t="s">
        <v>160</v>
      </c>
      <c r="K1311" s="50" t="s">
        <v>50</v>
      </c>
      <c r="L1311" s="39" t="str">
        <f>VLOOKUP(MaestraLP3[[#This Row],[UMV]],VALIDACIONES!J:L,3,0)</f>
        <v>Caja 24 Unidades</v>
      </c>
      <c r="M1311" s="39" t="s">
        <v>51</v>
      </c>
      <c r="N1311" s="39" t="s">
        <v>78</v>
      </c>
      <c r="O1311" s="64">
        <v>9552</v>
      </c>
      <c r="P1311" s="39" t="s">
        <v>102</v>
      </c>
      <c r="Q1311" s="64">
        <v>12000</v>
      </c>
      <c r="R1311" s="66">
        <f>+IFERROR((MaestraLP3[[#This Row],[COSTO ]]/MaestraLP3[[#This Row],[COSTO SEP]]-1),0)</f>
        <v>0</v>
      </c>
      <c r="S1311" s="65" t="s">
        <v>52</v>
      </c>
      <c r="T1311" s="65" t="s">
        <v>52</v>
      </c>
      <c r="U1311" s="64">
        <f>+VLOOKUP(MaestraLP3[[#This Row],[FS00]],'[1]BD MES'!$C:$N,12,0)</f>
        <v>9552</v>
      </c>
      <c r="V1311" s="64">
        <v>9552</v>
      </c>
      <c r="W1311" s="66">
        <f>+(MaestraLP3[[#This Row],[COSTO ]]-MaestraLP3[[#This Row],[COSTO OCT AL 25-09]])/MaestraLP3[[#This Row],[COSTO OCT AL 25-09]]</f>
        <v>0</v>
      </c>
      <c r="X1311" s="67" t="str">
        <f>++IF(P1311="HASTA AGOTAR STOCK","HASTA AGOTAR STOCK",IF(MaestraLP3[[#This Row],[PRECIO]]=0,"NO PARA LP",IF(MaestraLP3[[#This Row],[PRECIO SEP]]=0,"INCORPORACIÓN",IF(Z1311=0,"MANTIENE",IF(Z1311&lt;0,"BAJA",IF(Z1311&gt;0,"ALZA",""))))))</f>
        <v>MANTIENE</v>
      </c>
      <c r="Y1311" s="64">
        <v>12000</v>
      </c>
      <c r="Z1311" s="41">
        <f>IF(Y1311=0,"INDICAR PRECIO VTA",Y1311-MaestraLP3[[#This Row],[PRECIO SEP]])</f>
        <v>0</v>
      </c>
      <c r="AA1311" s="66">
        <f t="shared" si="20"/>
        <v>0.20399999999999999</v>
      </c>
      <c r="AB1311" s="68">
        <f>IFERROR(MaestraLP3[[#This Row],[PRECIO]]*MaestraLP3[[#This Row],[%MG UMV]],0)</f>
        <v>2448</v>
      </c>
      <c r="AC1311" s="69">
        <v>3.36</v>
      </c>
      <c r="AD1311" s="64">
        <f>+IFERROR(MaestraLP3[[#This Row],[MARGEN UNITARIO]]/MaestraLP3[[#This Row],[Peso Neto UMV (KG)]],0)</f>
        <v>728.57142857142856</v>
      </c>
      <c r="AE1311" s="39" t="s">
        <v>53</v>
      </c>
      <c r="AF1311" s="39"/>
      <c r="AG1311" s="39">
        <v>1</v>
      </c>
      <c r="AH1311" s="109">
        <v>0</v>
      </c>
      <c r="AI1311" s="66">
        <v>0.05</v>
      </c>
      <c r="AJ1311" s="66">
        <v>7.0000000000000007E-2</v>
      </c>
      <c r="AK1311" s="39"/>
      <c r="AL1311" s="39" t="s">
        <v>53</v>
      </c>
    </row>
    <row r="1312" spans="1:38" x14ac:dyDescent="0.35">
      <c r="A1312" s="39" t="s">
        <v>276</v>
      </c>
      <c r="B1312" s="39">
        <v>104534570</v>
      </c>
      <c r="C1312" s="39" t="str">
        <f>+MaestraLP3[[#This Row],[CÓDIGO]]&amp;MaestraLP3[[#Headers],[-]]&amp;MaestraLP3[[#This Row],[UMV]]</f>
        <v>104534570-C24</v>
      </c>
      <c r="D1312" s="50" t="str">
        <f>+MaestraLP3[[#This Row],[CÓDIGO]]&amp;MaestraLP3[[#Headers],[FS00]]</f>
        <v>104534570FS00</v>
      </c>
      <c r="E1312" s="39" t="s">
        <v>34</v>
      </c>
      <c r="F1312" s="39" t="s">
        <v>97</v>
      </c>
      <c r="G1312" s="39" t="s">
        <v>98</v>
      </c>
      <c r="H1312" s="39" t="s">
        <v>99</v>
      </c>
      <c r="I1312" s="39" t="s">
        <v>1695</v>
      </c>
      <c r="J1312" s="49" t="s">
        <v>160</v>
      </c>
      <c r="K1312" s="50" t="s">
        <v>50</v>
      </c>
      <c r="L1312" s="39" t="str">
        <f>VLOOKUP(MaestraLP3[[#This Row],[UMV]],VALIDACIONES!J:L,3,0)</f>
        <v>Caja 24 Unidades</v>
      </c>
      <c r="M1312" s="39" t="s">
        <v>51</v>
      </c>
      <c r="N1312" s="39" t="s">
        <v>78</v>
      </c>
      <c r="O1312" s="64">
        <v>13944</v>
      </c>
      <c r="P1312" s="39" t="s">
        <v>190</v>
      </c>
      <c r="Q1312" s="64">
        <v>19000</v>
      </c>
      <c r="R1312" s="66">
        <f>+IFERROR((MaestraLP3[[#This Row],[COSTO ]]/MaestraLP3[[#This Row],[COSTO SEP]]-1),0)</f>
        <v>0</v>
      </c>
      <c r="S1312" s="65" t="s">
        <v>52</v>
      </c>
      <c r="T1312" s="65" t="s">
        <v>52</v>
      </c>
      <c r="U1312" s="64">
        <f>+VLOOKUP(MaestraLP3[[#This Row],[FS00]],'[1]BD MES'!$C:$N,12,0)</f>
        <v>13968</v>
      </c>
      <c r="V1312" s="64">
        <v>13944</v>
      </c>
      <c r="W1312" s="66">
        <f>+(MaestraLP3[[#This Row],[COSTO ]]-MaestraLP3[[#This Row],[COSTO OCT AL 25-09]])/MaestraLP3[[#This Row],[COSTO OCT AL 25-09]]</f>
        <v>-1.718213058419244E-3</v>
      </c>
      <c r="X1312" s="67" t="str">
        <f>++IF(P1312="HASTA AGOTAR STOCK","HASTA AGOTAR STOCK",IF(MaestraLP3[[#This Row],[PRECIO]]=0,"NO PARA LP",IF(MaestraLP3[[#This Row],[PRECIO SEP]]=0,"INCORPORACIÓN",IF(Z1312=0,"MANTIENE",IF(Z1312&lt;0,"BAJA",IF(Z1312&gt;0,"ALZA",""))))))</f>
        <v>MANTIENE</v>
      </c>
      <c r="Y1312" s="64">
        <v>19000</v>
      </c>
      <c r="Z1312" s="41">
        <f>IF(Y1312=0,"INDICAR PRECIO VTA",Y1312-MaestraLP3[[#This Row],[PRECIO SEP]])</f>
        <v>0</v>
      </c>
      <c r="AA1312" s="66">
        <f t="shared" si="20"/>
        <v>0.26610526315789473</v>
      </c>
      <c r="AB1312" s="68">
        <f>IFERROR(MaestraLP3[[#This Row],[PRECIO]]*MaestraLP3[[#This Row],[%MG UMV]],0)</f>
        <v>5056</v>
      </c>
      <c r="AC1312" s="69">
        <v>6.72</v>
      </c>
      <c r="AD1312" s="64">
        <f>+IFERROR(MaestraLP3[[#This Row],[MARGEN UNITARIO]]/MaestraLP3[[#This Row],[Peso Neto UMV (KG)]],0)</f>
        <v>752.38095238095241</v>
      </c>
      <c r="AE1312" s="39" t="s">
        <v>44</v>
      </c>
      <c r="AF1312" s="39"/>
      <c r="AG1312" s="39">
        <v>1</v>
      </c>
      <c r="AH1312" s="109">
        <v>0</v>
      </c>
      <c r="AI1312" s="66">
        <v>4.9999999999999996E-2</v>
      </c>
      <c r="AJ1312" s="66">
        <v>7.0000000000000007E-2</v>
      </c>
      <c r="AK1312" s="39"/>
      <c r="AL1312" s="39" t="s">
        <v>53</v>
      </c>
    </row>
    <row r="1313" spans="1:38" x14ac:dyDescent="0.35">
      <c r="A1313" s="39" t="s">
        <v>276</v>
      </c>
      <c r="B1313" s="39">
        <v>104532720</v>
      </c>
      <c r="C1313" s="39" t="str">
        <f>+MaestraLP3[[#This Row],[CÓDIGO]]&amp;MaestraLP3[[#Headers],[-]]&amp;MaestraLP3[[#This Row],[UMV]]</f>
        <v>104532720-C24</v>
      </c>
      <c r="D1313" s="50" t="str">
        <f>+MaestraLP3[[#This Row],[CÓDIGO]]&amp;MaestraLP3[[#Headers],[FS00]]</f>
        <v>104532720FS00</v>
      </c>
      <c r="E1313" s="39" t="s">
        <v>34</v>
      </c>
      <c r="F1313" s="39" t="s">
        <v>97</v>
      </c>
      <c r="G1313" s="39" t="s">
        <v>98</v>
      </c>
      <c r="H1313" s="39" t="s">
        <v>99</v>
      </c>
      <c r="I1313" s="39" t="s">
        <v>1696</v>
      </c>
      <c r="J1313" s="49" t="s">
        <v>160</v>
      </c>
      <c r="K1313" s="50" t="s">
        <v>50</v>
      </c>
      <c r="L1313" s="39" t="str">
        <f>VLOOKUP(MaestraLP3[[#This Row],[UMV]],VALIDACIONES!J:L,3,0)</f>
        <v>Caja 24 Unidades</v>
      </c>
      <c r="M1313" s="39" t="s">
        <v>51</v>
      </c>
      <c r="N1313" s="39" t="s">
        <v>78</v>
      </c>
      <c r="O1313" s="64">
        <v>21888</v>
      </c>
      <c r="P1313" s="39" t="s">
        <v>190</v>
      </c>
      <c r="Q1313" s="64">
        <v>29000</v>
      </c>
      <c r="R1313" s="66">
        <f>+IFERROR((MaestraLP3[[#This Row],[COSTO ]]/MaestraLP3[[#This Row],[COSTO SEP]]-1),0)</f>
        <v>0</v>
      </c>
      <c r="S1313" s="65" t="s">
        <v>52</v>
      </c>
      <c r="T1313" s="65" t="s">
        <v>52</v>
      </c>
      <c r="U1313" s="64">
        <f>+VLOOKUP(MaestraLP3[[#This Row],[FS00]],'[1]BD MES'!$C:$N,12,0)</f>
        <v>21888</v>
      </c>
      <c r="V1313" s="64">
        <v>21888</v>
      </c>
      <c r="W1313" s="66">
        <f>+(MaestraLP3[[#This Row],[COSTO ]]-MaestraLP3[[#This Row],[COSTO OCT AL 25-09]])/MaestraLP3[[#This Row],[COSTO OCT AL 25-09]]</f>
        <v>0</v>
      </c>
      <c r="X1313" s="67" t="str">
        <f>++IF(P1313="HASTA AGOTAR STOCK","HASTA AGOTAR STOCK",IF(MaestraLP3[[#This Row],[PRECIO]]=0,"NO PARA LP",IF(MaestraLP3[[#This Row],[PRECIO SEP]]=0,"INCORPORACIÓN",IF(Z1313=0,"MANTIENE",IF(Z1313&lt;0,"BAJA",IF(Z1313&gt;0,"ALZA",""))))))</f>
        <v>MANTIENE</v>
      </c>
      <c r="Y1313" s="64">
        <v>29000</v>
      </c>
      <c r="Z1313" s="41">
        <f>IF(Y1313=0,"INDICAR PRECIO VTA",Y1313-MaestraLP3[[#This Row],[PRECIO SEP]])</f>
        <v>0</v>
      </c>
      <c r="AA1313" s="66">
        <f t="shared" si="20"/>
        <v>0.24524137931034481</v>
      </c>
      <c r="AB1313" s="68">
        <f>IFERROR(MaestraLP3[[#This Row],[PRECIO]]*MaestraLP3[[#This Row],[%MG UMV]],0)</f>
        <v>7112</v>
      </c>
      <c r="AC1313" s="69">
        <v>9.36</v>
      </c>
      <c r="AD1313" s="64">
        <f>+IFERROR(MaestraLP3[[#This Row],[MARGEN UNITARIO]]/MaestraLP3[[#This Row],[Peso Neto UMV (KG)]],0)</f>
        <v>759.82905982905993</v>
      </c>
      <c r="AE1313" s="39" t="s">
        <v>53</v>
      </c>
      <c r="AF1313" s="39"/>
      <c r="AG1313" s="39">
        <v>1</v>
      </c>
      <c r="AH1313" s="109">
        <v>0</v>
      </c>
      <c r="AI1313" s="66">
        <v>0.05</v>
      </c>
      <c r="AJ1313" s="66">
        <v>7.0000000000000007E-2</v>
      </c>
      <c r="AK1313" s="39"/>
      <c r="AL1313" s="39" t="s">
        <v>53</v>
      </c>
    </row>
    <row r="1314" spans="1:38" x14ac:dyDescent="0.35">
      <c r="A1314" s="39" t="s">
        <v>276</v>
      </c>
      <c r="B1314" s="39">
        <v>104534580</v>
      </c>
      <c r="C1314" s="39" t="str">
        <f>+MaestraLP3[[#This Row],[CÓDIGO]]&amp;MaestraLP3[[#Headers],[-]]&amp;MaestraLP3[[#This Row],[UMV]]</f>
        <v>104534580-C12</v>
      </c>
      <c r="D1314" s="50" t="str">
        <f>+MaestraLP3[[#This Row],[CÓDIGO]]&amp;MaestraLP3[[#Headers],[FS00]]</f>
        <v>104534580FS00</v>
      </c>
      <c r="E1314" s="39" t="s">
        <v>34</v>
      </c>
      <c r="F1314" s="39" t="s">
        <v>97</v>
      </c>
      <c r="G1314" s="39" t="s">
        <v>98</v>
      </c>
      <c r="H1314" s="39" t="s">
        <v>99</v>
      </c>
      <c r="I1314" s="39" t="s">
        <v>1697</v>
      </c>
      <c r="J1314" s="49" t="s">
        <v>49</v>
      </c>
      <c r="K1314" s="50" t="s">
        <v>50</v>
      </c>
      <c r="L1314" s="39" t="str">
        <f>VLOOKUP(MaestraLP3[[#This Row],[UMV]],VALIDACIONES!J:L,3,0)</f>
        <v>Caja 12 Unidades</v>
      </c>
      <c r="M1314" s="39" t="s">
        <v>51</v>
      </c>
      <c r="N1314" s="39" t="s">
        <v>78</v>
      </c>
      <c r="O1314" s="64">
        <v>15828</v>
      </c>
      <c r="P1314" s="39" t="s">
        <v>190</v>
      </c>
      <c r="Q1314" s="64">
        <v>21700</v>
      </c>
      <c r="R1314" s="66">
        <f>+IFERROR((MaestraLP3[[#This Row],[COSTO ]]/MaestraLP3[[#This Row],[COSTO SEP]]-1),0)</f>
        <v>0</v>
      </c>
      <c r="S1314" s="65" t="s">
        <v>52</v>
      </c>
      <c r="T1314" s="65" t="s">
        <v>52</v>
      </c>
      <c r="U1314" s="64">
        <f>+VLOOKUP(MaestraLP3[[#This Row],[FS00]],'[1]BD MES'!$C:$N,12,0)</f>
        <v>15828</v>
      </c>
      <c r="V1314" s="64">
        <v>15828</v>
      </c>
      <c r="W1314" s="66">
        <f>+(MaestraLP3[[#This Row],[COSTO ]]-MaestraLP3[[#This Row],[COSTO OCT AL 25-09]])/MaestraLP3[[#This Row],[COSTO OCT AL 25-09]]</f>
        <v>0</v>
      </c>
      <c r="X1314" s="67" t="str">
        <f>++IF(P1314="HASTA AGOTAR STOCK","HASTA AGOTAR STOCK",IF(MaestraLP3[[#This Row],[PRECIO]]=0,"NO PARA LP",IF(MaestraLP3[[#This Row],[PRECIO SEP]]=0,"INCORPORACIÓN",IF(Z1314=0,"MANTIENE",IF(Z1314&lt;0,"BAJA",IF(Z1314&gt;0,"ALZA",""))))))</f>
        <v>MANTIENE</v>
      </c>
      <c r="Y1314" s="64">
        <v>21700</v>
      </c>
      <c r="Z1314" s="41">
        <f>IF(Y1314=0,"INDICAR PRECIO VTA",Y1314-MaestraLP3[[#This Row],[PRECIO SEP]])</f>
        <v>0</v>
      </c>
      <c r="AA1314" s="66">
        <f t="shared" si="20"/>
        <v>0.27059907834101382</v>
      </c>
      <c r="AB1314" s="68">
        <f>IFERROR(MaestraLP3[[#This Row],[PRECIO]]*MaestraLP3[[#This Row],[%MG UMV]],0)</f>
        <v>5872</v>
      </c>
      <c r="AC1314" s="69">
        <v>8.76</v>
      </c>
      <c r="AD1314" s="64">
        <f>+IFERROR(MaestraLP3[[#This Row],[MARGEN UNITARIO]]/MaestraLP3[[#This Row],[Peso Neto UMV (KG)]],0)</f>
        <v>670.31963470319636</v>
      </c>
      <c r="AE1314" s="39" t="s">
        <v>53</v>
      </c>
      <c r="AF1314" s="39"/>
      <c r="AG1314" s="39">
        <v>1</v>
      </c>
      <c r="AH1314" s="109">
        <v>0</v>
      </c>
      <c r="AI1314" s="66">
        <v>0.05</v>
      </c>
      <c r="AJ1314" s="66">
        <v>7.0000000000000007E-2</v>
      </c>
      <c r="AK1314" s="39"/>
      <c r="AL1314" s="39" t="s">
        <v>53</v>
      </c>
    </row>
    <row r="1315" spans="1:38" x14ac:dyDescent="0.35">
      <c r="A1315" s="39" t="s">
        <v>276</v>
      </c>
      <c r="B1315" s="39">
        <v>150001407</v>
      </c>
      <c r="C1315" s="39" t="str">
        <f>+MaestraLP3[[#This Row],[CÓDIGO]]&amp;MaestraLP3[[#Headers],[-]]&amp;MaestraLP3[[#This Row],[UMV]]</f>
        <v>150001407-C05</v>
      </c>
      <c r="D1315" s="50" t="str">
        <f>+MaestraLP3[[#This Row],[CÓDIGO]]&amp;MaestraLP3[[#Headers],[FS00]]</f>
        <v>150001407FS00</v>
      </c>
      <c r="E1315" s="39" t="s">
        <v>34</v>
      </c>
      <c r="F1315" s="39" t="s">
        <v>97</v>
      </c>
      <c r="G1315" s="39" t="s">
        <v>98</v>
      </c>
      <c r="H1315" s="39" t="s">
        <v>99</v>
      </c>
      <c r="I1315" s="39" t="s">
        <v>1698</v>
      </c>
      <c r="J1315" s="49" t="s">
        <v>198</v>
      </c>
      <c r="K1315" s="50" t="s">
        <v>50</v>
      </c>
      <c r="L1315" s="39" t="str">
        <f>VLOOKUP(MaestraLP3[[#This Row],[UMV]],VALIDACIONES!J:L,3,0)</f>
        <v>Caja 5 Unidades</v>
      </c>
      <c r="M1315" s="39" t="s">
        <v>51</v>
      </c>
      <c r="N1315" s="39" t="s">
        <v>78</v>
      </c>
      <c r="O1315" s="64">
        <v>15170.2</v>
      </c>
      <c r="P1315" s="39" t="s">
        <v>102</v>
      </c>
      <c r="Q1315" s="64">
        <v>21000</v>
      </c>
      <c r="R1315" s="66">
        <f>+IFERROR((MaestraLP3[[#This Row],[COSTO ]]/MaestraLP3[[#This Row],[COSTO SEP]]-1),0)</f>
        <v>-3.2959354523409701E-6</v>
      </c>
      <c r="S1315" s="65" t="s">
        <v>52</v>
      </c>
      <c r="T1315" s="65" t="s">
        <v>52</v>
      </c>
      <c r="U1315" s="64">
        <f>+VLOOKUP(MaestraLP3[[#This Row],[FS00]],'[1]BD MES'!$C:$N,12,0)</f>
        <v>15170.2</v>
      </c>
      <c r="V1315" s="64">
        <v>15170.150000000001</v>
      </c>
      <c r="W1315" s="66">
        <f>+(MaestraLP3[[#This Row],[COSTO ]]-MaestraLP3[[#This Row],[COSTO OCT AL 25-09]])/MaestraLP3[[#This Row],[COSTO OCT AL 25-09]]</f>
        <v>-3.2959354523521378E-6</v>
      </c>
      <c r="X1315" s="67" t="str">
        <f>++IF(P1315="HASTA AGOTAR STOCK","HASTA AGOTAR STOCK",IF(MaestraLP3[[#This Row],[PRECIO]]=0,"NO PARA LP",IF(MaestraLP3[[#This Row],[PRECIO SEP]]=0,"INCORPORACIÓN",IF(Z1315=0,"MANTIENE",IF(Z1315&lt;0,"BAJA",IF(Z1315&gt;0,"ALZA",""))))))</f>
        <v>MANTIENE</v>
      </c>
      <c r="Y1315" s="64">
        <v>21000</v>
      </c>
      <c r="Z1315" s="41">
        <f>IF(Y1315=0,"INDICAR PRECIO VTA",Y1315-MaestraLP3[[#This Row],[PRECIO SEP]])</f>
        <v>0</v>
      </c>
      <c r="AA1315" s="66">
        <f t="shared" si="20"/>
        <v>0.27761190476190467</v>
      </c>
      <c r="AB1315" s="68">
        <f>IFERROR(MaestraLP3[[#This Row],[PRECIO]]*MaestraLP3[[#This Row],[%MG UMV]],0)</f>
        <v>5829.8499999999976</v>
      </c>
      <c r="AC1315" s="69">
        <v>5.7</v>
      </c>
      <c r="AD1315" s="64">
        <f>+IFERROR(MaestraLP3[[#This Row],[MARGEN UNITARIO]]/MaestraLP3[[#This Row],[Peso Neto UMV (KG)]],0)</f>
        <v>1022.7807017543855</v>
      </c>
      <c r="AE1315" s="39" t="s">
        <v>53</v>
      </c>
      <c r="AF1315" s="39"/>
      <c r="AG1315" s="39">
        <v>1</v>
      </c>
      <c r="AH1315" s="109">
        <v>0</v>
      </c>
      <c r="AI1315" s="66">
        <v>0.05</v>
      </c>
      <c r="AJ1315" s="66">
        <v>7.0000000000000007E-2</v>
      </c>
      <c r="AK1315" s="39"/>
      <c r="AL1315" s="39" t="s">
        <v>53</v>
      </c>
    </row>
    <row r="1316" spans="1:38" x14ac:dyDescent="0.35">
      <c r="A1316" s="39" t="s">
        <v>276</v>
      </c>
      <c r="B1316" s="39">
        <v>104534710</v>
      </c>
      <c r="C1316" s="39" t="str">
        <f>+MaestraLP3[[#This Row],[CÓDIGO]]&amp;MaestraLP3[[#Headers],[-]]&amp;MaestraLP3[[#This Row],[UMV]]</f>
        <v>104534710-UN</v>
      </c>
      <c r="D1316" s="50" t="str">
        <f>+MaestraLP3[[#This Row],[CÓDIGO]]&amp;MaestraLP3[[#Headers],[FS00]]</f>
        <v>104534710FS00</v>
      </c>
      <c r="E1316" s="39" t="s">
        <v>34</v>
      </c>
      <c r="F1316" s="39" t="s">
        <v>97</v>
      </c>
      <c r="G1316" s="39" t="s">
        <v>98</v>
      </c>
      <c r="H1316" s="39" t="s">
        <v>1749</v>
      </c>
      <c r="I1316" s="39" t="s">
        <v>1750</v>
      </c>
      <c r="J1316" s="49" t="s">
        <v>50</v>
      </c>
      <c r="K1316" s="50" t="s">
        <v>50</v>
      </c>
      <c r="L1316" s="39" t="str">
        <f>VLOOKUP(MaestraLP3[[#This Row],[UMV]],VALIDACIONES!J:L,3,0)</f>
        <v>Unidad</v>
      </c>
      <c r="M1316" s="39" t="s">
        <v>51</v>
      </c>
      <c r="N1316" s="39" t="s">
        <v>41</v>
      </c>
      <c r="O1316" s="64">
        <v>104480</v>
      </c>
      <c r="P1316" s="39" t="s">
        <v>42</v>
      </c>
      <c r="Q1316" s="64">
        <v>259990</v>
      </c>
      <c r="R1316" s="66">
        <f>+IFERROR((MaestraLP3[[#This Row],[COSTO ]]/MaestraLP3[[#This Row],[COSTO SEP]]-1),0)</f>
        <v>0</v>
      </c>
      <c r="S1316" s="65" t="s">
        <v>52</v>
      </c>
      <c r="T1316" s="65" t="s">
        <v>52</v>
      </c>
      <c r="U1316" s="64">
        <f>+VLOOKUP(MaestraLP3[[#This Row],[FS00]],'[1]BD MES'!$C:$N,12,0)</f>
        <v>104480</v>
      </c>
      <c r="V1316" s="64">
        <v>104480</v>
      </c>
      <c r="W1316" s="66">
        <f>+(MaestraLP3[[#This Row],[COSTO ]]-MaestraLP3[[#This Row],[COSTO OCT AL 25-09]])/MaestraLP3[[#This Row],[COSTO OCT AL 25-09]]</f>
        <v>0</v>
      </c>
      <c r="X1316" s="67" t="str">
        <f>++IF(P1316="HASTA AGOTAR STOCK","HASTA AGOTAR STOCK",IF(MaestraLP3[[#This Row],[PRECIO]]=0,"NO PARA LP",IF(MaestraLP3[[#This Row],[PRECIO SEP]]=0,"INCORPORACIÓN",IF(Z1316=0,"MANTIENE",IF(Z1316&lt;0,"BAJA",IF(Z1316&gt;0,"ALZA",""))))))</f>
        <v>MANTIENE</v>
      </c>
      <c r="Y1316" s="64">
        <v>259990</v>
      </c>
      <c r="Z1316" s="41">
        <f>IF(Y1316=0,"INDICAR PRECIO VTA",Y1316-MaestraLP3[[#This Row],[PRECIO SEP]])</f>
        <v>0</v>
      </c>
      <c r="AA1316" s="66">
        <f t="shared" si="20"/>
        <v>0.59813838993807456</v>
      </c>
      <c r="AB1316" s="68">
        <f>IFERROR(MaestraLP3[[#This Row],[PRECIO]]*MaestraLP3[[#This Row],[%MG UMV]],0)</f>
        <v>155510</v>
      </c>
      <c r="AC1316" s="69">
        <v>1.55</v>
      </c>
      <c r="AD1316" s="64">
        <f>+IFERROR(MaestraLP3[[#This Row],[MARGEN UNITARIO]]/MaestraLP3[[#This Row],[Peso Neto UMV (KG)]],0)</f>
        <v>100329.03225806452</v>
      </c>
      <c r="AE1316" s="39" t="s">
        <v>53</v>
      </c>
      <c r="AF1316" s="39"/>
      <c r="AG1316" s="39">
        <v>1</v>
      </c>
      <c r="AH1316" s="109">
        <v>0</v>
      </c>
      <c r="AI1316" s="66">
        <v>0</v>
      </c>
      <c r="AJ1316" s="66">
        <v>0</v>
      </c>
      <c r="AK1316" s="39"/>
      <c r="AL1316" s="39" t="s">
        <v>53</v>
      </c>
    </row>
    <row r="1317" spans="1:38" x14ac:dyDescent="0.35">
      <c r="A1317" s="39" t="s">
        <v>276</v>
      </c>
      <c r="B1317" s="39">
        <v>104547200</v>
      </c>
      <c r="C1317" s="39" t="str">
        <f>+MaestraLP3[[#This Row],[CÓDIGO]]&amp;MaestraLP3[[#Headers],[-]]&amp;MaestraLP3[[#This Row],[UMV]]</f>
        <v>104547200-Y50</v>
      </c>
      <c r="D1317" s="50" t="str">
        <f>+MaestraLP3[[#This Row],[CÓDIGO]]&amp;MaestraLP3[[#Headers],[FS00]]</f>
        <v>104547200FS00</v>
      </c>
      <c r="E1317" s="39" t="s">
        <v>34</v>
      </c>
      <c r="F1317" s="39" t="s">
        <v>97</v>
      </c>
      <c r="G1317" s="39" t="s">
        <v>98</v>
      </c>
      <c r="H1317" s="39" t="s">
        <v>99</v>
      </c>
      <c r="I1317" s="39" t="s">
        <v>1700</v>
      </c>
      <c r="J1317" s="49" t="s">
        <v>951</v>
      </c>
      <c r="K1317" s="50" t="s">
        <v>50</v>
      </c>
      <c r="L1317" s="39" t="str">
        <f>VLOOKUP(MaestraLP3[[#This Row],[UMV]],VALIDACIONES!J:L,3,0)</f>
        <v>Caja 250 Unidades</v>
      </c>
      <c r="M1317" s="39" t="s">
        <v>51</v>
      </c>
      <c r="N1317" s="39" t="s">
        <v>78</v>
      </c>
      <c r="O1317" s="64">
        <v>27500</v>
      </c>
      <c r="P1317" s="39" t="s">
        <v>42</v>
      </c>
      <c r="Q1317" s="65">
        <v>42500</v>
      </c>
      <c r="R1317" s="66">
        <f>+IFERROR((MaestraLP3[[#This Row],[COSTO ]]/MaestraLP3[[#This Row],[COSTO SEP]]-1),0)</f>
        <v>0</v>
      </c>
      <c r="S1317" s="65" t="s">
        <v>52</v>
      </c>
      <c r="T1317" s="65" t="s">
        <v>52</v>
      </c>
      <c r="U1317" s="64">
        <f>+VLOOKUP(MaestraLP3[[#This Row],[FS00]],'[1]BD MES'!$C:$N,12,0)</f>
        <v>27500</v>
      </c>
      <c r="V1317" s="64">
        <v>27500</v>
      </c>
      <c r="W1317" s="66">
        <f>+(MaestraLP3[[#This Row],[COSTO ]]-MaestraLP3[[#This Row],[COSTO OCT AL 25-09]])/MaestraLP3[[#This Row],[COSTO OCT AL 25-09]]</f>
        <v>0</v>
      </c>
      <c r="X1317" s="67" t="str">
        <f>++IF(P1317="HASTA AGOTAR STOCK","HASTA AGOTAR STOCK",IF(MaestraLP3[[#This Row],[PRECIO]]=0,"NO PARA LP",IF(MaestraLP3[[#This Row],[PRECIO SEP]]=0,"INCORPORACIÓN",IF(Z1317=0,"MANTIENE",IF(Z1317&lt;0,"BAJA",IF(Z1317&gt;0,"ALZA",""))))))</f>
        <v>MANTIENE</v>
      </c>
      <c r="Y1317" s="64">
        <v>42500</v>
      </c>
      <c r="Z1317" s="41">
        <f>IF(Y1317=0,"INDICAR PRECIO VTA",Y1317-MaestraLP3[[#This Row],[PRECIO SEP]])</f>
        <v>0</v>
      </c>
      <c r="AA1317" s="66">
        <f t="shared" si="20"/>
        <v>0.35294117647058826</v>
      </c>
      <c r="AB1317" s="68">
        <f>IFERROR(MaestraLP3[[#This Row],[PRECIO]]*MaestraLP3[[#This Row],[%MG UMV]],0)</f>
        <v>15000.000000000002</v>
      </c>
      <c r="AC1317" s="69">
        <v>12.5</v>
      </c>
      <c r="AD1317" s="64">
        <f>+IFERROR(MaestraLP3[[#This Row],[MARGEN UNITARIO]]/MaestraLP3[[#This Row],[Peso Neto UMV (KG)]],0)</f>
        <v>1200.0000000000002</v>
      </c>
      <c r="AE1317" s="39" t="s">
        <v>44</v>
      </c>
      <c r="AF1317" s="39"/>
      <c r="AG1317" s="39">
        <v>1</v>
      </c>
      <c r="AH1317" s="109">
        <v>0</v>
      </c>
      <c r="AI1317" s="66">
        <v>6.9999999999999993E-2</v>
      </c>
      <c r="AJ1317" s="66">
        <v>9.9999999999999992E-2</v>
      </c>
      <c r="AK1317" s="39" t="s">
        <v>53</v>
      </c>
      <c r="AL1317" s="39" t="s">
        <v>53</v>
      </c>
    </row>
    <row r="1318" spans="1:38" x14ac:dyDescent="0.35">
      <c r="A1318" s="39" t="s">
        <v>276</v>
      </c>
      <c r="B1318" s="39">
        <v>104547970</v>
      </c>
      <c r="C1318" s="39" t="str">
        <f>+MaestraLP3[[#This Row],[CÓDIGO]]&amp;MaestraLP3[[#Headers],[-]]&amp;MaestraLP3[[#This Row],[UMV]]</f>
        <v>104547970-Y00</v>
      </c>
      <c r="D1318" s="50" t="str">
        <f>+MaestraLP3[[#This Row],[CÓDIGO]]&amp;MaestraLP3[[#Headers],[FS00]]</f>
        <v>104547970FS00</v>
      </c>
      <c r="E1318" s="39" t="s">
        <v>34</v>
      </c>
      <c r="F1318" s="39" t="s">
        <v>97</v>
      </c>
      <c r="G1318" s="39" t="s">
        <v>98</v>
      </c>
      <c r="H1318" s="39" t="s">
        <v>99</v>
      </c>
      <c r="I1318" s="39" t="s">
        <v>1701</v>
      </c>
      <c r="J1318" s="49" t="s">
        <v>294</v>
      </c>
      <c r="K1318" s="50" t="s">
        <v>50</v>
      </c>
      <c r="L1318" s="39" t="str">
        <f>VLOOKUP(MaestraLP3[[#This Row],[UMV]],VALIDACIONES!J:L,3,0)</f>
        <v>Caja 200 Unidades</v>
      </c>
      <c r="M1318" s="39" t="s">
        <v>51</v>
      </c>
      <c r="N1318" s="39" t="s">
        <v>78</v>
      </c>
      <c r="O1318" s="64">
        <v>19800</v>
      </c>
      <c r="P1318" s="39" t="s">
        <v>42</v>
      </c>
      <c r="Q1318" s="65">
        <v>27000</v>
      </c>
      <c r="R1318" s="66">
        <f>+IFERROR((MaestraLP3[[#This Row],[COSTO ]]/MaestraLP3[[#This Row],[COSTO SEP]]-1),0)</f>
        <v>0</v>
      </c>
      <c r="S1318" s="65" t="s">
        <v>93</v>
      </c>
      <c r="T1318" s="65" t="s">
        <v>93</v>
      </c>
      <c r="U1318" s="64">
        <f>+VLOOKUP(MaestraLP3[[#This Row],[FS00]],'[1]BD MES'!$C:$N,12,0)</f>
        <v>20600</v>
      </c>
      <c r="V1318" s="64">
        <v>19800</v>
      </c>
      <c r="W1318" s="66">
        <f>+(MaestraLP3[[#This Row],[COSTO ]]-MaestraLP3[[#This Row],[COSTO OCT AL 25-09]])/MaestraLP3[[#This Row],[COSTO OCT AL 25-09]]</f>
        <v>-3.8834951456310676E-2</v>
      </c>
      <c r="X1318" s="67" t="str">
        <f>++IF(P1318="HASTA AGOTAR STOCK","HASTA AGOTAR STOCK",IF(MaestraLP3[[#This Row],[PRECIO]]=0,"NO PARA LP",IF(MaestraLP3[[#This Row],[PRECIO SEP]]=0,"INCORPORACIÓN",IF(Z1318=0,"MANTIENE",IF(Z1318&lt;0,"BAJA",IF(Z1318&gt;0,"ALZA",""))))))</f>
        <v>MANTIENE</v>
      </c>
      <c r="Y1318" s="64">
        <v>27000</v>
      </c>
      <c r="Z1318" s="41">
        <f>IF(Y1318=0,"INDICAR PRECIO VTA",Y1318-MaestraLP3[[#This Row],[PRECIO SEP]])</f>
        <v>0</v>
      </c>
      <c r="AA1318" s="66">
        <f t="shared" si="20"/>
        <v>0.26666666666666666</v>
      </c>
      <c r="AB1318" s="68">
        <f>IFERROR(MaestraLP3[[#This Row],[PRECIO]]*MaestraLP3[[#This Row],[%MG UMV]],0)</f>
        <v>7200</v>
      </c>
      <c r="AC1318" s="69">
        <v>2</v>
      </c>
      <c r="AD1318" s="64">
        <f>+IFERROR(MaestraLP3[[#This Row],[MARGEN UNITARIO]]/MaestraLP3[[#This Row],[Peso Neto UMV (KG)]],0)</f>
        <v>3600</v>
      </c>
      <c r="AE1318" s="39" t="s">
        <v>44</v>
      </c>
      <c r="AF1318" s="39"/>
      <c r="AG1318" s="39">
        <v>1</v>
      </c>
      <c r="AH1318" s="109">
        <v>0</v>
      </c>
      <c r="AI1318" s="66">
        <v>9.9999999999999992E-2</v>
      </c>
      <c r="AJ1318" s="66">
        <v>0.15</v>
      </c>
      <c r="AK1318" s="39" t="s">
        <v>53</v>
      </c>
      <c r="AL1318" s="39" t="s">
        <v>53</v>
      </c>
    </row>
    <row r="1319" spans="1:38" x14ac:dyDescent="0.35">
      <c r="A1319" s="39" t="s">
        <v>276</v>
      </c>
      <c r="B1319" s="39">
        <v>104545240</v>
      </c>
      <c r="C1319" s="39" t="str">
        <f>+MaestraLP3[[#This Row],[CÓDIGO]]&amp;MaestraLP3[[#Headers],[-]]&amp;MaestraLP3[[#This Row],[UMV]]</f>
        <v>104545240-C10</v>
      </c>
      <c r="D1319" s="50" t="str">
        <f>+MaestraLP3[[#This Row],[CÓDIGO]]&amp;MaestraLP3[[#Headers],[FS00]]</f>
        <v>104545240FS00</v>
      </c>
      <c r="E1319" s="39" t="s">
        <v>34</v>
      </c>
      <c r="F1319" s="39" t="s">
        <v>97</v>
      </c>
      <c r="G1319" s="39" t="s">
        <v>98</v>
      </c>
      <c r="H1319" s="39" t="s">
        <v>99</v>
      </c>
      <c r="I1319" s="39" t="s">
        <v>1702</v>
      </c>
      <c r="J1319" s="49" t="s">
        <v>65</v>
      </c>
      <c r="K1319" s="50" t="s">
        <v>50</v>
      </c>
      <c r="L1319" s="39" t="str">
        <f>VLOOKUP(MaestraLP3[[#This Row],[UMV]],VALIDACIONES!J:L,3,0)</f>
        <v>Caja 10 Unidades</v>
      </c>
      <c r="M1319" s="39" t="s">
        <v>51</v>
      </c>
      <c r="N1319" s="39" t="s">
        <v>78</v>
      </c>
      <c r="O1319" s="64">
        <v>20060</v>
      </c>
      <c r="P1319" s="39" t="s">
        <v>42</v>
      </c>
      <c r="Q1319" s="64">
        <v>30000</v>
      </c>
      <c r="R1319" s="66">
        <f>+IFERROR((MaestraLP3[[#This Row],[COSTO ]]/MaestraLP3[[#This Row],[COSTO SEP]]-1),0)</f>
        <v>0</v>
      </c>
      <c r="S1319" s="65" t="s">
        <v>93</v>
      </c>
      <c r="T1319" s="65" t="s">
        <v>93</v>
      </c>
      <c r="U1319" s="64">
        <f>+VLOOKUP(MaestraLP3[[#This Row],[FS00]],'[1]BD MES'!$C:$N,12,0)</f>
        <v>20060</v>
      </c>
      <c r="V1319" s="64">
        <v>20060</v>
      </c>
      <c r="W1319" s="66">
        <f>+(MaestraLP3[[#This Row],[COSTO ]]-MaestraLP3[[#This Row],[COSTO OCT AL 25-09]])/MaestraLP3[[#This Row],[COSTO OCT AL 25-09]]</f>
        <v>0</v>
      </c>
      <c r="X1319" s="67" t="str">
        <f>++IF(P1319="HASTA AGOTAR STOCK","HASTA AGOTAR STOCK",IF(MaestraLP3[[#This Row],[PRECIO]]=0,"NO PARA LP",IF(MaestraLP3[[#This Row],[PRECIO SEP]]=0,"INCORPORACIÓN",IF(Z1319=0,"MANTIENE",IF(Z1319&lt;0,"BAJA",IF(Z1319&gt;0,"ALZA",""))))))</f>
        <v>MANTIENE</v>
      </c>
      <c r="Y1319" s="64">
        <v>30000</v>
      </c>
      <c r="Z1319" s="41">
        <f>IF(Y1319=0,"INDICAR PRECIO VTA",Y1319-MaestraLP3[[#This Row],[PRECIO SEP]])</f>
        <v>0</v>
      </c>
      <c r="AA1319" s="66">
        <f t="shared" si="20"/>
        <v>0.33133333333333331</v>
      </c>
      <c r="AB1319" s="68">
        <f>IFERROR(MaestraLP3[[#This Row],[PRECIO]]*MaestraLP3[[#This Row],[%MG UMV]],0)</f>
        <v>9940</v>
      </c>
      <c r="AC1319" s="69">
        <v>8.56</v>
      </c>
      <c r="AD1319" s="64">
        <f>+IFERROR(MaestraLP3[[#This Row],[MARGEN UNITARIO]]/MaestraLP3[[#This Row],[Peso Neto UMV (KG)]],0)</f>
        <v>1161.214953271028</v>
      </c>
      <c r="AE1319" s="39" t="s">
        <v>53</v>
      </c>
      <c r="AF1319" s="39"/>
      <c r="AG1319" s="39">
        <v>1</v>
      </c>
      <c r="AH1319" s="109">
        <v>0</v>
      </c>
      <c r="AI1319" s="66">
        <v>6.9999999999999993E-2</v>
      </c>
      <c r="AJ1319" s="66">
        <v>9.9999999999999992E-2</v>
      </c>
      <c r="AK1319" s="39" t="s">
        <v>53</v>
      </c>
      <c r="AL1319" s="39" t="s">
        <v>53</v>
      </c>
    </row>
    <row r="1320" spans="1:38" x14ac:dyDescent="0.35">
      <c r="A1320" s="39" t="s">
        <v>276</v>
      </c>
      <c r="B1320" s="39">
        <v>104524930</v>
      </c>
      <c r="C1320" s="39" t="str">
        <f>+MaestraLP3[[#This Row],[CÓDIGO]]&amp;MaestraLP3[[#Headers],[-]]&amp;MaestraLP3[[#This Row],[UMV]]</f>
        <v>104524930-Y00</v>
      </c>
      <c r="D1320" s="50" t="str">
        <f>+MaestraLP3[[#This Row],[CÓDIGO]]&amp;MaestraLP3[[#Headers],[FS00]]</f>
        <v>104524930FS00</v>
      </c>
      <c r="E1320" s="39" t="s">
        <v>34</v>
      </c>
      <c r="F1320" s="39" t="s">
        <v>97</v>
      </c>
      <c r="G1320" s="39" t="s">
        <v>98</v>
      </c>
      <c r="H1320" s="39" t="s">
        <v>99</v>
      </c>
      <c r="I1320" s="39" t="s">
        <v>1703</v>
      </c>
      <c r="J1320" s="49" t="s">
        <v>294</v>
      </c>
      <c r="K1320" s="50" t="s">
        <v>50</v>
      </c>
      <c r="L1320" s="39" t="str">
        <f>VLOOKUP(MaestraLP3[[#This Row],[UMV]],VALIDACIONES!J:L,3,0)</f>
        <v>Caja 200 Unidades</v>
      </c>
      <c r="M1320" s="39" t="s">
        <v>51</v>
      </c>
      <c r="N1320" s="39" t="s">
        <v>78</v>
      </c>
      <c r="O1320" s="64">
        <v>2794</v>
      </c>
      <c r="P1320" s="39" t="s">
        <v>42</v>
      </c>
      <c r="Q1320" s="64">
        <v>6500</v>
      </c>
      <c r="R1320" s="66">
        <f>+IFERROR((MaestraLP3[[#This Row],[COSTO ]]/MaestraLP3[[#This Row],[COSTO SEP]]-1),0)</f>
        <v>0</v>
      </c>
      <c r="S1320" s="65" t="s">
        <v>52</v>
      </c>
      <c r="T1320" s="65" t="s">
        <v>52</v>
      </c>
      <c r="U1320" s="64">
        <f>+VLOOKUP(MaestraLP3[[#This Row],[FS00]],'[1]BD MES'!$C:$N,12,0)</f>
        <v>2796</v>
      </c>
      <c r="V1320" s="64">
        <v>2794</v>
      </c>
      <c r="W1320" s="66">
        <f>+(MaestraLP3[[#This Row],[COSTO ]]-MaestraLP3[[#This Row],[COSTO OCT AL 25-09]])/MaestraLP3[[#This Row],[COSTO OCT AL 25-09]]</f>
        <v>-7.1530758226037196E-4</v>
      </c>
      <c r="X1320" s="67" t="str">
        <f>++IF(P1320="HASTA AGOTAR STOCK","HASTA AGOTAR STOCK",IF(MaestraLP3[[#This Row],[PRECIO]]=0,"NO PARA LP",IF(MaestraLP3[[#This Row],[PRECIO SEP]]=0,"INCORPORACIÓN",IF(Z1320=0,"MANTIENE",IF(Z1320&lt;0,"BAJA",IF(Z1320&gt;0,"ALZA",""))))))</f>
        <v>MANTIENE</v>
      </c>
      <c r="Y1320" s="64">
        <v>6500</v>
      </c>
      <c r="Z1320" s="41">
        <f>IF(Y1320=0,"INDICAR PRECIO VTA",Y1320-MaestraLP3[[#This Row],[PRECIO SEP]])</f>
        <v>0</v>
      </c>
      <c r="AA1320" s="66">
        <f t="shared" si="20"/>
        <v>0.57015384615384612</v>
      </c>
      <c r="AB1320" s="68">
        <f>IFERROR(MaestraLP3[[#This Row],[PRECIO]]*MaestraLP3[[#This Row],[%MG UMV]],0)</f>
        <v>3706</v>
      </c>
      <c r="AC1320" s="69">
        <v>0.4</v>
      </c>
      <c r="AD1320" s="64">
        <f>+IFERROR(MaestraLP3[[#This Row],[MARGEN UNITARIO]]/MaestraLP3[[#This Row],[Peso Neto UMV (KG)]],0)</f>
        <v>9265</v>
      </c>
      <c r="AE1320" s="39" t="s">
        <v>44</v>
      </c>
      <c r="AF1320" s="39"/>
      <c r="AG1320" s="39">
        <v>1</v>
      </c>
      <c r="AH1320" s="109">
        <v>0</v>
      </c>
      <c r="AI1320" s="66">
        <v>6.9999999999999993E-2</v>
      </c>
      <c r="AJ1320" s="66">
        <v>9.9999999999999992E-2</v>
      </c>
      <c r="AK1320" s="39"/>
      <c r="AL1320" s="39" t="s">
        <v>53</v>
      </c>
    </row>
    <row r="1321" spans="1:38" x14ac:dyDescent="0.35">
      <c r="A1321" s="39" t="s">
        <v>276</v>
      </c>
      <c r="B1321" s="39">
        <v>104524100</v>
      </c>
      <c r="C1321" s="39" t="str">
        <f>+MaestraLP3[[#This Row],[CÓDIGO]]&amp;MaestraLP3[[#Headers],[-]]&amp;MaestraLP3[[#This Row],[UMV]]</f>
        <v>104524100-W00</v>
      </c>
      <c r="D1321" s="50" t="str">
        <f>+MaestraLP3[[#This Row],[CÓDIGO]]&amp;MaestraLP3[[#Headers],[FS00]]</f>
        <v>104524100FS00</v>
      </c>
      <c r="E1321" s="39" t="s">
        <v>34</v>
      </c>
      <c r="F1321" s="39" t="s">
        <v>97</v>
      </c>
      <c r="G1321" s="39" t="s">
        <v>98</v>
      </c>
      <c r="H1321" s="39" t="s">
        <v>99</v>
      </c>
      <c r="I1321" s="39" t="s">
        <v>1704</v>
      </c>
      <c r="J1321" s="49" t="s">
        <v>297</v>
      </c>
      <c r="K1321" s="50" t="s">
        <v>50</v>
      </c>
      <c r="L1321" s="39" t="str">
        <f>VLOOKUP(MaestraLP3[[#This Row],[UMV]],VALIDACIONES!J:L,3,0)</f>
        <v>Caja 400 Unidades</v>
      </c>
      <c r="M1321" s="39" t="s">
        <v>51</v>
      </c>
      <c r="N1321" s="39" t="s">
        <v>78</v>
      </c>
      <c r="O1321" s="64">
        <v>4384</v>
      </c>
      <c r="P1321" s="39" t="s">
        <v>42</v>
      </c>
      <c r="Q1321" s="64">
        <v>8000</v>
      </c>
      <c r="R1321" s="66">
        <f>+IFERROR((MaestraLP3[[#This Row],[COSTO ]]/MaestraLP3[[#This Row],[COSTO SEP]]-1),0)</f>
        <v>9.1240875912412811E-4</v>
      </c>
      <c r="S1321" s="65" t="s">
        <v>52</v>
      </c>
      <c r="T1321" s="65" t="s">
        <v>52</v>
      </c>
      <c r="U1321" s="64">
        <f>+VLOOKUP(MaestraLP3[[#This Row],[FS00]],'[1]BD MES'!$C:$N,12,0)</f>
        <v>4392</v>
      </c>
      <c r="V1321" s="64">
        <v>4388</v>
      </c>
      <c r="W1321" s="66">
        <f>+(MaestraLP3[[#This Row],[COSTO ]]-MaestraLP3[[#This Row],[COSTO OCT AL 25-09]])/MaestraLP3[[#This Row],[COSTO OCT AL 25-09]]</f>
        <v>-9.1074681238615665E-4</v>
      </c>
      <c r="X1321" s="67" t="str">
        <f>++IF(P1321="HASTA AGOTAR STOCK","HASTA AGOTAR STOCK",IF(MaestraLP3[[#This Row],[PRECIO]]=0,"NO PARA LP",IF(MaestraLP3[[#This Row],[PRECIO SEP]]=0,"INCORPORACIÓN",IF(Z1321=0,"MANTIENE",IF(Z1321&lt;0,"BAJA",IF(Z1321&gt;0,"ALZA",""))))))</f>
        <v>MANTIENE</v>
      </c>
      <c r="Y1321" s="64">
        <v>8000</v>
      </c>
      <c r="Z1321" s="41">
        <f>IF(Y1321=0,"INDICAR PRECIO VTA",Y1321-MaestraLP3[[#This Row],[PRECIO SEP]])</f>
        <v>0</v>
      </c>
      <c r="AA1321" s="66">
        <f t="shared" si="20"/>
        <v>0.45150000000000001</v>
      </c>
      <c r="AB1321" s="68">
        <f>IFERROR(MaestraLP3[[#This Row],[PRECIO]]*MaestraLP3[[#This Row],[%MG UMV]],0)</f>
        <v>3612</v>
      </c>
      <c r="AC1321" s="69">
        <v>0.4</v>
      </c>
      <c r="AD1321" s="64">
        <f>+IFERROR(MaestraLP3[[#This Row],[MARGEN UNITARIO]]/MaestraLP3[[#This Row],[Peso Neto UMV (KG)]],0)</f>
        <v>9030</v>
      </c>
      <c r="AE1321" s="39" t="s">
        <v>44</v>
      </c>
      <c r="AF1321" s="39"/>
      <c r="AG1321" s="39">
        <v>1</v>
      </c>
      <c r="AH1321" s="109">
        <v>0</v>
      </c>
      <c r="AI1321" s="66">
        <v>6.9999999999999993E-2</v>
      </c>
      <c r="AJ1321" s="66">
        <v>9.9999999999999992E-2</v>
      </c>
      <c r="AK1321" s="39"/>
      <c r="AL1321" s="39" t="s">
        <v>53</v>
      </c>
    </row>
    <row r="1322" spans="1:38" x14ac:dyDescent="0.35">
      <c r="A1322" s="39" t="s">
        <v>276</v>
      </c>
      <c r="B1322" s="39">
        <v>104537850</v>
      </c>
      <c r="C1322" s="39" t="str">
        <f>+MaestraLP3[[#This Row],[CÓDIGO]]&amp;MaestraLP3[[#Headers],[-]]&amp;MaestraLP3[[#This Row],[UMV]]</f>
        <v>104537850-1Q</v>
      </c>
      <c r="D1322" s="50" t="str">
        <f>+MaestraLP3[[#This Row],[CÓDIGO]]&amp;MaestraLP3[[#Headers],[FS00]]</f>
        <v>104537850FS00</v>
      </c>
      <c r="E1322" s="39" t="s">
        <v>34</v>
      </c>
      <c r="F1322" s="39" t="s">
        <v>97</v>
      </c>
      <c r="G1322" s="39" t="s">
        <v>98</v>
      </c>
      <c r="H1322" s="39" t="s">
        <v>99</v>
      </c>
      <c r="I1322" s="39" t="s">
        <v>1705</v>
      </c>
      <c r="J1322" s="49" t="s">
        <v>104</v>
      </c>
      <c r="K1322" s="50" t="s">
        <v>50</v>
      </c>
      <c r="L1322" s="39" t="str">
        <f>VLOOKUP(MaestraLP3[[#This Row],[UMV]],VALIDACIONES!J:L,3,0)</f>
        <v>Caja 1000 Unidades</v>
      </c>
      <c r="M1322" s="39" t="s">
        <v>51</v>
      </c>
      <c r="N1322" s="39" t="s">
        <v>78</v>
      </c>
      <c r="O1322" s="64">
        <v>28000</v>
      </c>
      <c r="P1322" s="39" t="s">
        <v>42</v>
      </c>
      <c r="Q1322" s="64">
        <v>47000</v>
      </c>
      <c r="R1322" s="66">
        <f>+IFERROR((MaestraLP3[[#This Row],[COSTO ]]/MaestraLP3[[#This Row],[COSTO SEP]]-1),0)</f>
        <v>0</v>
      </c>
      <c r="S1322" s="65" t="s">
        <v>52</v>
      </c>
      <c r="T1322" s="65" t="s">
        <v>52</v>
      </c>
      <c r="U1322" s="64">
        <f>+VLOOKUP(MaestraLP3[[#This Row],[FS00]],'[1]BD MES'!$C:$N,12,0)</f>
        <v>28000</v>
      </c>
      <c r="V1322" s="64">
        <v>28000</v>
      </c>
      <c r="W1322" s="66">
        <f>+(MaestraLP3[[#This Row],[COSTO ]]-MaestraLP3[[#This Row],[COSTO OCT AL 25-09]])/MaestraLP3[[#This Row],[COSTO OCT AL 25-09]]</f>
        <v>0</v>
      </c>
      <c r="X1322" s="67" t="str">
        <f>++IF(P1322="HASTA AGOTAR STOCK","HASTA AGOTAR STOCK",IF(MaestraLP3[[#This Row],[PRECIO]]=0,"NO PARA LP",IF(MaestraLP3[[#This Row],[PRECIO SEP]]=0,"INCORPORACIÓN",IF(Z1322=0,"MANTIENE",IF(Z1322&lt;0,"BAJA",IF(Z1322&gt;0,"ALZA",""))))))</f>
        <v>MANTIENE</v>
      </c>
      <c r="Y1322" s="64">
        <v>47000</v>
      </c>
      <c r="Z1322" s="41">
        <f>IF(Y1322=0,"INDICAR PRECIO VTA",Y1322-MaestraLP3[[#This Row],[PRECIO SEP]])</f>
        <v>0</v>
      </c>
      <c r="AA1322" s="66">
        <f t="shared" si="20"/>
        <v>0.40425531914893614</v>
      </c>
      <c r="AB1322" s="68">
        <f>IFERROR(MaestraLP3[[#This Row],[PRECIO]]*MaestraLP3[[#This Row],[%MG UMV]],0)</f>
        <v>19000</v>
      </c>
      <c r="AC1322" s="69">
        <v>10</v>
      </c>
      <c r="AD1322" s="64">
        <f>+IFERROR(MaestraLP3[[#This Row],[MARGEN UNITARIO]]/MaestraLP3[[#This Row],[Peso Neto UMV (KG)]],0)</f>
        <v>1900</v>
      </c>
      <c r="AE1322" s="39" t="s">
        <v>44</v>
      </c>
      <c r="AF1322" s="39"/>
      <c r="AG1322" s="39">
        <v>1</v>
      </c>
      <c r="AH1322" s="109">
        <v>0</v>
      </c>
      <c r="AI1322" s="66">
        <v>6.9999999999999993E-2</v>
      </c>
      <c r="AJ1322" s="66">
        <v>9.9999999999999992E-2</v>
      </c>
      <c r="AK1322" s="39"/>
      <c r="AL1322" s="39" t="s">
        <v>53</v>
      </c>
    </row>
    <row r="1323" spans="1:38" x14ac:dyDescent="0.35">
      <c r="A1323" s="39" t="s">
        <v>276</v>
      </c>
      <c r="B1323" s="39">
        <v>104541820</v>
      </c>
      <c r="C1323" s="39" t="str">
        <f>+MaestraLP3[[#This Row],[CÓDIGO]]&amp;MaestraLP3[[#Headers],[-]]&amp;MaestraLP3[[#This Row],[UMV]]</f>
        <v>104541820-1Q</v>
      </c>
      <c r="D1323" s="50" t="str">
        <f>+MaestraLP3[[#This Row],[CÓDIGO]]&amp;MaestraLP3[[#Headers],[FS00]]</f>
        <v>104541820FS00</v>
      </c>
      <c r="E1323" s="39" t="s">
        <v>34</v>
      </c>
      <c r="F1323" s="39" t="s">
        <v>97</v>
      </c>
      <c r="G1323" s="39" t="s">
        <v>98</v>
      </c>
      <c r="H1323" s="39" t="s">
        <v>99</v>
      </c>
      <c r="I1323" s="39" t="s">
        <v>1706</v>
      </c>
      <c r="J1323" s="49" t="s">
        <v>104</v>
      </c>
      <c r="K1323" s="50" t="s">
        <v>50</v>
      </c>
      <c r="L1323" s="39" t="str">
        <f>VLOOKUP(MaestraLP3[[#This Row],[UMV]],VALIDACIONES!J:L,3,0)</f>
        <v>Caja 1000 Unidades</v>
      </c>
      <c r="M1323" s="39" t="s">
        <v>51</v>
      </c>
      <c r="N1323" s="39" t="s">
        <v>78</v>
      </c>
      <c r="O1323" s="64">
        <v>52000</v>
      </c>
      <c r="P1323" s="39" t="s">
        <v>42</v>
      </c>
      <c r="Q1323" s="64">
        <v>159000</v>
      </c>
      <c r="R1323" s="66">
        <f>+IFERROR((MaestraLP3[[#This Row],[COSTO ]]/MaestraLP3[[#This Row],[COSTO SEP]]-1),0)</f>
        <v>0</v>
      </c>
      <c r="S1323" s="65" t="s">
        <v>52</v>
      </c>
      <c r="T1323" s="65" t="s">
        <v>52</v>
      </c>
      <c r="U1323" s="64">
        <f>+VLOOKUP(MaestraLP3[[#This Row],[FS00]],'[1]BD MES'!$C:$N,12,0)</f>
        <v>52000</v>
      </c>
      <c r="V1323" s="64">
        <v>52000</v>
      </c>
      <c r="W1323" s="66">
        <f>+(MaestraLP3[[#This Row],[COSTO ]]-MaestraLP3[[#This Row],[COSTO OCT AL 25-09]])/MaestraLP3[[#This Row],[COSTO OCT AL 25-09]]</f>
        <v>0</v>
      </c>
      <c r="X1323" s="67" t="str">
        <f>++IF(P1323="HASTA AGOTAR STOCK","HASTA AGOTAR STOCK",IF(MaestraLP3[[#This Row],[PRECIO]]=0,"NO PARA LP",IF(MaestraLP3[[#This Row],[PRECIO SEP]]=0,"INCORPORACIÓN",IF(Z1323=0,"MANTIENE",IF(Z1323&lt;0,"BAJA",IF(Z1323&gt;0,"ALZA",""))))))</f>
        <v>MANTIENE</v>
      </c>
      <c r="Y1323" s="64">
        <v>159000</v>
      </c>
      <c r="Z1323" s="41">
        <f>IF(Y1323=0,"INDICAR PRECIO VTA",Y1323-MaestraLP3[[#This Row],[PRECIO SEP]])</f>
        <v>0</v>
      </c>
      <c r="AA1323" s="66">
        <f t="shared" si="20"/>
        <v>0.67295597484276726</v>
      </c>
      <c r="AB1323" s="68">
        <f>IFERROR(MaestraLP3[[#This Row],[PRECIO]]*MaestraLP3[[#This Row],[%MG UMV]],0)</f>
        <v>107000</v>
      </c>
      <c r="AC1323" s="69">
        <v>8</v>
      </c>
      <c r="AD1323" s="64">
        <f>+IFERROR(MaestraLP3[[#This Row],[MARGEN UNITARIO]]/MaestraLP3[[#This Row],[Peso Neto UMV (KG)]],0)</f>
        <v>13375</v>
      </c>
      <c r="AE1323" s="39" t="s">
        <v>44</v>
      </c>
      <c r="AF1323" s="39"/>
      <c r="AG1323" s="39">
        <v>1</v>
      </c>
      <c r="AH1323" s="109">
        <v>0</v>
      </c>
      <c r="AI1323" s="66">
        <v>6.9999999999999993E-2</v>
      </c>
      <c r="AJ1323" s="66">
        <v>9.9999999999999992E-2</v>
      </c>
      <c r="AK1323" s="39"/>
      <c r="AL1323" s="39" t="s">
        <v>53</v>
      </c>
    </row>
    <row r="1324" spans="1:38" x14ac:dyDescent="0.35">
      <c r="A1324" s="39" t="s">
        <v>276</v>
      </c>
      <c r="B1324" s="39">
        <v>104540010</v>
      </c>
      <c r="C1324" s="39" t="str">
        <f>+MaestraLP3[[#This Row],[CÓDIGO]]&amp;MaestraLP3[[#Headers],[-]]&amp;MaestraLP3[[#This Row],[UMV]]</f>
        <v>104540010-Y50</v>
      </c>
      <c r="D1324" s="50" t="str">
        <f>+MaestraLP3[[#This Row],[CÓDIGO]]&amp;MaestraLP3[[#Headers],[FS00]]</f>
        <v>104540010FS00</v>
      </c>
      <c r="E1324" s="39" t="s">
        <v>34</v>
      </c>
      <c r="F1324" s="39" t="s">
        <v>97</v>
      </c>
      <c r="G1324" s="39" t="s">
        <v>98</v>
      </c>
      <c r="H1324" s="39" t="s">
        <v>99</v>
      </c>
      <c r="I1324" s="39" t="s">
        <v>1707</v>
      </c>
      <c r="J1324" s="49" t="s">
        <v>951</v>
      </c>
      <c r="K1324" s="50" t="s">
        <v>50</v>
      </c>
      <c r="L1324" s="39" t="str">
        <f>VLOOKUP(MaestraLP3[[#This Row],[UMV]],VALIDACIONES!J:L,3,0)</f>
        <v>Caja 250 Unidades</v>
      </c>
      <c r="M1324" s="39" t="s">
        <v>51</v>
      </c>
      <c r="N1324" s="39" t="s">
        <v>78</v>
      </c>
      <c r="O1324" s="64">
        <v>20750</v>
      </c>
      <c r="P1324" s="39" t="s">
        <v>42</v>
      </c>
      <c r="Q1324" s="64">
        <v>32500</v>
      </c>
      <c r="R1324" s="66">
        <f>+IFERROR((MaestraLP3[[#This Row],[COSTO ]]/MaestraLP3[[#This Row],[COSTO SEP]]-1),0)</f>
        <v>0</v>
      </c>
      <c r="S1324" s="65" t="s">
        <v>52</v>
      </c>
      <c r="T1324" s="65" t="s">
        <v>52</v>
      </c>
      <c r="U1324" s="64">
        <f>+VLOOKUP(MaestraLP3[[#This Row],[FS00]],'[1]BD MES'!$C:$N,12,0)</f>
        <v>20750</v>
      </c>
      <c r="V1324" s="64">
        <v>20750</v>
      </c>
      <c r="W1324" s="66">
        <f>+(MaestraLP3[[#This Row],[COSTO ]]-MaestraLP3[[#This Row],[COSTO OCT AL 25-09]])/MaestraLP3[[#This Row],[COSTO OCT AL 25-09]]</f>
        <v>0</v>
      </c>
      <c r="X1324" s="67" t="str">
        <f>++IF(P1324="HASTA AGOTAR STOCK","HASTA AGOTAR STOCK",IF(MaestraLP3[[#This Row],[PRECIO]]=0,"NO PARA LP",IF(MaestraLP3[[#This Row],[PRECIO SEP]]=0,"INCORPORACIÓN",IF(Z1324=0,"MANTIENE",IF(Z1324&lt;0,"BAJA",IF(Z1324&gt;0,"ALZA",""))))))</f>
        <v>MANTIENE</v>
      </c>
      <c r="Y1324" s="64">
        <v>32500</v>
      </c>
      <c r="Z1324" s="41">
        <f>IF(Y1324=0,"INDICAR PRECIO VTA",Y1324-MaestraLP3[[#This Row],[PRECIO SEP]])</f>
        <v>0</v>
      </c>
      <c r="AA1324" s="66">
        <f t="shared" si="20"/>
        <v>0.36153846153846153</v>
      </c>
      <c r="AB1324" s="68">
        <f>IFERROR(MaestraLP3[[#This Row],[PRECIO]]*MaestraLP3[[#This Row],[%MG UMV]],0)</f>
        <v>11750</v>
      </c>
      <c r="AC1324" s="69">
        <v>4</v>
      </c>
      <c r="AD1324" s="64">
        <f>+IFERROR(MaestraLP3[[#This Row],[MARGEN UNITARIO]]/MaestraLP3[[#This Row],[Peso Neto UMV (KG)]],0)</f>
        <v>2937.5</v>
      </c>
      <c r="AE1324" s="39" t="s">
        <v>44</v>
      </c>
      <c r="AF1324" s="39"/>
      <c r="AG1324" s="39">
        <v>1</v>
      </c>
      <c r="AH1324" s="109">
        <v>0</v>
      </c>
      <c r="AI1324" s="66">
        <v>6.9999999999999993E-2</v>
      </c>
      <c r="AJ1324" s="66">
        <v>9.9999999999999992E-2</v>
      </c>
      <c r="AK1324" s="39"/>
      <c r="AL1324" s="39" t="s">
        <v>53</v>
      </c>
    </row>
    <row r="1325" spans="1:38" x14ac:dyDescent="0.35">
      <c r="A1325" s="39" t="s">
        <v>276</v>
      </c>
      <c r="B1325" s="39">
        <v>104524490</v>
      </c>
      <c r="C1325" s="39" t="str">
        <f>+MaestraLP3[[#This Row],[CÓDIGO]]&amp;MaestraLP3[[#Headers],[-]]&amp;MaestraLP3[[#This Row],[UMV]]</f>
        <v>104524490-UN</v>
      </c>
      <c r="D1325" s="50" t="str">
        <f>+MaestraLP3[[#This Row],[CÓDIGO]]&amp;MaestraLP3[[#Headers],[FS00]]</f>
        <v>104524490FS00</v>
      </c>
      <c r="E1325" s="39" t="s">
        <v>34</v>
      </c>
      <c r="F1325" s="39" t="s">
        <v>97</v>
      </c>
      <c r="G1325" s="39" t="s">
        <v>98</v>
      </c>
      <c r="H1325" s="39" t="s">
        <v>99</v>
      </c>
      <c r="I1325" s="39" t="s">
        <v>1708</v>
      </c>
      <c r="J1325" s="49" t="s">
        <v>50</v>
      </c>
      <c r="K1325" s="50" t="s">
        <v>50</v>
      </c>
      <c r="L1325" s="39" t="str">
        <f>VLOOKUP(MaestraLP3[[#This Row],[UMV]],VALIDACIONES!J:L,3,0)</f>
        <v>Unidad</v>
      </c>
      <c r="M1325" s="39" t="s">
        <v>51</v>
      </c>
      <c r="N1325" s="39" t="s">
        <v>78</v>
      </c>
      <c r="O1325" s="64">
        <v>2154.52</v>
      </c>
      <c r="P1325" s="39" t="s">
        <v>42</v>
      </c>
      <c r="Q1325" s="64">
        <v>4400</v>
      </c>
      <c r="R1325" s="66">
        <f>+IFERROR((MaestraLP3[[#This Row],[COSTO ]]/MaestraLP3[[#This Row],[COSTO SEP]]-1),0)</f>
        <v>-3.8059521378319694E-4</v>
      </c>
      <c r="S1325" s="65" t="s">
        <v>52</v>
      </c>
      <c r="T1325" s="65" t="s">
        <v>52</v>
      </c>
      <c r="U1325" s="64">
        <f>+VLOOKUP(MaestraLP3[[#This Row],[FS00]],'[1]BD MES'!$C:$N,12,0)</f>
        <v>2151.84</v>
      </c>
      <c r="V1325" s="64">
        <v>2153.6999999999998</v>
      </c>
      <c r="W1325" s="66">
        <f>+(MaestraLP3[[#This Row],[COSTO ]]-MaestraLP3[[#This Row],[COSTO OCT AL 25-09]])/MaestraLP3[[#This Row],[COSTO OCT AL 25-09]]</f>
        <v>8.6437653357111701E-4</v>
      </c>
      <c r="X1325" s="67" t="str">
        <f>++IF(P1325="HASTA AGOTAR STOCK","HASTA AGOTAR STOCK",IF(MaestraLP3[[#This Row],[PRECIO]]=0,"NO PARA LP",IF(MaestraLP3[[#This Row],[PRECIO SEP]]=0,"INCORPORACIÓN",IF(Z1325=0,"MANTIENE",IF(Z1325&lt;0,"BAJA",IF(Z1325&gt;0,"ALZA",""))))))</f>
        <v>MANTIENE</v>
      </c>
      <c r="Y1325" s="64">
        <v>4400</v>
      </c>
      <c r="Z1325" s="41">
        <f>IF(Y1325=0,"INDICAR PRECIO VTA",Y1325-MaestraLP3[[#This Row],[PRECIO SEP]])</f>
        <v>0</v>
      </c>
      <c r="AA1325" s="66">
        <f t="shared" si="20"/>
        <v>0.51052272727272729</v>
      </c>
      <c r="AB1325" s="68">
        <f>IFERROR(MaestraLP3[[#This Row],[PRECIO]]*MaestraLP3[[#This Row],[%MG UMV]],0)</f>
        <v>2246.3000000000002</v>
      </c>
      <c r="AC1325" s="69">
        <v>0.47</v>
      </c>
      <c r="AD1325" s="64">
        <f>+IFERROR(MaestraLP3[[#This Row],[MARGEN UNITARIO]]/MaestraLP3[[#This Row],[Peso Neto UMV (KG)]],0)</f>
        <v>4779.3617021276605</v>
      </c>
      <c r="AE1325" s="39" t="s">
        <v>53</v>
      </c>
      <c r="AF1325" s="39"/>
      <c r="AG1325" s="39">
        <v>1</v>
      </c>
      <c r="AH1325" s="109">
        <v>0</v>
      </c>
      <c r="AI1325" s="66">
        <v>6.9999999999999993E-2</v>
      </c>
      <c r="AJ1325" s="66">
        <v>9.9999999999999992E-2</v>
      </c>
      <c r="AK1325" s="39"/>
      <c r="AL1325" s="39" t="s">
        <v>53</v>
      </c>
    </row>
    <row r="1326" spans="1:38" x14ac:dyDescent="0.35">
      <c r="A1326" s="39" t="s">
        <v>276</v>
      </c>
      <c r="B1326" s="39">
        <v>104524230</v>
      </c>
      <c r="C1326" s="39" t="str">
        <f>+MaestraLP3[[#This Row],[CÓDIGO]]&amp;MaestraLP3[[#Headers],[-]]&amp;MaestraLP3[[#This Row],[UMV]]</f>
        <v>104524230-Z00</v>
      </c>
      <c r="D1326" s="50" t="str">
        <f>+MaestraLP3[[#This Row],[CÓDIGO]]&amp;MaestraLP3[[#Headers],[FS00]]</f>
        <v>104524230FS00</v>
      </c>
      <c r="E1326" s="39" t="s">
        <v>34</v>
      </c>
      <c r="F1326" s="39" t="s">
        <v>97</v>
      </c>
      <c r="G1326" s="39" t="s">
        <v>98</v>
      </c>
      <c r="H1326" s="39" t="s">
        <v>99</v>
      </c>
      <c r="I1326" s="39" t="s">
        <v>1709</v>
      </c>
      <c r="J1326" s="49" t="s">
        <v>149</v>
      </c>
      <c r="K1326" s="50" t="s">
        <v>50</v>
      </c>
      <c r="L1326" s="39" t="str">
        <f>VLOOKUP(MaestraLP3[[#This Row],[UMV]],VALIDACIONES!J:L,3,0)</f>
        <v>Caja 100 Unidades</v>
      </c>
      <c r="M1326" s="39" t="s">
        <v>51</v>
      </c>
      <c r="N1326" s="39" t="s">
        <v>78</v>
      </c>
      <c r="O1326" s="64">
        <v>3042</v>
      </c>
      <c r="P1326" s="39" t="s">
        <v>42</v>
      </c>
      <c r="Q1326" s="64">
        <v>4900</v>
      </c>
      <c r="R1326" s="66">
        <f>+IFERROR((MaestraLP3[[#This Row],[COSTO ]]/MaestraLP3[[#This Row],[COSTO SEP]]-1),0)</f>
        <v>0</v>
      </c>
      <c r="S1326" s="65" t="s">
        <v>52</v>
      </c>
      <c r="T1326" s="65" t="s">
        <v>52</v>
      </c>
      <c r="U1326" s="64">
        <f>+VLOOKUP(MaestraLP3[[#This Row],[FS00]],'[1]BD MES'!$C:$N,12,0)</f>
        <v>3010</v>
      </c>
      <c r="V1326" s="64">
        <v>3042</v>
      </c>
      <c r="W1326" s="66">
        <f>+(MaestraLP3[[#This Row],[COSTO ]]-MaestraLP3[[#This Row],[COSTO OCT AL 25-09]])/MaestraLP3[[#This Row],[COSTO OCT AL 25-09]]</f>
        <v>1.0631229235880399E-2</v>
      </c>
      <c r="X1326" s="67" t="str">
        <f>++IF(P1326="HASTA AGOTAR STOCK","HASTA AGOTAR STOCK",IF(MaestraLP3[[#This Row],[PRECIO]]=0,"NO PARA LP",IF(MaestraLP3[[#This Row],[PRECIO SEP]]=0,"INCORPORACIÓN",IF(Z1326=0,"MANTIENE",IF(Z1326&lt;0,"BAJA",IF(Z1326&gt;0,"ALZA",""))))))</f>
        <v>MANTIENE</v>
      </c>
      <c r="Y1326" s="64">
        <v>4900</v>
      </c>
      <c r="Z1326" s="41">
        <f>IF(Y1326=0,"INDICAR PRECIO VTA",Y1326-MaestraLP3[[#This Row],[PRECIO SEP]])</f>
        <v>0</v>
      </c>
      <c r="AA1326" s="66">
        <f t="shared" si="20"/>
        <v>0.37918367346938775</v>
      </c>
      <c r="AB1326" s="68">
        <f>IFERROR(MaestraLP3[[#This Row],[PRECIO]]*MaestraLP3[[#This Row],[%MG UMV]],0)</f>
        <v>1858</v>
      </c>
      <c r="AC1326" s="69">
        <v>0.2</v>
      </c>
      <c r="AD1326" s="64">
        <f>+IFERROR(MaestraLP3[[#This Row],[MARGEN UNITARIO]]/MaestraLP3[[#This Row],[Peso Neto UMV (KG)]],0)</f>
        <v>9290</v>
      </c>
      <c r="AE1326" s="39" t="s">
        <v>44</v>
      </c>
      <c r="AF1326" s="39"/>
      <c r="AG1326" s="39">
        <v>1</v>
      </c>
      <c r="AH1326" s="109">
        <v>0</v>
      </c>
      <c r="AI1326" s="66">
        <v>6.9999999999999993E-2</v>
      </c>
      <c r="AJ1326" s="66">
        <v>9.9999999999999992E-2</v>
      </c>
      <c r="AK1326" s="39"/>
      <c r="AL1326" s="39" t="s">
        <v>53</v>
      </c>
    </row>
    <row r="1327" spans="1:38" x14ac:dyDescent="0.35">
      <c r="A1327" s="39" t="s">
        <v>276</v>
      </c>
      <c r="B1327" s="39">
        <v>104533690</v>
      </c>
      <c r="C1327" s="39" t="str">
        <f>+MaestraLP3[[#This Row],[CÓDIGO]]&amp;MaestraLP3[[#Headers],[-]]&amp;MaestraLP3[[#This Row],[UMV]]</f>
        <v>104533690-C12</v>
      </c>
      <c r="D1327" s="50" t="str">
        <f>+MaestraLP3[[#This Row],[CÓDIGO]]&amp;MaestraLP3[[#Headers],[FS00]]</f>
        <v>104533690FS00</v>
      </c>
      <c r="E1327" s="39" t="s">
        <v>34</v>
      </c>
      <c r="F1327" s="39" t="s">
        <v>97</v>
      </c>
      <c r="G1327" s="39" t="s">
        <v>98</v>
      </c>
      <c r="H1327" s="39" t="s">
        <v>99</v>
      </c>
      <c r="I1327" s="39" t="s">
        <v>1710</v>
      </c>
      <c r="J1327" s="49" t="s">
        <v>49</v>
      </c>
      <c r="K1327" s="50" t="s">
        <v>50</v>
      </c>
      <c r="L1327" s="39" t="str">
        <f>VLOOKUP(MaestraLP3[[#This Row],[UMV]],VALIDACIONES!J:L,3,0)</f>
        <v>Caja 12 Unidades</v>
      </c>
      <c r="M1327" s="39" t="s">
        <v>51</v>
      </c>
      <c r="N1327" s="39" t="s">
        <v>78</v>
      </c>
      <c r="O1327" s="64">
        <v>28512</v>
      </c>
      <c r="P1327" s="39" t="s">
        <v>42</v>
      </c>
      <c r="Q1327" s="64">
        <v>46990</v>
      </c>
      <c r="R1327" s="66">
        <f>+IFERROR((MaestraLP3[[#This Row],[COSTO ]]/MaestraLP3[[#This Row],[COSTO SEP]]-1),0)</f>
        <v>0</v>
      </c>
      <c r="S1327" s="65" t="s">
        <v>52</v>
      </c>
      <c r="T1327" s="65" t="s">
        <v>52</v>
      </c>
      <c r="U1327" s="64">
        <f>+VLOOKUP(MaestraLP3[[#This Row],[FS00]],'[1]BD MES'!$C:$N,12,0)</f>
        <v>28524</v>
      </c>
      <c r="V1327" s="64">
        <v>28512</v>
      </c>
      <c r="W1327" s="66">
        <f>+(MaestraLP3[[#This Row],[COSTO ]]-MaestraLP3[[#This Row],[COSTO OCT AL 25-09]])/MaestraLP3[[#This Row],[COSTO OCT AL 25-09]]</f>
        <v>-4.2069835927639884E-4</v>
      </c>
      <c r="X1327" s="67" t="str">
        <f>++IF(P1327="HASTA AGOTAR STOCK","HASTA AGOTAR STOCK",IF(MaestraLP3[[#This Row],[PRECIO]]=0,"NO PARA LP",IF(MaestraLP3[[#This Row],[PRECIO SEP]]=0,"INCORPORACIÓN",IF(Z1327=0,"MANTIENE",IF(Z1327&lt;0,"BAJA",IF(Z1327&gt;0,"ALZA",""))))))</f>
        <v>MANTIENE</v>
      </c>
      <c r="Y1327" s="64">
        <v>46990</v>
      </c>
      <c r="Z1327" s="41">
        <f>IF(Y1327=0,"INDICAR PRECIO VTA",Y1327-MaestraLP3[[#This Row],[PRECIO SEP]])</f>
        <v>0</v>
      </c>
      <c r="AA1327" s="66">
        <f t="shared" si="20"/>
        <v>0.39323260268142157</v>
      </c>
      <c r="AB1327" s="68">
        <f>IFERROR(MaestraLP3[[#This Row],[PRECIO]]*MaestraLP3[[#This Row],[%MG UMV]],0)</f>
        <v>18478</v>
      </c>
      <c r="AC1327" s="69">
        <v>1.44</v>
      </c>
      <c r="AD1327" s="64">
        <f>+IFERROR(MaestraLP3[[#This Row],[MARGEN UNITARIO]]/MaestraLP3[[#This Row],[Peso Neto UMV (KG)]],0)</f>
        <v>12831.944444444445</v>
      </c>
      <c r="AE1327" s="39" t="s">
        <v>53</v>
      </c>
      <c r="AF1327" s="39"/>
      <c r="AG1327" s="39">
        <v>1</v>
      </c>
      <c r="AH1327" s="109">
        <v>0</v>
      </c>
      <c r="AI1327" s="66">
        <v>6.9999999999999993E-2</v>
      </c>
      <c r="AJ1327" s="66">
        <v>9.9999999999999992E-2</v>
      </c>
      <c r="AK1327" s="39"/>
      <c r="AL1327" s="39" t="s">
        <v>53</v>
      </c>
    </row>
    <row r="1328" spans="1:38" x14ac:dyDescent="0.35">
      <c r="A1328" s="39" t="s">
        <v>276</v>
      </c>
      <c r="B1328" s="39">
        <v>104524260</v>
      </c>
      <c r="C1328" s="39" t="str">
        <f>+MaestraLP3[[#This Row],[CÓDIGO]]&amp;MaestraLP3[[#Headers],[-]]&amp;MaestraLP3[[#This Row],[UMV]]</f>
        <v>104524260-Z00</v>
      </c>
      <c r="D1328" s="50" t="str">
        <f>+MaestraLP3[[#This Row],[CÓDIGO]]&amp;MaestraLP3[[#Headers],[FS00]]</f>
        <v>104524260FS00</v>
      </c>
      <c r="E1328" s="39" t="s">
        <v>34</v>
      </c>
      <c r="F1328" s="39" t="s">
        <v>97</v>
      </c>
      <c r="G1328" s="39" t="s">
        <v>98</v>
      </c>
      <c r="H1328" s="39" t="s">
        <v>99</v>
      </c>
      <c r="I1328" s="39" t="s">
        <v>1711</v>
      </c>
      <c r="J1328" s="49" t="s">
        <v>149</v>
      </c>
      <c r="K1328" s="50" t="s">
        <v>50</v>
      </c>
      <c r="L1328" s="39" t="str">
        <f>VLOOKUP(MaestraLP3[[#This Row],[UMV]],VALIDACIONES!J:L,3,0)</f>
        <v>Caja 100 Unidades</v>
      </c>
      <c r="M1328" s="39" t="s">
        <v>51</v>
      </c>
      <c r="N1328" s="39" t="s">
        <v>78</v>
      </c>
      <c r="O1328" s="64">
        <v>3893</v>
      </c>
      <c r="P1328" s="39" t="s">
        <v>42</v>
      </c>
      <c r="Q1328" s="64">
        <v>5000</v>
      </c>
      <c r="R1328" s="66">
        <f>+IFERROR((MaestraLP3[[#This Row],[COSTO ]]/MaestraLP3[[#This Row],[COSTO SEP]]-1),0)</f>
        <v>0</v>
      </c>
      <c r="S1328" s="65" t="s">
        <v>52</v>
      </c>
      <c r="T1328" s="65" t="s">
        <v>52</v>
      </c>
      <c r="U1328" s="64">
        <f>+VLOOKUP(MaestraLP3[[#This Row],[FS00]],'[1]BD MES'!$C:$N,12,0)</f>
        <v>3777.0000000000005</v>
      </c>
      <c r="V1328" s="64">
        <v>3893</v>
      </c>
      <c r="W1328" s="66">
        <f>+(MaestraLP3[[#This Row],[COSTO ]]-MaestraLP3[[#This Row],[COSTO OCT AL 25-09]])/MaestraLP3[[#This Row],[COSTO OCT AL 25-09]]</f>
        <v>3.0712205454063949E-2</v>
      </c>
      <c r="X1328" s="67" t="str">
        <f>++IF(P1328="HASTA AGOTAR STOCK","HASTA AGOTAR STOCK",IF(MaestraLP3[[#This Row],[PRECIO]]=0,"NO PARA LP",IF(MaestraLP3[[#This Row],[PRECIO SEP]]=0,"INCORPORACIÓN",IF(Z1328=0,"MANTIENE",IF(Z1328&lt;0,"BAJA",IF(Z1328&gt;0,"ALZA",""))))))</f>
        <v>MANTIENE</v>
      </c>
      <c r="Y1328" s="64">
        <v>5000</v>
      </c>
      <c r="Z1328" s="41">
        <f>IF(Y1328=0,"INDICAR PRECIO VTA",Y1328-MaestraLP3[[#This Row],[PRECIO SEP]])</f>
        <v>0</v>
      </c>
      <c r="AA1328" s="66">
        <f t="shared" si="20"/>
        <v>0.22140000000000001</v>
      </c>
      <c r="AB1328" s="68">
        <f>IFERROR(MaestraLP3[[#This Row],[PRECIO]]*MaestraLP3[[#This Row],[%MG UMV]],0)</f>
        <v>1107</v>
      </c>
      <c r="AC1328" s="69">
        <v>0.2</v>
      </c>
      <c r="AD1328" s="64">
        <f>+IFERROR(MaestraLP3[[#This Row],[MARGEN UNITARIO]]/MaestraLP3[[#This Row],[Peso Neto UMV (KG)]],0)</f>
        <v>5535</v>
      </c>
      <c r="AE1328" s="39" t="s">
        <v>44</v>
      </c>
      <c r="AF1328" s="39"/>
      <c r="AG1328" s="39">
        <v>1</v>
      </c>
      <c r="AH1328" s="109">
        <v>0</v>
      </c>
      <c r="AI1328" s="66">
        <v>6.9999999999999993E-2</v>
      </c>
      <c r="AJ1328" s="66">
        <v>9.9999999999999992E-2</v>
      </c>
      <c r="AK1328" s="39"/>
      <c r="AL1328" s="39" t="s">
        <v>53</v>
      </c>
    </row>
    <row r="1329" spans="1:38" x14ac:dyDescent="0.35">
      <c r="A1329" s="39" t="s">
        <v>276</v>
      </c>
      <c r="B1329" s="39">
        <v>104524250</v>
      </c>
      <c r="C1329" s="39" t="str">
        <f>+MaestraLP3[[#This Row],[CÓDIGO]]&amp;MaestraLP3[[#Headers],[-]]&amp;MaestraLP3[[#This Row],[UMV]]</f>
        <v>104524250-Z00</v>
      </c>
      <c r="D1329" s="50" t="str">
        <f>+MaestraLP3[[#This Row],[CÓDIGO]]&amp;MaestraLP3[[#Headers],[FS00]]</f>
        <v>104524250FS00</v>
      </c>
      <c r="E1329" s="39" t="s">
        <v>34</v>
      </c>
      <c r="F1329" s="39" t="s">
        <v>97</v>
      </c>
      <c r="G1329" s="39" t="s">
        <v>98</v>
      </c>
      <c r="H1329" s="39" t="s">
        <v>99</v>
      </c>
      <c r="I1329" s="39" t="s">
        <v>1712</v>
      </c>
      <c r="J1329" s="49" t="s">
        <v>149</v>
      </c>
      <c r="K1329" s="50" t="s">
        <v>50</v>
      </c>
      <c r="L1329" s="39" t="str">
        <f>VLOOKUP(MaestraLP3[[#This Row],[UMV]],VALIDACIONES!J:L,3,0)</f>
        <v>Caja 100 Unidades</v>
      </c>
      <c r="M1329" s="39" t="s">
        <v>51</v>
      </c>
      <c r="N1329" s="39" t="s">
        <v>78</v>
      </c>
      <c r="O1329" s="64">
        <v>2926</v>
      </c>
      <c r="P1329" s="39" t="s">
        <v>42</v>
      </c>
      <c r="Q1329" s="64">
        <v>5000</v>
      </c>
      <c r="R1329" s="66">
        <f>+IFERROR((MaestraLP3[[#This Row],[COSTO ]]/MaestraLP3[[#This Row],[COSTO SEP]]-1),0)</f>
        <v>1.3670539986330166E-3</v>
      </c>
      <c r="S1329" s="65" t="s">
        <v>52</v>
      </c>
      <c r="T1329" s="65" t="s">
        <v>52</v>
      </c>
      <c r="U1329" s="64">
        <f>+VLOOKUP(MaestraLP3[[#This Row],[FS00]],'[1]BD MES'!$C:$N,12,0)</f>
        <v>2938</v>
      </c>
      <c r="V1329" s="64">
        <v>2930</v>
      </c>
      <c r="W1329" s="66">
        <f>+(MaestraLP3[[#This Row],[COSTO ]]-MaestraLP3[[#This Row],[COSTO OCT AL 25-09]])/MaestraLP3[[#This Row],[COSTO OCT AL 25-09]]</f>
        <v>-2.722940776038121E-3</v>
      </c>
      <c r="X1329" s="67" t="str">
        <f>++IF(P1329="HASTA AGOTAR STOCK","HASTA AGOTAR STOCK",IF(MaestraLP3[[#This Row],[PRECIO]]=0,"NO PARA LP",IF(MaestraLP3[[#This Row],[PRECIO SEP]]=0,"INCORPORACIÓN",IF(Z1329=0,"MANTIENE",IF(Z1329&lt;0,"BAJA",IF(Z1329&gt;0,"ALZA",""))))))</f>
        <v>MANTIENE</v>
      </c>
      <c r="Y1329" s="64">
        <v>5000</v>
      </c>
      <c r="Z1329" s="41">
        <f>IF(Y1329=0,"INDICAR PRECIO VTA",Y1329-MaestraLP3[[#This Row],[PRECIO SEP]])</f>
        <v>0</v>
      </c>
      <c r="AA1329" s="66">
        <f t="shared" si="20"/>
        <v>0.41399999999999998</v>
      </c>
      <c r="AB1329" s="68">
        <f>IFERROR(MaestraLP3[[#This Row],[PRECIO]]*MaestraLP3[[#This Row],[%MG UMV]],0)</f>
        <v>2070</v>
      </c>
      <c r="AC1329" s="69">
        <v>0.2</v>
      </c>
      <c r="AD1329" s="64">
        <f>+IFERROR(MaestraLP3[[#This Row],[MARGEN UNITARIO]]/MaestraLP3[[#This Row],[Peso Neto UMV (KG)]],0)</f>
        <v>10350</v>
      </c>
      <c r="AE1329" s="39" t="s">
        <v>44</v>
      </c>
      <c r="AF1329" s="39"/>
      <c r="AG1329" s="39">
        <v>1</v>
      </c>
      <c r="AH1329" s="109">
        <v>0</v>
      </c>
      <c r="AI1329" s="66">
        <v>6.9999999999999993E-2</v>
      </c>
      <c r="AJ1329" s="66">
        <v>9.9999999999999992E-2</v>
      </c>
      <c r="AK1329" s="39"/>
      <c r="AL1329" s="39" t="s">
        <v>53</v>
      </c>
    </row>
    <row r="1330" spans="1:38" x14ac:dyDescent="0.35">
      <c r="A1330" s="39" t="s">
        <v>276</v>
      </c>
      <c r="B1330" s="39">
        <v>104524240</v>
      </c>
      <c r="C1330" s="39" t="str">
        <f>+MaestraLP3[[#This Row],[CÓDIGO]]&amp;MaestraLP3[[#Headers],[-]]&amp;MaestraLP3[[#This Row],[UMV]]</f>
        <v>104524240-Z00</v>
      </c>
      <c r="D1330" s="50" t="str">
        <f>+MaestraLP3[[#This Row],[CÓDIGO]]&amp;MaestraLP3[[#Headers],[FS00]]</f>
        <v>104524240FS00</v>
      </c>
      <c r="E1330" s="39" t="s">
        <v>34</v>
      </c>
      <c r="F1330" s="39" t="s">
        <v>97</v>
      </c>
      <c r="G1330" s="39" t="s">
        <v>98</v>
      </c>
      <c r="H1330" s="39" t="s">
        <v>99</v>
      </c>
      <c r="I1330" s="39" t="s">
        <v>1713</v>
      </c>
      <c r="J1330" s="49" t="s">
        <v>149</v>
      </c>
      <c r="K1330" s="50" t="s">
        <v>50</v>
      </c>
      <c r="L1330" s="39" t="str">
        <f>VLOOKUP(MaestraLP3[[#This Row],[UMV]],VALIDACIONES!J:L,3,0)</f>
        <v>Caja 100 Unidades</v>
      </c>
      <c r="M1330" s="39" t="s">
        <v>51</v>
      </c>
      <c r="N1330" s="39" t="s">
        <v>78</v>
      </c>
      <c r="O1330" s="64">
        <v>2949</v>
      </c>
      <c r="P1330" s="39" t="s">
        <v>42</v>
      </c>
      <c r="Q1330" s="64">
        <v>5000</v>
      </c>
      <c r="R1330" s="66">
        <f>+IFERROR((MaestraLP3[[#This Row],[COSTO ]]/MaestraLP3[[#This Row],[COSTO SEP]]-1),0)</f>
        <v>0</v>
      </c>
      <c r="S1330" s="65" t="s">
        <v>52</v>
      </c>
      <c r="T1330" s="65" t="s">
        <v>52</v>
      </c>
      <c r="U1330" s="64">
        <f>+VLOOKUP(MaestraLP3[[#This Row],[FS00]],'[1]BD MES'!$C:$N,12,0)</f>
        <v>2949</v>
      </c>
      <c r="V1330" s="64">
        <v>2949</v>
      </c>
      <c r="W1330" s="66">
        <f>+(MaestraLP3[[#This Row],[COSTO ]]-MaestraLP3[[#This Row],[COSTO OCT AL 25-09]])/MaestraLP3[[#This Row],[COSTO OCT AL 25-09]]</f>
        <v>0</v>
      </c>
      <c r="X1330" s="67" t="str">
        <f>++IF(P1330="HASTA AGOTAR STOCK","HASTA AGOTAR STOCK",IF(MaestraLP3[[#This Row],[PRECIO]]=0,"NO PARA LP",IF(MaestraLP3[[#This Row],[PRECIO SEP]]=0,"INCORPORACIÓN",IF(Z1330=0,"MANTIENE",IF(Z1330&lt;0,"BAJA",IF(Z1330&gt;0,"ALZA",""))))))</f>
        <v>MANTIENE</v>
      </c>
      <c r="Y1330" s="64">
        <v>5000</v>
      </c>
      <c r="Z1330" s="41">
        <f>IF(Y1330=0,"INDICAR PRECIO VTA",Y1330-MaestraLP3[[#This Row],[PRECIO SEP]])</f>
        <v>0</v>
      </c>
      <c r="AA1330" s="66">
        <f t="shared" si="20"/>
        <v>0.41020000000000001</v>
      </c>
      <c r="AB1330" s="68">
        <f>IFERROR(MaestraLP3[[#This Row],[PRECIO]]*MaestraLP3[[#This Row],[%MG UMV]],0)</f>
        <v>2051</v>
      </c>
      <c r="AC1330" s="69">
        <v>0.2</v>
      </c>
      <c r="AD1330" s="64">
        <f>+IFERROR(MaestraLP3[[#This Row],[MARGEN UNITARIO]]/MaestraLP3[[#This Row],[Peso Neto UMV (KG)]],0)</f>
        <v>10255</v>
      </c>
      <c r="AE1330" s="39" t="s">
        <v>44</v>
      </c>
      <c r="AF1330" s="39"/>
      <c r="AG1330" s="39">
        <v>1</v>
      </c>
      <c r="AH1330" s="109">
        <v>0</v>
      </c>
      <c r="AI1330" s="66">
        <v>6.9999999999999993E-2</v>
      </c>
      <c r="AJ1330" s="66">
        <v>9.9999999999999992E-2</v>
      </c>
      <c r="AK1330" s="39"/>
      <c r="AL1330" s="39" t="s">
        <v>53</v>
      </c>
    </row>
    <row r="1331" spans="1:38" x14ac:dyDescent="0.35">
      <c r="A1331" s="39" t="s">
        <v>276</v>
      </c>
      <c r="B1331" s="39">
        <v>104537680</v>
      </c>
      <c r="C1331" s="39" t="str">
        <f>+MaestraLP3[[#This Row],[CÓDIGO]]&amp;MaestraLP3[[#Headers],[-]]&amp;MaestraLP3[[#This Row],[UMV]]</f>
        <v>104537680-UN</v>
      </c>
      <c r="D1331" s="50" t="str">
        <f>+MaestraLP3[[#This Row],[CÓDIGO]]&amp;MaestraLP3[[#Headers],[FS00]]</f>
        <v>104537680FS00</v>
      </c>
      <c r="E1331" s="39" t="s">
        <v>34</v>
      </c>
      <c r="F1331" s="39" t="s">
        <v>97</v>
      </c>
      <c r="G1331" s="39" t="s">
        <v>98</v>
      </c>
      <c r="H1331" s="39" t="s">
        <v>99</v>
      </c>
      <c r="I1331" s="39" t="s">
        <v>1714</v>
      </c>
      <c r="J1331" s="49" t="s">
        <v>50</v>
      </c>
      <c r="K1331" s="50" t="s">
        <v>50</v>
      </c>
      <c r="L1331" s="39" t="str">
        <f>VLOOKUP(MaestraLP3[[#This Row],[UMV]],VALIDACIONES!J:L,3,0)</f>
        <v>Unidad</v>
      </c>
      <c r="M1331" s="39" t="s">
        <v>51</v>
      </c>
      <c r="N1331" s="39" t="s">
        <v>78</v>
      </c>
      <c r="O1331" s="64">
        <v>3596</v>
      </c>
      <c r="P1331" s="39" t="s">
        <v>42</v>
      </c>
      <c r="Q1331" s="64">
        <v>4650</v>
      </c>
      <c r="R1331" s="66">
        <f>+IFERROR((MaestraLP3[[#This Row],[COSTO ]]/MaestraLP3[[#This Row],[COSTO SEP]]-1),0)</f>
        <v>-5.5617352614012461E-4</v>
      </c>
      <c r="S1331" s="65" t="s">
        <v>52</v>
      </c>
      <c r="T1331" s="65" t="s">
        <v>52</v>
      </c>
      <c r="U1331" s="64">
        <f>+VLOOKUP(MaestraLP3[[#This Row],[FS00]],'[1]BD MES'!$C:$N,12,0)</f>
        <v>2933</v>
      </c>
      <c r="V1331" s="64">
        <v>3594</v>
      </c>
      <c r="W1331" s="66">
        <f>+(MaestraLP3[[#This Row],[COSTO ]]-MaestraLP3[[#This Row],[COSTO OCT AL 25-09]])/MaestraLP3[[#This Row],[COSTO OCT AL 25-09]]</f>
        <v>0.22536651892260484</v>
      </c>
      <c r="X1331" s="67" t="str">
        <f>++IF(P1331="HASTA AGOTAR STOCK","HASTA AGOTAR STOCK",IF(MaestraLP3[[#This Row],[PRECIO]]=0,"NO PARA LP",IF(MaestraLP3[[#This Row],[PRECIO SEP]]=0,"INCORPORACIÓN",IF(Z1331=0,"MANTIENE",IF(Z1331&lt;0,"BAJA",IF(Z1331&gt;0,"ALZA",""))))))</f>
        <v>MANTIENE</v>
      </c>
      <c r="Y1331" s="64">
        <v>4650</v>
      </c>
      <c r="Z1331" s="41">
        <f>IF(Y1331=0,"INDICAR PRECIO VTA",Y1331-MaestraLP3[[#This Row],[PRECIO SEP]])</f>
        <v>0</v>
      </c>
      <c r="AA1331" s="66">
        <f t="shared" si="20"/>
        <v>0.2270967741935484</v>
      </c>
      <c r="AB1331" s="68">
        <f>IFERROR(MaestraLP3[[#This Row],[PRECIO]]*MaestraLP3[[#This Row],[%MG UMV]],0)</f>
        <v>1056</v>
      </c>
      <c r="AC1331" s="69">
        <v>0.43</v>
      </c>
      <c r="AD1331" s="64">
        <f>+IFERROR(MaestraLP3[[#This Row],[MARGEN UNITARIO]]/MaestraLP3[[#This Row],[Peso Neto UMV (KG)]],0)</f>
        <v>2455.8139534883721</v>
      </c>
      <c r="AE1331" s="39" t="s">
        <v>53</v>
      </c>
      <c r="AF1331" s="39"/>
      <c r="AG1331" s="39">
        <v>1</v>
      </c>
      <c r="AH1331" s="109">
        <v>0</v>
      </c>
      <c r="AI1331" s="66">
        <v>6.9999999999999993E-2</v>
      </c>
      <c r="AJ1331" s="66">
        <v>9.9999999999999992E-2</v>
      </c>
      <c r="AK1331" s="39"/>
      <c r="AL1331" s="39" t="s">
        <v>53</v>
      </c>
    </row>
    <row r="1332" spans="1:38" x14ac:dyDescent="0.35">
      <c r="A1332" s="39" t="s">
        <v>276</v>
      </c>
      <c r="B1332" s="39">
        <v>104537670</v>
      </c>
      <c r="C1332" s="39" t="str">
        <f>+MaestraLP3[[#This Row],[CÓDIGO]]&amp;MaestraLP3[[#Headers],[-]]&amp;MaestraLP3[[#This Row],[UMV]]</f>
        <v>104537670-UN</v>
      </c>
      <c r="D1332" s="50" t="str">
        <f>+MaestraLP3[[#This Row],[CÓDIGO]]&amp;MaestraLP3[[#Headers],[FS00]]</f>
        <v>104537670FS00</v>
      </c>
      <c r="E1332" s="39" t="s">
        <v>34</v>
      </c>
      <c r="F1332" s="39" t="s">
        <v>97</v>
      </c>
      <c r="G1332" s="39" t="s">
        <v>98</v>
      </c>
      <c r="H1332" s="39" t="s">
        <v>99</v>
      </c>
      <c r="I1332" s="39" t="s">
        <v>1715</v>
      </c>
      <c r="J1332" s="49" t="s">
        <v>50</v>
      </c>
      <c r="K1332" s="50" t="s">
        <v>50</v>
      </c>
      <c r="L1332" s="39" t="str">
        <f>VLOOKUP(MaestraLP3[[#This Row],[UMV]],VALIDACIONES!J:L,3,0)</f>
        <v>Unidad</v>
      </c>
      <c r="M1332" s="39" t="s">
        <v>51</v>
      </c>
      <c r="N1332" s="39" t="s">
        <v>78</v>
      </c>
      <c r="O1332" s="64">
        <v>3591</v>
      </c>
      <c r="P1332" s="39" t="s">
        <v>42</v>
      </c>
      <c r="Q1332" s="64">
        <v>4650</v>
      </c>
      <c r="R1332" s="66">
        <f>+IFERROR((MaestraLP3[[#This Row],[COSTO ]]/MaestraLP3[[#This Row],[COSTO SEP]]-1),0)</f>
        <v>0</v>
      </c>
      <c r="S1332" s="65" t="s">
        <v>52</v>
      </c>
      <c r="T1332" s="65" t="s">
        <v>52</v>
      </c>
      <c r="U1332" s="64">
        <f>+VLOOKUP(MaestraLP3[[#This Row],[FS00]],'[1]BD MES'!$C:$N,12,0)</f>
        <v>2588</v>
      </c>
      <c r="V1332" s="64">
        <v>3591</v>
      </c>
      <c r="W1332" s="66">
        <f>+(MaestraLP3[[#This Row],[COSTO ]]-MaestraLP3[[#This Row],[COSTO OCT AL 25-09]])/MaestraLP3[[#This Row],[COSTO OCT AL 25-09]]</f>
        <v>0.38755795981452862</v>
      </c>
      <c r="X1332" s="67" t="str">
        <f>++IF(P1332="HASTA AGOTAR STOCK","HASTA AGOTAR STOCK",IF(MaestraLP3[[#This Row],[PRECIO]]=0,"NO PARA LP",IF(MaestraLP3[[#This Row],[PRECIO SEP]]=0,"INCORPORACIÓN",IF(Z1332=0,"MANTIENE",IF(Z1332&lt;0,"BAJA",IF(Z1332&gt;0,"ALZA",""))))))</f>
        <v>MANTIENE</v>
      </c>
      <c r="Y1332" s="64">
        <v>4650</v>
      </c>
      <c r="Z1332" s="41">
        <f>IF(Y1332=0,"INDICAR PRECIO VTA",Y1332-MaestraLP3[[#This Row],[PRECIO SEP]])</f>
        <v>0</v>
      </c>
      <c r="AA1332" s="66">
        <f t="shared" si="20"/>
        <v>0.22774193548387098</v>
      </c>
      <c r="AB1332" s="68">
        <f>IFERROR(MaestraLP3[[#This Row],[PRECIO]]*MaestraLP3[[#This Row],[%MG UMV]],0)</f>
        <v>1059</v>
      </c>
      <c r="AC1332" s="69">
        <v>0.33900000000000002</v>
      </c>
      <c r="AD1332" s="64">
        <f>+IFERROR(MaestraLP3[[#This Row],[MARGEN UNITARIO]]/MaestraLP3[[#This Row],[Peso Neto UMV (KG)]],0)</f>
        <v>3123.8938053097345</v>
      </c>
      <c r="AE1332" s="39" t="s">
        <v>53</v>
      </c>
      <c r="AF1332" s="39"/>
      <c r="AG1332" s="39">
        <v>1</v>
      </c>
      <c r="AH1332" s="109">
        <v>0</v>
      </c>
      <c r="AI1332" s="66">
        <v>6.9999999999999993E-2</v>
      </c>
      <c r="AJ1332" s="66">
        <v>9.9999999999999992E-2</v>
      </c>
      <c r="AK1332" s="39"/>
      <c r="AL1332" s="39" t="s">
        <v>53</v>
      </c>
    </row>
    <row r="1333" spans="1:38" x14ac:dyDescent="0.35">
      <c r="A1333" s="39" t="s">
        <v>276</v>
      </c>
      <c r="B1333" s="39">
        <v>104537660</v>
      </c>
      <c r="C1333" s="39" t="str">
        <f>+MaestraLP3[[#This Row],[CÓDIGO]]&amp;MaestraLP3[[#Headers],[-]]&amp;MaestraLP3[[#This Row],[UMV]]</f>
        <v>104537660-UN</v>
      </c>
      <c r="D1333" s="50" t="str">
        <f>+MaestraLP3[[#This Row],[CÓDIGO]]&amp;MaestraLP3[[#Headers],[FS00]]</f>
        <v>104537660FS00</v>
      </c>
      <c r="E1333" s="39" t="s">
        <v>34</v>
      </c>
      <c r="F1333" s="39" t="s">
        <v>97</v>
      </c>
      <c r="G1333" s="39" t="s">
        <v>98</v>
      </c>
      <c r="H1333" s="39" t="s">
        <v>99</v>
      </c>
      <c r="I1333" s="39" t="s">
        <v>1716</v>
      </c>
      <c r="J1333" s="49" t="s">
        <v>50</v>
      </c>
      <c r="K1333" s="50" t="s">
        <v>50</v>
      </c>
      <c r="L1333" s="39" t="str">
        <f>VLOOKUP(MaestraLP3[[#This Row],[UMV]],VALIDACIONES!J:L,3,0)</f>
        <v>Unidad</v>
      </c>
      <c r="M1333" s="39" t="s">
        <v>51</v>
      </c>
      <c r="N1333" s="39" t="s">
        <v>78</v>
      </c>
      <c r="O1333" s="64">
        <v>3599</v>
      </c>
      <c r="P1333" s="39" t="s">
        <v>42</v>
      </c>
      <c r="Q1333" s="64">
        <v>4650</v>
      </c>
      <c r="R1333" s="66">
        <f>+IFERROR((MaestraLP3[[#This Row],[COSTO ]]/MaestraLP3[[#This Row],[COSTO SEP]]-1),0)</f>
        <v>-1.3892747985551068E-3</v>
      </c>
      <c r="S1333" s="65" t="s">
        <v>52</v>
      </c>
      <c r="T1333" s="65" t="s">
        <v>52</v>
      </c>
      <c r="U1333" s="64">
        <f>+VLOOKUP(MaestraLP3[[#This Row],[FS00]],'[1]BD MES'!$C:$N,12,0)</f>
        <v>2988</v>
      </c>
      <c r="V1333" s="64">
        <v>3594</v>
      </c>
      <c r="W1333" s="66">
        <f>+(MaestraLP3[[#This Row],[COSTO ]]-MaestraLP3[[#This Row],[COSTO OCT AL 25-09]])/MaestraLP3[[#This Row],[COSTO OCT AL 25-09]]</f>
        <v>0.20281124497991967</v>
      </c>
      <c r="X1333" s="67" t="str">
        <f>++IF(P1333="HASTA AGOTAR STOCK","HASTA AGOTAR STOCK",IF(MaestraLP3[[#This Row],[PRECIO]]=0,"NO PARA LP",IF(MaestraLP3[[#This Row],[PRECIO SEP]]=0,"INCORPORACIÓN",IF(Z1333=0,"MANTIENE",IF(Z1333&lt;0,"BAJA",IF(Z1333&gt;0,"ALZA",""))))))</f>
        <v>MANTIENE</v>
      </c>
      <c r="Y1333" s="64">
        <v>4650</v>
      </c>
      <c r="Z1333" s="41">
        <f>IF(Y1333=0,"INDICAR PRECIO VTA",Y1333-MaestraLP3[[#This Row],[PRECIO SEP]])</f>
        <v>0</v>
      </c>
      <c r="AA1333" s="66">
        <f t="shared" si="20"/>
        <v>0.2270967741935484</v>
      </c>
      <c r="AB1333" s="68">
        <f>IFERROR(MaestraLP3[[#This Row],[PRECIO]]*MaestraLP3[[#This Row],[%MG UMV]],0)</f>
        <v>1056</v>
      </c>
      <c r="AC1333" s="69">
        <v>0.38</v>
      </c>
      <c r="AD1333" s="64">
        <f>+IFERROR(MaestraLP3[[#This Row],[MARGEN UNITARIO]]/MaestraLP3[[#This Row],[Peso Neto UMV (KG)]],0)</f>
        <v>2778.9473684210525</v>
      </c>
      <c r="AE1333" s="39" t="s">
        <v>53</v>
      </c>
      <c r="AF1333" s="39"/>
      <c r="AG1333" s="39">
        <v>1</v>
      </c>
      <c r="AH1333" s="109">
        <v>0</v>
      </c>
      <c r="AI1333" s="66">
        <v>6.9999999999999993E-2</v>
      </c>
      <c r="AJ1333" s="66">
        <v>9.9999999999999992E-2</v>
      </c>
      <c r="AK1333" s="39"/>
      <c r="AL1333" s="39" t="s">
        <v>53</v>
      </c>
    </row>
    <row r="1334" spans="1:38" x14ac:dyDescent="0.35">
      <c r="A1334" s="39" t="s">
        <v>276</v>
      </c>
      <c r="B1334" s="39">
        <v>104524520</v>
      </c>
      <c r="C1334" s="39" t="str">
        <f>+MaestraLP3[[#This Row],[CÓDIGO]]&amp;MaestraLP3[[#Headers],[-]]&amp;MaestraLP3[[#This Row],[UMV]]</f>
        <v>104524520-UN</v>
      </c>
      <c r="D1334" s="50" t="str">
        <f>+MaestraLP3[[#This Row],[CÓDIGO]]&amp;MaestraLP3[[#Headers],[FS00]]</f>
        <v>104524520FS00</v>
      </c>
      <c r="E1334" s="39" t="s">
        <v>34</v>
      </c>
      <c r="F1334" s="39" t="s">
        <v>97</v>
      </c>
      <c r="G1334" s="39" t="s">
        <v>98</v>
      </c>
      <c r="H1334" s="39" t="s">
        <v>99</v>
      </c>
      <c r="I1334" s="39" t="s">
        <v>1717</v>
      </c>
      <c r="J1334" s="49" t="s">
        <v>50</v>
      </c>
      <c r="K1334" s="50" t="s">
        <v>50</v>
      </c>
      <c r="L1334" s="39" t="str">
        <f>VLOOKUP(MaestraLP3[[#This Row],[UMV]],VALIDACIONES!J:L,3,0)</f>
        <v>Unidad</v>
      </c>
      <c r="M1334" s="39" t="s">
        <v>51</v>
      </c>
      <c r="N1334" s="39" t="s">
        <v>78</v>
      </c>
      <c r="O1334" s="64">
        <v>2926.23</v>
      </c>
      <c r="P1334" s="39" t="s">
        <v>42</v>
      </c>
      <c r="Q1334" s="64">
        <v>5000</v>
      </c>
      <c r="R1334" s="66">
        <f>+IFERROR((MaestraLP3[[#This Row],[COSTO ]]/MaestraLP3[[#This Row],[COSTO SEP]]-1),0)</f>
        <v>1.0252099117424862E-5</v>
      </c>
      <c r="S1334" s="65" t="s">
        <v>52</v>
      </c>
      <c r="T1334" s="65" t="s">
        <v>52</v>
      </c>
      <c r="U1334" s="64">
        <f>+VLOOKUP(MaestraLP3[[#This Row],[FS00]],'[1]BD MES'!$C:$N,12,0)</f>
        <v>2902.58</v>
      </c>
      <c r="V1334" s="64">
        <v>2926.26</v>
      </c>
      <c r="W1334" s="66">
        <f>+(MaestraLP3[[#This Row],[COSTO ]]-MaestraLP3[[#This Row],[COSTO OCT AL 25-09]])/MaestraLP3[[#This Row],[COSTO OCT AL 25-09]]</f>
        <v>8.1582592038807866E-3</v>
      </c>
      <c r="X1334" s="67" t="str">
        <f>++IF(P1334="HASTA AGOTAR STOCK","HASTA AGOTAR STOCK",IF(MaestraLP3[[#This Row],[PRECIO]]=0,"NO PARA LP",IF(MaestraLP3[[#This Row],[PRECIO SEP]]=0,"INCORPORACIÓN",IF(Z1334=0,"MANTIENE",IF(Z1334&lt;0,"BAJA",IF(Z1334&gt;0,"ALZA",""))))))</f>
        <v>MANTIENE</v>
      </c>
      <c r="Y1334" s="64">
        <v>5000</v>
      </c>
      <c r="Z1334" s="41">
        <f>IF(Y1334=0,"INDICAR PRECIO VTA",Y1334-MaestraLP3[[#This Row],[PRECIO SEP]])</f>
        <v>0</v>
      </c>
      <c r="AA1334" s="66">
        <f t="shared" si="20"/>
        <v>0.41474799999999995</v>
      </c>
      <c r="AB1334" s="68">
        <f>IFERROR(MaestraLP3[[#This Row],[PRECIO]]*MaestraLP3[[#This Row],[%MG UMV]],0)</f>
        <v>2073.7399999999998</v>
      </c>
      <c r="AC1334" s="69">
        <v>0.52</v>
      </c>
      <c r="AD1334" s="64">
        <f>+IFERROR(MaestraLP3[[#This Row],[MARGEN UNITARIO]]/MaestraLP3[[#This Row],[Peso Neto UMV (KG)]],0)</f>
        <v>3987.9615384615381</v>
      </c>
      <c r="AE1334" s="39" t="s">
        <v>53</v>
      </c>
      <c r="AF1334" s="39"/>
      <c r="AG1334" s="39">
        <v>1</v>
      </c>
      <c r="AH1334" s="109">
        <v>0</v>
      </c>
      <c r="AI1334" s="66">
        <v>6.9999999999999993E-2</v>
      </c>
      <c r="AJ1334" s="66">
        <v>9.9999999999999992E-2</v>
      </c>
      <c r="AK1334" s="39"/>
      <c r="AL1334" s="39" t="s">
        <v>53</v>
      </c>
    </row>
    <row r="1335" spans="1:38" x14ac:dyDescent="0.35">
      <c r="A1335" s="39" t="s">
        <v>276</v>
      </c>
      <c r="B1335" s="39">
        <v>104524510</v>
      </c>
      <c r="C1335" s="39" t="str">
        <f>+MaestraLP3[[#This Row],[CÓDIGO]]&amp;MaestraLP3[[#Headers],[-]]&amp;MaestraLP3[[#This Row],[UMV]]</f>
        <v>104524510-UN</v>
      </c>
      <c r="D1335" s="50" t="str">
        <f>+MaestraLP3[[#This Row],[CÓDIGO]]&amp;MaestraLP3[[#Headers],[FS00]]</f>
        <v>104524510FS00</v>
      </c>
      <c r="E1335" s="39" t="s">
        <v>34</v>
      </c>
      <c r="F1335" s="39" t="s">
        <v>97</v>
      </c>
      <c r="G1335" s="39" t="s">
        <v>98</v>
      </c>
      <c r="H1335" s="39" t="s">
        <v>99</v>
      </c>
      <c r="I1335" s="39" t="s">
        <v>1718</v>
      </c>
      <c r="J1335" s="49" t="s">
        <v>50</v>
      </c>
      <c r="K1335" s="50" t="s">
        <v>50</v>
      </c>
      <c r="L1335" s="39" t="str">
        <f>VLOOKUP(MaestraLP3[[#This Row],[UMV]],VALIDACIONES!J:L,3,0)</f>
        <v>Unidad</v>
      </c>
      <c r="M1335" s="39" t="s">
        <v>51</v>
      </c>
      <c r="N1335" s="39" t="s">
        <v>78</v>
      </c>
      <c r="O1335" s="64">
        <v>2894.23</v>
      </c>
      <c r="P1335" s="39" t="s">
        <v>42</v>
      </c>
      <c r="Q1335" s="64">
        <v>5000</v>
      </c>
      <c r="R1335" s="66">
        <f>+IFERROR((MaestraLP3[[#This Row],[COSTO ]]/MaestraLP3[[#This Row],[COSTO SEP]]-1),0)</f>
        <v>6.9103008399906685E-6</v>
      </c>
      <c r="S1335" s="65" t="s">
        <v>52</v>
      </c>
      <c r="T1335" s="65" t="s">
        <v>52</v>
      </c>
      <c r="U1335" s="64">
        <f>+VLOOKUP(MaestraLP3[[#This Row],[FS00]],'[1]BD MES'!$C:$N,12,0)</f>
        <v>2893.04</v>
      </c>
      <c r="V1335" s="64">
        <v>2894.25</v>
      </c>
      <c r="W1335" s="66">
        <f>+(MaestraLP3[[#This Row],[COSTO ]]-MaestraLP3[[#This Row],[COSTO OCT AL 25-09]])/MaestraLP3[[#This Row],[COSTO OCT AL 25-09]]</f>
        <v>4.1824516771286826E-4</v>
      </c>
      <c r="X1335" s="67" t="str">
        <f>++IF(P1335="HASTA AGOTAR STOCK","HASTA AGOTAR STOCK",IF(MaestraLP3[[#This Row],[PRECIO]]=0,"NO PARA LP",IF(MaestraLP3[[#This Row],[PRECIO SEP]]=0,"INCORPORACIÓN",IF(Z1335=0,"MANTIENE",IF(Z1335&lt;0,"BAJA",IF(Z1335&gt;0,"ALZA",""))))))</f>
        <v>MANTIENE</v>
      </c>
      <c r="Y1335" s="64">
        <v>5000</v>
      </c>
      <c r="Z1335" s="41">
        <f>IF(Y1335=0,"INDICAR PRECIO VTA",Y1335-MaestraLP3[[#This Row],[PRECIO SEP]])</f>
        <v>0</v>
      </c>
      <c r="AA1335" s="66">
        <f t="shared" si="20"/>
        <v>0.42115000000000002</v>
      </c>
      <c r="AB1335" s="68">
        <f>IFERROR(MaestraLP3[[#This Row],[PRECIO]]*MaestraLP3[[#This Row],[%MG UMV]],0)</f>
        <v>2105.75</v>
      </c>
      <c r="AC1335" s="69">
        <v>0.52</v>
      </c>
      <c r="AD1335" s="64">
        <f>+IFERROR(MaestraLP3[[#This Row],[MARGEN UNITARIO]]/MaestraLP3[[#This Row],[Peso Neto UMV (KG)]],0)</f>
        <v>4049.5192307692305</v>
      </c>
      <c r="AE1335" s="39" t="s">
        <v>53</v>
      </c>
      <c r="AF1335" s="39"/>
      <c r="AG1335" s="39">
        <v>1</v>
      </c>
      <c r="AH1335" s="109">
        <v>0</v>
      </c>
      <c r="AI1335" s="66">
        <v>6.9999999999999993E-2</v>
      </c>
      <c r="AJ1335" s="66">
        <v>9.9999999999999992E-2</v>
      </c>
      <c r="AK1335" s="39"/>
      <c r="AL1335" s="39" t="s">
        <v>53</v>
      </c>
    </row>
    <row r="1336" spans="1:38" x14ac:dyDescent="0.35">
      <c r="A1336" s="39" t="s">
        <v>276</v>
      </c>
      <c r="B1336" s="39">
        <v>104524500</v>
      </c>
      <c r="C1336" s="39" t="str">
        <f>+MaestraLP3[[#This Row],[CÓDIGO]]&amp;MaestraLP3[[#Headers],[-]]&amp;MaestraLP3[[#This Row],[UMV]]</f>
        <v>104524500-UN</v>
      </c>
      <c r="D1336" s="50" t="str">
        <f>+MaestraLP3[[#This Row],[CÓDIGO]]&amp;MaestraLP3[[#Headers],[FS00]]</f>
        <v>104524500FS00</v>
      </c>
      <c r="E1336" s="39" t="s">
        <v>34</v>
      </c>
      <c r="F1336" s="39" t="s">
        <v>97</v>
      </c>
      <c r="G1336" s="39" t="s">
        <v>98</v>
      </c>
      <c r="H1336" s="39" t="s">
        <v>99</v>
      </c>
      <c r="I1336" s="39" t="s">
        <v>1719</v>
      </c>
      <c r="J1336" s="49" t="s">
        <v>50</v>
      </c>
      <c r="K1336" s="50" t="s">
        <v>50</v>
      </c>
      <c r="L1336" s="39" t="str">
        <f>VLOOKUP(MaestraLP3[[#This Row],[UMV]],VALIDACIONES!J:L,3,0)</f>
        <v>Unidad</v>
      </c>
      <c r="M1336" s="39" t="s">
        <v>51</v>
      </c>
      <c r="N1336" s="39" t="s">
        <v>78</v>
      </c>
      <c r="O1336" s="64">
        <v>3491.35</v>
      </c>
      <c r="P1336" s="39" t="s">
        <v>42</v>
      </c>
      <c r="Q1336" s="64">
        <v>5000</v>
      </c>
      <c r="R1336" s="66">
        <f>+IFERROR((MaestraLP3[[#This Row],[COSTO ]]/MaestraLP3[[#This Row],[COSTO SEP]]-1),0)</f>
        <v>0</v>
      </c>
      <c r="S1336" s="65" t="s">
        <v>52</v>
      </c>
      <c r="T1336" s="65" t="s">
        <v>52</v>
      </c>
      <c r="U1336" s="64">
        <f>+VLOOKUP(MaestraLP3[[#This Row],[FS00]],'[1]BD MES'!$C:$N,12,0)</f>
        <v>3491.35</v>
      </c>
      <c r="V1336" s="64">
        <v>3491.35</v>
      </c>
      <c r="W1336" s="66">
        <f>+(MaestraLP3[[#This Row],[COSTO ]]-MaestraLP3[[#This Row],[COSTO OCT AL 25-09]])/MaestraLP3[[#This Row],[COSTO OCT AL 25-09]]</f>
        <v>0</v>
      </c>
      <c r="X1336" s="67" t="str">
        <f>++IF(P1336="HASTA AGOTAR STOCK","HASTA AGOTAR STOCK",IF(MaestraLP3[[#This Row],[PRECIO]]=0,"NO PARA LP",IF(MaestraLP3[[#This Row],[PRECIO SEP]]=0,"INCORPORACIÓN",IF(Z1336=0,"MANTIENE",IF(Z1336&lt;0,"BAJA",IF(Z1336&gt;0,"ALZA",""))))))</f>
        <v>MANTIENE</v>
      </c>
      <c r="Y1336" s="64">
        <v>5000</v>
      </c>
      <c r="Z1336" s="41">
        <f>IF(Y1336=0,"INDICAR PRECIO VTA",Y1336-MaestraLP3[[#This Row],[PRECIO SEP]])</f>
        <v>0</v>
      </c>
      <c r="AA1336" s="66">
        <f t="shared" si="20"/>
        <v>0.30173</v>
      </c>
      <c r="AB1336" s="68">
        <f>IFERROR(MaestraLP3[[#This Row],[PRECIO]]*MaestraLP3[[#This Row],[%MG UMV]],0)</f>
        <v>1508.65</v>
      </c>
      <c r="AC1336" s="69">
        <v>0.52</v>
      </c>
      <c r="AD1336" s="64">
        <f>+IFERROR(MaestraLP3[[#This Row],[MARGEN UNITARIO]]/MaestraLP3[[#This Row],[Peso Neto UMV (KG)]],0)</f>
        <v>2901.25</v>
      </c>
      <c r="AE1336" s="39" t="s">
        <v>53</v>
      </c>
      <c r="AF1336" s="39"/>
      <c r="AG1336" s="39">
        <v>1</v>
      </c>
      <c r="AH1336" s="109">
        <v>0</v>
      </c>
      <c r="AI1336" s="66">
        <v>6.9999999999999993E-2</v>
      </c>
      <c r="AJ1336" s="66">
        <v>9.9999999999999992E-2</v>
      </c>
      <c r="AK1336" s="39"/>
      <c r="AL1336" s="39" t="s">
        <v>53</v>
      </c>
    </row>
    <row r="1337" spans="1:38" x14ac:dyDescent="0.35">
      <c r="A1337" s="39" t="s">
        <v>276</v>
      </c>
      <c r="B1337" s="39">
        <v>104526600</v>
      </c>
      <c r="C1337" s="39" t="str">
        <f>+MaestraLP3[[#This Row],[CÓDIGO]]&amp;MaestraLP3[[#Headers],[-]]&amp;MaestraLP3[[#This Row],[UMV]]</f>
        <v>104526600-UN</v>
      </c>
      <c r="D1337" s="50" t="str">
        <f>+MaestraLP3[[#This Row],[CÓDIGO]]&amp;MaestraLP3[[#Headers],[FS00]]</f>
        <v>104526600FS00</v>
      </c>
      <c r="E1337" s="39" t="s">
        <v>34</v>
      </c>
      <c r="F1337" s="39" t="s">
        <v>97</v>
      </c>
      <c r="G1337" s="39" t="s">
        <v>98</v>
      </c>
      <c r="H1337" s="39" t="s">
        <v>99</v>
      </c>
      <c r="I1337" s="39" t="s">
        <v>1720</v>
      </c>
      <c r="J1337" s="49" t="s">
        <v>50</v>
      </c>
      <c r="K1337" s="50" t="s">
        <v>50</v>
      </c>
      <c r="L1337" s="39" t="str">
        <f>VLOOKUP(MaestraLP3[[#This Row],[UMV]],VALIDACIONES!J:L,3,0)</f>
        <v>Unidad</v>
      </c>
      <c r="M1337" s="39" t="s">
        <v>51</v>
      </c>
      <c r="N1337" s="39" t="s">
        <v>78</v>
      </c>
      <c r="O1337" s="64">
        <v>2105</v>
      </c>
      <c r="P1337" s="39" t="s">
        <v>42</v>
      </c>
      <c r="Q1337" s="64">
        <v>2700</v>
      </c>
      <c r="R1337" s="66">
        <f>+IFERROR((MaestraLP3[[#This Row],[COSTO ]]/MaestraLP3[[#This Row],[COSTO SEP]]-1),0)</f>
        <v>0</v>
      </c>
      <c r="S1337" s="65" t="s">
        <v>52</v>
      </c>
      <c r="T1337" s="65" t="s">
        <v>52</v>
      </c>
      <c r="U1337" s="64">
        <f>+VLOOKUP(MaestraLP3[[#This Row],[FS00]],'[1]BD MES'!$C:$N,12,0)</f>
        <v>2105</v>
      </c>
      <c r="V1337" s="64">
        <v>2105</v>
      </c>
      <c r="W1337" s="66">
        <f>+(MaestraLP3[[#This Row],[COSTO ]]-MaestraLP3[[#This Row],[COSTO OCT AL 25-09]])/MaestraLP3[[#This Row],[COSTO OCT AL 25-09]]</f>
        <v>0</v>
      </c>
      <c r="X1337" s="67" t="str">
        <f>++IF(P1337="HASTA AGOTAR STOCK","HASTA AGOTAR STOCK",IF(MaestraLP3[[#This Row],[PRECIO]]=0,"NO PARA LP",IF(MaestraLP3[[#This Row],[PRECIO SEP]]=0,"INCORPORACIÓN",IF(Z1337=0,"MANTIENE",IF(Z1337&lt;0,"BAJA",IF(Z1337&gt;0,"ALZA",""))))))</f>
        <v>MANTIENE</v>
      </c>
      <c r="Y1337" s="64">
        <v>2700</v>
      </c>
      <c r="Z1337" s="41">
        <f>IF(Y1337=0,"INDICAR PRECIO VTA",Y1337-MaestraLP3[[#This Row],[PRECIO SEP]])</f>
        <v>0</v>
      </c>
      <c r="AA1337" s="66">
        <f t="shared" si="20"/>
        <v>0.22037037037037038</v>
      </c>
      <c r="AB1337" s="68">
        <f>IFERROR(MaestraLP3[[#This Row],[PRECIO]]*MaestraLP3[[#This Row],[%MG UMV]],0)</f>
        <v>595</v>
      </c>
      <c r="AC1337" s="69">
        <v>0.02</v>
      </c>
      <c r="AD1337" s="64">
        <f>+IFERROR(MaestraLP3[[#This Row],[MARGEN UNITARIO]]/MaestraLP3[[#This Row],[Peso Neto UMV (KG)]],0)</f>
        <v>29750</v>
      </c>
      <c r="AE1337" s="39" t="s">
        <v>53</v>
      </c>
      <c r="AF1337" s="39"/>
      <c r="AG1337" s="39">
        <v>1</v>
      </c>
      <c r="AH1337" s="109">
        <v>0</v>
      </c>
      <c r="AI1337" s="66">
        <v>6.9999999999999993E-2</v>
      </c>
      <c r="AJ1337" s="66">
        <v>9.9999999999999992E-2</v>
      </c>
      <c r="AK1337" s="39"/>
      <c r="AL1337" s="39" t="s">
        <v>53</v>
      </c>
    </row>
    <row r="1338" spans="1:38" x14ac:dyDescent="0.35">
      <c r="A1338" s="39" t="s">
        <v>276</v>
      </c>
      <c r="B1338" s="39">
        <v>104534020</v>
      </c>
      <c r="C1338" s="39" t="str">
        <f>+MaestraLP3[[#This Row],[CÓDIGO]]&amp;MaestraLP3[[#Headers],[-]]&amp;MaestraLP3[[#This Row],[UMV]]</f>
        <v>104534020-UN</v>
      </c>
      <c r="D1338" s="50" t="str">
        <f>+MaestraLP3[[#This Row],[CÓDIGO]]&amp;MaestraLP3[[#Headers],[FS00]]</f>
        <v>104534020FS00</v>
      </c>
      <c r="E1338" s="39" t="s">
        <v>34</v>
      </c>
      <c r="F1338" s="39" t="s">
        <v>97</v>
      </c>
      <c r="G1338" s="39" t="s">
        <v>98</v>
      </c>
      <c r="H1338" s="39" t="s">
        <v>99</v>
      </c>
      <c r="I1338" s="39" t="s">
        <v>1721</v>
      </c>
      <c r="J1338" s="49" t="s">
        <v>50</v>
      </c>
      <c r="K1338" s="50" t="s">
        <v>50</v>
      </c>
      <c r="L1338" s="39" t="str">
        <f>VLOOKUP(MaestraLP3[[#This Row],[UMV]],VALIDACIONES!J:L,3,0)</f>
        <v>Unidad</v>
      </c>
      <c r="M1338" s="39" t="s">
        <v>51</v>
      </c>
      <c r="N1338" s="39" t="s">
        <v>78</v>
      </c>
      <c r="O1338" s="64">
        <v>15475</v>
      </c>
      <c r="P1338" s="39" t="s">
        <v>42</v>
      </c>
      <c r="Q1338" s="64">
        <v>20900</v>
      </c>
      <c r="R1338" s="66">
        <f>+IFERROR((MaestraLP3[[#This Row],[COSTO ]]/MaestraLP3[[#This Row],[COSTO SEP]]-1),0)</f>
        <v>0</v>
      </c>
      <c r="S1338" s="65" t="s">
        <v>52</v>
      </c>
      <c r="T1338" s="65" t="s">
        <v>52</v>
      </c>
      <c r="U1338" s="64">
        <f>+VLOOKUP(MaestraLP3[[#This Row],[FS00]],'[1]BD MES'!$C:$N,12,0)</f>
        <v>15475</v>
      </c>
      <c r="V1338" s="64">
        <v>15475</v>
      </c>
      <c r="W1338" s="66">
        <f>+(MaestraLP3[[#This Row],[COSTO ]]-MaestraLP3[[#This Row],[COSTO OCT AL 25-09]])/MaestraLP3[[#This Row],[COSTO OCT AL 25-09]]</f>
        <v>0</v>
      </c>
      <c r="X1338" s="67" t="str">
        <f>++IF(P1338="HASTA AGOTAR STOCK","HASTA AGOTAR STOCK",IF(MaestraLP3[[#This Row],[PRECIO]]=0,"NO PARA LP",IF(MaestraLP3[[#This Row],[PRECIO SEP]]=0,"INCORPORACIÓN",IF(Z1338=0,"MANTIENE",IF(Z1338&lt;0,"BAJA",IF(Z1338&gt;0,"ALZA",""))))))</f>
        <v>MANTIENE</v>
      </c>
      <c r="Y1338" s="64">
        <v>20900</v>
      </c>
      <c r="Z1338" s="41">
        <f>IF(Y1338=0,"INDICAR PRECIO VTA",Y1338-MaestraLP3[[#This Row],[PRECIO SEP]])</f>
        <v>0</v>
      </c>
      <c r="AA1338" s="66">
        <f t="shared" si="20"/>
        <v>0.25956937799043062</v>
      </c>
      <c r="AB1338" s="68">
        <f>IFERROR(MaestraLP3[[#This Row],[PRECIO]]*MaestraLP3[[#This Row],[%MG UMV]],0)</f>
        <v>5425</v>
      </c>
      <c r="AC1338" s="69">
        <v>3.7</v>
      </c>
      <c r="AD1338" s="64">
        <f>+IFERROR(MaestraLP3[[#This Row],[MARGEN UNITARIO]]/MaestraLP3[[#This Row],[Peso Neto UMV (KG)]],0)</f>
        <v>1466.2162162162163</v>
      </c>
      <c r="AE1338" s="39" t="s">
        <v>53</v>
      </c>
      <c r="AF1338" s="39"/>
      <c r="AG1338" s="39">
        <v>1</v>
      </c>
      <c r="AH1338" s="109">
        <v>0</v>
      </c>
      <c r="AI1338" s="66">
        <v>6.9999999999999993E-2</v>
      </c>
      <c r="AJ1338" s="66">
        <v>9.9999999999999992E-2</v>
      </c>
      <c r="AK1338" s="39"/>
      <c r="AL1338" s="39" t="s">
        <v>53</v>
      </c>
    </row>
    <row r="1339" spans="1:38" x14ac:dyDescent="0.35">
      <c r="A1339" s="39" t="s">
        <v>276</v>
      </c>
      <c r="B1339" s="39">
        <v>104534030</v>
      </c>
      <c r="C1339" s="39" t="str">
        <f>+MaestraLP3[[#This Row],[CÓDIGO]]&amp;MaestraLP3[[#Headers],[-]]&amp;MaestraLP3[[#This Row],[UMV]]</f>
        <v>104534030-UN</v>
      </c>
      <c r="D1339" s="50" t="str">
        <f>+MaestraLP3[[#This Row],[CÓDIGO]]&amp;MaestraLP3[[#Headers],[FS00]]</f>
        <v>104534030FS00</v>
      </c>
      <c r="E1339" s="39" t="s">
        <v>34</v>
      </c>
      <c r="F1339" s="39" t="s">
        <v>97</v>
      </c>
      <c r="G1339" s="39" t="s">
        <v>98</v>
      </c>
      <c r="H1339" s="39" t="s">
        <v>99</v>
      </c>
      <c r="I1339" s="39" t="s">
        <v>1722</v>
      </c>
      <c r="J1339" s="49" t="s">
        <v>50</v>
      </c>
      <c r="K1339" s="50" t="s">
        <v>50</v>
      </c>
      <c r="L1339" s="39" t="str">
        <f>VLOOKUP(MaestraLP3[[#This Row],[UMV]],VALIDACIONES!J:L,3,0)</f>
        <v>Unidad</v>
      </c>
      <c r="M1339" s="39" t="s">
        <v>51</v>
      </c>
      <c r="N1339" s="39" t="s">
        <v>78</v>
      </c>
      <c r="O1339" s="64">
        <v>15358</v>
      </c>
      <c r="P1339" s="39" t="s">
        <v>42</v>
      </c>
      <c r="Q1339" s="64">
        <v>20900</v>
      </c>
      <c r="R1339" s="66">
        <f>+IFERROR((MaestraLP3[[#This Row],[COSTO ]]/MaestraLP3[[#This Row],[COSTO SEP]]-1),0)</f>
        <v>4.2323219169162485E-3</v>
      </c>
      <c r="S1339" s="65" t="s">
        <v>52</v>
      </c>
      <c r="T1339" s="65" t="s">
        <v>52</v>
      </c>
      <c r="U1339" s="64">
        <f>+VLOOKUP(MaestraLP3[[#This Row],[FS00]],'[1]BD MES'!$C:$N,12,0)</f>
        <v>15432</v>
      </c>
      <c r="V1339" s="64">
        <v>15423</v>
      </c>
      <c r="W1339" s="66">
        <f>+(MaestraLP3[[#This Row],[COSTO ]]-MaestraLP3[[#This Row],[COSTO OCT AL 25-09]])/MaestraLP3[[#This Row],[COSTO OCT AL 25-09]]</f>
        <v>-5.8320373250388808E-4</v>
      </c>
      <c r="X1339" s="67" t="str">
        <f>++IF(P1339="HASTA AGOTAR STOCK","HASTA AGOTAR STOCK",IF(MaestraLP3[[#This Row],[PRECIO]]=0,"NO PARA LP",IF(MaestraLP3[[#This Row],[PRECIO SEP]]=0,"INCORPORACIÓN",IF(Z1339=0,"MANTIENE",IF(Z1339&lt;0,"BAJA",IF(Z1339&gt;0,"ALZA",""))))))</f>
        <v>MANTIENE</v>
      </c>
      <c r="Y1339" s="64">
        <v>20900</v>
      </c>
      <c r="Z1339" s="41">
        <f>IF(Y1339=0,"INDICAR PRECIO VTA",Y1339-MaestraLP3[[#This Row],[PRECIO SEP]])</f>
        <v>0</v>
      </c>
      <c r="AA1339" s="66">
        <f t="shared" si="20"/>
        <v>0.2620574162679426</v>
      </c>
      <c r="AB1339" s="68">
        <f>IFERROR(MaestraLP3[[#This Row],[PRECIO]]*MaestraLP3[[#This Row],[%MG UMV]],0)</f>
        <v>5477</v>
      </c>
      <c r="AC1339" s="69">
        <v>3.7</v>
      </c>
      <c r="AD1339" s="64">
        <f>+IFERROR(MaestraLP3[[#This Row],[MARGEN UNITARIO]]/MaestraLP3[[#This Row],[Peso Neto UMV (KG)]],0)</f>
        <v>1480.2702702702702</v>
      </c>
      <c r="AE1339" s="39" t="s">
        <v>53</v>
      </c>
      <c r="AF1339" s="39"/>
      <c r="AG1339" s="39">
        <v>1</v>
      </c>
      <c r="AH1339" s="109">
        <v>0</v>
      </c>
      <c r="AI1339" s="66">
        <v>6.9999999999999993E-2</v>
      </c>
      <c r="AJ1339" s="66">
        <v>9.9999999999999992E-2</v>
      </c>
      <c r="AK1339" s="39"/>
      <c r="AL1339" s="39" t="s">
        <v>53</v>
      </c>
    </row>
    <row r="1340" spans="1:38" x14ac:dyDescent="0.35">
      <c r="A1340" s="39" t="s">
        <v>276</v>
      </c>
      <c r="B1340" s="39">
        <v>104534040</v>
      </c>
      <c r="C1340" s="39" t="str">
        <f>+MaestraLP3[[#This Row],[CÓDIGO]]&amp;MaestraLP3[[#Headers],[-]]&amp;MaestraLP3[[#This Row],[UMV]]</f>
        <v>104534040-UN</v>
      </c>
      <c r="D1340" s="50" t="str">
        <f>+MaestraLP3[[#This Row],[CÓDIGO]]&amp;MaestraLP3[[#Headers],[FS00]]</f>
        <v>104534040FS00</v>
      </c>
      <c r="E1340" s="39" t="s">
        <v>34</v>
      </c>
      <c r="F1340" s="39" t="s">
        <v>97</v>
      </c>
      <c r="G1340" s="39" t="s">
        <v>98</v>
      </c>
      <c r="H1340" s="39" t="s">
        <v>99</v>
      </c>
      <c r="I1340" s="39" t="s">
        <v>1723</v>
      </c>
      <c r="J1340" s="49" t="s">
        <v>50</v>
      </c>
      <c r="K1340" s="50" t="s">
        <v>50</v>
      </c>
      <c r="L1340" s="39" t="str">
        <f>VLOOKUP(MaestraLP3[[#This Row],[UMV]],VALIDACIONES!J:L,3,0)</f>
        <v>Unidad</v>
      </c>
      <c r="M1340" s="39" t="s">
        <v>51</v>
      </c>
      <c r="N1340" s="39" t="s">
        <v>78</v>
      </c>
      <c r="O1340" s="64">
        <v>7960</v>
      </c>
      <c r="P1340" s="39" t="s">
        <v>42</v>
      </c>
      <c r="Q1340" s="64">
        <v>13500</v>
      </c>
      <c r="R1340" s="66">
        <f>+IFERROR((MaestraLP3[[#This Row],[COSTO ]]/MaestraLP3[[#This Row],[COSTO SEP]]-1),0)</f>
        <v>0</v>
      </c>
      <c r="S1340" s="65" t="s">
        <v>52</v>
      </c>
      <c r="T1340" s="65" t="s">
        <v>52</v>
      </c>
      <c r="U1340" s="64">
        <f>+VLOOKUP(MaestraLP3[[#This Row],[FS00]],'[1]BD MES'!$C:$N,12,0)</f>
        <v>7960</v>
      </c>
      <c r="V1340" s="64">
        <v>7960</v>
      </c>
      <c r="W1340" s="66">
        <f>+(MaestraLP3[[#This Row],[COSTO ]]-MaestraLP3[[#This Row],[COSTO OCT AL 25-09]])/MaestraLP3[[#This Row],[COSTO OCT AL 25-09]]</f>
        <v>0</v>
      </c>
      <c r="X1340" s="67" t="str">
        <f>++IF(P1340="HASTA AGOTAR STOCK","HASTA AGOTAR STOCK",IF(MaestraLP3[[#This Row],[PRECIO]]=0,"NO PARA LP",IF(MaestraLP3[[#This Row],[PRECIO SEP]]=0,"INCORPORACIÓN",IF(Z1340=0,"MANTIENE",IF(Z1340&lt;0,"BAJA",IF(Z1340&gt;0,"ALZA",""))))))</f>
        <v>MANTIENE</v>
      </c>
      <c r="Y1340" s="64">
        <v>13500</v>
      </c>
      <c r="Z1340" s="41">
        <f>IF(Y1340=0,"INDICAR PRECIO VTA",Y1340-MaestraLP3[[#This Row],[PRECIO SEP]])</f>
        <v>0</v>
      </c>
      <c r="AA1340" s="66">
        <f t="shared" si="20"/>
        <v>0.41037037037037039</v>
      </c>
      <c r="AB1340" s="68">
        <f>IFERROR(MaestraLP3[[#This Row],[PRECIO]]*MaestraLP3[[#This Row],[%MG UMV]],0)</f>
        <v>5540</v>
      </c>
      <c r="AC1340" s="69">
        <v>1.08</v>
      </c>
      <c r="AD1340" s="64">
        <f>+IFERROR(MaestraLP3[[#This Row],[MARGEN UNITARIO]]/MaestraLP3[[#This Row],[Peso Neto UMV (KG)]],0)</f>
        <v>5129.6296296296296</v>
      </c>
      <c r="AE1340" s="39" t="s">
        <v>53</v>
      </c>
      <c r="AF1340" s="39"/>
      <c r="AG1340" s="39">
        <v>1</v>
      </c>
      <c r="AH1340" s="109">
        <v>0</v>
      </c>
      <c r="AI1340" s="66">
        <v>6.9999999999999993E-2</v>
      </c>
      <c r="AJ1340" s="66">
        <v>9.9999999999999992E-2</v>
      </c>
      <c r="AK1340" s="39"/>
      <c r="AL1340" s="39" t="s">
        <v>53</v>
      </c>
    </row>
    <row r="1341" spans="1:38" x14ac:dyDescent="0.35">
      <c r="A1341" s="39" t="s">
        <v>276</v>
      </c>
      <c r="B1341" s="39">
        <v>104534050</v>
      </c>
      <c r="C1341" s="39" t="str">
        <f>+MaestraLP3[[#This Row],[CÓDIGO]]&amp;MaestraLP3[[#Headers],[-]]&amp;MaestraLP3[[#This Row],[UMV]]</f>
        <v>104534050-UN</v>
      </c>
      <c r="D1341" s="50" t="str">
        <f>+MaestraLP3[[#This Row],[CÓDIGO]]&amp;MaestraLP3[[#Headers],[FS00]]</f>
        <v>104534050FS00</v>
      </c>
      <c r="E1341" s="39" t="s">
        <v>34</v>
      </c>
      <c r="F1341" s="39" t="s">
        <v>97</v>
      </c>
      <c r="G1341" s="39" t="s">
        <v>98</v>
      </c>
      <c r="H1341" s="39" t="s">
        <v>99</v>
      </c>
      <c r="I1341" s="39" t="s">
        <v>1724</v>
      </c>
      <c r="J1341" s="49" t="s">
        <v>50</v>
      </c>
      <c r="K1341" s="50" t="s">
        <v>50</v>
      </c>
      <c r="L1341" s="39" t="str">
        <f>VLOOKUP(MaestraLP3[[#This Row],[UMV]],VALIDACIONES!J:L,3,0)</f>
        <v>Unidad</v>
      </c>
      <c r="M1341" s="39" t="s">
        <v>51</v>
      </c>
      <c r="N1341" s="39" t="s">
        <v>78</v>
      </c>
      <c r="O1341" s="64">
        <v>15475</v>
      </c>
      <c r="P1341" s="39" t="s">
        <v>42</v>
      </c>
      <c r="Q1341" s="64">
        <v>20900</v>
      </c>
      <c r="R1341" s="66">
        <f>+IFERROR((MaestraLP3[[#This Row],[COSTO ]]/MaestraLP3[[#This Row],[COSTO SEP]]-1),0)</f>
        <v>0</v>
      </c>
      <c r="S1341" s="65" t="s">
        <v>52</v>
      </c>
      <c r="T1341" s="65" t="s">
        <v>52</v>
      </c>
      <c r="U1341" s="64">
        <f>+VLOOKUP(MaestraLP3[[#This Row],[FS00]],'[1]BD MES'!$C:$N,12,0)</f>
        <v>15475</v>
      </c>
      <c r="V1341" s="64">
        <v>15475</v>
      </c>
      <c r="W1341" s="66">
        <f>+(MaestraLP3[[#This Row],[COSTO ]]-MaestraLP3[[#This Row],[COSTO OCT AL 25-09]])/MaestraLP3[[#This Row],[COSTO OCT AL 25-09]]</f>
        <v>0</v>
      </c>
      <c r="X1341" s="67" t="str">
        <f>++IF(P1341="HASTA AGOTAR STOCK","HASTA AGOTAR STOCK",IF(MaestraLP3[[#This Row],[PRECIO]]=0,"NO PARA LP",IF(MaestraLP3[[#This Row],[PRECIO SEP]]=0,"INCORPORACIÓN",IF(Z1341=0,"MANTIENE",IF(Z1341&lt;0,"BAJA",IF(Z1341&gt;0,"ALZA",""))))))</f>
        <v>MANTIENE</v>
      </c>
      <c r="Y1341" s="64">
        <v>20900</v>
      </c>
      <c r="Z1341" s="41">
        <f>IF(Y1341=0,"INDICAR PRECIO VTA",Y1341-MaestraLP3[[#This Row],[PRECIO SEP]])</f>
        <v>0</v>
      </c>
      <c r="AA1341" s="66">
        <f t="shared" si="20"/>
        <v>0.25956937799043062</v>
      </c>
      <c r="AB1341" s="68">
        <f>IFERROR(MaestraLP3[[#This Row],[PRECIO]]*MaestraLP3[[#This Row],[%MG UMV]],0)</f>
        <v>5425</v>
      </c>
      <c r="AC1341" s="69">
        <v>3.7</v>
      </c>
      <c r="AD1341" s="64">
        <f>+IFERROR(MaestraLP3[[#This Row],[MARGEN UNITARIO]]/MaestraLP3[[#This Row],[Peso Neto UMV (KG)]],0)</f>
        <v>1466.2162162162163</v>
      </c>
      <c r="AE1341" s="39" t="s">
        <v>53</v>
      </c>
      <c r="AF1341" s="39"/>
      <c r="AG1341" s="39">
        <v>1</v>
      </c>
      <c r="AH1341" s="109">
        <v>0</v>
      </c>
      <c r="AI1341" s="66">
        <v>6.9999999999999993E-2</v>
      </c>
      <c r="AJ1341" s="66">
        <v>9.9999999999999992E-2</v>
      </c>
      <c r="AK1341" s="39"/>
      <c r="AL1341" s="39" t="s">
        <v>53</v>
      </c>
    </row>
    <row r="1342" spans="1:38" x14ac:dyDescent="0.35">
      <c r="A1342" s="39" t="s">
        <v>276</v>
      </c>
      <c r="B1342" s="39">
        <v>104534060</v>
      </c>
      <c r="C1342" s="39" t="str">
        <f>+MaestraLP3[[#This Row],[CÓDIGO]]&amp;MaestraLP3[[#Headers],[-]]&amp;MaestraLP3[[#This Row],[UMV]]</f>
        <v>104534060-UN</v>
      </c>
      <c r="D1342" s="50" t="str">
        <f>+MaestraLP3[[#This Row],[CÓDIGO]]&amp;MaestraLP3[[#Headers],[FS00]]</f>
        <v>104534060FS00</v>
      </c>
      <c r="E1342" s="39" t="s">
        <v>34</v>
      </c>
      <c r="F1342" s="39" t="s">
        <v>97</v>
      </c>
      <c r="G1342" s="39" t="s">
        <v>98</v>
      </c>
      <c r="H1342" s="39" t="s">
        <v>99</v>
      </c>
      <c r="I1342" s="39" t="s">
        <v>1725</v>
      </c>
      <c r="J1342" s="49" t="s">
        <v>50</v>
      </c>
      <c r="K1342" s="50" t="s">
        <v>50</v>
      </c>
      <c r="L1342" s="39" t="str">
        <f>VLOOKUP(MaestraLP3[[#This Row],[UMV]],VALIDACIONES!J:L,3,0)</f>
        <v>Unidad</v>
      </c>
      <c r="M1342" s="39" t="s">
        <v>51</v>
      </c>
      <c r="N1342" s="39" t="s">
        <v>78</v>
      </c>
      <c r="O1342" s="64">
        <v>7997</v>
      </c>
      <c r="P1342" s="39" t="s">
        <v>42</v>
      </c>
      <c r="Q1342" s="64">
        <v>13500</v>
      </c>
      <c r="R1342" s="66">
        <f>+IFERROR((MaestraLP3[[#This Row],[COSTO ]]/MaestraLP3[[#This Row],[COSTO SEP]]-1),0)</f>
        <v>-3.5013129923721076E-3</v>
      </c>
      <c r="S1342" s="65" t="s">
        <v>52</v>
      </c>
      <c r="T1342" s="65" t="s">
        <v>52</v>
      </c>
      <c r="U1342" s="64">
        <f>+VLOOKUP(MaestraLP3[[#This Row],[FS00]],'[1]BD MES'!$C:$N,12,0)</f>
        <v>7965</v>
      </c>
      <c r="V1342" s="64">
        <v>7969</v>
      </c>
      <c r="W1342" s="66">
        <f>+(MaestraLP3[[#This Row],[COSTO ]]-MaestraLP3[[#This Row],[COSTO OCT AL 25-09]])/MaestraLP3[[#This Row],[COSTO OCT AL 25-09]]</f>
        <v>5.0219711236660389E-4</v>
      </c>
      <c r="X1342" s="67" t="str">
        <f>++IF(P1342="HASTA AGOTAR STOCK","HASTA AGOTAR STOCK",IF(MaestraLP3[[#This Row],[PRECIO]]=0,"NO PARA LP",IF(MaestraLP3[[#This Row],[PRECIO SEP]]=0,"INCORPORACIÓN",IF(Z1342=0,"MANTIENE",IF(Z1342&lt;0,"BAJA",IF(Z1342&gt;0,"ALZA",""))))))</f>
        <v>MANTIENE</v>
      </c>
      <c r="Y1342" s="64">
        <v>13500</v>
      </c>
      <c r="Z1342" s="41">
        <f>IF(Y1342=0,"INDICAR PRECIO VTA",Y1342-MaestraLP3[[#This Row],[PRECIO SEP]])</f>
        <v>0</v>
      </c>
      <c r="AA1342" s="66">
        <f t="shared" si="20"/>
        <v>0.40970370370370368</v>
      </c>
      <c r="AB1342" s="68">
        <f>IFERROR(MaestraLP3[[#This Row],[PRECIO]]*MaestraLP3[[#This Row],[%MG UMV]],0)</f>
        <v>5531</v>
      </c>
      <c r="AC1342" s="69">
        <v>1.08</v>
      </c>
      <c r="AD1342" s="64">
        <f>+IFERROR(MaestraLP3[[#This Row],[MARGEN UNITARIO]]/MaestraLP3[[#This Row],[Peso Neto UMV (KG)]],0)</f>
        <v>5121.2962962962956</v>
      </c>
      <c r="AE1342" s="39" t="s">
        <v>53</v>
      </c>
      <c r="AF1342" s="39"/>
      <c r="AG1342" s="39">
        <v>1</v>
      </c>
      <c r="AH1342" s="109">
        <v>0</v>
      </c>
      <c r="AI1342" s="66">
        <v>6.9999999999999993E-2</v>
      </c>
      <c r="AJ1342" s="66">
        <v>9.9999999999999992E-2</v>
      </c>
      <c r="AK1342" s="39"/>
      <c r="AL1342" s="39" t="s">
        <v>53</v>
      </c>
    </row>
    <row r="1343" spans="1:38" x14ac:dyDescent="0.35">
      <c r="A1343" s="39" t="s">
        <v>276</v>
      </c>
      <c r="B1343" s="39">
        <v>104545210</v>
      </c>
      <c r="C1343" s="39" t="str">
        <f>+MaestraLP3[[#This Row],[CÓDIGO]]&amp;MaestraLP3[[#Headers],[-]]&amp;MaestraLP3[[#This Row],[UMV]]</f>
        <v>104545210-V00</v>
      </c>
      <c r="D1343" s="50" t="str">
        <f>+MaestraLP3[[#This Row],[CÓDIGO]]&amp;MaestraLP3[[#Headers],[FS00]]</f>
        <v>104545210FS00</v>
      </c>
      <c r="E1343" s="39" t="s">
        <v>34</v>
      </c>
      <c r="F1343" s="39" t="s">
        <v>97</v>
      </c>
      <c r="G1343" s="39" t="s">
        <v>98</v>
      </c>
      <c r="H1343" s="39" t="s">
        <v>99</v>
      </c>
      <c r="I1343" s="39" t="s">
        <v>1726</v>
      </c>
      <c r="J1343" s="49" t="s">
        <v>106</v>
      </c>
      <c r="K1343" s="50" t="s">
        <v>50</v>
      </c>
      <c r="L1343" s="39" t="str">
        <f>VLOOKUP(MaestraLP3[[#This Row],[UMV]],VALIDACIONES!J:L,3,0)</f>
        <v>Caja 500 Unidades</v>
      </c>
      <c r="M1343" s="39" t="s">
        <v>51</v>
      </c>
      <c r="N1343" s="39" t="s">
        <v>78</v>
      </c>
      <c r="O1343" s="64">
        <v>22500</v>
      </c>
      <c r="P1343" s="39" t="s">
        <v>42</v>
      </c>
      <c r="Q1343" s="64">
        <v>39000</v>
      </c>
      <c r="R1343" s="66">
        <f>+IFERROR((MaestraLP3[[#This Row],[COSTO ]]/MaestraLP3[[#This Row],[COSTO SEP]]-1),0)</f>
        <v>0</v>
      </c>
      <c r="S1343" s="65" t="s">
        <v>93</v>
      </c>
      <c r="T1343" s="65" t="s">
        <v>93</v>
      </c>
      <c r="U1343" s="64">
        <f>+VLOOKUP(MaestraLP3[[#This Row],[FS00]],'[1]BD MES'!$C:$N,12,0)</f>
        <v>22500</v>
      </c>
      <c r="V1343" s="64">
        <v>22500</v>
      </c>
      <c r="W1343" s="66">
        <f>+(MaestraLP3[[#This Row],[COSTO ]]-MaestraLP3[[#This Row],[COSTO OCT AL 25-09]])/MaestraLP3[[#This Row],[COSTO OCT AL 25-09]]</f>
        <v>0</v>
      </c>
      <c r="X1343" s="67" t="str">
        <f>++IF(P1343="HASTA AGOTAR STOCK","HASTA AGOTAR STOCK",IF(MaestraLP3[[#This Row],[PRECIO]]=0,"NO PARA LP",IF(MaestraLP3[[#This Row],[PRECIO SEP]]=0,"INCORPORACIÓN",IF(Z1343=0,"MANTIENE",IF(Z1343&lt;0,"BAJA",IF(Z1343&gt;0,"ALZA",""))))))</f>
        <v>MANTIENE</v>
      </c>
      <c r="Y1343" s="64">
        <v>39000</v>
      </c>
      <c r="Z1343" s="41">
        <f>IF(Y1343=0,"INDICAR PRECIO VTA",Y1343-MaestraLP3[[#This Row],[PRECIO SEP]])</f>
        <v>0</v>
      </c>
      <c r="AA1343" s="66">
        <f t="shared" si="20"/>
        <v>0.42307692307692307</v>
      </c>
      <c r="AB1343" s="68">
        <f>IFERROR(MaestraLP3[[#This Row],[PRECIO]]*MaestraLP3[[#This Row],[%MG UMV]],0)</f>
        <v>16500</v>
      </c>
      <c r="AC1343" s="69">
        <v>7.5</v>
      </c>
      <c r="AD1343" s="64">
        <f>+IFERROR(MaestraLP3[[#This Row],[MARGEN UNITARIO]]/MaestraLP3[[#This Row],[Peso Neto UMV (KG)]],0)</f>
        <v>2200</v>
      </c>
      <c r="AE1343" s="39" t="s">
        <v>44</v>
      </c>
      <c r="AF1343" s="39"/>
      <c r="AG1343" s="39">
        <v>1</v>
      </c>
      <c r="AH1343" s="109">
        <v>0</v>
      </c>
      <c r="AI1343" s="66">
        <v>6.9999999999999993E-2</v>
      </c>
      <c r="AJ1343" s="66">
        <v>9.9999999999999992E-2</v>
      </c>
      <c r="AK1343" s="39" t="s">
        <v>53</v>
      </c>
      <c r="AL1343" s="39" t="s">
        <v>53</v>
      </c>
    </row>
    <row r="1344" spans="1:38" x14ac:dyDescent="0.35">
      <c r="A1344" s="39" t="s">
        <v>276</v>
      </c>
      <c r="B1344" s="39">
        <v>104537830</v>
      </c>
      <c r="C1344" s="39" t="str">
        <f>+MaestraLP3[[#This Row],[CÓDIGO]]&amp;MaestraLP3[[#Headers],[-]]&amp;MaestraLP3[[#This Row],[UMV]]</f>
        <v>104537830-2Q</v>
      </c>
      <c r="D1344" s="50" t="str">
        <f>+MaestraLP3[[#This Row],[CÓDIGO]]&amp;MaestraLP3[[#Headers],[FS00]]</f>
        <v>104537830FS00</v>
      </c>
      <c r="E1344" s="39" t="s">
        <v>34</v>
      </c>
      <c r="F1344" s="39" t="s">
        <v>97</v>
      </c>
      <c r="G1344" s="39" t="s">
        <v>98</v>
      </c>
      <c r="H1344" s="39" t="s">
        <v>99</v>
      </c>
      <c r="I1344" s="39" t="s">
        <v>1727</v>
      </c>
      <c r="J1344" s="49" t="s">
        <v>101</v>
      </c>
      <c r="K1344" s="50" t="s">
        <v>50</v>
      </c>
      <c r="L1344" s="39" t="str">
        <f>VLOOKUP(MaestraLP3[[#This Row],[UMV]],VALIDACIONES!J:L,3,0)</f>
        <v>Caja 2000 Unidades</v>
      </c>
      <c r="M1344" s="39" t="s">
        <v>51</v>
      </c>
      <c r="N1344" s="39" t="s">
        <v>78</v>
      </c>
      <c r="O1344" s="64">
        <v>30000</v>
      </c>
      <c r="P1344" s="39" t="s">
        <v>42</v>
      </c>
      <c r="Q1344" s="64">
        <v>43500</v>
      </c>
      <c r="R1344" s="66">
        <f>+IFERROR((MaestraLP3[[#This Row],[COSTO ]]/MaestraLP3[[#This Row],[COSTO SEP]]-1),0)</f>
        <v>0</v>
      </c>
      <c r="S1344" s="65" t="s">
        <v>52</v>
      </c>
      <c r="T1344" s="65" t="s">
        <v>52</v>
      </c>
      <c r="U1344" s="64">
        <f>+VLOOKUP(MaestraLP3[[#This Row],[FS00]],'[1]BD MES'!$C:$N,12,0)</f>
        <v>30000</v>
      </c>
      <c r="V1344" s="64">
        <v>30000</v>
      </c>
      <c r="W1344" s="66">
        <f>+(MaestraLP3[[#This Row],[COSTO ]]-MaestraLP3[[#This Row],[COSTO OCT AL 25-09]])/MaestraLP3[[#This Row],[COSTO OCT AL 25-09]]</f>
        <v>0</v>
      </c>
      <c r="X1344" s="67" t="str">
        <f>++IF(P1344="HASTA AGOTAR STOCK","HASTA AGOTAR STOCK",IF(MaestraLP3[[#This Row],[PRECIO]]=0,"NO PARA LP",IF(MaestraLP3[[#This Row],[PRECIO SEP]]=0,"INCORPORACIÓN",IF(Z1344=0,"MANTIENE",IF(Z1344&lt;0,"BAJA",IF(Z1344&gt;0,"ALZA",""))))))</f>
        <v>MANTIENE</v>
      </c>
      <c r="Y1344" s="64">
        <v>43500</v>
      </c>
      <c r="Z1344" s="41">
        <f>IF(Y1344=0,"INDICAR PRECIO VTA",Y1344-MaestraLP3[[#This Row],[PRECIO SEP]])</f>
        <v>0</v>
      </c>
      <c r="AA1344" s="66">
        <f t="shared" si="20"/>
        <v>0.31034482758620691</v>
      </c>
      <c r="AB1344" s="68">
        <f>IFERROR(MaestraLP3[[#This Row],[PRECIO]]*MaestraLP3[[#This Row],[%MG UMV]],0)</f>
        <v>13500</v>
      </c>
      <c r="AC1344" s="69">
        <v>6</v>
      </c>
      <c r="AD1344" s="64">
        <f>+IFERROR(MaestraLP3[[#This Row],[MARGEN UNITARIO]]/MaestraLP3[[#This Row],[Peso Neto UMV (KG)]],0)</f>
        <v>2250</v>
      </c>
      <c r="AE1344" s="39" t="s">
        <v>44</v>
      </c>
      <c r="AF1344" s="39"/>
      <c r="AG1344" s="39">
        <v>1</v>
      </c>
      <c r="AH1344" s="109">
        <v>0</v>
      </c>
      <c r="AI1344" s="66">
        <v>6.9999999999999993E-2</v>
      </c>
      <c r="AJ1344" s="66">
        <v>9.9999999999999992E-2</v>
      </c>
      <c r="AK1344" s="39"/>
      <c r="AL1344" s="39" t="s">
        <v>53</v>
      </c>
    </row>
    <row r="1345" spans="1:38" x14ac:dyDescent="0.35">
      <c r="A1345" s="39" t="s">
        <v>276</v>
      </c>
      <c r="B1345" s="39">
        <v>105201320</v>
      </c>
      <c r="C1345" s="39" t="str">
        <f>+MaestraLP3[[#This Row],[CÓDIGO]]&amp;MaestraLP3[[#Headers],[-]]&amp;MaestraLP3[[#This Row],[UMV]]</f>
        <v>105201320-1Q</v>
      </c>
      <c r="D1345" s="50" t="str">
        <f>+MaestraLP3[[#This Row],[CÓDIGO]]&amp;MaestraLP3[[#Headers],[FS00]]</f>
        <v>105201320FS00</v>
      </c>
      <c r="E1345" s="39" t="s">
        <v>34</v>
      </c>
      <c r="F1345" s="39" t="s">
        <v>97</v>
      </c>
      <c r="G1345" s="39" t="s">
        <v>98</v>
      </c>
      <c r="H1345" s="39" t="s">
        <v>99</v>
      </c>
      <c r="I1345" s="39" t="s">
        <v>1728</v>
      </c>
      <c r="J1345" s="49" t="s">
        <v>104</v>
      </c>
      <c r="K1345" s="50" t="s">
        <v>104</v>
      </c>
      <c r="L1345" s="39" t="str">
        <f>VLOOKUP(MaestraLP3[[#This Row],[UMV]],VALIDACIONES!J:L,3,0)</f>
        <v>Caja 1000 Unidades</v>
      </c>
      <c r="M1345" s="39" t="s">
        <v>51</v>
      </c>
      <c r="N1345" s="39" t="s">
        <v>78</v>
      </c>
      <c r="O1345" s="64">
        <v>1902</v>
      </c>
      <c r="P1345" s="39" t="s">
        <v>42</v>
      </c>
      <c r="Q1345" s="64">
        <v>4500</v>
      </c>
      <c r="R1345" s="66">
        <f>+IFERROR((MaestraLP3[[#This Row],[COSTO ]]/MaestraLP3[[#This Row],[COSTO SEP]]-1),0)</f>
        <v>-5.2576235541534899E-4</v>
      </c>
      <c r="S1345" s="65" t="s">
        <v>52</v>
      </c>
      <c r="T1345" s="65" t="s">
        <v>52</v>
      </c>
      <c r="U1345" s="64">
        <f>+VLOOKUP(MaestraLP3[[#This Row],[FS00]],'[1]BD MES'!$C:$N,12,0)</f>
        <v>1900</v>
      </c>
      <c r="V1345" s="64">
        <v>1901</v>
      </c>
      <c r="W1345" s="66">
        <f>+(MaestraLP3[[#This Row],[COSTO ]]-MaestraLP3[[#This Row],[COSTO OCT AL 25-09]])/MaestraLP3[[#This Row],[COSTO OCT AL 25-09]]</f>
        <v>5.263157894736842E-4</v>
      </c>
      <c r="X1345" s="67" t="str">
        <f>++IF(P1345="HASTA AGOTAR STOCK","HASTA AGOTAR STOCK",IF(MaestraLP3[[#This Row],[PRECIO]]=0,"NO PARA LP",IF(MaestraLP3[[#This Row],[PRECIO SEP]]=0,"INCORPORACIÓN",IF(Z1345=0,"MANTIENE",IF(Z1345&lt;0,"BAJA",IF(Z1345&gt;0,"ALZA",""))))))</f>
        <v>MANTIENE</v>
      </c>
      <c r="Y1345" s="64">
        <v>4500</v>
      </c>
      <c r="Z1345" s="41">
        <f>IF(Y1345=0,"INDICAR PRECIO VTA",Y1345-MaestraLP3[[#This Row],[PRECIO SEP]])</f>
        <v>0</v>
      </c>
      <c r="AA1345" s="66">
        <f t="shared" ref="AA1345:AA1408" si="21">+IFERROR((Y1345-V1345)/Y1345,"-")</f>
        <v>0.5775555555555556</v>
      </c>
      <c r="AB1345" s="68">
        <f>IFERROR(MaestraLP3[[#This Row],[PRECIO]]*MaestraLP3[[#This Row],[%MG UMV]],0)</f>
        <v>2599</v>
      </c>
      <c r="AC1345" s="69">
        <v>1</v>
      </c>
      <c r="AD1345" s="64">
        <f>+IFERROR(MaestraLP3[[#This Row],[MARGEN UNITARIO]]/MaestraLP3[[#This Row],[Peso Neto UMV (KG)]],0)</f>
        <v>2599</v>
      </c>
      <c r="AE1345" s="39" t="s">
        <v>44</v>
      </c>
      <c r="AF1345" s="39"/>
      <c r="AG1345" s="39">
        <v>1</v>
      </c>
      <c r="AH1345" s="109">
        <v>0</v>
      </c>
      <c r="AI1345" s="66">
        <v>6.9999999999999993E-2</v>
      </c>
      <c r="AJ1345" s="66">
        <v>9.9999999999999992E-2</v>
      </c>
      <c r="AK1345" s="39"/>
      <c r="AL1345" s="39" t="s">
        <v>53</v>
      </c>
    </row>
    <row r="1346" spans="1:38" x14ac:dyDescent="0.35">
      <c r="A1346" s="39" t="s">
        <v>276</v>
      </c>
      <c r="B1346" s="39">
        <v>150000648</v>
      </c>
      <c r="C1346" s="39" t="str">
        <f>+MaestraLP3[[#This Row],[CÓDIGO]]&amp;MaestraLP3[[#Headers],[-]]&amp;MaestraLP3[[#This Row],[UMV]]</f>
        <v>150000648-UN</v>
      </c>
      <c r="D1346" s="50" t="str">
        <f>+MaestraLP3[[#This Row],[CÓDIGO]]&amp;MaestraLP3[[#Headers],[FS00]]</f>
        <v>150000648FS00</v>
      </c>
      <c r="E1346" s="39" t="s">
        <v>34</v>
      </c>
      <c r="F1346" s="39" t="s">
        <v>97</v>
      </c>
      <c r="G1346" s="39" t="s">
        <v>98</v>
      </c>
      <c r="H1346" s="39" t="s">
        <v>99</v>
      </c>
      <c r="I1346" s="39" t="s">
        <v>1729</v>
      </c>
      <c r="J1346" s="49" t="s">
        <v>50</v>
      </c>
      <c r="K1346" s="50" t="s">
        <v>50</v>
      </c>
      <c r="L1346" s="39" t="str">
        <f>VLOOKUP(MaestraLP3[[#This Row],[UMV]],VALIDACIONES!J:L,3,0)</f>
        <v>Unidad</v>
      </c>
      <c r="M1346" s="39" t="s">
        <v>51</v>
      </c>
      <c r="N1346" s="39" t="s">
        <v>78</v>
      </c>
      <c r="O1346" s="64">
        <v>5350.04</v>
      </c>
      <c r="P1346" s="39" t="s">
        <v>42</v>
      </c>
      <c r="Q1346" s="64">
        <v>8990</v>
      </c>
      <c r="R1346" s="66">
        <f>+IFERROR((MaestraLP3[[#This Row],[COSTO ]]/MaestraLP3[[#This Row],[COSTO SEP]]-1),0)</f>
        <v>0</v>
      </c>
      <c r="S1346" s="65" t="s">
        <v>52</v>
      </c>
      <c r="T1346" s="65" t="s">
        <v>52</v>
      </c>
      <c r="U1346" s="64">
        <f>+VLOOKUP(MaestraLP3[[#This Row],[FS00]],'[1]BD MES'!$C:$N,12,0)</f>
        <v>5350.05</v>
      </c>
      <c r="V1346" s="64">
        <v>5350.04</v>
      </c>
      <c r="W1346" s="66">
        <f>+(MaestraLP3[[#This Row],[COSTO ]]-MaestraLP3[[#This Row],[COSTO OCT AL 25-09]])/MaestraLP3[[#This Row],[COSTO OCT AL 25-09]]</f>
        <v>-1.8691414099341649E-6</v>
      </c>
      <c r="X1346" s="67" t="str">
        <f>++IF(P1346="HASTA AGOTAR STOCK","HASTA AGOTAR STOCK",IF(MaestraLP3[[#This Row],[PRECIO]]=0,"NO PARA LP",IF(MaestraLP3[[#This Row],[PRECIO SEP]]=0,"INCORPORACIÓN",IF(Z1346=0,"MANTIENE",IF(Z1346&lt;0,"BAJA",IF(Z1346&gt;0,"ALZA",""))))))</f>
        <v>MANTIENE</v>
      </c>
      <c r="Y1346" s="64">
        <v>8990</v>
      </c>
      <c r="Z1346" s="41">
        <f>IF(Y1346=0,"INDICAR PRECIO VTA",Y1346-MaestraLP3[[#This Row],[PRECIO SEP]])</f>
        <v>0</v>
      </c>
      <c r="AA1346" s="66">
        <f t="shared" si="21"/>
        <v>0.40488987764182427</v>
      </c>
      <c r="AB1346" s="68">
        <f>IFERROR(MaestraLP3[[#This Row],[PRECIO]]*MaestraLP3[[#This Row],[%MG UMV]],0)</f>
        <v>3639.96</v>
      </c>
      <c r="AC1346" s="69">
        <v>1.36</v>
      </c>
      <c r="AD1346" s="64">
        <f>+IFERROR(MaestraLP3[[#This Row],[MARGEN UNITARIO]]/MaestraLP3[[#This Row],[Peso Neto UMV (KG)]],0)</f>
        <v>2676.4411764705883</v>
      </c>
      <c r="AE1346" s="39" t="s">
        <v>53</v>
      </c>
      <c r="AF1346" s="39"/>
      <c r="AG1346" s="39">
        <v>1</v>
      </c>
      <c r="AH1346" s="109">
        <v>0</v>
      </c>
      <c r="AI1346" s="66">
        <v>6.9999999999999993E-2</v>
      </c>
      <c r="AJ1346" s="66">
        <v>9.9999999999999992E-2</v>
      </c>
      <c r="AK1346" s="39"/>
      <c r="AL1346" s="39" t="s">
        <v>53</v>
      </c>
    </row>
    <row r="1347" spans="1:38" x14ac:dyDescent="0.35">
      <c r="A1347" s="39" t="s">
        <v>276</v>
      </c>
      <c r="B1347" s="39">
        <v>105200920</v>
      </c>
      <c r="C1347" s="39" t="str">
        <f>+MaestraLP3[[#This Row],[CÓDIGO]]&amp;MaestraLP3[[#Headers],[-]]&amp;MaestraLP3[[#This Row],[UMV]]</f>
        <v>105200920-UN</v>
      </c>
      <c r="D1347" s="50" t="str">
        <f>+MaestraLP3[[#This Row],[CÓDIGO]]&amp;MaestraLP3[[#Headers],[FS00]]</f>
        <v>105200920FS00</v>
      </c>
      <c r="E1347" s="39" t="s">
        <v>34</v>
      </c>
      <c r="F1347" s="39" t="s">
        <v>97</v>
      </c>
      <c r="G1347" s="39" t="s">
        <v>98</v>
      </c>
      <c r="H1347" s="39" t="s">
        <v>99</v>
      </c>
      <c r="I1347" s="39" t="s">
        <v>1730</v>
      </c>
      <c r="J1347" s="49" t="s">
        <v>50</v>
      </c>
      <c r="K1347" s="50" t="s">
        <v>50</v>
      </c>
      <c r="L1347" s="39" t="str">
        <f>VLOOKUP(MaestraLP3[[#This Row],[UMV]],VALIDACIONES!J:L,3,0)</f>
        <v>Unidad</v>
      </c>
      <c r="M1347" s="39" t="s">
        <v>51</v>
      </c>
      <c r="N1347" s="39" t="s">
        <v>78</v>
      </c>
      <c r="O1347" s="64">
        <v>22099.98</v>
      </c>
      <c r="P1347" s="39" t="s">
        <v>42</v>
      </c>
      <c r="Q1347" s="64">
        <v>29990</v>
      </c>
      <c r="R1347" s="66">
        <f>+IFERROR((MaestraLP3[[#This Row],[COSTO ]]/MaestraLP3[[#This Row],[COSTO SEP]]-1),0)</f>
        <v>-0.36588177907853314</v>
      </c>
      <c r="S1347" s="65" t="s">
        <v>52</v>
      </c>
      <c r="T1347" s="65" t="s">
        <v>52</v>
      </c>
      <c r="U1347" s="64">
        <f>+VLOOKUP(MaestraLP3[[#This Row],[FS00]],'[1]BD MES'!$C:$N,12,0)</f>
        <v>19426.91</v>
      </c>
      <c r="V1347" s="64">
        <v>14014</v>
      </c>
      <c r="W1347" s="66">
        <f>+(MaestraLP3[[#This Row],[COSTO ]]-MaestraLP3[[#This Row],[COSTO OCT AL 25-09]])/MaestraLP3[[#This Row],[COSTO OCT AL 25-09]]</f>
        <v>-0.27862948868348081</v>
      </c>
      <c r="X1347" s="67" t="str">
        <f>++IF(P1347="HASTA AGOTAR STOCK","HASTA AGOTAR STOCK",IF(MaestraLP3[[#This Row],[PRECIO]]=0,"NO PARA LP",IF(MaestraLP3[[#This Row],[PRECIO SEP]]=0,"INCORPORACIÓN",IF(Z1347=0,"MANTIENE",IF(Z1347&lt;0,"BAJA",IF(Z1347&gt;0,"ALZA",""))))))</f>
        <v>BAJA</v>
      </c>
      <c r="Y1347" s="64">
        <v>24500</v>
      </c>
      <c r="Z1347" s="41">
        <f>IF(Y1347=0,"INDICAR PRECIO VTA",Y1347-MaestraLP3[[#This Row],[PRECIO SEP]])</f>
        <v>-5490</v>
      </c>
      <c r="AA1347" s="66">
        <f t="shared" si="21"/>
        <v>0.42799999999999999</v>
      </c>
      <c r="AB1347" s="68">
        <f>IFERROR(MaestraLP3[[#This Row],[PRECIO]]*MaestraLP3[[#This Row],[%MG UMV]],0)</f>
        <v>10486</v>
      </c>
      <c r="AC1347" s="69">
        <v>4.84</v>
      </c>
      <c r="AD1347" s="64">
        <f>+IFERROR(MaestraLP3[[#This Row],[MARGEN UNITARIO]]/MaestraLP3[[#This Row],[Peso Neto UMV (KG)]],0)</f>
        <v>2166.5289256198348</v>
      </c>
      <c r="AE1347" s="39" t="s">
        <v>53</v>
      </c>
      <c r="AF1347" s="39"/>
      <c r="AG1347" s="39">
        <v>1</v>
      </c>
      <c r="AH1347" s="109">
        <v>0</v>
      </c>
      <c r="AI1347" s="66">
        <v>6.9999999999999993E-2</v>
      </c>
      <c r="AJ1347" s="66">
        <v>9.9999999999999992E-2</v>
      </c>
      <c r="AK1347" s="39"/>
      <c r="AL1347" s="39" t="s">
        <v>53</v>
      </c>
    </row>
    <row r="1348" spans="1:38" x14ac:dyDescent="0.35">
      <c r="A1348" s="39" t="s">
        <v>276</v>
      </c>
      <c r="B1348" s="39">
        <v>150000698</v>
      </c>
      <c r="C1348" s="39" t="str">
        <f>+MaestraLP3[[#This Row],[CÓDIGO]]&amp;MaestraLP3[[#Headers],[-]]&amp;MaestraLP3[[#This Row],[UMV]]</f>
        <v>150000698-UN</v>
      </c>
      <c r="D1348" s="50" t="str">
        <f>+MaestraLP3[[#This Row],[CÓDIGO]]&amp;MaestraLP3[[#Headers],[FS00]]</f>
        <v>150000698FS00</v>
      </c>
      <c r="E1348" s="39" t="s">
        <v>34</v>
      </c>
      <c r="F1348" s="39" t="s">
        <v>97</v>
      </c>
      <c r="G1348" s="39" t="s">
        <v>98</v>
      </c>
      <c r="H1348" s="39" t="s">
        <v>99</v>
      </c>
      <c r="I1348" s="39" t="s">
        <v>1731</v>
      </c>
      <c r="J1348" s="49" t="s">
        <v>50</v>
      </c>
      <c r="K1348" s="50" t="s">
        <v>50</v>
      </c>
      <c r="L1348" s="39" t="str">
        <f>VLOOKUP(MaestraLP3[[#This Row],[UMV]],VALIDACIONES!J:L,3,0)</f>
        <v>Unidad</v>
      </c>
      <c r="M1348" s="39" t="s">
        <v>51</v>
      </c>
      <c r="N1348" s="39" t="s">
        <v>78</v>
      </c>
      <c r="O1348" s="64">
        <v>23140.83</v>
      </c>
      <c r="P1348" s="39" t="s">
        <v>42</v>
      </c>
      <c r="Q1348" s="64">
        <v>37990</v>
      </c>
      <c r="R1348" s="66">
        <f>+IFERROR((MaestraLP3[[#This Row],[COSTO ]]/MaestraLP3[[#This Row],[COSTO SEP]]-1),0)</f>
        <v>-0.55511535238796539</v>
      </c>
      <c r="S1348" s="65" t="s">
        <v>52</v>
      </c>
      <c r="T1348" s="65" t="s">
        <v>52</v>
      </c>
      <c r="U1348" s="64">
        <f>+VLOOKUP(MaestraLP3[[#This Row],[FS00]],'[1]BD MES'!$C:$N,12,0)</f>
        <v>23140.32</v>
      </c>
      <c r="V1348" s="64">
        <v>10295</v>
      </c>
      <c r="W1348" s="66">
        <f>+(MaestraLP3[[#This Row],[COSTO ]]-MaestraLP3[[#This Row],[COSTO OCT AL 25-09]])/MaestraLP3[[#This Row],[COSTO OCT AL 25-09]]</f>
        <v>-0.55510554737358864</v>
      </c>
      <c r="X1348" s="67" t="str">
        <f>++IF(P1348="HASTA AGOTAR STOCK","HASTA AGOTAR STOCK",IF(MaestraLP3[[#This Row],[PRECIO]]=0,"NO PARA LP",IF(MaestraLP3[[#This Row],[PRECIO SEP]]=0,"INCORPORACIÓN",IF(Z1348=0,"MANTIENE",IF(Z1348&lt;0,"BAJA",IF(Z1348&gt;0,"ALZA",""))))))</f>
        <v>BAJA</v>
      </c>
      <c r="Y1348" s="64">
        <v>28000</v>
      </c>
      <c r="Z1348" s="41">
        <f>IF(Y1348=0,"INDICAR PRECIO VTA",Y1348-MaestraLP3[[#This Row],[PRECIO SEP]])</f>
        <v>-9990</v>
      </c>
      <c r="AA1348" s="66">
        <f t="shared" si="21"/>
        <v>0.63232142857142859</v>
      </c>
      <c r="AB1348" s="68">
        <f>IFERROR(MaestraLP3[[#This Row],[PRECIO]]*MaestraLP3[[#This Row],[%MG UMV]],0)</f>
        <v>17705</v>
      </c>
      <c r="AC1348" s="69">
        <v>5.99</v>
      </c>
      <c r="AD1348" s="64">
        <f>+IFERROR(MaestraLP3[[#This Row],[MARGEN UNITARIO]]/MaestraLP3[[#This Row],[Peso Neto UMV (KG)]],0)</f>
        <v>2955.7595993322202</v>
      </c>
      <c r="AE1348" s="39" t="s">
        <v>53</v>
      </c>
      <c r="AF1348" s="39"/>
      <c r="AG1348" s="39">
        <v>1</v>
      </c>
      <c r="AH1348" s="109">
        <v>0</v>
      </c>
      <c r="AI1348" s="66">
        <v>6.9999999999999993E-2</v>
      </c>
      <c r="AJ1348" s="66">
        <v>9.9999999999999992E-2</v>
      </c>
      <c r="AK1348" s="39"/>
      <c r="AL1348" s="39" t="s">
        <v>53</v>
      </c>
    </row>
    <row r="1349" spans="1:38" x14ac:dyDescent="0.35">
      <c r="A1349" s="39" t="s">
        <v>276</v>
      </c>
      <c r="B1349" s="39">
        <v>150000699</v>
      </c>
      <c r="C1349" s="39" t="str">
        <f>+MaestraLP3[[#This Row],[CÓDIGO]]&amp;MaestraLP3[[#Headers],[-]]&amp;MaestraLP3[[#This Row],[UMV]]</f>
        <v>150000699-UN</v>
      </c>
      <c r="D1349" s="50" t="str">
        <f>+MaestraLP3[[#This Row],[CÓDIGO]]&amp;MaestraLP3[[#Headers],[FS00]]</f>
        <v>150000699FS00</v>
      </c>
      <c r="E1349" s="39" t="s">
        <v>34</v>
      </c>
      <c r="F1349" s="39" t="s">
        <v>97</v>
      </c>
      <c r="G1349" s="39" t="s">
        <v>98</v>
      </c>
      <c r="H1349" s="39" t="s">
        <v>99</v>
      </c>
      <c r="I1349" s="39" t="s">
        <v>1732</v>
      </c>
      <c r="J1349" s="49" t="s">
        <v>50</v>
      </c>
      <c r="K1349" s="50" t="s">
        <v>50</v>
      </c>
      <c r="L1349" s="39" t="str">
        <f>VLOOKUP(MaestraLP3[[#This Row],[UMV]],VALIDACIONES!J:L,3,0)</f>
        <v>Unidad</v>
      </c>
      <c r="M1349" s="39" t="s">
        <v>51</v>
      </c>
      <c r="N1349" s="39" t="s">
        <v>78</v>
      </c>
      <c r="O1349" s="64">
        <v>29600.3</v>
      </c>
      <c r="P1349" s="39" t="s">
        <v>42</v>
      </c>
      <c r="Q1349" s="64">
        <v>44990</v>
      </c>
      <c r="R1349" s="66">
        <f>+IFERROR((MaestraLP3[[#This Row],[COSTO ]]/MaestraLP3[[#This Row],[COSTO SEP]]-1),0)</f>
        <v>-0.30544622858552106</v>
      </c>
      <c r="S1349" s="65" t="s">
        <v>52</v>
      </c>
      <c r="T1349" s="65" t="s">
        <v>52</v>
      </c>
      <c r="U1349" s="64">
        <f>+VLOOKUP(MaestraLP3[[#This Row],[FS00]],'[1]BD MES'!$C:$N,12,0)</f>
        <v>26209.73</v>
      </c>
      <c r="V1349" s="64">
        <v>20559</v>
      </c>
      <c r="W1349" s="66">
        <f>+(MaestraLP3[[#This Row],[COSTO ]]-MaestraLP3[[#This Row],[COSTO OCT AL 25-09]])/MaestraLP3[[#This Row],[COSTO OCT AL 25-09]]</f>
        <v>-0.21559665055687333</v>
      </c>
      <c r="X1349" s="67" t="str">
        <f>++IF(P1349="HASTA AGOTAR STOCK","HASTA AGOTAR STOCK",IF(MaestraLP3[[#This Row],[PRECIO]]=0,"NO PARA LP",IF(MaestraLP3[[#This Row],[PRECIO SEP]]=0,"INCORPORACIÓN",IF(Z1349=0,"MANTIENE",IF(Z1349&lt;0,"BAJA",IF(Z1349&gt;0,"ALZA",""))))))</f>
        <v>BAJA</v>
      </c>
      <c r="Y1349" s="64">
        <v>36000</v>
      </c>
      <c r="Z1349" s="41">
        <f>IF(Y1349=0,"INDICAR PRECIO VTA",Y1349-MaestraLP3[[#This Row],[PRECIO SEP]])</f>
        <v>-8990</v>
      </c>
      <c r="AA1349" s="66">
        <f t="shared" si="21"/>
        <v>0.42891666666666667</v>
      </c>
      <c r="AB1349" s="68">
        <f>IFERROR(MaestraLP3[[#This Row],[PRECIO]]*MaestraLP3[[#This Row],[%MG UMV]],0)</f>
        <v>15441</v>
      </c>
      <c r="AC1349" s="69">
        <v>7</v>
      </c>
      <c r="AD1349" s="64">
        <f>+IFERROR(MaestraLP3[[#This Row],[MARGEN UNITARIO]]/MaestraLP3[[#This Row],[Peso Neto UMV (KG)]],0)</f>
        <v>2205.8571428571427</v>
      </c>
      <c r="AE1349" s="39" t="s">
        <v>53</v>
      </c>
      <c r="AF1349" s="39"/>
      <c r="AG1349" s="39">
        <v>1</v>
      </c>
      <c r="AH1349" s="109">
        <v>0</v>
      </c>
      <c r="AI1349" s="66">
        <v>6.9999999999999993E-2</v>
      </c>
      <c r="AJ1349" s="66">
        <v>9.9999999999999992E-2</v>
      </c>
      <c r="AK1349" s="39"/>
      <c r="AL1349" s="39" t="s">
        <v>53</v>
      </c>
    </row>
    <row r="1350" spans="1:38" x14ac:dyDescent="0.35">
      <c r="A1350" s="39" t="s">
        <v>276</v>
      </c>
      <c r="B1350" s="39">
        <v>105000600</v>
      </c>
      <c r="C1350" s="39" t="str">
        <f>+MaestraLP3[[#This Row],[CÓDIGO]]&amp;MaestraLP3[[#Headers],[-]]&amp;MaestraLP3[[#This Row],[UMV]]</f>
        <v>105000600-UN</v>
      </c>
      <c r="D1350" s="50" t="str">
        <f>+MaestraLP3[[#This Row],[CÓDIGO]]&amp;MaestraLP3[[#Headers],[FS00]]</f>
        <v>105000600FS00</v>
      </c>
      <c r="E1350" s="39" t="s">
        <v>34</v>
      </c>
      <c r="F1350" s="39" t="s">
        <v>97</v>
      </c>
      <c r="G1350" s="39" t="s">
        <v>98</v>
      </c>
      <c r="H1350" s="39" t="s">
        <v>99</v>
      </c>
      <c r="I1350" s="39" t="s">
        <v>1733</v>
      </c>
      <c r="J1350" s="49" t="s">
        <v>50</v>
      </c>
      <c r="K1350" s="50" t="s">
        <v>50</v>
      </c>
      <c r="L1350" s="39" t="str">
        <f>VLOOKUP(MaestraLP3[[#This Row],[UMV]],VALIDACIONES!J:L,3,0)</f>
        <v>Unidad</v>
      </c>
      <c r="M1350" s="39" t="s">
        <v>51</v>
      </c>
      <c r="N1350" s="39" t="s">
        <v>41</v>
      </c>
      <c r="O1350" s="64">
        <v>13557.9</v>
      </c>
      <c r="P1350" s="39" t="s">
        <v>42</v>
      </c>
      <c r="Q1350" s="64">
        <v>27000</v>
      </c>
      <c r="R1350" s="66">
        <f>+IFERROR((MaestraLP3[[#This Row],[COSTO ]]/MaestraLP3[[#This Row],[COSTO SEP]]-1),0)</f>
        <v>-7.3757735341573039E-7</v>
      </c>
      <c r="S1350" s="65" t="s">
        <v>52</v>
      </c>
      <c r="T1350" s="65" t="s">
        <v>52</v>
      </c>
      <c r="U1350" s="64">
        <f>+VLOOKUP(MaestraLP3[[#This Row],[FS00]],'[1]BD MES'!$C:$N,12,0)</f>
        <v>13557.86</v>
      </c>
      <c r="V1350" s="64">
        <v>13557.89</v>
      </c>
      <c r="W1350" s="66">
        <f>+(MaestraLP3[[#This Row],[COSTO ]]-MaestraLP3[[#This Row],[COSTO OCT AL 25-09]])/MaestraLP3[[#This Row],[COSTO OCT AL 25-09]]</f>
        <v>2.2127385884524433E-6</v>
      </c>
      <c r="X1350" s="67" t="str">
        <f>++IF(P1350="HASTA AGOTAR STOCK","HASTA AGOTAR STOCK",IF(MaestraLP3[[#This Row],[PRECIO]]=0,"NO PARA LP",IF(MaestraLP3[[#This Row],[PRECIO SEP]]=0,"INCORPORACIÓN",IF(Z1350=0,"MANTIENE",IF(Z1350&lt;0,"BAJA",IF(Z1350&gt;0,"ALZA",""))))))</f>
        <v>MANTIENE</v>
      </c>
      <c r="Y1350" s="64">
        <v>27000</v>
      </c>
      <c r="Z1350" s="41">
        <f>IF(Y1350=0,"INDICAR PRECIO VTA",Y1350-MaestraLP3[[#This Row],[PRECIO SEP]])</f>
        <v>0</v>
      </c>
      <c r="AA1350" s="66">
        <f t="shared" si="21"/>
        <v>0.49785592592592592</v>
      </c>
      <c r="AB1350" s="68">
        <f>IFERROR(MaestraLP3[[#This Row],[PRECIO]]*MaestraLP3[[#This Row],[%MG UMV]],0)</f>
        <v>13442.11</v>
      </c>
      <c r="AC1350" s="69">
        <v>5</v>
      </c>
      <c r="AD1350" s="64">
        <f>+IFERROR(MaestraLP3[[#This Row],[MARGEN UNITARIO]]/MaestraLP3[[#This Row],[Peso Neto UMV (KG)]],0)</f>
        <v>2688.422</v>
      </c>
      <c r="AE1350" s="39" t="s">
        <v>53</v>
      </c>
      <c r="AF1350" s="39"/>
      <c r="AG1350" s="39">
        <v>1</v>
      </c>
      <c r="AH1350" s="109">
        <v>0</v>
      </c>
      <c r="AI1350" s="66">
        <v>6.9999999999999993E-2</v>
      </c>
      <c r="AJ1350" s="66">
        <v>9.9999999999999992E-2</v>
      </c>
      <c r="AK1350" s="39"/>
      <c r="AL1350" s="39" t="s">
        <v>53</v>
      </c>
    </row>
    <row r="1351" spans="1:38" x14ac:dyDescent="0.35">
      <c r="A1351" s="39" t="s">
        <v>276</v>
      </c>
      <c r="B1351" s="39">
        <v>104533820</v>
      </c>
      <c r="C1351" s="39" t="str">
        <f>+MaestraLP3[[#This Row],[CÓDIGO]]&amp;MaestraLP3[[#Headers],[-]]&amp;MaestraLP3[[#This Row],[UMV]]</f>
        <v>104533820-V00</v>
      </c>
      <c r="D1351" s="50" t="str">
        <f>+MaestraLP3[[#This Row],[CÓDIGO]]&amp;MaestraLP3[[#Headers],[FS00]]</f>
        <v>104533820FS00</v>
      </c>
      <c r="E1351" s="39" t="s">
        <v>34</v>
      </c>
      <c r="F1351" s="39" t="s">
        <v>97</v>
      </c>
      <c r="G1351" s="39" t="s">
        <v>98</v>
      </c>
      <c r="H1351" s="39" t="s">
        <v>99</v>
      </c>
      <c r="I1351" s="39" t="s">
        <v>1734</v>
      </c>
      <c r="J1351" s="49" t="s">
        <v>106</v>
      </c>
      <c r="K1351" s="50" t="s">
        <v>50</v>
      </c>
      <c r="L1351" s="39" t="str">
        <f>VLOOKUP(MaestraLP3[[#This Row],[UMV]],VALIDACIONES!J:L,3,0)</f>
        <v>Caja 500 Unidades</v>
      </c>
      <c r="M1351" s="39" t="s">
        <v>51</v>
      </c>
      <c r="N1351" s="39" t="s">
        <v>78</v>
      </c>
      <c r="O1351" s="64">
        <v>34000</v>
      </c>
      <c r="P1351" s="39" t="s">
        <v>42</v>
      </c>
      <c r="Q1351" s="64">
        <v>64490</v>
      </c>
      <c r="R1351" s="66">
        <f>+IFERROR((MaestraLP3[[#This Row],[COSTO ]]/MaestraLP3[[#This Row],[COSTO SEP]]-1),0)</f>
        <v>0</v>
      </c>
      <c r="S1351" s="65" t="s">
        <v>52</v>
      </c>
      <c r="T1351" s="65" t="s">
        <v>52</v>
      </c>
      <c r="U1351" s="64">
        <f>+VLOOKUP(MaestraLP3[[#This Row],[FS00]],'[1]BD MES'!$C:$N,12,0)</f>
        <v>34000</v>
      </c>
      <c r="V1351" s="64">
        <v>34000</v>
      </c>
      <c r="W1351" s="66">
        <f>+(MaestraLP3[[#This Row],[COSTO ]]-MaestraLP3[[#This Row],[COSTO OCT AL 25-09]])/MaestraLP3[[#This Row],[COSTO OCT AL 25-09]]</f>
        <v>0</v>
      </c>
      <c r="X1351" s="67" t="str">
        <f>++IF(P1351="HASTA AGOTAR STOCK","HASTA AGOTAR STOCK",IF(MaestraLP3[[#This Row],[PRECIO]]=0,"NO PARA LP",IF(MaestraLP3[[#This Row],[PRECIO SEP]]=0,"INCORPORACIÓN",IF(Z1351=0,"MANTIENE",IF(Z1351&lt;0,"BAJA",IF(Z1351&gt;0,"ALZA",""))))))</f>
        <v>MANTIENE</v>
      </c>
      <c r="Y1351" s="64">
        <v>64490</v>
      </c>
      <c r="Z1351" s="41">
        <f>IF(Y1351=0,"INDICAR PRECIO VTA",Y1351-MaestraLP3[[#This Row],[PRECIO SEP]])</f>
        <v>0</v>
      </c>
      <c r="AA1351" s="66">
        <f t="shared" si="21"/>
        <v>0.47278647852380212</v>
      </c>
      <c r="AB1351" s="68">
        <f>IFERROR(MaestraLP3[[#This Row],[PRECIO]]*MaestraLP3[[#This Row],[%MG UMV]],0)</f>
        <v>30490</v>
      </c>
      <c r="AC1351" s="69">
        <v>5</v>
      </c>
      <c r="AD1351" s="64">
        <f>+IFERROR(MaestraLP3[[#This Row],[MARGEN UNITARIO]]/MaestraLP3[[#This Row],[Peso Neto UMV (KG)]],0)</f>
        <v>6098</v>
      </c>
      <c r="AE1351" s="39" t="s">
        <v>44</v>
      </c>
      <c r="AF1351" s="39"/>
      <c r="AG1351" s="39">
        <v>1</v>
      </c>
      <c r="AH1351" s="109">
        <v>0</v>
      </c>
      <c r="AI1351" s="66">
        <v>6.9999999999999993E-2</v>
      </c>
      <c r="AJ1351" s="66">
        <v>9.9999999999999992E-2</v>
      </c>
      <c r="AK1351" s="39"/>
      <c r="AL1351" s="39" t="s">
        <v>53</v>
      </c>
    </row>
    <row r="1352" spans="1:38" x14ac:dyDescent="0.35">
      <c r="A1352" s="39" t="s">
        <v>276</v>
      </c>
      <c r="B1352" s="39">
        <v>104539630</v>
      </c>
      <c r="C1352" s="39" t="str">
        <f>+MaestraLP3[[#This Row],[CÓDIGO]]&amp;MaestraLP3[[#Headers],[-]]&amp;MaestraLP3[[#This Row],[UMV]]</f>
        <v>104539630-1Q</v>
      </c>
      <c r="D1352" s="50" t="str">
        <f>+MaestraLP3[[#This Row],[CÓDIGO]]&amp;MaestraLP3[[#Headers],[FS00]]</f>
        <v>104539630FS00</v>
      </c>
      <c r="E1352" s="39" t="s">
        <v>34</v>
      </c>
      <c r="F1352" s="39" t="s">
        <v>97</v>
      </c>
      <c r="G1352" s="39" t="s">
        <v>98</v>
      </c>
      <c r="H1352" s="39" t="s">
        <v>99</v>
      </c>
      <c r="I1352" s="39" t="s">
        <v>1735</v>
      </c>
      <c r="J1352" s="49" t="s">
        <v>104</v>
      </c>
      <c r="K1352" s="50" t="s">
        <v>50</v>
      </c>
      <c r="L1352" s="39" t="str">
        <f>VLOOKUP(MaestraLP3[[#This Row],[UMV]],VALIDACIONES!J:L,3,0)</f>
        <v>Caja 1000 Unidades</v>
      </c>
      <c r="M1352" s="39" t="s">
        <v>51</v>
      </c>
      <c r="N1352" s="39" t="s">
        <v>78</v>
      </c>
      <c r="O1352" s="64">
        <v>40000</v>
      </c>
      <c r="P1352" s="39" t="s">
        <v>42</v>
      </c>
      <c r="Q1352" s="64">
        <v>48600</v>
      </c>
      <c r="R1352" s="66">
        <f>+IFERROR((MaestraLP3[[#This Row],[COSTO ]]/MaestraLP3[[#This Row],[COSTO SEP]]-1),0)</f>
        <v>0</v>
      </c>
      <c r="S1352" s="65" t="s">
        <v>493</v>
      </c>
      <c r="T1352" s="65" t="s">
        <v>493</v>
      </c>
      <c r="U1352" s="64">
        <f>+VLOOKUP(MaestraLP3[[#This Row],[FS00]],'[1]BD MES'!$C:$N,12,0)</f>
        <v>40000</v>
      </c>
      <c r="V1352" s="64">
        <v>40000</v>
      </c>
      <c r="W1352" s="66">
        <f>+(MaestraLP3[[#This Row],[COSTO ]]-MaestraLP3[[#This Row],[COSTO OCT AL 25-09]])/MaestraLP3[[#This Row],[COSTO OCT AL 25-09]]</f>
        <v>0</v>
      </c>
      <c r="X1352" s="67" t="str">
        <f>++IF(P1352="HASTA AGOTAR STOCK","HASTA AGOTAR STOCK",IF(MaestraLP3[[#This Row],[PRECIO]]=0,"NO PARA LP",IF(MaestraLP3[[#This Row],[PRECIO SEP]]=0,"INCORPORACIÓN",IF(Z1352=0,"MANTIENE",IF(Z1352&lt;0,"BAJA",IF(Z1352&gt;0,"ALZA",""))))))</f>
        <v>MANTIENE</v>
      </c>
      <c r="Y1352" s="64">
        <v>48600</v>
      </c>
      <c r="Z1352" s="41">
        <f>IF(Y1352=0,"INDICAR PRECIO VTA",Y1352-MaestraLP3[[#This Row],[PRECIO SEP]])</f>
        <v>0</v>
      </c>
      <c r="AA1352" s="66">
        <f t="shared" si="21"/>
        <v>0.17695473251028807</v>
      </c>
      <c r="AB1352" s="68">
        <f>IFERROR(MaestraLP3[[#This Row],[PRECIO]]*MaestraLP3[[#This Row],[%MG UMV]],0)</f>
        <v>8600</v>
      </c>
      <c r="AC1352" s="69">
        <v>3</v>
      </c>
      <c r="AD1352" s="64">
        <f>+IFERROR(MaestraLP3[[#This Row],[MARGEN UNITARIO]]/MaestraLP3[[#This Row],[Peso Neto UMV (KG)]],0)</f>
        <v>2866.6666666666665</v>
      </c>
      <c r="AE1352" s="39" t="s">
        <v>44</v>
      </c>
      <c r="AF1352" s="39"/>
      <c r="AG1352" s="39">
        <v>1</v>
      </c>
      <c r="AH1352" s="109">
        <v>0</v>
      </c>
      <c r="AI1352" s="66">
        <v>6.9999999999999993E-2</v>
      </c>
      <c r="AJ1352" s="66">
        <v>9.9999999999999992E-2</v>
      </c>
      <c r="AK1352" s="39" t="s">
        <v>53</v>
      </c>
      <c r="AL1352" s="39" t="s">
        <v>44</v>
      </c>
    </row>
    <row r="1353" spans="1:38" x14ac:dyDescent="0.35">
      <c r="A1353" s="39" t="s">
        <v>276</v>
      </c>
      <c r="B1353" s="39">
        <v>104539620</v>
      </c>
      <c r="C1353" s="39" t="str">
        <f>+MaestraLP3[[#This Row],[CÓDIGO]]&amp;MaestraLP3[[#Headers],[-]]&amp;MaestraLP3[[#This Row],[UMV]]</f>
        <v>104539620-1Q</v>
      </c>
      <c r="D1353" s="50" t="str">
        <f>+MaestraLP3[[#This Row],[CÓDIGO]]&amp;MaestraLP3[[#Headers],[FS00]]</f>
        <v>104539620FS00</v>
      </c>
      <c r="E1353" s="39" t="s">
        <v>34</v>
      </c>
      <c r="F1353" s="39" t="s">
        <v>97</v>
      </c>
      <c r="G1353" s="39" t="s">
        <v>98</v>
      </c>
      <c r="H1353" s="39" t="s">
        <v>99</v>
      </c>
      <c r="I1353" s="39" t="s">
        <v>1736</v>
      </c>
      <c r="J1353" s="49" t="s">
        <v>104</v>
      </c>
      <c r="K1353" s="50" t="s">
        <v>50</v>
      </c>
      <c r="L1353" s="39" t="str">
        <f>VLOOKUP(MaestraLP3[[#This Row],[UMV]],VALIDACIONES!J:L,3,0)</f>
        <v>Caja 1000 Unidades</v>
      </c>
      <c r="M1353" s="39" t="s">
        <v>51</v>
      </c>
      <c r="N1353" s="39" t="s">
        <v>78</v>
      </c>
      <c r="O1353" s="64">
        <v>30000</v>
      </c>
      <c r="P1353" s="39" t="s">
        <v>42</v>
      </c>
      <c r="Q1353" s="64">
        <v>45000</v>
      </c>
      <c r="R1353" s="66">
        <f>+IFERROR((MaestraLP3[[#This Row],[COSTO ]]/MaestraLP3[[#This Row],[COSTO SEP]]-1),0)</f>
        <v>0</v>
      </c>
      <c r="S1353" s="65" t="s">
        <v>493</v>
      </c>
      <c r="T1353" s="65" t="s">
        <v>493</v>
      </c>
      <c r="U1353" s="64">
        <f>+VLOOKUP(MaestraLP3[[#This Row],[FS00]],'[1]BD MES'!$C:$N,12,0)</f>
        <v>33000</v>
      </c>
      <c r="V1353" s="64">
        <v>30000</v>
      </c>
      <c r="W1353" s="66">
        <f>+(MaestraLP3[[#This Row],[COSTO ]]-MaestraLP3[[#This Row],[COSTO OCT AL 25-09]])/MaestraLP3[[#This Row],[COSTO OCT AL 25-09]]</f>
        <v>-9.0909090909090912E-2</v>
      </c>
      <c r="X1353" s="67" t="str">
        <f>++IF(P1353="HASTA AGOTAR STOCK","HASTA AGOTAR STOCK",IF(MaestraLP3[[#This Row],[PRECIO]]=0,"NO PARA LP",IF(MaestraLP3[[#This Row],[PRECIO SEP]]=0,"INCORPORACIÓN",IF(Z1353=0,"MANTIENE",IF(Z1353&lt;0,"BAJA",IF(Z1353&gt;0,"ALZA",""))))))</f>
        <v>MANTIENE</v>
      </c>
      <c r="Y1353" s="64">
        <v>45000</v>
      </c>
      <c r="Z1353" s="41">
        <f>IF(Y1353=0,"INDICAR PRECIO VTA",Y1353-MaestraLP3[[#This Row],[PRECIO SEP]])</f>
        <v>0</v>
      </c>
      <c r="AA1353" s="66">
        <f t="shared" si="21"/>
        <v>0.33333333333333331</v>
      </c>
      <c r="AB1353" s="68">
        <f>IFERROR(MaestraLP3[[#This Row],[PRECIO]]*MaestraLP3[[#This Row],[%MG UMV]],0)</f>
        <v>15000</v>
      </c>
      <c r="AC1353" s="69">
        <v>3</v>
      </c>
      <c r="AD1353" s="64">
        <f>+IFERROR(MaestraLP3[[#This Row],[MARGEN UNITARIO]]/MaestraLP3[[#This Row],[Peso Neto UMV (KG)]],0)</f>
        <v>5000</v>
      </c>
      <c r="AE1353" s="39" t="s">
        <v>44</v>
      </c>
      <c r="AF1353" s="39"/>
      <c r="AG1353" s="39">
        <v>1</v>
      </c>
      <c r="AH1353" s="109">
        <v>0</v>
      </c>
      <c r="AI1353" s="66">
        <v>6.9999999999999993E-2</v>
      </c>
      <c r="AJ1353" s="66">
        <v>9.9999999999999992E-2</v>
      </c>
      <c r="AK1353" s="39" t="s">
        <v>53</v>
      </c>
      <c r="AL1353" s="39" t="s">
        <v>44</v>
      </c>
    </row>
    <row r="1354" spans="1:38" x14ac:dyDescent="0.35">
      <c r="A1354" s="39" t="s">
        <v>276</v>
      </c>
      <c r="B1354" s="39">
        <v>104539740</v>
      </c>
      <c r="C1354" s="39" t="str">
        <f>+MaestraLP3[[#This Row],[CÓDIGO]]&amp;MaestraLP3[[#Headers],[-]]&amp;MaestraLP3[[#This Row],[UMV]]</f>
        <v>104539740-V00</v>
      </c>
      <c r="D1354" s="50" t="str">
        <f>+MaestraLP3[[#This Row],[CÓDIGO]]&amp;MaestraLP3[[#Headers],[FS00]]</f>
        <v>104539740FS00</v>
      </c>
      <c r="E1354" s="39" t="s">
        <v>34</v>
      </c>
      <c r="F1354" s="39" t="s">
        <v>97</v>
      </c>
      <c r="G1354" s="39" t="s">
        <v>98</v>
      </c>
      <c r="H1354" s="39" t="s">
        <v>99</v>
      </c>
      <c r="I1354" s="39" t="s">
        <v>1737</v>
      </c>
      <c r="J1354" s="49" t="s">
        <v>106</v>
      </c>
      <c r="K1354" s="50" t="s">
        <v>50</v>
      </c>
      <c r="L1354" s="39" t="str">
        <f>VLOOKUP(MaestraLP3[[#This Row],[UMV]],VALIDACIONES!J:L,3,0)</f>
        <v>Caja 500 Unidades</v>
      </c>
      <c r="M1354" s="39" t="s">
        <v>51</v>
      </c>
      <c r="N1354" s="39" t="s">
        <v>78</v>
      </c>
      <c r="O1354" s="64">
        <v>24000</v>
      </c>
      <c r="P1354" s="39" t="s">
        <v>42</v>
      </c>
      <c r="Q1354" s="64">
        <v>35000</v>
      </c>
      <c r="R1354" s="66">
        <f>+IFERROR((MaestraLP3[[#This Row],[COSTO ]]/MaestraLP3[[#This Row],[COSTO SEP]]-1),0)</f>
        <v>0</v>
      </c>
      <c r="S1354" s="65" t="s">
        <v>52</v>
      </c>
      <c r="T1354" s="65" t="s">
        <v>52</v>
      </c>
      <c r="U1354" s="64">
        <f>+VLOOKUP(MaestraLP3[[#This Row],[FS00]],'[1]BD MES'!$C:$N,12,0)</f>
        <v>24000</v>
      </c>
      <c r="V1354" s="64">
        <v>24000</v>
      </c>
      <c r="W1354" s="66">
        <f>+(MaestraLP3[[#This Row],[COSTO ]]-MaestraLP3[[#This Row],[COSTO OCT AL 25-09]])/MaestraLP3[[#This Row],[COSTO OCT AL 25-09]]</f>
        <v>0</v>
      </c>
      <c r="X1354" s="67" t="str">
        <f>++IF(P1354="HASTA AGOTAR STOCK","HASTA AGOTAR STOCK",IF(MaestraLP3[[#This Row],[PRECIO]]=0,"NO PARA LP",IF(MaestraLP3[[#This Row],[PRECIO SEP]]=0,"INCORPORACIÓN",IF(Z1354=0,"MANTIENE",IF(Z1354&lt;0,"BAJA",IF(Z1354&gt;0,"ALZA",""))))))</f>
        <v>MANTIENE</v>
      </c>
      <c r="Y1354" s="64">
        <v>35000</v>
      </c>
      <c r="Z1354" s="41">
        <f>IF(Y1354=0,"INDICAR PRECIO VTA",Y1354-MaestraLP3[[#This Row],[PRECIO SEP]])</f>
        <v>0</v>
      </c>
      <c r="AA1354" s="66">
        <f t="shared" si="21"/>
        <v>0.31428571428571428</v>
      </c>
      <c r="AB1354" s="68">
        <f>IFERROR(MaestraLP3[[#This Row],[PRECIO]]*MaestraLP3[[#This Row],[%MG UMV]],0)</f>
        <v>11000</v>
      </c>
      <c r="AC1354" s="69">
        <v>5</v>
      </c>
      <c r="AD1354" s="64">
        <f>+IFERROR(MaestraLP3[[#This Row],[MARGEN UNITARIO]]/MaestraLP3[[#This Row],[Peso Neto UMV (KG)]],0)</f>
        <v>2200</v>
      </c>
      <c r="AE1354" s="39" t="s">
        <v>44</v>
      </c>
      <c r="AF1354" s="39"/>
      <c r="AG1354" s="39">
        <v>1</v>
      </c>
      <c r="AH1354" s="109">
        <v>0</v>
      </c>
      <c r="AI1354" s="66">
        <v>6.9999999999999993E-2</v>
      </c>
      <c r="AJ1354" s="66">
        <v>9.9999999999999992E-2</v>
      </c>
      <c r="AK1354" s="39" t="s">
        <v>53</v>
      </c>
      <c r="AL1354" s="39" t="s">
        <v>44</v>
      </c>
    </row>
    <row r="1355" spans="1:38" x14ac:dyDescent="0.35">
      <c r="A1355" s="39" t="s">
        <v>276</v>
      </c>
      <c r="B1355" s="39">
        <v>104537820</v>
      </c>
      <c r="C1355" s="39" t="str">
        <f>+MaestraLP3[[#This Row],[CÓDIGO]]&amp;MaestraLP3[[#Headers],[-]]&amp;MaestraLP3[[#This Row],[UMV]]</f>
        <v>104537820-2Q</v>
      </c>
      <c r="D1355" s="50" t="str">
        <f>+MaestraLP3[[#This Row],[CÓDIGO]]&amp;MaestraLP3[[#Headers],[FS00]]</f>
        <v>104537820FS00</v>
      </c>
      <c r="E1355" s="39" t="s">
        <v>34</v>
      </c>
      <c r="F1355" s="39" t="s">
        <v>97</v>
      </c>
      <c r="G1355" s="39" t="s">
        <v>98</v>
      </c>
      <c r="H1355" s="39" t="s">
        <v>99</v>
      </c>
      <c r="I1355" s="39" t="s">
        <v>1738</v>
      </c>
      <c r="J1355" s="49" t="s">
        <v>101</v>
      </c>
      <c r="K1355" s="50" t="s">
        <v>50</v>
      </c>
      <c r="L1355" s="39" t="str">
        <f>VLOOKUP(MaestraLP3[[#This Row],[UMV]],VALIDACIONES!J:L,3,0)</f>
        <v>Caja 2000 Unidades</v>
      </c>
      <c r="M1355" s="39" t="s">
        <v>51</v>
      </c>
      <c r="N1355" s="39" t="s">
        <v>78</v>
      </c>
      <c r="O1355" s="64">
        <v>20000</v>
      </c>
      <c r="P1355" s="39" t="s">
        <v>42</v>
      </c>
      <c r="Q1355" s="64">
        <v>25990</v>
      </c>
      <c r="R1355" s="66">
        <f>+IFERROR((MaestraLP3[[#This Row],[COSTO ]]/MaestraLP3[[#This Row],[COSTO SEP]]-1),0)</f>
        <v>0</v>
      </c>
      <c r="S1355" s="65" t="s">
        <v>52</v>
      </c>
      <c r="T1355" s="65" t="s">
        <v>52</v>
      </c>
      <c r="U1355" s="64">
        <f>+VLOOKUP(MaestraLP3[[#This Row],[FS00]],'[1]BD MES'!$C:$N,12,0)</f>
        <v>20000</v>
      </c>
      <c r="V1355" s="64">
        <v>20000</v>
      </c>
      <c r="W1355" s="66">
        <f>+(MaestraLP3[[#This Row],[COSTO ]]-MaestraLP3[[#This Row],[COSTO OCT AL 25-09]])/MaestraLP3[[#This Row],[COSTO OCT AL 25-09]]</f>
        <v>0</v>
      </c>
      <c r="X1355" s="67" t="str">
        <f>++IF(P1355="HASTA AGOTAR STOCK","HASTA AGOTAR STOCK",IF(MaestraLP3[[#This Row],[PRECIO]]=0,"NO PARA LP",IF(MaestraLP3[[#This Row],[PRECIO SEP]]=0,"INCORPORACIÓN",IF(Z1355=0,"MANTIENE",IF(Z1355&lt;0,"BAJA",IF(Z1355&gt;0,"ALZA",""))))))</f>
        <v>MANTIENE</v>
      </c>
      <c r="Y1355" s="64">
        <v>25990</v>
      </c>
      <c r="Z1355" s="41">
        <f>IF(Y1355=0,"INDICAR PRECIO VTA",Y1355-MaestraLP3[[#This Row],[PRECIO SEP]])</f>
        <v>0</v>
      </c>
      <c r="AA1355" s="66">
        <f t="shared" si="21"/>
        <v>0.23047325894574835</v>
      </c>
      <c r="AB1355" s="68">
        <f>IFERROR(MaestraLP3[[#This Row],[PRECIO]]*MaestraLP3[[#This Row],[%MG UMV]],0)</f>
        <v>5990</v>
      </c>
      <c r="AC1355" s="69">
        <v>4</v>
      </c>
      <c r="AD1355" s="64">
        <f>+IFERROR(MaestraLP3[[#This Row],[MARGEN UNITARIO]]/MaestraLP3[[#This Row],[Peso Neto UMV (KG)]],0)</f>
        <v>1497.5</v>
      </c>
      <c r="AE1355" s="39" t="s">
        <v>44</v>
      </c>
      <c r="AF1355" s="39"/>
      <c r="AG1355" s="39">
        <v>1</v>
      </c>
      <c r="AH1355" s="109">
        <v>0</v>
      </c>
      <c r="AI1355" s="66">
        <v>6.9999999999999993E-2</v>
      </c>
      <c r="AJ1355" s="66">
        <v>9.9999999999999992E-2</v>
      </c>
      <c r="AK1355" s="39"/>
      <c r="AL1355" s="39" t="s">
        <v>53</v>
      </c>
    </row>
    <row r="1356" spans="1:38" x14ac:dyDescent="0.35">
      <c r="A1356" s="39" t="s">
        <v>276</v>
      </c>
      <c r="B1356" s="39">
        <v>104537770</v>
      </c>
      <c r="C1356" s="39" t="str">
        <f>+MaestraLP3[[#This Row],[CÓDIGO]]&amp;MaestraLP3[[#Headers],[-]]&amp;MaestraLP3[[#This Row],[UMV]]</f>
        <v>104537770-1Q</v>
      </c>
      <c r="D1356" s="50" t="str">
        <f>+MaestraLP3[[#This Row],[CÓDIGO]]&amp;MaestraLP3[[#Headers],[FS00]]</f>
        <v>104537770FS00</v>
      </c>
      <c r="E1356" s="39" t="s">
        <v>34</v>
      </c>
      <c r="F1356" s="39" t="s">
        <v>97</v>
      </c>
      <c r="G1356" s="39" t="s">
        <v>98</v>
      </c>
      <c r="H1356" s="39" t="s">
        <v>99</v>
      </c>
      <c r="I1356" s="39" t="s">
        <v>1739</v>
      </c>
      <c r="J1356" s="49" t="s">
        <v>104</v>
      </c>
      <c r="K1356" s="50" t="s">
        <v>50</v>
      </c>
      <c r="L1356" s="39" t="str">
        <f>VLOOKUP(MaestraLP3[[#This Row],[UMV]],VALIDACIONES!J:L,3,0)</f>
        <v>Caja 1000 Unidades</v>
      </c>
      <c r="M1356" s="39" t="s">
        <v>51</v>
      </c>
      <c r="N1356" s="39" t="s">
        <v>78</v>
      </c>
      <c r="O1356" s="64">
        <v>31000</v>
      </c>
      <c r="P1356" s="39" t="s">
        <v>42</v>
      </c>
      <c r="Q1356" s="64">
        <v>39000</v>
      </c>
      <c r="R1356" s="66">
        <f>+IFERROR((MaestraLP3[[#This Row],[COSTO ]]/MaestraLP3[[#This Row],[COSTO SEP]]-1),0)</f>
        <v>0</v>
      </c>
      <c r="S1356" s="65" t="s">
        <v>52</v>
      </c>
      <c r="T1356" s="65" t="s">
        <v>52</v>
      </c>
      <c r="U1356" s="64">
        <f>+VLOOKUP(MaestraLP3[[#This Row],[FS00]],'[1]BD MES'!$C:$N,12,0)</f>
        <v>34000</v>
      </c>
      <c r="V1356" s="64">
        <v>31000</v>
      </c>
      <c r="W1356" s="66">
        <f>+(MaestraLP3[[#This Row],[COSTO ]]-MaestraLP3[[#This Row],[COSTO OCT AL 25-09]])/MaestraLP3[[#This Row],[COSTO OCT AL 25-09]]</f>
        <v>-8.8235294117647065E-2</v>
      </c>
      <c r="X1356" s="67" t="str">
        <f>++IF(P1356="HASTA AGOTAR STOCK","HASTA AGOTAR STOCK",IF(MaestraLP3[[#This Row],[PRECIO]]=0,"NO PARA LP",IF(MaestraLP3[[#This Row],[PRECIO SEP]]=0,"INCORPORACIÓN",IF(Z1356=0,"MANTIENE",IF(Z1356&lt;0,"BAJA",IF(Z1356&gt;0,"ALZA",""))))))</f>
        <v>MANTIENE</v>
      </c>
      <c r="Y1356" s="64">
        <v>39000</v>
      </c>
      <c r="Z1356" s="41">
        <f>IF(Y1356=0,"INDICAR PRECIO VTA",Y1356-MaestraLP3[[#This Row],[PRECIO SEP]])</f>
        <v>0</v>
      </c>
      <c r="AA1356" s="66">
        <f t="shared" si="21"/>
        <v>0.20512820512820512</v>
      </c>
      <c r="AB1356" s="68">
        <f>IFERROR(MaestraLP3[[#This Row],[PRECIO]]*MaestraLP3[[#This Row],[%MG UMV]],0)</f>
        <v>8000</v>
      </c>
      <c r="AC1356" s="69">
        <v>4</v>
      </c>
      <c r="AD1356" s="64">
        <f>+IFERROR(MaestraLP3[[#This Row],[MARGEN UNITARIO]]/MaestraLP3[[#This Row],[Peso Neto UMV (KG)]],0)</f>
        <v>2000</v>
      </c>
      <c r="AE1356" s="39" t="s">
        <v>44</v>
      </c>
      <c r="AF1356" s="39"/>
      <c r="AG1356" s="39">
        <v>1</v>
      </c>
      <c r="AH1356" s="109">
        <v>0</v>
      </c>
      <c r="AI1356" s="66">
        <v>6.9999999999999993E-2</v>
      </c>
      <c r="AJ1356" s="66">
        <v>9.9999999999999992E-2</v>
      </c>
      <c r="AK1356" s="39"/>
      <c r="AL1356" s="39" t="s">
        <v>53</v>
      </c>
    </row>
    <row r="1357" spans="1:38" x14ac:dyDescent="0.35">
      <c r="A1357" s="39" t="s">
        <v>276</v>
      </c>
      <c r="B1357" s="39">
        <v>104537780</v>
      </c>
      <c r="C1357" s="39" t="str">
        <f>+MaestraLP3[[#This Row],[CÓDIGO]]&amp;MaestraLP3[[#Headers],[-]]&amp;MaestraLP3[[#This Row],[UMV]]</f>
        <v>104537780-1Q</v>
      </c>
      <c r="D1357" s="50" t="str">
        <f>+MaestraLP3[[#This Row],[CÓDIGO]]&amp;MaestraLP3[[#Headers],[FS00]]</f>
        <v>104537780FS00</v>
      </c>
      <c r="E1357" s="39" t="s">
        <v>34</v>
      </c>
      <c r="F1357" s="39" t="s">
        <v>97</v>
      </c>
      <c r="G1357" s="39" t="s">
        <v>98</v>
      </c>
      <c r="H1357" s="39" t="s">
        <v>99</v>
      </c>
      <c r="I1357" s="39" t="s">
        <v>1740</v>
      </c>
      <c r="J1357" s="49" t="s">
        <v>104</v>
      </c>
      <c r="K1357" s="50" t="s">
        <v>50</v>
      </c>
      <c r="L1357" s="39" t="str">
        <f>VLOOKUP(MaestraLP3[[#This Row],[UMV]],VALIDACIONES!J:L,3,0)</f>
        <v>Caja 1000 Unidades</v>
      </c>
      <c r="M1357" s="39" t="s">
        <v>51</v>
      </c>
      <c r="N1357" s="39" t="s">
        <v>78</v>
      </c>
      <c r="O1357" s="64">
        <v>25000</v>
      </c>
      <c r="P1357" s="39" t="s">
        <v>42</v>
      </c>
      <c r="Q1357" s="64">
        <v>35000</v>
      </c>
      <c r="R1357" s="66">
        <f>+IFERROR((MaestraLP3[[#This Row],[COSTO ]]/MaestraLP3[[#This Row],[COSTO SEP]]-1),0)</f>
        <v>0</v>
      </c>
      <c r="S1357" s="65" t="s">
        <v>52</v>
      </c>
      <c r="T1357" s="65" t="s">
        <v>52</v>
      </c>
      <c r="U1357" s="64">
        <f>+VLOOKUP(MaestraLP3[[#This Row],[FS00]],'[1]BD MES'!$C:$N,12,0)</f>
        <v>27000</v>
      </c>
      <c r="V1357" s="64">
        <v>25000</v>
      </c>
      <c r="W1357" s="66">
        <f>+(MaestraLP3[[#This Row],[COSTO ]]-MaestraLP3[[#This Row],[COSTO OCT AL 25-09]])/MaestraLP3[[#This Row],[COSTO OCT AL 25-09]]</f>
        <v>-7.407407407407407E-2</v>
      </c>
      <c r="X1357" s="67" t="str">
        <f>++IF(P1357="HASTA AGOTAR STOCK","HASTA AGOTAR STOCK",IF(MaestraLP3[[#This Row],[PRECIO]]=0,"NO PARA LP",IF(MaestraLP3[[#This Row],[PRECIO SEP]]=0,"INCORPORACIÓN",IF(Z1357=0,"MANTIENE",IF(Z1357&lt;0,"BAJA",IF(Z1357&gt;0,"ALZA",""))))))</f>
        <v>MANTIENE</v>
      </c>
      <c r="Y1357" s="64">
        <v>35000</v>
      </c>
      <c r="Z1357" s="41">
        <f>IF(Y1357=0,"INDICAR PRECIO VTA",Y1357-MaestraLP3[[#This Row],[PRECIO SEP]])</f>
        <v>0</v>
      </c>
      <c r="AA1357" s="66">
        <f t="shared" si="21"/>
        <v>0.2857142857142857</v>
      </c>
      <c r="AB1357" s="68">
        <f>IFERROR(MaestraLP3[[#This Row],[PRECIO]]*MaestraLP3[[#This Row],[%MG UMV]],0)</f>
        <v>10000</v>
      </c>
      <c r="AC1357" s="69">
        <v>3</v>
      </c>
      <c r="AD1357" s="64">
        <f>+IFERROR(MaestraLP3[[#This Row],[MARGEN UNITARIO]]/MaestraLP3[[#This Row],[Peso Neto UMV (KG)]],0)</f>
        <v>3333.3333333333335</v>
      </c>
      <c r="AE1357" s="39" t="s">
        <v>44</v>
      </c>
      <c r="AF1357" s="39"/>
      <c r="AG1357" s="39">
        <v>1</v>
      </c>
      <c r="AH1357" s="109">
        <v>0</v>
      </c>
      <c r="AI1357" s="66">
        <v>6.9999999999999993E-2</v>
      </c>
      <c r="AJ1357" s="66">
        <v>9.9999999999999992E-2</v>
      </c>
      <c r="AK1357" s="39"/>
      <c r="AL1357" s="39" t="s">
        <v>53</v>
      </c>
    </row>
    <row r="1358" spans="1:38" x14ac:dyDescent="0.35">
      <c r="A1358" s="39" t="s">
        <v>276</v>
      </c>
      <c r="B1358" s="39">
        <v>105201340</v>
      </c>
      <c r="C1358" s="39" t="str">
        <f>+MaestraLP3[[#This Row],[CÓDIGO]]&amp;MaestraLP3[[#Headers],[-]]&amp;MaestraLP3[[#This Row],[UMV]]</f>
        <v>105201340-1Q</v>
      </c>
      <c r="D1358" s="50" t="str">
        <f>+MaestraLP3[[#This Row],[CÓDIGO]]&amp;MaestraLP3[[#Headers],[FS00]]</f>
        <v>105201340FS00</v>
      </c>
      <c r="E1358" s="39" t="s">
        <v>34</v>
      </c>
      <c r="F1358" s="39" t="s">
        <v>97</v>
      </c>
      <c r="G1358" s="39" t="s">
        <v>98</v>
      </c>
      <c r="H1358" s="39" t="s">
        <v>99</v>
      </c>
      <c r="I1358" s="39" t="s">
        <v>4401</v>
      </c>
      <c r="J1358" s="49" t="s">
        <v>104</v>
      </c>
      <c r="K1358" s="49" t="s">
        <v>104</v>
      </c>
      <c r="L1358" s="39" t="str">
        <f>VLOOKUP(MaestraLP3[[#This Row],[UMV]],VALIDACIONES!J:L,3,0)</f>
        <v>Caja 1000 Unidades</v>
      </c>
      <c r="M1358" s="39" t="s">
        <v>51</v>
      </c>
      <c r="N1358" s="39" t="s">
        <v>78</v>
      </c>
      <c r="O1358" s="64">
        <v>22290</v>
      </c>
      <c r="P1358" s="39" t="s">
        <v>88</v>
      </c>
      <c r="Q1358" s="64">
        <v>45000</v>
      </c>
      <c r="R1358" s="66">
        <f>+IFERROR((MaestraLP3[[#This Row],[COSTO ]]/MaestraLP3[[#This Row],[COSTO SEP]]-1),0)</f>
        <v>0.47118663077613276</v>
      </c>
      <c r="S1358" s="65" t="s">
        <v>93</v>
      </c>
      <c r="T1358" s="65" t="s">
        <v>93</v>
      </c>
      <c r="U1358" s="64">
        <f>+VLOOKUP(MaestraLP3[[#This Row],[FS00]],'[1]BD MES'!$C:$N,12,0)</f>
        <v>32792.75</v>
      </c>
      <c r="V1358" s="64">
        <v>32792.75</v>
      </c>
      <c r="W1358" s="66">
        <f>+(MaestraLP3[[#This Row],[COSTO ]]-MaestraLP3[[#This Row],[COSTO OCT AL 25-09]])/MaestraLP3[[#This Row],[COSTO OCT AL 25-09]]</f>
        <v>0</v>
      </c>
      <c r="X1358" s="67" t="str">
        <f>++IF(P1358="HASTA AGOTAR STOCK","HASTA AGOTAR STOCK",IF(MaestraLP3[[#This Row],[PRECIO]]=0,"NO PARA LP",IF(MaestraLP3[[#This Row],[PRECIO SEP]]=0,"INCORPORACIÓN",IF(Z1358=0,"MANTIENE",IF(Z1358&lt;0,"BAJA",IF(Z1358&gt;0,"ALZA",""))))))</f>
        <v>MANTIENE</v>
      </c>
      <c r="Y1358" s="64">
        <v>45000</v>
      </c>
      <c r="Z1358" s="41">
        <f>IF(Y1358=0,"INDICAR PRECIO VTA",Y1358-MaestraLP3[[#This Row],[PRECIO SEP]])</f>
        <v>0</v>
      </c>
      <c r="AA1358" s="66">
        <f t="shared" si="21"/>
        <v>0.27127222222222225</v>
      </c>
      <c r="AB1358" s="68">
        <f>IFERROR(MaestraLP3[[#This Row],[PRECIO]]*MaestraLP3[[#This Row],[%MG UMV]],0)</f>
        <v>12207.250000000002</v>
      </c>
      <c r="AC1358" s="69">
        <v>1</v>
      </c>
      <c r="AD1358" s="64">
        <f>+IFERROR(MaestraLP3[[#This Row],[MARGEN UNITARIO]]/MaestraLP3[[#This Row],[Peso Neto UMV (KG)]],0)</f>
        <v>12207.250000000002</v>
      </c>
      <c r="AE1358" s="39" t="s">
        <v>44</v>
      </c>
      <c r="AF1358" s="39"/>
      <c r="AG1358" s="39">
        <v>1</v>
      </c>
      <c r="AH1358" s="109">
        <v>0</v>
      </c>
      <c r="AI1358" s="66">
        <v>7.0000000000000007E-2</v>
      </c>
      <c r="AJ1358" s="66">
        <v>0.1</v>
      </c>
      <c r="AK1358" s="39" t="s">
        <v>53</v>
      </c>
      <c r="AL1358" s="39" t="s">
        <v>44</v>
      </c>
    </row>
    <row r="1359" spans="1:38" x14ac:dyDescent="0.35">
      <c r="A1359" s="39" t="s">
        <v>276</v>
      </c>
      <c r="B1359" s="39">
        <v>104537750</v>
      </c>
      <c r="C1359" s="39" t="str">
        <f>+MaestraLP3[[#This Row],[CÓDIGO]]&amp;MaestraLP3[[#Headers],[-]]&amp;MaestraLP3[[#This Row],[UMV]]</f>
        <v>104537750-1Q</v>
      </c>
      <c r="D1359" s="50" t="str">
        <f>+MaestraLP3[[#This Row],[CÓDIGO]]&amp;MaestraLP3[[#Headers],[FS00]]</f>
        <v>104537750FS00</v>
      </c>
      <c r="E1359" s="39" t="s">
        <v>34</v>
      </c>
      <c r="F1359" s="39" t="s">
        <v>97</v>
      </c>
      <c r="G1359" s="39" t="s">
        <v>98</v>
      </c>
      <c r="H1359" s="39" t="s">
        <v>99</v>
      </c>
      <c r="I1359" s="39" t="s">
        <v>1741</v>
      </c>
      <c r="J1359" s="49" t="s">
        <v>104</v>
      </c>
      <c r="K1359" s="50" t="s">
        <v>50</v>
      </c>
      <c r="L1359" s="39" t="str">
        <f>VLOOKUP(MaestraLP3[[#This Row],[UMV]],VALIDACIONES!J:L,3,0)</f>
        <v>Caja 1000 Unidades</v>
      </c>
      <c r="M1359" s="39" t="s">
        <v>51</v>
      </c>
      <c r="N1359" s="39" t="s">
        <v>78</v>
      </c>
      <c r="O1359" s="64">
        <v>35000</v>
      </c>
      <c r="P1359" s="39" t="s">
        <v>42</v>
      </c>
      <c r="Q1359" s="64">
        <v>45000</v>
      </c>
      <c r="R1359" s="66">
        <f>+IFERROR((MaestraLP3[[#This Row],[COSTO ]]/MaestraLP3[[#This Row],[COSTO SEP]]-1),0)</f>
        <v>0</v>
      </c>
      <c r="S1359" s="65" t="s">
        <v>52</v>
      </c>
      <c r="T1359" s="65" t="s">
        <v>52</v>
      </c>
      <c r="U1359" s="64">
        <f>+VLOOKUP(MaestraLP3[[#This Row],[FS00]],'[1]BD MES'!$C:$N,12,0)</f>
        <v>35000</v>
      </c>
      <c r="V1359" s="64">
        <v>35000</v>
      </c>
      <c r="W1359" s="66">
        <f>+(MaestraLP3[[#This Row],[COSTO ]]-MaestraLP3[[#This Row],[COSTO OCT AL 25-09]])/MaestraLP3[[#This Row],[COSTO OCT AL 25-09]]</f>
        <v>0</v>
      </c>
      <c r="X1359" s="67" t="str">
        <f>++IF(P1359="HASTA AGOTAR STOCK","HASTA AGOTAR STOCK",IF(MaestraLP3[[#This Row],[PRECIO]]=0,"NO PARA LP",IF(MaestraLP3[[#This Row],[PRECIO SEP]]=0,"INCORPORACIÓN",IF(Z1359=0,"MANTIENE",IF(Z1359&lt;0,"BAJA",IF(Z1359&gt;0,"ALZA",""))))))</f>
        <v>MANTIENE</v>
      </c>
      <c r="Y1359" s="64">
        <v>45000</v>
      </c>
      <c r="Z1359" s="41">
        <f>IF(Y1359=0,"INDICAR PRECIO VTA",Y1359-MaestraLP3[[#This Row],[PRECIO SEP]])</f>
        <v>0</v>
      </c>
      <c r="AA1359" s="66">
        <f t="shared" si="21"/>
        <v>0.22222222222222221</v>
      </c>
      <c r="AB1359" s="68">
        <f>IFERROR(MaestraLP3[[#This Row],[PRECIO]]*MaestraLP3[[#This Row],[%MG UMV]],0)</f>
        <v>10000</v>
      </c>
      <c r="AC1359" s="69">
        <v>10</v>
      </c>
      <c r="AD1359" s="64">
        <f>+IFERROR(MaestraLP3[[#This Row],[MARGEN UNITARIO]]/MaestraLP3[[#This Row],[Peso Neto UMV (KG)]],0)</f>
        <v>1000</v>
      </c>
      <c r="AE1359" s="39" t="s">
        <v>44</v>
      </c>
      <c r="AF1359" s="39"/>
      <c r="AG1359" s="39">
        <v>1</v>
      </c>
      <c r="AH1359" s="109">
        <v>0</v>
      </c>
      <c r="AI1359" s="66">
        <v>6.9999999999999993E-2</v>
      </c>
      <c r="AJ1359" s="66">
        <v>9.9999999999999992E-2</v>
      </c>
      <c r="AK1359" s="39"/>
      <c r="AL1359" s="39" t="s">
        <v>53</v>
      </c>
    </row>
    <row r="1360" spans="1:38" x14ac:dyDescent="0.35">
      <c r="A1360" s="39" t="s">
        <v>276</v>
      </c>
      <c r="B1360" s="39">
        <v>104539640</v>
      </c>
      <c r="C1360" s="39" t="str">
        <f>+MaestraLP3[[#This Row],[CÓDIGO]]&amp;MaestraLP3[[#Headers],[-]]&amp;MaestraLP3[[#This Row],[UMV]]</f>
        <v>104539640-1Q</v>
      </c>
      <c r="D1360" s="50" t="str">
        <f>+MaestraLP3[[#This Row],[CÓDIGO]]&amp;MaestraLP3[[#Headers],[FS00]]</f>
        <v>104539640FS00</v>
      </c>
      <c r="E1360" s="39" t="s">
        <v>34</v>
      </c>
      <c r="F1360" s="39" t="s">
        <v>97</v>
      </c>
      <c r="G1360" s="39" t="s">
        <v>98</v>
      </c>
      <c r="H1360" s="39" t="s">
        <v>99</v>
      </c>
      <c r="I1360" s="39" t="s">
        <v>1742</v>
      </c>
      <c r="J1360" s="49" t="s">
        <v>104</v>
      </c>
      <c r="K1360" s="50" t="s">
        <v>50</v>
      </c>
      <c r="L1360" s="39" t="str">
        <f>VLOOKUP(MaestraLP3[[#This Row],[UMV]],VALIDACIONES!J:L,3,0)</f>
        <v>Caja 1000 Unidades</v>
      </c>
      <c r="M1360" s="39" t="s">
        <v>51</v>
      </c>
      <c r="N1360" s="39" t="s">
        <v>78</v>
      </c>
      <c r="O1360" s="64">
        <v>31000</v>
      </c>
      <c r="P1360" s="39" t="s">
        <v>42</v>
      </c>
      <c r="Q1360" s="64">
        <v>41000</v>
      </c>
      <c r="R1360" s="66">
        <f>+IFERROR((MaestraLP3[[#This Row],[COSTO ]]/MaestraLP3[[#This Row],[COSTO SEP]]-1),0)</f>
        <v>0</v>
      </c>
      <c r="S1360" s="65" t="s">
        <v>493</v>
      </c>
      <c r="T1360" s="65" t="s">
        <v>493</v>
      </c>
      <c r="U1360" s="64">
        <f>+VLOOKUP(MaestraLP3[[#This Row],[FS00]],'[1]BD MES'!$C:$N,12,0)</f>
        <v>31000</v>
      </c>
      <c r="V1360" s="64">
        <v>31000</v>
      </c>
      <c r="W1360" s="66">
        <f>+(MaestraLP3[[#This Row],[COSTO ]]-MaestraLP3[[#This Row],[COSTO OCT AL 25-09]])/MaestraLP3[[#This Row],[COSTO OCT AL 25-09]]</f>
        <v>0</v>
      </c>
      <c r="X1360" s="67" t="str">
        <f>++IF(P1360="HASTA AGOTAR STOCK","HASTA AGOTAR STOCK",IF(MaestraLP3[[#This Row],[PRECIO]]=0,"NO PARA LP",IF(MaestraLP3[[#This Row],[PRECIO SEP]]=0,"INCORPORACIÓN",IF(Z1360=0,"MANTIENE",IF(Z1360&lt;0,"BAJA",IF(Z1360&gt;0,"ALZA",""))))))</f>
        <v>MANTIENE</v>
      </c>
      <c r="Y1360" s="64">
        <v>41000</v>
      </c>
      <c r="Z1360" s="41">
        <f>IF(Y1360=0,"INDICAR PRECIO VTA",Y1360-MaestraLP3[[#This Row],[PRECIO SEP]])</f>
        <v>0</v>
      </c>
      <c r="AA1360" s="66">
        <f t="shared" si="21"/>
        <v>0.24390243902439024</v>
      </c>
      <c r="AB1360" s="68">
        <f>IFERROR(MaestraLP3[[#This Row],[PRECIO]]*MaestraLP3[[#This Row],[%MG UMV]],0)</f>
        <v>10000</v>
      </c>
      <c r="AC1360" s="69">
        <v>3</v>
      </c>
      <c r="AD1360" s="64">
        <f>+IFERROR(MaestraLP3[[#This Row],[MARGEN UNITARIO]]/MaestraLP3[[#This Row],[Peso Neto UMV (KG)]],0)</f>
        <v>3333.3333333333335</v>
      </c>
      <c r="AE1360" s="39" t="s">
        <v>44</v>
      </c>
      <c r="AF1360" s="39"/>
      <c r="AG1360" s="39">
        <v>1</v>
      </c>
      <c r="AH1360" s="109">
        <v>0</v>
      </c>
      <c r="AI1360" s="66">
        <v>6.9999999999999993E-2</v>
      </c>
      <c r="AJ1360" s="66">
        <v>9.9999999999999992E-2</v>
      </c>
      <c r="AK1360" s="39" t="s">
        <v>53</v>
      </c>
      <c r="AL1360" s="39" t="s">
        <v>44</v>
      </c>
    </row>
    <row r="1361" spans="1:38" x14ac:dyDescent="0.35">
      <c r="A1361" s="39" t="s">
        <v>276</v>
      </c>
      <c r="B1361" s="39">
        <v>104548310</v>
      </c>
      <c r="C1361" s="39" t="str">
        <f>+MaestraLP3[[#This Row],[CÓDIGO]]&amp;MaestraLP3[[#Headers],[-]]&amp;MaestraLP3[[#This Row],[UMV]]</f>
        <v>104548310-2Q</v>
      </c>
      <c r="D1361" s="50" t="str">
        <f>+MaestraLP3[[#This Row],[CÓDIGO]]&amp;MaestraLP3[[#Headers],[FS00]]</f>
        <v>104548310FS00</v>
      </c>
      <c r="E1361" s="39" t="s">
        <v>34</v>
      </c>
      <c r="F1361" s="39" t="s">
        <v>97</v>
      </c>
      <c r="G1361" s="39" t="s">
        <v>98</v>
      </c>
      <c r="H1361" s="39" t="s">
        <v>99</v>
      </c>
      <c r="I1361" s="39" t="s">
        <v>1742</v>
      </c>
      <c r="J1361" s="49" t="s">
        <v>101</v>
      </c>
      <c r="K1361" s="50" t="s">
        <v>50</v>
      </c>
      <c r="L1361" s="39" t="str">
        <f>VLOOKUP(MaestraLP3[[#This Row],[UMV]],VALIDACIONES!J:L,3,0)</f>
        <v>Caja 2000 Unidades</v>
      </c>
      <c r="M1361" s="39" t="s">
        <v>51</v>
      </c>
      <c r="N1361" s="39" t="s">
        <v>78</v>
      </c>
      <c r="O1361" s="64">
        <v>64000</v>
      </c>
      <c r="P1361" s="39" t="s">
        <v>42</v>
      </c>
      <c r="Q1361" s="65">
        <v>82000</v>
      </c>
      <c r="R1361" s="66">
        <f>+IFERROR((MaestraLP3[[#This Row],[COSTO ]]/MaestraLP3[[#This Row],[COSTO SEP]]-1),0)</f>
        <v>0</v>
      </c>
      <c r="S1361" s="65" t="s">
        <v>93</v>
      </c>
      <c r="T1361" s="65" t="s">
        <v>93</v>
      </c>
      <c r="U1361" s="64">
        <f>+VLOOKUP(MaestraLP3[[#This Row],[FS00]],'[1]BD MES'!$C:$N,12,0)</f>
        <v>64000</v>
      </c>
      <c r="V1361" s="64">
        <v>64000</v>
      </c>
      <c r="W1361" s="66">
        <f>+(MaestraLP3[[#This Row],[COSTO ]]-MaestraLP3[[#This Row],[COSTO OCT AL 25-09]])/MaestraLP3[[#This Row],[COSTO OCT AL 25-09]]</f>
        <v>0</v>
      </c>
      <c r="X1361" s="67" t="str">
        <f>++IF(P1361="HASTA AGOTAR STOCK","HASTA AGOTAR STOCK",IF(MaestraLP3[[#This Row],[PRECIO]]=0,"NO PARA LP",IF(MaestraLP3[[#This Row],[PRECIO SEP]]=0,"INCORPORACIÓN",IF(Z1361=0,"MANTIENE",IF(Z1361&lt;0,"BAJA",IF(Z1361&gt;0,"ALZA",""))))))</f>
        <v>MANTIENE</v>
      </c>
      <c r="Y1361" s="64">
        <v>82000</v>
      </c>
      <c r="Z1361" s="41">
        <f>IF(Y1361=0,"INDICAR PRECIO VTA",Y1361-MaestraLP3[[#This Row],[PRECIO SEP]])</f>
        <v>0</v>
      </c>
      <c r="AA1361" s="66">
        <f t="shared" si="21"/>
        <v>0.21951219512195122</v>
      </c>
      <c r="AB1361" s="68">
        <f>IFERROR(MaestraLP3[[#This Row],[PRECIO]]*MaestraLP3[[#This Row],[%MG UMV]],0)</f>
        <v>18000</v>
      </c>
      <c r="AC1361" s="69">
        <v>8</v>
      </c>
      <c r="AD1361" s="64">
        <f>+IFERROR(MaestraLP3[[#This Row],[MARGEN UNITARIO]]/MaestraLP3[[#This Row],[Peso Neto UMV (KG)]],0)</f>
        <v>2250</v>
      </c>
      <c r="AE1361" s="39" t="s">
        <v>53</v>
      </c>
      <c r="AF1361" s="39"/>
      <c r="AG1361" s="39">
        <v>1</v>
      </c>
      <c r="AH1361" s="109">
        <v>0</v>
      </c>
      <c r="AI1361" s="66">
        <v>6.9999999999999993E-2</v>
      </c>
      <c r="AJ1361" s="66">
        <v>-1E-3</v>
      </c>
      <c r="AK1361" s="39" t="s">
        <v>53</v>
      </c>
      <c r="AL1361" s="39" t="s">
        <v>44</v>
      </c>
    </row>
    <row r="1362" spans="1:38" x14ac:dyDescent="0.35">
      <c r="A1362" s="39" t="s">
        <v>276</v>
      </c>
      <c r="B1362" s="39">
        <v>104537760</v>
      </c>
      <c r="C1362" s="39" t="str">
        <f>+MaestraLP3[[#This Row],[CÓDIGO]]&amp;MaestraLP3[[#Headers],[-]]&amp;MaestraLP3[[#This Row],[UMV]]</f>
        <v>104537760-1Q</v>
      </c>
      <c r="D1362" s="50" t="str">
        <f>+MaestraLP3[[#This Row],[CÓDIGO]]&amp;MaestraLP3[[#Headers],[FS00]]</f>
        <v>104537760FS00</v>
      </c>
      <c r="E1362" s="39" t="s">
        <v>34</v>
      </c>
      <c r="F1362" s="39" t="s">
        <v>97</v>
      </c>
      <c r="G1362" s="39" t="s">
        <v>98</v>
      </c>
      <c r="H1362" s="39" t="s">
        <v>99</v>
      </c>
      <c r="I1362" s="39" t="s">
        <v>1743</v>
      </c>
      <c r="J1362" s="49" t="s">
        <v>104</v>
      </c>
      <c r="K1362" s="50" t="s">
        <v>50</v>
      </c>
      <c r="L1362" s="39" t="str">
        <f>VLOOKUP(MaestraLP3[[#This Row],[UMV]],VALIDACIONES!J:L,3,0)</f>
        <v>Caja 1000 Unidades</v>
      </c>
      <c r="M1362" s="39" t="s">
        <v>51</v>
      </c>
      <c r="N1362" s="39" t="s">
        <v>78</v>
      </c>
      <c r="O1362" s="64">
        <v>25000</v>
      </c>
      <c r="P1362" s="39" t="s">
        <v>42</v>
      </c>
      <c r="Q1362" s="64">
        <v>42000</v>
      </c>
      <c r="R1362" s="66">
        <f>+IFERROR((MaestraLP3[[#This Row],[COSTO ]]/MaestraLP3[[#This Row],[COSTO SEP]]-1),0)</f>
        <v>0</v>
      </c>
      <c r="S1362" s="65" t="s">
        <v>52</v>
      </c>
      <c r="T1362" s="65" t="s">
        <v>52</v>
      </c>
      <c r="U1362" s="64">
        <f>+VLOOKUP(MaestraLP3[[#This Row],[FS00]],'[1]BD MES'!$C:$N,12,0)</f>
        <v>25000</v>
      </c>
      <c r="V1362" s="64">
        <v>25000</v>
      </c>
      <c r="W1362" s="66">
        <f>+(MaestraLP3[[#This Row],[COSTO ]]-MaestraLP3[[#This Row],[COSTO OCT AL 25-09]])/MaestraLP3[[#This Row],[COSTO OCT AL 25-09]]</f>
        <v>0</v>
      </c>
      <c r="X1362" s="67" t="str">
        <f>++IF(P1362="HASTA AGOTAR STOCK","HASTA AGOTAR STOCK",IF(MaestraLP3[[#This Row],[PRECIO]]=0,"NO PARA LP",IF(MaestraLP3[[#This Row],[PRECIO SEP]]=0,"INCORPORACIÓN",IF(Z1362=0,"MANTIENE",IF(Z1362&lt;0,"BAJA",IF(Z1362&gt;0,"ALZA",""))))))</f>
        <v>MANTIENE</v>
      </c>
      <c r="Y1362" s="64">
        <v>42000</v>
      </c>
      <c r="Z1362" s="41">
        <f>IF(Y1362=0,"INDICAR PRECIO VTA",Y1362-MaestraLP3[[#This Row],[PRECIO SEP]])</f>
        <v>0</v>
      </c>
      <c r="AA1362" s="66">
        <f t="shared" si="21"/>
        <v>0.40476190476190477</v>
      </c>
      <c r="AB1362" s="68">
        <f>IFERROR(MaestraLP3[[#This Row],[PRECIO]]*MaestraLP3[[#This Row],[%MG UMV]],0)</f>
        <v>17000</v>
      </c>
      <c r="AC1362" s="69">
        <v>10</v>
      </c>
      <c r="AD1362" s="64">
        <f>+IFERROR(MaestraLP3[[#This Row],[MARGEN UNITARIO]]/MaestraLP3[[#This Row],[Peso Neto UMV (KG)]],0)</f>
        <v>1700</v>
      </c>
      <c r="AE1362" s="39" t="s">
        <v>44</v>
      </c>
      <c r="AF1362" s="39"/>
      <c r="AG1362" s="39">
        <v>1</v>
      </c>
      <c r="AH1362" s="109">
        <v>0</v>
      </c>
      <c r="AI1362" s="66">
        <v>6.9999999999999993E-2</v>
      </c>
      <c r="AJ1362" s="66">
        <v>9.9999999999999992E-2</v>
      </c>
      <c r="AK1362" s="39"/>
      <c r="AL1362" s="39" t="s">
        <v>53</v>
      </c>
    </row>
    <row r="1363" spans="1:38" x14ac:dyDescent="0.35">
      <c r="A1363" s="39" t="s">
        <v>276</v>
      </c>
      <c r="B1363" s="39">
        <v>104539660</v>
      </c>
      <c r="C1363" s="39" t="str">
        <f>+MaestraLP3[[#This Row],[CÓDIGO]]&amp;MaestraLP3[[#Headers],[-]]&amp;MaestraLP3[[#This Row],[UMV]]</f>
        <v>104539660-V00</v>
      </c>
      <c r="D1363" s="50" t="str">
        <f>+MaestraLP3[[#This Row],[CÓDIGO]]&amp;MaestraLP3[[#Headers],[FS00]]</f>
        <v>104539660FS00</v>
      </c>
      <c r="E1363" s="39" t="s">
        <v>34</v>
      </c>
      <c r="F1363" s="39" t="s">
        <v>97</v>
      </c>
      <c r="G1363" s="39" t="s">
        <v>98</v>
      </c>
      <c r="H1363" s="39" t="s">
        <v>99</v>
      </c>
      <c r="I1363" s="39" t="s">
        <v>1744</v>
      </c>
      <c r="J1363" s="49" t="s">
        <v>106</v>
      </c>
      <c r="K1363" s="50" t="s">
        <v>50</v>
      </c>
      <c r="L1363" s="39" t="str">
        <f>VLOOKUP(MaestraLP3[[#This Row],[UMV]],VALIDACIONES!J:L,3,0)</f>
        <v>Caja 500 Unidades</v>
      </c>
      <c r="M1363" s="39" t="s">
        <v>51</v>
      </c>
      <c r="N1363" s="39" t="s">
        <v>78</v>
      </c>
      <c r="O1363" s="64">
        <v>43500</v>
      </c>
      <c r="P1363" s="39" t="s">
        <v>42</v>
      </c>
      <c r="Q1363" s="64">
        <v>55000</v>
      </c>
      <c r="R1363" s="66">
        <f>+IFERROR((MaestraLP3[[#This Row],[COSTO ]]/MaestraLP3[[#This Row],[COSTO SEP]]-1),0)</f>
        <v>0</v>
      </c>
      <c r="S1363" s="65" t="s">
        <v>493</v>
      </c>
      <c r="T1363" s="65" t="s">
        <v>493</v>
      </c>
      <c r="U1363" s="64">
        <f>+VLOOKUP(MaestraLP3[[#This Row],[FS00]],'[1]BD MES'!$C:$N,12,0)</f>
        <v>43500</v>
      </c>
      <c r="V1363" s="64">
        <v>43500</v>
      </c>
      <c r="W1363" s="66">
        <f>+(MaestraLP3[[#This Row],[COSTO ]]-MaestraLP3[[#This Row],[COSTO OCT AL 25-09]])/MaestraLP3[[#This Row],[COSTO OCT AL 25-09]]</f>
        <v>0</v>
      </c>
      <c r="X1363" s="67" t="str">
        <f>++IF(P1363="HASTA AGOTAR STOCK","HASTA AGOTAR STOCK",IF(MaestraLP3[[#This Row],[PRECIO]]=0,"NO PARA LP",IF(MaestraLP3[[#This Row],[PRECIO SEP]]=0,"INCORPORACIÓN",IF(Z1363=0,"MANTIENE",IF(Z1363&lt;0,"BAJA",IF(Z1363&gt;0,"ALZA",""))))))</f>
        <v>MANTIENE</v>
      </c>
      <c r="Y1363" s="64">
        <v>55000</v>
      </c>
      <c r="Z1363" s="41">
        <f>IF(Y1363=0,"INDICAR PRECIO VTA",Y1363-MaestraLP3[[#This Row],[PRECIO SEP]])</f>
        <v>0</v>
      </c>
      <c r="AA1363" s="66">
        <f t="shared" si="21"/>
        <v>0.20909090909090908</v>
      </c>
      <c r="AB1363" s="68">
        <f>IFERROR(MaestraLP3[[#This Row],[PRECIO]]*MaestraLP3[[#This Row],[%MG UMV]],0)</f>
        <v>11500</v>
      </c>
      <c r="AC1363" s="69">
        <v>8.5</v>
      </c>
      <c r="AD1363" s="64">
        <f>+IFERROR(MaestraLP3[[#This Row],[MARGEN UNITARIO]]/MaestraLP3[[#This Row],[Peso Neto UMV (KG)]],0)</f>
        <v>1352.9411764705883</v>
      </c>
      <c r="AE1363" s="39" t="s">
        <v>44</v>
      </c>
      <c r="AF1363" s="39"/>
      <c r="AG1363" s="39">
        <v>1</v>
      </c>
      <c r="AH1363" s="109">
        <v>0</v>
      </c>
      <c r="AI1363" s="66">
        <v>6.9999999999999993E-2</v>
      </c>
      <c r="AJ1363" s="66">
        <v>9.9999999999999992E-2</v>
      </c>
      <c r="AK1363" s="39" t="s">
        <v>53</v>
      </c>
      <c r="AL1363" s="39" t="s">
        <v>44</v>
      </c>
    </row>
    <row r="1364" spans="1:38" x14ac:dyDescent="0.35">
      <c r="A1364" s="39" t="s">
        <v>276</v>
      </c>
      <c r="B1364" s="39">
        <v>104547590</v>
      </c>
      <c r="C1364" s="39" t="str">
        <f>+MaestraLP3[[#This Row],[CÓDIGO]]&amp;MaestraLP3[[#Headers],[-]]&amp;MaestraLP3[[#This Row],[UMV]]</f>
        <v>104547590-V00</v>
      </c>
      <c r="D1364" s="50" t="str">
        <f>+MaestraLP3[[#This Row],[CÓDIGO]]&amp;MaestraLP3[[#Headers],[FS00]]</f>
        <v>104547590FS00</v>
      </c>
      <c r="E1364" s="39" t="s">
        <v>34</v>
      </c>
      <c r="F1364" s="39" t="s">
        <v>97</v>
      </c>
      <c r="G1364" s="39" t="s">
        <v>98</v>
      </c>
      <c r="H1364" s="39" t="s">
        <v>99</v>
      </c>
      <c r="I1364" s="39" t="s">
        <v>1745</v>
      </c>
      <c r="J1364" s="49" t="s">
        <v>106</v>
      </c>
      <c r="K1364" s="50" t="s">
        <v>50</v>
      </c>
      <c r="L1364" s="39" t="str">
        <f>VLOOKUP(MaestraLP3[[#This Row],[UMV]],VALIDACIONES!J:L,3,0)</f>
        <v>Caja 500 Unidades</v>
      </c>
      <c r="M1364" s="39" t="s">
        <v>51</v>
      </c>
      <c r="N1364" s="39" t="s">
        <v>78</v>
      </c>
      <c r="O1364" s="64">
        <v>38000</v>
      </c>
      <c r="P1364" s="39" t="s">
        <v>42</v>
      </c>
      <c r="Q1364" s="65">
        <v>57000</v>
      </c>
      <c r="R1364" s="66">
        <f>+IFERROR((MaestraLP3[[#This Row],[COSTO ]]/MaestraLP3[[#This Row],[COSTO SEP]]-1),0)</f>
        <v>0</v>
      </c>
      <c r="S1364" s="65" t="s">
        <v>52</v>
      </c>
      <c r="T1364" s="65" t="s">
        <v>52</v>
      </c>
      <c r="U1364" s="64">
        <f>+VLOOKUP(MaestraLP3[[#This Row],[FS00]],'[1]BD MES'!$C:$N,12,0)</f>
        <v>38000</v>
      </c>
      <c r="V1364" s="64">
        <v>38000</v>
      </c>
      <c r="W1364" s="66">
        <f>+(MaestraLP3[[#This Row],[COSTO ]]-MaestraLP3[[#This Row],[COSTO OCT AL 25-09]])/MaestraLP3[[#This Row],[COSTO OCT AL 25-09]]</f>
        <v>0</v>
      </c>
      <c r="X1364" s="67" t="str">
        <f>++IF(P1364="HASTA AGOTAR STOCK","HASTA AGOTAR STOCK",IF(MaestraLP3[[#This Row],[PRECIO]]=0,"NO PARA LP",IF(MaestraLP3[[#This Row],[PRECIO SEP]]=0,"INCORPORACIÓN",IF(Z1364=0,"MANTIENE",IF(Z1364&lt;0,"BAJA",IF(Z1364&gt;0,"ALZA",""))))))</f>
        <v>MANTIENE</v>
      </c>
      <c r="Y1364" s="64">
        <v>57000</v>
      </c>
      <c r="Z1364" s="41">
        <f>IF(Y1364=0,"INDICAR PRECIO VTA",Y1364-MaestraLP3[[#This Row],[PRECIO SEP]])</f>
        <v>0</v>
      </c>
      <c r="AA1364" s="66">
        <f t="shared" si="21"/>
        <v>0.33333333333333331</v>
      </c>
      <c r="AB1364" s="68">
        <f>IFERROR(MaestraLP3[[#This Row],[PRECIO]]*MaestraLP3[[#This Row],[%MG UMV]],0)</f>
        <v>19000</v>
      </c>
      <c r="AC1364" s="69">
        <v>8.5</v>
      </c>
      <c r="AD1364" s="64">
        <f>+IFERROR(MaestraLP3[[#This Row],[MARGEN UNITARIO]]/MaestraLP3[[#This Row],[Peso Neto UMV (KG)]],0)</f>
        <v>2235.294117647059</v>
      </c>
      <c r="AE1364" s="39" t="s">
        <v>53</v>
      </c>
      <c r="AF1364" s="39"/>
      <c r="AG1364" s="39">
        <v>1</v>
      </c>
      <c r="AH1364" s="109">
        <v>0</v>
      </c>
      <c r="AI1364" s="66">
        <v>6.9999999999999993E-2</v>
      </c>
      <c r="AJ1364" s="66">
        <v>9.9999999999999992E-2</v>
      </c>
      <c r="AK1364" s="39" t="s">
        <v>53</v>
      </c>
      <c r="AL1364" s="39" t="s">
        <v>44</v>
      </c>
    </row>
    <row r="1365" spans="1:38" x14ac:dyDescent="0.35">
      <c r="A1365" s="39" t="s">
        <v>276</v>
      </c>
      <c r="B1365" s="39">
        <v>104545040</v>
      </c>
      <c r="C1365" s="39" t="str">
        <f>+MaestraLP3[[#This Row],[CÓDIGO]]&amp;MaestraLP3[[#Headers],[-]]&amp;MaestraLP3[[#This Row],[UMV]]</f>
        <v>104545040-V00</v>
      </c>
      <c r="D1365" s="50" t="str">
        <f>+MaestraLP3[[#This Row],[CÓDIGO]]&amp;MaestraLP3[[#Headers],[FS00]]</f>
        <v>104545040FS00</v>
      </c>
      <c r="E1365" s="39" t="s">
        <v>34</v>
      </c>
      <c r="F1365" s="39" t="s">
        <v>97</v>
      </c>
      <c r="G1365" s="39" t="s">
        <v>98</v>
      </c>
      <c r="H1365" s="39" t="s">
        <v>99</v>
      </c>
      <c r="I1365" s="39" t="s">
        <v>1747</v>
      </c>
      <c r="J1365" s="49" t="s">
        <v>106</v>
      </c>
      <c r="K1365" s="50" t="s">
        <v>50</v>
      </c>
      <c r="L1365" s="39" t="str">
        <f>VLOOKUP(MaestraLP3[[#This Row],[UMV]],VALIDACIONES!J:L,3,0)</f>
        <v>Caja 500 Unidades</v>
      </c>
      <c r="M1365" s="39" t="s">
        <v>51</v>
      </c>
      <c r="N1365" s="39" t="s">
        <v>78</v>
      </c>
      <c r="O1365" s="64">
        <v>27500</v>
      </c>
      <c r="P1365" s="39" t="s">
        <v>42</v>
      </c>
      <c r="Q1365" s="64">
        <v>39000</v>
      </c>
      <c r="R1365" s="66">
        <f>+IFERROR((MaestraLP3[[#This Row],[COSTO ]]/MaestraLP3[[#This Row],[COSTO SEP]]-1),0)</f>
        <v>0</v>
      </c>
      <c r="S1365" s="65" t="s">
        <v>52</v>
      </c>
      <c r="T1365" s="65" t="s">
        <v>52</v>
      </c>
      <c r="U1365" s="64">
        <f>+VLOOKUP(MaestraLP3[[#This Row],[FS00]],'[1]BD MES'!$C:$N,12,0)</f>
        <v>27500</v>
      </c>
      <c r="V1365" s="64">
        <v>27500</v>
      </c>
      <c r="W1365" s="66">
        <f>+(MaestraLP3[[#This Row],[COSTO ]]-MaestraLP3[[#This Row],[COSTO OCT AL 25-09]])/MaestraLP3[[#This Row],[COSTO OCT AL 25-09]]</f>
        <v>0</v>
      </c>
      <c r="X1365" s="67" t="str">
        <f>++IF(P1365="HASTA AGOTAR STOCK","HASTA AGOTAR STOCK",IF(MaestraLP3[[#This Row],[PRECIO]]=0,"NO PARA LP",IF(MaestraLP3[[#This Row],[PRECIO SEP]]=0,"INCORPORACIÓN",IF(Z1365=0,"MANTIENE",IF(Z1365&lt;0,"BAJA",IF(Z1365&gt;0,"ALZA",""))))))</f>
        <v>MANTIENE</v>
      </c>
      <c r="Y1365" s="64">
        <v>39000</v>
      </c>
      <c r="Z1365" s="41">
        <f>IF(Y1365=0,"INDICAR PRECIO VTA",Y1365-MaestraLP3[[#This Row],[PRECIO SEP]])</f>
        <v>0</v>
      </c>
      <c r="AA1365" s="66">
        <f t="shared" si="21"/>
        <v>0.29487179487179488</v>
      </c>
      <c r="AB1365" s="68">
        <f>IFERROR(MaestraLP3[[#This Row],[PRECIO]]*MaestraLP3[[#This Row],[%MG UMV]],0)</f>
        <v>11500</v>
      </c>
      <c r="AC1365" s="69">
        <v>6</v>
      </c>
      <c r="AD1365" s="64">
        <f>+IFERROR(MaestraLP3[[#This Row],[MARGEN UNITARIO]]/MaestraLP3[[#This Row],[Peso Neto UMV (KG)]],0)</f>
        <v>1916.6666666666667</v>
      </c>
      <c r="AE1365" s="39" t="s">
        <v>44</v>
      </c>
      <c r="AF1365" s="39"/>
      <c r="AG1365" s="39">
        <v>1</v>
      </c>
      <c r="AH1365" s="109">
        <v>0</v>
      </c>
      <c r="AI1365" s="66">
        <v>6.9999999999999993E-2</v>
      </c>
      <c r="AJ1365" s="66">
        <v>9.9999999999999992E-2</v>
      </c>
      <c r="AK1365" s="39"/>
      <c r="AL1365" s="39" t="s">
        <v>53</v>
      </c>
    </row>
    <row r="1366" spans="1:38" x14ac:dyDescent="0.35">
      <c r="A1366" s="39" t="s">
        <v>276</v>
      </c>
      <c r="B1366" s="39">
        <v>104547600</v>
      </c>
      <c r="C1366" s="39" t="str">
        <f>+MaestraLP3[[#This Row],[CÓDIGO]]&amp;MaestraLP3[[#Headers],[-]]&amp;MaestraLP3[[#This Row],[UMV]]</f>
        <v>104547600-V00</v>
      </c>
      <c r="D1366" s="50" t="str">
        <f>+MaestraLP3[[#This Row],[CÓDIGO]]&amp;MaestraLP3[[#Headers],[FS00]]</f>
        <v>104547600FS00</v>
      </c>
      <c r="E1366" s="39" t="s">
        <v>34</v>
      </c>
      <c r="F1366" s="39" t="s">
        <v>97</v>
      </c>
      <c r="G1366" s="39" t="s">
        <v>98</v>
      </c>
      <c r="H1366" s="39" t="s">
        <v>99</v>
      </c>
      <c r="I1366" s="39" t="s">
        <v>1748</v>
      </c>
      <c r="J1366" s="49" t="s">
        <v>106</v>
      </c>
      <c r="K1366" s="50" t="s">
        <v>50</v>
      </c>
      <c r="L1366" s="39" t="str">
        <f>VLOOKUP(MaestraLP3[[#This Row],[UMV]],VALIDACIONES!J:L,3,0)</f>
        <v>Caja 500 Unidades</v>
      </c>
      <c r="M1366" s="39" t="s">
        <v>51</v>
      </c>
      <c r="N1366" s="39" t="s">
        <v>78</v>
      </c>
      <c r="O1366" s="64">
        <v>30500</v>
      </c>
      <c r="P1366" s="39" t="s">
        <v>42</v>
      </c>
      <c r="Q1366" s="65">
        <v>49900</v>
      </c>
      <c r="R1366" s="66">
        <f>+IFERROR((MaestraLP3[[#This Row],[COSTO ]]/MaestraLP3[[#This Row],[COSTO SEP]]-1),0)</f>
        <v>0</v>
      </c>
      <c r="S1366" s="65" t="s">
        <v>52</v>
      </c>
      <c r="T1366" s="65" t="s">
        <v>52</v>
      </c>
      <c r="U1366" s="64">
        <f>+VLOOKUP(MaestraLP3[[#This Row],[FS00]],'[1]BD MES'!$C:$N,12,0)</f>
        <v>30500</v>
      </c>
      <c r="V1366" s="64">
        <v>30500</v>
      </c>
      <c r="W1366" s="66">
        <f>+(MaestraLP3[[#This Row],[COSTO ]]-MaestraLP3[[#This Row],[COSTO OCT AL 25-09]])/MaestraLP3[[#This Row],[COSTO OCT AL 25-09]]</f>
        <v>0</v>
      </c>
      <c r="X1366" s="67" t="str">
        <f>++IF(P1366="HASTA AGOTAR STOCK","HASTA AGOTAR STOCK",IF(MaestraLP3[[#This Row],[PRECIO]]=0,"NO PARA LP",IF(MaestraLP3[[#This Row],[PRECIO SEP]]=0,"INCORPORACIÓN",IF(Z1366=0,"MANTIENE",IF(Z1366&lt;0,"BAJA",IF(Z1366&gt;0,"ALZA",""))))))</f>
        <v>MANTIENE</v>
      </c>
      <c r="Y1366" s="64">
        <v>49900</v>
      </c>
      <c r="Z1366" s="41">
        <f>IF(Y1366=0,"INDICAR PRECIO VTA",Y1366-MaestraLP3[[#This Row],[PRECIO SEP]])</f>
        <v>0</v>
      </c>
      <c r="AA1366" s="66">
        <f t="shared" si="21"/>
        <v>0.38877755511022044</v>
      </c>
      <c r="AB1366" s="68">
        <f>IFERROR(MaestraLP3[[#This Row],[PRECIO]]*MaestraLP3[[#This Row],[%MG UMV]],0)</f>
        <v>19400</v>
      </c>
      <c r="AC1366" s="69">
        <v>6</v>
      </c>
      <c r="AD1366" s="64">
        <f>+IFERROR(MaestraLP3[[#This Row],[MARGEN UNITARIO]]/MaestraLP3[[#This Row],[Peso Neto UMV (KG)]],0)</f>
        <v>3233.3333333333335</v>
      </c>
      <c r="AE1366" s="39" t="s">
        <v>53</v>
      </c>
      <c r="AF1366" s="39"/>
      <c r="AG1366" s="39">
        <v>1</v>
      </c>
      <c r="AH1366" s="109">
        <v>0</v>
      </c>
      <c r="AI1366" s="66">
        <v>6.9999999999999993E-2</v>
      </c>
      <c r="AJ1366" s="66">
        <v>9.9999999999999992E-2</v>
      </c>
      <c r="AK1366" s="39" t="s">
        <v>53</v>
      </c>
      <c r="AL1366" s="39" t="s">
        <v>44</v>
      </c>
    </row>
    <row r="1367" spans="1:38" x14ac:dyDescent="0.35">
      <c r="A1367" s="39" t="s">
        <v>276</v>
      </c>
      <c r="B1367" s="39">
        <v>105200730</v>
      </c>
      <c r="C1367" s="39" t="str">
        <f>+MaestraLP3[[#This Row],[CÓDIGO]]&amp;MaestraLP3[[#Headers],[-]]&amp;MaestraLP3[[#This Row],[UMV]]</f>
        <v>105200730-C06</v>
      </c>
      <c r="D1367" s="50" t="str">
        <f>+MaestraLP3[[#This Row],[CÓDIGO]]&amp;MaestraLP3[[#Headers],[FS00]]</f>
        <v>105200730FS00</v>
      </c>
      <c r="E1367" s="39" t="s">
        <v>34</v>
      </c>
      <c r="F1367" s="39" t="s">
        <v>97</v>
      </c>
      <c r="G1367" s="39" t="s">
        <v>98</v>
      </c>
      <c r="H1367" s="39" t="s">
        <v>1751</v>
      </c>
      <c r="I1367" s="39" t="s">
        <v>1752</v>
      </c>
      <c r="J1367" s="49" t="s">
        <v>57</v>
      </c>
      <c r="K1367" s="50" t="s">
        <v>50</v>
      </c>
      <c r="L1367" s="39" t="str">
        <f>VLOOKUP(MaestraLP3[[#This Row],[UMV]],VALIDACIONES!J:L,3,0)</f>
        <v>Caja 6 Unidades</v>
      </c>
      <c r="M1367" s="39" t="s">
        <v>51</v>
      </c>
      <c r="N1367" s="39" t="s">
        <v>78</v>
      </c>
      <c r="O1367" s="64">
        <v>26805</v>
      </c>
      <c r="P1367" s="39" t="s">
        <v>190</v>
      </c>
      <c r="Q1367" s="64">
        <v>39000</v>
      </c>
      <c r="R1367" s="66">
        <f>+IFERROR((MaestraLP3[[#This Row],[COSTO ]]/MaestraLP3[[#This Row],[COSTO SEP]]-1),0)</f>
        <v>0.10982279425480312</v>
      </c>
      <c r="S1367" s="65" t="s">
        <v>52</v>
      </c>
      <c r="T1367" s="65" t="s">
        <v>52</v>
      </c>
      <c r="U1367" s="64">
        <f>+VLOOKUP(MaestraLP3[[#This Row],[FS00]],'[1]BD MES'!$C:$N,12,0)</f>
        <v>29748.799999999999</v>
      </c>
      <c r="V1367" s="64">
        <v>29748.799999999999</v>
      </c>
      <c r="W1367" s="66">
        <f>+(MaestraLP3[[#This Row],[COSTO ]]-MaestraLP3[[#This Row],[COSTO OCT AL 25-09]])/MaestraLP3[[#This Row],[COSTO OCT AL 25-09]]</f>
        <v>0</v>
      </c>
      <c r="X1367" s="67" t="str">
        <f>++IF(P1367="HASTA AGOTAR STOCK","HASTA AGOTAR STOCK",IF(MaestraLP3[[#This Row],[PRECIO]]=0,"NO PARA LP",IF(MaestraLP3[[#This Row],[PRECIO SEP]]=0,"INCORPORACIÓN",IF(Z1367=0,"MANTIENE",IF(Z1367&lt;0,"BAJA",IF(Z1367&gt;0,"ALZA",""))))))</f>
        <v>MANTIENE</v>
      </c>
      <c r="Y1367" s="64">
        <v>39000</v>
      </c>
      <c r="Z1367" s="41">
        <f>IF(Y1367=0,"INDICAR PRECIO VTA",Y1367-MaestraLP3[[#This Row],[PRECIO SEP]])</f>
        <v>0</v>
      </c>
      <c r="AA1367" s="66">
        <f t="shared" si="21"/>
        <v>0.23721025641025642</v>
      </c>
      <c r="AB1367" s="68">
        <f>IFERROR(MaestraLP3[[#This Row],[PRECIO]]*MaestraLP3[[#This Row],[%MG UMV]],0)</f>
        <v>9251.2000000000007</v>
      </c>
      <c r="AC1367" s="69">
        <v>5.7</v>
      </c>
      <c r="AD1367" s="64">
        <f>+IFERROR(MaestraLP3[[#This Row],[MARGEN UNITARIO]]/MaestraLP3[[#This Row],[Peso Neto UMV (KG)]],0)</f>
        <v>1623.0175438596491</v>
      </c>
      <c r="AE1367" s="39" t="s">
        <v>44</v>
      </c>
      <c r="AF1367" s="39"/>
      <c r="AG1367" s="39">
        <v>1</v>
      </c>
      <c r="AH1367" s="109">
        <v>0</v>
      </c>
      <c r="AI1367" s="66">
        <v>6.9999999999999993E-2</v>
      </c>
      <c r="AJ1367" s="66">
        <v>9.9999999999999992E-2</v>
      </c>
      <c r="AK1367" s="39"/>
      <c r="AL1367" s="39" t="s">
        <v>53</v>
      </c>
    </row>
    <row r="1368" spans="1:38" x14ac:dyDescent="0.35">
      <c r="A1368" s="39" t="s">
        <v>276</v>
      </c>
      <c r="B1368" s="39">
        <v>104547880</v>
      </c>
      <c r="C1368" s="39" t="str">
        <f>+MaestraLP3[[#This Row],[CÓDIGO]]&amp;MaestraLP3[[#Headers],[-]]&amp;MaestraLP3[[#This Row],[UMV]]</f>
        <v>104547880-C02</v>
      </c>
      <c r="D1368" s="50" t="str">
        <f>+MaestraLP3[[#This Row],[CÓDIGO]]&amp;MaestraLP3[[#Headers],[FS00]]</f>
        <v>104547880FS00</v>
      </c>
      <c r="E1368" s="39" t="s">
        <v>34</v>
      </c>
      <c r="F1368" s="39" t="s">
        <v>97</v>
      </c>
      <c r="G1368" s="39" t="s">
        <v>98</v>
      </c>
      <c r="H1368" s="39" t="s">
        <v>1751</v>
      </c>
      <c r="I1368" s="39" t="s">
        <v>1753</v>
      </c>
      <c r="J1368" s="49" t="s">
        <v>92</v>
      </c>
      <c r="K1368" s="50" t="s">
        <v>50</v>
      </c>
      <c r="L1368" s="39" t="str">
        <f>VLOOKUP(MaestraLP3[[#This Row],[UMV]],VALIDACIONES!J:L,3,0)</f>
        <v>Caja 2 Unidades</v>
      </c>
      <c r="M1368" s="39" t="s">
        <v>51</v>
      </c>
      <c r="N1368" s="39" t="s">
        <v>78</v>
      </c>
      <c r="O1368" s="64">
        <v>10500</v>
      </c>
      <c r="P1368" s="39" t="s">
        <v>190</v>
      </c>
      <c r="Q1368" s="64">
        <v>20000</v>
      </c>
      <c r="R1368" s="66">
        <f>+IFERROR((MaestraLP3[[#This Row],[COSTO ]]/MaestraLP3[[#This Row],[COSTO SEP]]-1),0)</f>
        <v>0.21904761904761916</v>
      </c>
      <c r="S1368" s="65" t="s">
        <v>93</v>
      </c>
      <c r="T1368" s="65" t="s">
        <v>93</v>
      </c>
      <c r="U1368" s="64">
        <f>+VLOOKUP(MaestraLP3[[#This Row],[FS00]],'[1]BD MES'!$C:$N,12,0)</f>
        <v>12800</v>
      </c>
      <c r="V1368" s="64">
        <v>12800</v>
      </c>
      <c r="W1368" s="66">
        <f>+(MaestraLP3[[#This Row],[COSTO ]]-MaestraLP3[[#This Row],[COSTO OCT AL 25-09]])/MaestraLP3[[#This Row],[COSTO OCT AL 25-09]]</f>
        <v>0</v>
      </c>
      <c r="X1368" s="67" t="str">
        <f>++IF(P1368="HASTA AGOTAR STOCK","HASTA AGOTAR STOCK",IF(MaestraLP3[[#This Row],[PRECIO]]=0,"NO PARA LP",IF(MaestraLP3[[#This Row],[PRECIO SEP]]=0,"INCORPORACIÓN",IF(Z1368=0,"MANTIENE",IF(Z1368&lt;0,"BAJA",IF(Z1368&gt;0,"ALZA",""))))))</f>
        <v>MANTIENE</v>
      </c>
      <c r="Y1368" s="64">
        <v>20000</v>
      </c>
      <c r="Z1368" s="41">
        <f>IF(Y1368=0,"INDICAR PRECIO VTA",Y1368-MaestraLP3[[#This Row],[PRECIO SEP]])</f>
        <v>0</v>
      </c>
      <c r="AA1368" s="66">
        <f t="shared" si="21"/>
        <v>0.36</v>
      </c>
      <c r="AB1368" s="68">
        <f>IFERROR(MaestraLP3[[#This Row],[PRECIO]]*MaestraLP3[[#This Row],[%MG UMV]],0)</f>
        <v>7200</v>
      </c>
      <c r="AC1368" s="69">
        <v>10</v>
      </c>
      <c r="AD1368" s="64">
        <f>+IFERROR(MaestraLP3[[#This Row],[MARGEN UNITARIO]]/MaestraLP3[[#This Row],[Peso Neto UMV (KG)]],0)</f>
        <v>720</v>
      </c>
      <c r="AE1368" s="39" t="s">
        <v>53</v>
      </c>
      <c r="AF1368" s="39"/>
      <c r="AG1368" s="39">
        <v>1</v>
      </c>
      <c r="AH1368" s="109">
        <v>0</v>
      </c>
      <c r="AI1368" s="66">
        <v>6.9999999999999993E-2</v>
      </c>
      <c r="AJ1368" s="66">
        <v>9.9999999999999992E-2</v>
      </c>
      <c r="AK1368" s="39" t="s">
        <v>53</v>
      </c>
      <c r="AL1368" s="39" t="s">
        <v>53</v>
      </c>
    </row>
    <row r="1369" spans="1:38" x14ac:dyDescent="0.35">
      <c r="A1369" s="39" t="s">
        <v>276</v>
      </c>
      <c r="B1369" s="39">
        <v>104534970</v>
      </c>
      <c r="C1369" s="39" t="str">
        <f>+MaestraLP3[[#This Row],[CÓDIGO]]&amp;MaestraLP3[[#Headers],[-]]&amp;MaestraLP3[[#This Row],[UMV]]</f>
        <v>104534970-C06</v>
      </c>
      <c r="D1369" s="50" t="str">
        <f>+MaestraLP3[[#This Row],[CÓDIGO]]&amp;MaestraLP3[[#Headers],[FS00]]</f>
        <v>104534970FS00</v>
      </c>
      <c r="E1369" s="39" t="s">
        <v>34</v>
      </c>
      <c r="F1369" s="39" t="s">
        <v>97</v>
      </c>
      <c r="G1369" s="39" t="s">
        <v>98</v>
      </c>
      <c r="H1369" s="39" t="s">
        <v>1751</v>
      </c>
      <c r="I1369" s="39" t="s">
        <v>1754</v>
      </c>
      <c r="J1369" s="49" t="s">
        <v>57</v>
      </c>
      <c r="K1369" s="50" t="s">
        <v>50</v>
      </c>
      <c r="L1369" s="39" t="str">
        <f>VLOOKUP(MaestraLP3[[#This Row],[UMV]],VALIDACIONES!J:L,3,0)</f>
        <v>Caja 6 Unidades</v>
      </c>
      <c r="M1369" s="39" t="s">
        <v>51</v>
      </c>
      <c r="N1369" s="39" t="s">
        <v>78</v>
      </c>
      <c r="O1369" s="64">
        <v>23990</v>
      </c>
      <c r="P1369" s="39" t="s">
        <v>42</v>
      </c>
      <c r="Q1369" s="64">
        <v>41500</v>
      </c>
      <c r="R1369" s="66">
        <f>+IFERROR((MaestraLP3[[#This Row],[COSTO ]]/MaestraLP3[[#This Row],[COSTO SEP]]-1),0)</f>
        <v>0.15473113797415583</v>
      </c>
      <c r="S1369" s="65" t="s">
        <v>52</v>
      </c>
      <c r="T1369" s="65" t="s">
        <v>52</v>
      </c>
      <c r="U1369" s="64">
        <f>+VLOOKUP(MaestraLP3[[#This Row],[FS00]],'[1]BD MES'!$C:$N,12,0)</f>
        <v>31236</v>
      </c>
      <c r="V1369" s="64">
        <v>27702</v>
      </c>
      <c r="W1369" s="66">
        <f>+(MaestraLP3[[#This Row],[COSTO ]]-MaestraLP3[[#This Row],[COSTO OCT AL 25-09]])/MaestraLP3[[#This Row],[COSTO OCT AL 25-09]]</f>
        <v>-0.11313868613138686</v>
      </c>
      <c r="X1369" s="67" t="str">
        <f>++IF(P1369="HASTA AGOTAR STOCK","HASTA AGOTAR STOCK",IF(MaestraLP3[[#This Row],[PRECIO]]=0,"NO PARA LP",IF(MaestraLP3[[#This Row],[PRECIO SEP]]=0,"INCORPORACIÓN",IF(Z1369=0,"MANTIENE",IF(Z1369&lt;0,"BAJA",IF(Z1369&gt;0,"ALZA",""))))))</f>
        <v>MANTIENE</v>
      </c>
      <c r="Y1369" s="64">
        <v>41500</v>
      </c>
      <c r="Z1369" s="41">
        <f>IF(Y1369=0,"INDICAR PRECIO VTA",Y1369-MaestraLP3[[#This Row],[PRECIO SEP]])</f>
        <v>0</v>
      </c>
      <c r="AA1369" s="66">
        <f t="shared" si="21"/>
        <v>0.33248192771084339</v>
      </c>
      <c r="AB1369" s="68">
        <f>IFERROR(MaestraLP3[[#This Row],[PRECIO]]*MaestraLP3[[#This Row],[%MG UMV]],0)</f>
        <v>13798</v>
      </c>
      <c r="AC1369" s="69">
        <v>6</v>
      </c>
      <c r="AD1369" s="64">
        <f>+IFERROR(MaestraLP3[[#This Row],[MARGEN UNITARIO]]/MaestraLP3[[#This Row],[Peso Neto UMV (KG)]],0)</f>
        <v>2299.6666666666665</v>
      </c>
      <c r="AE1369" s="39" t="s">
        <v>44</v>
      </c>
      <c r="AF1369" s="39"/>
      <c r="AG1369" s="39">
        <v>1</v>
      </c>
      <c r="AH1369" s="109">
        <v>0</v>
      </c>
      <c r="AI1369" s="66">
        <v>6.9999999999999993E-2</v>
      </c>
      <c r="AJ1369" s="66">
        <v>9.9999999999999992E-2</v>
      </c>
      <c r="AK1369" s="39"/>
      <c r="AL1369" s="39" t="s">
        <v>53</v>
      </c>
    </row>
    <row r="1370" spans="1:38" x14ac:dyDescent="0.35">
      <c r="A1370" s="39" t="s">
        <v>276</v>
      </c>
      <c r="B1370" s="39">
        <v>104538850</v>
      </c>
      <c r="C1370" s="39" t="str">
        <f>+MaestraLP3[[#This Row],[CÓDIGO]]&amp;MaestraLP3[[#Headers],[-]]&amp;MaestraLP3[[#This Row],[UMV]]</f>
        <v>104538850-C04</v>
      </c>
      <c r="D1370" s="50" t="str">
        <f>+MaestraLP3[[#This Row],[CÓDIGO]]&amp;MaestraLP3[[#Headers],[FS00]]</f>
        <v>104538850FS00</v>
      </c>
      <c r="E1370" s="39" t="s">
        <v>34</v>
      </c>
      <c r="F1370" s="39" t="s">
        <v>97</v>
      </c>
      <c r="G1370" s="39" t="s">
        <v>98</v>
      </c>
      <c r="H1370" s="39" t="s">
        <v>1755</v>
      </c>
      <c r="I1370" s="39" t="s">
        <v>1756</v>
      </c>
      <c r="J1370" s="49" t="s">
        <v>141</v>
      </c>
      <c r="K1370" s="50" t="s">
        <v>50</v>
      </c>
      <c r="L1370" s="39" t="str">
        <f>VLOOKUP(MaestraLP3[[#This Row],[UMV]],VALIDACIONES!J:L,3,0)</f>
        <v>Caja 4 Unidades</v>
      </c>
      <c r="M1370" s="39" t="s">
        <v>51</v>
      </c>
      <c r="N1370" s="39" t="s">
        <v>78</v>
      </c>
      <c r="O1370" s="64">
        <v>16932</v>
      </c>
      <c r="P1370" s="39" t="s">
        <v>190</v>
      </c>
      <c r="Q1370" s="64">
        <v>39000</v>
      </c>
      <c r="R1370" s="66">
        <f>+IFERROR((MaestraLP3[[#This Row],[COSTO ]]/MaestraLP3[[#This Row],[COSTO SEP]]-1),0)</f>
        <v>0</v>
      </c>
      <c r="S1370" s="65" t="s">
        <v>52</v>
      </c>
      <c r="T1370" s="65" t="s">
        <v>52</v>
      </c>
      <c r="U1370" s="64">
        <f>+VLOOKUP(MaestraLP3[[#This Row],[FS00]],'[1]BD MES'!$C:$N,12,0)</f>
        <v>16932</v>
      </c>
      <c r="V1370" s="64">
        <v>16932</v>
      </c>
      <c r="W1370" s="66">
        <f>+(MaestraLP3[[#This Row],[COSTO ]]-MaestraLP3[[#This Row],[COSTO OCT AL 25-09]])/MaestraLP3[[#This Row],[COSTO OCT AL 25-09]]</f>
        <v>0</v>
      </c>
      <c r="X1370" s="67" t="str">
        <f>++IF(P1370="HASTA AGOTAR STOCK","HASTA AGOTAR STOCK",IF(MaestraLP3[[#This Row],[PRECIO]]=0,"NO PARA LP",IF(MaestraLP3[[#This Row],[PRECIO SEP]]=0,"INCORPORACIÓN",IF(Z1370=0,"MANTIENE",IF(Z1370&lt;0,"BAJA",IF(Z1370&gt;0,"ALZA",""))))))</f>
        <v>MANTIENE</v>
      </c>
      <c r="Y1370" s="64">
        <v>39000</v>
      </c>
      <c r="Z1370" s="41">
        <f>IF(Y1370=0,"INDICAR PRECIO VTA",Y1370-MaestraLP3[[#This Row],[PRECIO SEP]])</f>
        <v>0</v>
      </c>
      <c r="AA1370" s="66">
        <f t="shared" si="21"/>
        <v>0.56584615384615389</v>
      </c>
      <c r="AB1370" s="68">
        <f>IFERROR(MaestraLP3[[#This Row],[PRECIO]]*MaestraLP3[[#This Row],[%MG UMV]],0)</f>
        <v>22068</v>
      </c>
      <c r="AC1370" s="69">
        <v>20</v>
      </c>
      <c r="AD1370" s="64">
        <f>+IFERROR(MaestraLP3[[#This Row],[MARGEN UNITARIO]]/MaestraLP3[[#This Row],[Peso Neto UMV (KG)]],0)</f>
        <v>1103.4000000000001</v>
      </c>
      <c r="AE1370" s="39" t="s">
        <v>53</v>
      </c>
      <c r="AF1370" s="39"/>
      <c r="AG1370" s="39">
        <v>1</v>
      </c>
      <c r="AH1370" s="109">
        <v>0</v>
      </c>
      <c r="AI1370" s="66">
        <v>6.9999999999999993E-2</v>
      </c>
      <c r="AJ1370" s="66">
        <v>9.9999999999999992E-2</v>
      </c>
      <c r="AK1370" s="39"/>
      <c r="AL1370" s="39" t="s">
        <v>53</v>
      </c>
    </row>
    <row r="1371" spans="1:38" x14ac:dyDescent="0.35">
      <c r="A1371" s="39" t="s">
        <v>276</v>
      </c>
      <c r="B1371" s="39">
        <v>104538860</v>
      </c>
      <c r="C1371" s="39" t="str">
        <f>+MaestraLP3[[#This Row],[CÓDIGO]]&amp;MaestraLP3[[#Headers],[-]]&amp;MaestraLP3[[#This Row],[UMV]]</f>
        <v>104538860-C04</v>
      </c>
      <c r="D1371" s="50" t="str">
        <f>+MaestraLP3[[#This Row],[CÓDIGO]]&amp;MaestraLP3[[#Headers],[FS00]]</f>
        <v>104538860FS00</v>
      </c>
      <c r="E1371" s="39" t="s">
        <v>34</v>
      </c>
      <c r="F1371" s="39" t="s">
        <v>97</v>
      </c>
      <c r="G1371" s="39" t="s">
        <v>98</v>
      </c>
      <c r="H1371" s="39" t="s">
        <v>1755</v>
      </c>
      <c r="I1371" s="39" t="s">
        <v>1757</v>
      </c>
      <c r="J1371" s="49" t="s">
        <v>141</v>
      </c>
      <c r="K1371" s="50" t="s">
        <v>50</v>
      </c>
      <c r="L1371" s="39" t="str">
        <f>VLOOKUP(MaestraLP3[[#This Row],[UMV]],VALIDACIONES!J:L,3,0)</f>
        <v>Caja 4 Unidades</v>
      </c>
      <c r="M1371" s="39" t="s">
        <v>51</v>
      </c>
      <c r="N1371" s="39" t="s">
        <v>78</v>
      </c>
      <c r="O1371" s="64">
        <v>36000</v>
      </c>
      <c r="P1371" s="39" t="s">
        <v>190</v>
      </c>
      <c r="Q1371" s="64">
        <v>59000</v>
      </c>
      <c r="R1371" s="66">
        <f>+IFERROR((MaestraLP3[[#This Row],[COSTO ]]/MaestraLP3[[#This Row],[COSTO SEP]]-1),0)</f>
        <v>0</v>
      </c>
      <c r="S1371" s="65" t="s">
        <v>52</v>
      </c>
      <c r="T1371" s="65" t="s">
        <v>52</v>
      </c>
      <c r="U1371" s="64">
        <f>+VLOOKUP(MaestraLP3[[#This Row],[FS00]],'[1]BD MES'!$C:$N,12,0)</f>
        <v>36000</v>
      </c>
      <c r="V1371" s="64">
        <v>36000</v>
      </c>
      <c r="W1371" s="66">
        <f>+(MaestraLP3[[#This Row],[COSTO ]]-MaestraLP3[[#This Row],[COSTO OCT AL 25-09]])/MaestraLP3[[#This Row],[COSTO OCT AL 25-09]]</f>
        <v>0</v>
      </c>
      <c r="X1371" s="67" t="str">
        <f>++IF(P1371="HASTA AGOTAR STOCK","HASTA AGOTAR STOCK",IF(MaestraLP3[[#This Row],[PRECIO]]=0,"NO PARA LP",IF(MaestraLP3[[#This Row],[PRECIO SEP]]=0,"INCORPORACIÓN",IF(Z1371=0,"MANTIENE",IF(Z1371&lt;0,"BAJA",IF(Z1371&gt;0,"ALZA",""))))))</f>
        <v>MANTIENE</v>
      </c>
      <c r="Y1371" s="64">
        <v>59000</v>
      </c>
      <c r="Z1371" s="41">
        <f>IF(Y1371=0,"INDICAR PRECIO VTA",Y1371-MaestraLP3[[#This Row],[PRECIO SEP]])</f>
        <v>0</v>
      </c>
      <c r="AA1371" s="66">
        <f t="shared" si="21"/>
        <v>0.38983050847457629</v>
      </c>
      <c r="AB1371" s="68">
        <f>IFERROR(MaestraLP3[[#This Row],[PRECIO]]*MaestraLP3[[#This Row],[%MG UMV]],0)</f>
        <v>23000</v>
      </c>
      <c r="AC1371" s="69">
        <v>20</v>
      </c>
      <c r="AD1371" s="64">
        <f>+IFERROR(MaestraLP3[[#This Row],[MARGEN UNITARIO]]/MaestraLP3[[#This Row],[Peso Neto UMV (KG)]],0)</f>
        <v>1150</v>
      </c>
      <c r="AE1371" s="39" t="s">
        <v>53</v>
      </c>
      <c r="AF1371" s="39"/>
      <c r="AG1371" s="39">
        <v>1</v>
      </c>
      <c r="AH1371" s="109">
        <v>0</v>
      </c>
      <c r="AI1371" s="66">
        <v>6.9999999999999993E-2</v>
      </c>
      <c r="AJ1371" s="66">
        <v>9.9999999999999992E-2</v>
      </c>
      <c r="AK1371" s="39"/>
      <c r="AL1371" s="39" t="s">
        <v>53</v>
      </c>
    </row>
    <row r="1372" spans="1:38" x14ac:dyDescent="0.35">
      <c r="A1372" s="39" t="s">
        <v>276</v>
      </c>
      <c r="B1372" s="39">
        <v>150000297</v>
      </c>
      <c r="C1372" s="39" t="str">
        <f>+MaestraLP3[[#This Row],[CÓDIGO]]&amp;MaestraLP3[[#Headers],[-]]&amp;MaestraLP3[[#This Row],[UMV]]</f>
        <v>150000297-Z00</v>
      </c>
      <c r="D1372" s="50" t="str">
        <f>+MaestraLP3[[#This Row],[CÓDIGO]]&amp;MaestraLP3[[#Headers],[FS00]]</f>
        <v>150000297FS00</v>
      </c>
      <c r="E1372" s="39" t="s">
        <v>34</v>
      </c>
      <c r="F1372" s="39" t="s">
        <v>97</v>
      </c>
      <c r="G1372" s="39" t="s">
        <v>98</v>
      </c>
      <c r="H1372" s="39" t="s">
        <v>1755</v>
      </c>
      <c r="I1372" s="39" t="s">
        <v>1758</v>
      </c>
      <c r="J1372" s="49" t="s">
        <v>149</v>
      </c>
      <c r="K1372" s="50" t="s">
        <v>50</v>
      </c>
      <c r="L1372" s="39" t="str">
        <f>VLOOKUP(MaestraLP3[[#This Row],[UMV]],VALIDACIONES!J:L,3,0)</f>
        <v>Caja 100 Unidades</v>
      </c>
      <c r="M1372" s="39" t="s">
        <v>51</v>
      </c>
      <c r="N1372" s="39" t="s">
        <v>78</v>
      </c>
      <c r="O1372" s="64">
        <v>13747.999999999998</v>
      </c>
      <c r="P1372" s="39" t="s">
        <v>190</v>
      </c>
      <c r="Q1372" s="64">
        <v>23000</v>
      </c>
      <c r="R1372" s="66">
        <f>+IFERROR((MaestraLP3[[#This Row],[COSTO ]]/MaestraLP3[[#This Row],[COSTO SEP]]-1),0)</f>
        <v>0</v>
      </c>
      <c r="S1372" s="65" t="s">
        <v>52</v>
      </c>
      <c r="T1372" s="65" t="s">
        <v>52</v>
      </c>
      <c r="U1372" s="64">
        <f>+VLOOKUP(MaestraLP3[[#This Row],[FS00]],'[1]BD MES'!$C:$N,12,0)</f>
        <v>13650</v>
      </c>
      <c r="V1372" s="64">
        <v>13747.999999999998</v>
      </c>
      <c r="W1372" s="66">
        <f>+(MaestraLP3[[#This Row],[COSTO ]]-MaestraLP3[[#This Row],[COSTO OCT AL 25-09]])/MaestraLP3[[#This Row],[COSTO OCT AL 25-09]]</f>
        <v>7.1794871794870459E-3</v>
      </c>
      <c r="X1372" s="67" t="str">
        <f>++IF(P1372="HASTA AGOTAR STOCK","HASTA AGOTAR STOCK",IF(MaestraLP3[[#This Row],[PRECIO]]=0,"NO PARA LP",IF(MaestraLP3[[#This Row],[PRECIO SEP]]=0,"INCORPORACIÓN",IF(Z1372=0,"MANTIENE",IF(Z1372&lt;0,"BAJA",IF(Z1372&gt;0,"ALZA",""))))))</f>
        <v>MANTIENE</v>
      </c>
      <c r="Y1372" s="64">
        <v>23000</v>
      </c>
      <c r="Z1372" s="41">
        <f>IF(Y1372=0,"INDICAR PRECIO VTA",Y1372-MaestraLP3[[#This Row],[PRECIO SEP]])</f>
        <v>0</v>
      </c>
      <c r="AA1372" s="66">
        <f t="shared" si="21"/>
        <v>0.40226086956521745</v>
      </c>
      <c r="AB1372" s="68">
        <f>IFERROR(MaestraLP3[[#This Row],[PRECIO]]*MaestraLP3[[#This Row],[%MG UMV]],0)</f>
        <v>9252.0000000000018</v>
      </c>
      <c r="AC1372" s="69">
        <v>1.2</v>
      </c>
      <c r="AD1372" s="64">
        <f>+IFERROR(MaestraLP3[[#This Row],[MARGEN UNITARIO]]/MaestraLP3[[#This Row],[Peso Neto UMV (KG)]],0)</f>
        <v>7710.0000000000018</v>
      </c>
      <c r="AE1372" s="39" t="s">
        <v>44</v>
      </c>
      <c r="AF1372" s="39"/>
      <c r="AG1372" s="39">
        <v>1</v>
      </c>
      <c r="AH1372" s="109">
        <v>0</v>
      </c>
      <c r="AI1372" s="66">
        <v>6.9999999999999993E-2</v>
      </c>
      <c r="AJ1372" s="66">
        <v>9.9999999999999992E-2</v>
      </c>
      <c r="AK1372" s="39"/>
      <c r="AL1372" s="39" t="s">
        <v>53</v>
      </c>
    </row>
    <row r="1373" spans="1:38" x14ac:dyDescent="0.35">
      <c r="A1373" s="39" t="s">
        <v>276</v>
      </c>
      <c r="B1373" s="39">
        <v>150000298</v>
      </c>
      <c r="C1373" s="39" t="str">
        <f>+MaestraLP3[[#This Row],[CÓDIGO]]&amp;MaestraLP3[[#Headers],[-]]&amp;MaestraLP3[[#This Row],[UMV]]</f>
        <v>150000298-C48</v>
      </c>
      <c r="D1373" s="50" t="str">
        <f>+MaestraLP3[[#This Row],[CÓDIGO]]&amp;MaestraLP3[[#Headers],[FS00]]</f>
        <v>150000298FS00</v>
      </c>
      <c r="E1373" s="39" t="s">
        <v>34</v>
      </c>
      <c r="F1373" s="39" t="s">
        <v>97</v>
      </c>
      <c r="G1373" s="39" t="s">
        <v>98</v>
      </c>
      <c r="H1373" s="39" t="s">
        <v>1755</v>
      </c>
      <c r="I1373" s="39" t="s">
        <v>1759</v>
      </c>
      <c r="J1373" s="49" t="s">
        <v>163</v>
      </c>
      <c r="K1373" s="50" t="s">
        <v>50</v>
      </c>
      <c r="L1373" s="39" t="str">
        <f>VLOOKUP(MaestraLP3[[#This Row],[UMV]],VALIDACIONES!J:L,3,0)</f>
        <v>Caja 48 Unidades</v>
      </c>
      <c r="M1373" s="39" t="s">
        <v>51</v>
      </c>
      <c r="N1373" s="39" t="s">
        <v>78</v>
      </c>
      <c r="O1373" s="64">
        <v>20800.800000000003</v>
      </c>
      <c r="P1373" s="39" t="s">
        <v>190</v>
      </c>
      <c r="Q1373" s="64">
        <v>31000</v>
      </c>
      <c r="R1373" s="66">
        <f>+IFERROR((MaestraLP3[[#This Row],[COSTO ]]/MaestraLP3[[#This Row],[COSTO SEP]]-1),0)</f>
        <v>2.3076035536861994E-5</v>
      </c>
      <c r="S1373" s="65" t="s">
        <v>52</v>
      </c>
      <c r="T1373" s="65" t="s">
        <v>52</v>
      </c>
      <c r="U1373" s="64">
        <f>+VLOOKUP(MaestraLP3[[#This Row],[FS00]],'[1]BD MES'!$C:$N,12,0)</f>
        <v>20826.239999999998</v>
      </c>
      <c r="V1373" s="64">
        <v>20801.28</v>
      </c>
      <c r="W1373" s="66">
        <f>+(MaestraLP3[[#This Row],[COSTO ]]-MaestraLP3[[#This Row],[COSTO OCT AL 25-09]])/MaestraLP3[[#This Row],[COSTO OCT AL 25-09]]</f>
        <v>-1.1984880612150408E-3</v>
      </c>
      <c r="X1373" s="67" t="str">
        <f>++IF(P1373="HASTA AGOTAR STOCK","HASTA AGOTAR STOCK",IF(MaestraLP3[[#This Row],[PRECIO]]=0,"NO PARA LP",IF(MaestraLP3[[#This Row],[PRECIO SEP]]=0,"INCORPORACIÓN",IF(Z1373=0,"MANTIENE",IF(Z1373&lt;0,"BAJA",IF(Z1373&gt;0,"ALZA",""))))))</f>
        <v>MANTIENE</v>
      </c>
      <c r="Y1373" s="64">
        <v>31000</v>
      </c>
      <c r="Z1373" s="41">
        <f>IF(Y1373=0,"INDICAR PRECIO VTA",Y1373-MaestraLP3[[#This Row],[PRECIO SEP]])</f>
        <v>0</v>
      </c>
      <c r="AA1373" s="66">
        <f t="shared" si="21"/>
        <v>0.32899096774193554</v>
      </c>
      <c r="AB1373" s="68">
        <f>IFERROR(MaestraLP3[[#This Row],[PRECIO]]*MaestraLP3[[#This Row],[%MG UMV]],0)</f>
        <v>10198.720000000001</v>
      </c>
      <c r="AC1373" s="69">
        <v>2.4</v>
      </c>
      <c r="AD1373" s="64">
        <f>+IFERROR(MaestraLP3[[#This Row],[MARGEN UNITARIO]]/MaestraLP3[[#This Row],[Peso Neto UMV (KG)]],0)</f>
        <v>4249.4666666666672</v>
      </c>
      <c r="AE1373" s="39" t="s">
        <v>53</v>
      </c>
      <c r="AF1373" s="39"/>
      <c r="AG1373" s="39">
        <v>1</v>
      </c>
      <c r="AH1373" s="109">
        <v>0</v>
      </c>
      <c r="AI1373" s="66">
        <v>6.9999999999999993E-2</v>
      </c>
      <c r="AJ1373" s="66">
        <v>9.9999999999999992E-2</v>
      </c>
      <c r="AK1373" s="39"/>
      <c r="AL1373" s="39" t="s">
        <v>53</v>
      </c>
    </row>
    <row r="1374" spans="1:38" x14ac:dyDescent="0.35">
      <c r="A1374" s="39" t="s">
        <v>276</v>
      </c>
      <c r="B1374" s="39">
        <v>104538840</v>
      </c>
      <c r="C1374" s="39" t="str">
        <f>+MaestraLP3[[#This Row],[CÓDIGO]]&amp;MaestraLP3[[#Headers],[-]]&amp;MaestraLP3[[#This Row],[UMV]]</f>
        <v>104538840-C04</v>
      </c>
      <c r="D1374" s="50" t="str">
        <f>+MaestraLP3[[#This Row],[CÓDIGO]]&amp;MaestraLP3[[#Headers],[FS00]]</f>
        <v>104538840FS00</v>
      </c>
      <c r="E1374" s="39" t="s">
        <v>34</v>
      </c>
      <c r="F1374" s="39" t="s">
        <v>97</v>
      </c>
      <c r="G1374" s="39" t="s">
        <v>98</v>
      </c>
      <c r="H1374" s="39" t="s">
        <v>1755</v>
      </c>
      <c r="I1374" s="39" t="s">
        <v>1760</v>
      </c>
      <c r="J1374" s="49" t="s">
        <v>141</v>
      </c>
      <c r="K1374" s="50" t="s">
        <v>50</v>
      </c>
      <c r="L1374" s="39" t="str">
        <f>VLOOKUP(MaestraLP3[[#This Row],[UMV]],VALIDACIONES!J:L,3,0)</f>
        <v>Caja 4 Unidades</v>
      </c>
      <c r="M1374" s="39" t="s">
        <v>51</v>
      </c>
      <c r="N1374" s="39" t="s">
        <v>78</v>
      </c>
      <c r="O1374" s="64">
        <v>21960</v>
      </c>
      <c r="P1374" s="39" t="s">
        <v>190</v>
      </c>
      <c r="Q1374" s="64">
        <v>50000</v>
      </c>
      <c r="R1374" s="66">
        <f>+IFERROR((MaestraLP3[[#This Row],[COSTO ]]/MaestraLP3[[#This Row],[COSTO SEP]]-1),0)</f>
        <v>0</v>
      </c>
      <c r="S1374" s="65" t="s">
        <v>52</v>
      </c>
      <c r="T1374" s="65" t="s">
        <v>52</v>
      </c>
      <c r="U1374" s="64">
        <f>+VLOOKUP(MaestraLP3[[#This Row],[FS00]],'[1]BD MES'!$C:$N,12,0)</f>
        <v>21960</v>
      </c>
      <c r="V1374" s="64">
        <v>21960</v>
      </c>
      <c r="W1374" s="66">
        <f>+(MaestraLP3[[#This Row],[COSTO ]]-MaestraLP3[[#This Row],[COSTO OCT AL 25-09]])/MaestraLP3[[#This Row],[COSTO OCT AL 25-09]]</f>
        <v>0</v>
      </c>
      <c r="X1374" s="67" t="str">
        <f>++IF(P1374="HASTA AGOTAR STOCK","HASTA AGOTAR STOCK",IF(MaestraLP3[[#This Row],[PRECIO]]=0,"NO PARA LP",IF(MaestraLP3[[#This Row],[PRECIO SEP]]=0,"INCORPORACIÓN",IF(Z1374=0,"MANTIENE",IF(Z1374&lt;0,"BAJA",IF(Z1374&gt;0,"ALZA",""))))))</f>
        <v>MANTIENE</v>
      </c>
      <c r="Y1374" s="64">
        <v>50000</v>
      </c>
      <c r="Z1374" s="41">
        <f>IF(Y1374=0,"INDICAR PRECIO VTA",Y1374-MaestraLP3[[#This Row],[PRECIO SEP]])</f>
        <v>0</v>
      </c>
      <c r="AA1374" s="66">
        <f t="shared" si="21"/>
        <v>0.56079999999999997</v>
      </c>
      <c r="AB1374" s="68">
        <f>IFERROR(MaestraLP3[[#This Row],[PRECIO]]*MaestraLP3[[#This Row],[%MG UMV]],0)</f>
        <v>28040</v>
      </c>
      <c r="AC1374" s="69">
        <v>20</v>
      </c>
      <c r="AD1374" s="64">
        <f>+IFERROR(MaestraLP3[[#This Row],[MARGEN UNITARIO]]/MaestraLP3[[#This Row],[Peso Neto UMV (KG)]],0)</f>
        <v>1402</v>
      </c>
      <c r="AE1374" s="39" t="s">
        <v>53</v>
      </c>
      <c r="AF1374" s="39"/>
      <c r="AG1374" s="39">
        <v>1</v>
      </c>
      <c r="AH1374" s="109">
        <v>0</v>
      </c>
      <c r="AI1374" s="66">
        <v>6.9999999999999993E-2</v>
      </c>
      <c r="AJ1374" s="66">
        <v>9.9999999999999992E-2</v>
      </c>
      <c r="AK1374" s="39" t="s">
        <v>53</v>
      </c>
      <c r="AL1374" s="39" t="s">
        <v>53</v>
      </c>
    </row>
    <row r="1375" spans="1:38" x14ac:dyDescent="0.35">
      <c r="A1375" s="39" t="s">
        <v>276</v>
      </c>
      <c r="B1375" s="39">
        <v>104538830</v>
      </c>
      <c r="C1375" s="39" t="str">
        <f>+MaestraLP3[[#This Row],[CÓDIGO]]&amp;MaestraLP3[[#Headers],[-]]&amp;MaestraLP3[[#This Row],[UMV]]</f>
        <v>104538830-C04</v>
      </c>
      <c r="D1375" s="50" t="str">
        <f>+MaestraLP3[[#This Row],[CÓDIGO]]&amp;MaestraLP3[[#Headers],[FS00]]</f>
        <v>104538830FS00</v>
      </c>
      <c r="E1375" s="39" t="s">
        <v>34</v>
      </c>
      <c r="F1375" s="39" t="s">
        <v>97</v>
      </c>
      <c r="G1375" s="39" t="s">
        <v>98</v>
      </c>
      <c r="H1375" s="39" t="s">
        <v>1755</v>
      </c>
      <c r="I1375" s="39" t="s">
        <v>1761</v>
      </c>
      <c r="J1375" s="49" t="s">
        <v>141</v>
      </c>
      <c r="K1375" s="50" t="s">
        <v>50</v>
      </c>
      <c r="L1375" s="39" t="str">
        <f>VLOOKUP(MaestraLP3[[#This Row],[UMV]],VALIDACIONES!J:L,3,0)</f>
        <v>Caja 4 Unidades</v>
      </c>
      <c r="M1375" s="39" t="s">
        <v>51</v>
      </c>
      <c r="N1375" s="39" t="s">
        <v>78</v>
      </c>
      <c r="O1375" s="64">
        <v>14964</v>
      </c>
      <c r="P1375" s="39" t="s">
        <v>190</v>
      </c>
      <c r="Q1375" s="64">
        <v>30000</v>
      </c>
      <c r="R1375" s="66">
        <f>+IFERROR((MaestraLP3[[#This Row],[COSTO ]]/MaestraLP3[[#This Row],[COSTO SEP]]-1),0)</f>
        <v>-2.6730820636189367E-4</v>
      </c>
      <c r="S1375" s="65" t="s">
        <v>52</v>
      </c>
      <c r="T1375" s="65" t="s">
        <v>52</v>
      </c>
      <c r="U1375" s="64">
        <f>+VLOOKUP(MaestraLP3[[#This Row],[FS00]],'[1]BD MES'!$C:$N,12,0)</f>
        <v>14960</v>
      </c>
      <c r="V1375" s="64">
        <v>14960</v>
      </c>
      <c r="W1375" s="66">
        <f>+(MaestraLP3[[#This Row],[COSTO ]]-MaestraLP3[[#This Row],[COSTO OCT AL 25-09]])/MaestraLP3[[#This Row],[COSTO OCT AL 25-09]]</f>
        <v>0</v>
      </c>
      <c r="X1375" s="67" t="str">
        <f>++IF(P1375="HASTA AGOTAR STOCK","HASTA AGOTAR STOCK",IF(MaestraLP3[[#This Row],[PRECIO]]=0,"NO PARA LP",IF(MaestraLP3[[#This Row],[PRECIO SEP]]=0,"INCORPORACIÓN",IF(Z1375=0,"MANTIENE",IF(Z1375&lt;0,"BAJA",IF(Z1375&gt;0,"ALZA",""))))))</f>
        <v>MANTIENE</v>
      </c>
      <c r="Y1375" s="64">
        <v>30000</v>
      </c>
      <c r="Z1375" s="41">
        <f>IF(Y1375=0,"INDICAR PRECIO VTA",Y1375-MaestraLP3[[#This Row],[PRECIO SEP]])</f>
        <v>0</v>
      </c>
      <c r="AA1375" s="66">
        <f t="shared" si="21"/>
        <v>0.5013333333333333</v>
      </c>
      <c r="AB1375" s="68">
        <f>IFERROR(MaestraLP3[[#This Row],[PRECIO]]*MaestraLP3[[#This Row],[%MG UMV]],0)</f>
        <v>15039.999999999998</v>
      </c>
      <c r="AC1375" s="69">
        <v>20</v>
      </c>
      <c r="AD1375" s="64">
        <f>+IFERROR(MaestraLP3[[#This Row],[MARGEN UNITARIO]]/MaestraLP3[[#This Row],[Peso Neto UMV (KG)]],0)</f>
        <v>751.99999999999989</v>
      </c>
      <c r="AE1375" s="39" t="s">
        <v>53</v>
      </c>
      <c r="AF1375" s="39"/>
      <c r="AG1375" s="39">
        <v>1</v>
      </c>
      <c r="AH1375" s="109">
        <v>0</v>
      </c>
      <c r="AI1375" s="66">
        <v>6.9999999999999993E-2</v>
      </c>
      <c r="AJ1375" s="66">
        <v>9.9999999999999992E-2</v>
      </c>
      <c r="AK1375" s="39"/>
      <c r="AL1375" s="39" t="s">
        <v>53</v>
      </c>
    </row>
    <row r="1376" spans="1:38" x14ac:dyDescent="0.35">
      <c r="A1376" s="39" t="s">
        <v>276</v>
      </c>
      <c r="B1376" s="39">
        <v>104540030</v>
      </c>
      <c r="C1376" s="39" t="str">
        <f>+MaestraLP3[[#This Row],[CÓDIGO]]&amp;MaestraLP3[[#Headers],[-]]&amp;MaestraLP3[[#This Row],[UMV]]</f>
        <v>104540030-C50</v>
      </c>
      <c r="D1376" s="50" t="str">
        <f>+MaestraLP3[[#This Row],[CÓDIGO]]&amp;MaestraLP3[[#Headers],[FS00]]</f>
        <v>104540030FS00</v>
      </c>
      <c r="E1376" s="39" t="s">
        <v>34</v>
      </c>
      <c r="F1376" s="39" t="s">
        <v>97</v>
      </c>
      <c r="G1376" s="39" t="s">
        <v>98</v>
      </c>
      <c r="H1376" s="39" t="s">
        <v>1755</v>
      </c>
      <c r="I1376" s="39" t="s">
        <v>1762</v>
      </c>
      <c r="J1376" s="49" t="s">
        <v>166</v>
      </c>
      <c r="K1376" s="50" t="s">
        <v>50</v>
      </c>
      <c r="L1376" s="39" t="str">
        <f>VLOOKUP(MaestraLP3[[#This Row],[UMV]],VALIDACIONES!J:L,3,0)</f>
        <v>Caja 50 Unidades</v>
      </c>
      <c r="M1376" s="39" t="s">
        <v>51</v>
      </c>
      <c r="N1376" s="39" t="s">
        <v>78</v>
      </c>
      <c r="O1376" s="64">
        <v>61800</v>
      </c>
      <c r="P1376" s="39" t="s">
        <v>42</v>
      </c>
      <c r="Q1376" s="64">
        <v>82800</v>
      </c>
      <c r="R1376" s="66">
        <f>+IFERROR((MaestraLP3[[#This Row],[COSTO ]]/MaestraLP3[[#This Row],[COSTO SEP]]-1),0)</f>
        <v>0</v>
      </c>
      <c r="S1376" s="65" t="s">
        <v>52</v>
      </c>
      <c r="T1376" s="65" t="s">
        <v>52</v>
      </c>
      <c r="U1376" s="64">
        <f>+VLOOKUP(MaestraLP3[[#This Row],[FS00]],'[1]BD MES'!$C:$N,12,0)</f>
        <v>61800</v>
      </c>
      <c r="V1376" s="64">
        <v>61800</v>
      </c>
      <c r="W1376" s="66">
        <f>+(MaestraLP3[[#This Row],[COSTO ]]-MaestraLP3[[#This Row],[COSTO OCT AL 25-09]])/MaestraLP3[[#This Row],[COSTO OCT AL 25-09]]</f>
        <v>0</v>
      </c>
      <c r="X1376" s="67" t="str">
        <f>++IF(P1376="HASTA AGOTAR STOCK","HASTA AGOTAR STOCK",IF(MaestraLP3[[#This Row],[PRECIO]]=0,"NO PARA LP",IF(MaestraLP3[[#This Row],[PRECIO SEP]]=0,"INCORPORACIÓN",IF(Z1376=0,"MANTIENE",IF(Z1376&lt;0,"BAJA",IF(Z1376&gt;0,"ALZA",""))))))</f>
        <v>MANTIENE</v>
      </c>
      <c r="Y1376" s="64">
        <v>82800</v>
      </c>
      <c r="Z1376" s="41">
        <f>IF(Y1376=0,"INDICAR PRECIO VTA",Y1376-MaestraLP3[[#This Row],[PRECIO SEP]])</f>
        <v>0</v>
      </c>
      <c r="AA1376" s="66">
        <f t="shared" si="21"/>
        <v>0.25362318840579712</v>
      </c>
      <c r="AB1376" s="68">
        <f>IFERROR(MaestraLP3[[#This Row],[PRECIO]]*MaestraLP3[[#This Row],[%MG UMV]],0)</f>
        <v>21000</v>
      </c>
      <c r="AC1376" s="69">
        <v>2.7</v>
      </c>
      <c r="AD1376" s="64">
        <f>+IFERROR(MaestraLP3[[#This Row],[MARGEN UNITARIO]]/MaestraLP3[[#This Row],[Peso Neto UMV (KG)]],0)</f>
        <v>7777.7777777777774</v>
      </c>
      <c r="AE1376" s="39" t="s">
        <v>53</v>
      </c>
      <c r="AF1376" s="39"/>
      <c r="AG1376" s="39">
        <v>1</v>
      </c>
      <c r="AH1376" s="109">
        <v>0</v>
      </c>
      <c r="AI1376" s="66">
        <v>6.9999999999999993E-2</v>
      </c>
      <c r="AJ1376" s="66">
        <v>9.9999999999999992E-2</v>
      </c>
      <c r="AK1376" s="39" t="s">
        <v>53</v>
      </c>
      <c r="AL1376" s="39" t="s">
        <v>53</v>
      </c>
    </row>
    <row r="1377" spans="1:38" x14ac:dyDescent="0.35">
      <c r="A1377" s="39" t="s">
        <v>276</v>
      </c>
      <c r="B1377" s="39">
        <v>150000303</v>
      </c>
      <c r="C1377" s="39" t="str">
        <f>+MaestraLP3[[#This Row],[CÓDIGO]]&amp;MaestraLP3[[#Headers],[-]]&amp;MaestraLP3[[#This Row],[UMV]]</f>
        <v>150000303-C50</v>
      </c>
      <c r="D1377" s="50" t="str">
        <f>+MaestraLP3[[#This Row],[CÓDIGO]]&amp;MaestraLP3[[#Headers],[FS00]]</f>
        <v>150000303FS00</v>
      </c>
      <c r="E1377" s="39" t="s">
        <v>34</v>
      </c>
      <c r="F1377" s="39" t="s">
        <v>97</v>
      </c>
      <c r="G1377" s="39" t="s">
        <v>98</v>
      </c>
      <c r="H1377" s="39" t="s">
        <v>1755</v>
      </c>
      <c r="I1377" s="39" t="s">
        <v>1763</v>
      </c>
      <c r="J1377" s="49" t="s">
        <v>166</v>
      </c>
      <c r="K1377" s="50" t="s">
        <v>50</v>
      </c>
      <c r="L1377" s="39" t="str">
        <f>VLOOKUP(MaestraLP3[[#This Row],[UMV]],VALIDACIONES!J:L,3,0)</f>
        <v>Caja 50 Unidades</v>
      </c>
      <c r="M1377" s="39" t="s">
        <v>51</v>
      </c>
      <c r="N1377" s="39" t="s">
        <v>78</v>
      </c>
      <c r="O1377" s="64">
        <v>53277</v>
      </c>
      <c r="P1377" s="39" t="s">
        <v>42</v>
      </c>
      <c r="Q1377" s="64">
        <v>77990</v>
      </c>
      <c r="R1377" s="66">
        <f>+IFERROR((MaestraLP3[[#This Row],[COSTO ]]/MaestraLP3[[#This Row],[COSTO SEP]]-1),0)</f>
        <v>-8.4464215327428871E-4</v>
      </c>
      <c r="S1377" s="65" t="s">
        <v>52</v>
      </c>
      <c r="T1377" s="65" t="s">
        <v>52</v>
      </c>
      <c r="U1377" s="64">
        <f>+VLOOKUP(MaestraLP3[[#This Row],[FS00]],'[1]BD MES'!$C:$N,12,0)</f>
        <v>53213.5</v>
      </c>
      <c r="V1377" s="64">
        <v>53232.000000000007</v>
      </c>
      <c r="W1377" s="66">
        <f>+(MaestraLP3[[#This Row],[COSTO ]]-MaestraLP3[[#This Row],[COSTO OCT AL 25-09]])/MaestraLP3[[#This Row],[COSTO OCT AL 25-09]]</f>
        <v>3.4765613988945051E-4</v>
      </c>
      <c r="X1377" s="67" t="str">
        <f>++IF(P1377="HASTA AGOTAR STOCK","HASTA AGOTAR STOCK",IF(MaestraLP3[[#This Row],[PRECIO]]=0,"NO PARA LP",IF(MaestraLP3[[#This Row],[PRECIO SEP]]=0,"INCORPORACIÓN",IF(Z1377=0,"MANTIENE",IF(Z1377&lt;0,"BAJA",IF(Z1377&gt;0,"ALZA",""))))))</f>
        <v>MANTIENE</v>
      </c>
      <c r="Y1377" s="64">
        <v>77990</v>
      </c>
      <c r="Z1377" s="41">
        <f>IF(Y1377=0,"INDICAR PRECIO VTA",Y1377-MaestraLP3[[#This Row],[PRECIO SEP]])</f>
        <v>0</v>
      </c>
      <c r="AA1377" s="66">
        <f t="shared" si="21"/>
        <v>0.31745095525067307</v>
      </c>
      <c r="AB1377" s="68">
        <f>IFERROR(MaestraLP3[[#This Row],[PRECIO]]*MaestraLP3[[#This Row],[%MG UMV]],0)</f>
        <v>24757.999999999993</v>
      </c>
      <c r="AC1377" s="69">
        <v>2</v>
      </c>
      <c r="AD1377" s="64">
        <f>+IFERROR(MaestraLP3[[#This Row],[MARGEN UNITARIO]]/MaestraLP3[[#This Row],[Peso Neto UMV (KG)]],0)</f>
        <v>12378.999999999996</v>
      </c>
      <c r="AE1377" s="39" t="s">
        <v>53</v>
      </c>
      <c r="AF1377" s="39"/>
      <c r="AG1377" s="39">
        <v>1</v>
      </c>
      <c r="AH1377" s="109">
        <v>0</v>
      </c>
      <c r="AI1377" s="66">
        <v>6.9999999999999993E-2</v>
      </c>
      <c r="AJ1377" s="66">
        <v>9.9999999999999992E-2</v>
      </c>
      <c r="AK1377" s="39"/>
      <c r="AL1377" s="39" t="s">
        <v>53</v>
      </c>
    </row>
    <row r="1378" spans="1:38" x14ac:dyDescent="0.35">
      <c r="A1378" s="39" t="s">
        <v>276</v>
      </c>
      <c r="B1378" s="39">
        <v>104538870</v>
      </c>
      <c r="C1378" s="39" t="str">
        <f>+MaestraLP3[[#This Row],[CÓDIGO]]&amp;MaestraLP3[[#Headers],[-]]&amp;MaestraLP3[[#This Row],[UMV]]</f>
        <v>104538870-C06</v>
      </c>
      <c r="D1378" s="50" t="str">
        <f>+MaestraLP3[[#This Row],[CÓDIGO]]&amp;MaestraLP3[[#Headers],[FS00]]</f>
        <v>104538870FS00</v>
      </c>
      <c r="E1378" s="39" t="s">
        <v>34</v>
      </c>
      <c r="F1378" s="39" t="s">
        <v>97</v>
      </c>
      <c r="G1378" s="39" t="s">
        <v>98</v>
      </c>
      <c r="H1378" s="39" t="s">
        <v>1755</v>
      </c>
      <c r="I1378" s="39" t="s">
        <v>1764</v>
      </c>
      <c r="J1378" s="49" t="s">
        <v>57</v>
      </c>
      <c r="K1378" s="50" t="s">
        <v>50</v>
      </c>
      <c r="L1378" s="39" t="str">
        <f>VLOOKUP(MaestraLP3[[#This Row],[UMV]],VALIDACIONES!J:L,3,0)</f>
        <v>Caja 6 Unidades</v>
      </c>
      <c r="M1378" s="39" t="s">
        <v>51</v>
      </c>
      <c r="N1378" s="39" t="s">
        <v>78</v>
      </c>
      <c r="O1378" s="64">
        <v>8940</v>
      </c>
      <c r="P1378" s="39" t="s">
        <v>190</v>
      </c>
      <c r="Q1378" s="64">
        <v>20000</v>
      </c>
      <c r="R1378" s="66">
        <f>+IFERROR((MaestraLP3[[#This Row],[COSTO ]]/MaestraLP3[[#This Row],[COSTO SEP]]-1),0)</f>
        <v>0</v>
      </c>
      <c r="S1378" s="65" t="s">
        <v>143</v>
      </c>
      <c r="T1378" s="65" t="s">
        <v>52</v>
      </c>
      <c r="U1378" s="64">
        <f>+VLOOKUP(MaestraLP3[[#This Row],[FS00]],'[1]BD MES'!$C:$N,12,0)</f>
        <v>8940</v>
      </c>
      <c r="V1378" s="64">
        <v>8940</v>
      </c>
      <c r="W1378" s="66">
        <f>+(MaestraLP3[[#This Row],[COSTO ]]-MaestraLP3[[#This Row],[COSTO OCT AL 25-09]])/MaestraLP3[[#This Row],[COSTO OCT AL 25-09]]</f>
        <v>0</v>
      </c>
      <c r="X1378" s="67" t="str">
        <f>++IF(P1378="HASTA AGOTAR STOCK","HASTA AGOTAR STOCK",IF(MaestraLP3[[#This Row],[PRECIO]]=0,"NO PARA LP",IF(MaestraLP3[[#This Row],[PRECIO SEP]]=0,"INCORPORACIÓN",IF(Z1378=0,"MANTIENE",IF(Z1378&lt;0,"BAJA",IF(Z1378&gt;0,"ALZA",""))))))</f>
        <v>MANTIENE</v>
      </c>
      <c r="Y1378" s="64">
        <v>20000</v>
      </c>
      <c r="Z1378" s="41">
        <f>IF(Y1378=0,"INDICAR PRECIO VTA",Y1378-MaestraLP3[[#This Row],[PRECIO SEP]])</f>
        <v>0</v>
      </c>
      <c r="AA1378" s="66">
        <f t="shared" si="21"/>
        <v>0.55300000000000005</v>
      </c>
      <c r="AB1378" s="68">
        <f>IFERROR(MaestraLP3[[#This Row],[PRECIO]]*MaestraLP3[[#This Row],[%MG UMV]],0)</f>
        <v>11060.000000000002</v>
      </c>
      <c r="AC1378" s="69">
        <v>3</v>
      </c>
      <c r="AD1378" s="64">
        <f>+IFERROR(MaestraLP3[[#This Row],[MARGEN UNITARIO]]/MaestraLP3[[#This Row],[Peso Neto UMV (KG)]],0)</f>
        <v>3686.6666666666674</v>
      </c>
      <c r="AE1378" s="39" t="s">
        <v>44</v>
      </c>
      <c r="AF1378" s="39"/>
      <c r="AG1378" s="39">
        <v>1</v>
      </c>
      <c r="AH1378" s="109">
        <v>0</v>
      </c>
      <c r="AI1378" s="66">
        <v>6.9999999999999993E-2</v>
      </c>
      <c r="AJ1378" s="66">
        <v>9.9999999999999992E-2</v>
      </c>
      <c r="AK1378" s="39" t="s">
        <v>53</v>
      </c>
      <c r="AL1378" s="39" t="s">
        <v>53</v>
      </c>
    </row>
    <row r="1379" spans="1:38" x14ac:dyDescent="0.35">
      <c r="A1379" s="39" t="s">
        <v>276</v>
      </c>
      <c r="B1379" s="39">
        <v>104525180</v>
      </c>
      <c r="C1379" s="39" t="str">
        <f>+MaestraLP3[[#This Row],[CÓDIGO]]&amp;MaestraLP3[[#Headers],[-]]&amp;MaestraLP3[[#This Row],[UMV]]</f>
        <v>104525180-UN</v>
      </c>
      <c r="D1379" s="50" t="str">
        <f>+MaestraLP3[[#This Row],[CÓDIGO]]&amp;MaestraLP3[[#Headers],[FS00]]</f>
        <v>104525180FS00</v>
      </c>
      <c r="E1379" s="39" t="s">
        <v>34</v>
      </c>
      <c r="F1379" s="39" t="s">
        <v>97</v>
      </c>
      <c r="G1379" s="39" t="s">
        <v>98</v>
      </c>
      <c r="H1379" s="39" t="s">
        <v>1755</v>
      </c>
      <c r="I1379" s="39" t="s">
        <v>1765</v>
      </c>
      <c r="J1379" s="49" t="s">
        <v>50</v>
      </c>
      <c r="K1379" s="50" t="s">
        <v>50</v>
      </c>
      <c r="L1379" s="39" t="str">
        <f>VLOOKUP(MaestraLP3[[#This Row],[UMV]],VALIDACIONES!J:L,3,0)</f>
        <v>Unidad</v>
      </c>
      <c r="M1379" s="39" t="s">
        <v>51</v>
      </c>
      <c r="N1379" s="39" t="s">
        <v>78</v>
      </c>
      <c r="O1379" s="64">
        <v>1330</v>
      </c>
      <c r="P1379" s="39" t="s">
        <v>42</v>
      </c>
      <c r="Q1379" s="64">
        <v>2400</v>
      </c>
      <c r="R1379" s="66">
        <f>+IFERROR((MaestraLP3[[#This Row],[COSTO ]]/MaestraLP3[[#This Row],[COSTO SEP]]-1),0)</f>
        <v>0</v>
      </c>
      <c r="S1379" s="65" t="s">
        <v>52</v>
      </c>
      <c r="T1379" s="65" t="s">
        <v>52</v>
      </c>
      <c r="U1379" s="64">
        <f>+VLOOKUP(MaestraLP3[[#This Row],[FS00]],'[1]BD MES'!$C:$N,12,0)</f>
        <v>1330</v>
      </c>
      <c r="V1379" s="64">
        <v>1330</v>
      </c>
      <c r="W1379" s="66">
        <f>+(MaestraLP3[[#This Row],[COSTO ]]-MaestraLP3[[#This Row],[COSTO OCT AL 25-09]])/MaestraLP3[[#This Row],[COSTO OCT AL 25-09]]</f>
        <v>0</v>
      </c>
      <c r="X1379" s="67" t="str">
        <f>++IF(P1379="HASTA AGOTAR STOCK","HASTA AGOTAR STOCK",IF(MaestraLP3[[#This Row],[PRECIO]]=0,"NO PARA LP",IF(MaestraLP3[[#This Row],[PRECIO SEP]]=0,"INCORPORACIÓN",IF(Z1379=0,"MANTIENE",IF(Z1379&lt;0,"BAJA",IF(Z1379&gt;0,"ALZA",""))))))</f>
        <v>MANTIENE</v>
      </c>
      <c r="Y1379" s="64">
        <v>2400</v>
      </c>
      <c r="Z1379" s="41">
        <f>IF(Y1379=0,"INDICAR PRECIO VTA",Y1379-MaestraLP3[[#This Row],[PRECIO SEP]])</f>
        <v>0</v>
      </c>
      <c r="AA1379" s="66">
        <f t="shared" si="21"/>
        <v>0.44583333333333336</v>
      </c>
      <c r="AB1379" s="68">
        <f>IFERROR(MaestraLP3[[#This Row],[PRECIO]]*MaestraLP3[[#This Row],[%MG UMV]],0)</f>
        <v>1070</v>
      </c>
      <c r="AC1379" s="69">
        <v>0.15</v>
      </c>
      <c r="AD1379" s="64">
        <f>+IFERROR(MaestraLP3[[#This Row],[MARGEN UNITARIO]]/MaestraLP3[[#This Row],[Peso Neto UMV (KG)]],0)</f>
        <v>7133.3333333333339</v>
      </c>
      <c r="AE1379" s="39" t="s">
        <v>53</v>
      </c>
      <c r="AF1379" s="39"/>
      <c r="AG1379" s="39">
        <v>1</v>
      </c>
      <c r="AH1379" s="109">
        <v>0</v>
      </c>
      <c r="AI1379" s="66">
        <v>6.9999999999999993E-2</v>
      </c>
      <c r="AJ1379" s="66">
        <v>9.9999999999999992E-2</v>
      </c>
      <c r="AK1379" s="39"/>
      <c r="AL1379" s="39" t="s">
        <v>53</v>
      </c>
    </row>
    <row r="1380" spans="1:38" x14ac:dyDescent="0.35">
      <c r="A1380" s="39" t="s">
        <v>276</v>
      </c>
      <c r="B1380" s="39">
        <v>104526620</v>
      </c>
      <c r="C1380" s="39" t="str">
        <f>+MaestraLP3[[#This Row],[CÓDIGO]]&amp;MaestraLP3[[#Headers],[-]]&amp;MaestraLP3[[#This Row],[UMV]]</f>
        <v>104526620-UN</v>
      </c>
      <c r="D1380" s="50" t="str">
        <f>+MaestraLP3[[#This Row],[CÓDIGO]]&amp;MaestraLP3[[#Headers],[FS00]]</f>
        <v>104526620FS00</v>
      </c>
      <c r="E1380" s="39" t="s">
        <v>34</v>
      </c>
      <c r="F1380" s="39" t="s">
        <v>97</v>
      </c>
      <c r="G1380" s="39" t="s">
        <v>98</v>
      </c>
      <c r="H1380" s="39" t="s">
        <v>1755</v>
      </c>
      <c r="I1380" s="39" t="s">
        <v>1766</v>
      </c>
      <c r="J1380" s="49" t="s">
        <v>50</v>
      </c>
      <c r="K1380" s="50" t="s">
        <v>50</v>
      </c>
      <c r="L1380" s="39" t="str">
        <f>VLOOKUP(MaestraLP3[[#This Row],[UMV]],VALIDACIONES!J:L,3,0)</f>
        <v>Unidad</v>
      </c>
      <c r="M1380" s="39" t="s">
        <v>51</v>
      </c>
      <c r="N1380" s="39" t="s">
        <v>78</v>
      </c>
      <c r="O1380" s="64">
        <v>1962</v>
      </c>
      <c r="P1380" s="39" t="s">
        <v>42</v>
      </c>
      <c r="Q1380" s="64">
        <v>2800</v>
      </c>
      <c r="R1380" s="66">
        <f>+IFERROR((MaestraLP3[[#This Row],[COSTO ]]/MaestraLP3[[#This Row],[COSTO SEP]]-1),0)</f>
        <v>0</v>
      </c>
      <c r="S1380" s="65" t="s">
        <v>52</v>
      </c>
      <c r="T1380" s="65" t="s">
        <v>52</v>
      </c>
      <c r="U1380" s="64">
        <f>+VLOOKUP(MaestraLP3[[#This Row],[FS00]],'[1]BD MES'!$C:$N,12,0)</f>
        <v>1964</v>
      </c>
      <c r="V1380" s="64">
        <v>1962</v>
      </c>
      <c r="W1380" s="66">
        <f>+(MaestraLP3[[#This Row],[COSTO ]]-MaestraLP3[[#This Row],[COSTO OCT AL 25-09]])/MaestraLP3[[#This Row],[COSTO OCT AL 25-09]]</f>
        <v>-1.0183299389002036E-3</v>
      </c>
      <c r="X1380" s="67" t="str">
        <f>++IF(P1380="HASTA AGOTAR STOCK","HASTA AGOTAR STOCK",IF(MaestraLP3[[#This Row],[PRECIO]]=0,"NO PARA LP",IF(MaestraLP3[[#This Row],[PRECIO SEP]]=0,"INCORPORACIÓN",IF(Z1380=0,"MANTIENE",IF(Z1380&lt;0,"BAJA",IF(Z1380&gt;0,"ALZA",""))))))</f>
        <v>MANTIENE</v>
      </c>
      <c r="Y1380" s="64">
        <v>2800</v>
      </c>
      <c r="Z1380" s="41">
        <f>IF(Y1380=0,"INDICAR PRECIO VTA",Y1380-MaestraLP3[[#This Row],[PRECIO SEP]])</f>
        <v>0</v>
      </c>
      <c r="AA1380" s="66">
        <f t="shared" si="21"/>
        <v>0.29928571428571427</v>
      </c>
      <c r="AB1380" s="68">
        <f>IFERROR(MaestraLP3[[#This Row],[PRECIO]]*MaestraLP3[[#This Row],[%MG UMV]],0)</f>
        <v>838</v>
      </c>
      <c r="AC1380" s="69">
        <v>0.30599999999999999</v>
      </c>
      <c r="AD1380" s="64">
        <f>+IFERROR(MaestraLP3[[#This Row],[MARGEN UNITARIO]]/MaestraLP3[[#This Row],[Peso Neto UMV (KG)]],0)</f>
        <v>2738.5620915032682</v>
      </c>
      <c r="AE1380" s="39" t="s">
        <v>53</v>
      </c>
      <c r="AF1380" s="39"/>
      <c r="AG1380" s="39">
        <v>1</v>
      </c>
      <c r="AH1380" s="109">
        <v>0</v>
      </c>
      <c r="AI1380" s="66">
        <v>6.9999999999999993E-2</v>
      </c>
      <c r="AJ1380" s="66">
        <v>9.9999999999999992E-2</v>
      </c>
      <c r="AK1380" s="39"/>
      <c r="AL1380" s="39" t="s">
        <v>53</v>
      </c>
    </row>
    <row r="1381" spans="1:38" x14ac:dyDescent="0.35">
      <c r="A1381" s="39" t="s">
        <v>276</v>
      </c>
      <c r="B1381" s="39">
        <v>150000305</v>
      </c>
      <c r="C1381" s="39" t="str">
        <f>+MaestraLP3[[#This Row],[CÓDIGO]]&amp;MaestraLP3[[#Headers],[-]]&amp;MaestraLP3[[#This Row],[UMV]]</f>
        <v>150000305-C48</v>
      </c>
      <c r="D1381" s="50" t="str">
        <f>+MaestraLP3[[#This Row],[CÓDIGO]]&amp;MaestraLP3[[#Headers],[FS00]]</f>
        <v>150000305FS00</v>
      </c>
      <c r="E1381" s="39" t="s">
        <v>34</v>
      </c>
      <c r="F1381" s="39" t="s">
        <v>97</v>
      </c>
      <c r="G1381" s="39" t="s">
        <v>98</v>
      </c>
      <c r="H1381" s="39" t="s">
        <v>1755</v>
      </c>
      <c r="I1381" s="39" t="s">
        <v>1767</v>
      </c>
      <c r="J1381" s="49" t="s">
        <v>163</v>
      </c>
      <c r="K1381" s="50" t="s">
        <v>50</v>
      </c>
      <c r="L1381" s="39" t="str">
        <f>VLOOKUP(MaestraLP3[[#This Row],[UMV]],VALIDACIONES!J:L,3,0)</f>
        <v>Caja 48 Unidades</v>
      </c>
      <c r="M1381" s="39" t="s">
        <v>51</v>
      </c>
      <c r="N1381" s="39" t="s">
        <v>78</v>
      </c>
      <c r="O1381" s="64">
        <v>48829.919999999998</v>
      </c>
      <c r="P1381" s="39" t="s">
        <v>42</v>
      </c>
      <c r="Q1381" s="64">
        <v>66900</v>
      </c>
      <c r="R1381" s="66">
        <f>+IFERROR((MaestraLP3[[#This Row],[COSTO ]]/MaestraLP3[[#This Row],[COSTO SEP]]-1),0)</f>
        <v>0</v>
      </c>
      <c r="S1381" s="65" t="s">
        <v>52</v>
      </c>
      <c r="T1381" s="65" t="s">
        <v>52</v>
      </c>
      <c r="U1381" s="64">
        <f>+VLOOKUP(MaestraLP3[[#This Row],[FS00]],'[1]BD MES'!$C:$N,12,0)</f>
        <v>48829.919999999998</v>
      </c>
      <c r="V1381" s="64">
        <v>48829.919999999998</v>
      </c>
      <c r="W1381" s="66">
        <f>+(MaestraLP3[[#This Row],[COSTO ]]-MaestraLP3[[#This Row],[COSTO OCT AL 25-09]])/MaestraLP3[[#This Row],[COSTO OCT AL 25-09]]</f>
        <v>0</v>
      </c>
      <c r="X1381" s="67" t="str">
        <f>++IF(P1381="HASTA AGOTAR STOCK","HASTA AGOTAR STOCK",IF(MaestraLP3[[#This Row],[PRECIO]]=0,"NO PARA LP",IF(MaestraLP3[[#This Row],[PRECIO SEP]]=0,"INCORPORACIÓN",IF(Z1381=0,"MANTIENE",IF(Z1381&lt;0,"BAJA",IF(Z1381&gt;0,"ALZA",""))))))</f>
        <v>MANTIENE</v>
      </c>
      <c r="Y1381" s="64">
        <v>66900</v>
      </c>
      <c r="Z1381" s="41">
        <f>IF(Y1381=0,"INDICAR PRECIO VTA",Y1381-MaestraLP3[[#This Row],[PRECIO SEP]])</f>
        <v>0</v>
      </c>
      <c r="AA1381" s="66">
        <f t="shared" si="21"/>
        <v>0.27010582959641261</v>
      </c>
      <c r="AB1381" s="68">
        <f>IFERROR(MaestraLP3[[#This Row],[PRECIO]]*MaestraLP3[[#This Row],[%MG UMV]],0)</f>
        <v>18070.080000000002</v>
      </c>
      <c r="AC1381" s="69">
        <v>6.72</v>
      </c>
      <c r="AD1381" s="64">
        <f>+IFERROR(MaestraLP3[[#This Row],[MARGEN UNITARIO]]/MaestraLP3[[#This Row],[Peso Neto UMV (KG)]],0)</f>
        <v>2689.0000000000005</v>
      </c>
      <c r="AE1381" s="39" t="s">
        <v>53</v>
      </c>
      <c r="AF1381" s="39"/>
      <c r="AG1381" s="39">
        <v>1</v>
      </c>
      <c r="AH1381" s="109">
        <v>0</v>
      </c>
      <c r="AI1381" s="66">
        <v>6.9999999999999993E-2</v>
      </c>
      <c r="AJ1381" s="66">
        <v>9.9999999999999992E-2</v>
      </c>
      <c r="AK1381" s="39"/>
      <c r="AL1381" s="39" t="s">
        <v>53</v>
      </c>
    </row>
    <row r="1382" spans="1:38" x14ac:dyDescent="0.35">
      <c r="A1382" s="39" t="s">
        <v>276</v>
      </c>
      <c r="B1382" s="39">
        <v>150000306</v>
      </c>
      <c r="C1382" s="39" t="str">
        <f>+MaestraLP3[[#This Row],[CÓDIGO]]&amp;MaestraLP3[[#Headers],[-]]&amp;MaestraLP3[[#This Row],[UMV]]</f>
        <v>150000306-Z00</v>
      </c>
      <c r="D1382" s="50" t="str">
        <f>+MaestraLP3[[#This Row],[CÓDIGO]]&amp;MaestraLP3[[#Headers],[FS00]]</f>
        <v>150000306FS00</v>
      </c>
      <c r="E1382" s="39" t="s">
        <v>34</v>
      </c>
      <c r="F1382" s="39" t="s">
        <v>97</v>
      </c>
      <c r="G1382" s="39" t="s">
        <v>98</v>
      </c>
      <c r="H1382" s="39" t="s">
        <v>1755</v>
      </c>
      <c r="I1382" s="39" t="s">
        <v>1768</v>
      </c>
      <c r="J1382" s="49" t="s">
        <v>149</v>
      </c>
      <c r="K1382" s="50" t="s">
        <v>50</v>
      </c>
      <c r="L1382" s="39" t="str">
        <f>VLOOKUP(MaestraLP3[[#This Row],[UMV]],VALIDACIONES!J:L,3,0)</f>
        <v>Caja 100 Unidades</v>
      </c>
      <c r="M1382" s="39" t="s">
        <v>51</v>
      </c>
      <c r="N1382" s="39" t="s">
        <v>78</v>
      </c>
      <c r="O1382" s="64">
        <v>66393</v>
      </c>
      <c r="P1382" s="39" t="s">
        <v>42</v>
      </c>
      <c r="Q1382" s="64">
        <v>90000</v>
      </c>
      <c r="R1382" s="66">
        <f>+IFERROR((MaestraLP3[[#This Row],[COSTO ]]/MaestraLP3[[#This Row],[COSTO SEP]]-1),0)</f>
        <v>-1.5061828807283462E-5</v>
      </c>
      <c r="S1382" s="65" t="s">
        <v>52</v>
      </c>
      <c r="T1382" s="65" t="s">
        <v>52</v>
      </c>
      <c r="U1382" s="64">
        <f>+VLOOKUP(MaestraLP3[[#This Row],[FS00]],'[1]BD MES'!$C:$N,12,0)</f>
        <v>66392</v>
      </c>
      <c r="V1382" s="64">
        <v>66392</v>
      </c>
      <c r="W1382" s="66">
        <f>+(MaestraLP3[[#This Row],[COSTO ]]-MaestraLP3[[#This Row],[COSTO OCT AL 25-09]])/MaestraLP3[[#This Row],[COSTO OCT AL 25-09]]</f>
        <v>0</v>
      </c>
      <c r="X1382" s="67" t="str">
        <f>++IF(P1382="HASTA AGOTAR STOCK","HASTA AGOTAR STOCK",IF(MaestraLP3[[#This Row],[PRECIO]]=0,"NO PARA LP",IF(MaestraLP3[[#This Row],[PRECIO SEP]]=0,"INCORPORACIÓN",IF(Z1382=0,"MANTIENE",IF(Z1382&lt;0,"BAJA",IF(Z1382&gt;0,"ALZA",""))))))</f>
        <v>MANTIENE</v>
      </c>
      <c r="Y1382" s="64">
        <v>90000</v>
      </c>
      <c r="Z1382" s="41">
        <f>IF(Y1382=0,"INDICAR PRECIO VTA",Y1382-MaestraLP3[[#This Row],[PRECIO SEP]])</f>
        <v>0</v>
      </c>
      <c r="AA1382" s="66">
        <f t="shared" si="21"/>
        <v>0.26231111111111111</v>
      </c>
      <c r="AB1382" s="68">
        <f>IFERROR(MaestraLP3[[#This Row],[PRECIO]]*MaestraLP3[[#This Row],[%MG UMV]],0)</f>
        <v>23608</v>
      </c>
      <c r="AC1382" s="69">
        <v>8.3000000000000007</v>
      </c>
      <c r="AD1382" s="64">
        <f>+IFERROR(MaestraLP3[[#This Row],[MARGEN UNITARIO]]/MaestraLP3[[#This Row],[Peso Neto UMV (KG)]],0)</f>
        <v>2844.3373493975901</v>
      </c>
      <c r="AE1382" s="39" t="s">
        <v>53</v>
      </c>
      <c r="AF1382" s="39"/>
      <c r="AG1382" s="39">
        <v>1</v>
      </c>
      <c r="AH1382" s="109">
        <v>0</v>
      </c>
      <c r="AI1382" s="66">
        <v>6.9999999999999993E-2</v>
      </c>
      <c r="AJ1382" s="66">
        <v>9.9999999999999992E-2</v>
      </c>
      <c r="AK1382" s="39"/>
      <c r="AL1382" s="39" t="s">
        <v>53</v>
      </c>
    </row>
    <row r="1383" spans="1:38" x14ac:dyDescent="0.35">
      <c r="A1383" s="39" t="s">
        <v>276</v>
      </c>
      <c r="B1383" s="39">
        <v>150000908</v>
      </c>
      <c r="C1383" s="39" t="str">
        <f>+MaestraLP3[[#This Row],[CÓDIGO]]&amp;MaestraLP3[[#Headers],[-]]&amp;MaestraLP3[[#This Row],[UMV]]</f>
        <v>150000908-UN</v>
      </c>
      <c r="D1383" s="50" t="str">
        <f>+MaestraLP3[[#This Row],[CÓDIGO]]&amp;MaestraLP3[[#Headers],[FS00]]</f>
        <v>150000908FS00</v>
      </c>
      <c r="E1383" s="39" t="s">
        <v>34</v>
      </c>
      <c r="F1383" s="39" t="s">
        <v>97</v>
      </c>
      <c r="G1383" s="39" t="s">
        <v>98</v>
      </c>
      <c r="H1383" s="39" t="s">
        <v>1755</v>
      </c>
      <c r="I1383" s="39" t="s">
        <v>1769</v>
      </c>
      <c r="J1383" s="49" t="s">
        <v>50</v>
      </c>
      <c r="K1383" s="50" t="s">
        <v>50</v>
      </c>
      <c r="L1383" s="39" t="str">
        <f>VLOOKUP(MaestraLP3[[#This Row],[UMV]],VALIDACIONES!J:L,3,0)</f>
        <v>Unidad</v>
      </c>
      <c r="M1383" s="39" t="s">
        <v>51</v>
      </c>
      <c r="N1383" s="39" t="s">
        <v>78</v>
      </c>
      <c r="O1383" s="64">
        <v>125.78</v>
      </c>
      <c r="P1383" s="39" t="s">
        <v>42</v>
      </c>
      <c r="Q1383" s="64">
        <v>320</v>
      </c>
      <c r="R1383" s="66">
        <f>+IFERROR((MaestraLP3[[#This Row],[COSTO ]]/MaestraLP3[[#This Row],[COSTO SEP]]-1),0)</f>
        <v>8.6659246303069093E-3</v>
      </c>
      <c r="S1383" s="65" t="s">
        <v>52</v>
      </c>
      <c r="T1383" s="65" t="s">
        <v>52</v>
      </c>
      <c r="U1383" s="64">
        <f>+VLOOKUP(MaestraLP3[[#This Row],[FS00]],'[1]BD MES'!$C:$N,12,0)</f>
        <v>126.87</v>
      </c>
      <c r="V1383" s="64">
        <v>126.87</v>
      </c>
      <c r="W1383" s="66">
        <f>+(MaestraLP3[[#This Row],[COSTO ]]-MaestraLP3[[#This Row],[COSTO OCT AL 25-09]])/MaestraLP3[[#This Row],[COSTO OCT AL 25-09]]</f>
        <v>0</v>
      </c>
      <c r="X1383" s="67" t="str">
        <f>++IF(P1383="HASTA AGOTAR STOCK","HASTA AGOTAR STOCK",IF(MaestraLP3[[#This Row],[PRECIO]]=0,"NO PARA LP",IF(MaestraLP3[[#This Row],[PRECIO SEP]]=0,"INCORPORACIÓN",IF(Z1383=0,"MANTIENE",IF(Z1383&lt;0,"BAJA",IF(Z1383&gt;0,"ALZA",""))))))</f>
        <v>MANTIENE</v>
      </c>
      <c r="Y1383" s="64">
        <v>320</v>
      </c>
      <c r="Z1383" s="41">
        <f>IF(Y1383=0,"INDICAR PRECIO VTA",Y1383-MaestraLP3[[#This Row],[PRECIO SEP]])</f>
        <v>0</v>
      </c>
      <c r="AA1383" s="66">
        <f t="shared" si="21"/>
        <v>0.60353124999999996</v>
      </c>
      <c r="AB1383" s="68">
        <f>IFERROR(MaestraLP3[[#This Row],[PRECIO]]*MaestraLP3[[#This Row],[%MG UMV]],0)</f>
        <v>193.13</v>
      </c>
      <c r="AC1383" s="69">
        <v>1.2E-2</v>
      </c>
      <c r="AD1383" s="64">
        <f>+IFERROR(MaestraLP3[[#This Row],[MARGEN UNITARIO]]/MaestraLP3[[#This Row],[Peso Neto UMV (KG)]],0)</f>
        <v>16094.166666666666</v>
      </c>
      <c r="AE1383" s="39" t="s">
        <v>53</v>
      </c>
      <c r="AF1383" s="39"/>
      <c r="AG1383" s="39">
        <v>1</v>
      </c>
      <c r="AH1383" s="109">
        <v>0</v>
      </c>
      <c r="AI1383" s="66">
        <v>6.9999999999999993E-2</v>
      </c>
      <c r="AJ1383" s="66">
        <v>9.9999999999999992E-2</v>
      </c>
      <c r="AK1383" s="39"/>
      <c r="AL1383" s="39" t="s">
        <v>53</v>
      </c>
    </row>
    <row r="1384" spans="1:38" x14ac:dyDescent="0.35">
      <c r="A1384" s="39" t="s">
        <v>276</v>
      </c>
      <c r="B1384" s="39">
        <v>104538080</v>
      </c>
      <c r="C1384" s="39" t="str">
        <f>+MaestraLP3[[#This Row],[CÓDIGO]]&amp;MaestraLP3[[#Headers],[-]]&amp;MaestraLP3[[#This Row],[UMV]]</f>
        <v>104538080-C02</v>
      </c>
      <c r="D1384" s="50" t="str">
        <f>+MaestraLP3[[#This Row],[CÓDIGO]]&amp;MaestraLP3[[#Headers],[FS00]]</f>
        <v>104538080FS00</v>
      </c>
      <c r="E1384" s="39" t="s">
        <v>34</v>
      </c>
      <c r="F1384" s="39" t="s">
        <v>97</v>
      </c>
      <c r="G1384" s="39" t="s">
        <v>98</v>
      </c>
      <c r="H1384" s="39" t="s">
        <v>325</v>
      </c>
      <c r="I1384" s="39" t="s">
        <v>1770</v>
      </c>
      <c r="J1384" s="49" t="s">
        <v>92</v>
      </c>
      <c r="K1384" s="50" t="s">
        <v>50</v>
      </c>
      <c r="L1384" s="39" t="str">
        <f>VLOOKUP(MaestraLP3[[#This Row],[UMV]],VALIDACIONES!J:L,3,0)</f>
        <v>Caja 2 Unidades</v>
      </c>
      <c r="M1384" s="39" t="s">
        <v>51</v>
      </c>
      <c r="N1384" s="39" t="s">
        <v>78</v>
      </c>
      <c r="O1384" s="64">
        <v>5500</v>
      </c>
      <c r="P1384" s="39" t="s">
        <v>190</v>
      </c>
      <c r="Q1384" s="64">
        <v>10000</v>
      </c>
      <c r="R1384" s="66">
        <f>+IFERROR((MaestraLP3[[#This Row],[COSTO ]]/MaestraLP3[[#This Row],[COSTO SEP]]-1),0)</f>
        <v>1.3090909090909042E-2</v>
      </c>
      <c r="S1384" s="65" t="s">
        <v>52</v>
      </c>
      <c r="T1384" s="65" t="s">
        <v>52</v>
      </c>
      <c r="U1384" s="64">
        <f>+VLOOKUP(MaestraLP3[[#This Row],[FS00]],'[1]BD MES'!$C:$N,12,0)</f>
        <v>5518</v>
      </c>
      <c r="V1384" s="64">
        <v>5572</v>
      </c>
      <c r="W1384" s="66">
        <f>+(MaestraLP3[[#This Row],[COSTO ]]-MaestraLP3[[#This Row],[COSTO OCT AL 25-09]])/MaestraLP3[[#This Row],[COSTO OCT AL 25-09]]</f>
        <v>9.7861544037694814E-3</v>
      </c>
      <c r="X1384" s="67" t="str">
        <f>++IF(P1384="HASTA AGOTAR STOCK","HASTA AGOTAR STOCK",IF(MaestraLP3[[#This Row],[PRECIO]]=0,"NO PARA LP",IF(MaestraLP3[[#This Row],[PRECIO SEP]]=0,"INCORPORACIÓN",IF(Z1384=0,"MANTIENE",IF(Z1384&lt;0,"BAJA",IF(Z1384&gt;0,"ALZA",""))))))</f>
        <v>MANTIENE</v>
      </c>
      <c r="Y1384" s="64">
        <v>10000</v>
      </c>
      <c r="Z1384" s="41">
        <f>IF(Y1384=0,"INDICAR PRECIO VTA",Y1384-MaestraLP3[[#This Row],[PRECIO SEP]])</f>
        <v>0</v>
      </c>
      <c r="AA1384" s="66">
        <f t="shared" si="21"/>
        <v>0.44280000000000003</v>
      </c>
      <c r="AB1384" s="68">
        <f>IFERROR(MaestraLP3[[#This Row],[PRECIO]]*MaestraLP3[[#This Row],[%MG UMV]],0)</f>
        <v>4428</v>
      </c>
      <c r="AC1384" s="69">
        <v>1.98</v>
      </c>
      <c r="AD1384" s="64">
        <f>+IFERROR(MaestraLP3[[#This Row],[MARGEN UNITARIO]]/MaestraLP3[[#This Row],[Peso Neto UMV (KG)]],0)</f>
        <v>2236.3636363636365</v>
      </c>
      <c r="AE1384" s="39" t="s">
        <v>44</v>
      </c>
      <c r="AF1384" s="39"/>
      <c r="AG1384" s="39">
        <v>1</v>
      </c>
      <c r="AH1384" s="109">
        <v>0</v>
      </c>
      <c r="AI1384" s="66">
        <v>6.9999999999999993E-2</v>
      </c>
      <c r="AJ1384" s="66">
        <v>9.9999999999999992E-2</v>
      </c>
      <c r="AK1384" s="39"/>
      <c r="AL1384" s="39" t="s">
        <v>53</v>
      </c>
    </row>
    <row r="1385" spans="1:38" x14ac:dyDescent="0.35">
      <c r="A1385" s="39" t="s">
        <v>276</v>
      </c>
      <c r="B1385" s="39">
        <v>105200930</v>
      </c>
      <c r="C1385" s="39" t="str">
        <f>+MaestraLP3[[#This Row],[CÓDIGO]]&amp;MaestraLP3[[#Headers],[-]]&amp;MaestraLP3[[#This Row],[UMV]]</f>
        <v>105200930-C18</v>
      </c>
      <c r="D1385" s="50" t="str">
        <f>+MaestraLP3[[#This Row],[CÓDIGO]]&amp;MaestraLP3[[#Headers],[FS00]]</f>
        <v>105200930FS00</v>
      </c>
      <c r="E1385" s="39" t="s">
        <v>34</v>
      </c>
      <c r="F1385" s="39" t="s">
        <v>97</v>
      </c>
      <c r="G1385" s="39" t="s">
        <v>98</v>
      </c>
      <c r="H1385" s="39" t="s">
        <v>325</v>
      </c>
      <c r="I1385" s="39" t="s">
        <v>1771</v>
      </c>
      <c r="J1385" s="49" t="s">
        <v>156</v>
      </c>
      <c r="K1385" s="50" t="s">
        <v>50</v>
      </c>
      <c r="L1385" s="39" t="str">
        <f>VLOOKUP(MaestraLP3[[#This Row],[UMV]],VALIDACIONES!J:L,3,0)</f>
        <v>Caja 18 Unidades</v>
      </c>
      <c r="M1385" s="39" t="s">
        <v>51</v>
      </c>
      <c r="N1385" s="39" t="s">
        <v>78</v>
      </c>
      <c r="O1385" s="64">
        <v>19003</v>
      </c>
      <c r="P1385" s="39" t="s">
        <v>190</v>
      </c>
      <c r="Q1385" s="64">
        <v>29000</v>
      </c>
      <c r="R1385" s="66">
        <f>+IFERROR((MaestraLP3[[#This Row],[COSTO ]]/MaestraLP3[[#This Row],[COSTO SEP]]-1),0)</f>
        <v>3.7183602589063725E-3</v>
      </c>
      <c r="S1385" s="65" t="s">
        <v>52</v>
      </c>
      <c r="T1385" s="65" t="s">
        <v>52</v>
      </c>
      <c r="U1385" s="64">
        <f>+VLOOKUP(MaestraLP3[[#This Row],[FS00]],'[1]BD MES'!$C:$N,12,0)</f>
        <v>19054.550000000003</v>
      </c>
      <c r="V1385" s="64">
        <v>19073.66</v>
      </c>
      <c r="W1385" s="66">
        <f>+(MaestraLP3[[#This Row],[COSTO ]]-MaestraLP3[[#This Row],[COSTO OCT AL 25-09]])/MaestraLP3[[#This Row],[COSTO OCT AL 25-09]]</f>
        <v>1.0029100660995374E-3</v>
      </c>
      <c r="X1385" s="67" t="str">
        <f>++IF(P1385="HASTA AGOTAR STOCK","HASTA AGOTAR STOCK",IF(MaestraLP3[[#This Row],[PRECIO]]=0,"NO PARA LP",IF(MaestraLP3[[#This Row],[PRECIO SEP]]=0,"INCORPORACIÓN",IF(Z1385=0,"MANTIENE",IF(Z1385&lt;0,"BAJA",IF(Z1385&gt;0,"ALZA",""))))))</f>
        <v>MANTIENE</v>
      </c>
      <c r="Y1385" s="64">
        <v>29000</v>
      </c>
      <c r="Z1385" s="41">
        <f>IF(Y1385=0,"INDICAR PRECIO VTA",Y1385-MaestraLP3[[#This Row],[PRECIO SEP]])</f>
        <v>0</v>
      </c>
      <c r="AA1385" s="66">
        <f t="shared" si="21"/>
        <v>0.34228758620689653</v>
      </c>
      <c r="AB1385" s="68">
        <f>IFERROR(MaestraLP3[[#This Row],[PRECIO]]*MaestraLP3[[#This Row],[%MG UMV]],0)</f>
        <v>9926.34</v>
      </c>
      <c r="AC1385" s="69">
        <v>6.21</v>
      </c>
      <c r="AD1385" s="64">
        <f>+IFERROR(MaestraLP3[[#This Row],[MARGEN UNITARIO]]/MaestraLP3[[#This Row],[Peso Neto UMV (KG)]],0)</f>
        <v>1598.4444444444446</v>
      </c>
      <c r="AE1385" s="39" t="s">
        <v>53</v>
      </c>
      <c r="AF1385" s="39"/>
      <c r="AG1385" s="39">
        <v>1</v>
      </c>
      <c r="AH1385" s="109">
        <v>0</v>
      </c>
      <c r="AI1385" s="66">
        <v>6.9999999999999993E-2</v>
      </c>
      <c r="AJ1385" s="66">
        <v>9.9999999999999992E-2</v>
      </c>
      <c r="AK1385" s="39"/>
      <c r="AL1385" s="39" t="s">
        <v>53</v>
      </c>
    </row>
    <row r="1386" spans="1:38" x14ac:dyDescent="0.35">
      <c r="A1386" s="39" t="s">
        <v>276</v>
      </c>
      <c r="B1386" s="39">
        <v>150002051</v>
      </c>
      <c r="C1386" s="39" t="str">
        <f>+MaestraLP3[[#This Row],[CÓDIGO]]&amp;MaestraLP3[[#Headers],[-]]&amp;MaestraLP3[[#This Row],[UMV]]</f>
        <v>150002051-C18</v>
      </c>
      <c r="D1386" s="50" t="str">
        <f>+MaestraLP3[[#This Row],[CÓDIGO]]&amp;MaestraLP3[[#Headers],[FS00]]</f>
        <v>150002051FS00</v>
      </c>
      <c r="E1386" s="39" t="s">
        <v>34</v>
      </c>
      <c r="F1386" s="39" t="s">
        <v>97</v>
      </c>
      <c r="G1386" s="39" t="s">
        <v>98</v>
      </c>
      <c r="H1386" s="39" t="s">
        <v>325</v>
      </c>
      <c r="I1386" s="39" t="s">
        <v>1772</v>
      </c>
      <c r="J1386" s="49" t="s">
        <v>156</v>
      </c>
      <c r="K1386" s="50" t="s">
        <v>50</v>
      </c>
      <c r="L1386" s="39" t="str">
        <f>VLOOKUP(MaestraLP3[[#This Row],[UMV]],VALIDACIONES!J:L,3,0)</f>
        <v>Caja 18 Unidades</v>
      </c>
      <c r="M1386" s="39" t="s">
        <v>51</v>
      </c>
      <c r="N1386" s="39" t="s">
        <v>78</v>
      </c>
      <c r="O1386" s="64">
        <v>16500</v>
      </c>
      <c r="P1386" s="39" t="s">
        <v>42</v>
      </c>
      <c r="Q1386" s="64">
        <v>24500</v>
      </c>
      <c r="R1386" s="66">
        <f>+IFERROR((MaestraLP3[[#This Row],[COSTO ]]/MaestraLP3[[#This Row],[COSTO SEP]]-1),0)</f>
        <v>5.7123636363636487E-2</v>
      </c>
      <c r="S1386" s="65" t="s">
        <v>52</v>
      </c>
      <c r="T1386" s="65" t="s">
        <v>52</v>
      </c>
      <c r="U1386" s="64">
        <f>+VLOOKUP(MaestraLP3[[#This Row],[FS00]],'[1]BD MES'!$C:$N,12,0)</f>
        <v>17028.899999999998</v>
      </c>
      <c r="V1386" s="64">
        <v>17442.54</v>
      </c>
      <c r="W1386" s="66">
        <f>+(MaestraLP3[[#This Row],[COSTO ]]-MaestraLP3[[#This Row],[COSTO OCT AL 25-09]])/MaestraLP3[[#This Row],[COSTO OCT AL 25-09]]</f>
        <v>2.4290470905343451E-2</v>
      </c>
      <c r="X1386" s="67" t="str">
        <f>++IF(P1386="HASTA AGOTAR STOCK","HASTA AGOTAR STOCK",IF(MaestraLP3[[#This Row],[PRECIO]]=0,"NO PARA LP",IF(MaestraLP3[[#This Row],[PRECIO SEP]]=0,"INCORPORACIÓN",IF(Z1386=0,"MANTIENE",IF(Z1386&lt;0,"BAJA",IF(Z1386&gt;0,"ALZA",""))))))</f>
        <v>MANTIENE</v>
      </c>
      <c r="Y1386" s="64">
        <v>24500</v>
      </c>
      <c r="Z1386" s="41">
        <f>IF(Y1386=0,"INDICAR PRECIO VTA",Y1386-MaestraLP3[[#This Row],[PRECIO SEP]])</f>
        <v>0</v>
      </c>
      <c r="AA1386" s="66">
        <f t="shared" si="21"/>
        <v>0.28805959183673469</v>
      </c>
      <c r="AB1386" s="68">
        <f>IFERROR(MaestraLP3[[#This Row],[PRECIO]]*MaestraLP3[[#This Row],[%MG UMV]],0)</f>
        <v>7057.46</v>
      </c>
      <c r="AC1386" s="69">
        <v>2.7</v>
      </c>
      <c r="AD1386" s="64">
        <f>+IFERROR(MaestraLP3[[#This Row],[MARGEN UNITARIO]]/MaestraLP3[[#This Row],[Peso Neto UMV (KG)]],0)</f>
        <v>2613.8740740740741</v>
      </c>
      <c r="AE1386" s="39" t="s">
        <v>53</v>
      </c>
      <c r="AF1386" s="39"/>
      <c r="AG1386" s="39">
        <v>1</v>
      </c>
      <c r="AH1386" s="109">
        <v>0</v>
      </c>
      <c r="AI1386" s="66">
        <v>6.9999999999999993E-2</v>
      </c>
      <c r="AJ1386" s="66">
        <v>9.9999999999999992E-2</v>
      </c>
      <c r="AK1386" s="39"/>
      <c r="AL1386" s="39" t="s">
        <v>53</v>
      </c>
    </row>
    <row r="1387" spans="1:38" x14ac:dyDescent="0.35">
      <c r="A1387" s="39" t="s">
        <v>276</v>
      </c>
      <c r="B1387" s="39">
        <v>104533630</v>
      </c>
      <c r="C1387" s="39" t="str">
        <f>+MaestraLP3[[#This Row],[CÓDIGO]]&amp;MaestraLP3[[#Headers],[-]]&amp;MaestraLP3[[#This Row],[UMV]]</f>
        <v>104533630-D04</v>
      </c>
      <c r="D1387" s="50" t="str">
        <f>+MaestraLP3[[#This Row],[CÓDIGO]]&amp;MaestraLP3[[#Headers],[FS00]]</f>
        <v>104533630FS00</v>
      </c>
      <c r="E1387" s="39" t="s">
        <v>34</v>
      </c>
      <c r="F1387" s="39" t="s">
        <v>97</v>
      </c>
      <c r="G1387" s="39" t="s">
        <v>98</v>
      </c>
      <c r="H1387" s="39" t="s">
        <v>325</v>
      </c>
      <c r="I1387" s="39" t="s">
        <v>1774</v>
      </c>
      <c r="J1387" s="49" t="s">
        <v>327</v>
      </c>
      <c r="K1387" s="50" t="s">
        <v>50</v>
      </c>
      <c r="L1387" s="39" t="str">
        <f>VLOOKUP(MaestraLP3[[#This Row],[UMV]],VALIDACIONES!J:L,3,0)</f>
        <v>Display 4 Unidades</v>
      </c>
      <c r="M1387" s="39" t="s">
        <v>51</v>
      </c>
      <c r="N1387" s="39" t="s">
        <v>78</v>
      </c>
      <c r="O1387" s="64">
        <v>6300</v>
      </c>
      <c r="P1387" s="39" t="s">
        <v>42</v>
      </c>
      <c r="Q1387" s="64">
        <v>12300</v>
      </c>
      <c r="R1387" s="66">
        <f>+IFERROR((MaestraLP3[[#This Row],[COSTO ]]/MaestraLP3[[#This Row],[COSTO SEP]]-1),0)</f>
        <v>6.0952380952380869E-2</v>
      </c>
      <c r="S1387" s="65" t="s">
        <v>52</v>
      </c>
      <c r="T1387" s="65" t="s">
        <v>52</v>
      </c>
      <c r="U1387" s="64">
        <f>+VLOOKUP(MaestraLP3[[#This Row],[FS00]],'[1]BD MES'!$C:$N,12,0)</f>
        <v>6592</v>
      </c>
      <c r="V1387" s="64">
        <v>6684</v>
      </c>
      <c r="W1387" s="66">
        <f>+(MaestraLP3[[#This Row],[COSTO ]]-MaestraLP3[[#This Row],[COSTO OCT AL 25-09]])/MaestraLP3[[#This Row],[COSTO OCT AL 25-09]]</f>
        <v>1.3956310679611651E-2</v>
      </c>
      <c r="X1387" s="67" t="str">
        <f>++IF(P1387="HASTA AGOTAR STOCK","HASTA AGOTAR STOCK",IF(MaestraLP3[[#This Row],[PRECIO]]=0,"NO PARA LP",IF(MaestraLP3[[#This Row],[PRECIO SEP]]=0,"INCORPORACIÓN",IF(Z1387=0,"MANTIENE",IF(Z1387&lt;0,"BAJA",IF(Z1387&gt;0,"ALZA",""))))))</f>
        <v>MANTIENE</v>
      </c>
      <c r="Y1387" s="64">
        <v>12300</v>
      </c>
      <c r="Z1387" s="41">
        <f>IF(Y1387=0,"INDICAR PRECIO VTA",Y1387-MaestraLP3[[#This Row],[PRECIO SEP]])</f>
        <v>0</v>
      </c>
      <c r="AA1387" s="66">
        <f t="shared" si="21"/>
        <v>0.45658536585365855</v>
      </c>
      <c r="AB1387" s="68">
        <f>IFERROR(MaestraLP3[[#This Row],[PRECIO]]*MaestraLP3[[#This Row],[%MG UMV]],0)</f>
        <v>5616</v>
      </c>
      <c r="AC1387" s="69">
        <v>2.68</v>
      </c>
      <c r="AD1387" s="64">
        <f>+IFERROR(MaestraLP3[[#This Row],[MARGEN UNITARIO]]/MaestraLP3[[#This Row],[Peso Neto UMV (KG)]],0)</f>
        <v>2095.5223880597014</v>
      </c>
      <c r="AE1387" s="39" t="s">
        <v>44</v>
      </c>
      <c r="AF1387" s="39"/>
      <c r="AG1387" s="39">
        <v>1</v>
      </c>
      <c r="AH1387" s="109">
        <v>0</v>
      </c>
      <c r="AI1387" s="66">
        <v>6.9999999999999993E-2</v>
      </c>
      <c r="AJ1387" s="66">
        <v>9.9999999999999992E-2</v>
      </c>
      <c r="AK1387" s="39"/>
      <c r="AL1387" s="39" t="s">
        <v>53</v>
      </c>
    </row>
    <row r="1388" spans="1:38" x14ac:dyDescent="0.35">
      <c r="A1388" s="39" t="s">
        <v>276</v>
      </c>
      <c r="B1388" s="39">
        <v>104527500</v>
      </c>
      <c r="C1388" s="39" t="str">
        <f>+MaestraLP3[[#This Row],[CÓDIGO]]&amp;MaestraLP3[[#Headers],[-]]&amp;MaestraLP3[[#This Row],[UMV]]</f>
        <v>104527500-UN</v>
      </c>
      <c r="D1388" s="50" t="str">
        <f>+MaestraLP3[[#This Row],[CÓDIGO]]&amp;MaestraLP3[[#Headers],[FS00]]</f>
        <v>104527500FS00</v>
      </c>
      <c r="E1388" s="39" t="s">
        <v>34</v>
      </c>
      <c r="F1388" s="39" t="s">
        <v>97</v>
      </c>
      <c r="G1388" s="39" t="s">
        <v>98</v>
      </c>
      <c r="H1388" s="39" t="s">
        <v>325</v>
      </c>
      <c r="I1388" s="39" t="s">
        <v>1775</v>
      </c>
      <c r="J1388" s="49" t="s">
        <v>50</v>
      </c>
      <c r="K1388" s="50" t="s">
        <v>50</v>
      </c>
      <c r="L1388" s="39" t="str">
        <f>VLOOKUP(MaestraLP3[[#This Row],[UMV]],VALIDACIONES!J:L,3,0)</f>
        <v>Unidad</v>
      </c>
      <c r="M1388" s="39" t="s">
        <v>51</v>
      </c>
      <c r="N1388" s="39" t="s">
        <v>78</v>
      </c>
      <c r="O1388" s="64">
        <v>10423</v>
      </c>
      <c r="P1388" s="39" t="s">
        <v>190</v>
      </c>
      <c r="Q1388" s="64">
        <v>20000</v>
      </c>
      <c r="R1388" s="66">
        <f>+IFERROR((MaestraLP3[[#This Row],[COSTO ]]/MaestraLP3[[#This Row],[COSTO SEP]]-1),0)</f>
        <v>-6.8118583900987906E-3</v>
      </c>
      <c r="S1388" s="65" t="s">
        <v>52</v>
      </c>
      <c r="T1388" s="65" t="s">
        <v>52</v>
      </c>
      <c r="U1388" s="64">
        <f>+VLOOKUP(MaestraLP3[[#This Row],[FS00]],'[1]BD MES'!$C:$N,12,0)</f>
        <v>10352</v>
      </c>
      <c r="V1388" s="64">
        <v>10352</v>
      </c>
      <c r="W1388" s="66">
        <f>+(MaestraLP3[[#This Row],[COSTO ]]-MaestraLP3[[#This Row],[COSTO OCT AL 25-09]])/MaestraLP3[[#This Row],[COSTO OCT AL 25-09]]</f>
        <v>0</v>
      </c>
      <c r="X1388" s="67" t="str">
        <f>++IF(P1388="HASTA AGOTAR STOCK","HASTA AGOTAR STOCK",IF(MaestraLP3[[#This Row],[PRECIO]]=0,"NO PARA LP",IF(MaestraLP3[[#This Row],[PRECIO SEP]]=0,"INCORPORACIÓN",IF(Z1388=0,"MANTIENE",IF(Z1388&lt;0,"BAJA",IF(Z1388&gt;0,"ALZA",""))))))</f>
        <v>MANTIENE</v>
      </c>
      <c r="Y1388" s="64">
        <v>20000</v>
      </c>
      <c r="Z1388" s="41">
        <f>IF(Y1388=0,"INDICAR PRECIO VTA",Y1388-MaestraLP3[[#This Row],[PRECIO SEP]])</f>
        <v>0</v>
      </c>
      <c r="AA1388" s="66">
        <f t="shared" si="21"/>
        <v>0.4824</v>
      </c>
      <c r="AB1388" s="68">
        <f>IFERROR(MaestraLP3[[#This Row],[PRECIO]]*MaestraLP3[[#This Row],[%MG UMV]],0)</f>
        <v>9648</v>
      </c>
      <c r="AC1388" s="69">
        <v>4</v>
      </c>
      <c r="AD1388" s="64">
        <f>+IFERROR(MaestraLP3[[#This Row],[MARGEN UNITARIO]]/MaestraLP3[[#This Row],[Peso Neto UMV (KG)]],0)</f>
        <v>2412</v>
      </c>
      <c r="AE1388" s="39" t="s">
        <v>53</v>
      </c>
      <c r="AF1388" s="39"/>
      <c r="AG1388" s="39">
        <v>1</v>
      </c>
      <c r="AH1388" s="109">
        <v>0</v>
      </c>
      <c r="AI1388" s="66">
        <v>6.9999999999999993E-2</v>
      </c>
      <c r="AJ1388" s="66">
        <v>9.9999999999999992E-2</v>
      </c>
      <c r="AK1388" s="39"/>
      <c r="AL1388" s="39" t="s">
        <v>53</v>
      </c>
    </row>
    <row r="1389" spans="1:38" x14ac:dyDescent="0.35">
      <c r="A1389" s="39" t="s">
        <v>276</v>
      </c>
      <c r="B1389" s="39">
        <v>104526710</v>
      </c>
      <c r="C1389" s="39" t="str">
        <f>+MaestraLP3[[#This Row],[CÓDIGO]]&amp;MaestraLP3[[#Headers],[-]]&amp;MaestraLP3[[#This Row],[UMV]]</f>
        <v>104526710-D03</v>
      </c>
      <c r="D1389" s="50" t="str">
        <f>+MaestraLP3[[#This Row],[CÓDIGO]]&amp;MaestraLP3[[#Headers],[FS00]]</f>
        <v>104526710FS00</v>
      </c>
      <c r="E1389" s="39" t="s">
        <v>34</v>
      </c>
      <c r="F1389" s="39" t="s">
        <v>97</v>
      </c>
      <c r="G1389" s="39" t="s">
        <v>98</v>
      </c>
      <c r="H1389" s="39" t="s">
        <v>325</v>
      </c>
      <c r="I1389" s="39" t="s">
        <v>1776</v>
      </c>
      <c r="J1389" s="49" t="s">
        <v>1777</v>
      </c>
      <c r="K1389" s="50" t="s">
        <v>50</v>
      </c>
      <c r="L1389" s="39" t="str">
        <f>VLOOKUP(MaestraLP3[[#This Row],[UMV]],VALIDACIONES!J:L,3,0)</f>
        <v>Display 3 Unidades</v>
      </c>
      <c r="M1389" s="39" t="s">
        <v>51</v>
      </c>
      <c r="N1389" s="39" t="s">
        <v>78</v>
      </c>
      <c r="O1389" s="64">
        <v>8400</v>
      </c>
      <c r="P1389" s="39" t="s">
        <v>190</v>
      </c>
      <c r="Q1389" s="64">
        <v>14000</v>
      </c>
      <c r="R1389" s="66">
        <f>+IFERROR((MaestraLP3[[#This Row],[COSTO ]]/MaestraLP3[[#This Row],[COSTO SEP]]-1),0)</f>
        <v>1.928571428571435E-2</v>
      </c>
      <c r="S1389" s="65" t="s">
        <v>52</v>
      </c>
      <c r="T1389" s="65" t="s">
        <v>52</v>
      </c>
      <c r="U1389" s="64">
        <f>+VLOOKUP(MaestraLP3[[#This Row],[FS00]],'[1]BD MES'!$C:$N,12,0)</f>
        <v>8562</v>
      </c>
      <c r="V1389" s="64">
        <v>8562</v>
      </c>
      <c r="W1389" s="66">
        <f>+(MaestraLP3[[#This Row],[COSTO ]]-MaestraLP3[[#This Row],[COSTO OCT AL 25-09]])/MaestraLP3[[#This Row],[COSTO OCT AL 25-09]]</f>
        <v>0</v>
      </c>
      <c r="X1389" s="67" t="str">
        <f>++IF(P1389="HASTA AGOTAR STOCK","HASTA AGOTAR STOCK",IF(MaestraLP3[[#This Row],[PRECIO]]=0,"NO PARA LP",IF(MaestraLP3[[#This Row],[PRECIO SEP]]=0,"INCORPORACIÓN",IF(Z1389=0,"MANTIENE",IF(Z1389&lt;0,"BAJA",IF(Z1389&gt;0,"ALZA",""))))))</f>
        <v>MANTIENE</v>
      </c>
      <c r="Y1389" s="64">
        <v>14000</v>
      </c>
      <c r="Z1389" s="41">
        <f>IF(Y1389=0,"INDICAR PRECIO VTA",Y1389-MaestraLP3[[#This Row],[PRECIO SEP]])</f>
        <v>0</v>
      </c>
      <c r="AA1389" s="66">
        <f t="shared" si="21"/>
        <v>0.3884285714285714</v>
      </c>
      <c r="AB1389" s="68">
        <f>IFERROR(MaestraLP3[[#This Row],[PRECIO]]*MaestraLP3[[#This Row],[%MG UMV]],0)</f>
        <v>5438</v>
      </c>
      <c r="AC1389" s="69">
        <v>3.9990000000000001</v>
      </c>
      <c r="AD1389" s="64">
        <f>+IFERROR(MaestraLP3[[#This Row],[MARGEN UNITARIO]]/MaestraLP3[[#This Row],[Peso Neto UMV (KG)]],0)</f>
        <v>1359.8399599899974</v>
      </c>
      <c r="AE1389" s="39" t="s">
        <v>53</v>
      </c>
      <c r="AF1389" s="39"/>
      <c r="AG1389" s="39">
        <v>1</v>
      </c>
      <c r="AH1389" s="109">
        <v>0</v>
      </c>
      <c r="AI1389" s="66">
        <v>6.9999999999999993E-2</v>
      </c>
      <c r="AJ1389" s="66">
        <v>9.9999999999999992E-2</v>
      </c>
      <c r="AK1389" s="39"/>
      <c r="AL1389" s="39" t="s">
        <v>53</v>
      </c>
    </row>
    <row r="1390" spans="1:38" x14ac:dyDescent="0.35">
      <c r="A1390" s="39" t="s">
        <v>276</v>
      </c>
      <c r="B1390" s="39">
        <v>104516390</v>
      </c>
      <c r="C1390" s="39" t="str">
        <f>+MaestraLP3[[#This Row],[CÓDIGO]]&amp;MaestraLP3[[#Headers],[-]]&amp;MaestraLP3[[#This Row],[UMV]]</f>
        <v>104516390-C24</v>
      </c>
      <c r="D1390" s="50" t="str">
        <f>+MaestraLP3[[#This Row],[CÓDIGO]]&amp;MaestraLP3[[#Headers],[FS00]]</f>
        <v>104516390FS00</v>
      </c>
      <c r="E1390" s="39" t="s">
        <v>34</v>
      </c>
      <c r="F1390" s="39" t="s">
        <v>97</v>
      </c>
      <c r="G1390" s="39" t="s">
        <v>98</v>
      </c>
      <c r="H1390" s="39" t="s">
        <v>325</v>
      </c>
      <c r="I1390" s="39" t="s">
        <v>1778</v>
      </c>
      <c r="J1390" s="49" t="s">
        <v>160</v>
      </c>
      <c r="K1390" s="50" t="s">
        <v>50</v>
      </c>
      <c r="L1390" s="39" t="str">
        <f>VLOOKUP(MaestraLP3[[#This Row],[UMV]],VALIDACIONES!J:L,3,0)</f>
        <v>Caja 24 Unidades</v>
      </c>
      <c r="M1390" s="39" t="s">
        <v>51</v>
      </c>
      <c r="N1390" s="39" t="s">
        <v>78</v>
      </c>
      <c r="O1390" s="64">
        <v>20120</v>
      </c>
      <c r="P1390" s="39" t="s">
        <v>42</v>
      </c>
      <c r="Q1390" s="64">
        <v>28000</v>
      </c>
      <c r="R1390" s="66">
        <f>+IFERROR((MaestraLP3[[#This Row],[COSTO ]]/MaestraLP3[[#This Row],[COSTO SEP]]-1),0)</f>
        <v>-9.9403578528778347E-5</v>
      </c>
      <c r="S1390" s="65" t="s">
        <v>52</v>
      </c>
      <c r="T1390" s="65" t="s">
        <v>52</v>
      </c>
      <c r="U1390" s="64">
        <f>+VLOOKUP(MaestraLP3[[#This Row],[FS00]],'[1]BD MES'!$C:$N,12,0)</f>
        <v>20118.48</v>
      </c>
      <c r="V1390" s="64">
        <v>20118</v>
      </c>
      <c r="W1390" s="66">
        <f>+(MaestraLP3[[#This Row],[COSTO ]]-MaestraLP3[[#This Row],[COSTO OCT AL 25-09]])/MaestraLP3[[#This Row],[COSTO OCT AL 25-09]]</f>
        <v>-2.3858661290493289E-5</v>
      </c>
      <c r="X1390" s="67" t="str">
        <f>++IF(P1390="HASTA AGOTAR STOCK","HASTA AGOTAR STOCK",IF(MaestraLP3[[#This Row],[PRECIO]]=0,"NO PARA LP",IF(MaestraLP3[[#This Row],[PRECIO SEP]]=0,"INCORPORACIÓN",IF(Z1390=0,"MANTIENE",IF(Z1390&lt;0,"BAJA",IF(Z1390&gt;0,"ALZA",""))))))</f>
        <v>MANTIENE</v>
      </c>
      <c r="Y1390" s="64">
        <v>28000</v>
      </c>
      <c r="Z1390" s="41">
        <f>IF(Y1390=0,"INDICAR PRECIO VTA",Y1390-MaestraLP3[[#This Row],[PRECIO SEP]])</f>
        <v>0</v>
      </c>
      <c r="AA1390" s="66">
        <f t="shared" si="21"/>
        <v>0.28149999999999997</v>
      </c>
      <c r="AB1390" s="68">
        <f>IFERROR(MaestraLP3[[#This Row],[PRECIO]]*MaestraLP3[[#This Row],[%MG UMV]],0)</f>
        <v>7881.9999999999991</v>
      </c>
      <c r="AC1390" s="69">
        <v>4.4880000000000004</v>
      </c>
      <c r="AD1390" s="64">
        <f>+IFERROR(MaestraLP3[[#This Row],[MARGEN UNITARIO]]/MaestraLP3[[#This Row],[Peso Neto UMV (KG)]],0)</f>
        <v>1756.2388591800352</v>
      </c>
      <c r="AE1390" s="39" t="s">
        <v>44</v>
      </c>
      <c r="AF1390" s="39"/>
      <c r="AG1390" s="39">
        <v>1</v>
      </c>
      <c r="AH1390" s="109">
        <v>0</v>
      </c>
      <c r="AI1390" s="66">
        <v>6.9999999999999993E-2</v>
      </c>
      <c r="AJ1390" s="66">
        <v>9.9999999999999992E-2</v>
      </c>
      <c r="AK1390" s="39"/>
      <c r="AL1390" s="39" t="s">
        <v>53</v>
      </c>
    </row>
    <row r="1391" spans="1:38" x14ac:dyDescent="0.35">
      <c r="A1391" s="39" t="s">
        <v>276</v>
      </c>
      <c r="B1391" s="39">
        <v>104531440</v>
      </c>
      <c r="C1391" s="39" t="str">
        <f>+MaestraLP3[[#This Row],[CÓDIGO]]&amp;MaestraLP3[[#Headers],[-]]&amp;MaestraLP3[[#This Row],[UMV]]</f>
        <v>104531440-C30</v>
      </c>
      <c r="D1391" s="50" t="str">
        <f>+MaestraLP3[[#This Row],[CÓDIGO]]&amp;MaestraLP3[[#Headers],[FS00]]</f>
        <v>104531440FS00</v>
      </c>
      <c r="E1391" s="39" t="s">
        <v>34</v>
      </c>
      <c r="F1391" s="39" t="s">
        <v>97</v>
      </c>
      <c r="G1391" s="39" t="s">
        <v>98</v>
      </c>
      <c r="H1391" s="39" t="s">
        <v>325</v>
      </c>
      <c r="I1391" s="39" t="s">
        <v>1779</v>
      </c>
      <c r="J1391" s="49" t="s">
        <v>256</v>
      </c>
      <c r="K1391" s="50" t="s">
        <v>50</v>
      </c>
      <c r="L1391" s="39" t="str">
        <f>VLOOKUP(MaestraLP3[[#This Row],[UMV]],VALIDACIONES!J:L,3,0)</f>
        <v>Caja 30 Unidades</v>
      </c>
      <c r="M1391" s="39" t="s">
        <v>51</v>
      </c>
      <c r="N1391" s="39" t="s">
        <v>78</v>
      </c>
      <c r="O1391" s="64">
        <v>19850</v>
      </c>
      <c r="P1391" s="39" t="s">
        <v>42</v>
      </c>
      <c r="Q1391" s="64">
        <v>31500</v>
      </c>
      <c r="R1391" s="66">
        <f>+IFERROR((MaestraLP3[[#This Row],[COSTO ]]/MaestraLP3[[#This Row],[COSTO SEP]]-1),0)</f>
        <v>8.362720403022661E-2</v>
      </c>
      <c r="S1391" s="65" t="s">
        <v>52</v>
      </c>
      <c r="T1391" s="65" t="s">
        <v>52</v>
      </c>
      <c r="U1391" s="64">
        <f>+VLOOKUP(MaestraLP3[[#This Row],[FS00]],'[1]BD MES'!$C:$N,12,0)</f>
        <v>21510</v>
      </c>
      <c r="V1391" s="64">
        <v>21510</v>
      </c>
      <c r="W1391" s="66">
        <f>+(MaestraLP3[[#This Row],[COSTO ]]-MaestraLP3[[#This Row],[COSTO OCT AL 25-09]])/MaestraLP3[[#This Row],[COSTO OCT AL 25-09]]</f>
        <v>0</v>
      </c>
      <c r="X1391" s="67" t="str">
        <f>++IF(P1391="HASTA AGOTAR STOCK","HASTA AGOTAR STOCK",IF(MaestraLP3[[#This Row],[PRECIO]]=0,"NO PARA LP",IF(MaestraLP3[[#This Row],[PRECIO SEP]]=0,"INCORPORACIÓN",IF(Z1391=0,"MANTIENE",IF(Z1391&lt;0,"BAJA",IF(Z1391&gt;0,"ALZA",""))))))</f>
        <v>MANTIENE</v>
      </c>
      <c r="Y1391" s="64">
        <v>31500</v>
      </c>
      <c r="Z1391" s="41">
        <f>IF(Y1391=0,"INDICAR PRECIO VTA",Y1391-MaestraLP3[[#This Row],[PRECIO SEP]])</f>
        <v>0</v>
      </c>
      <c r="AA1391" s="66">
        <f t="shared" si="21"/>
        <v>0.31714285714285712</v>
      </c>
      <c r="AB1391" s="68">
        <f>IFERROR(MaestraLP3[[#This Row],[PRECIO]]*MaestraLP3[[#This Row],[%MG UMV]],0)</f>
        <v>9990</v>
      </c>
      <c r="AC1391" s="69">
        <v>6</v>
      </c>
      <c r="AD1391" s="64">
        <f>+IFERROR(MaestraLP3[[#This Row],[MARGEN UNITARIO]]/MaestraLP3[[#This Row],[Peso Neto UMV (KG)]],0)</f>
        <v>1665</v>
      </c>
      <c r="AE1391" s="39" t="s">
        <v>53</v>
      </c>
      <c r="AF1391" s="39"/>
      <c r="AG1391" s="39">
        <v>1</v>
      </c>
      <c r="AH1391" s="109">
        <v>0</v>
      </c>
      <c r="AI1391" s="66">
        <v>6.9999999999999993E-2</v>
      </c>
      <c r="AJ1391" s="66">
        <v>9.9999999999999992E-2</v>
      </c>
      <c r="AK1391" s="39"/>
      <c r="AL1391" s="39" t="s">
        <v>53</v>
      </c>
    </row>
    <row r="1392" spans="1:38" x14ac:dyDescent="0.35">
      <c r="A1392" s="39" t="s">
        <v>276</v>
      </c>
      <c r="B1392" s="39">
        <v>104530720</v>
      </c>
      <c r="C1392" s="39" t="str">
        <f>+MaestraLP3[[#This Row],[CÓDIGO]]&amp;MaestraLP3[[#Headers],[-]]&amp;MaestraLP3[[#This Row],[UMV]]</f>
        <v>104530720-C24</v>
      </c>
      <c r="D1392" s="50" t="str">
        <f>+MaestraLP3[[#This Row],[CÓDIGO]]&amp;MaestraLP3[[#Headers],[FS00]]</f>
        <v>104530720FS00</v>
      </c>
      <c r="E1392" s="39" t="s">
        <v>34</v>
      </c>
      <c r="F1392" s="39" t="s">
        <v>97</v>
      </c>
      <c r="G1392" s="39" t="s">
        <v>98</v>
      </c>
      <c r="H1392" s="39" t="s">
        <v>325</v>
      </c>
      <c r="I1392" s="39" t="s">
        <v>1780</v>
      </c>
      <c r="J1392" s="49" t="s">
        <v>160</v>
      </c>
      <c r="K1392" s="50" t="s">
        <v>50</v>
      </c>
      <c r="L1392" s="39" t="str">
        <f>VLOOKUP(MaestraLP3[[#This Row],[UMV]],VALIDACIONES!J:L,3,0)</f>
        <v>Caja 24 Unidades</v>
      </c>
      <c r="M1392" s="39" t="s">
        <v>51</v>
      </c>
      <c r="N1392" s="39" t="s">
        <v>78</v>
      </c>
      <c r="O1392" s="64">
        <v>60000</v>
      </c>
      <c r="P1392" s="39" t="s">
        <v>190</v>
      </c>
      <c r="Q1392" s="64">
        <v>79000</v>
      </c>
      <c r="R1392" s="66">
        <f>+IFERROR((MaestraLP3[[#This Row],[COSTO ]]/MaestraLP3[[#This Row],[COSTO SEP]]-1),0)</f>
        <v>1.7153333333333354E-2</v>
      </c>
      <c r="S1392" s="65" t="s">
        <v>52</v>
      </c>
      <c r="T1392" s="65" t="s">
        <v>52</v>
      </c>
      <c r="U1392" s="64">
        <f>+VLOOKUP(MaestraLP3[[#This Row],[FS00]],'[1]BD MES'!$C:$N,12,0)</f>
        <v>61029.180000000008</v>
      </c>
      <c r="V1392" s="64">
        <v>61029.2</v>
      </c>
      <c r="W1392" s="66">
        <f>+(MaestraLP3[[#This Row],[COSTO ]]-MaestraLP3[[#This Row],[COSTO OCT AL 25-09]])/MaestraLP3[[#This Row],[COSTO OCT AL 25-09]]</f>
        <v>3.2771208771808204E-7</v>
      </c>
      <c r="X1392" s="67" t="str">
        <f>++IF(P1392="HASTA AGOTAR STOCK","HASTA AGOTAR STOCK",IF(MaestraLP3[[#This Row],[PRECIO]]=0,"NO PARA LP",IF(MaestraLP3[[#This Row],[PRECIO SEP]]=0,"INCORPORACIÓN",IF(Z1392=0,"MANTIENE",IF(Z1392&lt;0,"BAJA",IF(Z1392&gt;0,"ALZA",""))))))</f>
        <v>MANTIENE</v>
      </c>
      <c r="Y1392" s="64">
        <v>79000</v>
      </c>
      <c r="Z1392" s="41">
        <f>IF(Y1392=0,"INDICAR PRECIO VTA",Y1392-MaestraLP3[[#This Row],[PRECIO SEP]])</f>
        <v>0</v>
      </c>
      <c r="AA1392" s="66">
        <f t="shared" si="21"/>
        <v>0.22747848101265827</v>
      </c>
      <c r="AB1392" s="68">
        <f>IFERROR(MaestraLP3[[#This Row],[PRECIO]]*MaestraLP3[[#This Row],[%MG UMV]],0)</f>
        <v>17970.800000000003</v>
      </c>
      <c r="AC1392" s="69">
        <v>2.4</v>
      </c>
      <c r="AD1392" s="64">
        <f>+IFERROR(MaestraLP3[[#This Row],[MARGEN UNITARIO]]/MaestraLP3[[#This Row],[Peso Neto UMV (KG)]],0)</f>
        <v>7487.8333333333348</v>
      </c>
      <c r="AE1392" s="39" t="s">
        <v>44</v>
      </c>
      <c r="AF1392" s="39"/>
      <c r="AG1392" s="39">
        <v>1</v>
      </c>
      <c r="AH1392" s="109">
        <v>0</v>
      </c>
      <c r="AI1392" s="66">
        <v>6.9999999999999993E-2</v>
      </c>
      <c r="AJ1392" s="66">
        <v>9.9999999999999992E-2</v>
      </c>
      <c r="AK1392" s="39"/>
      <c r="AL1392" s="39" t="s">
        <v>53</v>
      </c>
    </row>
    <row r="1393" spans="1:38" x14ac:dyDescent="0.35">
      <c r="A1393" s="39" t="s">
        <v>276</v>
      </c>
      <c r="B1393" s="39">
        <v>104532730</v>
      </c>
      <c r="C1393" s="39" t="str">
        <f>+MaestraLP3[[#This Row],[CÓDIGO]]&amp;MaestraLP3[[#Headers],[-]]&amp;MaestraLP3[[#This Row],[UMV]]</f>
        <v>104532730-C09</v>
      </c>
      <c r="D1393" s="50" t="str">
        <f>+MaestraLP3[[#This Row],[CÓDIGO]]&amp;MaestraLP3[[#Headers],[FS00]]</f>
        <v>104532730FS00</v>
      </c>
      <c r="E1393" s="39" t="s">
        <v>34</v>
      </c>
      <c r="F1393" s="39" t="s">
        <v>97</v>
      </c>
      <c r="G1393" s="39" t="s">
        <v>98</v>
      </c>
      <c r="H1393" s="39" t="s">
        <v>325</v>
      </c>
      <c r="I1393" s="39" t="s">
        <v>1781</v>
      </c>
      <c r="J1393" s="49" t="s">
        <v>482</v>
      </c>
      <c r="K1393" s="50" t="s">
        <v>50</v>
      </c>
      <c r="L1393" s="39" t="str">
        <f>VLOOKUP(MaestraLP3[[#This Row],[UMV]],VALIDACIONES!J:L,3,0)</f>
        <v>Caja 9 Unidades</v>
      </c>
      <c r="M1393" s="39" t="s">
        <v>51</v>
      </c>
      <c r="N1393" s="39" t="s">
        <v>78</v>
      </c>
      <c r="O1393" s="64">
        <v>34500</v>
      </c>
      <c r="P1393" s="39" t="s">
        <v>190</v>
      </c>
      <c r="Q1393" s="64">
        <v>49500</v>
      </c>
      <c r="R1393" s="66">
        <f>+IFERROR((MaestraLP3[[#This Row],[COSTO ]]/MaestraLP3[[#This Row],[COSTO SEP]]-1),0)</f>
        <v>3.4086956521739209E-2</v>
      </c>
      <c r="S1393" s="65" t="s">
        <v>52</v>
      </c>
      <c r="T1393" s="65" t="s">
        <v>52</v>
      </c>
      <c r="U1393" s="64">
        <f>+VLOOKUP(MaestraLP3[[#This Row],[FS00]],'[1]BD MES'!$C:$N,12,0)</f>
        <v>35361</v>
      </c>
      <c r="V1393" s="64">
        <v>35676</v>
      </c>
      <c r="W1393" s="66">
        <f>+(MaestraLP3[[#This Row],[COSTO ]]-MaestraLP3[[#This Row],[COSTO OCT AL 25-09]])/MaestraLP3[[#This Row],[COSTO OCT AL 25-09]]</f>
        <v>8.9081191142784417E-3</v>
      </c>
      <c r="X1393" s="67" t="str">
        <f>++IF(P1393="HASTA AGOTAR STOCK","HASTA AGOTAR STOCK",IF(MaestraLP3[[#This Row],[PRECIO]]=0,"NO PARA LP",IF(MaestraLP3[[#This Row],[PRECIO SEP]]=0,"INCORPORACIÓN",IF(Z1393=0,"MANTIENE",IF(Z1393&lt;0,"BAJA",IF(Z1393&gt;0,"ALZA",""))))))</f>
        <v>MANTIENE</v>
      </c>
      <c r="Y1393" s="64">
        <v>49500</v>
      </c>
      <c r="Z1393" s="41">
        <f>IF(Y1393=0,"INDICAR PRECIO VTA",Y1393-MaestraLP3[[#This Row],[PRECIO SEP]])</f>
        <v>0</v>
      </c>
      <c r="AA1393" s="66">
        <f t="shared" si="21"/>
        <v>0.27927272727272728</v>
      </c>
      <c r="AB1393" s="68">
        <f>IFERROR(MaestraLP3[[#This Row],[PRECIO]]*MaestraLP3[[#This Row],[%MG UMV]],0)</f>
        <v>13824</v>
      </c>
      <c r="AC1393" s="69">
        <v>7.0469999999999997</v>
      </c>
      <c r="AD1393" s="64">
        <f>+IFERROR(MaestraLP3[[#This Row],[MARGEN UNITARIO]]/MaestraLP3[[#This Row],[Peso Neto UMV (KG)]],0)</f>
        <v>1961.6858237547895</v>
      </c>
      <c r="AE1393" s="39" t="s">
        <v>44</v>
      </c>
      <c r="AF1393" s="39"/>
      <c r="AG1393" s="39">
        <v>1</v>
      </c>
      <c r="AH1393" s="109">
        <v>0</v>
      </c>
      <c r="AI1393" s="66">
        <v>6.9999999999999993E-2</v>
      </c>
      <c r="AJ1393" s="66">
        <v>9.9999999999999992E-2</v>
      </c>
      <c r="AK1393" s="39"/>
      <c r="AL1393" s="39" t="s">
        <v>53</v>
      </c>
    </row>
    <row r="1394" spans="1:38" x14ac:dyDescent="0.35">
      <c r="A1394" s="39" t="s">
        <v>276</v>
      </c>
      <c r="B1394" s="39">
        <v>104532210</v>
      </c>
      <c r="C1394" s="39" t="str">
        <f>+MaestraLP3[[#This Row],[CÓDIGO]]&amp;MaestraLP3[[#Headers],[-]]&amp;MaestraLP3[[#This Row],[UMV]]</f>
        <v>104532210-C60</v>
      </c>
      <c r="D1394" s="50" t="str">
        <f>+MaestraLP3[[#This Row],[CÓDIGO]]&amp;MaestraLP3[[#Headers],[FS00]]</f>
        <v>104532210FS00</v>
      </c>
      <c r="E1394" s="39" t="s">
        <v>34</v>
      </c>
      <c r="F1394" s="39" t="s">
        <v>97</v>
      </c>
      <c r="G1394" s="39" t="s">
        <v>98</v>
      </c>
      <c r="H1394" s="39" t="s">
        <v>325</v>
      </c>
      <c r="I1394" s="39" t="s">
        <v>1782</v>
      </c>
      <c r="J1394" s="49" t="s">
        <v>187</v>
      </c>
      <c r="K1394" s="50" t="s">
        <v>50</v>
      </c>
      <c r="L1394" s="39" t="str">
        <f>VLOOKUP(MaestraLP3[[#This Row],[UMV]],VALIDACIONES!J:L,3,0)</f>
        <v>Caja 60 Unidades</v>
      </c>
      <c r="M1394" s="39" t="s">
        <v>51</v>
      </c>
      <c r="N1394" s="39" t="s">
        <v>78</v>
      </c>
      <c r="O1394" s="64">
        <v>30500</v>
      </c>
      <c r="P1394" s="39" t="s">
        <v>190</v>
      </c>
      <c r="Q1394" s="64">
        <v>48000</v>
      </c>
      <c r="R1394" s="66">
        <f>+IFERROR((MaestraLP3[[#This Row],[COSTO ]]/MaestraLP3[[#This Row],[COSTO SEP]]-1),0)</f>
        <v>4.6557377049180282E-2</v>
      </c>
      <c r="S1394" s="65" t="s">
        <v>52</v>
      </c>
      <c r="T1394" s="65" t="s">
        <v>52</v>
      </c>
      <c r="U1394" s="64">
        <f>+VLOOKUP(MaestraLP3[[#This Row],[FS00]],'[1]BD MES'!$C:$N,12,0)</f>
        <v>31740</v>
      </c>
      <c r="V1394" s="64">
        <v>31920</v>
      </c>
      <c r="W1394" s="66">
        <f>+(MaestraLP3[[#This Row],[COSTO ]]-MaestraLP3[[#This Row],[COSTO OCT AL 25-09]])/MaestraLP3[[#This Row],[COSTO OCT AL 25-09]]</f>
        <v>5.6710775047258983E-3</v>
      </c>
      <c r="X1394" s="67" t="str">
        <f>++IF(P1394="HASTA AGOTAR STOCK","HASTA AGOTAR STOCK",IF(MaestraLP3[[#This Row],[PRECIO]]=0,"NO PARA LP",IF(MaestraLP3[[#This Row],[PRECIO SEP]]=0,"INCORPORACIÓN",IF(Z1394=0,"MANTIENE",IF(Z1394&lt;0,"BAJA",IF(Z1394&gt;0,"ALZA",""))))))</f>
        <v>MANTIENE</v>
      </c>
      <c r="Y1394" s="64">
        <v>48000</v>
      </c>
      <c r="Z1394" s="41">
        <f>IF(Y1394=0,"INDICAR PRECIO VTA",Y1394-MaestraLP3[[#This Row],[PRECIO SEP]])</f>
        <v>0</v>
      </c>
      <c r="AA1394" s="66">
        <f t="shared" si="21"/>
        <v>0.33500000000000002</v>
      </c>
      <c r="AB1394" s="68">
        <f>IFERROR(MaestraLP3[[#This Row],[PRECIO]]*MaestraLP3[[#This Row],[%MG UMV]],0)</f>
        <v>16080.000000000002</v>
      </c>
      <c r="AC1394" s="69">
        <v>8.4</v>
      </c>
      <c r="AD1394" s="64">
        <f>+IFERROR(MaestraLP3[[#This Row],[MARGEN UNITARIO]]/MaestraLP3[[#This Row],[Peso Neto UMV (KG)]],0)</f>
        <v>1914.2857142857144</v>
      </c>
      <c r="AE1394" s="39" t="s">
        <v>53</v>
      </c>
      <c r="AF1394" s="39"/>
      <c r="AG1394" s="39">
        <v>1</v>
      </c>
      <c r="AH1394" s="109">
        <v>0</v>
      </c>
      <c r="AI1394" s="66">
        <v>6.9999999999999993E-2</v>
      </c>
      <c r="AJ1394" s="66">
        <v>9.9999999999999992E-2</v>
      </c>
      <c r="AK1394" s="39"/>
      <c r="AL1394" s="39" t="s">
        <v>53</v>
      </c>
    </row>
    <row r="1395" spans="1:38" x14ac:dyDescent="0.35">
      <c r="A1395" s="39" t="s">
        <v>276</v>
      </c>
      <c r="B1395" s="39">
        <v>104532560</v>
      </c>
      <c r="C1395" s="39" t="str">
        <f>+MaestraLP3[[#This Row],[CÓDIGO]]&amp;MaestraLP3[[#Headers],[-]]&amp;MaestraLP3[[#This Row],[UMV]]</f>
        <v>104532560-C12</v>
      </c>
      <c r="D1395" s="50" t="str">
        <f>+MaestraLP3[[#This Row],[CÓDIGO]]&amp;MaestraLP3[[#Headers],[FS00]]</f>
        <v>104532560FS00</v>
      </c>
      <c r="E1395" s="39" t="s">
        <v>34</v>
      </c>
      <c r="F1395" s="39" t="s">
        <v>97</v>
      </c>
      <c r="G1395" s="39" t="s">
        <v>98</v>
      </c>
      <c r="H1395" s="39" t="s">
        <v>325</v>
      </c>
      <c r="I1395" s="39" t="s">
        <v>1783</v>
      </c>
      <c r="J1395" s="49" t="s">
        <v>49</v>
      </c>
      <c r="K1395" s="50" t="s">
        <v>50</v>
      </c>
      <c r="L1395" s="39" t="str">
        <f>VLOOKUP(MaestraLP3[[#This Row],[UMV]],VALIDACIONES!J:L,3,0)</f>
        <v>Caja 12 Unidades</v>
      </c>
      <c r="M1395" s="39" t="s">
        <v>51</v>
      </c>
      <c r="N1395" s="39" t="s">
        <v>78</v>
      </c>
      <c r="O1395" s="64">
        <v>22550</v>
      </c>
      <c r="P1395" s="39" t="s">
        <v>42</v>
      </c>
      <c r="Q1395" s="64">
        <v>29500</v>
      </c>
      <c r="R1395" s="66">
        <f>+IFERROR((MaestraLP3[[#This Row],[COSTO ]]/MaestraLP3[[#This Row],[COSTO SEP]]-1),0)</f>
        <v>2.0399113082039122E-3</v>
      </c>
      <c r="S1395" s="65" t="s">
        <v>52</v>
      </c>
      <c r="T1395" s="65" t="s">
        <v>52</v>
      </c>
      <c r="U1395" s="64">
        <f>+VLOOKUP(MaestraLP3[[#This Row],[FS00]],'[1]BD MES'!$C:$N,12,0)</f>
        <v>22584</v>
      </c>
      <c r="V1395" s="64">
        <v>22596</v>
      </c>
      <c r="W1395" s="66">
        <f>+(MaestraLP3[[#This Row],[COSTO ]]-MaestraLP3[[#This Row],[COSTO OCT AL 25-09]])/MaestraLP3[[#This Row],[COSTO OCT AL 25-09]]</f>
        <v>5.3134962805526033E-4</v>
      </c>
      <c r="X1395" s="67" t="str">
        <f>++IF(P1395="HASTA AGOTAR STOCK","HASTA AGOTAR STOCK",IF(MaestraLP3[[#This Row],[PRECIO]]=0,"NO PARA LP",IF(MaestraLP3[[#This Row],[PRECIO SEP]]=0,"INCORPORACIÓN",IF(Z1395=0,"MANTIENE",IF(Z1395&lt;0,"BAJA",IF(Z1395&gt;0,"ALZA",""))))))</f>
        <v>MANTIENE</v>
      </c>
      <c r="Y1395" s="64">
        <v>29500</v>
      </c>
      <c r="Z1395" s="41">
        <f>IF(Y1395=0,"INDICAR PRECIO VTA",Y1395-MaestraLP3[[#This Row],[PRECIO SEP]])</f>
        <v>0</v>
      </c>
      <c r="AA1395" s="66">
        <f t="shared" si="21"/>
        <v>0.23403389830508475</v>
      </c>
      <c r="AB1395" s="68">
        <f>IFERROR(MaestraLP3[[#This Row],[PRECIO]]*MaestraLP3[[#This Row],[%MG UMV]],0)</f>
        <v>6904</v>
      </c>
      <c r="AC1395" s="69">
        <v>3.516</v>
      </c>
      <c r="AD1395" s="64">
        <f>+IFERROR(MaestraLP3[[#This Row],[MARGEN UNITARIO]]/MaestraLP3[[#This Row],[Peso Neto UMV (KG)]],0)</f>
        <v>1963.5949943117178</v>
      </c>
      <c r="AE1395" s="39" t="s">
        <v>53</v>
      </c>
      <c r="AF1395" s="39"/>
      <c r="AG1395" s="39">
        <v>1</v>
      </c>
      <c r="AH1395" s="109">
        <v>0</v>
      </c>
      <c r="AI1395" s="66">
        <v>6.9999999999999993E-2</v>
      </c>
      <c r="AJ1395" s="66">
        <v>9.9999999999999992E-2</v>
      </c>
      <c r="AK1395" s="39"/>
      <c r="AL1395" s="39" t="s">
        <v>53</v>
      </c>
    </row>
    <row r="1396" spans="1:38" x14ac:dyDescent="0.35">
      <c r="A1396" s="39" t="s">
        <v>276</v>
      </c>
      <c r="B1396" s="39">
        <v>104534250</v>
      </c>
      <c r="C1396" s="39" t="str">
        <f>+MaestraLP3[[#This Row],[CÓDIGO]]&amp;MaestraLP3[[#Headers],[-]]&amp;MaestraLP3[[#This Row],[UMV]]</f>
        <v>104534250-C02</v>
      </c>
      <c r="D1396" s="50" t="str">
        <f>+MaestraLP3[[#This Row],[CÓDIGO]]&amp;MaestraLP3[[#Headers],[FS00]]</f>
        <v>104534250FS00</v>
      </c>
      <c r="E1396" s="39" t="s">
        <v>34</v>
      </c>
      <c r="F1396" s="39" t="s">
        <v>97</v>
      </c>
      <c r="G1396" s="39" t="s">
        <v>98</v>
      </c>
      <c r="H1396" s="39" t="s">
        <v>325</v>
      </c>
      <c r="I1396" s="39" t="s">
        <v>1784</v>
      </c>
      <c r="J1396" s="49" t="s">
        <v>92</v>
      </c>
      <c r="K1396" s="50" t="s">
        <v>50</v>
      </c>
      <c r="L1396" s="39" t="str">
        <f>VLOOKUP(MaestraLP3[[#This Row],[UMV]],VALIDACIONES!J:L,3,0)</f>
        <v>Caja 2 Unidades</v>
      </c>
      <c r="M1396" s="39" t="s">
        <v>51</v>
      </c>
      <c r="N1396" s="39" t="s">
        <v>78</v>
      </c>
      <c r="O1396" s="64">
        <v>5900</v>
      </c>
      <c r="P1396" s="39" t="s">
        <v>42</v>
      </c>
      <c r="Q1396" s="64">
        <v>10500</v>
      </c>
      <c r="R1396" s="66">
        <f>+IFERROR((MaestraLP3[[#This Row],[COSTO ]]/MaestraLP3[[#This Row],[COSTO SEP]]-1),0)</f>
        <v>6.4406779661017044E-3</v>
      </c>
      <c r="S1396" s="65" t="s">
        <v>52</v>
      </c>
      <c r="T1396" s="65" t="s">
        <v>52</v>
      </c>
      <c r="U1396" s="64">
        <f>+VLOOKUP(MaestraLP3[[#This Row],[FS00]],'[1]BD MES'!$C:$N,12,0)</f>
        <v>5924</v>
      </c>
      <c r="V1396" s="64">
        <v>5938</v>
      </c>
      <c r="W1396" s="66">
        <f>+(MaestraLP3[[#This Row],[COSTO ]]-MaestraLP3[[#This Row],[COSTO OCT AL 25-09]])/MaestraLP3[[#This Row],[COSTO OCT AL 25-09]]</f>
        <v>2.3632680621201892E-3</v>
      </c>
      <c r="X1396" s="67" t="str">
        <f>++IF(P1396="HASTA AGOTAR STOCK","HASTA AGOTAR STOCK",IF(MaestraLP3[[#This Row],[PRECIO]]=0,"NO PARA LP",IF(MaestraLP3[[#This Row],[PRECIO SEP]]=0,"INCORPORACIÓN",IF(Z1396=0,"MANTIENE",IF(Z1396&lt;0,"BAJA",IF(Z1396&gt;0,"ALZA",""))))))</f>
        <v>MANTIENE</v>
      </c>
      <c r="Y1396" s="64">
        <v>10500</v>
      </c>
      <c r="Z1396" s="41">
        <f>IF(Y1396=0,"INDICAR PRECIO VTA",Y1396-MaestraLP3[[#This Row],[PRECIO SEP]])</f>
        <v>0</v>
      </c>
      <c r="AA1396" s="66">
        <f t="shared" si="21"/>
        <v>0.43447619047619046</v>
      </c>
      <c r="AB1396" s="68">
        <f>IFERROR(MaestraLP3[[#This Row],[PRECIO]]*MaestraLP3[[#This Row],[%MG UMV]],0)</f>
        <v>4562</v>
      </c>
      <c r="AC1396" s="69">
        <v>1.82</v>
      </c>
      <c r="AD1396" s="64">
        <f>+IFERROR(MaestraLP3[[#This Row],[MARGEN UNITARIO]]/MaestraLP3[[#This Row],[Peso Neto UMV (KG)]],0)</f>
        <v>2506.5934065934066</v>
      </c>
      <c r="AE1396" s="39" t="s">
        <v>44</v>
      </c>
      <c r="AF1396" s="39"/>
      <c r="AG1396" s="39">
        <v>1</v>
      </c>
      <c r="AH1396" s="109">
        <v>0</v>
      </c>
      <c r="AI1396" s="66">
        <v>6.9999999999999993E-2</v>
      </c>
      <c r="AJ1396" s="66">
        <v>9.9999999999999992E-2</v>
      </c>
      <c r="AK1396" s="39"/>
      <c r="AL1396" s="39" t="s">
        <v>53</v>
      </c>
    </row>
    <row r="1397" spans="1:38" x14ac:dyDescent="0.35">
      <c r="A1397" s="39" t="s">
        <v>276</v>
      </c>
      <c r="B1397" s="39">
        <v>104533660</v>
      </c>
      <c r="C1397" s="39" t="str">
        <f>+MaestraLP3[[#This Row],[CÓDIGO]]&amp;MaestraLP3[[#Headers],[-]]&amp;MaestraLP3[[#This Row],[UMV]]</f>
        <v>104533660-D02</v>
      </c>
      <c r="D1397" s="50" t="str">
        <f>+MaestraLP3[[#This Row],[CÓDIGO]]&amp;MaestraLP3[[#Headers],[FS00]]</f>
        <v>104533660FS00</v>
      </c>
      <c r="E1397" s="39" t="s">
        <v>34</v>
      </c>
      <c r="F1397" s="39" t="s">
        <v>97</v>
      </c>
      <c r="G1397" s="39" t="s">
        <v>98</v>
      </c>
      <c r="H1397" s="39" t="s">
        <v>325</v>
      </c>
      <c r="I1397" s="39" t="s">
        <v>1785</v>
      </c>
      <c r="J1397" s="49" t="s">
        <v>1786</v>
      </c>
      <c r="K1397" s="50" t="s">
        <v>50</v>
      </c>
      <c r="L1397" s="39" t="str">
        <f>VLOOKUP(MaestraLP3[[#This Row],[UMV]],VALIDACIONES!J:L,3,0)</f>
        <v>Display 2 Unidades</v>
      </c>
      <c r="M1397" s="39" t="s">
        <v>51</v>
      </c>
      <c r="N1397" s="39" t="s">
        <v>78</v>
      </c>
      <c r="O1397" s="64">
        <v>7400</v>
      </c>
      <c r="P1397" s="39" t="s">
        <v>42</v>
      </c>
      <c r="Q1397" s="64">
        <v>13900</v>
      </c>
      <c r="R1397" s="66">
        <f>+IFERROR((MaestraLP3[[#This Row],[COSTO ]]/MaestraLP3[[#This Row],[COSTO SEP]]-1),0)</f>
        <v>0.14945945945945938</v>
      </c>
      <c r="S1397" s="65" t="s">
        <v>52</v>
      </c>
      <c r="T1397" s="65" t="s">
        <v>52</v>
      </c>
      <c r="U1397" s="64">
        <f>+VLOOKUP(MaestraLP3[[#This Row],[FS00]],'[1]BD MES'!$C:$N,12,0)</f>
        <v>8012</v>
      </c>
      <c r="V1397" s="64">
        <v>8506</v>
      </c>
      <c r="W1397" s="66">
        <f>+(MaestraLP3[[#This Row],[COSTO ]]-MaestraLP3[[#This Row],[COSTO OCT AL 25-09]])/MaestraLP3[[#This Row],[COSTO OCT AL 25-09]]</f>
        <v>6.1657513729405894E-2</v>
      </c>
      <c r="X1397" s="67" t="str">
        <f>++IF(P1397="HASTA AGOTAR STOCK","HASTA AGOTAR STOCK",IF(MaestraLP3[[#This Row],[PRECIO]]=0,"NO PARA LP",IF(MaestraLP3[[#This Row],[PRECIO SEP]]=0,"INCORPORACIÓN",IF(Z1397=0,"MANTIENE",IF(Z1397&lt;0,"BAJA",IF(Z1397&gt;0,"ALZA",""))))))</f>
        <v>MANTIENE</v>
      </c>
      <c r="Y1397" s="64">
        <v>13900</v>
      </c>
      <c r="Z1397" s="41">
        <f>IF(Y1397=0,"INDICAR PRECIO VTA",Y1397-MaestraLP3[[#This Row],[PRECIO SEP]])</f>
        <v>0</v>
      </c>
      <c r="AA1397" s="66">
        <f t="shared" si="21"/>
        <v>0.38805755395683456</v>
      </c>
      <c r="AB1397" s="68">
        <f>IFERROR(MaestraLP3[[#This Row],[PRECIO]]*MaestraLP3[[#This Row],[%MG UMV]],0)</f>
        <v>5394</v>
      </c>
      <c r="AC1397" s="69">
        <v>2.94</v>
      </c>
      <c r="AD1397" s="64">
        <f>+IFERROR(MaestraLP3[[#This Row],[MARGEN UNITARIO]]/MaestraLP3[[#This Row],[Peso Neto UMV (KG)]],0)</f>
        <v>1834.6938775510205</v>
      </c>
      <c r="AE1397" s="39" t="s">
        <v>44</v>
      </c>
      <c r="AF1397" s="39"/>
      <c r="AG1397" s="39">
        <v>1</v>
      </c>
      <c r="AH1397" s="109">
        <v>0</v>
      </c>
      <c r="AI1397" s="66">
        <v>6.9999999999999993E-2</v>
      </c>
      <c r="AJ1397" s="66">
        <v>9.9999999999999992E-2</v>
      </c>
      <c r="AK1397" s="39"/>
      <c r="AL1397" s="39" t="s">
        <v>53</v>
      </c>
    </row>
    <row r="1398" spans="1:38" x14ac:dyDescent="0.35">
      <c r="A1398" s="39" t="s">
        <v>276</v>
      </c>
      <c r="B1398" s="39">
        <v>104531640</v>
      </c>
      <c r="C1398" s="39" t="str">
        <f>+MaestraLP3[[#This Row],[CÓDIGO]]&amp;MaestraLP3[[#Headers],[-]]&amp;MaestraLP3[[#This Row],[UMV]]</f>
        <v>104531640-C08</v>
      </c>
      <c r="D1398" s="50" t="str">
        <f>+MaestraLP3[[#This Row],[CÓDIGO]]&amp;MaestraLP3[[#Headers],[FS00]]</f>
        <v>104531640FS00</v>
      </c>
      <c r="E1398" s="39" t="s">
        <v>34</v>
      </c>
      <c r="F1398" s="39" t="s">
        <v>97</v>
      </c>
      <c r="G1398" s="39" t="s">
        <v>98</v>
      </c>
      <c r="H1398" s="39" t="s">
        <v>325</v>
      </c>
      <c r="I1398" s="39" t="s">
        <v>1787</v>
      </c>
      <c r="J1398" s="49" t="s">
        <v>253</v>
      </c>
      <c r="K1398" s="50" t="s">
        <v>50</v>
      </c>
      <c r="L1398" s="39" t="str">
        <f>VLOOKUP(MaestraLP3[[#This Row],[UMV]],VALIDACIONES!J:L,3,0)</f>
        <v>Caja 8 Unidades</v>
      </c>
      <c r="M1398" s="39" t="s">
        <v>51</v>
      </c>
      <c r="N1398" s="39" t="s">
        <v>78</v>
      </c>
      <c r="O1398" s="64">
        <v>8750</v>
      </c>
      <c r="P1398" s="39" t="s">
        <v>190</v>
      </c>
      <c r="Q1398" s="64">
        <v>14500</v>
      </c>
      <c r="R1398" s="66">
        <f>+IFERROR((MaestraLP3[[#This Row],[COSTO ]]/MaestraLP3[[#This Row],[COSTO SEP]]-1),0)</f>
        <v>0.15382857142857143</v>
      </c>
      <c r="S1398" s="65" t="s">
        <v>52</v>
      </c>
      <c r="T1398" s="65" t="s">
        <v>52</v>
      </c>
      <c r="U1398" s="64">
        <f>+VLOOKUP(MaestraLP3[[#This Row],[FS00]],'[1]BD MES'!$C:$N,12,0)</f>
        <v>9568</v>
      </c>
      <c r="V1398" s="64">
        <v>10096</v>
      </c>
      <c r="W1398" s="66">
        <f>+(MaestraLP3[[#This Row],[COSTO ]]-MaestraLP3[[#This Row],[COSTO OCT AL 25-09]])/MaestraLP3[[#This Row],[COSTO OCT AL 25-09]]</f>
        <v>5.5183946488294312E-2</v>
      </c>
      <c r="X1398" s="67" t="str">
        <f>++IF(P1398="HASTA AGOTAR STOCK","HASTA AGOTAR STOCK",IF(MaestraLP3[[#This Row],[PRECIO]]=0,"NO PARA LP",IF(MaestraLP3[[#This Row],[PRECIO SEP]]=0,"INCORPORACIÓN",IF(Z1398=0,"MANTIENE",IF(Z1398&lt;0,"BAJA",IF(Z1398&gt;0,"ALZA",""))))))</f>
        <v>MANTIENE</v>
      </c>
      <c r="Y1398" s="64">
        <v>14500</v>
      </c>
      <c r="Z1398" s="41">
        <f>IF(Y1398=0,"INDICAR PRECIO VTA",Y1398-MaestraLP3[[#This Row],[PRECIO SEP]])</f>
        <v>0</v>
      </c>
      <c r="AA1398" s="66">
        <f t="shared" si="21"/>
        <v>0.30372413793103448</v>
      </c>
      <c r="AB1398" s="68">
        <f>IFERROR(MaestraLP3[[#This Row],[PRECIO]]*MaestraLP3[[#This Row],[%MG UMV]],0)</f>
        <v>4404</v>
      </c>
      <c r="AC1398" s="69">
        <v>3.2</v>
      </c>
      <c r="AD1398" s="64">
        <f>+IFERROR(MaestraLP3[[#This Row],[MARGEN UNITARIO]]/MaestraLP3[[#This Row],[Peso Neto UMV (KG)]],0)</f>
        <v>1376.25</v>
      </c>
      <c r="AE1398" s="39" t="s">
        <v>53</v>
      </c>
      <c r="AF1398" s="39"/>
      <c r="AG1398" s="39">
        <v>1</v>
      </c>
      <c r="AH1398" s="109">
        <v>0</v>
      </c>
      <c r="AI1398" s="66">
        <v>6.9999999999999993E-2</v>
      </c>
      <c r="AJ1398" s="66">
        <v>9.9999999999999992E-2</v>
      </c>
      <c r="AK1398" s="39"/>
      <c r="AL1398" s="39" t="s">
        <v>53</v>
      </c>
    </row>
    <row r="1399" spans="1:38" x14ac:dyDescent="0.35">
      <c r="A1399" s="39" t="s">
        <v>276</v>
      </c>
      <c r="B1399" s="39">
        <v>104523100</v>
      </c>
      <c r="C1399" s="39" t="str">
        <f>+MaestraLP3[[#This Row],[CÓDIGO]]&amp;MaestraLP3[[#Headers],[-]]&amp;MaestraLP3[[#This Row],[UMV]]</f>
        <v>104523100-C42</v>
      </c>
      <c r="D1399" s="50" t="str">
        <f>+MaestraLP3[[#This Row],[CÓDIGO]]&amp;MaestraLP3[[#Headers],[FS00]]</f>
        <v>104523100FS00</v>
      </c>
      <c r="E1399" s="39" t="s">
        <v>34</v>
      </c>
      <c r="F1399" s="39" t="s">
        <v>97</v>
      </c>
      <c r="G1399" s="39" t="s">
        <v>98</v>
      </c>
      <c r="H1399" s="39" t="s">
        <v>325</v>
      </c>
      <c r="I1399" s="39" t="s">
        <v>1788</v>
      </c>
      <c r="J1399" s="49" t="s">
        <v>525</v>
      </c>
      <c r="K1399" s="50" t="s">
        <v>50</v>
      </c>
      <c r="L1399" s="39" t="str">
        <f>VLOOKUP(MaestraLP3[[#This Row],[UMV]],VALIDACIONES!J:L,3,0)</f>
        <v>Caja 42 Unidades</v>
      </c>
      <c r="M1399" s="39" t="s">
        <v>51</v>
      </c>
      <c r="N1399" s="39" t="s">
        <v>78</v>
      </c>
      <c r="O1399" s="64">
        <v>19020</v>
      </c>
      <c r="P1399" s="39" t="s">
        <v>190</v>
      </c>
      <c r="Q1399" s="64">
        <v>30500</v>
      </c>
      <c r="R1399" s="66">
        <f>+IFERROR((MaestraLP3[[#This Row],[COSTO ]]/MaestraLP3[[#This Row],[COSTO SEP]]-1),0)</f>
        <v>2.5236593059936308E-3</v>
      </c>
      <c r="S1399" s="65" t="s">
        <v>52</v>
      </c>
      <c r="T1399" s="65" t="s">
        <v>52</v>
      </c>
      <c r="U1399" s="64">
        <f>+VLOOKUP(MaestraLP3[[#This Row],[FS00]],'[1]BD MES'!$C:$N,12,0)</f>
        <v>19068</v>
      </c>
      <c r="V1399" s="64">
        <v>19068</v>
      </c>
      <c r="W1399" s="66">
        <f>+(MaestraLP3[[#This Row],[COSTO ]]-MaestraLP3[[#This Row],[COSTO OCT AL 25-09]])/MaestraLP3[[#This Row],[COSTO OCT AL 25-09]]</f>
        <v>0</v>
      </c>
      <c r="X1399" s="67" t="str">
        <f>++IF(P1399="HASTA AGOTAR STOCK","HASTA AGOTAR STOCK",IF(MaestraLP3[[#This Row],[PRECIO]]=0,"NO PARA LP",IF(MaestraLP3[[#This Row],[PRECIO SEP]]=0,"INCORPORACIÓN",IF(Z1399=0,"MANTIENE",IF(Z1399&lt;0,"BAJA",IF(Z1399&gt;0,"ALZA",""))))))</f>
        <v>MANTIENE</v>
      </c>
      <c r="Y1399" s="64">
        <v>30500</v>
      </c>
      <c r="Z1399" s="41">
        <f>IF(Y1399=0,"INDICAR PRECIO VTA",Y1399-MaestraLP3[[#This Row],[PRECIO SEP]])</f>
        <v>0</v>
      </c>
      <c r="AA1399" s="66">
        <f t="shared" si="21"/>
        <v>0.37481967213114753</v>
      </c>
      <c r="AB1399" s="68">
        <f>IFERROR(MaestraLP3[[#This Row],[PRECIO]]*MaestraLP3[[#This Row],[%MG UMV]],0)</f>
        <v>11432</v>
      </c>
      <c r="AC1399" s="69">
        <v>9.9960000000000004</v>
      </c>
      <c r="AD1399" s="64">
        <f>+IFERROR(MaestraLP3[[#This Row],[MARGEN UNITARIO]]/MaestraLP3[[#This Row],[Peso Neto UMV (KG)]],0)</f>
        <v>1143.6574629851941</v>
      </c>
      <c r="AE1399" s="39" t="s">
        <v>44</v>
      </c>
      <c r="AF1399" s="39"/>
      <c r="AG1399" s="39">
        <v>1</v>
      </c>
      <c r="AH1399" s="109">
        <v>0</v>
      </c>
      <c r="AI1399" s="66">
        <v>6.9999999999999993E-2</v>
      </c>
      <c r="AJ1399" s="66">
        <v>9.9999999999999992E-2</v>
      </c>
      <c r="AK1399" s="39"/>
      <c r="AL1399" s="39" t="s">
        <v>53</v>
      </c>
    </row>
    <row r="1400" spans="1:38" x14ac:dyDescent="0.35">
      <c r="A1400" s="39" t="s">
        <v>276</v>
      </c>
      <c r="B1400" s="39">
        <v>104533650</v>
      </c>
      <c r="C1400" s="39" t="str">
        <f>+MaestraLP3[[#This Row],[CÓDIGO]]&amp;MaestraLP3[[#Headers],[-]]&amp;MaestraLP3[[#This Row],[UMV]]</f>
        <v>104533650-D03</v>
      </c>
      <c r="D1400" s="50" t="str">
        <f>+MaestraLP3[[#This Row],[CÓDIGO]]&amp;MaestraLP3[[#Headers],[FS00]]</f>
        <v>104533650FS00</v>
      </c>
      <c r="E1400" s="39" t="s">
        <v>34</v>
      </c>
      <c r="F1400" s="39" t="s">
        <v>97</v>
      </c>
      <c r="G1400" s="39" t="s">
        <v>98</v>
      </c>
      <c r="H1400" s="39" t="s">
        <v>325</v>
      </c>
      <c r="I1400" s="39" t="s">
        <v>1789</v>
      </c>
      <c r="J1400" s="49" t="s">
        <v>1777</v>
      </c>
      <c r="K1400" s="50" t="s">
        <v>50</v>
      </c>
      <c r="L1400" s="39" t="str">
        <f>VLOOKUP(MaestraLP3[[#This Row],[UMV]],VALIDACIONES!J:L,3,0)</f>
        <v>Display 3 Unidades</v>
      </c>
      <c r="M1400" s="39" t="s">
        <v>51</v>
      </c>
      <c r="N1400" s="39" t="s">
        <v>78</v>
      </c>
      <c r="O1400" s="64">
        <v>6946</v>
      </c>
      <c r="P1400" s="39" t="s">
        <v>190</v>
      </c>
      <c r="Q1400" s="64">
        <v>11800</v>
      </c>
      <c r="R1400" s="66">
        <f>+IFERROR((MaestraLP3[[#This Row],[COSTO ]]/MaestraLP3[[#This Row],[COSTO SEP]]-1),0)</f>
        <v>0.4935214511949324</v>
      </c>
      <c r="S1400" s="65" t="s">
        <v>52</v>
      </c>
      <c r="T1400" s="65" t="s">
        <v>52</v>
      </c>
      <c r="U1400" s="64">
        <f>+VLOOKUP(MaestraLP3[[#This Row],[FS00]],'[1]BD MES'!$C:$N,12,0)</f>
        <v>8916</v>
      </c>
      <c r="V1400" s="64">
        <v>10374</v>
      </c>
      <c r="W1400" s="66">
        <f>+(MaestraLP3[[#This Row],[COSTO ]]-MaestraLP3[[#This Row],[COSTO OCT AL 25-09]])/MaestraLP3[[#This Row],[COSTO OCT AL 25-09]]</f>
        <v>0.16352624495289367</v>
      </c>
      <c r="X1400" s="67" t="str">
        <f>++IF(P1400="HASTA AGOTAR STOCK","HASTA AGOTAR STOCK",IF(MaestraLP3[[#This Row],[PRECIO]]=0,"NO PARA LP",IF(MaestraLP3[[#This Row],[PRECIO SEP]]=0,"INCORPORACIÓN",IF(Z1400=0,"MANTIENE",IF(Z1400&lt;0,"BAJA",IF(Z1400&gt;0,"ALZA",""))))))</f>
        <v>MANTIENE</v>
      </c>
      <c r="Y1400" s="64">
        <v>11800</v>
      </c>
      <c r="Z1400" s="41">
        <f>IF(Y1400=0,"INDICAR PRECIO VTA",Y1400-MaestraLP3[[#This Row],[PRECIO SEP]])</f>
        <v>0</v>
      </c>
      <c r="AA1400" s="66">
        <f t="shared" si="21"/>
        <v>0.12084745762711864</v>
      </c>
      <c r="AB1400" s="68">
        <f>IFERROR(MaestraLP3[[#This Row],[PRECIO]]*MaestraLP3[[#This Row],[%MG UMV]],0)</f>
        <v>1426</v>
      </c>
      <c r="AC1400" s="69">
        <v>2.64</v>
      </c>
      <c r="AD1400" s="64">
        <f>+IFERROR(MaestraLP3[[#This Row],[MARGEN UNITARIO]]/MaestraLP3[[#This Row],[Peso Neto UMV (KG)]],0)</f>
        <v>540.15151515151513</v>
      </c>
      <c r="AE1400" s="39" t="s">
        <v>44</v>
      </c>
      <c r="AF1400" s="39"/>
      <c r="AG1400" s="39">
        <v>1</v>
      </c>
      <c r="AH1400" s="109">
        <v>0</v>
      </c>
      <c r="AI1400" s="66">
        <v>6.9999999999999993E-2</v>
      </c>
      <c r="AJ1400" s="66">
        <v>9.9999999999999992E-2</v>
      </c>
      <c r="AK1400" s="39"/>
      <c r="AL1400" s="39" t="s">
        <v>53</v>
      </c>
    </row>
    <row r="1401" spans="1:38" x14ac:dyDescent="0.35">
      <c r="A1401" s="39" t="s">
        <v>276</v>
      </c>
      <c r="B1401" s="39">
        <v>104533640</v>
      </c>
      <c r="C1401" s="39" t="str">
        <f>+MaestraLP3[[#This Row],[CÓDIGO]]&amp;MaestraLP3[[#Headers],[-]]&amp;MaestraLP3[[#This Row],[UMV]]</f>
        <v>104533640-D02</v>
      </c>
      <c r="D1401" s="50" t="str">
        <f>+MaestraLP3[[#This Row],[CÓDIGO]]&amp;MaestraLP3[[#Headers],[FS00]]</f>
        <v>104533640FS00</v>
      </c>
      <c r="E1401" s="39" t="s">
        <v>34</v>
      </c>
      <c r="F1401" s="39" t="s">
        <v>97</v>
      </c>
      <c r="G1401" s="39" t="s">
        <v>98</v>
      </c>
      <c r="H1401" s="39" t="s">
        <v>325</v>
      </c>
      <c r="I1401" s="39" t="s">
        <v>1790</v>
      </c>
      <c r="J1401" s="49" t="s">
        <v>1786</v>
      </c>
      <c r="K1401" s="50" t="s">
        <v>50</v>
      </c>
      <c r="L1401" s="39" t="str">
        <f>VLOOKUP(MaestraLP3[[#This Row],[UMV]],VALIDACIONES!J:L,3,0)</f>
        <v>Display 2 Unidades</v>
      </c>
      <c r="M1401" s="39" t="s">
        <v>51</v>
      </c>
      <c r="N1401" s="39" t="s">
        <v>78</v>
      </c>
      <c r="O1401" s="64">
        <v>7850</v>
      </c>
      <c r="P1401" s="39" t="s">
        <v>190</v>
      </c>
      <c r="Q1401" s="64">
        <v>13000</v>
      </c>
      <c r="R1401" s="66">
        <f>+IFERROR((MaestraLP3[[#This Row],[COSTO ]]/MaestraLP3[[#This Row],[COSTO SEP]]-1),0)</f>
        <v>2.1910828025477613E-2</v>
      </c>
      <c r="S1401" s="65" t="s">
        <v>52</v>
      </c>
      <c r="T1401" s="65" t="s">
        <v>52</v>
      </c>
      <c r="U1401" s="64">
        <f>+VLOOKUP(MaestraLP3[[#This Row],[FS00]],'[1]BD MES'!$C:$N,12,0)</f>
        <v>7958</v>
      </c>
      <c r="V1401" s="64">
        <v>8022</v>
      </c>
      <c r="W1401" s="66">
        <f>+(MaestraLP3[[#This Row],[COSTO ]]-MaestraLP3[[#This Row],[COSTO OCT AL 25-09]])/MaestraLP3[[#This Row],[COSTO OCT AL 25-09]]</f>
        <v>8.0422216637346059E-3</v>
      </c>
      <c r="X1401" s="67" t="str">
        <f>++IF(P1401="HASTA AGOTAR STOCK","HASTA AGOTAR STOCK",IF(MaestraLP3[[#This Row],[PRECIO]]=0,"NO PARA LP",IF(MaestraLP3[[#This Row],[PRECIO SEP]]=0,"INCORPORACIÓN",IF(Z1401=0,"MANTIENE",IF(Z1401&lt;0,"BAJA",IF(Z1401&gt;0,"ALZA",""))))))</f>
        <v>MANTIENE</v>
      </c>
      <c r="Y1401" s="64">
        <v>13000</v>
      </c>
      <c r="Z1401" s="41">
        <f>IF(Y1401=0,"INDICAR PRECIO VTA",Y1401-MaestraLP3[[#This Row],[PRECIO SEP]])</f>
        <v>0</v>
      </c>
      <c r="AA1401" s="66">
        <f t="shared" si="21"/>
        <v>0.38292307692307692</v>
      </c>
      <c r="AB1401" s="68">
        <f>IFERROR(MaestraLP3[[#This Row],[PRECIO]]*MaestraLP3[[#This Row],[%MG UMV]],0)</f>
        <v>4978</v>
      </c>
      <c r="AC1401" s="69">
        <v>2.78</v>
      </c>
      <c r="AD1401" s="64">
        <f>+IFERROR(MaestraLP3[[#This Row],[MARGEN UNITARIO]]/MaestraLP3[[#This Row],[Peso Neto UMV (KG)]],0)</f>
        <v>1790.6474820143885</v>
      </c>
      <c r="AE1401" s="39" t="s">
        <v>44</v>
      </c>
      <c r="AF1401" s="39"/>
      <c r="AG1401" s="39">
        <v>1</v>
      </c>
      <c r="AH1401" s="109">
        <v>0</v>
      </c>
      <c r="AI1401" s="66">
        <v>6.9999999999999993E-2</v>
      </c>
      <c r="AJ1401" s="66">
        <v>9.9999999999999992E-2</v>
      </c>
      <c r="AK1401" s="39"/>
      <c r="AL1401" s="39" t="s">
        <v>53</v>
      </c>
    </row>
    <row r="1402" spans="1:38" x14ac:dyDescent="0.35">
      <c r="A1402" s="39" t="s">
        <v>276</v>
      </c>
      <c r="B1402" s="39">
        <v>104547870</v>
      </c>
      <c r="C1402" s="39" t="str">
        <f>+MaestraLP3[[#This Row],[CÓDIGO]]&amp;MaestraLP3[[#Headers],[-]]&amp;MaestraLP3[[#This Row],[UMV]]</f>
        <v>104547870-UN</v>
      </c>
      <c r="D1402" s="50" t="str">
        <f>+MaestraLP3[[#This Row],[CÓDIGO]]&amp;MaestraLP3[[#Headers],[FS00]]</f>
        <v>104547870FS00</v>
      </c>
      <c r="E1402" s="39" t="s">
        <v>34</v>
      </c>
      <c r="F1402" s="39" t="s">
        <v>97</v>
      </c>
      <c r="G1402" s="39" t="s">
        <v>98</v>
      </c>
      <c r="H1402" s="39" t="s">
        <v>325</v>
      </c>
      <c r="I1402" s="39" t="s">
        <v>1773</v>
      </c>
      <c r="J1402" s="49" t="s">
        <v>50</v>
      </c>
      <c r="K1402" s="50" t="s">
        <v>50</v>
      </c>
      <c r="L1402" s="39" t="str">
        <f>VLOOKUP(MaestraLP3[[#This Row],[UMV]],VALIDACIONES!J:L,3,0)</f>
        <v>Unidad</v>
      </c>
      <c r="M1402" s="39" t="s">
        <v>51</v>
      </c>
      <c r="N1402" s="39" t="s">
        <v>78</v>
      </c>
      <c r="O1402" s="64">
        <v>32480</v>
      </c>
      <c r="P1402" s="39" t="s">
        <v>190</v>
      </c>
      <c r="Q1402" s="64">
        <v>46500</v>
      </c>
      <c r="R1402" s="66">
        <f>+IFERROR((MaestraLP3[[#This Row],[COSTO ]]/MaestraLP3[[#This Row],[COSTO SEP]]-1),0)</f>
        <v>0</v>
      </c>
      <c r="S1402" s="65" t="s">
        <v>93</v>
      </c>
      <c r="T1402" s="65" t="s">
        <v>93</v>
      </c>
      <c r="U1402" s="64">
        <f>+VLOOKUP(MaestraLP3[[#This Row],[FS00]],'[1]BD MES'!$C:$N,12,0)</f>
        <v>32480</v>
      </c>
      <c r="V1402" s="64">
        <v>32480</v>
      </c>
      <c r="W1402" s="66">
        <f>+(MaestraLP3[[#This Row],[COSTO ]]-MaestraLP3[[#This Row],[COSTO OCT AL 25-09]])/MaestraLP3[[#This Row],[COSTO OCT AL 25-09]]</f>
        <v>0</v>
      </c>
      <c r="X1402" s="67" t="str">
        <f>++IF(P1402="HASTA AGOTAR STOCK","HASTA AGOTAR STOCK",IF(MaestraLP3[[#This Row],[PRECIO]]=0,"NO PARA LP",IF(MaestraLP3[[#This Row],[PRECIO SEP]]=0,"INCORPORACIÓN",IF(Z1402=0,"MANTIENE",IF(Z1402&lt;0,"BAJA",IF(Z1402&gt;0,"ALZA",""))))))</f>
        <v>MANTIENE</v>
      </c>
      <c r="Y1402" s="64">
        <v>46500</v>
      </c>
      <c r="Z1402" s="41">
        <f>IF(Y1402=0,"INDICAR PRECIO VTA",Y1402-MaestraLP3[[#This Row],[PRECIO SEP]])</f>
        <v>0</v>
      </c>
      <c r="AA1402" s="66">
        <f t="shared" si="21"/>
        <v>0.30150537634408603</v>
      </c>
      <c r="AB1402" s="68">
        <f>IFERROR(MaestraLP3[[#This Row],[PRECIO]]*MaestraLP3[[#This Row],[%MG UMV]],0)</f>
        <v>14020</v>
      </c>
      <c r="AC1402" s="69">
        <v>5.5</v>
      </c>
      <c r="AD1402" s="64">
        <f>+IFERROR(MaestraLP3[[#This Row],[MARGEN UNITARIO]]/MaestraLP3[[#This Row],[Peso Neto UMV (KG)]],0)</f>
        <v>2549.090909090909</v>
      </c>
      <c r="AE1402" s="39" t="s">
        <v>44</v>
      </c>
      <c r="AF1402" s="39"/>
      <c r="AG1402" s="39">
        <v>1</v>
      </c>
      <c r="AH1402" s="109">
        <v>0</v>
      </c>
      <c r="AI1402" s="66">
        <v>4.9999999999999996E-2</v>
      </c>
      <c r="AJ1402" s="66">
        <v>9.9999999999999992E-2</v>
      </c>
      <c r="AK1402" s="39" t="s">
        <v>53</v>
      </c>
      <c r="AL1402" s="39" t="s">
        <v>53</v>
      </c>
    </row>
    <row r="1403" spans="1:38" x14ac:dyDescent="0.35">
      <c r="A1403" s="39" t="s">
        <v>276</v>
      </c>
      <c r="B1403" s="39">
        <v>104539650</v>
      </c>
      <c r="C1403" s="39" t="str">
        <f>+MaestraLP3[[#This Row],[CÓDIGO]]&amp;MaestraLP3[[#Headers],[-]]&amp;MaestraLP3[[#This Row],[UMV]]</f>
        <v>104539650-V00</v>
      </c>
      <c r="D1403" s="50" t="str">
        <f>+MaestraLP3[[#This Row],[CÓDIGO]]&amp;MaestraLP3[[#Headers],[FS00]]</f>
        <v>104539650FS00</v>
      </c>
      <c r="E1403" s="39" t="s">
        <v>34</v>
      </c>
      <c r="F1403" s="39" t="s">
        <v>97</v>
      </c>
      <c r="G1403" s="39" t="s">
        <v>98</v>
      </c>
      <c r="H1403" s="39" t="s">
        <v>99</v>
      </c>
      <c r="I1403" s="39" t="s">
        <v>1746</v>
      </c>
      <c r="J1403" s="49" t="s">
        <v>106</v>
      </c>
      <c r="K1403" s="50" t="s">
        <v>50</v>
      </c>
      <c r="L1403" s="39" t="str">
        <f>VLOOKUP(MaestraLP3[[#This Row],[UMV]],VALIDACIONES!J:L,3,0)</f>
        <v>Caja 500 Unidades</v>
      </c>
      <c r="M1403" s="39" t="s">
        <v>51</v>
      </c>
      <c r="N1403" s="39" t="s">
        <v>78</v>
      </c>
      <c r="O1403" s="64">
        <v>36500</v>
      </c>
      <c r="P1403" s="39" t="s">
        <v>42</v>
      </c>
      <c r="Q1403" s="64">
        <v>49900</v>
      </c>
      <c r="R1403" s="66">
        <f>+IFERROR((MaestraLP3[[#This Row],[COSTO ]]/MaestraLP3[[#This Row],[COSTO SEP]]-1),0)</f>
        <v>0</v>
      </c>
      <c r="S1403" s="65" t="s">
        <v>493</v>
      </c>
      <c r="T1403" s="65" t="s">
        <v>493</v>
      </c>
      <c r="U1403" s="64">
        <f>+VLOOKUP(MaestraLP3[[#This Row],[FS00]],'[1]BD MES'!$C:$N,12,0)</f>
        <v>36500</v>
      </c>
      <c r="V1403" s="64">
        <v>36500</v>
      </c>
      <c r="W1403" s="66">
        <f>+(MaestraLP3[[#This Row],[COSTO ]]-MaestraLP3[[#This Row],[COSTO OCT AL 25-09]])/MaestraLP3[[#This Row],[COSTO OCT AL 25-09]]</f>
        <v>0</v>
      </c>
      <c r="X1403" s="67" t="str">
        <f>++IF(P1403="HASTA AGOTAR STOCK","HASTA AGOTAR STOCK",IF(MaestraLP3[[#This Row],[PRECIO]]=0,"NO PARA LP",IF(MaestraLP3[[#This Row],[PRECIO SEP]]=0,"INCORPORACIÓN",IF(Z1403=0,"MANTIENE",IF(Z1403&lt;0,"BAJA",IF(Z1403&gt;0,"ALZA",""))))))</f>
        <v>MANTIENE</v>
      </c>
      <c r="Y1403" s="64">
        <v>49900</v>
      </c>
      <c r="Z1403" s="41">
        <f>IF(Y1403=0,"INDICAR PRECIO VTA",Y1403-MaestraLP3[[#This Row],[PRECIO SEP]])</f>
        <v>0</v>
      </c>
      <c r="AA1403" s="66">
        <f t="shared" si="21"/>
        <v>0.26853707414829658</v>
      </c>
      <c r="AB1403" s="68">
        <f>IFERROR(MaestraLP3[[#This Row],[PRECIO]]*MaestraLP3[[#This Row],[%MG UMV]],0)</f>
        <v>13400</v>
      </c>
      <c r="AC1403" s="69">
        <v>7</v>
      </c>
      <c r="AD1403" s="64">
        <f>+IFERROR(MaestraLP3[[#This Row],[MARGEN UNITARIO]]/MaestraLP3[[#This Row],[Peso Neto UMV (KG)]],0)</f>
        <v>1914.2857142857142</v>
      </c>
      <c r="AE1403" s="39" t="s">
        <v>44</v>
      </c>
      <c r="AF1403" s="39"/>
      <c r="AG1403" s="39">
        <v>1</v>
      </c>
      <c r="AH1403" s="109">
        <v>0</v>
      </c>
      <c r="AI1403" s="66">
        <v>6.9999999999999993E-2</v>
      </c>
      <c r="AJ1403" s="66">
        <v>9.9999999999999992E-2</v>
      </c>
      <c r="AK1403" s="39" t="s">
        <v>53</v>
      </c>
      <c r="AL1403" s="39" t="s">
        <v>44</v>
      </c>
    </row>
    <row r="1404" spans="1:38" x14ac:dyDescent="0.35">
      <c r="A1404" s="39" t="s">
        <v>276</v>
      </c>
      <c r="B1404" s="39">
        <v>104548680</v>
      </c>
      <c r="C1404" s="39" t="str">
        <f>+MaestraLP3[[#This Row],[CÓDIGO]]&amp;MaestraLP3[[#Headers],[-]]&amp;MaestraLP3[[#This Row],[UMV]]</f>
        <v>104548680-C48</v>
      </c>
      <c r="D1404" s="50" t="str">
        <f>+MaestraLP3[[#This Row],[CÓDIGO]]&amp;MaestraLP3[[#Headers],[FS00]]</f>
        <v>104548680FS00</v>
      </c>
      <c r="E1404" s="39" t="s">
        <v>34</v>
      </c>
      <c r="F1404" s="39" t="s">
        <v>97</v>
      </c>
      <c r="G1404" s="39" t="s">
        <v>98</v>
      </c>
      <c r="H1404" s="39" t="s">
        <v>4430</v>
      </c>
      <c r="I1404" s="39" t="s">
        <v>4638</v>
      </c>
      <c r="J1404" s="49" t="s">
        <v>163</v>
      </c>
      <c r="K1404" s="50" t="s">
        <v>50</v>
      </c>
      <c r="L1404" s="39" t="str">
        <f>VLOOKUP(MaestraLP3[[#This Row],[UMV]],VALIDACIONES!J:L,3,0)</f>
        <v>Caja 48 Unidades</v>
      </c>
      <c r="M1404" s="39" t="s">
        <v>51</v>
      </c>
      <c r="N1404" s="39" t="s">
        <v>78</v>
      </c>
      <c r="O1404" s="64">
        <v>1129104</v>
      </c>
      <c r="P1404" s="39" t="s">
        <v>4413</v>
      </c>
      <c r="Q1404" s="65">
        <v>1371024</v>
      </c>
      <c r="R1404" s="66">
        <f>+IFERROR((MaestraLP3[[#This Row],[COSTO ]]/MaestraLP3[[#This Row],[COSTO SEP]]-1),0)</f>
        <v>0</v>
      </c>
      <c r="S1404" s="65" t="s">
        <v>93</v>
      </c>
      <c r="T1404" s="65" t="s">
        <v>93</v>
      </c>
      <c r="U1404" s="64">
        <f>+VLOOKUP(MaestraLP3[[#This Row],[FS00]],'[1]BD MES'!$C:$N,12,0)</f>
        <v>1096800</v>
      </c>
      <c r="V1404" s="64">
        <v>1129104</v>
      </c>
      <c r="W1404" s="66">
        <f>+(MaestraLP3[[#This Row],[COSTO ]]-MaestraLP3[[#This Row],[COSTO OCT AL 25-09]])/MaestraLP3[[#This Row],[COSTO OCT AL 25-09]]</f>
        <v>2.9452954048140044E-2</v>
      </c>
      <c r="X1404" s="67" t="str">
        <f>++IF(P1404="HASTA AGOTAR STOCK","HASTA AGOTAR STOCK",IF(MaestraLP3[[#This Row],[PRECIO]]=0,"NO PARA LP",IF(MaestraLP3[[#This Row],[PRECIO SEP]]=0,"INCORPORACIÓN",IF(Z1404=0,"MANTIENE",IF(Z1404&lt;0,"BAJA",IF(Z1404&gt;0,"ALZA",""))))))</f>
        <v>MANTIENE</v>
      </c>
      <c r="Y1404" s="64">
        <v>1371024</v>
      </c>
      <c r="Z1404" s="41">
        <f>IF(Y1404=0,"INDICAR PRECIO VTA",Y1404-MaestraLP3[[#This Row],[PRECIO SEP]])</f>
        <v>0</v>
      </c>
      <c r="AA1404" s="66">
        <f t="shared" si="21"/>
        <v>0.17645205335573994</v>
      </c>
      <c r="AB1404" s="68">
        <f>IFERROR(MaestraLP3[[#This Row],[PRECIO]]*MaestraLP3[[#This Row],[%MG UMV]],0)</f>
        <v>241920</v>
      </c>
      <c r="AC1404" s="69">
        <v>20.16</v>
      </c>
      <c r="AD1404" s="64">
        <f>+IFERROR(MaestraLP3[[#This Row],[MARGEN UNITARIO]]/MaestraLP3[[#This Row],[Peso Neto UMV (KG)]],0)</f>
        <v>12000</v>
      </c>
      <c r="AE1404" s="39" t="s">
        <v>53</v>
      </c>
      <c r="AF1404" s="39"/>
      <c r="AG1404" s="39">
        <v>1</v>
      </c>
      <c r="AH1404" s="109">
        <v>0</v>
      </c>
      <c r="AI1404" s="66">
        <v>0.03</v>
      </c>
      <c r="AJ1404" s="66">
        <v>0.05</v>
      </c>
      <c r="AK1404" s="39" t="s">
        <v>53</v>
      </c>
      <c r="AL1404" s="39" t="s">
        <v>44</v>
      </c>
    </row>
    <row r="1405" spans="1:38" x14ac:dyDescent="0.35">
      <c r="A1405" s="39" t="s">
        <v>276</v>
      </c>
      <c r="B1405" s="39">
        <v>104548770</v>
      </c>
      <c r="C1405" s="39" t="str">
        <f>+MaestraLP3[[#This Row],[CÓDIGO]]&amp;MaestraLP3[[#Headers],[-]]&amp;MaestraLP3[[#This Row],[UMV]]</f>
        <v>104548770-C02</v>
      </c>
      <c r="D1405" s="50" t="str">
        <f>+MaestraLP3[[#This Row],[CÓDIGO]]&amp;MaestraLP3[[#Headers],[FS00]]</f>
        <v>104548770FS00</v>
      </c>
      <c r="E1405" s="39" t="s">
        <v>34</v>
      </c>
      <c r="F1405" s="39" t="s">
        <v>97</v>
      </c>
      <c r="G1405" s="39" t="s">
        <v>98</v>
      </c>
      <c r="H1405" s="39" t="s">
        <v>4430</v>
      </c>
      <c r="I1405" s="39" t="s">
        <v>4639</v>
      </c>
      <c r="J1405" s="49" t="s">
        <v>92</v>
      </c>
      <c r="K1405" s="50" t="s">
        <v>50</v>
      </c>
      <c r="L1405" s="39" t="str">
        <f>VLOOKUP(MaestraLP3[[#This Row],[UMV]],VALIDACIONES!J:L,3,0)</f>
        <v>Caja 2 Unidades</v>
      </c>
      <c r="M1405" s="39" t="s">
        <v>51</v>
      </c>
      <c r="N1405" s="39" t="s">
        <v>78</v>
      </c>
      <c r="O1405" s="64">
        <v>12760</v>
      </c>
      <c r="P1405" s="39" t="s">
        <v>4413</v>
      </c>
      <c r="Q1405" s="65">
        <v>15950</v>
      </c>
      <c r="R1405" s="66">
        <f>+IFERROR((MaestraLP3[[#This Row],[COSTO ]]/MaestraLP3[[#This Row],[COSTO SEP]]-1),0)</f>
        <v>0</v>
      </c>
      <c r="S1405" s="65" t="s">
        <v>93</v>
      </c>
      <c r="T1405" s="65" t="s">
        <v>93</v>
      </c>
      <c r="U1405" s="64">
        <f>+VLOOKUP(MaestraLP3[[#This Row],[FS00]],'[1]BD MES'!$C:$N,12,0)</f>
        <v>12760</v>
      </c>
      <c r="V1405" s="64">
        <v>12760</v>
      </c>
      <c r="W1405" s="66">
        <f>+(MaestraLP3[[#This Row],[COSTO ]]-MaestraLP3[[#This Row],[COSTO OCT AL 25-09]])/MaestraLP3[[#This Row],[COSTO OCT AL 25-09]]</f>
        <v>0</v>
      </c>
      <c r="X1405" s="67" t="str">
        <f>++IF(P1405="HASTA AGOTAR STOCK","HASTA AGOTAR STOCK",IF(MaestraLP3[[#This Row],[PRECIO]]=0,"NO PARA LP",IF(MaestraLP3[[#This Row],[PRECIO SEP]]=0,"INCORPORACIÓN",IF(Z1405=0,"MANTIENE",IF(Z1405&lt;0,"BAJA",IF(Z1405&gt;0,"ALZA",""))))))</f>
        <v>MANTIENE</v>
      </c>
      <c r="Y1405" s="64">
        <v>15950</v>
      </c>
      <c r="Z1405" s="41">
        <f>IF(Y1405=0,"INDICAR PRECIO VTA",Y1405-MaestraLP3[[#This Row],[PRECIO SEP]])</f>
        <v>0</v>
      </c>
      <c r="AA1405" s="66">
        <f t="shared" si="21"/>
        <v>0.2</v>
      </c>
      <c r="AB1405" s="68">
        <f>IFERROR(MaestraLP3[[#This Row],[PRECIO]]*MaestraLP3[[#This Row],[%MG UMV]],0)</f>
        <v>3190</v>
      </c>
      <c r="AC1405" s="69">
        <v>2.6</v>
      </c>
      <c r="AD1405" s="64">
        <f>+IFERROR(MaestraLP3[[#This Row],[MARGEN UNITARIO]]/MaestraLP3[[#This Row],[Peso Neto UMV (KG)]],0)</f>
        <v>1226.9230769230769</v>
      </c>
      <c r="AE1405" s="39" t="s">
        <v>53</v>
      </c>
      <c r="AF1405" s="39"/>
      <c r="AG1405" s="39">
        <v>1</v>
      </c>
      <c r="AH1405" s="109">
        <v>0</v>
      </c>
      <c r="AI1405" s="66">
        <v>0.03</v>
      </c>
      <c r="AJ1405" s="66">
        <v>0.05</v>
      </c>
      <c r="AK1405" s="39" t="s">
        <v>53</v>
      </c>
      <c r="AL1405" s="39" t="s">
        <v>44</v>
      </c>
    </row>
    <row r="1406" spans="1:38" x14ac:dyDescent="0.35">
      <c r="A1406" s="39" t="s">
        <v>276</v>
      </c>
      <c r="B1406" s="39">
        <v>104548790</v>
      </c>
      <c r="C1406" s="39" t="str">
        <f>+MaestraLP3[[#This Row],[CÓDIGO]]&amp;MaestraLP3[[#Headers],[-]]&amp;MaestraLP3[[#This Row],[UMV]]</f>
        <v>104548790-C02</v>
      </c>
      <c r="D1406" s="50" t="str">
        <f>+MaestraLP3[[#This Row],[CÓDIGO]]&amp;MaestraLP3[[#Headers],[FS00]]</f>
        <v>104548790FS00</v>
      </c>
      <c r="E1406" s="39" t="s">
        <v>34</v>
      </c>
      <c r="F1406" s="39" t="s">
        <v>97</v>
      </c>
      <c r="G1406" s="39" t="s">
        <v>98</v>
      </c>
      <c r="H1406" s="39" t="s">
        <v>4430</v>
      </c>
      <c r="I1406" s="39" t="s">
        <v>4640</v>
      </c>
      <c r="J1406" s="49" t="s">
        <v>92</v>
      </c>
      <c r="K1406" s="50" t="s">
        <v>50</v>
      </c>
      <c r="L1406" s="39" t="str">
        <f>VLOOKUP(MaestraLP3[[#This Row],[UMV]],VALIDACIONES!J:L,3,0)</f>
        <v>Caja 2 Unidades</v>
      </c>
      <c r="M1406" s="39" t="s">
        <v>51</v>
      </c>
      <c r="N1406" s="39" t="s">
        <v>78</v>
      </c>
      <c r="O1406" s="64">
        <v>18810</v>
      </c>
      <c r="P1406" s="39" t="s">
        <v>4413</v>
      </c>
      <c r="Q1406" s="65">
        <v>23512</v>
      </c>
      <c r="R1406" s="66">
        <f>+IFERROR((MaestraLP3[[#This Row],[COSTO ]]/MaestraLP3[[#This Row],[COSTO SEP]]-1),0)</f>
        <v>0</v>
      </c>
      <c r="S1406" s="65" t="s">
        <v>93</v>
      </c>
      <c r="T1406" s="65" t="s">
        <v>93</v>
      </c>
      <c r="U1406" s="64">
        <f>+VLOOKUP(MaestraLP3[[#This Row],[FS00]],'[1]BD MES'!$C:$N,12,0)</f>
        <v>18810</v>
      </c>
      <c r="V1406" s="64">
        <v>18810</v>
      </c>
      <c r="W1406" s="66">
        <f>+(MaestraLP3[[#This Row],[COSTO ]]-MaestraLP3[[#This Row],[COSTO OCT AL 25-09]])/MaestraLP3[[#This Row],[COSTO OCT AL 25-09]]</f>
        <v>0</v>
      </c>
      <c r="X1406" s="67" t="str">
        <f>++IF(P1406="HASTA AGOTAR STOCK","HASTA AGOTAR STOCK",IF(MaestraLP3[[#This Row],[PRECIO]]=0,"NO PARA LP",IF(MaestraLP3[[#This Row],[PRECIO SEP]]=0,"INCORPORACIÓN",IF(Z1406=0,"MANTIENE",IF(Z1406&lt;0,"BAJA",IF(Z1406&gt;0,"ALZA",""))))))</f>
        <v>MANTIENE</v>
      </c>
      <c r="Y1406" s="64">
        <v>23512</v>
      </c>
      <c r="Z1406" s="41">
        <f>IF(Y1406=0,"INDICAR PRECIO VTA",Y1406-MaestraLP3[[#This Row],[PRECIO SEP]])</f>
        <v>0</v>
      </c>
      <c r="AA1406" s="66">
        <f t="shared" si="21"/>
        <v>0.1999829874106839</v>
      </c>
      <c r="AB1406" s="68">
        <f>IFERROR(MaestraLP3[[#This Row],[PRECIO]]*MaestraLP3[[#This Row],[%MG UMV]],0)</f>
        <v>4702</v>
      </c>
      <c r="AC1406" s="69">
        <v>2.1</v>
      </c>
      <c r="AD1406" s="64">
        <f>+IFERROR(MaestraLP3[[#This Row],[MARGEN UNITARIO]]/MaestraLP3[[#This Row],[Peso Neto UMV (KG)]],0)</f>
        <v>2239.0476190476188</v>
      </c>
      <c r="AE1406" s="39" t="s">
        <v>53</v>
      </c>
      <c r="AF1406" s="39"/>
      <c r="AG1406" s="39">
        <v>1</v>
      </c>
      <c r="AH1406" s="109">
        <v>0</v>
      </c>
      <c r="AI1406" s="66">
        <v>0.03</v>
      </c>
      <c r="AJ1406" s="66">
        <v>0.05</v>
      </c>
      <c r="AK1406" s="39" t="s">
        <v>53</v>
      </c>
      <c r="AL1406" s="39" t="s">
        <v>44</v>
      </c>
    </row>
    <row r="1407" spans="1:38" x14ac:dyDescent="0.35">
      <c r="A1407" s="39" t="s">
        <v>276</v>
      </c>
      <c r="B1407" s="39">
        <v>104548830</v>
      </c>
      <c r="C1407" s="39" t="str">
        <f>+MaestraLP3[[#This Row],[CÓDIGO]]&amp;MaestraLP3[[#Headers],[-]]&amp;MaestraLP3[[#This Row],[UMV]]</f>
        <v>104548830-C10</v>
      </c>
      <c r="D1407" s="50" t="str">
        <f>+MaestraLP3[[#This Row],[CÓDIGO]]&amp;MaestraLP3[[#Headers],[FS00]]</f>
        <v>104548830FS00</v>
      </c>
      <c r="E1407" s="39" t="s">
        <v>34</v>
      </c>
      <c r="F1407" s="39" t="s">
        <v>97</v>
      </c>
      <c r="G1407" s="39" t="s">
        <v>98</v>
      </c>
      <c r="H1407" s="39" t="s">
        <v>4430</v>
      </c>
      <c r="I1407" s="39" t="s">
        <v>4641</v>
      </c>
      <c r="J1407" s="49" t="s">
        <v>65</v>
      </c>
      <c r="K1407" s="50" t="s">
        <v>50</v>
      </c>
      <c r="L1407" s="39" t="str">
        <f>VLOOKUP(MaestraLP3[[#This Row],[UMV]],VALIDACIONES!J:L,3,0)</f>
        <v>Caja 10 Unidades</v>
      </c>
      <c r="M1407" s="39" t="s">
        <v>51</v>
      </c>
      <c r="N1407" s="39" t="s">
        <v>78</v>
      </c>
      <c r="O1407" s="64">
        <v>201610</v>
      </c>
      <c r="P1407" s="39" t="s">
        <v>4413</v>
      </c>
      <c r="Q1407" s="65">
        <v>252020</v>
      </c>
      <c r="R1407" s="66">
        <f>+IFERROR((MaestraLP3[[#This Row],[COSTO ]]/MaestraLP3[[#This Row],[COSTO SEP]]-1),0)</f>
        <v>0</v>
      </c>
      <c r="S1407" s="65" t="s">
        <v>93</v>
      </c>
      <c r="T1407" s="65" t="s">
        <v>93</v>
      </c>
      <c r="U1407" s="64">
        <f>+VLOOKUP(MaestraLP3[[#This Row],[FS00]],'[1]BD MES'!$C:$N,12,0)</f>
        <v>201610</v>
      </c>
      <c r="V1407" s="64">
        <v>201610</v>
      </c>
      <c r="W1407" s="66">
        <f>+(MaestraLP3[[#This Row],[COSTO ]]-MaestraLP3[[#This Row],[COSTO OCT AL 25-09]])/MaestraLP3[[#This Row],[COSTO OCT AL 25-09]]</f>
        <v>0</v>
      </c>
      <c r="X1407" s="67" t="str">
        <f>++IF(P1407="HASTA AGOTAR STOCK","HASTA AGOTAR STOCK",IF(MaestraLP3[[#This Row],[PRECIO]]=0,"NO PARA LP",IF(MaestraLP3[[#This Row],[PRECIO SEP]]=0,"INCORPORACIÓN",IF(Z1407=0,"MANTIENE",IF(Z1407&lt;0,"BAJA",IF(Z1407&gt;0,"ALZA",""))))))</f>
        <v>MANTIENE</v>
      </c>
      <c r="Y1407" s="64">
        <v>252020</v>
      </c>
      <c r="Z1407" s="41">
        <f>IF(Y1407=0,"INDICAR PRECIO VTA",Y1407-MaestraLP3[[#This Row],[PRECIO SEP]])</f>
        <v>0</v>
      </c>
      <c r="AA1407" s="66">
        <f t="shared" si="21"/>
        <v>0.20002380763431474</v>
      </c>
      <c r="AB1407" s="68">
        <f>IFERROR(MaestraLP3[[#This Row],[PRECIO]]*MaestraLP3[[#This Row],[%MG UMV]],0)</f>
        <v>50410</v>
      </c>
      <c r="AC1407" s="69">
        <v>7.4</v>
      </c>
      <c r="AD1407" s="64">
        <f>+IFERROR(MaestraLP3[[#This Row],[MARGEN UNITARIO]]/MaestraLP3[[#This Row],[Peso Neto UMV (KG)]],0)</f>
        <v>6812.1621621621616</v>
      </c>
      <c r="AE1407" s="39" t="s">
        <v>53</v>
      </c>
      <c r="AF1407" s="39"/>
      <c r="AG1407" s="39">
        <v>1</v>
      </c>
      <c r="AH1407" s="109">
        <v>0</v>
      </c>
      <c r="AI1407" s="66">
        <v>0.03</v>
      </c>
      <c r="AJ1407" s="66">
        <v>0.05</v>
      </c>
      <c r="AK1407" s="39" t="s">
        <v>53</v>
      </c>
      <c r="AL1407" s="39" t="s">
        <v>44</v>
      </c>
    </row>
    <row r="1408" spans="1:38" x14ac:dyDescent="0.35">
      <c r="A1408" s="39" t="s">
        <v>276</v>
      </c>
      <c r="B1408" s="39">
        <v>104548840</v>
      </c>
      <c r="C1408" s="39" t="str">
        <f>+MaestraLP3[[#This Row],[CÓDIGO]]&amp;MaestraLP3[[#Headers],[-]]&amp;MaestraLP3[[#This Row],[UMV]]</f>
        <v>104548840-C06</v>
      </c>
      <c r="D1408" s="50" t="str">
        <f>+MaestraLP3[[#This Row],[CÓDIGO]]&amp;MaestraLP3[[#Headers],[FS00]]</f>
        <v>104548840FS00</v>
      </c>
      <c r="E1408" s="39" t="s">
        <v>34</v>
      </c>
      <c r="F1408" s="39" t="s">
        <v>97</v>
      </c>
      <c r="G1408" s="39" t="s">
        <v>98</v>
      </c>
      <c r="H1408" s="39" t="s">
        <v>4430</v>
      </c>
      <c r="I1408" s="39" t="s">
        <v>4642</v>
      </c>
      <c r="J1408" s="49" t="s">
        <v>57</v>
      </c>
      <c r="K1408" s="50" t="s">
        <v>50</v>
      </c>
      <c r="L1408" s="39" t="str">
        <f>VLOOKUP(MaestraLP3[[#This Row],[UMV]],VALIDACIONES!J:L,3,0)</f>
        <v>Caja 6 Unidades</v>
      </c>
      <c r="M1408" s="39" t="s">
        <v>51</v>
      </c>
      <c r="N1408" s="39" t="s">
        <v>78</v>
      </c>
      <c r="O1408" s="64">
        <v>201642</v>
      </c>
      <c r="P1408" s="39" t="s">
        <v>4413</v>
      </c>
      <c r="Q1408" s="65">
        <v>252048</v>
      </c>
      <c r="R1408" s="66">
        <f>+IFERROR((MaestraLP3[[#This Row],[COSTO ]]/MaestraLP3[[#This Row],[COSTO SEP]]-1),0)</f>
        <v>0</v>
      </c>
      <c r="S1408" s="65" t="s">
        <v>93</v>
      </c>
      <c r="T1408" s="65" t="s">
        <v>93</v>
      </c>
      <c r="U1408" s="64">
        <f>+VLOOKUP(MaestraLP3[[#This Row],[FS00]],'[1]BD MES'!$C:$N,12,0)</f>
        <v>201642</v>
      </c>
      <c r="V1408" s="64">
        <v>201642</v>
      </c>
      <c r="W1408" s="66">
        <f>+(MaestraLP3[[#This Row],[COSTO ]]-MaestraLP3[[#This Row],[COSTO OCT AL 25-09]])/MaestraLP3[[#This Row],[COSTO OCT AL 25-09]]</f>
        <v>0</v>
      </c>
      <c r="X1408" s="67" t="str">
        <f>++IF(P1408="HASTA AGOTAR STOCK","HASTA AGOTAR STOCK",IF(MaestraLP3[[#This Row],[PRECIO]]=0,"NO PARA LP",IF(MaestraLP3[[#This Row],[PRECIO SEP]]=0,"INCORPORACIÓN",IF(Z1408=0,"MANTIENE",IF(Z1408&lt;0,"BAJA",IF(Z1408&gt;0,"ALZA",""))))))</f>
        <v>MANTIENE</v>
      </c>
      <c r="Y1408" s="64">
        <v>252048</v>
      </c>
      <c r="Z1408" s="41">
        <f>IF(Y1408=0,"INDICAR PRECIO VTA",Y1408-MaestraLP3[[#This Row],[PRECIO SEP]])</f>
        <v>0</v>
      </c>
      <c r="AA1408" s="66">
        <f t="shared" si="21"/>
        <v>0.19998571700628451</v>
      </c>
      <c r="AB1408" s="68">
        <f>IFERROR(MaestraLP3[[#This Row],[PRECIO]]*MaestraLP3[[#This Row],[%MG UMV]],0)</f>
        <v>50406</v>
      </c>
      <c r="AC1408" s="69">
        <v>8.1</v>
      </c>
      <c r="AD1408" s="64">
        <f>+IFERROR(MaestraLP3[[#This Row],[MARGEN UNITARIO]]/MaestraLP3[[#This Row],[Peso Neto UMV (KG)]],0)</f>
        <v>6222.9629629629635</v>
      </c>
      <c r="AE1408" s="39" t="s">
        <v>53</v>
      </c>
      <c r="AF1408" s="39"/>
      <c r="AG1408" s="39">
        <v>1</v>
      </c>
      <c r="AH1408" s="109">
        <v>0</v>
      </c>
      <c r="AI1408" s="66">
        <v>0.03</v>
      </c>
      <c r="AJ1408" s="66">
        <v>0.05</v>
      </c>
      <c r="AK1408" s="39" t="s">
        <v>53</v>
      </c>
      <c r="AL1408" s="39" t="s">
        <v>44</v>
      </c>
    </row>
    <row r="1409" spans="1:38" x14ac:dyDescent="0.35">
      <c r="A1409" s="39" t="s">
        <v>276</v>
      </c>
      <c r="B1409" s="39">
        <v>104549050</v>
      </c>
      <c r="C1409" s="39" t="str">
        <f>+MaestraLP3[[#This Row],[CÓDIGO]]&amp;MaestraLP3[[#Headers],[-]]&amp;MaestraLP3[[#This Row],[UMV]]</f>
        <v>104549050-C77</v>
      </c>
      <c r="D1409" s="50" t="str">
        <f>+MaestraLP3[[#This Row],[CÓDIGO]]&amp;MaestraLP3[[#Headers],[FS00]]</f>
        <v>104549050FS00</v>
      </c>
      <c r="E1409" s="39" t="s">
        <v>34</v>
      </c>
      <c r="F1409" s="39" t="s">
        <v>97</v>
      </c>
      <c r="G1409" s="39" t="s">
        <v>98</v>
      </c>
      <c r="H1409" s="39" t="s">
        <v>4430</v>
      </c>
      <c r="I1409" s="39" t="s">
        <v>4643</v>
      </c>
      <c r="J1409" s="49" t="s">
        <v>4595</v>
      </c>
      <c r="K1409" s="50" t="s">
        <v>50</v>
      </c>
      <c r="L1409" s="39" t="e">
        <f>VLOOKUP(MaestraLP3[[#This Row],[UMV]],VALIDACIONES!J:L,3,0)</f>
        <v>#N/A</v>
      </c>
      <c r="M1409" s="39" t="s">
        <v>51</v>
      </c>
      <c r="N1409" s="39" t="s">
        <v>78</v>
      </c>
      <c r="O1409" s="64">
        <v>1190035</v>
      </c>
      <c r="P1409" s="39"/>
      <c r="Q1409" s="65"/>
      <c r="R1409" s="66">
        <f>+IFERROR((MaestraLP3[[#This Row],[COSTO ]]/MaestraLP3[[#This Row],[COSTO SEP]]-1),0)</f>
        <v>0</v>
      </c>
      <c r="S1409" s="65" t="s">
        <v>93</v>
      </c>
      <c r="T1409" s="65" t="s">
        <v>93</v>
      </c>
      <c r="U1409" s="64">
        <f>+VLOOKUP(MaestraLP3[[#This Row],[FS00]],'[1]BD MES'!$C:$N,12,0)</f>
        <v>1190035</v>
      </c>
      <c r="V1409" s="64">
        <v>1190035</v>
      </c>
      <c r="W1409" s="66">
        <f>+(MaestraLP3[[#This Row],[COSTO ]]-MaestraLP3[[#This Row],[COSTO OCT AL 25-09]])/MaestraLP3[[#This Row],[COSTO OCT AL 25-09]]</f>
        <v>0</v>
      </c>
      <c r="X1409" s="67" t="str">
        <f>++IF(P1409="HASTA AGOTAR STOCK","HASTA AGOTAR STOCK",IF(MaestraLP3[[#This Row],[PRECIO]]=0,"NO PARA LP",IF(MaestraLP3[[#This Row],[PRECIO SEP]]=0,"INCORPORACIÓN",IF(Z1409=0,"MANTIENE",IF(Z1409&lt;0,"BAJA",IF(Z1409&gt;0,"ALZA",""))))))</f>
        <v>INCORPORACIÓN</v>
      </c>
      <c r="Y1409" s="64">
        <v>1487563</v>
      </c>
      <c r="Z1409" s="41">
        <f>IF(Y1409=0,"INDICAR PRECIO VTA",Y1409-MaestraLP3[[#This Row],[PRECIO SEP]])</f>
        <v>1487563</v>
      </c>
      <c r="AA1409" s="66">
        <f t="shared" ref="AA1409:AA1472" si="22">+IFERROR((Y1409-V1409)/Y1409,"-")</f>
        <v>0.20001035250271754</v>
      </c>
      <c r="AB1409" s="68">
        <f>IFERROR(MaestraLP3[[#This Row],[PRECIO]]*MaestraLP3[[#This Row],[%MG UMV]],0)</f>
        <v>297528</v>
      </c>
      <c r="AC1409" s="69">
        <v>9.24</v>
      </c>
      <c r="AD1409" s="64">
        <f>+IFERROR(MaestraLP3[[#This Row],[MARGEN UNITARIO]]/MaestraLP3[[#This Row],[Peso Neto UMV (KG)]],0)</f>
        <v>32200</v>
      </c>
      <c r="AE1409" s="39" t="s">
        <v>53</v>
      </c>
      <c r="AF1409" s="39"/>
      <c r="AG1409" s="39">
        <v>1</v>
      </c>
      <c r="AH1409" s="109">
        <v>0</v>
      </c>
      <c r="AI1409" s="66">
        <v>0.03</v>
      </c>
      <c r="AJ1409" s="66">
        <v>0.05</v>
      </c>
      <c r="AK1409" s="39" t="s">
        <v>53</v>
      </c>
      <c r="AL1409" s="39" t="s">
        <v>44</v>
      </c>
    </row>
    <row r="1410" spans="1:38" x14ac:dyDescent="0.35">
      <c r="A1410" s="39" t="s">
        <v>276</v>
      </c>
      <c r="B1410" s="39">
        <v>104548660</v>
      </c>
      <c r="C1410" s="39" t="str">
        <f>+MaestraLP3[[#This Row],[CÓDIGO]]&amp;MaestraLP3[[#Headers],[-]]&amp;MaestraLP3[[#This Row],[UMV]]</f>
        <v>104548660-C80</v>
      </c>
      <c r="D1410" s="50" t="str">
        <f>+MaestraLP3[[#This Row],[CÓDIGO]]&amp;MaestraLP3[[#Headers],[FS00]]</f>
        <v>104548660FS00</v>
      </c>
      <c r="E1410" s="39" t="s">
        <v>34</v>
      </c>
      <c r="F1410" s="39" t="s">
        <v>97</v>
      </c>
      <c r="G1410" s="39" t="s">
        <v>98</v>
      </c>
      <c r="H1410" s="39" t="s">
        <v>4430</v>
      </c>
      <c r="I1410" s="39" t="s">
        <v>4644</v>
      </c>
      <c r="J1410" s="49" t="s">
        <v>488</v>
      </c>
      <c r="K1410" s="50" t="s">
        <v>50</v>
      </c>
      <c r="L1410" s="39" t="str">
        <f>VLOOKUP(MaestraLP3[[#This Row],[UMV]],VALIDACIONES!J:L,3,0)</f>
        <v>Caja 80 Unidades</v>
      </c>
      <c r="M1410" s="39" t="s">
        <v>51</v>
      </c>
      <c r="N1410" s="39" t="s">
        <v>78</v>
      </c>
      <c r="O1410" s="64">
        <v>1881840</v>
      </c>
      <c r="P1410" s="39" t="s">
        <v>4413</v>
      </c>
      <c r="Q1410" s="65">
        <v>1478320</v>
      </c>
      <c r="R1410" s="66">
        <f>+IFERROR((MaestraLP3[[#This Row],[COSTO ]]/MaestraLP3[[#This Row],[COSTO SEP]]-1),0)</f>
        <v>-0.37155124771500236</v>
      </c>
      <c r="S1410" s="65" t="s">
        <v>93</v>
      </c>
      <c r="T1410" s="65" t="s">
        <v>93</v>
      </c>
      <c r="U1410" s="64">
        <f>+VLOOKUP(MaestraLP3[[#This Row],[FS00]],'[1]BD MES'!$C:$N,12,0)</f>
        <v>1182640</v>
      </c>
      <c r="V1410" s="64">
        <v>1182640</v>
      </c>
      <c r="W1410" s="66">
        <f>+(MaestraLP3[[#This Row],[COSTO ]]-MaestraLP3[[#This Row],[COSTO OCT AL 25-09]])/MaestraLP3[[#This Row],[COSTO OCT AL 25-09]]</f>
        <v>0</v>
      </c>
      <c r="X1410" s="67" t="str">
        <f>++IF(P1410="HASTA AGOTAR STOCK","HASTA AGOTAR STOCK",IF(MaestraLP3[[#This Row],[PRECIO]]=0,"NO PARA LP",IF(MaestraLP3[[#This Row],[PRECIO SEP]]=0,"INCORPORACIÓN",IF(Z1410=0,"MANTIENE",IF(Z1410&lt;0,"BAJA",IF(Z1410&gt;0,"ALZA",""))))))</f>
        <v>MANTIENE</v>
      </c>
      <c r="Y1410" s="64">
        <v>1478320</v>
      </c>
      <c r="Z1410" s="41">
        <f>IF(Y1410=0,"INDICAR PRECIO VTA",Y1410-MaestraLP3[[#This Row],[PRECIO SEP]])</f>
        <v>0</v>
      </c>
      <c r="AA1410" s="66">
        <f t="shared" si="22"/>
        <v>0.20001082309648791</v>
      </c>
      <c r="AB1410" s="68">
        <f>IFERROR(MaestraLP3[[#This Row],[PRECIO]]*MaestraLP3[[#This Row],[%MG UMV]],0)</f>
        <v>295680</v>
      </c>
      <c r="AC1410" s="69">
        <v>13.6</v>
      </c>
      <c r="AD1410" s="64">
        <f>+IFERROR(MaestraLP3[[#This Row],[MARGEN UNITARIO]]/MaestraLP3[[#This Row],[Peso Neto UMV (KG)]],0)</f>
        <v>21741.176470588234</v>
      </c>
      <c r="AE1410" s="39" t="s">
        <v>53</v>
      </c>
      <c r="AF1410" s="39"/>
      <c r="AG1410" s="39">
        <v>1</v>
      </c>
      <c r="AH1410" s="109">
        <v>0</v>
      </c>
      <c r="AI1410" s="66">
        <v>0.03</v>
      </c>
      <c r="AJ1410" s="66">
        <v>0.05</v>
      </c>
      <c r="AK1410" s="39" t="s">
        <v>53</v>
      </c>
      <c r="AL1410" s="39" t="s">
        <v>44</v>
      </c>
    </row>
    <row r="1411" spans="1:38" x14ac:dyDescent="0.35">
      <c r="A1411" s="39" t="s">
        <v>276</v>
      </c>
      <c r="B1411" s="39">
        <v>104548670</v>
      </c>
      <c r="C1411" s="39" t="str">
        <f>+MaestraLP3[[#This Row],[CÓDIGO]]&amp;MaestraLP3[[#Headers],[-]]&amp;MaestraLP3[[#This Row],[UMV]]</f>
        <v>104548670-C66</v>
      </c>
      <c r="D1411" s="50" t="str">
        <f>+MaestraLP3[[#This Row],[CÓDIGO]]&amp;MaestraLP3[[#Headers],[FS00]]</f>
        <v>104548670FS00</v>
      </c>
      <c r="E1411" s="39" t="s">
        <v>34</v>
      </c>
      <c r="F1411" s="39" t="s">
        <v>97</v>
      </c>
      <c r="G1411" s="39" t="s">
        <v>98</v>
      </c>
      <c r="H1411" s="39" t="s">
        <v>4430</v>
      </c>
      <c r="I1411" s="39" t="s">
        <v>4645</v>
      </c>
      <c r="J1411" s="49" t="s">
        <v>785</v>
      </c>
      <c r="K1411" s="50" t="s">
        <v>50</v>
      </c>
      <c r="L1411" s="39" t="str">
        <f>VLOOKUP(MaestraLP3[[#This Row],[UMV]],VALIDACIONES!J:L,3,0)</f>
        <v>Caja 66 Unidades</v>
      </c>
      <c r="M1411" s="39" t="s">
        <v>51</v>
      </c>
      <c r="N1411" s="39" t="s">
        <v>78</v>
      </c>
      <c r="O1411" s="64">
        <v>1907466</v>
      </c>
      <c r="P1411" s="39" t="s">
        <v>4413</v>
      </c>
      <c r="Q1411" s="65">
        <v>1496946</v>
      </c>
      <c r="R1411" s="66">
        <f>+IFERROR((MaestraLP3[[#This Row],[COSTO ]]/MaestraLP3[[#This Row],[COSTO SEP]]-1),0)</f>
        <v>-0.37216705304314734</v>
      </c>
      <c r="S1411" s="65" t="s">
        <v>93</v>
      </c>
      <c r="T1411" s="65" t="s">
        <v>93</v>
      </c>
      <c r="U1411" s="64">
        <f>+VLOOKUP(MaestraLP3[[#This Row],[FS00]],'[1]BD MES'!$C:$N,12,0)</f>
        <v>1197570</v>
      </c>
      <c r="V1411" s="64">
        <v>1197570</v>
      </c>
      <c r="W1411" s="66">
        <f>+(MaestraLP3[[#This Row],[COSTO ]]-MaestraLP3[[#This Row],[COSTO OCT AL 25-09]])/MaestraLP3[[#This Row],[COSTO OCT AL 25-09]]</f>
        <v>0</v>
      </c>
      <c r="X1411" s="67" t="str">
        <f>++IF(P1411="HASTA AGOTAR STOCK","HASTA AGOTAR STOCK",IF(MaestraLP3[[#This Row],[PRECIO]]=0,"NO PARA LP",IF(MaestraLP3[[#This Row],[PRECIO SEP]]=0,"INCORPORACIÓN",IF(Z1411=0,"MANTIENE",IF(Z1411&lt;0,"BAJA",IF(Z1411&gt;0,"ALZA",""))))))</f>
        <v>MANTIENE</v>
      </c>
      <c r="Y1411" s="64">
        <v>1496946</v>
      </c>
      <c r="Z1411" s="41">
        <f>IF(Y1411=0,"INDICAR PRECIO VTA",Y1411-MaestraLP3[[#This Row],[PRECIO SEP]])</f>
        <v>0</v>
      </c>
      <c r="AA1411" s="66">
        <f t="shared" si="22"/>
        <v>0.19999118204664698</v>
      </c>
      <c r="AB1411" s="68">
        <f>IFERROR(MaestraLP3[[#This Row],[PRECIO]]*MaestraLP3[[#This Row],[%MG UMV]],0)</f>
        <v>299376</v>
      </c>
      <c r="AC1411" s="69">
        <v>16.103999999999999</v>
      </c>
      <c r="AD1411" s="64">
        <f>+IFERROR(MaestraLP3[[#This Row],[MARGEN UNITARIO]]/MaestraLP3[[#This Row],[Peso Neto UMV (KG)]],0)</f>
        <v>18590.163934426229</v>
      </c>
      <c r="AE1411" s="39" t="s">
        <v>53</v>
      </c>
      <c r="AF1411" s="39"/>
      <c r="AG1411" s="39">
        <v>1</v>
      </c>
      <c r="AH1411" s="109">
        <v>0</v>
      </c>
      <c r="AI1411" s="66">
        <v>0.03</v>
      </c>
      <c r="AJ1411" s="66">
        <v>0.05</v>
      </c>
      <c r="AK1411" s="39" t="s">
        <v>53</v>
      </c>
      <c r="AL1411" s="39" t="s">
        <v>44</v>
      </c>
    </row>
    <row r="1412" spans="1:38" x14ac:dyDescent="0.35">
      <c r="A1412" s="39" t="s">
        <v>276</v>
      </c>
      <c r="B1412" s="39">
        <v>104548690</v>
      </c>
      <c r="C1412" s="39" t="str">
        <f>+MaestraLP3[[#This Row],[CÓDIGO]]&amp;MaestraLP3[[#Headers],[-]]&amp;MaestraLP3[[#This Row],[UMV]]</f>
        <v>104548690-C48</v>
      </c>
      <c r="D1412" s="50" t="str">
        <f>+MaestraLP3[[#This Row],[CÓDIGO]]&amp;MaestraLP3[[#Headers],[FS00]]</f>
        <v>104548690FS00</v>
      </c>
      <c r="E1412" s="39" t="s">
        <v>34</v>
      </c>
      <c r="F1412" s="39" t="s">
        <v>97</v>
      </c>
      <c r="G1412" s="39" t="s">
        <v>98</v>
      </c>
      <c r="H1412" s="39" t="s">
        <v>4430</v>
      </c>
      <c r="I1412" s="39" t="s">
        <v>4646</v>
      </c>
      <c r="J1412" s="49" t="s">
        <v>163</v>
      </c>
      <c r="K1412" s="50" t="s">
        <v>50</v>
      </c>
      <c r="L1412" s="39" t="str">
        <f>VLOOKUP(MaestraLP3[[#This Row],[UMV]],VALIDACIONES!J:L,3,0)</f>
        <v>Caja 48 Unidades</v>
      </c>
      <c r="M1412" s="39" t="s">
        <v>51</v>
      </c>
      <c r="N1412" s="39" t="s">
        <v>78</v>
      </c>
      <c r="O1412" s="64">
        <v>1129104</v>
      </c>
      <c r="P1412" s="39" t="s">
        <v>4413</v>
      </c>
      <c r="Q1412" s="65">
        <v>1411344</v>
      </c>
      <c r="R1412" s="66">
        <f>+IFERROR((MaestraLP3[[#This Row],[COSTO ]]/MaestraLP3[[#This Row],[COSTO SEP]]-1),0)</f>
        <v>0</v>
      </c>
      <c r="S1412" s="65" t="s">
        <v>93</v>
      </c>
      <c r="T1412" s="65" t="s">
        <v>93</v>
      </c>
      <c r="U1412" s="64">
        <f>+VLOOKUP(MaestraLP3[[#This Row],[FS00]],'[1]BD MES'!$C:$N,12,0)</f>
        <v>1129104</v>
      </c>
      <c r="V1412" s="64">
        <v>1129104</v>
      </c>
      <c r="W1412" s="66">
        <f>+(MaestraLP3[[#This Row],[COSTO ]]-MaestraLP3[[#This Row],[COSTO OCT AL 25-09]])/MaestraLP3[[#This Row],[COSTO OCT AL 25-09]]</f>
        <v>0</v>
      </c>
      <c r="X1412" s="67" t="str">
        <f>++IF(P1412="HASTA AGOTAR STOCK","HASTA AGOTAR STOCK",IF(MaestraLP3[[#This Row],[PRECIO]]=0,"NO PARA LP",IF(MaestraLP3[[#This Row],[PRECIO SEP]]=0,"INCORPORACIÓN",IF(Z1412=0,"MANTIENE",IF(Z1412&lt;0,"BAJA",IF(Z1412&gt;0,"ALZA",""))))))</f>
        <v>MANTIENE</v>
      </c>
      <c r="Y1412" s="64">
        <v>1411344</v>
      </c>
      <c r="Z1412" s="41">
        <f>IF(Y1412=0,"INDICAR PRECIO VTA",Y1412-MaestraLP3[[#This Row],[PRECIO SEP]])</f>
        <v>0</v>
      </c>
      <c r="AA1412" s="66">
        <f t="shared" si="22"/>
        <v>0.19997959391898787</v>
      </c>
      <c r="AB1412" s="68">
        <f>IFERROR(MaestraLP3[[#This Row],[PRECIO]]*MaestraLP3[[#This Row],[%MG UMV]],0)</f>
        <v>282240</v>
      </c>
      <c r="AC1412" s="69">
        <v>16.559999999999999</v>
      </c>
      <c r="AD1412" s="64">
        <f>+IFERROR(MaestraLP3[[#This Row],[MARGEN UNITARIO]]/MaestraLP3[[#This Row],[Peso Neto UMV (KG)]],0)</f>
        <v>17043.478260869568</v>
      </c>
      <c r="AE1412" s="39" t="s">
        <v>53</v>
      </c>
      <c r="AF1412" s="39"/>
      <c r="AG1412" s="39">
        <v>1</v>
      </c>
      <c r="AH1412" s="109">
        <v>0</v>
      </c>
      <c r="AI1412" s="66">
        <v>0.03</v>
      </c>
      <c r="AJ1412" s="66">
        <v>0.05</v>
      </c>
      <c r="AK1412" s="39" t="s">
        <v>53</v>
      </c>
      <c r="AL1412" s="39" t="s">
        <v>44</v>
      </c>
    </row>
    <row r="1413" spans="1:38" x14ac:dyDescent="0.35">
      <c r="A1413" s="39" t="s">
        <v>276</v>
      </c>
      <c r="B1413" s="39">
        <v>104548700</v>
      </c>
      <c r="C1413" s="39" t="str">
        <f>+MaestraLP3[[#This Row],[CÓDIGO]]&amp;MaestraLP3[[#Headers],[-]]&amp;MaestraLP3[[#This Row],[UMV]]</f>
        <v>104548700-C44</v>
      </c>
      <c r="D1413" s="50" t="str">
        <f>+MaestraLP3[[#This Row],[CÓDIGO]]&amp;MaestraLP3[[#Headers],[FS00]]</f>
        <v>104548700FS00</v>
      </c>
      <c r="E1413" s="39" t="s">
        <v>34</v>
      </c>
      <c r="F1413" s="39" t="s">
        <v>97</v>
      </c>
      <c r="G1413" s="39" t="s">
        <v>98</v>
      </c>
      <c r="H1413" s="39" t="s">
        <v>4430</v>
      </c>
      <c r="I1413" s="39" t="s">
        <v>4647</v>
      </c>
      <c r="J1413" s="49" t="s">
        <v>2082</v>
      </c>
      <c r="K1413" s="50" t="s">
        <v>50</v>
      </c>
      <c r="L1413" s="39" t="str">
        <f>VLOOKUP(MaestraLP3[[#This Row],[UMV]],VALIDACIONES!J:L,3,0)</f>
        <v>Caja 44 Unidades</v>
      </c>
      <c r="M1413" s="39" t="s">
        <v>51</v>
      </c>
      <c r="N1413" s="39" t="s">
        <v>78</v>
      </c>
      <c r="O1413" s="64">
        <v>1271644</v>
      </c>
      <c r="P1413" s="39" t="s">
        <v>4413</v>
      </c>
      <c r="Q1413" s="65">
        <v>1589544</v>
      </c>
      <c r="R1413" s="66">
        <f>+IFERROR((MaestraLP3[[#This Row],[COSTO ]]/MaestraLP3[[#This Row],[COSTO SEP]]-1),0)</f>
        <v>0</v>
      </c>
      <c r="S1413" s="65" t="s">
        <v>93</v>
      </c>
      <c r="T1413" s="65" t="s">
        <v>93</v>
      </c>
      <c r="U1413" s="64">
        <f>+VLOOKUP(MaestraLP3[[#This Row],[FS00]],'[1]BD MES'!$C:$N,12,0)</f>
        <v>1271644</v>
      </c>
      <c r="V1413" s="64">
        <v>1271644</v>
      </c>
      <c r="W1413" s="66">
        <f>+(MaestraLP3[[#This Row],[COSTO ]]-MaestraLP3[[#This Row],[COSTO OCT AL 25-09]])/MaestraLP3[[#This Row],[COSTO OCT AL 25-09]]</f>
        <v>0</v>
      </c>
      <c r="X1413" s="67" t="str">
        <f>++IF(P1413="HASTA AGOTAR STOCK","HASTA AGOTAR STOCK",IF(MaestraLP3[[#This Row],[PRECIO]]=0,"NO PARA LP",IF(MaestraLP3[[#This Row],[PRECIO SEP]]=0,"INCORPORACIÓN",IF(Z1413=0,"MANTIENE",IF(Z1413&lt;0,"BAJA",IF(Z1413&gt;0,"ALZA",""))))))</f>
        <v>MANTIENE</v>
      </c>
      <c r="Y1413" s="64">
        <v>1589544</v>
      </c>
      <c r="Z1413" s="41">
        <f>IF(Y1413=0,"INDICAR PRECIO VTA",Y1413-MaestraLP3[[#This Row],[PRECIO SEP]])</f>
        <v>0</v>
      </c>
      <c r="AA1413" s="66">
        <f t="shared" si="22"/>
        <v>0.19999446382107069</v>
      </c>
      <c r="AB1413" s="68">
        <f>IFERROR(MaestraLP3[[#This Row],[PRECIO]]*MaestraLP3[[#This Row],[%MG UMV]],0)</f>
        <v>317900</v>
      </c>
      <c r="AC1413" s="69">
        <v>16.72</v>
      </c>
      <c r="AD1413" s="64">
        <f>+IFERROR(MaestraLP3[[#This Row],[MARGEN UNITARIO]]/MaestraLP3[[#This Row],[Peso Neto UMV (KG)]],0)</f>
        <v>19013.157894736843</v>
      </c>
      <c r="AE1413" s="39" t="s">
        <v>53</v>
      </c>
      <c r="AF1413" s="39"/>
      <c r="AG1413" s="39">
        <v>1</v>
      </c>
      <c r="AH1413" s="109">
        <v>0</v>
      </c>
      <c r="AI1413" s="66">
        <v>0.03</v>
      </c>
      <c r="AJ1413" s="66">
        <v>0.05</v>
      </c>
      <c r="AK1413" s="39" t="s">
        <v>53</v>
      </c>
      <c r="AL1413" s="39" t="s">
        <v>44</v>
      </c>
    </row>
    <row r="1414" spans="1:38" x14ac:dyDescent="0.35">
      <c r="A1414" s="39" t="s">
        <v>276</v>
      </c>
      <c r="B1414" s="39">
        <v>104548650</v>
      </c>
      <c r="C1414" s="39" t="str">
        <f>+MaestraLP3[[#This Row],[CÓDIGO]]&amp;MaestraLP3[[#Headers],[-]]&amp;MaestraLP3[[#This Row],[UMV]]</f>
        <v>104548650-Z25</v>
      </c>
      <c r="D1414" s="50" t="str">
        <f>+MaestraLP3[[#This Row],[CÓDIGO]]&amp;MaestraLP3[[#Headers],[FS00]]</f>
        <v>104548650FS00</v>
      </c>
      <c r="E1414" s="39" t="s">
        <v>34</v>
      </c>
      <c r="F1414" s="39" t="s">
        <v>97</v>
      </c>
      <c r="G1414" s="39" t="s">
        <v>98</v>
      </c>
      <c r="H1414" s="39" t="s">
        <v>4430</v>
      </c>
      <c r="I1414" s="39" t="s">
        <v>4648</v>
      </c>
      <c r="J1414" s="49" t="s">
        <v>4026</v>
      </c>
      <c r="K1414" s="50" t="s">
        <v>50</v>
      </c>
      <c r="L1414" s="39" t="str">
        <f>VLOOKUP(MaestraLP3[[#This Row],[UMV]],VALIDACIONES!J:L,3,0)</f>
        <v>Caja 125 Unidades</v>
      </c>
      <c r="M1414" s="39" t="s">
        <v>51</v>
      </c>
      <c r="N1414" s="39" t="s">
        <v>78</v>
      </c>
      <c r="O1414" s="64">
        <f>22850*125</f>
        <v>2856250</v>
      </c>
      <c r="P1414" s="39" t="s">
        <v>4413</v>
      </c>
      <c r="Q1414" s="65">
        <v>1364500</v>
      </c>
      <c r="R1414" s="66">
        <f>+IFERROR((MaestraLP3[[#This Row],[COSTO ]]/MaestraLP3[[#This Row],[COSTO SEP]]-1),0)</f>
        <v>-0.61781181619256009</v>
      </c>
      <c r="S1414" s="65" t="s">
        <v>93</v>
      </c>
      <c r="T1414" s="65" t="s">
        <v>93</v>
      </c>
      <c r="U1414" s="64">
        <f>+VLOOKUP(MaestraLP3[[#This Row],[FS00]],'[1]BD MES'!$C:$N,12,0)</f>
        <v>1091625</v>
      </c>
      <c r="V1414" s="64">
        <v>1091625</v>
      </c>
      <c r="W1414" s="66">
        <f>+(MaestraLP3[[#This Row],[COSTO ]]-MaestraLP3[[#This Row],[COSTO OCT AL 25-09]])/MaestraLP3[[#This Row],[COSTO OCT AL 25-09]]</f>
        <v>0</v>
      </c>
      <c r="X1414" s="67" t="str">
        <f>++IF(P1414="HASTA AGOTAR STOCK","HASTA AGOTAR STOCK",IF(MaestraLP3[[#This Row],[PRECIO]]=0,"NO PARA LP",IF(MaestraLP3[[#This Row],[PRECIO SEP]]=0,"INCORPORACIÓN",IF(Z1414=0,"MANTIENE",IF(Z1414&lt;0,"BAJA",IF(Z1414&gt;0,"ALZA",""))))))</f>
        <v>MANTIENE</v>
      </c>
      <c r="Y1414" s="64">
        <v>1364500</v>
      </c>
      <c r="Z1414" s="41">
        <f>IF(Y1414=0,"INDICAR PRECIO VTA",Y1414-MaestraLP3[[#This Row],[PRECIO SEP]])</f>
        <v>0</v>
      </c>
      <c r="AA1414" s="66">
        <f t="shared" si="22"/>
        <v>0.19998167827042873</v>
      </c>
      <c r="AB1414" s="68">
        <f>IFERROR(MaestraLP3[[#This Row],[PRECIO]]*MaestraLP3[[#This Row],[%MG UMV]],0)</f>
        <v>272875</v>
      </c>
      <c r="AC1414" s="69">
        <v>9.2999999999999999E-2</v>
      </c>
      <c r="AD1414" s="64">
        <f>+IFERROR(MaestraLP3[[#This Row],[MARGEN UNITARIO]]/MaestraLP3[[#This Row],[Peso Neto UMV (KG)]],0)</f>
        <v>2934139.7849462368</v>
      </c>
      <c r="AE1414" s="39" t="s">
        <v>53</v>
      </c>
      <c r="AF1414" s="39"/>
      <c r="AG1414" s="39">
        <v>1</v>
      </c>
      <c r="AH1414" s="109">
        <v>0</v>
      </c>
      <c r="AI1414" s="66">
        <v>0.03</v>
      </c>
      <c r="AJ1414" s="66">
        <v>0.05</v>
      </c>
      <c r="AK1414" s="39" t="s">
        <v>53</v>
      </c>
      <c r="AL1414" s="39" t="s">
        <v>44</v>
      </c>
    </row>
    <row r="1415" spans="1:38" x14ac:dyDescent="0.35">
      <c r="A1415" s="39" t="s">
        <v>276</v>
      </c>
      <c r="B1415" s="39">
        <v>104548780</v>
      </c>
      <c r="C1415" s="39" t="str">
        <f>+MaestraLP3[[#This Row],[CÓDIGO]]&amp;MaestraLP3[[#Headers],[-]]&amp;MaestraLP3[[#This Row],[UMV]]</f>
        <v>104548780-C06</v>
      </c>
      <c r="D1415" s="50" t="str">
        <f>+MaestraLP3[[#This Row],[CÓDIGO]]&amp;MaestraLP3[[#Headers],[FS00]]</f>
        <v>104548780FS00</v>
      </c>
      <c r="E1415" s="39" t="s">
        <v>34</v>
      </c>
      <c r="F1415" s="39" t="s">
        <v>97</v>
      </c>
      <c r="G1415" s="39" t="s">
        <v>98</v>
      </c>
      <c r="H1415" s="39" t="s">
        <v>4430</v>
      </c>
      <c r="I1415" s="39" t="s">
        <v>4649</v>
      </c>
      <c r="J1415" s="49" t="s">
        <v>57</v>
      </c>
      <c r="K1415" s="50" t="s">
        <v>50</v>
      </c>
      <c r="L1415" s="39" t="str">
        <f>VLOOKUP(MaestraLP3[[#This Row],[UMV]],VALIDACIONES!J:L,3,0)</f>
        <v>Caja 6 Unidades</v>
      </c>
      <c r="M1415" s="39" t="s">
        <v>51</v>
      </c>
      <c r="N1415" s="39" t="s">
        <v>78</v>
      </c>
      <c r="O1415" s="64">
        <v>46344</v>
      </c>
      <c r="P1415" s="39" t="s">
        <v>4413</v>
      </c>
      <c r="Q1415" s="65">
        <v>57930</v>
      </c>
      <c r="R1415" s="66">
        <f>+IFERROR((MaestraLP3[[#This Row],[COSTO ]]/MaestraLP3[[#This Row],[COSTO SEP]]-1),0)</f>
        <v>0</v>
      </c>
      <c r="S1415" s="65" t="s">
        <v>93</v>
      </c>
      <c r="T1415" s="65" t="s">
        <v>93</v>
      </c>
      <c r="U1415" s="64">
        <f>+VLOOKUP(MaestraLP3[[#This Row],[FS00]],'[1]BD MES'!$C:$N,12,0)</f>
        <v>46344</v>
      </c>
      <c r="V1415" s="64">
        <v>46344</v>
      </c>
      <c r="W1415" s="66">
        <f>+(MaestraLP3[[#This Row],[COSTO ]]-MaestraLP3[[#This Row],[COSTO OCT AL 25-09]])/MaestraLP3[[#This Row],[COSTO OCT AL 25-09]]</f>
        <v>0</v>
      </c>
      <c r="X1415" s="67" t="str">
        <f>++IF(P1415="HASTA AGOTAR STOCK","HASTA AGOTAR STOCK",IF(MaestraLP3[[#This Row],[PRECIO]]=0,"NO PARA LP",IF(MaestraLP3[[#This Row],[PRECIO SEP]]=0,"INCORPORACIÓN",IF(Z1415=0,"MANTIENE",IF(Z1415&lt;0,"BAJA",IF(Z1415&gt;0,"ALZA",""))))))</f>
        <v>MANTIENE</v>
      </c>
      <c r="Y1415" s="64">
        <v>57930</v>
      </c>
      <c r="Z1415" s="41">
        <f>IF(Y1415=0,"INDICAR PRECIO VTA",Y1415-MaestraLP3[[#This Row],[PRECIO SEP]])</f>
        <v>0</v>
      </c>
      <c r="AA1415" s="66">
        <f t="shared" si="22"/>
        <v>0.2</v>
      </c>
      <c r="AB1415" s="68">
        <f>IFERROR(MaestraLP3[[#This Row],[PRECIO]]*MaestraLP3[[#This Row],[%MG UMV]],0)</f>
        <v>11586</v>
      </c>
      <c r="AC1415" s="69">
        <v>4.1399999999999997</v>
      </c>
      <c r="AD1415" s="64">
        <f>+IFERROR(MaestraLP3[[#This Row],[MARGEN UNITARIO]]/MaestraLP3[[#This Row],[Peso Neto UMV (KG)]],0)</f>
        <v>2798.5507246376815</v>
      </c>
      <c r="AE1415" s="39" t="s">
        <v>53</v>
      </c>
      <c r="AF1415" s="39"/>
      <c r="AG1415" s="39">
        <v>1</v>
      </c>
      <c r="AH1415" s="109">
        <v>0</v>
      </c>
      <c r="AI1415" s="66">
        <v>0.03</v>
      </c>
      <c r="AJ1415" s="66">
        <v>0.05</v>
      </c>
      <c r="AK1415" s="39" t="s">
        <v>53</v>
      </c>
      <c r="AL1415" s="39" t="s">
        <v>44</v>
      </c>
    </row>
    <row r="1416" spans="1:38" x14ac:dyDescent="0.35">
      <c r="A1416" s="39" t="s">
        <v>276</v>
      </c>
      <c r="B1416" s="39">
        <v>104548800</v>
      </c>
      <c r="C1416" s="39" t="str">
        <f>+MaestraLP3[[#This Row],[CÓDIGO]]&amp;MaestraLP3[[#Headers],[-]]&amp;MaestraLP3[[#This Row],[UMV]]</f>
        <v>104548800-C06</v>
      </c>
      <c r="D1416" s="50" t="str">
        <f>+MaestraLP3[[#This Row],[CÓDIGO]]&amp;MaestraLP3[[#Headers],[FS00]]</f>
        <v>104548800FS00</v>
      </c>
      <c r="E1416" s="39" t="s">
        <v>34</v>
      </c>
      <c r="F1416" s="39" t="s">
        <v>97</v>
      </c>
      <c r="G1416" s="39" t="s">
        <v>98</v>
      </c>
      <c r="H1416" s="39" t="s">
        <v>4430</v>
      </c>
      <c r="I1416" s="39" t="s">
        <v>4650</v>
      </c>
      <c r="J1416" s="49" t="s">
        <v>57</v>
      </c>
      <c r="K1416" s="50" t="s">
        <v>50</v>
      </c>
      <c r="L1416" s="39" t="str">
        <f>VLOOKUP(MaestraLP3[[#This Row],[UMV]],VALIDACIONES!J:L,3,0)</f>
        <v>Caja 6 Unidades</v>
      </c>
      <c r="M1416" s="39" t="s">
        <v>51</v>
      </c>
      <c r="N1416" s="39" t="s">
        <v>78</v>
      </c>
      <c r="O1416" s="64">
        <v>72564</v>
      </c>
      <c r="P1416" s="39" t="s">
        <v>4413</v>
      </c>
      <c r="Q1416" s="65">
        <v>90708</v>
      </c>
      <c r="R1416" s="66">
        <f>+IFERROR((MaestraLP3[[#This Row],[COSTO ]]/MaestraLP3[[#This Row],[COSTO SEP]]-1),0)</f>
        <v>0</v>
      </c>
      <c r="S1416" s="65" t="s">
        <v>93</v>
      </c>
      <c r="T1416" s="65" t="s">
        <v>93</v>
      </c>
      <c r="U1416" s="64">
        <f>+VLOOKUP(MaestraLP3[[#This Row],[FS00]],'[1]BD MES'!$C:$N,12,0)</f>
        <v>72564</v>
      </c>
      <c r="V1416" s="64">
        <v>72564</v>
      </c>
      <c r="W1416" s="66">
        <f>+(MaestraLP3[[#This Row],[COSTO ]]-MaestraLP3[[#This Row],[COSTO OCT AL 25-09]])/MaestraLP3[[#This Row],[COSTO OCT AL 25-09]]</f>
        <v>0</v>
      </c>
      <c r="X1416" s="67" t="str">
        <f>++IF(P1416="HASTA AGOTAR STOCK","HASTA AGOTAR STOCK",IF(MaestraLP3[[#This Row],[PRECIO]]=0,"NO PARA LP",IF(MaestraLP3[[#This Row],[PRECIO SEP]]=0,"INCORPORACIÓN",IF(Z1416=0,"MANTIENE",IF(Z1416&lt;0,"BAJA",IF(Z1416&gt;0,"ALZA",""))))))</f>
        <v>MANTIENE</v>
      </c>
      <c r="Y1416" s="64">
        <v>90708</v>
      </c>
      <c r="Z1416" s="41">
        <f>IF(Y1416=0,"INDICAR PRECIO VTA",Y1416-MaestraLP3[[#This Row],[PRECIO SEP]])</f>
        <v>0</v>
      </c>
      <c r="AA1416" s="66">
        <f t="shared" si="22"/>
        <v>0.20002645852626008</v>
      </c>
      <c r="AB1416" s="68">
        <f>IFERROR(MaestraLP3[[#This Row],[PRECIO]]*MaestraLP3[[#This Row],[%MG UMV]],0)</f>
        <v>18144</v>
      </c>
      <c r="AC1416" s="69">
        <v>6</v>
      </c>
      <c r="AD1416" s="64">
        <f>+IFERROR(MaestraLP3[[#This Row],[MARGEN UNITARIO]]/MaestraLP3[[#This Row],[Peso Neto UMV (KG)]],0)</f>
        <v>3024</v>
      </c>
      <c r="AE1416" s="39" t="s">
        <v>53</v>
      </c>
      <c r="AF1416" s="39"/>
      <c r="AG1416" s="39">
        <v>1</v>
      </c>
      <c r="AH1416" s="109">
        <v>0</v>
      </c>
      <c r="AI1416" s="66">
        <v>0.03</v>
      </c>
      <c r="AJ1416" s="66">
        <v>0.05</v>
      </c>
      <c r="AK1416" s="39" t="s">
        <v>53</v>
      </c>
      <c r="AL1416" s="39" t="s">
        <v>44</v>
      </c>
    </row>
    <row r="1417" spans="1:38" x14ac:dyDescent="0.35">
      <c r="A1417" s="39" t="s">
        <v>276</v>
      </c>
      <c r="B1417" s="39">
        <v>104548810</v>
      </c>
      <c r="C1417" s="39" t="str">
        <f>+MaestraLP3[[#This Row],[CÓDIGO]]&amp;MaestraLP3[[#Headers],[-]]&amp;MaestraLP3[[#This Row],[UMV]]</f>
        <v>104548810-C06</v>
      </c>
      <c r="D1417" s="50" t="str">
        <f>+MaestraLP3[[#This Row],[CÓDIGO]]&amp;MaestraLP3[[#Headers],[FS00]]</f>
        <v>104548810FS00</v>
      </c>
      <c r="E1417" s="39" t="s">
        <v>34</v>
      </c>
      <c r="F1417" s="39" t="s">
        <v>97</v>
      </c>
      <c r="G1417" s="39" t="s">
        <v>98</v>
      </c>
      <c r="H1417" s="39" t="s">
        <v>4430</v>
      </c>
      <c r="I1417" s="39" t="s">
        <v>4651</v>
      </c>
      <c r="J1417" s="49" t="s">
        <v>57</v>
      </c>
      <c r="K1417" s="50" t="s">
        <v>50</v>
      </c>
      <c r="L1417" s="39" t="str">
        <f>VLOOKUP(MaestraLP3[[#This Row],[UMV]],VALIDACIONES!J:L,3,0)</f>
        <v>Caja 6 Unidades</v>
      </c>
      <c r="M1417" s="39" t="s">
        <v>51</v>
      </c>
      <c r="N1417" s="39" t="s">
        <v>78</v>
      </c>
      <c r="O1417" s="64">
        <v>100800</v>
      </c>
      <c r="P1417" s="39" t="s">
        <v>4413</v>
      </c>
      <c r="Q1417" s="65">
        <v>126000</v>
      </c>
      <c r="R1417" s="66">
        <f>+IFERROR((MaestraLP3[[#This Row],[COSTO ]]/MaestraLP3[[#This Row],[COSTO SEP]]-1),0)</f>
        <v>0</v>
      </c>
      <c r="S1417" s="65" t="s">
        <v>93</v>
      </c>
      <c r="T1417" s="65" t="s">
        <v>93</v>
      </c>
      <c r="U1417" s="64">
        <f>+VLOOKUP(MaestraLP3[[#This Row],[FS00]],'[1]BD MES'!$C:$N,12,0)</f>
        <v>100800</v>
      </c>
      <c r="V1417" s="64">
        <v>100800</v>
      </c>
      <c r="W1417" s="66">
        <f>+(MaestraLP3[[#This Row],[COSTO ]]-MaestraLP3[[#This Row],[COSTO OCT AL 25-09]])/MaestraLP3[[#This Row],[COSTO OCT AL 25-09]]</f>
        <v>0</v>
      </c>
      <c r="X1417" s="67" t="str">
        <f>++IF(P1417="HASTA AGOTAR STOCK","HASTA AGOTAR STOCK",IF(MaestraLP3[[#This Row],[PRECIO]]=0,"NO PARA LP",IF(MaestraLP3[[#This Row],[PRECIO SEP]]=0,"INCORPORACIÓN",IF(Z1417=0,"MANTIENE",IF(Z1417&lt;0,"BAJA",IF(Z1417&gt;0,"ALZA",""))))))</f>
        <v>MANTIENE</v>
      </c>
      <c r="Y1417" s="64">
        <v>126000</v>
      </c>
      <c r="Z1417" s="41">
        <f>IF(Y1417=0,"INDICAR PRECIO VTA",Y1417-MaestraLP3[[#This Row],[PRECIO SEP]])</f>
        <v>0</v>
      </c>
      <c r="AA1417" s="66">
        <f t="shared" si="22"/>
        <v>0.2</v>
      </c>
      <c r="AB1417" s="68">
        <f>IFERROR(MaestraLP3[[#This Row],[PRECIO]]*MaestraLP3[[#This Row],[%MG UMV]],0)</f>
        <v>25200</v>
      </c>
      <c r="AC1417" s="69">
        <v>7.05</v>
      </c>
      <c r="AD1417" s="64">
        <f>+IFERROR(MaestraLP3[[#This Row],[MARGEN UNITARIO]]/MaestraLP3[[#This Row],[Peso Neto UMV (KG)]],0)</f>
        <v>3574.4680851063831</v>
      </c>
      <c r="AE1417" s="39" t="s">
        <v>53</v>
      </c>
      <c r="AF1417" s="39"/>
      <c r="AG1417" s="39">
        <v>1</v>
      </c>
      <c r="AH1417" s="109">
        <v>0</v>
      </c>
      <c r="AI1417" s="66">
        <v>0.03</v>
      </c>
      <c r="AJ1417" s="66">
        <v>0.05</v>
      </c>
      <c r="AK1417" s="39" t="s">
        <v>53</v>
      </c>
      <c r="AL1417" s="39" t="s">
        <v>44</v>
      </c>
    </row>
    <row r="1418" spans="1:38" x14ac:dyDescent="0.35">
      <c r="A1418" s="39" t="s">
        <v>276</v>
      </c>
      <c r="B1418" s="39">
        <v>104548820</v>
      </c>
      <c r="C1418" s="39" t="str">
        <f>+MaestraLP3[[#This Row],[CÓDIGO]]&amp;MaestraLP3[[#Headers],[-]]&amp;MaestraLP3[[#This Row],[UMV]]</f>
        <v>104548820-C06</v>
      </c>
      <c r="D1418" s="50" t="str">
        <f>+MaestraLP3[[#This Row],[CÓDIGO]]&amp;MaestraLP3[[#Headers],[FS00]]</f>
        <v>104548820FS00</v>
      </c>
      <c r="E1418" s="39" t="s">
        <v>34</v>
      </c>
      <c r="F1418" s="39" t="s">
        <v>97</v>
      </c>
      <c r="G1418" s="39" t="s">
        <v>98</v>
      </c>
      <c r="H1418" s="39" t="s">
        <v>4430</v>
      </c>
      <c r="I1418" s="39" t="s">
        <v>4652</v>
      </c>
      <c r="J1418" s="49" t="s">
        <v>57</v>
      </c>
      <c r="K1418" s="50" t="s">
        <v>50</v>
      </c>
      <c r="L1418" s="39" t="str">
        <f>VLOOKUP(MaestraLP3[[#This Row],[UMV]],VALIDACIONES!J:L,3,0)</f>
        <v>Caja 6 Unidades</v>
      </c>
      <c r="M1418" s="39" t="s">
        <v>51</v>
      </c>
      <c r="N1418" s="39" t="s">
        <v>78</v>
      </c>
      <c r="O1418" s="64">
        <v>104832</v>
      </c>
      <c r="P1418" s="39" t="s">
        <v>4413</v>
      </c>
      <c r="Q1418" s="65">
        <v>131040</v>
      </c>
      <c r="R1418" s="66">
        <f>+IFERROR((MaestraLP3[[#This Row],[COSTO ]]/MaestraLP3[[#This Row],[COSTO SEP]]-1),0)</f>
        <v>0</v>
      </c>
      <c r="S1418" s="65" t="s">
        <v>93</v>
      </c>
      <c r="T1418" s="65" t="s">
        <v>93</v>
      </c>
      <c r="U1418" s="64">
        <f>+VLOOKUP(MaestraLP3[[#This Row],[FS00]],'[1]BD MES'!$C:$N,12,0)</f>
        <v>104832</v>
      </c>
      <c r="V1418" s="64">
        <v>104832</v>
      </c>
      <c r="W1418" s="66">
        <f>+(MaestraLP3[[#This Row],[COSTO ]]-MaestraLP3[[#This Row],[COSTO OCT AL 25-09]])/MaestraLP3[[#This Row],[COSTO OCT AL 25-09]]</f>
        <v>0</v>
      </c>
      <c r="X1418" s="67" t="str">
        <f>++IF(P1418="HASTA AGOTAR STOCK","HASTA AGOTAR STOCK",IF(MaestraLP3[[#This Row],[PRECIO]]=0,"NO PARA LP",IF(MaestraLP3[[#This Row],[PRECIO SEP]]=0,"INCORPORACIÓN",IF(Z1418=0,"MANTIENE",IF(Z1418&lt;0,"BAJA",IF(Z1418&gt;0,"ALZA",""))))))</f>
        <v>MANTIENE</v>
      </c>
      <c r="Y1418" s="64">
        <v>131040</v>
      </c>
      <c r="Z1418" s="41">
        <f>IF(Y1418=0,"INDICAR PRECIO VTA",Y1418-MaestraLP3[[#This Row],[PRECIO SEP]])</f>
        <v>0</v>
      </c>
      <c r="AA1418" s="66">
        <f t="shared" si="22"/>
        <v>0.2</v>
      </c>
      <c r="AB1418" s="68">
        <f>IFERROR(MaestraLP3[[#This Row],[PRECIO]]*MaestraLP3[[#This Row],[%MG UMV]],0)</f>
        <v>26208</v>
      </c>
      <c r="AC1418" s="69">
        <v>8.8800000000000008</v>
      </c>
      <c r="AD1418" s="64">
        <f>+IFERROR(MaestraLP3[[#This Row],[MARGEN UNITARIO]]/MaestraLP3[[#This Row],[Peso Neto UMV (KG)]],0)</f>
        <v>2951.3513513513512</v>
      </c>
      <c r="AE1418" s="39" t="s">
        <v>53</v>
      </c>
      <c r="AF1418" s="39"/>
      <c r="AG1418" s="39">
        <v>1</v>
      </c>
      <c r="AH1418" s="109">
        <v>0</v>
      </c>
      <c r="AI1418" s="66">
        <v>0.03</v>
      </c>
      <c r="AJ1418" s="66">
        <v>0.05</v>
      </c>
      <c r="AK1418" s="39" t="s">
        <v>53</v>
      </c>
      <c r="AL1418" s="39" t="s">
        <v>44</v>
      </c>
    </row>
    <row r="1419" spans="1:38" x14ac:dyDescent="0.35">
      <c r="A1419" s="39" t="s">
        <v>276</v>
      </c>
      <c r="B1419" s="39">
        <v>104548750</v>
      </c>
      <c r="C1419" s="39" t="str">
        <f>+MaestraLP3[[#This Row],[CÓDIGO]]&amp;MaestraLP3[[#Headers],[-]]&amp;MaestraLP3[[#This Row],[UMV]]</f>
        <v>104548750-C12</v>
      </c>
      <c r="D1419" s="50" t="str">
        <f>+MaestraLP3[[#This Row],[CÓDIGO]]&amp;MaestraLP3[[#Headers],[FS00]]</f>
        <v>104548750FS00</v>
      </c>
      <c r="E1419" s="39" t="s">
        <v>34</v>
      </c>
      <c r="F1419" s="39" t="s">
        <v>97</v>
      </c>
      <c r="G1419" s="39" t="s">
        <v>98</v>
      </c>
      <c r="H1419" s="39" t="s">
        <v>4430</v>
      </c>
      <c r="I1419" s="39" t="s">
        <v>4653</v>
      </c>
      <c r="J1419" s="49" t="s">
        <v>49</v>
      </c>
      <c r="K1419" s="50" t="s">
        <v>50</v>
      </c>
      <c r="L1419" s="39" t="str">
        <f>VLOOKUP(MaestraLP3[[#This Row],[UMV]],VALIDACIONES!J:L,3,0)</f>
        <v>Caja 12 Unidades</v>
      </c>
      <c r="M1419" s="39" t="s">
        <v>51</v>
      </c>
      <c r="N1419" s="39" t="s">
        <v>78</v>
      </c>
      <c r="O1419" s="64">
        <v>80592</v>
      </c>
      <c r="P1419" s="39" t="s">
        <v>4413</v>
      </c>
      <c r="Q1419" s="65">
        <v>100740</v>
      </c>
      <c r="R1419" s="66">
        <f>+IFERROR((MaestraLP3[[#This Row],[COSTO ]]/MaestraLP3[[#This Row],[COSTO SEP]]-1),0)</f>
        <v>0</v>
      </c>
      <c r="S1419" s="65" t="s">
        <v>93</v>
      </c>
      <c r="T1419" s="65" t="s">
        <v>93</v>
      </c>
      <c r="U1419" s="64">
        <f>+VLOOKUP(MaestraLP3[[#This Row],[FS00]],'[1]BD MES'!$C:$N,12,0)</f>
        <v>80592</v>
      </c>
      <c r="V1419" s="64">
        <v>80592</v>
      </c>
      <c r="W1419" s="66">
        <f>+(MaestraLP3[[#This Row],[COSTO ]]-MaestraLP3[[#This Row],[COSTO OCT AL 25-09]])/MaestraLP3[[#This Row],[COSTO OCT AL 25-09]]</f>
        <v>0</v>
      </c>
      <c r="X1419" s="67" t="str">
        <f>++IF(P1419="HASTA AGOTAR STOCK","HASTA AGOTAR STOCK",IF(MaestraLP3[[#This Row],[PRECIO]]=0,"NO PARA LP",IF(MaestraLP3[[#This Row],[PRECIO SEP]]=0,"INCORPORACIÓN",IF(Z1419=0,"MANTIENE",IF(Z1419&lt;0,"BAJA",IF(Z1419&gt;0,"ALZA",""))))))</f>
        <v>MANTIENE</v>
      </c>
      <c r="Y1419" s="64">
        <v>100740</v>
      </c>
      <c r="Z1419" s="41">
        <f>IF(Y1419=0,"INDICAR PRECIO VTA",Y1419-MaestraLP3[[#This Row],[PRECIO SEP]])</f>
        <v>0</v>
      </c>
      <c r="AA1419" s="66">
        <f t="shared" si="22"/>
        <v>0.2</v>
      </c>
      <c r="AB1419" s="68">
        <f>IFERROR(MaestraLP3[[#This Row],[PRECIO]]*MaestraLP3[[#This Row],[%MG UMV]],0)</f>
        <v>20148</v>
      </c>
      <c r="AC1419" s="69">
        <v>16.559999999999999</v>
      </c>
      <c r="AD1419" s="64">
        <f>+IFERROR(MaestraLP3[[#This Row],[MARGEN UNITARIO]]/MaestraLP3[[#This Row],[Peso Neto UMV (KG)]],0)</f>
        <v>1216.6666666666667</v>
      </c>
      <c r="AE1419" s="39" t="s">
        <v>53</v>
      </c>
      <c r="AF1419" s="39"/>
      <c r="AG1419" s="39">
        <v>1</v>
      </c>
      <c r="AH1419" s="109">
        <v>0</v>
      </c>
      <c r="AI1419" s="66">
        <v>0.03</v>
      </c>
      <c r="AJ1419" s="66">
        <v>0.05</v>
      </c>
      <c r="AK1419" s="39" t="s">
        <v>53</v>
      </c>
      <c r="AL1419" s="39" t="s">
        <v>44</v>
      </c>
    </row>
    <row r="1420" spans="1:38" x14ac:dyDescent="0.35">
      <c r="A1420" s="39" t="s">
        <v>276</v>
      </c>
      <c r="B1420" s="39">
        <v>104548740</v>
      </c>
      <c r="C1420" s="39" t="str">
        <f>+MaestraLP3[[#This Row],[CÓDIGO]]&amp;MaestraLP3[[#Headers],[-]]&amp;MaestraLP3[[#This Row],[UMV]]</f>
        <v>104548740-C12</v>
      </c>
      <c r="D1420" s="50" t="str">
        <f>+MaestraLP3[[#This Row],[CÓDIGO]]&amp;MaestraLP3[[#Headers],[FS00]]</f>
        <v>104548740FS00</v>
      </c>
      <c r="E1420" s="39" t="s">
        <v>34</v>
      </c>
      <c r="F1420" s="39" t="s">
        <v>97</v>
      </c>
      <c r="G1420" s="39" t="s">
        <v>98</v>
      </c>
      <c r="H1420" s="39" t="s">
        <v>4430</v>
      </c>
      <c r="I1420" s="39" t="s">
        <v>4654</v>
      </c>
      <c r="J1420" s="49" t="s">
        <v>49</v>
      </c>
      <c r="K1420" s="50" t="s">
        <v>50</v>
      </c>
      <c r="L1420" s="39" t="str">
        <f>VLOOKUP(MaestraLP3[[#This Row],[UMV]],VALIDACIONES!J:L,3,0)</f>
        <v>Caja 12 Unidades</v>
      </c>
      <c r="M1420" s="39" t="s">
        <v>51</v>
      </c>
      <c r="N1420" s="39" t="s">
        <v>78</v>
      </c>
      <c r="O1420" s="64">
        <v>80592</v>
      </c>
      <c r="P1420" s="39" t="s">
        <v>4413</v>
      </c>
      <c r="Q1420" s="65">
        <v>100740</v>
      </c>
      <c r="R1420" s="66">
        <f>+IFERROR((MaestraLP3[[#This Row],[COSTO ]]/MaestraLP3[[#This Row],[COSTO SEP]]-1),0)</f>
        <v>0</v>
      </c>
      <c r="S1420" s="65" t="s">
        <v>93</v>
      </c>
      <c r="T1420" s="65" t="s">
        <v>93</v>
      </c>
      <c r="U1420" s="64">
        <f>+VLOOKUP(MaestraLP3[[#This Row],[FS00]],'[1]BD MES'!$C:$N,12,0)</f>
        <v>80592</v>
      </c>
      <c r="V1420" s="64">
        <v>80592</v>
      </c>
      <c r="W1420" s="66">
        <f>+(MaestraLP3[[#This Row],[COSTO ]]-MaestraLP3[[#This Row],[COSTO OCT AL 25-09]])/MaestraLP3[[#This Row],[COSTO OCT AL 25-09]]</f>
        <v>0</v>
      </c>
      <c r="X1420" s="67" t="str">
        <f>++IF(P1420="HASTA AGOTAR STOCK","HASTA AGOTAR STOCK",IF(MaestraLP3[[#This Row],[PRECIO]]=0,"NO PARA LP",IF(MaestraLP3[[#This Row],[PRECIO SEP]]=0,"INCORPORACIÓN",IF(Z1420=0,"MANTIENE",IF(Z1420&lt;0,"BAJA",IF(Z1420&gt;0,"ALZA",""))))))</f>
        <v>MANTIENE</v>
      </c>
      <c r="Y1420" s="64">
        <v>100740</v>
      </c>
      <c r="Z1420" s="41">
        <f>IF(Y1420=0,"INDICAR PRECIO VTA",Y1420-MaestraLP3[[#This Row],[PRECIO SEP]])</f>
        <v>0</v>
      </c>
      <c r="AA1420" s="66">
        <f t="shared" si="22"/>
        <v>0.2</v>
      </c>
      <c r="AB1420" s="68">
        <f>IFERROR(MaestraLP3[[#This Row],[PRECIO]]*MaestraLP3[[#This Row],[%MG UMV]],0)</f>
        <v>20148</v>
      </c>
      <c r="AC1420" s="69">
        <v>16.559999999999999</v>
      </c>
      <c r="AD1420" s="64">
        <f>+IFERROR(MaestraLP3[[#This Row],[MARGEN UNITARIO]]/MaestraLP3[[#This Row],[Peso Neto UMV (KG)]],0)</f>
        <v>1216.6666666666667</v>
      </c>
      <c r="AE1420" s="39" t="s">
        <v>53</v>
      </c>
      <c r="AF1420" s="39"/>
      <c r="AG1420" s="39">
        <v>1</v>
      </c>
      <c r="AH1420" s="109">
        <v>0</v>
      </c>
      <c r="AI1420" s="66">
        <v>0.03</v>
      </c>
      <c r="AJ1420" s="66">
        <v>0.05</v>
      </c>
      <c r="AK1420" s="39" t="s">
        <v>53</v>
      </c>
      <c r="AL1420" s="39" t="s">
        <v>44</v>
      </c>
    </row>
    <row r="1421" spans="1:38" x14ac:dyDescent="0.35">
      <c r="A1421" s="39" t="s">
        <v>276</v>
      </c>
      <c r="B1421" s="39">
        <v>104548710</v>
      </c>
      <c r="C1421" s="39" t="str">
        <f>+MaestraLP3[[#This Row],[CÓDIGO]]&amp;MaestraLP3[[#Headers],[-]]&amp;MaestraLP3[[#This Row],[UMV]]</f>
        <v>104548710-C12</v>
      </c>
      <c r="D1421" s="50" t="str">
        <f>+MaestraLP3[[#This Row],[CÓDIGO]]&amp;MaestraLP3[[#Headers],[FS00]]</f>
        <v>104548710FS00</v>
      </c>
      <c r="E1421" s="39" t="s">
        <v>34</v>
      </c>
      <c r="F1421" s="39" t="s">
        <v>97</v>
      </c>
      <c r="G1421" s="39" t="s">
        <v>98</v>
      </c>
      <c r="H1421" s="39" t="s">
        <v>4430</v>
      </c>
      <c r="I1421" s="39" t="s">
        <v>4655</v>
      </c>
      <c r="J1421" s="49" t="s">
        <v>49</v>
      </c>
      <c r="K1421" s="50" t="s">
        <v>50</v>
      </c>
      <c r="L1421" s="39" t="str">
        <f>VLOOKUP(MaestraLP3[[#This Row],[UMV]],VALIDACIONES!J:L,3,0)</f>
        <v>Caja 12 Unidades</v>
      </c>
      <c r="M1421" s="39" t="s">
        <v>51</v>
      </c>
      <c r="N1421" s="39" t="s">
        <v>78</v>
      </c>
      <c r="O1421" s="64">
        <v>80592</v>
      </c>
      <c r="P1421" s="39" t="s">
        <v>4413</v>
      </c>
      <c r="Q1421" s="65">
        <v>100740</v>
      </c>
      <c r="R1421" s="66">
        <f>+IFERROR((MaestraLP3[[#This Row],[COSTO ]]/MaestraLP3[[#This Row],[COSTO SEP]]-1),0)</f>
        <v>0</v>
      </c>
      <c r="S1421" s="65" t="s">
        <v>93</v>
      </c>
      <c r="T1421" s="65" t="s">
        <v>93</v>
      </c>
      <c r="U1421" s="64">
        <f>+VLOOKUP(MaestraLP3[[#This Row],[FS00]],'[1]BD MES'!$C:$N,12,0)</f>
        <v>80592</v>
      </c>
      <c r="V1421" s="64">
        <v>80592</v>
      </c>
      <c r="W1421" s="66">
        <f>+(MaestraLP3[[#This Row],[COSTO ]]-MaestraLP3[[#This Row],[COSTO OCT AL 25-09]])/MaestraLP3[[#This Row],[COSTO OCT AL 25-09]]</f>
        <v>0</v>
      </c>
      <c r="X1421" s="67" t="str">
        <f>++IF(P1421="HASTA AGOTAR STOCK","HASTA AGOTAR STOCK",IF(MaestraLP3[[#This Row],[PRECIO]]=0,"NO PARA LP",IF(MaestraLP3[[#This Row],[PRECIO SEP]]=0,"INCORPORACIÓN",IF(Z1421=0,"MANTIENE",IF(Z1421&lt;0,"BAJA",IF(Z1421&gt;0,"ALZA",""))))))</f>
        <v>MANTIENE</v>
      </c>
      <c r="Y1421" s="64">
        <v>100740</v>
      </c>
      <c r="Z1421" s="41">
        <f>IF(Y1421=0,"INDICAR PRECIO VTA",Y1421-MaestraLP3[[#This Row],[PRECIO SEP]])</f>
        <v>0</v>
      </c>
      <c r="AA1421" s="66">
        <f t="shared" si="22"/>
        <v>0.2</v>
      </c>
      <c r="AB1421" s="68">
        <f>IFERROR(MaestraLP3[[#This Row],[PRECIO]]*MaestraLP3[[#This Row],[%MG UMV]],0)</f>
        <v>20148</v>
      </c>
      <c r="AC1421" s="69">
        <v>16.559999999999999</v>
      </c>
      <c r="AD1421" s="64">
        <f>+IFERROR(MaestraLP3[[#This Row],[MARGEN UNITARIO]]/MaestraLP3[[#This Row],[Peso Neto UMV (KG)]],0)</f>
        <v>1216.6666666666667</v>
      </c>
      <c r="AE1421" s="39" t="s">
        <v>53</v>
      </c>
      <c r="AF1421" s="39"/>
      <c r="AG1421" s="39">
        <v>1</v>
      </c>
      <c r="AH1421" s="109">
        <v>0</v>
      </c>
      <c r="AI1421" s="66">
        <v>0.03</v>
      </c>
      <c r="AJ1421" s="66">
        <v>0.05</v>
      </c>
      <c r="AK1421" s="39" t="s">
        <v>53</v>
      </c>
      <c r="AL1421" s="39" t="s">
        <v>44</v>
      </c>
    </row>
    <row r="1422" spans="1:38" x14ac:dyDescent="0.35">
      <c r="A1422" s="39" t="s">
        <v>276</v>
      </c>
      <c r="B1422" s="39">
        <v>104548720</v>
      </c>
      <c r="C1422" s="39" t="str">
        <f>+MaestraLP3[[#This Row],[CÓDIGO]]&amp;MaestraLP3[[#Headers],[-]]&amp;MaestraLP3[[#This Row],[UMV]]</f>
        <v>104548720-C12</v>
      </c>
      <c r="D1422" s="50" t="str">
        <f>+MaestraLP3[[#This Row],[CÓDIGO]]&amp;MaestraLP3[[#Headers],[FS00]]</f>
        <v>104548720FS00</v>
      </c>
      <c r="E1422" s="39" t="s">
        <v>34</v>
      </c>
      <c r="F1422" s="39" t="s">
        <v>97</v>
      </c>
      <c r="G1422" s="39" t="s">
        <v>98</v>
      </c>
      <c r="H1422" s="39" t="s">
        <v>4430</v>
      </c>
      <c r="I1422" s="39" t="s">
        <v>4656</v>
      </c>
      <c r="J1422" s="49" t="s">
        <v>49</v>
      </c>
      <c r="K1422" s="50" t="s">
        <v>50</v>
      </c>
      <c r="L1422" s="39" t="str">
        <f>VLOOKUP(MaestraLP3[[#This Row],[UMV]],VALIDACIONES!J:L,3,0)</f>
        <v>Caja 12 Unidades</v>
      </c>
      <c r="M1422" s="39" t="s">
        <v>51</v>
      </c>
      <c r="N1422" s="39" t="s">
        <v>78</v>
      </c>
      <c r="O1422" s="64">
        <v>80592</v>
      </c>
      <c r="P1422" s="39" t="s">
        <v>4413</v>
      </c>
      <c r="Q1422" s="65">
        <v>100740</v>
      </c>
      <c r="R1422" s="66">
        <f>+IFERROR((MaestraLP3[[#This Row],[COSTO ]]/MaestraLP3[[#This Row],[COSTO SEP]]-1),0)</f>
        <v>0</v>
      </c>
      <c r="S1422" s="65" t="s">
        <v>93</v>
      </c>
      <c r="T1422" s="65" t="s">
        <v>93</v>
      </c>
      <c r="U1422" s="64">
        <f>+VLOOKUP(MaestraLP3[[#This Row],[FS00]],'[1]BD MES'!$C:$N,12,0)</f>
        <v>80592</v>
      </c>
      <c r="V1422" s="64">
        <v>80592</v>
      </c>
      <c r="W1422" s="66">
        <f>+(MaestraLP3[[#This Row],[COSTO ]]-MaestraLP3[[#This Row],[COSTO OCT AL 25-09]])/MaestraLP3[[#This Row],[COSTO OCT AL 25-09]]</f>
        <v>0</v>
      </c>
      <c r="X1422" s="67" t="str">
        <f>++IF(P1422="HASTA AGOTAR STOCK","HASTA AGOTAR STOCK",IF(MaestraLP3[[#This Row],[PRECIO]]=0,"NO PARA LP",IF(MaestraLP3[[#This Row],[PRECIO SEP]]=0,"INCORPORACIÓN",IF(Z1422=0,"MANTIENE",IF(Z1422&lt;0,"BAJA",IF(Z1422&gt;0,"ALZA",""))))))</f>
        <v>MANTIENE</v>
      </c>
      <c r="Y1422" s="64">
        <v>100740</v>
      </c>
      <c r="Z1422" s="41">
        <f>IF(Y1422=0,"INDICAR PRECIO VTA",Y1422-MaestraLP3[[#This Row],[PRECIO SEP]])</f>
        <v>0</v>
      </c>
      <c r="AA1422" s="66">
        <f t="shared" si="22"/>
        <v>0.2</v>
      </c>
      <c r="AB1422" s="68">
        <f>IFERROR(MaestraLP3[[#This Row],[PRECIO]]*MaestraLP3[[#This Row],[%MG UMV]],0)</f>
        <v>20148</v>
      </c>
      <c r="AC1422" s="69">
        <v>16.559999999999999</v>
      </c>
      <c r="AD1422" s="64">
        <f>+IFERROR(MaestraLP3[[#This Row],[MARGEN UNITARIO]]/MaestraLP3[[#This Row],[Peso Neto UMV (KG)]],0)</f>
        <v>1216.6666666666667</v>
      </c>
      <c r="AE1422" s="39" t="s">
        <v>53</v>
      </c>
      <c r="AF1422" s="39"/>
      <c r="AG1422" s="39">
        <v>1</v>
      </c>
      <c r="AH1422" s="109">
        <v>0</v>
      </c>
      <c r="AI1422" s="66">
        <v>0.03</v>
      </c>
      <c r="AJ1422" s="66">
        <v>0.05</v>
      </c>
      <c r="AK1422" s="39" t="s">
        <v>53</v>
      </c>
      <c r="AL1422" s="39" t="s">
        <v>44</v>
      </c>
    </row>
    <row r="1423" spans="1:38" x14ac:dyDescent="0.35">
      <c r="A1423" s="39" t="s">
        <v>276</v>
      </c>
      <c r="B1423" s="39">
        <v>104548730</v>
      </c>
      <c r="C1423" s="39" t="str">
        <f>+MaestraLP3[[#This Row],[CÓDIGO]]&amp;MaestraLP3[[#Headers],[-]]&amp;MaestraLP3[[#This Row],[UMV]]</f>
        <v>104548730-C12</v>
      </c>
      <c r="D1423" s="50" t="str">
        <f>+MaestraLP3[[#This Row],[CÓDIGO]]&amp;MaestraLP3[[#Headers],[FS00]]</f>
        <v>104548730FS00</v>
      </c>
      <c r="E1423" s="39" t="s">
        <v>34</v>
      </c>
      <c r="F1423" s="39" t="s">
        <v>97</v>
      </c>
      <c r="G1423" s="39" t="s">
        <v>98</v>
      </c>
      <c r="H1423" s="39" t="s">
        <v>4430</v>
      </c>
      <c r="I1423" s="39" t="s">
        <v>4657</v>
      </c>
      <c r="J1423" s="49" t="s">
        <v>49</v>
      </c>
      <c r="K1423" s="50" t="s">
        <v>50</v>
      </c>
      <c r="L1423" s="39" t="str">
        <f>VLOOKUP(MaestraLP3[[#This Row],[UMV]],VALIDACIONES!J:L,3,0)</f>
        <v>Caja 12 Unidades</v>
      </c>
      <c r="M1423" s="39" t="s">
        <v>51</v>
      </c>
      <c r="N1423" s="39" t="s">
        <v>78</v>
      </c>
      <c r="O1423" s="64">
        <v>80592</v>
      </c>
      <c r="P1423" s="39" t="s">
        <v>4413</v>
      </c>
      <c r="Q1423" s="65">
        <v>100740</v>
      </c>
      <c r="R1423" s="66">
        <f>+IFERROR((MaestraLP3[[#This Row],[COSTO ]]/MaestraLP3[[#This Row],[COSTO SEP]]-1),0)</f>
        <v>0</v>
      </c>
      <c r="S1423" s="65" t="s">
        <v>93</v>
      </c>
      <c r="T1423" s="65" t="s">
        <v>93</v>
      </c>
      <c r="U1423" s="64">
        <f>+VLOOKUP(MaestraLP3[[#This Row],[FS00]],'[1]BD MES'!$C:$N,12,0)</f>
        <v>80592</v>
      </c>
      <c r="V1423" s="64">
        <v>80592</v>
      </c>
      <c r="W1423" s="66">
        <f>+(MaestraLP3[[#This Row],[COSTO ]]-MaestraLP3[[#This Row],[COSTO OCT AL 25-09]])/MaestraLP3[[#This Row],[COSTO OCT AL 25-09]]</f>
        <v>0</v>
      </c>
      <c r="X1423" s="67" t="str">
        <f>++IF(P1423="HASTA AGOTAR STOCK","HASTA AGOTAR STOCK",IF(MaestraLP3[[#This Row],[PRECIO]]=0,"NO PARA LP",IF(MaestraLP3[[#This Row],[PRECIO SEP]]=0,"INCORPORACIÓN",IF(Z1423=0,"MANTIENE",IF(Z1423&lt;0,"BAJA",IF(Z1423&gt;0,"ALZA",""))))))</f>
        <v>MANTIENE</v>
      </c>
      <c r="Y1423" s="64">
        <v>100740</v>
      </c>
      <c r="Z1423" s="41">
        <f>IF(Y1423=0,"INDICAR PRECIO VTA",Y1423-MaestraLP3[[#This Row],[PRECIO SEP]])</f>
        <v>0</v>
      </c>
      <c r="AA1423" s="66">
        <f t="shared" si="22"/>
        <v>0.2</v>
      </c>
      <c r="AB1423" s="68">
        <f>IFERROR(MaestraLP3[[#This Row],[PRECIO]]*MaestraLP3[[#This Row],[%MG UMV]],0)</f>
        <v>20148</v>
      </c>
      <c r="AC1423" s="69">
        <v>16.559999999999999</v>
      </c>
      <c r="AD1423" s="64">
        <f>+IFERROR(MaestraLP3[[#This Row],[MARGEN UNITARIO]]/MaestraLP3[[#This Row],[Peso Neto UMV (KG)]],0)</f>
        <v>1216.6666666666667</v>
      </c>
      <c r="AE1423" s="39" t="s">
        <v>53</v>
      </c>
      <c r="AF1423" s="39"/>
      <c r="AG1423" s="39">
        <v>1</v>
      </c>
      <c r="AH1423" s="109">
        <v>0</v>
      </c>
      <c r="AI1423" s="66">
        <v>0.03</v>
      </c>
      <c r="AJ1423" s="66">
        <v>0.05</v>
      </c>
      <c r="AK1423" s="39" t="s">
        <v>53</v>
      </c>
      <c r="AL1423" s="39" t="s">
        <v>44</v>
      </c>
    </row>
    <row r="1424" spans="1:38" x14ac:dyDescent="0.35">
      <c r="A1424" s="39" t="s">
        <v>276</v>
      </c>
      <c r="B1424" s="39">
        <v>104548760</v>
      </c>
      <c r="C1424" s="39" t="str">
        <f>+MaestraLP3[[#This Row],[CÓDIGO]]&amp;MaestraLP3[[#Headers],[-]]&amp;MaestraLP3[[#This Row],[UMV]]</f>
        <v>104548760-CJ</v>
      </c>
      <c r="D1424" s="50" t="str">
        <f>+MaestraLP3[[#This Row],[CÓDIGO]]&amp;MaestraLP3[[#Headers],[FS00]]</f>
        <v>104548760FS00</v>
      </c>
      <c r="E1424" s="39" t="s">
        <v>34</v>
      </c>
      <c r="F1424" s="39" t="s">
        <v>97</v>
      </c>
      <c r="G1424" s="39" t="s">
        <v>98</v>
      </c>
      <c r="H1424" s="39" t="s">
        <v>4430</v>
      </c>
      <c r="I1424" s="39" t="s">
        <v>4658</v>
      </c>
      <c r="J1424" s="49" t="s">
        <v>248</v>
      </c>
      <c r="K1424" s="50" t="s">
        <v>50</v>
      </c>
      <c r="L1424" s="39" t="str">
        <f>VLOOKUP(MaestraLP3[[#This Row],[UMV]],VALIDACIONES!J:L,3,0)</f>
        <v>Caja</v>
      </c>
      <c r="M1424" s="39" t="s">
        <v>51</v>
      </c>
      <c r="N1424" s="39" t="s">
        <v>78</v>
      </c>
      <c r="O1424" s="64">
        <v>26884</v>
      </c>
      <c r="P1424" s="39" t="s">
        <v>4413</v>
      </c>
      <c r="Q1424" s="65">
        <v>33605</v>
      </c>
      <c r="R1424" s="66">
        <f>+IFERROR((MaestraLP3[[#This Row],[COSTO ]]/MaestraLP3[[#This Row],[COSTO SEP]]-1),0)</f>
        <v>0</v>
      </c>
      <c r="S1424" s="65" t="s">
        <v>93</v>
      </c>
      <c r="T1424" s="65" t="s">
        <v>93</v>
      </c>
      <c r="U1424" s="64">
        <f>+VLOOKUP(MaestraLP3[[#This Row],[FS00]],'[1]BD MES'!$C:$N,12,0)</f>
        <v>26884</v>
      </c>
      <c r="V1424" s="64">
        <v>26884</v>
      </c>
      <c r="W1424" s="66">
        <f>+(MaestraLP3[[#This Row],[COSTO ]]-MaestraLP3[[#This Row],[COSTO OCT AL 25-09]])/MaestraLP3[[#This Row],[COSTO OCT AL 25-09]]</f>
        <v>0</v>
      </c>
      <c r="X1424" s="67" t="str">
        <f>++IF(P1424="HASTA AGOTAR STOCK","HASTA AGOTAR STOCK",IF(MaestraLP3[[#This Row],[PRECIO]]=0,"NO PARA LP",IF(MaestraLP3[[#This Row],[PRECIO SEP]]=0,"INCORPORACIÓN",IF(Z1424=0,"MANTIENE",IF(Z1424&lt;0,"BAJA",IF(Z1424&gt;0,"ALZA",""))))))</f>
        <v>MANTIENE</v>
      </c>
      <c r="Y1424" s="64">
        <v>33605</v>
      </c>
      <c r="Z1424" s="41">
        <f>IF(Y1424=0,"INDICAR PRECIO VTA",Y1424-MaestraLP3[[#This Row],[PRECIO SEP]])</f>
        <v>0</v>
      </c>
      <c r="AA1424" s="66">
        <f t="shared" si="22"/>
        <v>0.2</v>
      </c>
      <c r="AB1424" s="68">
        <f>IFERROR(MaestraLP3[[#This Row],[PRECIO]]*MaestraLP3[[#This Row],[%MG UMV]],0)</f>
        <v>6721</v>
      </c>
      <c r="AC1424" s="69">
        <v>0.5</v>
      </c>
      <c r="AD1424" s="64">
        <f>+IFERROR(MaestraLP3[[#This Row],[MARGEN UNITARIO]]/MaestraLP3[[#This Row],[Peso Neto UMV (KG)]],0)</f>
        <v>13442</v>
      </c>
      <c r="AE1424" s="39" t="s">
        <v>53</v>
      </c>
      <c r="AF1424" s="39"/>
      <c r="AG1424" s="39">
        <v>1</v>
      </c>
      <c r="AH1424" s="109">
        <v>0</v>
      </c>
      <c r="AI1424" s="66">
        <v>0.03</v>
      </c>
      <c r="AJ1424" s="66">
        <v>0.05</v>
      </c>
      <c r="AK1424" s="39" t="s">
        <v>53</v>
      </c>
      <c r="AL1424" s="39" t="s">
        <v>44</v>
      </c>
    </row>
    <row r="1425" spans="1:38" x14ac:dyDescent="0.35">
      <c r="A1425" s="110" t="s">
        <v>276</v>
      </c>
      <c r="B1425" s="39">
        <v>104549030</v>
      </c>
      <c r="C1425" s="39" t="str">
        <f>+MaestraLP3[[#This Row],[CÓDIGO]]&amp;MaestraLP3[[#Headers],[-]]&amp;MaestraLP3[[#This Row],[UMV]]</f>
        <v>104549030-KG</v>
      </c>
      <c r="D1425" s="50" t="str">
        <f>+MaestraLP3[[#This Row],[CÓDIGO]]&amp;MaestraLP3[[#Headers],[FS00]]</f>
        <v>104549030FS00</v>
      </c>
      <c r="E1425" s="39" t="s">
        <v>72</v>
      </c>
      <c r="F1425" s="39" t="s">
        <v>73</v>
      </c>
      <c r="G1425" s="39" t="s">
        <v>74</v>
      </c>
      <c r="H1425" s="39" t="s">
        <v>672</v>
      </c>
      <c r="I1425" s="39" t="s">
        <v>4624</v>
      </c>
      <c r="J1425" s="49" t="s">
        <v>77</v>
      </c>
      <c r="K1425" s="50" t="s">
        <v>77</v>
      </c>
      <c r="L1425" s="39" t="str">
        <f>VLOOKUP(MaestraLP3[[#This Row],[UMV]],VALIDACIONES!J:L,3,0)</f>
        <v>Kilogramo</v>
      </c>
      <c r="M1425" s="39" t="s">
        <v>40</v>
      </c>
      <c r="N1425" s="39" t="s">
        <v>78</v>
      </c>
      <c r="O1425" s="64">
        <v>6400</v>
      </c>
      <c r="P1425" s="39"/>
      <c r="Q1425" s="65"/>
      <c r="R1425" s="66">
        <f>+IFERROR((MaestraLP3[[#This Row],[COSTO ]]/MaestraLP3[[#This Row],[COSTO SEP]]-1),0)</f>
        <v>0</v>
      </c>
      <c r="S1425" s="65" t="s">
        <v>52</v>
      </c>
      <c r="T1425" s="65" t="s">
        <v>93</v>
      </c>
      <c r="U1425" s="64">
        <f>+VLOOKUP(MaestraLP3[[#This Row],[FS00]],'[1]BD MES'!$C:$N,12,0)</f>
        <v>6432</v>
      </c>
      <c r="V1425" s="64">
        <v>6400</v>
      </c>
      <c r="W1425" s="66">
        <f>+(MaestraLP3[[#This Row],[COSTO ]]-MaestraLP3[[#This Row],[COSTO OCT AL 25-09]])/MaestraLP3[[#This Row],[COSTO OCT AL 25-09]]</f>
        <v>-4.9751243781094526E-3</v>
      </c>
      <c r="X1425" s="67" t="str">
        <f>++IF(P1425="HASTA AGOTAR STOCK","HASTA AGOTAR STOCK",IF(MaestraLP3[[#This Row],[PRECIO]]=0,"NO PARA LP",IF(MaestraLP3[[#This Row],[PRECIO SEP]]=0,"INCORPORACIÓN",IF(Z1425=0,"MANTIENE",IF(Z1425&lt;0,"BAJA",IF(Z1425&gt;0,"ALZA",""))))))</f>
        <v>INCORPORACIÓN</v>
      </c>
      <c r="Y1425" s="64">
        <v>10200</v>
      </c>
      <c r="Z1425" s="41">
        <f>IF(Y1425=0,"INDICAR PRECIO VTA",Y1425-MaestraLP3[[#This Row],[PRECIO SEP]])</f>
        <v>10200</v>
      </c>
      <c r="AA1425" s="66">
        <f t="shared" si="22"/>
        <v>0.37254901960784315</v>
      </c>
      <c r="AB1425" s="68">
        <f>IFERROR(MaestraLP3[[#This Row],[PRECIO]]*MaestraLP3[[#This Row],[%MG UMV]],0)</f>
        <v>3800</v>
      </c>
      <c r="AC1425" s="69">
        <v>1</v>
      </c>
      <c r="AD1425" s="64">
        <f>+IFERROR(MaestraLP3[[#This Row],[MARGEN UNITARIO]]/MaestraLP3[[#This Row],[Peso Neto UMV (KG)]],0)</f>
        <v>3800</v>
      </c>
      <c r="AE1425" s="39" t="s">
        <v>44</v>
      </c>
      <c r="AF1425" s="39"/>
      <c r="AG1425" s="39">
        <v>1</v>
      </c>
      <c r="AH1425" s="39">
        <v>0</v>
      </c>
      <c r="AI1425" s="66">
        <v>0</v>
      </c>
      <c r="AJ1425" s="66">
        <v>0</v>
      </c>
      <c r="AK1425" s="39"/>
      <c r="AL1425" s="39" t="s">
        <v>53</v>
      </c>
    </row>
    <row r="1426" spans="1:38" x14ac:dyDescent="0.35">
      <c r="A1426" s="110" t="s">
        <v>276</v>
      </c>
      <c r="B1426" s="39">
        <v>105045630</v>
      </c>
      <c r="C1426" s="39" t="str">
        <f>+MaestraLP3[[#This Row],[CÓDIGO]]&amp;MaestraLP3[[#Headers],[-]]&amp;MaestraLP3[[#This Row],[UMV]]</f>
        <v>105045630-KG</v>
      </c>
      <c r="D1426" s="50" t="str">
        <f>+MaestraLP3[[#This Row],[CÓDIGO]]&amp;MaestraLP3[[#Headers],[FS00]]</f>
        <v>105045630FS00</v>
      </c>
      <c r="E1426" s="39" t="s">
        <v>72</v>
      </c>
      <c r="F1426" s="39" t="s">
        <v>73</v>
      </c>
      <c r="G1426" s="39" t="s">
        <v>74</v>
      </c>
      <c r="H1426" s="39" t="s">
        <v>75</v>
      </c>
      <c r="I1426" s="39" t="s">
        <v>666</v>
      </c>
      <c r="J1426" s="49" t="s">
        <v>77</v>
      </c>
      <c r="K1426" s="50" t="s">
        <v>77</v>
      </c>
      <c r="L1426" s="39" t="str">
        <f>VLOOKUP(MaestraLP3[[#This Row],[UMV]],VALIDACIONES!J:L,3,0)</f>
        <v>Kilogramo</v>
      </c>
      <c r="M1426" s="39" t="s">
        <v>40</v>
      </c>
      <c r="N1426" s="39" t="s">
        <v>78</v>
      </c>
      <c r="O1426" s="64">
        <v>3013.15</v>
      </c>
      <c r="P1426" s="39" t="s">
        <v>42</v>
      </c>
      <c r="Q1426" s="64">
        <v>4290</v>
      </c>
      <c r="R1426" s="66">
        <f>+IFERROR((MaestraLP3[[#This Row],[COSTO ]]/MaestraLP3[[#This Row],[COSTO SEP]]-1),0)</f>
        <v>2.8823656306522949E-2</v>
      </c>
      <c r="S1426" s="65" t="s">
        <v>79</v>
      </c>
      <c r="T1426" s="65" t="s">
        <v>79</v>
      </c>
      <c r="U1426" s="64">
        <f>+VLOOKUP(MaestraLP3[[#This Row],[FS00]],'[1]BD MES'!$C:$N,12,0)</f>
        <v>2887.16</v>
      </c>
      <c r="V1426" s="64">
        <v>3100</v>
      </c>
      <c r="W1426" s="66">
        <f>+(MaestraLP3[[#This Row],[COSTO ]]-MaestraLP3[[#This Row],[COSTO OCT AL 25-09]])/MaestraLP3[[#This Row],[COSTO OCT AL 25-09]]</f>
        <v>7.3719502902506326E-2</v>
      </c>
      <c r="X1426" s="67" t="str">
        <f>++IF(P1426="HASTA AGOTAR STOCK","HASTA AGOTAR STOCK",IF(MaestraLP3[[#This Row],[PRECIO]]=0,"NO PARA LP",IF(MaestraLP3[[#This Row],[PRECIO SEP]]=0,"INCORPORACIÓN",IF(Z1426=0,"MANTIENE",IF(Z1426&lt;0,"BAJA",IF(Z1426&gt;0,"ALZA",""))))))</f>
        <v>MANTIENE</v>
      </c>
      <c r="Y1426" s="64">
        <v>4290</v>
      </c>
      <c r="Z1426" s="41">
        <f>IF(Y1426=0,"INDICAR PRECIO VTA",Y1426-MaestraLP3[[#This Row],[PRECIO SEP]])</f>
        <v>0</v>
      </c>
      <c r="AA1426" s="66">
        <f t="shared" si="22"/>
        <v>0.27738927738927738</v>
      </c>
      <c r="AB1426" s="68">
        <f>IFERROR(MaestraLP3[[#This Row],[PRECIO]]*MaestraLP3[[#This Row],[%MG UMV]],0)</f>
        <v>1190</v>
      </c>
      <c r="AC1426" s="69">
        <v>1</v>
      </c>
      <c r="AD1426" s="64">
        <f>+IFERROR(MaestraLP3[[#This Row],[MARGEN UNITARIO]]/MaestraLP3[[#This Row],[Peso Neto UMV (KG)]],0)</f>
        <v>1190</v>
      </c>
      <c r="AE1426" s="39" t="s">
        <v>44</v>
      </c>
      <c r="AF1426" s="39"/>
      <c r="AG1426" s="39">
        <v>1</v>
      </c>
      <c r="AH1426" s="39">
        <v>0</v>
      </c>
      <c r="AI1426" s="66">
        <v>0.04</v>
      </c>
      <c r="AJ1426" s="66">
        <v>7.0000000000000007E-2</v>
      </c>
      <c r="AK1426" s="39" t="s">
        <v>53</v>
      </c>
      <c r="AL1426" s="39" t="s">
        <v>53</v>
      </c>
    </row>
    <row r="1427" spans="1:38" x14ac:dyDescent="0.35">
      <c r="A1427" s="110" t="s">
        <v>276</v>
      </c>
      <c r="B1427" s="39">
        <v>104523640</v>
      </c>
      <c r="C1427" s="39" t="str">
        <f>+MaestraLP3[[#This Row],[CÓDIGO]]&amp;MaestraLP3[[#Headers],[-]]&amp;MaestraLP3[[#This Row],[UMV]]</f>
        <v>104523640-KG</v>
      </c>
      <c r="D1427" s="50" t="str">
        <f>+MaestraLP3[[#This Row],[CÓDIGO]]&amp;MaestraLP3[[#Headers],[FS00]]</f>
        <v>104523640FS00</v>
      </c>
      <c r="E1427" s="39" t="s">
        <v>72</v>
      </c>
      <c r="F1427" s="39" t="s">
        <v>73</v>
      </c>
      <c r="G1427" s="39" t="s">
        <v>74</v>
      </c>
      <c r="H1427" s="39" t="s">
        <v>75</v>
      </c>
      <c r="I1427" s="39" t="s">
        <v>667</v>
      </c>
      <c r="J1427" s="49" t="s">
        <v>77</v>
      </c>
      <c r="K1427" s="50" t="s">
        <v>77</v>
      </c>
      <c r="L1427" s="39" t="str">
        <f>VLOOKUP(MaestraLP3[[#This Row],[UMV]],VALIDACIONES!J:L,3,0)</f>
        <v>Kilogramo</v>
      </c>
      <c r="M1427" s="39" t="s">
        <v>40</v>
      </c>
      <c r="N1427" s="39" t="s">
        <v>78</v>
      </c>
      <c r="O1427" s="64">
        <v>2933.11</v>
      </c>
      <c r="P1427" s="39" t="s">
        <v>42</v>
      </c>
      <c r="Q1427" s="64">
        <v>4290</v>
      </c>
      <c r="R1427" s="66">
        <f>+IFERROR((MaestraLP3[[#This Row],[COSTO ]]/MaestraLP3[[#This Row],[COSTO SEP]]-1),0)</f>
        <v>5.6898650238143E-2</v>
      </c>
      <c r="S1427" s="65" t="s">
        <v>79</v>
      </c>
      <c r="T1427" s="65" t="s">
        <v>79</v>
      </c>
      <c r="U1427" s="64">
        <f>+VLOOKUP(MaestraLP3[[#This Row],[FS00]],'[1]BD MES'!$C:$N,12,0)</f>
        <v>2888.98</v>
      </c>
      <c r="V1427" s="64">
        <v>3100</v>
      </c>
      <c r="W1427" s="66">
        <f>+(MaestraLP3[[#This Row],[COSTO ]]-MaestraLP3[[#This Row],[COSTO OCT AL 25-09]])/MaestraLP3[[#This Row],[COSTO OCT AL 25-09]]</f>
        <v>7.3043080948985442E-2</v>
      </c>
      <c r="X1427" s="67" t="str">
        <f>++IF(P1427="HASTA AGOTAR STOCK","HASTA AGOTAR STOCK",IF(MaestraLP3[[#This Row],[PRECIO]]=0,"NO PARA LP",IF(MaestraLP3[[#This Row],[PRECIO SEP]]=0,"INCORPORACIÓN",IF(Z1427=0,"MANTIENE",IF(Z1427&lt;0,"BAJA",IF(Z1427&gt;0,"ALZA",""))))))</f>
        <v>MANTIENE</v>
      </c>
      <c r="Y1427" s="64">
        <v>4290</v>
      </c>
      <c r="Z1427" s="41">
        <f>IF(Y1427=0,"INDICAR PRECIO VTA",Y1427-MaestraLP3[[#This Row],[PRECIO SEP]])</f>
        <v>0</v>
      </c>
      <c r="AA1427" s="66">
        <f t="shared" si="22"/>
        <v>0.27738927738927738</v>
      </c>
      <c r="AB1427" s="68">
        <f>IFERROR(MaestraLP3[[#This Row],[PRECIO]]*MaestraLP3[[#This Row],[%MG UMV]],0)</f>
        <v>1190</v>
      </c>
      <c r="AC1427" s="69">
        <v>1</v>
      </c>
      <c r="AD1427" s="64">
        <f>+IFERROR(MaestraLP3[[#This Row],[MARGEN UNITARIO]]/MaestraLP3[[#This Row],[Peso Neto UMV (KG)]],0)</f>
        <v>1190</v>
      </c>
      <c r="AE1427" s="39" t="s">
        <v>44</v>
      </c>
      <c r="AF1427" s="39"/>
      <c r="AG1427" s="39">
        <v>1</v>
      </c>
      <c r="AH1427" s="39">
        <v>0</v>
      </c>
      <c r="AI1427" s="66">
        <v>0.04</v>
      </c>
      <c r="AJ1427" s="66">
        <v>7.0000000000000007E-2</v>
      </c>
      <c r="AK1427" s="39" t="s">
        <v>53</v>
      </c>
      <c r="AL1427" s="39" t="s">
        <v>53</v>
      </c>
    </row>
    <row r="1428" spans="1:38" x14ac:dyDescent="0.35">
      <c r="A1428" s="110" t="s">
        <v>276</v>
      </c>
      <c r="B1428" s="39">
        <v>150001986</v>
      </c>
      <c r="C1428" s="39" t="str">
        <f>+MaestraLP3[[#This Row],[CÓDIGO]]&amp;MaestraLP3[[#Headers],[-]]&amp;MaestraLP3[[#This Row],[UMV]]</f>
        <v>150001986-KG</v>
      </c>
      <c r="D1428" s="50" t="str">
        <f>+MaestraLP3[[#This Row],[CÓDIGO]]&amp;MaestraLP3[[#Headers],[FS00]]</f>
        <v>150001986FS00</v>
      </c>
      <c r="E1428" s="39" t="s">
        <v>72</v>
      </c>
      <c r="F1428" s="39" t="s">
        <v>73</v>
      </c>
      <c r="G1428" s="39" t="s">
        <v>74</v>
      </c>
      <c r="H1428" s="39" t="s">
        <v>75</v>
      </c>
      <c r="I1428" s="39" t="s">
        <v>668</v>
      </c>
      <c r="J1428" s="49" t="s">
        <v>77</v>
      </c>
      <c r="K1428" s="50" t="s">
        <v>77</v>
      </c>
      <c r="L1428" s="39" t="str">
        <f>VLOOKUP(MaestraLP3[[#This Row],[UMV]],VALIDACIONES!J:L,3,0)</f>
        <v>Kilogramo</v>
      </c>
      <c r="M1428" s="39" t="s">
        <v>40</v>
      </c>
      <c r="N1428" s="39" t="s">
        <v>41</v>
      </c>
      <c r="O1428" s="64">
        <v>2417.19</v>
      </c>
      <c r="P1428" s="39" t="s">
        <v>42</v>
      </c>
      <c r="Q1428" s="64">
        <v>3490</v>
      </c>
      <c r="R1428" s="66">
        <f>+IFERROR((MaestraLP3[[#This Row],[COSTO ]]/MaestraLP3[[#This Row],[COSTO SEP]]-1),0)</f>
        <v>2.1967656659178658E-3</v>
      </c>
      <c r="S1428" s="65" t="s">
        <v>52</v>
      </c>
      <c r="T1428" s="65" t="s">
        <v>52</v>
      </c>
      <c r="U1428" s="64">
        <f>+VLOOKUP(MaestraLP3[[#This Row],[FS00]],'[1]BD MES'!$C:$N,12,0)</f>
        <v>2404.7800000000002</v>
      </c>
      <c r="V1428" s="64">
        <v>2422.5</v>
      </c>
      <c r="W1428" s="66">
        <f>+(MaestraLP3[[#This Row],[COSTO ]]-MaestraLP3[[#This Row],[COSTO OCT AL 25-09]])/MaestraLP3[[#This Row],[COSTO OCT AL 25-09]]</f>
        <v>7.3686574239638543E-3</v>
      </c>
      <c r="X1428" s="67" t="str">
        <f>++IF(P1428="HASTA AGOTAR STOCK","HASTA AGOTAR STOCK",IF(MaestraLP3[[#This Row],[PRECIO]]=0,"NO PARA LP",IF(MaestraLP3[[#This Row],[PRECIO SEP]]=0,"INCORPORACIÓN",IF(Z1428=0,"MANTIENE",IF(Z1428&lt;0,"BAJA",IF(Z1428&gt;0,"ALZA",""))))))</f>
        <v>MANTIENE</v>
      </c>
      <c r="Y1428" s="64">
        <v>3490</v>
      </c>
      <c r="Z1428" s="41">
        <f>IF(Y1428=0,"INDICAR PRECIO VTA",Y1428-MaestraLP3[[#This Row],[PRECIO SEP]])</f>
        <v>0</v>
      </c>
      <c r="AA1428" s="66">
        <f t="shared" si="22"/>
        <v>0.30587392550143266</v>
      </c>
      <c r="AB1428" s="68">
        <f>IFERROR(MaestraLP3[[#This Row],[PRECIO]]*MaestraLP3[[#This Row],[%MG UMV]],0)</f>
        <v>1067.5</v>
      </c>
      <c r="AC1428" s="69">
        <v>1</v>
      </c>
      <c r="AD1428" s="64">
        <f>+IFERROR(MaestraLP3[[#This Row],[MARGEN UNITARIO]]/MaestraLP3[[#This Row],[Peso Neto UMV (KG)]],0)</f>
        <v>1067.5</v>
      </c>
      <c r="AE1428" s="39" t="s">
        <v>44</v>
      </c>
      <c r="AF1428" s="39"/>
      <c r="AG1428" s="39">
        <v>1</v>
      </c>
      <c r="AH1428" s="39">
        <v>0</v>
      </c>
      <c r="AI1428" s="66">
        <v>0.1</v>
      </c>
      <c r="AJ1428" s="66">
        <v>0.15</v>
      </c>
      <c r="AK1428" s="39"/>
      <c r="AL1428" s="39" t="s">
        <v>53</v>
      </c>
    </row>
    <row r="1429" spans="1:38" x14ac:dyDescent="0.35">
      <c r="A1429" s="110" t="s">
        <v>276</v>
      </c>
      <c r="B1429" s="39">
        <v>150001987</v>
      </c>
      <c r="C1429" s="39" t="str">
        <f>+MaestraLP3[[#This Row],[CÓDIGO]]&amp;MaestraLP3[[#Headers],[-]]&amp;MaestraLP3[[#This Row],[UMV]]</f>
        <v>150001987-KG</v>
      </c>
      <c r="D1429" s="50" t="str">
        <f>+MaestraLP3[[#This Row],[CÓDIGO]]&amp;MaestraLP3[[#Headers],[FS00]]</f>
        <v>150001987FS00</v>
      </c>
      <c r="E1429" s="39" t="s">
        <v>72</v>
      </c>
      <c r="F1429" s="39" t="s">
        <v>73</v>
      </c>
      <c r="G1429" s="39" t="s">
        <v>74</v>
      </c>
      <c r="H1429" s="39" t="s">
        <v>75</v>
      </c>
      <c r="I1429" s="39" t="s">
        <v>669</v>
      </c>
      <c r="J1429" s="49" t="s">
        <v>77</v>
      </c>
      <c r="K1429" s="50" t="s">
        <v>77</v>
      </c>
      <c r="L1429" s="39" t="str">
        <f>VLOOKUP(MaestraLP3[[#This Row],[UMV]],VALIDACIONES!J:L,3,0)</f>
        <v>Kilogramo</v>
      </c>
      <c r="M1429" s="39" t="s">
        <v>40</v>
      </c>
      <c r="N1429" s="39" t="s">
        <v>41</v>
      </c>
      <c r="O1429" s="64">
        <v>2452.19</v>
      </c>
      <c r="P1429" s="39" t="s">
        <v>42</v>
      </c>
      <c r="Q1429" s="64">
        <v>3590</v>
      </c>
      <c r="R1429" s="66">
        <f>+IFERROR((MaestraLP3[[#This Row],[COSTO ]]/MaestraLP3[[#This Row],[COSTO SEP]]-1),0)</f>
        <v>1.5553444064285271E-2</v>
      </c>
      <c r="S1429" s="65" t="s">
        <v>52</v>
      </c>
      <c r="T1429" s="65" t="s">
        <v>52</v>
      </c>
      <c r="U1429" s="64">
        <f>+VLOOKUP(MaestraLP3[[#This Row],[FS00]],'[1]BD MES'!$C:$N,12,0)</f>
        <v>2425.98</v>
      </c>
      <c r="V1429" s="64">
        <v>2490.33</v>
      </c>
      <c r="W1429" s="66">
        <f>+(MaestraLP3[[#This Row],[COSTO ]]-MaestraLP3[[#This Row],[COSTO OCT AL 25-09]])/MaestraLP3[[#This Row],[COSTO OCT AL 25-09]]</f>
        <v>2.6525362946108338E-2</v>
      </c>
      <c r="X1429" s="67" t="str">
        <f>++IF(P1429="HASTA AGOTAR STOCK","HASTA AGOTAR STOCK",IF(MaestraLP3[[#This Row],[PRECIO]]=0,"NO PARA LP",IF(MaestraLP3[[#This Row],[PRECIO SEP]]=0,"INCORPORACIÓN",IF(Z1429=0,"MANTIENE",IF(Z1429&lt;0,"BAJA",IF(Z1429&gt;0,"ALZA",""))))))</f>
        <v>MANTIENE</v>
      </c>
      <c r="Y1429" s="64">
        <v>3590</v>
      </c>
      <c r="Z1429" s="41">
        <f>IF(Y1429=0,"INDICAR PRECIO VTA",Y1429-MaestraLP3[[#This Row],[PRECIO SEP]])</f>
        <v>0</v>
      </c>
      <c r="AA1429" s="66">
        <f t="shared" si="22"/>
        <v>0.30631476323119777</v>
      </c>
      <c r="AB1429" s="68">
        <f>IFERROR(MaestraLP3[[#This Row],[PRECIO]]*MaestraLP3[[#This Row],[%MG UMV]],0)</f>
        <v>1099.67</v>
      </c>
      <c r="AC1429" s="69">
        <v>1</v>
      </c>
      <c r="AD1429" s="64">
        <f>+IFERROR(MaestraLP3[[#This Row],[MARGEN UNITARIO]]/MaestraLP3[[#This Row],[Peso Neto UMV (KG)]],0)</f>
        <v>1099.67</v>
      </c>
      <c r="AE1429" s="39" t="s">
        <v>44</v>
      </c>
      <c r="AF1429" s="39"/>
      <c r="AG1429" s="39">
        <v>1</v>
      </c>
      <c r="AH1429" s="39">
        <v>0</v>
      </c>
      <c r="AI1429" s="66">
        <v>0.1</v>
      </c>
      <c r="AJ1429" s="66">
        <v>0.15</v>
      </c>
      <c r="AK1429" s="39"/>
      <c r="AL1429" s="39" t="s">
        <v>53</v>
      </c>
    </row>
    <row r="1430" spans="1:38" x14ac:dyDescent="0.35">
      <c r="A1430" s="110" t="s">
        <v>276</v>
      </c>
      <c r="B1430" s="39">
        <v>104343260</v>
      </c>
      <c r="C1430" s="39" t="str">
        <f>+MaestraLP3[[#This Row],[CÓDIGO]]&amp;MaestraLP3[[#Headers],[-]]&amp;MaestraLP3[[#This Row],[UMV]]</f>
        <v>104343260-KG</v>
      </c>
      <c r="D1430" s="50" t="str">
        <f>+MaestraLP3[[#This Row],[CÓDIGO]]&amp;MaestraLP3[[#Headers],[FS00]]</f>
        <v>104343260FS00</v>
      </c>
      <c r="E1430" s="39" t="s">
        <v>72</v>
      </c>
      <c r="F1430" s="39" t="s">
        <v>73</v>
      </c>
      <c r="G1430" s="39" t="s">
        <v>74</v>
      </c>
      <c r="H1430" s="39" t="s">
        <v>75</v>
      </c>
      <c r="I1430" s="39" t="s">
        <v>670</v>
      </c>
      <c r="J1430" s="49" t="s">
        <v>77</v>
      </c>
      <c r="K1430" s="50" t="s">
        <v>77</v>
      </c>
      <c r="L1430" s="39" t="str">
        <f>VLOOKUP(MaestraLP3[[#This Row],[UMV]],VALIDACIONES!J:L,3,0)</f>
        <v>Kilogramo</v>
      </c>
      <c r="M1430" s="39" t="s">
        <v>40</v>
      </c>
      <c r="N1430" s="39" t="s">
        <v>78</v>
      </c>
      <c r="O1430" s="64">
        <v>3084.19</v>
      </c>
      <c r="P1430" s="39" t="s">
        <v>42</v>
      </c>
      <c r="Q1430" s="64">
        <v>4390</v>
      </c>
      <c r="R1430" s="66">
        <f>+IFERROR((MaestraLP3[[#This Row],[COSTO ]]/MaestraLP3[[#This Row],[COSTO SEP]]-1),0)</f>
        <v>5.1261433309879312E-3</v>
      </c>
      <c r="S1430" s="65" t="s">
        <v>79</v>
      </c>
      <c r="T1430" s="65" t="s">
        <v>79</v>
      </c>
      <c r="U1430" s="64">
        <f>+VLOOKUP(MaestraLP3[[#This Row],[FS00]],'[1]BD MES'!$C:$N,12,0)</f>
        <v>3091.39</v>
      </c>
      <c r="V1430" s="64">
        <v>3100</v>
      </c>
      <c r="W1430" s="66">
        <f>+(MaestraLP3[[#This Row],[COSTO ]]-MaestraLP3[[#This Row],[COSTO OCT AL 25-09]])/MaestraLP3[[#This Row],[COSTO OCT AL 25-09]]</f>
        <v>2.7851548979585649E-3</v>
      </c>
      <c r="X1430" s="67" t="str">
        <f>++IF(P1430="HASTA AGOTAR STOCK","HASTA AGOTAR STOCK",IF(MaestraLP3[[#This Row],[PRECIO]]=0,"NO PARA LP",IF(MaestraLP3[[#This Row],[PRECIO SEP]]=0,"INCORPORACIÓN",IF(Z1430=0,"MANTIENE",IF(Z1430&lt;0,"BAJA",IF(Z1430&gt;0,"ALZA",""))))))</f>
        <v>MANTIENE</v>
      </c>
      <c r="Y1430" s="64">
        <v>4390</v>
      </c>
      <c r="Z1430" s="41">
        <f>IF(Y1430=0,"INDICAR PRECIO VTA",Y1430-MaestraLP3[[#This Row],[PRECIO SEP]])</f>
        <v>0</v>
      </c>
      <c r="AA1430" s="66">
        <f t="shared" si="22"/>
        <v>0.29384965831435078</v>
      </c>
      <c r="AB1430" s="68">
        <f>IFERROR(MaestraLP3[[#This Row],[PRECIO]]*MaestraLP3[[#This Row],[%MG UMV]],0)</f>
        <v>1290</v>
      </c>
      <c r="AC1430" s="69">
        <v>1</v>
      </c>
      <c r="AD1430" s="64">
        <f>+IFERROR(MaestraLP3[[#This Row],[MARGEN UNITARIO]]/MaestraLP3[[#This Row],[Peso Neto UMV (KG)]],0)</f>
        <v>1290</v>
      </c>
      <c r="AE1430" s="39" t="s">
        <v>44</v>
      </c>
      <c r="AF1430" s="39"/>
      <c r="AG1430" s="39">
        <v>1</v>
      </c>
      <c r="AH1430" s="39">
        <v>0</v>
      </c>
      <c r="AI1430" s="66">
        <v>0.04</v>
      </c>
      <c r="AJ1430" s="66">
        <v>7.0000000000000007E-2</v>
      </c>
      <c r="AK1430" s="39"/>
      <c r="AL1430" s="39" t="s">
        <v>53</v>
      </c>
    </row>
    <row r="1431" spans="1:38" x14ac:dyDescent="0.35">
      <c r="A1431" s="110" t="s">
        <v>276</v>
      </c>
      <c r="B1431" s="39">
        <v>104523650</v>
      </c>
      <c r="C1431" s="39" t="str">
        <f>+MaestraLP3[[#This Row],[CÓDIGO]]&amp;MaestraLP3[[#Headers],[-]]&amp;MaestraLP3[[#This Row],[UMV]]</f>
        <v>104523650-KG</v>
      </c>
      <c r="D1431" s="50" t="str">
        <f>+MaestraLP3[[#This Row],[CÓDIGO]]&amp;MaestraLP3[[#Headers],[FS00]]</f>
        <v>104523650FS00</v>
      </c>
      <c r="E1431" s="39" t="s">
        <v>72</v>
      </c>
      <c r="F1431" s="39" t="s">
        <v>73</v>
      </c>
      <c r="G1431" s="39" t="s">
        <v>74</v>
      </c>
      <c r="H1431" s="39" t="s">
        <v>75</v>
      </c>
      <c r="I1431" s="39" t="s">
        <v>671</v>
      </c>
      <c r="J1431" s="49" t="s">
        <v>77</v>
      </c>
      <c r="K1431" s="50" t="s">
        <v>77</v>
      </c>
      <c r="L1431" s="39" t="str">
        <f>VLOOKUP(MaestraLP3[[#This Row],[UMV]],VALIDACIONES!J:L,3,0)</f>
        <v>Kilogramo</v>
      </c>
      <c r="M1431" s="39" t="s">
        <v>40</v>
      </c>
      <c r="N1431" s="39" t="s">
        <v>78</v>
      </c>
      <c r="O1431" s="64">
        <v>3026.35</v>
      </c>
      <c r="P1431" s="39" t="s">
        <v>42</v>
      </c>
      <c r="Q1431" s="64">
        <v>4390</v>
      </c>
      <c r="R1431" s="66">
        <f>+IFERROR((MaestraLP3[[#This Row],[COSTO ]]/MaestraLP3[[#This Row],[COSTO SEP]]-1),0)</f>
        <v>2.4336246633733793E-2</v>
      </c>
      <c r="S1431" s="65" t="s">
        <v>79</v>
      </c>
      <c r="T1431" s="65" t="s">
        <v>79</v>
      </c>
      <c r="U1431" s="64">
        <f>+VLOOKUP(MaestraLP3[[#This Row],[FS00]],'[1]BD MES'!$C:$N,12,0)</f>
        <v>3059.41</v>
      </c>
      <c r="V1431" s="64">
        <v>3100</v>
      </c>
      <c r="W1431" s="66">
        <f>+(MaestraLP3[[#This Row],[COSTO ]]-MaestraLP3[[#This Row],[COSTO OCT AL 25-09]])/MaestraLP3[[#This Row],[COSTO OCT AL 25-09]]</f>
        <v>1.3267263949585099E-2</v>
      </c>
      <c r="X1431" s="67" t="str">
        <f>++IF(P1431="HASTA AGOTAR STOCK","HASTA AGOTAR STOCK",IF(MaestraLP3[[#This Row],[PRECIO]]=0,"NO PARA LP",IF(MaestraLP3[[#This Row],[PRECIO SEP]]=0,"INCORPORACIÓN",IF(Z1431=0,"MANTIENE",IF(Z1431&lt;0,"BAJA",IF(Z1431&gt;0,"ALZA",""))))))</f>
        <v>MANTIENE</v>
      </c>
      <c r="Y1431" s="64">
        <v>4390</v>
      </c>
      <c r="Z1431" s="41">
        <f>IF(Y1431=0,"INDICAR PRECIO VTA",Y1431-MaestraLP3[[#This Row],[PRECIO SEP]])</f>
        <v>0</v>
      </c>
      <c r="AA1431" s="66">
        <f t="shared" si="22"/>
        <v>0.29384965831435078</v>
      </c>
      <c r="AB1431" s="68">
        <f>IFERROR(MaestraLP3[[#This Row],[PRECIO]]*MaestraLP3[[#This Row],[%MG UMV]],0)</f>
        <v>1290</v>
      </c>
      <c r="AC1431" s="69">
        <v>1</v>
      </c>
      <c r="AD1431" s="64">
        <f>+IFERROR(MaestraLP3[[#This Row],[MARGEN UNITARIO]]/MaestraLP3[[#This Row],[Peso Neto UMV (KG)]],0)</f>
        <v>1290</v>
      </c>
      <c r="AE1431" s="39" t="s">
        <v>44</v>
      </c>
      <c r="AF1431" s="39"/>
      <c r="AG1431" s="39">
        <v>1</v>
      </c>
      <c r="AH1431" s="39">
        <v>0</v>
      </c>
      <c r="AI1431" s="66">
        <v>0.04</v>
      </c>
      <c r="AJ1431" s="66">
        <v>7.0000000000000007E-2</v>
      </c>
      <c r="AK1431" s="39"/>
      <c r="AL1431" s="39" t="s">
        <v>53</v>
      </c>
    </row>
    <row r="1432" spans="1:38" x14ac:dyDescent="0.35">
      <c r="A1432" s="110" t="s">
        <v>276</v>
      </c>
      <c r="B1432" s="39">
        <v>105045700</v>
      </c>
      <c r="C1432" s="39" t="str">
        <f>+MaestraLP3[[#This Row],[CÓDIGO]]&amp;MaestraLP3[[#Headers],[-]]&amp;MaestraLP3[[#This Row],[UMV]]</f>
        <v>105045700-KG</v>
      </c>
      <c r="D1432" s="50" t="str">
        <f>+MaestraLP3[[#This Row],[CÓDIGO]]&amp;MaestraLP3[[#Headers],[FS00]]</f>
        <v>105045700FS00</v>
      </c>
      <c r="E1432" s="39" t="s">
        <v>72</v>
      </c>
      <c r="F1432" s="39" t="s">
        <v>73</v>
      </c>
      <c r="G1432" s="39" t="s">
        <v>74</v>
      </c>
      <c r="H1432" s="39" t="s">
        <v>672</v>
      </c>
      <c r="I1432" s="39" t="s">
        <v>673</v>
      </c>
      <c r="J1432" s="49" t="s">
        <v>77</v>
      </c>
      <c r="K1432" s="50" t="s">
        <v>77</v>
      </c>
      <c r="L1432" s="39" t="str">
        <f>VLOOKUP(MaestraLP3[[#This Row],[UMV]],VALIDACIONES!J:L,3,0)</f>
        <v>Kilogramo</v>
      </c>
      <c r="M1432" s="39" t="s">
        <v>40</v>
      </c>
      <c r="N1432" s="39" t="s">
        <v>41</v>
      </c>
      <c r="O1432" s="64">
        <v>3387.8</v>
      </c>
      <c r="P1432" s="39" t="s">
        <v>42</v>
      </c>
      <c r="Q1432" s="64">
        <v>5990</v>
      </c>
      <c r="R1432" s="66">
        <f>+IFERROR((MaestraLP3[[#This Row],[COSTO ]]/MaestraLP3[[#This Row],[COSTO SEP]]-1),0)</f>
        <v>0.13643072200247941</v>
      </c>
      <c r="S1432" s="65" t="s">
        <v>52</v>
      </c>
      <c r="T1432" s="65" t="s">
        <v>52</v>
      </c>
      <c r="U1432" s="64">
        <f>+VLOOKUP(MaestraLP3[[#This Row],[FS00]],'[1]BD MES'!$C:$N,12,0)</f>
        <v>3848.61</v>
      </c>
      <c r="V1432" s="64">
        <v>3850</v>
      </c>
      <c r="W1432" s="66">
        <f>+(MaestraLP3[[#This Row],[COSTO ]]-MaestraLP3[[#This Row],[COSTO OCT AL 25-09]])/MaestraLP3[[#This Row],[COSTO OCT AL 25-09]]</f>
        <v>3.6116935724842805E-4</v>
      </c>
      <c r="X1432" s="67" t="str">
        <f>++IF(P1432="HASTA AGOTAR STOCK","HASTA AGOTAR STOCK",IF(MaestraLP3[[#This Row],[PRECIO]]=0,"NO PARA LP",IF(MaestraLP3[[#This Row],[PRECIO SEP]]=0,"INCORPORACIÓN",IF(Z1432=0,"MANTIENE",IF(Z1432&lt;0,"BAJA",IF(Z1432&gt;0,"ALZA",""))))))</f>
        <v>MANTIENE</v>
      </c>
      <c r="Y1432" s="64">
        <v>5990</v>
      </c>
      <c r="Z1432" s="41">
        <f>IF(Y1432=0,"INDICAR PRECIO VTA",Y1432-MaestraLP3[[#This Row],[PRECIO SEP]])</f>
        <v>0</v>
      </c>
      <c r="AA1432" s="66">
        <f t="shared" si="22"/>
        <v>0.35726210350584309</v>
      </c>
      <c r="AB1432" s="68">
        <f>IFERROR(MaestraLP3[[#This Row],[PRECIO]]*MaestraLP3[[#This Row],[%MG UMV]],0)</f>
        <v>2140</v>
      </c>
      <c r="AC1432" s="69">
        <v>1</v>
      </c>
      <c r="AD1432" s="64">
        <f>+IFERROR(MaestraLP3[[#This Row],[MARGEN UNITARIO]]/MaestraLP3[[#This Row],[Peso Neto UMV (KG)]],0)</f>
        <v>2140</v>
      </c>
      <c r="AE1432" s="39" t="s">
        <v>44</v>
      </c>
      <c r="AF1432" s="39"/>
      <c r="AG1432" s="39">
        <v>1</v>
      </c>
      <c r="AH1432" s="39">
        <v>0</v>
      </c>
      <c r="AI1432" s="66">
        <v>0.12</v>
      </c>
      <c r="AJ1432" s="66">
        <v>0.15</v>
      </c>
      <c r="AK1432" s="39" t="s">
        <v>53</v>
      </c>
      <c r="AL1432" s="39" t="s">
        <v>53</v>
      </c>
    </row>
    <row r="1433" spans="1:38" x14ac:dyDescent="0.35">
      <c r="A1433" s="110" t="s">
        <v>276</v>
      </c>
      <c r="B1433" s="39">
        <v>104545090</v>
      </c>
      <c r="C1433" s="39" t="str">
        <f>+MaestraLP3[[#This Row],[CÓDIGO]]&amp;MaestraLP3[[#Headers],[-]]&amp;MaestraLP3[[#This Row],[UMV]]</f>
        <v>104545090-KG</v>
      </c>
      <c r="D1433" s="50" t="str">
        <f>+MaestraLP3[[#This Row],[CÓDIGO]]&amp;MaestraLP3[[#Headers],[FS00]]</f>
        <v>104545090FS00</v>
      </c>
      <c r="E1433" s="39" t="s">
        <v>72</v>
      </c>
      <c r="F1433" s="39" t="s">
        <v>73</v>
      </c>
      <c r="G1433" s="39" t="s">
        <v>74</v>
      </c>
      <c r="H1433" s="39" t="s">
        <v>672</v>
      </c>
      <c r="I1433" s="39" t="s">
        <v>674</v>
      </c>
      <c r="J1433" s="49" t="s">
        <v>77</v>
      </c>
      <c r="K1433" s="50" t="s">
        <v>77</v>
      </c>
      <c r="L1433" s="39" t="str">
        <f>VLOOKUP(MaestraLP3[[#This Row],[UMV]],VALIDACIONES!J:L,3,0)</f>
        <v>Kilogramo</v>
      </c>
      <c r="M1433" s="39" t="s">
        <v>40</v>
      </c>
      <c r="N1433" s="39" t="s">
        <v>78</v>
      </c>
      <c r="O1433" s="64">
        <v>3370</v>
      </c>
      <c r="P1433" s="39" t="s">
        <v>42</v>
      </c>
      <c r="Q1433" s="64">
        <v>5990</v>
      </c>
      <c r="R1433" s="66">
        <f>+IFERROR((MaestraLP3[[#This Row],[COSTO ]]/MaestraLP3[[#This Row],[COSTO SEP]]-1),0)</f>
        <v>0.12139465875370914</v>
      </c>
      <c r="S1433" s="65" t="s">
        <v>52</v>
      </c>
      <c r="T1433" s="65" t="s">
        <v>4660</v>
      </c>
      <c r="U1433" s="64">
        <f>+VLOOKUP(MaestraLP3[[#This Row],[FS00]],'[1]BD MES'!$C:$N,12,0)</f>
        <v>3370</v>
      </c>
      <c r="V1433" s="64">
        <v>3779.1</v>
      </c>
      <c r="W1433" s="66">
        <f>+(MaestraLP3[[#This Row],[COSTO ]]-MaestraLP3[[#This Row],[COSTO OCT AL 25-09]])/MaestraLP3[[#This Row],[COSTO OCT AL 25-09]]</f>
        <v>0.12139465875370917</v>
      </c>
      <c r="X1433" s="67" t="str">
        <f>++IF(P1433="HASTA AGOTAR STOCK","HASTA AGOTAR STOCK",IF(MaestraLP3[[#This Row],[PRECIO]]=0,"NO PARA LP",IF(MaestraLP3[[#This Row],[PRECIO SEP]]=0,"INCORPORACIÓN",IF(Z1433=0,"MANTIENE",IF(Z1433&lt;0,"BAJA",IF(Z1433&gt;0,"ALZA",""))))))</f>
        <v>MANTIENE</v>
      </c>
      <c r="Y1433" s="64">
        <v>5990</v>
      </c>
      <c r="Z1433" s="41">
        <f>IF(Y1433=0,"INDICAR PRECIO VTA",Y1433-MaestraLP3[[#This Row],[PRECIO SEP]])</f>
        <v>0</v>
      </c>
      <c r="AA1433" s="66">
        <f t="shared" si="22"/>
        <v>0.36909849749582641</v>
      </c>
      <c r="AB1433" s="68">
        <f>IFERROR(MaestraLP3[[#This Row],[PRECIO]]*MaestraLP3[[#This Row],[%MG UMV]],0)</f>
        <v>2210.9</v>
      </c>
      <c r="AC1433" s="69">
        <v>1</v>
      </c>
      <c r="AD1433" s="64">
        <f>+IFERROR(MaestraLP3[[#This Row],[MARGEN UNITARIO]]/MaestraLP3[[#This Row],[Peso Neto UMV (KG)]],0)</f>
        <v>2210.9</v>
      </c>
      <c r="AE1433" s="39" t="s">
        <v>44</v>
      </c>
      <c r="AF1433" s="39"/>
      <c r="AG1433" s="39">
        <v>1</v>
      </c>
      <c r="AH1433" s="39">
        <v>0</v>
      </c>
      <c r="AI1433" s="66">
        <v>0.12</v>
      </c>
      <c r="AJ1433" s="66">
        <v>0.15</v>
      </c>
      <c r="AK1433" s="39"/>
      <c r="AL1433" s="39" t="s">
        <v>53</v>
      </c>
    </row>
    <row r="1434" spans="1:38" x14ac:dyDescent="0.35">
      <c r="A1434" s="110" t="s">
        <v>276</v>
      </c>
      <c r="B1434" s="39">
        <v>150001984</v>
      </c>
      <c r="C1434" s="39" t="str">
        <f>+MaestraLP3[[#This Row],[CÓDIGO]]&amp;MaestraLP3[[#Headers],[-]]&amp;MaestraLP3[[#This Row],[UMV]]</f>
        <v>150001984-KG</v>
      </c>
      <c r="D1434" s="50" t="str">
        <f>+MaestraLP3[[#This Row],[CÓDIGO]]&amp;MaestraLP3[[#Headers],[FS00]]</f>
        <v>150001984FS00</v>
      </c>
      <c r="E1434" s="39" t="s">
        <v>72</v>
      </c>
      <c r="F1434" s="39" t="s">
        <v>73</v>
      </c>
      <c r="G1434" s="39" t="s">
        <v>74</v>
      </c>
      <c r="H1434" s="39" t="s">
        <v>672</v>
      </c>
      <c r="I1434" s="39" t="s">
        <v>675</v>
      </c>
      <c r="J1434" s="49" t="s">
        <v>77</v>
      </c>
      <c r="K1434" s="50" t="s">
        <v>77</v>
      </c>
      <c r="L1434" s="39" t="str">
        <f>VLOOKUP(MaestraLP3[[#This Row],[UMV]],VALIDACIONES!J:L,3,0)</f>
        <v>Kilogramo</v>
      </c>
      <c r="M1434" s="39" t="s">
        <v>40</v>
      </c>
      <c r="N1434" s="39" t="s">
        <v>41</v>
      </c>
      <c r="O1434" s="64">
        <v>3661</v>
      </c>
      <c r="P1434" s="39" t="s">
        <v>42</v>
      </c>
      <c r="Q1434" s="64">
        <v>6690</v>
      </c>
      <c r="R1434" s="66">
        <f>+IFERROR((MaestraLP3[[#This Row],[COSTO ]]/MaestraLP3[[#This Row],[COSTO SEP]]-1),0)</f>
        <v>7.1961212783392625E-2</v>
      </c>
      <c r="S1434" s="65" t="s">
        <v>52</v>
      </c>
      <c r="T1434" s="65" t="s">
        <v>52</v>
      </c>
      <c r="U1434" s="64">
        <f>+VLOOKUP(MaestraLP3[[#This Row],[FS00]],'[1]BD MES'!$C:$N,12,0)</f>
        <v>3661</v>
      </c>
      <c r="V1434" s="64">
        <v>3924.4500000000003</v>
      </c>
      <c r="W1434" s="66">
        <f>+(MaestraLP3[[#This Row],[COSTO ]]-MaestraLP3[[#This Row],[COSTO OCT AL 25-09]])/MaestraLP3[[#This Row],[COSTO OCT AL 25-09]]</f>
        <v>7.1961212783392584E-2</v>
      </c>
      <c r="X1434" s="67" t="str">
        <f>++IF(P1434="HASTA AGOTAR STOCK","HASTA AGOTAR STOCK",IF(MaestraLP3[[#This Row],[PRECIO]]=0,"NO PARA LP",IF(MaestraLP3[[#This Row],[PRECIO SEP]]=0,"INCORPORACIÓN",IF(Z1434=0,"MANTIENE",IF(Z1434&lt;0,"BAJA",IF(Z1434&gt;0,"ALZA",""))))))</f>
        <v>MANTIENE</v>
      </c>
      <c r="Y1434" s="64">
        <v>6690</v>
      </c>
      <c r="Z1434" s="41">
        <f>IF(Y1434=0,"INDICAR PRECIO VTA",Y1434-MaestraLP3[[#This Row],[PRECIO SEP]])</f>
        <v>0</v>
      </c>
      <c r="AA1434" s="66">
        <f t="shared" si="22"/>
        <v>0.4133856502242152</v>
      </c>
      <c r="AB1434" s="68">
        <f>IFERROR(MaestraLP3[[#This Row],[PRECIO]]*MaestraLP3[[#This Row],[%MG UMV]],0)</f>
        <v>2765.5499999999997</v>
      </c>
      <c r="AC1434" s="69">
        <v>1</v>
      </c>
      <c r="AD1434" s="64">
        <f>+IFERROR(MaestraLP3[[#This Row],[MARGEN UNITARIO]]/MaestraLP3[[#This Row],[Peso Neto UMV (KG)]],0)</f>
        <v>2765.5499999999997</v>
      </c>
      <c r="AE1434" s="39" t="s">
        <v>44</v>
      </c>
      <c r="AF1434" s="39"/>
      <c r="AG1434" s="39">
        <v>1</v>
      </c>
      <c r="AH1434" s="39">
        <v>0</v>
      </c>
      <c r="AI1434" s="66">
        <v>0.12</v>
      </c>
      <c r="AJ1434" s="66">
        <v>0.15</v>
      </c>
      <c r="AK1434" s="39"/>
      <c r="AL1434" s="39" t="s">
        <v>53</v>
      </c>
    </row>
    <row r="1435" spans="1:38" x14ac:dyDescent="0.35">
      <c r="A1435" s="110" t="s">
        <v>276</v>
      </c>
      <c r="B1435" s="39">
        <v>105045310</v>
      </c>
      <c r="C1435" s="39" t="str">
        <f>+MaestraLP3[[#This Row],[CÓDIGO]]&amp;MaestraLP3[[#Headers],[-]]&amp;MaestraLP3[[#This Row],[UMV]]</f>
        <v>105045310-KG</v>
      </c>
      <c r="D1435" s="50" t="str">
        <f>+MaestraLP3[[#This Row],[CÓDIGO]]&amp;MaestraLP3[[#Headers],[FS00]]</f>
        <v>105045310FS00</v>
      </c>
      <c r="E1435" s="39" t="s">
        <v>72</v>
      </c>
      <c r="F1435" s="39" t="s">
        <v>73</v>
      </c>
      <c r="G1435" s="39" t="s">
        <v>74</v>
      </c>
      <c r="H1435" s="39" t="s">
        <v>672</v>
      </c>
      <c r="I1435" s="39" t="s">
        <v>676</v>
      </c>
      <c r="J1435" s="49" t="s">
        <v>77</v>
      </c>
      <c r="K1435" s="50" t="s">
        <v>77</v>
      </c>
      <c r="L1435" s="39" t="str">
        <f>VLOOKUP(MaestraLP3[[#This Row],[UMV]],VALIDACIONES!J:L,3,0)</f>
        <v>Kilogramo</v>
      </c>
      <c r="M1435" s="39" t="s">
        <v>40</v>
      </c>
      <c r="N1435" s="39" t="s">
        <v>41</v>
      </c>
      <c r="O1435" s="64">
        <v>5106.07</v>
      </c>
      <c r="P1435" s="39" t="s">
        <v>42</v>
      </c>
      <c r="Q1435" s="64">
        <v>7900</v>
      </c>
      <c r="R1435" s="66">
        <f>+IFERROR((MaestraLP3[[#This Row],[COSTO ]]/MaestraLP3[[#This Row],[COSTO SEP]]-1),0)</f>
        <v>4.3757723650478697E-2</v>
      </c>
      <c r="S1435" s="65" t="s">
        <v>52</v>
      </c>
      <c r="T1435" s="65" t="s">
        <v>52</v>
      </c>
      <c r="U1435" s="64">
        <f>+VLOOKUP(MaestraLP3[[#This Row],[FS00]],'[1]BD MES'!$C:$N,12,0)</f>
        <v>5106.07</v>
      </c>
      <c r="V1435" s="64">
        <v>5329.5</v>
      </c>
      <c r="W1435" s="66">
        <f>+(MaestraLP3[[#This Row],[COSTO ]]-MaestraLP3[[#This Row],[COSTO OCT AL 25-09]])/MaestraLP3[[#This Row],[COSTO OCT AL 25-09]]</f>
        <v>4.3757723650478801E-2</v>
      </c>
      <c r="X1435" s="67" t="str">
        <f>++IF(P1435="HASTA AGOTAR STOCK","HASTA AGOTAR STOCK",IF(MaestraLP3[[#This Row],[PRECIO]]=0,"NO PARA LP",IF(MaestraLP3[[#This Row],[PRECIO SEP]]=0,"INCORPORACIÓN",IF(Z1435=0,"MANTIENE",IF(Z1435&lt;0,"BAJA",IF(Z1435&gt;0,"ALZA",""))))))</f>
        <v>MANTIENE</v>
      </c>
      <c r="Y1435" s="64">
        <v>7900</v>
      </c>
      <c r="Z1435" s="41">
        <f>IF(Y1435=0,"INDICAR PRECIO VTA",Y1435-MaestraLP3[[#This Row],[PRECIO SEP]])</f>
        <v>0</v>
      </c>
      <c r="AA1435" s="66">
        <f t="shared" si="22"/>
        <v>0.32537974683544302</v>
      </c>
      <c r="AB1435" s="68">
        <f>IFERROR(MaestraLP3[[#This Row],[PRECIO]]*MaestraLP3[[#This Row],[%MG UMV]],0)</f>
        <v>2570.5</v>
      </c>
      <c r="AC1435" s="69">
        <v>1</v>
      </c>
      <c r="AD1435" s="64">
        <f>+IFERROR(MaestraLP3[[#This Row],[MARGEN UNITARIO]]/MaestraLP3[[#This Row],[Peso Neto UMV (KG)]],0)</f>
        <v>2570.5</v>
      </c>
      <c r="AE1435" s="39" t="s">
        <v>44</v>
      </c>
      <c r="AF1435" s="39"/>
      <c r="AG1435" s="39">
        <v>1</v>
      </c>
      <c r="AH1435" s="39">
        <v>0</v>
      </c>
      <c r="AI1435" s="66">
        <v>0.12</v>
      </c>
      <c r="AJ1435" s="66">
        <v>0.15</v>
      </c>
      <c r="AK1435" s="39" t="s">
        <v>53</v>
      </c>
      <c r="AL1435" s="39" t="s">
        <v>53</v>
      </c>
    </row>
    <row r="1436" spans="1:38" x14ac:dyDescent="0.35">
      <c r="A1436" s="110" t="s">
        <v>276</v>
      </c>
      <c r="B1436" s="39">
        <v>150001993</v>
      </c>
      <c r="C1436" s="39" t="str">
        <f>+MaestraLP3[[#This Row],[CÓDIGO]]&amp;MaestraLP3[[#Headers],[-]]&amp;MaestraLP3[[#This Row],[UMV]]</f>
        <v>150001993-KG</v>
      </c>
      <c r="D1436" s="50" t="str">
        <f>+MaestraLP3[[#This Row],[CÓDIGO]]&amp;MaestraLP3[[#Headers],[FS00]]</f>
        <v>150001993FS00</v>
      </c>
      <c r="E1436" s="39" t="s">
        <v>72</v>
      </c>
      <c r="F1436" s="39" t="s">
        <v>73</v>
      </c>
      <c r="G1436" s="39" t="s">
        <v>74</v>
      </c>
      <c r="H1436" s="39" t="s">
        <v>677</v>
      </c>
      <c r="I1436" s="39" t="s">
        <v>678</v>
      </c>
      <c r="J1436" s="49" t="s">
        <v>77</v>
      </c>
      <c r="K1436" s="50" t="s">
        <v>77</v>
      </c>
      <c r="L1436" s="39" t="str">
        <f>VLOOKUP(MaestraLP3[[#This Row],[UMV]],VALIDACIONES!J:L,3,0)</f>
        <v>Kilogramo</v>
      </c>
      <c r="M1436" s="39" t="s">
        <v>40</v>
      </c>
      <c r="N1436" s="39" t="s">
        <v>41</v>
      </c>
      <c r="O1436" s="64">
        <v>3131.61</v>
      </c>
      <c r="P1436" s="39" t="s">
        <v>42</v>
      </c>
      <c r="Q1436" s="64">
        <v>4400</v>
      </c>
      <c r="R1436" s="66">
        <f>+IFERROR((MaestraLP3[[#This Row],[COSTO ]]/MaestraLP3[[#This Row],[COSTO SEP]]-1),0)</f>
        <v>-9.8383898378150425E-3</v>
      </c>
      <c r="S1436" s="65" t="s">
        <v>52</v>
      </c>
      <c r="T1436" s="65" t="s">
        <v>52</v>
      </c>
      <c r="U1436" s="64">
        <f>+VLOOKUP(MaestraLP3[[#This Row],[FS00]],'[1]BD MES'!$C:$N,12,0)</f>
        <v>3131.66</v>
      </c>
      <c r="V1436" s="64">
        <v>3100.8</v>
      </c>
      <c r="W1436" s="66">
        <f>+(MaestraLP3[[#This Row],[COSTO ]]-MaestraLP3[[#This Row],[COSTO OCT AL 25-09]])/MaestraLP3[[#This Row],[COSTO OCT AL 25-09]]</f>
        <v>-9.8541987316629748E-3</v>
      </c>
      <c r="X1436" s="67" t="str">
        <f>++IF(P1436="HASTA AGOTAR STOCK","HASTA AGOTAR STOCK",IF(MaestraLP3[[#This Row],[PRECIO]]=0,"NO PARA LP",IF(MaestraLP3[[#This Row],[PRECIO SEP]]=0,"INCORPORACIÓN",IF(Z1436=0,"MANTIENE",IF(Z1436&lt;0,"BAJA",IF(Z1436&gt;0,"ALZA",""))))))</f>
        <v>MANTIENE</v>
      </c>
      <c r="Y1436" s="64">
        <v>4400</v>
      </c>
      <c r="Z1436" s="41">
        <f>IF(Y1436=0,"INDICAR PRECIO VTA",Y1436-MaestraLP3[[#This Row],[PRECIO SEP]])</f>
        <v>0</v>
      </c>
      <c r="AA1436" s="66">
        <f t="shared" si="22"/>
        <v>0.29527272727272724</v>
      </c>
      <c r="AB1436" s="68">
        <f>IFERROR(MaestraLP3[[#This Row],[PRECIO]]*MaestraLP3[[#This Row],[%MG UMV]],0)</f>
        <v>1299.1999999999998</v>
      </c>
      <c r="AC1436" s="69">
        <v>1</v>
      </c>
      <c r="AD1436" s="64">
        <f>+IFERROR(MaestraLP3[[#This Row],[MARGEN UNITARIO]]/MaestraLP3[[#This Row],[Peso Neto UMV (KG)]],0)</f>
        <v>1299.1999999999998</v>
      </c>
      <c r="AE1436" s="39" t="s">
        <v>44</v>
      </c>
      <c r="AF1436" s="39"/>
      <c r="AG1436" s="39">
        <v>1</v>
      </c>
      <c r="AH1436" s="39">
        <v>0</v>
      </c>
      <c r="AI1436" s="66">
        <v>0.1</v>
      </c>
      <c r="AJ1436" s="66">
        <v>0.13</v>
      </c>
      <c r="AK1436" s="39"/>
      <c r="AL1436" s="39" t="s">
        <v>53</v>
      </c>
    </row>
    <row r="1437" spans="1:38" x14ac:dyDescent="0.35">
      <c r="A1437" s="110" t="s">
        <v>276</v>
      </c>
      <c r="B1437" s="39">
        <v>150001995</v>
      </c>
      <c r="C1437" s="39" t="str">
        <f>+MaestraLP3[[#This Row],[CÓDIGO]]&amp;MaestraLP3[[#Headers],[-]]&amp;MaestraLP3[[#This Row],[UMV]]</f>
        <v>150001995-CJ</v>
      </c>
      <c r="D1437" s="50" t="str">
        <f>+MaestraLP3[[#This Row],[CÓDIGO]]&amp;MaestraLP3[[#Headers],[FS00]]</f>
        <v>150001995FS00</v>
      </c>
      <c r="E1437" s="39" t="s">
        <v>72</v>
      </c>
      <c r="F1437" s="39" t="s">
        <v>73</v>
      </c>
      <c r="G1437" s="39" t="s">
        <v>74</v>
      </c>
      <c r="H1437" s="39" t="s">
        <v>679</v>
      </c>
      <c r="I1437" s="39" t="s">
        <v>3166</v>
      </c>
      <c r="J1437" s="49" t="s">
        <v>248</v>
      </c>
      <c r="K1437" s="50" t="s">
        <v>77</v>
      </c>
      <c r="L1437" s="39" t="str">
        <f>VLOOKUP(MaestraLP3[[#This Row],[UMV]],VALIDACIONES!J:L,3,0)</f>
        <v>Caja</v>
      </c>
      <c r="M1437" s="39" t="s">
        <v>40</v>
      </c>
      <c r="N1437" s="39" t="s">
        <v>41</v>
      </c>
      <c r="O1437" s="64"/>
      <c r="P1437" s="39" t="s">
        <v>4413</v>
      </c>
      <c r="Q1437" s="65">
        <v>0</v>
      </c>
      <c r="R1437" s="66">
        <f>+IFERROR((MaestraLP3[[#This Row],[COSTO ]]/MaestraLP3[[#This Row],[COSTO SEP]]-1),0)</f>
        <v>0</v>
      </c>
      <c r="S1437" s="65" t="s">
        <v>143</v>
      </c>
      <c r="T1437" s="65" t="s">
        <v>4661</v>
      </c>
      <c r="U1437" s="64">
        <f>+VLOOKUP(MaestraLP3[[#This Row],[FS00]],'[1]BD MES'!$C:$N,12,0)</f>
        <v>50000</v>
      </c>
      <c r="V1437" s="64">
        <v>0</v>
      </c>
      <c r="W1437" s="66">
        <f>+(MaestraLP3[[#This Row],[COSTO ]]-MaestraLP3[[#This Row],[COSTO OCT AL 25-09]])/MaestraLP3[[#This Row],[COSTO OCT AL 25-09]]</f>
        <v>-1</v>
      </c>
      <c r="X1437" s="67" t="str">
        <f>++IF(P1437="HASTA AGOTAR STOCK","HASTA AGOTAR STOCK",IF(MaestraLP3[[#This Row],[PRECIO]]=0,"NO PARA LP",IF(MaestraLP3[[#This Row],[PRECIO SEP]]=0,"INCORPORACIÓN",IF(Z1437=0,"MANTIENE",IF(Z1437&lt;0,"BAJA",IF(Z1437&gt;0,"ALZA",""))))))</f>
        <v>NO PARA LP</v>
      </c>
      <c r="Y1437" s="64">
        <v>0</v>
      </c>
      <c r="Z1437" s="41" t="str">
        <f>IF(Y1437=0,"INDICAR PRECIO VTA",Y1437-MaestraLP3[[#This Row],[PRECIO SEP]])</f>
        <v>INDICAR PRECIO VTA</v>
      </c>
      <c r="AA1437" s="66" t="str">
        <f t="shared" si="22"/>
        <v>-</v>
      </c>
      <c r="AB1437" s="68">
        <f>IFERROR(MaestraLP3[[#This Row],[PRECIO]]*MaestraLP3[[#This Row],[%MG UMV]],0)</f>
        <v>0</v>
      </c>
      <c r="AC1437" s="69">
        <v>20</v>
      </c>
      <c r="AD1437" s="64">
        <f>+IFERROR(MaestraLP3[[#This Row],[MARGEN UNITARIO]]/MaestraLP3[[#This Row],[Peso Neto UMV (KG)]],0)</f>
        <v>0</v>
      </c>
      <c r="AE1437" s="39" t="s">
        <v>44</v>
      </c>
      <c r="AF1437" s="39"/>
      <c r="AG1437" s="39">
        <v>1</v>
      </c>
      <c r="AH1437" s="39">
        <v>0</v>
      </c>
      <c r="AI1437" s="66">
        <v>0</v>
      </c>
      <c r="AJ1437" s="66">
        <v>0</v>
      </c>
      <c r="AK1437" s="39"/>
      <c r="AL1437" s="39" t="s">
        <v>53</v>
      </c>
    </row>
    <row r="1438" spans="1:38" x14ac:dyDescent="0.35">
      <c r="A1438" s="110" t="s">
        <v>276</v>
      </c>
      <c r="B1438" s="39">
        <v>104521430</v>
      </c>
      <c r="C1438" s="39" t="str">
        <f>+MaestraLP3[[#This Row],[CÓDIGO]]&amp;MaestraLP3[[#Headers],[-]]&amp;MaestraLP3[[#This Row],[UMV]]</f>
        <v>104521430-KG</v>
      </c>
      <c r="D1438" s="50" t="str">
        <f>+MaestraLP3[[#This Row],[CÓDIGO]]&amp;MaestraLP3[[#Headers],[FS00]]</f>
        <v>104521430FS00</v>
      </c>
      <c r="E1438" s="39" t="s">
        <v>72</v>
      </c>
      <c r="F1438" s="39" t="s">
        <v>73</v>
      </c>
      <c r="G1438" s="39" t="s">
        <v>74</v>
      </c>
      <c r="H1438" s="39" t="s">
        <v>679</v>
      </c>
      <c r="I1438" s="39" t="s">
        <v>680</v>
      </c>
      <c r="J1438" s="49" t="s">
        <v>77</v>
      </c>
      <c r="K1438" s="50" t="s">
        <v>77</v>
      </c>
      <c r="L1438" s="39" t="str">
        <f>VLOOKUP(MaestraLP3[[#This Row],[UMV]],VALIDACIONES!J:L,3,0)</f>
        <v>Kilogramo</v>
      </c>
      <c r="M1438" s="39" t="s">
        <v>40</v>
      </c>
      <c r="N1438" s="39" t="s">
        <v>41</v>
      </c>
      <c r="O1438" s="64">
        <v>2855</v>
      </c>
      <c r="P1438" s="39" t="s">
        <v>42</v>
      </c>
      <c r="Q1438" s="64">
        <v>4090</v>
      </c>
      <c r="R1438" s="66">
        <f>+IFERROR((MaestraLP3[[#This Row],[COSTO ]]/MaestraLP3[[#This Row],[COSTO SEP]]-1),0)</f>
        <v>1.243432574430825E-3</v>
      </c>
      <c r="S1438" s="65" t="s">
        <v>52</v>
      </c>
      <c r="T1438" s="65" t="s">
        <v>52</v>
      </c>
      <c r="U1438" s="64">
        <f>+VLOOKUP(MaestraLP3[[#This Row],[FS00]],'[1]BD MES'!$C:$N,12,0)</f>
        <v>2793</v>
      </c>
      <c r="V1438" s="64">
        <v>2858.55</v>
      </c>
      <c r="W1438" s="66">
        <f>+(MaestraLP3[[#This Row],[COSTO ]]-MaestraLP3[[#This Row],[COSTO OCT AL 25-09]])/MaestraLP3[[#This Row],[COSTO OCT AL 25-09]]</f>
        <v>2.3469387755102107E-2</v>
      </c>
      <c r="X1438" s="67" t="str">
        <f>++IF(P1438="HASTA AGOTAR STOCK","HASTA AGOTAR STOCK",IF(MaestraLP3[[#This Row],[PRECIO]]=0,"NO PARA LP",IF(MaestraLP3[[#This Row],[PRECIO SEP]]=0,"INCORPORACIÓN",IF(Z1438=0,"MANTIENE",IF(Z1438&lt;0,"BAJA",IF(Z1438&gt;0,"ALZA",""))))))</f>
        <v>MANTIENE</v>
      </c>
      <c r="Y1438" s="64">
        <v>4090</v>
      </c>
      <c r="Z1438" s="41">
        <f>IF(Y1438=0,"INDICAR PRECIO VTA",Y1438-MaestraLP3[[#This Row],[PRECIO SEP]])</f>
        <v>0</v>
      </c>
      <c r="AA1438" s="66">
        <f t="shared" si="22"/>
        <v>0.30108801955990216</v>
      </c>
      <c r="AB1438" s="68">
        <f>IFERROR(MaestraLP3[[#This Row],[PRECIO]]*MaestraLP3[[#This Row],[%MG UMV]],0)</f>
        <v>1231.4499999999998</v>
      </c>
      <c r="AC1438" s="69">
        <v>1</v>
      </c>
      <c r="AD1438" s="64">
        <f>+IFERROR(MaestraLP3[[#This Row],[MARGEN UNITARIO]]/MaestraLP3[[#This Row],[Peso Neto UMV (KG)]],0)</f>
        <v>1231.4499999999998</v>
      </c>
      <c r="AE1438" s="39" t="s">
        <v>44</v>
      </c>
      <c r="AF1438" s="39"/>
      <c r="AG1438" s="39">
        <v>1</v>
      </c>
      <c r="AH1438" s="39">
        <v>0</v>
      </c>
      <c r="AI1438" s="66">
        <v>0.05</v>
      </c>
      <c r="AJ1438" s="66">
        <v>0.08</v>
      </c>
      <c r="AK1438" s="39"/>
      <c r="AL1438" s="39" t="s">
        <v>53</v>
      </c>
    </row>
    <row r="1439" spans="1:38" x14ac:dyDescent="0.35">
      <c r="A1439" s="110" t="s">
        <v>276</v>
      </c>
      <c r="B1439" s="39">
        <v>104537720</v>
      </c>
      <c r="C1439" s="39" t="str">
        <f>+MaestraLP3[[#This Row],[CÓDIGO]]&amp;MaestraLP3[[#Headers],[-]]&amp;MaestraLP3[[#This Row],[UMV]]</f>
        <v>104537720-KG</v>
      </c>
      <c r="D1439" s="50" t="str">
        <f>+MaestraLP3[[#This Row],[CÓDIGO]]&amp;MaestraLP3[[#Headers],[FS00]]</f>
        <v>104537720FS00</v>
      </c>
      <c r="E1439" s="39" t="s">
        <v>72</v>
      </c>
      <c r="F1439" s="39" t="s">
        <v>73</v>
      </c>
      <c r="G1439" s="39" t="s">
        <v>74</v>
      </c>
      <c r="H1439" s="39" t="s">
        <v>679</v>
      </c>
      <c r="I1439" s="39" t="s">
        <v>681</v>
      </c>
      <c r="J1439" s="49" t="s">
        <v>77</v>
      </c>
      <c r="K1439" s="50" t="s">
        <v>77</v>
      </c>
      <c r="L1439" s="39" t="str">
        <f>VLOOKUP(MaestraLP3[[#This Row],[UMV]],VALIDACIONES!J:L,3,0)</f>
        <v>Kilogramo</v>
      </c>
      <c r="M1439" s="39" t="s">
        <v>40</v>
      </c>
      <c r="N1439" s="39" t="s">
        <v>78</v>
      </c>
      <c r="O1439" s="64">
        <v>2943</v>
      </c>
      <c r="P1439" s="39" t="s">
        <v>42</v>
      </c>
      <c r="Q1439" s="64">
        <v>4590</v>
      </c>
      <c r="R1439" s="66">
        <f>+IFERROR((MaestraLP3[[#This Row],[COSTO ]]/MaestraLP3[[#This Row],[COSTO SEP]]-1),0)</f>
        <v>0.175178389398573</v>
      </c>
      <c r="S1439" s="65" t="s">
        <v>79</v>
      </c>
      <c r="T1439" s="65" t="s">
        <v>79</v>
      </c>
      <c r="U1439" s="64">
        <f>+VLOOKUP(MaestraLP3[[#This Row],[FS00]],'[1]BD MES'!$C:$N,12,0)</f>
        <v>3164</v>
      </c>
      <c r="V1439" s="64">
        <v>3458.55</v>
      </c>
      <c r="W1439" s="66">
        <f>+(MaestraLP3[[#This Row],[COSTO ]]-MaestraLP3[[#This Row],[COSTO OCT AL 25-09]])/MaestraLP3[[#This Row],[COSTO OCT AL 25-09]]</f>
        <v>9.3094184576485522E-2</v>
      </c>
      <c r="X1439" s="67" t="str">
        <f>++IF(P1439="HASTA AGOTAR STOCK","HASTA AGOTAR STOCK",IF(MaestraLP3[[#This Row],[PRECIO]]=0,"NO PARA LP",IF(MaestraLP3[[#This Row],[PRECIO SEP]]=0,"INCORPORACIÓN",IF(Z1439=0,"MANTIENE",IF(Z1439&lt;0,"BAJA",IF(Z1439&gt;0,"ALZA",""))))))</f>
        <v>MANTIENE</v>
      </c>
      <c r="Y1439" s="64">
        <v>4590</v>
      </c>
      <c r="Z1439" s="41">
        <f>IF(Y1439=0,"INDICAR PRECIO VTA",Y1439-MaestraLP3[[#This Row],[PRECIO SEP]])</f>
        <v>0</v>
      </c>
      <c r="AA1439" s="66">
        <f t="shared" si="22"/>
        <v>0.24650326797385616</v>
      </c>
      <c r="AB1439" s="68">
        <f>IFERROR(MaestraLP3[[#This Row],[PRECIO]]*MaestraLP3[[#This Row],[%MG UMV]],0)</f>
        <v>1131.4499999999998</v>
      </c>
      <c r="AC1439" s="69">
        <v>1</v>
      </c>
      <c r="AD1439" s="64">
        <f>+IFERROR(MaestraLP3[[#This Row],[MARGEN UNITARIO]]/MaestraLP3[[#This Row],[Peso Neto UMV (KG)]],0)</f>
        <v>1131.4499999999998</v>
      </c>
      <c r="AE1439" s="39" t="s">
        <v>44</v>
      </c>
      <c r="AF1439" s="39"/>
      <c r="AG1439" s="39">
        <v>1</v>
      </c>
      <c r="AH1439" s="39">
        <v>0</v>
      </c>
      <c r="AI1439" s="66">
        <v>0.03</v>
      </c>
      <c r="AJ1439" s="66">
        <v>0.06</v>
      </c>
      <c r="AK1439" s="39"/>
      <c r="AL1439" s="39" t="s">
        <v>53</v>
      </c>
    </row>
    <row r="1440" spans="1:38" x14ac:dyDescent="0.35">
      <c r="A1440" s="110" t="s">
        <v>276</v>
      </c>
      <c r="B1440" s="39">
        <v>104537710</v>
      </c>
      <c r="C1440" s="39" t="str">
        <f>+MaestraLP3[[#This Row],[CÓDIGO]]&amp;MaestraLP3[[#Headers],[-]]&amp;MaestraLP3[[#This Row],[UMV]]</f>
        <v>104537710-KG</v>
      </c>
      <c r="D1440" s="50" t="str">
        <f>+MaestraLP3[[#This Row],[CÓDIGO]]&amp;MaestraLP3[[#Headers],[FS00]]</f>
        <v>104537710FS00</v>
      </c>
      <c r="E1440" s="39" t="s">
        <v>72</v>
      </c>
      <c r="F1440" s="39" t="s">
        <v>4323</v>
      </c>
      <c r="G1440" s="39" t="s">
        <v>775</v>
      </c>
      <c r="H1440" s="39" t="s">
        <v>776</v>
      </c>
      <c r="I1440" s="39" t="s">
        <v>777</v>
      </c>
      <c r="J1440" s="49" t="s">
        <v>77</v>
      </c>
      <c r="K1440" s="50" t="s">
        <v>77</v>
      </c>
      <c r="L1440" s="39" t="str">
        <f>VLOOKUP(MaestraLP3[[#This Row],[UMV]],VALIDACIONES!J:L,3,0)</f>
        <v>Kilogramo</v>
      </c>
      <c r="M1440" s="39" t="s">
        <v>40</v>
      </c>
      <c r="N1440" s="39" t="s">
        <v>78</v>
      </c>
      <c r="O1440" s="64">
        <v>6483</v>
      </c>
      <c r="P1440" s="39" t="s">
        <v>190</v>
      </c>
      <c r="Q1440" s="64">
        <v>8200</v>
      </c>
      <c r="R1440" s="66">
        <f>+IFERROR((MaestraLP3[[#This Row],[COSTO ]]/MaestraLP3[[#This Row],[COSTO SEP]]-1),0)</f>
        <v>7.0492056146845616E-2</v>
      </c>
      <c r="S1440" s="65" t="s">
        <v>52</v>
      </c>
      <c r="T1440" s="65" t="s">
        <v>52</v>
      </c>
      <c r="U1440" s="64">
        <f>+VLOOKUP(MaestraLP3[[#This Row],[FS00]],'[1]BD MES'!$C:$N,12,0)</f>
        <v>6483</v>
      </c>
      <c r="V1440" s="64">
        <v>6940</v>
      </c>
      <c r="W1440" s="66">
        <f>+(MaestraLP3[[#This Row],[COSTO ]]-MaestraLP3[[#This Row],[COSTO OCT AL 25-09]])/MaestraLP3[[#This Row],[COSTO OCT AL 25-09]]</f>
        <v>7.0492056146845603E-2</v>
      </c>
      <c r="X1440" s="67" t="str">
        <f>++IF(P1440="HASTA AGOTAR STOCK","HASTA AGOTAR STOCK",IF(MaestraLP3[[#This Row],[PRECIO]]=0,"NO PARA LP",IF(MaestraLP3[[#This Row],[PRECIO SEP]]=0,"INCORPORACIÓN",IF(Z1440=0,"MANTIENE",IF(Z1440&lt;0,"BAJA",IF(Z1440&gt;0,"ALZA",""))))))</f>
        <v>ALZA</v>
      </c>
      <c r="Y1440" s="64">
        <v>8500</v>
      </c>
      <c r="Z1440" s="41">
        <f>IF(Y1440=0,"INDICAR PRECIO VTA",Y1440-MaestraLP3[[#This Row],[PRECIO SEP]])</f>
        <v>300</v>
      </c>
      <c r="AA1440" s="66">
        <f t="shared" si="22"/>
        <v>0.18352941176470589</v>
      </c>
      <c r="AB1440" s="68">
        <f>IFERROR(MaestraLP3[[#This Row],[PRECIO]]*MaestraLP3[[#This Row],[%MG UMV]],0)</f>
        <v>1560</v>
      </c>
      <c r="AC1440" s="69">
        <v>1</v>
      </c>
      <c r="AD1440" s="64">
        <f>+IFERROR(MaestraLP3[[#This Row],[MARGEN UNITARIO]]/MaestraLP3[[#This Row],[Peso Neto UMV (KG)]],0)</f>
        <v>1560</v>
      </c>
      <c r="AE1440" s="39" t="s">
        <v>44</v>
      </c>
      <c r="AF1440" s="39"/>
      <c r="AG1440" s="39">
        <v>1</v>
      </c>
      <c r="AH1440" s="39">
        <v>0</v>
      </c>
      <c r="AI1440" s="66">
        <v>0.03</v>
      </c>
      <c r="AJ1440" s="66">
        <v>0.05</v>
      </c>
      <c r="AK1440" s="39" t="s">
        <v>53</v>
      </c>
      <c r="AL1440" s="39" t="s">
        <v>53</v>
      </c>
    </row>
    <row r="1441" spans="1:38" x14ac:dyDescent="0.35">
      <c r="A1441" s="110" t="s">
        <v>276</v>
      </c>
      <c r="B1441" s="39">
        <v>104537730</v>
      </c>
      <c r="C1441" s="39" t="str">
        <f>+MaestraLP3[[#This Row],[CÓDIGO]]&amp;MaestraLP3[[#Headers],[-]]&amp;MaestraLP3[[#This Row],[UMV]]</f>
        <v>104537730-KG</v>
      </c>
      <c r="D1441" s="50" t="str">
        <f>+MaestraLP3[[#This Row],[CÓDIGO]]&amp;MaestraLP3[[#Headers],[FS00]]</f>
        <v>104537730FS00</v>
      </c>
      <c r="E1441" s="39" t="s">
        <v>72</v>
      </c>
      <c r="F1441" s="39" t="s">
        <v>4323</v>
      </c>
      <c r="G1441" s="39" t="s">
        <v>775</v>
      </c>
      <c r="H1441" s="39" t="s">
        <v>778</v>
      </c>
      <c r="I1441" s="39" t="s">
        <v>779</v>
      </c>
      <c r="J1441" s="49" t="s">
        <v>77</v>
      </c>
      <c r="K1441" s="50" t="s">
        <v>77</v>
      </c>
      <c r="L1441" s="39" t="str">
        <f>VLOOKUP(MaestraLP3[[#This Row],[UMV]],VALIDACIONES!J:L,3,0)</f>
        <v>Kilogramo</v>
      </c>
      <c r="M1441" s="39" t="s">
        <v>40</v>
      </c>
      <c r="N1441" s="39" t="s">
        <v>78</v>
      </c>
      <c r="O1441" s="64">
        <v>14061</v>
      </c>
      <c r="P1441" s="39" t="s">
        <v>190</v>
      </c>
      <c r="Q1441" s="64">
        <v>16900</v>
      </c>
      <c r="R1441" s="66">
        <f>+IFERROR((MaestraLP3[[#This Row],[COSTO ]]/MaestraLP3[[#This Row],[COSTO SEP]]-1),0)</f>
        <v>2.7736291871132135E-3</v>
      </c>
      <c r="S1441" s="65" t="s">
        <v>52</v>
      </c>
      <c r="T1441" s="65" t="s">
        <v>52</v>
      </c>
      <c r="U1441" s="64">
        <f>+VLOOKUP(MaestraLP3[[#This Row],[FS00]],'[1]BD MES'!$C:$N,12,0)</f>
        <v>14061</v>
      </c>
      <c r="V1441" s="64">
        <v>14100</v>
      </c>
      <c r="W1441" s="66">
        <f>+(MaestraLP3[[#This Row],[COSTO ]]-MaestraLP3[[#This Row],[COSTO OCT AL 25-09]])/MaestraLP3[[#This Row],[COSTO OCT AL 25-09]]</f>
        <v>2.773629187113292E-3</v>
      </c>
      <c r="X1441" s="67" t="str">
        <f>++IF(P1441="HASTA AGOTAR STOCK","HASTA AGOTAR STOCK",IF(MaestraLP3[[#This Row],[PRECIO]]=0,"NO PARA LP",IF(MaestraLP3[[#This Row],[PRECIO SEP]]=0,"INCORPORACIÓN",IF(Z1441=0,"MANTIENE",IF(Z1441&lt;0,"BAJA",IF(Z1441&gt;0,"ALZA",""))))))</f>
        <v>ALZA</v>
      </c>
      <c r="Y1441" s="64">
        <v>17200</v>
      </c>
      <c r="Z1441" s="41">
        <f>IF(Y1441=0,"INDICAR PRECIO VTA",Y1441-MaestraLP3[[#This Row],[PRECIO SEP]])</f>
        <v>300</v>
      </c>
      <c r="AA1441" s="66">
        <f t="shared" si="22"/>
        <v>0.18023255813953487</v>
      </c>
      <c r="AB1441" s="68">
        <f>IFERROR(MaestraLP3[[#This Row],[PRECIO]]*MaestraLP3[[#This Row],[%MG UMV]],0)</f>
        <v>3100</v>
      </c>
      <c r="AC1441" s="69">
        <v>1</v>
      </c>
      <c r="AD1441" s="64">
        <f>+IFERROR(MaestraLP3[[#This Row],[MARGEN UNITARIO]]/MaestraLP3[[#This Row],[Peso Neto UMV (KG)]],0)</f>
        <v>3100</v>
      </c>
      <c r="AE1441" s="39" t="s">
        <v>44</v>
      </c>
      <c r="AF1441" s="39"/>
      <c r="AG1441" s="39">
        <v>1</v>
      </c>
      <c r="AH1441" s="39">
        <v>0</v>
      </c>
      <c r="AI1441" s="66">
        <v>0.03</v>
      </c>
      <c r="AJ1441" s="66">
        <v>0.05</v>
      </c>
      <c r="AK1441" s="39" t="s">
        <v>53</v>
      </c>
      <c r="AL1441" s="39" t="s">
        <v>53</v>
      </c>
    </row>
    <row r="1442" spans="1:38" x14ac:dyDescent="0.35">
      <c r="A1442" s="110" t="s">
        <v>276</v>
      </c>
      <c r="B1442" s="39">
        <v>104515390</v>
      </c>
      <c r="C1442" s="39" t="str">
        <f>+MaestraLP3[[#This Row],[CÓDIGO]]&amp;MaestraLP3[[#Headers],[-]]&amp;MaestraLP3[[#This Row],[UMV]]</f>
        <v>104515390-KG</v>
      </c>
      <c r="D1442" s="50" t="str">
        <f>+MaestraLP3[[#This Row],[CÓDIGO]]&amp;MaestraLP3[[#Headers],[FS00]]</f>
        <v>104515390FS00</v>
      </c>
      <c r="E1442" s="39" t="s">
        <v>72</v>
      </c>
      <c r="F1442" s="39" t="s">
        <v>4323</v>
      </c>
      <c r="G1442" s="39" t="s">
        <v>775</v>
      </c>
      <c r="H1442" s="39" t="s">
        <v>778</v>
      </c>
      <c r="I1442" s="39" t="s">
        <v>780</v>
      </c>
      <c r="J1442" s="49" t="s">
        <v>77</v>
      </c>
      <c r="K1442" s="50" t="s">
        <v>77</v>
      </c>
      <c r="L1442" s="39" t="str">
        <f>VLOOKUP(MaestraLP3[[#This Row],[UMV]],VALIDACIONES!J:L,3,0)</f>
        <v>Kilogramo</v>
      </c>
      <c r="M1442" s="39" t="s">
        <v>40</v>
      </c>
      <c r="N1442" s="39" t="s">
        <v>78</v>
      </c>
      <c r="O1442" s="64">
        <v>10451.459999999999</v>
      </c>
      <c r="P1442" s="39" t="s">
        <v>190</v>
      </c>
      <c r="Q1442" s="64">
        <v>12300</v>
      </c>
      <c r="R1442" s="66">
        <f>+IFERROR((MaestraLP3[[#This Row],[COSTO ]]/MaestraLP3[[#This Row],[COSTO SEP]]-1),0)</f>
        <v>4.6443272040461725E-3</v>
      </c>
      <c r="S1442" s="65" t="s">
        <v>52</v>
      </c>
      <c r="T1442" s="65" t="s">
        <v>52</v>
      </c>
      <c r="U1442" s="64">
        <f>+VLOOKUP(MaestraLP3[[#This Row],[FS00]],'[1]BD MES'!$C:$N,12,0)</f>
        <v>10451.459999999999</v>
      </c>
      <c r="V1442" s="64">
        <v>10500</v>
      </c>
      <c r="W1442" s="66">
        <f>+(MaestraLP3[[#This Row],[COSTO ]]-MaestraLP3[[#This Row],[COSTO OCT AL 25-09]])/MaestraLP3[[#This Row],[COSTO OCT AL 25-09]]</f>
        <v>4.6443272040462176E-3</v>
      </c>
      <c r="X1442" s="67" t="str">
        <f>++IF(P1442="HASTA AGOTAR STOCK","HASTA AGOTAR STOCK",IF(MaestraLP3[[#This Row],[PRECIO]]=0,"NO PARA LP",IF(MaestraLP3[[#This Row],[PRECIO SEP]]=0,"INCORPORACIÓN",IF(Z1442=0,"MANTIENE",IF(Z1442&lt;0,"BAJA",IF(Z1442&gt;0,"ALZA",""))))))</f>
        <v>MANTIENE</v>
      </c>
      <c r="Y1442" s="64">
        <v>12300</v>
      </c>
      <c r="Z1442" s="41">
        <f>IF(Y1442=0,"INDICAR PRECIO VTA",Y1442-MaestraLP3[[#This Row],[PRECIO SEP]])</f>
        <v>0</v>
      </c>
      <c r="AA1442" s="66">
        <f t="shared" si="22"/>
        <v>0.14634146341463414</v>
      </c>
      <c r="AB1442" s="68">
        <f>IFERROR(MaestraLP3[[#This Row],[PRECIO]]*MaestraLP3[[#This Row],[%MG UMV]],0)</f>
        <v>1800</v>
      </c>
      <c r="AC1442" s="69">
        <v>1</v>
      </c>
      <c r="AD1442" s="64">
        <f>+IFERROR(MaestraLP3[[#This Row],[MARGEN UNITARIO]]/MaestraLP3[[#This Row],[Peso Neto UMV (KG)]],0)</f>
        <v>1800</v>
      </c>
      <c r="AE1442" s="39" t="s">
        <v>44</v>
      </c>
      <c r="AF1442" s="39"/>
      <c r="AG1442" s="39">
        <v>1</v>
      </c>
      <c r="AH1442" s="39">
        <v>0</v>
      </c>
      <c r="AI1442" s="66">
        <v>0.03</v>
      </c>
      <c r="AJ1442" s="66">
        <v>0.05</v>
      </c>
      <c r="AK1442" s="39" t="s">
        <v>53</v>
      </c>
      <c r="AL1442" s="39" t="s">
        <v>53</v>
      </c>
    </row>
    <row r="1443" spans="1:38" x14ac:dyDescent="0.35">
      <c r="A1443" s="110" t="s">
        <v>276</v>
      </c>
      <c r="B1443" s="39">
        <v>104515400</v>
      </c>
      <c r="C1443" s="39" t="str">
        <f>+MaestraLP3[[#This Row],[CÓDIGO]]&amp;MaestraLP3[[#Headers],[-]]&amp;MaestraLP3[[#This Row],[UMV]]</f>
        <v>104515400-KG</v>
      </c>
      <c r="D1443" s="50" t="str">
        <f>+MaestraLP3[[#This Row],[CÓDIGO]]&amp;MaestraLP3[[#Headers],[FS00]]</f>
        <v>104515400FS00</v>
      </c>
      <c r="E1443" s="39" t="s">
        <v>72</v>
      </c>
      <c r="F1443" s="39" t="s">
        <v>4323</v>
      </c>
      <c r="G1443" s="39" t="s">
        <v>775</v>
      </c>
      <c r="H1443" s="39" t="s">
        <v>778</v>
      </c>
      <c r="I1443" s="39" t="s">
        <v>781</v>
      </c>
      <c r="J1443" s="49" t="s">
        <v>77</v>
      </c>
      <c r="K1443" s="50" t="s">
        <v>77</v>
      </c>
      <c r="L1443" s="39" t="str">
        <f>VLOOKUP(MaestraLP3[[#This Row],[UMV]],VALIDACIONES!J:L,3,0)</f>
        <v>Kilogramo</v>
      </c>
      <c r="M1443" s="39" t="s">
        <v>40</v>
      </c>
      <c r="N1443" s="39" t="s">
        <v>78</v>
      </c>
      <c r="O1443" s="64">
        <v>10469.530000000001</v>
      </c>
      <c r="P1443" s="39" t="s">
        <v>190</v>
      </c>
      <c r="Q1443" s="64">
        <v>13000</v>
      </c>
      <c r="R1443" s="66">
        <f>+IFERROR((MaestraLP3[[#This Row],[COSTO ]]/MaestraLP3[[#This Row],[COSTO SEP]]-1),0)</f>
        <v>2.9103503213609994E-3</v>
      </c>
      <c r="S1443" s="65" t="s">
        <v>52</v>
      </c>
      <c r="T1443" s="65" t="s">
        <v>52</v>
      </c>
      <c r="U1443" s="64">
        <f>+VLOOKUP(MaestraLP3[[#This Row],[FS00]],'[1]BD MES'!$C:$N,12,0)</f>
        <v>11065.42</v>
      </c>
      <c r="V1443" s="64">
        <v>10500</v>
      </c>
      <c r="W1443" s="66">
        <f>+(MaestraLP3[[#This Row],[COSTO ]]-MaestraLP3[[#This Row],[COSTO OCT AL 25-09]])/MaestraLP3[[#This Row],[COSTO OCT AL 25-09]]</f>
        <v>-5.1097924886719173E-2</v>
      </c>
      <c r="X1443" s="67" t="str">
        <f>++IF(P1443="HASTA AGOTAR STOCK","HASTA AGOTAR STOCK",IF(MaestraLP3[[#This Row],[PRECIO]]=0,"NO PARA LP",IF(MaestraLP3[[#This Row],[PRECIO SEP]]=0,"INCORPORACIÓN",IF(Z1443=0,"MANTIENE",IF(Z1443&lt;0,"BAJA",IF(Z1443&gt;0,"ALZA",""))))))</f>
        <v>ALZA</v>
      </c>
      <c r="Y1443" s="64">
        <v>13400</v>
      </c>
      <c r="Z1443" s="41">
        <f>IF(Y1443=0,"INDICAR PRECIO VTA",Y1443-MaestraLP3[[#This Row],[PRECIO SEP]])</f>
        <v>400</v>
      </c>
      <c r="AA1443" s="66">
        <f t="shared" si="22"/>
        <v>0.21641791044776118</v>
      </c>
      <c r="AB1443" s="68">
        <f>IFERROR(MaestraLP3[[#This Row],[PRECIO]]*MaestraLP3[[#This Row],[%MG UMV]],0)</f>
        <v>2900</v>
      </c>
      <c r="AC1443" s="69">
        <v>1</v>
      </c>
      <c r="AD1443" s="64">
        <f>+IFERROR(MaestraLP3[[#This Row],[MARGEN UNITARIO]]/MaestraLP3[[#This Row],[Peso Neto UMV (KG)]],0)</f>
        <v>2900</v>
      </c>
      <c r="AE1443" s="39" t="s">
        <v>44</v>
      </c>
      <c r="AF1443" s="39"/>
      <c r="AG1443" s="39">
        <v>1</v>
      </c>
      <c r="AH1443" s="39">
        <v>0</v>
      </c>
      <c r="AI1443" s="66">
        <v>0.03</v>
      </c>
      <c r="AJ1443" s="66">
        <v>0.05</v>
      </c>
      <c r="AK1443" s="39" t="s">
        <v>53</v>
      </c>
      <c r="AL1443" s="39" t="s">
        <v>53</v>
      </c>
    </row>
    <row r="1444" spans="1:38" x14ac:dyDescent="0.35">
      <c r="A1444" s="110" t="s">
        <v>276</v>
      </c>
      <c r="B1444" s="39">
        <v>104528630</v>
      </c>
      <c r="C1444" s="39" t="str">
        <f>+MaestraLP3[[#This Row],[CÓDIGO]]&amp;MaestraLP3[[#Headers],[-]]&amp;MaestraLP3[[#This Row],[UMV]]</f>
        <v>104528630-C04</v>
      </c>
      <c r="D1444" s="50" t="str">
        <f>+MaestraLP3[[#This Row],[CÓDIGO]]&amp;MaestraLP3[[#Headers],[FS00]]</f>
        <v>104528630FS00</v>
      </c>
      <c r="E1444" s="39" t="s">
        <v>72</v>
      </c>
      <c r="F1444" s="39" t="s">
        <v>73</v>
      </c>
      <c r="G1444" s="39" t="s">
        <v>782</v>
      </c>
      <c r="H1444" s="39" t="s">
        <v>783</v>
      </c>
      <c r="I1444" s="39" t="s">
        <v>786</v>
      </c>
      <c r="J1444" s="49" t="s">
        <v>141</v>
      </c>
      <c r="K1444" s="50" t="s">
        <v>50</v>
      </c>
      <c r="L1444" s="39" t="str">
        <f>VLOOKUP(MaestraLP3[[#This Row],[UMV]],VALIDACIONES!J:L,3,0)</f>
        <v>Caja 4 Unidades</v>
      </c>
      <c r="M1444" s="39" t="s">
        <v>40</v>
      </c>
      <c r="N1444" s="39" t="s">
        <v>78</v>
      </c>
      <c r="O1444" s="64">
        <v>65312</v>
      </c>
      <c r="P1444" s="39" t="s">
        <v>42</v>
      </c>
      <c r="Q1444" s="64">
        <v>88800</v>
      </c>
      <c r="R1444" s="66">
        <f>+IFERROR((MaestraLP3[[#This Row],[COSTO ]]/MaestraLP3[[#This Row],[COSTO SEP]]-1),0)</f>
        <v>2.0639392454679051E-2</v>
      </c>
      <c r="S1444" s="65" t="s">
        <v>52</v>
      </c>
      <c r="T1444" s="65" t="s">
        <v>52</v>
      </c>
      <c r="U1444" s="64">
        <f>+VLOOKUP(MaestraLP3[[#This Row],[FS00]],'[1]BD MES'!$C:$N,12,0)</f>
        <v>67256</v>
      </c>
      <c r="V1444" s="64">
        <v>66660</v>
      </c>
      <c r="W1444" s="66">
        <f>+(MaestraLP3[[#This Row],[COSTO ]]-MaestraLP3[[#This Row],[COSTO OCT AL 25-09]])/MaestraLP3[[#This Row],[COSTO OCT AL 25-09]]</f>
        <v>-8.8616628999643159E-3</v>
      </c>
      <c r="X1444" s="67" t="str">
        <f>++IF(P1444="HASTA AGOTAR STOCK","HASTA AGOTAR STOCK",IF(MaestraLP3[[#This Row],[PRECIO]]=0,"NO PARA LP",IF(MaestraLP3[[#This Row],[PRECIO SEP]]=0,"INCORPORACIÓN",IF(Z1444=0,"MANTIENE",IF(Z1444&lt;0,"BAJA",IF(Z1444&gt;0,"ALZA",""))))))</f>
        <v>MANTIENE</v>
      </c>
      <c r="Y1444" s="64">
        <v>88800</v>
      </c>
      <c r="Z1444" s="41">
        <f>IF(Y1444=0,"INDICAR PRECIO VTA",Y1444-MaestraLP3[[#This Row],[PRECIO SEP]])</f>
        <v>0</v>
      </c>
      <c r="AA1444" s="66">
        <f t="shared" si="22"/>
        <v>0.24932432432432433</v>
      </c>
      <c r="AB1444" s="68">
        <f>IFERROR(MaestraLP3[[#This Row],[PRECIO]]*MaestraLP3[[#This Row],[%MG UMV]],0)</f>
        <v>22140</v>
      </c>
      <c r="AC1444" s="69">
        <v>12</v>
      </c>
      <c r="AD1444" s="64">
        <f>+IFERROR(MaestraLP3[[#This Row],[MARGEN UNITARIO]]/MaestraLP3[[#This Row],[Peso Neto UMV (KG)]],0)</f>
        <v>1845</v>
      </c>
      <c r="AE1444" s="39" t="s">
        <v>53</v>
      </c>
      <c r="AF1444" s="39"/>
      <c r="AG1444" s="39">
        <v>1</v>
      </c>
      <c r="AH1444" s="39" t="s">
        <v>53</v>
      </c>
      <c r="AI1444" s="66">
        <v>0.1</v>
      </c>
      <c r="AJ1444" s="66">
        <v>0.15</v>
      </c>
      <c r="AK1444" s="39"/>
      <c r="AL1444" s="39" t="s">
        <v>53</v>
      </c>
    </row>
    <row r="1445" spans="1:38" x14ac:dyDescent="0.35">
      <c r="A1445" s="110" t="s">
        <v>276</v>
      </c>
      <c r="B1445" s="39">
        <v>104520680</v>
      </c>
      <c r="C1445" s="39" t="str">
        <f>+MaestraLP3[[#This Row],[CÓDIGO]]&amp;MaestraLP3[[#Headers],[-]]&amp;MaestraLP3[[#This Row],[UMV]]</f>
        <v>104520680-C02</v>
      </c>
      <c r="D1445" s="50" t="str">
        <f>+MaestraLP3[[#This Row],[CÓDIGO]]&amp;MaestraLP3[[#Headers],[FS00]]</f>
        <v>104520680FS00</v>
      </c>
      <c r="E1445" s="39" t="s">
        <v>72</v>
      </c>
      <c r="F1445" s="39" t="s">
        <v>73</v>
      </c>
      <c r="G1445" s="39" t="s">
        <v>782</v>
      </c>
      <c r="H1445" s="39" t="s">
        <v>783</v>
      </c>
      <c r="I1445" s="39" t="s">
        <v>787</v>
      </c>
      <c r="J1445" s="49" t="s">
        <v>92</v>
      </c>
      <c r="K1445" s="50" t="s">
        <v>50</v>
      </c>
      <c r="L1445" s="39" t="str">
        <f>VLOOKUP(MaestraLP3[[#This Row],[UMV]],VALIDACIONES!J:L,3,0)</f>
        <v>Caja 2 Unidades</v>
      </c>
      <c r="M1445" s="39" t="s">
        <v>40</v>
      </c>
      <c r="N1445" s="39" t="s">
        <v>78</v>
      </c>
      <c r="O1445" s="64">
        <v>14850</v>
      </c>
      <c r="P1445" s="39" t="s">
        <v>42</v>
      </c>
      <c r="Q1445" s="64">
        <v>24000</v>
      </c>
      <c r="R1445" s="66">
        <f>+IFERROR((MaestraLP3[[#This Row],[COSTO ]]/MaestraLP3[[#This Row],[COSTO SEP]]-1),0)</f>
        <v>1.9932659932659913E-2</v>
      </c>
      <c r="S1445" s="65" t="s">
        <v>52</v>
      </c>
      <c r="T1445" s="65" t="s">
        <v>52</v>
      </c>
      <c r="U1445" s="64">
        <f>+VLOOKUP(MaestraLP3[[#This Row],[FS00]],'[1]BD MES'!$C:$N,12,0)</f>
        <v>15176</v>
      </c>
      <c r="V1445" s="64">
        <v>15146</v>
      </c>
      <c r="W1445" s="66">
        <f>+(MaestraLP3[[#This Row],[COSTO ]]-MaestraLP3[[#This Row],[COSTO OCT AL 25-09]])/MaestraLP3[[#This Row],[COSTO OCT AL 25-09]]</f>
        <v>-1.9768054823405376E-3</v>
      </c>
      <c r="X1445" s="67" t="str">
        <f>++IF(P1445="HASTA AGOTAR STOCK","HASTA AGOTAR STOCK",IF(MaestraLP3[[#This Row],[PRECIO]]=0,"NO PARA LP",IF(MaestraLP3[[#This Row],[PRECIO SEP]]=0,"INCORPORACIÓN",IF(Z1445=0,"MANTIENE",IF(Z1445&lt;0,"BAJA",IF(Z1445&gt;0,"ALZA",""))))))</f>
        <v>MANTIENE</v>
      </c>
      <c r="Y1445" s="64">
        <v>24000</v>
      </c>
      <c r="Z1445" s="41">
        <f>IF(Y1445=0,"INDICAR PRECIO VTA",Y1445-MaestraLP3[[#This Row],[PRECIO SEP]])</f>
        <v>0</v>
      </c>
      <c r="AA1445" s="66">
        <f t="shared" si="22"/>
        <v>0.36891666666666667</v>
      </c>
      <c r="AB1445" s="68">
        <f>IFERROR(MaestraLP3[[#This Row],[PRECIO]]*MaestraLP3[[#This Row],[%MG UMV]],0)</f>
        <v>8854</v>
      </c>
      <c r="AC1445" s="69">
        <v>6</v>
      </c>
      <c r="AD1445" s="64">
        <f>+IFERROR(MaestraLP3[[#This Row],[MARGEN UNITARIO]]/MaestraLP3[[#This Row],[Peso Neto UMV (KG)]],0)</f>
        <v>1475.6666666666667</v>
      </c>
      <c r="AE1445" s="39" t="s">
        <v>53</v>
      </c>
      <c r="AF1445" s="39"/>
      <c r="AG1445" s="39">
        <v>1</v>
      </c>
      <c r="AH1445" s="39" t="s">
        <v>53</v>
      </c>
      <c r="AI1445" s="66">
        <v>0.1</v>
      </c>
      <c r="AJ1445" s="66">
        <v>0.15</v>
      </c>
      <c r="AK1445" s="39"/>
      <c r="AL1445" s="39" t="s">
        <v>53</v>
      </c>
    </row>
    <row r="1446" spans="1:38" x14ac:dyDescent="0.35">
      <c r="A1446" s="110" t="s">
        <v>276</v>
      </c>
      <c r="B1446" s="39">
        <v>105045110</v>
      </c>
      <c r="C1446" s="39" t="str">
        <f>+MaestraLP3[[#This Row],[CÓDIGO]]&amp;MaestraLP3[[#Headers],[-]]&amp;MaestraLP3[[#This Row],[UMV]]</f>
        <v>105045110-C02</v>
      </c>
      <c r="D1446" s="50" t="str">
        <f>+MaestraLP3[[#This Row],[CÓDIGO]]&amp;MaestraLP3[[#Headers],[FS00]]</f>
        <v>105045110FS00</v>
      </c>
      <c r="E1446" s="39" t="s">
        <v>72</v>
      </c>
      <c r="F1446" s="39" t="s">
        <v>73</v>
      </c>
      <c r="G1446" s="39" t="s">
        <v>782</v>
      </c>
      <c r="H1446" s="39" t="s">
        <v>783</v>
      </c>
      <c r="I1446" s="39" t="s">
        <v>788</v>
      </c>
      <c r="J1446" s="49" t="s">
        <v>92</v>
      </c>
      <c r="K1446" s="50" t="s">
        <v>50</v>
      </c>
      <c r="L1446" s="39" t="str">
        <f>VLOOKUP(MaestraLP3[[#This Row],[UMV]],VALIDACIONES!J:L,3,0)</f>
        <v>Caja 2 Unidades</v>
      </c>
      <c r="M1446" s="39" t="s">
        <v>40</v>
      </c>
      <c r="N1446" s="39" t="s">
        <v>78</v>
      </c>
      <c r="O1446" s="64">
        <v>21221.74</v>
      </c>
      <c r="P1446" s="39" t="s">
        <v>42</v>
      </c>
      <c r="Q1446" s="64">
        <v>31100</v>
      </c>
      <c r="R1446" s="66">
        <f>+IFERROR((MaestraLP3[[#This Row],[COSTO ]]/MaestraLP3[[#This Row],[COSTO SEP]]-1),0)</f>
        <v>1.3818848030368702E-2</v>
      </c>
      <c r="S1446" s="65" t="s">
        <v>52</v>
      </c>
      <c r="T1446" s="65" t="s">
        <v>52</v>
      </c>
      <c r="U1446" s="64">
        <f>+VLOOKUP(MaestraLP3[[#This Row],[FS00]],'[1]BD MES'!$C:$N,12,0)</f>
        <v>21714.18</v>
      </c>
      <c r="V1446" s="64">
        <v>21515</v>
      </c>
      <c r="W1446" s="66">
        <f>+(MaestraLP3[[#This Row],[COSTO ]]-MaestraLP3[[#This Row],[COSTO OCT AL 25-09]])/MaestraLP3[[#This Row],[COSTO OCT AL 25-09]]</f>
        <v>-9.1728078149854279E-3</v>
      </c>
      <c r="X1446" s="67" t="str">
        <f>++IF(P1446="HASTA AGOTAR STOCK","HASTA AGOTAR STOCK",IF(MaestraLP3[[#This Row],[PRECIO]]=0,"NO PARA LP",IF(MaestraLP3[[#This Row],[PRECIO SEP]]=0,"INCORPORACIÓN",IF(Z1446=0,"MANTIENE",IF(Z1446&lt;0,"BAJA",IF(Z1446&gt;0,"ALZA",""))))))</f>
        <v>MANTIENE</v>
      </c>
      <c r="Y1446" s="64">
        <v>31100</v>
      </c>
      <c r="Z1446" s="41">
        <f>IF(Y1446=0,"INDICAR PRECIO VTA",Y1446-MaestraLP3[[#This Row],[PRECIO SEP]])</f>
        <v>0</v>
      </c>
      <c r="AA1446" s="66">
        <f t="shared" si="22"/>
        <v>0.30819935691318329</v>
      </c>
      <c r="AB1446" s="68">
        <f>IFERROR(MaestraLP3[[#This Row],[PRECIO]]*MaestraLP3[[#This Row],[%MG UMV]],0)</f>
        <v>9585</v>
      </c>
      <c r="AC1446" s="69">
        <v>6</v>
      </c>
      <c r="AD1446" s="64">
        <f>+IFERROR(MaestraLP3[[#This Row],[MARGEN UNITARIO]]/MaestraLP3[[#This Row],[Peso Neto UMV (KG)]],0)</f>
        <v>1597.5</v>
      </c>
      <c r="AE1446" s="39" t="s">
        <v>53</v>
      </c>
      <c r="AF1446" s="39"/>
      <c r="AG1446" s="39">
        <v>1</v>
      </c>
      <c r="AH1446" s="39" t="s">
        <v>53</v>
      </c>
      <c r="AI1446" s="66">
        <v>0.1</v>
      </c>
      <c r="AJ1446" s="66">
        <v>0.15</v>
      </c>
      <c r="AK1446" s="39"/>
      <c r="AL1446" s="39" t="s">
        <v>53</v>
      </c>
    </row>
    <row r="1447" spans="1:38" x14ac:dyDescent="0.35">
      <c r="A1447" s="110" t="s">
        <v>276</v>
      </c>
      <c r="B1447" s="39">
        <v>105045100</v>
      </c>
      <c r="C1447" s="39" t="str">
        <f>+MaestraLP3[[#This Row],[CÓDIGO]]&amp;MaestraLP3[[#Headers],[-]]&amp;MaestraLP3[[#This Row],[UMV]]</f>
        <v>105045100-C02</v>
      </c>
      <c r="D1447" s="50" t="str">
        <f>+MaestraLP3[[#This Row],[CÓDIGO]]&amp;MaestraLP3[[#Headers],[FS00]]</f>
        <v>105045100FS00</v>
      </c>
      <c r="E1447" s="39" t="s">
        <v>72</v>
      </c>
      <c r="F1447" s="39" t="s">
        <v>73</v>
      </c>
      <c r="G1447" s="39" t="s">
        <v>782</v>
      </c>
      <c r="H1447" s="39" t="s">
        <v>783</v>
      </c>
      <c r="I1447" s="39" t="s">
        <v>789</v>
      </c>
      <c r="J1447" s="49" t="s">
        <v>92</v>
      </c>
      <c r="K1447" s="50" t="s">
        <v>50</v>
      </c>
      <c r="L1447" s="39" t="str">
        <f>VLOOKUP(MaestraLP3[[#This Row],[UMV]],VALIDACIONES!J:L,3,0)</f>
        <v>Caja 2 Unidades</v>
      </c>
      <c r="M1447" s="39" t="s">
        <v>40</v>
      </c>
      <c r="N1447" s="39" t="s">
        <v>78</v>
      </c>
      <c r="O1447" s="64">
        <v>20336.400000000001</v>
      </c>
      <c r="P1447" s="39" t="s">
        <v>42</v>
      </c>
      <c r="Q1447" s="64">
        <v>29500</v>
      </c>
      <c r="R1447" s="66">
        <f>+IFERROR((MaestraLP3[[#This Row],[COSTO ]]/MaestraLP3[[#This Row],[COSTO SEP]]-1),0)</f>
        <v>-3.1470663440935631E-4</v>
      </c>
      <c r="S1447" s="65" t="s">
        <v>52</v>
      </c>
      <c r="T1447" s="65" t="s">
        <v>52</v>
      </c>
      <c r="U1447" s="64">
        <f>+VLOOKUP(MaestraLP3[[#This Row],[FS00]],'[1]BD MES'!$C:$N,12,0)</f>
        <v>20338.310000000001</v>
      </c>
      <c r="V1447" s="64">
        <v>20330</v>
      </c>
      <c r="W1447" s="66">
        <f>+(MaestraLP3[[#This Row],[COSTO ]]-MaestraLP3[[#This Row],[COSTO OCT AL 25-09]])/MaestraLP3[[#This Row],[COSTO OCT AL 25-09]]</f>
        <v>-4.0858852087520097E-4</v>
      </c>
      <c r="X1447" s="67" t="str">
        <f>++IF(P1447="HASTA AGOTAR STOCK","HASTA AGOTAR STOCK",IF(MaestraLP3[[#This Row],[PRECIO]]=0,"NO PARA LP",IF(MaestraLP3[[#This Row],[PRECIO SEP]]=0,"INCORPORACIÓN",IF(Z1447=0,"MANTIENE",IF(Z1447&lt;0,"BAJA",IF(Z1447&gt;0,"ALZA",""))))))</f>
        <v>MANTIENE</v>
      </c>
      <c r="Y1447" s="64">
        <v>29500</v>
      </c>
      <c r="Z1447" s="41">
        <f>IF(Y1447=0,"INDICAR PRECIO VTA",Y1447-MaestraLP3[[#This Row],[PRECIO SEP]])</f>
        <v>0</v>
      </c>
      <c r="AA1447" s="66">
        <f t="shared" si="22"/>
        <v>0.31084745762711863</v>
      </c>
      <c r="AB1447" s="68">
        <f>IFERROR(MaestraLP3[[#This Row],[PRECIO]]*MaestraLP3[[#This Row],[%MG UMV]],0)</f>
        <v>9170</v>
      </c>
      <c r="AC1447" s="69">
        <v>6</v>
      </c>
      <c r="AD1447" s="64">
        <f>+IFERROR(MaestraLP3[[#This Row],[MARGEN UNITARIO]]/MaestraLP3[[#This Row],[Peso Neto UMV (KG)]],0)</f>
        <v>1528.3333333333333</v>
      </c>
      <c r="AE1447" s="39" t="s">
        <v>53</v>
      </c>
      <c r="AF1447" s="39"/>
      <c r="AG1447" s="39">
        <v>1</v>
      </c>
      <c r="AH1447" s="39" t="s">
        <v>53</v>
      </c>
      <c r="AI1447" s="66">
        <v>0.1</v>
      </c>
      <c r="AJ1447" s="66">
        <v>0.15</v>
      </c>
      <c r="AK1447" s="39"/>
      <c r="AL1447" s="39" t="s">
        <v>53</v>
      </c>
    </row>
    <row r="1448" spans="1:38" x14ac:dyDescent="0.35">
      <c r="A1448" s="110" t="s">
        <v>276</v>
      </c>
      <c r="B1448" s="39">
        <v>104542820</v>
      </c>
      <c r="C1448" s="39" t="str">
        <f>+MaestraLP3[[#This Row],[CÓDIGO]]&amp;MaestraLP3[[#Headers],[-]]&amp;MaestraLP3[[#This Row],[UMV]]</f>
        <v>104542820-C03</v>
      </c>
      <c r="D1448" s="50" t="str">
        <f>+MaestraLP3[[#This Row],[CÓDIGO]]&amp;MaestraLP3[[#Headers],[FS00]]</f>
        <v>104542820FS00</v>
      </c>
      <c r="E1448" s="39" t="s">
        <v>72</v>
      </c>
      <c r="F1448" s="39" t="s">
        <v>73</v>
      </c>
      <c r="G1448" s="39" t="s">
        <v>782</v>
      </c>
      <c r="H1448" s="39" t="s">
        <v>783</v>
      </c>
      <c r="I1448" s="39" t="s">
        <v>790</v>
      </c>
      <c r="J1448" s="49" t="s">
        <v>185</v>
      </c>
      <c r="K1448" s="50" t="s">
        <v>50</v>
      </c>
      <c r="L1448" s="39" t="str">
        <f>VLOOKUP(MaestraLP3[[#This Row],[UMV]],VALIDACIONES!J:L,3,0)</f>
        <v>Caja 3 Unidades</v>
      </c>
      <c r="M1448" s="39" t="s">
        <v>40</v>
      </c>
      <c r="N1448" s="39" t="s">
        <v>78</v>
      </c>
      <c r="O1448" s="64">
        <v>25143</v>
      </c>
      <c r="P1448" s="39" t="s">
        <v>42</v>
      </c>
      <c r="Q1448" s="64">
        <v>38800</v>
      </c>
      <c r="R1448" s="66">
        <f>+IFERROR((MaestraLP3[[#This Row],[COSTO ]]/MaestraLP3[[#This Row],[COSTO SEP]]-1),0)</f>
        <v>2.6130533349242313E-2</v>
      </c>
      <c r="S1448" s="65" t="s">
        <v>52</v>
      </c>
      <c r="T1448" s="65" t="s">
        <v>52</v>
      </c>
      <c r="U1448" s="64">
        <f>+VLOOKUP(MaestraLP3[[#This Row],[FS00]],'[1]BD MES'!$C:$N,12,0)</f>
        <v>25143</v>
      </c>
      <c r="V1448" s="64">
        <v>25800</v>
      </c>
      <c r="W1448" s="66">
        <f>+(MaestraLP3[[#This Row],[COSTO ]]-MaestraLP3[[#This Row],[COSTO OCT AL 25-09]])/MaestraLP3[[#This Row],[COSTO OCT AL 25-09]]</f>
        <v>2.6130533349242334E-2</v>
      </c>
      <c r="X1448" s="67" t="str">
        <f>++IF(P1448="HASTA AGOTAR STOCK","HASTA AGOTAR STOCK",IF(MaestraLP3[[#This Row],[PRECIO]]=0,"NO PARA LP",IF(MaestraLP3[[#This Row],[PRECIO SEP]]=0,"INCORPORACIÓN",IF(Z1448=0,"MANTIENE",IF(Z1448&lt;0,"BAJA",IF(Z1448&gt;0,"ALZA",""))))))</f>
        <v>MANTIENE</v>
      </c>
      <c r="Y1448" s="64">
        <v>38800</v>
      </c>
      <c r="Z1448" s="41">
        <f>IF(Y1448=0,"INDICAR PRECIO VTA",Y1448-MaestraLP3[[#This Row],[PRECIO SEP]])</f>
        <v>0</v>
      </c>
      <c r="AA1448" s="66">
        <f t="shared" si="22"/>
        <v>0.33505154639175255</v>
      </c>
      <c r="AB1448" s="68">
        <f>IFERROR(MaestraLP3[[#This Row],[PRECIO]]*MaestraLP3[[#This Row],[%MG UMV]],0)</f>
        <v>12999.999999999998</v>
      </c>
      <c r="AC1448" s="69">
        <v>6</v>
      </c>
      <c r="AD1448" s="64">
        <f>+IFERROR(MaestraLP3[[#This Row],[MARGEN UNITARIO]]/MaestraLP3[[#This Row],[Peso Neto UMV (KG)]],0)</f>
        <v>2166.6666666666665</v>
      </c>
      <c r="AE1448" s="39" t="s">
        <v>53</v>
      </c>
      <c r="AF1448" s="39"/>
      <c r="AG1448" s="39">
        <v>1</v>
      </c>
      <c r="AH1448" s="39" t="s">
        <v>53</v>
      </c>
      <c r="AI1448" s="66">
        <v>0.1</v>
      </c>
      <c r="AJ1448" s="66">
        <v>0.15</v>
      </c>
      <c r="AK1448" s="39"/>
      <c r="AL1448" s="39" t="s">
        <v>53</v>
      </c>
    </row>
    <row r="1449" spans="1:38" x14ac:dyDescent="0.35">
      <c r="A1449" s="110" t="s">
        <v>276</v>
      </c>
      <c r="B1449" s="39">
        <v>104528760</v>
      </c>
      <c r="C1449" s="39" t="str">
        <f>+MaestraLP3[[#This Row],[CÓDIGO]]&amp;MaestraLP3[[#Headers],[-]]&amp;MaestraLP3[[#This Row],[UMV]]</f>
        <v>104528760-C03</v>
      </c>
      <c r="D1449" s="50" t="str">
        <f>+MaestraLP3[[#This Row],[CÓDIGO]]&amp;MaestraLP3[[#Headers],[FS00]]</f>
        <v>104528760FS00</v>
      </c>
      <c r="E1449" s="39" t="s">
        <v>72</v>
      </c>
      <c r="F1449" s="39" t="s">
        <v>73</v>
      </c>
      <c r="G1449" s="39" t="s">
        <v>782</v>
      </c>
      <c r="H1449" s="39" t="s">
        <v>783</v>
      </c>
      <c r="I1449" s="39" t="s">
        <v>791</v>
      </c>
      <c r="J1449" s="49" t="s">
        <v>185</v>
      </c>
      <c r="K1449" s="50" t="s">
        <v>50</v>
      </c>
      <c r="L1449" s="39" t="str">
        <f>VLOOKUP(MaestraLP3[[#This Row],[UMV]],VALIDACIONES!J:L,3,0)</f>
        <v>Caja 3 Unidades</v>
      </c>
      <c r="M1449" s="39" t="s">
        <v>40</v>
      </c>
      <c r="N1449" s="39" t="s">
        <v>78</v>
      </c>
      <c r="O1449" s="64">
        <v>20409</v>
      </c>
      <c r="P1449" s="39" t="s">
        <v>42</v>
      </c>
      <c r="Q1449" s="64">
        <v>33800</v>
      </c>
      <c r="R1449" s="66">
        <f>+IFERROR((MaestraLP3[[#This Row],[COSTO ]]/MaestraLP3[[#This Row],[COSTO SEP]]-1),0)</f>
        <v>1.0289578127296695E-2</v>
      </c>
      <c r="S1449" s="65" t="s">
        <v>52</v>
      </c>
      <c r="T1449" s="65" t="s">
        <v>52</v>
      </c>
      <c r="U1449" s="64">
        <f>+VLOOKUP(MaestraLP3[[#This Row],[FS00]],'[1]BD MES'!$C:$N,12,0)</f>
        <v>20310</v>
      </c>
      <c r="V1449" s="64">
        <v>20619</v>
      </c>
      <c r="W1449" s="66">
        <f>+(MaestraLP3[[#This Row],[COSTO ]]-MaestraLP3[[#This Row],[COSTO OCT AL 25-09]])/MaestraLP3[[#This Row],[COSTO OCT AL 25-09]]</f>
        <v>1.5214180206794683E-2</v>
      </c>
      <c r="X1449" s="67" t="str">
        <f>++IF(P1449="HASTA AGOTAR STOCK","HASTA AGOTAR STOCK",IF(MaestraLP3[[#This Row],[PRECIO]]=0,"NO PARA LP",IF(MaestraLP3[[#This Row],[PRECIO SEP]]=0,"INCORPORACIÓN",IF(Z1449=0,"MANTIENE",IF(Z1449&lt;0,"BAJA",IF(Z1449&gt;0,"ALZA",""))))))</f>
        <v>MANTIENE</v>
      </c>
      <c r="Y1449" s="64">
        <v>33800</v>
      </c>
      <c r="Z1449" s="41">
        <f>IF(Y1449=0,"INDICAR PRECIO VTA",Y1449-MaestraLP3[[#This Row],[PRECIO SEP]])</f>
        <v>0</v>
      </c>
      <c r="AA1449" s="66">
        <f t="shared" si="22"/>
        <v>0.38997041420118345</v>
      </c>
      <c r="AB1449" s="68">
        <f>IFERROR(MaestraLP3[[#This Row],[PRECIO]]*MaestraLP3[[#This Row],[%MG UMV]],0)</f>
        <v>13181</v>
      </c>
      <c r="AC1449" s="69">
        <v>6</v>
      </c>
      <c r="AD1449" s="64">
        <f>+IFERROR(MaestraLP3[[#This Row],[MARGEN UNITARIO]]/MaestraLP3[[#This Row],[Peso Neto UMV (KG)]],0)</f>
        <v>2196.8333333333335</v>
      </c>
      <c r="AE1449" s="39" t="s">
        <v>53</v>
      </c>
      <c r="AF1449" s="39"/>
      <c r="AG1449" s="39">
        <v>1</v>
      </c>
      <c r="AH1449" s="39" t="s">
        <v>53</v>
      </c>
      <c r="AI1449" s="66">
        <v>0.1</v>
      </c>
      <c r="AJ1449" s="66">
        <v>0.15</v>
      </c>
      <c r="AK1449" s="39"/>
      <c r="AL1449" s="39" t="s">
        <v>53</v>
      </c>
    </row>
    <row r="1450" spans="1:38" x14ac:dyDescent="0.35">
      <c r="A1450" s="110" t="s">
        <v>276</v>
      </c>
      <c r="B1450" s="39">
        <v>104539190</v>
      </c>
      <c r="C1450" s="39" t="str">
        <f>+MaestraLP3[[#This Row],[CÓDIGO]]&amp;MaestraLP3[[#Headers],[-]]&amp;MaestraLP3[[#This Row],[UMV]]</f>
        <v>104539190-C05</v>
      </c>
      <c r="D1450" s="50" t="str">
        <f>+MaestraLP3[[#This Row],[CÓDIGO]]&amp;MaestraLP3[[#Headers],[FS00]]</f>
        <v>104539190FS00</v>
      </c>
      <c r="E1450" s="39" t="s">
        <v>72</v>
      </c>
      <c r="F1450" s="39" t="s">
        <v>73</v>
      </c>
      <c r="G1450" s="39" t="s">
        <v>782</v>
      </c>
      <c r="H1450" s="39" t="s">
        <v>192</v>
      </c>
      <c r="I1450" s="39" t="s">
        <v>792</v>
      </c>
      <c r="J1450" s="49" t="s">
        <v>198</v>
      </c>
      <c r="K1450" s="50" t="s">
        <v>50</v>
      </c>
      <c r="L1450" s="39" t="str">
        <f>VLOOKUP(MaestraLP3[[#This Row],[UMV]],VALIDACIONES!J:L,3,0)</f>
        <v>Caja 5 Unidades</v>
      </c>
      <c r="M1450" s="39" t="s">
        <v>40</v>
      </c>
      <c r="N1450" s="39" t="s">
        <v>78</v>
      </c>
      <c r="O1450" s="64">
        <v>42000</v>
      </c>
      <c r="P1450" s="39" t="s">
        <v>42</v>
      </c>
      <c r="Q1450" s="64">
        <v>59800</v>
      </c>
      <c r="R1450" s="66">
        <f>+IFERROR((MaestraLP3[[#This Row],[COSTO ]]/MaestraLP3[[#This Row],[COSTO SEP]]-1),0)</f>
        <v>0</v>
      </c>
      <c r="S1450" s="65" t="s">
        <v>52</v>
      </c>
      <c r="T1450" s="65" t="s">
        <v>52</v>
      </c>
      <c r="U1450" s="64">
        <f>+VLOOKUP(MaestraLP3[[#This Row],[FS00]],'[1]BD MES'!$C:$N,12,0)</f>
        <v>42000</v>
      </c>
      <c r="V1450" s="64">
        <v>42000</v>
      </c>
      <c r="W1450" s="66">
        <f>+(MaestraLP3[[#This Row],[COSTO ]]-MaestraLP3[[#This Row],[COSTO OCT AL 25-09]])/MaestraLP3[[#This Row],[COSTO OCT AL 25-09]]</f>
        <v>0</v>
      </c>
      <c r="X1450" s="67" t="str">
        <f>++IF(P1450="HASTA AGOTAR STOCK","HASTA AGOTAR STOCK",IF(MaestraLP3[[#This Row],[PRECIO]]=0,"NO PARA LP",IF(MaestraLP3[[#This Row],[PRECIO SEP]]=0,"INCORPORACIÓN",IF(Z1450=0,"MANTIENE",IF(Z1450&lt;0,"BAJA",IF(Z1450&gt;0,"ALZA",""))))))</f>
        <v>MANTIENE</v>
      </c>
      <c r="Y1450" s="64">
        <v>59800</v>
      </c>
      <c r="Z1450" s="41">
        <f>IF(Y1450=0,"INDICAR PRECIO VTA",Y1450-MaestraLP3[[#This Row],[PRECIO SEP]])</f>
        <v>0</v>
      </c>
      <c r="AA1450" s="66">
        <f t="shared" si="22"/>
        <v>0.2976588628762542</v>
      </c>
      <c r="AB1450" s="68">
        <f>IFERROR(MaestraLP3[[#This Row],[PRECIO]]*MaestraLP3[[#This Row],[%MG UMV]],0)</f>
        <v>17800</v>
      </c>
      <c r="AC1450" s="69">
        <v>10</v>
      </c>
      <c r="AD1450" s="64">
        <f>+IFERROR(MaestraLP3[[#This Row],[MARGEN UNITARIO]]/MaestraLP3[[#This Row],[Peso Neto UMV (KG)]],0)</f>
        <v>1780</v>
      </c>
      <c r="AE1450" s="39" t="s">
        <v>53</v>
      </c>
      <c r="AF1450" s="39"/>
      <c r="AG1450" s="39">
        <v>1</v>
      </c>
      <c r="AH1450" s="39" t="s">
        <v>53</v>
      </c>
      <c r="AI1450" s="66">
        <v>0.1</v>
      </c>
      <c r="AJ1450" s="66">
        <v>0.15</v>
      </c>
      <c r="AK1450" s="39"/>
      <c r="AL1450" s="39" t="s">
        <v>53</v>
      </c>
    </row>
    <row r="1451" spans="1:38" x14ac:dyDescent="0.35">
      <c r="A1451" s="110" t="s">
        <v>276</v>
      </c>
      <c r="B1451" s="39">
        <v>104539180</v>
      </c>
      <c r="C1451" s="39" t="str">
        <f>+MaestraLP3[[#This Row],[CÓDIGO]]&amp;MaestraLP3[[#Headers],[-]]&amp;MaestraLP3[[#This Row],[UMV]]</f>
        <v>104539180-C05</v>
      </c>
      <c r="D1451" s="50" t="str">
        <f>+MaestraLP3[[#This Row],[CÓDIGO]]&amp;MaestraLP3[[#Headers],[FS00]]</f>
        <v>104539180FS00</v>
      </c>
      <c r="E1451" s="39" t="s">
        <v>72</v>
      </c>
      <c r="F1451" s="39" t="s">
        <v>73</v>
      </c>
      <c r="G1451" s="39" t="s">
        <v>782</v>
      </c>
      <c r="H1451" s="39" t="s">
        <v>192</v>
      </c>
      <c r="I1451" s="39" t="s">
        <v>793</v>
      </c>
      <c r="J1451" s="49" t="s">
        <v>198</v>
      </c>
      <c r="K1451" s="50" t="s">
        <v>50</v>
      </c>
      <c r="L1451" s="39" t="str">
        <f>VLOOKUP(MaestraLP3[[#This Row],[UMV]],VALIDACIONES!J:L,3,0)</f>
        <v>Caja 5 Unidades</v>
      </c>
      <c r="M1451" s="39" t="s">
        <v>40</v>
      </c>
      <c r="N1451" s="39" t="s">
        <v>78</v>
      </c>
      <c r="O1451" s="64">
        <v>42000</v>
      </c>
      <c r="P1451" s="39" t="s">
        <v>42</v>
      </c>
      <c r="Q1451" s="64">
        <v>59800</v>
      </c>
      <c r="R1451" s="66">
        <f>+IFERROR((MaestraLP3[[#This Row],[COSTO ]]/MaestraLP3[[#This Row],[COSTO SEP]]-1),0)</f>
        <v>0</v>
      </c>
      <c r="S1451" s="65" t="s">
        <v>52</v>
      </c>
      <c r="T1451" s="65" t="s">
        <v>52</v>
      </c>
      <c r="U1451" s="64">
        <f>+VLOOKUP(MaestraLP3[[#This Row],[FS00]],'[1]BD MES'!$C:$N,12,0)</f>
        <v>42000</v>
      </c>
      <c r="V1451" s="64">
        <v>42000</v>
      </c>
      <c r="W1451" s="66">
        <f>+(MaestraLP3[[#This Row],[COSTO ]]-MaestraLP3[[#This Row],[COSTO OCT AL 25-09]])/MaestraLP3[[#This Row],[COSTO OCT AL 25-09]]</f>
        <v>0</v>
      </c>
      <c r="X1451" s="67" t="str">
        <f>++IF(P1451="HASTA AGOTAR STOCK","HASTA AGOTAR STOCK",IF(MaestraLP3[[#This Row],[PRECIO]]=0,"NO PARA LP",IF(MaestraLP3[[#This Row],[PRECIO SEP]]=0,"INCORPORACIÓN",IF(Z1451=0,"MANTIENE",IF(Z1451&lt;0,"BAJA",IF(Z1451&gt;0,"ALZA",""))))))</f>
        <v>MANTIENE</v>
      </c>
      <c r="Y1451" s="64">
        <v>59800</v>
      </c>
      <c r="Z1451" s="41">
        <f>IF(Y1451=0,"INDICAR PRECIO VTA",Y1451-MaestraLP3[[#This Row],[PRECIO SEP]])</f>
        <v>0</v>
      </c>
      <c r="AA1451" s="66">
        <f t="shared" si="22"/>
        <v>0.2976588628762542</v>
      </c>
      <c r="AB1451" s="68">
        <f>IFERROR(MaestraLP3[[#This Row],[PRECIO]]*MaestraLP3[[#This Row],[%MG UMV]],0)</f>
        <v>17800</v>
      </c>
      <c r="AC1451" s="69">
        <v>10</v>
      </c>
      <c r="AD1451" s="64">
        <f>+IFERROR(MaestraLP3[[#This Row],[MARGEN UNITARIO]]/MaestraLP3[[#This Row],[Peso Neto UMV (KG)]],0)</f>
        <v>1780</v>
      </c>
      <c r="AE1451" s="39" t="s">
        <v>53</v>
      </c>
      <c r="AF1451" s="39"/>
      <c r="AG1451" s="39">
        <v>1</v>
      </c>
      <c r="AH1451" s="39" t="s">
        <v>53</v>
      </c>
      <c r="AI1451" s="66">
        <v>0.1</v>
      </c>
      <c r="AJ1451" s="66">
        <v>0.15</v>
      </c>
      <c r="AK1451" s="39"/>
      <c r="AL1451" s="39" t="s">
        <v>53</v>
      </c>
    </row>
    <row r="1452" spans="1:38" x14ac:dyDescent="0.35">
      <c r="A1452" s="110" t="s">
        <v>276</v>
      </c>
      <c r="B1452" s="39">
        <v>104520880</v>
      </c>
      <c r="C1452" s="39" t="str">
        <f>+MaestraLP3[[#This Row],[CÓDIGO]]&amp;MaestraLP3[[#Headers],[-]]&amp;MaestraLP3[[#This Row],[UMV]]</f>
        <v>104520880-CJ</v>
      </c>
      <c r="D1452" s="50" t="str">
        <f>+MaestraLP3[[#This Row],[CÓDIGO]]&amp;MaestraLP3[[#Headers],[FS00]]</f>
        <v>104520880FS00</v>
      </c>
      <c r="E1452" s="39" t="s">
        <v>72</v>
      </c>
      <c r="F1452" s="39" t="s">
        <v>73</v>
      </c>
      <c r="G1452" s="39" t="s">
        <v>782</v>
      </c>
      <c r="H1452" s="39" t="s">
        <v>192</v>
      </c>
      <c r="I1452" s="39" t="s">
        <v>794</v>
      </c>
      <c r="J1452" s="49" t="s">
        <v>248</v>
      </c>
      <c r="K1452" s="50" t="s">
        <v>77</v>
      </c>
      <c r="L1452" s="39" t="str">
        <f>VLOOKUP(MaestraLP3[[#This Row],[UMV]],VALIDACIONES!J:L,3,0)</f>
        <v>Caja</v>
      </c>
      <c r="M1452" s="39" t="s">
        <v>40</v>
      </c>
      <c r="N1452" s="39" t="s">
        <v>78</v>
      </c>
      <c r="O1452" s="64">
        <v>59305.5</v>
      </c>
      <c r="P1452" s="39" t="s">
        <v>42</v>
      </c>
      <c r="Q1452" s="64">
        <v>85000</v>
      </c>
      <c r="R1452" s="66">
        <f>+IFERROR((MaestraLP3[[#This Row],[COSTO ]]/MaestraLP3[[#This Row],[COSTO SEP]]-1),0)</f>
        <v>-4.4768191820320213E-3</v>
      </c>
      <c r="S1452" s="65" t="s">
        <v>52</v>
      </c>
      <c r="T1452" s="65" t="s">
        <v>52</v>
      </c>
      <c r="U1452" s="64">
        <f>+VLOOKUP(MaestraLP3[[#This Row],[FS00]],'[1]BD MES'!$C:$N,12,0)</f>
        <v>61067.1</v>
      </c>
      <c r="V1452" s="64">
        <v>59040</v>
      </c>
      <c r="W1452" s="66">
        <f>+(MaestraLP3[[#This Row],[COSTO ]]-MaestraLP3[[#This Row],[COSTO OCT AL 25-09]])/MaestraLP3[[#This Row],[COSTO OCT AL 25-09]]</f>
        <v>-3.3194633444194967E-2</v>
      </c>
      <c r="X1452" s="67" t="str">
        <f>++IF(P1452="HASTA AGOTAR STOCK","HASTA AGOTAR STOCK",IF(MaestraLP3[[#This Row],[PRECIO]]=0,"NO PARA LP",IF(MaestraLP3[[#This Row],[PRECIO SEP]]=0,"INCORPORACIÓN",IF(Z1452=0,"MANTIENE",IF(Z1452&lt;0,"BAJA",IF(Z1452&gt;0,"ALZA",""))))))</f>
        <v>MANTIENE</v>
      </c>
      <c r="Y1452" s="64">
        <v>85000</v>
      </c>
      <c r="Z1452" s="41">
        <f>IF(Y1452=0,"INDICAR PRECIO VTA",Y1452-MaestraLP3[[#This Row],[PRECIO SEP]])</f>
        <v>0</v>
      </c>
      <c r="AA1452" s="66">
        <f t="shared" si="22"/>
        <v>0.30541176470588233</v>
      </c>
      <c r="AB1452" s="68">
        <f>IFERROR(MaestraLP3[[#This Row],[PRECIO]]*MaestraLP3[[#This Row],[%MG UMV]],0)</f>
        <v>25959.999999999996</v>
      </c>
      <c r="AC1452" s="69">
        <v>10</v>
      </c>
      <c r="AD1452" s="64">
        <f>+IFERROR(MaestraLP3[[#This Row],[MARGEN UNITARIO]]/MaestraLP3[[#This Row],[Peso Neto UMV (KG)]],0)</f>
        <v>2595.9999999999995</v>
      </c>
      <c r="AE1452" s="39" t="s">
        <v>44</v>
      </c>
      <c r="AF1452" s="39"/>
      <c r="AG1452" s="39">
        <v>1</v>
      </c>
      <c r="AH1452" s="39">
        <v>0</v>
      </c>
      <c r="AI1452" s="66">
        <v>0.1</v>
      </c>
      <c r="AJ1452" s="66">
        <v>0.15</v>
      </c>
      <c r="AK1452" s="39"/>
      <c r="AL1452" s="39" t="s">
        <v>53</v>
      </c>
    </row>
    <row r="1453" spans="1:38" x14ac:dyDescent="0.35">
      <c r="A1453" s="110" t="s">
        <v>276</v>
      </c>
      <c r="B1453" s="39">
        <v>104519230</v>
      </c>
      <c r="C1453" s="39" t="str">
        <f>+MaestraLP3[[#This Row],[CÓDIGO]]&amp;MaestraLP3[[#Headers],[-]]&amp;MaestraLP3[[#This Row],[UMV]]</f>
        <v>104519230-C08</v>
      </c>
      <c r="D1453" s="50" t="str">
        <f>+MaestraLP3[[#This Row],[CÓDIGO]]&amp;MaestraLP3[[#Headers],[FS00]]</f>
        <v>104519230FS00</v>
      </c>
      <c r="E1453" s="39" t="s">
        <v>72</v>
      </c>
      <c r="F1453" s="39" t="s">
        <v>73</v>
      </c>
      <c r="G1453" s="39" t="s">
        <v>782</v>
      </c>
      <c r="H1453" s="39" t="s">
        <v>192</v>
      </c>
      <c r="I1453" s="39" t="s">
        <v>795</v>
      </c>
      <c r="J1453" s="49" t="s">
        <v>253</v>
      </c>
      <c r="K1453" s="50" t="s">
        <v>50</v>
      </c>
      <c r="L1453" s="39" t="str">
        <f>VLOOKUP(MaestraLP3[[#This Row],[UMV]],VALIDACIONES!J:L,3,0)</f>
        <v>Caja 8 Unidades</v>
      </c>
      <c r="M1453" s="39" t="s">
        <v>40</v>
      </c>
      <c r="N1453" s="39" t="s">
        <v>78</v>
      </c>
      <c r="O1453" s="64">
        <v>51757.36</v>
      </c>
      <c r="P1453" s="39" t="s">
        <v>190</v>
      </c>
      <c r="Q1453" s="64">
        <v>60000</v>
      </c>
      <c r="R1453" s="66">
        <f>+IFERROR((MaestraLP3[[#This Row],[COSTO ]]/MaestraLP3[[#This Row],[COSTO SEP]]-1),0)</f>
        <v>-0.21943468523124054</v>
      </c>
      <c r="S1453" s="65" t="s">
        <v>52</v>
      </c>
      <c r="T1453" s="65" t="s">
        <v>52</v>
      </c>
      <c r="U1453" s="64">
        <f>+VLOOKUP(MaestraLP3[[#This Row],[FS00]],'[1]BD MES'!$C:$N,12,0)</f>
        <v>40554.559999999998</v>
      </c>
      <c r="V1453" s="64">
        <v>40400</v>
      </c>
      <c r="W1453" s="66">
        <f>+(MaestraLP3[[#This Row],[COSTO ]]-MaestraLP3[[#This Row],[COSTO OCT AL 25-09]])/MaestraLP3[[#This Row],[COSTO OCT AL 25-09]]</f>
        <v>-3.8111620493477844E-3</v>
      </c>
      <c r="X1453" s="67" t="str">
        <f>++IF(P1453="HASTA AGOTAR STOCK","HASTA AGOTAR STOCK",IF(MaestraLP3[[#This Row],[PRECIO]]=0,"NO PARA LP",IF(MaestraLP3[[#This Row],[PRECIO SEP]]=0,"INCORPORACIÓN",IF(Z1453=0,"MANTIENE",IF(Z1453&lt;0,"BAJA",IF(Z1453&gt;0,"ALZA",""))))))</f>
        <v>MANTIENE</v>
      </c>
      <c r="Y1453" s="64">
        <v>60000</v>
      </c>
      <c r="Z1453" s="41">
        <f>IF(Y1453=0,"INDICAR PRECIO VTA",Y1453-MaestraLP3[[#This Row],[PRECIO SEP]])</f>
        <v>0</v>
      </c>
      <c r="AA1453" s="66">
        <f t="shared" si="22"/>
        <v>0.32666666666666666</v>
      </c>
      <c r="AB1453" s="68">
        <f>IFERROR(MaestraLP3[[#This Row],[PRECIO]]*MaestraLP3[[#This Row],[%MG UMV]],0)</f>
        <v>19600</v>
      </c>
      <c r="AC1453" s="69">
        <v>8</v>
      </c>
      <c r="AD1453" s="64">
        <f>+IFERROR(MaestraLP3[[#This Row],[MARGEN UNITARIO]]/MaestraLP3[[#This Row],[Peso Neto UMV (KG)]],0)</f>
        <v>2450</v>
      </c>
      <c r="AE1453" s="39" t="s">
        <v>53</v>
      </c>
      <c r="AF1453" s="39"/>
      <c r="AG1453" s="39">
        <v>1</v>
      </c>
      <c r="AH1453" s="39" t="s">
        <v>53</v>
      </c>
      <c r="AI1453" s="66">
        <v>0.08</v>
      </c>
      <c r="AJ1453" s="66">
        <v>0.12</v>
      </c>
      <c r="AK1453" s="39"/>
      <c r="AL1453" s="39" t="s">
        <v>53</v>
      </c>
    </row>
    <row r="1454" spans="1:38" x14ac:dyDescent="0.35">
      <c r="A1454" s="110" t="s">
        <v>276</v>
      </c>
      <c r="B1454" s="39">
        <v>104548470</v>
      </c>
      <c r="C1454" s="39" t="str">
        <f>+MaestraLP3[[#This Row],[CÓDIGO]]&amp;MaestraLP3[[#Headers],[-]]&amp;MaestraLP3[[#This Row],[UMV]]</f>
        <v>104548470-C08</v>
      </c>
      <c r="D1454" s="50" t="str">
        <f>+MaestraLP3[[#This Row],[CÓDIGO]]&amp;MaestraLP3[[#Headers],[FS00]]</f>
        <v>104548470FS00</v>
      </c>
      <c r="E1454" s="39" t="s">
        <v>72</v>
      </c>
      <c r="F1454" s="39" t="s">
        <v>73</v>
      </c>
      <c r="G1454" s="39" t="s">
        <v>782</v>
      </c>
      <c r="H1454" s="39" t="s">
        <v>192</v>
      </c>
      <c r="I1454" s="39" t="s">
        <v>4410</v>
      </c>
      <c r="J1454" s="49" t="s">
        <v>253</v>
      </c>
      <c r="K1454" s="50" t="s">
        <v>50</v>
      </c>
      <c r="L1454" s="39" t="str">
        <f>VLOOKUP(MaestraLP3[[#This Row],[UMV]],VALIDACIONES!J:L,3,0)</f>
        <v>Caja 8 Unidades</v>
      </c>
      <c r="M1454" s="39" t="s">
        <v>40</v>
      </c>
      <c r="N1454" s="39" t="s">
        <v>78</v>
      </c>
      <c r="O1454" s="64">
        <v>41600</v>
      </c>
      <c r="P1454" s="39" t="s">
        <v>88</v>
      </c>
      <c r="Q1454" s="65">
        <v>60000</v>
      </c>
      <c r="R1454" s="66">
        <f>+IFERROR((MaestraLP3[[#This Row],[COSTO ]]/MaestraLP3[[#This Row],[COSTO SEP]]-1),0)</f>
        <v>-1.9230769230769273E-2</v>
      </c>
      <c r="S1454" s="65" t="s">
        <v>93</v>
      </c>
      <c r="T1454" s="65" t="s">
        <v>93</v>
      </c>
      <c r="U1454" s="64">
        <f>+VLOOKUP(MaestraLP3[[#This Row],[FS00]],'[1]BD MES'!$C:$N,12,0)</f>
        <v>40800</v>
      </c>
      <c r="V1454" s="64">
        <v>40800</v>
      </c>
      <c r="W1454" s="66">
        <f>+(MaestraLP3[[#This Row],[COSTO ]]-MaestraLP3[[#This Row],[COSTO OCT AL 25-09]])/MaestraLP3[[#This Row],[COSTO OCT AL 25-09]]</f>
        <v>0</v>
      </c>
      <c r="X1454" s="67" t="str">
        <f>++IF(P1454="HASTA AGOTAR STOCK","HASTA AGOTAR STOCK",IF(MaestraLP3[[#This Row],[PRECIO]]=0,"NO PARA LP",IF(MaestraLP3[[#This Row],[PRECIO SEP]]=0,"INCORPORACIÓN",IF(Z1454=0,"MANTIENE",IF(Z1454&lt;0,"BAJA",IF(Z1454&gt;0,"ALZA",""))))))</f>
        <v>MANTIENE</v>
      </c>
      <c r="Y1454" s="64">
        <v>60000</v>
      </c>
      <c r="Z1454" s="41">
        <f>IF(Y1454=0,"INDICAR PRECIO VTA",Y1454-MaestraLP3[[#This Row],[PRECIO SEP]])</f>
        <v>0</v>
      </c>
      <c r="AA1454" s="66">
        <f t="shared" si="22"/>
        <v>0.32</v>
      </c>
      <c r="AB1454" s="68">
        <f>IFERROR(MaestraLP3[[#This Row],[PRECIO]]*MaestraLP3[[#This Row],[%MG UMV]],0)</f>
        <v>19200</v>
      </c>
      <c r="AC1454" s="69">
        <v>8</v>
      </c>
      <c r="AD1454" s="64">
        <f>+IFERROR(MaestraLP3[[#This Row],[MARGEN UNITARIO]]/MaestraLP3[[#This Row],[Peso Neto UMV (KG)]],0)</f>
        <v>2400</v>
      </c>
      <c r="AE1454" s="39" t="s">
        <v>53</v>
      </c>
      <c r="AF1454" s="39"/>
      <c r="AG1454" s="39">
        <v>1</v>
      </c>
      <c r="AH1454" s="39" t="s">
        <v>53</v>
      </c>
      <c r="AI1454" s="66">
        <v>0.08</v>
      </c>
      <c r="AJ1454" s="66">
        <v>0.12</v>
      </c>
      <c r="AK1454" s="39" t="s">
        <v>53</v>
      </c>
      <c r="AL1454" s="39" t="s">
        <v>53</v>
      </c>
    </row>
    <row r="1455" spans="1:38" x14ac:dyDescent="0.35">
      <c r="A1455" s="110" t="s">
        <v>276</v>
      </c>
      <c r="B1455" s="39">
        <v>104539250</v>
      </c>
      <c r="C1455" s="39" t="str">
        <f>+MaestraLP3[[#This Row],[CÓDIGO]]&amp;MaestraLP3[[#Headers],[-]]&amp;MaestraLP3[[#This Row],[UMV]]</f>
        <v>104539250-C03</v>
      </c>
      <c r="D1455" s="50" t="str">
        <f>+MaestraLP3[[#This Row],[CÓDIGO]]&amp;MaestraLP3[[#Headers],[FS00]]</f>
        <v>104539250FS00</v>
      </c>
      <c r="E1455" s="39" t="s">
        <v>72</v>
      </c>
      <c r="F1455" s="39" t="s">
        <v>73</v>
      </c>
      <c r="G1455" s="39" t="s">
        <v>782</v>
      </c>
      <c r="H1455" s="39" t="s">
        <v>192</v>
      </c>
      <c r="I1455" s="39" t="s">
        <v>796</v>
      </c>
      <c r="J1455" s="49" t="s">
        <v>185</v>
      </c>
      <c r="K1455" s="50" t="s">
        <v>50</v>
      </c>
      <c r="L1455" s="39" t="str">
        <f>VLOOKUP(MaestraLP3[[#This Row],[UMV]],VALIDACIONES!J:L,3,0)</f>
        <v>Caja 3 Unidades</v>
      </c>
      <c r="M1455" s="39" t="s">
        <v>40</v>
      </c>
      <c r="N1455" s="39" t="s">
        <v>78</v>
      </c>
      <c r="O1455" s="64">
        <v>22896</v>
      </c>
      <c r="P1455" s="39" t="s">
        <v>42</v>
      </c>
      <c r="Q1455" s="64">
        <v>40000</v>
      </c>
      <c r="R1455" s="66">
        <f>+IFERROR((MaestraLP3[[#This Row],[COSTO ]]/MaestraLP3[[#This Row],[COSTO SEP]]-1),0)</f>
        <v>0</v>
      </c>
      <c r="S1455" s="65" t="s">
        <v>52</v>
      </c>
      <c r="T1455" s="65" t="s">
        <v>52</v>
      </c>
      <c r="U1455" s="64">
        <f>+VLOOKUP(MaestraLP3[[#This Row],[FS00]],'[1]BD MES'!$C:$N,12,0)</f>
        <v>26001</v>
      </c>
      <c r="V1455" s="64">
        <v>22896</v>
      </c>
      <c r="W1455" s="66">
        <f>+(MaestraLP3[[#This Row],[COSTO ]]-MaestraLP3[[#This Row],[COSTO OCT AL 25-09]])/MaestraLP3[[#This Row],[COSTO OCT AL 25-09]]</f>
        <v>-0.11941848390446522</v>
      </c>
      <c r="X1455" s="67" t="str">
        <f>++IF(P1455="HASTA AGOTAR STOCK","HASTA AGOTAR STOCK",IF(MaestraLP3[[#This Row],[PRECIO]]=0,"NO PARA LP",IF(MaestraLP3[[#This Row],[PRECIO SEP]]=0,"INCORPORACIÓN",IF(Z1455=0,"MANTIENE",IF(Z1455&lt;0,"BAJA",IF(Z1455&gt;0,"ALZA",""))))))</f>
        <v>BAJA</v>
      </c>
      <c r="Y1455" s="64">
        <v>38000</v>
      </c>
      <c r="Z1455" s="41">
        <f>IF(Y1455=0,"INDICAR PRECIO VTA",Y1455-MaestraLP3[[#This Row],[PRECIO SEP]])</f>
        <v>-2000</v>
      </c>
      <c r="AA1455" s="66">
        <f t="shared" si="22"/>
        <v>0.39747368421052631</v>
      </c>
      <c r="AB1455" s="68">
        <f>IFERROR(MaestraLP3[[#This Row],[PRECIO]]*MaestraLP3[[#This Row],[%MG UMV]],0)</f>
        <v>15104</v>
      </c>
      <c r="AC1455" s="69">
        <v>6</v>
      </c>
      <c r="AD1455" s="64">
        <f>+IFERROR(MaestraLP3[[#This Row],[MARGEN UNITARIO]]/MaestraLP3[[#This Row],[Peso Neto UMV (KG)]],0)</f>
        <v>2517.3333333333335</v>
      </c>
      <c r="AE1455" s="39" t="s">
        <v>53</v>
      </c>
      <c r="AF1455" s="39"/>
      <c r="AG1455" s="39">
        <v>1</v>
      </c>
      <c r="AH1455" s="39" t="s">
        <v>53</v>
      </c>
      <c r="AI1455" s="66">
        <v>0.1</v>
      </c>
      <c r="AJ1455" s="66">
        <v>0.15</v>
      </c>
      <c r="AK1455" s="39"/>
      <c r="AL1455" s="39" t="s">
        <v>53</v>
      </c>
    </row>
    <row r="1456" spans="1:38" x14ac:dyDescent="0.35">
      <c r="A1456" s="110" t="s">
        <v>276</v>
      </c>
      <c r="B1456" s="39">
        <v>104547700</v>
      </c>
      <c r="C1456" s="39" t="str">
        <f>+MaestraLP3[[#This Row],[CÓDIGO]]&amp;MaestraLP3[[#Headers],[-]]&amp;MaestraLP3[[#This Row],[UMV]]</f>
        <v>104547700-KG</v>
      </c>
      <c r="D1456" s="50" t="str">
        <f>+MaestraLP3[[#This Row],[CÓDIGO]]&amp;MaestraLP3[[#Headers],[FS00]]</f>
        <v>104547700FS00</v>
      </c>
      <c r="E1456" s="39" t="s">
        <v>72</v>
      </c>
      <c r="F1456" s="39" t="s">
        <v>73</v>
      </c>
      <c r="G1456" s="39" t="s">
        <v>782</v>
      </c>
      <c r="H1456" s="39" t="s">
        <v>192</v>
      </c>
      <c r="I1456" s="94" t="s">
        <v>798</v>
      </c>
      <c r="J1456" s="50" t="s">
        <v>77</v>
      </c>
      <c r="K1456" s="50" t="s">
        <v>77</v>
      </c>
      <c r="L1456" s="39" t="str">
        <f>VLOOKUP(MaestraLP3[[#This Row],[UMV]],VALIDACIONES!J:L,3,0)</f>
        <v>Kilogramo</v>
      </c>
      <c r="M1456" s="39" t="s">
        <v>40</v>
      </c>
      <c r="N1456" s="39" t="s">
        <v>78</v>
      </c>
      <c r="O1456" s="64">
        <v>3260</v>
      </c>
      <c r="P1456" s="39" t="s">
        <v>42</v>
      </c>
      <c r="Q1456" s="65">
        <v>5490</v>
      </c>
      <c r="R1456" s="66">
        <f>+IFERROR((MaestraLP3[[#This Row],[COSTO ]]/MaestraLP3[[#This Row],[COSTO SEP]]-1),0)</f>
        <v>0</v>
      </c>
      <c r="S1456" s="65" t="s">
        <v>93</v>
      </c>
      <c r="T1456" s="65" t="s">
        <v>93</v>
      </c>
      <c r="U1456" s="64">
        <f>+VLOOKUP(MaestraLP3[[#This Row],[FS00]],'[1]BD MES'!$C:$N,12,0)</f>
        <v>3260</v>
      </c>
      <c r="V1456" s="64">
        <v>3260</v>
      </c>
      <c r="W1456" s="66">
        <f>+(MaestraLP3[[#This Row],[COSTO ]]-MaestraLP3[[#This Row],[COSTO OCT AL 25-09]])/MaestraLP3[[#This Row],[COSTO OCT AL 25-09]]</f>
        <v>0</v>
      </c>
      <c r="X1456" s="67" t="str">
        <f>++IF(P1456="HASTA AGOTAR STOCK","HASTA AGOTAR STOCK",IF(MaestraLP3[[#This Row],[PRECIO]]=0,"NO PARA LP",IF(MaestraLP3[[#This Row],[PRECIO SEP]]=0,"INCORPORACIÓN",IF(Z1456=0,"MANTIENE",IF(Z1456&lt;0,"BAJA",IF(Z1456&gt;0,"ALZA",""))))))</f>
        <v>BAJA</v>
      </c>
      <c r="Y1456" s="64">
        <v>4990</v>
      </c>
      <c r="Z1456" s="41">
        <f>IF(Y1456=0,"INDICAR PRECIO VTA",Y1456-MaestraLP3[[#This Row],[PRECIO SEP]])</f>
        <v>-500</v>
      </c>
      <c r="AA1456" s="66">
        <f t="shared" si="22"/>
        <v>0.34669338677354711</v>
      </c>
      <c r="AB1456" s="68">
        <f>IFERROR(MaestraLP3[[#This Row],[PRECIO]]*MaestraLP3[[#This Row],[%MG UMV]],0)</f>
        <v>1730</v>
      </c>
      <c r="AC1456" s="69">
        <v>1</v>
      </c>
      <c r="AD1456" s="64">
        <f>+IFERROR(MaestraLP3[[#This Row],[MARGEN UNITARIO]]/MaestraLP3[[#This Row],[Peso Neto UMV (KG)]],0)</f>
        <v>1730</v>
      </c>
      <c r="AE1456" s="39" t="s">
        <v>53</v>
      </c>
      <c r="AF1456" s="39"/>
      <c r="AG1456" s="39">
        <v>1</v>
      </c>
      <c r="AH1456" s="39" t="s">
        <v>53</v>
      </c>
      <c r="AI1456" s="66">
        <v>0.1</v>
      </c>
      <c r="AJ1456" s="66">
        <v>0.15</v>
      </c>
      <c r="AK1456" s="39" t="s">
        <v>53</v>
      </c>
      <c r="AL1456" s="39" t="s">
        <v>53</v>
      </c>
    </row>
    <row r="1457" spans="1:38" x14ac:dyDescent="0.35">
      <c r="A1457" s="110" t="s">
        <v>276</v>
      </c>
      <c r="B1457" s="39">
        <v>104531380</v>
      </c>
      <c r="C1457" s="39" t="str">
        <f>+MaestraLP3[[#This Row],[CÓDIGO]]&amp;MaestraLP3[[#Headers],[-]]&amp;MaestraLP3[[#This Row],[UMV]]</f>
        <v>104531380-C25</v>
      </c>
      <c r="D1457" s="50" t="str">
        <f>+MaestraLP3[[#This Row],[CÓDIGO]]&amp;MaestraLP3[[#Headers],[FS00]]</f>
        <v>104531380FS00</v>
      </c>
      <c r="E1457" s="39" t="s">
        <v>72</v>
      </c>
      <c r="F1457" s="39" t="s">
        <v>73</v>
      </c>
      <c r="G1457" s="39" t="s">
        <v>782</v>
      </c>
      <c r="H1457" s="39" t="s">
        <v>799</v>
      </c>
      <c r="I1457" s="39" t="s">
        <v>800</v>
      </c>
      <c r="J1457" s="49" t="s">
        <v>698</v>
      </c>
      <c r="K1457" s="50" t="s">
        <v>50</v>
      </c>
      <c r="L1457" s="39" t="str">
        <f>VLOOKUP(MaestraLP3[[#This Row],[UMV]],VALIDACIONES!J:L,3,0)</f>
        <v>Caja 25 Unidades</v>
      </c>
      <c r="M1457" s="39" t="s">
        <v>40</v>
      </c>
      <c r="N1457" s="39" t="s">
        <v>78</v>
      </c>
      <c r="O1457" s="64">
        <v>8375</v>
      </c>
      <c r="P1457" s="39" t="s">
        <v>42</v>
      </c>
      <c r="Q1457" s="64">
        <v>14390</v>
      </c>
      <c r="R1457" s="66">
        <f>+IFERROR((MaestraLP3[[#This Row],[COSTO ]]/MaestraLP3[[#This Row],[COSTO SEP]]-1),0)</f>
        <v>4.4776119402984982E-2</v>
      </c>
      <c r="S1457" s="65" t="s">
        <v>52</v>
      </c>
      <c r="T1457" s="65" t="s">
        <v>52</v>
      </c>
      <c r="U1457" s="64">
        <f>+VLOOKUP(MaestraLP3[[#This Row],[FS00]],'[1]BD MES'!$C:$N,12,0)</f>
        <v>8375</v>
      </c>
      <c r="V1457" s="64">
        <v>8750</v>
      </c>
      <c r="W1457" s="66">
        <f>+(MaestraLP3[[#This Row],[COSTO ]]-MaestraLP3[[#This Row],[COSTO OCT AL 25-09]])/MaestraLP3[[#This Row],[COSTO OCT AL 25-09]]</f>
        <v>4.4776119402985072E-2</v>
      </c>
      <c r="X1457" s="67" t="str">
        <f>++IF(P1457="HASTA AGOTAR STOCK","HASTA AGOTAR STOCK",IF(MaestraLP3[[#This Row],[PRECIO]]=0,"NO PARA LP",IF(MaestraLP3[[#This Row],[PRECIO SEP]]=0,"INCORPORACIÓN",IF(Z1457=0,"MANTIENE",IF(Z1457&lt;0,"BAJA",IF(Z1457&gt;0,"ALZA",""))))))</f>
        <v>MANTIENE</v>
      </c>
      <c r="Y1457" s="64">
        <v>14390</v>
      </c>
      <c r="Z1457" s="41">
        <f>IF(Y1457=0,"INDICAR PRECIO VTA",Y1457-MaestraLP3[[#This Row],[PRECIO SEP]])</f>
        <v>0</v>
      </c>
      <c r="AA1457" s="66">
        <f t="shared" si="22"/>
        <v>0.39193884642112581</v>
      </c>
      <c r="AB1457" s="68">
        <f>IFERROR(MaestraLP3[[#This Row],[PRECIO]]*MaestraLP3[[#This Row],[%MG UMV]],0)</f>
        <v>5640</v>
      </c>
      <c r="AC1457" s="69">
        <v>3</v>
      </c>
      <c r="AD1457" s="64">
        <f>+IFERROR(MaestraLP3[[#This Row],[MARGEN UNITARIO]]/MaestraLP3[[#This Row],[Peso Neto UMV (KG)]],0)</f>
        <v>1880</v>
      </c>
      <c r="AE1457" s="39" t="s">
        <v>44</v>
      </c>
      <c r="AF1457" s="39"/>
      <c r="AG1457" s="39">
        <v>1</v>
      </c>
      <c r="AH1457" s="39">
        <v>0</v>
      </c>
      <c r="AI1457" s="66">
        <v>0.1</v>
      </c>
      <c r="AJ1457" s="66">
        <v>0.15</v>
      </c>
      <c r="AK1457" s="39"/>
      <c r="AL1457" s="39" t="s">
        <v>53</v>
      </c>
    </row>
    <row r="1458" spans="1:38" x14ac:dyDescent="0.35">
      <c r="A1458" s="110" t="s">
        <v>276</v>
      </c>
      <c r="B1458" s="39">
        <v>104516760</v>
      </c>
      <c r="C1458" s="39" t="str">
        <f>+MaestraLP3[[#This Row],[CÓDIGO]]&amp;MaestraLP3[[#Headers],[-]]&amp;MaestraLP3[[#This Row],[UMV]]</f>
        <v>104516760-C08</v>
      </c>
      <c r="D1458" s="50" t="str">
        <f>+MaestraLP3[[#This Row],[CÓDIGO]]&amp;MaestraLP3[[#Headers],[FS00]]</f>
        <v>104516760FS00</v>
      </c>
      <c r="E1458" s="39" t="s">
        <v>72</v>
      </c>
      <c r="F1458" s="39" t="s">
        <v>84</v>
      </c>
      <c r="G1458" s="39" t="s">
        <v>191</v>
      </c>
      <c r="H1458" s="39" t="s">
        <v>192</v>
      </c>
      <c r="I1458" s="39" t="s">
        <v>4196</v>
      </c>
      <c r="J1458" s="49" t="s">
        <v>253</v>
      </c>
      <c r="K1458" s="50" t="s">
        <v>50</v>
      </c>
      <c r="L1458" s="39" t="str">
        <f>VLOOKUP(MaestraLP3[[#This Row],[UMV]],VALIDACIONES!J:L,3,0)</f>
        <v>Caja 8 Unidades</v>
      </c>
      <c r="M1458" s="39" t="s">
        <v>40</v>
      </c>
      <c r="N1458" s="39" t="s">
        <v>78</v>
      </c>
      <c r="O1458" s="64">
        <v>60718.559999999998</v>
      </c>
      <c r="P1458" s="39" t="s">
        <v>42</v>
      </c>
      <c r="Q1458" s="64">
        <v>83920</v>
      </c>
      <c r="R1458" s="66">
        <f>+IFERROR((MaestraLP3[[#This Row],[COSTO ]]/MaestraLP3[[#This Row],[COSTO SEP]]-1),0)</f>
        <v>2.6351086059861473E-6</v>
      </c>
      <c r="S1458" s="65" t="s">
        <v>52</v>
      </c>
      <c r="T1458" s="65" t="s">
        <v>52</v>
      </c>
      <c r="U1458" s="64">
        <f>+VLOOKUP(MaestraLP3[[#This Row],[FS00]],'[1]BD MES'!$C:$N,12,0)</f>
        <v>60719.040000000001</v>
      </c>
      <c r="V1458" s="64">
        <v>60718.720000000001</v>
      </c>
      <c r="W1458" s="66">
        <f>+(MaestraLP3[[#This Row],[COSTO ]]-MaestraLP3[[#This Row],[COSTO OCT AL 25-09]])/MaestraLP3[[#This Row],[COSTO OCT AL 25-09]]</f>
        <v>-5.2701755495427619E-6</v>
      </c>
      <c r="X1458" s="67" t="str">
        <f>++IF(P1458="HASTA AGOTAR STOCK","HASTA AGOTAR STOCK",IF(MaestraLP3[[#This Row],[PRECIO]]=0,"NO PARA LP",IF(MaestraLP3[[#This Row],[PRECIO SEP]]=0,"INCORPORACIÓN",IF(Z1458=0,"MANTIENE",IF(Z1458&lt;0,"BAJA",IF(Z1458&gt;0,"ALZA",""))))))</f>
        <v>MANTIENE</v>
      </c>
      <c r="Y1458" s="64">
        <v>83920</v>
      </c>
      <c r="Z1458" s="41">
        <f>IF(Y1458=0,"INDICAR PRECIO VTA",Y1458-MaestraLP3[[#This Row],[PRECIO SEP]])</f>
        <v>0</v>
      </c>
      <c r="AA1458" s="66">
        <f t="shared" si="22"/>
        <v>0.27646901811248809</v>
      </c>
      <c r="AB1458" s="68">
        <f>IFERROR(MaestraLP3[[#This Row],[PRECIO]]*MaestraLP3[[#This Row],[%MG UMV]],0)</f>
        <v>23201.279999999999</v>
      </c>
      <c r="AC1458" s="69">
        <v>8</v>
      </c>
      <c r="AD1458" s="64">
        <f>+IFERROR(MaestraLP3[[#This Row],[MARGEN UNITARIO]]/MaestraLP3[[#This Row],[Peso Neto UMV (KG)]],0)</f>
        <v>2900.16</v>
      </c>
      <c r="AE1458" s="39" t="s">
        <v>53</v>
      </c>
      <c r="AF1458" s="39"/>
      <c r="AG1458" s="39">
        <v>1</v>
      </c>
      <c r="AH1458" s="39" t="s">
        <v>53</v>
      </c>
      <c r="AI1458" s="66">
        <v>0.03</v>
      </c>
      <c r="AJ1458" s="66">
        <v>7.0540000000000005E-2</v>
      </c>
      <c r="AK1458" s="39"/>
      <c r="AL1458" s="39" t="s">
        <v>53</v>
      </c>
    </row>
    <row r="1459" spans="1:38" x14ac:dyDescent="0.35">
      <c r="A1459" s="110" t="s">
        <v>276</v>
      </c>
      <c r="B1459" s="39">
        <v>104548490</v>
      </c>
      <c r="C1459" s="39" t="str">
        <f>+MaestraLP3[[#This Row],[CÓDIGO]]&amp;MaestraLP3[[#Headers],[-]]&amp;MaestraLP3[[#This Row],[UMV]]</f>
        <v>104548490-C08</v>
      </c>
      <c r="D1459" s="50" t="str">
        <f>+MaestraLP3[[#This Row],[CÓDIGO]]&amp;MaestraLP3[[#Headers],[FS00]]</f>
        <v>104548490FS00</v>
      </c>
      <c r="E1459" s="39" t="s">
        <v>72</v>
      </c>
      <c r="F1459" s="39" t="s">
        <v>84</v>
      </c>
      <c r="G1459" s="39" t="s">
        <v>191</v>
      </c>
      <c r="H1459" s="39" t="s">
        <v>192</v>
      </c>
      <c r="I1459" s="39" t="s">
        <v>4411</v>
      </c>
      <c r="J1459" s="49" t="s">
        <v>253</v>
      </c>
      <c r="K1459" s="50" t="s">
        <v>50</v>
      </c>
      <c r="L1459" s="39" t="str">
        <f>VLOOKUP(MaestraLP3[[#This Row],[UMV]],VALIDACIONES!J:L,3,0)</f>
        <v>Caja 8 Unidades</v>
      </c>
      <c r="M1459" s="39" t="s">
        <v>40</v>
      </c>
      <c r="N1459" s="39" t="s">
        <v>78</v>
      </c>
      <c r="O1459" s="64">
        <v>56800</v>
      </c>
      <c r="P1459" s="39" t="s">
        <v>88</v>
      </c>
      <c r="Q1459" s="65">
        <v>79920</v>
      </c>
      <c r="R1459" s="66">
        <f>+IFERROR((MaestraLP3[[#This Row],[COSTO ]]/MaestraLP3[[#This Row],[COSTO SEP]]-1),0)</f>
        <v>0</v>
      </c>
      <c r="S1459" s="65" t="s">
        <v>93</v>
      </c>
      <c r="T1459" s="65" t="s">
        <v>93</v>
      </c>
      <c r="U1459" s="64">
        <f>+VLOOKUP(MaestraLP3[[#This Row],[FS00]],'[1]BD MES'!$C:$N,12,0)</f>
        <v>59648</v>
      </c>
      <c r="V1459" s="64">
        <v>56800</v>
      </c>
      <c r="W1459" s="66">
        <f>+(MaestraLP3[[#This Row],[COSTO ]]-MaestraLP3[[#This Row],[COSTO OCT AL 25-09]])/MaestraLP3[[#This Row],[COSTO OCT AL 25-09]]</f>
        <v>-4.7746781115879829E-2</v>
      </c>
      <c r="X1459" s="67" t="str">
        <f>++IF(P1459="HASTA AGOTAR STOCK","HASTA AGOTAR STOCK",IF(MaestraLP3[[#This Row],[PRECIO]]=0,"NO PARA LP",IF(MaestraLP3[[#This Row],[PRECIO SEP]]=0,"INCORPORACIÓN",IF(Z1459=0,"MANTIENE",IF(Z1459&lt;0,"BAJA",IF(Z1459&gt;0,"ALZA",""))))))</f>
        <v>MANTIENE</v>
      </c>
      <c r="Y1459" s="64">
        <v>79920</v>
      </c>
      <c r="Z1459" s="41">
        <f>IF(Y1459=0,"INDICAR PRECIO VTA",Y1459-MaestraLP3[[#This Row],[PRECIO SEP]])</f>
        <v>0</v>
      </c>
      <c r="AA1459" s="66">
        <f t="shared" si="22"/>
        <v>0.28928928928928926</v>
      </c>
      <c r="AB1459" s="68">
        <f>IFERROR(MaestraLP3[[#This Row],[PRECIO]]*MaestraLP3[[#This Row],[%MG UMV]],0)</f>
        <v>23119.999999999996</v>
      </c>
      <c r="AC1459" s="69">
        <v>8</v>
      </c>
      <c r="AD1459" s="64">
        <f>+IFERROR(MaestraLP3[[#This Row],[MARGEN UNITARIO]]/MaestraLP3[[#This Row],[Peso Neto UMV (KG)]],0)</f>
        <v>2889.9999999999995</v>
      </c>
      <c r="AE1459" s="39" t="s">
        <v>53</v>
      </c>
      <c r="AF1459" s="39"/>
      <c r="AG1459" s="39">
        <v>1</v>
      </c>
      <c r="AH1459" s="39" t="s">
        <v>53</v>
      </c>
      <c r="AI1459" s="66">
        <v>0.05</v>
      </c>
      <c r="AJ1459" s="66">
        <v>0.08</v>
      </c>
      <c r="AK1459" s="39" t="s">
        <v>53</v>
      </c>
      <c r="AL1459" s="39" t="s">
        <v>53</v>
      </c>
    </row>
    <row r="1460" spans="1:38" x14ac:dyDescent="0.35">
      <c r="A1460" s="110" t="s">
        <v>276</v>
      </c>
      <c r="B1460" s="39">
        <v>105045840</v>
      </c>
      <c r="C1460" s="39" t="str">
        <f>+MaestraLP3[[#This Row],[CÓDIGO]]&amp;MaestraLP3[[#Headers],[-]]&amp;MaestraLP3[[#This Row],[UMV]]</f>
        <v>105045840-C14</v>
      </c>
      <c r="D1460" s="50" t="str">
        <f>+MaestraLP3[[#This Row],[CÓDIGO]]&amp;MaestraLP3[[#Headers],[FS00]]</f>
        <v>105045840FS00</v>
      </c>
      <c r="E1460" s="39" t="s">
        <v>72</v>
      </c>
      <c r="F1460" s="39" t="s">
        <v>84</v>
      </c>
      <c r="G1460" s="39" t="s">
        <v>191</v>
      </c>
      <c r="H1460" s="39" t="s">
        <v>799</v>
      </c>
      <c r="I1460" s="39" t="s">
        <v>4199</v>
      </c>
      <c r="J1460" s="49" t="s">
        <v>803</v>
      </c>
      <c r="K1460" s="50" t="s">
        <v>77</v>
      </c>
      <c r="L1460" s="39" t="str">
        <f>VLOOKUP(MaestraLP3[[#This Row],[UMV]],VALIDACIONES!J:L,3,0)</f>
        <v>Caja 14 Unidades</v>
      </c>
      <c r="M1460" s="39" t="s">
        <v>40</v>
      </c>
      <c r="N1460" s="39" t="s">
        <v>78</v>
      </c>
      <c r="O1460" s="64">
        <v>59379.18</v>
      </c>
      <c r="P1460" s="39" t="s">
        <v>42</v>
      </c>
      <c r="Q1460" s="64">
        <v>84600</v>
      </c>
      <c r="R1460" s="66">
        <f>+IFERROR((MaestraLP3[[#This Row],[COSTO ]]/MaestraLP3[[#This Row],[COSTO SEP]]-1),0)</f>
        <v>2.3577287526777013E-6</v>
      </c>
      <c r="S1460" s="65" t="s">
        <v>52</v>
      </c>
      <c r="T1460" s="65" t="s">
        <v>52</v>
      </c>
      <c r="U1460" s="64">
        <f>+VLOOKUP(MaestraLP3[[#This Row],[FS00]],'[1]BD MES'!$C:$N,12,0)</f>
        <v>59420.06</v>
      </c>
      <c r="V1460" s="64">
        <v>59379.32</v>
      </c>
      <c r="W1460" s="66">
        <f>+(MaestraLP3[[#This Row],[COSTO ]]-MaestraLP3[[#This Row],[COSTO OCT AL 25-09]])/MaestraLP3[[#This Row],[COSTO OCT AL 25-09]]</f>
        <v>-6.8562704244993968E-4</v>
      </c>
      <c r="X1460" s="67" t="str">
        <f>++IF(P1460="HASTA AGOTAR STOCK","HASTA AGOTAR STOCK",IF(MaestraLP3[[#This Row],[PRECIO]]=0,"NO PARA LP",IF(MaestraLP3[[#This Row],[PRECIO SEP]]=0,"INCORPORACIÓN",IF(Z1460=0,"MANTIENE",IF(Z1460&lt;0,"BAJA",IF(Z1460&gt;0,"ALZA",""))))))</f>
        <v>MANTIENE</v>
      </c>
      <c r="Y1460" s="64">
        <v>84600</v>
      </c>
      <c r="Z1460" s="41">
        <f>IF(Y1460=0,"INDICAR PRECIO VTA",Y1460-MaestraLP3[[#This Row],[PRECIO SEP]])</f>
        <v>0</v>
      </c>
      <c r="AA1460" s="66">
        <f t="shared" si="22"/>
        <v>0.29811678486997634</v>
      </c>
      <c r="AB1460" s="68">
        <f>IFERROR(MaestraLP3[[#This Row],[PRECIO]]*MaestraLP3[[#This Row],[%MG UMV]],0)</f>
        <v>25220.679999999997</v>
      </c>
      <c r="AC1460" s="69">
        <v>14</v>
      </c>
      <c r="AD1460" s="64">
        <f>+IFERROR(MaestraLP3[[#This Row],[MARGEN UNITARIO]]/MaestraLP3[[#This Row],[Peso Neto UMV (KG)]],0)</f>
        <v>1801.4771428571426</v>
      </c>
      <c r="AE1460" s="39" t="s">
        <v>53</v>
      </c>
      <c r="AF1460" s="39"/>
      <c r="AG1460" s="39">
        <v>1</v>
      </c>
      <c r="AH1460" s="39" t="s">
        <v>53</v>
      </c>
      <c r="AI1460" s="66">
        <v>0.03</v>
      </c>
      <c r="AJ1460" s="66">
        <v>0.05</v>
      </c>
      <c r="AK1460" s="39"/>
      <c r="AL1460" s="39" t="s">
        <v>53</v>
      </c>
    </row>
    <row r="1461" spans="1:38" x14ac:dyDescent="0.35">
      <c r="A1461" s="110" t="s">
        <v>276</v>
      </c>
      <c r="B1461" s="39">
        <v>150001998</v>
      </c>
      <c r="C1461" s="39" t="str">
        <f>+MaestraLP3[[#This Row],[CÓDIGO]]&amp;MaestraLP3[[#Headers],[-]]&amp;MaestraLP3[[#This Row],[UMV]]</f>
        <v>150001998-C05</v>
      </c>
      <c r="D1461" s="50" t="str">
        <f>+MaestraLP3[[#This Row],[CÓDIGO]]&amp;MaestraLP3[[#Headers],[FS00]]</f>
        <v>150001998FS00</v>
      </c>
      <c r="E1461" s="39" t="s">
        <v>72</v>
      </c>
      <c r="F1461" s="39" t="s">
        <v>84</v>
      </c>
      <c r="G1461" s="39" t="s">
        <v>191</v>
      </c>
      <c r="H1461" s="39" t="s">
        <v>799</v>
      </c>
      <c r="I1461" s="39" t="s">
        <v>4200</v>
      </c>
      <c r="J1461" s="49" t="s">
        <v>198</v>
      </c>
      <c r="K1461" s="50" t="s">
        <v>50</v>
      </c>
      <c r="L1461" s="39" t="str">
        <f>VLOOKUP(MaestraLP3[[#This Row],[UMV]],VALIDACIONES!J:L,3,0)</f>
        <v>Caja 5 Unidades</v>
      </c>
      <c r="M1461" s="39" t="s">
        <v>40</v>
      </c>
      <c r="N1461" s="39" t="s">
        <v>78</v>
      </c>
      <c r="O1461" s="64">
        <v>23477.5</v>
      </c>
      <c r="P1461" s="39" t="s">
        <v>42</v>
      </c>
      <c r="Q1461" s="64">
        <v>31450</v>
      </c>
      <c r="R1461" s="66">
        <f>+IFERROR((MaestraLP3[[#This Row],[COSTO ]]/MaestraLP3[[#This Row],[COSTO SEP]]-1),0)</f>
        <v>8.0034075178363473E-3</v>
      </c>
      <c r="S1461" s="65" t="s">
        <v>79</v>
      </c>
      <c r="T1461" s="65" t="s">
        <v>79</v>
      </c>
      <c r="U1461" s="64">
        <f>+VLOOKUP(MaestraLP3[[#This Row],[FS00]],'[1]BD MES'!$C:$N,12,0)</f>
        <v>23926</v>
      </c>
      <c r="V1461" s="64">
        <v>23665.4</v>
      </c>
      <c r="W1461" s="66">
        <f>+(MaestraLP3[[#This Row],[COSTO ]]-MaestraLP3[[#This Row],[COSTO OCT AL 25-09]])/MaestraLP3[[#This Row],[COSTO OCT AL 25-09]]</f>
        <v>-1.0891916743291756E-2</v>
      </c>
      <c r="X1461" s="67" t="str">
        <f>++IF(P1461="HASTA AGOTAR STOCK","HASTA AGOTAR STOCK",IF(MaestraLP3[[#This Row],[PRECIO]]=0,"NO PARA LP",IF(MaestraLP3[[#This Row],[PRECIO SEP]]=0,"INCORPORACIÓN",IF(Z1461=0,"MANTIENE",IF(Z1461&lt;0,"BAJA",IF(Z1461&gt;0,"ALZA",""))))))</f>
        <v>MANTIENE</v>
      </c>
      <c r="Y1461" s="64">
        <v>31450</v>
      </c>
      <c r="Z1461" s="41">
        <f>IF(Y1461=0,"INDICAR PRECIO VTA",Y1461-MaestraLP3[[#This Row],[PRECIO SEP]])</f>
        <v>0</v>
      </c>
      <c r="AA1461" s="66">
        <f t="shared" si="22"/>
        <v>0.2475230524642289</v>
      </c>
      <c r="AB1461" s="68">
        <f>IFERROR(MaestraLP3[[#This Row],[PRECIO]]*MaestraLP3[[#This Row],[%MG UMV]],0)</f>
        <v>7784.5999999999985</v>
      </c>
      <c r="AC1461" s="69">
        <v>5</v>
      </c>
      <c r="AD1461" s="64">
        <f>+IFERROR(MaestraLP3[[#This Row],[MARGEN UNITARIO]]/MaestraLP3[[#This Row],[Peso Neto UMV (KG)]],0)</f>
        <v>1556.9199999999996</v>
      </c>
      <c r="AE1461" s="39" t="s">
        <v>53</v>
      </c>
      <c r="AF1461" s="39"/>
      <c r="AG1461" s="39">
        <v>1</v>
      </c>
      <c r="AH1461" s="39" t="s">
        <v>53</v>
      </c>
      <c r="AI1461" s="66">
        <v>0.03</v>
      </c>
      <c r="AJ1461" s="66">
        <v>0.05</v>
      </c>
      <c r="AK1461" s="39"/>
      <c r="AL1461" s="39" t="s">
        <v>53</v>
      </c>
    </row>
    <row r="1462" spans="1:38" x14ac:dyDescent="0.35">
      <c r="A1462" s="110" t="s">
        <v>276</v>
      </c>
      <c r="B1462" s="39">
        <v>104519220</v>
      </c>
      <c r="C1462" s="39" t="str">
        <f>+MaestraLP3[[#This Row],[CÓDIGO]]&amp;MaestraLP3[[#Headers],[-]]&amp;MaestraLP3[[#This Row],[UMV]]</f>
        <v>104519220-C05</v>
      </c>
      <c r="D1462" s="50" t="str">
        <f>+MaestraLP3[[#This Row],[CÓDIGO]]&amp;MaestraLP3[[#Headers],[FS00]]</f>
        <v>104519220FS00</v>
      </c>
      <c r="E1462" s="39" t="s">
        <v>72</v>
      </c>
      <c r="F1462" s="39" t="s">
        <v>84</v>
      </c>
      <c r="G1462" s="39" t="s">
        <v>191</v>
      </c>
      <c r="H1462" s="39" t="s">
        <v>799</v>
      </c>
      <c r="I1462" s="39" t="s">
        <v>4201</v>
      </c>
      <c r="J1462" s="49" t="s">
        <v>198</v>
      </c>
      <c r="K1462" s="50" t="s">
        <v>50</v>
      </c>
      <c r="L1462" s="39" t="str">
        <f>VLOOKUP(MaestraLP3[[#This Row],[UMV]],VALIDACIONES!J:L,3,0)</f>
        <v>Caja 5 Unidades</v>
      </c>
      <c r="M1462" s="39" t="s">
        <v>40</v>
      </c>
      <c r="N1462" s="39" t="s">
        <v>78</v>
      </c>
      <c r="O1462" s="64">
        <v>30360</v>
      </c>
      <c r="P1462" s="39" t="s">
        <v>42</v>
      </c>
      <c r="Q1462" s="64">
        <v>45190</v>
      </c>
      <c r="R1462" s="66">
        <f>+IFERROR((MaestraLP3[[#This Row],[COSTO ]]/MaestraLP3[[#This Row],[COSTO SEP]]-1),0)</f>
        <v>1.0046113306982907E-2</v>
      </c>
      <c r="S1462" s="65" t="s">
        <v>79</v>
      </c>
      <c r="T1462" s="65" t="s">
        <v>79</v>
      </c>
      <c r="U1462" s="64">
        <f>+VLOOKUP(MaestraLP3[[#This Row],[FS00]],'[1]BD MES'!$C:$N,12,0)</f>
        <v>31920</v>
      </c>
      <c r="V1462" s="64">
        <v>30665</v>
      </c>
      <c r="W1462" s="66">
        <f>+(MaestraLP3[[#This Row],[COSTO ]]-MaestraLP3[[#This Row],[COSTO OCT AL 25-09]])/MaestraLP3[[#This Row],[COSTO OCT AL 25-09]]</f>
        <v>-3.9317042606516292E-2</v>
      </c>
      <c r="X1462" s="67" t="str">
        <f>++IF(P1462="HASTA AGOTAR STOCK","HASTA AGOTAR STOCK",IF(MaestraLP3[[#This Row],[PRECIO]]=0,"NO PARA LP",IF(MaestraLP3[[#This Row],[PRECIO SEP]]=0,"INCORPORACIÓN",IF(Z1462=0,"MANTIENE",IF(Z1462&lt;0,"BAJA",IF(Z1462&gt;0,"ALZA",""))))))</f>
        <v>MANTIENE</v>
      </c>
      <c r="Y1462" s="64">
        <v>45190</v>
      </c>
      <c r="Z1462" s="41">
        <f>IF(Y1462=0,"INDICAR PRECIO VTA",Y1462-MaestraLP3[[#This Row],[PRECIO SEP]])</f>
        <v>0</v>
      </c>
      <c r="AA1462" s="66">
        <f t="shared" si="22"/>
        <v>0.32142066828944454</v>
      </c>
      <c r="AB1462" s="68">
        <f>IFERROR(MaestraLP3[[#This Row],[PRECIO]]*MaestraLP3[[#This Row],[%MG UMV]],0)</f>
        <v>14524.999999999998</v>
      </c>
      <c r="AC1462" s="69">
        <v>5</v>
      </c>
      <c r="AD1462" s="64">
        <f>+IFERROR(MaestraLP3[[#This Row],[MARGEN UNITARIO]]/MaestraLP3[[#This Row],[Peso Neto UMV (KG)]],0)</f>
        <v>2904.9999999999995</v>
      </c>
      <c r="AE1462" s="39" t="s">
        <v>53</v>
      </c>
      <c r="AF1462" s="39"/>
      <c r="AG1462" s="39">
        <v>1</v>
      </c>
      <c r="AH1462" s="39" t="s">
        <v>53</v>
      </c>
      <c r="AI1462" s="66">
        <v>0.03</v>
      </c>
      <c r="AJ1462" s="66">
        <v>0.05</v>
      </c>
      <c r="AK1462" s="39"/>
      <c r="AL1462" s="39" t="s">
        <v>53</v>
      </c>
    </row>
    <row r="1463" spans="1:38" x14ac:dyDescent="0.35">
      <c r="A1463" s="110" t="s">
        <v>276</v>
      </c>
      <c r="B1463" s="39">
        <v>104519840</v>
      </c>
      <c r="C1463" s="39" t="str">
        <f>+MaestraLP3[[#This Row],[CÓDIGO]]&amp;MaestraLP3[[#Headers],[-]]&amp;MaestraLP3[[#This Row],[UMV]]</f>
        <v>104519840-C05</v>
      </c>
      <c r="D1463" s="50" t="str">
        <f>+MaestraLP3[[#This Row],[CÓDIGO]]&amp;MaestraLP3[[#Headers],[FS00]]</f>
        <v>104519840FS00</v>
      </c>
      <c r="E1463" s="39" t="s">
        <v>72</v>
      </c>
      <c r="F1463" s="39" t="s">
        <v>84</v>
      </c>
      <c r="G1463" s="39" t="s">
        <v>191</v>
      </c>
      <c r="H1463" s="39" t="s">
        <v>799</v>
      </c>
      <c r="I1463" s="39" t="s">
        <v>4202</v>
      </c>
      <c r="J1463" s="49" t="s">
        <v>198</v>
      </c>
      <c r="K1463" s="50" t="s">
        <v>77</v>
      </c>
      <c r="L1463" s="39" t="str">
        <f>VLOOKUP(MaestraLP3[[#This Row],[UMV]],VALIDACIONES!J:L,3,0)</f>
        <v>Caja 5 Unidades</v>
      </c>
      <c r="M1463" s="39" t="s">
        <v>40</v>
      </c>
      <c r="N1463" s="39" t="s">
        <v>78</v>
      </c>
      <c r="O1463" s="64">
        <v>24702.95</v>
      </c>
      <c r="P1463" s="39" t="s">
        <v>42</v>
      </c>
      <c r="Q1463" s="64">
        <v>33450</v>
      </c>
      <c r="R1463" s="66">
        <f>+IFERROR((MaestraLP3[[#This Row],[COSTO ]]/MaestraLP3[[#This Row],[COSTO SEP]]-1),0)</f>
        <v>0</v>
      </c>
      <c r="S1463" s="65" t="s">
        <v>79</v>
      </c>
      <c r="T1463" s="65" t="s">
        <v>79</v>
      </c>
      <c r="U1463" s="64">
        <f>+VLOOKUP(MaestraLP3[[#This Row],[FS00]],'[1]BD MES'!$C:$N,12,0)</f>
        <v>24862.199999999997</v>
      </c>
      <c r="V1463" s="64">
        <v>24702.95</v>
      </c>
      <c r="W1463" s="66">
        <f>+(MaestraLP3[[#This Row],[COSTO ]]-MaestraLP3[[#This Row],[COSTO OCT AL 25-09]])/MaestraLP3[[#This Row],[COSTO OCT AL 25-09]]</f>
        <v>-6.4053060469305362E-3</v>
      </c>
      <c r="X1463" s="67" t="str">
        <f>++IF(P1463="HASTA AGOTAR STOCK","HASTA AGOTAR STOCK",IF(MaestraLP3[[#This Row],[PRECIO]]=0,"NO PARA LP",IF(MaestraLP3[[#This Row],[PRECIO SEP]]=0,"INCORPORACIÓN",IF(Z1463=0,"MANTIENE",IF(Z1463&lt;0,"BAJA",IF(Z1463&gt;0,"ALZA",""))))))</f>
        <v>MANTIENE</v>
      </c>
      <c r="Y1463" s="64">
        <v>33450</v>
      </c>
      <c r="Z1463" s="41">
        <f>IF(Y1463=0,"INDICAR PRECIO VTA",Y1463-MaestraLP3[[#This Row],[PRECIO SEP]])</f>
        <v>0</v>
      </c>
      <c r="AA1463" s="66">
        <f t="shared" si="22"/>
        <v>0.26149626307922269</v>
      </c>
      <c r="AB1463" s="68">
        <f>IFERROR(MaestraLP3[[#This Row],[PRECIO]]*MaestraLP3[[#This Row],[%MG UMV]],0)</f>
        <v>8747.0499999999993</v>
      </c>
      <c r="AC1463" s="69">
        <v>5</v>
      </c>
      <c r="AD1463" s="64">
        <f>+IFERROR(MaestraLP3[[#This Row],[MARGEN UNITARIO]]/MaestraLP3[[#This Row],[Peso Neto UMV (KG)]],0)</f>
        <v>1749.4099999999999</v>
      </c>
      <c r="AE1463" s="39" t="s">
        <v>53</v>
      </c>
      <c r="AF1463" s="39"/>
      <c r="AG1463" s="39">
        <v>1</v>
      </c>
      <c r="AH1463" s="39" t="s">
        <v>53</v>
      </c>
      <c r="AI1463" s="66">
        <v>0.03</v>
      </c>
      <c r="AJ1463" s="66">
        <v>0.05</v>
      </c>
      <c r="AK1463" s="39"/>
      <c r="AL1463" s="39" t="s">
        <v>53</v>
      </c>
    </row>
    <row r="1464" spans="1:38" x14ac:dyDescent="0.35">
      <c r="A1464" s="110" t="s">
        <v>276</v>
      </c>
      <c r="B1464" s="39">
        <v>150001944</v>
      </c>
      <c r="C1464" s="39" t="str">
        <f>+MaestraLP3[[#This Row],[CÓDIGO]]&amp;MaestraLP3[[#Headers],[-]]&amp;MaestraLP3[[#This Row],[UMV]]</f>
        <v>150001944-KG</v>
      </c>
      <c r="D1464" s="50" t="str">
        <f>+MaestraLP3[[#This Row],[CÓDIGO]]&amp;MaestraLP3[[#Headers],[FS00]]</f>
        <v>150001944FS00</v>
      </c>
      <c r="E1464" s="39" t="s">
        <v>72</v>
      </c>
      <c r="F1464" s="39" t="s">
        <v>84</v>
      </c>
      <c r="G1464" s="39" t="s">
        <v>191</v>
      </c>
      <c r="H1464" s="39" t="s">
        <v>799</v>
      </c>
      <c r="I1464" s="39" t="s">
        <v>804</v>
      </c>
      <c r="J1464" s="49" t="s">
        <v>77</v>
      </c>
      <c r="K1464" s="50" t="s">
        <v>77</v>
      </c>
      <c r="L1464" s="39" t="str">
        <f>VLOOKUP(MaestraLP3[[#This Row],[UMV]],VALIDACIONES!J:L,3,0)</f>
        <v>Kilogramo</v>
      </c>
      <c r="M1464" s="39" t="s">
        <v>40</v>
      </c>
      <c r="N1464" s="39" t="s">
        <v>78</v>
      </c>
      <c r="O1464" s="64">
        <v>3689.97</v>
      </c>
      <c r="P1464" s="39" t="s">
        <v>42</v>
      </c>
      <c r="Q1464" s="64">
        <v>4990</v>
      </c>
      <c r="R1464" s="66">
        <f>+IFERROR((MaestraLP3[[#This Row],[COSTO ]]/MaestraLP3[[#This Row],[COSTO SEP]]-1),0)</f>
        <v>7.8991134302252686E-2</v>
      </c>
      <c r="S1464" s="65" t="s">
        <v>52</v>
      </c>
      <c r="T1464" s="65" t="s">
        <v>52</v>
      </c>
      <c r="U1464" s="64">
        <f>+VLOOKUP(MaestraLP3[[#This Row],[FS00]],'[1]BD MES'!$C:$N,12,0)</f>
        <v>3736.98</v>
      </c>
      <c r="V1464" s="64">
        <v>3981.4449158412831</v>
      </c>
      <c r="W1464" s="66">
        <f>+(MaestraLP3[[#This Row],[COSTO ]]-MaestraLP3[[#This Row],[COSTO OCT AL 25-09]])/MaestraLP3[[#This Row],[COSTO OCT AL 25-09]]</f>
        <v>6.5417774738233292E-2</v>
      </c>
      <c r="X1464" s="67" t="str">
        <f>++IF(P1464="HASTA AGOTAR STOCK","HASTA AGOTAR STOCK",IF(MaestraLP3[[#This Row],[PRECIO]]=0,"NO PARA LP",IF(MaestraLP3[[#This Row],[PRECIO SEP]]=0,"INCORPORACIÓN",IF(Z1464=0,"MANTIENE",IF(Z1464&lt;0,"BAJA",IF(Z1464&gt;0,"ALZA",""))))))</f>
        <v>ALZA</v>
      </c>
      <c r="Y1464" s="64">
        <v>5390</v>
      </c>
      <c r="Z1464" s="41">
        <f>IF(Y1464=0,"INDICAR PRECIO VTA",Y1464-MaestraLP3[[#This Row],[PRECIO SEP]])</f>
        <v>400</v>
      </c>
      <c r="AA1464" s="66">
        <f t="shared" si="22"/>
        <v>0.2613274738698918</v>
      </c>
      <c r="AB1464" s="68">
        <f>IFERROR(MaestraLP3[[#This Row],[PRECIO]]*MaestraLP3[[#This Row],[%MG UMV]],0)</f>
        <v>1408.5550841587169</v>
      </c>
      <c r="AC1464" s="69">
        <v>1</v>
      </c>
      <c r="AD1464" s="64">
        <f>+IFERROR(MaestraLP3[[#This Row],[MARGEN UNITARIO]]/MaestraLP3[[#This Row],[Peso Neto UMV (KG)]],0)</f>
        <v>1408.5550841587169</v>
      </c>
      <c r="AE1464" s="39" t="s">
        <v>44</v>
      </c>
      <c r="AF1464" s="39"/>
      <c r="AG1464" s="39">
        <v>1</v>
      </c>
      <c r="AH1464" s="39">
        <v>0</v>
      </c>
      <c r="AI1464" s="66">
        <v>0.03</v>
      </c>
      <c r="AJ1464" s="66">
        <v>0.05</v>
      </c>
      <c r="AK1464" s="39"/>
      <c r="AL1464" s="39" t="s">
        <v>53</v>
      </c>
    </row>
    <row r="1465" spans="1:38" x14ac:dyDescent="0.35">
      <c r="A1465" s="110" t="s">
        <v>276</v>
      </c>
      <c r="B1465" s="39">
        <v>104548170</v>
      </c>
      <c r="C1465" s="39" t="str">
        <f>+MaestraLP3[[#This Row],[CÓDIGO]]&amp;MaestraLP3[[#Headers],[-]]&amp;MaestraLP3[[#This Row],[UMV]]</f>
        <v>104548170-KG</v>
      </c>
      <c r="D1465" s="50" t="str">
        <f>+MaestraLP3[[#This Row],[CÓDIGO]]&amp;MaestraLP3[[#Headers],[FS00]]</f>
        <v>104548170FS00</v>
      </c>
      <c r="E1465" s="39" t="s">
        <v>72</v>
      </c>
      <c r="F1465" s="39" t="s">
        <v>84</v>
      </c>
      <c r="G1465" s="39" t="s">
        <v>191</v>
      </c>
      <c r="H1465" s="39" t="s">
        <v>799</v>
      </c>
      <c r="I1465" s="39" t="s">
        <v>4203</v>
      </c>
      <c r="J1465" s="49" t="s">
        <v>77</v>
      </c>
      <c r="K1465" s="50" t="s">
        <v>77</v>
      </c>
      <c r="L1465" s="39" t="str">
        <f>VLOOKUP(MaestraLP3[[#This Row],[UMV]],VALIDACIONES!J:L,3,0)</f>
        <v>Kilogramo</v>
      </c>
      <c r="M1465" s="39" t="s">
        <v>40</v>
      </c>
      <c r="N1465" s="39" t="s">
        <v>78</v>
      </c>
      <c r="O1465" s="64">
        <v>9200</v>
      </c>
      <c r="P1465" s="39" t="s">
        <v>42</v>
      </c>
      <c r="Q1465" s="65">
        <v>12090</v>
      </c>
      <c r="R1465" s="66">
        <f>+IFERROR((MaestraLP3[[#This Row],[COSTO ]]/MaestraLP3[[#This Row],[COSTO SEP]]-1),0)</f>
        <v>0</v>
      </c>
      <c r="S1465" s="65" t="s">
        <v>93</v>
      </c>
      <c r="T1465" s="65" t="s">
        <v>93</v>
      </c>
      <c r="U1465" s="64">
        <f>+VLOOKUP(MaestraLP3[[#This Row],[FS00]],'[1]BD MES'!$C:$N,12,0)</f>
        <v>9200</v>
      </c>
      <c r="V1465" s="64">
        <v>9200</v>
      </c>
      <c r="W1465" s="66">
        <f>+(MaestraLP3[[#This Row],[COSTO ]]-MaestraLP3[[#This Row],[COSTO OCT AL 25-09]])/MaestraLP3[[#This Row],[COSTO OCT AL 25-09]]</f>
        <v>0</v>
      </c>
      <c r="X1465" s="67" t="str">
        <f>++IF(P1465="HASTA AGOTAR STOCK","HASTA AGOTAR STOCK",IF(MaestraLP3[[#This Row],[PRECIO]]=0,"NO PARA LP",IF(MaestraLP3[[#This Row],[PRECIO SEP]]=0,"INCORPORACIÓN",IF(Z1465=0,"MANTIENE",IF(Z1465&lt;0,"BAJA",IF(Z1465&gt;0,"ALZA",""))))))</f>
        <v>MANTIENE</v>
      </c>
      <c r="Y1465" s="64">
        <v>12090</v>
      </c>
      <c r="Z1465" s="41">
        <f>IF(Y1465=0,"INDICAR PRECIO VTA",Y1465-MaestraLP3[[#This Row],[PRECIO SEP]])</f>
        <v>0</v>
      </c>
      <c r="AA1465" s="66">
        <f t="shared" si="22"/>
        <v>0.23904052936311002</v>
      </c>
      <c r="AB1465" s="68">
        <f>IFERROR(MaestraLP3[[#This Row],[PRECIO]]*MaestraLP3[[#This Row],[%MG UMV]],0)</f>
        <v>2890</v>
      </c>
      <c r="AC1465" s="69">
        <v>1</v>
      </c>
      <c r="AD1465" s="64">
        <f>+IFERROR(MaestraLP3[[#This Row],[MARGEN UNITARIO]]/MaestraLP3[[#This Row],[Peso Neto UMV (KG)]],0)</f>
        <v>2890</v>
      </c>
      <c r="AE1465" s="39" t="s">
        <v>53</v>
      </c>
      <c r="AF1465" s="39"/>
      <c r="AG1465" s="39">
        <v>1</v>
      </c>
      <c r="AH1465" s="39" t="s">
        <v>53</v>
      </c>
      <c r="AI1465" s="66">
        <v>0.05</v>
      </c>
      <c r="AJ1465" s="66">
        <v>0.1</v>
      </c>
      <c r="AK1465" s="39" t="s">
        <v>53</v>
      </c>
      <c r="AL1465" s="39" t="s">
        <v>53</v>
      </c>
    </row>
    <row r="1466" spans="1:38" x14ac:dyDescent="0.35">
      <c r="A1466" s="110" t="s">
        <v>276</v>
      </c>
      <c r="B1466" s="39">
        <v>104531370</v>
      </c>
      <c r="C1466" s="39" t="str">
        <f>+MaestraLP3[[#This Row],[CÓDIGO]]&amp;MaestraLP3[[#Headers],[-]]&amp;MaestraLP3[[#This Row],[UMV]]</f>
        <v>104531370-C25</v>
      </c>
      <c r="D1466" s="50" t="str">
        <f>+MaestraLP3[[#This Row],[CÓDIGO]]&amp;MaestraLP3[[#Headers],[FS00]]</f>
        <v>104531370FS00</v>
      </c>
      <c r="E1466" s="39" t="s">
        <v>72</v>
      </c>
      <c r="F1466" s="39" t="s">
        <v>84</v>
      </c>
      <c r="G1466" s="39" t="s">
        <v>191</v>
      </c>
      <c r="H1466" s="39" t="s">
        <v>799</v>
      </c>
      <c r="I1466" s="39" t="s">
        <v>805</v>
      </c>
      <c r="J1466" s="49" t="s">
        <v>698</v>
      </c>
      <c r="K1466" s="50" t="s">
        <v>50</v>
      </c>
      <c r="L1466" s="39" t="str">
        <f>VLOOKUP(MaestraLP3[[#This Row],[UMV]],VALIDACIONES!J:L,3,0)</f>
        <v>Caja 25 Unidades</v>
      </c>
      <c r="M1466" s="39" t="s">
        <v>40</v>
      </c>
      <c r="N1466" s="39" t="s">
        <v>78</v>
      </c>
      <c r="O1466" s="64">
        <v>10950</v>
      </c>
      <c r="P1466" s="39" t="s">
        <v>42</v>
      </c>
      <c r="Q1466" s="64">
        <v>15990</v>
      </c>
      <c r="R1466" s="66">
        <f>+IFERROR((MaestraLP3[[#This Row],[COSTO ]]/MaestraLP3[[#This Row],[COSTO SEP]]-1),0)</f>
        <v>0</v>
      </c>
      <c r="S1466" s="65" t="s">
        <v>52</v>
      </c>
      <c r="T1466" s="65" t="s">
        <v>52</v>
      </c>
      <c r="U1466" s="64">
        <f>+VLOOKUP(MaestraLP3[[#This Row],[FS00]],'[1]BD MES'!$C:$N,12,0)</f>
        <v>10950</v>
      </c>
      <c r="V1466" s="64">
        <v>10950</v>
      </c>
      <c r="W1466" s="66">
        <f>+(MaestraLP3[[#This Row],[COSTO ]]-MaestraLP3[[#This Row],[COSTO OCT AL 25-09]])/MaestraLP3[[#This Row],[COSTO OCT AL 25-09]]</f>
        <v>0</v>
      </c>
      <c r="X1466" s="67" t="str">
        <f>++IF(P1466="HASTA AGOTAR STOCK","HASTA AGOTAR STOCK",IF(MaestraLP3[[#This Row],[PRECIO]]=0,"NO PARA LP",IF(MaestraLP3[[#This Row],[PRECIO SEP]]=0,"INCORPORACIÓN",IF(Z1466=0,"MANTIENE",IF(Z1466&lt;0,"BAJA",IF(Z1466&gt;0,"ALZA",""))))))</f>
        <v>MANTIENE</v>
      </c>
      <c r="Y1466" s="64">
        <v>15990</v>
      </c>
      <c r="Z1466" s="41">
        <f>IF(Y1466=0,"INDICAR PRECIO VTA",Y1466-MaestraLP3[[#This Row],[PRECIO SEP]])</f>
        <v>0</v>
      </c>
      <c r="AA1466" s="66">
        <f t="shared" si="22"/>
        <v>0.3151969981238274</v>
      </c>
      <c r="AB1466" s="68">
        <f>IFERROR(MaestraLP3[[#This Row],[PRECIO]]*MaestraLP3[[#This Row],[%MG UMV]],0)</f>
        <v>5040</v>
      </c>
      <c r="AC1466" s="69">
        <v>3</v>
      </c>
      <c r="AD1466" s="64">
        <f>+IFERROR(MaestraLP3[[#This Row],[MARGEN UNITARIO]]/MaestraLP3[[#This Row],[Peso Neto UMV (KG)]],0)</f>
        <v>1680</v>
      </c>
      <c r="AE1466" s="39" t="s">
        <v>44</v>
      </c>
      <c r="AF1466" s="39"/>
      <c r="AG1466" s="39">
        <v>1</v>
      </c>
      <c r="AH1466" s="39">
        <v>0</v>
      </c>
      <c r="AI1466" s="66">
        <v>0.05</v>
      </c>
      <c r="AJ1466" s="66">
        <v>0.1</v>
      </c>
      <c r="AK1466" s="39"/>
      <c r="AL1466" s="39" t="s">
        <v>53</v>
      </c>
    </row>
    <row r="1467" spans="1:38" x14ac:dyDescent="0.35">
      <c r="A1467" s="110" t="s">
        <v>276</v>
      </c>
      <c r="B1467" s="39">
        <v>104343310</v>
      </c>
      <c r="C1467" s="39" t="str">
        <f>+MaestraLP3[[#This Row],[CÓDIGO]]&amp;MaestraLP3[[#Headers],[-]]&amp;MaestraLP3[[#This Row],[UMV]]</f>
        <v>104343310-KG</v>
      </c>
      <c r="D1467" s="50" t="str">
        <f>+MaestraLP3[[#This Row],[CÓDIGO]]&amp;MaestraLP3[[#Headers],[FS00]]</f>
        <v>104343310FS00</v>
      </c>
      <c r="E1467" s="39" t="s">
        <v>72</v>
      </c>
      <c r="F1467" s="39" t="s">
        <v>84</v>
      </c>
      <c r="G1467" s="39" t="s">
        <v>191</v>
      </c>
      <c r="H1467" s="39" t="s">
        <v>799</v>
      </c>
      <c r="I1467" s="39" t="s">
        <v>806</v>
      </c>
      <c r="J1467" s="49" t="s">
        <v>77</v>
      </c>
      <c r="K1467" s="50" t="s">
        <v>77</v>
      </c>
      <c r="L1467" s="39" t="str">
        <f>VLOOKUP(MaestraLP3[[#This Row],[UMV]],VALIDACIONES!J:L,3,0)</f>
        <v>Kilogramo</v>
      </c>
      <c r="M1467" s="39" t="s">
        <v>40</v>
      </c>
      <c r="N1467" s="39" t="s">
        <v>78</v>
      </c>
      <c r="O1467" s="64">
        <v>1490</v>
      </c>
      <c r="P1467" s="39" t="s">
        <v>42</v>
      </c>
      <c r="Q1467" s="64">
        <v>2490</v>
      </c>
      <c r="R1467" s="66">
        <f>+IFERROR((MaestraLP3[[#This Row],[COSTO ]]/MaestraLP3[[#This Row],[COSTO SEP]]-1),0)</f>
        <v>0</v>
      </c>
      <c r="S1467" s="65" t="s">
        <v>52</v>
      </c>
      <c r="T1467" s="65" t="s">
        <v>52</v>
      </c>
      <c r="U1467" s="64">
        <f>+VLOOKUP(MaestraLP3[[#This Row],[FS00]],'[1]BD MES'!$C:$N,12,0)</f>
        <v>1490</v>
      </c>
      <c r="V1467" s="64">
        <v>1490</v>
      </c>
      <c r="W1467" s="66">
        <f>+(MaestraLP3[[#This Row],[COSTO ]]-MaestraLP3[[#This Row],[COSTO OCT AL 25-09]])/MaestraLP3[[#This Row],[COSTO OCT AL 25-09]]</f>
        <v>0</v>
      </c>
      <c r="X1467" s="67" t="str">
        <f>++IF(P1467="HASTA AGOTAR STOCK","HASTA AGOTAR STOCK",IF(MaestraLP3[[#This Row],[PRECIO]]=0,"NO PARA LP",IF(MaestraLP3[[#This Row],[PRECIO SEP]]=0,"INCORPORACIÓN",IF(Z1467=0,"MANTIENE",IF(Z1467&lt;0,"BAJA",IF(Z1467&gt;0,"ALZA",""))))))</f>
        <v>MANTIENE</v>
      </c>
      <c r="Y1467" s="64">
        <v>2490</v>
      </c>
      <c r="Z1467" s="41">
        <f>IF(Y1467=0,"INDICAR PRECIO VTA",Y1467-MaestraLP3[[#This Row],[PRECIO SEP]])</f>
        <v>0</v>
      </c>
      <c r="AA1467" s="66">
        <f t="shared" si="22"/>
        <v>0.40160642570281124</v>
      </c>
      <c r="AB1467" s="68">
        <f>IFERROR(MaestraLP3[[#This Row],[PRECIO]]*MaestraLP3[[#This Row],[%MG UMV]],0)</f>
        <v>1000</v>
      </c>
      <c r="AC1467" s="69">
        <v>1</v>
      </c>
      <c r="AD1467" s="64">
        <f>+IFERROR(MaestraLP3[[#This Row],[MARGEN UNITARIO]]/MaestraLP3[[#This Row],[Peso Neto UMV (KG)]],0)</f>
        <v>1000</v>
      </c>
      <c r="AE1467" s="39" t="s">
        <v>44</v>
      </c>
      <c r="AF1467" s="39"/>
      <c r="AG1467" s="39">
        <v>1</v>
      </c>
      <c r="AH1467" s="39">
        <v>0</v>
      </c>
      <c r="AI1467" s="66">
        <v>0.05</v>
      </c>
      <c r="AJ1467" s="66">
        <v>0.1</v>
      </c>
      <c r="AK1467" s="39"/>
      <c r="AL1467" s="39" t="s">
        <v>53</v>
      </c>
    </row>
    <row r="1468" spans="1:38" x14ac:dyDescent="0.35">
      <c r="A1468" s="110" t="s">
        <v>276</v>
      </c>
      <c r="B1468" s="39">
        <v>150001919</v>
      </c>
      <c r="C1468" s="39" t="str">
        <f>+MaestraLP3[[#This Row],[CÓDIGO]]&amp;MaestraLP3[[#Headers],[-]]&amp;MaestraLP3[[#This Row],[UMV]]</f>
        <v>150001919-C26</v>
      </c>
      <c r="D1468" s="50" t="str">
        <f>+MaestraLP3[[#This Row],[CÓDIGO]]&amp;MaestraLP3[[#Headers],[FS00]]</f>
        <v>150001919FS00</v>
      </c>
      <c r="E1468" s="39" t="s">
        <v>72</v>
      </c>
      <c r="F1468" s="39" t="s">
        <v>84</v>
      </c>
      <c r="G1468" s="39" t="s">
        <v>191</v>
      </c>
      <c r="H1468" s="39" t="s">
        <v>783</v>
      </c>
      <c r="I1468" s="39" t="s">
        <v>801</v>
      </c>
      <c r="J1468" s="49" t="s">
        <v>802</v>
      </c>
      <c r="K1468" s="50" t="s">
        <v>50</v>
      </c>
      <c r="L1468" s="39" t="str">
        <f>VLOOKUP(MaestraLP3[[#This Row],[UMV]],VALIDACIONES!J:L,3,0)</f>
        <v>Caja 26 Unidades</v>
      </c>
      <c r="M1468" s="39" t="s">
        <v>40</v>
      </c>
      <c r="N1468" s="39" t="s">
        <v>78</v>
      </c>
      <c r="O1468" s="64">
        <v>16576.82</v>
      </c>
      <c r="P1468" s="39" t="s">
        <v>42</v>
      </c>
      <c r="Q1468" s="64">
        <v>23900</v>
      </c>
      <c r="R1468" s="66">
        <f>+IFERROR((MaestraLP3[[#This Row],[COSTO ]]/MaestraLP3[[#This Row],[COSTO SEP]]-1),0)</f>
        <v>1.45866336245426E-3</v>
      </c>
      <c r="S1468" s="65" t="s">
        <v>52</v>
      </c>
      <c r="T1468" s="65" t="s">
        <v>52</v>
      </c>
      <c r="U1468" s="64">
        <f>+VLOOKUP(MaestraLP3[[#This Row],[FS00]],'[1]BD MES'!$C:$N,12,0)</f>
        <v>16618.419999999998</v>
      </c>
      <c r="V1468" s="64">
        <v>16601</v>
      </c>
      <c r="W1468" s="66">
        <f>+(MaestraLP3[[#This Row],[COSTO ]]-MaestraLP3[[#This Row],[COSTO OCT AL 25-09]])/MaestraLP3[[#This Row],[COSTO OCT AL 25-09]]</f>
        <v>-1.048234429025037E-3</v>
      </c>
      <c r="X1468" s="67" t="str">
        <f>++IF(P1468="HASTA AGOTAR STOCK","HASTA AGOTAR STOCK",IF(MaestraLP3[[#This Row],[PRECIO]]=0,"NO PARA LP",IF(MaestraLP3[[#This Row],[PRECIO SEP]]=0,"INCORPORACIÓN",IF(Z1468=0,"MANTIENE",IF(Z1468&lt;0,"BAJA",IF(Z1468&gt;0,"ALZA",""))))))</f>
        <v>MANTIENE</v>
      </c>
      <c r="Y1468" s="64">
        <v>23900</v>
      </c>
      <c r="Z1468" s="41">
        <f>IF(Y1468=0,"INDICAR PRECIO VTA",Y1468-MaestraLP3[[#This Row],[PRECIO SEP]])</f>
        <v>0</v>
      </c>
      <c r="AA1468" s="66">
        <f t="shared" si="22"/>
        <v>0.30539748953974893</v>
      </c>
      <c r="AB1468" s="68">
        <f>IFERROR(MaestraLP3[[#This Row],[PRECIO]]*MaestraLP3[[#This Row],[%MG UMV]],0)</f>
        <v>7298.9999999999991</v>
      </c>
      <c r="AC1468" s="69">
        <v>3.12</v>
      </c>
      <c r="AD1468" s="64">
        <f>+IFERROR(MaestraLP3[[#This Row],[MARGEN UNITARIO]]/MaestraLP3[[#This Row],[Peso Neto UMV (KG)]],0)</f>
        <v>2339.4230769230767</v>
      </c>
      <c r="AE1468" s="39" t="s">
        <v>44</v>
      </c>
      <c r="AF1468" s="39"/>
      <c r="AG1468" s="39">
        <v>1</v>
      </c>
      <c r="AH1468" s="39">
        <v>0</v>
      </c>
      <c r="AI1468" s="66">
        <v>7.0000000000000007E-2</v>
      </c>
      <c r="AJ1468" s="66">
        <v>0.15</v>
      </c>
      <c r="AK1468" s="39"/>
      <c r="AL1468" s="39" t="s">
        <v>53</v>
      </c>
    </row>
    <row r="1469" spans="1:38" x14ac:dyDescent="0.35">
      <c r="A1469" s="110" t="s">
        <v>276</v>
      </c>
      <c r="B1469" s="39">
        <v>104523080</v>
      </c>
      <c r="C1469" s="39" t="str">
        <f>+MaestraLP3[[#This Row],[CÓDIGO]]&amp;MaestraLP3[[#Headers],[-]]&amp;MaestraLP3[[#This Row],[UMV]]</f>
        <v>104523080-C08</v>
      </c>
      <c r="D1469" s="50" t="str">
        <f>+MaestraLP3[[#This Row],[CÓDIGO]]&amp;MaestraLP3[[#Headers],[FS00]]</f>
        <v>104523080FS00</v>
      </c>
      <c r="E1469" s="39" t="s">
        <v>72</v>
      </c>
      <c r="F1469" s="39" t="s">
        <v>84</v>
      </c>
      <c r="G1469" s="39" t="s">
        <v>191</v>
      </c>
      <c r="H1469" s="39" t="s">
        <v>192</v>
      </c>
      <c r="I1469" s="39" t="s">
        <v>4197</v>
      </c>
      <c r="J1469" s="49" t="s">
        <v>253</v>
      </c>
      <c r="K1469" s="50" t="s">
        <v>50</v>
      </c>
      <c r="L1469" s="39" t="str">
        <f>VLOOKUP(MaestraLP3[[#This Row],[UMV]],VALIDACIONES!J:L,3,0)</f>
        <v>Caja 8 Unidades</v>
      </c>
      <c r="M1469" s="39" t="s">
        <v>40</v>
      </c>
      <c r="N1469" s="39" t="s">
        <v>78</v>
      </c>
      <c r="O1469" s="64">
        <v>56696</v>
      </c>
      <c r="P1469" s="39" t="s">
        <v>42</v>
      </c>
      <c r="Q1469" s="64">
        <v>82320</v>
      </c>
      <c r="R1469" s="66">
        <f>+IFERROR((MaestraLP3[[#This Row],[COSTO ]]/MaestraLP3[[#This Row],[COSTO SEP]]-1),0)</f>
        <v>-5.0797234372794708E-3</v>
      </c>
      <c r="S1469" s="65" t="s">
        <v>52</v>
      </c>
      <c r="T1469" s="65" t="s">
        <v>52</v>
      </c>
      <c r="U1469" s="64">
        <f>+VLOOKUP(MaestraLP3[[#This Row],[FS00]],'[1]BD MES'!$C:$N,12,0)</f>
        <v>57792</v>
      </c>
      <c r="V1469" s="64">
        <v>56408</v>
      </c>
      <c r="W1469" s="66">
        <f>+(MaestraLP3[[#This Row],[COSTO ]]-MaestraLP3[[#This Row],[COSTO OCT AL 25-09]])/MaestraLP3[[#This Row],[COSTO OCT AL 25-09]]</f>
        <v>-2.3947951273532667E-2</v>
      </c>
      <c r="X1469" s="67" t="str">
        <f>++IF(P1469="HASTA AGOTAR STOCK","HASTA AGOTAR STOCK",IF(MaestraLP3[[#This Row],[PRECIO]]=0,"NO PARA LP",IF(MaestraLP3[[#This Row],[PRECIO SEP]]=0,"INCORPORACIÓN",IF(Z1469=0,"MANTIENE",IF(Z1469&lt;0,"BAJA",IF(Z1469&gt;0,"ALZA",""))))))</f>
        <v>MANTIENE</v>
      </c>
      <c r="Y1469" s="64">
        <v>82320</v>
      </c>
      <c r="Z1469" s="41">
        <f>IF(Y1469=0,"INDICAR PRECIO VTA",Y1469-MaestraLP3[[#This Row],[PRECIO SEP]])</f>
        <v>0</v>
      </c>
      <c r="AA1469" s="66">
        <f t="shared" si="22"/>
        <v>0.31477162293488825</v>
      </c>
      <c r="AB1469" s="68">
        <f>IFERROR(MaestraLP3[[#This Row],[PRECIO]]*MaestraLP3[[#This Row],[%MG UMV]],0)</f>
        <v>25912</v>
      </c>
      <c r="AC1469" s="69">
        <v>8</v>
      </c>
      <c r="AD1469" s="64">
        <f>+IFERROR(MaestraLP3[[#This Row],[MARGEN UNITARIO]]/MaestraLP3[[#This Row],[Peso Neto UMV (KG)]],0)</f>
        <v>3239</v>
      </c>
      <c r="AE1469" s="39" t="s">
        <v>53</v>
      </c>
      <c r="AF1469" s="39"/>
      <c r="AG1469" s="39">
        <v>1</v>
      </c>
      <c r="AH1469" s="39" t="s">
        <v>53</v>
      </c>
      <c r="AI1469" s="66">
        <v>0.04</v>
      </c>
      <c r="AJ1469" s="66">
        <v>0.08</v>
      </c>
      <c r="AK1469" s="39"/>
      <c r="AL1469" s="39" t="s">
        <v>53</v>
      </c>
    </row>
    <row r="1470" spans="1:38" x14ac:dyDescent="0.35">
      <c r="A1470" s="110" t="s">
        <v>276</v>
      </c>
      <c r="B1470" s="39">
        <v>104523490</v>
      </c>
      <c r="C1470" s="39" t="str">
        <f>+MaestraLP3[[#This Row],[CÓDIGO]]&amp;MaestraLP3[[#Headers],[-]]&amp;MaestraLP3[[#This Row],[UMV]]</f>
        <v>104523490-C50</v>
      </c>
      <c r="D1470" s="50" t="str">
        <f>+MaestraLP3[[#This Row],[CÓDIGO]]&amp;MaestraLP3[[#Headers],[FS00]]</f>
        <v>104523490FS00</v>
      </c>
      <c r="E1470" s="39" t="s">
        <v>72</v>
      </c>
      <c r="F1470" s="39" t="s">
        <v>84</v>
      </c>
      <c r="G1470" s="39" t="s">
        <v>191</v>
      </c>
      <c r="H1470" s="39" t="s">
        <v>192</v>
      </c>
      <c r="I1470" s="39" t="s">
        <v>4198</v>
      </c>
      <c r="J1470" s="49" t="s">
        <v>166</v>
      </c>
      <c r="K1470" s="50" t="s">
        <v>50</v>
      </c>
      <c r="L1470" s="39" t="str">
        <f>VLOOKUP(MaestraLP3[[#This Row],[UMV]],VALIDACIONES!J:L,3,0)</f>
        <v>Caja 50 Unidades</v>
      </c>
      <c r="M1470" s="39" t="s">
        <v>40</v>
      </c>
      <c r="N1470" s="39" t="s">
        <v>78</v>
      </c>
      <c r="O1470" s="64">
        <v>60000</v>
      </c>
      <c r="P1470" s="39" t="s">
        <v>42</v>
      </c>
      <c r="Q1470" s="64">
        <v>82100</v>
      </c>
      <c r="R1470" s="66">
        <f>+IFERROR((MaestraLP3[[#This Row],[COSTO ]]/MaestraLP3[[#This Row],[COSTO SEP]]-1),0)</f>
        <v>0</v>
      </c>
      <c r="S1470" s="65" t="s">
        <v>52</v>
      </c>
      <c r="T1470" s="65" t="s">
        <v>52</v>
      </c>
      <c r="U1470" s="64">
        <f>+VLOOKUP(MaestraLP3[[#This Row],[FS00]],'[1]BD MES'!$C:$N,12,0)</f>
        <v>60000</v>
      </c>
      <c r="V1470" s="64">
        <v>60000</v>
      </c>
      <c r="W1470" s="66">
        <f>+(MaestraLP3[[#This Row],[COSTO ]]-MaestraLP3[[#This Row],[COSTO OCT AL 25-09]])/MaestraLP3[[#This Row],[COSTO OCT AL 25-09]]</f>
        <v>0</v>
      </c>
      <c r="X1470" s="67" t="str">
        <f>++IF(P1470="HASTA AGOTAR STOCK","HASTA AGOTAR STOCK",IF(MaestraLP3[[#This Row],[PRECIO]]=0,"NO PARA LP",IF(MaestraLP3[[#This Row],[PRECIO SEP]]=0,"INCORPORACIÓN",IF(Z1470=0,"MANTIENE",IF(Z1470&lt;0,"BAJA",IF(Z1470&gt;0,"ALZA",""))))))</f>
        <v>MANTIENE</v>
      </c>
      <c r="Y1470" s="64">
        <v>82100</v>
      </c>
      <c r="Z1470" s="41">
        <f>IF(Y1470=0,"INDICAR PRECIO VTA",Y1470-MaestraLP3[[#This Row],[PRECIO SEP]])</f>
        <v>0</v>
      </c>
      <c r="AA1470" s="66">
        <f t="shared" si="22"/>
        <v>0.269183922046285</v>
      </c>
      <c r="AB1470" s="68">
        <f>IFERROR(MaestraLP3[[#This Row],[PRECIO]]*MaestraLP3[[#This Row],[%MG UMV]],0)</f>
        <v>22099.999999999996</v>
      </c>
      <c r="AC1470" s="69">
        <v>6</v>
      </c>
      <c r="AD1470" s="64">
        <f>+IFERROR(MaestraLP3[[#This Row],[MARGEN UNITARIO]]/MaestraLP3[[#This Row],[Peso Neto UMV (KG)]],0)</f>
        <v>3683.3333333333326</v>
      </c>
      <c r="AE1470" s="39" t="s">
        <v>44</v>
      </c>
      <c r="AF1470" s="39"/>
      <c r="AG1470" s="39">
        <v>1</v>
      </c>
      <c r="AH1470" s="39">
        <v>0</v>
      </c>
      <c r="AI1470" s="66">
        <v>0.04</v>
      </c>
      <c r="AJ1470" s="66">
        <v>0.08</v>
      </c>
      <c r="AK1470" s="39"/>
      <c r="AL1470" s="39" t="s">
        <v>53</v>
      </c>
    </row>
    <row r="1471" spans="1:38" x14ac:dyDescent="0.35">
      <c r="A1471" s="110" t="s">
        <v>276</v>
      </c>
      <c r="B1471" s="39">
        <v>104547610</v>
      </c>
      <c r="C1471" s="39" t="str">
        <f>+MaestraLP3[[#This Row],[CÓDIGO]]&amp;MaestraLP3[[#Headers],[-]]&amp;MaestraLP3[[#This Row],[UMV]]</f>
        <v>104547610-KG</v>
      </c>
      <c r="D1471" s="50" t="str">
        <f>+MaestraLP3[[#This Row],[CÓDIGO]]&amp;MaestraLP3[[#Headers],[FS00]]</f>
        <v>104547610FS00</v>
      </c>
      <c r="E1471" s="39" t="s">
        <v>72</v>
      </c>
      <c r="F1471" s="39" t="s">
        <v>84</v>
      </c>
      <c r="G1471" s="39" t="s">
        <v>85</v>
      </c>
      <c r="H1471" s="39" t="s">
        <v>86</v>
      </c>
      <c r="I1471" s="39" t="s">
        <v>4204</v>
      </c>
      <c r="J1471" s="49" t="s">
        <v>77</v>
      </c>
      <c r="K1471" s="50" t="s">
        <v>77</v>
      </c>
      <c r="L1471" s="39" t="str">
        <f>VLOOKUP(MaestraLP3[[#This Row],[UMV]],VALIDACIONES!J:L,3,0)</f>
        <v>Kilogramo</v>
      </c>
      <c r="M1471" s="39" t="s">
        <v>40</v>
      </c>
      <c r="N1471" s="39" t="s">
        <v>78</v>
      </c>
      <c r="O1471" s="64">
        <v>7000</v>
      </c>
      <c r="P1471" s="39" t="s">
        <v>42</v>
      </c>
      <c r="Q1471" s="65">
        <v>9590</v>
      </c>
      <c r="R1471" s="66">
        <f>+IFERROR((MaestraLP3[[#This Row],[COSTO ]]/MaestraLP3[[#This Row],[COSTO SEP]]-1),0)</f>
        <v>0</v>
      </c>
      <c r="S1471" s="65" t="s">
        <v>79</v>
      </c>
      <c r="T1471" s="65" t="s">
        <v>79</v>
      </c>
      <c r="U1471" s="64">
        <f>+VLOOKUP(MaestraLP3[[#This Row],[FS00]],'[1]BD MES'!$C:$N,12,0)</f>
        <v>7000</v>
      </c>
      <c r="V1471" s="64">
        <v>7000</v>
      </c>
      <c r="W1471" s="66">
        <f>+(MaestraLP3[[#This Row],[COSTO ]]-MaestraLP3[[#This Row],[COSTO OCT AL 25-09]])/MaestraLP3[[#This Row],[COSTO OCT AL 25-09]]</f>
        <v>0</v>
      </c>
      <c r="X1471" s="67" t="str">
        <f>++IF(P1471="HASTA AGOTAR STOCK","HASTA AGOTAR STOCK",IF(MaestraLP3[[#This Row],[PRECIO]]=0,"NO PARA LP",IF(MaestraLP3[[#This Row],[PRECIO SEP]]=0,"INCORPORACIÓN",IF(Z1471=0,"MANTIENE",IF(Z1471&lt;0,"BAJA",IF(Z1471&gt;0,"ALZA",""))))))</f>
        <v>MANTIENE</v>
      </c>
      <c r="Y1471" s="64">
        <v>9590</v>
      </c>
      <c r="Z1471" s="41">
        <f>IF(Y1471=0,"INDICAR PRECIO VTA",Y1471-MaestraLP3[[#This Row],[PRECIO SEP]])</f>
        <v>0</v>
      </c>
      <c r="AA1471" s="66">
        <f t="shared" si="22"/>
        <v>0.27007299270072993</v>
      </c>
      <c r="AB1471" s="68">
        <f>IFERROR(MaestraLP3[[#This Row],[PRECIO]]*MaestraLP3[[#This Row],[%MG UMV]],0)</f>
        <v>2590</v>
      </c>
      <c r="AC1471" s="69">
        <v>1</v>
      </c>
      <c r="AD1471" s="64">
        <f>+IFERROR(MaestraLP3[[#This Row],[MARGEN UNITARIO]]/MaestraLP3[[#This Row],[Peso Neto UMV (KG)]],0)</f>
        <v>2590</v>
      </c>
      <c r="AE1471" s="39" t="s">
        <v>44</v>
      </c>
      <c r="AF1471" s="39"/>
      <c r="AG1471" s="39">
        <v>1</v>
      </c>
      <c r="AH1471" s="39">
        <v>0</v>
      </c>
      <c r="AI1471" s="66">
        <v>0.03</v>
      </c>
      <c r="AJ1471" s="66">
        <v>0.05</v>
      </c>
      <c r="AK1471" s="39" t="s">
        <v>53</v>
      </c>
      <c r="AL1471" s="39" t="s">
        <v>53</v>
      </c>
    </row>
    <row r="1472" spans="1:38" x14ac:dyDescent="0.35">
      <c r="A1472" s="110" t="s">
        <v>276</v>
      </c>
      <c r="B1472" s="39">
        <v>104519330</v>
      </c>
      <c r="C1472" s="39" t="str">
        <f>+MaestraLP3[[#This Row],[CÓDIGO]]&amp;MaestraLP3[[#Headers],[-]]&amp;MaestraLP3[[#This Row],[UMV]]</f>
        <v>104519330-C48</v>
      </c>
      <c r="D1472" s="50" t="str">
        <f>+MaestraLP3[[#This Row],[CÓDIGO]]&amp;MaestraLP3[[#Headers],[FS00]]</f>
        <v>104519330FS00</v>
      </c>
      <c r="E1472" s="39" t="s">
        <v>72</v>
      </c>
      <c r="F1472" s="39" t="s">
        <v>84</v>
      </c>
      <c r="G1472" s="39" t="s">
        <v>85</v>
      </c>
      <c r="H1472" s="39" t="s">
        <v>86</v>
      </c>
      <c r="I1472" s="39" t="s">
        <v>850</v>
      </c>
      <c r="J1472" s="49" t="s">
        <v>163</v>
      </c>
      <c r="K1472" s="50" t="s">
        <v>50</v>
      </c>
      <c r="L1472" s="39" t="str">
        <f>VLOOKUP(MaestraLP3[[#This Row],[UMV]],VALIDACIONES!J:L,3,0)</f>
        <v>Caja 48 Unidades</v>
      </c>
      <c r="M1472" s="39" t="s">
        <v>40</v>
      </c>
      <c r="N1472" s="39" t="s">
        <v>41</v>
      </c>
      <c r="O1472" s="64">
        <v>43636.32</v>
      </c>
      <c r="P1472" s="39" t="s">
        <v>42</v>
      </c>
      <c r="Q1472" s="64">
        <v>62376</v>
      </c>
      <c r="R1472" s="66">
        <f>+IFERROR((MaestraLP3[[#This Row],[COSTO ]]/MaestraLP3[[#This Row],[COSTO SEP]]-1),0)</f>
        <v>2.9601029601029616E-2</v>
      </c>
      <c r="S1472" s="65" t="s">
        <v>544</v>
      </c>
      <c r="T1472" s="65" t="s">
        <v>544</v>
      </c>
      <c r="U1472" s="64">
        <f>+VLOOKUP(MaestraLP3[[#This Row],[FS00]],'[1]BD MES'!$C:$N,12,0)</f>
        <v>43636.32</v>
      </c>
      <c r="V1472" s="64">
        <v>44928</v>
      </c>
      <c r="W1472" s="66">
        <f>+(MaestraLP3[[#This Row],[COSTO ]]-MaestraLP3[[#This Row],[COSTO OCT AL 25-09]])/MaestraLP3[[#This Row],[COSTO OCT AL 25-09]]</f>
        <v>2.9601029601029609E-2</v>
      </c>
      <c r="X1472" s="67" t="str">
        <f>++IF(P1472="HASTA AGOTAR STOCK","HASTA AGOTAR STOCK",IF(MaestraLP3[[#This Row],[PRECIO]]=0,"NO PARA LP",IF(MaestraLP3[[#This Row],[PRECIO SEP]]=0,"INCORPORACIÓN",IF(Z1472=0,"MANTIENE",IF(Z1472&lt;0,"BAJA",IF(Z1472&gt;0,"ALZA",""))))))</f>
        <v>NO PARA LP</v>
      </c>
      <c r="Y1472" s="64">
        <v>0</v>
      </c>
      <c r="Z1472" s="41" t="str">
        <f>IF(Y1472=0,"INDICAR PRECIO VTA",Y1472-MaestraLP3[[#This Row],[PRECIO SEP]])</f>
        <v>INDICAR PRECIO VTA</v>
      </c>
      <c r="AA1472" s="66" t="str">
        <f t="shared" si="22"/>
        <v>-</v>
      </c>
      <c r="AB1472" s="68">
        <f>IFERROR(MaestraLP3[[#This Row],[PRECIO]]*MaestraLP3[[#This Row],[%MG UMV]],0)</f>
        <v>0</v>
      </c>
      <c r="AC1472" s="69">
        <v>5.4240000000000004</v>
      </c>
      <c r="AD1472" s="64">
        <f>+IFERROR(MaestraLP3[[#This Row],[MARGEN UNITARIO]]/MaestraLP3[[#This Row],[Peso Neto UMV (KG)]],0)</f>
        <v>0</v>
      </c>
      <c r="AE1472" s="39" t="s">
        <v>44</v>
      </c>
      <c r="AF1472" s="39"/>
      <c r="AG1472" s="39">
        <v>1</v>
      </c>
      <c r="AH1472" s="39">
        <v>0</v>
      </c>
      <c r="AI1472" s="66">
        <v>0</v>
      </c>
      <c r="AJ1472" s="66">
        <v>0</v>
      </c>
      <c r="AK1472" s="39" t="s">
        <v>53</v>
      </c>
      <c r="AL1472" s="39" t="s">
        <v>53</v>
      </c>
    </row>
    <row r="1473" spans="1:38" x14ac:dyDescent="0.35">
      <c r="A1473" s="110" t="s">
        <v>276</v>
      </c>
      <c r="B1473" s="39">
        <v>104539330</v>
      </c>
      <c r="C1473" s="39" t="str">
        <f>+MaestraLP3[[#This Row],[CÓDIGO]]&amp;MaestraLP3[[#Headers],[-]]&amp;MaestraLP3[[#This Row],[UMV]]</f>
        <v>104539330-C40</v>
      </c>
      <c r="D1473" s="50" t="str">
        <f>+MaestraLP3[[#This Row],[CÓDIGO]]&amp;MaestraLP3[[#Headers],[FS00]]</f>
        <v>104539330FS00</v>
      </c>
      <c r="E1473" s="39" t="s">
        <v>72</v>
      </c>
      <c r="F1473" s="39" t="s">
        <v>84</v>
      </c>
      <c r="G1473" s="39" t="s">
        <v>85</v>
      </c>
      <c r="H1473" s="39" t="s">
        <v>86</v>
      </c>
      <c r="I1473" s="39" t="s">
        <v>850</v>
      </c>
      <c r="J1473" s="49" t="s">
        <v>267</v>
      </c>
      <c r="K1473" s="50" t="s">
        <v>50</v>
      </c>
      <c r="L1473" s="39" t="str">
        <f>VLOOKUP(MaestraLP3[[#This Row],[UMV]],VALIDACIONES!J:L,3,0)</f>
        <v>Caja 40 Unidades</v>
      </c>
      <c r="M1473" s="39" t="s">
        <v>40</v>
      </c>
      <c r="N1473" s="39" t="s">
        <v>41</v>
      </c>
      <c r="O1473" s="64">
        <v>37240</v>
      </c>
      <c r="P1473" s="39" t="s">
        <v>42</v>
      </c>
      <c r="Q1473" s="64">
        <v>51980</v>
      </c>
      <c r="R1473" s="66">
        <f>+IFERROR((MaestraLP3[[#This Row],[COSTO ]]/MaestraLP3[[#This Row],[COSTO SEP]]-1),0)</f>
        <v>-8.5929108485499617E-3</v>
      </c>
      <c r="S1473" s="65" t="s">
        <v>52</v>
      </c>
      <c r="T1473" s="65" t="s">
        <v>4660</v>
      </c>
      <c r="U1473" s="64">
        <f>+VLOOKUP(MaestraLP3[[#This Row],[FS00]],'[1]BD MES'!$C:$N,12,0)</f>
        <v>37440</v>
      </c>
      <c r="V1473" s="64">
        <v>36920</v>
      </c>
      <c r="W1473" s="66">
        <f>+(MaestraLP3[[#This Row],[COSTO ]]-MaestraLP3[[#This Row],[COSTO OCT AL 25-09]])/MaestraLP3[[#This Row],[COSTO OCT AL 25-09]]</f>
        <v>-1.3888888888888888E-2</v>
      </c>
      <c r="X1473" s="67" t="str">
        <f>++IF(P1473="HASTA AGOTAR STOCK","HASTA AGOTAR STOCK",IF(MaestraLP3[[#This Row],[PRECIO]]=0,"NO PARA LP",IF(MaestraLP3[[#This Row],[PRECIO SEP]]=0,"INCORPORACIÓN",IF(Z1473=0,"MANTIENE",IF(Z1473&lt;0,"BAJA",IF(Z1473&gt;0,"ALZA",""))))))</f>
        <v>BAJA</v>
      </c>
      <c r="Y1473" s="64">
        <v>51979.999999999993</v>
      </c>
      <c r="Z1473" s="41">
        <f>IF(Y1473=0,"INDICAR PRECIO VTA",Y1473-MaestraLP3[[#This Row],[PRECIO SEP]])</f>
        <v>-7.2759576141834259E-12</v>
      </c>
      <c r="AA1473" s="66">
        <f t="shared" ref="AA1473:AA1536" si="23">+IFERROR((Y1473-V1473)/Y1473,"-")</f>
        <v>0.28972681800692562</v>
      </c>
      <c r="AB1473" s="68">
        <f>IFERROR(MaestraLP3[[#This Row],[PRECIO]]*MaestraLP3[[#This Row],[%MG UMV]],0)</f>
        <v>15059.999999999993</v>
      </c>
      <c r="AC1473" s="69">
        <v>4.5199999999999996</v>
      </c>
      <c r="AD1473" s="64">
        <f>+IFERROR(MaestraLP3[[#This Row],[MARGEN UNITARIO]]/MaestraLP3[[#This Row],[Peso Neto UMV (KG)]],0)</f>
        <v>3331.8584070796446</v>
      </c>
      <c r="AE1473" s="39" t="s">
        <v>44</v>
      </c>
      <c r="AF1473" s="39"/>
      <c r="AG1473" s="39">
        <v>1</v>
      </c>
      <c r="AH1473" s="39">
        <v>0</v>
      </c>
      <c r="AI1473" s="66">
        <v>0.03</v>
      </c>
      <c r="AJ1473" s="66">
        <v>0.05</v>
      </c>
      <c r="AK1473" s="39" t="s">
        <v>53</v>
      </c>
      <c r="AL1473" s="39" t="s">
        <v>53</v>
      </c>
    </row>
    <row r="1474" spans="1:38" x14ac:dyDescent="0.35">
      <c r="A1474" s="110" t="s">
        <v>276</v>
      </c>
      <c r="B1474" s="39">
        <v>104523510</v>
      </c>
      <c r="C1474" s="39" t="str">
        <f>+MaestraLP3[[#This Row],[CÓDIGO]]&amp;MaestraLP3[[#Headers],[-]]&amp;MaestraLP3[[#This Row],[UMV]]</f>
        <v>104523510-C30</v>
      </c>
      <c r="D1474" s="50" t="str">
        <f>+MaestraLP3[[#This Row],[CÓDIGO]]&amp;MaestraLP3[[#Headers],[FS00]]</f>
        <v>104523510FS00</v>
      </c>
      <c r="E1474" s="39" t="s">
        <v>72</v>
      </c>
      <c r="F1474" s="39" t="s">
        <v>84</v>
      </c>
      <c r="G1474" s="39" t="s">
        <v>85</v>
      </c>
      <c r="H1474" s="39" t="s">
        <v>86</v>
      </c>
      <c r="I1474" s="39" t="s">
        <v>851</v>
      </c>
      <c r="J1474" s="49" t="s">
        <v>256</v>
      </c>
      <c r="K1474" s="50" t="s">
        <v>50</v>
      </c>
      <c r="L1474" s="39" t="str">
        <f>VLOOKUP(MaestraLP3[[#This Row],[UMV]],VALIDACIONES!J:L,3,0)</f>
        <v>Caja 30 Unidades</v>
      </c>
      <c r="M1474" s="39" t="s">
        <v>40</v>
      </c>
      <c r="N1474" s="39" t="s">
        <v>41</v>
      </c>
      <c r="O1474" s="64">
        <v>36900</v>
      </c>
      <c r="P1474" s="39" t="s">
        <v>42</v>
      </c>
      <c r="Q1474" s="64">
        <v>58650</v>
      </c>
      <c r="R1474" s="66">
        <f>+IFERROR((MaestraLP3[[#This Row],[COSTO ]]/MaestraLP3[[#This Row],[COSTO SEP]]-1),0)</f>
        <v>0.14390243902439015</v>
      </c>
      <c r="S1474" s="65" t="s">
        <v>544</v>
      </c>
      <c r="T1474" s="65" t="s">
        <v>544</v>
      </c>
      <c r="U1474" s="64">
        <f>+VLOOKUP(MaestraLP3[[#This Row],[FS00]],'[1]BD MES'!$C:$N,12,0)</f>
        <v>36900</v>
      </c>
      <c r="V1474" s="64">
        <v>42210</v>
      </c>
      <c r="W1474" s="66">
        <f>+(MaestraLP3[[#This Row],[COSTO ]]-MaestraLP3[[#This Row],[COSTO OCT AL 25-09]])/MaestraLP3[[#This Row],[COSTO OCT AL 25-09]]</f>
        <v>0.14390243902439023</v>
      </c>
      <c r="X1474" s="67" t="str">
        <f>++IF(P1474="HASTA AGOTAR STOCK","HASTA AGOTAR STOCK",IF(MaestraLP3[[#This Row],[PRECIO]]=0,"NO PARA LP",IF(MaestraLP3[[#This Row],[PRECIO SEP]]=0,"INCORPORACIÓN",IF(Z1474=0,"MANTIENE",IF(Z1474&lt;0,"BAJA",IF(Z1474&gt;0,"ALZA",""))))))</f>
        <v>NO PARA LP</v>
      </c>
      <c r="Y1474" s="64">
        <v>0</v>
      </c>
      <c r="Z1474" s="41" t="str">
        <f>IF(Y1474=0,"INDICAR PRECIO VTA",Y1474-MaestraLP3[[#This Row],[PRECIO SEP]])</f>
        <v>INDICAR PRECIO VTA</v>
      </c>
      <c r="AA1474" s="66" t="str">
        <f t="shared" si="23"/>
        <v>-</v>
      </c>
      <c r="AB1474" s="68">
        <f>IFERROR(MaestraLP3[[#This Row],[PRECIO]]*MaestraLP3[[#This Row],[%MG UMV]],0)</f>
        <v>0</v>
      </c>
      <c r="AC1474" s="69">
        <v>5.0999999999999996</v>
      </c>
      <c r="AD1474" s="64">
        <f>+IFERROR(MaestraLP3[[#This Row],[MARGEN UNITARIO]]/MaestraLP3[[#This Row],[Peso Neto UMV (KG)]],0)</f>
        <v>0</v>
      </c>
      <c r="AE1474" s="39" t="s">
        <v>44</v>
      </c>
      <c r="AF1474" s="39"/>
      <c r="AG1474" s="39">
        <v>1</v>
      </c>
      <c r="AH1474" s="39">
        <v>0</v>
      </c>
      <c r="AI1474" s="66">
        <v>0</v>
      </c>
      <c r="AJ1474" s="66">
        <v>0</v>
      </c>
      <c r="AK1474" s="39" t="s">
        <v>53</v>
      </c>
      <c r="AL1474" s="39" t="s">
        <v>53</v>
      </c>
    </row>
    <row r="1475" spans="1:38" x14ac:dyDescent="0.35">
      <c r="A1475" s="110" t="s">
        <v>276</v>
      </c>
      <c r="B1475" s="39">
        <v>104541860</v>
      </c>
      <c r="C1475" s="39" t="str">
        <f>+MaestraLP3[[#This Row],[CÓDIGO]]&amp;MaestraLP3[[#Headers],[-]]&amp;MaestraLP3[[#This Row],[UMV]]</f>
        <v>104541860-C24</v>
      </c>
      <c r="D1475" s="50" t="str">
        <f>+MaestraLP3[[#This Row],[CÓDIGO]]&amp;MaestraLP3[[#Headers],[FS00]]</f>
        <v>104541860FS00</v>
      </c>
      <c r="E1475" s="39" t="s">
        <v>72</v>
      </c>
      <c r="F1475" s="39" t="s">
        <v>84</v>
      </c>
      <c r="G1475" s="39" t="s">
        <v>85</v>
      </c>
      <c r="H1475" s="39" t="s">
        <v>86</v>
      </c>
      <c r="I1475" s="39" t="s">
        <v>852</v>
      </c>
      <c r="J1475" s="49" t="s">
        <v>160</v>
      </c>
      <c r="K1475" s="50" t="s">
        <v>50</v>
      </c>
      <c r="L1475" s="39" t="str">
        <f>VLOOKUP(MaestraLP3[[#This Row],[UMV]],VALIDACIONES!J:L,3,0)</f>
        <v>Caja 24 Unidades</v>
      </c>
      <c r="M1475" s="39" t="s">
        <v>40</v>
      </c>
      <c r="N1475" s="39" t="s">
        <v>41</v>
      </c>
      <c r="O1475" s="64">
        <v>33456</v>
      </c>
      <c r="P1475" s="39" t="s">
        <v>42</v>
      </c>
      <c r="Q1475" s="64">
        <v>46920</v>
      </c>
      <c r="R1475" s="66">
        <f>+IFERROR((MaestraLP3[[#This Row],[COSTO ]]/MaestraLP3[[#This Row],[COSTO SEP]]-1),0)</f>
        <v>-5.109595533575928E-3</v>
      </c>
      <c r="S1475" s="65" t="s">
        <v>52</v>
      </c>
      <c r="T1475" s="65" t="s">
        <v>4660</v>
      </c>
      <c r="U1475" s="64">
        <f>+VLOOKUP(MaestraLP3[[#This Row],[FS00]],'[1]BD MES'!$C:$N,12,0)</f>
        <v>33648</v>
      </c>
      <c r="V1475" s="64">
        <v>33285.053371828682</v>
      </c>
      <c r="W1475" s="66">
        <f>+(MaestraLP3[[#This Row],[COSTO ]]-MaestraLP3[[#This Row],[COSTO OCT AL 25-09]])/MaestraLP3[[#This Row],[COSTO OCT AL 25-09]]</f>
        <v>-1.0786573590445719E-2</v>
      </c>
      <c r="X1475" s="67" t="str">
        <f>++IF(P1475="HASTA AGOTAR STOCK","HASTA AGOTAR STOCK",IF(MaestraLP3[[#This Row],[PRECIO]]=0,"NO PARA LP",IF(MaestraLP3[[#This Row],[PRECIO SEP]]=0,"INCORPORACIÓN",IF(Z1475=0,"MANTIENE",IF(Z1475&lt;0,"BAJA",IF(Z1475&gt;0,"ALZA",""))))))</f>
        <v>MANTIENE</v>
      </c>
      <c r="Y1475" s="64">
        <v>46920</v>
      </c>
      <c r="Z1475" s="41">
        <f>IF(Y1475=0,"INDICAR PRECIO VTA",Y1475-MaestraLP3[[#This Row],[PRECIO SEP]])</f>
        <v>0</v>
      </c>
      <c r="AA1475" s="66">
        <f t="shared" si="23"/>
        <v>0.29059988551089766</v>
      </c>
      <c r="AB1475" s="68">
        <f>IFERROR(MaestraLP3[[#This Row],[PRECIO]]*MaestraLP3[[#This Row],[%MG UMV]],0)</f>
        <v>13634.946628171318</v>
      </c>
      <c r="AC1475" s="69">
        <v>4.08</v>
      </c>
      <c r="AD1475" s="64">
        <f>+IFERROR(MaestraLP3[[#This Row],[MARGEN UNITARIO]]/MaestraLP3[[#This Row],[Peso Neto UMV (KG)]],0)</f>
        <v>3341.8986833753229</v>
      </c>
      <c r="AE1475" s="39" t="s">
        <v>44</v>
      </c>
      <c r="AF1475" s="39"/>
      <c r="AG1475" s="39">
        <v>1</v>
      </c>
      <c r="AH1475" s="39">
        <v>0</v>
      </c>
      <c r="AI1475" s="66">
        <v>0.03</v>
      </c>
      <c r="AJ1475" s="66">
        <v>0.05</v>
      </c>
      <c r="AK1475" s="39" t="s">
        <v>53</v>
      </c>
      <c r="AL1475" s="39" t="s">
        <v>53</v>
      </c>
    </row>
    <row r="1476" spans="1:38" x14ac:dyDescent="0.35">
      <c r="A1476" s="110" t="s">
        <v>276</v>
      </c>
      <c r="B1476" s="39">
        <v>104529190</v>
      </c>
      <c r="C1476" s="39" t="str">
        <f>+MaestraLP3[[#This Row],[CÓDIGO]]&amp;MaestraLP3[[#Headers],[-]]&amp;MaestraLP3[[#This Row],[UMV]]</f>
        <v>104529190-C24</v>
      </c>
      <c r="D1476" s="50" t="str">
        <f>+MaestraLP3[[#This Row],[CÓDIGO]]&amp;MaestraLP3[[#Headers],[FS00]]</f>
        <v>104529190FS00</v>
      </c>
      <c r="E1476" s="39" t="s">
        <v>72</v>
      </c>
      <c r="F1476" s="39" t="s">
        <v>84</v>
      </c>
      <c r="G1476" s="39" t="s">
        <v>85</v>
      </c>
      <c r="H1476" s="39" t="s">
        <v>86</v>
      </c>
      <c r="I1476" s="39" t="s">
        <v>853</v>
      </c>
      <c r="J1476" s="49" t="s">
        <v>160</v>
      </c>
      <c r="K1476" s="50" t="s">
        <v>50</v>
      </c>
      <c r="L1476" s="39" t="str">
        <f>VLOOKUP(MaestraLP3[[#This Row],[UMV]],VALIDACIONES!J:L,3,0)</f>
        <v>Caja 24 Unidades</v>
      </c>
      <c r="M1476" s="39" t="s">
        <v>40</v>
      </c>
      <c r="N1476" s="39" t="s">
        <v>41</v>
      </c>
      <c r="O1476" s="64">
        <v>38688</v>
      </c>
      <c r="P1476" s="39" t="s">
        <v>42</v>
      </c>
      <c r="Q1476" s="64">
        <v>54648</v>
      </c>
      <c r="R1476" s="66">
        <f>+IFERROR((MaestraLP3[[#This Row],[COSTO ]]/MaestraLP3[[#This Row],[COSTO SEP]]-1),0)</f>
        <v>5.1445888440122545E-3</v>
      </c>
      <c r="S1476" s="65" t="s">
        <v>52</v>
      </c>
      <c r="T1476" s="65" t="s">
        <v>52</v>
      </c>
      <c r="U1476" s="64">
        <f>+VLOOKUP(MaestraLP3[[#This Row],[FS00]],'[1]BD MES'!$C:$N,12,0)</f>
        <v>39024</v>
      </c>
      <c r="V1476" s="64">
        <v>38887.03385319715</v>
      </c>
      <c r="W1476" s="66">
        <f>+(MaestraLP3[[#This Row],[COSTO ]]-MaestraLP3[[#This Row],[COSTO OCT AL 25-09]])/MaestraLP3[[#This Row],[COSTO OCT AL 25-09]]</f>
        <v>-3.5097926097491243E-3</v>
      </c>
      <c r="X1476" s="67" t="str">
        <f>++IF(P1476="HASTA AGOTAR STOCK","HASTA AGOTAR STOCK",IF(MaestraLP3[[#This Row],[PRECIO]]=0,"NO PARA LP",IF(MaestraLP3[[#This Row],[PRECIO SEP]]=0,"INCORPORACIÓN",IF(Z1476=0,"MANTIENE",IF(Z1476&lt;0,"BAJA",IF(Z1476&gt;0,"ALZA",""))))))</f>
        <v>MANTIENE</v>
      </c>
      <c r="Y1476" s="64">
        <v>54648</v>
      </c>
      <c r="Z1476" s="41">
        <f>IF(Y1476=0,"INDICAR PRECIO VTA",Y1476-MaestraLP3[[#This Row],[PRECIO SEP]])</f>
        <v>0</v>
      </c>
      <c r="AA1476" s="66">
        <f t="shared" si="23"/>
        <v>0.28840883741038736</v>
      </c>
      <c r="AB1476" s="68">
        <f>IFERROR(MaestraLP3[[#This Row],[PRECIO]]*MaestraLP3[[#This Row],[%MG UMV]],0)</f>
        <v>15760.966146802848</v>
      </c>
      <c r="AC1476" s="69">
        <v>4.7519999999999998</v>
      </c>
      <c r="AD1476" s="64">
        <f>+IFERROR(MaestraLP3[[#This Row],[MARGEN UNITARIO]]/MaestraLP3[[#This Row],[Peso Neto UMV (KG)]],0)</f>
        <v>3316.7016302194547</v>
      </c>
      <c r="AE1476" s="39" t="s">
        <v>44</v>
      </c>
      <c r="AF1476" s="39"/>
      <c r="AG1476" s="39">
        <v>1</v>
      </c>
      <c r="AH1476" s="39">
        <v>0</v>
      </c>
      <c r="AI1476" s="66">
        <v>0.03</v>
      </c>
      <c r="AJ1476" s="66">
        <v>0.05</v>
      </c>
      <c r="AK1476" s="39" t="s">
        <v>53</v>
      </c>
      <c r="AL1476" s="39" t="s">
        <v>53</v>
      </c>
    </row>
    <row r="1477" spans="1:38" x14ac:dyDescent="0.35">
      <c r="A1477" s="110" t="s">
        <v>276</v>
      </c>
      <c r="B1477" s="39">
        <v>104545080</v>
      </c>
      <c r="C1477" s="39" t="str">
        <f>+MaestraLP3[[#This Row],[CÓDIGO]]&amp;MaestraLP3[[#Headers],[-]]&amp;MaestraLP3[[#This Row],[UMV]]</f>
        <v>104545080-KG</v>
      </c>
      <c r="D1477" s="50" t="str">
        <f>+MaestraLP3[[#This Row],[CÓDIGO]]&amp;MaestraLP3[[#Headers],[FS00]]</f>
        <v>104545080FS00</v>
      </c>
      <c r="E1477" s="39" t="s">
        <v>72</v>
      </c>
      <c r="F1477" s="39" t="s">
        <v>84</v>
      </c>
      <c r="G1477" s="39" t="s">
        <v>85</v>
      </c>
      <c r="H1477" s="39" t="s">
        <v>86</v>
      </c>
      <c r="I1477" s="39" t="s">
        <v>854</v>
      </c>
      <c r="J1477" s="49" t="s">
        <v>77</v>
      </c>
      <c r="K1477" s="50" t="s">
        <v>77</v>
      </c>
      <c r="L1477" s="39" t="str">
        <f>VLOOKUP(MaestraLP3[[#This Row],[UMV]],VALIDACIONES!J:L,3,0)</f>
        <v>Kilogramo</v>
      </c>
      <c r="M1477" s="39" t="s">
        <v>40</v>
      </c>
      <c r="N1477" s="39" t="s">
        <v>41</v>
      </c>
      <c r="O1477" s="64">
        <v>6973</v>
      </c>
      <c r="P1477" s="39" t="s">
        <v>42</v>
      </c>
      <c r="Q1477" s="64">
        <v>10690</v>
      </c>
      <c r="R1477" s="66">
        <f>+IFERROR((MaestraLP3[[#This Row],[COSTO ]]/MaestraLP3[[#This Row],[COSTO SEP]]-1),0)</f>
        <v>-6.3100530618097617E-3</v>
      </c>
      <c r="S1477" s="65" t="s">
        <v>52</v>
      </c>
      <c r="T1477" s="65" t="s">
        <v>52</v>
      </c>
      <c r="U1477" s="64">
        <f>+VLOOKUP(MaestraLP3[[#This Row],[FS00]],'[1]BD MES'!$C:$N,12,0)</f>
        <v>6973</v>
      </c>
      <c r="V1477" s="64">
        <v>6929.0000000000009</v>
      </c>
      <c r="W1477" s="66">
        <f>+(MaestraLP3[[#This Row],[COSTO ]]-MaestraLP3[[#This Row],[COSTO OCT AL 25-09]])/MaestraLP3[[#This Row],[COSTO OCT AL 25-09]]</f>
        <v>-6.3100530618097079E-3</v>
      </c>
      <c r="X1477" s="67" t="str">
        <f>++IF(P1477="HASTA AGOTAR STOCK","HASTA AGOTAR STOCK",IF(MaestraLP3[[#This Row],[PRECIO]]=0,"NO PARA LP",IF(MaestraLP3[[#This Row],[PRECIO SEP]]=0,"INCORPORACIÓN",IF(Z1477=0,"MANTIENE",IF(Z1477&lt;0,"BAJA",IF(Z1477&gt;0,"ALZA",""))))))</f>
        <v>MANTIENE</v>
      </c>
      <c r="Y1477" s="64">
        <v>10690</v>
      </c>
      <c r="Z1477" s="41">
        <f>IF(Y1477=0,"INDICAR PRECIO VTA",Y1477-MaestraLP3[[#This Row],[PRECIO SEP]])</f>
        <v>0</v>
      </c>
      <c r="AA1477" s="66">
        <f t="shared" si="23"/>
        <v>0.35182413470533203</v>
      </c>
      <c r="AB1477" s="68">
        <f>IFERROR(MaestraLP3[[#This Row],[PRECIO]]*MaestraLP3[[#This Row],[%MG UMV]],0)</f>
        <v>3760.9999999999995</v>
      </c>
      <c r="AC1477" s="69">
        <v>1</v>
      </c>
      <c r="AD1477" s="64">
        <f>+IFERROR(MaestraLP3[[#This Row],[MARGEN UNITARIO]]/MaestraLP3[[#This Row],[Peso Neto UMV (KG)]],0)</f>
        <v>3760.9999999999995</v>
      </c>
      <c r="AE1477" s="39" t="s">
        <v>44</v>
      </c>
      <c r="AF1477" s="39"/>
      <c r="AG1477" s="39">
        <v>1</v>
      </c>
      <c r="AH1477" s="39">
        <v>0</v>
      </c>
      <c r="AI1477" s="66">
        <v>0.03</v>
      </c>
      <c r="AJ1477" s="66">
        <v>0.05</v>
      </c>
      <c r="AK1477" s="39" t="s">
        <v>53</v>
      </c>
      <c r="AL1477" s="39" t="s">
        <v>53</v>
      </c>
    </row>
    <row r="1478" spans="1:38" x14ac:dyDescent="0.35">
      <c r="A1478" s="110" t="s">
        <v>276</v>
      </c>
      <c r="B1478" s="39">
        <v>104545060</v>
      </c>
      <c r="C1478" s="39" t="str">
        <f>+MaestraLP3[[#This Row],[CÓDIGO]]&amp;MaestraLP3[[#Headers],[-]]&amp;MaestraLP3[[#This Row],[UMV]]</f>
        <v>104545060-KG</v>
      </c>
      <c r="D1478" s="50" t="str">
        <f>+MaestraLP3[[#This Row],[CÓDIGO]]&amp;MaestraLP3[[#Headers],[FS00]]</f>
        <v>104545060FS00</v>
      </c>
      <c r="E1478" s="39" t="s">
        <v>72</v>
      </c>
      <c r="F1478" s="39" t="s">
        <v>84</v>
      </c>
      <c r="G1478" s="39" t="s">
        <v>85</v>
      </c>
      <c r="H1478" s="39" t="s">
        <v>86</v>
      </c>
      <c r="I1478" s="39" t="s">
        <v>855</v>
      </c>
      <c r="J1478" s="49" t="s">
        <v>77</v>
      </c>
      <c r="K1478" s="50" t="s">
        <v>77</v>
      </c>
      <c r="L1478" s="39" t="str">
        <f>VLOOKUP(MaestraLP3[[#This Row],[UMV]],VALIDACIONES!J:L,3,0)</f>
        <v>Kilogramo</v>
      </c>
      <c r="M1478" s="39" t="s">
        <v>40</v>
      </c>
      <c r="N1478" s="39" t="s">
        <v>41</v>
      </c>
      <c r="O1478" s="64">
        <v>8204</v>
      </c>
      <c r="P1478" s="39" t="s">
        <v>42</v>
      </c>
      <c r="Q1478" s="64">
        <v>10690</v>
      </c>
      <c r="R1478" s="66">
        <f>+IFERROR((MaestraLP3[[#This Row],[COSTO ]]/MaestraLP3[[#This Row],[COSTO SEP]]-1),0)</f>
        <v>-4.9244271087274472E-2</v>
      </c>
      <c r="S1478" s="65" t="s">
        <v>52</v>
      </c>
      <c r="T1478" s="65" t="s">
        <v>52</v>
      </c>
      <c r="U1478" s="64">
        <f>+VLOOKUP(MaestraLP3[[#This Row],[FS00]],'[1]BD MES'!$C:$N,12,0)</f>
        <v>7757</v>
      </c>
      <c r="V1478" s="64">
        <v>7800</v>
      </c>
      <c r="W1478" s="66">
        <f>+(MaestraLP3[[#This Row],[COSTO ]]-MaestraLP3[[#This Row],[COSTO OCT AL 25-09]])/MaestraLP3[[#This Row],[COSTO OCT AL 25-09]]</f>
        <v>5.5433801727471964E-3</v>
      </c>
      <c r="X1478" s="67" t="str">
        <f>++IF(P1478="HASTA AGOTAR STOCK","HASTA AGOTAR STOCK",IF(MaestraLP3[[#This Row],[PRECIO]]=0,"NO PARA LP",IF(MaestraLP3[[#This Row],[PRECIO SEP]]=0,"INCORPORACIÓN",IF(Z1478=0,"MANTIENE",IF(Z1478&lt;0,"BAJA",IF(Z1478&gt;0,"ALZA",""))))))</f>
        <v>MANTIENE</v>
      </c>
      <c r="Y1478" s="64">
        <v>10690</v>
      </c>
      <c r="Z1478" s="41">
        <f>IF(Y1478=0,"INDICAR PRECIO VTA",Y1478-MaestraLP3[[#This Row],[PRECIO SEP]])</f>
        <v>0</v>
      </c>
      <c r="AA1478" s="66">
        <f t="shared" si="23"/>
        <v>0.27034611786716556</v>
      </c>
      <c r="AB1478" s="68">
        <f>IFERROR(MaestraLP3[[#This Row],[PRECIO]]*MaestraLP3[[#This Row],[%MG UMV]],0)</f>
        <v>2890</v>
      </c>
      <c r="AC1478" s="69">
        <v>1</v>
      </c>
      <c r="AD1478" s="64">
        <f>+IFERROR(MaestraLP3[[#This Row],[MARGEN UNITARIO]]/MaestraLP3[[#This Row],[Peso Neto UMV (KG)]],0)</f>
        <v>2890</v>
      </c>
      <c r="AE1478" s="39" t="s">
        <v>44</v>
      </c>
      <c r="AF1478" s="39"/>
      <c r="AG1478" s="39">
        <v>1</v>
      </c>
      <c r="AH1478" s="39">
        <v>0</v>
      </c>
      <c r="AI1478" s="66">
        <v>0.03</v>
      </c>
      <c r="AJ1478" s="66">
        <v>0.05</v>
      </c>
      <c r="AK1478" s="39" t="s">
        <v>53</v>
      </c>
      <c r="AL1478" s="39" t="s">
        <v>53</v>
      </c>
    </row>
    <row r="1479" spans="1:38" x14ac:dyDescent="0.35">
      <c r="A1479" s="110" t="s">
        <v>276</v>
      </c>
      <c r="B1479" s="39">
        <v>104523750</v>
      </c>
      <c r="C1479" s="39" t="str">
        <f>+MaestraLP3[[#This Row],[CÓDIGO]]&amp;MaestraLP3[[#Headers],[-]]&amp;MaestraLP3[[#This Row],[UMV]]</f>
        <v>104523750-C27</v>
      </c>
      <c r="D1479" s="50" t="str">
        <f>+MaestraLP3[[#This Row],[CÓDIGO]]&amp;MaestraLP3[[#Headers],[FS00]]</f>
        <v>104523750FS00</v>
      </c>
      <c r="E1479" s="39" t="s">
        <v>72</v>
      </c>
      <c r="F1479" s="39" t="s">
        <v>84</v>
      </c>
      <c r="G1479" s="39" t="s">
        <v>85</v>
      </c>
      <c r="H1479" s="39" t="s">
        <v>856</v>
      </c>
      <c r="I1479" s="39" t="s">
        <v>857</v>
      </c>
      <c r="J1479" s="49" t="s">
        <v>837</v>
      </c>
      <c r="K1479" s="50" t="s">
        <v>50</v>
      </c>
      <c r="L1479" s="39" t="str">
        <f>VLOOKUP(MaestraLP3[[#This Row],[UMV]],VALIDACIONES!J:L,3,0)</f>
        <v>Caja 27 Unidades</v>
      </c>
      <c r="M1479" s="39" t="s">
        <v>40</v>
      </c>
      <c r="N1479" s="39" t="s">
        <v>41</v>
      </c>
      <c r="O1479" s="64">
        <v>13002.66</v>
      </c>
      <c r="P1479" s="39" t="s">
        <v>42</v>
      </c>
      <c r="Q1479" s="64">
        <v>20250</v>
      </c>
      <c r="R1479" s="66">
        <f>+IFERROR((MaestraLP3[[#This Row],[COSTO ]]/MaestraLP3[[#This Row],[COSTO SEP]]-1),0)</f>
        <v>4.0325594916732488E-2</v>
      </c>
      <c r="S1479" s="65" t="s">
        <v>52</v>
      </c>
      <c r="T1479" s="65" t="s">
        <v>52</v>
      </c>
      <c r="U1479" s="64">
        <f>+VLOOKUP(MaestraLP3[[#This Row],[FS00]],'[1]BD MES'!$C:$N,12,0)</f>
        <v>13948.2</v>
      </c>
      <c r="V1479" s="64">
        <v>13527</v>
      </c>
      <c r="W1479" s="66">
        <f>+(MaestraLP3[[#This Row],[COSTO ]]-MaestraLP3[[#This Row],[COSTO OCT AL 25-09]])/MaestraLP3[[#This Row],[COSTO OCT AL 25-09]]</f>
        <v>-3.0197444831591223E-2</v>
      </c>
      <c r="X1479" s="67" t="str">
        <f>++IF(P1479="HASTA AGOTAR STOCK","HASTA AGOTAR STOCK",IF(MaestraLP3[[#This Row],[PRECIO]]=0,"NO PARA LP",IF(MaestraLP3[[#This Row],[PRECIO SEP]]=0,"INCORPORACIÓN",IF(Z1479=0,"MANTIENE",IF(Z1479&lt;0,"BAJA",IF(Z1479&gt;0,"ALZA",""))))))</f>
        <v>MANTIENE</v>
      </c>
      <c r="Y1479" s="64">
        <v>20250</v>
      </c>
      <c r="Z1479" s="41">
        <f>IF(Y1479=0,"INDICAR PRECIO VTA",Y1479-MaestraLP3[[#This Row],[PRECIO SEP]])</f>
        <v>0</v>
      </c>
      <c r="AA1479" s="66">
        <f t="shared" si="23"/>
        <v>0.33200000000000002</v>
      </c>
      <c r="AB1479" s="68">
        <f>IFERROR(MaestraLP3[[#This Row],[PRECIO]]*MaestraLP3[[#This Row],[%MG UMV]],0)</f>
        <v>6723</v>
      </c>
      <c r="AC1479" s="69">
        <v>2.97</v>
      </c>
      <c r="AD1479" s="64">
        <f>+IFERROR(MaestraLP3[[#This Row],[MARGEN UNITARIO]]/MaestraLP3[[#This Row],[Peso Neto UMV (KG)]],0)</f>
        <v>2263.6363636363635</v>
      </c>
      <c r="AE1479" s="39" t="s">
        <v>44</v>
      </c>
      <c r="AF1479" s="39"/>
      <c r="AG1479" s="39">
        <v>1</v>
      </c>
      <c r="AH1479" s="39">
        <v>0</v>
      </c>
      <c r="AI1479" s="66">
        <v>0.03</v>
      </c>
      <c r="AJ1479" s="66">
        <v>0.09</v>
      </c>
      <c r="AK1479" s="39" t="s">
        <v>53</v>
      </c>
      <c r="AL1479" s="39" t="s">
        <v>53</v>
      </c>
    </row>
    <row r="1480" spans="1:38" x14ac:dyDescent="0.35">
      <c r="A1480" s="110" t="s">
        <v>276</v>
      </c>
      <c r="B1480" s="39">
        <v>104548940</v>
      </c>
      <c r="C1480" s="39" t="str">
        <f>+MaestraLP3[[#This Row],[CÓDIGO]]&amp;MaestraLP3[[#Headers],[-]]&amp;MaestraLP3[[#This Row],[UMV]]</f>
        <v>104548940-Z00</v>
      </c>
      <c r="D1480" s="50" t="str">
        <f>+MaestraLP3[[#This Row],[CÓDIGO]]&amp;MaestraLP3[[#Headers],[FS00]]</f>
        <v>104548940FS00</v>
      </c>
      <c r="E1480" s="39" t="s">
        <v>72</v>
      </c>
      <c r="F1480" s="39" t="s">
        <v>84</v>
      </c>
      <c r="G1480" s="39" t="s">
        <v>85</v>
      </c>
      <c r="H1480" s="39" t="s">
        <v>856</v>
      </c>
      <c r="I1480" s="39" t="s">
        <v>4412</v>
      </c>
      <c r="J1480" s="49" t="s">
        <v>149</v>
      </c>
      <c r="K1480" s="50" t="s">
        <v>50</v>
      </c>
      <c r="L1480" s="39" t="str">
        <f>VLOOKUP(MaestraLP3[[#This Row],[UMV]],VALIDACIONES!J:L,3,0)</f>
        <v>Caja 100 Unidades</v>
      </c>
      <c r="M1480" s="39" t="s">
        <v>40</v>
      </c>
      <c r="N1480" s="39" t="s">
        <v>78</v>
      </c>
      <c r="O1480" s="64">
        <v>69900</v>
      </c>
      <c r="P1480" s="39" t="s">
        <v>88</v>
      </c>
      <c r="Q1480" s="65">
        <v>90000</v>
      </c>
      <c r="R1480" s="66">
        <f>+IFERROR((MaestraLP3[[#This Row],[COSTO ]]/MaestraLP3[[#This Row],[COSTO SEP]]-1),0)</f>
        <v>0</v>
      </c>
      <c r="S1480" s="65" t="s">
        <v>93</v>
      </c>
      <c r="T1480" s="65" t="s">
        <v>93</v>
      </c>
      <c r="U1480" s="64">
        <f>+VLOOKUP(MaestraLP3[[#This Row],[FS00]],'[1]BD MES'!$C:$N,12,0)</f>
        <v>65900</v>
      </c>
      <c r="V1480" s="64">
        <v>69900</v>
      </c>
      <c r="W1480" s="66">
        <f>+(MaestraLP3[[#This Row],[COSTO ]]-MaestraLP3[[#This Row],[COSTO OCT AL 25-09]])/MaestraLP3[[#This Row],[COSTO OCT AL 25-09]]</f>
        <v>6.0698027314112293E-2</v>
      </c>
      <c r="X1480" s="67" t="str">
        <f>++IF(P1480="HASTA AGOTAR STOCK","HASTA AGOTAR STOCK",IF(MaestraLP3[[#This Row],[PRECIO]]=0,"NO PARA LP",IF(MaestraLP3[[#This Row],[PRECIO SEP]]=0,"INCORPORACIÓN",IF(Z1480=0,"MANTIENE",IF(Z1480&lt;0,"BAJA",IF(Z1480&gt;0,"ALZA",""))))))</f>
        <v>ALZA</v>
      </c>
      <c r="Y1480" s="64">
        <v>99000</v>
      </c>
      <c r="Z1480" s="41">
        <f>IF(Y1480=0,"INDICAR PRECIO VTA",Y1480-MaestraLP3[[#This Row],[PRECIO SEP]])</f>
        <v>9000</v>
      </c>
      <c r="AA1480" s="66">
        <f t="shared" si="23"/>
        <v>0.29393939393939394</v>
      </c>
      <c r="AB1480" s="68">
        <f>IFERROR(MaestraLP3[[#This Row],[PRECIO]]*MaestraLP3[[#This Row],[%MG UMV]],0)</f>
        <v>29100</v>
      </c>
      <c r="AC1480" s="69">
        <v>10</v>
      </c>
      <c r="AD1480" s="64">
        <f>+IFERROR(MaestraLP3[[#This Row],[MARGEN UNITARIO]]/MaestraLP3[[#This Row],[Peso Neto UMV (KG)]],0)</f>
        <v>2910</v>
      </c>
      <c r="AE1480" s="39" t="s">
        <v>44</v>
      </c>
      <c r="AF1480" s="39"/>
      <c r="AG1480" s="39">
        <v>1</v>
      </c>
      <c r="AH1480" s="39">
        <v>0</v>
      </c>
      <c r="AI1480" s="66">
        <v>0.03</v>
      </c>
      <c r="AJ1480" s="66">
        <v>0.05</v>
      </c>
      <c r="AK1480" s="39" t="s">
        <v>53</v>
      </c>
      <c r="AL1480" s="39" t="s">
        <v>53</v>
      </c>
    </row>
    <row r="1481" spans="1:38" x14ac:dyDescent="0.35">
      <c r="A1481" s="110" t="s">
        <v>276</v>
      </c>
      <c r="B1481" s="39">
        <v>104524840</v>
      </c>
      <c r="C1481" s="39" t="str">
        <f>+MaestraLP3[[#This Row],[CÓDIGO]]&amp;MaestraLP3[[#Headers],[-]]&amp;MaestraLP3[[#This Row],[UMV]]</f>
        <v>104524840-C24</v>
      </c>
      <c r="D1481" s="50" t="str">
        <f>+MaestraLP3[[#This Row],[CÓDIGO]]&amp;MaestraLP3[[#Headers],[FS00]]</f>
        <v>104524840FS00</v>
      </c>
      <c r="E1481" s="39" t="s">
        <v>72</v>
      </c>
      <c r="F1481" s="39" t="s">
        <v>84</v>
      </c>
      <c r="G1481" s="39" t="s">
        <v>85</v>
      </c>
      <c r="H1481" s="39" t="s">
        <v>856</v>
      </c>
      <c r="I1481" s="39" t="s">
        <v>858</v>
      </c>
      <c r="J1481" s="49" t="s">
        <v>160</v>
      </c>
      <c r="K1481" s="50" t="s">
        <v>50</v>
      </c>
      <c r="L1481" s="39" t="str">
        <f>VLOOKUP(MaestraLP3[[#This Row],[UMV]],VALIDACIONES!J:L,3,0)</f>
        <v>Caja 24 Unidades</v>
      </c>
      <c r="M1481" s="39" t="s">
        <v>40</v>
      </c>
      <c r="N1481" s="39" t="s">
        <v>41</v>
      </c>
      <c r="O1481" s="64">
        <v>26696.399999999998</v>
      </c>
      <c r="P1481" s="39" t="s">
        <v>42</v>
      </c>
      <c r="Q1481" s="64">
        <v>38160</v>
      </c>
      <c r="R1481" s="66">
        <f>+IFERROR((MaestraLP3[[#This Row],[COSTO ]]/MaestraLP3[[#This Row],[COSTO SEP]]-1),0)</f>
        <v>1.2271317481008737E-2</v>
      </c>
      <c r="S1481" s="65" t="s">
        <v>52</v>
      </c>
      <c r="T1481" s="65" t="s">
        <v>52</v>
      </c>
      <c r="U1481" s="64">
        <f>+VLOOKUP(MaestraLP3[[#This Row],[FS00]],'[1]BD MES'!$C:$N,12,0)</f>
        <v>27169.199999999997</v>
      </c>
      <c r="V1481" s="64">
        <v>27024</v>
      </c>
      <c r="W1481" s="66">
        <f>+(MaestraLP3[[#This Row],[COSTO ]]-MaestraLP3[[#This Row],[COSTO OCT AL 25-09]])/MaestraLP3[[#This Row],[COSTO OCT AL 25-09]]</f>
        <v>-5.344286913122105E-3</v>
      </c>
      <c r="X1481" s="67" t="str">
        <f>++IF(P1481="HASTA AGOTAR STOCK","HASTA AGOTAR STOCK",IF(MaestraLP3[[#This Row],[PRECIO]]=0,"NO PARA LP",IF(MaestraLP3[[#This Row],[PRECIO SEP]]=0,"INCORPORACIÓN",IF(Z1481=0,"MANTIENE",IF(Z1481&lt;0,"BAJA",IF(Z1481&gt;0,"ALZA",""))))))</f>
        <v>MANTIENE</v>
      </c>
      <c r="Y1481" s="64">
        <v>38160</v>
      </c>
      <c r="Z1481" s="41">
        <f>IF(Y1481=0,"INDICAR PRECIO VTA",Y1481-MaestraLP3[[#This Row],[PRECIO SEP]])</f>
        <v>0</v>
      </c>
      <c r="AA1481" s="66">
        <f t="shared" si="23"/>
        <v>0.29182389937106917</v>
      </c>
      <c r="AB1481" s="68">
        <f>IFERROR(MaestraLP3[[#This Row],[PRECIO]]*MaestraLP3[[#This Row],[%MG UMV]],0)</f>
        <v>11136</v>
      </c>
      <c r="AC1481" s="69">
        <v>5.1840000000000002</v>
      </c>
      <c r="AD1481" s="64">
        <f>+IFERROR(MaestraLP3[[#This Row],[MARGEN UNITARIO]]/MaestraLP3[[#This Row],[Peso Neto UMV (KG)]],0)</f>
        <v>2148.1481481481483</v>
      </c>
      <c r="AE1481" s="39" t="s">
        <v>44</v>
      </c>
      <c r="AF1481" s="39"/>
      <c r="AG1481" s="39">
        <v>1</v>
      </c>
      <c r="AH1481" s="39">
        <v>0</v>
      </c>
      <c r="AI1481" s="66">
        <v>0.03</v>
      </c>
      <c r="AJ1481" s="66">
        <v>0.09</v>
      </c>
      <c r="AK1481" s="39" t="s">
        <v>53</v>
      </c>
      <c r="AL1481" s="39" t="s">
        <v>53</v>
      </c>
    </row>
    <row r="1482" spans="1:38" x14ac:dyDescent="0.35">
      <c r="A1482" s="110" t="s">
        <v>276</v>
      </c>
      <c r="B1482" s="39">
        <v>104546880</v>
      </c>
      <c r="C1482" s="39" t="str">
        <f>+MaestraLP3[[#This Row],[CÓDIGO]]&amp;MaestraLP3[[#Headers],[-]]&amp;MaestraLP3[[#This Row],[UMV]]</f>
        <v>104546880-Z05</v>
      </c>
      <c r="D1482" s="50" t="str">
        <f>+MaestraLP3[[#This Row],[CÓDIGO]]&amp;MaestraLP3[[#Headers],[FS00]]</f>
        <v>104546880FS00</v>
      </c>
      <c r="E1482" s="39" t="s">
        <v>72</v>
      </c>
      <c r="F1482" s="39" t="s">
        <v>84</v>
      </c>
      <c r="G1482" s="39" t="s">
        <v>85</v>
      </c>
      <c r="H1482" s="39" t="s">
        <v>856</v>
      </c>
      <c r="I1482" s="39" t="s">
        <v>859</v>
      </c>
      <c r="J1482" s="49" t="s">
        <v>860</v>
      </c>
      <c r="K1482" s="50" t="s">
        <v>50</v>
      </c>
      <c r="L1482" s="39" t="str">
        <f>VLOOKUP(MaestraLP3[[#This Row],[UMV]],VALIDACIONES!J:L,3,0)</f>
        <v>Caja 105 Unidades</v>
      </c>
      <c r="M1482" s="39" t="s">
        <v>40</v>
      </c>
      <c r="N1482" s="39" t="s">
        <v>78</v>
      </c>
      <c r="O1482" s="64">
        <v>49875</v>
      </c>
      <c r="P1482" s="39" t="s">
        <v>42</v>
      </c>
      <c r="Q1482" s="65">
        <v>69300</v>
      </c>
      <c r="R1482" s="66">
        <f>+IFERROR((MaestraLP3[[#This Row],[COSTO ]]/MaestraLP3[[#This Row],[COSTO SEP]]-1),0)</f>
        <v>0</v>
      </c>
      <c r="S1482" s="65" t="s">
        <v>93</v>
      </c>
      <c r="T1482" s="65" t="s">
        <v>93</v>
      </c>
      <c r="U1482" s="64">
        <f>+VLOOKUP(MaestraLP3[[#This Row],[FS00]],'[1]BD MES'!$C:$N,12,0)</f>
        <v>49875</v>
      </c>
      <c r="V1482" s="64">
        <v>49875</v>
      </c>
      <c r="W1482" s="66">
        <f>+(MaestraLP3[[#This Row],[COSTO ]]-MaestraLP3[[#This Row],[COSTO OCT AL 25-09]])/MaestraLP3[[#This Row],[COSTO OCT AL 25-09]]</f>
        <v>0</v>
      </c>
      <c r="X1482" s="67" t="str">
        <f>++IF(P1482="HASTA AGOTAR STOCK","HASTA AGOTAR STOCK",IF(MaestraLP3[[#This Row],[PRECIO]]=0,"NO PARA LP",IF(MaestraLP3[[#This Row],[PRECIO SEP]]=0,"INCORPORACIÓN",IF(Z1482=0,"MANTIENE",IF(Z1482&lt;0,"BAJA",IF(Z1482&gt;0,"ALZA",""))))))</f>
        <v>ALZA</v>
      </c>
      <c r="Y1482" s="64">
        <v>80850</v>
      </c>
      <c r="Z1482" s="41">
        <f>IF(Y1482=0,"INDICAR PRECIO VTA",Y1482-MaestraLP3[[#This Row],[PRECIO SEP]])</f>
        <v>11550</v>
      </c>
      <c r="AA1482" s="66">
        <f t="shared" si="23"/>
        <v>0.38311688311688313</v>
      </c>
      <c r="AB1482" s="68">
        <f>IFERROR(MaestraLP3[[#This Row],[PRECIO]]*MaestraLP3[[#This Row],[%MG UMV]],0)</f>
        <v>30975</v>
      </c>
      <c r="AC1482" s="69">
        <v>11.865</v>
      </c>
      <c r="AD1482" s="64">
        <f>+IFERROR(MaestraLP3[[#This Row],[MARGEN UNITARIO]]/MaestraLP3[[#This Row],[Peso Neto UMV (KG)]],0)</f>
        <v>2610.6194690265488</v>
      </c>
      <c r="AE1482" s="39" t="s">
        <v>44</v>
      </c>
      <c r="AF1482" s="39"/>
      <c r="AG1482" s="39">
        <v>1</v>
      </c>
      <c r="AH1482" s="39">
        <v>0</v>
      </c>
      <c r="AI1482" s="66">
        <v>0.03</v>
      </c>
      <c r="AJ1482" s="66">
        <v>0.05</v>
      </c>
      <c r="AK1482" s="39" t="s">
        <v>53</v>
      </c>
      <c r="AL1482" s="39" t="s">
        <v>53</v>
      </c>
    </row>
    <row r="1483" spans="1:38" x14ac:dyDescent="0.35">
      <c r="A1483" s="110" t="s">
        <v>276</v>
      </c>
      <c r="B1483" s="49">
        <v>104547550</v>
      </c>
      <c r="C1483" s="39" t="str">
        <f>+MaestraLP3[[#This Row],[CÓDIGO]]&amp;MaestraLP3[[#Headers],[-]]&amp;MaestraLP3[[#This Row],[UMV]]</f>
        <v>104547550-Z40</v>
      </c>
      <c r="D1483" s="50" t="str">
        <f>+MaestraLP3[[#This Row],[CÓDIGO]]&amp;MaestraLP3[[#Headers],[FS00]]</f>
        <v>104547550FS00</v>
      </c>
      <c r="E1483" s="39" t="s">
        <v>72</v>
      </c>
      <c r="F1483" s="39" t="s">
        <v>84</v>
      </c>
      <c r="G1483" s="39" t="s">
        <v>85</v>
      </c>
      <c r="H1483" s="39" t="s">
        <v>856</v>
      </c>
      <c r="I1483" s="39" t="s">
        <v>861</v>
      </c>
      <c r="J1483" s="50" t="s">
        <v>546</v>
      </c>
      <c r="K1483" s="50" t="s">
        <v>50</v>
      </c>
      <c r="L1483" s="39" t="str">
        <f>VLOOKUP(MaestraLP3[[#This Row],[UMV]],VALIDACIONES!J:L,3,0)</f>
        <v>Caja 140 Unidades</v>
      </c>
      <c r="M1483" s="39" t="s">
        <v>40</v>
      </c>
      <c r="N1483" s="39" t="s">
        <v>78</v>
      </c>
      <c r="O1483" s="64">
        <v>82740</v>
      </c>
      <c r="P1483" s="39" t="s">
        <v>42</v>
      </c>
      <c r="Q1483" s="65">
        <v>119000</v>
      </c>
      <c r="R1483" s="66">
        <f>+IFERROR((MaestraLP3[[#This Row],[COSTO ]]/MaestraLP3[[#This Row],[COSTO SEP]]-1),0)</f>
        <v>0</v>
      </c>
      <c r="S1483" s="65" t="s">
        <v>93</v>
      </c>
      <c r="T1483" s="65" t="s">
        <v>93</v>
      </c>
      <c r="U1483" s="64">
        <f>+VLOOKUP(MaestraLP3[[#This Row],[FS00]],'[1]BD MES'!$C:$N,12,0)</f>
        <v>82740</v>
      </c>
      <c r="V1483" s="64">
        <v>82740</v>
      </c>
      <c r="W1483" s="66">
        <f>+(MaestraLP3[[#This Row],[COSTO ]]-MaestraLP3[[#This Row],[COSTO OCT AL 25-09]])/MaestraLP3[[#This Row],[COSTO OCT AL 25-09]]</f>
        <v>0</v>
      </c>
      <c r="X1483" s="67" t="str">
        <f>++IF(P1483="HASTA AGOTAR STOCK","HASTA AGOTAR STOCK",IF(MaestraLP3[[#This Row],[PRECIO]]=0,"NO PARA LP",IF(MaestraLP3[[#This Row],[PRECIO SEP]]=0,"INCORPORACIÓN",IF(Z1483=0,"MANTIENE",IF(Z1483&lt;0,"BAJA",IF(Z1483&gt;0,"ALZA",""))))))</f>
        <v>ALZA</v>
      </c>
      <c r="Y1483" s="64">
        <v>130200</v>
      </c>
      <c r="Z1483" s="41">
        <f>IF(Y1483=0,"INDICAR PRECIO VTA",Y1483-MaestraLP3[[#This Row],[PRECIO SEP]])</f>
        <v>11200</v>
      </c>
      <c r="AA1483" s="66">
        <f t="shared" si="23"/>
        <v>0.36451612903225805</v>
      </c>
      <c r="AB1483" s="68">
        <f>IFERROR(MaestraLP3[[#This Row],[PRECIO]]*MaestraLP3[[#This Row],[%MG UMV]],0)</f>
        <v>47460</v>
      </c>
      <c r="AC1483" s="69">
        <v>18.899999999999999</v>
      </c>
      <c r="AD1483" s="64">
        <f>+IFERROR(MaestraLP3[[#This Row],[MARGEN UNITARIO]]/MaestraLP3[[#This Row],[Peso Neto UMV (KG)]],0)</f>
        <v>2511.1111111111113</v>
      </c>
      <c r="AE1483" s="39" t="s">
        <v>44</v>
      </c>
      <c r="AF1483" s="39"/>
      <c r="AG1483" s="39">
        <v>1</v>
      </c>
      <c r="AH1483" s="39">
        <v>0</v>
      </c>
      <c r="AI1483" s="66">
        <v>0.03</v>
      </c>
      <c r="AJ1483" s="66">
        <v>0.05</v>
      </c>
      <c r="AK1483" s="39" t="s">
        <v>53</v>
      </c>
      <c r="AL1483" s="39" t="s">
        <v>53</v>
      </c>
    </row>
    <row r="1484" spans="1:38" x14ac:dyDescent="0.35">
      <c r="A1484" s="110" t="s">
        <v>276</v>
      </c>
      <c r="B1484" s="39">
        <v>104528730</v>
      </c>
      <c r="C1484" s="39" t="str">
        <f>+MaestraLP3[[#This Row],[CÓDIGO]]&amp;MaestraLP3[[#Headers],[-]]&amp;MaestraLP3[[#This Row],[UMV]]</f>
        <v>104528730-C04</v>
      </c>
      <c r="D1484" s="50" t="str">
        <f>+MaestraLP3[[#This Row],[CÓDIGO]]&amp;MaestraLP3[[#Headers],[FS00]]</f>
        <v>104528730FS00</v>
      </c>
      <c r="E1484" s="39" t="s">
        <v>72</v>
      </c>
      <c r="F1484" s="39" t="s">
        <v>84</v>
      </c>
      <c r="G1484" s="39" t="s">
        <v>89</v>
      </c>
      <c r="H1484" s="39" t="s">
        <v>90</v>
      </c>
      <c r="I1484" s="39" t="s">
        <v>862</v>
      </c>
      <c r="J1484" s="49" t="s">
        <v>141</v>
      </c>
      <c r="K1484" s="50" t="s">
        <v>50</v>
      </c>
      <c r="L1484" s="39" t="str">
        <f>VLOOKUP(MaestraLP3[[#This Row],[UMV]],VALIDACIONES!J:L,3,0)</f>
        <v>Caja 4 Unidades</v>
      </c>
      <c r="M1484" s="39" t="s">
        <v>385</v>
      </c>
      <c r="N1484" s="39" t="s">
        <v>78</v>
      </c>
      <c r="O1484" s="64">
        <v>8556</v>
      </c>
      <c r="P1484" s="39" t="s">
        <v>42</v>
      </c>
      <c r="Q1484" s="64">
        <v>12760</v>
      </c>
      <c r="R1484" s="66">
        <f>+IFERROR((MaestraLP3[[#This Row],[COSTO ]]/MaestraLP3[[#This Row],[COSTO SEP]]-1),0)</f>
        <v>0</v>
      </c>
      <c r="S1484" s="65" t="s">
        <v>52</v>
      </c>
      <c r="T1484" s="65" t="s">
        <v>52</v>
      </c>
      <c r="U1484" s="64">
        <f>+VLOOKUP(MaestraLP3[[#This Row],[FS00]],'[1]BD MES'!$C:$N,12,0)</f>
        <v>8552</v>
      </c>
      <c r="V1484" s="64">
        <v>8556</v>
      </c>
      <c r="W1484" s="66">
        <f>+(MaestraLP3[[#This Row],[COSTO ]]-MaestraLP3[[#This Row],[COSTO OCT AL 25-09]])/MaestraLP3[[#This Row],[COSTO OCT AL 25-09]]</f>
        <v>4.6772684752104771E-4</v>
      </c>
      <c r="X1484" s="67" t="str">
        <f>++IF(P1484="HASTA AGOTAR STOCK","HASTA AGOTAR STOCK",IF(MaestraLP3[[#This Row],[PRECIO]]=0,"NO PARA LP",IF(MaestraLP3[[#This Row],[PRECIO SEP]]=0,"INCORPORACIÓN",IF(Z1484=0,"MANTIENE",IF(Z1484&lt;0,"BAJA",IF(Z1484&gt;0,"ALZA",""))))))</f>
        <v>MANTIENE</v>
      </c>
      <c r="Y1484" s="64">
        <v>12760</v>
      </c>
      <c r="Z1484" s="41">
        <f>IF(Y1484=0,"INDICAR PRECIO VTA",Y1484-MaestraLP3[[#This Row],[PRECIO SEP]])</f>
        <v>0</v>
      </c>
      <c r="AA1484" s="66">
        <f t="shared" si="23"/>
        <v>0.32946708463949842</v>
      </c>
      <c r="AB1484" s="68">
        <f>IFERROR(MaestraLP3[[#This Row],[PRECIO]]*MaestraLP3[[#This Row],[%MG UMV]],0)</f>
        <v>4204</v>
      </c>
      <c r="AC1484" s="69">
        <v>2</v>
      </c>
      <c r="AD1484" s="64">
        <f>+IFERROR(MaestraLP3[[#This Row],[MARGEN UNITARIO]]/MaestraLP3[[#This Row],[Peso Neto UMV (KG)]],0)</f>
        <v>2102</v>
      </c>
      <c r="AE1484" s="39" t="s">
        <v>53</v>
      </c>
      <c r="AF1484" s="39"/>
      <c r="AG1484" s="39">
        <v>1</v>
      </c>
      <c r="AH1484" s="39" t="s">
        <v>53</v>
      </c>
      <c r="AI1484" s="66">
        <v>0.03</v>
      </c>
      <c r="AJ1484" s="66">
        <v>0.05</v>
      </c>
      <c r="AK1484" s="39"/>
      <c r="AL1484" s="39" t="s">
        <v>53</v>
      </c>
    </row>
    <row r="1485" spans="1:38" x14ac:dyDescent="0.35">
      <c r="A1485" s="110" t="s">
        <v>276</v>
      </c>
      <c r="B1485" s="39">
        <v>104549140</v>
      </c>
      <c r="C1485" s="39" t="str">
        <f>+MaestraLP3[[#This Row],[CÓDIGO]]&amp;MaestraLP3[[#Headers],[-]]&amp;MaestraLP3[[#This Row],[UMV]]</f>
        <v>104549140-C10</v>
      </c>
      <c r="D1485" s="50" t="str">
        <f>+MaestraLP3[[#This Row],[CÓDIGO]]&amp;MaestraLP3[[#Headers],[FS00]]</f>
        <v>104549140FS00</v>
      </c>
      <c r="E1485" s="39" t="s">
        <v>72</v>
      </c>
      <c r="F1485" s="39" t="s">
        <v>84</v>
      </c>
      <c r="G1485" s="39" t="s">
        <v>89</v>
      </c>
      <c r="H1485" s="39" t="s">
        <v>90</v>
      </c>
      <c r="I1485" s="39" t="s">
        <v>4705</v>
      </c>
      <c r="J1485" s="49" t="s">
        <v>65</v>
      </c>
      <c r="K1485" s="50" t="s">
        <v>50</v>
      </c>
      <c r="L1485" s="39" t="str">
        <f>VLOOKUP(MaestraLP3[[#This Row],[UMV]],VALIDACIONES!J:L,3,0)</f>
        <v>Caja 10 Unidades</v>
      </c>
      <c r="M1485" s="39" t="s">
        <v>40</v>
      </c>
      <c r="N1485" s="39" t="s">
        <v>78</v>
      </c>
      <c r="O1485" s="64"/>
      <c r="P1485" s="39"/>
      <c r="Q1485" s="65"/>
      <c r="R1485" s="66">
        <f>+IFERROR((MaestraLP3[[#This Row],[COSTO ]]/MaestraLP3[[#This Row],[COSTO SEP]]-1),0)</f>
        <v>0</v>
      </c>
      <c r="S1485" s="65" t="s">
        <v>93</v>
      </c>
      <c r="T1485" s="65" t="s">
        <v>93</v>
      </c>
      <c r="U1485" s="64">
        <f>+VLOOKUP(MaestraLP3[[#This Row],[FS00]],'[1]BD MES'!$C:$N,12,0)</f>
        <v>42000</v>
      </c>
      <c r="V1485" s="64">
        <v>42000</v>
      </c>
      <c r="W1485" s="66">
        <f>+(MaestraLP3[[#This Row],[COSTO ]]-MaestraLP3[[#This Row],[COSTO OCT AL 25-09]])/MaestraLP3[[#This Row],[COSTO OCT AL 25-09]]</f>
        <v>0</v>
      </c>
      <c r="X1485" s="67" t="str">
        <f>++IF(P1485="HASTA AGOTAR STOCK","HASTA AGOTAR STOCK",IF(MaestraLP3[[#This Row],[PRECIO]]=0,"NO PARA LP",IF(MaestraLP3[[#This Row],[PRECIO SEP]]=0,"INCORPORACIÓN",IF(Z1485=0,"MANTIENE",IF(Z1485&lt;0,"BAJA",IF(Z1485&gt;0,"ALZA",""))))))</f>
        <v>INCORPORACIÓN</v>
      </c>
      <c r="Y1485" s="64">
        <v>79000</v>
      </c>
      <c r="Z1485" s="65">
        <f>IF(Y1485=0,"INDICAR PRECIO VTA",Y1485-MaestraLP3[[#This Row],[PRECIO SEP]])</f>
        <v>79000</v>
      </c>
      <c r="AA1485" s="66">
        <f t="shared" si="23"/>
        <v>0.46835443037974683</v>
      </c>
      <c r="AB1485" s="68">
        <f>IFERROR(MaestraLP3[[#This Row],[PRECIO]]*MaestraLP3[[#This Row],[%MG UMV]],0)</f>
        <v>37000</v>
      </c>
      <c r="AC1485" s="69">
        <v>10</v>
      </c>
      <c r="AD1485" s="64">
        <f>+IFERROR(MaestraLP3[[#This Row],[MARGEN UNITARIO]]/MaestraLP3[[#This Row],[Peso Neto UMV (KG)]],0)</f>
        <v>3700</v>
      </c>
      <c r="AE1485" s="39" t="s">
        <v>53</v>
      </c>
      <c r="AF1485" s="39"/>
      <c r="AG1485" s="39">
        <v>1</v>
      </c>
      <c r="AH1485" s="39" t="s">
        <v>53</v>
      </c>
      <c r="AI1485" s="66">
        <v>0.05</v>
      </c>
      <c r="AJ1485" s="66">
        <v>0.08</v>
      </c>
      <c r="AK1485" s="39" t="s">
        <v>53</v>
      </c>
      <c r="AL1485" s="39" t="s">
        <v>53</v>
      </c>
    </row>
    <row r="1486" spans="1:38" x14ac:dyDescent="0.35">
      <c r="A1486" s="110" t="s">
        <v>276</v>
      </c>
      <c r="B1486" s="39">
        <v>104543900</v>
      </c>
      <c r="C1486" s="39" t="str">
        <f>+MaestraLP3[[#This Row],[CÓDIGO]]&amp;MaestraLP3[[#Headers],[-]]&amp;MaestraLP3[[#This Row],[UMV]]</f>
        <v>104543900-C09</v>
      </c>
      <c r="D1486" s="50" t="str">
        <f>+MaestraLP3[[#This Row],[CÓDIGO]]&amp;MaestraLP3[[#Headers],[FS00]]</f>
        <v>104543900FS00</v>
      </c>
      <c r="E1486" s="39" t="s">
        <v>72</v>
      </c>
      <c r="F1486" s="39" t="s">
        <v>84</v>
      </c>
      <c r="G1486" s="39" t="s">
        <v>89</v>
      </c>
      <c r="H1486" s="39" t="s">
        <v>90</v>
      </c>
      <c r="I1486" s="39" t="s">
        <v>863</v>
      </c>
      <c r="J1486" s="49" t="s">
        <v>482</v>
      </c>
      <c r="K1486" s="50" t="s">
        <v>50</v>
      </c>
      <c r="L1486" s="39" t="str">
        <f>VLOOKUP(MaestraLP3[[#This Row],[UMV]],VALIDACIONES!J:L,3,0)</f>
        <v>Caja 9 Unidades</v>
      </c>
      <c r="M1486" s="39" t="s">
        <v>385</v>
      </c>
      <c r="N1486" s="39" t="s">
        <v>78</v>
      </c>
      <c r="O1486" s="64">
        <v>15120</v>
      </c>
      <c r="P1486" s="39" t="s">
        <v>42</v>
      </c>
      <c r="Q1486" s="64">
        <v>26910</v>
      </c>
      <c r="R1486" s="66">
        <f>+IFERROR((MaestraLP3[[#This Row],[COSTO ]]/MaestraLP3[[#This Row],[COSTO SEP]]-1),0)</f>
        <v>0</v>
      </c>
      <c r="S1486" s="65" t="s">
        <v>52</v>
      </c>
      <c r="T1486" s="65" t="s">
        <v>544</v>
      </c>
      <c r="U1486" s="64">
        <f>+VLOOKUP(MaestraLP3[[#This Row],[FS00]],'[1]BD MES'!$C:$N,12,0)</f>
        <v>15120</v>
      </c>
      <c r="V1486" s="64">
        <v>15120</v>
      </c>
      <c r="W1486" s="66">
        <f>+(MaestraLP3[[#This Row],[COSTO ]]-MaestraLP3[[#This Row],[COSTO OCT AL 25-09]])/MaestraLP3[[#This Row],[COSTO OCT AL 25-09]]</f>
        <v>0</v>
      </c>
      <c r="X1486" s="67" t="str">
        <f>++IF(P1486="HASTA AGOTAR STOCK","HASTA AGOTAR STOCK",IF(MaestraLP3[[#This Row],[PRECIO]]=0,"NO PARA LP",IF(MaestraLP3[[#This Row],[PRECIO SEP]]=0,"INCORPORACIÓN",IF(Z1486=0,"MANTIENE",IF(Z1486&lt;0,"BAJA",IF(Z1486&gt;0,"ALZA",""))))))</f>
        <v>MANTIENE</v>
      </c>
      <c r="Y1486" s="64">
        <v>26910</v>
      </c>
      <c r="Z1486" s="41">
        <f>IF(Y1486=0,"INDICAR PRECIO VTA",Y1486-MaestraLP3[[#This Row],[PRECIO SEP]])</f>
        <v>0</v>
      </c>
      <c r="AA1486" s="66">
        <f t="shared" si="23"/>
        <v>0.43812709030100333</v>
      </c>
      <c r="AB1486" s="68">
        <f>IFERROR(MaestraLP3[[#This Row],[PRECIO]]*MaestraLP3[[#This Row],[%MG UMV]],0)</f>
        <v>11790</v>
      </c>
      <c r="AC1486" s="69">
        <v>7.2</v>
      </c>
      <c r="AD1486" s="64">
        <f>+IFERROR(MaestraLP3[[#This Row],[MARGEN UNITARIO]]/MaestraLP3[[#This Row],[Peso Neto UMV (KG)]],0)</f>
        <v>1637.5</v>
      </c>
      <c r="AE1486" s="39" t="s">
        <v>53</v>
      </c>
      <c r="AF1486" s="39"/>
      <c r="AG1486" s="39">
        <v>1</v>
      </c>
      <c r="AH1486" s="39" t="s">
        <v>53</v>
      </c>
      <c r="AI1486" s="66">
        <v>0.03</v>
      </c>
      <c r="AJ1486" s="66">
        <v>0.06</v>
      </c>
      <c r="AK1486" s="39"/>
      <c r="AL1486" s="39" t="s">
        <v>53</v>
      </c>
    </row>
    <row r="1487" spans="1:38" x14ac:dyDescent="0.35">
      <c r="A1487" s="110" t="s">
        <v>276</v>
      </c>
      <c r="B1487" s="39">
        <v>104523880</v>
      </c>
      <c r="C1487" s="39" t="str">
        <f>+MaestraLP3[[#This Row],[CÓDIGO]]&amp;MaestraLP3[[#Headers],[-]]&amp;MaestraLP3[[#This Row],[UMV]]</f>
        <v>104523880-C05</v>
      </c>
      <c r="D1487" s="50" t="str">
        <f>+MaestraLP3[[#This Row],[CÓDIGO]]&amp;MaestraLP3[[#Headers],[FS00]]</f>
        <v>104523880FS00</v>
      </c>
      <c r="E1487" s="39" t="s">
        <v>72</v>
      </c>
      <c r="F1487" s="39" t="s">
        <v>84</v>
      </c>
      <c r="G1487" s="39" t="s">
        <v>89</v>
      </c>
      <c r="H1487" s="39" t="s">
        <v>90</v>
      </c>
      <c r="I1487" s="39" t="s">
        <v>864</v>
      </c>
      <c r="J1487" s="49" t="s">
        <v>198</v>
      </c>
      <c r="K1487" s="50" t="s">
        <v>50</v>
      </c>
      <c r="L1487" s="39" t="str">
        <f>VLOOKUP(MaestraLP3[[#This Row],[UMV]],VALIDACIONES!J:L,3,0)</f>
        <v>Caja 5 Unidades</v>
      </c>
      <c r="M1487" s="39" t="s">
        <v>385</v>
      </c>
      <c r="N1487" s="39" t="s">
        <v>78</v>
      </c>
      <c r="O1487" s="64">
        <v>11429.55</v>
      </c>
      <c r="P1487" s="39" t="s">
        <v>102</v>
      </c>
      <c r="Q1487" s="64">
        <v>22950</v>
      </c>
      <c r="R1487" s="66">
        <f>+IFERROR((MaestraLP3[[#This Row],[COSTO ]]/MaestraLP3[[#This Row],[COSTO SEP]]-1),0)</f>
        <v>3.9371628804296677E-5</v>
      </c>
      <c r="S1487" s="65" t="s">
        <v>544</v>
      </c>
      <c r="T1487" s="65" t="s">
        <v>52</v>
      </c>
      <c r="U1487" s="64">
        <f>+VLOOKUP(MaestraLP3[[#This Row],[FS00]],'[1]BD MES'!$C:$N,12,0)</f>
        <v>11430</v>
      </c>
      <c r="V1487" s="64">
        <v>11430</v>
      </c>
      <c r="W1487" s="66">
        <f>+(MaestraLP3[[#This Row],[COSTO ]]-MaestraLP3[[#This Row],[COSTO OCT AL 25-09]])/MaestraLP3[[#This Row],[COSTO OCT AL 25-09]]</f>
        <v>0</v>
      </c>
      <c r="X1487" s="67" t="str">
        <f>++IF(P1487="HASTA AGOTAR STOCK","HASTA AGOTAR STOCK",IF(MaestraLP3[[#This Row],[PRECIO]]=0,"NO PARA LP",IF(MaestraLP3[[#This Row],[PRECIO SEP]]=0,"INCORPORACIÓN",IF(Z1487=0,"MANTIENE",IF(Z1487&lt;0,"BAJA",IF(Z1487&gt;0,"ALZA",""))))))</f>
        <v>MANTIENE</v>
      </c>
      <c r="Y1487" s="64">
        <v>22950</v>
      </c>
      <c r="Z1487" s="41">
        <f>IF(Y1487=0,"INDICAR PRECIO VTA",Y1487-MaestraLP3[[#This Row],[PRECIO SEP]])</f>
        <v>0</v>
      </c>
      <c r="AA1487" s="66">
        <f t="shared" si="23"/>
        <v>0.50196078431372548</v>
      </c>
      <c r="AB1487" s="68">
        <f>IFERROR(MaestraLP3[[#This Row],[PRECIO]]*MaestraLP3[[#This Row],[%MG UMV]],0)</f>
        <v>11520</v>
      </c>
      <c r="AC1487" s="69">
        <v>5</v>
      </c>
      <c r="AD1487" s="64">
        <f>+IFERROR(MaestraLP3[[#This Row],[MARGEN UNITARIO]]/MaestraLP3[[#This Row],[Peso Neto UMV (KG)]],0)</f>
        <v>2304</v>
      </c>
      <c r="AE1487" s="39" t="s">
        <v>53</v>
      </c>
      <c r="AF1487" s="39"/>
      <c r="AG1487" s="39">
        <v>1</v>
      </c>
      <c r="AH1487" s="39" t="s">
        <v>53</v>
      </c>
      <c r="AI1487" s="66">
        <v>0.03</v>
      </c>
      <c r="AJ1487" s="66">
        <v>0.05</v>
      </c>
      <c r="AK1487" s="39"/>
      <c r="AL1487" s="39" t="s">
        <v>53</v>
      </c>
    </row>
    <row r="1488" spans="1:38" x14ac:dyDescent="0.35">
      <c r="A1488" s="110" t="s">
        <v>276</v>
      </c>
      <c r="B1488" s="39">
        <v>104549130</v>
      </c>
      <c r="C1488" s="39" t="str">
        <f>+MaestraLP3[[#This Row],[CÓDIGO]]&amp;MaestraLP3[[#Headers],[-]]&amp;MaestraLP3[[#This Row],[UMV]]</f>
        <v>104549130-C10</v>
      </c>
      <c r="D1488" s="50" t="str">
        <f>+MaestraLP3[[#This Row],[CÓDIGO]]&amp;MaestraLP3[[#Headers],[FS00]]</f>
        <v>104549130FS00</v>
      </c>
      <c r="E1488" s="39" t="s">
        <v>72</v>
      </c>
      <c r="F1488" s="39" t="s">
        <v>84</v>
      </c>
      <c r="G1488" s="39" t="s">
        <v>89</v>
      </c>
      <c r="H1488" s="39" t="s">
        <v>90</v>
      </c>
      <c r="I1488" s="39" t="s">
        <v>4704</v>
      </c>
      <c r="J1488" s="49" t="s">
        <v>65</v>
      </c>
      <c r="K1488" s="50" t="s">
        <v>50</v>
      </c>
      <c r="L1488" s="39" t="str">
        <f>VLOOKUP(MaestraLP3[[#This Row],[UMV]],VALIDACIONES!J:L,3,0)</f>
        <v>Caja 10 Unidades</v>
      </c>
      <c r="M1488" s="39" t="s">
        <v>40</v>
      </c>
      <c r="N1488" s="39" t="s">
        <v>78</v>
      </c>
      <c r="O1488" s="64"/>
      <c r="P1488" s="39"/>
      <c r="Q1488" s="65"/>
      <c r="R1488" s="66">
        <f>+IFERROR((MaestraLP3[[#This Row],[COSTO ]]/MaestraLP3[[#This Row],[COSTO SEP]]-1),0)</f>
        <v>0</v>
      </c>
      <c r="S1488" s="65" t="s">
        <v>93</v>
      </c>
      <c r="T1488" s="65" t="s">
        <v>93</v>
      </c>
      <c r="U1488" s="64">
        <f>+VLOOKUP(MaestraLP3[[#This Row],[FS00]],'[1]BD MES'!$C:$N,12,0)</f>
        <v>43500</v>
      </c>
      <c r="V1488" s="64">
        <v>43500</v>
      </c>
      <c r="W1488" s="66">
        <f>+(MaestraLP3[[#This Row],[COSTO ]]-MaestraLP3[[#This Row],[COSTO OCT AL 25-09]])/MaestraLP3[[#This Row],[COSTO OCT AL 25-09]]</f>
        <v>0</v>
      </c>
      <c r="X1488" s="67" t="str">
        <f>++IF(P1488="HASTA AGOTAR STOCK","HASTA AGOTAR STOCK",IF(MaestraLP3[[#This Row],[PRECIO]]=0,"NO PARA LP",IF(MaestraLP3[[#This Row],[PRECIO SEP]]=0,"INCORPORACIÓN",IF(Z1488=0,"MANTIENE",IF(Z1488&lt;0,"BAJA",IF(Z1488&gt;0,"ALZA",""))))))</f>
        <v>INCORPORACIÓN</v>
      </c>
      <c r="Y1488" s="64">
        <v>69900</v>
      </c>
      <c r="Z1488" s="65">
        <f>IF(Y1488=0,"INDICAR PRECIO VTA",Y1488-MaestraLP3[[#This Row],[PRECIO SEP]])</f>
        <v>69900</v>
      </c>
      <c r="AA1488" s="66">
        <f t="shared" si="23"/>
        <v>0.37768240343347642</v>
      </c>
      <c r="AB1488" s="68">
        <f>IFERROR(MaestraLP3[[#This Row],[PRECIO]]*MaestraLP3[[#This Row],[%MG UMV]],0)</f>
        <v>26400.000000000004</v>
      </c>
      <c r="AC1488" s="69">
        <v>10</v>
      </c>
      <c r="AD1488" s="64">
        <f>+IFERROR(MaestraLP3[[#This Row],[MARGEN UNITARIO]]/MaestraLP3[[#This Row],[Peso Neto UMV (KG)]],0)</f>
        <v>2640.0000000000005</v>
      </c>
      <c r="AE1488" s="39" t="s">
        <v>53</v>
      </c>
      <c r="AF1488" s="39"/>
      <c r="AG1488" s="39">
        <v>1</v>
      </c>
      <c r="AH1488" s="39" t="s">
        <v>53</v>
      </c>
      <c r="AI1488" s="66">
        <v>0.05</v>
      </c>
      <c r="AJ1488" s="66">
        <v>0.08</v>
      </c>
      <c r="AK1488" s="39" t="s">
        <v>53</v>
      </c>
      <c r="AL1488" s="39" t="s">
        <v>53</v>
      </c>
    </row>
    <row r="1489" spans="1:38" x14ac:dyDescent="0.35">
      <c r="A1489" s="110" t="s">
        <v>276</v>
      </c>
      <c r="B1489" s="39">
        <v>104549150</v>
      </c>
      <c r="C1489" s="39" t="str">
        <f>+MaestraLP3[[#This Row],[CÓDIGO]]&amp;MaestraLP3[[#Headers],[-]]&amp;MaestraLP3[[#This Row],[UMV]]</f>
        <v>104549150-C10</v>
      </c>
      <c r="D1489" s="50" t="str">
        <f>+MaestraLP3[[#This Row],[CÓDIGO]]&amp;MaestraLP3[[#Headers],[FS00]]</f>
        <v>104549150FS00</v>
      </c>
      <c r="E1489" s="39" t="s">
        <v>72</v>
      </c>
      <c r="F1489" s="39" t="s">
        <v>84</v>
      </c>
      <c r="G1489" s="39" t="s">
        <v>89</v>
      </c>
      <c r="H1489" s="39" t="s">
        <v>90</v>
      </c>
      <c r="I1489" s="39" t="s">
        <v>4706</v>
      </c>
      <c r="J1489" s="49" t="s">
        <v>65</v>
      </c>
      <c r="K1489" s="50" t="s">
        <v>50</v>
      </c>
      <c r="L1489" s="39" t="str">
        <f>VLOOKUP(MaestraLP3[[#This Row],[UMV]],VALIDACIONES!J:L,3,0)</f>
        <v>Caja 10 Unidades</v>
      </c>
      <c r="M1489" s="39" t="s">
        <v>40</v>
      </c>
      <c r="N1489" s="39" t="s">
        <v>78</v>
      </c>
      <c r="O1489" s="64"/>
      <c r="P1489" s="39"/>
      <c r="Q1489" s="65"/>
      <c r="R1489" s="66">
        <f>+IFERROR((MaestraLP3[[#This Row],[COSTO ]]/MaestraLP3[[#This Row],[COSTO SEP]]-1),0)</f>
        <v>0</v>
      </c>
      <c r="S1489" s="65" t="s">
        <v>93</v>
      </c>
      <c r="T1489" s="65" t="s">
        <v>93</v>
      </c>
      <c r="U1489" s="64">
        <f>+VLOOKUP(MaestraLP3[[#This Row],[FS00]],'[1]BD MES'!$C:$N,12,0)</f>
        <v>45000</v>
      </c>
      <c r="V1489" s="64">
        <v>45000</v>
      </c>
      <c r="W1489" s="66">
        <f>+(MaestraLP3[[#This Row],[COSTO ]]-MaestraLP3[[#This Row],[COSTO OCT AL 25-09]])/MaestraLP3[[#This Row],[COSTO OCT AL 25-09]]</f>
        <v>0</v>
      </c>
      <c r="X1489" s="67" t="str">
        <f>++IF(P1489="HASTA AGOTAR STOCK","HASTA AGOTAR STOCK",IF(MaestraLP3[[#This Row],[PRECIO]]=0,"NO PARA LP",IF(MaestraLP3[[#This Row],[PRECIO SEP]]=0,"INCORPORACIÓN",IF(Z1489=0,"MANTIENE",IF(Z1489&lt;0,"BAJA",IF(Z1489&gt;0,"ALZA",""))))))</f>
        <v>INCORPORACIÓN</v>
      </c>
      <c r="Y1489" s="64">
        <v>75000</v>
      </c>
      <c r="Z1489" s="65">
        <f>IF(Y1489=0,"INDICAR PRECIO VTA",Y1489-MaestraLP3[[#This Row],[PRECIO SEP]])</f>
        <v>75000</v>
      </c>
      <c r="AA1489" s="66">
        <f t="shared" si="23"/>
        <v>0.4</v>
      </c>
      <c r="AB1489" s="68">
        <f>IFERROR(MaestraLP3[[#This Row],[PRECIO]]*MaestraLP3[[#This Row],[%MG UMV]],0)</f>
        <v>30000</v>
      </c>
      <c r="AC1489" s="69">
        <v>10</v>
      </c>
      <c r="AD1489" s="64">
        <f>+IFERROR(MaestraLP3[[#This Row],[MARGEN UNITARIO]]/MaestraLP3[[#This Row],[Peso Neto UMV (KG)]],0)</f>
        <v>3000</v>
      </c>
      <c r="AE1489" s="39" t="s">
        <v>53</v>
      </c>
      <c r="AF1489" s="39"/>
      <c r="AG1489" s="39">
        <v>1</v>
      </c>
      <c r="AH1489" s="39" t="s">
        <v>53</v>
      </c>
      <c r="AI1489" s="66">
        <v>0.05</v>
      </c>
      <c r="AJ1489" s="66">
        <v>0.08</v>
      </c>
      <c r="AK1489" s="39" t="s">
        <v>53</v>
      </c>
      <c r="AL1489" s="39" t="s">
        <v>53</v>
      </c>
    </row>
    <row r="1490" spans="1:38" x14ac:dyDescent="0.35">
      <c r="A1490" s="110" t="s">
        <v>276</v>
      </c>
      <c r="B1490" s="39">
        <v>104544310</v>
      </c>
      <c r="C1490" s="39" t="str">
        <f>+MaestraLP3[[#This Row],[CÓDIGO]]&amp;MaestraLP3[[#Headers],[-]]&amp;MaestraLP3[[#This Row],[UMV]]</f>
        <v>104544310-C09</v>
      </c>
      <c r="D1490" s="50" t="str">
        <f>+MaestraLP3[[#This Row],[CÓDIGO]]&amp;MaestraLP3[[#Headers],[FS00]]</f>
        <v>104544310FS00</v>
      </c>
      <c r="E1490" s="39" t="s">
        <v>72</v>
      </c>
      <c r="F1490" s="39" t="s">
        <v>84</v>
      </c>
      <c r="G1490" s="39" t="s">
        <v>89</v>
      </c>
      <c r="H1490" s="39" t="s">
        <v>90</v>
      </c>
      <c r="I1490" s="39" t="s">
        <v>865</v>
      </c>
      <c r="J1490" s="49" t="s">
        <v>482</v>
      </c>
      <c r="K1490" s="50" t="s">
        <v>50</v>
      </c>
      <c r="L1490" s="39" t="str">
        <f>VLOOKUP(MaestraLP3[[#This Row],[UMV]],VALIDACIONES!J:L,3,0)</f>
        <v>Caja 9 Unidades</v>
      </c>
      <c r="M1490" s="39" t="s">
        <v>385</v>
      </c>
      <c r="N1490" s="39" t="s">
        <v>78</v>
      </c>
      <c r="O1490" s="64">
        <v>15120</v>
      </c>
      <c r="P1490" s="39" t="s">
        <v>42</v>
      </c>
      <c r="Q1490" s="64">
        <v>26910</v>
      </c>
      <c r="R1490" s="66">
        <f>+IFERROR((MaestraLP3[[#This Row],[COSTO ]]/MaestraLP3[[#This Row],[COSTO SEP]]-1),0)</f>
        <v>0</v>
      </c>
      <c r="S1490" s="65" t="s">
        <v>52</v>
      </c>
      <c r="T1490" s="65" t="s">
        <v>544</v>
      </c>
      <c r="U1490" s="64">
        <f>+VLOOKUP(MaestraLP3[[#This Row],[FS00]],'[1]BD MES'!$C:$N,12,0)</f>
        <v>15120</v>
      </c>
      <c r="V1490" s="64">
        <v>15120</v>
      </c>
      <c r="W1490" s="66">
        <f>+(MaestraLP3[[#This Row],[COSTO ]]-MaestraLP3[[#This Row],[COSTO OCT AL 25-09]])/MaestraLP3[[#This Row],[COSTO OCT AL 25-09]]</f>
        <v>0</v>
      </c>
      <c r="X1490" s="67" t="str">
        <f>++IF(P1490="HASTA AGOTAR STOCK","HASTA AGOTAR STOCK",IF(MaestraLP3[[#This Row],[PRECIO]]=0,"NO PARA LP",IF(MaestraLP3[[#This Row],[PRECIO SEP]]=0,"INCORPORACIÓN",IF(Z1490=0,"MANTIENE",IF(Z1490&lt;0,"BAJA",IF(Z1490&gt;0,"ALZA",""))))))</f>
        <v>MANTIENE</v>
      </c>
      <c r="Y1490" s="64">
        <v>26910</v>
      </c>
      <c r="Z1490" s="41">
        <f>IF(Y1490=0,"INDICAR PRECIO VTA",Y1490-MaestraLP3[[#This Row],[PRECIO SEP]])</f>
        <v>0</v>
      </c>
      <c r="AA1490" s="66">
        <f t="shared" si="23"/>
        <v>0.43812709030100333</v>
      </c>
      <c r="AB1490" s="68">
        <f>IFERROR(MaestraLP3[[#This Row],[PRECIO]]*MaestraLP3[[#This Row],[%MG UMV]],0)</f>
        <v>11790</v>
      </c>
      <c r="AC1490" s="69">
        <v>7.2</v>
      </c>
      <c r="AD1490" s="64">
        <f>+IFERROR(MaestraLP3[[#This Row],[MARGEN UNITARIO]]/MaestraLP3[[#This Row],[Peso Neto UMV (KG)]],0)</f>
        <v>1637.5</v>
      </c>
      <c r="AE1490" s="39" t="s">
        <v>53</v>
      </c>
      <c r="AF1490" s="39"/>
      <c r="AG1490" s="39">
        <v>1</v>
      </c>
      <c r="AH1490" s="39" t="s">
        <v>53</v>
      </c>
      <c r="AI1490" s="66">
        <v>0.05</v>
      </c>
      <c r="AJ1490" s="66">
        <v>0.08</v>
      </c>
      <c r="AK1490" s="39"/>
      <c r="AL1490" s="39" t="s">
        <v>53</v>
      </c>
    </row>
    <row r="1491" spans="1:38" x14ac:dyDescent="0.35">
      <c r="A1491" s="110" t="s">
        <v>276</v>
      </c>
      <c r="B1491" s="39">
        <v>104523890</v>
      </c>
      <c r="C1491" s="39" t="str">
        <f>+MaestraLP3[[#This Row],[CÓDIGO]]&amp;MaestraLP3[[#Headers],[-]]&amp;MaestraLP3[[#This Row],[UMV]]</f>
        <v>104523890-C05</v>
      </c>
      <c r="D1491" s="50" t="str">
        <f>+MaestraLP3[[#This Row],[CÓDIGO]]&amp;MaestraLP3[[#Headers],[FS00]]</f>
        <v>104523890FS00</v>
      </c>
      <c r="E1491" s="39" t="s">
        <v>72</v>
      </c>
      <c r="F1491" s="39" t="s">
        <v>84</v>
      </c>
      <c r="G1491" s="39" t="s">
        <v>89</v>
      </c>
      <c r="H1491" s="39" t="s">
        <v>90</v>
      </c>
      <c r="I1491" s="39" t="s">
        <v>866</v>
      </c>
      <c r="J1491" s="49" t="s">
        <v>198</v>
      </c>
      <c r="K1491" s="50" t="s">
        <v>50</v>
      </c>
      <c r="L1491" s="39" t="str">
        <f>VLOOKUP(MaestraLP3[[#This Row],[UMV]],VALIDACIONES!J:L,3,0)</f>
        <v>Caja 5 Unidades</v>
      </c>
      <c r="M1491" s="39" t="s">
        <v>385</v>
      </c>
      <c r="N1491" s="39" t="s">
        <v>78</v>
      </c>
      <c r="O1491" s="64">
        <v>11511.199999999999</v>
      </c>
      <c r="P1491" s="39" t="s">
        <v>102</v>
      </c>
      <c r="Q1491" s="64">
        <v>22950</v>
      </c>
      <c r="R1491" s="66">
        <f>+IFERROR((MaestraLP3[[#This Row],[COSTO ]]/MaestraLP3[[#This Row],[COSTO SEP]]-1),0)</f>
        <v>1.3030787407108946E-5</v>
      </c>
      <c r="S1491" s="65" t="s">
        <v>544</v>
      </c>
      <c r="T1491" s="65" t="s">
        <v>52</v>
      </c>
      <c r="U1491" s="64">
        <f>+VLOOKUP(MaestraLP3[[#This Row],[FS00]],'[1]BD MES'!$C:$N,12,0)</f>
        <v>11511.35</v>
      </c>
      <c r="V1491" s="64">
        <v>11511.35</v>
      </c>
      <c r="W1491" s="66">
        <f>+(MaestraLP3[[#This Row],[COSTO ]]-MaestraLP3[[#This Row],[COSTO OCT AL 25-09]])/MaestraLP3[[#This Row],[COSTO OCT AL 25-09]]</f>
        <v>0</v>
      </c>
      <c r="X1491" s="67" t="str">
        <f>++IF(P1491="HASTA AGOTAR STOCK","HASTA AGOTAR STOCK",IF(MaestraLP3[[#This Row],[PRECIO]]=0,"NO PARA LP",IF(MaestraLP3[[#This Row],[PRECIO SEP]]=0,"INCORPORACIÓN",IF(Z1491=0,"MANTIENE",IF(Z1491&lt;0,"BAJA",IF(Z1491&gt;0,"ALZA",""))))))</f>
        <v>MANTIENE</v>
      </c>
      <c r="Y1491" s="64">
        <v>22950</v>
      </c>
      <c r="Z1491" s="41">
        <f>IF(Y1491=0,"INDICAR PRECIO VTA",Y1491-MaestraLP3[[#This Row],[PRECIO SEP]])</f>
        <v>0</v>
      </c>
      <c r="AA1491" s="66">
        <f t="shared" si="23"/>
        <v>0.49841612200435731</v>
      </c>
      <c r="AB1491" s="68">
        <f>IFERROR(MaestraLP3[[#This Row],[PRECIO]]*MaestraLP3[[#This Row],[%MG UMV]],0)</f>
        <v>11438.65</v>
      </c>
      <c r="AC1491" s="69">
        <v>5</v>
      </c>
      <c r="AD1491" s="64">
        <f>+IFERROR(MaestraLP3[[#This Row],[MARGEN UNITARIO]]/MaestraLP3[[#This Row],[Peso Neto UMV (KG)]],0)</f>
        <v>2287.73</v>
      </c>
      <c r="AE1491" s="39" t="s">
        <v>53</v>
      </c>
      <c r="AF1491" s="39"/>
      <c r="AG1491" s="39">
        <v>1</v>
      </c>
      <c r="AH1491" s="39" t="s">
        <v>53</v>
      </c>
      <c r="AI1491" s="66">
        <v>0.03</v>
      </c>
      <c r="AJ1491" s="66">
        <v>0.05</v>
      </c>
      <c r="AK1491" s="39"/>
      <c r="AL1491" s="39" t="s">
        <v>53</v>
      </c>
    </row>
    <row r="1492" spans="1:38" x14ac:dyDescent="0.35">
      <c r="A1492" s="110" t="s">
        <v>276</v>
      </c>
      <c r="B1492" s="39">
        <v>104534500</v>
      </c>
      <c r="C1492" s="39" t="str">
        <f>+MaestraLP3[[#This Row],[CÓDIGO]]&amp;MaestraLP3[[#Headers],[-]]&amp;MaestraLP3[[#This Row],[UMV]]</f>
        <v>104534500-C06</v>
      </c>
      <c r="D1492" s="50" t="str">
        <f>+MaestraLP3[[#This Row],[CÓDIGO]]&amp;MaestraLP3[[#Headers],[FS00]]</f>
        <v>104534500FS00</v>
      </c>
      <c r="E1492" s="39" t="s">
        <v>72</v>
      </c>
      <c r="F1492" s="39" t="s">
        <v>84</v>
      </c>
      <c r="G1492" s="39" t="s">
        <v>89</v>
      </c>
      <c r="H1492" s="39" t="s">
        <v>90</v>
      </c>
      <c r="I1492" s="39" t="s">
        <v>868</v>
      </c>
      <c r="J1492" s="49" t="s">
        <v>57</v>
      </c>
      <c r="K1492" s="50" t="s">
        <v>50</v>
      </c>
      <c r="L1492" s="39" t="str">
        <f>VLOOKUP(MaestraLP3[[#This Row],[UMV]],VALIDACIONES!J:L,3,0)</f>
        <v>Caja 6 Unidades</v>
      </c>
      <c r="M1492" s="39" t="s">
        <v>40</v>
      </c>
      <c r="N1492" s="39" t="s">
        <v>78</v>
      </c>
      <c r="O1492" s="64">
        <v>43602</v>
      </c>
      <c r="P1492" s="39" t="s">
        <v>42</v>
      </c>
      <c r="Q1492" s="64">
        <v>62290</v>
      </c>
      <c r="R1492" s="66">
        <f>+IFERROR((MaestraLP3[[#This Row],[COSTO ]]/MaestraLP3[[#This Row],[COSTO SEP]]-1),0)</f>
        <v>1.3226303398946593E-2</v>
      </c>
      <c r="S1492" s="65" t="s">
        <v>79</v>
      </c>
      <c r="T1492" s="65" t="s">
        <v>79</v>
      </c>
      <c r="U1492" s="64">
        <f>+VLOOKUP(MaestraLP3[[#This Row],[FS00]],'[1]BD MES'!$C:$N,12,0)</f>
        <v>44256</v>
      </c>
      <c r="V1492" s="64">
        <v>44178.693280800871</v>
      </c>
      <c r="W1492" s="66">
        <f>+(MaestraLP3[[#This Row],[COSTO ]]-MaestraLP3[[#This Row],[COSTO OCT AL 25-09]])/MaestraLP3[[#This Row],[COSTO OCT AL 25-09]]</f>
        <v>-1.7468076464011335E-3</v>
      </c>
      <c r="X1492" s="67" t="str">
        <f>++IF(P1492="HASTA AGOTAR STOCK","HASTA AGOTAR STOCK",IF(MaestraLP3[[#This Row],[PRECIO]]=0,"NO PARA LP",IF(MaestraLP3[[#This Row],[PRECIO SEP]]=0,"INCORPORACIÓN",IF(Z1492=0,"MANTIENE",IF(Z1492&lt;0,"BAJA",IF(Z1492&gt;0,"ALZA",""))))))</f>
        <v>MANTIENE</v>
      </c>
      <c r="Y1492" s="64">
        <v>62290</v>
      </c>
      <c r="Z1492" s="41">
        <f>IF(Y1492=0,"INDICAR PRECIO VTA",Y1492-MaestraLP3[[#This Row],[PRECIO SEP]])</f>
        <v>0</v>
      </c>
      <c r="AA1492" s="66">
        <f t="shared" si="23"/>
        <v>0.29075785389627756</v>
      </c>
      <c r="AB1492" s="68">
        <f>IFERROR(MaestraLP3[[#This Row],[PRECIO]]*MaestraLP3[[#This Row],[%MG UMV]],0)</f>
        <v>18111.306719199129</v>
      </c>
      <c r="AC1492" s="69">
        <v>6</v>
      </c>
      <c r="AD1492" s="64">
        <f>+IFERROR(MaestraLP3[[#This Row],[MARGEN UNITARIO]]/MaestraLP3[[#This Row],[Peso Neto UMV (KG)]],0)</f>
        <v>3018.5511198665213</v>
      </c>
      <c r="AE1492" s="39" t="s">
        <v>53</v>
      </c>
      <c r="AF1492" s="39"/>
      <c r="AG1492" s="39">
        <v>1</v>
      </c>
      <c r="AH1492" s="39" t="s">
        <v>53</v>
      </c>
      <c r="AI1492" s="66">
        <v>0.05</v>
      </c>
      <c r="AJ1492" s="66">
        <v>0.08</v>
      </c>
      <c r="AK1492" s="39"/>
      <c r="AL1492" s="39" t="s">
        <v>53</v>
      </c>
    </row>
    <row r="1493" spans="1:38" x14ac:dyDescent="0.35">
      <c r="A1493" s="110" t="s">
        <v>276</v>
      </c>
      <c r="B1493" s="39">
        <v>103001080</v>
      </c>
      <c r="C1493" s="39" t="str">
        <f>+MaestraLP3[[#This Row],[CÓDIGO]]&amp;MaestraLP3[[#Headers],[-]]&amp;MaestraLP3[[#This Row],[UMV]]</f>
        <v>103001080-C02</v>
      </c>
      <c r="D1493" s="50" t="str">
        <f>+MaestraLP3[[#This Row],[CÓDIGO]]&amp;MaestraLP3[[#Headers],[FS00]]</f>
        <v>103001080FS00</v>
      </c>
      <c r="E1493" s="39" t="s">
        <v>72</v>
      </c>
      <c r="F1493" s="39" t="s">
        <v>84</v>
      </c>
      <c r="G1493" s="39" t="s">
        <v>89</v>
      </c>
      <c r="H1493" s="39" t="s">
        <v>90</v>
      </c>
      <c r="I1493" s="39" t="s">
        <v>869</v>
      </c>
      <c r="J1493" s="49" t="s">
        <v>92</v>
      </c>
      <c r="K1493" s="50" t="s">
        <v>92</v>
      </c>
      <c r="L1493" s="39" t="str">
        <f>VLOOKUP(MaestraLP3[[#This Row],[UMV]],VALIDACIONES!J:L,3,0)</f>
        <v>Caja 2 Unidades</v>
      </c>
      <c r="M1493" s="39" t="s">
        <v>40</v>
      </c>
      <c r="N1493" s="39" t="s">
        <v>41</v>
      </c>
      <c r="O1493" s="64">
        <v>71189.759999999995</v>
      </c>
      <c r="P1493" s="39" t="s">
        <v>42</v>
      </c>
      <c r="Q1493" s="64">
        <v>109850</v>
      </c>
      <c r="R1493" s="66">
        <f>+IFERROR((MaestraLP3[[#This Row],[COSTO ]]/MaestraLP3[[#This Row],[COSTO SEP]]-1),0)</f>
        <v>2.1063072627675927E-2</v>
      </c>
      <c r="S1493" s="65" t="s">
        <v>52</v>
      </c>
      <c r="T1493" s="65" t="s">
        <v>52</v>
      </c>
      <c r="U1493" s="64">
        <f>+VLOOKUP(MaestraLP3[[#This Row],[FS00]],'[1]BD MES'!$C:$N,12,0)</f>
        <v>71372.11</v>
      </c>
      <c r="V1493" s="64">
        <v>72689.235085226814</v>
      </c>
      <c r="W1493" s="66">
        <f>+(MaestraLP3[[#This Row],[COSTO ]]-MaestraLP3[[#This Row],[COSTO OCT AL 25-09]])/MaestraLP3[[#This Row],[COSTO OCT AL 25-09]]</f>
        <v>1.8454338609672785E-2</v>
      </c>
      <c r="X1493" s="67" t="str">
        <f>++IF(P1493="HASTA AGOTAR STOCK","HASTA AGOTAR STOCK",IF(MaestraLP3[[#This Row],[PRECIO]]=0,"NO PARA LP",IF(MaestraLP3[[#This Row],[PRECIO SEP]]=0,"INCORPORACIÓN",IF(Z1493=0,"MANTIENE",IF(Z1493&lt;0,"BAJA",IF(Z1493&gt;0,"ALZA",""))))))</f>
        <v>MANTIENE</v>
      </c>
      <c r="Y1493" s="64">
        <v>109850</v>
      </c>
      <c r="Z1493" s="41">
        <f>IF(Y1493=0,"INDICAR PRECIO VTA",Y1493-MaestraLP3[[#This Row],[PRECIO SEP]])</f>
        <v>0</v>
      </c>
      <c r="AA1493" s="66">
        <f t="shared" si="23"/>
        <v>0.33828643527331076</v>
      </c>
      <c r="AB1493" s="68">
        <f>IFERROR(MaestraLP3[[#This Row],[PRECIO]]*MaestraLP3[[#This Row],[%MG UMV]],0)</f>
        <v>37160.764914773186</v>
      </c>
      <c r="AC1493" s="69">
        <v>11.34</v>
      </c>
      <c r="AD1493" s="64">
        <f>+IFERROR(MaestraLP3[[#This Row],[MARGEN UNITARIO]]/MaestraLP3[[#This Row],[Peso Neto UMV (KG)]],0)</f>
        <v>3276.9633963644787</v>
      </c>
      <c r="AE1493" s="39" t="s">
        <v>44</v>
      </c>
      <c r="AF1493" s="39"/>
      <c r="AG1493" s="39">
        <v>1</v>
      </c>
      <c r="AH1493" s="39">
        <v>0</v>
      </c>
      <c r="AI1493" s="66">
        <v>0.05</v>
      </c>
      <c r="AJ1493" s="66">
        <v>0.08</v>
      </c>
      <c r="AK1493" s="39" t="s">
        <v>53</v>
      </c>
      <c r="AL1493" s="39" t="s">
        <v>53</v>
      </c>
    </row>
    <row r="1494" spans="1:38" x14ac:dyDescent="0.35">
      <c r="A1494" s="110" t="s">
        <v>276</v>
      </c>
      <c r="B1494" s="39">
        <v>104532370</v>
      </c>
      <c r="C1494" s="39" t="str">
        <f>+MaestraLP3[[#This Row],[CÓDIGO]]&amp;MaestraLP3[[#Headers],[-]]&amp;MaestraLP3[[#This Row],[UMV]]</f>
        <v>104532370-UN</v>
      </c>
      <c r="D1494" s="50" t="str">
        <f>+MaestraLP3[[#This Row],[CÓDIGO]]&amp;MaestraLP3[[#Headers],[FS00]]</f>
        <v>104532370FS00</v>
      </c>
      <c r="E1494" s="39" t="s">
        <v>72</v>
      </c>
      <c r="F1494" s="39" t="s">
        <v>84</v>
      </c>
      <c r="G1494" s="39" t="s">
        <v>89</v>
      </c>
      <c r="H1494" s="39" t="s">
        <v>90</v>
      </c>
      <c r="I1494" s="39" t="s">
        <v>870</v>
      </c>
      <c r="J1494" s="49" t="s">
        <v>50</v>
      </c>
      <c r="K1494" s="50" t="s">
        <v>50</v>
      </c>
      <c r="L1494" s="39" t="str">
        <f>VLOOKUP(MaestraLP3[[#This Row],[UMV]],VALIDACIONES!J:L,3,0)</f>
        <v>Unidad</v>
      </c>
      <c r="M1494" s="39" t="s">
        <v>385</v>
      </c>
      <c r="N1494" s="39" t="s">
        <v>78</v>
      </c>
      <c r="O1494" s="64">
        <v>2881</v>
      </c>
      <c r="P1494" s="39" t="s">
        <v>102</v>
      </c>
      <c r="Q1494" s="64">
        <v>4390</v>
      </c>
      <c r="R1494" s="66">
        <f>+IFERROR((MaestraLP3[[#This Row],[COSTO ]]/MaestraLP3[[#This Row],[COSTO SEP]]-1),0)</f>
        <v>9.3717459215549859E-3</v>
      </c>
      <c r="S1494" s="65" t="s">
        <v>52</v>
      </c>
      <c r="T1494" s="65" t="s">
        <v>52</v>
      </c>
      <c r="U1494" s="64">
        <f>+VLOOKUP(MaestraLP3[[#This Row],[FS00]],'[1]BD MES'!$C:$N,12,0)</f>
        <v>2943</v>
      </c>
      <c r="V1494" s="64">
        <v>2908</v>
      </c>
      <c r="W1494" s="66">
        <f>+(MaestraLP3[[#This Row],[COSTO ]]-MaestraLP3[[#This Row],[COSTO OCT AL 25-09]])/MaestraLP3[[#This Row],[COSTO OCT AL 25-09]]</f>
        <v>-1.1892626571525655E-2</v>
      </c>
      <c r="X1494" s="67" t="str">
        <f>++IF(P1494="HASTA AGOTAR STOCK","HASTA AGOTAR STOCK",IF(MaestraLP3[[#This Row],[PRECIO]]=0,"NO PARA LP",IF(MaestraLP3[[#This Row],[PRECIO SEP]]=0,"INCORPORACIÓN",IF(Z1494=0,"MANTIENE",IF(Z1494&lt;0,"BAJA",IF(Z1494&gt;0,"ALZA",""))))))</f>
        <v>MANTIENE</v>
      </c>
      <c r="Y1494" s="64">
        <v>4390</v>
      </c>
      <c r="Z1494" s="41">
        <f>IF(Y1494=0,"INDICAR PRECIO VTA",Y1494-MaestraLP3[[#This Row],[PRECIO SEP]])</f>
        <v>0</v>
      </c>
      <c r="AA1494" s="66">
        <f t="shared" si="23"/>
        <v>0.33758542141230069</v>
      </c>
      <c r="AB1494" s="68">
        <f>IFERROR(MaestraLP3[[#This Row],[PRECIO]]*MaestraLP3[[#This Row],[%MG UMV]],0)</f>
        <v>1482</v>
      </c>
      <c r="AC1494" s="69">
        <v>1</v>
      </c>
      <c r="AD1494" s="64">
        <f>+IFERROR(MaestraLP3[[#This Row],[MARGEN UNITARIO]]/MaestraLP3[[#This Row],[Peso Neto UMV (KG)]],0)</f>
        <v>1482</v>
      </c>
      <c r="AE1494" s="39" t="s">
        <v>53</v>
      </c>
      <c r="AF1494" s="39"/>
      <c r="AG1494" s="39">
        <v>1</v>
      </c>
      <c r="AH1494" s="39" t="s">
        <v>53</v>
      </c>
      <c r="AI1494" s="66">
        <v>0.03</v>
      </c>
      <c r="AJ1494" s="66">
        <v>0.05</v>
      </c>
      <c r="AK1494" s="39"/>
      <c r="AL1494" s="39" t="s">
        <v>53</v>
      </c>
    </row>
    <row r="1495" spans="1:38" x14ac:dyDescent="0.35">
      <c r="A1495" s="110" t="s">
        <v>276</v>
      </c>
      <c r="B1495" s="39">
        <v>104549160</v>
      </c>
      <c r="C1495" s="39" t="str">
        <f>+MaestraLP3[[#This Row],[CÓDIGO]]&amp;MaestraLP3[[#Headers],[-]]&amp;MaestraLP3[[#This Row],[UMV]]</f>
        <v>104549160-C08</v>
      </c>
      <c r="D1495" s="50" t="str">
        <f>+MaestraLP3[[#This Row],[CÓDIGO]]&amp;MaestraLP3[[#Headers],[FS00]]</f>
        <v>104549160FS00</v>
      </c>
      <c r="E1495" s="39" t="s">
        <v>72</v>
      </c>
      <c r="F1495" s="39" t="s">
        <v>84</v>
      </c>
      <c r="G1495" s="39" t="s">
        <v>89</v>
      </c>
      <c r="H1495" s="39" t="s">
        <v>90</v>
      </c>
      <c r="I1495" s="39" t="s">
        <v>4707</v>
      </c>
      <c r="J1495" s="49" t="s">
        <v>253</v>
      </c>
      <c r="K1495" s="50" t="s">
        <v>50</v>
      </c>
      <c r="L1495" s="39" t="str">
        <f>VLOOKUP(MaestraLP3[[#This Row],[UMV]],VALIDACIONES!J:L,3,0)</f>
        <v>Caja 8 Unidades</v>
      </c>
      <c r="M1495" s="39" t="s">
        <v>40</v>
      </c>
      <c r="N1495" s="39" t="s">
        <v>78</v>
      </c>
      <c r="O1495" s="111"/>
      <c r="P1495" s="39"/>
      <c r="Q1495" s="112"/>
      <c r="R1495" s="113">
        <f>+IFERROR((MaestraLP3[[#This Row],[COSTO ]]/MaestraLP3[[#This Row],[COSTO SEP]]-1),0)</f>
        <v>0</v>
      </c>
      <c r="S1495" s="112" t="s">
        <v>93</v>
      </c>
      <c r="T1495" s="65" t="s">
        <v>93</v>
      </c>
      <c r="U1495" s="111">
        <f>+VLOOKUP(MaestraLP3[[#This Row],[FS00]],'[1]BD MES'!$C:$N,12,0)</f>
        <v>30000</v>
      </c>
      <c r="V1495" s="64">
        <v>30000</v>
      </c>
      <c r="W1495" s="113">
        <f>+(MaestraLP3[[#This Row],[COSTO ]]-MaestraLP3[[#This Row],[COSTO OCT AL 25-09]])/MaestraLP3[[#This Row],[COSTO OCT AL 25-09]]</f>
        <v>0</v>
      </c>
      <c r="X1495" s="67" t="str">
        <f>++IF(P1495="HASTA AGOTAR STOCK","HASTA AGOTAR STOCK",IF(MaestraLP3[[#This Row],[PRECIO]]=0,"NO PARA LP",IF(MaestraLP3[[#This Row],[PRECIO SEP]]=0,"INCORPORACIÓN",IF(Z1495=0,"MANTIENE",IF(Z1495&lt;0,"BAJA",IF(Z1495&gt;0,"ALZA",""))))))</f>
        <v>INCORPORACIÓN</v>
      </c>
      <c r="Y1495" s="64">
        <v>47920</v>
      </c>
      <c r="Z1495" s="112">
        <f>IF(Y1495=0,"INDICAR PRECIO VTA",Y1495-MaestraLP3[[#This Row],[PRECIO SEP]])</f>
        <v>47920</v>
      </c>
      <c r="AA1495" s="113">
        <f t="shared" si="23"/>
        <v>0.37395659432387313</v>
      </c>
      <c r="AB1495" s="114">
        <f>IFERROR(MaestraLP3[[#This Row],[PRECIO]]*MaestraLP3[[#This Row],[%MG UMV]],0)</f>
        <v>17920</v>
      </c>
      <c r="AC1495" s="115">
        <v>8</v>
      </c>
      <c r="AD1495" s="111">
        <f>+IFERROR(MaestraLP3[[#This Row],[MARGEN UNITARIO]]/MaestraLP3[[#This Row],[Peso Neto UMV (KG)]],0)</f>
        <v>2240</v>
      </c>
      <c r="AE1495" s="39" t="s">
        <v>53</v>
      </c>
      <c r="AF1495" s="39"/>
      <c r="AG1495" s="39">
        <v>1</v>
      </c>
      <c r="AH1495" s="39" t="s">
        <v>53</v>
      </c>
      <c r="AI1495" s="66">
        <v>0.03</v>
      </c>
      <c r="AJ1495" s="66">
        <v>0.05</v>
      </c>
      <c r="AK1495" s="39" t="s">
        <v>53</v>
      </c>
      <c r="AL1495" s="39" t="s">
        <v>53</v>
      </c>
    </row>
    <row r="1496" spans="1:38" x14ac:dyDescent="0.35">
      <c r="A1496" s="110" t="s">
        <v>276</v>
      </c>
      <c r="B1496" s="39">
        <v>104528740</v>
      </c>
      <c r="C1496" s="39" t="str">
        <f>+MaestraLP3[[#This Row],[CÓDIGO]]&amp;MaestraLP3[[#Headers],[-]]&amp;MaestraLP3[[#This Row],[UMV]]</f>
        <v>104528740-UN</v>
      </c>
      <c r="D1496" s="50" t="str">
        <f>+MaestraLP3[[#This Row],[CÓDIGO]]&amp;MaestraLP3[[#Headers],[FS00]]</f>
        <v>104528740FS00</v>
      </c>
      <c r="E1496" s="39" t="s">
        <v>72</v>
      </c>
      <c r="F1496" s="39" t="s">
        <v>84</v>
      </c>
      <c r="G1496" s="39" t="s">
        <v>89</v>
      </c>
      <c r="H1496" s="39" t="s">
        <v>90</v>
      </c>
      <c r="I1496" s="39" t="s">
        <v>871</v>
      </c>
      <c r="J1496" s="49" t="s">
        <v>50</v>
      </c>
      <c r="K1496" s="50" t="s">
        <v>50</v>
      </c>
      <c r="L1496" s="39" t="str">
        <f>VLOOKUP(MaestraLP3[[#This Row],[UMV]],VALIDACIONES!J:L,3,0)</f>
        <v>Unidad</v>
      </c>
      <c r="M1496" s="39" t="s">
        <v>385</v>
      </c>
      <c r="N1496" s="39" t="s">
        <v>78</v>
      </c>
      <c r="O1496" s="64">
        <v>11286</v>
      </c>
      <c r="P1496" s="39" t="s">
        <v>42</v>
      </c>
      <c r="Q1496" s="64">
        <v>15190</v>
      </c>
      <c r="R1496" s="66">
        <f>+IFERROR((MaestraLP3[[#This Row],[COSTO ]]/MaestraLP3[[#This Row],[COSTO SEP]]-1),0)</f>
        <v>-2.6581605528974706E-4</v>
      </c>
      <c r="S1496" s="65" t="s">
        <v>52</v>
      </c>
      <c r="T1496" s="65" t="s">
        <v>52</v>
      </c>
      <c r="U1496" s="64">
        <f>+VLOOKUP(MaestraLP3[[#This Row],[FS00]],'[1]BD MES'!$C:$N,12,0)</f>
        <v>11286</v>
      </c>
      <c r="V1496" s="64">
        <v>11283</v>
      </c>
      <c r="W1496" s="66">
        <f>+(MaestraLP3[[#This Row],[COSTO ]]-MaestraLP3[[#This Row],[COSTO OCT AL 25-09]])/MaestraLP3[[#This Row],[COSTO OCT AL 25-09]]</f>
        <v>-2.6581605528973952E-4</v>
      </c>
      <c r="X1496" s="67" t="str">
        <f>++IF(P1496="HASTA AGOTAR STOCK","HASTA AGOTAR STOCK",IF(MaestraLP3[[#This Row],[PRECIO]]=0,"NO PARA LP",IF(MaestraLP3[[#This Row],[PRECIO SEP]]=0,"INCORPORACIÓN",IF(Z1496=0,"MANTIENE",IF(Z1496&lt;0,"BAJA",IF(Z1496&gt;0,"ALZA",""))))))</f>
        <v>MANTIENE</v>
      </c>
      <c r="Y1496" s="64">
        <v>15190</v>
      </c>
      <c r="Z1496" s="41">
        <f>IF(Y1496=0,"INDICAR PRECIO VTA",Y1496-MaestraLP3[[#This Row],[PRECIO SEP]])</f>
        <v>0</v>
      </c>
      <c r="AA1496" s="66">
        <f t="shared" si="23"/>
        <v>0.25720868992758394</v>
      </c>
      <c r="AB1496" s="68">
        <f>IFERROR(MaestraLP3[[#This Row],[PRECIO]]*MaestraLP3[[#This Row],[%MG UMV]],0)</f>
        <v>3907</v>
      </c>
      <c r="AC1496" s="69">
        <v>1.6</v>
      </c>
      <c r="AD1496" s="64">
        <f>+IFERROR(MaestraLP3[[#This Row],[MARGEN UNITARIO]]/MaestraLP3[[#This Row],[Peso Neto UMV (KG)]],0)</f>
        <v>2441.875</v>
      </c>
      <c r="AE1496" s="39" t="s">
        <v>53</v>
      </c>
      <c r="AF1496" s="39"/>
      <c r="AG1496" s="39">
        <v>1</v>
      </c>
      <c r="AH1496" s="39" t="s">
        <v>53</v>
      </c>
      <c r="AI1496" s="66">
        <v>0.03</v>
      </c>
      <c r="AJ1496" s="66">
        <v>0.05</v>
      </c>
      <c r="AK1496" s="39"/>
      <c r="AL1496" s="39" t="s">
        <v>53</v>
      </c>
    </row>
    <row r="1497" spans="1:38" x14ac:dyDescent="0.35">
      <c r="A1497" s="110" t="s">
        <v>276</v>
      </c>
      <c r="B1497" s="39">
        <v>104527640</v>
      </c>
      <c r="C1497" s="39" t="str">
        <f>+MaestraLP3[[#This Row],[CÓDIGO]]&amp;MaestraLP3[[#Headers],[-]]&amp;MaestraLP3[[#This Row],[UMV]]</f>
        <v>104527640-C04</v>
      </c>
      <c r="D1497" s="50" t="str">
        <f>+MaestraLP3[[#This Row],[CÓDIGO]]&amp;MaestraLP3[[#Headers],[FS00]]</f>
        <v>104527640FS00</v>
      </c>
      <c r="E1497" s="39" t="s">
        <v>72</v>
      </c>
      <c r="F1497" s="39" t="s">
        <v>84</v>
      </c>
      <c r="G1497" s="39" t="s">
        <v>89</v>
      </c>
      <c r="H1497" s="39" t="s">
        <v>876</v>
      </c>
      <c r="I1497" s="39" t="s">
        <v>877</v>
      </c>
      <c r="J1497" s="49" t="s">
        <v>141</v>
      </c>
      <c r="K1497" s="50" t="s">
        <v>50</v>
      </c>
      <c r="L1497" s="39" t="str">
        <f>VLOOKUP(MaestraLP3[[#This Row],[UMV]],VALIDACIONES!J:L,3,0)</f>
        <v>Caja 4 Unidades</v>
      </c>
      <c r="M1497" s="39" t="s">
        <v>385</v>
      </c>
      <c r="N1497" s="39" t="s">
        <v>78</v>
      </c>
      <c r="O1497" s="64">
        <v>17960</v>
      </c>
      <c r="P1497" s="39" t="s">
        <v>42</v>
      </c>
      <c r="Q1497" s="64">
        <v>23920</v>
      </c>
      <c r="R1497" s="66">
        <f>+IFERROR((MaestraLP3[[#This Row],[COSTO ]]/MaestraLP3[[#This Row],[COSTO SEP]]-1),0)</f>
        <v>0</v>
      </c>
      <c r="S1497" s="65" t="s">
        <v>52</v>
      </c>
      <c r="T1497" s="65" t="s">
        <v>52</v>
      </c>
      <c r="U1497" s="64">
        <f>+VLOOKUP(MaestraLP3[[#This Row],[FS00]],'[1]BD MES'!$C:$N,12,0)</f>
        <v>17960</v>
      </c>
      <c r="V1497" s="64">
        <v>17960</v>
      </c>
      <c r="W1497" s="66">
        <f>+(MaestraLP3[[#This Row],[COSTO ]]-MaestraLP3[[#This Row],[COSTO OCT AL 25-09]])/MaestraLP3[[#This Row],[COSTO OCT AL 25-09]]</f>
        <v>0</v>
      </c>
      <c r="X1497" s="67" t="str">
        <f>++IF(P1497="HASTA AGOTAR STOCK","HASTA AGOTAR STOCK",IF(MaestraLP3[[#This Row],[PRECIO]]=0,"NO PARA LP",IF(MaestraLP3[[#This Row],[PRECIO SEP]]=0,"INCORPORACIÓN",IF(Z1497=0,"MANTIENE",IF(Z1497&lt;0,"BAJA",IF(Z1497&gt;0,"ALZA",""))))))</f>
        <v>MANTIENE</v>
      </c>
      <c r="Y1497" s="64">
        <v>23920</v>
      </c>
      <c r="Z1497" s="41">
        <f>IF(Y1497=0,"INDICAR PRECIO VTA",Y1497-MaestraLP3[[#This Row],[PRECIO SEP]])</f>
        <v>0</v>
      </c>
      <c r="AA1497" s="66">
        <f t="shared" si="23"/>
        <v>0.24916387959866221</v>
      </c>
      <c r="AB1497" s="68">
        <f>IFERROR(MaestraLP3[[#This Row],[PRECIO]]*MaestraLP3[[#This Row],[%MG UMV]],0)</f>
        <v>5960</v>
      </c>
      <c r="AC1497" s="69">
        <v>2</v>
      </c>
      <c r="AD1497" s="64">
        <f>+IFERROR(MaestraLP3[[#This Row],[MARGEN UNITARIO]]/MaestraLP3[[#This Row],[Peso Neto UMV (KG)]],0)</f>
        <v>2980</v>
      </c>
      <c r="AE1497" s="39" t="s">
        <v>53</v>
      </c>
      <c r="AF1497" s="39"/>
      <c r="AG1497" s="39">
        <v>1</v>
      </c>
      <c r="AH1497" s="39" t="s">
        <v>53</v>
      </c>
      <c r="AI1497" s="66">
        <v>0.05</v>
      </c>
      <c r="AJ1497" s="66">
        <v>7.0000000000000007E-2</v>
      </c>
      <c r="AK1497" s="39"/>
      <c r="AL1497" s="39" t="s">
        <v>53</v>
      </c>
    </row>
    <row r="1498" spans="1:38" x14ac:dyDescent="0.35">
      <c r="A1498" s="110" t="s">
        <v>276</v>
      </c>
      <c r="B1498" s="39">
        <v>104527650</v>
      </c>
      <c r="C1498" s="39" t="str">
        <f>+MaestraLP3[[#This Row],[CÓDIGO]]&amp;MaestraLP3[[#Headers],[-]]&amp;MaestraLP3[[#This Row],[UMV]]</f>
        <v>104527650-C04</v>
      </c>
      <c r="D1498" s="50" t="str">
        <f>+MaestraLP3[[#This Row],[CÓDIGO]]&amp;MaestraLP3[[#Headers],[FS00]]</f>
        <v>104527650FS00</v>
      </c>
      <c r="E1498" s="39" t="s">
        <v>72</v>
      </c>
      <c r="F1498" s="39" t="s">
        <v>84</v>
      </c>
      <c r="G1498" s="39" t="s">
        <v>89</v>
      </c>
      <c r="H1498" s="39" t="s">
        <v>876</v>
      </c>
      <c r="I1498" s="39" t="s">
        <v>879</v>
      </c>
      <c r="J1498" s="49" t="s">
        <v>141</v>
      </c>
      <c r="K1498" s="50" t="s">
        <v>50</v>
      </c>
      <c r="L1498" s="39" t="str">
        <f>VLOOKUP(MaestraLP3[[#This Row],[UMV]],VALIDACIONES!J:L,3,0)</f>
        <v>Caja 4 Unidades</v>
      </c>
      <c r="M1498" s="39" t="s">
        <v>385</v>
      </c>
      <c r="N1498" s="39" t="s">
        <v>78</v>
      </c>
      <c r="O1498" s="64">
        <v>11668</v>
      </c>
      <c r="P1498" s="39" t="s">
        <v>42</v>
      </c>
      <c r="Q1498" s="64">
        <v>14600</v>
      </c>
      <c r="R1498" s="66">
        <f>+IFERROR((MaestraLP3[[#This Row],[COSTO ]]/MaestraLP3[[#This Row],[COSTO SEP]]-1),0)</f>
        <v>0</v>
      </c>
      <c r="S1498" s="65" t="s">
        <v>52</v>
      </c>
      <c r="T1498" s="65" t="s">
        <v>52</v>
      </c>
      <c r="U1498" s="64">
        <f>+VLOOKUP(MaestraLP3[[#This Row],[FS00]],'[1]BD MES'!$C:$N,12,0)</f>
        <v>11668</v>
      </c>
      <c r="V1498" s="64">
        <v>11668</v>
      </c>
      <c r="W1498" s="66">
        <f>+(MaestraLP3[[#This Row],[COSTO ]]-MaestraLP3[[#This Row],[COSTO OCT AL 25-09]])/MaestraLP3[[#This Row],[COSTO OCT AL 25-09]]</f>
        <v>0</v>
      </c>
      <c r="X1498" s="67" t="str">
        <f>++IF(P1498="HASTA AGOTAR STOCK","HASTA AGOTAR STOCK",IF(MaestraLP3[[#This Row],[PRECIO]]=0,"NO PARA LP",IF(MaestraLP3[[#This Row],[PRECIO SEP]]=0,"INCORPORACIÓN",IF(Z1498=0,"MANTIENE",IF(Z1498&lt;0,"BAJA",IF(Z1498&gt;0,"ALZA",""))))))</f>
        <v>MANTIENE</v>
      </c>
      <c r="Y1498" s="64">
        <v>14600</v>
      </c>
      <c r="Z1498" s="41">
        <f>IF(Y1498=0,"INDICAR PRECIO VTA",Y1498-MaestraLP3[[#This Row],[PRECIO SEP]])</f>
        <v>0</v>
      </c>
      <c r="AA1498" s="66">
        <f t="shared" si="23"/>
        <v>0.20082191780821917</v>
      </c>
      <c r="AB1498" s="68">
        <f>IFERROR(MaestraLP3[[#This Row],[PRECIO]]*MaestraLP3[[#This Row],[%MG UMV]],0)</f>
        <v>2932</v>
      </c>
      <c r="AC1498" s="69">
        <v>2</v>
      </c>
      <c r="AD1498" s="64">
        <f>+IFERROR(MaestraLP3[[#This Row],[MARGEN UNITARIO]]/MaestraLP3[[#This Row],[Peso Neto UMV (KG)]],0)</f>
        <v>1466</v>
      </c>
      <c r="AE1498" s="39" t="s">
        <v>53</v>
      </c>
      <c r="AF1498" s="39"/>
      <c r="AG1498" s="39">
        <v>1</v>
      </c>
      <c r="AH1498" s="39" t="s">
        <v>53</v>
      </c>
      <c r="AI1498" s="66">
        <v>0.03</v>
      </c>
      <c r="AJ1498" s="66">
        <v>0.05</v>
      </c>
      <c r="AK1498" s="39"/>
      <c r="AL1498" s="39" t="s">
        <v>53</v>
      </c>
    </row>
    <row r="1499" spans="1:38" x14ac:dyDescent="0.35">
      <c r="A1499" s="110" t="s">
        <v>276</v>
      </c>
      <c r="B1499" s="39">
        <v>104527900</v>
      </c>
      <c r="C1499" s="39" t="str">
        <f>+MaestraLP3[[#This Row],[CÓDIGO]]&amp;MaestraLP3[[#Headers],[-]]&amp;MaestraLP3[[#This Row],[UMV]]</f>
        <v>104527900-C04</v>
      </c>
      <c r="D1499" s="50" t="str">
        <f>+MaestraLP3[[#This Row],[CÓDIGO]]&amp;MaestraLP3[[#Headers],[FS00]]</f>
        <v>104527900FS00</v>
      </c>
      <c r="E1499" s="39" t="s">
        <v>72</v>
      </c>
      <c r="F1499" s="39" t="s">
        <v>84</v>
      </c>
      <c r="G1499" s="39" t="s">
        <v>89</v>
      </c>
      <c r="H1499" s="39" t="s">
        <v>876</v>
      </c>
      <c r="I1499" s="39" t="s">
        <v>880</v>
      </c>
      <c r="J1499" s="49" t="s">
        <v>141</v>
      </c>
      <c r="K1499" s="50" t="s">
        <v>50</v>
      </c>
      <c r="L1499" s="39" t="str">
        <f>VLOOKUP(MaestraLP3[[#This Row],[UMV]],VALIDACIONES!J:L,3,0)</f>
        <v>Caja 4 Unidades</v>
      </c>
      <c r="M1499" s="39" t="s">
        <v>385</v>
      </c>
      <c r="N1499" s="39" t="s">
        <v>78</v>
      </c>
      <c r="O1499" s="64">
        <v>9748</v>
      </c>
      <c r="P1499" s="39" t="s">
        <v>42</v>
      </c>
      <c r="Q1499" s="64">
        <v>13960</v>
      </c>
      <c r="R1499" s="66">
        <f>+IFERROR((MaestraLP3[[#This Row],[COSTO ]]/MaestraLP3[[#This Row],[COSTO SEP]]-1),0)</f>
        <v>4.103405826836326E-4</v>
      </c>
      <c r="S1499" s="65" t="s">
        <v>52</v>
      </c>
      <c r="T1499" s="65" t="s">
        <v>52</v>
      </c>
      <c r="U1499" s="64">
        <f>+VLOOKUP(MaestraLP3[[#This Row],[FS00]],'[1]BD MES'!$C:$N,12,0)</f>
        <v>9752</v>
      </c>
      <c r="V1499" s="64">
        <v>9752</v>
      </c>
      <c r="W1499" s="66">
        <f>+(MaestraLP3[[#This Row],[COSTO ]]-MaestraLP3[[#This Row],[COSTO OCT AL 25-09]])/MaestraLP3[[#This Row],[COSTO OCT AL 25-09]]</f>
        <v>0</v>
      </c>
      <c r="X1499" s="67" t="str">
        <f>++IF(P1499="HASTA AGOTAR STOCK","HASTA AGOTAR STOCK",IF(MaestraLP3[[#This Row],[PRECIO]]=0,"NO PARA LP",IF(MaestraLP3[[#This Row],[PRECIO SEP]]=0,"INCORPORACIÓN",IF(Z1499=0,"MANTIENE",IF(Z1499&lt;0,"BAJA",IF(Z1499&gt;0,"ALZA",""))))))</f>
        <v>MANTIENE</v>
      </c>
      <c r="Y1499" s="64">
        <v>13960</v>
      </c>
      <c r="Z1499" s="41">
        <f>IF(Y1499=0,"INDICAR PRECIO VTA",Y1499-MaestraLP3[[#This Row],[PRECIO SEP]])</f>
        <v>0</v>
      </c>
      <c r="AA1499" s="66">
        <f t="shared" si="23"/>
        <v>0.30143266475644698</v>
      </c>
      <c r="AB1499" s="68">
        <f>IFERROR(MaestraLP3[[#This Row],[PRECIO]]*MaestraLP3[[#This Row],[%MG UMV]],0)</f>
        <v>4208</v>
      </c>
      <c r="AC1499" s="69">
        <v>2</v>
      </c>
      <c r="AD1499" s="64">
        <f>+IFERROR(MaestraLP3[[#This Row],[MARGEN UNITARIO]]/MaestraLP3[[#This Row],[Peso Neto UMV (KG)]],0)</f>
        <v>2104</v>
      </c>
      <c r="AE1499" s="39" t="s">
        <v>53</v>
      </c>
      <c r="AF1499" s="39"/>
      <c r="AG1499" s="39">
        <v>1</v>
      </c>
      <c r="AH1499" s="39" t="s">
        <v>53</v>
      </c>
      <c r="AI1499" s="66">
        <v>0.03</v>
      </c>
      <c r="AJ1499" s="66">
        <v>0.06</v>
      </c>
      <c r="AK1499" s="39"/>
      <c r="AL1499" s="39" t="s">
        <v>53</v>
      </c>
    </row>
    <row r="1500" spans="1:38" x14ac:dyDescent="0.35">
      <c r="A1500" s="110" t="s">
        <v>276</v>
      </c>
      <c r="B1500" s="39">
        <v>150002013</v>
      </c>
      <c r="C1500" s="39" t="str">
        <f>+MaestraLP3[[#This Row],[CÓDIGO]]&amp;MaestraLP3[[#Headers],[-]]&amp;MaestraLP3[[#This Row],[UMV]]</f>
        <v>150002013-C04</v>
      </c>
      <c r="D1500" s="50" t="str">
        <f>+MaestraLP3[[#This Row],[CÓDIGO]]&amp;MaestraLP3[[#Headers],[FS00]]</f>
        <v>150002013FS00</v>
      </c>
      <c r="E1500" s="39" t="s">
        <v>72</v>
      </c>
      <c r="F1500" s="39" t="s">
        <v>84</v>
      </c>
      <c r="G1500" s="39" t="s">
        <v>89</v>
      </c>
      <c r="H1500" s="39" t="s">
        <v>876</v>
      </c>
      <c r="I1500" s="39" t="s">
        <v>881</v>
      </c>
      <c r="J1500" s="49" t="s">
        <v>141</v>
      </c>
      <c r="K1500" s="50" t="s">
        <v>50</v>
      </c>
      <c r="L1500" s="39" t="str">
        <f>VLOOKUP(MaestraLP3[[#This Row],[UMV]],VALIDACIONES!J:L,3,0)</f>
        <v>Caja 4 Unidades</v>
      </c>
      <c r="M1500" s="39" t="s">
        <v>385</v>
      </c>
      <c r="N1500" s="39" t="s">
        <v>78</v>
      </c>
      <c r="O1500" s="64">
        <v>7727.72</v>
      </c>
      <c r="P1500" s="39" t="s">
        <v>42</v>
      </c>
      <c r="Q1500" s="64">
        <v>11960</v>
      </c>
      <c r="R1500" s="66">
        <f>+IFERROR((MaestraLP3[[#This Row],[COSTO ]]/MaestraLP3[[#This Row],[COSTO SEP]]-1),0)</f>
        <v>3.5870864886407006E-3</v>
      </c>
      <c r="S1500" s="65" t="s">
        <v>52</v>
      </c>
      <c r="T1500" s="65" t="s">
        <v>52</v>
      </c>
      <c r="U1500" s="64">
        <f>+VLOOKUP(MaestraLP3[[#This Row],[FS00]],'[1]BD MES'!$C:$N,12,0)</f>
        <v>7779.52</v>
      </c>
      <c r="V1500" s="64">
        <v>7755.44</v>
      </c>
      <c r="W1500" s="66">
        <f>+(MaestraLP3[[#This Row],[COSTO ]]-MaestraLP3[[#This Row],[COSTO OCT AL 25-09]])/MaestraLP3[[#This Row],[COSTO OCT AL 25-09]]</f>
        <v>-3.095306651310214E-3</v>
      </c>
      <c r="X1500" s="67" t="str">
        <f>++IF(P1500="HASTA AGOTAR STOCK","HASTA AGOTAR STOCK",IF(MaestraLP3[[#This Row],[PRECIO]]=0,"NO PARA LP",IF(MaestraLP3[[#This Row],[PRECIO SEP]]=0,"INCORPORACIÓN",IF(Z1500=0,"MANTIENE",IF(Z1500&lt;0,"BAJA",IF(Z1500&gt;0,"ALZA",""))))))</f>
        <v>MANTIENE</v>
      </c>
      <c r="Y1500" s="64">
        <v>11960</v>
      </c>
      <c r="Z1500" s="41">
        <f>IF(Y1500=0,"INDICAR PRECIO VTA",Y1500-MaestraLP3[[#This Row],[PRECIO SEP]])</f>
        <v>0</v>
      </c>
      <c r="AA1500" s="66">
        <f t="shared" si="23"/>
        <v>0.351551839464883</v>
      </c>
      <c r="AB1500" s="68">
        <f>IFERROR(MaestraLP3[[#This Row],[PRECIO]]*MaestraLP3[[#This Row],[%MG UMV]],0)</f>
        <v>4204.5600000000004</v>
      </c>
      <c r="AC1500" s="69">
        <v>2</v>
      </c>
      <c r="AD1500" s="64">
        <f>+IFERROR(MaestraLP3[[#This Row],[MARGEN UNITARIO]]/MaestraLP3[[#This Row],[Peso Neto UMV (KG)]],0)</f>
        <v>2102.2800000000002</v>
      </c>
      <c r="AE1500" s="39" t="s">
        <v>53</v>
      </c>
      <c r="AF1500" s="39"/>
      <c r="AG1500" s="39">
        <v>1</v>
      </c>
      <c r="AH1500" s="39" t="s">
        <v>53</v>
      </c>
      <c r="AI1500" s="66">
        <v>0.05</v>
      </c>
      <c r="AJ1500" s="66">
        <v>0.1</v>
      </c>
      <c r="AK1500" s="39"/>
      <c r="AL1500" s="39" t="s">
        <v>53</v>
      </c>
    </row>
    <row r="1501" spans="1:38" x14ac:dyDescent="0.35">
      <c r="A1501" s="110" t="s">
        <v>276</v>
      </c>
      <c r="B1501" s="39">
        <v>104527570</v>
      </c>
      <c r="C1501" s="39" t="str">
        <f>+MaestraLP3[[#This Row],[CÓDIGO]]&amp;MaestraLP3[[#Headers],[-]]&amp;MaestraLP3[[#This Row],[UMV]]</f>
        <v>104527570-C04</v>
      </c>
      <c r="D1501" s="50" t="str">
        <f>+MaestraLP3[[#This Row],[CÓDIGO]]&amp;MaestraLP3[[#Headers],[FS00]]</f>
        <v>104527570FS00</v>
      </c>
      <c r="E1501" s="39" t="s">
        <v>72</v>
      </c>
      <c r="F1501" s="39" t="s">
        <v>84</v>
      </c>
      <c r="G1501" s="39" t="s">
        <v>89</v>
      </c>
      <c r="H1501" s="39" t="s">
        <v>876</v>
      </c>
      <c r="I1501" s="39" t="s">
        <v>882</v>
      </c>
      <c r="J1501" s="49" t="s">
        <v>141</v>
      </c>
      <c r="K1501" s="50" t="s">
        <v>50</v>
      </c>
      <c r="L1501" s="39" t="str">
        <f>VLOOKUP(MaestraLP3[[#This Row],[UMV]],VALIDACIONES!J:L,3,0)</f>
        <v>Caja 4 Unidades</v>
      </c>
      <c r="M1501" s="39" t="s">
        <v>385</v>
      </c>
      <c r="N1501" s="39" t="s">
        <v>78</v>
      </c>
      <c r="O1501" s="64">
        <v>6540</v>
      </c>
      <c r="P1501" s="39" t="s">
        <v>42</v>
      </c>
      <c r="Q1501" s="64">
        <v>9200</v>
      </c>
      <c r="R1501" s="66">
        <f>+IFERROR((MaestraLP3[[#This Row],[COSTO ]]/MaestraLP3[[#This Row],[COSTO SEP]]-1),0)</f>
        <v>0</v>
      </c>
      <c r="S1501" s="65" t="s">
        <v>52</v>
      </c>
      <c r="T1501" s="65" t="s">
        <v>52</v>
      </c>
      <c r="U1501" s="64">
        <f>+VLOOKUP(MaestraLP3[[#This Row],[FS00]],'[1]BD MES'!$C:$N,12,0)</f>
        <v>6540</v>
      </c>
      <c r="V1501" s="64">
        <v>6540</v>
      </c>
      <c r="W1501" s="66">
        <f>+(MaestraLP3[[#This Row],[COSTO ]]-MaestraLP3[[#This Row],[COSTO OCT AL 25-09]])/MaestraLP3[[#This Row],[COSTO OCT AL 25-09]]</f>
        <v>0</v>
      </c>
      <c r="X1501" s="67" t="str">
        <f>++IF(P1501="HASTA AGOTAR STOCK","HASTA AGOTAR STOCK",IF(MaestraLP3[[#This Row],[PRECIO]]=0,"NO PARA LP",IF(MaestraLP3[[#This Row],[PRECIO SEP]]=0,"INCORPORACIÓN",IF(Z1501=0,"MANTIENE",IF(Z1501&lt;0,"BAJA",IF(Z1501&gt;0,"ALZA",""))))))</f>
        <v>MANTIENE</v>
      </c>
      <c r="Y1501" s="64">
        <v>9200</v>
      </c>
      <c r="Z1501" s="41">
        <f>IF(Y1501=0,"INDICAR PRECIO VTA",Y1501-MaestraLP3[[#This Row],[PRECIO SEP]])</f>
        <v>0</v>
      </c>
      <c r="AA1501" s="66">
        <f t="shared" si="23"/>
        <v>0.28913043478260869</v>
      </c>
      <c r="AB1501" s="68">
        <f>IFERROR(MaestraLP3[[#This Row],[PRECIO]]*MaestraLP3[[#This Row],[%MG UMV]],0)</f>
        <v>2660</v>
      </c>
      <c r="AC1501" s="69">
        <v>2</v>
      </c>
      <c r="AD1501" s="64">
        <f>+IFERROR(MaestraLP3[[#This Row],[MARGEN UNITARIO]]/MaestraLP3[[#This Row],[Peso Neto UMV (KG)]],0)</f>
        <v>1330</v>
      </c>
      <c r="AE1501" s="39" t="s">
        <v>53</v>
      </c>
      <c r="AF1501" s="39"/>
      <c r="AG1501" s="39">
        <v>1</v>
      </c>
      <c r="AH1501" s="39" t="s">
        <v>53</v>
      </c>
      <c r="AI1501" s="66">
        <v>0.03</v>
      </c>
      <c r="AJ1501" s="66">
        <v>0.06</v>
      </c>
      <c r="AK1501" s="39"/>
      <c r="AL1501" s="39" t="s">
        <v>53</v>
      </c>
    </row>
    <row r="1502" spans="1:38" x14ac:dyDescent="0.35">
      <c r="A1502" s="110" t="s">
        <v>276</v>
      </c>
      <c r="B1502" s="39">
        <v>104538540</v>
      </c>
      <c r="C1502" s="39" t="str">
        <f>+MaestraLP3[[#This Row],[CÓDIGO]]&amp;MaestraLP3[[#Headers],[-]]&amp;MaestraLP3[[#This Row],[UMV]]</f>
        <v>104538540-KG</v>
      </c>
      <c r="D1502" s="50" t="str">
        <f>+MaestraLP3[[#This Row],[CÓDIGO]]&amp;MaestraLP3[[#Headers],[FS00]]</f>
        <v>104538540FS00</v>
      </c>
      <c r="E1502" s="39" t="s">
        <v>72</v>
      </c>
      <c r="F1502" s="39" t="s">
        <v>84</v>
      </c>
      <c r="G1502" s="39" t="s">
        <v>89</v>
      </c>
      <c r="H1502" s="39" t="s">
        <v>883</v>
      </c>
      <c r="I1502" s="39" t="s">
        <v>884</v>
      </c>
      <c r="J1502" s="49" t="s">
        <v>77</v>
      </c>
      <c r="K1502" s="50" t="s">
        <v>77</v>
      </c>
      <c r="L1502" s="39" t="str">
        <f>VLOOKUP(MaestraLP3[[#This Row],[UMV]],VALIDACIONES!J:L,3,0)</f>
        <v>Kilogramo</v>
      </c>
      <c r="M1502" s="39" t="s">
        <v>385</v>
      </c>
      <c r="N1502" s="39" t="s">
        <v>78</v>
      </c>
      <c r="O1502" s="64">
        <v>13080</v>
      </c>
      <c r="P1502" s="39" t="s">
        <v>102</v>
      </c>
      <c r="Q1502" s="64">
        <v>18990</v>
      </c>
      <c r="R1502" s="66">
        <f>+IFERROR((MaestraLP3[[#This Row],[COSTO ]]/MaestraLP3[[#This Row],[COSTO SEP]]-1),0)</f>
        <v>3.8436901885771979E-2</v>
      </c>
      <c r="S1502" s="65" t="s">
        <v>52</v>
      </c>
      <c r="T1502" s="65" t="s">
        <v>52</v>
      </c>
      <c r="U1502" s="64">
        <f>+VLOOKUP(MaestraLP3[[#This Row],[FS00]],'[1]BD MES'!$C:$N,12,0)</f>
        <v>14423</v>
      </c>
      <c r="V1502" s="64">
        <v>13582.754676665898</v>
      </c>
      <c r="W1502" s="66">
        <f>+(MaestraLP3[[#This Row],[COSTO ]]-MaestraLP3[[#This Row],[COSTO OCT AL 25-09]])/MaestraLP3[[#This Row],[COSTO OCT AL 25-09]]</f>
        <v>-5.8257319790203294E-2</v>
      </c>
      <c r="X1502" s="67" t="str">
        <f>++IF(P1502="HASTA AGOTAR STOCK","HASTA AGOTAR STOCK",IF(MaestraLP3[[#This Row],[PRECIO]]=0,"NO PARA LP",IF(MaestraLP3[[#This Row],[PRECIO SEP]]=0,"INCORPORACIÓN",IF(Z1502=0,"MANTIENE",IF(Z1502&lt;0,"BAJA",IF(Z1502&gt;0,"ALZA",""))))))</f>
        <v>MANTIENE</v>
      </c>
      <c r="Y1502" s="64">
        <v>18990</v>
      </c>
      <c r="Z1502" s="41">
        <f>IF(Y1502=0,"INDICAR PRECIO VTA",Y1502-MaestraLP3[[#This Row],[PRECIO SEP]])</f>
        <v>0</v>
      </c>
      <c r="AA1502" s="66">
        <f t="shared" si="23"/>
        <v>0.28474172318768309</v>
      </c>
      <c r="AB1502" s="68">
        <f>IFERROR(MaestraLP3[[#This Row],[PRECIO]]*MaestraLP3[[#This Row],[%MG UMV]],0)</f>
        <v>5407.2453233341021</v>
      </c>
      <c r="AC1502" s="69">
        <v>1</v>
      </c>
      <c r="AD1502" s="64">
        <f>+IFERROR(MaestraLP3[[#This Row],[MARGEN UNITARIO]]/MaestraLP3[[#This Row],[Peso Neto UMV (KG)]],0)</f>
        <v>5407.2453233341021</v>
      </c>
      <c r="AE1502" s="39" t="s">
        <v>53</v>
      </c>
      <c r="AF1502" s="39"/>
      <c r="AG1502" s="39">
        <v>1</v>
      </c>
      <c r="AH1502" s="39" t="s">
        <v>53</v>
      </c>
      <c r="AI1502" s="66">
        <v>0.05</v>
      </c>
      <c r="AJ1502" s="66">
        <v>0.1</v>
      </c>
      <c r="AK1502" s="39"/>
      <c r="AL1502" s="39" t="s">
        <v>53</v>
      </c>
    </row>
    <row r="1503" spans="1:38" x14ac:dyDescent="0.35">
      <c r="A1503" s="110" t="s">
        <v>276</v>
      </c>
      <c r="B1503" s="39">
        <v>104534220</v>
      </c>
      <c r="C1503" s="39" t="str">
        <f>+MaestraLP3[[#This Row],[CÓDIGO]]&amp;MaestraLP3[[#Headers],[-]]&amp;MaestraLP3[[#This Row],[UMV]]</f>
        <v>104534220-C08</v>
      </c>
      <c r="D1503" s="50" t="str">
        <f>+MaestraLP3[[#This Row],[CÓDIGO]]&amp;MaestraLP3[[#Headers],[FS00]]</f>
        <v>104534220FS00</v>
      </c>
      <c r="E1503" s="39" t="s">
        <v>72</v>
      </c>
      <c r="F1503" s="39" t="s">
        <v>84</v>
      </c>
      <c r="G1503" s="39" t="s">
        <v>89</v>
      </c>
      <c r="H1503" s="39" t="s">
        <v>883</v>
      </c>
      <c r="I1503" s="39" t="s">
        <v>885</v>
      </c>
      <c r="J1503" s="49" t="s">
        <v>253</v>
      </c>
      <c r="K1503" s="50" t="s">
        <v>50</v>
      </c>
      <c r="L1503" s="39" t="str">
        <f>VLOOKUP(MaestraLP3[[#This Row],[UMV]],VALIDACIONES!J:L,3,0)</f>
        <v>Caja 8 Unidades</v>
      </c>
      <c r="M1503" s="39" t="s">
        <v>385</v>
      </c>
      <c r="N1503" s="39" t="s">
        <v>41</v>
      </c>
      <c r="O1503" s="64">
        <v>54224</v>
      </c>
      <c r="P1503" s="39" t="s">
        <v>102</v>
      </c>
      <c r="Q1503" s="64">
        <v>84000</v>
      </c>
      <c r="R1503" s="66">
        <f>+IFERROR((MaestraLP3[[#This Row],[COSTO ]]/MaestraLP3[[#This Row],[COSTO SEP]]-1),0)</f>
        <v>5.6801416347004974E-2</v>
      </c>
      <c r="S1503" s="65" t="s">
        <v>52</v>
      </c>
      <c r="T1503" s="65" t="s">
        <v>52</v>
      </c>
      <c r="U1503" s="64">
        <f>+VLOOKUP(MaestraLP3[[#This Row],[FS00]],'[1]BD MES'!$C:$N,12,0)</f>
        <v>60360</v>
      </c>
      <c r="V1503" s="64">
        <v>57304</v>
      </c>
      <c r="W1503" s="66">
        <f>+(MaestraLP3[[#This Row],[COSTO ]]-MaestraLP3[[#This Row],[COSTO OCT AL 25-09]])/MaestraLP3[[#This Row],[COSTO OCT AL 25-09]]</f>
        <v>-5.0629555997349238E-2</v>
      </c>
      <c r="X1503" s="67" t="str">
        <f>++IF(P1503="HASTA AGOTAR STOCK","HASTA AGOTAR STOCK",IF(MaestraLP3[[#This Row],[PRECIO]]=0,"NO PARA LP",IF(MaestraLP3[[#This Row],[PRECIO SEP]]=0,"INCORPORACIÓN",IF(Z1503=0,"MANTIENE",IF(Z1503&lt;0,"BAJA",IF(Z1503&gt;0,"ALZA",""))))))</f>
        <v>MANTIENE</v>
      </c>
      <c r="Y1503" s="64">
        <v>84000</v>
      </c>
      <c r="Z1503" s="41">
        <f>IF(Y1503=0,"INDICAR PRECIO VTA",Y1503-MaestraLP3[[#This Row],[PRECIO SEP]])</f>
        <v>0</v>
      </c>
      <c r="AA1503" s="66">
        <f t="shared" si="23"/>
        <v>0.31780952380952382</v>
      </c>
      <c r="AB1503" s="68">
        <f>IFERROR(MaestraLP3[[#This Row],[PRECIO]]*MaestraLP3[[#This Row],[%MG UMV]],0)</f>
        <v>26696</v>
      </c>
      <c r="AC1503" s="69">
        <v>4</v>
      </c>
      <c r="AD1503" s="64">
        <f>+IFERROR(MaestraLP3[[#This Row],[MARGEN UNITARIO]]/MaestraLP3[[#This Row],[Peso Neto UMV (KG)]],0)</f>
        <v>6674</v>
      </c>
      <c r="AE1503" s="39" t="s">
        <v>53</v>
      </c>
      <c r="AF1503" s="39"/>
      <c r="AG1503" s="39">
        <v>1</v>
      </c>
      <c r="AH1503" s="39" t="s">
        <v>53</v>
      </c>
      <c r="AI1503" s="66">
        <v>0.05</v>
      </c>
      <c r="AJ1503" s="66">
        <v>0.2</v>
      </c>
      <c r="AK1503" s="39" t="s">
        <v>53</v>
      </c>
      <c r="AL1503" s="39" t="s">
        <v>53</v>
      </c>
    </row>
    <row r="1504" spans="1:38" x14ac:dyDescent="0.35">
      <c r="A1504" s="110" t="s">
        <v>276</v>
      </c>
      <c r="B1504" s="39">
        <v>150001020</v>
      </c>
      <c r="C1504" s="39" t="str">
        <f>+MaestraLP3[[#This Row],[CÓDIGO]]&amp;MaestraLP3[[#Headers],[-]]&amp;MaestraLP3[[#This Row],[UMV]]</f>
        <v>150001020-D16</v>
      </c>
      <c r="D1504" s="50" t="str">
        <f>+MaestraLP3[[#This Row],[CÓDIGO]]&amp;MaestraLP3[[#Headers],[FS00]]</f>
        <v>150001020FS00</v>
      </c>
      <c r="E1504" s="39" t="s">
        <v>72</v>
      </c>
      <c r="F1504" s="39" t="s">
        <v>84</v>
      </c>
      <c r="G1504" s="39" t="s">
        <v>89</v>
      </c>
      <c r="H1504" s="39" t="s">
        <v>90</v>
      </c>
      <c r="I1504" s="39" t="s">
        <v>867</v>
      </c>
      <c r="J1504" s="49" t="s">
        <v>647</v>
      </c>
      <c r="K1504" s="50" t="s">
        <v>50</v>
      </c>
      <c r="L1504" s="39" t="str">
        <f>VLOOKUP(MaestraLP3[[#This Row],[UMV]],VALIDACIONES!J:L,3,0)</f>
        <v>Display 16 Unidades</v>
      </c>
      <c r="M1504" s="39" t="s">
        <v>385</v>
      </c>
      <c r="N1504" s="39" t="s">
        <v>78</v>
      </c>
      <c r="O1504" s="64">
        <v>5375.92</v>
      </c>
      <c r="P1504" s="39" t="s">
        <v>42</v>
      </c>
      <c r="Q1504" s="64">
        <v>7680</v>
      </c>
      <c r="R1504" s="66">
        <f>+IFERROR((MaestraLP3[[#This Row],[COSTO ]]/MaestraLP3[[#This Row],[COSTO SEP]]-1),0)</f>
        <v>-3.7202934568547619E-6</v>
      </c>
      <c r="S1504" s="65" t="s">
        <v>52</v>
      </c>
      <c r="T1504" s="65" t="s">
        <v>52</v>
      </c>
      <c r="U1504" s="64">
        <f>+VLOOKUP(MaestraLP3[[#This Row],[FS00]],'[1]BD MES'!$C:$N,12,0)</f>
        <v>5375.97</v>
      </c>
      <c r="V1504" s="64">
        <v>5375.9</v>
      </c>
      <c r="W1504" s="66">
        <f>+(MaestraLP3[[#This Row],[COSTO ]]-MaestraLP3[[#This Row],[COSTO OCT AL 25-09]])/MaestraLP3[[#This Row],[COSTO OCT AL 25-09]]</f>
        <v>-1.3020905994754148E-5</v>
      </c>
      <c r="X1504" s="67" t="str">
        <f>++IF(P1504="HASTA AGOTAR STOCK","HASTA AGOTAR STOCK",IF(MaestraLP3[[#This Row],[PRECIO]]=0,"NO PARA LP",IF(MaestraLP3[[#This Row],[PRECIO SEP]]=0,"INCORPORACIÓN",IF(Z1504=0,"MANTIENE",IF(Z1504&lt;0,"BAJA",IF(Z1504&gt;0,"ALZA",""))))))</f>
        <v>MANTIENE</v>
      </c>
      <c r="Y1504" s="64">
        <v>7680</v>
      </c>
      <c r="Z1504" s="41">
        <f>IF(Y1504=0,"INDICAR PRECIO VTA",Y1504-MaestraLP3[[#This Row],[PRECIO SEP]])</f>
        <v>0</v>
      </c>
      <c r="AA1504" s="66">
        <f t="shared" si="23"/>
        <v>0.30001302083333337</v>
      </c>
      <c r="AB1504" s="68">
        <f>IFERROR(MaestraLP3[[#This Row],[PRECIO]]*MaestraLP3[[#This Row],[%MG UMV]],0)</f>
        <v>2304.1000000000004</v>
      </c>
      <c r="AC1504" s="69">
        <v>2</v>
      </c>
      <c r="AD1504" s="64">
        <f>+IFERROR(MaestraLP3[[#This Row],[MARGEN UNITARIO]]/MaestraLP3[[#This Row],[Peso Neto UMV (KG)]],0)</f>
        <v>1152.0500000000002</v>
      </c>
      <c r="AE1504" s="39" t="s">
        <v>44</v>
      </c>
      <c r="AF1504" s="39"/>
      <c r="AG1504" s="39">
        <v>1</v>
      </c>
      <c r="AH1504" s="39">
        <v>0</v>
      </c>
      <c r="AI1504" s="66">
        <v>0.06</v>
      </c>
      <c r="AJ1504" s="66">
        <v>0.1</v>
      </c>
      <c r="AK1504" s="39"/>
      <c r="AL1504" s="39" t="s">
        <v>53</v>
      </c>
    </row>
    <row r="1505" spans="1:38" x14ac:dyDescent="0.35">
      <c r="A1505" s="110" t="s">
        <v>276</v>
      </c>
      <c r="B1505" s="39">
        <v>104529670</v>
      </c>
      <c r="C1505" s="39" t="str">
        <f>+MaestraLP3[[#This Row],[CÓDIGO]]&amp;MaestraLP3[[#Headers],[-]]&amp;MaestraLP3[[#This Row],[UMV]]</f>
        <v>104529670-C06</v>
      </c>
      <c r="D1505" s="50" t="str">
        <f>+MaestraLP3[[#This Row],[CÓDIGO]]&amp;MaestraLP3[[#Headers],[FS00]]</f>
        <v>104529670FS00</v>
      </c>
      <c r="E1505" s="39" t="s">
        <v>72</v>
      </c>
      <c r="F1505" s="39" t="s">
        <v>84</v>
      </c>
      <c r="G1505" s="39" t="s">
        <v>89</v>
      </c>
      <c r="H1505" s="39" t="s">
        <v>90</v>
      </c>
      <c r="I1505" s="39" t="s">
        <v>875</v>
      </c>
      <c r="J1505" s="49" t="s">
        <v>57</v>
      </c>
      <c r="K1505" s="50" t="s">
        <v>50</v>
      </c>
      <c r="L1505" s="39" t="str">
        <f>VLOOKUP(MaestraLP3[[#This Row],[UMV]],VALIDACIONES!J:L,3,0)</f>
        <v>Caja 6 Unidades</v>
      </c>
      <c r="M1505" s="39" t="s">
        <v>385</v>
      </c>
      <c r="N1505" s="39" t="s">
        <v>78</v>
      </c>
      <c r="O1505" s="64">
        <v>12540</v>
      </c>
      <c r="P1505" s="39" t="s">
        <v>42</v>
      </c>
      <c r="Q1505" s="64">
        <v>19140</v>
      </c>
      <c r="R1505" s="66">
        <f>+IFERROR((MaestraLP3[[#This Row],[COSTO ]]/MaestraLP3[[#This Row],[COSTO SEP]]-1),0)</f>
        <v>0</v>
      </c>
      <c r="S1505" s="65" t="s">
        <v>52</v>
      </c>
      <c r="T1505" s="65" t="s">
        <v>52</v>
      </c>
      <c r="U1505" s="64">
        <f>+VLOOKUP(MaestraLP3[[#This Row],[FS00]],'[1]BD MES'!$C:$N,12,0)</f>
        <v>12540</v>
      </c>
      <c r="V1505" s="64">
        <v>12540</v>
      </c>
      <c r="W1505" s="66">
        <f>+(MaestraLP3[[#This Row],[COSTO ]]-MaestraLP3[[#This Row],[COSTO OCT AL 25-09]])/MaestraLP3[[#This Row],[COSTO OCT AL 25-09]]</f>
        <v>0</v>
      </c>
      <c r="X1505" s="67" t="str">
        <f>++IF(P1505="HASTA AGOTAR STOCK","HASTA AGOTAR STOCK",IF(MaestraLP3[[#This Row],[PRECIO]]=0,"NO PARA LP",IF(MaestraLP3[[#This Row],[PRECIO SEP]]=0,"INCORPORACIÓN",IF(Z1505=0,"MANTIENE",IF(Z1505&lt;0,"BAJA",IF(Z1505&gt;0,"ALZA",""))))))</f>
        <v>MANTIENE</v>
      </c>
      <c r="Y1505" s="64">
        <v>19140</v>
      </c>
      <c r="Z1505" s="41">
        <f>IF(Y1505=0,"INDICAR PRECIO VTA",Y1505-MaestraLP3[[#This Row],[PRECIO SEP]])</f>
        <v>0</v>
      </c>
      <c r="AA1505" s="66">
        <f t="shared" si="23"/>
        <v>0.34482758620689657</v>
      </c>
      <c r="AB1505" s="68">
        <f>IFERROR(MaestraLP3[[#This Row],[PRECIO]]*MaestraLP3[[#This Row],[%MG UMV]],0)</f>
        <v>6600</v>
      </c>
      <c r="AC1505" s="69">
        <v>5.4</v>
      </c>
      <c r="AD1505" s="64">
        <f>+IFERROR(MaestraLP3[[#This Row],[MARGEN UNITARIO]]/MaestraLP3[[#This Row],[Peso Neto UMV (KG)]],0)</f>
        <v>1222.2222222222222</v>
      </c>
      <c r="AE1505" s="39" t="s">
        <v>53</v>
      </c>
      <c r="AF1505" s="39"/>
      <c r="AG1505" s="39">
        <v>1</v>
      </c>
      <c r="AH1505" s="39" t="s">
        <v>53</v>
      </c>
      <c r="AI1505" s="66">
        <v>0.08</v>
      </c>
      <c r="AJ1505" s="66">
        <v>0.1</v>
      </c>
      <c r="AK1505" s="39"/>
      <c r="AL1505" s="39" t="s">
        <v>53</v>
      </c>
    </row>
    <row r="1506" spans="1:38" x14ac:dyDescent="0.35">
      <c r="A1506" s="110" t="s">
        <v>276</v>
      </c>
      <c r="B1506" s="49">
        <v>104547670</v>
      </c>
      <c r="C1506" s="39" t="str">
        <f>+MaestraLP3[[#This Row],[CÓDIGO]]&amp;MaestraLP3[[#Headers],[-]]&amp;MaestraLP3[[#This Row],[UMV]]</f>
        <v>104547670-KG</v>
      </c>
      <c r="D1506" s="50" t="str">
        <f>+MaestraLP3[[#This Row],[CÓDIGO]]&amp;MaestraLP3[[#Headers],[FS00]]</f>
        <v>104547670FS00</v>
      </c>
      <c r="E1506" s="39" t="s">
        <v>72</v>
      </c>
      <c r="F1506" s="39" t="s">
        <v>84</v>
      </c>
      <c r="G1506" s="39" t="s">
        <v>89</v>
      </c>
      <c r="H1506" s="39" t="s">
        <v>876</v>
      </c>
      <c r="I1506" s="39" t="s">
        <v>4205</v>
      </c>
      <c r="J1506" s="50" t="s">
        <v>77</v>
      </c>
      <c r="K1506" s="50" t="s">
        <v>77</v>
      </c>
      <c r="L1506" s="39" t="str">
        <f>VLOOKUP(MaestraLP3[[#This Row],[UMV]],VALIDACIONES!J:L,3,0)</f>
        <v>Kilogramo</v>
      </c>
      <c r="M1506" s="39" t="s">
        <v>385</v>
      </c>
      <c r="N1506" s="39" t="s">
        <v>78</v>
      </c>
      <c r="O1506" s="64">
        <v>6793</v>
      </c>
      <c r="P1506" s="39" t="s">
        <v>42</v>
      </c>
      <c r="Q1506" s="65">
        <v>8990</v>
      </c>
      <c r="R1506" s="66">
        <f>+IFERROR((MaestraLP3[[#This Row],[COSTO ]]/MaestraLP3[[#This Row],[COSTO SEP]]-1),0)</f>
        <v>5.8884145443838243E-4</v>
      </c>
      <c r="S1506" s="65" t="s">
        <v>52</v>
      </c>
      <c r="T1506" s="65" t="s">
        <v>52</v>
      </c>
      <c r="U1506" s="64">
        <f>+VLOOKUP(MaestraLP3[[#This Row],[FS00]],'[1]BD MES'!$C:$N,12,0)</f>
        <v>6799</v>
      </c>
      <c r="V1506" s="64">
        <v>6797</v>
      </c>
      <c r="W1506" s="66">
        <f>+(MaestraLP3[[#This Row],[COSTO ]]-MaestraLP3[[#This Row],[COSTO OCT AL 25-09]])/MaestraLP3[[#This Row],[COSTO OCT AL 25-09]]</f>
        <v>-2.9416090601559053E-4</v>
      </c>
      <c r="X1506" s="67" t="str">
        <f>++IF(P1506="HASTA AGOTAR STOCK","HASTA AGOTAR STOCK",IF(MaestraLP3[[#This Row],[PRECIO]]=0,"NO PARA LP",IF(MaestraLP3[[#This Row],[PRECIO SEP]]=0,"INCORPORACIÓN",IF(Z1506=0,"MANTIENE",IF(Z1506&lt;0,"BAJA",IF(Z1506&gt;0,"ALZA",""))))))</f>
        <v>MANTIENE</v>
      </c>
      <c r="Y1506" s="64">
        <v>8990</v>
      </c>
      <c r="Z1506" s="41">
        <f>IF(Y1506=0,"INDICAR PRECIO VTA",Y1506-MaestraLP3[[#This Row],[PRECIO SEP]])</f>
        <v>0</v>
      </c>
      <c r="AA1506" s="66">
        <f t="shared" si="23"/>
        <v>0.2439377085650723</v>
      </c>
      <c r="AB1506" s="68">
        <f>IFERROR(MaestraLP3[[#This Row],[PRECIO]]*MaestraLP3[[#This Row],[%MG UMV]],0)</f>
        <v>2193</v>
      </c>
      <c r="AC1506" s="69">
        <v>1</v>
      </c>
      <c r="AD1506" s="64">
        <f>+IFERROR(MaestraLP3[[#This Row],[MARGEN UNITARIO]]/MaestraLP3[[#This Row],[Peso Neto UMV (KG)]],0)</f>
        <v>2193</v>
      </c>
      <c r="AE1506" s="39" t="s">
        <v>53</v>
      </c>
      <c r="AF1506" s="39"/>
      <c r="AG1506" s="39">
        <v>1</v>
      </c>
      <c r="AH1506" s="39" t="s">
        <v>53</v>
      </c>
      <c r="AI1506" s="66">
        <v>0.08</v>
      </c>
      <c r="AJ1506" s="66">
        <v>0.1</v>
      </c>
      <c r="AK1506" s="39"/>
      <c r="AL1506" s="39" t="s">
        <v>53</v>
      </c>
    </row>
    <row r="1507" spans="1:38" x14ac:dyDescent="0.35">
      <c r="A1507" s="110" t="s">
        <v>276</v>
      </c>
      <c r="B1507" s="39">
        <v>104538550</v>
      </c>
      <c r="C1507" s="39" t="str">
        <f>+MaestraLP3[[#This Row],[CÓDIGO]]&amp;MaestraLP3[[#Headers],[-]]&amp;MaestraLP3[[#This Row],[UMV]]</f>
        <v>104538550-KG</v>
      </c>
      <c r="D1507" s="50" t="str">
        <f>+MaestraLP3[[#This Row],[CÓDIGO]]&amp;MaestraLP3[[#Headers],[FS00]]</f>
        <v>104538550FS00</v>
      </c>
      <c r="E1507" s="39" t="s">
        <v>72</v>
      </c>
      <c r="F1507" s="39" t="s">
        <v>84</v>
      </c>
      <c r="G1507" s="39" t="s">
        <v>89</v>
      </c>
      <c r="H1507" s="39" t="s">
        <v>883</v>
      </c>
      <c r="I1507" s="39" t="s">
        <v>886</v>
      </c>
      <c r="J1507" s="49" t="s">
        <v>77</v>
      </c>
      <c r="K1507" s="50" t="s">
        <v>77</v>
      </c>
      <c r="L1507" s="39" t="str">
        <f>VLOOKUP(MaestraLP3[[#This Row],[UMV]],VALIDACIONES!J:L,3,0)</f>
        <v>Kilogramo</v>
      </c>
      <c r="M1507" s="39" t="s">
        <v>385</v>
      </c>
      <c r="N1507" s="39" t="s">
        <v>78</v>
      </c>
      <c r="O1507" s="64">
        <v>6615</v>
      </c>
      <c r="P1507" s="39" t="s">
        <v>42</v>
      </c>
      <c r="Q1507" s="64">
        <v>9990</v>
      </c>
      <c r="R1507" s="66">
        <f>+IFERROR((MaestraLP3[[#This Row],[COSTO ]]/MaestraLP3[[#This Row],[COSTO SEP]]-1),0)</f>
        <v>0</v>
      </c>
      <c r="S1507" s="65" t="s">
        <v>43</v>
      </c>
      <c r="T1507" s="65" t="s">
        <v>43</v>
      </c>
      <c r="U1507" s="64">
        <f>+VLOOKUP(MaestraLP3[[#This Row],[FS00]],'[1]BD MES'!$C:$N,12,0)</f>
        <v>6615</v>
      </c>
      <c r="V1507" s="64">
        <v>6615</v>
      </c>
      <c r="W1507" s="66">
        <f>+(MaestraLP3[[#This Row],[COSTO ]]-MaestraLP3[[#This Row],[COSTO OCT AL 25-09]])/MaestraLP3[[#This Row],[COSTO OCT AL 25-09]]</f>
        <v>0</v>
      </c>
      <c r="X1507" s="67" t="str">
        <f>++IF(P1507="HASTA AGOTAR STOCK","HASTA AGOTAR STOCK",IF(MaestraLP3[[#This Row],[PRECIO]]=0,"NO PARA LP",IF(MaestraLP3[[#This Row],[PRECIO SEP]]=0,"INCORPORACIÓN",IF(Z1507=0,"MANTIENE",IF(Z1507&lt;0,"BAJA",IF(Z1507&gt;0,"ALZA",""))))))</f>
        <v>MANTIENE</v>
      </c>
      <c r="Y1507" s="64">
        <v>9990</v>
      </c>
      <c r="Z1507" s="41">
        <f>IF(Y1507=0,"INDICAR PRECIO VTA",Y1507-MaestraLP3[[#This Row],[PRECIO SEP]])</f>
        <v>0</v>
      </c>
      <c r="AA1507" s="66">
        <f t="shared" si="23"/>
        <v>0.33783783783783783</v>
      </c>
      <c r="AB1507" s="68">
        <f>IFERROR(MaestraLP3[[#This Row],[PRECIO]]*MaestraLP3[[#This Row],[%MG UMV]],0)</f>
        <v>3375</v>
      </c>
      <c r="AC1507" s="69">
        <v>1</v>
      </c>
      <c r="AD1507" s="64">
        <f>+IFERROR(MaestraLP3[[#This Row],[MARGEN UNITARIO]]/MaestraLP3[[#This Row],[Peso Neto UMV (KG)]],0)</f>
        <v>3375</v>
      </c>
      <c r="AE1507" s="39" t="s">
        <v>53</v>
      </c>
      <c r="AF1507" s="39"/>
      <c r="AG1507" s="39">
        <v>1</v>
      </c>
      <c r="AH1507" s="39" t="s">
        <v>53</v>
      </c>
      <c r="AI1507" s="66">
        <v>0.08</v>
      </c>
      <c r="AJ1507" s="66">
        <v>0.12</v>
      </c>
      <c r="AK1507" s="39"/>
      <c r="AL1507" s="39" t="s">
        <v>53</v>
      </c>
    </row>
    <row r="1508" spans="1:38" x14ac:dyDescent="0.35">
      <c r="A1508" s="110" t="s">
        <v>276</v>
      </c>
      <c r="B1508" s="39">
        <v>104543550</v>
      </c>
      <c r="C1508" s="39" t="str">
        <f>+MaestraLP3[[#This Row],[CÓDIGO]]&amp;MaestraLP3[[#Headers],[-]]&amp;MaestraLP3[[#This Row],[UMV]]</f>
        <v>104543550-C04</v>
      </c>
      <c r="D1508" s="50" t="str">
        <f>+MaestraLP3[[#This Row],[CÓDIGO]]&amp;MaestraLP3[[#Headers],[FS00]]</f>
        <v>104543550FS00</v>
      </c>
      <c r="E1508" s="39" t="s">
        <v>72</v>
      </c>
      <c r="F1508" s="39" t="s">
        <v>84</v>
      </c>
      <c r="G1508" s="39" t="s">
        <v>89</v>
      </c>
      <c r="H1508" s="39" t="s">
        <v>883</v>
      </c>
      <c r="I1508" s="39" t="s">
        <v>887</v>
      </c>
      <c r="J1508" s="49" t="s">
        <v>141</v>
      </c>
      <c r="K1508" s="50" t="s">
        <v>50</v>
      </c>
      <c r="L1508" s="39" t="str">
        <f>VLOOKUP(MaestraLP3[[#This Row],[UMV]],VALIDACIONES!J:L,3,0)</f>
        <v>Caja 4 Unidades</v>
      </c>
      <c r="M1508" s="39" t="s">
        <v>385</v>
      </c>
      <c r="N1508" s="39" t="s">
        <v>78</v>
      </c>
      <c r="O1508" s="64">
        <v>41420</v>
      </c>
      <c r="P1508" s="39" t="s">
        <v>42</v>
      </c>
      <c r="Q1508" s="64">
        <v>54000</v>
      </c>
      <c r="R1508" s="66">
        <f>+IFERROR((MaestraLP3[[#This Row],[COSTO ]]/MaestraLP3[[#This Row],[COSTO SEP]]-1),0)</f>
        <v>0</v>
      </c>
      <c r="S1508" s="65" t="s">
        <v>93</v>
      </c>
      <c r="T1508" s="65" t="s">
        <v>93</v>
      </c>
      <c r="U1508" s="64">
        <f>+VLOOKUP(MaestraLP3[[#This Row],[FS00]],'[1]BD MES'!$C:$N,12,0)</f>
        <v>36160</v>
      </c>
      <c r="V1508" s="64">
        <v>41420</v>
      </c>
      <c r="W1508" s="66">
        <f>+(MaestraLP3[[#This Row],[COSTO ]]-MaestraLP3[[#This Row],[COSTO OCT AL 25-09]])/MaestraLP3[[#This Row],[COSTO OCT AL 25-09]]</f>
        <v>0.14546460176991149</v>
      </c>
      <c r="X1508" s="67" t="str">
        <f>++IF(P1508="HASTA AGOTAR STOCK","HASTA AGOTAR STOCK",IF(MaestraLP3[[#This Row],[PRECIO]]=0,"NO PARA LP",IF(MaestraLP3[[#This Row],[PRECIO SEP]]=0,"INCORPORACIÓN",IF(Z1508=0,"MANTIENE",IF(Z1508&lt;0,"BAJA",IF(Z1508&gt;0,"ALZA",""))))))</f>
        <v>MANTIENE</v>
      </c>
      <c r="Y1508" s="64">
        <v>54000</v>
      </c>
      <c r="Z1508" s="41">
        <f>IF(Y1508=0,"INDICAR PRECIO VTA",Y1508-MaestraLP3[[#This Row],[PRECIO SEP]])</f>
        <v>0</v>
      </c>
      <c r="AA1508" s="66">
        <f t="shared" si="23"/>
        <v>0.23296296296296296</v>
      </c>
      <c r="AB1508" s="68">
        <f>IFERROR(MaestraLP3[[#This Row],[PRECIO]]*MaestraLP3[[#This Row],[%MG UMV]],0)</f>
        <v>12580</v>
      </c>
      <c r="AC1508" s="69">
        <v>2</v>
      </c>
      <c r="AD1508" s="64">
        <f>+IFERROR(MaestraLP3[[#This Row],[MARGEN UNITARIO]]/MaestraLP3[[#This Row],[Peso Neto UMV (KG)]],0)</f>
        <v>6290</v>
      </c>
      <c r="AE1508" s="39" t="s">
        <v>53</v>
      </c>
      <c r="AF1508" s="39"/>
      <c r="AG1508" s="39">
        <v>1</v>
      </c>
      <c r="AH1508" s="39" t="s">
        <v>53</v>
      </c>
      <c r="AI1508" s="66">
        <v>0.08</v>
      </c>
      <c r="AJ1508" s="66">
        <v>0.12</v>
      </c>
      <c r="AK1508" s="39" t="s">
        <v>53</v>
      </c>
      <c r="AL1508" s="39" t="s">
        <v>53</v>
      </c>
    </row>
    <row r="1509" spans="1:38" x14ac:dyDescent="0.35">
      <c r="A1509" s="110" t="s">
        <v>276</v>
      </c>
      <c r="B1509" s="39">
        <v>104538560</v>
      </c>
      <c r="C1509" s="39" t="str">
        <f>+MaestraLP3[[#This Row],[CÓDIGO]]&amp;MaestraLP3[[#Headers],[-]]&amp;MaestraLP3[[#This Row],[UMV]]</f>
        <v>104538560-KG</v>
      </c>
      <c r="D1509" s="50" t="str">
        <f>+MaestraLP3[[#This Row],[CÓDIGO]]&amp;MaestraLP3[[#Headers],[FS00]]</f>
        <v>104538560FS00</v>
      </c>
      <c r="E1509" s="39" t="s">
        <v>72</v>
      </c>
      <c r="F1509" s="39" t="s">
        <v>84</v>
      </c>
      <c r="G1509" s="39" t="s">
        <v>89</v>
      </c>
      <c r="H1509" s="39" t="s">
        <v>883</v>
      </c>
      <c r="I1509" s="39" t="s">
        <v>888</v>
      </c>
      <c r="J1509" s="49" t="s">
        <v>77</v>
      </c>
      <c r="K1509" s="50" t="s">
        <v>77</v>
      </c>
      <c r="L1509" s="39" t="str">
        <f>VLOOKUP(MaestraLP3[[#This Row],[UMV]],VALIDACIONES!J:L,3,0)</f>
        <v>Kilogramo</v>
      </c>
      <c r="M1509" s="39" t="s">
        <v>385</v>
      </c>
      <c r="N1509" s="39" t="s">
        <v>78</v>
      </c>
      <c r="O1509" s="64">
        <v>13900</v>
      </c>
      <c r="P1509" s="39" t="s">
        <v>42</v>
      </c>
      <c r="Q1509" s="64">
        <v>18900</v>
      </c>
      <c r="R1509" s="66">
        <f>+IFERROR((MaestraLP3[[#This Row],[COSTO ]]/MaestraLP3[[#This Row],[COSTO SEP]]-1),0)</f>
        <v>0</v>
      </c>
      <c r="S1509" s="65" t="s">
        <v>52</v>
      </c>
      <c r="T1509" s="65" t="s">
        <v>52</v>
      </c>
      <c r="U1509" s="64">
        <f>+VLOOKUP(MaestraLP3[[#This Row],[FS00]],'[1]BD MES'!$C:$N,12,0)</f>
        <v>13900</v>
      </c>
      <c r="V1509" s="64">
        <v>13900</v>
      </c>
      <c r="W1509" s="66">
        <f>+(MaestraLP3[[#This Row],[COSTO ]]-MaestraLP3[[#This Row],[COSTO OCT AL 25-09]])/MaestraLP3[[#This Row],[COSTO OCT AL 25-09]]</f>
        <v>0</v>
      </c>
      <c r="X1509" s="67" t="str">
        <f>++IF(P1509="HASTA AGOTAR STOCK","HASTA AGOTAR STOCK",IF(MaestraLP3[[#This Row],[PRECIO]]=0,"NO PARA LP",IF(MaestraLP3[[#This Row],[PRECIO SEP]]=0,"INCORPORACIÓN",IF(Z1509=0,"MANTIENE",IF(Z1509&lt;0,"BAJA",IF(Z1509&gt;0,"ALZA",""))))))</f>
        <v>MANTIENE</v>
      </c>
      <c r="Y1509" s="64">
        <v>18900</v>
      </c>
      <c r="Z1509" s="41">
        <f>IF(Y1509=0,"INDICAR PRECIO VTA",Y1509-MaestraLP3[[#This Row],[PRECIO SEP]])</f>
        <v>0</v>
      </c>
      <c r="AA1509" s="66">
        <f t="shared" si="23"/>
        <v>0.26455026455026454</v>
      </c>
      <c r="AB1509" s="68">
        <f>IFERROR(MaestraLP3[[#This Row],[PRECIO]]*MaestraLP3[[#This Row],[%MG UMV]],0)</f>
        <v>5000</v>
      </c>
      <c r="AC1509" s="69">
        <v>1</v>
      </c>
      <c r="AD1509" s="64">
        <f>+IFERROR(MaestraLP3[[#This Row],[MARGEN UNITARIO]]/MaestraLP3[[#This Row],[Peso Neto UMV (KG)]],0)</f>
        <v>5000</v>
      </c>
      <c r="AE1509" s="39" t="s">
        <v>53</v>
      </c>
      <c r="AF1509" s="39"/>
      <c r="AG1509" s="39">
        <v>1</v>
      </c>
      <c r="AH1509" s="39" t="s">
        <v>53</v>
      </c>
      <c r="AI1509" s="66">
        <v>0.08</v>
      </c>
      <c r="AJ1509" s="66">
        <v>0.12</v>
      </c>
      <c r="AK1509" s="39"/>
      <c r="AL1509" s="39" t="s">
        <v>53</v>
      </c>
    </row>
    <row r="1510" spans="1:38" x14ac:dyDescent="0.35">
      <c r="A1510" s="110" t="s">
        <v>276</v>
      </c>
      <c r="B1510" s="39">
        <v>105045500</v>
      </c>
      <c r="C1510" s="39" t="str">
        <f>+MaestraLP3[[#This Row],[CÓDIGO]]&amp;MaestraLP3[[#Headers],[-]]&amp;MaestraLP3[[#This Row],[UMV]]</f>
        <v>105045500-C06</v>
      </c>
      <c r="D1510" s="50" t="str">
        <f>+MaestraLP3[[#This Row],[CÓDIGO]]&amp;MaestraLP3[[#Headers],[FS00]]</f>
        <v>105045500FS00</v>
      </c>
      <c r="E1510" s="39" t="s">
        <v>72</v>
      </c>
      <c r="F1510" s="39" t="s">
        <v>84</v>
      </c>
      <c r="G1510" s="39" t="s">
        <v>89</v>
      </c>
      <c r="H1510" s="39" t="s">
        <v>889</v>
      </c>
      <c r="I1510" s="39" t="s">
        <v>891</v>
      </c>
      <c r="J1510" s="49" t="s">
        <v>57</v>
      </c>
      <c r="K1510" s="50" t="s">
        <v>50</v>
      </c>
      <c r="L1510" s="39" t="str">
        <f>VLOOKUP(MaestraLP3[[#This Row],[UMV]],VALIDACIONES!J:L,3,0)</f>
        <v>Caja 6 Unidades</v>
      </c>
      <c r="M1510" s="39" t="s">
        <v>40</v>
      </c>
      <c r="N1510" s="39" t="s">
        <v>78</v>
      </c>
      <c r="O1510" s="64">
        <v>37296.11</v>
      </c>
      <c r="P1510" s="39" t="s">
        <v>42</v>
      </c>
      <c r="Q1510" s="64">
        <v>59940</v>
      </c>
      <c r="R1510" s="66">
        <f>+IFERROR((MaestraLP3[[#This Row],[COSTO ]]/MaestraLP3[[#This Row],[COSTO SEP]]-1),0)</f>
        <v>-8.0437343197292677E-7</v>
      </c>
      <c r="S1510" s="65" t="s">
        <v>52</v>
      </c>
      <c r="T1510" s="65" t="s">
        <v>52</v>
      </c>
      <c r="U1510" s="64">
        <f>+VLOOKUP(MaestraLP3[[#This Row],[FS00]],'[1]BD MES'!$C:$N,12,0)</f>
        <v>37296.25</v>
      </c>
      <c r="V1510" s="64">
        <v>37296.080000000002</v>
      </c>
      <c r="W1510" s="66">
        <f>+(MaestraLP3[[#This Row],[COSTO ]]-MaestraLP3[[#This Row],[COSTO OCT AL 25-09]])/MaestraLP3[[#This Row],[COSTO OCT AL 25-09]]</f>
        <v>-4.5580990045447936E-6</v>
      </c>
      <c r="X1510" s="67" t="str">
        <f>++IF(P1510="HASTA AGOTAR STOCK","HASTA AGOTAR STOCK",IF(MaestraLP3[[#This Row],[PRECIO]]=0,"NO PARA LP",IF(MaestraLP3[[#This Row],[PRECIO SEP]]=0,"INCORPORACIÓN",IF(Z1510=0,"MANTIENE",IF(Z1510&lt;0,"BAJA",IF(Z1510&gt;0,"ALZA",""))))))</f>
        <v>MANTIENE</v>
      </c>
      <c r="Y1510" s="64">
        <v>59940</v>
      </c>
      <c r="Z1510" s="41">
        <f>IF(Y1510=0,"INDICAR PRECIO VTA",Y1510-MaestraLP3[[#This Row],[PRECIO SEP]])</f>
        <v>0</v>
      </c>
      <c r="AA1510" s="66">
        <f t="shared" si="23"/>
        <v>0.37777644310977643</v>
      </c>
      <c r="AB1510" s="68">
        <f>IFERROR(MaestraLP3[[#This Row],[PRECIO]]*MaestraLP3[[#This Row],[%MG UMV]],0)</f>
        <v>22643.919999999998</v>
      </c>
      <c r="AC1510" s="69">
        <v>6</v>
      </c>
      <c r="AD1510" s="64">
        <f>+IFERROR(MaestraLP3[[#This Row],[MARGEN UNITARIO]]/MaestraLP3[[#This Row],[Peso Neto UMV (KG)]],0)</f>
        <v>3773.9866666666662</v>
      </c>
      <c r="AE1510" s="39" t="s">
        <v>53</v>
      </c>
      <c r="AF1510" s="39"/>
      <c r="AG1510" s="39">
        <v>1</v>
      </c>
      <c r="AH1510" s="39" t="s">
        <v>53</v>
      </c>
      <c r="AI1510" s="66">
        <v>0.08</v>
      </c>
      <c r="AJ1510" s="66">
        <v>0.1</v>
      </c>
      <c r="AK1510" s="39"/>
      <c r="AL1510" s="39" t="s">
        <v>53</v>
      </c>
    </row>
    <row r="1511" spans="1:38" x14ac:dyDescent="0.35">
      <c r="A1511" s="110" t="s">
        <v>276</v>
      </c>
      <c r="B1511" s="39">
        <v>104521840</v>
      </c>
      <c r="C1511" s="39" t="str">
        <f>+MaestraLP3[[#This Row],[CÓDIGO]]&amp;MaestraLP3[[#Headers],[-]]&amp;MaestraLP3[[#This Row],[UMV]]</f>
        <v>104521840-C01</v>
      </c>
      <c r="D1511" s="50" t="str">
        <f>+MaestraLP3[[#This Row],[CÓDIGO]]&amp;MaestraLP3[[#Headers],[FS00]]</f>
        <v>104521840FS00</v>
      </c>
      <c r="E1511" s="39" t="s">
        <v>72</v>
      </c>
      <c r="F1511" s="39" t="s">
        <v>84</v>
      </c>
      <c r="G1511" s="39" t="s">
        <v>89</v>
      </c>
      <c r="H1511" s="39" t="s">
        <v>889</v>
      </c>
      <c r="I1511" s="39" t="s">
        <v>893</v>
      </c>
      <c r="J1511" s="49" t="s">
        <v>569</v>
      </c>
      <c r="K1511" s="50" t="s">
        <v>569</v>
      </c>
      <c r="L1511" s="39" t="str">
        <f>VLOOKUP(MaestraLP3[[#This Row],[UMV]],VALIDACIONES!J:L,3,0)</f>
        <v>Caja 1 Unidad</v>
      </c>
      <c r="M1511" s="39" t="s">
        <v>40</v>
      </c>
      <c r="N1511" s="39" t="s">
        <v>41</v>
      </c>
      <c r="O1511" s="64">
        <v>41747</v>
      </c>
      <c r="P1511" s="39" t="s">
        <v>102</v>
      </c>
      <c r="Q1511" s="64">
        <v>70990</v>
      </c>
      <c r="R1511" s="66">
        <f>+IFERROR((MaestraLP3[[#This Row],[COSTO ]]/MaestraLP3[[#This Row],[COSTO SEP]]-1),0)</f>
        <v>4.1452493461836326E-2</v>
      </c>
      <c r="S1511" s="65" t="s">
        <v>52</v>
      </c>
      <c r="T1511" s="65" t="s">
        <v>52</v>
      </c>
      <c r="U1511" s="64">
        <f>+VLOOKUP(MaestraLP3[[#This Row],[FS00]],'[1]BD MES'!$C:$N,12,0)</f>
        <v>44218</v>
      </c>
      <c r="V1511" s="64">
        <v>43477.51724455128</v>
      </c>
      <c r="W1511" s="66">
        <f>+(MaestraLP3[[#This Row],[COSTO ]]-MaestraLP3[[#This Row],[COSTO OCT AL 25-09]])/MaestraLP3[[#This Row],[COSTO OCT AL 25-09]]</f>
        <v>-1.6746183804077979E-2</v>
      </c>
      <c r="X1511" s="67" t="str">
        <f>++IF(P1511="HASTA AGOTAR STOCK","HASTA AGOTAR STOCK",IF(MaestraLP3[[#This Row],[PRECIO]]=0,"NO PARA LP",IF(MaestraLP3[[#This Row],[PRECIO SEP]]=0,"INCORPORACIÓN",IF(Z1511=0,"MANTIENE",IF(Z1511&lt;0,"BAJA",IF(Z1511&gt;0,"ALZA",""))))))</f>
        <v>MANTIENE</v>
      </c>
      <c r="Y1511" s="64">
        <v>70990</v>
      </c>
      <c r="Z1511" s="41">
        <f>IF(Y1511=0,"INDICAR PRECIO VTA",Y1511-MaestraLP3[[#This Row],[PRECIO SEP]])</f>
        <v>0</v>
      </c>
      <c r="AA1511" s="66">
        <f t="shared" si="23"/>
        <v>0.38755434223762109</v>
      </c>
      <c r="AB1511" s="68">
        <f>IFERROR(MaestraLP3[[#This Row],[PRECIO]]*MaestraLP3[[#This Row],[%MG UMV]],0)</f>
        <v>27512.48275544872</v>
      </c>
      <c r="AC1511" s="69">
        <v>6.8</v>
      </c>
      <c r="AD1511" s="64">
        <f>+IFERROR(MaestraLP3[[#This Row],[MARGEN UNITARIO]]/MaestraLP3[[#This Row],[Peso Neto UMV (KG)]],0)</f>
        <v>4045.9533463895177</v>
      </c>
      <c r="AE1511" s="39" t="s">
        <v>44</v>
      </c>
      <c r="AF1511" s="39"/>
      <c r="AG1511" s="39">
        <v>1</v>
      </c>
      <c r="AH1511" s="39">
        <v>0</v>
      </c>
      <c r="AI1511" s="66">
        <v>0.08</v>
      </c>
      <c r="AJ1511" s="66">
        <v>0.1</v>
      </c>
      <c r="AK1511" s="39" t="s">
        <v>53</v>
      </c>
      <c r="AL1511" s="39" t="s">
        <v>53</v>
      </c>
    </row>
    <row r="1512" spans="1:38" x14ac:dyDescent="0.35">
      <c r="A1512" s="110" t="s">
        <v>276</v>
      </c>
      <c r="B1512" s="39">
        <v>104525830</v>
      </c>
      <c r="C1512" s="39" t="str">
        <f>+MaestraLP3[[#This Row],[CÓDIGO]]&amp;MaestraLP3[[#Headers],[-]]&amp;MaestraLP3[[#This Row],[UMV]]</f>
        <v>104525830-C04</v>
      </c>
      <c r="D1512" s="50" t="str">
        <f>+MaestraLP3[[#This Row],[CÓDIGO]]&amp;MaestraLP3[[#Headers],[FS00]]</f>
        <v>104525830FS00</v>
      </c>
      <c r="E1512" s="39" t="s">
        <v>72</v>
      </c>
      <c r="F1512" s="39" t="s">
        <v>84</v>
      </c>
      <c r="G1512" s="39" t="s">
        <v>89</v>
      </c>
      <c r="H1512" s="39" t="s">
        <v>889</v>
      </c>
      <c r="I1512" s="39" t="s">
        <v>890</v>
      </c>
      <c r="J1512" s="49" t="s">
        <v>141</v>
      </c>
      <c r="K1512" s="50" t="s">
        <v>50</v>
      </c>
      <c r="L1512" s="39" t="str">
        <f>VLOOKUP(MaestraLP3[[#This Row],[UMV]],VALIDACIONES!J:L,3,0)</f>
        <v>Caja 4 Unidades</v>
      </c>
      <c r="M1512" s="39" t="s">
        <v>385</v>
      </c>
      <c r="N1512" s="39" t="s">
        <v>78</v>
      </c>
      <c r="O1512" s="64">
        <v>14776</v>
      </c>
      <c r="P1512" s="39" t="s">
        <v>42</v>
      </c>
      <c r="Q1512" s="64">
        <v>22900</v>
      </c>
      <c r="R1512" s="66">
        <f>+IFERROR((MaestraLP3[[#This Row],[COSTO ]]/MaestraLP3[[#This Row],[COSTO SEP]]-1),0)</f>
        <v>0</v>
      </c>
      <c r="S1512" s="65" t="s">
        <v>52</v>
      </c>
      <c r="T1512" s="65" t="s">
        <v>52</v>
      </c>
      <c r="U1512" s="64">
        <f>+VLOOKUP(MaestraLP3[[#This Row],[FS00]],'[1]BD MES'!$C:$N,12,0)</f>
        <v>14776</v>
      </c>
      <c r="V1512" s="64">
        <v>14776</v>
      </c>
      <c r="W1512" s="66">
        <f>+(MaestraLP3[[#This Row],[COSTO ]]-MaestraLP3[[#This Row],[COSTO OCT AL 25-09]])/MaestraLP3[[#This Row],[COSTO OCT AL 25-09]]</f>
        <v>0</v>
      </c>
      <c r="X1512" s="67" t="str">
        <f>++IF(P1512="HASTA AGOTAR STOCK","HASTA AGOTAR STOCK",IF(MaestraLP3[[#This Row],[PRECIO]]=0,"NO PARA LP",IF(MaestraLP3[[#This Row],[PRECIO SEP]]=0,"INCORPORACIÓN",IF(Z1512=0,"MANTIENE",IF(Z1512&lt;0,"BAJA",IF(Z1512&gt;0,"ALZA",""))))))</f>
        <v>MANTIENE</v>
      </c>
      <c r="Y1512" s="64">
        <v>22900</v>
      </c>
      <c r="Z1512" s="41">
        <f>IF(Y1512=0,"INDICAR PRECIO VTA",Y1512-MaestraLP3[[#This Row],[PRECIO SEP]])</f>
        <v>0</v>
      </c>
      <c r="AA1512" s="66">
        <f t="shared" si="23"/>
        <v>0.35475982532751094</v>
      </c>
      <c r="AB1512" s="68">
        <f>IFERROR(MaestraLP3[[#This Row],[PRECIO]]*MaestraLP3[[#This Row],[%MG UMV]],0)</f>
        <v>8124</v>
      </c>
      <c r="AC1512" s="69">
        <v>2</v>
      </c>
      <c r="AD1512" s="64">
        <f>+IFERROR(MaestraLP3[[#This Row],[MARGEN UNITARIO]]/MaestraLP3[[#This Row],[Peso Neto UMV (KG)]],0)</f>
        <v>4062</v>
      </c>
      <c r="AE1512" s="39" t="s">
        <v>53</v>
      </c>
      <c r="AF1512" s="39"/>
      <c r="AG1512" s="39">
        <v>1</v>
      </c>
      <c r="AH1512" s="39" t="s">
        <v>53</v>
      </c>
      <c r="AI1512" s="66">
        <v>0.05</v>
      </c>
      <c r="AJ1512" s="66">
        <v>0.08</v>
      </c>
      <c r="AK1512" s="39"/>
      <c r="AL1512" s="39" t="s">
        <v>53</v>
      </c>
    </row>
    <row r="1513" spans="1:38" x14ac:dyDescent="0.35">
      <c r="A1513" s="110" t="s">
        <v>276</v>
      </c>
      <c r="B1513" s="39">
        <v>104534620</v>
      </c>
      <c r="C1513" s="39" t="str">
        <f>+MaestraLP3[[#This Row],[CÓDIGO]]&amp;MaestraLP3[[#Headers],[-]]&amp;MaestraLP3[[#This Row],[UMV]]</f>
        <v>104534620-C05</v>
      </c>
      <c r="D1513" s="50" t="str">
        <f>+MaestraLP3[[#This Row],[CÓDIGO]]&amp;MaestraLP3[[#Headers],[FS00]]</f>
        <v>104534620FS00</v>
      </c>
      <c r="E1513" s="39" t="s">
        <v>72</v>
      </c>
      <c r="F1513" s="39" t="s">
        <v>84</v>
      </c>
      <c r="G1513" s="39" t="s">
        <v>89</v>
      </c>
      <c r="H1513" s="39" t="s">
        <v>889</v>
      </c>
      <c r="I1513" s="39" t="s">
        <v>892</v>
      </c>
      <c r="J1513" s="49" t="s">
        <v>198</v>
      </c>
      <c r="K1513" s="50" t="s">
        <v>50</v>
      </c>
      <c r="L1513" s="39" t="str">
        <f>VLOOKUP(MaestraLP3[[#This Row],[UMV]],VALIDACIONES!J:L,3,0)</f>
        <v>Caja 5 Unidades</v>
      </c>
      <c r="M1513" s="39" t="s">
        <v>40</v>
      </c>
      <c r="N1513" s="39" t="s">
        <v>78</v>
      </c>
      <c r="O1513" s="64">
        <v>38300</v>
      </c>
      <c r="P1513" s="39" t="s">
        <v>102</v>
      </c>
      <c r="Q1513" s="64">
        <v>54950</v>
      </c>
      <c r="R1513" s="66">
        <f>+IFERROR((MaestraLP3[[#This Row],[COSTO ]]/MaestraLP3[[#This Row],[COSTO SEP]]-1),0)</f>
        <v>2.7415143603133352E-3</v>
      </c>
      <c r="S1513" s="65" t="s">
        <v>79</v>
      </c>
      <c r="T1513" s="65" t="s">
        <v>79</v>
      </c>
      <c r="U1513" s="64">
        <f>+VLOOKUP(MaestraLP3[[#This Row],[FS00]],'[1]BD MES'!$C:$N,12,0)</f>
        <v>38615</v>
      </c>
      <c r="V1513" s="64">
        <v>38405</v>
      </c>
      <c r="W1513" s="66">
        <f>+(MaestraLP3[[#This Row],[COSTO ]]-MaestraLP3[[#This Row],[COSTO OCT AL 25-09]])/MaestraLP3[[#This Row],[COSTO OCT AL 25-09]]</f>
        <v>-5.438301178298589E-3</v>
      </c>
      <c r="X1513" s="67" t="str">
        <f>++IF(P1513="HASTA AGOTAR STOCK","HASTA AGOTAR STOCK",IF(MaestraLP3[[#This Row],[PRECIO]]=0,"NO PARA LP",IF(MaestraLP3[[#This Row],[PRECIO SEP]]=0,"INCORPORACIÓN",IF(Z1513=0,"MANTIENE",IF(Z1513&lt;0,"BAJA",IF(Z1513&gt;0,"ALZA",""))))))</f>
        <v>MANTIENE</v>
      </c>
      <c r="Y1513" s="64">
        <v>54950</v>
      </c>
      <c r="Z1513" s="41">
        <f>IF(Y1513=0,"INDICAR PRECIO VTA",Y1513-MaestraLP3[[#This Row],[PRECIO SEP]])</f>
        <v>0</v>
      </c>
      <c r="AA1513" s="66">
        <f t="shared" si="23"/>
        <v>0.30109190172884442</v>
      </c>
      <c r="AB1513" s="68">
        <f>IFERROR(MaestraLP3[[#This Row],[PRECIO]]*MaestraLP3[[#This Row],[%MG UMV]],0)</f>
        <v>16545</v>
      </c>
      <c r="AC1513" s="69">
        <v>5</v>
      </c>
      <c r="AD1513" s="64">
        <f>+IFERROR(MaestraLP3[[#This Row],[MARGEN UNITARIO]]/MaestraLP3[[#This Row],[Peso Neto UMV (KG)]],0)</f>
        <v>3309</v>
      </c>
      <c r="AE1513" s="39" t="s">
        <v>53</v>
      </c>
      <c r="AF1513" s="39"/>
      <c r="AG1513" s="39">
        <v>1</v>
      </c>
      <c r="AH1513" s="39" t="s">
        <v>53</v>
      </c>
      <c r="AI1513" s="66">
        <v>0.03</v>
      </c>
      <c r="AJ1513" s="66">
        <v>0.05</v>
      </c>
      <c r="AK1513" s="39"/>
      <c r="AL1513" s="39" t="s">
        <v>53</v>
      </c>
    </row>
    <row r="1514" spans="1:38" x14ac:dyDescent="0.35">
      <c r="A1514" s="110" t="s">
        <v>276</v>
      </c>
      <c r="B1514" s="39">
        <v>104534340</v>
      </c>
      <c r="C1514" s="39" t="str">
        <f>+MaestraLP3[[#This Row],[CÓDIGO]]&amp;MaestraLP3[[#Headers],[-]]&amp;MaestraLP3[[#This Row],[UMV]]</f>
        <v>104534340-C18</v>
      </c>
      <c r="D1514" s="50" t="str">
        <f>+MaestraLP3[[#This Row],[CÓDIGO]]&amp;MaestraLP3[[#Headers],[FS00]]</f>
        <v>104534340FS00</v>
      </c>
      <c r="E1514" s="39" t="s">
        <v>72</v>
      </c>
      <c r="F1514" s="39" t="s">
        <v>73</v>
      </c>
      <c r="G1514" s="39" t="s">
        <v>895</v>
      </c>
      <c r="H1514" s="39" t="s">
        <v>914</v>
      </c>
      <c r="I1514" s="39" t="s">
        <v>922</v>
      </c>
      <c r="J1514" s="49" t="s">
        <v>156</v>
      </c>
      <c r="K1514" s="50" t="s">
        <v>50</v>
      </c>
      <c r="L1514" s="39" t="str">
        <f>VLOOKUP(MaestraLP3[[#This Row],[UMV]],VALIDACIONES!J:L,3,0)</f>
        <v>Caja 18 Unidades</v>
      </c>
      <c r="M1514" s="39" t="s">
        <v>385</v>
      </c>
      <c r="N1514" s="39" t="s">
        <v>78</v>
      </c>
      <c r="O1514" s="64">
        <v>17244</v>
      </c>
      <c r="P1514" s="39" t="s">
        <v>42</v>
      </c>
      <c r="Q1514" s="64">
        <v>24500</v>
      </c>
      <c r="R1514" s="66">
        <f>+IFERROR((MaestraLP3[[#This Row],[COSTO ]]/MaestraLP3[[#This Row],[COSTO SEP]]-1),0)</f>
        <v>5.2192066805845094E-3</v>
      </c>
      <c r="S1514" s="65" t="s">
        <v>544</v>
      </c>
      <c r="T1514" s="65" t="s">
        <v>544</v>
      </c>
      <c r="U1514" s="64">
        <f>+VLOOKUP(MaestraLP3[[#This Row],[FS00]],'[1]BD MES'!$C:$N,12,0)</f>
        <v>17244</v>
      </c>
      <c r="V1514" s="64">
        <v>17334</v>
      </c>
      <c r="W1514" s="66">
        <f>+(MaestraLP3[[#This Row],[COSTO ]]-MaestraLP3[[#This Row],[COSTO OCT AL 25-09]])/MaestraLP3[[#This Row],[COSTO OCT AL 25-09]]</f>
        <v>5.2192066805845511E-3</v>
      </c>
      <c r="X1514" s="67" t="str">
        <f>++IF(P1514="HASTA AGOTAR STOCK","HASTA AGOTAR STOCK",IF(MaestraLP3[[#This Row],[PRECIO]]=0,"NO PARA LP",IF(MaestraLP3[[#This Row],[PRECIO SEP]]=0,"INCORPORACIÓN",IF(Z1514=0,"MANTIENE",IF(Z1514&lt;0,"BAJA",IF(Z1514&gt;0,"ALZA",""))))))</f>
        <v>MANTIENE</v>
      </c>
      <c r="Y1514" s="64">
        <v>24500</v>
      </c>
      <c r="Z1514" s="41">
        <f>IF(Y1514=0,"INDICAR PRECIO VTA",Y1514-MaestraLP3[[#This Row],[PRECIO SEP]])</f>
        <v>0</v>
      </c>
      <c r="AA1514" s="66">
        <f t="shared" si="23"/>
        <v>0.29248979591836732</v>
      </c>
      <c r="AB1514" s="68">
        <f>IFERROR(MaestraLP3[[#This Row],[PRECIO]]*MaestraLP3[[#This Row],[%MG UMV]],0)</f>
        <v>7165.9999999999991</v>
      </c>
      <c r="AC1514" s="69">
        <v>18</v>
      </c>
      <c r="AD1514" s="64">
        <f>+IFERROR(MaestraLP3[[#This Row],[MARGEN UNITARIO]]/MaestraLP3[[#This Row],[Peso Neto UMV (KG)]],0)</f>
        <v>398.11111111111109</v>
      </c>
      <c r="AE1514" s="39" t="s">
        <v>53</v>
      </c>
      <c r="AF1514" s="39"/>
      <c r="AG1514" s="39">
        <v>1</v>
      </c>
      <c r="AH1514" s="39" t="s">
        <v>53</v>
      </c>
      <c r="AI1514" s="66">
        <v>0.02</v>
      </c>
      <c r="AJ1514" s="66">
        <v>0.04</v>
      </c>
      <c r="AK1514" s="39"/>
      <c r="AL1514" s="39" t="s">
        <v>53</v>
      </c>
    </row>
    <row r="1515" spans="1:38" x14ac:dyDescent="0.35">
      <c r="A1515" s="110" t="s">
        <v>276</v>
      </c>
      <c r="B1515" s="39">
        <v>104519800</v>
      </c>
      <c r="C1515" s="39" t="str">
        <f>+MaestraLP3[[#This Row],[CÓDIGO]]&amp;MaestraLP3[[#Headers],[-]]&amp;MaestraLP3[[#This Row],[UMV]]</f>
        <v>104519800-C12</v>
      </c>
      <c r="D1515" s="50" t="str">
        <f>+MaestraLP3[[#This Row],[CÓDIGO]]&amp;MaestraLP3[[#Headers],[FS00]]</f>
        <v>104519800FS00</v>
      </c>
      <c r="E1515" s="39" t="s">
        <v>72</v>
      </c>
      <c r="F1515" s="39" t="s">
        <v>73</v>
      </c>
      <c r="G1515" s="39" t="s">
        <v>895</v>
      </c>
      <c r="H1515" s="39" t="s">
        <v>896</v>
      </c>
      <c r="I1515" s="39" t="s">
        <v>897</v>
      </c>
      <c r="J1515" s="49" t="s">
        <v>49</v>
      </c>
      <c r="K1515" s="50" t="s">
        <v>50</v>
      </c>
      <c r="L1515" s="39" t="str">
        <f>VLOOKUP(MaestraLP3[[#This Row],[UMV]],VALIDACIONES!J:L,3,0)</f>
        <v>Caja 12 Unidades</v>
      </c>
      <c r="M1515" s="39" t="s">
        <v>51</v>
      </c>
      <c r="N1515" s="39" t="s">
        <v>78</v>
      </c>
      <c r="O1515" s="64">
        <v>10859.28</v>
      </c>
      <c r="P1515" s="39" t="s">
        <v>42</v>
      </c>
      <c r="Q1515" s="64">
        <v>17900</v>
      </c>
      <c r="R1515" s="66">
        <f>+IFERROR((MaestraLP3[[#This Row],[COSTO ]]/MaestraLP3[[#This Row],[COSTO SEP]]-1),0)</f>
        <v>2.2763940150727358E-3</v>
      </c>
      <c r="S1515" s="65" t="s">
        <v>52</v>
      </c>
      <c r="T1515" s="65" t="s">
        <v>52</v>
      </c>
      <c r="U1515" s="64">
        <f>+VLOOKUP(MaestraLP3[[#This Row],[FS00]],'[1]BD MES'!$C:$N,12,0)</f>
        <v>10310.64</v>
      </c>
      <c r="V1515" s="64">
        <v>10884</v>
      </c>
      <c r="W1515" s="66">
        <f>+(MaestraLP3[[#This Row],[COSTO ]]-MaestraLP3[[#This Row],[COSTO OCT AL 25-09]])/MaestraLP3[[#This Row],[COSTO OCT AL 25-09]]</f>
        <v>5.560857521938508E-2</v>
      </c>
      <c r="X1515" s="67" t="str">
        <f>++IF(P1515="HASTA AGOTAR STOCK","HASTA AGOTAR STOCK",IF(MaestraLP3[[#This Row],[PRECIO]]=0,"NO PARA LP",IF(MaestraLP3[[#This Row],[PRECIO SEP]]=0,"INCORPORACIÓN",IF(Z1515=0,"MANTIENE",IF(Z1515&lt;0,"BAJA",IF(Z1515&gt;0,"ALZA",""))))))</f>
        <v>MANTIENE</v>
      </c>
      <c r="Y1515" s="64">
        <v>17900</v>
      </c>
      <c r="Z1515" s="41">
        <f>IF(Y1515=0,"INDICAR PRECIO VTA",Y1515-MaestraLP3[[#This Row],[PRECIO SEP]])</f>
        <v>0</v>
      </c>
      <c r="AA1515" s="66">
        <f t="shared" si="23"/>
        <v>0.39195530726256983</v>
      </c>
      <c r="AB1515" s="68">
        <f>IFERROR(MaestraLP3[[#This Row],[PRECIO]]*MaestraLP3[[#This Row],[%MG UMV]],0)</f>
        <v>7016</v>
      </c>
      <c r="AC1515" s="69">
        <v>12</v>
      </c>
      <c r="AD1515" s="64">
        <f>+IFERROR(MaestraLP3[[#This Row],[MARGEN UNITARIO]]/MaestraLP3[[#This Row],[Peso Neto UMV (KG)]],0)</f>
        <v>584.66666666666663</v>
      </c>
      <c r="AE1515" s="39" t="s">
        <v>53</v>
      </c>
      <c r="AF1515" s="39"/>
      <c r="AG1515" s="39">
        <v>1</v>
      </c>
      <c r="AH1515" s="39" t="s">
        <v>53</v>
      </c>
      <c r="AI1515" s="66">
        <v>0.05</v>
      </c>
      <c r="AJ1515" s="66">
        <v>0.08</v>
      </c>
      <c r="AK1515" s="39"/>
      <c r="AL1515" s="39" t="s">
        <v>53</v>
      </c>
    </row>
    <row r="1516" spans="1:38" x14ac:dyDescent="0.35">
      <c r="A1516" s="110" t="s">
        <v>276</v>
      </c>
      <c r="B1516" s="39">
        <v>150000702</v>
      </c>
      <c r="C1516" s="39" t="str">
        <f>+MaestraLP3[[#This Row],[CÓDIGO]]&amp;MaestraLP3[[#Headers],[-]]&amp;MaestraLP3[[#This Row],[UMV]]</f>
        <v>150000702-C12</v>
      </c>
      <c r="D1516" s="50" t="str">
        <f>+MaestraLP3[[#This Row],[CÓDIGO]]&amp;MaestraLP3[[#Headers],[FS00]]</f>
        <v>150000702FS00</v>
      </c>
      <c r="E1516" s="39" t="s">
        <v>72</v>
      </c>
      <c r="F1516" s="39" t="s">
        <v>73</v>
      </c>
      <c r="G1516" s="39" t="s">
        <v>895</v>
      </c>
      <c r="H1516" s="39" t="s">
        <v>896</v>
      </c>
      <c r="I1516" s="39" t="s">
        <v>899</v>
      </c>
      <c r="J1516" s="49" t="s">
        <v>49</v>
      </c>
      <c r="K1516" s="50" t="s">
        <v>50</v>
      </c>
      <c r="L1516" s="39" t="str">
        <f>VLOOKUP(MaestraLP3[[#This Row],[UMV]],VALIDACIONES!J:L,3,0)</f>
        <v>Caja 12 Unidades</v>
      </c>
      <c r="M1516" s="39" t="s">
        <v>51</v>
      </c>
      <c r="N1516" s="39" t="s">
        <v>78</v>
      </c>
      <c r="O1516" s="64">
        <v>12108.36</v>
      </c>
      <c r="P1516" s="39" t="s">
        <v>42</v>
      </c>
      <c r="Q1516" s="64">
        <v>17605</v>
      </c>
      <c r="R1516" s="66">
        <f>+IFERROR((MaestraLP3[[#This Row],[COSTO ]]/MaestraLP3[[#This Row],[COSTO SEP]]-1),0)</f>
        <v>2.8710741999742329E-2</v>
      </c>
      <c r="S1516" s="65" t="s">
        <v>544</v>
      </c>
      <c r="T1516" s="65" t="s">
        <v>544</v>
      </c>
      <c r="U1516" s="64">
        <f>+VLOOKUP(MaestraLP3[[#This Row],[FS00]],'[1]BD MES'!$C:$N,12,0)</f>
        <v>11505.960000000001</v>
      </c>
      <c r="V1516" s="64">
        <v>12456</v>
      </c>
      <c r="W1516" s="66">
        <f>+(MaestraLP3[[#This Row],[COSTO ]]-MaestraLP3[[#This Row],[COSTO OCT AL 25-09]])/MaestraLP3[[#This Row],[COSTO OCT AL 25-09]]</f>
        <v>8.2569381433622135E-2</v>
      </c>
      <c r="X1516" s="67" t="str">
        <f>++IF(P1516="HASTA AGOTAR STOCK","HASTA AGOTAR STOCK",IF(MaestraLP3[[#This Row],[PRECIO]]=0,"NO PARA LP",IF(MaestraLP3[[#This Row],[PRECIO SEP]]=0,"INCORPORACIÓN",IF(Z1516=0,"MANTIENE",IF(Z1516&lt;0,"BAJA",IF(Z1516&gt;0,"ALZA",""))))))</f>
        <v>MANTIENE</v>
      </c>
      <c r="Y1516" s="64">
        <v>17605</v>
      </c>
      <c r="Z1516" s="41">
        <f>IF(Y1516=0,"INDICAR PRECIO VTA",Y1516-MaestraLP3[[#This Row],[PRECIO SEP]])</f>
        <v>0</v>
      </c>
      <c r="AA1516" s="66">
        <f t="shared" si="23"/>
        <v>0.29247372905424596</v>
      </c>
      <c r="AB1516" s="68">
        <f>IFERROR(MaestraLP3[[#This Row],[PRECIO]]*MaestraLP3[[#This Row],[%MG UMV]],0)</f>
        <v>5149</v>
      </c>
      <c r="AC1516" s="69">
        <v>12</v>
      </c>
      <c r="AD1516" s="64">
        <f>+IFERROR(MaestraLP3[[#This Row],[MARGEN UNITARIO]]/MaestraLP3[[#This Row],[Peso Neto UMV (KG)]],0)</f>
        <v>429.08333333333331</v>
      </c>
      <c r="AE1516" s="39" t="s">
        <v>53</v>
      </c>
      <c r="AF1516" s="39"/>
      <c r="AG1516" s="39">
        <v>1</v>
      </c>
      <c r="AH1516" s="39" t="s">
        <v>53</v>
      </c>
      <c r="AI1516" s="66">
        <v>0.05</v>
      </c>
      <c r="AJ1516" s="66">
        <v>0.08</v>
      </c>
      <c r="AK1516" s="39"/>
      <c r="AL1516" s="39" t="s">
        <v>53</v>
      </c>
    </row>
    <row r="1517" spans="1:38" x14ac:dyDescent="0.35">
      <c r="A1517" s="110" t="s">
        <v>276</v>
      </c>
      <c r="B1517" s="39">
        <v>104534370</v>
      </c>
      <c r="C1517" s="39" t="str">
        <f>+MaestraLP3[[#This Row],[CÓDIGO]]&amp;MaestraLP3[[#Headers],[-]]&amp;MaestraLP3[[#This Row],[UMV]]</f>
        <v>104534370-C06</v>
      </c>
      <c r="D1517" s="50" t="str">
        <f>+MaestraLP3[[#This Row],[CÓDIGO]]&amp;MaestraLP3[[#Headers],[FS00]]</f>
        <v>104534370FS00</v>
      </c>
      <c r="E1517" s="39" t="s">
        <v>72</v>
      </c>
      <c r="F1517" s="39" t="s">
        <v>73</v>
      </c>
      <c r="G1517" s="39" t="s">
        <v>895</v>
      </c>
      <c r="H1517" s="39" t="s">
        <v>896</v>
      </c>
      <c r="I1517" s="39" t="s">
        <v>900</v>
      </c>
      <c r="J1517" s="49" t="s">
        <v>57</v>
      </c>
      <c r="K1517" s="50" t="s">
        <v>50</v>
      </c>
      <c r="L1517" s="39" t="str">
        <f>VLOOKUP(MaestraLP3[[#This Row],[UMV]],VALIDACIONES!J:L,3,0)</f>
        <v>Caja 6 Unidades</v>
      </c>
      <c r="M1517" s="39" t="s">
        <v>51</v>
      </c>
      <c r="N1517" s="39" t="s">
        <v>78</v>
      </c>
      <c r="O1517" s="64">
        <v>5478</v>
      </c>
      <c r="P1517" s="39" t="s">
        <v>42</v>
      </c>
      <c r="Q1517" s="64">
        <v>8500</v>
      </c>
      <c r="R1517" s="66">
        <f>+IFERROR((MaestraLP3[[#This Row],[COSTO ]]/MaestraLP3[[#This Row],[COSTO SEP]]-1),0)</f>
        <v>-8.7623220153341119E-3</v>
      </c>
      <c r="S1517" s="65" t="s">
        <v>52</v>
      </c>
      <c r="T1517" s="65" t="s">
        <v>52</v>
      </c>
      <c r="U1517" s="64">
        <f>+VLOOKUP(MaestraLP3[[#This Row],[FS00]],'[1]BD MES'!$C:$N,12,0)</f>
        <v>5406</v>
      </c>
      <c r="V1517" s="64">
        <v>5430</v>
      </c>
      <c r="W1517" s="66">
        <f>+(MaestraLP3[[#This Row],[COSTO ]]-MaestraLP3[[#This Row],[COSTO OCT AL 25-09]])/MaestraLP3[[#This Row],[COSTO OCT AL 25-09]]</f>
        <v>4.4395116537180911E-3</v>
      </c>
      <c r="X1517" s="67" t="str">
        <f>++IF(P1517="HASTA AGOTAR STOCK","HASTA AGOTAR STOCK",IF(MaestraLP3[[#This Row],[PRECIO]]=0,"NO PARA LP",IF(MaestraLP3[[#This Row],[PRECIO SEP]]=0,"INCORPORACIÓN",IF(Z1517=0,"MANTIENE",IF(Z1517&lt;0,"BAJA",IF(Z1517&gt;0,"ALZA",""))))))</f>
        <v>MANTIENE</v>
      </c>
      <c r="Y1517" s="64">
        <v>8500</v>
      </c>
      <c r="Z1517" s="41">
        <f>IF(Y1517=0,"INDICAR PRECIO VTA",Y1517-MaestraLP3[[#This Row],[PRECIO SEP]])</f>
        <v>0</v>
      </c>
      <c r="AA1517" s="66">
        <f t="shared" si="23"/>
        <v>0.36117647058823532</v>
      </c>
      <c r="AB1517" s="68">
        <f>IFERROR(MaestraLP3[[#This Row],[PRECIO]]*MaestraLP3[[#This Row],[%MG UMV]],0)</f>
        <v>3070.0000000000005</v>
      </c>
      <c r="AC1517" s="69">
        <v>6</v>
      </c>
      <c r="AD1517" s="64">
        <f>+IFERROR(MaestraLP3[[#This Row],[MARGEN UNITARIO]]/MaestraLP3[[#This Row],[Peso Neto UMV (KG)]],0)</f>
        <v>511.66666666666674</v>
      </c>
      <c r="AE1517" s="39" t="s">
        <v>53</v>
      </c>
      <c r="AF1517" s="39"/>
      <c r="AG1517" s="39">
        <v>1</v>
      </c>
      <c r="AH1517" s="39" t="s">
        <v>53</v>
      </c>
      <c r="AI1517" s="66">
        <v>0.05</v>
      </c>
      <c r="AJ1517" s="66">
        <v>0.08</v>
      </c>
      <c r="AK1517" s="39"/>
      <c r="AL1517" s="39" t="s">
        <v>53</v>
      </c>
    </row>
    <row r="1518" spans="1:38" x14ac:dyDescent="0.35">
      <c r="A1518" s="110" t="s">
        <v>276</v>
      </c>
      <c r="B1518" s="39">
        <v>104523390</v>
      </c>
      <c r="C1518" s="39" t="str">
        <f>+MaestraLP3[[#This Row],[CÓDIGO]]&amp;MaestraLP3[[#Headers],[-]]&amp;MaestraLP3[[#This Row],[UMV]]</f>
        <v>104523390-C12</v>
      </c>
      <c r="D1518" s="50" t="str">
        <f>+MaestraLP3[[#This Row],[CÓDIGO]]&amp;MaestraLP3[[#Headers],[FS00]]</f>
        <v>104523390FS00</v>
      </c>
      <c r="E1518" s="39" t="s">
        <v>72</v>
      </c>
      <c r="F1518" s="39" t="s">
        <v>73</v>
      </c>
      <c r="G1518" s="39" t="s">
        <v>895</v>
      </c>
      <c r="H1518" s="39" t="s">
        <v>896</v>
      </c>
      <c r="I1518" s="39" t="s">
        <v>901</v>
      </c>
      <c r="J1518" s="49" t="s">
        <v>49</v>
      </c>
      <c r="K1518" s="50" t="s">
        <v>50</v>
      </c>
      <c r="L1518" s="39" t="str">
        <f>VLOOKUP(MaestraLP3[[#This Row],[UMV]],VALIDACIONES!J:L,3,0)</f>
        <v>Caja 12 Unidades</v>
      </c>
      <c r="M1518" s="39" t="s">
        <v>51</v>
      </c>
      <c r="N1518" s="39" t="s">
        <v>78</v>
      </c>
      <c r="O1518" s="64">
        <v>10464</v>
      </c>
      <c r="P1518" s="39" t="s">
        <v>42</v>
      </c>
      <c r="Q1518" s="64">
        <v>15480</v>
      </c>
      <c r="R1518" s="66">
        <f>+IFERROR((MaestraLP3[[#This Row],[COSTO ]]/MaestraLP3[[#This Row],[COSTO SEP]]-1),0)</f>
        <v>1.7201834862385246E-2</v>
      </c>
      <c r="S1518" s="65" t="s">
        <v>544</v>
      </c>
      <c r="T1518" s="65" t="s">
        <v>544</v>
      </c>
      <c r="U1518" s="64">
        <f>+VLOOKUP(MaestraLP3[[#This Row],[FS00]],'[1]BD MES'!$C:$N,12,0)</f>
        <v>10464</v>
      </c>
      <c r="V1518" s="64">
        <v>10644</v>
      </c>
      <c r="W1518" s="66">
        <f>+(MaestraLP3[[#This Row],[COSTO ]]-MaestraLP3[[#This Row],[COSTO OCT AL 25-09]])/MaestraLP3[[#This Row],[COSTO OCT AL 25-09]]</f>
        <v>1.7201834862385322E-2</v>
      </c>
      <c r="X1518" s="67" t="str">
        <f>++IF(P1518="HASTA AGOTAR STOCK","HASTA AGOTAR STOCK",IF(MaestraLP3[[#This Row],[PRECIO]]=0,"NO PARA LP",IF(MaestraLP3[[#This Row],[PRECIO SEP]]=0,"INCORPORACIÓN",IF(Z1518=0,"MANTIENE",IF(Z1518&lt;0,"BAJA",IF(Z1518&gt;0,"ALZA",""))))))</f>
        <v>MANTIENE</v>
      </c>
      <c r="Y1518" s="64">
        <v>15480</v>
      </c>
      <c r="Z1518" s="41">
        <f>IF(Y1518=0,"INDICAR PRECIO VTA",Y1518-MaestraLP3[[#This Row],[PRECIO SEP]])</f>
        <v>0</v>
      </c>
      <c r="AA1518" s="66">
        <f t="shared" si="23"/>
        <v>0.31240310077519379</v>
      </c>
      <c r="AB1518" s="68">
        <f>IFERROR(MaestraLP3[[#This Row],[PRECIO]]*MaestraLP3[[#This Row],[%MG UMV]],0)</f>
        <v>4836</v>
      </c>
      <c r="AC1518" s="69">
        <v>12</v>
      </c>
      <c r="AD1518" s="64">
        <f>+IFERROR(MaestraLP3[[#This Row],[MARGEN UNITARIO]]/MaestraLP3[[#This Row],[Peso Neto UMV (KG)]],0)</f>
        <v>403</v>
      </c>
      <c r="AE1518" s="39" t="s">
        <v>53</v>
      </c>
      <c r="AF1518" s="39"/>
      <c r="AG1518" s="39">
        <v>1</v>
      </c>
      <c r="AH1518" s="39" t="s">
        <v>53</v>
      </c>
      <c r="AI1518" s="66">
        <v>0.05</v>
      </c>
      <c r="AJ1518" s="66">
        <v>0.08</v>
      </c>
      <c r="AK1518" s="39"/>
      <c r="AL1518" s="39" t="s">
        <v>53</v>
      </c>
    </row>
    <row r="1519" spans="1:38" x14ac:dyDescent="0.35">
      <c r="A1519" s="110" t="s">
        <v>276</v>
      </c>
      <c r="B1519" s="39">
        <v>150000005</v>
      </c>
      <c r="C1519" s="39" t="str">
        <f>+MaestraLP3[[#This Row],[CÓDIGO]]&amp;MaestraLP3[[#Headers],[-]]&amp;MaestraLP3[[#This Row],[UMV]]</f>
        <v>150000005-C12</v>
      </c>
      <c r="D1519" s="50" t="str">
        <f>+MaestraLP3[[#This Row],[CÓDIGO]]&amp;MaestraLP3[[#Headers],[FS00]]</f>
        <v>150000005FS00</v>
      </c>
      <c r="E1519" s="39" t="s">
        <v>72</v>
      </c>
      <c r="F1519" s="39" t="s">
        <v>73</v>
      </c>
      <c r="G1519" s="39" t="s">
        <v>895</v>
      </c>
      <c r="H1519" s="39" t="s">
        <v>896</v>
      </c>
      <c r="I1519" s="39" t="s">
        <v>902</v>
      </c>
      <c r="J1519" s="49" t="s">
        <v>49</v>
      </c>
      <c r="K1519" s="50" t="s">
        <v>50</v>
      </c>
      <c r="L1519" s="39" t="str">
        <f>VLOOKUP(MaestraLP3[[#This Row],[UMV]],VALIDACIONES!J:L,3,0)</f>
        <v>Caja 12 Unidades</v>
      </c>
      <c r="M1519" s="39" t="s">
        <v>51</v>
      </c>
      <c r="N1519" s="39" t="s">
        <v>78</v>
      </c>
      <c r="O1519" s="64">
        <v>10868.400000000001</v>
      </c>
      <c r="P1519" s="39" t="s">
        <v>42</v>
      </c>
      <c r="Q1519" s="64">
        <v>17900</v>
      </c>
      <c r="R1519" s="66">
        <f>+IFERROR((MaestraLP3[[#This Row],[COSTO ]]/MaestraLP3[[#This Row],[COSTO SEP]]-1),0)</f>
        <v>3.7871259799050261E-2</v>
      </c>
      <c r="S1519" s="65" t="s">
        <v>52</v>
      </c>
      <c r="T1519" s="65" t="s">
        <v>52</v>
      </c>
      <c r="U1519" s="64">
        <f>+VLOOKUP(MaestraLP3[[#This Row],[FS00]],'[1]BD MES'!$C:$N,12,0)</f>
        <v>10628.039999999999</v>
      </c>
      <c r="V1519" s="64">
        <v>11280</v>
      </c>
      <c r="W1519" s="66">
        <f>+(MaestraLP3[[#This Row],[COSTO ]]-MaestraLP3[[#This Row],[COSTO OCT AL 25-09]])/MaestraLP3[[#This Row],[COSTO OCT AL 25-09]]</f>
        <v>6.134338975013276E-2</v>
      </c>
      <c r="X1519" s="67" t="str">
        <f>++IF(P1519="HASTA AGOTAR STOCK","HASTA AGOTAR STOCK",IF(MaestraLP3[[#This Row],[PRECIO]]=0,"NO PARA LP",IF(MaestraLP3[[#This Row],[PRECIO SEP]]=0,"INCORPORACIÓN",IF(Z1519=0,"MANTIENE",IF(Z1519&lt;0,"BAJA",IF(Z1519&gt;0,"ALZA",""))))))</f>
        <v>MANTIENE</v>
      </c>
      <c r="Y1519" s="64">
        <v>17900</v>
      </c>
      <c r="Z1519" s="41">
        <f>IF(Y1519=0,"INDICAR PRECIO VTA",Y1519-MaestraLP3[[#This Row],[PRECIO SEP]])</f>
        <v>0</v>
      </c>
      <c r="AA1519" s="66">
        <f t="shared" si="23"/>
        <v>0.36983240223463687</v>
      </c>
      <c r="AB1519" s="68">
        <f>IFERROR(MaestraLP3[[#This Row],[PRECIO]]*MaestraLP3[[#This Row],[%MG UMV]],0)</f>
        <v>6620</v>
      </c>
      <c r="AC1519" s="69">
        <v>12</v>
      </c>
      <c r="AD1519" s="64">
        <f>+IFERROR(MaestraLP3[[#This Row],[MARGEN UNITARIO]]/MaestraLP3[[#This Row],[Peso Neto UMV (KG)]],0)</f>
        <v>551.66666666666663</v>
      </c>
      <c r="AE1519" s="39" t="s">
        <v>53</v>
      </c>
      <c r="AF1519" s="39"/>
      <c r="AG1519" s="39">
        <v>1</v>
      </c>
      <c r="AH1519" s="39" t="s">
        <v>53</v>
      </c>
      <c r="AI1519" s="66">
        <v>0.05</v>
      </c>
      <c r="AJ1519" s="66">
        <v>0.08</v>
      </c>
      <c r="AK1519" s="39"/>
      <c r="AL1519" s="39" t="s">
        <v>53</v>
      </c>
    </row>
    <row r="1520" spans="1:38" x14ac:dyDescent="0.35">
      <c r="A1520" s="110" t="s">
        <v>276</v>
      </c>
      <c r="B1520" s="39">
        <v>104523380</v>
      </c>
      <c r="C1520" s="39" t="str">
        <f>+MaestraLP3[[#This Row],[CÓDIGO]]&amp;MaestraLP3[[#Headers],[-]]&amp;MaestraLP3[[#This Row],[UMV]]</f>
        <v>104523380-C12</v>
      </c>
      <c r="D1520" s="50" t="str">
        <f>+MaestraLP3[[#This Row],[CÓDIGO]]&amp;MaestraLP3[[#Headers],[FS00]]</f>
        <v>104523380FS00</v>
      </c>
      <c r="E1520" s="39" t="s">
        <v>72</v>
      </c>
      <c r="F1520" s="39" t="s">
        <v>73</v>
      </c>
      <c r="G1520" s="39" t="s">
        <v>895</v>
      </c>
      <c r="H1520" s="39" t="s">
        <v>896</v>
      </c>
      <c r="I1520" s="39" t="s">
        <v>903</v>
      </c>
      <c r="J1520" s="49" t="s">
        <v>49</v>
      </c>
      <c r="K1520" s="50" t="s">
        <v>50</v>
      </c>
      <c r="L1520" s="39" t="str">
        <f>VLOOKUP(MaestraLP3[[#This Row],[UMV]],VALIDACIONES!J:L,3,0)</f>
        <v>Caja 12 Unidades</v>
      </c>
      <c r="M1520" s="39" t="s">
        <v>51</v>
      </c>
      <c r="N1520" s="39" t="s">
        <v>78</v>
      </c>
      <c r="O1520" s="64">
        <v>10464</v>
      </c>
      <c r="P1520" s="39" t="s">
        <v>42</v>
      </c>
      <c r="Q1520" s="64">
        <v>15480</v>
      </c>
      <c r="R1520" s="66">
        <f>+IFERROR((MaestraLP3[[#This Row],[COSTO ]]/MaestraLP3[[#This Row],[COSTO SEP]]-1),0)</f>
        <v>1.7201834862385246E-2</v>
      </c>
      <c r="S1520" s="65" t="s">
        <v>544</v>
      </c>
      <c r="T1520" s="65" t="s">
        <v>544</v>
      </c>
      <c r="U1520" s="64">
        <f>+VLOOKUP(MaestraLP3[[#This Row],[FS00]],'[1]BD MES'!$C:$N,12,0)</f>
        <v>10464</v>
      </c>
      <c r="V1520" s="64">
        <v>10644</v>
      </c>
      <c r="W1520" s="66">
        <f>+(MaestraLP3[[#This Row],[COSTO ]]-MaestraLP3[[#This Row],[COSTO OCT AL 25-09]])/MaestraLP3[[#This Row],[COSTO OCT AL 25-09]]</f>
        <v>1.7201834862385322E-2</v>
      </c>
      <c r="X1520" s="67" t="str">
        <f>++IF(P1520="HASTA AGOTAR STOCK","HASTA AGOTAR STOCK",IF(MaestraLP3[[#This Row],[PRECIO]]=0,"NO PARA LP",IF(MaestraLP3[[#This Row],[PRECIO SEP]]=0,"INCORPORACIÓN",IF(Z1520=0,"MANTIENE",IF(Z1520&lt;0,"BAJA",IF(Z1520&gt;0,"ALZA",""))))))</f>
        <v>MANTIENE</v>
      </c>
      <c r="Y1520" s="64">
        <v>15480</v>
      </c>
      <c r="Z1520" s="41">
        <f>IF(Y1520=0,"INDICAR PRECIO VTA",Y1520-MaestraLP3[[#This Row],[PRECIO SEP]])</f>
        <v>0</v>
      </c>
      <c r="AA1520" s="66">
        <f t="shared" si="23"/>
        <v>0.31240310077519379</v>
      </c>
      <c r="AB1520" s="68">
        <f>IFERROR(MaestraLP3[[#This Row],[PRECIO]]*MaestraLP3[[#This Row],[%MG UMV]],0)</f>
        <v>4836</v>
      </c>
      <c r="AC1520" s="69">
        <v>12</v>
      </c>
      <c r="AD1520" s="64">
        <f>+IFERROR(MaestraLP3[[#This Row],[MARGEN UNITARIO]]/MaestraLP3[[#This Row],[Peso Neto UMV (KG)]],0)</f>
        <v>403</v>
      </c>
      <c r="AE1520" s="39" t="s">
        <v>53</v>
      </c>
      <c r="AF1520" s="39"/>
      <c r="AG1520" s="39">
        <v>1</v>
      </c>
      <c r="AH1520" s="39" t="s">
        <v>53</v>
      </c>
      <c r="AI1520" s="66">
        <v>0.05</v>
      </c>
      <c r="AJ1520" s="66">
        <v>0.08</v>
      </c>
      <c r="AK1520" s="39"/>
      <c r="AL1520" s="39" t="s">
        <v>53</v>
      </c>
    </row>
    <row r="1521" spans="1:38" x14ac:dyDescent="0.35">
      <c r="A1521" s="110" t="s">
        <v>276</v>
      </c>
      <c r="B1521" s="39">
        <v>104533540</v>
      </c>
      <c r="C1521" s="39" t="str">
        <f>+MaestraLP3[[#This Row],[CÓDIGO]]&amp;MaestraLP3[[#Headers],[-]]&amp;MaestraLP3[[#This Row],[UMV]]</f>
        <v>104533540-C12</v>
      </c>
      <c r="D1521" s="50" t="str">
        <f>+MaestraLP3[[#This Row],[CÓDIGO]]&amp;MaestraLP3[[#Headers],[FS00]]</f>
        <v>104533540FS00</v>
      </c>
      <c r="E1521" s="39" t="s">
        <v>72</v>
      </c>
      <c r="F1521" s="39" t="s">
        <v>73</v>
      </c>
      <c r="G1521" s="39" t="s">
        <v>895</v>
      </c>
      <c r="H1521" s="39" t="s">
        <v>896</v>
      </c>
      <c r="I1521" s="39" t="s">
        <v>904</v>
      </c>
      <c r="J1521" s="49" t="s">
        <v>49</v>
      </c>
      <c r="K1521" s="50" t="s">
        <v>50</v>
      </c>
      <c r="L1521" s="39" t="str">
        <f>VLOOKUP(MaestraLP3[[#This Row],[UMV]],VALIDACIONES!J:L,3,0)</f>
        <v>Caja 12 Unidades</v>
      </c>
      <c r="M1521" s="39" t="s">
        <v>51</v>
      </c>
      <c r="N1521" s="39" t="s">
        <v>78</v>
      </c>
      <c r="O1521" s="64">
        <v>10224</v>
      </c>
      <c r="P1521" s="39" t="s">
        <v>42</v>
      </c>
      <c r="Q1521" s="64">
        <v>16800</v>
      </c>
      <c r="R1521" s="66">
        <f>+IFERROR((MaestraLP3[[#This Row],[COSTO ]]/MaestraLP3[[#This Row],[COSTO SEP]]-1),0)</f>
        <v>2.699530516431925E-2</v>
      </c>
      <c r="S1521" s="65" t="s">
        <v>544</v>
      </c>
      <c r="T1521" s="65" t="s">
        <v>544</v>
      </c>
      <c r="U1521" s="64">
        <f>+VLOOKUP(MaestraLP3[[#This Row],[FS00]],'[1]BD MES'!$C:$N,12,0)</f>
        <v>10224</v>
      </c>
      <c r="V1521" s="64">
        <v>10500</v>
      </c>
      <c r="W1521" s="66">
        <f>+(MaestraLP3[[#This Row],[COSTO ]]-MaestraLP3[[#This Row],[COSTO OCT AL 25-09]])/MaestraLP3[[#This Row],[COSTO OCT AL 25-09]]</f>
        <v>2.699530516431925E-2</v>
      </c>
      <c r="X1521" s="67" t="str">
        <f>++IF(P1521="HASTA AGOTAR STOCK","HASTA AGOTAR STOCK",IF(MaestraLP3[[#This Row],[PRECIO]]=0,"NO PARA LP",IF(MaestraLP3[[#This Row],[PRECIO SEP]]=0,"INCORPORACIÓN",IF(Z1521=0,"MANTIENE",IF(Z1521&lt;0,"BAJA",IF(Z1521&gt;0,"ALZA",""))))))</f>
        <v>MANTIENE</v>
      </c>
      <c r="Y1521" s="64">
        <v>16800</v>
      </c>
      <c r="Z1521" s="41">
        <f>IF(Y1521=0,"INDICAR PRECIO VTA",Y1521-MaestraLP3[[#This Row],[PRECIO SEP]])</f>
        <v>0</v>
      </c>
      <c r="AA1521" s="66">
        <f t="shared" si="23"/>
        <v>0.375</v>
      </c>
      <c r="AB1521" s="68">
        <f>IFERROR(MaestraLP3[[#This Row],[PRECIO]]*MaestraLP3[[#This Row],[%MG UMV]],0)</f>
        <v>6300</v>
      </c>
      <c r="AC1521" s="69">
        <v>12</v>
      </c>
      <c r="AD1521" s="64">
        <f>+IFERROR(MaestraLP3[[#This Row],[MARGEN UNITARIO]]/MaestraLP3[[#This Row],[Peso Neto UMV (KG)]],0)</f>
        <v>525</v>
      </c>
      <c r="AE1521" s="39" t="s">
        <v>53</v>
      </c>
      <c r="AF1521" s="39"/>
      <c r="AG1521" s="39">
        <v>1</v>
      </c>
      <c r="AH1521" s="39" t="s">
        <v>53</v>
      </c>
      <c r="AI1521" s="66">
        <v>0.05</v>
      </c>
      <c r="AJ1521" s="66">
        <v>0.08</v>
      </c>
      <c r="AK1521" s="39"/>
      <c r="AL1521" s="39" t="s">
        <v>53</v>
      </c>
    </row>
    <row r="1522" spans="1:38" x14ac:dyDescent="0.35">
      <c r="A1522" s="110" t="s">
        <v>276</v>
      </c>
      <c r="B1522" s="39">
        <v>150000006</v>
      </c>
      <c r="C1522" s="39" t="str">
        <f>+MaestraLP3[[#This Row],[CÓDIGO]]&amp;MaestraLP3[[#Headers],[-]]&amp;MaestraLP3[[#This Row],[UMV]]</f>
        <v>150000006-C20</v>
      </c>
      <c r="D1522" s="50" t="str">
        <f>+MaestraLP3[[#This Row],[CÓDIGO]]&amp;MaestraLP3[[#Headers],[FS00]]</f>
        <v>150000006FS00</v>
      </c>
      <c r="E1522" s="39" t="s">
        <v>72</v>
      </c>
      <c r="F1522" s="39" t="s">
        <v>73</v>
      </c>
      <c r="G1522" s="39" t="s">
        <v>895</v>
      </c>
      <c r="H1522" s="39" t="s">
        <v>896</v>
      </c>
      <c r="I1522" s="39" t="s">
        <v>905</v>
      </c>
      <c r="J1522" s="49" t="s">
        <v>177</v>
      </c>
      <c r="K1522" s="50" t="s">
        <v>50</v>
      </c>
      <c r="L1522" s="39" t="str">
        <f>VLOOKUP(MaestraLP3[[#This Row],[UMV]],VALIDACIONES!J:L,3,0)</f>
        <v>Caja 20 Unidades</v>
      </c>
      <c r="M1522" s="39" t="s">
        <v>51</v>
      </c>
      <c r="N1522" s="39" t="s">
        <v>78</v>
      </c>
      <c r="O1522" s="64">
        <v>105320</v>
      </c>
      <c r="P1522" s="39" t="s">
        <v>42</v>
      </c>
      <c r="Q1522" s="64">
        <v>140200</v>
      </c>
      <c r="R1522" s="66">
        <f>+IFERROR((MaestraLP3[[#This Row],[COSTO ]]/MaestraLP3[[#This Row],[COSTO SEP]]-1),0)</f>
        <v>2.8484618306114928E-3</v>
      </c>
      <c r="S1522" s="65" t="s">
        <v>52</v>
      </c>
      <c r="T1522" s="65" t="s">
        <v>52</v>
      </c>
      <c r="U1522" s="64">
        <f>+VLOOKUP(MaestraLP3[[#This Row],[FS00]],'[1]BD MES'!$C:$N,12,0)</f>
        <v>104180</v>
      </c>
      <c r="V1522" s="64">
        <v>105620</v>
      </c>
      <c r="W1522" s="66">
        <f>+(MaestraLP3[[#This Row],[COSTO ]]-MaestraLP3[[#This Row],[COSTO OCT AL 25-09]])/MaestraLP3[[#This Row],[COSTO OCT AL 25-09]]</f>
        <v>1.3822230754463429E-2</v>
      </c>
      <c r="X1522" s="67" t="str">
        <f>++IF(P1522="HASTA AGOTAR STOCK","HASTA AGOTAR STOCK",IF(MaestraLP3[[#This Row],[PRECIO]]=0,"NO PARA LP",IF(MaestraLP3[[#This Row],[PRECIO SEP]]=0,"INCORPORACIÓN",IF(Z1522=0,"MANTIENE",IF(Z1522&lt;0,"BAJA",IF(Z1522&gt;0,"ALZA",""))))))</f>
        <v>MANTIENE</v>
      </c>
      <c r="Y1522" s="64">
        <v>140200</v>
      </c>
      <c r="Z1522" s="41">
        <f>IF(Y1522=0,"INDICAR PRECIO VTA",Y1522-MaestraLP3[[#This Row],[PRECIO SEP]])</f>
        <v>0</v>
      </c>
      <c r="AA1522" s="66">
        <f t="shared" si="23"/>
        <v>0.24664764621968616</v>
      </c>
      <c r="AB1522" s="68">
        <f>IFERROR(MaestraLP3[[#This Row],[PRECIO]]*MaestraLP3[[#This Row],[%MG UMV]],0)</f>
        <v>34580</v>
      </c>
      <c r="AC1522" s="69">
        <v>18</v>
      </c>
      <c r="AD1522" s="64">
        <f>+IFERROR(MaestraLP3[[#This Row],[MARGEN UNITARIO]]/MaestraLP3[[#This Row],[Peso Neto UMV (KG)]],0)</f>
        <v>1921.1111111111111</v>
      </c>
      <c r="AE1522" s="39" t="s">
        <v>53</v>
      </c>
      <c r="AF1522" s="39"/>
      <c r="AG1522" s="39">
        <v>1</v>
      </c>
      <c r="AH1522" s="39" t="s">
        <v>53</v>
      </c>
      <c r="AI1522" s="66">
        <v>0.05</v>
      </c>
      <c r="AJ1522" s="66">
        <v>0.08</v>
      </c>
      <c r="AK1522" s="39"/>
      <c r="AL1522" s="39" t="s">
        <v>53</v>
      </c>
    </row>
    <row r="1523" spans="1:38" x14ac:dyDescent="0.35">
      <c r="A1523" s="110" t="s">
        <v>276</v>
      </c>
      <c r="B1523" s="39">
        <v>150001437</v>
      </c>
      <c r="C1523" s="39" t="str">
        <f>+MaestraLP3[[#This Row],[CÓDIGO]]&amp;MaestraLP3[[#Headers],[-]]&amp;MaestraLP3[[#This Row],[UMV]]</f>
        <v>150001437-C24</v>
      </c>
      <c r="D1523" s="50" t="str">
        <f>+MaestraLP3[[#This Row],[CÓDIGO]]&amp;MaestraLP3[[#Headers],[FS00]]</f>
        <v>150001437FS00</v>
      </c>
      <c r="E1523" s="39" t="s">
        <v>72</v>
      </c>
      <c r="F1523" s="39" t="s">
        <v>73</v>
      </c>
      <c r="G1523" s="39" t="s">
        <v>895</v>
      </c>
      <c r="H1523" s="39" t="s">
        <v>896</v>
      </c>
      <c r="I1523" s="39" t="s">
        <v>906</v>
      </c>
      <c r="J1523" s="49" t="s">
        <v>160</v>
      </c>
      <c r="K1523" s="50" t="s">
        <v>50</v>
      </c>
      <c r="L1523" s="39" t="str">
        <f>VLOOKUP(MaestraLP3[[#This Row],[UMV]],VALIDACIONES!J:L,3,0)</f>
        <v>Caja 24 Unidades</v>
      </c>
      <c r="M1523" s="39" t="s">
        <v>51</v>
      </c>
      <c r="N1523" s="39" t="s">
        <v>78</v>
      </c>
      <c r="O1523" s="64">
        <v>7944</v>
      </c>
      <c r="P1523" s="39" t="s">
        <v>42</v>
      </c>
      <c r="Q1523" s="64">
        <v>12240</v>
      </c>
      <c r="R1523" s="66">
        <f>+IFERROR((MaestraLP3[[#This Row],[COSTO ]]/MaestraLP3[[#This Row],[COSTO SEP]]-1),0)</f>
        <v>3.0211480362538623E-3</v>
      </c>
      <c r="S1523" s="65" t="s">
        <v>52</v>
      </c>
      <c r="T1523" s="65" t="s">
        <v>52</v>
      </c>
      <c r="U1523" s="64">
        <f>+VLOOKUP(MaestraLP3[[#This Row],[FS00]],'[1]BD MES'!$C:$N,12,0)</f>
        <v>7704</v>
      </c>
      <c r="V1523" s="64">
        <v>7968</v>
      </c>
      <c r="W1523" s="66">
        <f>+(MaestraLP3[[#This Row],[COSTO ]]-MaestraLP3[[#This Row],[COSTO OCT AL 25-09]])/MaestraLP3[[#This Row],[COSTO OCT AL 25-09]]</f>
        <v>3.4267912772585667E-2</v>
      </c>
      <c r="X1523" s="67" t="str">
        <f>++IF(P1523="HASTA AGOTAR STOCK","HASTA AGOTAR STOCK",IF(MaestraLP3[[#This Row],[PRECIO]]=0,"NO PARA LP",IF(MaestraLP3[[#This Row],[PRECIO SEP]]=0,"INCORPORACIÓN",IF(Z1523=0,"MANTIENE",IF(Z1523&lt;0,"BAJA",IF(Z1523&gt;0,"ALZA",""))))))</f>
        <v>MANTIENE</v>
      </c>
      <c r="Y1523" s="64">
        <v>12240</v>
      </c>
      <c r="Z1523" s="41">
        <f>IF(Y1523=0,"INDICAR PRECIO VTA",Y1523-MaestraLP3[[#This Row],[PRECIO SEP]])</f>
        <v>0</v>
      </c>
      <c r="AA1523" s="66">
        <f t="shared" si="23"/>
        <v>0.34901960784313724</v>
      </c>
      <c r="AB1523" s="68">
        <f>IFERROR(MaestraLP3[[#This Row],[PRECIO]]*MaestraLP3[[#This Row],[%MG UMV]],0)</f>
        <v>4272</v>
      </c>
      <c r="AC1523" s="69">
        <v>4.8</v>
      </c>
      <c r="AD1523" s="64">
        <f>+IFERROR(MaestraLP3[[#This Row],[MARGEN UNITARIO]]/MaestraLP3[[#This Row],[Peso Neto UMV (KG)]],0)</f>
        <v>890</v>
      </c>
      <c r="AE1523" s="39" t="s">
        <v>44</v>
      </c>
      <c r="AF1523" s="39"/>
      <c r="AG1523" s="39">
        <v>1</v>
      </c>
      <c r="AH1523" s="39">
        <v>0</v>
      </c>
      <c r="AI1523" s="66">
        <v>0.05</v>
      </c>
      <c r="AJ1523" s="66">
        <v>0.08</v>
      </c>
      <c r="AK1523" s="39"/>
      <c r="AL1523" s="39" t="s">
        <v>53</v>
      </c>
    </row>
    <row r="1524" spans="1:38" x14ac:dyDescent="0.35">
      <c r="A1524" s="110" t="s">
        <v>276</v>
      </c>
      <c r="B1524" s="39">
        <v>104532120</v>
      </c>
      <c r="C1524" s="39" t="str">
        <f>+MaestraLP3[[#This Row],[CÓDIGO]]&amp;MaestraLP3[[#Headers],[-]]&amp;MaestraLP3[[#This Row],[UMV]]</f>
        <v>104532120-C30</v>
      </c>
      <c r="D1524" s="50" t="str">
        <f>+MaestraLP3[[#This Row],[CÓDIGO]]&amp;MaestraLP3[[#Headers],[FS00]]</f>
        <v>104532120FS00</v>
      </c>
      <c r="E1524" s="39" t="s">
        <v>72</v>
      </c>
      <c r="F1524" s="39" t="s">
        <v>73</v>
      </c>
      <c r="G1524" s="39" t="s">
        <v>895</v>
      </c>
      <c r="H1524" s="39" t="s">
        <v>896</v>
      </c>
      <c r="I1524" s="39" t="s">
        <v>907</v>
      </c>
      <c r="J1524" s="49" t="s">
        <v>256</v>
      </c>
      <c r="K1524" s="50" t="s">
        <v>50</v>
      </c>
      <c r="L1524" s="39" t="str">
        <f>VLOOKUP(MaestraLP3[[#This Row],[UMV]],VALIDACIONES!J:L,3,0)</f>
        <v>Caja 30 Unidades</v>
      </c>
      <c r="M1524" s="39" t="s">
        <v>51</v>
      </c>
      <c r="N1524" s="39" t="s">
        <v>78</v>
      </c>
      <c r="O1524" s="64">
        <v>9180</v>
      </c>
      <c r="P1524" s="39" t="s">
        <v>42</v>
      </c>
      <c r="Q1524" s="64">
        <v>13500</v>
      </c>
      <c r="R1524" s="66">
        <f>+IFERROR((MaestraLP3[[#This Row],[COSTO ]]/MaestraLP3[[#This Row],[COSTO SEP]]-1),0)</f>
        <v>2.2875816993463971E-2</v>
      </c>
      <c r="S1524" s="65" t="s">
        <v>544</v>
      </c>
      <c r="T1524" s="65" t="s">
        <v>544</v>
      </c>
      <c r="U1524" s="64">
        <f>+VLOOKUP(MaestraLP3[[#This Row],[FS00]],'[1]BD MES'!$C:$N,12,0)</f>
        <v>9180</v>
      </c>
      <c r="V1524" s="64">
        <v>9390</v>
      </c>
      <c r="W1524" s="66">
        <f>+(MaestraLP3[[#This Row],[COSTO ]]-MaestraLP3[[#This Row],[COSTO OCT AL 25-09]])/MaestraLP3[[#This Row],[COSTO OCT AL 25-09]]</f>
        <v>2.2875816993464051E-2</v>
      </c>
      <c r="X1524" s="67" t="str">
        <f>++IF(P1524="HASTA AGOTAR STOCK","HASTA AGOTAR STOCK",IF(MaestraLP3[[#This Row],[PRECIO]]=0,"NO PARA LP",IF(MaestraLP3[[#This Row],[PRECIO SEP]]=0,"INCORPORACIÓN",IF(Z1524=0,"MANTIENE",IF(Z1524&lt;0,"BAJA",IF(Z1524&gt;0,"ALZA",""))))))</f>
        <v>MANTIENE</v>
      </c>
      <c r="Y1524" s="64">
        <v>13500</v>
      </c>
      <c r="Z1524" s="41">
        <f>IF(Y1524=0,"INDICAR PRECIO VTA",Y1524-MaestraLP3[[#This Row],[PRECIO SEP]])</f>
        <v>0</v>
      </c>
      <c r="AA1524" s="66">
        <f t="shared" si="23"/>
        <v>0.30444444444444446</v>
      </c>
      <c r="AB1524" s="68">
        <f>IFERROR(MaestraLP3[[#This Row],[PRECIO]]*MaestraLP3[[#This Row],[%MG UMV]],0)</f>
        <v>4110</v>
      </c>
      <c r="AC1524" s="69">
        <v>6</v>
      </c>
      <c r="AD1524" s="64">
        <f>+IFERROR(MaestraLP3[[#This Row],[MARGEN UNITARIO]]/MaestraLP3[[#This Row],[Peso Neto UMV (KG)]],0)</f>
        <v>685</v>
      </c>
      <c r="AE1524" s="39" t="s">
        <v>44</v>
      </c>
      <c r="AF1524" s="39"/>
      <c r="AG1524" s="39">
        <v>1</v>
      </c>
      <c r="AH1524" s="39">
        <v>0</v>
      </c>
      <c r="AI1524" s="66">
        <v>0.05</v>
      </c>
      <c r="AJ1524" s="66">
        <v>0.08</v>
      </c>
      <c r="AK1524" s="39"/>
      <c r="AL1524" s="39" t="s">
        <v>53</v>
      </c>
    </row>
    <row r="1525" spans="1:38" x14ac:dyDescent="0.35">
      <c r="A1525" s="110" t="s">
        <v>276</v>
      </c>
      <c r="B1525" s="39">
        <v>150001593</v>
      </c>
      <c r="C1525" s="39" t="str">
        <f>+MaestraLP3[[#This Row],[CÓDIGO]]&amp;MaestraLP3[[#Headers],[-]]&amp;MaestraLP3[[#This Row],[UMV]]</f>
        <v>150001593-C12</v>
      </c>
      <c r="D1525" s="50" t="str">
        <f>+MaestraLP3[[#This Row],[CÓDIGO]]&amp;MaestraLP3[[#Headers],[FS00]]</f>
        <v>150001593FS00</v>
      </c>
      <c r="E1525" s="39" t="s">
        <v>72</v>
      </c>
      <c r="F1525" s="39" t="s">
        <v>73</v>
      </c>
      <c r="G1525" s="39" t="s">
        <v>895</v>
      </c>
      <c r="H1525" s="39" t="s">
        <v>896</v>
      </c>
      <c r="I1525" s="39" t="s">
        <v>908</v>
      </c>
      <c r="J1525" s="49" t="s">
        <v>49</v>
      </c>
      <c r="K1525" s="50" t="s">
        <v>50</v>
      </c>
      <c r="L1525" s="39" t="str">
        <f>VLOOKUP(MaestraLP3[[#This Row],[UMV]],VALIDACIONES!J:L,3,0)</f>
        <v>Caja 12 Unidades</v>
      </c>
      <c r="M1525" s="39" t="s">
        <v>51</v>
      </c>
      <c r="N1525" s="39" t="s">
        <v>78</v>
      </c>
      <c r="O1525" s="64">
        <v>12549.36</v>
      </c>
      <c r="P1525" s="39" t="s">
        <v>42</v>
      </c>
      <c r="Q1525" s="64">
        <v>18600</v>
      </c>
      <c r="R1525" s="66">
        <f>+IFERROR((MaestraLP3[[#This Row],[COSTO ]]/MaestraLP3[[#This Row],[COSTO SEP]]-1),0)</f>
        <v>2.1036929373297042E-4</v>
      </c>
      <c r="S1525" s="65" t="s">
        <v>52</v>
      </c>
      <c r="T1525" s="65" t="s">
        <v>52</v>
      </c>
      <c r="U1525" s="64">
        <f>+VLOOKUP(MaestraLP3[[#This Row],[FS00]],'[1]BD MES'!$C:$N,12,0)</f>
        <v>12551.64</v>
      </c>
      <c r="V1525" s="64">
        <v>12552</v>
      </c>
      <c r="W1525" s="66">
        <f>+(MaestraLP3[[#This Row],[COSTO ]]-MaestraLP3[[#This Row],[COSTO OCT AL 25-09]])/MaestraLP3[[#This Row],[COSTO OCT AL 25-09]]</f>
        <v>2.86815109420428E-5</v>
      </c>
      <c r="X1525" s="67" t="str">
        <f>++IF(P1525="HASTA AGOTAR STOCK","HASTA AGOTAR STOCK",IF(MaestraLP3[[#This Row],[PRECIO]]=0,"NO PARA LP",IF(MaestraLP3[[#This Row],[PRECIO SEP]]=0,"INCORPORACIÓN",IF(Z1525=0,"MANTIENE",IF(Z1525&lt;0,"BAJA",IF(Z1525&gt;0,"ALZA",""))))))</f>
        <v>MANTIENE</v>
      </c>
      <c r="Y1525" s="64">
        <v>18600</v>
      </c>
      <c r="Z1525" s="41">
        <f>IF(Y1525=0,"INDICAR PRECIO VTA",Y1525-MaestraLP3[[#This Row],[PRECIO SEP]])</f>
        <v>0</v>
      </c>
      <c r="AA1525" s="66">
        <f t="shared" si="23"/>
        <v>0.32516129032258062</v>
      </c>
      <c r="AB1525" s="68">
        <f>IFERROR(MaestraLP3[[#This Row],[PRECIO]]*MaestraLP3[[#This Row],[%MG UMV]],0)</f>
        <v>6047.9999999999991</v>
      </c>
      <c r="AC1525" s="69">
        <v>12</v>
      </c>
      <c r="AD1525" s="64">
        <f>+IFERROR(MaestraLP3[[#This Row],[MARGEN UNITARIO]]/MaestraLP3[[#This Row],[Peso Neto UMV (KG)]],0)</f>
        <v>503.99999999999994</v>
      </c>
      <c r="AE1525" s="39" t="s">
        <v>53</v>
      </c>
      <c r="AF1525" s="39"/>
      <c r="AG1525" s="39">
        <v>1</v>
      </c>
      <c r="AH1525" s="39" t="s">
        <v>53</v>
      </c>
      <c r="AI1525" s="66">
        <v>0.05</v>
      </c>
      <c r="AJ1525" s="66">
        <v>0.08</v>
      </c>
      <c r="AK1525" s="39"/>
      <c r="AL1525" s="39" t="s">
        <v>53</v>
      </c>
    </row>
    <row r="1526" spans="1:38" x14ac:dyDescent="0.35">
      <c r="A1526" s="110" t="s">
        <v>276</v>
      </c>
      <c r="B1526" s="39">
        <v>150000704</v>
      </c>
      <c r="C1526" s="39" t="str">
        <f>+MaestraLP3[[#This Row],[CÓDIGO]]&amp;MaestraLP3[[#Headers],[-]]&amp;MaestraLP3[[#This Row],[UMV]]</f>
        <v>150000704-C12</v>
      </c>
      <c r="D1526" s="50" t="str">
        <f>+MaestraLP3[[#This Row],[CÓDIGO]]&amp;MaestraLP3[[#Headers],[FS00]]</f>
        <v>150000704FS00</v>
      </c>
      <c r="E1526" s="39" t="s">
        <v>72</v>
      </c>
      <c r="F1526" s="39" t="s">
        <v>73</v>
      </c>
      <c r="G1526" s="39" t="s">
        <v>895</v>
      </c>
      <c r="H1526" s="39" t="s">
        <v>896</v>
      </c>
      <c r="I1526" s="39" t="s">
        <v>909</v>
      </c>
      <c r="J1526" s="49" t="s">
        <v>49</v>
      </c>
      <c r="K1526" s="50" t="s">
        <v>50</v>
      </c>
      <c r="L1526" s="39" t="str">
        <f>VLOOKUP(MaestraLP3[[#This Row],[UMV]],VALIDACIONES!J:L,3,0)</f>
        <v>Caja 12 Unidades</v>
      </c>
      <c r="M1526" s="39" t="s">
        <v>51</v>
      </c>
      <c r="N1526" s="39" t="s">
        <v>78</v>
      </c>
      <c r="O1526" s="64">
        <v>10856.400000000001</v>
      </c>
      <c r="P1526" s="39" t="s">
        <v>42</v>
      </c>
      <c r="Q1526" s="64">
        <v>17600</v>
      </c>
      <c r="R1526" s="66">
        <f>+IFERROR((MaestraLP3[[#This Row],[COSTO ]]/MaestraLP3[[#This Row],[COSTO SEP]]-1),0)</f>
        <v>2.5422792085771917E-3</v>
      </c>
      <c r="S1526" s="65" t="s">
        <v>52</v>
      </c>
      <c r="T1526" s="65" t="s">
        <v>52</v>
      </c>
      <c r="U1526" s="64">
        <f>+VLOOKUP(MaestraLP3[[#This Row],[FS00]],'[1]BD MES'!$C:$N,12,0)</f>
        <v>10738.08</v>
      </c>
      <c r="V1526" s="64">
        <v>10884</v>
      </c>
      <c r="W1526" s="66">
        <f>+(MaestraLP3[[#This Row],[COSTO ]]-MaestraLP3[[#This Row],[COSTO OCT AL 25-09]])/MaestraLP3[[#This Row],[COSTO OCT AL 25-09]]</f>
        <v>1.3589021501050473E-2</v>
      </c>
      <c r="X1526" s="67" t="str">
        <f>++IF(P1526="HASTA AGOTAR STOCK","HASTA AGOTAR STOCK",IF(MaestraLP3[[#This Row],[PRECIO]]=0,"NO PARA LP",IF(MaestraLP3[[#This Row],[PRECIO SEP]]=0,"INCORPORACIÓN",IF(Z1526=0,"MANTIENE",IF(Z1526&lt;0,"BAJA",IF(Z1526&gt;0,"ALZA",""))))))</f>
        <v>MANTIENE</v>
      </c>
      <c r="Y1526" s="64">
        <v>17600</v>
      </c>
      <c r="Z1526" s="41">
        <f>IF(Y1526=0,"INDICAR PRECIO VTA",Y1526-MaestraLP3[[#This Row],[PRECIO SEP]])</f>
        <v>0</v>
      </c>
      <c r="AA1526" s="66">
        <f t="shared" si="23"/>
        <v>0.38159090909090909</v>
      </c>
      <c r="AB1526" s="68">
        <f>IFERROR(MaestraLP3[[#This Row],[PRECIO]]*MaestraLP3[[#This Row],[%MG UMV]],0)</f>
        <v>6716</v>
      </c>
      <c r="AC1526" s="69">
        <v>12</v>
      </c>
      <c r="AD1526" s="64">
        <f>+IFERROR(MaestraLP3[[#This Row],[MARGEN UNITARIO]]/MaestraLP3[[#This Row],[Peso Neto UMV (KG)]],0)</f>
        <v>559.66666666666663</v>
      </c>
      <c r="AE1526" s="39" t="s">
        <v>53</v>
      </c>
      <c r="AF1526" s="39"/>
      <c r="AG1526" s="39">
        <v>1</v>
      </c>
      <c r="AH1526" s="39" t="s">
        <v>53</v>
      </c>
      <c r="AI1526" s="66">
        <v>0.05</v>
      </c>
      <c r="AJ1526" s="66">
        <v>0.08</v>
      </c>
      <c r="AK1526" s="39"/>
      <c r="AL1526" s="39" t="s">
        <v>53</v>
      </c>
    </row>
    <row r="1527" spans="1:38" x14ac:dyDescent="0.35">
      <c r="A1527" s="110" t="s">
        <v>276</v>
      </c>
      <c r="B1527" s="39">
        <v>104532110</v>
      </c>
      <c r="C1527" s="39" t="str">
        <f>+MaestraLP3[[#This Row],[CÓDIGO]]&amp;MaestraLP3[[#Headers],[-]]&amp;MaestraLP3[[#This Row],[UMV]]</f>
        <v>104532110-C30</v>
      </c>
      <c r="D1527" s="50" t="str">
        <f>+MaestraLP3[[#This Row],[CÓDIGO]]&amp;MaestraLP3[[#Headers],[FS00]]</f>
        <v>104532110FS00</v>
      </c>
      <c r="E1527" s="39" t="s">
        <v>72</v>
      </c>
      <c r="F1527" s="39" t="s">
        <v>73</v>
      </c>
      <c r="G1527" s="39" t="s">
        <v>895</v>
      </c>
      <c r="H1527" s="39" t="s">
        <v>896</v>
      </c>
      <c r="I1527" s="39" t="s">
        <v>910</v>
      </c>
      <c r="J1527" s="49" t="s">
        <v>256</v>
      </c>
      <c r="K1527" s="50" t="s">
        <v>50</v>
      </c>
      <c r="L1527" s="39" t="str">
        <f>VLOOKUP(MaestraLP3[[#This Row],[UMV]],VALIDACIONES!J:L,3,0)</f>
        <v>Caja 30 Unidades</v>
      </c>
      <c r="M1527" s="39" t="s">
        <v>51</v>
      </c>
      <c r="N1527" s="39" t="s">
        <v>78</v>
      </c>
      <c r="O1527" s="64">
        <v>9150</v>
      </c>
      <c r="P1527" s="39" t="s">
        <v>42</v>
      </c>
      <c r="Q1527" s="64">
        <v>13500</v>
      </c>
      <c r="R1527" s="66">
        <f>+IFERROR((MaestraLP3[[#This Row],[COSTO ]]/MaestraLP3[[#This Row],[COSTO SEP]]-1),0)</f>
        <v>2.6229508196721207E-2</v>
      </c>
      <c r="S1527" s="65" t="s">
        <v>544</v>
      </c>
      <c r="T1527" s="65" t="s">
        <v>544</v>
      </c>
      <c r="U1527" s="64">
        <f>+VLOOKUP(MaestraLP3[[#This Row],[FS00]],'[1]BD MES'!$C:$N,12,0)</f>
        <v>9150</v>
      </c>
      <c r="V1527" s="64">
        <v>9390</v>
      </c>
      <c r="W1527" s="66">
        <f>+(MaestraLP3[[#This Row],[COSTO ]]-MaestraLP3[[#This Row],[COSTO OCT AL 25-09]])/MaestraLP3[[#This Row],[COSTO OCT AL 25-09]]</f>
        <v>2.6229508196721311E-2</v>
      </c>
      <c r="X1527" s="67" t="str">
        <f>++IF(P1527="HASTA AGOTAR STOCK","HASTA AGOTAR STOCK",IF(MaestraLP3[[#This Row],[PRECIO]]=0,"NO PARA LP",IF(MaestraLP3[[#This Row],[PRECIO SEP]]=0,"INCORPORACIÓN",IF(Z1527=0,"MANTIENE",IF(Z1527&lt;0,"BAJA",IF(Z1527&gt;0,"ALZA",""))))))</f>
        <v>MANTIENE</v>
      </c>
      <c r="Y1527" s="64">
        <v>13500</v>
      </c>
      <c r="Z1527" s="41">
        <f>IF(Y1527=0,"INDICAR PRECIO VTA",Y1527-MaestraLP3[[#This Row],[PRECIO SEP]])</f>
        <v>0</v>
      </c>
      <c r="AA1527" s="66">
        <f t="shared" si="23"/>
        <v>0.30444444444444446</v>
      </c>
      <c r="AB1527" s="68">
        <f>IFERROR(MaestraLP3[[#This Row],[PRECIO]]*MaestraLP3[[#This Row],[%MG UMV]],0)</f>
        <v>4110</v>
      </c>
      <c r="AC1527" s="69">
        <v>6</v>
      </c>
      <c r="AD1527" s="64">
        <f>+IFERROR(MaestraLP3[[#This Row],[MARGEN UNITARIO]]/MaestraLP3[[#This Row],[Peso Neto UMV (KG)]],0)</f>
        <v>685</v>
      </c>
      <c r="AE1527" s="39" t="s">
        <v>44</v>
      </c>
      <c r="AF1527" s="39"/>
      <c r="AG1527" s="39">
        <v>1</v>
      </c>
      <c r="AH1527" s="39">
        <v>0</v>
      </c>
      <c r="AI1527" s="66">
        <v>0.05</v>
      </c>
      <c r="AJ1527" s="66">
        <v>0.08</v>
      </c>
      <c r="AK1527" s="39"/>
      <c r="AL1527" s="39" t="s">
        <v>53</v>
      </c>
    </row>
    <row r="1528" spans="1:38" x14ac:dyDescent="0.35">
      <c r="A1528" s="110" t="s">
        <v>276</v>
      </c>
      <c r="B1528" s="39">
        <v>150001436</v>
      </c>
      <c r="C1528" s="39" t="str">
        <f>+MaestraLP3[[#This Row],[CÓDIGO]]&amp;MaestraLP3[[#Headers],[-]]&amp;MaestraLP3[[#This Row],[UMV]]</f>
        <v>150001436-C24</v>
      </c>
      <c r="D1528" s="50" t="str">
        <f>+MaestraLP3[[#This Row],[CÓDIGO]]&amp;MaestraLP3[[#Headers],[FS00]]</f>
        <v>150001436FS00</v>
      </c>
      <c r="E1528" s="39" t="s">
        <v>72</v>
      </c>
      <c r="F1528" s="39" t="s">
        <v>73</v>
      </c>
      <c r="G1528" s="39" t="s">
        <v>895</v>
      </c>
      <c r="H1528" s="39" t="s">
        <v>896</v>
      </c>
      <c r="I1528" s="39" t="s">
        <v>911</v>
      </c>
      <c r="J1528" s="49" t="s">
        <v>160</v>
      </c>
      <c r="K1528" s="50" t="s">
        <v>50</v>
      </c>
      <c r="L1528" s="39" t="str">
        <f>VLOOKUP(MaestraLP3[[#This Row],[UMV]],VALIDACIONES!J:L,3,0)</f>
        <v>Caja 24 Unidades</v>
      </c>
      <c r="M1528" s="39" t="s">
        <v>51</v>
      </c>
      <c r="N1528" s="39" t="s">
        <v>78</v>
      </c>
      <c r="O1528" s="64">
        <v>8112</v>
      </c>
      <c r="P1528" s="39" t="s">
        <v>42</v>
      </c>
      <c r="Q1528" s="64">
        <v>12240</v>
      </c>
      <c r="R1528" s="66">
        <f>+IFERROR((MaestraLP3[[#This Row],[COSTO ]]/MaestraLP3[[#This Row],[COSTO SEP]]-1),0)</f>
        <v>-1.7751479289940808E-2</v>
      </c>
      <c r="S1528" s="65" t="s">
        <v>52</v>
      </c>
      <c r="T1528" s="65" t="s">
        <v>52</v>
      </c>
      <c r="U1528" s="64">
        <f>+VLOOKUP(MaestraLP3[[#This Row],[FS00]],'[1]BD MES'!$C:$N,12,0)</f>
        <v>7968</v>
      </c>
      <c r="V1528" s="64">
        <v>7968</v>
      </c>
      <c r="W1528" s="66">
        <f>+(MaestraLP3[[#This Row],[COSTO ]]-MaestraLP3[[#This Row],[COSTO OCT AL 25-09]])/MaestraLP3[[#This Row],[COSTO OCT AL 25-09]]</f>
        <v>0</v>
      </c>
      <c r="X1528" s="67" t="str">
        <f>++IF(P1528="HASTA AGOTAR STOCK","HASTA AGOTAR STOCK",IF(MaestraLP3[[#This Row],[PRECIO]]=0,"NO PARA LP",IF(MaestraLP3[[#This Row],[PRECIO SEP]]=0,"INCORPORACIÓN",IF(Z1528=0,"MANTIENE",IF(Z1528&lt;0,"BAJA",IF(Z1528&gt;0,"ALZA",""))))))</f>
        <v>MANTIENE</v>
      </c>
      <c r="Y1528" s="64">
        <v>12240</v>
      </c>
      <c r="Z1528" s="41">
        <f>IF(Y1528=0,"INDICAR PRECIO VTA",Y1528-MaestraLP3[[#This Row],[PRECIO SEP]])</f>
        <v>0</v>
      </c>
      <c r="AA1528" s="66">
        <f t="shared" si="23"/>
        <v>0.34901960784313724</v>
      </c>
      <c r="AB1528" s="68">
        <f>IFERROR(MaestraLP3[[#This Row],[PRECIO]]*MaestraLP3[[#This Row],[%MG UMV]],0)</f>
        <v>4272</v>
      </c>
      <c r="AC1528" s="69">
        <v>4.8</v>
      </c>
      <c r="AD1528" s="64">
        <f>+IFERROR(MaestraLP3[[#This Row],[MARGEN UNITARIO]]/MaestraLP3[[#This Row],[Peso Neto UMV (KG)]],0)</f>
        <v>890</v>
      </c>
      <c r="AE1528" s="39" t="s">
        <v>44</v>
      </c>
      <c r="AF1528" s="39"/>
      <c r="AG1528" s="39">
        <v>1</v>
      </c>
      <c r="AH1528" s="39">
        <v>0</v>
      </c>
      <c r="AI1528" s="66">
        <v>0.05</v>
      </c>
      <c r="AJ1528" s="66">
        <v>0.08</v>
      </c>
      <c r="AK1528" s="39"/>
      <c r="AL1528" s="39" t="s">
        <v>53</v>
      </c>
    </row>
    <row r="1529" spans="1:38" x14ac:dyDescent="0.35">
      <c r="A1529" s="110" t="s">
        <v>276</v>
      </c>
      <c r="B1529" s="39">
        <v>104523400</v>
      </c>
      <c r="C1529" s="39" t="str">
        <f>+MaestraLP3[[#This Row],[CÓDIGO]]&amp;MaestraLP3[[#Headers],[-]]&amp;MaestraLP3[[#This Row],[UMV]]</f>
        <v>104523400-C12</v>
      </c>
      <c r="D1529" s="50" t="str">
        <f>+MaestraLP3[[#This Row],[CÓDIGO]]&amp;MaestraLP3[[#Headers],[FS00]]</f>
        <v>104523400FS00</v>
      </c>
      <c r="E1529" s="39" t="s">
        <v>72</v>
      </c>
      <c r="F1529" s="39" t="s">
        <v>73</v>
      </c>
      <c r="G1529" s="39" t="s">
        <v>895</v>
      </c>
      <c r="H1529" s="39" t="s">
        <v>896</v>
      </c>
      <c r="I1529" s="39" t="s">
        <v>912</v>
      </c>
      <c r="J1529" s="49" t="s">
        <v>49</v>
      </c>
      <c r="K1529" s="50" t="s">
        <v>50</v>
      </c>
      <c r="L1529" s="39" t="str">
        <f>VLOOKUP(MaestraLP3[[#This Row],[UMV]],VALIDACIONES!J:L,3,0)</f>
        <v>Caja 12 Unidades</v>
      </c>
      <c r="M1529" s="39" t="s">
        <v>51</v>
      </c>
      <c r="N1529" s="39" t="s">
        <v>78</v>
      </c>
      <c r="O1529" s="64">
        <v>10440</v>
      </c>
      <c r="P1529" s="39" t="s">
        <v>42</v>
      </c>
      <c r="Q1529" s="64">
        <v>15480</v>
      </c>
      <c r="R1529" s="66">
        <f>+IFERROR((MaestraLP3[[#This Row],[COSTO ]]/MaestraLP3[[#This Row],[COSTO SEP]]-1),0)</f>
        <v>1.9540229885057547E-2</v>
      </c>
      <c r="S1529" s="65" t="s">
        <v>544</v>
      </c>
      <c r="T1529" s="65" t="s">
        <v>544</v>
      </c>
      <c r="U1529" s="64">
        <f>+VLOOKUP(MaestraLP3[[#This Row],[FS00]],'[1]BD MES'!$C:$N,12,0)</f>
        <v>10440</v>
      </c>
      <c r="V1529" s="64">
        <v>10644</v>
      </c>
      <c r="W1529" s="66">
        <f>+(MaestraLP3[[#This Row],[COSTO ]]-MaestraLP3[[#This Row],[COSTO OCT AL 25-09]])/MaestraLP3[[#This Row],[COSTO OCT AL 25-09]]</f>
        <v>1.9540229885057471E-2</v>
      </c>
      <c r="X1529" s="67" t="str">
        <f>++IF(P1529="HASTA AGOTAR STOCK","HASTA AGOTAR STOCK",IF(MaestraLP3[[#This Row],[PRECIO]]=0,"NO PARA LP",IF(MaestraLP3[[#This Row],[PRECIO SEP]]=0,"INCORPORACIÓN",IF(Z1529=0,"MANTIENE",IF(Z1529&lt;0,"BAJA",IF(Z1529&gt;0,"ALZA",""))))))</f>
        <v>MANTIENE</v>
      </c>
      <c r="Y1529" s="64">
        <v>15480</v>
      </c>
      <c r="Z1529" s="41">
        <f>IF(Y1529=0,"INDICAR PRECIO VTA",Y1529-MaestraLP3[[#This Row],[PRECIO SEP]])</f>
        <v>0</v>
      </c>
      <c r="AA1529" s="66">
        <f t="shared" si="23"/>
        <v>0.31240310077519379</v>
      </c>
      <c r="AB1529" s="68">
        <f>IFERROR(MaestraLP3[[#This Row],[PRECIO]]*MaestraLP3[[#This Row],[%MG UMV]],0)</f>
        <v>4836</v>
      </c>
      <c r="AC1529" s="69">
        <v>12</v>
      </c>
      <c r="AD1529" s="64">
        <f>+IFERROR(MaestraLP3[[#This Row],[MARGEN UNITARIO]]/MaestraLP3[[#This Row],[Peso Neto UMV (KG)]],0)</f>
        <v>403</v>
      </c>
      <c r="AE1529" s="39" t="s">
        <v>53</v>
      </c>
      <c r="AF1529" s="39"/>
      <c r="AG1529" s="39">
        <v>1</v>
      </c>
      <c r="AH1529" s="39" t="s">
        <v>53</v>
      </c>
      <c r="AI1529" s="66">
        <v>0.05</v>
      </c>
      <c r="AJ1529" s="66">
        <v>0.08</v>
      </c>
      <c r="AK1529" s="39"/>
      <c r="AL1529" s="39" t="s">
        <v>53</v>
      </c>
    </row>
    <row r="1530" spans="1:38" x14ac:dyDescent="0.35">
      <c r="A1530" s="110" t="s">
        <v>276</v>
      </c>
      <c r="B1530" s="39">
        <v>104533550</v>
      </c>
      <c r="C1530" s="39" t="str">
        <f>+MaestraLP3[[#This Row],[CÓDIGO]]&amp;MaestraLP3[[#Headers],[-]]&amp;MaestraLP3[[#This Row],[UMV]]</f>
        <v>104533550-C12</v>
      </c>
      <c r="D1530" s="50" t="str">
        <f>+MaestraLP3[[#This Row],[CÓDIGO]]&amp;MaestraLP3[[#Headers],[FS00]]</f>
        <v>104533550FS00</v>
      </c>
      <c r="E1530" s="39" t="s">
        <v>72</v>
      </c>
      <c r="F1530" s="39" t="s">
        <v>73</v>
      </c>
      <c r="G1530" s="39" t="s">
        <v>895</v>
      </c>
      <c r="H1530" s="39" t="s">
        <v>896</v>
      </c>
      <c r="I1530" s="39" t="s">
        <v>913</v>
      </c>
      <c r="J1530" s="49" t="s">
        <v>49</v>
      </c>
      <c r="K1530" s="50" t="s">
        <v>50</v>
      </c>
      <c r="L1530" s="39" t="str">
        <f>VLOOKUP(MaestraLP3[[#This Row],[UMV]],VALIDACIONES!J:L,3,0)</f>
        <v>Caja 12 Unidades</v>
      </c>
      <c r="M1530" s="39" t="s">
        <v>51</v>
      </c>
      <c r="N1530" s="39" t="s">
        <v>78</v>
      </c>
      <c r="O1530" s="64">
        <v>10140</v>
      </c>
      <c r="P1530" s="39" t="s">
        <v>42</v>
      </c>
      <c r="Q1530" s="64">
        <v>16800</v>
      </c>
      <c r="R1530" s="66">
        <f>+IFERROR((MaestraLP3[[#This Row],[COSTO ]]/MaestraLP3[[#This Row],[COSTO SEP]]-1),0)</f>
        <v>3.5502958579881616E-2</v>
      </c>
      <c r="S1530" s="65" t="s">
        <v>544</v>
      </c>
      <c r="T1530" s="65" t="s">
        <v>544</v>
      </c>
      <c r="U1530" s="64">
        <f>+VLOOKUP(MaestraLP3[[#This Row],[FS00]],'[1]BD MES'!$C:$N,12,0)</f>
        <v>10140</v>
      </c>
      <c r="V1530" s="64">
        <v>10500</v>
      </c>
      <c r="W1530" s="66">
        <f>+(MaestraLP3[[#This Row],[COSTO ]]-MaestraLP3[[#This Row],[COSTO OCT AL 25-09]])/MaestraLP3[[#This Row],[COSTO OCT AL 25-09]]</f>
        <v>3.5502958579881658E-2</v>
      </c>
      <c r="X1530" s="67" t="str">
        <f>++IF(P1530="HASTA AGOTAR STOCK","HASTA AGOTAR STOCK",IF(MaestraLP3[[#This Row],[PRECIO]]=0,"NO PARA LP",IF(MaestraLP3[[#This Row],[PRECIO SEP]]=0,"INCORPORACIÓN",IF(Z1530=0,"MANTIENE",IF(Z1530&lt;0,"BAJA",IF(Z1530&gt;0,"ALZA",""))))))</f>
        <v>MANTIENE</v>
      </c>
      <c r="Y1530" s="64">
        <v>16800</v>
      </c>
      <c r="Z1530" s="41">
        <f>IF(Y1530=0,"INDICAR PRECIO VTA",Y1530-MaestraLP3[[#This Row],[PRECIO SEP]])</f>
        <v>0</v>
      </c>
      <c r="AA1530" s="66">
        <f t="shared" si="23"/>
        <v>0.375</v>
      </c>
      <c r="AB1530" s="68">
        <f>IFERROR(MaestraLP3[[#This Row],[PRECIO]]*MaestraLP3[[#This Row],[%MG UMV]],0)</f>
        <v>6300</v>
      </c>
      <c r="AC1530" s="69">
        <v>12</v>
      </c>
      <c r="AD1530" s="64">
        <f>+IFERROR(MaestraLP3[[#This Row],[MARGEN UNITARIO]]/MaestraLP3[[#This Row],[Peso Neto UMV (KG)]],0)</f>
        <v>525</v>
      </c>
      <c r="AE1530" s="39" t="s">
        <v>53</v>
      </c>
      <c r="AF1530" s="39"/>
      <c r="AG1530" s="39">
        <v>1</v>
      </c>
      <c r="AH1530" s="39" t="s">
        <v>53</v>
      </c>
      <c r="AI1530" s="66">
        <v>0.05</v>
      </c>
      <c r="AJ1530" s="66">
        <v>0.08</v>
      </c>
      <c r="AK1530" s="39"/>
      <c r="AL1530" s="39" t="s">
        <v>53</v>
      </c>
    </row>
    <row r="1531" spans="1:38" x14ac:dyDescent="0.35">
      <c r="A1531" s="110" t="s">
        <v>276</v>
      </c>
      <c r="B1531" s="39">
        <v>150001070</v>
      </c>
      <c r="C1531" s="39" t="str">
        <f>+MaestraLP3[[#This Row],[CÓDIGO]]&amp;MaestraLP3[[#Headers],[-]]&amp;MaestraLP3[[#This Row],[UMV]]</f>
        <v>150001070-C24</v>
      </c>
      <c r="D1531" s="50" t="str">
        <f>+MaestraLP3[[#This Row],[CÓDIGO]]&amp;MaestraLP3[[#Headers],[FS00]]</f>
        <v>150001070FS00</v>
      </c>
      <c r="E1531" s="39" t="s">
        <v>72</v>
      </c>
      <c r="F1531" s="39" t="s">
        <v>73</v>
      </c>
      <c r="G1531" s="39" t="s">
        <v>895</v>
      </c>
      <c r="H1531" s="39" t="s">
        <v>896</v>
      </c>
      <c r="I1531" s="39" t="s">
        <v>898</v>
      </c>
      <c r="J1531" s="49" t="s">
        <v>160</v>
      </c>
      <c r="K1531" s="50" t="s">
        <v>50</v>
      </c>
      <c r="L1531" s="39" t="str">
        <f>VLOOKUP(MaestraLP3[[#This Row],[UMV]],VALIDACIONES!J:L,3,0)</f>
        <v>Caja 24 Unidades</v>
      </c>
      <c r="M1531" s="39" t="s">
        <v>51</v>
      </c>
      <c r="N1531" s="39" t="s">
        <v>78</v>
      </c>
      <c r="O1531" s="64">
        <v>8095.2000000000007</v>
      </c>
      <c r="P1531" s="39" t="s">
        <v>42</v>
      </c>
      <c r="Q1531" s="64">
        <v>12960</v>
      </c>
      <c r="R1531" s="66">
        <f>+IFERROR((MaestraLP3[[#This Row],[COSTO ]]/MaestraLP3[[#This Row],[COSTO SEP]]-1),0)</f>
        <v>2.075303883782853E-3</v>
      </c>
      <c r="S1531" s="65" t="s">
        <v>52</v>
      </c>
      <c r="T1531" s="65" t="s">
        <v>52</v>
      </c>
      <c r="U1531" s="64">
        <f>+VLOOKUP(MaestraLP3[[#This Row],[FS00]],'[1]BD MES'!$C:$N,12,0)</f>
        <v>8106.9600000000009</v>
      </c>
      <c r="V1531" s="64">
        <v>8112</v>
      </c>
      <c r="W1531" s="66">
        <f>+(MaestraLP3[[#This Row],[COSTO ]]-MaestraLP3[[#This Row],[COSTO OCT AL 25-09]])/MaestraLP3[[#This Row],[COSTO OCT AL 25-09]]</f>
        <v>6.216880310250764E-4</v>
      </c>
      <c r="X1531" s="67" t="str">
        <f>++IF(P1531="HASTA AGOTAR STOCK","HASTA AGOTAR STOCK",IF(MaestraLP3[[#This Row],[PRECIO]]=0,"NO PARA LP",IF(MaestraLP3[[#This Row],[PRECIO SEP]]=0,"INCORPORACIÓN",IF(Z1531=0,"MANTIENE",IF(Z1531&lt;0,"BAJA",IF(Z1531&gt;0,"ALZA",""))))))</f>
        <v>MANTIENE</v>
      </c>
      <c r="Y1531" s="64">
        <v>12960</v>
      </c>
      <c r="Z1531" s="41">
        <f>IF(Y1531=0,"INDICAR PRECIO VTA",Y1531-MaestraLP3[[#This Row],[PRECIO SEP]])</f>
        <v>0</v>
      </c>
      <c r="AA1531" s="66">
        <f t="shared" si="23"/>
        <v>0.37407407407407406</v>
      </c>
      <c r="AB1531" s="68">
        <f>IFERROR(MaestraLP3[[#This Row],[PRECIO]]*MaestraLP3[[#This Row],[%MG UMV]],0)</f>
        <v>4848</v>
      </c>
      <c r="AC1531" s="69">
        <v>4.8</v>
      </c>
      <c r="AD1531" s="64">
        <f>+IFERROR(MaestraLP3[[#This Row],[MARGEN UNITARIO]]/MaestraLP3[[#This Row],[Peso Neto UMV (KG)]],0)</f>
        <v>1010</v>
      </c>
      <c r="AE1531" s="39" t="s">
        <v>44</v>
      </c>
      <c r="AF1531" s="39"/>
      <c r="AG1531" s="39">
        <v>1</v>
      </c>
      <c r="AH1531" s="39">
        <v>0</v>
      </c>
      <c r="AI1531" s="66">
        <v>0.08</v>
      </c>
      <c r="AJ1531" s="66">
        <v>0.1</v>
      </c>
      <c r="AK1531" s="39"/>
      <c r="AL1531" s="39" t="s">
        <v>53</v>
      </c>
    </row>
    <row r="1532" spans="1:38" x14ac:dyDescent="0.35">
      <c r="A1532" s="110" t="s">
        <v>276</v>
      </c>
      <c r="B1532" s="39">
        <v>104534350</v>
      </c>
      <c r="C1532" s="39" t="str">
        <f>+MaestraLP3[[#This Row],[CÓDIGO]]&amp;MaestraLP3[[#Headers],[-]]&amp;MaestraLP3[[#This Row],[UMV]]</f>
        <v>104534350-C18</v>
      </c>
      <c r="D1532" s="50" t="str">
        <f>+MaestraLP3[[#This Row],[CÓDIGO]]&amp;MaestraLP3[[#Headers],[FS00]]</f>
        <v>104534350FS00</v>
      </c>
      <c r="E1532" s="39" t="s">
        <v>72</v>
      </c>
      <c r="F1532" s="39" t="s">
        <v>73</v>
      </c>
      <c r="G1532" s="39" t="s">
        <v>895</v>
      </c>
      <c r="H1532" s="39" t="s">
        <v>914</v>
      </c>
      <c r="I1532" s="39" t="s">
        <v>923</v>
      </c>
      <c r="J1532" s="49" t="s">
        <v>156</v>
      </c>
      <c r="K1532" s="50" t="s">
        <v>50</v>
      </c>
      <c r="L1532" s="39" t="str">
        <f>VLOOKUP(MaestraLP3[[#This Row],[UMV]],VALIDACIONES!J:L,3,0)</f>
        <v>Caja 18 Unidades</v>
      </c>
      <c r="M1532" s="39" t="s">
        <v>385</v>
      </c>
      <c r="N1532" s="39" t="s">
        <v>78</v>
      </c>
      <c r="O1532" s="64">
        <v>17334</v>
      </c>
      <c r="P1532" s="39" t="s">
        <v>42</v>
      </c>
      <c r="Q1532" s="64">
        <v>24500</v>
      </c>
      <c r="R1532" s="66">
        <f>+IFERROR((MaestraLP3[[#This Row],[COSTO ]]/MaestraLP3[[#This Row],[COSTO SEP]]-1),0)</f>
        <v>0</v>
      </c>
      <c r="S1532" s="65" t="s">
        <v>52</v>
      </c>
      <c r="T1532" s="65" t="s">
        <v>544</v>
      </c>
      <c r="U1532" s="64">
        <f>+VLOOKUP(MaestraLP3[[#This Row],[FS00]],'[1]BD MES'!$C:$N,12,0)</f>
        <v>17334</v>
      </c>
      <c r="V1532" s="64">
        <v>17334</v>
      </c>
      <c r="W1532" s="66">
        <f>+(MaestraLP3[[#This Row],[COSTO ]]-MaestraLP3[[#This Row],[COSTO OCT AL 25-09]])/MaestraLP3[[#This Row],[COSTO OCT AL 25-09]]</f>
        <v>0</v>
      </c>
      <c r="X1532" s="67" t="str">
        <f>++IF(P1532="HASTA AGOTAR STOCK","HASTA AGOTAR STOCK",IF(MaestraLP3[[#This Row],[PRECIO]]=0,"NO PARA LP",IF(MaestraLP3[[#This Row],[PRECIO SEP]]=0,"INCORPORACIÓN",IF(Z1532=0,"MANTIENE",IF(Z1532&lt;0,"BAJA",IF(Z1532&gt;0,"ALZA",""))))))</f>
        <v>MANTIENE</v>
      </c>
      <c r="Y1532" s="64">
        <v>24500</v>
      </c>
      <c r="Z1532" s="41">
        <f>IF(Y1532=0,"INDICAR PRECIO VTA",Y1532-MaestraLP3[[#This Row],[PRECIO SEP]])</f>
        <v>0</v>
      </c>
      <c r="AA1532" s="66">
        <f t="shared" si="23"/>
        <v>0.29248979591836732</v>
      </c>
      <c r="AB1532" s="68">
        <f>IFERROR(MaestraLP3[[#This Row],[PRECIO]]*MaestraLP3[[#This Row],[%MG UMV]],0)</f>
        <v>7165.9999999999991</v>
      </c>
      <c r="AC1532" s="69">
        <v>18</v>
      </c>
      <c r="AD1532" s="64">
        <f>+IFERROR(MaestraLP3[[#This Row],[MARGEN UNITARIO]]/MaestraLP3[[#This Row],[Peso Neto UMV (KG)]],0)</f>
        <v>398.11111111111109</v>
      </c>
      <c r="AE1532" s="39" t="s">
        <v>53</v>
      </c>
      <c r="AF1532" s="39"/>
      <c r="AG1532" s="39">
        <v>1</v>
      </c>
      <c r="AH1532" s="39" t="s">
        <v>53</v>
      </c>
      <c r="AI1532" s="66">
        <v>0.02</v>
      </c>
      <c r="AJ1532" s="66">
        <v>0.04</v>
      </c>
      <c r="AK1532" s="39"/>
      <c r="AL1532" s="39" t="s">
        <v>53</v>
      </c>
    </row>
    <row r="1533" spans="1:38" x14ac:dyDescent="0.35">
      <c r="A1533" s="110" t="s">
        <v>276</v>
      </c>
      <c r="B1533" s="39">
        <v>104534360</v>
      </c>
      <c r="C1533" s="39" t="str">
        <f>+MaestraLP3[[#This Row],[CÓDIGO]]&amp;MaestraLP3[[#Headers],[-]]&amp;MaestraLP3[[#This Row],[UMV]]</f>
        <v>104534360-C18</v>
      </c>
      <c r="D1533" s="50" t="str">
        <f>+MaestraLP3[[#This Row],[CÓDIGO]]&amp;MaestraLP3[[#Headers],[FS00]]</f>
        <v>104534360FS00</v>
      </c>
      <c r="E1533" s="39" t="s">
        <v>72</v>
      </c>
      <c r="F1533" s="39" t="s">
        <v>73</v>
      </c>
      <c r="G1533" s="39" t="s">
        <v>895</v>
      </c>
      <c r="H1533" s="39" t="s">
        <v>914</v>
      </c>
      <c r="I1533" s="39" t="s">
        <v>934</v>
      </c>
      <c r="J1533" s="49" t="s">
        <v>156</v>
      </c>
      <c r="K1533" s="50" t="s">
        <v>50</v>
      </c>
      <c r="L1533" s="39" t="str">
        <f>VLOOKUP(MaestraLP3[[#This Row],[UMV]],VALIDACIONES!J:L,3,0)</f>
        <v>Caja 18 Unidades</v>
      </c>
      <c r="M1533" s="39" t="s">
        <v>385</v>
      </c>
      <c r="N1533" s="39" t="s">
        <v>78</v>
      </c>
      <c r="O1533" s="64">
        <v>17334</v>
      </c>
      <c r="P1533" s="39" t="s">
        <v>42</v>
      </c>
      <c r="Q1533" s="64">
        <v>24500</v>
      </c>
      <c r="R1533" s="66">
        <f>+IFERROR((MaestraLP3[[#This Row],[COSTO ]]/MaestraLP3[[#This Row],[COSTO SEP]]-1),0)</f>
        <v>0</v>
      </c>
      <c r="S1533" s="65" t="s">
        <v>544</v>
      </c>
      <c r="T1533" s="65" t="s">
        <v>544</v>
      </c>
      <c r="U1533" s="64">
        <f>+VLOOKUP(MaestraLP3[[#This Row],[FS00]],'[1]BD MES'!$C:$N,12,0)</f>
        <v>17334</v>
      </c>
      <c r="V1533" s="64">
        <v>17334</v>
      </c>
      <c r="W1533" s="66">
        <f>+(MaestraLP3[[#This Row],[COSTO ]]-MaestraLP3[[#This Row],[COSTO OCT AL 25-09]])/MaestraLP3[[#This Row],[COSTO OCT AL 25-09]]</f>
        <v>0</v>
      </c>
      <c r="X1533" s="67" t="str">
        <f>++IF(P1533="HASTA AGOTAR STOCK","HASTA AGOTAR STOCK",IF(MaestraLP3[[#This Row],[PRECIO]]=0,"NO PARA LP",IF(MaestraLP3[[#This Row],[PRECIO SEP]]=0,"INCORPORACIÓN",IF(Z1533=0,"MANTIENE",IF(Z1533&lt;0,"BAJA",IF(Z1533&gt;0,"ALZA",""))))))</f>
        <v>MANTIENE</v>
      </c>
      <c r="Y1533" s="64">
        <v>24500</v>
      </c>
      <c r="Z1533" s="41">
        <f>IF(Y1533=0,"INDICAR PRECIO VTA",Y1533-MaestraLP3[[#This Row],[PRECIO SEP]])</f>
        <v>0</v>
      </c>
      <c r="AA1533" s="66">
        <f t="shared" si="23"/>
        <v>0.29248979591836732</v>
      </c>
      <c r="AB1533" s="68">
        <f>IFERROR(MaestraLP3[[#This Row],[PRECIO]]*MaestraLP3[[#This Row],[%MG UMV]],0)</f>
        <v>7165.9999999999991</v>
      </c>
      <c r="AC1533" s="69">
        <v>18</v>
      </c>
      <c r="AD1533" s="64">
        <f>+IFERROR(MaestraLP3[[#This Row],[MARGEN UNITARIO]]/MaestraLP3[[#This Row],[Peso Neto UMV (KG)]],0)</f>
        <v>398.11111111111109</v>
      </c>
      <c r="AE1533" s="39" t="s">
        <v>53</v>
      </c>
      <c r="AF1533" s="39"/>
      <c r="AG1533" s="39">
        <v>1</v>
      </c>
      <c r="AH1533" s="39" t="s">
        <v>53</v>
      </c>
      <c r="AI1533" s="66">
        <v>0.02</v>
      </c>
      <c r="AJ1533" s="66">
        <v>0.04</v>
      </c>
      <c r="AK1533" s="39"/>
      <c r="AL1533" s="39" t="s">
        <v>53</v>
      </c>
    </row>
    <row r="1534" spans="1:38" x14ac:dyDescent="0.35">
      <c r="A1534" s="110" t="s">
        <v>276</v>
      </c>
      <c r="B1534" s="39">
        <v>104538480</v>
      </c>
      <c r="C1534" s="39" t="str">
        <f>+MaestraLP3[[#This Row],[CÓDIGO]]&amp;MaestraLP3[[#Headers],[-]]&amp;MaestraLP3[[#This Row],[UMV]]</f>
        <v>104538480-C48</v>
      </c>
      <c r="D1534" s="50" t="str">
        <f>+MaestraLP3[[#This Row],[CÓDIGO]]&amp;MaestraLP3[[#Headers],[FS00]]</f>
        <v>104538480FS00</v>
      </c>
      <c r="E1534" s="39" t="s">
        <v>72</v>
      </c>
      <c r="F1534" s="39" t="s">
        <v>73</v>
      </c>
      <c r="G1534" s="39" t="s">
        <v>895</v>
      </c>
      <c r="H1534" s="39" t="s">
        <v>914</v>
      </c>
      <c r="I1534" s="39" t="s">
        <v>915</v>
      </c>
      <c r="J1534" s="49" t="s">
        <v>163</v>
      </c>
      <c r="K1534" s="50" t="s">
        <v>50</v>
      </c>
      <c r="L1534" s="39" t="str">
        <f>VLOOKUP(MaestraLP3[[#This Row],[UMV]],VALIDACIONES!J:L,3,0)</f>
        <v>Caja 48 Unidades</v>
      </c>
      <c r="M1534" s="39" t="s">
        <v>385</v>
      </c>
      <c r="N1534" s="39" t="s">
        <v>78</v>
      </c>
      <c r="O1534" s="64">
        <v>8928</v>
      </c>
      <c r="P1534" s="39" t="s">
        <v>42</v>
      </c>
      <c r="Q1534" s="64">
        <v>12480</v>
      </c>
      <c r="R1534" s="66">
        <f>+IFERROR((MaestraLP3[[#This Row],[COSTO ]]/MaestraLP3[[#This Row],[COSTO SEP]]-1),0)</f>
        <v>0</v>
      </c>
      <c r="S1534" s="65" t="s">
        <v>52</v>
      </c>
      <c r="T1534" s="65" t="s">
        <v>52</v>
      </c>
      <c r="U1534" s="64">
        <f>+VLOOKUP(MaestraLP3[[#This Row],[FS00]],'[1]BD MES'!$C:$N,12,0)</f>
        <v>8928</v>
      </c>
      <c r="V1534" s="64">
        <v>8928</v>
      </c>
      <c r="W1534" s="66">
        <f>+(MaestraLP3[[#This Row],[COSTO ]]-MaestraLP3[[#This Row],[COSTO OCT AL 25-09]])/MaestraLP3[[#This Row],[COSTO OCT AL 25-09]]</f>
        <v>0</v>
      </c>
      <c r="X1534" s="67" t="str">
        <f>++IF(P1534="HASTA AGOTAR STOCK","HASTA AGOTAR STOCK",IF(MaestraLP3[[#This Row],[PRECIO]]=0,"NO PARA LP",IF(MaestraLP3[[#This Row],[PRECIO SEP]]=0,"INCORPORACIÓN",IF(Z1534=0,"MANTIENE",IF(Z1534&lt;0,"BAJA",IF(Z1534&gt;0,"ALZA",""))))))</f>
        <v>MANTIENE</v>
      </c>
      <c r="Y1534" s="64">
        <v>12480</v>
      </c>
      <c r="Z1534" s="41">
        <f>IF(Y1534=0,"INDICAR PRECIO VTA",Y1534-MaestraLP3[[#This Row],[PRECIO SEP]])</f>
        <v>0</v>
      </c>
      <c r="AA1534" s="66">
        <f t="shared" si="23"/>
        <v>0.2846153846153846</v>
      </c>
      <c r="AB1534" s="68">
        <f>IFERROR(MaestraLP3[[#This Row],[PRECIO]]*MaestraLP3[[#This Row],[%MG UMV]],0)</f>
        <v>3552</v>
      </c>
      <c r="AC1534" s="69">
        <v>5.76</v>
      </c>
      <c r="AD1534" s="64">
        <f>+IFERROR(MaestraLP3[[#This Row],[MARGEN UNITARIO]]/MaestraLP3[[#This Row],[Peso Neto UMV (KG)]],0)</f>
        <v>616.66666666666674</v>
      </c>
      <c r="AE1534" s="39" t="s">
        <v>53</v>
      </c>
      <c r="AF1534" s="39"/>
      <c r="AG1534" s="39">
        <v>1</v>
      </c>
      <c r="AH1534" s="39" t="s">
        <v>53</v>
      </c>
      <c r="AI1534" s="66">
        <v>0.03</v>
      </c>
      <c r="AJ1534" s="66">
        <v>0.05</v>
      </c>
      <c r="AK1534" s="39"/>
      <c r="AL1534" s="39" t="s">
        <v>53</v>
      </c>
    </row>
    <row r="1535" spans="1:38" x14ac:dyDescent="0.35">
      <c r="A1535" s="110" t="s">
        <v>276</v>
      </c>
      <c r="B1535" s="39">
        <v>104541810</v>
      </c>
      <c r="C1535" s="39" t="str">
        <f>+MaestraLP3[[#This Row],[CÓDIGO]]&amp;MaestraLP3[[#Headers],[-]]&amp;MaestraLP3[[#This Row],[UMV]]</f>
        <v>104541810-C48</v>
      </c>
      <c r="D1535" s="50" t="str">
        <f>+MaestraLP3[[#This Row],[CÓDIGO]]&amp;MaestraLP3[[#Headers],[FS00]]</f>
        <v>104541810FS00</v>
      </c>
      <c r="E1535" s="39" t="s">
        <v>72</v>
      </c>
      <c r="F1535" s="39" t="s">
        <v>73</v>
      </c>
      <c r="G1535" s="39" t="s">
        <v>895</v>
      </c>
      <c r="H1535" s="39" t="s">
        <v>914</v>
      </c>
      <c r="I1535" s="39" t="s">
        <v>916</v>
      </c>
      <c r="J1535" s="49" t="s">
        <v>163</v>
      </c>
      <c r="K1535" s="50" t="s">
        <v>50</v>
      </c>
      <c r="L1535" s="39" t="str">
        <f>VLOOKUP(MaestraLP3[[#This Row],[UMV]],VALIDACIONES!J:L,3,0)</f>
        <v>Caja 48 Unidades</v>
      </c>
      <c r="M1535" s="39" t="s">
        <v>385</v>
      </c>
      <c r="N1535" s="39" t="s">
        <v>78</v>
      </c>
      <c r="O1535" s="64">
        <v>6960</v>
      </c>
      <c r="P1535" s="39" t="s">
        <v>42</v>
      </c>
      <c r="Q1535" s="64">
        <v>12600</v>
      </c>
      <c r="R1535" s="66">
        <f>+IFERROR((MaestraLP3[[#This Row],[COSTO ]]/MaestraLP3[[#This Row],[COSTO SEP]]-1),0)</f>
        <v>0</v>
      </c>
      <c r="S1535" s="65" t="s">
        <v>544</v>
      </c>
      <c r="T1535" s="65" t="s">
        <v>544</v>
      </c>
      <c r="U1535" s="64">
        <f>+VLOOKUP(MaestraLP3[[#This Row],[FS00]],'[1]BD MES'!$C:$N,12,0)</f>
        <v>6960</v>
      </c>
      <c r="V1535" s="64">
        <v>6960</v>
      </c>
      <c r="W1535" s="66">
        <f>+(MaestraLP3[[#This Row],[COSTO ]]-MaestraLP3[[#This Row],[COSTO OCT AL 25-09]])/MaestraLP3[[#This Row],[COSTO OCT AL 25-09]]</f>
        <v>0</v>
      </c>
      <c r="X1535" s="67" t="str">
        <f>++IF(P1535="HASTA AGOTAR STOCK","HASTA AGOTAR STOCK",IF(MaestraLP3[[#This Row],[PRECIO]]=0,"NO PARA LP",IF(MaestraLP3[[#This Row],[PRECIO SEP]]=0,"INCORPORACIÓN",IF(Z1535=0,"MANTIENE",IF(Z1535&lt;0,"BAJA",IF(Z1535&gt;0,"ALZA",""))))))</f>
        <v>BAJA</v>
      </c>
      <c r="Y1535" s="64">
        <v>9900</v>
      </c>
      <c r="Z1535" s="41">
        <f>IF(Y1535=0,"INDICAR PRECIO VTA",Y1535-MaestraLP3[[#This Row],[PRECIO SEP]])</f>
        <v>-2700</v>
      </c>
      <c r="AA1535" s="66">
        <f t="shared" si="23"/>
        <v>0.29696969696969699</v>
      </c>
      <c r="AB1535" s="68">
        <f>IFERROR(MaestraLP3[[#This Row],[PRECIO]]*MaestraLP3[[#This Row],[%MG UMV]],0)</f>
        <v>2940.0000000000005</v>
      </c>
      <c r="AC1535" s="69">
        <v>5.8079999999999998</v>
      </c>
      <c r="AD1535" s="64">
        <f>+IFERROR(MaestraLP3[[#This Row],[MARGEN UNITARIO]]/MaestraLP3[[#This Row],[Peso Neto UMV (KG)]],0)</f>
        <v>506.19834710743811</v>
      </c>
      <c r="AE1535" s="39" t="s">
        <v>53</v>
      </c>
      <c r="AF1535" s="39"/>
      <c r="AG1535" s="39">
        <v>1</v>
      </c>
      <c r="AH1535" s="39" t="s">
        <v>53</v>
      </c>
      <c r="AI1535" s="66">
        <v>0.03</v>
      </c>
      <c r="AJ1535" s="66">
        <v>0.05</v>
      </c>
      <c r="AK1535" s="39"/>
      <c r="AL1535" s="39" t="s">
        <v>53</v>
      </c>
    </row>
    <row r="1536" spans="1:38" x14ac:dyDescent="0.35">
      <c r="A1536" s="110" t="s">
        <v>276</v>
      </c>
      <c r="B1536" s="39">
        <v>150001143</v>
      </c>
      <c r="C1536" s="39" t="str">
        <f>+MaestraLP3[[#This Row],[CÓDIGO]]&amp;MaestraLP3[[#Headers],[-]]&amp;MaestraLP3[[#This Row],[UMV]]</f>
        <v>150001143-C48</v>
      </c>
      <c r="D1536" s="50" t="str">
        <f>+MaestraLP3[[#This Row],[CÓDIGO]]&amp;MaestraLP3[[#Headers],[FS00]]</f>
        <v>150001143FS00</v>
      </c>
      <c r="E1536" s="39" t="s">
        <v>72</v>
      </c>
      <c r="F1536" s="39" t="s">
        <v>73</v>
      </c>
      <c r="G1536" s="39" t="s">
        <v>895</v>
      </c>
      <c r="H1536" s="39" t="s">
        <v>914</v>
      </c>
      <c r="I1536" s="39" t="s">
        <v>917</v>
      </c>
      <c r="J1536" s="49" t="s">
        <v>163</v>
      </c>
      <c r="K1536" s="50" t="s">
        <v>50</v>
      </c>
      <c r="L1536" s="39" t="str">
        <f>VLOOKUP(MaestraLP3[[#This Row],[UMV]],VALIDACIONES!J:L,3,0)</f>
        <v>Caja 48 Unidades</v>
      </c>
      <c r="M1536" s="39" t="s">
        <v>385</v>
      </c>
      <c r="N1536" s="39" t="s">
        <v>78</v>
      </c>
      <c r="O1536" s="64">
        <v>8636.64</v>
      </c>
      <c r="P1536" s="39" t="s">
        <v>42</v>
      </c>
      <c r="Q1536" s="64">
        <v>11950</v>
      </c>
      <c r="R1536" s="66">
        <f>+IFERROR((MaestraLP3[[#This Row],[COSTO ]]/MaestraLP3[[#This Row],[COSTO SEP]]-1),0)</f>
        <v>3.8904018229324322E-4</v>
      </c>
      <c r="S1536" s="65" t="s">
        <v>52</v>
      </c>
      <c r="T1536" s="65" t="s">
        <v>52</v>
      </c>
      <c r="U1536" s="64">
        <f>+VLOOKUP(MaestraLP3[[#This Row],[FS00]],'[1]BD MES'!$C:$N,12,0)</f>
        <v>8640</v>
      </c>
      <c r="V1536" s="64">
        <v>8640</v>
      </c>
      <c r="W1536" s="66">
        <f>+(MaestraLP3[[#This Row],[COSTO ]]-MaestraLP3[[#This Row],[COSTO OCT AL 25-09]])/MaestraLP3[[#This Row],[COSTO OCT AL 25-09]]</f>
        <v>0</v>
      </c>
      <c r="X1536" s="67" t="str">
        <f>++IF(P1536="HASTA AGOTAR STOCK","HASTA AGOTAR STOCK",IF(MaestraLP3[[#This Row],[PRECIO]]=0,"NO PARA LP",IF(MaestraLP3[[#This Row],[PRECIO SEP]]=0,"INCORPORACIÓN",IF(Z1536=0,"MANTIENE",IF(Z1536&lt;0,"BAJA",IF(Z1536&gt;0,"ALZA",""))))))</f>
        <v>MANTIENE</v>
      </c>
      <c r="Y1536" s="64">
        <v>11950</v>
      </c>
      <c r="Z1536" s="41">
        <f>IF(Y1536=0,"INDICAR PRECIO VTA",Y1536-MaestraLP3[[#This Row],[PRECIO SEP]])</f>
        <v>0</v>
      </c>
      <c r="AA1536" s="66">
        <f t="shared" si="23"/>
        <v>0.27698744769874478</v>
      </c>
      <c r="AB1536" s="68">
        <f>IFERROR(MaestraLP3[[#This Row],[PRECIO]]*MaestraLP3[[#This Row],[%MG UMV]],0)</f>
        <v>3310</v>
      </c>
      <c r="AC1536" s="69">
        <v>6</v>
      </c>
      <c r="AD1536" s="64">
        <f>+IFERROR(MaestraLP3[[#This Row],[MARGEN UNITARIO]]/MaestraLP3[[#This Row],[Peso Neto UMV (KG)]],0)</f>
        <v>551.66666666666663</v>
      </c>
      <c r="AE1536" s="39" t="s">
        <v>53</v>
      </c>
      <c r="AF1536" s="39"/>
      <c r="AG1536" s="39">
        <v>1</v>
      </c>
      <c r="AH1536" s="39" t="s">
        <v>53</v>
      </c>
      <c r="AI1536" s="66">
        <v>0.03</v>
      </c>
      <c r="AJ1536" s="66">
        <v>0.05</v>
      </c>
      <c r="AK1536" s="39"/>
      <c r="AL1536" s="39" t="s">
        <v>53</v>
      </c>
    </row>
    <row r="1537" spans="1:38" x14ac:dyDescent="0.35">
      <c r="A1537" s="110" t="s">
        <v>276</v>
      </c>
      <c r="B1537" s="39">
        <v>104541800</v>
      </c>
      <c r="C1537" s="39" t="str">
        <f>+MaestraLP3[[#This Row],[CÓDIGO]]&amp;MaestraLP3[[#Headers],[-]]&amp;MaestraLP3[[#This Row],[UMV]]</f>
        <v>104541800-C48</v>
      </c>
      <c r="D1537" s="50" t="str">
        <f>+MaestraLP3[[#This Row],[CÓDIGO]]&amp;MaestraLP3[[#Headers],[FS00]]</f>
        <v>104541800FS00</v>
      </c>
      <c r="E1537" s="39" t="s">
        <v>72</v>
      </c>
      <c r="F1537" s="39" t="s">
        <v>73</v>
      </c>
      <c r="G1537" s="39" t="s">
        <v>895</v>
      </c>
      <c r="H1537" s="39" t="s">
        <v>914</v>
      </c>
      <c r="I1537" s="39" t="s">
        <v>918</v>
      </c>
      <c r="J1537" s="49" t="s">
        <v>163</v>
      </c>
      <c r="K1537" s="50" t="s">
        <v>50</v>
      </c>
      <c r="L1537" s="39" t="str">
        <f>VLOOKUP(MaestraLP3[[#This Row],[UMV]],VALIDACIONES!J:L,3,0)</f>
        <v>Caja 48 Unidades</v>
      </c>
      <c r="M1537" s="39" t="s">
        <v>385</v>
      </c>
      <c r="N1537" s="39" t="s">
        <v>78</v>
      </c>
      <c r="O1537" s="64">
        <v>6912</v>
      </c>
      <c r="P1537" s="39" t="s">
        <v>42</v>
      </c>
      <c r="Q1537" s="64">
        <v>12600</v>
      </c>
      <c r="R1537" s="66">
        <f>+IFERROR((MaestraLP3[[#This Row],[COSTO ]]/MaestraLP3[[#This Row],[COSTO SEP]]-1),0)</f>
        <v>6.9444444444444198E-3</v>
      </c>
      <c r="S1537" s="65" t="s">
        <v>544</v>
      </c>
      <c r="T1537" s="65" t="s">
        <v>544</v>
      </c>
      <c r="U1537" s="64">
        <f>+VLOOKUP(MaestraLP3[[#This Row],[FS00]],'[1]BD MES'!$C:$N,12,0)</f>
        <v>6912</v>
      </c>
      <c r="V1537" s="64">
        <v>6960</v>
      </c>
      <c r="W1537" s="66">
        <f>+(MaestraLP3[[#This Row],[COSTO ]]-MaestraLP3[[#This Row],[COSTO OCT AL 25-09]])/MaestraLP3[[#This Row],[COSTO OCT AL 25-09]]</f>
        <v>6.9444444444444441E-3</v>
      </c>
      <c r="X1537" s="67" t="str">
        <f>++IF(P1537="HASTA AGOTAR STOCK","HASTA AGOTAR STOCK",IF(MaestraLP3[[#This Row],[PRECIO]]=0,"NO PARA LP",IF(MaestraLP3[[#This Row],[PRECIO SEP]]=0,"INCORPORACIÓN",IF(Z1537=0,"MANTIENE",IF(Z1537&lt;0,"BAJA",IF(Z1537&gt;0,"ALZA",""))))))</f>
        <v>BAJA</v>
      </c>
      <c r="Y1537" s="64">
        <v>9900</v>
      </c>
      <c r="Z1537" s="41">
        <f>IF(Y1537=0,"INDICAR PRECIO VTA",Y1537-MaestraLP3[[#This Row],[PRECIO SEP]])</f>
        <v>-2700</v>
      </c>
      <c r="AA1537" s="66">
        <f t="shared" ref="AA1537:AA1600" si="24">+IFERROR((Y1537-V1537)/Y1537,"-")</f>
        <v>0.29696969696969699</v>
      </c>
      <c r="AB1537" s="68">
        <f>IFERROR(MaestraLP3[[#This Row],[PRECIO]]*MaestraLP3[[#This Row],[%MG UMV]],0)</f>
        <v>2940.0000000000005</v>
      </c>
      <c r="AC1537" s="69">
        <v>5.8079999999999998</v>
      </c>
      <c r="AD1537" s="64">
        <f>+IFERROR(MaestraLP3[[#This Row],[MARGEN UNITARIO]]/MaestraLP3[[#This Row],[Peso Neto UMV (KG)]],0)</f>
        <v>506.19834710743811</v>
      </c>
      <c r="AE1537" s="39" t="s">
        <v>53</v>
      </c>
      <c r="AF1537" s="39"/>
      <c r="AG1537" s="39">
        <v>1</v>
      </c>
      <c r="AH1537" s="39" t="s">
        <v>53</v>
      </c>
      <c r="AI1537" s="66">
        <v>0.03</v>
      </c>
      <c r="AJ1537" s="66">
        <v>0.05</v>
      </c>
      <c r="AK1537" s="39"/>
      <c r="AL1537" s="39" t="s">
        <v>53</v>
      </c>
    </row>
    <row r="1538" spans="1:38" x14ac:dyDescent="0.35">
      <c r="A1538" s="110" t="s">
        <v>276</v>
      </c>
      <c r="B1538" s="39">
        <v>150001144</v>
      </c>
      <c r="C1538" s="39" t="str">
        <f>+MaestraLP3[[#This Row],[CÓDIGO]]&amp;MaestraLP3[[#Headers],[-]]&amp;MaestraLP3[[#This Row],[UMV]]</f>
        <v>150001144-C48</v>
      </c>
      <c r="D1538" s="50" t="str">
        <f>+MaestraLP3[[#This Row],[CÓDIGO]]&amp;MaestraLP3[[#Headers],[FS00]]</f>
        <v>150001144FS00</v>
      </c>
      <c r="E1538" s="39" t="s">
        <v>72</v>
      </c>
      <c r="F1538" s="39" t="s">
        <v>73</v>
      </c>
      <c r="G1538" s="39" t="s">
        <v>895</v>
      </c>
      <c r="H1538" s="39" t="s">
        <v>914</v>
      </c>
      <c r="I1538" s="39" t="s">
        <v>919</v>
      </c>
      <c r="J1538" s="49" t="s">
        <v>163</v>
      </c>
      <c r="K1538" s="50" t="s">
        <v>50</v>
      </c>
      <c r="L1538" s="39" t="str">
        <f>VLOOKUP(MaestraLP3[[#This Row],[UMV]],VALIDACIONES!J:L,3,0)</f>
        <v>Caja 48 Unidades</v>
      </c>
      <c r="M1538" s="39" t="s">
        <v>385</v>
      </c>
      <c r="N1538" s="39" t="s">
        <v>78</v>
      </c>
      <c r="O1538" s="64">
        <v>8638.08</v>
      </c>
      <c r="P1538" s="39" t="s">
        <v>42</v>
      </c>
      <c r="Q1538" s="64">
        <v>11950</v>
      </c>
      <c r="R1538" s="66">
        <f>+IFERROR((MaestraLP3[[#This Row],[COSTO ]]/MaestraLP3[[#This Row],[COSTO SEP]]-1),0)</f>
        <v>2.2227161591459321E-4</v>
      </c>
      <c r="S1538" s="65" t="s">
        <v>52</v>
      </c>
      <c r="T1538" s="65" t="s">
        <v>52</v>
      </c>
      <c r="U1538" s="64">
        <f>+VLOOKUP(MaestraLP3[[#This Row],[FS00]],'[1]BD MES'!$C:$N,12,0)</f>
        <v>8502.7199999999993</v>
      </c>
      <c r="V1538" s="64">
        <v>8640</v>
      </c>
      <c r="W1538" s="66">
        <f>+(MaestraLP3[[#This Row],[COSTO ]]-MaestraLP3[[#This Row],[COSTO OCT AL 25-09]])/MaestraLP3[[#This Row],[COSTO OCT AL 25-09]]</f>
        <v>1.6145421700350084E-2</v>
      </c>
      <c r="X1538" s="67" t="str">
        <f>++IF(P1538="HASTA AGOTAR STOCK","HASTA AGOTAR STOCK",IF(MaestraLP3[[#This Row],[PRECIO]]=0,"NO PARA LP",IF(MaestraLP3[[#This Row],[PRECIO SEP]]=0,"INCORPORACIÓN",IF(Z1538=0,"MANTIENE",IF(Z1538&lt;0,"BAJA",IF(Z1538&gt;0,"ALZA",""))))))</f>
        <v>MANTIENE</v>
      </c>
      <c r="Y1538" s="64">
        <v>11950</v>
      </c>
      <c r="Z1538" s="41">
        <f>IF(Y1538=0,"INDICAR PRECIO VTA",Y1538-MaestraLP3[[#This Row],[PRECIO SEP]])</f>
        <v>0</v>
      </c>
      <c r="AA1538" s="66">
        <f t="shared" si="24"/>
        <v>0.27698744769874478</v>
      </c>
      <c r="AB1538" s="68">
        <f>IFERROR(MaestraLP3[[#This Row],[PRECIO]]*MaestraLP3[[#This Row],[%MG UMV]],0)</f>
        <v>3310</v>
      </c>
      <c r="AC1538" s="69">
        <v>6</v>
      </c>
      <c r="AD1538" s="64">
        <f>+IFERROR(MaestraLP3[[#This Row],[MARGEN UNITARIO]]/MaestraLP3[[#This Row],[Peso Neto UMV (KG)]],0)</f>
        <v>551.66666666666663</v>
      </c>
      <c r="AE1538" s="39" t="s">
        <v>53</v>
      </c>
      <c r="AF1538" s="39"/>
      <c r="AG1538" s="39">
        <v>1</v>
      </c>
      <c r="AH1538" s="39" t="s">
        <v>53</v>
      </c>
      <c r="AI1538" s="66">
        <v>0.03</v>
      </c>
      <c r="AJ1538" s="66">
        <v>0.05</v>
      </c>
      <c r="AK1538" s="39"/>
      <c r="AL1538" s="39" t="s">
        <v>53</v>
      </c>
    </row>
    <row r="1539" spans="1:38" x14ac:dyDescent="0.35">
      <c r="A1539" s="110" t="s">
        <v>276</v>
      </c>
      <c r="B1539" s="39">
        <v>104541790</v>
      </c>
      <c r="C1539" s="39" t="str">
        <f>+MaestraLP3[[#This Row],[CÓDIGO]]&amp;MaestraLP3[[#Headers],[-]]&amp;MaestraLP3[[#This Row],[UMV]]</f>
        <v>104541790-C48</v>
      </c>
      <c r="D1539" s="50" t="str">
        <f>+MaestraLP3[[#This Row],[CÓDIGO]]&amp;MaestraLP3[[#Headers],[FS00]]</f>
        <v>104541790FS00</v>
      </c>
      <c r="E1539" s="39" t="s">
        <v>72</v>
      </c>
      <c r="F1539" s="39" t="s">
        <v>73</v>
      </c>
      <c r="G1539" s="39" t="s">
        <v>895</v>
      </c>
      <c r="H1539" s="39" t="s">
        <v>914</v>
      </c>
      <c r="I1539" s="39" t="s">
        <v>920</v>
      </c>
      <c r="J1539" s="49" t="s">
        <v>163</v>
      </c>
      <c r="K1539" s="50" t="s">
        <v>50</v>
      </c>
      <c r="L1539" s="39" t="str">
        <f>VLOOKUP(MaestraLP3[[#This Row],[UMV]],VALIDACIONES!J:L,3,0)</f>
        <v>Caja 48 Unidades</v>
      </c>
      <c r="M1539" s="39" t="s">
        <v>385</v>
      </c>
      <c r="N1539" s="39" t="s">
        <v>78</v>
      </c>
      <c r="O1539" s="64">
        <v>6960</v>
      </c>
      <c r="P1539" s="39" t="s">
        <v>42</v>
      </c>
      <c r="Q1539" s="64">
        <v>12600</v>
      </c>
      <c r="R1539" s="66">
        <f>+IFERROR((MaestraLP3[[#This Row],[COSTO ]]/MaestraLP3[[#This Row],[COSTO SEP]]-1),0)</f>
        <v>0</v>
      </c>
      <c r="S1539" s="65" t="s">
        <v>544</v>
      </c>
      <c r="T1539" s="65" t="s">
        <v>544</v>
      </c>
      <c r="U1539" s="64">
        <f>+VLOOKUP(MaestraLP3[[#This Row],[FS00]],'[1]BD MES'!$C:$N,12,0)</f>
        <v>6960</v>
      </c>
      <c r="V1539" s="64">
        <v>6960</v>
      </c>
      <c r="W1539" s="66">
        <f>+(MaestraLP3[[#This Row],[COSTO ]]-MaestraLP3[[#This Row],[COSTO OCT AL 25-09]])/MaestraLP3[[#This Row],[COSTO OCT AL 25-09]]</f>
        <v>0</v>
      </c>
      <c r="X1539" s="67" t="str">
        <f>++IF(P1539="HASTA AGOTAR STOCK","HASTA AGOTAR STOCK",IF(MaestraLP3[[#This Row],[PRECIO]]=0,"NO PARA LP",IF(MaestraLP3[[#This Row],[PRECIO SEP]]=0,"INCORPORACIÓN",IF(Z1539=0,"MANTIENE",IF(Z1539&lt;0,"BAJA",IF(Z1539&gt;0,"ALZA",""))))))</f>
        <v>BAJA</v>
      </c>
      <c r="Y1539" s="64">
        <v>9900</v>
      </c>
      <c r="Z1539" s="41">
        <f>IF(Y1539=0,"INDICAR PRECIO VTA",Y1539-MaestraLP3[[#This Row],[PRECIO SEP]])</f>
        <v>-2700</v>
      </c>
      <c r="AA1539" s="66">
        <f t="shared" si="24"/>
        <v>0.29696969696969699</v>
      </c>
      <c r="AB1539" s="68">
        <f>IFERROR(MaestraLP3[[#This Row],[PRECIO]]*MaestraLP3[[#This Row],[%MG UMV]],0)</f>
        <v>2940.0000000000005</v>
      </c>
      <c r="AC1539" s="69">
        <v>5.8079999999999998</v>
      </c>
      <c r="AD1539" s="64">
        <f>+IFERROR(MaestraLP3[[#This Row],[MARGEN UNITARIO]]/MaestraLP3[[#This Row],[Peso Neto UMV (KG)]],0)</f>
        <v>506.19834710743811</v>
      </c>
      <c r="AE1539" s="39" t="s">
        <v>53</v>
      </c>
      <c r="AF1539" s="39"/>
      <c r="AG1539" s="39">
        <v>1</v>
      </c>
      <c r="AH1539" s="39" t="s">
        <v>53</v>
      </c>
      <c r="AI1539" s="66">
        <v>0.03</v>
      </c>
      <c r="AJ1539" s="66">
        <v>0.05</v>
      </c>
      <c r="AK1539" s="39"/>
      <c r="AL1539" s="39" t="s">
        <v>53</v>
      </c>
    </row>
    <row r="1540" spans="1:38" x14ac:dyDescent="0.35">
      <c r="A1540" s="110" t="s">
        <v>276</v>
      </c>
      <c r="B1540" s="39">
        <v>150001146</v>
      </c>
      <c r="C1540" s="39" t="str">
        <f>+MaestraLP3[[#This Row],[CÓDIGO]]&amp;MaestraLP3[[#Headers],[-]]&amp;MaestraLP3[[#This Row],[UMV]]</f>
        <v>150001146-C48</v>
      </c>
      <c r="D1540" s="50" t="str">
        <f>+MaestraLP3[[#This Row],[CÓDIGO]]&amp;MaestraLP3[[#Headers],[FS00]]</f>
        <v>150001146FS00</v>
      </c>
      <c r="E1540" s="39" t="s">
        <v>72</v>
      </c>
      <c r="F1540" s="39" t="s">
        <v>73</v>
      </c>
      <c r="G1540" s="39" t="s">
        <v>895</v>
      </c>
      <c r="H1540" s="39" t="s">
        <v>914</v>
      </c>
      <c r="I1540" s="39" t="s">
        <v>921</v>
      </c>
      <c r="J1540" s="49" t="s">
        <v>163</v>
      </c>
      <c r="K1540" s="50" t="s">
        <v>50</v>
      </c>
      <c r="L1540" s="39" t="str">
        <f>VLOOKUP(MaestraLP3[[#This Row],[UMV]],VALIDACIONES!J:L,3,0)</f>
        <v>Caja 48 Unidades</v>
      </c>
      <c r="M1540" s="39" t="s">
        <v>385</v>
      </c>
      <c r="N1540" s="39" t="s">
        <v>78</v>
      </c>
      <c r="O1540" s="64">
        <v>8416.32</v>
      </c>
      <c r="P1540" s="39" t="s">
        <v>42</v>
      </c>
      <c r="Q1540" s="64">
        <v>11950</v>
      </c>
      <c r="R1540" s="66">
        <f>+IFERROR((MaestraLP3[[#This Row],[COSTO ]]/MaestraLP3[[#This Row],[COSTO SEP]]-1),0)</f>
        <v>2.6576936238165816E-2</v>
      </c>
      <c r="S1540" s="65" t="s">
        <v>52</v>
      </c>
      <c r="T1540" s="65" t="s">
        <v>52</v>
      </c>
      <c r="U1540" s="64">
        <f>+VLOOKUP(MaestraLP3[[#This Row],[FS00]],'[1]BD MES'!$C:$N,12,0)</f>
        <v>8636.64</v>
      </c>
      <c r="V1540" s="64">
        <v>8640</v>
      </c>
      <c r="W1540" s="66">
        <f>+(MaestraLP3[[#This Row],[COSTO ]]-MaestraLP3[[#This Row],[COSTO OCT AL 25-09]])/MaestraLP3[[#This Row],[COSTO OCT AL 25-09]]</f>
        <v>3.8904018229318142E-4</v>
      </c>
      <c r="X1540" s="67" t="str">
        <f>++IF(P1540="HASTA AGOTAR STOCK","HASTA AGOTAR STOCK",IF(MaestraLP3[[#This Row],[PRECIO]]=0,"NO PARA LP",IF(MaestraLP3[[#This Row],[PRECIO SEP]]=0,"INCORPORACIÓN",IF(Z1540=0,"MANTIENE",IF(Z1540&lt;0,"BAJA",IF(Z1540&gt;0,"ALZA",""))))))</f>
        <v>MANTIENE</v>
      </c>
      <c r="Y1540" s="64">
        <v>11950</v>
      </c>
      <c r="Z1540" s="41">
        <f>IF(Y1540=0,"INDICAR PRECIO VTA",Y1540-MaestraLP3[[#This Row],[PRECIO SEP]])</f>
        <v>0</v>
      </c>
      <c r="AA1540" s="66">
        <f t="shared" si="24"/>
        <v>0.27698744769874478</v>
      </c>
      <c r="AB1540" s="68">
        <f>IFERROR(MaestraLP3[[#This Row],[PRECIO]]*MaestraLP3[[#This Row],[%MG UMV]],0)</f>
        <v>3310</v>
      </c>
      <c r="AC1540" s="69">
        <v>6</v>
      </c>
      <c r="AD1540" s="64">
        <f>+IFERROR(MaestraLP3[[#This Row],[MARGEN UNITARIO]]/MaestraLP3[[#This Row],[Peso Neto UMV (KG)]],0)</f>
        <v>551.66666666666663</v>
      </c>
      <c r="AE1540" s="39" t="s">
        <v>53</v>
      </c>
      <c r="AF1540" s="39"/>
      <c r="AG1540" s="39">
        <v>1</v>
      </c>
      <c r="AH1540" s="39" t="s">
        <v>53</v>
      </c>
      <c r="AI1540" s="66">
        <v>0.03</v>
      </c>
      <c r="AJ1540" s="66">
        <v>0.05</v>
      </c>
      <c r="AK1540" s="39"/>
      <c r="AL1540" s="39" t="s">
        <v>53</v>
      </c>
    </row>
    <row r="1541" spans="1:38" x14ac:dyDescent="0.35">
      <c r="A1541" s="110" t="s">
        <v>276</v>
      </c>
      <c r="B1541" s="39">
        <v>104538490</v>
      </c>
      <c r="C1541" s="39" t="str">
        <f>+MaestraLP3[[#This Row],[CÓDIGO]]&amp;MaestraLP3[[#Headers],[-]]&amp;MaestraLP3[[#This Row],[UMV]]</f>
        <v>104538490-C48</v>
      </c>
      <c r="D1541" s="50" t="str">
        <f>+MaestraLP3[[#This Row],[CÓDIGO]]&amp;MaestraLP3[[#Headers],[FS00]]</f>
        <v>104538490FS00</v>
      </c>
      <c r="E1541" s="39" t="s">
        <v>72</v>
      </c>
      <c r="F1541" s="39" t="s">
        <v>73</v>
      </c>
      <c r="G1541" s="39" t="s">
        <v>895</v>
      </c>
      <c r="H1541" s="39" t="s">
        <v>914</v>
      </c>
      <c r="I1541" s="39" t="s">
        <v>924</v>
      </c>
      <c r="J1541" s="49" t="s">
        <v>163</v>
      </c>
      <c r="K1541" s="50" t="s">
        <v>50</v>
      </c>
      <c r="L1541" s="39" t="str">
        <f>VLOOKUP(MaestraLP3[[#This Row],[UMV]],VALIDACIONES!J:L,3,0)</f>
        <v>Caja 48 Unidades</v>
      </c>
      <c r="M1541" s="39" t="s">
        <v>385</v>
      </c>
      <c r="N1541" s="39" t="s">
        <v>78</v>
      </c>
      <c r="O1541" s="64">
        <v>8928</v>
      </c>
      <c r="P1541" s="39" t="s">
        <v>42</v>
      </c>
      <c r="Q1541" s="64">
        <v>12480</v>
      </c>
      <c r="R1541" s="66">
        <f>+IFERROR((MaestraLP3[[#This Row],[COSTO ]]/MaestraLP3[[#This Row],[COSTO SEP]]-1),0)</f>
        <v>0</v>
      </c>
      <c r="S1541" s="65" t="s">
        <v>52</v>
      </c>
      <c r="T1541" s="65" t="s">
        <v>52</v>
      </c>
      <c r="U1541" s="64">
        <f>+VLOOKUP(MaestraLP3[[#This Row],[FS00]],'[1]BD MES'!$C:$N,12,0)</f>
        <v>8928</v>
      </c>
      <c r="V1541" s="64">
        <v>8928</v>
      </c>
      <c r="W1541" s="66">
        <f>+(MaestraLP3[[#This Row],[COSTO ]]-MaestraLP3[[#This Row],[COSTO OCT AL 25-09]])/MaestraLP3[[#This Row],[COSTO OCT AL 25-09]]</f>
        <v>0</v>
      </c>
      <c r="X1541" s="67" t="str">
        <f>++IF(P1541="HASTA AGOTAR STOCK","HASTA AGOTAR STOCK",IF(MaestraLP3[[#This Row],[PRECIO]]=0,"NO PARA LP",IF(MaestraLP3[[#This Row],[PRECIO SEP]]=0,"INCORPORACIÓN",IF(Z1541=0,"MANTIENE",IF(Z1541&lt;0,"BAJA",IF(Z1541&gt;0,"ALZA",""))))))</f>
        <v>MANTIENE</v>
      </c>
      <c r="Y1541" s="64">
        <v>12480</v>
      </c>
      <c r="Z1541" s="41">
        <f>IF(Y1541=0,"INDICAR PRECIO VTA",Y1541-MaestraLP3[[#This Row],[PRECIO SEP]])</f>
        <v>0</v>
      </c>
      <c r="AA1541" s="66">
        <f t="shared" si="24"/>
        <v>0.2846153846153846</v>
      </c>
      <c r="AB1541" s="68">
        <f>IFERROR(MaestraLP3[[#This Row],[PRECIO]]*MaestraLP3[[#This Row],[%MG UMV]],0)</f>
        <v>3552</v>
      </c>
      <c r="AC1541" s="69">
        <v>5.76</v>
      </c>
      <c r="AD1541" s="64">
        <f>+IFERROR(MaestraLP3[[#This Row],[MARGEN UNITARIO]]/MaestraLP3[[#This Row],[Peso Neto UMV (KG)]],0)</f>
        <v>616.66666666666674</v>
      </c>
      <c r="AE1541" s="39" t="s">
        <v>53</v>
      </c>
      <c r="AF1541" s="39"/>
      <c r="AG1541" s="39">
        <v>1</v>
      </c>
      <c r="AH1541" s="39" t="s">
        <v>53</v>
      </c>
      <c r="AI1541" s="66">
        <v>0.03</v>
      </c>
      <c r="AJ1541" s="66">
        <v>0.05</v>
      </c>
      <c r="AK1541" s="39"/>
      <c r="AL1541" s="39" t="s">
        <v>53</v>
      </c>
    </row>
    <row r="1542" spans="1:38" x14ac:dyDescent="0.35">
      <c r="A1542" s="110" t="s">
        <v>276</v>
      </c>
      <c r="B1542" s="39">
        <v>104537920</v>
      </c>
      <c r="C1542" s="39" t="str">
        <f>+MaestraLP3[[#This Row],[CÓDIGO]]&amp;MaestraLP3[[#Headers],[-]]&amp;MaestraLP3[[#This Row],[UMV]]</f>
        <v>104537920-C18</v>
      </c>
      <c r="D1542" s="50" t="str">
        <f>+MaestraLP3[[#This Row],[CÓDIGO]]&amp;MaestraLP3[[#Headers],[FS00]]</f>
        <v>104537920FS00</v>
      </c>
      <c r="E1542" s="39" t="s">
        <v>72</v>
      </c>
      <c r="F1542" s="39" t="s">
        <v>73</v>
      </c>
      <c r="G1542" s="39" t="s">
        <v>895</v>
      </c>
      <c r="H1542" s="39" t="s">
        <v>914</v>
      </c>
      <c r="I1542" s="39" t="s">
        <v>925</v>
      </c>
      <c r="J1542" s="49" t="s">
        <v>156</v>
      </c>
      <c r="K1542" s="50" t="s">
        <v>50</v>
      </c>
      <c r="L1542" s="39" t="str">
        <f>VLOOKUP(MaestraLP3[[#This Row],[UMV]],VALIDACIONES!J:L,3,0)</f>
        <v>Caja 18 Unidades</v>
      </c>
      <c r="M1542" s="39" t="s">
        <v>385</v>
      </c>
      <c r="N1542" s="39" t="s">
        <v>78</v>
      </c>
      <c r="O1542" s="64">
        <v>19674</v>
      </c>
      <c r="P1542" s="39" t="s">
        <v>42</v>
      </c>
      <c r="Q1542" s="64">
        <v>29400</v>
      </c>
      <c r="R1542" s="66">
        <f>+IFERROR((MaestraLP3[[#This Row],[COSTO ]]/MaestraLP3[[#This Row],[COSTO SEP]]-1),0)</f>
        <v>1.8298261665141702E-3</v>
      </c>
      <c r="S1542" s="65" t="s">
        <v>52</v>
      </c>
      <c r="T1542" s="65" t="s">
        <v>52</v>
      </c>
      <c r="U1542" s="64">
        <f>+VLOOKUP(MaestraLP3[[#This Row],[FS00]],'[1]BD MES'!$C:$N,12,0)</f>
        <v>19710</v>
      </c>
      <c r="V1542" s="64">
        <v>19710</v>
      </c>
      <c r="W1542" s="66">
        <f>+(MaestraLP3[[#This Row],[COSTO ]]-MaestraLP3[[#This Row],[COSTO OCT AL 25-09]])/MaestraLP3[[#This Row],[COSTO OCT AL 25-09]]</f>
        <v>0</v>
      </c>
      <c r="X1542" s="67" t="str">
        <f>++IF(P1542="HASTA AGOTAR STOCK","HASTA AGOTAR STOCK",IF(MaestraLP3[[#This Row],[PRECIO]]=0,"NO PARA LP",IF(MaestraLP3[[#This Row],[PRECIO SEP]]=0,"INCORPORACIÓN",IF(Z1542=0,"MANTIENE",IF(Z1542&lt;0,"BAJA",IF(Z1542&gt;0,"ALZA",""))))))</f>
        <v>MANTIENE</v>
      </c>
      <c r="Y1542" s="64">
        <v>29400</v>
      </c>
      <c r="Z1542" s="41">
        <f>IF(Y1542=0,"INDICAR PRECIO VTA",Y1542-MaestraLP3[[#This Row],[PRECIO SEP]])</f>
        <v>0</v>
      </c>
      <c r="AA1542" s="66">
        <f t="shared" si="24"/>
        <v>0.32959183673469389</v>
      </c>
      <c r="AB1542" s="68">
        <f>IFERROR(MaestraLP3[[#This Row],[PRECIO]]*MaestraLP3[[#This Row],[%MG UMV]],0)</f>
        <v>9690</v>
      </c>
      <c r="AC1542" s="69">
        <v>16.2</v>
      </c>
      <c r="AD1542" s="64">
        <f>+IFERROR(MaestraLP3[[#This Row],[MARGEN UNITARIO]]/MaestraLP3[[#This Row],[Peso Neto UMV (KG)]],0)</f>
        <v>598.14814814814815</v>
      </c>
      <c r="AE1542" s="39" t="s">
        <v>53</v>
      </c>
      <c r="AF1542" s="39"/>
      <c r="AG1542" s="39">
        <v>1</v>
      </c>
      <c r="AH1542" s="39" t="s">
        <v>53</v>
      </c>
      <c r="AI1542" s="66">
        <v>0.03</v>
      </c>
      <c r="AJ1542" s="66">
        <v>0.05</v>
      </c>
      <c r="AK1542" s="39"/>
      <c r="AL1542" s="39" t="s">
        <v>53</v>
      </c>
    </row>
    <row r="1543" spans="1:38" x14ac:dyDescent="0.35">
      <c r="A1543" s="110" t="s">
        <v>276</v>
      </c>
      <c r="B1543" s="39">
        <v>104538510</v>
      </c>
      <c r="C1543" s="39" t="str">
        <f>+MaestraLP3[[#This Row],[CÓDIGO]]&amp;MaestraLP3[[#Headers],[-]]&amp;MaestraLP3[[#This Row],[UMV]]</f>
        <v>104538510-C48</v>
      </c>
      <c r="D1543" s="50" t="str">
        <f>+MaestraLP3[[#This Row],[CÓDIGO]]&amp;MaestraLP3[[#Headers],[FS00]]</f>
        <v>104538510FS00</v>
      </c>
      <c r="E1543" s="39" t="s">
        <v>72</v>
      </c>
      <c r="F1543" s="39" t="s">
        <v>73</v>
      </c>
      <c r="G1543" s="39" t="s">
        <v>895</v>
      </c>
      <c r="H1543" s="39" t="s">
        <v>914</v>
      </c>
      <c r="I1543" s="39" t="s">
        <v>926</v>
      </c>
      <c r="J1543" s="49" t="s">
        <v>163</v>
      </c>
      <c r="K1543" s="50" t="s">
        <v>50</v>
      </c>
      <c r="L1543" s="39" t="str">
        <f>VLOOKUP(MaestraLP3[[#This Row],[UMV]],VALIDACIONES!J:L,3,0)</f>
        <v>Caja 48 Unidades</v>
      </c>
      <c r="M1543" s="39" t="s">
        <v>385</v>
      </c>
      <c r="N1543" s="39" t="s">
        <v>78</v>
      </c>
      <c r="O1543" s="64">
        <v>8928</v>
      </c>
      <c r="P1543" s="39" t="s">
        <v>42</v>
      </c>
      <c r="Q1543" s="64">
        <v>12480</v>
      </c>
      <c r="R1543" s="66">
        <f>+IFERROR((MaestraLP3[[#This Row],[COSTO ]]/MaestraLP3[[#This Row],[COSTO SEP]]-1),0)</f>
        <v>0</v>
      </c>
      <c r="S1543" s="65" t="s">
        <v>52</v>
      </c>
      <c r="T1543" s="65" t="s">
        <v>52</v>
      </c>
      <c r="U1543" s="64">
        <f>+VLOOKUP(MaestraLP3[[#This Row],[FS00]],'[1]BD MES'!$C:$N,12,0)</f>
        <v>8928</v>
      </c>
      <c r="V1543" s="64">
        <v>8928</v>
      </c>
      <c r="W1543" s="66">
        <f>+(MaestraLP3[[#This Row],[COSTO ]]-MaestraLP3[[#This Row],[COSTO OCT AL 25-09]])/MaestraLP3[[#This Row],[COSTO OCT AL 25-09]]</f>
        <v>0</v>
      </c>
      <c r="X1543" s="67" t="str">
        <f>++IF(P1543="HASTA AGOTAR STOCK","HASTA AGOTAR STOCK",IF(MaestraLP3[[#This Row],[PRECIO]]=0,"NO PARA LP",IF(MaestraLP3[[#This Row],[PRECIO SEP]]=0,"INCORPORACIÓN",IF(Z1543=0,"MANTIENE",IF(Z1543&lt;0,"BAJA",IF(Z1543&gt;0,"ALZA",""))))))</f>
        <v>MANTIENE</v>
      </c>
      <c r="Y1543" s="64">
        <v>12480</v>
      </c>
      <c r="Z1543" s="41">
        <f>IF(Y1543=0,"INDICAR PRECIO VTA",Y1543-MaestraLP3[[#This Row],[PRECIO SEP]])</f>
        <v>0</v>
      </c>
      <c r="AA1543" s="66">
        <f t="shared" si="24"/>
        <v>0.2846153846153846</v>
      </c>
      <c r="AB1543" s="68">
        <f>IFERROR(MaestraLP3[[#This Row],[PRECIO]]*MaestraLP3[[#This Row],[%MG UMV]],0)</f>
        <v>3552</v>
      </c>
      <c r="AC1543" s="69">
        <v>5.76</v>
      </c>
      <c r="AD1543" s="64">
        <f>+IFERROR(MaestraLP3[[#This Row],[MARGEN UNITARIO]]/MaestraLP3[[#This Row],[Peso Neto UMV (KG)]],0)</f>
        <v>616.66666666666674</v>
      </c>
      <c r="AE1543" s="39" t="s">
        <v>53</v>
      </c>
      <c r="AF1543" s="39"/>
      <c r="AG1543" s="39">
        <v>1</v>
      </c>
      <c r="AH1543" s="39" t="s">
        <v>53</v>
      </c>
      <c r="AI1543" s="66">
        <v>0.03</v>
      </c>
      <c r="AJ1543" s="66">
        <v>0.05</v>
      </c>
      <c r="AK1543" s="39"/>
      <c r="AL1543" s="39" t="s">
        <v>53</v>
      </c>
    </row>
    <row r="1544" spans="1:38" x14ac:dyDescent="0.35">
      <c r="A1544" s="110" t="s">
        <v>276</v>
      </c>
      <c r="B1544" s="39">
        <v>104538500</v>
      </c>
      <c r="C1544" s="39" t="str">
        <f>+MaestraLP3[[#This Row],[CÓDIGO]]&amp;MaestraLP3[[#Headers],[-]]&amp;MaestraLP3[[#This Row],[UMV]]</f>
        <v>104538500-C48</v>
      </c>
      <c r="D1544" s="50" t="str">
        <f>+MaestraLP3[[#This Row],[CÓDIGO]]&amp;MaestraLP3[[#Headers],[FS00]]</f>
        <v>104538500FS00</v>
      </c>
      <c r="E1544" s="39" t="s">
        <v>72</v>
      </c>
      <c r="F1544" s="39" t="s">
        <v>73</v>
      </c>
      <c r="G1544" s="39" t="s">
        <v>895</v>
      </c>
      <c r="H1544" s="39" t="s">
        <v>914</v>
      </c>
      <c r="I1544" s="39" t="s">
        <v>927</v>
      </c>
      <c r="J1544" s="49" t="s">
        <v>163</v>
      </c>
      <c r="K1544" s="50" t="s">
        <v>50</v>
      </c>
      <c r="L1544" s="39" t="str">
        <f>VLOOKUP(MaestraLP3[[#This Row],[UMV]],VALIDACIONES!J:L,3,0)</f>
        <v>Caja 48 Unidades</v>
      </c>
      <c r="M1544" s="39" t="s">
        <v>385</v>
      </c>
      <c r="N1544" s="39" t="s">
        <v>78</v>
      </c>
      <c r="O1544" s="64">
        <v>8928</v>
      </c>
      <c r="P1544" s="39" t="s">
        <v>42</v>
      </c>
      <c r="Q1544" s="64">
        <v>12480</v>
      </c>
      <c r="R1544" s="66">
        <f>+IFERROR((MaestraLP3[[#This Row],[COSTO ]]/MaestraLP3[[#This Row],[COSTO SEP]]-1),0)</f>
        <v>0</v>
      </c>
      <c r="S1544" s="65" t="s">
        <v>52</v>
      </c>
      <c r="T1544" s="65" t="s">
        <v>52</v>
      </c>
      <c r="U1544" s="64">
        <f>+VLOOKUP(MaestraLP3[[#This Row],[FS00]],'[1]BD MES'!$C:$N,12,0)</f>
        <v>8928</v>
      </c>
      <c r="V1544" s="64">
        <v>8928</v>
      </c>
      <c r="W1544" s="66">
        <f>+(MaestraLP3[[#This Row],[COSTO ]]-MaestraLP3[[#This Row],[COSTO OCT AL 25-09]])/MaestraLP3[[#This Row],[COSTO OCT AL 25-09]]</f>
        <v>0</v>
      </c>
      <c r="X1544" s="67" t="str">
        <f>++IF(P1544="HASTA AGOTAR STOCK","HASTA AGOTAR STOCK",IF(MaestraLP3[[#This Row],[PRECIO]]=0,"NO PARA LP",IF(MaestraLP3[[#This Row],[PRECIO SEP]]=0,"INCORPORACIÓN",IF(Z1544=0,"MANTIENE",IF(Z1544&lt;0,"BAJA",IF(Z1544&gt;0,"ALZA",""))))))</f>
        <v>MANTIENE</v>
      </c>
      <c r="Y1544" s="64">
        <v>12480</v>
      </c>
      <c r="Z1544" s="41">
        <f>IF(Y1544=0,"INDICAR PRECIO VTA",Y1544-MaestraLP3[[#This Row],[PRECIO SEP]])</f>
        <v>0</v>
      </c>
      <c r="AA1544" s="66">
        <f t="shared" si="24"/>
        <v>0.2846153846153846</v>
      </c>
      <c r="AB1544" s="68">
        <f>IFERROR(MaestraLP3[[#This Row],[PRECIO]]*MaestraLP3[[#This Row],[%MG UMV]],0)</f>
        <v>3552</v>
      </c>
      <c r="AC1544" s="69">
        <v>5.76</v>
      </c>
      <c r="AD1544" s="64">
        <f>+IFERROR(MaestraLP3[[#This Row],[MARGEN UNITARIO]]/MaestraLP3[[#This Row],[Peso Neto UMV (KG)]],0)</f>
        <v>616.66666666666674</v>
      </c>
      <c r="AE1544" s="39" t="s">
        <v>53</v>
      </c>
      <c r="AF1544" s="39"/>
      <c r="AG1544" s="39">
        <v>1</v>
      </c>
      <c r="AH1544" s="39" t="s">
        <v>53</v>
      </c>
      <c r="AI1544" s="66">
        <v>0.03</v>
      </c>
      <c r="AJ1544" s="66">
        <v>0.05</v>
      </c>
      <c r="AK1544" s="39"/>
      <c r="AL1544" s="39" t="s">
        <v>53</v>
      </c>
    </row>
    <row r="1545" spans="1:38" x14ac:dyDescent="0.35">
      <c r="A1545" s="110" t="s">
        <v>276</v>
      </c>
      <c r="B1545" s="39">
        <v>104537890</v>
      </c>
      <c r="C1545" s="39" t="str">
        <f>+MaestraLP3[[#This Row],[CÓDIGO]]&amp;MaestraLP3[[#Headers],[-]]&amp;MaestraLP3[[#This Row],[UMV]]</f>
        <v>104537890-C18</v>
      </c>
      <c r="D1545" s="50" t="str">
        <f>+MaestraLP3[[#This Row],[CÓDIGO]]&amp;MaestraLP3[[#Headers],[FS00]]</f>
        <v>104537890FS00</v>
      </c>
      <c r="E1545" s="39" t="s">
        <v>72</v>
      </c>
      <c r="F1545" s="39" t="s">
        <v>73</v>
      </c>
      <c r="G1545" s="39" t="s">
        <v>895</v>
      </c>
      <c r="H1545" s="39" t="s">
        <v>914</v>
      </c>
      <c r="I1545" s="39" t="s">
        <v>928</v>
      </c>
      <c r="J1545" s="49" t="s">
        <v>156</v>
      </c>
      <c r="K1545" s="50" t="s">
        <v>50</v>
      </c>
      <c r="L1545" s="39" t="str">
        <f>VLOOKUP(MaestraLP3[[#This Row],[UMV]],VALIDACIONES!J:L,3,0)</f>
        <v>Caja 18 Unidades</v>
      </c>
      <c r="M1545" s="39" t="s">
        <v>385</v>
      </c>
      <c r="N1545" s="39" t="s">
        <v>78</v>
      </c>
      <c r="O1545" s="64">
        <v>19188</v>
      </c>
      <c r="P1545" s="39" t="s">
        <v>42</v>
      </c>
      <c r="Q1545" s="64">
        <v>29400</v>
      </c>
      <c r="R1545" s="66">
        <f>+IFERROR((MaestraLP3[[#This Row],[COSTO ]]/MaestraLP3[[#This Row],[COSTO SEP]]-1),0)</f>
        <v>2.7204502814258902E-2</v>
      </c>
      <c r="S1545" s="65" t="s">
        <v>52</v>
      </c>
      <c r="T1545" s="65" t="s">
        <v>52</v>
      </c>
      <c r="U1545" s="64">
        <f>+VLOOKUP(MaestraLP3[[#This Row],[FS00]],'[1]BD MES'!$C:$N,12,0)</f>
        <v>19566</v>
      </c>
      <c r="V1545" s="64">
        <v>19710</v>
      </c>
      <c r="W1545" s="66">
        <f>+(MaestraLP3[[#This Row],[COSTO ]]-MaestraLP3[[#This Row],[COSTO OCT AL 25-09]])/MaestraLP3[[#This Row],[COSTO OCT AL 25-09]]</f>
        <v>7.3597056117755289E-3</v>
      </c>
      <c r="X1545" s="67" t="str">
        <f>++IF(P1545="HASTA AGOTAR STOCK","HASTA AGOTAR STOCK",IF(MaestraLP3[[#This Row],[PRECIO]]=0,"NO PARA LP",IF(MaestraLP3[[#This Row],[PRECIO SEP]]=0,"INCORPORACIÓN",IF(Z1545=0,"MANTIENE",IF(Z1545&lt;0,"BAJA",IF(Z1545&gt;0,"ALZA",""))))))</f>
        <v>MANTIENE</v>
      </c>
      <c r="Y1545" s="64">
        <v>29400</v>
      </c>
      <c r="Z1545" s="41">
        <f>IF(Y1545=0,"INDICAR PRECIO VTA",Y1545-MaestraLP3[[#This Row],[PRECIO SEP]])</f>
        <v>0</v>
      </c>
      <c r="AA1545" s="66">
        <f t="shared" si="24"/>
        <v>0.32959183673469389</v>
      </c>
      <c r="AB1545" s="68">
        <f>IFERROR(MaestraLP3[[#This Row],[PRECIO]]*MaestraLP3[[#This Row],[%MG UMV]],0)</f>
        <v>9690</v>
      </c>
      <c r="AC1545" s="69">
        <v>16.2</v>
      </c>
      <c r="AD1545" s="64">
        <f>+IFERROR(MaestraLP3[[#This Row],[MARGEN UNITARIO]]/MaestraLP3[[#This Row],[Peso Neto UMV (KG)]],0)</f>
        <v>598.14814814814815</v>
      </c>
      <c r="AE1545" s="39" t="s">
        <v>53</v>
      </c>
      <c r="AF1545" s="39"/>
      <c r="AG1545" s="39">
        <v>1</v>
      </c>
      <c r="AH1545" s="39" t="s">
        <v>53</v>
      </c>
      <c r="AI1545" s="66">
        <v>0.03</v>
      </c>
      <c r="AJ1545" s="66">
        <v>0.05</v>
      </c>
      <c r="AK1545" s="39"/>
      <c r="AL1545" s="39" t="s">
        <v>53</v>
      </c>
    </row>
    <row r="1546" spans="1:38" x14ac:dyDescent="0.35">
      <c r="A1546" s="110" t="s">
        <v>276</v>
      </c>
      <c r="B1546" s="39">
        <v>104538470</v>
      </c>
      <c r="C1546" s="39" t="str">
        <f>+MaestraLP3[[#This Row],[CÓDIGO]]&amp;MaestraLP3[[#Headers],[-]]&amp;MaestraLP3[[#This Row],[UMV]]</f>
        <v>104538470-C48</v>
      </c>
      <c r="D1546" s="50" t="str">
        <f>+MaestraLP3[[#This Row],[CÓDIGO]]&amp;MaestraLP3[[#Headers],[FS00]]</f>
        <v>104538470FS00</v>
      </c>
      <c r="E1546" s="39" t="s">
        <v>72</v>
      </c>
      <c r="F1546" s="39" t="s">
        <v>73</v>
      </c>
      <c r="G1546" s="39" t="s">
        <v>895</v>
      </c>
      <c r="H1546" s="39" t="s">
        <v>914</v>
      </c>
      <c r="I1546" s="39" t="s">
        <v>929</v>
      </c>
      <c r="J1546" s="49" t="s">
        <v>163</v>
      </c>
      <c r="K1546" s="50" t="s">
        <v>50</v>
      </c>
      <c r="L1546" s="39" t="str">
        <f>VLOOKUP(MaestraLP3[[#This Row],[UMV]],VALIDACIONES!J:L,3,0)</f>
        <v>Caja 48 Unidades</v>
      </c>
      <c r="M1546" s="39" t="s">
        <v>385</v>
      </c>
      <c r="N1546" s="39" t="s">
        <v>78</v>
      </c>
      <c r="O1546" s="64">
        <v>8928</v>
      </c>
      <c r="P1546" s="39" t="s">
        <v>42</v>
      </c>
      <c r="Q1546" s="64">
        <v>13200</v>
      </c>
      <c r="R1546" s="66">
        <f>+IFERROR((MaestraLP3[[#This Row],[COSTO ]]/MaestraLP3[[#This Row],[COSTO SEP]]-1),0)</f>
        <v>0</v>
      </c>
      <c r="S1546" s="65" t="s">
        <v>52</v>
      </c>
      <c r="T1546" s="65" t="s">
        <v>52</v>
      </c>
      <c r="U1546" s="64">
        <f>+VLOOKUP(MaestraLP3[[#This Row],[FS00]],'[1]BD MES'!$C:$N,12,0)</f>
        <v>8928</v>
      </c>
      <c r="V1546" s="64">
        <v>8928</v>
      </c>
      <c r="W1546" s="66">
        <f>+(MaestraLP3[[#This Row],[COSTO ]]-MaestraLP3[[#This Row],[COSTO OCT AL 25-09]])/MaestraLP3[[#This Row],[COSTO OCT AL 25-09]]</f>
        <v>0</v>
      </c>
      <c r="X1546" s="67" t="str">
        <f>++IF(P1546="HASTA AGOTAR STOCK","HASTA AGOTAR STOCK",IF(MaestraLP3[[#This Row],[PRECIO]]=0,"NO PARA LP",IF(MaestraLP3[[#This Row],[PRECIO SEP]]=0,"INCORPORACIÓN",IF(Z1546=0,"MANTIENE",IF(Z1546&lt;0,"BAJA",IF(Z1546&gt;0,"ALZA",""))))))</f>
        <v>MANTIENE</v>
      </c>
      <c r="Y1546" s="64">
        <v>13200</v>
      </c>
      <c r="Z1546" s="41">
        <f>IF(Y1546=0,"INDICAR PRECIO VTA",Y1546-MaestraLP3[[#This Row],[PRECIO SEP]])</f>
        <v>0</v>
      </c>
      <c r="AA1546" s="66">
        <f t="shared" si="24"/>
        <v>0.32363636363636361</v>
      </c>
      <c r="AB1546" s="68">
        <f>IFERROR(MaestraLP3[[#This Row],[PRECIO]]*MaestraLP3[[#This Row],[%MG UMV]],0)</f>
        <v>4272</v>
      </c>
      <c r="AC1546" s="69">
        <v>5.76</v>
      </c>
      <c r="AD1546" s="64">
        <f>+IFERROR(MaestraLP3[[#This Row],[MARGEN UNITARIO]]/MaestraLP3[[#This Row],[Peso Neto UMV (KG)]],0)</f>
        <v>741.66666666666674</v>
      </c>
      <c r="AE1546" s="39" t="s">
        <v>53</v>
      </c>
      <c r="AF1546" s="39"/>
      <c r="AG1546" s="39">
        <v>1</v>
      </c>
      <c r="AH1546" s="39" t="s">
        <v>53</v>
      </c>
      <c r="AI1546" s="66">
        <v>0.03</v>
      </c>
      <c r="AJ1546" s="66">
        <v>0.05</v>
      </c>
      <c r="AK1546" s="39"/>
      <c r="AL1546" s="39" t="s">
        <v>53</v>
      </c>
    </row>
    <row r="1547" spans="1:38" x14ac:dyDescent="0.35">
      <c r="A1547" s="110" t="s">
        <v>276</v>
      </c>
      <c r="B1547" s="39">
        <v>104537880</v>
      </c>
      <c r="C1547" s="39" t="str">
        <f>+MaestraLP3[[#This Row],[CÓDIGO]]&amp;MaestraLP3[[#Headers],[-]]&amp;MaestraLP3[[#This Row],[UMV]]</f>
        <v>104537880-C18</v>
      </c>
      <c r="D1547" s="50" t="str">
        <f>+MaestraLP3[[#This Row],[CÓDIGO]]&amp;MaestraLP3[[#Headers],[FS00]]</f>
        <v>104537880FS00</v>
      </c>
      <c r="E1547" s="39" t="s">
        <v>72</v>
      </c>
      <c r="F1547" s="39" t="s">
        <v>73</v>
      </c>
      <c r="G1547" s="39" t="s">
        <v>895</v>
      </c>
      <c r="H1547" s="39" t="s">
        <v>914</v>
      </c>
      <c r="I1547" s="39" t="s">
        <v>930</v>
      </c>
      <c r="J1547" s="49" t="s">
        <v>156</v>
      </c>
      <c r="K1547" s="50" t="s">
        <v>50</v>
      </c>
      <c r="L1547" s="39" t="str">
        <f>VLOOKUP(MaestraLP3[[#This Row],[UMV]],VALIDACIONES!J:L,3,0)</f>
        <v>Caja 18 Unidades</v>
      </c>
      <c r="M1547" s="39" t="s">
        <v>385</v>
      </c>
      <c r="N1547" s="39" t="s">
        <v>78</v>
      </c>
      <c r="O1547" s="64">
        <v>19692</v>
      </c>
      <c r="P1547" s="39" t="s">
        <v>42</v>
      </c>
      <c r="Q1547" s="64">
        <v>29400</v>
      </c>
      <c r="R1547" s="66">
        <f>+IFERROR((MaestraLP3[[#This Row],[COSTO ]]/MaestraLP3[[#This Row],[COSTO SEP]]-1),0)</f>
        <v>9.1407678244981305E-4</v>
      </c>
      <c r="S1547" s="65" t="s">
        <v>52</v>
      </c>
      <c r="T1547" s="65" t="s">
        <v>52</v>
      </c>
      <c r="U1547" s="64">
        <f>+VLOOKUP(MaestraLP3[[#This Row],[FS00]],'[1]BD MES'!$C:$N,12,0)</f>
        <v>19710</v>
      </c>
      <c r="V1547" s="64">
        <v>19710</v>
      </c>
      <c r="W1547" s="66">
        <f>+(MaestraLP3[[#This Row],[COSTO ]]-MaestraLP3[[#This Row],[COSTO OCT AL 25-09]])/MaestraLP3[[#This Row],[COSTO OCT AL 25-09]]</f>
        <v>0</v>
      </c>
      <c r="X1547" s="67" t="str">
        <f>++IF(P1547="HASTA AGOTAR STOCK","HASTA AGOTAR STOCK",IF(MaestraLP3[[#This Row],[PRECIO]]=0,"NO PARA LP",IF(MaestraLP3[[#This Row],[PRECIO SEP]]=0,"INCORPORACIÓN",IF(Z1547=0,"MANTIENE",IF(Z1547&lt;0,"BAJA",IF(Z1547&gt;0,"ALZA",""))))))</f>
        <v>MANTIENE</v>
      </c>
      <c r="Y1547" s="64">
        <v>29400</v>
      </c>
      <c r="Z1547" s="41">
        <f>IF(Y1547=0,"INDICAR PRECIO VTA",Y1547-MaestraLP3[[#This Row],[PRECIO SEP]])</f>
        <v>0</v>
      </c>
      <c r="AA1547" s="66">
        <f t="shared" si="24"/>
        <v>0.32959183673469389</v>
      </c>
      <c r="AB1547" s="68">
        <f>IFERROR(MaestraLP3[[#This Row],[PRECIO]]*MaestraLP3[[#This Row],[%MG UMV]],0)</f>
        <v>9690</v>
      </c>
      <c r="AC1547" s="69">
        <v>16.2</v>
      </c>
      <c r="AD1547" s="64">
        <f>+IFERROR(MaestraLP3[[#This Row],[MARGEN UNITARIO]]/MaestraLP3[[#This Row],[Peso Neto UMV (KG)]],0)</f>
        <v>598.14814814814815</v>
      </c>
      <c r="AE1547" s="39" t="s">
        <v>53</v>
      </c>
      <c r="AF1547" s="39"/>
      <c r="AG1547" s="39">
        <v>1</v>
      </c>
      <c r="AH1547" s="39" t="s">
        <v>53</v>
      </c>
      <c r="AI1547" s="66">
        <v>0.03</v>
      </c>
      <c r="AJ1547" s="66">
        <v>0.05</v>
      </c>
      <c r="AK1547" s="39"/>
      <c r="AL1547" s="39" t="s">
        <v>53</v>
      </c>
    </row>
    <row r="1548" spans="1:38" x14ac:dyDescent="0.35">
      <c r="A1548" s="110" t="s">
        <v>276</v>
      </c>
      <c r="B1548" s="39">
        <v>150000718</v>
      </c>
      <c r="C1548" s="39" t="str">
        <f>+MaestraLP3[[#This Row],[CÓDIGO]]&amp;MaestraLP3[[#Headers],[-]]&amp;MaestraLP3[[#This Row],[UMV]]</f>
        <v>150000718-C18</v>
      </c>
      <c r="D1548" s="50" t="str">
        <f>+MaestraLP3[[#This Row],[CÓDIGO]]&amp;MaestraLP3[[#Headers],[FS00]]</f>
        <v>150000718FS00</v>
      </c>
      <c r="E1548" s="39" t="s">
        <v>72</v>
      </c>
      <c r="F1548" s="39" t="s">
        <v>73</v>
      </c>
      <c r="G1548" s="39" t="s">
        <v>895</v>
      </c>
      <c r="H1548" s="39" t="s">
        <v>914</v>
      </c>
      <c r="I1548" s="39" t="s">
        <v>931</v>
      </c>
      <c r="J1548" s="49" t="s">
        <v>156</v>
      </c>
      <c r="K1548" s="50" t="s">
        <v>50</v>
      </c>
      <c r="L1548" s="39" t="str">
        <f>VLOOKUP(MaestraLP3[[#This Row],[UMV]],VALIDACIONES!J:L,3,0)</f>
        <v>Caja 18 Unidades</v>
      </c>
      <c r="M1548" s="39" t="s">
        <v>385</v>
      </c>
      <c r="N1548" s="39" t="s">
        <v>78</v>
      </c>
      <c r="O1548" s="64">
        <v>21150</v>
      </c>
      <c r="P1548" s="39" t="s">
        <v>42</v>
      </c>
      <c r="Q1548" s="64">
        <v>28720</v>
      </c>
      <c r="R1548" s="66">
        <f>+IFERROR((MaestraLP3[[#This Row],[COSTO ]]/MaestraLP3[[#This Row],[COSTO SEP]]-1),0)</f>
        <v>0</v>
      </c>
      <c r="S1548" s="65" t="s">
        <v>52</v>
      </c>
      <c r="T1548" s="65" t="s">
        <v>52</v>
      </c>
      <c r="U1548" s="64">
        <f>+VLOOKUP(MaestraLP3[[#This Row],[FS00]],'[1]BD MES'!$C:$N,12,0)</f>
        <v>20448</v>
      </c>
      <c r="V1548" s="64">
        <v>21150</v>
      </c>
      <c r="W1548" s="66">
        <f>+(MaestraLP3[[#This Row],[COSTO ]]-MaestraLP3[[#This Row],[COSTO OCT AL 25-09]])/MaestraLP3[[#This Row],[COSTO OCT AL 25-09]]</f>
        <v>3.4330985915492961E-2</v>
      </c>
      <c r="X1548" s="67" t="str">
        <f>++IF(P1548="HASTA AGOTAR STOCK","HASTA AGOTAR STOCK",IF(MaestraLP3[[#This Row],[PRECIO]]=0,"NO PARA LP",IF(MaestraLP3[[#This Row],[PRECIO SEP]]=0,"INCORPORACIÓN",IF(Z1548=0,"MANTIENE",IF(Z1548&lt;0,"BAJA",IF(Z1548&gt;0,"ALZA",""))))))</f>
        <v>MANTIENE</v>
      </c>
      <c r="Y1548" s="64">
        <v>28720</v>
      </c>
      <c r="Z1548" s="41">
        <f>IF(Y1548=0,"INDICAR PRECIO VTA",Y1548-MaestraLP3[[#This Row],[PRECIO SEP]])</f>
        <v>0</v>
      </c>
      <c r="AA1548" s="66">
        <f t="shared" si="24"/>
        <v>0.26357938718662954</v>
      </c>
      <c r="AB1548" s="68">
        <f>IFERROR(MaestraLP3[[#This Row],[PRECIO]]*MaestraLP3[[#This Row],[%MG UMV]],0)</f>
        <v>7570.0000000000009</v>
      </c>
      <c r="AC1548" s="69">
        <v>18</v>
      </c>
      <c r="AD1548" s="64">
        <f>+IFERROR(MaestraLP3[[#This Row],[MARGEN UNITARIO]]/MaestraLP3[[#This Row],[Peso Neto UMV (KG)]],0)</f>
        <v>420.5555555555556</v>
      </c>
      <c r="AE1548" s="39" t="s">
        <v>53</v>
      </c>
      <c r="AF1548" s="39"/>
      <c r="AG1548" s="39">
        <v>1</v>
      </c>
      <c r="AH1548" s="39" t="s">
        <v>53</v>
      </c>
      <c r="AI1548" s="66">
        <v>0.03</v>
      </c>
      <c r="AJ1548" s="66">
        <v>0.05</v>
      </c>
      <c r="AK1548" s="39"/>
      <c r="AL1548" s="39" t="s">
        <v>53</v>
      </c>
    </row>
    <row r="1549" spans="1:38" x14ac:dyDescent="0.35">
      <c r="A1549" s="110" t="s">
        <v>276</v>
      </c>
      <c r="B1549" s="39">
        <v>150000729</v>
      </c>
      <c r="C1549" s="39" t="str">
        <f>+MaestraLP3[[#This Row],[CÓDIGO]]&amp;MaestraLP3[[#Headers],[-]]&amp;MaestraLP3[[#This Row],[UMV]]</f>
        <v>150000729-C48</v>
      </c>
      <c r="D1549" s="50" t="str">
        <f>+MaestraLP3[[#This Row],[CÓDIGO]]&amp;MaestraLP3[[#Headers],[FS00]]</f>
        <v>150000729FS00</v>
      </c>
      <c r="E1549" s="39" t="s">
        <v>72</v>
      </c>
      <c r="F1549" s="39" t="s">
        <v>73</v>
      </c>
      <c r="G1549" s="39" t="s">
        <v>895</v>
      </c>
      <c r="H1549" s="39" t="s">
        <v>914</v>
      </c>
      <c r="I1549" s="39" t="s">
        <v>932</v>
      </c>
      <c r="J1549" s="49" t="s">
        <v>163</v>
      </c>
      <c r="K1549" s="50" t="s">
        <v>50</v>
      </c>
      <c r="L1549" s="39" t="str">
        <f>VLOOKUP(MaestraLP3[[#This Row],[UMV]],VALIDACIONES!J:L,3,0)</f>
        <v>Caja 48 Unidades</v>
      </c>
      <c r="M1549" s="39" t="s">
        <v>385</v>
      </c>
      <c r="N1549" s="39" t="s">
        <v>78</v>
      </c>
      <c r="O1549" s="64">
        <v>10128</v>
      </c>
      <c r="P1549" s="39" t="s">
        <v>42</v>
      </c>
      <c r="Q1549" s="64">
        <v>14400</v>
      </c>
      <c r="R1549" s="66">
        <f>+IFERROR((MaestraLP3[[#This Row],[COSTO ]]/MaestraLP3[[#This Row],[COSTO SEP]]-1),0)</f>
        <v>0</v>
      </c>
      <c r="S1549" s="65" t="s">
        <v>52</v>
      </c>
      <c r="T1549" s="65" t="s">
        <v>52</v>
      </c>
      <c r="U1549" s="64">
        <f>+VLOOKUP(MaestraLP3[[#This Row],[FS00]],'[1]BD MES'!$C:$N,12,0)</f>
        <v>10128</v>
      </c>
      <c r="V1549" s="64">
        <v>10128</v>
      </c>
      <c r="W1549" s="66">
        <f>+(MaestraLP3[[#This Row],[COSTO ]]-MaestraLP3[[#This Row],[COSTO OCT AL 25-09]])/MaestraLP3[[#This Row],[COSTO OCT AL 25-09]]</f>
        <v>0</v>
      </c>
      <c r="X1549" s="67" t="str">
        <f>++IF(P1549="HASTA AGOTAR STOCK","HASTA AGOTAR STOCK",IF(MaestraLP3[[#This Row],[PRECIO]]=0,"NO PARA LP",IF(MaestraLP3[[#This Row],[PRECIO SEP]]=0,"INCORPORACIÓN",IF(Z1549=0,"MANTIENE",IF(Z1549&lt;0,"BAJA",IF(Z1549&gt;0,"ALZA",""))))))</f>
        <v>MANTIENE</v>
      </c>
      <c r="Y1549" s="64">
        <v>14400</v>
      </c>
      <c r="Z1549" s="41">
        <f>IF(Y1549=0,"INDICAR PRECIO VTA",Y1549-MaestraLP3[[#This Row],[PRECIO SEP]])</f>
        <v>0</v>
      </c>
      <c r="AA1549" s="66">
        <f t="shared" si="24"/>
        <v>0.29666666666666669</v>
      </c>
      <c r="AB1549" s="68">
        <f>IFERROR(MaestraLP3[[#This Row],[PRECIO]]*MaestraLP3[[#This Row],[%MG UMV]],0)</f>
        <v>4272</v>
      </c>
      <c r="AC1549" s="69">
        <v>6</v>
      </c>
      <c r="AD1549" s="64">
        <f>+IFERROR(MaestraLP3[[#This Row],[MARGEN UNITARIO]]/MaestraLP3[[#This Row],[Peso Neto UMV (KG)]],0)</f>
        <v>712</v>
      </c>
      <c r="AE1549" s="39" t="s">
        <v>53</v>
      </c>
      <c r="AF1549" s="39"/>
      <c r="AG1549" s="39">
        <v>1</v>
      </c>
      <c r="AH1549" s="39" t="s">
        <v>53</v>
      </c>
      <c r="AI1549" s="66">
        <v>0.03</v>
      </c>
      <c r="AJ1549" s="66">
        <v>0.05</v>
      </c>
      <c r="AK1549" s="39"/>
      <c r="AL1549" s="39" t="s">
        <v>53</v>
      </c>
    </row>
    <row r="1550" spans="1:38" x14ac:dyDescent="0.35">
      <c r="A1550" s="110" t="s">
        <v>276</v>
      </c>
      <c r="B1550" s="39">
        <v>150000720</v>
      </c>
      <c r="C1550" s="39" t="str">
        <f>+MaestraLP3[[#This Row],[CÓDIGO]]&amp;MaestraLP3[[#Headers],[-]]&amp;MaestraLP3[[#This Row],[UMV]]</f>
        <v>150000720-C18</v>
      </c>
      <c r="D1550" s="50" t="str">
        <f>+MaestraLP3[[#This Row],[CÓDIGO]]&amp;MaestraLP3[[#Headers],[FS00]]</f>
        <v>150000720FS00</v>
      </c>
      <c r="E1550" s="39" t="s">
        <v>72</v>
      </c>
      <c r="F1550" s="39" t="s">
        <v>73</v>
      </c>
      <c r="G1550" s="39" t="s">
        <v>895</v>
      </c>
      <c r="H1550" s="39" t="s">
        <v>914</v>
      </c>
      <c r="I1550" s="39" t="s">
        <v>933</v>
      </c>
      <c r="J1550" s="49" t="s">
        <v>156</v>
      </c>
      <c r="K1550" s="50" t="s">
        <v>50</v>
      </c>
      <c r="L1550" s="39" t="str">
        <f>VLOOKUP(MaestraLP3[[#This Row],[UMV]],VALIDACIONES!J:L,3,0)</f>
        <v>Caja 18 Unidades</v>
      </c>
      <c r="M1550" s="39" t="s">
        <v>385</v>
      </c>
      <c r="N1550" s="39" t="s">
        <v>78</v>
      </c>
      <c r="O1550" s="64">
        <v>21127.68</v>
      </c>
      <c r="P1550" s="39" t="s">
        <v>42</v>
      </c>
      <c r="Q1550" s="64">
        <v>28620</v>
      </c>
      <c r="R1550" s="66">
        <f>+IFERROR((MaestraLP3[[#This Row],[COSTO ]]/MaestraLP3[[#This Row],[COSTO SEP]]-1),0)</f>
        <v>1.0564340239913594E-3</v>
      </c>
      <c r="S1550" s="65" t="s">
        <v>52</v>
      </c>
      <c r="T1550" s="65" t="s">
        <v>52</v>
      </c>
      <c r="U1550" s="64">
        <f>+VLOOKUP(MaestraLP3[[#This Row],[FS00]],'[1]BD MES'!$C:$N,12,0)</f>
        <v>21141.18</v>
      </c>
      <c r="V1550" s="64">
        <v>21150</v>
      </c>
      <c r="W1550" s="66">
        <f>+(MaestraLP3[[#This Row],[COSTO ]]-MaestraLP3[[#This Row],[COSTO OCT AL 25-09]])/MaestraLP3[[#This Row],[COSTO OCT AL 25-09]]</f>
        <v>4.1719525589393352E-4</v>
      </c>
      <c r="X1550" s="67" t="str">
        <f>++IF(P1550="HASTA AGOTAR STOCK","HASTA AGOTAR STOCK",IF(MaestraLP3[[#This Row],[PRECIO]]=0,"NO PARA LP",IF(MaestraLP3[[#This Row],[PRECIO SEP]]=0,"INCORPORACIÓN",IF(Z1550=0,"MANTIENE",IF(Z1550&lt;0,"BAJA",IF(Z1550&gt;0,"ALZA",""))))))</f>
        <v>MANTIENE</v>
      </c>
      <c r="Y1550" s="64">
        <v>28620</v>
      </c>
      <c r="Z1550" s="41">
        <f>IF(Y1550=0,"INDICAR PRECIO VTA",Y1550-MaestraLP3[[#This Row],[PRECIO SEP]])</f>
        <v>0</v>
      </c>
      <c r="AA1550" s="66">
        <f t="shared" si="24"/>
        <v>0.2610062893081761</v>
      </c>
      <c r="AB1550" s="68">
        <f>IFERROR(MaestraLP3[[#This Row],[PRECIO]]*MaestraLP3[[#This Row],[%MG UMV]],0)</f>
        <v>7470</v>
      </c>
      <c r="AC1550" s="69">
        <v>18</v>
      </c>
      <c r="AD1550" s="64">
        <f>+IFERROR(MaestraLP3[[#This Row],[MARGEN UNITARIO]]/MaestraLP3[[#This Row],[Peso Neto UMV (KG)]],0)</f>
        <v>415</v>
      </c>
      <c r="AE1550" s="39" t="s">
        <v>53</v>
      </c>
      <c r="AF1550" s="39"/>
      <c r="AG1550" s="39">
        <v>1</v>
      </c>
      <c r="AH1550" s="39" t="s">
        <v>53</v>
      </c>
      <c r="AI1550" s="66">
        <v>0.03</v>
      </c>
      <c r="AJ1550" s="66">
        <v>0.05</v>
      </c>
      <c r="AK1550" s="39"/>
      <c r="AL1550" s="39" t="s">
        <v>53</v>
      </c>
    </row>
    <row r="1551" spans="1:38" x14ac:dyDescent="0.35">
      <c r="A1551" s="110" t="s">
        <v>276</v>
      </c>
      <c r="B1551" s="39">
        <v>104534530</v>
      </c>
      <c r="C1551" s="39" t="str">
        <f>+MaestraLP3[[#This Row],[CÓDIGO]]&amp;MaestraLP3[[#Headers],[-]]&amp;MaestraLP3[[#This Row],[UMV]]</f>
        <v>104534530-CJ</v>
      </c>
      <c r="D1551" s="50" t="str">
        <f>+MaestraLP3[[#This Row],[CÓDIGO]]&amp;MaestraLP3[[#Headers],[FS00]]</f>
        <v>104534530FS00</v>
      </c>
      <c r="E1551" s="39" t="s">
        <v>72</v>
      </c>
      <c r="F1551" s="39" t="s">
        <v>73</v>
      </c>
      <c r="G1551" s="39" t="s">
        <v>1239</v>
      </c>
      <c r="H1551" s="39" t="s">
        <v>1240</v>
      </c>
      <c r="I1551" s="39" t="s">
        <v>1241</v>
      </c>
      <c r="J1551" s="49" t="s">
        <v>248</v>
      </c>
      <c r="K1551" s="50" t="s">
        <v>77</v>
      </c>
      <c r="L1551" s="39" t="str">
        <f>VLOOKUP(MaestraLP3[[#This Row],[UMV]],VALIDACIONES!J:L,3,0)</f>
        <v>Caja</v>
      </c>
      <c r="M1551" s="39" t="s">
        <v>40</v>
      </c>
      <c r="N1551" s="39" t="s">
        <v>78</v>
      </c>
      <c r="O1551" s="64">
        <v>79020</v>
      </c>
      <c r="P1551" s="39" t="s">
        <v>42</v>
      </c>
      <c r="Q1551" s="64">
        <v>125500</v>
      </c>
      <c r="R1551" s="66">
        <f>+IFERROR((MaestraLP3[[#This Row],[COSTO ]]/MaestraLP3[[#This Row],[COSTO SEP]]-1),0)</f>
        <v>8.5250569476081894E-2</v>
      </c>
      <c r="S1551" s="65" t="s">
        <v>52</v>
      </c>
      <c r="T1551" s="65" t="s">
        <v>52</v>
      </c>
      <c r="U1551" s="64">
        <f>+VLOOKUP(MaestraLP3[[#This Row],[FS00]],'[1]BD MES'!$C:$N,12,0)</f>
        <v>79020</v>
      </c>
      <c r="V1551" s="64">
        <v>85756.5</v>
      </c>
      <c r="W1551" s="66">
        <f>+(MaestraLP3[[#This Row],[COSTO ]]-MaestraLP3[[#This Row],[COSTO OCT AL 25-09]])/MaestraLP3[[#This Row],[COSTO OCT AL 25-09]]</f>
        <v>8.5250569476082005E-2</v>
      </c>
      <c r="X1551" s="67" t="str">
        <f>++IF(P1551="HASTA AGOTAR STOCK","HASTA AGOTAR STOCK",IF(MaestraLP3[[#This Row],[PRECIO]]=0,"NO PARA LP",IF(MaestraLP3[[#This Row],[PRECIO SEP]]=0,"INCORPORACIÓN",IF(Z1551=0,"MANTIENE",IF(Z1551&lt;0,"BAJA",IF(Z1551&gt;0,"ALZA",""))))))</f>
        <v>MANTIENE</v>
      </c>
      <c r="Y1551" s="64">
        <v>125500</v>
      </c>
      <c r="Z1551" s="41">
        <f>IF(Y1551=0,"INDICAR PRECIO VTA",Y1551-MaestraLP3[[#This Row],[PRECIO SEP]])</f>
        <v>0</v>
      </c>
      <c r="AA1551" s="66">
        <f t="shared" si="24"/>
        <v>0.31668127490039838</v>
      </c>
      <c r="AB1551" s="68">
        <f>IFERROR(MaestraLP3[[#This Row],[PRECIO]]*MaestraLP3[[#This Row],[%MG UMV]],0)</f>
        <v>39743.5</v>
      </c>
      <c r="AC1551" s="69">
        <v>15</v>
      </c>
      <c r="AD1551" s="64">
        <f>+IFERROR(MaestraLP3[[#This Row],[MARGEN UNITARIO]]/MaestraLP3[[#This Row],[Peso Neto UMV (KG)]],0)</f>
        <v>2649.5666666666666</v>
      </c>
      <c r="AE1551" s="39" t="s">
        <v>44</v>
      </c>
      <c r="AF1551" s="39"/>
      <c r="AG1551" s="39">
        <v>1</v>
      </c>
      <c r="AH1551" s="39">
        <v>0</v>
      </c>
      <c r="AI1551" s="66">
        <v>0.05</v>
      </c>
      <c r="AJ1551" s="66">
        <v>0.08</v>
      </c>
      <c r="AK1551" s="39"/>
      <c r="AL1551" s="39" t="s">
        <v>53</v>
      </c>
    </row>
    <row r="1552" spans="1:38" x14ac:dyDescent="0.35">
      <c r="A1552" s="110" t="s">
        <v>276</v>
      </c>
      <c r="B1552" s="39">
        <v>104545150</v>
      </c>
      <c r="C1552" s="39" t="str">
        <f>+MaestraLP3[[#This Row],[CÓDIGO]]&amp;MaestraLP3[[#Headers],[-]]&amp;MaestraLP3[[#This Row],[UMV]]</f>
        <v>104545150-C10</v>
      </c>
      <c r="D1552" s="50" t="str">
        <f>+MaestraLP3[[#This Row],[CÓDIGO]]&amp;MaestraLP3[[#Headers],[FS00]]</f>
        <v>104545150FS00</v>
      </c>
      <c r="E1552" s="39" t="s">
        <v>72</v>
      </c>
      <c r="F1552" s="39" t="s">
        <v>84</v>
      </c>
      <c r="G1552" s="39" t="s">
        <v>242</v>
      </c>
      <c r="H1552" s="39" t="s">
        <v>243</v>
      </c>
      <c r="I1552" s="39" t="s">
        <v>1257</v>
      </c>
      <c r="J1552" s="49" t="s">
        <v>65</v>
      </c>
      <c r="K1552" s="50" t="s">
        <v>50</v>
      </c>
      <c r="L1552" s="39" t="str">
        <f>VLOOKUP(MaestraLP3[[#This Row],[UMV]],VALIDACIONES!J:L,3,0)</f>
        <v>Caja 10 Unidades</v>
      </c>
      <c r="M1552" s="39" t="s">
        <v>40</v>
      </c>
      <c r="N1552" s="39" t="s">
        <v>78</v>
      </c>
      <c r="O1552" s="64">
        <v>100000</v>
      </c>
      <c r="P1552" s="39" t="s">
        <v>42</v>
      </c>
      <c r="Q1552" s="64">
        <v>139900</v>
      </c>
      <c r="R1552" s="66">
        <f>+IFERROR((MaestraLP3[[#This Row],[COSTO ]]/MaestraLP3[[#This Row],[COSTO SEP]]-1),0)</f>
        <v>0</v>
      </c>
      <c r="S1552" s="65" t="s">
        <v>93</v>
      </c>
      <c r="T1552" s="65" t="s">
        <v>93</v>
      </c>
      <c r="U1552" s="64">
        <f>+VLOOKUP(MaestraLP3[[#This Row],[FS00]],'[1]BD MES'!$C:$N,12,0)</f>
        <v>100000</v>
      </c>
      <c r="V1552" s="64">
        <v>100000</v>
      </c>
      <c r="W1552" s="66">
        <f>+(MaestraLP3[[#This Row],[COSTO ]]-MaestraLP3[[#This Row],[COSTO OCT AL 25-09]])/MaestraLP3[[#This Row],[COSTO OCT AL 25-09]]</f>
        <v>0</v>
      </c>
      <c r="X1552" s="67" t="str">
        <f>++IF(P1552="HASTA AGOTAR STOCK","HASTA AGOTAR STOCK",IF(MaestraLP3[[#This Row],[PRECIO]]=0,"NO PARA LP",IF(MaestraLP3[[#This Row],[PRECIO SEP]]=0,"INCORPORACIÓN",IF(Z1552=0,"MANTIENE",IF(Z1552&lt;0,"BAJA",IF(Z1552&gt;0,"ALZA",""))))))</f>
        <v>MANTIENE</v>
      </c>
      <c r="Y1552" s="64">
        <v>139900</v>
      </c>
      <c r="Z1552" s="41">
        <f>IF(Y1552=0,"INDICAR PRECIO VTA",Y1552-MaestraLP3[[#This Row],[PRECIO SEP]])</f>
        <v>0</v>
      </c>
      <c r="AA1552" s="66">
        <f t="shared" si="24"/>
        <v>0.28520371694067193</v>
      </c>
      <c r="AB1552" s="68">
        <f>IFERROR(MaestraLP3[[#This Row],[PRECIO]]*MaestraLP3[[#This Row],[%MG UMV]],0)</f>
        <v>39900</v>
      </c>
      <c r="AC1552" s="69">
        <v>10</v>
      </c>
      <c r="AD1552" s="64">
        <f>+IFERROR(MaestraLP3[[#This Row],[MARGEN UNITARIO]]/MaestraLP3[[#This Row],[Peso Neto UMV (KG)]],0)</f>
        <v>3990</v>
      </c>
      <c r="AE1552" s="39" t="s">
        <v>53</v>
      </c>
      <c r="AF1552" s="39"/>
      <c r="AG1552" s="39">
        <v>1</v>
      </c>
      <c r="AH1552" s="39" t="s">
        <v>53</v>
      </c>
      <c r="AI1552" s="66">
        <v>0.1</v>
      </c>
      <c r="AJ1552" s="66">
        <v>0.15</v>
      </c>
      <c r="AK1552" s="39" t="s">
        <v>53</v>
      </c>
      <c r="AL1552" s="39" t="s">
        <v>53</v>
      </c>
    </row>
    <row r="1553" spans="1:38" x14ac:dyDescent="0.35">
      <c r="A1553" s="110" t="s">
        <v>276</v>
      </c>
      <c r="B1553" s="39">
        <v>104538390</v>
      </c>
      <c r="C1553" s="39" t="str">
        <f>+MaestraLP3[[#This Row],[CÓDIGO]]&amp;MaestraLP3[[#Headers],[-]]&amp;MaestraLP3[[#This Row],[UMV]]</f>
        <v>104538390-C60</v>
      </c>
      <c r="D1553" s="50" t="str">
        <f>+MaestraLP3[[#This Row],[CÓDIGO]]&amp;MaestraLP3[[#Headers],[FS00]]</f>
        <v>104538390FS00</v>
      </c>
      <c r="E1553" s="39" t="s">
        <v>72</v>
      </c>
      <c r="F1553" s="39" t="s">
        <v>84</v>
      </c>
      <c r="G1553" s="39" t="s">
        <v>242</v>
      </c>
      <c r="H1553" s="39" t="s">
        <v>783</v>
      </c>
      <c r="I1553" s="39" t="s">
        <v>1242</v>
      </c>
      <c r="J1553" s="49" t="s">
        <v>187</v>
      </c>
      <c r="K1553" s="50" t="s">
        <v>50</v>
      </c>
      <c r="L1553" s="39" t="str">
        <f>VLOOKUP(MaestraLP3[[#This Row],[UMV]],VALIDACIONES!J:L,3,0)</f>
        <v>Caja 60 Unidades</v>
      </c>
      <c r="M1553" s="39" t="s">
        <v>40</v>
      </c>
      <c r="N1553" s="39" t="s">
        <v>78</v>
      </c>
      <c r="O1553" s="64">
        <v>25800</v>
      </c>
      <c r="P1553" s="39" t="s">
        <v>42</v>
      </c>
      <c r="Q1553" s="64">
        <v>37200</v>
      </c>
      <c r="R1553" s="66">
        <f>+IFERROR((MaestraLP3[[#This Row],[COSTO ]]/MaestraLP3[[#This Row],[COSTO SEP]]-1),0)</f>
        <v>0</v>
      </c>
      <c r="S1553" s="65" t="s">
        <v>52</v>
      </c>
      <c r="T1553" s="65" t="s">
        <v>52</v>
      </c>
      <c r="U1553" s="64">
        <f>+VLOOKUP(MaestraLP3[[#This Row],[FS00]],'[1]BD MES'!$C:$N,12,0)</f>
        <v>25800</v>
      </c>
      <c r="V1553" s="64">
        <v>25800</v>
      </c>
      <c r="W1553" s="66">
        <f>+(MaestraLP3[[#This Row],[COSTO ]]-MaestraLP3[[#This Row],[COSTO OCT AL 25-09]])/MaestraLP3[[#This Row],[COSTO OCT AL 25-09]]</f>
        <v>0</v>
      </c>
      <c r="X1553" s="67" t="str">
        <f>++IF(P1553="HASTA AGOTAR STOCK","HASTA AGOTAR STOCK",IF(MaestraLP3[[#This Row],[PRECIO]]=0,"NO PARA LP",IF(MaestraLP3[[#This Row],[PRECIO SEP]]=0,"INCORPORACIÓN",IF(Z1553=0,"MANTIENE",IF(Z1553&lt;0,"BAJA",IF(Z1553&gt;0,"ALZA",""))))))</f>
        <v>MANTIENE</v>
      </c>
      <c r="Y1553" s="64">
        <v>37200</v>
      </c>
      <c r="Z1553" s="41">
        <f>IF(Y1553=0,"INDICAR PRECIO VTA",Y1553-MaestraLP3[[#This Row],[PRECIO SEP]])</f>
        <v>0</v>
      </c>
      <c r="AA1553" s="66">
        <f t="shared" si="24"/>
        <v>0.30645161290322581</v>
      </c>
      <c r="AB1553" s="68">
        <f>IFERROR(MaestraLP3[[#This Row],[PRECIO]]*MaestraLP3[[#This Row],[%MG UMV]],0)</f>
        <v>11400</v>
      </c>
      <c r="AC1553" s="69">
        <v>6</v>
      </c>
      <c r="AD1553" s="64">
        <f>+IFERROR(MaestraLP3[[#This Row],[MARGEN UNITARIO]]/MaestraLP3[[#This Row],[Peso Neto UMV (KG)]],0)</f>
        <v>1900</v>
      </c>
      <c r="AE1553" s="39" t="s">
        <v>44</v>
      </c>
      <c r="AF1553" s="39"/>
      <c r="AG1553" s="39">
        <v>1</v>
      </c>
      <c r="AH1553" s="39">
        <v>0</v>
      </c>
      <c r="AI1553" s="66">
        <v>0.05</v>
      </c>
      <c r="AJ1553" s="66">
        <v>0.1</v>
      </c>
      <c r="AK1553" s="39" t="s">
        <v>53</v>
      </c>
      <c r="AL1553" s="39" t="s">
        <v>53</v>
      </c>
    </row>
    <row r="1554" spans="1:38" x14ac:dyDescent="0.35">
      <c r="A1554" s="110" t="s">
        <v>276</v>
      </c>
      <c r="B1554" s="39">
        <v>104538380</v>
      </c>
      <c r="C1554" s="39" t="str">
        <f>+MaestraLP3[[#This Row],[CÓDIGO]]&amp;MaestraLP3[[#Headers],[-]]&amp;MaestraLP3[[#This Row],[UMV]]</f>
        <v>104538380-C60</v>
      </c>
      <c r="D1554" s="50" t="str">
        <f>+MaestraLP3[[#This Row],[CÓDIGO]]&amp;MaestraLP3[[#Headers],[FS00]]</f>
        <v>104538380FS00</v>
      </c>
      <c r="E1554" s="39" t="s">
        <v>72</v>
      </c>
      <c r="F1554" s="39" t="s">
        <v>84</v>
      </c>
      <c r="G1554" s="39" t="s">
        <v>242</v>
      </c>
      <c r="H1554" s="39" t="s">
        <v>783</v>
      </c>
      <c r="I1554" s="39" t="s">
        <v>1244</v>
      </c>
      <c r="J1554" s="49" t="s">
        <v>187</v>
      </c>
      <c r="K1554" s="50" t="s">
        <v>50</v>
      </c>
      <c r="L1554" s="39" t="str">
        <f>VLOOKUP(MaestraLP3[[#This Row],[UMV]],VALIDACIONES!J:L,3,0)</f>
        <v>Caja 60 Unidades</v>
      </c>
      <c r="M1554" s="39" t="s">
        <v>40</v>
      </c>
      <c r="N1554" s="39" t="s">
        <v>78</v>
      </c>
      <c r="O1554" s="64">
        <v>29400</v>
      </c>
      <c r="P1554" s="39" t="s">
        <v>42</v>
      </c>
      <c r="Q1554" s="64">
        <v>41400</v>
      </c>
      <c r="R1554" s="66">
        <f>+IFERROR((MaestraLP3[[#This Row],[COSTO ]]/MaestraLP3[[#This Row],[COSTO SEP]]-1),0)</f>
        <v>0</v>
      </c>
      <c r="S1554" s="65" t="s">
        <v>52</v>
      </c>
      <c r="T1554" s="65" t="s">
        <v>52</v>
      </c>
      <c r="U1554" s="64">
        <f>+VLOOKUP(MaestraLP3[[#This Row],[FS00]],'[1]BD MES'!$C:$N,12,0)</f>
        <v>29400</v>
      </c>
      <c r="V1554" s="64">
        <v>29400</v>
      </c>
      <c r="W1554" s="66">
        <f>+(MaestraLP3[[#This Row],[COSTO ]]-MaestraLP3[[#This Row],[COSTO OCT AL 25-09]])/MaestraLP3[[#This Row],[COSTO OCT AL 25-09]]</f>
        <v>0</v>
      </c>
      <c r="X1554" s="67" t="str">
        <f>++IF(P1554="HASTA AGOTAR STOCK","HASTA AGOTAR STOCK",IF(MaestraLP3[[#This Row],[PRECIO]]=0,"NO PARA LP",IF(MaestraLP3[[#This Row],[PRECIO SEP]]=0,"INCORPORACIÓN",IF(Z1554=0,"MANTIENE",IF(Z1554&lt;0,"BAJA",IF(Z1554&gt;0,"ALZA",""))))))</f>
        <v>MANTIENE</v>
      </c>
      <c r="Y1554" s="64">
        <v>41400</v>
      </c>
      <c r="Z1554" s="41">
        <f>IF(Y1554=0,"INDICAR PRECIO VTA",Y1554-MaestraLP3[[#This Row],[PRECIO SEP]])</f>
        <v>0</v>
      </c>
      <c r="AA1554" s="66">
        <f t="shared" si="24"/>
        <v>0.28985507246376813</v>
      </c>
      <c r="AB1554" s="68">
        <f>IFERROR(MaestraLP3[[#This Row],[PRECIO]]*MaestraLP3[[#This Row],[%MG UMV]],0)</f>
        <v>12000</v>
      </c>
      <c r="AC1554" s="69">
        <v>6</v>
      </c>
      <c r="AD1554" s="64">
        <f>+IFERROR(MaestraLP3[[#This Row],[MARGEN UNITARIO]]/MaestraLP3[[#This Row],[Peso Neto UMV (KG)]],0)</f>
        <v>2000</v>
      </c>
      <c r="AE1554" s="39" t="s">
        <v>44</v>
      </c>
      <c r="AF1554" s="39"/>
      <c r="AG1554" s="39">
        <v>1</v>
      </c>
      <c r="AH1554" s="39">
        <v>0</v>
      </c>
      <c r="AI1554" s="66">
        <v>0.05</v>
      </c>
      <c r="AJ1554" s="66">
        <v>0.1</v>
      </c>
      <c r="AK1554" s="39" t="s">
        <v>53</v>
      </c>
      <c r="AL1554" s="39" t="s">
        <v>53</v>
      </c>
    </row>
    <row r="1555" spans="1:38" x14ac:dyDescent="0.35">
      <c r="A1555" s="110" t="s">
        <v>276</v>
      </c>
      <c r="B1555" s="39">
        <v>104538370</v>
      </c>
      <c r="C1555" s="39" t="str">
        <f>+MaestraLP3[[#This Row],[CÓDIGO]]&amp;MaestraLP3[[#Headers],[-]]&amp;MaestraLP3[[#This Row],[UMV]]</f>
        <v>104538370-C14</v>
      </c>
      <c r="D1555" s="50" t="str">
        <f>+MaestraLP3[[#This Row],[CÓDIGO]]&amp;MaestraLP3[[#Headers],[FS00]]</f>
        <v>104538370FS00</v>
      </c>
      <c r="E1555" s="39" t="s">
        <v>72</v>
      </c>
      <c r="F1555" s="39" t="s">
        <v>84</v>
      </c>
      <c r="G1555" s="39" t="s">
        <v>242</v>
      </c>
      <c r="H1555" s="39" t="s">
        <v>783</v>
      </c>
      <c r="I1555" s="39" t="s">
        <v>1245</v>
      </c>
      <c r="J1555" s="49" t="s">
        <v>803</v>
      </c>
      <c r="K1555" s="50" t="s">
        <v>50</v>
      </c>
      <c r="L1555" s="39" t="str">
        <f>VLOOKUP(MaestraLP3[[#This Row],[UMV]],VALIDACIONES!J:L,3,0)</f>
        <v>Caja 14 Unidades</v>
      </c>
      <c r="M1555" s="39" t="s">
        <v>40</v>
      </c>
      <c r="N1555" s="39" t="s">
        <v>78</v>
      </c>
      <c r="O1555" s="64">
        <v>19600</v>
      </c>
      <c r="P1555" s="39" t="s">
        <v>42</v>
      </c>
      <c r="Q1555" s="64">
        <v>27860</v>
      </c>
      <c r="R1555" s="66">
        <f>+IFERROR((MaestraLP3[[#This Row],[COSTO ]]/MaestraLP3[[#This Row],[COSTO SEP]]-1),0)</f>
        <v>0</v>
      </c>
      <c r="S1555" s="65" t="s">
        <v>52</v>
      </c>
      <c r="T1555" s="65" t="s">
        <v>52</v>
      </c>
      <c r="U1555" s="64">
        <f>+VLOOKUP(MaestraLP3[[#This Row],[FS00]],'[1]BD MES'!$C:$N,12,0)</f>
        <v>19600</v>
      </c>
      <c r="V1555" s="64">
        <v>19600</v>
      </c>
      <c r="W1555" s="66">
        <f>+(MaestraLP3[[#This Row],[COSTO ]]-MaestraLP3[[#This Row],[COSTO OCT AL 25-09]])/MaestraLP3[[#This Row],[COSTO OCT AL 25-09]]</f>
        <v>0</v>
      </c>
      <c r="X1555" s="67" t="str">
        <f>++IF(P1555="HASTA AGOTAR STOCK","HASTA AGOTAR STOCK",IF(MaestraLP3[[#This Row],[PRECIO]]=0,"NO PARA LP",IF(MaestraLP3[[#This Row],[PRECIO SEP]]=0,"INCORPORACIÓN",IF(Z1555=0,"MANTIENE",IF(Z1555&lt;0,"BAJA",IF(Z1555&gt;0,"ALZA",""))))))</f>
        <v>MANTIENE</v>
      </c>
      <c r="Y1555" s="64">
        <v>27860</v>
      </c>
      <c r="Z1555" s="41">
        <f>IF(Y1555=0,"INDICAR PRECIO VTA",Y1555-MaestraLP3[[#This Row],[PRECIO SEP]])</f>
        <v>0</v>
      </c>
      <c r="AA1555" s="66">
        <f t="shared" si="24"/>
        <v>0.29648241206030151</v>
      </c>
      <c r="AB1555" s="68">
        <f>IFERROR(MaestraLP3[[#This Row],[PRECIO]]*MaestraLP3[[#This Row],[%MG UMV]],0)</f>
        <v>8260</v>
      </c>
      <c r="AC1555" s="69">
        <v>5.6</v>
      </c>
      <c r="AD1555" s="64">
        <f>+IFERROR(MaestraLP3[[#This Row],[MARGEN UNITARIO]]/MaestraLP3[[#This Row],[Peso Neto UMV (KG)]],0)</f>
        <v>1475</v>
      </c>
      <c r="AE1555" s="39" t="s">
        <v>53</v>
      </c>
      <c r="AF1555" s="39"/>
      <c r="AG1555" s="39">
        <v>1</v>
      </c>
      <c r="AH1555" s="39" t="s">
        <v>53</v>
      </c>
      <c r="AI1555" s="66">
        <v>0.03</v>
      </c>
      <c r="AJ1555" s="66">
        <v>0.05</v>
      </c>
      <c r="AK1555" s="39" t="s">
        <v>53</v>
      </c>
      <c r="AL1555" s="39" t="s">
        <v>53</v>
      </c>
    </row>
    <row r="1556" spans="1:38" x14ac:dyDescent="0.35">
      <c r="A1556" s="110" t="s">
        <v>276</v>
      </c>
      <c r="B1556" s="39">
        <v>104538360</v>
      </c>
      <c r="C1556" s="39" t="str">
        <f>+MaestraLP3[[#This Row],[CÓDIGO]]&amp;MaestraLP3[[#Headers],[-]]&amp;MaestraLP3[[#This Row],[UMV]]</f>
        <v>104538360-C60</v>
      </c>
      <c r="D1556" s="50" t="str">
        <f>+MaestraLP3[[#This Row],[CÓDIGO]]&amp;MaestraLP3[[#Headers],[FS00]]</f>
        <v>104538360FS00</v>
      </c>
      <c r="E1556" s="39" t="s">
        <v>72</v>
      </c>
      <c r="F1556" s="39" t="s">
        <v>84</v>
      </c>
      <c r="G1556" s="39" t="s">
        <v>242</v>
      </c>
      <c r="H1556" s="39" t="s">
        <v>783</v>
      </c>
      <c r="I1556" s="39" t="s">
        <v>1246</v>
      </c>
      <c r="J1556" s="49" t="s">
        <v>187</v>
      </c>
      <c r="K1556" s="50" t="s">
        <v>50</v>
      </c>
      <c r="L1556" s="39" t="str">
        <f>VLOOKUP(MaestraLP3[[#This Row],[UMV]],VALIDACIONES!J:L,3,0)</f>
        <v>Caja 60 Unidades</v>
      </c>
      <c r="M1556" s="39" t="s">
        <v>40</v>
      </c>
      <c r="N1556" s="39" t="s">
        <v>78</v>
      </c>
      <c r="O1556" s="64">
        <v>28200</v>
      </c>
      <c r="P1556" s="39" t="s">
        <v>42</v>
      </c>
      <c r="Q1556" s="64">
        <v>40200</v>
      </c>
      <c r="R1556" s="66">
        <f>+IFERROR((MaestraLP3[[#This Row],[COSTO ]]/MaestraLP3[[#This Row],[COSTO SEP]]-1),0)</f>
        <v>0</v>
      </c>
      <c r="S1556" s="65" t="s">
        <v>52</v>
      </c>
      <c r="T1556" s="65" t="s">
        <v>52</v>
      </c>
      <c r="U1556" s="64">
        <f>+VLOOKUP(MaestraLP3[[#This Row],[FS00]],'[1]BD MES'!$C:$N,12,0)</f>
        <v>28200</v>
      </c>
      <c r="V1556" s="64">
        <v>28200</v>
      </c>
      <c r="W1556" s="66">
        <f>+(MaestraLP3[[#This Row],[COSTO ]]-MaestraLP3[[#This Row],[COSTO OCT AL 25-09]])/MaestraLP3[[#This Row],[COSTO OCT AL 25-09]]</f>
        <v>0</v>
      </c>
      <c r="X1556" s="67" t="str">
        <f>++IF(P1556="HASTA AGOTAR STOCK","HASTA AGOTAR STOCK",IF(MaestraLP3[[#This Row],[PRECIO]]=0,"NO PARA LP",IF(MaestraLP3[[#This Row],[PRECIO SEP]]=0,"INCORPORACIÓN",IF(Z1556=0,"MANTIENE",IF(Z1556&lt;0,"BAJA",IF(Z1556&gt;0,"ALZA",""))))))</f>
        <v>MANTIENE</v>
      </c>
      <c r="Y1556" s="64">
        <v>40200</v>
      </c>
      <c r="Z1556" s="41">
        <f>IF(Y1556=0,"INDICAR PRECIO VTA",Y1556-MaestraLP3[[#This Row],[PRECIO SEP]])</f>
        <v>0</v>
      </c>
      <c r="AA1556" s="66">
        <f t="shared" si="24"/>
        <v>0.29850746268656714</v>
      </c>
      <c r="AB1556" s="68">
        <f>IFERROR(MaestraLP3[[#This Row],[PRECIO]]*MaestraLP3[[#This Row],[%MG UMV]],0)</f>
        <v>11999.999999999998</v>
      </c>
      <c r="AC1556" s="69">
        <v>6</v>
      </c>
      <c r="AD1556" s="64">
        <f>+IFERROR(MaestraLP3[[#This Row],[MARGEN UNITARIO]]/MaestraLP3[[#This Row],[Peso Neto UMV (KG)]],0)</f>
        <v>1999.9999999999998</v>
      </c>
      <c r="AE1556" s="39" t="s">
        <v>44</v>
      </c>
      <c r="AF1556" s="39"/>
      <c r="AG1556" s="39">
        <v>1</v>
      </c>
      <c r="AH1556" s="39">
        <v>0</v>
      </c>
      <c r="AI1556" s="66">
        <v>0.05</v>
      </c>
      <c r="AJ1556" s="66">
        <v>0.1</v>
      </c>
      <c r="AK1556" s="39" t="s">
        <v>53</v>
      </c>
      <c r="AL1556" s="39" t="s">
        <v>53</v>
      </c>
    </row>
    <row r="1557" spans="1:38" x14ac:dyDescent="0.35">
      <c r="A1557" s="110" t="s">
        <v>276</v>
      </c>
      <c r="B1557" s="39">
        <v>104340780</v>
      </c>
      <c r="C1557" s="39" t="str">
        <f>+MaestraLP3[[#This Row],[CÓDIGO]]&amp;MaestraLP3[[#Headers],[-]]&amp;MaestraLP3[[#This Row],[UMV]]</f>
        <v>104340780-C05</v>
      </c>
      <c r="D1557" s="50" t="str">
        <f>+MaestraLP3[[#This Row],[CÓDIGO]]&amp;MaestraLP3[[#Headers],[FS00]]</f>
        <v>104340780FS00</v>
      </c>
      <c r="E1557" s="39" t="s">
        <v>72</v>
      </c>
      <c r="F1557" s="39" t="s">
        <v>84</v>
      </c>
      <c r="G1557" s="39" t="s">
        <v>242</v>
      </c>
      <c r="H1557" s="39" t="s">
        <v>243</v>
      </c>
      <c r="I1557" s="39" t="s">
        <v>1247</v>
      </c>
      <c r="J1557" s="49" t="s">
        <v>198</v>
      </c>
      <c r="K1557" s="50" t="s">
        <v>77</v>
      </c>
      <c r="L1557" s="39" t="str">
        <f>VLOOKUP(MaestraLP3[[#This Row],[UMV]],VALIDACIONES!J:L,3,0)</f>
        <v>Caja 5 Unidades</v>
      </c>
      <c r="M1557" s="39" t="s">
        <v>40</v>
      </c>
      <c r="N1557" s="39" t="s">
        <v>41</v>
      </c>
      <c r="O1557" s="64">
        <v>19614.150000000001</v>
      </c>
      <c r="P1557" s="39" t="s">
        <v>42</v>
      </c>
      <c r="Q1557" s="64">
        <v>28500</v>
      </c>
      <c r="R1557" s="66">
        <f>+IFERROR((MaestraLP3[[#This Row],[COSTO ]]/MaestraLP3[[#This Row],[COSTO SEP]]-1),0)</f>
        <v>0</v>
      </c>
      <c r="S1557" s="65" t="s">
        <v>52</v>
      </c>
      <c r="T1557" s="65" t="s">
        <v>52</v>
      </c>
      <c r="U1557" s="64">
        <f>+VLOOKUP(MaestraLP3[[#This Row],[FS00]],'[1]BD MES'!$C:$N,12,0)</f>
        <v>19614.150000000001</v>
      </c>
      <c r="V1557" s="64">
        <v>19614.150000000001</v>
      </c>
      <c r="W1557" s="66">
        <f>+(MaestraLP3[[#This Row],[COSTO ]]-MaestraLP3[[#This Row],[COSTO OCT AL 25-09]])/MaestraLP3[[#This Row],[COSTO OCT AL 25-09]]</f>
        <v>0</v>
      </c>
      <c r="X1557" s="67" t="str">
        <f>++IF(P1557="HASTA AGOTAR STOCK","HASTA AGOTAR STOCK",IF(MaestraLP3[[#This Row],[PRECIO]]=0,"NO PARA LP",IF(MaestraLP3[[#This Row],[PRECIO SEP]]=0,"INCORPORACIÓN",IF(Z1557=0,"MANTIENE",IF(Z1557&lt;0,"BAJA",IF(Z1557&gt;0,"ALZA",""))))))</f>
        <v>MANTIENE</v>
      </c>
      <c r="Y1557" s="64">
        <v>28500</v>
      </c>
      <c r="Z1557" s="41">
        <f>IF(Y1557=0,"INDICAR PRECIO VTA",Y1557-MaestraLP3[[#This Row],[PRECIO SEP]])</f>
        <v>0</v>
      </c>
      <c r="AA1557" s="66">
        <f t="shared" si="24"/>
        <v>0.31178421052631572</v>
      </c>
      <c r="AB1557" s="68">
        <f>IFERROR(MaestraLP3[[#This Row],[PRECIO]]*MaestraLP3[[#This Row],[%MG UMV]],0)</f>
        <v>8885.8499999999985</v>
      </c>
      <c r="AC1557" s="69">
        <v>5</v>
      </c>
      <c r="AD1557" s="64">
        <f>+IFERROR(MaestraLP3[[#This Row],[MARGEN UNITARIO]]/MaestraLP3[[#This Row],[Peso Neto UMV (KG)]],0)</f>
        <v>1777.1699999999996</v>
      </c>
      <c r="AE1557" s="39" t="s">
        <v>53</v>
      </c>
      <c r="AF1557" s="39"/>
      <c r="AG1557" s="39">
        <v>1</v>
      </c>
      <c r="AH1557" s="39" t="s">
        <v>53</v>
      </c>
      <c r="AI1557" s="66">
        <v>0.05</v>
      </c>
      <c r="AJ1557" s="66">
        <v>0.1</v>
      </c>
      <c r="AK1557" s="39" t="s">
        <v>53</v>
      </c>
      <c r="AL1557" s="39" t="s">
        <v>53</v>
      </c>
    </row>
    <row r="1558" spans="1:38" x14ac:dyDescent="0.35">
      <c r="A1558" s="110" t="s">
        <v>276</v>
      </c>
      <c r="B1558" s="39">
        <v>104547830</v>
      </c>
      <c r="C1558" s="39" t="str">
        <f>+MaestraLP3[[#This Row],[CÓDIGO]]&amp;MaestraLP3[[#Headers],[-]]&amp;MaestraLP3[[#This Row],[UMV]]</f>
        <v>104547830-C10</v>
      </c>
      <c r="D1558" s="50" t="str">
        <f>+MaestraLP3[[#This Row],[CÓDIGO]]&amp;MaestraLP3[[#Headers],[FS00]]</f>
        <v>104547830FS00</v>
      </c>
      <c r="E1558" s="39" t="s">
        <v>72</v>
      </c>
      <c r="F1558" s="39" t="s">
        <v>84</v>
      </c>
      <c r="G1558" s="39" t="s">
        <v>242</v>
      </c>
      <c r="H1558" s="39" t="s">
        <v>243</v>
      </c>
      <c r="I1558" s="39" t="s">
        <v>4338</v>
      </c>
      <c r="J1558" s="49" t="s">
        <v>65</v>
      </c>
      <c r="K1558" s="50" t="s">
        <v>50</v>
      </c>
      <c r="L1558" s="39" t="str">
        <f>VLOOKUP(MaestraLP3[[#This Row],[UMV]],VALIDACIONES!J:L,3,0)</f>
        <v>Caja 10 Unidades</v>
      </c>
      <c r="M1558" s="39" t="s">
        <v>40</v>
      </c>
      <c r="N1558" s="39" t="s">
        <v>41</v>
      </c>
      <c r="O1558" s="64">
        <v>34350</v>
      </c>
      <c r="P1558" s="39" t="s">
        <v>88</v>
      </c>
      <c r="Q1558" s="64">
        <v>53900</v>
      </c>
      <c r="R1558" s="66">
        <f>+IFERROR((MaestraLP3[[#This Row],[COSTO ]]/MaestraLP3[[#This Row],[COSTO SEP]]-1),0)</f>
        <v>-1.1040248034934419E-2</v>
      </c>
      <c r="S1558" s="65" t="s">
        <v>93</v>
      </c>
      <c r="T1558" s="65" t="s">
        <v>93</v>
      </c>
      <c r="U1558" s="64">
        <f>+VLOOKUP(MaestraLP3[[#This Row],[FS00]],'[1]BD MES'!$C:$N,12,0)</f>
        <v>34350</v>
      </c>
      <c r="V1558" s="64">
        <v>33970.767480000002</v>
      </c>
      <c r="W1558" s="66">
        <f>+(MaestraLP3[[#This Row],[COSTO ]]-MaestraLP3[[#This Row],[COSTO OCT AL 25-09]])/MaestraLP3[[#This Row],[COSTO OCT AL 25-09]]</f>
        <v>-1.1040248034934433E-2</v>
      </c>
      <c r="X1558" s="67" t="str">
        <f>++IF(P1558="HASTA AGOTAR STOCK","HASTA AGOTAR STOCK",IF(MaestraLP3[[#This Row],[PRECIO]]=0,"NO PARA LP",IF(MaestraLP3[[#This Row],[PRECIO SEP]]=0,"INCORPORACIÓN",IF(Z1558=0,"MANTIENE",IF(Z1558&lt;0,"BAJA",IF(Z1558&gt;0,"ALZA",""))))))</f>
        <v>MANTIENE</v>
      </c>
      <c r="Y1558" s="64">
        <v>53900</v>
      </c>
      <c r="Z1558" s="41">
        <f>IF(Y1558=0,"INDICAR PRECIO VTA",Y1558-MaestraLP3[[#This Row],[PRECIO SEP]])</f>
        <v>0</v>
      </c>
      <c r="AA1558" s="66">
        <f t="shared" si="24"/>
        <v>0.36974457365491648</v>
      </c>
      <c r="AB1558" s="68">
        <f>IFERROR(MaestraLP3[[#This Row],[PRECIO]]*MaestraLP3[[#This Row],[%MG UMV]],0)</f>
        <v>19929.232519999998</v>
      </c>
      <c r="AC1558" s="69">
        <v>10</v>
      </c>
      <c r="AD1558" s="64">
        <f>+IFERROR(MaestraLP3[[#This Row],[MARGEN UNITARIO]]/MaestraLP3[[#This Row],[Peso Neto UMV (KG)]],0)</f>
        <v>1992.9232519999998</v>
      </c>
      <c r="AE1558" s="39" t="s">
        <v>53</v>
      </c>
      <c r="AF1558" s="39"/>
      <c r="AG1558" s="39">
        <v>1</v>
      </c>
      <c r="AH1558" s="39" t="s">
        <v>53</v>
      </c>
      <c r="AI1558" s="66">
        <v>0.03</v>
      </c>
      <c r="AJ1558" s="66">
        <v>0.05</v>
      </c>
      <c r="AK1558" s="39" t="s">
        <v>53</v>
      </c>
      <c r="AL1558" s="39" t="s">
        <v>53</v>
      </c>
    </row>
    <row r="1559" spans="1:38" x14ac:dyDescent="0.35">
      <c r="A1559" s="110" t="s">
        <v>276</v>
      </c>
      <c r="B1559" s="39">
        <v>104340790</v>
      </c>
      <c r="C1559" s="39" t="str">
        <f>+MaestraLP3[[#This Row],[CÓDIGO]]&amp;MaestraLP3[[#Headers],[-]]&amp;MaestraLP3[[#This Row],[UMV]]</f>
        <v>104340790-C05</v>
      </c>
      <c r="D1559" s="50" t="str">
        <f>+MaestraLP3[[#This Row],[CÓDIGO]]&amp;MaestraLP3[[#Headers],[FS00]]</f>
        <v>104340790FS00</v>
      </c>
      <c r="E1559" s="39" t="s">
        <v>72</v>
      </c>
      <c r="F1559" s="39" t="s">
        <v>84</v>
      </c>
      <c r="G1559" s="39" t="s">
        <v>242</v>
      </c>
      <c r="H1559" s="39" t="s">
        <v>243</v>
      </c>
      <c r="I1559" s="39" t="s">
        <v>1250</v>
      </c>
      <c r="J1559" s="49" t="s">
        <v>198</v>
      </c>
      <c r="K1559" s="50" t="s">
        <v>77</v>
      </c>
      <c r="L1559" s="39" t="str">
        <f>VLOOKUP(MaestraLP3[[#This Row],[UMV]],VALIDACIONES!J:L,3,0)</f>
        <v>Caja 5 Unidades</v>
      </c>
      <c r="M1559" s="39" t="s">
        <v>40</v>
      </c>
      <c r="N1559" s="39" t="s">
        <v>41</v>
      </c>
      <c r="O1559" s="64">
        <v>20367.2</v>
      </c>
      <c r="P1559" s="39" t="s">
        <v>42</v>
      </c>
      <c r="Q1559" s="64">
        <v>28450</v>
      </c>
      <c r="R1559" s="66">
        <f>+IFERROR((MaestraLP3[[#This Row],[COSTO ]]/MaestraLP3[[#This Row],[COSTO SEP]]-1),0)</f>
        <v>0</v>
      </c>
      <c r="S1559" s="65" t="s">
        <v>52</v>
      </c>
      <c r="T1559" s="65" t="s">
        <v>52</v>
      </c>
      <c r="U1559" s="64">
        <f>+VLOOKUP(MaestraLP3[[#This Row],[FS00]],'[1]BD MES'!$C:$N,12,0)</f>
        <v>20367.2</v>
      </c>
      <c r="V1559" s="64">
        <v>20367.2</v>
      </c>
      <c r="W1559" s="66">
        <f>+(MaestraLP3[[#This Row],[COSTO ]]-MaestraLP3[[#This Row],[COSTO OCT AL 25-09]])/MaestraLP3[[#This Row],[COSTO OCT AL 25-09]]</f>
        <v>0</v>
      </c>
      <c r="X1559" s="67" t="str">
        <f>++IF(P1559="HASTA AGOTAR STOCK","HASTA AGOTAR STOCK",IF(MaestraLP3[[#This Row],[PRECIO]]=0,"NO PARA LP",IF(MaestraLP3[[#This Row],[PRECIO SEP]]=0,"INCORPORACIÓN",IF(Z1559=0,"MANTIENE",IF(Z1559&lt;0,"BAJA",IF(Z1559&gt;0,"ALZA",""))))))</f>
        <v>MANTIENE</v>
      </c>
      <c r="Y1559" s="64">
        <v>28450</v>
      </c>
      <c r="Z1559" s="41">
        <f>IF(Y1559=0,"INDICAR PRECIO VTA",Y1559-MaestraLP3[[#This Row],[PRECIO SEP]])</f>
        <v>0</v>
      </c>
      <c r="AA1559" s="66">
        <f t="shared" si="24"/>
        <v>0.28410544815465727</v>
      </c>
      <c r="AB1559" s="68">
        <f>IFERROR(MaestraLP3[[#This Row],[PRECIO]]*MaestraLP3[[#This Row],[%MG UMV]],0)</f>
        <v>8082.7999999999993</v>
      </c>
      <c r="AC1559" s="69">
        <v>5</v>
      </c>
      <c r="AD1559" s="64">
        <f>+IFERROR(MaestraLP3[[#This Row],[MARGEN UNITARIO]]/MaestraLP3[[#This Row],[Peso Neto UMV (KG)]],0)</f>
        <v>1616.56</v>
      </c>
      <c r="AE1559" s="39" t="s">
        <v>53</v>
      </c>
      <c r="AF1559" s="39"/>
      <c r="AG1559" s="39">
        <v>1</v>
      </c>
      <c r="AH1559" s="39" t="s">
        <v>53</v>
      </c>
      <c r="AI1559" s="66">
        <v>0.03</v>
      </c>
      <c r="AJ1559" s="66">
        <v>0.05</v>
      </c>
      <c r="AK1559" s="39" t="s">
        <v>53</v>
      </c>
      <c r="AL1559" s="39" t="s">
        <v>53</v>
      </c>
    </row>
    <row r="1560" spans="1:38" x14ac:dyDescent="0.35">
      <c r="A1560" s="110" t="s">
        <v>276</v>
      </c>
      <c r="B1560" s="39">
        <v>104519290</v>
      </c>
      <c r="C1560" s="39" t="str">
        <f>+MaestraLP3[[#This Row],[CÓDIGO]]&amp;MaestraLP3[[#Headers],[-]]&amp;MaestraLP3[[#This Row],[UMV]]</f>
        <v>104519290-C05</v>
      </c>
      <c r="D1560" s="50" t="str">
        <f>+MaestraLP3[[#This Row],[CÓDIGO]]&amp;MaestraLP3[[#Headers],[FS00]]</f>
        <v>104519290FS00</v>
      </c>
      <c r="E1560" s="39" t="s">
        <v>72</v>
      </c>
      <c r="F1560" s="39" t="s">
        <v>84</v>
      </c>
      <c r="G1560" s="39" t="s">
        <v>242</v>
      </c>
      <c r="H1560" s="39" t="s">
        <v>243</v>
      </c>
      <c r="I1560" s="39" t="s">
        <v>1251</v>
      </c>
      <c r="J1560" s="49" t="s">
        <v>198</v>
      </c>
      <c r="K1560" s="50" t="s">
        <v>77</v>
      </c>
      <c r="L1560" s="39" t="str">
        <f>VLOOKUP(MaestraLP3[[#This Row],[UMV]],VALIDACIONES!J:L,3,0)</f>
        <v>Caja 5 Unidades</v>
      </c>
      <c r="M1560" s="39" t="s">
        <v>40</v>
      </c>
      <c r="N1560" s="39" t="s">
        <v>41</v>
      </c>
      <c r="O1560" s="64">
        <v>28110</v>
      </c>
      <c r="P1560" s="39" t="s">
        <v>42</v>
      </c>
      <c r="Q1560" s="64">
        <v>39950</v>
      </c>
      <c r="R1560" s="66">
        <f>+IFERROR((MaestraLP3[[#This Row],[COSTO ]]/MaestraLP3[[#This Row],[COSTO SEP]]-1),0)</f>
        <v>2.8459622909995375E-3</v>
      </c>
      <c r="S1560" s="65" t="s">
        <v>143</v>
      </c>
      <c r="T1560" s="65" t="s">
        <v>52</v>
      </c>
      <c r="U1560" s="64">
        <f>+VLOOKUP(MaestraLP3[[#This Row],[FS00]],'[1]BD MES'!$C:$N,12,0)</f>
        <v>28110</v>
      </c>
      <c r="V1560" s="64">
        <v>28190</v>
      </c>
      <c r="W1560" s="66">
        <f>+(MaestraLP3[[#This Row],[COSTO ]]-MaestraLP3[[#This Row],[COSTO OCT AL 25-09]])/MaestraLP3[[#This Row],[COSTO OCT AL 25-09]]</f>
        <v>2.8459622909996441E-3</v>
      </c>
      <c r="X1560" s="67" t="str">
        <f>++IF(P1560="HASTA AGOTAR STOCK","HASTA AGOTAR STOCK",IF(MaestraLP3[[#This Row],[PRECIO]]=0,"NO PARA LP",IF(MaestraLP3[[#This Row],[PRECIO SEP]]=0,"INCORPORACIÓN",IF(Z1560=0,"MANTIENE",IF(Z1560&lt;0,"BAJA",IF(Z1560&gt;0,"ALZA",""))))))</f>
        <v>MANTIENE</v>
      </c>
      <c r="Y1560" s="64">
        <v>39950</v>
      </c>
      <c r="Z1560" s="41">
        <f>IF(Y1560=0,"INDICAR PRECIO VTA",Y1560-MaestraLP3[[#This Row],[PRECIO SEP]])</f>
        <v>0</v>
      </c>
      <c r="AA1560" s="66">
        <f t="shared" si="24"/>
        <v>0.29436795994993742</v>
      </c>
      <c r="AB1560" s="68">
        <f>IFERROR(MaestraLP3[[#This Row],[PRECIO]]*MaestraLP3[[#This Row],[%MG UMV]],0)</f>
        <v>11760</v>
      </c>
      <c r="AC1560" s="69">
        <v>5</v>
      </c>
      <c r="AD1560" s="64">
        <f>+IFERROR(MaestraLP3[[#This Row],[MARGEN UNITARIO]]/MaestraLP3[[#This Row],[Peso Neto UMV (KG)]],0)</f>
        <v>2352</v>
      </c>
      <c r="AE1560" s="39" t="s">
        <v>53</v>
      </c>
      <c r="AF1560" s="39"/>
      <c r="AG1560" s="39">
        <v>1</v>
      </c>
      <c r="AH1560" s="39" t="s">
        <v>53</v>
      </c>
      <c r="AI1560" s="66">
        <v>0.03</v>
      </c>
      <c r="AJ1560" s="66">
        <v>0.05</v>
      </c>
      <c r="AK1560" s="39" t="s">
        <v>53</v>
      </c>
      <c r="AL1560" s="39" t="s">
        <v>53</v>
      </c>
    </row>
    <row r="1561" spans="1:38" x14ac:dyDescent="0.35">
      <c r="A1561" s="110" t="s">
        <v>276</v>
      </c>
      <c r="B1561" s="39">
        <v>104547810</v>
      </c>
      <c r="C1561" s="39" t="str">
        <f>+MaestraLP3[[#This Row],[CÓDIGO]]&amp;MaestraLP3[[#Headers],[-]]&amp;MaestraLP3[[#This Row],[UMV]]</f>
        <v>104547810-C10</v>
      </c>
      <c r="D1561" s="50" t="str">
        <f>+MaestraLP3[[#This Row],[CÓDIGO]]&amp;MaestraLP3[[#Headers],[FS00]]</f>
        <v>104547810FS00</v>
      </c>
      <c r="E1561" s="39" t="s">
        <v>72</v>
      </c>
      <c r="F1561" s="39" t="s">
        <v>84</v>
      </c>
      <c r="G1561" s="39" t="s">
        <v>242</v>
      </c>
      <c r="H1561" s="39" t="s">
        <v>243</v>
      </c>
      <c r="I1561" s="39" t="s">
        <v>1251</v>
      </c>
      <c r="J1561" s="49" t="s">
        <v>65</v>
      </c>
      <c r="K1561" s="50" t="s">
        <v>50</v>
      </c>
      <c r="L1561" s="39" t="str">
        <f>VLOOKUP(MaestraLP3[[#This Row],[UMV]],VALIDACIONES!J:L,3,0)</f>
        <v>Caja 10 Unidades</v>
      </c>
      <c r="M1561" s="39" t="s">
        <v>40</v>
      </c>
      <c r="N1561" s="39" t="s">
        <v>41</v>
      </c>
      <c r="O1561" s="64">
        <v>35810</v>
      </c>
      <c r="P1561" s="39" t="s">
        <v>88</v>
      </c>
      <c r="Q1561" s="64">
        <v>59900</v>
      </c>
      <c r="R1561" s="66">
        <f>+IFERROR((MaestraLP3[[#This Row],[COSTO ]]/MaestraLP3[[#This Row],[COSTO SEP]]-1),0)</f>
        <v>-1.1164289863166754E-2</v>
      </c>
      <c r="S1561" s="65" t="s">
        <v>52</v>
      </c>
      <c r="T1561" s="65" t="s">
        <v>52</v>
      </c>
      <c r="U1561" s="64">
        <f>+VLOOKUP(MaestraLP3[[#This Row],[FS00]],'[1]BD MES'!$C:$N,12,0)</f>
        <v>35810</v>
      </c>
      <c r="V1561" s="64">
        <v>35410.20678</v>
      </c>
      <c r="W1561" s="66">
        <f>+(MaestraLP3[[#This Row],[COSTO ]]-MaestraLP3[[#This Row],[COSTO OCT AL 25-09]])/MaestraLP3[[#This Row],[COSTO OCT AL 25-09]]</f>
        <v>-1.11642898631667E-2</v>
      </c>
      <c r="X1561" s="67" t="str">
        <f>++IF(P1561="HASTA AGOTAR STOCK","HASTA AGOTAR STOCK",IF(MaestraLP3[[#This Row],[PRECIO]]=0,"NO PARA LP",IF(MaestraLP3[[#This Row],[PRECIO SEP]]=0,"INCORPORACIÓN",IF(Z1561=0,"MANTIENE",IF(Z1561&lt;0,"BAJA",IF(Z1561&gt;0,"ALZA",""))))))</f>
        <v>MANTIENE</v>
      </c>
      <c r="Y1561" s="64">
        <v>59900</v>
      </c>
      <c r="Z1561" s="41">
        <f>IF(Y1561=0,"INDICAR PRECIO VTA",Y1561-MaestraLP3[[#This Row],[PRECIO SEP]])</f>
        <v>0</v>
      </c>
      <c r="AA1561" s="66">
        <f t="shared" si="24"/>
        <v>0.40884462804674454</v>
      </c>
      <c r="AB1561" s="68">
        <f>IFERROR(MaestraLP3[[#This Row],[PRECIO]]*MaestraLP3[[#This Row],[%MG UMV]],0)</f>
        <v>24489.79322</v>
      </c>
      <c r="AC1561" s="69">
        <v>10</v>
      </c>
      <c r="AD1561" s="64">
        <f>+IFERROR(MaestraLP3[[#This Row],[MARGEN UNITARIO]]/MaestraLP3[[#This Row],[Peso Neto UMV (KG)]],0)</f>
        <v>2448.9793220000001</v>
      </c>
      <c r="AE1561" s="39" t="s">
        <v>53</v>
      </c>
      <c r="AF1561" s="39"/>
      <c r="AG1561" s="39">
        <v>1</v>
      </c>
      <c r="AH1561" s="39" t="s">
        <v>53</v>
      </c>
      <c r="AI1561" s="66">
        <v>0.05</v>
      </c>
      <c r="AJ1561" s="66">
        <v>0.08</v>
      </c>
      <c r="AK1561" s="39"/>
      <c r="AL1561" s="39" t="s">
        <v>53</v>
      </c>
    </row>
    <row r="1562" spans="1:38" x14ac:dyDescent="0.35">
      <c r="A1562" s="110" t="s">
        <v>276</v>
      </c>
      <c r="B1562" s="39">
        <v>104529170</v>
      </c>
      <c r="C1562" s="39" t="str">
        <f>+MaestraLP3[[#This Row],[CÓDIGO]]&amp;MaestraLP3[[#Headers],[-]]&amp;MaestraLP3[[#This Row],[UMV]]</f>
        <v>104529170-C05</v>
      </c>
      <c r="D1562" s="50" t="str">
        <f>+MaestraLP3[[#This Row],[CÓDIGO]]&amp;MaestraLP3[[#Headers],[FS00]]</f>
        <v>104529170FS00</v>
      </c>
      <c r="E1562" s="39" t="s">
        <v>72</v>
      </c>
      <c r="F1562" s="39" t="s">
        <v>84</v>
      </c>
      <c r="G1562" s="39" t="s">
        <v>242</v>
      </c>
      <c r="H1562" s="39" t="s">
        <v>243</v>
      </c>
      <c r="I1562" s="39" t="s">
        <v>1252</v>
      </c>
      <c r="J1562" s="49" t="s">
        <v>198</v>
      </c>
      <c r="K1562" s="50" t="s">
        <v>50</v>
      </c>
      <c r="L1562" s="39" t="str">
        <f>VLOOKUP(MaestraLP3[[#This Row],[UMV]],VALIDACIONES!J:L,3,0)</f>
        <v>Caja 5 Unidades</v>
      </c>
      <c r="M1562" s="39" t="s">
        <v>40</v>
      </c>
      <c r="N1562" s="39" t="s">
        <v>41</v>
      </c>
      <c r="O1562" s="64">
        <v>23700</v>
      </c>
      <c r="P1562" s="39" t="s">
        <v>42</v>
      </c>
      <c r="Q1562" s="64">
        <v>32950</v>
      </c>
      <c r="R1562" s="66">
        <f>+IFERROR((MaestraLP3[[#This Row],[COSTO ]]/MaestraLP3[[#This Row],[COSTO SEP]]-1),0)</f>
        <v>9.5585775362567738E-3</v>
      </c>
      <c r="S1562" s="65" t="s">
        <v>52</v>
      </c>
      <c r="T1562" s="65" t="s">
        <v>52</v>
      </c>
      <c r="U1562" s="64">
        <f>+VLOOKUP(MaestraLP3[[#This Row],[FS00]],'[1]BD MES'!$C:$N,12,0)</f>
        <v>23700</v>
      </c>
      <c r="V1562" s="64">
        <v>23926.538287609288</v>
      </c>
      <c r="W1562" s="66">
        <f>+(MaestraLP3[[#This Row],[COSTO ]]-MaestraLP3[[#This Row],[COSTO OCT AL 25-09]])/MaestraLP3[[#This Row],[COSTO OCT AL 25-09]]</f>
        <v>9.5585775362568813E-3</v>
      </c>
      <c r="X1562" s="67" t="str">
        <f>++IF(P1562="HASTA AGOTAR STOCK","HASTA AGOTAR STOCK",IF(MaestraLP3[[#This Row],[PRECIO]]=0,"NO PARA LP",IF(MaestraLP3[[#This Row],[PRECIO SEP]]=0,"INCORPORACIÓN",IF(Z1562=0,"MANTIENE",IF(Z1562&lt;0,"BAJA",IF(Z1562&gt;0,"ALZA",""))))))</f>
        <v>MANTIENE</v>
      </c>
      <c r="Y1562" s="64">
        <v>32950</v>
      </c>
      <c r="Z1562" s="41">
        <f>IF(Y1562=0,"INDICAR PRECIO VTA",Y1562-MaestraLP3[[#This Row],[PRECIO SEP]])</f>
        <v>0</v>
      </c>
      <c r="AA1562" s="66">
        <f t="shared" si="24"/>
        <v>0.27385316274326893</v>
      </c>
      <c r="AB1562" s="68">
        <f>IFERROR(MaestraLP3[[#This Row],[PRECIO]]*MaestraLP3[[#This Row],[%MG UMV]],0)</f>
        <v>9023.4617123907119</v>
      </c>
      <c r="AC1562" s="69">
        <v>5</v>
      </c>
      <c r="AD1562" s="64">
        <f>+IFERROR(MaestraLP3[[#This Row],[MARGEN UNITARIO]]/MaestraLP3[[#This Row],[Peso Neto UMV (KG)]],0)</f>
        <v>1804.6923424781423</v>
      </c>
      <c r="AE1562" s="39" t="s">
        <v>53</v>
      </c>
      <c r="AF1562" s="39"/>
      <c r="AG1562" s="39">
        <v>1</v>
      </c>
      <c r="AH1562" s="39" t="s">
        <v>53</v>
      </c>
      <c r="AI1562" s="66">
        <v>0.05</v>
      </c>
      <c r="AJ1562" s="66">
        <v>0.1</v>
      </c>
      <c r="AK1562" s="39" t="s">
        <v>53</v>
      </c>
      <c r="AL1562" s="39" t="s">
        <v>53</v>
      </c>
    </row>
    <row r="1563" spans="1:38" x14ac:dyDescent="0.35">
      <c r="A1563" s="110" t="s">
        <v>276</v>
      </c>
      <c r="B1563" s="39">
        <v>104340050</v>
      </c>
      <c r="C1563" s="39" t="str">
        <f>+MaestraLP3[[#This Row],[CÓDIGO]]&amp;MaestraLP3[[#Headers],[-]]&amp;MaestraLP3[[#This Row],[UMV]]</f>
        <v>104340050-C10</v>
      </c>
      <c r="D1563" s="50" t="str">
        <f>+MaestraLP3[[#This Row],[CÓDIGO]]&amp;MaestraLP3[[#Headers],[FS00]]</f>
        <v>104340050FS00</v>
      </c>
      <c r="E1563" s="39" t="s">
        <v>72</v>
      </c>
      <c r="F1563" s="39" t="s">
        <v>84</v>
      </c>
      <c r="G1563" s="39" t="s">
        <v>242</v>
      </c>
      <c r="H1563" s="39" t="s">
        <v>243</v>
      </c>
      <c r="I1563" s="39" t="s">
        <v>1253</v>
      </c>
      <c r="J1563" s="49" t="s">
        <v>65</v>
      </c>
      <c r="K1563" s="50" t="s">
        <v>77</v>
      </c>
      <c r="L1563" s="39" t="str">
        <f>VLOOKUP(MaestraLP3[[#This Row],[UMV]],VALIDACIONES!J:L,3,0)</f>
        <v>Caja 10 Unidades</v>
      </c>
      <c r="M1563" s="39" t="s">
        <v>40</v>
      </c>
      <c r="N1563" s="39" t="s">
        <v>41</v>
      </c>
      <c r="O1563" s="64">
        <v>56754</v>
      </c>
      <c r="P1563" s="39" t="s">
        <v>190</v>
      </c>
      <c r="Q1563" s="64">
        <v>75900</v>
      </c>
      <c r="R1563" s="66">
        <f>+IFERROR((MaestraLP3[[#This Row],[COSTO ]]/MaestraLP3[[#This Row],[COSTO SEP]]-1),0)</f>
        <v>0</v>
      </c>
      <c r="S1563" s="65" t="s">
        <v>52</v>
      </c>
      <c r="T1563" s="65" t="s">
        <v>52</v>
      </c>
      <c r="U1563" s="64">
        <f>+VLOOKUP(MaestraLP3[[#This Row],[FS00]],'[1]BD MES'!$C:$N,12,0)</f>
        <v>56754</v>
      </c>
      <c r="V1563" s="64">
        <v>56754</v>
      </c>
      <c r="W1563" s="66">
        <f>+(MaestraLP3[[#This Row],[COSTO ]]-MaestraLP3[[#This Row],[COSTO OCT AL 25-09]])/MaestraLP3[[#This Row],[COSTO OCT AL 25-09]]</f>
        <v>0</v>
      </c>
      <c r="X1563" s="67" t="str">
        <f>++IF(P1563="HASTA AGOTAR STOCK","HASTA AGOTAR STOCK",IF(MaestraLP3[[#This Row],[PRECIO]]=0,"NO PARA LP",IF(MaestraLP3[[#This Row],[PRECIO SEP]]=0,"INCORPORACIÓN",IF(Z1563=0,"MANTIENE",IF(Z1563&lt;0,"BAJA",IF(Z1563&gt;0,"ALZA",""))))))</f>
        <v>MANTIENE</v>
      </c>
      <c r="Y1563" s="64">
        <v>75900</v>
      </c>
      <c r="Z1563" s="41">
        <f>IF(Y1563=0,"INDICAR PRECIO VTA",Y1563-MaestraLP3[[#This Row],[PRECIO SEP]])</f>
        <v>0</v>
      </c>
      <c r="AA1563" s="66">
        <f t="shared" si="24"/>
        <v>0.25225296442687745</v>
      </c>
      <c r="AB1563" s="68">
        <f>IFERROR(MaestraLP3[[#This Row],[PRECIO]]*MaestraLP3[[#This Row],[%MG UMV]],0)</f>
        <v>19145.999999999996</v>
      </c>
      <c r="AC1563" s="69">
        <v>10</v>
      </c>
      <c r="AD1563" s="64">
        <f>+IFERROR(MaestraLP3[[#This Row],[MARGEN UNITARIO]]/MaestraLP3[[#This Row],[Peso Neto UMV (KG)]],0)</f>
        <v>1914.5999999999997</v>
      </c>
      <c r="AE1563" s="39" t="s">
        <v>53</v>
      </c>
      <c r="AF1563" s="39"/>
      <c r="AG1563" s="39">
        <v>1</v>
      </c>
      <c r="AH1563" s="39" t="s">
        <v>53</v>
      </c>
      <c r="AI1563" s="66">
        <v>0.03</v>
      </c>
      <c r="AJ1563" s="66">
        <v>0.05</v>
      </c>
      <c r="AK1563" s="39" t="s">
        <v>53</v>
      </c>
      <c r="AL1563" s="39" t="s">
        <v>53</v>
      </c>
    </row>
    <row r="1564" spans="1:38" x14ac:dyDescent="0.35">
      <c r="A1564" s="110" t="s">
        <v>276</v>
      </c>
      <c r="B1564" s="39">
        <v>104524720</v>
      </c>
      <c r="C1564" s="39" t="str">
        <f>+MaestraLP3[[#This Row],[CÓDIGO]]&amp;MaestraLP3[[#Headers],[-]]&amp;MaestraLP3[[#This Row],[UMV]]</f>
        <v>104524720-C10</v>
      </c>
      <c r="D1564" s="50" t="str">
        <f>+MaestraLP3[[#This Row],[CÓDIGO]]&amp;MaestraLP3[[#Headers],[FS00]]</f>
        <v>104524720FS00</v>
      </c>
      <c r="E1564" s="39" t="s">
        <v>72</v>
      </c>
      <c r="F1564" s="39" t="s">
        <v>84</v>
      </c>
      <c r="G1564" s="39" t="s">
        <v>242</v>
      </c>
      <c r="H1564" s="39" t="s">
        <v>243</v>
      </c>
      <c r="I1564" s="39" t="s">
        <v>1254</v>
      </c>
      <c r="J1564" s="49" t="s">
        <v>65</v>
      </c>
      <c r="K1564" s="50" t="s">
        <v>50</v>
      </c>
      <c r="L1564" s="39" t="str">
        <f>VLOOKUP(MaestraLP3[[#This Row],[UMV]],VALIDACIONES!J:L,3,0)</f>
        <v>Caja 10 Unidades</v>
      </c>
      <c r="M1564" s="39" t="s">
        <v>40</v>
      </c>
      <c r="N1564" s="39" t="s">
        <v>41</v>
      </c>
      <c r="O1564" s="64">
        <v>71059.3</v>
      </c>
      <c r="P1564" s="39" t="s">
        <v>190</v>
      </c>
      <c r="Q1564" s="64">
        <v>89900</v>
      </c>
      <c r="R1564" s="66">
        <f>+IFERROR((MaestraLP3[[#This Row],[COSTO ]]/MaestraLP3[[#This Row],[COSTO SEP]]-1),0)</f>
        <v>1.3238239048231515E-2</v>
      </c>
      <c r="S1564" s="65" t="s">
        <v>52</v>
      </c>
      <c r="T1564" s="65" t="s">
        <v>52</v>
      </c>
      <c r="U1564" s="64">
        <f>+VLOOKUP(MaestraLP3[[#This Row],[FS00]],'[1]BD MES'!$C:$N,12,0)</f>
        <v>70255.399999999994</v>
      </c>
      <c r="V1564" s="64">
        <v>72000</v>
      </c>
      <c r="W1564" s="66">
        <f>+(MaestraLP3[[#This Row],[COSTO ]]-MaestraLP3[[#This Row],[COSTO OCT AL 25-09]])/MaestraLP3[[#This Row],[COSTO OCT AL 25-09]]</f>
        <v>2.4832254887168899E-2</v>
      </c>
      <c r="X1564" s="67" t="str">
        <f>++IF(P1564="HASTA AGOTAR STOCK","HASTA AGOTAR STOCK",IF(MaestraLP3[[#This Row],[PRECIO]]=0,"NO PARA LP",IF(MaestraLP3[[#This Row],[PRECIO SEP]]=0,"INCORPORACIÓN",IF(Z1564=0,"MANTIENE",IF(Z1564&lt;0,"BAJA",IF(Z1564&gt;0,"ALZA",""))))))</f>
        <v>MANTIENE</v>
      </c>
      <c r="Y1564" s="64">
        <v>89900</v>
      </c>
      <c r="Z1564" s="41">
        <f>IF(Y1564=0,"INDICAR PRECIO VTA",Y1564-MaestraLP3[[#This Row],[PRECIO SEP]])</f>
        <v>0</v>
      </c>
      <c r="AA1564" s="66">
        <f t="shared" si="24"/>
        <v>0.19911012235817574</v>
      </c>
      <c r="AB1564" s="68">
        <f>IFERROR(MaestraLP3[[#This Row],[PRECIO]]*MaestraLP3[[#This Row],[%MG UMV]],0)</f>
        <v>17900</v>
      </c>
      <c r="AC1564" s="69">
        <v>10</v>
      </c>
      <c r="AD1564" s="64">
        <f>+IFERROR(MaestraLP3[[#This Row],[MARGEN UNITARIO]]/MaestraLP3[[#This Row],[Peso Neto UMV (KG)]],0)</f>
        <v>1790</v>
      </c>
      <c r="AE1564" s="39" t="s">
        <v>53</v>
      </c>
      <c r="AF1564" s="39"/>
      <c r="AG1564" s="39">
        <v>1</v>
      </c>
      <c r="AH1564" s="39" t="s">
        <v>53</v>
      </c>
      <c r="AI1564" s="66">
        <v>0.03</v>
      </c>
      <c r="AJ1564" s="66">
        <v>0.05</v>
      </c>
      <c r="AK1564" s="39" t="s">
        <v>53</v>
      </c>
      <c r="AL1564" s="39" t="s">
        <v>53</v>
      </c>
    </row>
    <row r="1565" spans="1:38" x14ac:dyDescent="0.35">
      <c r="A1565" s="110" t="s">
        <v>276</v>
      </c>
      <c r="B1565" s="39">
        <v>104544770</v>
      </c>
      <c r="C1565" s="39" t="str">
        <f>+MaestraLP3[[#This Row],[CÓDIGO]]&amp;MaestraLP3[[#Headers],[-]]&amp;MaestraLP3[[#This Row],[UMV]]</f>
        <v>104544770-C04</v>
      </c>
      <c r="D1565" s="50" t="str">
        <f>+MaestraLP3[[#This Row],[CÓDIGO]]&amp;MaestraLP3[[#Headers],[FS00]]</f>
        <v>104544770FS00</v>
      </c>
      <c r="E1565" s="39" t="s">
        <v>72</v>
      </c>
      <c r="F1565" s="39" t="s">
        <v>84</v>
      </c>
      <c r="G1565" s="39" t="s">
        <v>242</v>
      </c>
      <c r="H1565" s="39" t="s">
        <v>243</v>
      </c>
      <c r="I1565" s="39" t="s">
        <v>1255</v>
      </c>
      <c r="J1565" s="49" t="s">
        <v>141</v>
      </c>
      <c r="K1565" s="50" t="s">
        <v>50</v>
      </c>
      <c r="L1565" s="39" t="str">
        <f>VLOOKUP(MaestraLP3[[#This Row],[UMV]],VALIDACIONES!J:L,3,0)</f>
        <v>Caja 4 Unidades</v>
      </c>
      <c r="M1565" s="39" t="s">
        <v>40</v>
      </c>
      <c r="N1565" s="39" t="s">
        <v>41</v>
      </c>
      <c r="O1565" s="64">
        <v>33036</v>
      </c>
      <c r="P1565" s="39" t="s">
        <v>42</v>
      </c>
      <c r="Q1565" s="64">
        <v>52000</v>
      </c>
      <c r="R1565" s="66">
        <f>+IFERROR((MaestraLP3[[#This Row],[COSTO ]]/MaestraLP3[[#This Row],[COSTO SEP]]-1),0)</f>
        <v>1.9708009405818849E-3</v>
      </c>
      <c r="S1565" s="65" t="s">
        <v>52</v>
      </c>
      <c r="T1565" s="65" t="s">
        <v>52</v>
      </c>
      <c r="U1565" s="64">
        <f>+VLOOKUP(MaestraLP3[[#This Row],[FS00]],'[1]BD MES'!$C:$N,12,0)</f>
        <v>33036</v>
      </c>
      <c r="V1565" s="64">
        <v>33101.107379873065</v>
      </c>
      <c r="W1565" s="66">
        <f>+(MaestraLP3[[#This Row],[COSTO ]]-MaestraLP3[[#This Row],[COSTO OCT AL 25-09]])/MaestraLP3[[#This Row],[COSTO OCT AL 25-09]]</f>
        <v>1.9708009405819387E-3</v>
      </c>
      <c r="X1565" s="67" t="str">
        <f>++IF(P1565="HASTA AGOTAR STOCK","HASTA AGOTAR STOCK",IF(MaestraLP3[[#This Row],[PRECIO]]=0,"NO PARA LP",IF(MaestraLP3[[#This Row],[PRECIO SEP]]=0,"INCORPORACIÓN",IF(Z1565=0,"MANTIENE",IF(Z1565&lt;0,"BAJA",IF(Z1565&gt;0,"ALZA",""))))))</f>
        <v>MANTIENE</v>
      </c>
      <c r="Y1565" s="64">
        <v>52000</v>
      </c>
      <c r="Z1565" s="41">
        <f>IF(Y1565=0,"INDICAR PRECIO VTA",Y1565-MaestraLP3[[#This Row],[PRECIO SEP]])</f>
        <v>0</v>
      </c>
      <c r="AA1565" s="66">
        <f t="shared" si="24"/>
        <v>0.36344024269474873</v>
      </c>
      <c r="AB1565" s="68">
        <f>IFERROR(MaestraLP3[[#This Row],[PRECIO]]*MaestraLP3[[#This Row],[%MG UMV]],0)</f>
        <v>18898.892620126935</v>
      </c>
      <c r="AC1565" s="69">
        <v>5.44</v>
      </c>
      <c r="AD1565" s="64">
        <f>+IFERROR(MaestraLP3[[#This Row],[MARGEN UNITARIO]]/MaestraLP3[[#This Row],[Peso Neto UMV (KG)]],0)</f>
        <v>3474.0611434056864</v>
      </c>
      <c r="AE1565" s="39" t="s">
        <v>53</v>
      </c>
      <c r="AF1565" s="39"/>
      <c r="AG1565" s="39">
        <v>1</v>
      </c>
      <c r="AH1565" s="39" t="s">
        <v>53</v>
      </c>
      <c r="AI1565" s="66">
        <v>0.03</v>
      </c>
      <c r="AJ1565" s="66">
        <v>0.05</v>
      </c>
      <c r="AK1565" s="39" t="s">
        <v>53</v>
      </c>
      <c r="AL1565" s="39" t="s">
        <v>53</v>
      </c>
    </row>
    <row r="1566" spans="1:38" x14ac:dyDescent="0.35">
      <c r="A1566" s="110" t="s">
        <v>276</v>
      </c>
      <c r="B1566" s="49">
        <v>104547580</v>
      </c>
      <c r="C1566" s="39" t="str">
        <f>+MaestraLP3[[#This Row],[CÓDIGO]]&amp;MaestraLP3[[#Headers],[-]]&amp;MaestraLP3[[#This Row],[UMV]]</f>
        <v>104547580-C10</v>
      </c>
      <c r="D1566" s="50" t="str">
        <f>+MaestraLP3[[#This Row],[CÓDIGO]]&amp;MaestraLP3[[#Headers],[FS00]]</f>
        <v>104547580FS00</v>
      </c>
      <c r="E1566" s="39" t="s">
        <v>72</v>
      </c>
      <c r="F1566" s="39" t="s">
        <v>84</v>
      </c>
      <c r="G1566" s="39" t="s">
        <v>242</v>
      </c>
      <c r="H1566" s="39" t="s">
        <v>243</v>
      </c>
      <c r="I1566" s="39" t="s">
        <v>1256</v>
      </c>
      <c r="J1566" s="50" t="s">
        <v>65</v>
      </c>
      <c r="K1566" s="50" t="s">
        <v>50</v>
      </c>
      <c r="L1566" s="39" t="str">
        <f>VLOOKUP(MaestraLP3[[#This Row],[UMV]],VALIDACIONES!J:L,3,0)</f>
        <v>Caja 10 Unidades</v>
      </c>
      <c r="M1566" s="39" t="s">
        <v>40</v>
      </c>
      <c r="N1566" s="39" t="s">
        <v>78</v>
      </c>
      <c r="O1566" s="64">
        <v>46000</v>
      </c>
      <c r="P1566" s="39" t="s">
        <v>42</v>
      </c>
      <c r="Q1566" s="65">
        <v>51900</v>
      </c>
      <c r="R1566" s="66">
        <f>+IFERROR((MaestraLP3[[#This Row],[COSTO ]]/MaestraLP3[[#This Row],[COSTO SEP]]-1),0)</f>
        <v>0</v>
      </c>
      <c r="S1566" s="65" t="s">
        <v>544</v>
      </c>
      <c r="T1566" s="65" t="s">
        <v>544</v>
      </c>
      <c r="U1566" s="64">
        <f>+VLOOKUP(MaestraLP3[[#This Row],[FS00]],'[1]BD MES'!$C:$N,12,0)</f>
        <v>46000</v>
      </c>
      <c r="V1566" s="64">
        <v>46000</v>
      </c>
      <c r="W1566" s="66">
        <f>+(MaestraLP3[[#This Row],[COSTO ]]-MaestraLP3[[#This Row],[COSTO OCT AL 25-09]])/MaestraLP3[[#This Row],[COSTO OCT AL 25-09]]</f>
        <v>0</v>
      </c>
      <c r="X1566" s="67" t="str">
        <f>++IF(P1566="HASTA AGOTAR STOCK","HASTA AGOTAR STOCK",IF(MaestraLP3[[#This Row],[PRECIO]]=0,"NO PARA LP",IF(MaestraLP3[[#This Row],[PRECIO SEP]]=0,"INCORPORACIÓN",IF(Z1566=0,"MANTIENE",IF(Z1566&lt;0,"BAJA",IF(Z1566&gt;0,"ALZA",""))))))</f>
        <v>MANTIENE</v>
      </c>
      <c r="Y1566" s="64">
        <v>51900</v>
      </c>
      <c r="Z1566" s="41">
        <f>IF(Y1566=0,"INDICAR PRECIO VTA",Y1566-MaestraLP3[[#This Row],[PRECIO SEP]])</f>
        <v>0</v>
      </c>
      <c r="AA1566" s="66">
        <f t="shared" si="24"/>
        <v>0.11368015414258188</v>
      </c>
      <c r="AB1566" s="68">
        <f>IFERROR(MaestraLP3[[#This Row],[PRECIO]]*MaestraLP3[[#This Row],[%MG UMV]],0)</f>
        <v>5900</v>
      </c>
      <c r="AC1566" s="69">
        <v>5</v>
      </c>
      <c r="AD1566" s="64">
        <f>+IFERROR(MaestraLP3[[#This Row],[MARGEN UNITARIO]]/MaestraLP3[[#This Row],[Peso Neto UMV (KG)]],0)</f>
        <v>1180</v>
      </c>
      <c r="AE1566" s="39" t="s">
        <v>53</v>
      </c>
      <c r="AF1566" s="39"/>
      <c r="AG1566" s="39">
        <v>1</v>
      </c>
      <c r="AH1566" s="39" t="s">
        <v>53</v>
      </c>
      <c r="AI1566" s="66">
        <v>0</v>
      </c>
      <c r="AJ1566" s="66">
        <v>0</v>
      </c>
      <c r="AK1566" s="39" t="s">
        <v>53</v>
      </c>
      <c r="AL1566" s="39" t="s">
        <v>53</v>
      </c>
    </row>
    <row r="1567" spans="1:38" x14ac:dyDescent="0.35">
      <c r="A1567" s="110" t="s">
        <v>276</v>
      </c>
      <c r="B1567" s="39">
        <v>150001936</v>
      </c>
      <c r="C1567" s="39" t="str">
        <f>+MaestraLP3[[#This Row],[CÓDIGO]]&amp;MaestraLP3[[#Headers],[-]]&amp;MaestraLP3[[#This Row],[UMV]]</f>
        <v>150001936-C10</v>
      </c>
      <c r="D1567" s="50" t="str">
        <f>+MaestraLP3[[#This Row],[CÓDIGO]]&amp;MaestraLP3[[#Headers],[FS00]]</f>
        <v>150001936FS00</v>
      </c>
      <c r="E1567" s="39" t="s">
        <v>72</v>
      </c>
      <c r="F1567" s="39" t="s">
        <v>84</v>
      </c>
      <c r="G1567" s="39" t="s">
        <v>242</v>
      </c>
      <c r="H1567" s="39" t="s">
        <v>246</v>
      </c>
      <c r="I1567" s="39" t="s">
        <v>1259</v>
      </c>
      <c r="J1567" s="49" t="s">
        <v>65</v>
      </c>
      <c r="K1567" s="50" t="s">
        <v>50</v>
      </c>
      <c r="L1567" s="39" t="str">
        <f>VLOOKUP(MaestraLP3[[#This Row],[UMV]],VALIDACIONES!J:L,3,0)</f>
        <v>Caja 10 Unidades</v>
      </c>
      <c r="M1567" s="39" t="s">
        <v>40</v>
      </c>
      <c r="N1567" s="39" t="s">
        <v>78</v>
      </c>
      <c r="O1567" s="64">
        <v>47500</v>
      </c>
      <c r="P1567" s="39" t="s">
        <v>42</v>
      </c>
      <c r="Q1567" s="64">
        <v>67000</v>
      </c>
      <c r="R1567" s="66">
        <f>+IFERROR((MaestraLP3[[#This Row],[COSTO ]]/MaestraLP3[[#This Row],[COSTO SEP]]-1),0)</f>
        <v>0</v>
      </c>
      <c r="S1567" s="65" t="s">
        <v>544</v>
      </c>
      <c r="T1567" s="65" t="s">
        <v>544</v>
      </c>
      <c r="U1567" s="64">
        <f>+VLOOKUP(MaestraLP3[[#This Row],[FS00]],'[1]BD MES'!$C:$N,12,0)</f>
        <v>47500</v>
      </c>
      <c r="V1567" s="64">
        <v>47500</v>
      </c>
      <c r="W1567" s="66">
        <f>+(MaestraLP3[[#This Row],[COSTO ]]-MaestraLP3[[#This Row],[COSTO OCT AL 25-09]])/MaestraLP3[[#This Row],[COSTO OCT AL 25-09]]</f>
        <v>0</v>
      </c>
      <c r="X1567" s="67" t="str">
        <f>++IF(P1567="HASTA AGOTAR STOCK","HASTA AGOTAR STOCK",IF(MaestraLP3[[#This Row],[PRECIO]]=0,"NO PARA LP",IF(MaestraLP3[[#This Row],[PRECIO SEP]]=0,"INCORPORACIÓN",IF(Z1567=0,"MANTIENE",IF(Z1567&lt;0,"BAJA",IF(Z1567&gt;0,"ALZA",""))))))</f>
        <v>MANTIENE</v>
      </c>
      <c r="Y1567" s="64">
        <v>67000</v>
      </c>
      <c r="Z1567" s="41">
        <f>IF(Y1567=0,"INDICAR PRECIO VTA",Y1567-MaestraLP3[[#This Row],[PRECIO SEP]])</f>
        <v>0</v>
      </c>
      <c r="AA1567" s="66">
        <f t="shared" si="24"/>
        <v>0.29104477611940299</v>
      </c>
      <c r="AB1567" s="68">
        <f>IFERROR(MaestraLP3[[#This Row],[PRECIO]]*MaestraLP3[[#This Row],[%MG UMV]],0)</f>
        <v>19500</v>
      </c>
      <c r="AC1567" s="69">
        <v>10</v>
      </c>
      <c r="AD1567" s="64">
        <f>+IFERROR(MaestraLP3[[#This Row],[MARGEN UNITARIO]]/MaestraLP3[[#This Row],[Peso Neto UMV (KG)]],0)</f>
        <v>1950</v>
      </c>
      <c r="AE1567" s="39" t="s">
        <v>53</v>
      </c>
      <c r="AF1567" s="39"/>
      <c r="AG1567" s="39">
        <v>1</v>
      </c>
      <c r="AH1567" s="39" t="s">
        <v>53</v>
      </c>
      <c r="AI1567" s="66">
        <v>0.03</v>
      </c>
      <c r="AJ1567" s="66">
        <v>0.05</v>
      </c>
      <c r="AK1567" s="39" t="s">
        <v>53</v>
      </c>
      <c r="AL1567" s="39" t="s">
        <v>53</v>
      </c>
    </row>
    <row r="1568" spans="1:38" x14ac:dyDescent="0.35">
      <c r="A1568" s="110" t="s">
        <v>276</v>
      </c>
      <c r="B1568" s="39">
        <v>104518990</v>
      </c>
      <c r="C1568" s="39" t="str">
        <f>+MaestraLP3[[#This Row],[CÓDIGO]]&amp;MaestraLP3[[#Headers],[-]]&amp;MaestraLP3[[#This Row],[UMV]]</f>
        <v>104518990-C05</v>
      </c>
      <c r="D1568" s="50" t="str">
        <f>+MaestraLP3[[#This Row],[CÓDIGO]]&amp;MaestraLP3[[#Headers],[FS00]]</f>
        <v>104518990FS00</v>
      </c>
      <c r="E1568" s="39" t="s">
        <v>72</v>
      </c>
      <c r="F1568" s="39" t="s">
        <v>84</v>
      </c>
      <c r="G1568" s="39" t="s">
        <v>242</v>
      </c>
      <c r="H1568" s="39" t="s">
        <v>246</v>
      </c>
      <c r="I1568" s="39" t="s">
        <v>1260</v>
      </c>
      <c r="J1568" s="49" t="s">
        <v>198</v>
      </c>
      <c r="K1568" s="50" t="s">
        <v>50</v>
      </c>
      <c r="L1568" s="39" t="str">
        <f>VLOOKUP(MaestraLP3[[#This Row],[UMV]],VALIDACIONES!J:L,3,0)</f>
        <v>Caja 5 Unidades</v>
      </c>
      <c r="M1568" s="39" t="s">
        <v>40</v>
      </c>
      <c r="N1568" s="39" t="s">
        <v>78</v>
      </c>
      <c r="O1568" s="64">
        <v>19250</v>
      </c>
      <c r="P1568" s="39" t="s">
        <v>190</v>
      </c>
      <c r="Q1568" s="64">
        <v>33000</v>
      </c>
      <c r="R1568" s="66">
        <f>+IFERROR((MaestraLP3[[#This Row],[COSTO ]]/MaestraLP3[[#This Row],[COSTO SEP]]-1),0)</f>
        <v>0</v>
      </c>
      <c r="S1568" s="65" t="s">
        <v>52</v>
      </c>
      <c r="T1568" s="65" t="s">
        <v>52</v>
      </c>
      <c r="U1568" s="64">
        <f>+VLOOKUP(MaestraLP3[[#This Row],[FS00]],'[1]BD MES'!$C:$N,12,0)</f>
        <v>19856.8</v>
      </c>
      <c r="V1568" s="64">
        <v>19250</v>
      </c>
      <c r="W1568" s="66">
        <f>+(MaestraLP3[[#This Row],[COSTO ]]-MaestraLP3[[#This Row],[COSTO OCT AL 25-09]])/MaestraLP3[[#This Row],[COSTO OCT AL 25-09]]</f>
        <v>-3.0558801015269293E-2</v>
      </c>
      <c r="X1568" s="67" t="str">
        <f>++IF(P1568="HASTA AGOTAR STOCK","HASTA AGOTAR STOCK",IF(MaestraLP3[[#This Row],[PRECIO]]=0,"NO PARA LP",IF(MaestraLP3[[#This Row],[PRECIO SEP]]=0,"INCORPORACIÓN",IF(Z1568=0,"MANTIENE",IF(Z1568&lt;0,"BAJA",IF(Z1568&gt;0,"ALZA",""))))))</f>
        <v>MANTIENE</v>
      </c>
      <c r="Y1568" s="64">
        <v>33000</v>
      </c>
      <c r="Z1568" s="41">
        <f>IF(Y1568=0,"INDICAR PRECIO VTA",Y1568-MaestraLP3[[#This Row],[PRECIO SEP]])</f>
        <v>0</v>
      </c>
      <c r="AA1568" s="66">
        <f t="shared" si="24"/>
        <v>0.41666666666666669</v>
      </c>
      <c r="AB1568" s="68">
        <f>IFERROR(MaestraLP3[[#This Row],[PRECIO]]*MaestraLP3[[#This Row],[%MG UMV]],0)</f>
        <v>13750</v>
      </c>
      <c r="AC1568" s="69">
        <v>5</v>
      </c>
      <c r="AD1568" s="64">
        <f>+IFERROR(MaestraLP3[[#This Row],[MARGEN UNITARIO]]/MaestraLP3[[#This Row],[Peso Neto UMV (KG)]],0)</f>
        <v>2750</v>
      </c>
      <c r="AE1568" s="39" t="s">
        <v>53</v>
      </c>
      <c r="AF1568" s="39"/>
      <c r="AG1568" s="39">
        <v>1</v>
      </c>
      <c r="AH1568" s="39" t="s">
        <v>53</v>
      </c>
      <c r="AI1568" s="66">
        <v>0.03</v>
      </c>
      <c r="AJ1568" s="66">
        <v>0.05</v>
      </c>
      <c r="AK1568" s="39" t="s">
        <v>53</v>
      </c>
      <c r="AL1568" s="39" t="s">
        <v>53</v>
      </c>
    </row>
    <row r="1569" spans="1:38" x14ac:dyDescent="0.35">
      <c r="A1569" s="110" t="s">
        <v>276</v>
      </c>
      <c r="B1569" s="39">
        <v>104519480</v>
      </c>
      <c r="C1569" s="39" t="str">
        <f>+MaestraLP3[[#This Row],[CÓDIGO]]&amp;MaestraLP3[[#Headers],[-]]&amp;MaestraLP3[[#This Row],[UMV]]</f>
        <v>104519480-C05</v>
      </c>
      <c r="D1569" s="50" t="str">
        <f>+MaestraLP3[[#This Row],[CÓDIGO]]&amp;MaestraLP3[[#Headers],[FS00]]</f>
        <v>104519480FS00</v>
      </c>
      <c r="E1569" s="39" t="s">
        <v>72</v>
      </c>
      <c r="F1569" s="39" t="s">
        <v>84</v>
      </c>
      <c r="G1569" s="39" t="s">
        <v>242</v>
      </c>
      <c r="H1569" s="39" t="s">
        <v>246</v>
      </c>
      <c r="I1569" s="39" t="s">
        <v>1261</v>
      </c>
      <c r="J1569" s="49" t="s">
        <v>198</v>
      </c>
      <c r="K1569" s="50" t="s">
        <v>77</v>
      </c>
      <c r="L1569" s="39" t="str">
        <f>VLOOKUP(MaestraLP3[[#This Row],[UMV]],VALIDACIONES!J:L,3,0)</f>
        <v>Caja 5 Unidades</v>
      </c>
      <c r="M1569" s="39" t="s">
        <v>40</v>
      </c>
      <c r="N1569" s="39" t="s">
        <v>78</v>
      </c>
      <c r="O1569" s="64">
        <v>24947.15</v>
      </c>
      <c r="P1569" s="39" t="s">
        <v>42</v>
      </c>
      <c r="Q1569" s="64">
        <v>34590</v>
      </c>
      <c r="R1569" s="66">
        <f>+IFERROR((MaestraLP3[[#This Row],[COSTO ]]/MaestraLP3[[#This Row],[COSTO SEP]]-1),0)</f>
        <v>3.9928158113156087E-7</v>
      </c>
      <c r="S1569" s="65" t="s">
        <v>52</v>
      </c>
      <c r="T1569" s="65" t="s">
        <v>52</v>
      </c>
      <c r="U1569" s="64">
        <f>+VLOOKUP(MaestraLP3[[#This Row],[FS00]],'[1]BD MES'!$C:$N,12,0)</f>
        <v>24949.699999999997</v>
      </c>
      <c r="V1569" s="64">
        <v>24947.159960937501</v>
      </c>
      <c r="W1569" s="66">
        <f>+(MaestraLP3[[#This Row],[COSTO ]]-MaestraLP3[[#This Row],[COSTO OCT AL 25-09]])/MaestraLP3[[#This Row],[COSTO OCT AL 25-09]]</f>
        <v>-1.0180639697055926E-4</v>
      </c>
      <c r="X1569" s="67" t="str">
        <f>++IF(P1569="HASTA AGOTAR STOCK","HASTA AGOTAR STOCK",IF(MaestraLP3[[#This Row],[PRECIO]]=0,"NO PARA LP",IF(MaestraLP3[[#This Row],[PRECIO SEP]]=0,"INCORPORACIÓN",IF(Z1569=0,"MANTIENE",IF(Z1569&lt;0,"BAJA",IF(Z1569&gt;0,"ALZA",""))))))</f>
        <v>MANTIENE</v>
      </c>
      <c r="Y1569" s="64">
        <v>34590</v>
      </c>
      <c r="Z1569" s="41">
        <f>IF(Y1569=0,"INDICAR PRECIO VTA",Y1569-MaestraLP3[[#This Row],[PRECIO SEP]])</f>
        <v>0</v>
      </c>
      <c r="AA1569" s="66">
        <f t="shared" si="24"/>
        <v>0.27877536973294303</v>
      </c>
      <c r="AB1569" s="68">
        <f>IFERROR(MaestraLP3[[#This Row],[PRECIO]]*MaestraLP3[[#This Row],[%MG UMV]],0)</f>
        <v>9642.8400390624993</v>
      </c>
      <c r="AC1569" s="69">
        <v>5</v>
      </c>
      <c r="AD1569" s="64">
        <f>+IFERROR(MaestraLP3[[#This Row],[MARGEN UNITARIO]]/MaestraLP3[[#This Row],[Peso Neto UMV (KG)]],0)</f>
        <v>1928.5680078124999</v>
      </c>
      <c r="AE1569" s="39" t="s">
        <v>53</v>
      </c>
      <c r="AF1569" s="39"/>
      <c r="AG1569" s="39">
        <v>1</v>
      </c>
      <c r="AH1569" s="39" t="s">
        <v>53</v>
      </c>
      <c r="AI1569" s="66">
        <v>0.03</v>
      </c>
      <c r="AJ1569" s="66">
        <v>0.05</v>
      </c>
      <c r="AK1569" s="39" t="s">
        <v>53</v>
      </c>
      <c r="AL1569" s="39" t="s">
        <v>53</v>
      </c>
    </row>
    <row r="1570" spans="1:38" x14ac:dyDescent="0.35">
      <c r="A1570" s="110" t="s">
        <v>276</v>
      </c>
      <c r="B1570" s="39">
        <v>104537550</v>
      </c>
      <c r="C1570" s="39" t="str">
        <f>+MaestraLP3[[#This Row],[CÓDIGO]]&amp;MaestraLP3[[#Headers],[-]]&amp;MaestraLP3[[#This Row],[UMV]]</f>
        <v>104537550-C10</v>
      </c>
      <c r="D1570" s="50" t="str">
        <f>+MaestraLP3[[#This Row],[CÓDIGO]]&amp;MaestraLP3[[#Headers],[FS00]]</f>
        <v>104537550FS00</v>
      </c>
      <c r="E1570" s="39" t="s">
        <v>72</v>
      </c>
      <c r="F1570" s="39" t="s">
        <v>84</v>
      </c>
      <c r="G1570" s="39" t="s">
        <v>242</v>
      </c>
      <c r="H1570" s="39" t="s">
        <v>246</v>
      </c>
      <c r="I1570" s="39" t="s">
        <v>1262</v>
      </c>
      <c r="J1570" s="49" t="s">
        <v>65</v>
      </c>
      <c r="K1570" s="50" t="s">
        <v>50</v>
      </c>
      <c r="L1570" s="39" t="str">
        <f>VLOOKUP(MaestraLP3[[#This Row],[UMV]],VALIDACIONES!J:L,3,0)</f>
        <v>Caja 10 Unidades</v>
      </c>
      <c r="M1570" s="39" t="s">
        <v>40</v>
      </c>
      <c r="N1570" s="39" t="s">
        <v>78</v>
      </c>
      <c r="O1570" s="64">
        <v>46860</v>
      </c>
      <c r="P1570" s="39" t="s">
        <v>42</v>
      </c>
      <c r="Q1570" s="64">
        <v>67500</v>
      </c>
      <c r="R1570" s="66">
        <f>+IFERROR((MaestraLP3[[#This Row],[COSTO ]]/MaestraLP3[[#This Row],[COSTO SEP]]-1),0)</f>
        <v>0</v>
      </c>
      <c r="S1570" s="65" t="s">
        <v>52</v>
      </c>
      <c r="T1570" s="65" t="s">
        <v>52</v>
      </c>
      <c r="U1570" s="64">
        <f>+VLOOKUP(MaestraLP3[[#This Row],[FS00]],'[1]BD MES'!$C:$N,12,0)</f>
        <v>46770</v>
      </c>
      <c r="V1570" s="64">
        <v>46860</v>
      </c>
      <c r="W1570" s="66">
        <f>+(MaestraLP3[[#This Row],[COSTO ]]-MaestraLP3[[#This Row],[COSTO OCT AL 25-09]])/MaestraLP3[[#This Row],[COSTO OCT AL 25-09]]</f>
        <v>1.9243104554201411E-3</v>
      </c>
      <c r="X1570" s="67" t="str">
        <f>++IF(P1570="HASTA AGOTAR STOCK","HASTA AGOTAR STOCK",IF(MaestraLP3[[#This Row],[PRECIO]]=0,"NO PARA LP",IF(MaestraLP3[[#This Row],[PRECIO SEP]]=0,"INCORPORACIÓN",IF(Z1570=0,"MANTIENE",IF(Z1570&lt;0,"BAJA",IF(Z1570&gt;0,"ALZA",""))))))</f>
        <v>MANTIENE</v>
      </c>
      <c r="Y1570" s="64">
        <v>67500</v>
      </c>
      <c r="Z1570" s="41">
        <f>IF(Y1570=0,"INDICAR PRECIO VTA",Y1570-MaestraLP3[[#This Row],[PRECIO SEP]])</f>
        <v>0</v>
      </c>
      <c r="AA1570" s="66">
        <f t="shared" si="24"/>
        <v>0.30577777777777776</v>
      </c>
      <c r="AB1570" s="68">
        <f>IFERROR(MaestraLP3[[#This Row],[PRECIO]]*MaestraLP3[[#This Row],[%MG UMV]],0)</f>
        <v>20640</v>
      </c>
      <c r="AC1570" s="69">
        <v>5</v>
      </c>
      <c r="AD1570" s="64">
        <f>+IFERROR(MaestraLP3[[#This Row],[MARGEN UNITARIO]]/MaestraLP3[[#This Row],[Peso Neto UMV (KG)]],0)</f>
        <v>4128</v>
      </c>
      <c r="AE1570" s="39" t="s">
        <v>53</v>
      </c>
      <c r="AF1570" s="39"/>
      <c r="AG1570" s="39">
        <v>1</v>
      </c>
      <c r="AH1570" s="39" t="s">
        <v>53</v>
      </c>
      <c r="AI1570" s="66">
        <v>0.05</v>
      </c>
      <c r="AJ1570" s="66">
        <v>0.08</v>
      </c>
      <c r="AK1570" s="39" t="s">
        <v>53</v>
      </c>
      <c r="AL1570" s="39" t="s">
        <v>53</v>
      </c>
    </row>
    <row r="1571" spans="1:38" x14ac:dyDescent="0.35">
      <c r="A1571" s="110" t="s">
        <v>276</v>
      </c>
      <c r="B1571" s="39">
        <v>104544730</v>
      </c>
      <c r="C1571" s="39" t="str">
        <f>+MaestraLP3[[#This Row],[CÓDIGO]]&amp;MaestraLP3[[#Headers],[-]]&amp;MaestraLP3[[#This Row],[UMV]]</f>
        <v>104544730-C20</v>
      </c>
      <c r="D1571" s="50" t="str">
        <f>+MaestraLP3[[#This Row],[CÓDIGO]]&amp;MaestraLP3[[#Headers],[FS00]]</f>
        <v>104544730FS00</v>
      </c>
      <c r="E1571" s="39" t="s">
        <v>72</v>
      </c>
      <c r="F1571" s="39" t="s">
        <v>84</v>
      </c>
      <c r="G1571" s="39" t="s">
        <v>242</v>
      </c>
      <c r="H1571" s="39" t="s">
        <v>246</v>
      </c>
      <c r="I1571" s="39" t="s">
        <v>1263</v>
      </c>
      <c r="J1571" s="49" t="s">
        <v>177</v>
      </c>
      <c r="K1571" s="50" t="s">
        <v>50</v>
      </c>
      <c r="L1571" s="39" t="str">
        <f>VLOOKUP(MaestraLP3[[#This Row],[UMV]],VALIDACIONES!J:L,3,0)</f>
        <v>Caja 20 Unidades</v>
      </c>
      <c r="M1571" s="39" t="s">
        <v>40</v>
      </c>
      <c r="N1571" s="39" t="s">
        <v>78</v>
      </c>
      <c r="O1571" s="64">
        <v>18840</v>
      </c>
      <c r="P1571" s="39" t="s">
        <v>42</v>
      </c>
      <c r="Q1571" s="64">
        <v>29900</v>
      </c>
      <c r="R1571" s="66">
        <f>+IFERROR((MaestraLP3[[#This Row],[COSTO ]]/MaestraLP3[[#This Row],[COSTO SEP]]-1),0)</f>
        <v>-9.5541401273885329E-3</v>
      </c>
      <c r="S1571" s="65" t="s">
        <v>52</v>
      </c>
      <c r="T1571" s="65" t="s">
        <v>52</v>
      </c>
      <c r="U1571" s="64">
        <f>+VLOOKUP(MaestraLP3[[#This Row],[FS00]],'[1]BD MES'!$C:$N,12,0)</f>
        <v>18900</v>
      </c>
      <c r="V1571" s="64">
        <v>18660</v>
      </c>
      <c r="W1571" s="66">
        <f>+(MaestraLP3[[#This Row],[COSTO ]]-MaestraLP3[[#This Row],[COSTO OCT AL 25-09]])/MaestraLP3[[#This Row],[COSTO OCT AL 25-09]]</f>
        <v>-1.2698412698412698E-2</v>
      </c>
      <c r="X1571" s="67" t="str">
        <f>++IF(P1571="HASTA AGOTAR STOCK","HASTA AGOTAR STOCK",IF(MaestraLP3[[#This Row],[PRECIO]]=0,"NO PARA LP",IF(MaestraLP3[[#This Row],[PRECIO SEP]]=0,"INCORPORACIÓN",IF(Z1571=0,"MANTIENE",IF(Z1571&lt;0,"BAJA",IF(Z1571&gt;0,"ALZA",""))))))</f>
        <v>MANTIENE</v>
      </c>
      <c r="Y1571" s="64">
        <v>29900</v>
      </c>
      <c r="Z1571" s="41">
        <f>IF(Y1571=0,"INDICAR PRECIO VTA",Y1571-MaestraLP3[[#This Row],[PRECIO SEP]])</f>
        <v>0</v>
      </c>
      <c r="AA1571" s="66">
        <f t="shared" si="24"/>
        <v>0.37591973244147159</v>
      </c>
      <c r="AB1571" s="68">
        <f>IFERROR(MaestraLP3[[#This Row],[PRECIO]]*MaestraLP3[[#This Row],[%MG UMV]],0)</f>
        <v>11240</v>
      </c>
      <c r="AC1571" s="69">
        <v>10</v>
      </c>
      <c r="AD1571" s="64">
        <f>+IFERROR(MaestraLP3[[#This Row],[MARGEN UNITARIO]]/MaestraLP3[[#This Row],[Peso Neto UMV (KG)]],0)</f>
        <v>1124</v>
      </c>
      <c r="AE1571" s="39" t="s">
        <v>53</v>
      </c>
      <c r="AF1571" s="39"/>
      <c r="AG1571" s="39">
        <v>1</v>
      </c>
      <c r="AH1571" s="39" t="s">
        <v>53</v>
      </c>
      <c r="AI1571" s="66">
        <v>0.03</v>
      </c>
      <c r="AJ1571" s="66">
        <v>0.05</v>
      </c>
      <c r="AK1571" s="39" t="s">
        <v>53</v>
      </c>
      <c r="AL1571" s="39" t="s">
        <v>53</v>
      </c>
    </row>
    <row r="1572" spans="1:38" x14ac:dyDescent="0.35">
      <c r="A1572" s="110" t="s">
        <v>276</v>
      </c>
      <c r="B1572" s="39">
        <v>104543660</v>
      </c>
      <c r="C1572" s="39" t="str">
        <f>+MaestraLP3[[#This Row],[CÓDIGO]]&amp;MaestraLP3[[#Headers],[-]]&amp;MaestraLP3[[#This Row],[UMV]]</f>
        <v>104543660-C12</v>
      </c>
      <c r="D1572" s="50" t="str">
        <f>+MaestraLP3[[#This Row],[CÓDIGO]]&amp;MaestraLP3[[#Headers],[FS00]]</f>
        <v>104543660FS00</v>
      </c>
      <c r="E1572" s="39" t="s">
        <v>72</v>
      </c>
      <c r="F1572" s="39" t="s">
        <v>84</v>
      </c>
      <c r="G1572" s="39" t="s">
        <v>242</v>
      </c>
      <c r="H1572" s="39" t="s">
        <v>246</v>
      </c>
      <c r="I1572" s="39" t="s">
        <v>1264</v>
      </c>
      <c r="J1572" s="49" t="s">
        <v>49</v>
      </c>
      <c r="K1572" s="50" t="s">
        <v>50</v>
      </c>
      <c r="L1572" s="39" t="str">
        <f>VLOOKUP(MaestraLP3[[#This Row],[UMV]],VALIDACIONES!J:L,3,0)</f>
        <v>Caja 12 Unidades</v>
      </c>
      <c r="M1572" s="39" t="s">
        <v>51</v>
      </c>
      <c r="N1572" s="39" t="s">
        <v>78</v>
      </c>
      <c r="O1572" s="64">
        <v>233976</v>
      </c>
      <c r="P1572" s="39" t="s">
        <v>190</v>
      </c>
      <c r="Q1572" s="64">
        <v>300000</v>
      </c>
      <c r="R1572" s="66">
        <f>+IFERROR((MaestraLP3[[#This Row],[COSTO ]]/MaestraLP3[[#This Row],[COSTO SEP]]-1),0)</f>
        <v>1.0257462303830955E-4</v>
      </c>
      <c r="S1572" s="65" t="s">
        <v>93</v>
      </c>
      <c r="T1572" s="65" t="s">
        <v>93</v>
      </c>
      <c r="U1572" s="64">
        <f>+VLOOKUP(MaestraLP3[[#This Row],[FS00]],'[1]BD MES'!$C:$N,12,0)</f>
        <v>233976</v>
      </c>
      <c r="V1572" s="64">
        <v>234000</v>
      </c>
      <c r="W1572" s="66">
        <f>+(MaestraLP3[[#This Row],[COSTO ]]-MaestraLP3[[#This Row],[COSTO OCT AL 25-09]])/MaestraLP3[[#This Row],[COSTO OCT AL 25-09]]</f>
        <v>1.0257462303826033E-4</v>
      </c>
      <c r="X1572" s="67" t="str">
        <f>++IF(P1572="HASTA AGOTAR STOCK","HASTA AGOTAR STOCK",IF(MaestraLP3[[#This Row],[PRECIO]]=0,"NO PARA LP",IF(MaestraLP3[[#This Row],[PRECIO SEP]]=0,"INCORPORACIÓN",IF(Z1572=0,"MANTIENE",IF(Z1572&lt;0,"BAJA",IF(Z1572&gt;0,"ALZA",""))))))</f>
        <v>MANTIENE</v>
      </c>
      <c r="Y1572" s="64">
        <v>300000</v>
      </c>
      <c r="Z1572" s="41">
        <f>IF(Y1572=0,"INDICAR PRECIO VTA",Y1572-MaestraLP3[[#This Row],[PRECIO SEP]])</f>
        <v>0</v>
      </c>
      <c r="AA1572" s="66">
        <f t="shared" si="24"/>
        <v>0.22</v>
      </c>
      <c r="AB1572" s="68">
        <f>IFERROR(MaestraLP3[[#This Row],[PRECIO]]*MaestraLP3[[#This Row],[%MG UMV]],0)</f>
        <v>66000</v>
      </c>
      <c r="AC1572" s="69">
        <v>12</v>
      </c>
      <c r="AD1572" s="64">
        <f>+IFERROR(MaestraLP3[[#This Row],[MARGEN UNITARIO]]/MaestraLP3[[#This Row],[Peso Neto UMV (KG)]],0)</f>
        <v>5500</v>
      </c>
      <c r="AE1572" s="39" t="s">
        <v>53</v>
      </c>
      <c r="AF1572" s="39"/>
      <c r="AG1572" s="39">
        <v>1</v>
      </c>
      <c r="AH1572" s="39" t="s">
        <v>53</v>
      </c>
      <c r="AI1572" s="66">
        <v>0.05</v>
      </c>
      <c r="AJ1572" s="66">
        <v>0.1</v>
      </c>
      <c r="AK1572" s="39" t="s">
        <v>53</v>
      </c>
      <c r="AL1572" s="39" t="s">
        <v>53</v>
      </c>
    </row>
    <row r="1573" spans="1:38" x14ac:dyDescent="0.35">
      <c r="A1573" s="110" t="s">
        <v>276</v>
      </c>
      <c r="B1573" s="39">
        <v>104547300</v>
      </c>
      <c r="C1573" s="39" t="str">
        <f>+MaestraLP3[[#This Row],[CÓDIGO]]&amp;MaestraLP3[[#Headers],[-]]&amp;MaestraLP3[[#This Row],[UMV]]</f>
        <v>104547300-C12</v>
      </c>
      <c r="D1573" s="50" t="str">
        <f>+MaestraLP3[[#This Row],[CÓDIGO]]&amp;MaestraLP3[[#Headers],[FS00]]</f>
        <v>104547300FS00</v>
      </c>
      <c r="E1573" s="39" t="s">
        <v>72</v>
      </c>
      <c r="F1573" s="39" t="s">
        <v>84</v>
      </c>
      <c r="G1573" s="39" t="s">
        <v>242</v>
      </c>
      <c r="H1573" s="39" t="s">
        <v>246</v>
      </c>
      <c r="I1573" s="39" t="s">
        <v>4111</v>
      </c>
      <c r="J1573" s="49" t="s">
        <v>49</v>
      </c>
      <c r="K1573" s="50" t="s">
        <v>50</v>
      </c>
      <c r="L1573" s="39" t="str">
        <f>VLOOKUP(MaestraLP3[[#This Row],[UMV]],VALIDACIONES!J:L,3,0)</f>
        <v>Caja 12 Unidades</v>
      </c>
      <c r="M1573" s="39" t="s">
        <v>51</v>
      </c>
      <c r="N1573" s="39" t="s">
        <v>78</v>
      </c>
      <c r="O1573" s="64">
        <v>234000</v>
      </c>
      <c r="P1573" s="39" t="s">
        <v>190</v>
      </c>
      <c r="Q1573" s="64">
        <v>300000</v>
      </c>
      <c r="R1573" s="66">
        <f>+IFERROR((MaestraLP3[[#This Row],[COSTO ]]/MaestraLP3[[#This Row],[COSTO SEP]]-1),0)</f>
        <v>0</v>
      </c>
      <c r="S1573" s="65" t="s">
        <v>93</v>
      </c>
      <c r="T1573" s="65" t="s">
        <v>93</v>
      </c>
      <c r="U1573" s="64">
        <f>+VLOOKUP(MaestraLP3[[#This Row],[FS00]],'[1]BD MES'!$C:$N,12,0)</f>
        <v>234000</v>
      </c>
      <c r="V1573" s="64">
        <v>234000</v>
      </c>
      <c r="W1573" s="66">
        <f>+(MaestraLP3[[#This Row],[COSTO ]]-MaestraLP3[[#This Row],[COSTO OCT AL 25-09]])/MaestraLP3[[#This Row],[COSTO OCT AL 25-09]]</f>
        <v>0</v>
      </c>
      <c r="X1573" s="67" t="str">
        <f>++IF(P1573="HASTA AGOTAR STOCK","HASTA AGOTAR STOCK",IF(MaestraLP3[[#This Row],[PRECIO]]=0,"NO PARA LP",IF(MaestraLP3[[#This Row],[PRECIO SEP]]=0,"INCORPORACIÓN",IF(Z1573=0,"MANTIENE",IF(Z1573&lt;0,"BAJA",IF(Z1573&gt;0,"ALZA",""))))))</f>
        <v>MANTIENE</v>
      </c>
      <c r="Y1573" s="64">
        <v>300000</v>
      </c>
      <c r="Z1573" s="41">
        <f>IF(Y1573=0,"INDICAR PRECIO VTA",Y1573-MaestraLP3[[#This Row],[PRECIO SEP]])</f>
        <v>0</v>
      </c>
      <c r="AA1573" s="66">
        <f t="shared" si="24"/>
        <v>0.22</v>
      </c>
      <c r="AB1573" s="68">
        <f>IFERROR(MaestraLP3[[#This Row],[PRECIO]]*MaestraLP3[[#This Row],[%MG UMV]],0)</f>
        <v>66000</v>
      </c>
      <c r="AC1573" s="69">
        <v>12</v>
      </c>
      <c r="AD1573" s="64">
        <f>+IFERROR(MaestraLP3[[#This Row],[MARGEN UNITARIO]]/MaestraLP3[[#This Row],[Peso Neto UMV (KG)]],0)</f>
        <v>5500</v>
      </c>
      <c r="AE1573" s="39" t="s">
        <v>53</v>
      </c>
      <c r="AF1573" s="39"/>
      <c r="AG1573" s="39">
        <v>1</v>
      </c>
      <c r="AH1573" s="39" t="s">
        <v>53</v>
      </c>
      <c r="AI1573" s="66">
        <v>0.05</v>
      </c>
      <c r="AJ1573" s="66">
        <v>0.1</v>
      </c>
      <c r="AK1573" s="39" t="s">
        <v>53</v>
      </c>
      <c r="AL1573" s="39" t="s">
        <v>53</v>
      </c>
    </row>
    <row r="1574" spans="1:38" x14ac:dyDescent="0.35">
      <c r="A1574" s="110" t="s">
        <v>276</v>
      </c>
      <c r="B1574" s="39">
        <v>104545280</v>
      </c>
      <c r="C1574" s="39" t="str">
        <f>+MaestraLP3[[#This Row],[CÓDIGO]]&amp;MaestraLP3[[#Headers],[-]]&amp;MaestraLP3[[#This Row],[UMV]]</f>
        <v>104545280-C12</v>
      </c>
      <c r="D1574" s="50" t="str">
        <f>+MaestraLP3[[#This Row],[CÓDIGO]]&amp;MaestraLP3[[#Headers],[FS00]]</f>
        <v>104545280FS00</v>
      </c>
      <c r="E1574" s="39" t="s">
        <v>72</v>
      </c>
      <c r="F1574" s="39" t="s">
        <v>84</v>
      </c>
      <c r="G1574" s="39" t="s">
        <v>242</v>
      </c>
      <c r="H1574" s="39" t="s">
        <v>246</v>
      </c>
      <c r="I1574" s="39" t="s">
        <v>1265</v>
      </c>
      <c r="J1574" s="49" t="s">
        <v>49</v>
      </c>
      <c r="K1574" s="50" t="s">
        <v>50</v>
      </c>
      <c r="L1574" s="39" t="str">
        <f>VLOOKUP(MaestraLP3[[#This Row],[UMV]],VALIDACIONES!J:L,3,0)</f>
        <v>Caja 12 Unidades</v>
      </c>
      <c r="M1574" s="39" t="s">
        <v>51</v>
      </c>
      <c r="N1574" s="39" t="s">
        <v>78</v>
      </c>
      <c r="O1574" s="64">
        <v>216000</v>
      </c>
      <c r="P1574" s="39" t="s">
        <v>190</v>
      </c>
      <c r="Q1574" s="64">
        <v>300000</v>
      </c>
      <c r="R1574" s="66">
        <f>+IFERROR((MaestraLP3[[#This Row],[COSTO ]]/MaestraLP3[[#This Row],[COSTO SEP]]-1),0)</f>
        <v>8.3333333333333259E-2</v>
      </c>
      <c r="S1574" s="65" t="s">
        <v>93</v>
      </c>
      <c r="T1574" s="65" t="s">
        <v>93</v>
      </c>
      <c r="U1574" s="64">
        <f>+VLOOKUP(MaestraLP3[[#This Row],[FS00]],'[1]BD MES'!$C:$N,12,0)</f>
        <v>216000</v>
      </c>
      <c r="V1574" s="64">
        <v>234000</v>
      </c>
      <c r="W1574" s="66">
        <f>+(MaestraLP3[[#This Row],[COSTO ]]-MaestraLP3[[#This Row],[COSTO OCT AL 25-09]])/MaestraLP3[[#This Row],[COSTO OCT AL 25-09]]</f>
        <v>8.3333333333333329E-2</v>
      </c>
      <c r="X1574" s="67" t="str">
        <f>++IF(P1574="HASTA AGOTAR STOCK","HASTA AGOTAR STOCK",IF(MaestraLP3[[#This Row],[PRECIO]]=0,"NO PARA LP",IF(MaestraLP3[[#This Row],[PRECIO SEP]]=0,"INCORPORACIÓN",IF(Z1574=0,"MANTIENE",IF(Z1574&lt;0,"BAJA",IF(Z1574&gt;0,"ALZA",""))))))</f>
        <v>MANTIENE</v>
      </c>
      <c r="Y1574" s="64">
        <v>300000</v>
      </c>
      <c r="Z1574" s="41">
        <f>IF(Y1574=0,"INDICAR PRECIO VTA",Y1574-MaestraLP3[[#This Row],[PRECIO SEP]])</f>
        <v>0</v>
      </c>
      <c r="AA1574" s="66">
        <f t="shared" si="24"/>
        <v>0.22</v>
      </c>
      <c r="AB1574" s="68">
        <f>IFERROR(MaestraLP3[[#This Row],[PRECIO]]*MaestraLP3[[#This Row],[%MG UMV]],0)</f>
        <v>66000</v>
      </c>
      <c r="AC1574" s="69">
        <v>12</v>
      </c>
      <c r="AD1574" s="64">
        <f>+IFERROR(MaestraLP3[[#This Row],[MARGEN UNITARIO]]/MaestraLP3[[#This Row],[Peso Neto UMV (KG)]],0)</f>
        <v>5500</v>
      </c>
      <c r="AE1574" s="39" t="s">
        <v>53</v>
      </c>
      <c r="AF1574" s="39"/>
      <c r="AG1574" s="39">
        <v>1</v>
      </c>
      <c r="AH1574" s="39" t="s">
        <v>53</v>
      </c>
      <c r="AI1574" s="66">
        <v>0.05</v>
      </c>
      <c r="AJ1574" s="66">
        <v>0.1</v>
      </c>
      <c r="AK1574" s="39" t="s">
        <v>53</v>
      </c>
      <c r="AL1574" s="39" t="s">
        <v>53</v>
      </c>
    </row>
    <row r="1575" spans="1:38" x14ac:dyDescent="0.35">
      <c r="A1575" s="110" t="s">
        <v>276</v>
      </c>
      <c r="B1575" s="39">
        <v>104544810</v>
      </c>
      <c r="C1575" s="39" t="str">
        <f>+MaestraLP3[[#This Row],[CÓDIGO]]&amp;MaestraLP3[[#Headers],[-]]&amp;MaestraLP3[[#This Row],[UMV]]</f>
        <v>104544810-C08</v>
      </c>
      <c r="D1575" s="50" t="str">
        <f>+MaestraLP3[[#This Row],[CÓDIGO]]&amp;MaestraLP3[[#Headers],[FS00]]</f>
        <v>104544810FS00</v>
      </c>
      <c r="E1575" s="39" t="s">
        <v>72</v>
      </c>
      <c r="F1575" s="39" t="s">
        <v>84</v>
      </c>
      <c r="G1575" s="39" t="s">
        <v>242</v>
      </c>
      <c r="H1575" s="39" t="s">
        <v>246</v>
      </c>
      <c r="I1575" s="39" t="s">
        <v>1266</v>
      </c>
      <c r="J1575" s="49" t="s">
        <v>253</v>
      </c>
      <c r="K1575" s="50" t="s">
        <v>50</v>
      </c>
      <c r="L1575" s="39" t="str">
        <f>VLOOKUP(MaestraLP3[[#This Row],[UMV]],VALIDACIONES!J:L,3,0)</f>
        <v>Caja 8 Unidades</v>
      </c>
      <c r="M1575" s="39" t="s">
        <v>40</v>
      </c>
      <c r="N1575" s="39" t="s">
        <v>78</v>
      </c>
      <c r="O1575" s="64">
        <v>90400</v>
      </c>
      <c r="P1575" s="39" t="s">
        <v>190</v>
      </c>
      <c r="Q1575" s="64">
        <v>112000</v>
      </c>
      <c r="R1575" s="66">
        <f>+IFERROR((MaestraLP3[[#This Row],[COSTO ]]/MaestraLP3[[#This Row],[COSTO SEP]]-1),0)</f>
        <v>0</v>
      </c>
      <c r="S1575" s="65" t="s">
        <v>93</v>
      </c>
      <c r="T1575" s="65" t="s">
        <v>93</v>
      </c>
      <c r="U1575" s="64">
        <f>+VLOOKUP(MaestraLP3[[#This Row],[FS00]],'[1]BD MES'!$C:$N,12,0)</f>
        <v>90400</v>
      </c>
      <c r="V1575" s="64">
        <v>90400</v>
      </c>
      <c r="W1575" s="66">
        <f>+(MaestraLP3[[#This Row],[COSTO ]]-MaestraLP3[[#This Row],[COSTO OCT AL 25-09]])/MaestraLP3[[#This Row],[COSTO OCT AL 25-09]]</f>
        <v>0</v>
      </c>
      <c r="X1575" s="67" t="str">
        <f>++IF(P1575="HASTA AGOTAR STOCK","HASTA AGOTAR STOCK",IF(MaestraLP3[[#This Row],[PRECIO]]=0,"NO PARA LP",IF(MaestraLP3[[#This Row],[PRECIO SEP]]=0,"INCORPORACIÓN",IF(Z1575=0,"MANTIENE",IF(Z1575&lt;0,"BAJA",IF(Z1575&gt;0,"ALZA",""))))))</f>
        <v>MANTIENE</v>
      </c>
      <c r="Y1575" s="64">
        <v>112000</v>
      </c>
      <c r="Z1575" s="41">
        <f>IF(Y1575=0,"INDICAR PRECIO VTA",Y1575-MaestraLP3[[#This Row],[PRECIO SEP]])</f>
        <v>0</v>
      </c>
      <c r="AA1575" s="66">
        <f t="shared" si="24"/>
        <v>0.19285714285714287</v>
      </c>
      <c r="AB1575" s="68">
        <f>IFERROR(MaestraLP3[[#This Row],[PRECIO]]*MaestraLP3[[#This Row],[%MG UMV]],0)</f>
        <v>21600</v>
      </c>
      <c r="AC1575" s="69">
        <v>8</v>
      </c>
      <c r="AD1575" s="64">
        <f>+IFERROR(MaestraLP3[[#This Row],[MARGEN UNITARIO]]/MaestraLP3[[#This Row],[Peso Neto UMV (KG)]],0)</f>
        <v>2700</v>
      </c>
      <c r="AE1575" s="39" t="s">
        <v>53</v>
      </c>
      <c r="AF1575" s="39"/>
      <c r="AG1575" s="39">
        <v>1</v>
      </c>
      <c r="AH1575" s="39" t="s">
        <v>53</v>
      </c>
      <c r="AI1575" s="66">
        <v>0.03</v>
      </c>
      <c r="AJ1575" s="66">
        <v>0.05</v>
      </c>
      <c r="AK1575" s="39" t="s">
        <v>53</v>
      </c>
      <c r="AL1575" s="39" t="s">
        <v>53</v>
      </c>
    </row>
    <row r="1576" spans="1:38" x14ac:dyDescent="0.35">
      <c r="A1576" s="110" t="s">
        <v>276</v>
      </c>
      <c r="B1576" s="39">
        <v>104544800</v>
      </c>
      <c r="C1576" s="39" t="str">
        <f>+MaestraLP3[[#This Row],[CÓDIGO]]&amp;MaestraLP3[[#Headers],[-]]&amp;MaestraLP3[[#This Row],[UMV]]</f>
        <v>104544800-C10</v>
      </c>
      <c r="D1576" s="50" t="str">
        <f>+MaestraLP3[[#This Row],[CÓDIGO]]&amp;MaestraLP3[[#Headers],[FS00]]</f>
        <v>104544800FS00</v>
      </c>
      <c r="E1576" s="39" t="s">
        <v>72</v>
      </c>
      <c r="F1576" s="39" t="s">
        <v>84</v>
      </c>
      <c r="G1576" s="39" t="s">
        <v>242</v>
      </c>
      <c r="H1576" s="39" t="s">
        <v>246</v>
      </c>
      <c r="I1576" s="39" t="s">
        <v>1267</v>
      </c>
      <c r="J1576" s="49" t="s">
        <v>65</v>
      </c>
      <c r="K1576" s="50" t="s">
        <v>50</v>
      </c>
      <c r="L1576" s="39" t="str">
        <f>VLOOKUP(MaestraLP3[[#This Row],[UMV]],VALIDACIONES!J:L,3,0)</f>
        <v>Caja 10 Unidades</v>
      </c>
      <c r="M1576" s="39" t="s">
        <v>40</v>
      </c>
      <c r="N1576" s="39" t="s">
        <v>78</v>
      </c>
      <c r="O1576" s="64">
        <v>169980</v>
      </c>
      <c r="P1576" s="39" t="s">
        <v>190</v>
      </c>
      <c r="Q1576" s="64">
        <v>198900</v>
      </c>
      <c r="R1576" s="66">
        <f>+IFERROR((MaestraLP3[[#This Row],[COSTO ]]/MaestraLP3[[#This Row],[COSTO SEP]]-1),0)</f>
        <v>0</v>
      </c>
      <c r="S1576" s="65" t="s">
        <v>93</v>
      </c>
      <c r="T1576" s="65" t="s">
        <v>93</v>
      </c>
      <c r="U1576" s="64">
        <f>+VLOOKUP(MaestraLP3[[#This Row],[FS00]],'[1]BD MES'!$C:$N,12,0)</f>
        <v>169980</v>
      </c>
      <c r="V1576" s="64">
        <v>169980</v>
      </c>
      <c r="W1576" s="66">
        <f>+(MaestraLP3[[#This Row],[COSTO ]]-MaestraLP3[[#This Row],[COSTO OCT AL 25-09]])/MaestraLP3[[#This Row],[COSTO OCT AL 25-09]]</f>
        <v>0</v>
      </c>
      <c r="X1576" s="67" t="str">
        <f>++IF(P1576="HASTA AGOTAR STOCK","HASTA AGOTAR STOCK",IF(MaestraLP3[[#This Row],[PRECIO]]=0,"NO PARA LP",IF(MaestraLP3[[#This Row],[PRECIO SEP]]=0,"INCORPORACIÓN",IF(Z1576=0,"MANTIENE",IF(Z1576&lt;0,"BAJA",IF(Z1576&gt;0,"ALZA",""))))))</f>
        <v>MANTIENE</v>
      </c>
      <c r="Y1576" s="64">
        <v>198900</v>
      </c>
      <c r="Z1576" s="41">
        <f>IF(Y1576=0,"INDICAR PRECIO VTA",Y1576-MaestraLP3[[#This Row],[PRECIO SEP]])</f>
        <v>0</v>
      </c>
      <c r="AA1576" s="66">
        <f t="shared" si="24"/>
        <v>0.14539969834087482</v>
      </c>
      <c r="AB1576" s="68">
        <f>IFERROR(MaestraLP3[[#This Row],[PRECIO]]*MaestraLP3[[#This Row],[%MG UMV]],0)</f>
        <v>28920.000000000004</v>
      </c>
      <c r="AC1576" s="69">
        <v>10</v>
      </c>
      <c r="AD1576" s="64">
        <f>+IFERROR(MaestraLP3[[#This Row],[MARGEN UNITARIO]]/MaestraLP3[[#This Row],[Peso Neto UMV (KG)]],0)</f>
        <v>2892.0000000000005</v>
      </c>
      <c r="AE1576" s="39" t="s">
        <v>53</v>
      </c>
      <c r="AF1576" s="39"/>
      <c r="AG1576" s="39">
        <v>1</v>
      </c>
      <c r="AH1576" s="39" t="s">
        <v>53</v>
      </c>
      <c r="AI1576" s="66">
        <v>0.03</v>
      </c>
      <c r="AJ1576" s="66">
        <v>0.05</v>
      </c>
      <c r="AK1576" s="39" t="s">
        <v>53</v>
      </c>
      <c r="AL1576" s="39" t="s">
        <v>53</v>
      </c>
    </row>
    <row r="1577" spans="1:38" x14ac:dyDescent="0.35">
      <c r="A1577" s="110" t="s">
        <v>276</v>
      </c>
      <c r="B1577" s="39">
        <v>104546980</v>
      </c>
      <c r="C1577" s="39" t="str">
        <f>+MaestraLP3[[#This Row],[CÓDIGO]]&amp;MaestraLP3[[#Headers],[-]]&amp;MaestraLP3[[#This Row],[UMV]]</f>
        <v>104546980-C10</v>
      </c>
      <c r="D1577" s="50" t="str">
        <f>+MaestraLP3[[#This Row],[CÓDIGO]]&amp;MaestraLP3[[#Headers],[FS00]]</f>
        <v>104546980FS00</v>
      </c>
      <c r="E1577" s="39" t="s">
        <v>72</v>
      </c>
      <c r="F1577" s="39" t="s">
        <v>84</v>
      </c>
      <c r="G1577" s="39" t="s">
        <v>242</v>
      </c>
      <c r="H1577" s="39" t="s">
        <v>246</v>
      </c>
      <c r="I1577" s="39" t="s">
        <v>1267</v>
      </c>
      <c r="J1577" s="49" t="s">
        <v>65</v>
      </c>
      <c r="K1577" s="50" t="s">
        <v>50</v>
      </c>
      <c r="L1577" s="39" t="str">
        <f>VLOOKUP(MaestraLP3[[#This Row],[UMV]],VALIDACIONES!J:L,3,0)</f>
        <v>Caja 10 Unidades</v>
      </c>
      <c r="M1577" s="39" t="s">
        <v>40</v>
      </c>
      <c r="N1577" s="39" t="s">
        <v>78</v>
      </c>
      <c r="O1577" s="64">
        <v>160000</v>
      </c>
      <c r="P1577" s="39" t="s">
        <v>190</v>
      </c>
      <c r="Q1577" s="64">
        <v>198900</v>
      </c>
      <c r="R1577" s="66">
        <f>+IFERROR((MaestraLP3[[#This Row],[COSTO ]]/MaestraLP3[[#This Row],[COSTO SEP]]-1),0)</f>
        <v>0</v>
      </c>
      <c r="S1577" s="65" t="s">
        <v>93</v>
      </c>
      <c r="T1577" s="65" t="s">
        <v>93</v>
      </c>
      <c r="U1577" s="64">
        <f>+VLOOKUP(MaestraLP3[[#This Row],[FS00]],'[1]BD MES'!$C:$N,12,0)</f>
        <v>160000</v>
      </c>
      <c r="V1577" s="64">
        <v>160000</v>
      </c>
      <c r="W1577" s="66">
        <f>+(MaestraLP3[[#This Row],[COSTO ]]-MaestraLP3[[#This Row],[COSTO OCT AL 25-09]])/MaestraLP3[[#This Row],[COSTO OCT AL 25-09]]</f>
        <v>0</v>
      </c>
      <c r="X1577" s="67" t="str">
        <f>++IF(P1577="HASTA AGOTAR STOCK","HASTA AGOTAR STOCK",IF(MaestraLP3[[#This Row],[PRECIO]]=0,"NO PARA LP",IF(MaestraLP3[[#This Row],[PRECIO SEP]]=0,"INCORPORACIÓN",IF(Z1577=0,"MANTIENE",IF(Z1577&lt;0,"BAJA",IF(Z1577&gt;0,"ALZA",""))))))</f>
        <v>MANTIENE</v>
      </c>
      <c r="Y1577" s="64">
        <v>198900</v>
      </c>
      <c r="Z1577" s="41">
        <f>IF(Y1577=0,"INDICAR PRECIO VTA",Y1577-MaestraLP3[[#This Row],[PRECIO SEP]])</f>
        <v>0</v>
      </c>
      <c r="AA1577" s="66">
        <f t="shared" si="24"/>
        <v>0.19557566616390146</v>
      </c>
      <c r="AB1577" s="68">
        <f>IFERROR(MaestraLP3[[#This Row],[PRECIO]]*MaestraLP3[[#This Row],[%MG UMV]],0)</f>
        <v>38900</v>
      </c>
      <c r="AC1577" s="69">
        <v>10</v>
      </c>
      <c r="AD1577" s="64">
        <f>+IFERROR(MaestraLP3[[#This Row],[MARGEN UNITARIO]]/MaestraLP3[[#This Row],[Peso Neto UMV (KG)]],0)</f>
        <v>3890</v>
      </c>
      <c r="AE1577" s="39" t="s">
        <v>53</v>
      </c>
      <c r="AF1577" s="39"/>
      <c r="AG1577" s="39">
        <v>1</v>
      </c>
      <c r="AH1577" s="39" t="s">
        <v>53</v>
      </c>
      <c r="AI1577" s="66">
        <v>0.03</v>
      </c>
      <c r="AJ1577" s="66">
        <v>0.05</v>
      </c>
      <c r="AK1577" s="39" t="s">
        <v>53</v>
      </c>
      <c r="AL1577" s="39" t="s">
        <v>53</v>
      </c>
    </row>
    <row r="1578" spans="1:38" x14ac:dyDescent="0.35">
      <c r="A1578" s="110" t="s">
        <v>276</v>
      </c>
      <c r="B1578" s="39">
        <v>104544820</v>
      </c>
      <c r="C1578" s="39" t="str">
        <f>+MaestraLP3[[#This Row],[CÓDIGO]]&amp;MaestraLP3[[#Headers],[-]]&amp;MaestraLP3[[#This Row],[UMV]]</f>
        <v>104544820-C10</v>
      </c>
      <c r="D1578" s="50" t="str">
        <f>+MaestraLP3[[#This Row],[CÓDIGO]]&amp;MaestraLP3[[#Headers],[FS00]]</f>
        <v>104544820FS00</v>
      </c>
      <c r="E1578" s="39" t="s">
        <v>72</v>
      </c>
      <c r="F1578" s="39" t="s">
        <v>84</v>
      </c>
      <c r="G1578" s="39" t="s">
        <v>242</v>
      </c>
      <c r="H1578" s="39" t="s">
        <v>246</v>
      </c>
      <c r="I1578" s="39" t="s">
        <v>1268</v>
      </c>
      <c r="J1578" s="49" t="s">
        <v>65</v>
      </c>
      <c r="K1578" s="50" t="s">
        <v>50</v>
      </c>
      <c r="L1578" s="39" t="str">
        <f>VLOOKUP(MaestraLP3[[#This Row],[UMV]],VALIDACIONES!J:L,3,0)</f>
        <v>Caja 10 Unidades</v>
      </c>
      <c r="M1578" s="39" t="s">
        <v>40</v>
      </c>
      <c r="N1578" s="39" t="s">
        <v>78</v>
      </c>
      <c r="O1578" s="64">
        <v>125020</v>
      </c>
      <c r="P1578" s="39" t="s">
        <v>190</v>
      </c>
      <c r="Q1578" s="64">
        <v>150000</v>
      </c>
      <c r="R1578" s="66">
        <f>+IFERROR((MaestraLP3[[#This Row],[COSTO ]]/MaestraLP3[[#This Row],[COSTO SEP]]-1),0)</f>
        <v>0</v>
      </c>
      <c r="S1578" s="65" t="s">
        <v>93</v>
      </c>
      <c r="T1578" s="65" t="s">
        <v>93</v>
      </c>
      <c r="U1578" s="64">
        <f>+VLOOKUP(MaestraLP3[[#This Row],[FS00]],'[1]BD MES'!$C:$N,12,0)</f>
        <v>125020</v>
      </c>
      <c r="V1578" s="64">
        <v>125020</v>
      </c>
      <c r="W1578" s="66">
        <f>+(MaestraLP3[[#This Row],[COSTO ]]-MaestraLP3[[#This Row],[COSTO OCT AL 25-09]])/MaestraLP3[[#This Row],[COSTO OCT AL 25-09]]</f>
        <v>0</v>
      </c>
      <c r="X1578" s="67" t="str">
        <f>++IF(P1578="HASTA AGOTAR STOCK","HASTA AGOTAR STOCK",IF(MaestraLP3[[#This Row],[PRECIO]]=0,"NO PARA LP",IF(MaestraLP3[[#This Row],[PRECIO SEP]]=0,"INCORPORACIÓN",IF(Z1578=0,"MANTIENE",IF(Z1578&lt;0,"BAJA",IF(Z1578&gt;0,"ALZA",""))))))</f>
        <v>MANTIENE</v>
      </c>
      <c r="Y1578" s="64">
        <v>150000</v>
      </c>
      <c r="Z1578" s="41">
        <f>IF(Y1578=0,"INDICAR PRECIO VTA",Y1578-MaestraLP3[[#This Row],[PRECIO SEP]])</f>
        <v>0</v>
      </c>
      <c r="AA1578" s="66">
        <f t="shared" si="24"/>
        <v>0.16653333333333334</v>
      </c>
      <c r="AB1578" s="68">
        <f>IFERROR(MaestraLP3[[#This Row],[PRECIO]]*MaestraLP3[[#This Row],[%MG UMV]],0)</f>
        <v>24980</v>
      </c>
      <c r="AC1578" s="69">
        <v>10</v>
      </c>
      <c r="AD1578" s="64">
        <f>+IFERROR(MaestraLP3[[#This Row],[MARGEN UNITARIO]]/MaestraLP3[[#This Row],[Peso Neto UMV (KG)]],0)</f>
        <v>2498</v>
      </c>
      <c r="AE1578" s="39" t="s">
        <v>53</v>
      </c>
      <c r="AF1578" s="39"/>
      <c r="AG1578" s="39">
        <v>1</v>
      </c>
      <c r="AH1578" s="39" t="s">
        <v>53</v>
      </c>
      <c r="AI1578" s="66">
        <v>0.03</v>
      </c>
      <c r="AJ1578" s="66">
        <v>0.05</v>
      </c>
      <c r="AK1578" s="39" t="s">
        <v>53</v>
      </c>
      <c r="AL1578" s="39" t="s">
        <v>53</v>
      </c>
    </row>
    <row r="1579" spans="1:38" x14ac:dyDescent="0.35">
      <c r="A1579" s="110" t="s">
        <v>276</v>
      </c>
      <c r="B1579" s="93">
        <v>104549020</v>
      </c>
      <c r="C1579" s="93" t="str">
        <f>+MaestraLP3[[#This Row],[CÓDIGO]]&amp;MaestraLP3[[#Headers],[-]]&amp;MaestraLP3[[#This Row],[UMV]]</f>
        <v>104549020-C10</v>
      </c>
      <c r="D1579" s="100" t="str">
        <f>+MaestraLP3[[#This Row],[CÓDIGO]]&amp;MaestraLP3[[#Headers],[FS00]]</f>
        <v>104549020FS00</v>
      </c>
      <c r="E1579" s="93" t="s">
        <v>72</v>
      </c>
      <c r="F1579" s="93" t="s">
        <v>84</v>
      </c>
      <c r="G1579" s="93" t="s">
        <v>242</v>
      </c>
      <c r="H1579" s="93" t="s">
        <v>246</v>
      </c>
      <c r="I1579" s="93" t="s">
        <v>4632</v>
      </c>
      <c r="J1579" s="101" t="s">
        <v>65</v>
      </c>
      <c r="K1579" s="100" t="s">
        <v>50</v>
      </c>
      <c r="L1579" s="39" t="str">
        <f>VLOOKUP(MaestraLP3[[#This Row],[UMV]],VALIDACIONES!J:L,3,0)</f>
        <v>Caja 10 Unidades</v>
      </c>
      <c r="M1579" s="39" t="s">
        <v>40</v>
      </c>
      <c r="N1579" s="39" t="s">
        <v>41</v>
      </c>
      <c r="O1579" s="102">
        <v>24700</v>
      </c>
      <c r="P1579" s="93"/>
      <c r="Q1579" s="103"/>
      <c r="R1579" s="104">
        <f>+IFERROR((MaestraLP3[[#This Row],[COSTO ]]/MaestraLP3[[#This Row],[COSTO SEP]]-1),0)</f>
        <v>-0.15880971659919019</v>
      </c>
      <c r="S1579" s="103" t="s">
        <v>93</v>
      </c>
      <c r="T1579" s="65" t="s">
        <v>93</v>
      </c>
      <c r="U1579" s="102">
        <f>+VLOOKUP(MaestraLP3[[#This Row],[FS00]],'[1]BD MES'!$C:$N,12,0)</f>
        <v>21280</v>
      </c>
      <c r="V1579" s="64">
        <v>20777.400000000001</v>
      </c>
      <c r="W1579" s="104">
        <f>+(MaestraLP3[[#This Row],[COSTO ]]-MaestraLP3[[#This Row],[COSTO OCT AL 25-09]])/MaestraLP3[[#This Row],[COSTO OCT AL 25-09]]</f>
        <v>-2.3618421052631511E-2</v>
      </c>
      <c r="X1579" s="106" t="str">
        <f>++IF(P1579="HASTA AGOTAR STOCK","HASTA AGOTAR STOCK",IF(MaestraLP3[[#This Row],[PRECIO]]=0,"NO PARA LP",IF(MaestraLP3[[#This Row],[PRECIO SEP]]=0,"INCORPORACIÓN",IF(Z1579=0,"MANTIENE",IF(Z1579&lt;0,"BAJA",IF(Z1579&gt;0,"ALZA",""))))))</f>
        <v>INCORPORACIÓN</v>
      </c>
      <c r="Y1579" s="64">
        <v>34900</v>
      </c>
      <c r="Z1579" s="107">
        <f>IF(Y1579=0,"INDICAR PRECIO VTA",Y1579-MaestraLP3[[#This Row],[PRECIO SEP]])</f>
        <v>34900</v>
      </c>
      <c r="AA1579" s="104">
        <f t="shared" si="24"/>
        <v>0.40465902578796559</v>
      </c>
      <c r="AB1579" s="105">
        <f>IFERROR(MaestraLP3[[#This Row],[PRECIO]]*MaestraLP3[[#This Row],[%MG UMV]],0)</f>
        <v>14122.599999999999</v>
      </c>
      <c r="AC1579" s="108">
        <v>10</v>
      </c>
      <c r="AD1579" s="102">
        <f>+IFERROR(MaestraLP3[[#This Row],[MARGEN UNITARIO]]/MaestraLP3[[#This Row],[Peso Neto UMV (KG)]],0)</f>
        <v>1412.2599999999998</v>
      </c>
      <c r="AE1579" s="39" t="s">
        <v>53</v>
      </c>
      <c r="AF1579" s="39"/>
      <c r="AG1579" s="39">
        <v>1</v>
      </c>
      <c r="AH1579" s="39" t="s">
        <v>53</v>
      </c>
      <c r="AI1579" s="66">
        <v>0.05</v>
      </c>
      <c r="AJ1579" s="66">
        <v>0.1</v>
      </c>
      <c r="AK1579" s="93" t="s">
        <v>53</v>
      </c>
      <c r="AL1579" s="39" t="s">
        <v>53</v>
      </c>
    </row>
    <row r="1580" spans="1:38" x14ac:dyDescent="0.35">
      <c r="A1580" s="110" t="s">
        <v>276</v>
      </c>
      <c r="B1580" s="39">
        <v>104518980</v>
      </c>
      <c r="C1580" s="39" t="str">
        <f>+MaestraLP3[[#This Row],[CÓDIGO]]&amp;MaestraLP3[[#Headers],[-]]&amp;MaestraLP3[[#This Row],[UMV]]</f>
        <v>104518980-C05</v>
      </c>
      <c r="D1580" s="50" t="str">
        <f>+MaestraLP3[[#This Row],[CÓDIGO]]&amp;MaestraLP3[[#Headers],[FS00]]</f>
        <v>104518980FS00</v>
      </c>
      <c r="E1580" s="39" t="s">
        <v>72</v>
      </c>
      <c r="F1580" s="39" t="s">
        <v>84</v>
      </c>
      <c r="G1580" s="39" t="s">
        <v>242</v>
      </c>
      <c r="H1580" s="39" t="s">
        <v>246</v>
      </c>
      <c r="I1580" s="39" t="s">
        <v>1272</v>
      </c>
      <c r="J1580" s="49" t="s">
        <v>198</v>
      </c>
      <c r="K1580" s="50" t="s">
        <v>50</v>
      </c>
      <c r="L1580" s="39" t="str">
        <f>VLOOKUP(MaestraLP3[[#This Row],[UMV]],VALIDACIONES!J:L,3,0)</f>
        <v>Caja 5 Unidades</v>
      </c>
      <c r="M1580" s="39" t="s">
        <v>40</v>
      </c>
      <c r="N1580" s="39" t="s">
        <v>41</v>
      </c>
      <c r="O1580" s="64">
        <v>12465.8</v>
      </c>
      <c r="P1580" s="39" t="s">
        <v>42</v>
      </c>
      <c r="Q1580" s="64">
        <v>18950</v>
      </c>
      <c r="R1580" s="66">
        <f>+IFERROR((MaestraLP3[[#This Row],[COSTO ]]/MaestraLP3[[#This Row],[COSTO SEP]]-1),0)</f>
        <v>-0.11675999554806749</v>
      </c>
      <c r="S1580" s="65" t="s">
        <v>52</v>
      </c>
      <c r="T1580" s="65" t="s">
        <v>52</v>
      </c>
      <c r="U1580" s="64">
        <f>+VLOOKUP(MaestraLP3[[#This Row],[FS00]],'[1]BD MES'!$C:$N,12,0)</f>
        <v>12144.300000000001</v>
      </c>
      <c r="V1580" s="64">
        <v>11010.2932474969</v>
      </c>
      <c r="W1580" s="66">
        <f>+(MaestraLP3[[#This Row],[COSTO ]]-MaestraLP3[[#This Row],[COSTO OCT AL 25-09]])/MaestraLP3[[#This Row],[COSTO OCT AL 25-09]]</f>
        <v>-9.337769591521132E-2</v>
      </c>
      <c r="X1580" s="67" t="str">
        <f>++IF(P1580="HASTA AGOTAR STOCK","HASTA AGOTAR STOCK",IF(MaestraLP3[[#This Row],[PRECIO]]=0,"NO PARA LP",IF(MaestraLP3[[#This Row],[PRECIO SEP]]=0,"INCORPORACIÓN",IF(Z1580=0,"MANTIENE",IF(Z1580&lt;0,"BAJA",IF(Z1580&gt;0,"ALZA",""))))))</f>
        <v>MANTIENE</v>
      </c>
      <c r="Y1580" s="64">
        <v>18950</v>
      </c>
      <c r="Z1580" s="41">
        <f>IF(Y1580=0,"INDICAR PRECIO VTA",Y1580-MaestraLP3[[#This Row],[PRECIO SEP]])</f>
        <v>0</v>
      </c>
      <c r="AA1580" s="66">
        <f t="shared" si="24"/>
        <v>0.4189818866756253</v>
      </c>
      <c r="AB1580" s="68">
        <f>IFERROR(MaestraLP3[[#This Row],[PRECIO]]*MaestraLP3[[#This Row],[%MG UMV]],0)</f>
        <v>7939.7067525030998</v>
      </c>
      <c r="AC1580" s="69">
        <v>5</v>
      </c>
      <c r="AD1580" s="64">
        <f>+IFERROR(MaestraLP3[[#This Row],[MARGEN UNITARIO]]/MaestraLP3[[#This Row],[Peso Neto UMV (KG)]],0)</f>
        <v>1587.94135050062</v>
      </c>
      <c r="AE1580" s="39" t="s">
        <v>53</v>
      </c>
      <c r="AF1580" s="39"/>
      <c r="AG1580" s="39">
        <v>1</v>
      </c>
      <c r="AH1580" s="39" t="s">
        <v>53</v>
      </c>
      <c r="AI1580" s="66">
        <v>0.05</v>
      </c>
      <c r="AJ1580" s="66">
        <v>0.1</v>
      </c>
      <c r="AK1580" s="39" t="s">
        <v>53</v>
      </c>
      <c r="AL1580" s="39" t="s">
        <v>53</v>
      </c>
    </row>
    <row r="1581" spans="1:38" x14ac:dyDescent="0.35">
      <c r="A1581" s="110" t="s">
        <v>276</v>
      </c>
      <c r="B1581" s="93">
        <v>104548970</v>
      </c>
      <c r="C1581" s="93" t="str">
        <f>+MaestraLP3[[#This Row],[CÓDIGO]]&amp;MaestraLP3[[#Headers],[-]]&amp;MaestraLP3[[#This Row],[UMV]]</f>
        <v>104548970-C10</v>
      </c>
      <c r="D1581" s="100" t="str">
        <f>+MaestraLP3[[#This Row],[CÓDIGO]]&amp;MaestraLP3[[#Headers],[FS00]]</f>
        <v>104548970FS00</v>
      </c>
      <c r="E1581" s="93" t="s">
        <v>72</v>
      </c>
      <c r="F1581" s="93" t="s">
        <v>84</v>
      </c>
      <c r="G1581" s="93" t="s">
        <v>242</v>
      </c>
      <c r="H1581" s="93" t="s">
        <v>246</v>
      </c>
      <c r="I1581" s="93" t="s">
        <v>4633</v>
      </c>
      <c r="J1581" s="101" t="s">
        <v>65</v>
      </c>
      <c r="K1581" s="100" t="s">
        <v>50</v>
      </c>
      <c r="L1581" s="39" t="str">
        <f>VLOOKUP(MaestraLP3[[#This Row],[UMV]],VALIDACIONES!J:L,3,0)</f>
        <v>Caja 10 Unidades</v>
      </c>
      <c r="M1581" s="39" t="s">
        <v>40</v>
      </c>
      <c r="N1581" s="39" t="s">
        <v>41</v>
      </c>
      <c r="O1581" s="102">
        <v>17640</v>
      </c>
      <c r="P1581" s="93"/>
      <c r="Q1581" s="103"/>
      <c r="R1581" s="104">
        <f>+IFERROR((MaestraLP3[[#This Row],[COSTO ]]/MaestraLP3[[#This Row],[COSTO SEP]]-1),0)</f>
        <v>9.5918367346938815E-3</v>
      </c>
      <c r="S1581" s="103" t="s">
        <v>93</v>
      </c>
      <c r="T1581" s="65" t="s">
        <v>93</v>
      </c>
      <c r="U1581" s="102">
        <f>+VLOOKUP(MaestraLP3[[#This Row],[FS00]],'[1]BD MES'!$C:$N,12,0)</f>
        <v>18240</v>
      </c>
      <c r="V1581" s="64">
        <v>17809.2</v>
      </c>
      <c r="W1581" s="104">
        <f>+(MaestraLP3[[#This Row],[COSTO ]]-MaestraLP3[[#This Row],[COSTO OCT AL 25-09]])/MaestraLP3[[#This Row],[COSTO OCT AL 25-09]]</f>
        <v>-2.3618421052631539E-2</v>
      </c>
      <c r="X1581" s="106" t="str">
        <f>++IF(P1581="HASTA AGOTAR STOCK","HASTA AGOTAR STOCK",IF(MaestraLP3[[#This Row],[PRECIO]]=0,"NO PARA LP",IF(MaestraLP3[[#This Row],[PRECIO SEP]]=0,"INCORPORACIÓN",IF(Z1581=0,"MANTIENE",IF(Z1581&lt;0,"BAJA",IF(Z1581&gt;0,"ALZA",""))))))</f>
        <v>INCORPORACIÓN</v>
      </c>
      <c r="Y1581" s="64">
        <v>29900</v>
      </c>
      <c r="Z1581" s="107">
        <f>IF(Y1581=0,"INDICAR PRECIO VTA",Y1581-MaestraLP3[[#This Row],[PRECIO SEP]])</f>
        <v>29900</v>
      </c>
      <c r="AA1581" s="104">
        <f t="shared" si="24"/>
        <v>0.4043745819397993</v>
      </c>
      <c r="AB1581" s="105">
        <f>IFERROR(MaestraLP3[[#This Row],[PRECIO]]*MaestraLP3[[#This Row],[%MG UMV]],0)</f>
        <v>12090.8</v>
      </c>
      <c r="AC1581" s="108">
        <v>10</v>
      </c>
      <c r="AD1581" s="102">
        <f>+IFERROR(MaestraLP3[[#This Row],[MARGEN UNITARIO]]/MaestraLP3[[#This Row],[Peso Neto UMV (KG)]],0)</f>
        <v>1209.08</v>
      </c>
      <c r="AE1581" s="39" t="s">
        <v>53</v>
      </c>
      <c r="AF1581" s="39"/>
      <c r="AG1581" s="39">
        <v>1</v>
      </c>
      <c r="AH1581" s="39" t="s">
        <v>53</v>
      </c>
      <c r="AI1581" s="66">
        <v>0.03</v>
      </c>
      <c r="AJ1581" s="66">
        <v>0.05</v>
      </c>
      <c r="AK1581" s="93" t="s">
        <v>53</v>
      </c>
      <c r="AL1581" s="39" t="s">
        <v>53</v>
      </c>
    </row>
    <row r="1582" spans="1:38" x14ac:dyDescent="0.35">
      <c r="A1582" s="110" t="s">
        <v>276</v>
      </c>
      <c r="B1582" s="39">
        <v>104518890</v>
      </c>
      <c r="C1582" s="39" t="str">
        <f>+MaestraLP3[[#This Row],[CÓDIGO]]&amp;MaestraLP3[[#Headers],[-]]&amp;MaestraLP3[[#This Row],[UMV]]</f>
        <v>104518890-C05</v>
      </c>
      <c r="D1582" s="50" t="str">
        <f>+MaestraLP3[[#This Row],[CÓDIGO]]&amp;MaestraLP3[[#Headers],[FS00]]</f>
        <v>104518890FS00</v>
      </c>
      <c r="E1582" s="39" t="s">
        <v>72</v>
      </c>
      <c r="F1582" s="39" t="s">
        <v>84</v>
      </c>
      <c r="G1582" s="39" t="s">
        <v>242</v>
      </c>
      <c r="H1582" s="39" t="s">
        <v>246</v>
      </c>
      <c r="I1582" s="39" t="s">
        <v>1273</v>
      </c>
      <c r="J1582" s="49" t="s">
        <v>198</v>
      </c>
      <c r="K1582" s="50" t="s">
        <v>50</v>
      </c>
      <c r="L1582" s="39" t="str">
        <f>VLOOKUP(MaestraLP3[[#This Row],[UMV]],VALIDACIONES!J:L,3,0)</f>
        <v>Caja 5 Unidades</v>
      </c>
      <c r="M1582" s="39" t="s">
        <v>40</v>
      </c>
      <c r="N1582" s="39" t="s">
        <v>41</v>
      </c>
      <c r="O1582" s="64">
        <v>10922</v>
      </c>
      <c r="P1582" s="39" t="s">
        <v>42</v>
      </c>
      <c r="Q1582" s="64">
        <v>16490</v>
      </c>
      <c r="R1582" s="66">
        <f>+IFERROR((MaestraLP3[[#This Row],[COSTO ]]/MaestraLP3[[#This Row],[COSTO SEP]]-1),0)</f>
        <v>-4.4128374183875718E-2</v>
      </c>
      <c r="S1582" s="65" t="s">
        <v>52</v>
      </c>
      <c r="T1582" s="65" t="s">
        <v>52</v>
      </c>
      <c r="U1582" s="64">
        <f>+VLOOKUP(MaestraLP3[[#This Row],[FS00]],'[1]BD MES'!$C:$N,12,0)</f>
        <v>10787.25</v>
      </c>
      <c r="V1582" s="64">
        <v>10440.029897163709</v>
      </c>
      <c r="W1582" s="66">
        <f>+(MaestraLP3[[#This Row],[COSTO ]]-MaestraLP3[[#This Row],[COSTO OCT AL 25-09]])/MaestraLP3[[#This Row],[COSTO OCT AL 25-09]]</f>
        <v>-3.2188009255027059E-2</v>
      </c>
      <c r="X1582" s="67" t="str">
        <f>++IF(P1582="HASTA AGOTAR STOCK","HASTA AGOTAR STOCK",IF(MaestraLP3[[#This Row],[PRECIO]]=0,"NO PARA LP",IF(MaestraLP3[[#This Row],[PRECIO SEP]]=0,"INCORPORACIÓN",IF(Z1582=0,"MANTIENE",IF(Z1582&lt;0,"BAJA",IF(Z1582&gt;0,"ALZA",""))))))</f>
        <v>MANTIENE</v>
      </c>
      <c r="Y1582" s="64">
        <v>16490</v>
      </c>
      <c r="Z1582" s="41">
        <f>IF(Y1582=0,"INDICAR PRECIO VTA",Y1582-MaestraLP3[[#This Row],[PRECIO SEP]])</f>
        <v>0</v>
      </c>
      <c r="AA1582" s="66">
        <f t="shared" si="24"/>
        <v>0.36688721060256463</v>
      </c>
      <c r="AB1582" s="68">
        <f>IFERROR(MaestraLP3[[#This Row],[PRECIO]]*MaestraLP3[[#This Row],[%MG UMV]],0)</f>
        <v>6049.9701028362906</v>
      </c>
      <c r="AC1582" s="69">
        <v>5</v>
      </c>
      <c r="AD1582" s="64">
        <f>+IFERROR(MaestraLP3[[#This Row],[MARGEN UNITARIO]]/MaestraLP3[[#This Row],[Peso Neto UMV (KG)]],0)</f>
        <v>1209.9940205672581</v>
      </c>
      <c r="AE1582" s="39" t="s">
        <v>53</v>
      </c>
      <c r="AF1582" s="39"/>
      <c r="AG1582" s="39">
        <v>1</v>
      </c>
      <c r="AH1582" s="39" t="s">
        <v>53</v>
      </c>
      <c r="AI1582" s="66">
        <v>0.03</v>
      </c>
      <c r="AJ1582" s="66">
        <v>0.05</v>
      </c>
      <c r="AK1582" s="39" t="s">
        <v>53</v>
      </c>
      <c r="AL1582" s="39" t="s">
        <v>53</v>
      </c>
    </row>
    <row r="1583" spans="1:38" x14ac:dyDescent="0.35">
      <c r="A1583" s="110" t="s">
        <v>276</v>
      </c>
      <c r="B1583" s="39">
        <v>104535410</v>
      </c>
      <c r="C1583" s="39" t="str">
        <f>+MaestraLP3[[#This Row],[CÓDIGO]]&amp;MaestraLP3[[#Headers],[-]]&amp;MaestraLP3[[#This Row],[UMV]]</f>
        <v>104535410-KG</v>
      </c>
      <c r="D1583" s="50" t="str">
        <f>+MaestraLP3[[#This Row],[CÓDIGO]]&amp;MaestraLP3[[#Headers],[FS00]]</f>
        <v>104535410FS00</v>
      </c>
      <c r="E1583" s="39" t="s">
        <v>72</v>
      </c>
      <c r="F1583" s="39" t="s">
        <v>84</v>
      </c>
      <c r="G1583" s="39" t="s">
        <v>242</v>
      </c>
      <c r="H1583" s="39" t="s">
        <v>1274</v>
      </c>
      <c r="I1583" s="39" t="s">
        <v>4207</v>
      </c>
      <c r="J1583" s="49" t="s">
        <v>77</v>
      </c>
      <c r="K1583" s="50" t="s">
        <v>77</v>
      </c>
      <c r="L1583" s="39" t="str">
        <f>VLOOKUP(MaestraLP3[[#This Row],[UMV]],VALIDACIONES!J:L,3,0)</f>
        <v>Kilogramo</v>
      </c>
      <c r="M1583" s="39" t="s">
        <v>40</v>
      </c>
      <c r="N1583" s="39" t="s">
        <v>78</v>
      </c>
      <c r="O1583" s="64">
        <v>7434</v>
      </c>
      <c r="P1583" s="39" t="s">
        <v>42</v>
      </c>
      <c r="Q1583" s="64">
        <v>9990</v>
      </c>
      <c r="R1583" s="66">
        <f>+IFERROR((MaestraLP3[[#This Row],[COSTO ]]/MaestraLP3[[#This Row],[COSTO SEP]]-1),0)</f>
        <v>4.1626246585994231E-2</v>
      </c>
      <c r="S1583" s="65" t="s">
        <v>52</v>
      </c>
      <c r="T1583" s="65" t="s">
        <v>52</v>
      </c>
      <c r="U1583" s="64">
        <f>+VLOOKUP(MaestraLP3[[#This Row],[FS00]],'[1]BD MES'!$C:$N,12,0)</f>
        <v>7823</v>
      </c>
      <c r="V1583" s="64">
        <v>7743.4495171202807</v>
      </c>
      <c r="W1583" s="66">
        <f>+(MaestraLP3[[#This Row],[COSTO ]]-MaestraLP3[[#This Row],[COSTO OCT AL 25-09]])/MaestraLP3[[#This Row],[COSTO OCT AL 25-09]]</f>
        <v>-1.0168794948193699E-2</v>
      </c>
      <c r="X1583" s="67" t="str">
        <f>++IF(P1583="HASTA AGOTAR STOCK","HASTA AGOTAR STOCK",IF(MaestraLP3[[#This Row],[PRECIO]]=0,"NO PARA LP",IF(MaestraLP3[[#This Row],[PRECIO SEP]]=0,"INCORPORACIÓN",IF(Z1583=0,"MANTIENE",IF(Z1583&lt;0,"BAJA",IF(Z1583&gt;0,"ALZA",""))))))</f>
        <v>MANTIENE</v>
      </c>
      <c r="Y1583" s="64">
        <v>9990</v>
      </c>
      <c r="Z1583" s="41">
        <f>IF(Y1583=0,"INDICAR PRECIO VTA",Y1583-MaestraLP3[[#This Row],[PRECIO SEP]])</f>
        <v>0</v>
      </c>
      <c r="AA1583" s="66">
        <f t="shared" si="24"/>
        <v>0.22487992821618813</v>
      </c>
      <c r="AB1583" s="68">
        <f>IFERROR(MaestraLP3[[#This Row],[PRECIO]]*MaestraLP3[[#This Row],[%MG UMV]],0)</f>
        <v>2246.5504828797193</v>
      </c>
      <c r="AC1583" s="69">
        <v>1</v>
      </c>
      <c r="AD1583" s="64">
        <f>+IFERROR(MaestraLP3[[#This Row],[MARGEN UNITARIO]]/MaestraLP3[[#This Row],[Peso Neto UMV (KG)]],0)</f>
        <v>2246.5504828797193</v>
      </c>
      <c r="AE1583" s="39" t="s">
        <v>44</v>
      </c>
      <c r="AF1583" s="39"/>
      <c r="AG1583" s="39">
        <v>1</v>
      </c>
      <c r="AH1583" s="39">
        <v>0</v>
      </c>
      <c r="AI1583" s="66">
        <v>0.03</v>
      </c>
      <c r="AJ1583" s="66">
        <v>0.05</v>
      </c>
      <c r="AK1583" s="39" t="s">
        <v>53</v>
      </c>
      <c r="AL1583" s="39" t="s">
        <v>53</v>
      </c>
    </row>
    <row r="1584" spans="1:38" x14ac:dyDescent="0.35">
      <c r="A1584" s="110" t="s">
        <v>276</v>
      </c>
      <c r="B1584" s="39">
        <v>104547020</v>
      </c>
      <c r="C1584" s="39" t="str">
        <f>+MaestraLP3[[#This Row],[CÓDIGO]]&amp;MaestraLP3[[#Headers],[-]]&amp;MaestraLP3[[#This Row],[UMV]]</f>
        <v>104547020-KG</v>
      </c>
      <c r="D1584" s="50" t="str">
        <f>+MaestraLP3[[#This Row],[CÓDIGO]]&amp;MaestraLP3[[#Headers],[FS00]]</f>
        <v>104547020FS00</v>
      </c>
      <c r="E1584" s="39" t="s">
        <v>72</v>
      </c>
      <c r="F1584" s="39" t="s">
        <v>84</v>
      </c>
      <c r="G1584" s="39" t="s">
        <v>242</v>
      </c>
      <c r="H1584" s="39" t="s">
        <v>1274</v>
      </c>
      <c r="I1584" s="39" t="s">
        <v>4207</v>
      </c>
      <c r="J1584" s="49" t="s">
        <v>77</v>
      </c>
      <c r="K1584" s="50" t="s">
        <v>77</v>
      </c>
      <c r="L1584" s="39" t="str">
        <f>VLOOKUP(MaestraLP3[[#This Row],[UMV]],VALIDACIONES!J:L,3,0)</f>
        <v>Kilogramo</v>
      </c>
      <c r="M1584" s="39" t="s">
        <v>40</v>
      </c>
      <c r="N1584" s="39" t="s">
        <v>78</v>
      </c>
      <c r="O1584" s="64">
        <v>6960</v>
      </c>
      <c r="P1584" s="39" t="s">
        <v>42</v>
      </c>
      <c r="Q1584" s="65">
        <v>9990</v>
      </c>
      <c r="R1584" s="66">
        <f>+IFERROR((MaestraLP3[[#This Row],[COSTO ]]/MaestraLP3[[#This Row],[COSTO SEP]]-1),0)</f>
        <v>8.7787356321838983E-2</v>
      </c>
      <c r="S1584" s="65" t="s">
        <v>544</v>
      </c>
      <c r="T1584" s="65" t="s">
        <v>544</v>
      </c>
      <c r="U1584" s="64">
        <f>+VLOOKUP(MaestraLP3[[#This Row],[FS00]],'[1]BD MES'!$C:$N,12,0)</f>
        <v>8500</v>
      </c>
      <c r="V1584" s="64">
        <v>7571</v>
      </c>
      <c r="W1584" s="66">
        <f>+(MaestraLP3[[#This Row],[COSTO ]]-MaestraLP3[[#This Row],[COSTO OCT AL 25-09]])/MaestraLP3[[#This Row],[COSTO OCT AL 25-09]]</f>
        <v>-0.10929411764705882</v>
      </c>
      <c r="X1584" s="67" t="str">
        <f>++IF(P1584="HASTA AGOTAR STOCK","HASTA AGOTAR STOCK",IF(MaestraLP3[[#This Row],[PRECIO]]=0,"NO PARA LP",IF(MaestraLP3[[#This Row],[PRECIO SEP]]=0,"INCORPORACIÓN",IF(Z1584=0,"MANTIENE",IF(Z1584&lt;0,"BAJA",IF(Z1584&gt;0,"ALZA",""))))))</f>
        <v>MANTIENE</v>
      </c>
      <c r="Y1584" s="64">
        <v>9990</v>
      </c>
      <c r="Z1584" s="41">
        <f>IF(Y1584=0,"INDICAR PRECIO VTA",Y1584-MaestraLP3[[#This Row],[PRECIO SEP]])</f>
        <v>0</v>
      </c>
      <c r="AA1584" s="66">
        <f t="shared" si="24"/>
        <v>0.24214214214214214</v>
      </c>
      <c r="AB1584" s="68">
        <f>IFERROR(MaestraLP3[[#This Row],[PRECIO]]*MaestraLP3[[#This Row],[%MG UMV]],0)</f>
        <v>2419</v>
      </c>
      <c r="AC1584" s="69">
        <v>1</v>
      </c>
      <c r="AD1584" s="64">
        <f>+IFERROR(MaestraLP3[[#This Row],[MARGEN UNITARIO]]/MaestraLP3[[#This Row],[Peso Neto UMV (KG)]],0)</f>
        <v>2419</v>
      </c>
      <c r="AE1584" s="39" t="s">
        <v>44</v>
      </c>
      <c r="AF1584" s="39"/>
      <c r="AG1584" s="39">
        <v>1</v>
      </c>
      <c r="AH1584" s="39">
        <v>0</v>
      </c>
      <c r="AI1584" s="66">
        <v>0.03</v>
      </c>
      <c r="AJ1584" s="66">
        <v>0.05</v>
      </c>
      <c r="AK1584" s="39" t="s">
        <v>53</v>
      </c>
      <c r="AL1584" s="39" t="s">
        <v>53</v>
      </c>
    </row>
    <row r="1585" spans="1:38" x14ac:dyDescent="0.35">
      <c r="A1585" s="110" t="s">
        <v>276</v>
      </c>
      <c r="B1585" s="39">
        <v>150001939</v>
      </c>
      <c r="C1585" s="39" t="str">
        <f>+MaestraLP3[[#This Row],[CÓDIGO]]&amp;MaestraLP3[[#Headers],[-]]&amp;MaestraLP3[[#This Row],[UMV]]</f>
        <v>150001939-C05</v>
      </c>
      <c r="D1585" s="50" t="str">
        <f>+MaestraLP3[[#This Row],[CÓDIGO]]&amp;MaestraLP3[[#Headers],[FS00]]</f>
        <v>150001939FS00</v>
      </c>
      <c r="E1585" s="39" t="s">
        <v>72</v>
      </c>
      <c r="F1585" s="39" t="s">
        <v>84</v>
      </c>
      <c r="G1585" s="39" t="s">
        <v>242</v>
      </c>
      <c r="H1585" s="39" t="s">
        <v>1274</v>
      </c>
      <c r="I1585" s="39" t="s">
        <v>1279</v>
      </c>
      <c r="J1585" s="49" t="s">
        <v>198</v>
      </c>
      <c r="K1585" s="50" t="s">
        <v>50</v>
      </c>
      <c r="L1585" s="39" t="str">
        <f>VLOOKUP(MaestraLP3[[#This Row],[UMV]],VALIDACIONES!J:L,3,0)</f>
        <v>Caja 5 Unidades</v>
      </c>
      <c r="M1585" s="39" t="s">
        <v>40</v>
      </c>
      <c r="N1585" s="39" t="s">
        <v>41</v>
      </c>
      <c r="O1585" s="64">
        <v>9283.7000000000007</v>
      </c>
      <c r="P1585" s="39" t="s">
        <v>42</v>
      </c>
      <c r="Q1585" s="64">
        <v>14590</v>
      </c>
      <c r="R1585" s="66">
        <f>+IFERROR((MaestraLP3[[#This Row],[COSTO ]]/MaestraLP3[[#This Row],[COSTO SEP]]-1),0)</f>
        <v>0</v>
      </c>
      <c r="S1585" s="65" t="s">
        <v>52</v>
      </c>
      <c r="T1585" s="65" t="s">
        <v>52</v>
      </c>
      <c r="U1585" s="64">
        <f>+VLOOKUP(MaestraLP3[[#This Row],[FS00]],'[1]BD MES'!$C:$N,12,0)</f>
        <v>9283.7000000000007</v>
      </c>
      <c r="V1585" s="64">
        <v>9283.7000000000007</v>
      </c>
      <c r="W1585" s="66">
        <f>+(MaestraLP3[[#This Row],[COSTO ]]-MaestraLP3[[#This Row],[COSTO OCT AL 25-09]])/MaestraLP3[[#This Row],[COSTO OCT AL 25-09]]</f>
        <v>0</v>
      </c>
      <c r="X1585" s="67" t="str">
        <f>++IF(P1585="HASTA AGOTAR STOCK","HASTA AGOTAR STOCK",IF(MaestraLP3[[#This Row],[PRECIO]]=0,"NO PARA LP",IF(MaestraLP3[[#This Row],[PRECIO SEP]]=0,"INCORPORACIÓN",IF(Z1585=0,"MANTIENE",IF(Z1585&lt;0,"BAJA",IF(Z1585&gt;0,"ALZA",""))))))</f>
        <v>MANTIENE</v>
      </c>
      <c r="Y1585" s="64">
        <v>14590</v>
      </c>
      <c r="Z1585" s="41">
        <f>IF(Y1585=0,"INDICAR PRECIO VTA",Y1585-MaestraLP3[[#This Row],[PRECIO SEP]])</f>
        <v>0</v>
      </c>
      <c r="AA1585" s="66">
        <f t="shared" si="24"/>
        <v>0.3636943111720356</v>
      </c>
      <c r="AB1585" s="68">
        <f>IFERROR(MaestraLP3[[#This Row],[PRECIO]]*MaestraLP3[[#This Row],[%MG UMV]],0)</f>
        <v>5306.2999999999993</v>
      </c>
      <c r="AC1585" s="69">
        <v>5</v>
      </c>
      <c r="AD1585" s="64">
        <f>+IFERROR(MaestraLP3[[#This Row],[MARGEN UNITARIO]]/MaestraLP3[[#This Row],[Peso Neto UMV (KG)]],0)</f>
        <v>1061.2599999999998</v>
      </c>
      <c r="AE1585" s="39" t="s">
        <v>53</v>
      </c>
      <c r="AF1585" s="39"/>
      <c r="AG1585" s="39">
        <v>1</v>
      </c>
      <c r="AH1585" s="39" t="s">
        <v>53</v>
      </c>
      <c r="AI1585" s="66">
        <v>0.05</v>
      </c>
      <c r="AJ1585" s="66">
        <v>0.08</v>
      </c>
      <c r="AK1585" s="39" t="s">
        <v>53</v>
      </c>
      <c r="AL1585" s="39" t="s">
        <v>53</v>
      </c>
    </row>
    <row r="1586" spans="1:38" x14ac:dyDescent="0.35">
      <c r="A1586" s="110" t="s">
        <v>276</v>
      </c>
      <c r="B1586" s="39">
        <v>104518880</v>
      </c>
      <c r="C1586" s="39" t="str">
        <f>+MaestraLP3[[#This Row],[CÓDIGO]]&amp;MaestraLP3[[#Headers],[-]]&amp;MaestraLP3[[#This Row],[UMV]]</f>
        <v>104518880-C05</v>
      </c>
      <c r="D1586" s="50" t="str">
        <f>+MaestraLP3[[#This Row],[CÓDIGO]]&amp;MaestraLP3[[#Headers],[FS00]]</f>
        <v>104518880FS00</v>
      </c>
      <c r="E1586" s="39" t="s">
        <v>72</v>
      </c>
      <c r="F1586" s="39" t="s">
        <v>84</v>
      </c>
      <c r="G1586" s="39" t="s">
        <v>242</v>
      </c>
      <c r="H1586" s="39" t="s">
        <v>1274</v>
      </c>
      <c r="I1586" s="39" t="s">
        <v>1281</v>
      </c>
      <c r="J1586" s="49" t="s">
        <v>198</v>
      </c>
      <c r="K1586" s="50" t="s">
        <v>50</v>
      </c>
      <c r="L1586" s="39" t="str">
        <f>VLOOKUP(MaestraLP3[[#This Row],[UMV]],VALIDACIONES!J:L,3,0)</f>
        <v>Caja 5 Unidades</v>
      </c>
      <c r="M1586" s="39" t="s">
        <v>40</v>
      </c>
      <c r="N1586" s="39" t="s">
        <v>41</v>
      </c>
      <c r="O1586" s="64">
        <v>10607.650000000001</v>
      </c>
      <c r="P1586" s="39" t="s">
        <v>42</v>
      </c>
      <c r="Q1586" s="64">
        <v>15990</v>
      </c>
      <c r="R1586" s="66">
        <f>+IFERROR((MaestraLP3[[#This Row],[COSTO ]]/MaestraLP3[[#This Row],[COSTO SEP]]-1),0)</f>
        <v>0</v>
      </c>
      <c r="S1586" s="65" t="s">
        <v>52</v>
      </c>
      <c r="T1586" s="65" t="s">
        <v>52</v>
      </c>
      <c r="U1586" s="64">
        <f>+VLOOKUP(MaestraLP3[[#This Row],[FS00]],'[1]BD MES'!$C:$N,12,0)</f>
        <v>10607.6</v>
      </c>
      <c r="V1586" s="64">
        <v>10607.650000000001</v>
      </c>
      <c r="W1586" s="66">
        <f>+(MaestraLP3[[#This Row],[COSTO ]]-MaestraLP3[[#This Row],[COSTO OCT AL 25-09]])/MaestraLP3[[#This Row],[COSTO OCT AL 25-09]]</f>
        <v>4.7136015687894896E-6</v>
      </c>
      <c r="X1586" s="67" t="str">
        <f>++IF(P1586="HASTA AGOTAR STOCK","HASTA AGOTAR STOCK",IF(MaestraLP3[[#This Row],[PRECIO]]=0,"NO PARA LP",IF(MaestraLP3[[#This Row],[PRECIO SEP]]=0,"INCORPORACIÓN",IF(Z1586=0,"MANTIENE",IF(Z1586&lt;0,"BAJA",IF(Z1586&gt;0,"ALZA",""))))))</f>
        <v>MANTIENE</v>
      </c>
      <c r="Y1586" s="64">
        <v>15990</v>
      </c>
      <c r="Z1586" s="41">
        <f>IF(Y1586=0,"INDICAR PRECIO VTA",Y1586-MaestraLP3[[#This Row],[PRECIO SEP]])</f>
        <v>0</v>
      </c>
      <c r="AA1586" s="66">
        <f t="shared" si="24"/>
        <v>0.33660725453408369</v>
      </c>
      <c r="AB1586" s="68">
        <f>IFERROR(MaestraLP3[[#This Row],[PRECIO]]*MaestraLP3[[#This Row],[%MG UMV]],0)</f>
        <v>5382.3499999999985</v>
      </c>
      <c r="AC1586" s="69">
        <v>5</v>
      </c>
      <c r="AD1586" s="64">
        <f>+IFERROR(MaestraLP3[[#This Row],[MARGEN UNITARIO]]/MaestraLP3[[#This Row],[Peso Neto UMV (KG)]],0)</f>
        <v>1076.4699999999998</v>
      </c>
      <c r="AE1586" s="39" t="s">
        <v>53</v>
      </c>
      <c r="AF1586" s="39"/>
      <c r="AG1586" s="39">
        <v>1</v>
      </c>
      <c r="AH1586" s="39" t="s">
        <v>53</v>
      </c>
      <c r="AI1586" s="66">
        <v>0.05</v>
      </c>
      <c r="AJ1586" s="66">
        <v>0.08</v>
      </c>
      <c r="AK1586" s="39" t="s">
        <v>53</v>
      </c>
      <c r="AL1586" s="39" t="s">
        <v>53</v>
      </c>
    </row>
    <row r="1587" spans="1:38" x14ac:dyDescent="0.35">
      <c r="A1587" s="110" t="s">
        <v>276</v>
      </c>
      <c r="B1587" s="49">
        <v>104528010</v>
      </c>
      <c r="C1587" s="39" t="str">
        <f>+MaestraLP3[[#This Row],[CÓDIGO]]&amp;MaestraLP3[[#Headers],[-]]&amp;MaestraLP3[[#This Row],[UMV]]</f>
        <v>104528010-C10</v>
      </c>
      <c r="D1587" s="50" t="str">
        <f>+MaestraLP3[[#This Row],[CÓDIGO]]&amp;MaestraLP3[[#Headers],[FS00]]</f>
        <v>104528010FS00</v>
      </c>
      <c r="E1587" s="39" t="s">
        <v>72</v>
      </c>
      <c r="F1587" s="39" t="s">
        <v>84</v>
      </c>
      <c r="G1587" s="39" t="s">
        <v>242</v>
      </c>
      <c r="H1587" s="39" t="s">
        <v>1274</v>
      </c>
      <c r="I1587" s="39" t="s">
        <v>1280</v>
      </c>
      <c r="J1587" s="49" t="s">
        <v>65</v>
      </c>
      <c r="K1587" s="50" t="s">
        <v>77</v>
      </c>
      <c r="L1587" s="39" t="str">
        <f>VLOOKUP(MaestraLP3[[#This Row],[UMV]],VALIDACIONES!J:L,3,0)</f>
        <v>Caja 10 Unidades</v>
      </c>
      <c r="M1587" s="39" t="s">
        <v>40</v>
      </c>
      <c r="N1587" s="39" t="s">
        <v>78</v>
      </c>
      <c r="O1587" s="64">
        <v>23500</v>
      </c>
      <c r="P1587" s="39" t="s">
        <v>42</v>
      </c>
      <c r="Q1587" s="65">
        <v>31980</v>
      </c>
      <c r="R1587" s="66">
        <f>+IFERROR((MaestraLP3[[#This Row],[COSTO ]]/MaestraLP3[[#This Row],[COSTO SEP]]-1),0)</f>
        <v>-0.27163319148936171</v>
      </c>
      <c r="S1587" s="65" t="s">
        <v>544</v>
      </c>
      <c r="T1587" s="65" t="s">
        <v>4660</v>
      </c>
      <c r="U1587" s="64">
        <f>+VLOOKUP(MaestraLP3[[#This Row],[FS00]],'[1]BD MES'!$C:$N,12,0)</f>
        <v>23500</v>
      </c>
      <c r="V1587" s="64">
        <v>17116.62</v>
      </c>
      <c r="W1587" s="66">
        <f>+(MaestraLP3[[#This Row],[COSTO ]]-MaestraLP3[[#This Row],[COSTO OCT AL 25-09]])/MaestraLP3[[#This Row],[COSTO OCT AL 25-09]]</f>
        <v>-0.27163319148936177</v>
      </c>
      <c r="X1587" s="67" t="str">
        <f>++IF(P1587="HASTA AGOTAR STOCK","HASTA AGOTAR STOCK",IF(MaestraLP3[[#This Row],[PRECIO]]=0,"NO PARA LP",IF(MaestraLP3[[#This Row],[PRECIO SEP]]=0,"INCORPORACIÓN",IF(Z1587=0,"MANTIENE",IF(Z1587&lt;0,"BAJA",IF(Z1587&gt;0,"ALZA",""))))))</f>
        <v>BAJA</v>
      </c>
      <c r="Y1587" s="64">
        <v>27900</v>
      </c>
      <c r="Z1587" s="41">
        <f>IF(Y1587=0,"INDICAR PRECIO VTA",Y1587-MaestraLP3[[#This Row],[PRECIO SEP]])</f>
        <v>-4080</v>
      </c>
      <c r="AA1587" s="66">
        <f t="shared" si="24"/>
        <v>0.38650107526881722</v>
      </c>
      <c r="AB1587" s="68">
        <f>IFERROR(MaestraLP3[[#This Row],[PRECIO]]*MaestraLP3[[#This Row],[%MG UMV]],0)</f>
        <v>10783.380000000001</v>
      </c>
      <c r="AC1587" s="69">
        <v>10</v>
      </c>
      <c r="AD1587" s="64">
        <f>+IFERROR(MaestraLP3[[#This Row],[MARGEN UNITARIO]]/MaestraLP3[[#This Row],[Peso Neto UMV (KG)]],0)</f>
        <v>1078.3380000000002</v>
      </c>
      <c r="AE1587" s="39" t="s">
        <v>53</v>
      </c>
      <c r="AF1587" s="39"/>
      <c r="AG1587" s="39">
        <v>1</v>
      </c>
      <c r="AH1587" s="39" t="s">
        <v>53</v>
      </c>
      <c r="AI1587" s="66">
        <v>0.05</v>
      </c>
      <c r="AJ1587" s="66">
        <v>0.08</v>
      </c>
      <c r="AK1587" s="39" t="s">
        <v>53</v>
      </c>
      <c r="AL1587" s="39" t="s">
        <v>53</v>
      </c>
    </row>
    <row r="1588" spans="1:38" x14ac:dyDescent="0.35">
      <c r="A1588" s="110" t="s">
        <v>276</v>
      </c>
      <c r="B1588" s="39">
        <v>104534300</v>
      </c>
      <c r="C1588" s="39" t="str">
        <f>+MaestraLP3[[#This Row],[CÓDIGO]]&amp;MaestraLP3[[#Headers],[-]]&amp;MaestraLP3[[#This Row],[UMV]]</f>
        <v>104534300-C10</v>
      </c>
      <c r="D1588" s="50" t="str">
        <f>+MaestraLP3[[#This Row],[CÓDIGO]]&amp;MaestraLP3[[#Headers],[FS00]]</f>
        <v>104534300FS00</v>
      </c>
      <c r="E1588" s="39" t="s">
        <v>72</v>
      </c>
      <c r="F1588" s="39" t="s">
        <v>84</v>
      </c>
      <c r="G1588" s="39" t="s">
        <v>242</v>
      </c>
      <c r="H1588" s="39" t="s">
        <v>1274</v>
      </c>
      <c r="I1588" s="39" t="s">
        <v>1283</v>
      </c>
      <c r="J1588" s="49" t="s">
        <v>65</v>
      </c>
      <c r="K1588" s="50" t="s">
        <v>50</v>
      </c>
      <c r="L1588" s="39" t="str">
        <f>VLOOKUP(MaestraLP3[[#This Row],[UMV]],VALIDACIONES!J:L,3,0)</f>
        <v>Caja 10 Unidades</v>
      </c>
      <c r="M1588" s="39" t="s">
        <v>40</v>
      </c>
      <c r="N1588" s="39" t="s">
        <v>41</v>
      </c>
      <c r="O1588" s="64">
        <v>62680</v>
      </c>
      <c r="P1588" s="39" t="s">
        <v>42</v>
      </c>
      <c r="Q1588" s="64">
        <v>79900</v>
      </c>
      <c r="R1588" s="66">
        <f>+IFERROR((MaestraLP3[[#This Row],[COSTO ]]/MaestraLP3[[#This Row],[COSTO SEP]]-1),0)</f>
        <v>9.2731096030274074E-3</v>
      </c>
      <c r="S1588" s="65" t="s">
        <v>52</v>
      </c>
      <c r="T1588" s="65" t="s">
        <v>52</v>
      </c>
      <c r="U1588" s="64">
        <f>+VLOOKUP(MaestraLP3[[#This Row],[FS00]],'[1]BD MES'!$C:$N,12,0)</f>
        <v>64940</v>
      </c>
      <c r="V1588" s="64">
        <v>63261.238509917755</v>
      </c>
      <c r="W1588" s="66">
        <f>+(MaestraLP3[[#This Row],[COSTO ]]-MaestraLP3[[#This Row],[COSTO OCT AL 25-09]])/MaestraLP3[[#This Row],[COSTO OCT AL 25-09]]</f>
        <v>-2.5850962274133731E-2</v>
      </c>
      <c r="X1588" s="67" t="str">
        <f>++IF(P1588="HASTA AGOTAR STOCK","HASTA AGOTAR STOCK",IF(MaestraLP3[[#This Row],[PRECIO]]=0,"NO PARA LP",IF(MaestraLP3[[#This Row],[PRECIO SEP]]=0,"INCORPORACIÓN",IF(Z1588=0,"MANTIENE",IF(Z1588&lt;0,"BAJA",IF(Z1588&gt;0,"ALZA",""))))))</f>
        <v>MANTIENE</v>
      </c>
      <c r="Y1588" s="64">
        <v>79900</v>
      </c>
      <c r="Z1588" s="41">
        <f>IF(Y1588=0,"INDICAR PRECIO VTA",Y1588-MaestraLP3[[#This Row],[PRECIO SEP]])</f>
        <v>0</v>
      </c>
      <c r="AA1588" s="66">
        <f t="shared" si="24"/>
        <v>0.20824482465684913</v>
      </c>
      <c r="AB1588" s="68">
        <f>IFERROR(MaestraLP3[[#This Row],[PRECIO]]*MaestraLP3[[#This Row],[%MG UMV]],0)</f>
        <v>16638.761490082245</v>
      </c>
      <c r="AC1588" s="69">
        <v>10</v>
      </c>
      <c r="AD1588" s="64">
        <f>+IFERROR(MaestraLP3[[#This Row],[MARGEN UNITARIO]]/MaestraLP3[[#This Row],[Peso Neto UMV (KG)]],0)</f>
        <v>1663.8761490082245</v>
      </c>
      <c r="AE1588" s="39" t="s">
        <v>53</v>
      </c>
      <c r="AF1588" s="39"/>
      <c r="AG1588" s="39">
        <v>1</v>
      </c>
      <c r="AH1588" s="39" t="s">
        <v>53</v>
      </c>
      <c r="AI1588" s="66">
        <v>0.03</v>
      </c>
      <c r="AJ1588" s="66">
        <v>0.05</v>
      </c>
      <c r="AK1588" s="39" t="s">
        <v>53</v>
      </c>
      <c r="AL1588" s="39" t="s">
        <v>53</v>
      </c>
    </row>
    <row r="1589" spans="1:38" x14ac:dyDescent="0.35">
      <c r="A1589" s="110" t="s">
        <v>276</v>
      </c>
      <c r="B1589" s="39">
        <v>104518900</v>
      </c>
      <c r="C1589" s="39" t="str">
        <f>+MaestraLP3[[#This Row],[CÓDIGO]]&amp;MaestraLP3[[#Headers],[-]]&amp;MaestraLP3[[#This Row],[UMV]]</f>
        <v>104518900-C05</v>
      </c>
      <c r="D1589" s="50" t="str">
        <f>+MaestraLP3[[#This Row],[CÓDIGO]]&amp;MaestraLP3[[#Headers],[FS00]]</f>
        <v>104518900FS00</v>
      </c>
      <c r="E1589" s="39" t="s">
        <v>72</v>
      </c>
      <c r="F1589" s="39" t="s">
        <v>84</v>
      </c>
      <c r="G1589" s="39" t="s">
        <v>242</v>
      </c>
      <c r="H1589" s="39" t="s">
        <v>1274</v>
      </c>
      <c r="I1589" s="39" t="s">
        <v>1284</v>
      </c>
      <c r="J1589" s="49" t="s">
        <v>198</v>
      </c>
      <c r="K1589" s="50" t="s">
        <v>50</v>
      </c>
      <c r="L1589" s="39" t="str">
        <f>VLOOKUP(MaestraLP3[[#This Row],[UMV]],VALIDACIONES!J:L,3,0)</f>
        <v>Caja 5 Unidades</v>
      </c>
      <c r="M1589" s="39" t="s">
        <v>40</v>
      </c>
      <c r="N1589" s="39" t="s">
        <v>41</v>
      </c>
      <c r="O1589" s="64">
        <v>24975.5</v>
      </c>
      <c r="P1589" s="39" t="s">
        <v>42</v>
      </c>
      <c r="Q1589" s="64">
        <v>34950</v>
      </c>
      <c r="R1589" s="66">
        <f>+IFERROR((MaestraLP3[[#This Row],[COSTO ]]/MaestraLP3[[#This Row],[COSTO SEP]]-1),0)</f>
        <v>0</v>
      </c>
      <c r="S1589" s="65" t="s">
        <v>52</v>
      </c>
      <c r="T1589" s="65" t="s">
        <v>52</v>
      </c>
      <c r="U1589" s="64">
        <f>+VLOOKUP(MaestraLP3[[#This Row],[FS00]],'[1]BD MES'!$C:$N,12,0)</f>
        <v>24975.5</v>
      </c>
      <c r="V1589" s="64">
        <v>24975.5</v>
      </c>
      <c r="W1589" s="66">
        <f>+(MaestraLP3[[#This Row],[COSTO ]]-MaestraLP3[[#This Row],[COSTO OCT AL 25-09]])/MaestraLP3[[#This Row],[COSTO OCT AL 25-09]]</f>
        <v>0</v>
      </c>
      <c r="X1589" s="67" t="str">
        <f>++IF(P1589="HASTA AGOTAR STOCK","HASTA AGOTAR STOCK",IF(MaestraLP3[[#This Row],[PRECIO]]=0,"NO PARA LP",IF(MaestraLP3[[#This Row],[PRECIO SEP]]=0,"INCORPORACIÓN",IF(Z1589=0,"MANTIENE",IF(Z1589&lt;0,"BAJA",IF(Z1589&gt;0,"ALZA",""))))))</f>
        <v>MANTIENE</v>
      </c>
      <c r="Y1589" s="64">
        <v>34950</v>
      </c>
      <c r="Z1589" s="41">
        <f>IF(Y1589=0,"INDICAR PRECIO VTA",Y1589-MaestraLP3[[#This Row],[PRECIO SEP]])</f>
        <v>0</v>
      </c>
      <c r="AA1589" s="66">
        <f t="shared" si="24"/>
        <v>0.28539341917024319</v>
      </c>
      <c r="AB1589" s="68">
        <f>IFERROR(MaestraLP3[[#This Row],[PRECIO]]*MaestraLP3[[#This Row],[%MG UMV]],0)</f>
        <v>9974.5</v>
      </c>
      <c r="AC1589" s="69">
        <v>5</v>
      </c>
      <c r="AD1589" s="64">
        <f>+IFERROR(MaestraLP3[[#This Row],[MARGEN UNITARIO]]/MaestraLP3[[#This Row],[Peso Neto UMV (KG)]],0)</f>
        <v>1994.9</v>
      </c>
      <c r="AE1589" s="39" t="s">
        <v>53</v>
      </c>
      <c r="AF1589" s="39"/>
      <c r="AG1589" s="39">
        <v>1</v>
      </c>
      <c r="AH1589" s="39" t="s">
        <v>53</v>
      </c>
      <c r="AI1589" s="66">
        <v>0.03</v>
      </c>
      <c r="AJ1589" s="66">
        <v>0.05</v>
      </c>
      <c r="AK1589" s="39" t="s">
        <v>53</v>
      </c>
      <c r="AL1589" s="39" t="s">
        <v>53</v>
      </c>
    </row>
    <row r="1590" spans="1:38" x14ac:dyDescent="0.35">
      <c r="A1590" s="110" t="s">
        <v>276</v>
      </c>
      <c r="B1590" s="39">
        <v>104544910</v>
      </c>
      <c r="C1590" s="39" t="str">
        <f>+MaestraLP3[[#This Row],[CÓDIGO]]&amp;MaestraLP3[[#Headers],[-]]&amp;MaestraLP3[[#This Row],[UMV]]</f>
        <v>104544910-KG</v>
      </c>
      <c r="D1590" s="50" t="str">
        <f>+MaestraLP3[[#This Row],[CÓDIGO]]&amp;MaestraLP3[[#Headers],[FS00]]</f>
        <v>104544910FS00</v>
      </c>
      <c r="E1590" s="39" t="s">
        <v>72</v>
      </c>
      <c r="F1590" s="39" t="s">
        <v>84</v>
      </c>
      <c r="G1590" s="39" t="s">
        <v>242</v>
      </c>
      <c r="H1590" s="39" t="s">
        <v>1286</v>
      </c>
      <c r="I1590" s="39" t="s">
        <v>4208</v>
      </c>
      <c r="J1590" s="49" t="s">
        <v>77</v>
      </c>
      <c r="K1590" s="50" t="s">
        <v>77</v>
      </c>
      <c r="L1590" s="39" t="str">
        <f>VLOOKUP(MaestraLP3[[#This Row],[UMV]],VALIDACIONES!J:L,3,0)</f>
        <v>Kilogramo</v>
      </c>
      <c r="M1590" s="39" t="s">
        <v>40</v>
      </c>
      <c r="N1590" s="39" t="s">
        <v>78</v>
      </c>
      <c r="O1590" s="64">
        <v>11391</v>
      </c>
      <c r="P1590" s="39" t="s">
        <v>190</v>
      </c>
      <c r="Q1590" s="64">
        <v>12000</v>
      </c>
      <c r="R1590" s="66">
        <f>+IFERROR((MaestraLP3[[#This Row],[COSTO ]]/MaestraLP3[[#This Row],[COSTO SEP]]-1),0)</f>
        <v>0</v>
      </c>
      <c r="S1590" s="65" t="s">
        <v>52</v>
      </c>
      <c r="T1590" s="65" t="s">
        <v>52</v>
      </c>
      <c r="U1590" s="64">
        <f>+VLOOKUP(MaestraLP3[[#This Row],[FS00]],'[1]BD MES'!$C:$N,12,0)</f>
        <v>11391</v>
      </c>
      <c r="V1590" s="64">
        <v>11391</v>
      </c>
      <c r="W1590" s="66">
        <f>+(MaestraLP3[[#This Row],[COSTO ]]-MaestraLP3[[#This Row],[COSTO OCT AL 25-09]])/MaestraLP3[[#This Row],[COSTO OCT AL 25-09]]</f>
        <v>0</v>
      </c>
      <c r="X1590" s="67" t="str">
        <f>++IF(P1590="HASTA AGOTAR STOCK","HASTA AGOTAR STOCK",IF(MaestraLP3[[#This Row],[PRECIO]]=0,"NO PARA LP",IF(MaestraLP3[[#This Row],[PRECIO SEP]]=0,"INCORPORACIÓN",IF(Z1590=0,"MANTIENE",IF(Z1590&lt;0,"BAJA",IF(Z1590&gt;0,"ALZA",""))))))</f>
        <v>MANTIENE</v>
      </c>
      <c r="Y1590" s="64">
        <v>12000</v>
      </c>
      <c r="Z1590" s="41">
        <f>IF(Y1590=0,"INDICAR PRECIO VTA",Y1590-MaestraLP3[[#This Row],[PRECIO SEP]])</f>
        <v>0</v>
      </c>
      <c r="AA1590" s="66">
        <f t="shared" si="24"/>
        <v>5.0750000000000003E-2</v>
      </c>
      <c r="AB1590" s="68">
        <f>IFERROR(MaestraLP3[[#This Row],[PRECIO]]*MaestraLP3[[#This Row],[%MG UMV]],0)</f>
        <v>609</v>
      </c>
      <c r="AC1590" s="69">
        <v>1</v>
      </c>
      <c r="AD1590" s="64">
        <f>+IFERROR(MaestraLP3[[#This Row],[MARGEN UNITARIO]]/MaestraLP3[[#This Row],[Peso Neto UMV (KG)]],0)</f>
        <v>609</v>
      </c>
      <c r="AE1590" s="39" t="s">
        <v>44</v>
      </c>
      <c r="AF1590" s="39"/>
      <c r="AG1590" s="39">
        <v>1</v>
      </c>
      <c r="AH1590" s="39">
        <v>0</v>
      </c>
      <c r="AI1590" s="66">
        <v>0</v>
      </c>
      <c r="AJ1590" s="66">
        <v>0</v>
      </c>
      <c r="AK1590" s="39" t="s">
        <v>53</v>
      </c>
      <c r="AL1590" s="39" t="s">
        <v>53</v>
      </c>
    </row>
    <row r="1591" spans="1:38" x14ac:dyDescent="0.35">
      <c r="A1591" s="110" t="s">
        <v>276</v>
      </c>
      <c r="B1591" s="39">
        <v>104548010</v>
      </c>
      <c r="C1591" s="39" t="str">
        <f>+MaestraLP3[[#This Row],[CÓDIGO]]&amp;MaestraLP3[[#Headers],[-]]&amp;MaestraLP3[[#This Row],[UMV]]</f>
        <v>104548010-KG</v>
      </c>
      <c r="D1591" s="50" t="str">
        <f>+MaestraLP3[[#This Row],[CÓDIGO]]&amp;MaestraLP3[[#Headers],[FS00]]</f>
        <v>104548010FS00</v>
      </c>
      <c r="E1591" s="39" t="s">
        <v>72</v>
      </c>
      <c r="F1591" s="39" t="s">
        <v>84</v>
      </c>
      <c r="G1591" s="39" t="s">
        <v>242</v>
      </c>
      <c r="H1591" s="39" t="s">
        <v>1286</v>
      </c>
      <c r="I1591" s="39" t="s">
        <v>4112</v>
      </c>
      <c r="J1591" s="49" t="s">
        <v>77</v>
      </c>
      <c r="K1591" s="50" t="s">
        <v>77</v>
      </c>
      <c r="L1591" s="39" t="str">
        <f>VLOOKUP(MaestraLP3[[#This Row],[UMV]],VALIDACIONES!J:L,3,0)</f>
        <v>Kilogramo</v>
      </c>
      <c r="M1591" s="39" t="s">
        <v>40</v>
      </c>
      <c r="N1591" s="39" t="s">
        <v>78</v>
      </c>
      <c r="O1591" s="64">
        <v>9953</v>
      </c>
      <c r="P1591" s="39" t="s">
        <v>190</v>
      </c>
      <c r="Q1591" s="64">
        <v>12000</v>
      </c>
      <c r="R1591" s="66">
        <f>+IFERROR((MaestraLP3[[#This Row],[COSTO ]]/MaestraLP3[[#This Row],[COSTO SEP]]-1),0)</f>
        <v>0</v>
      </c>
      <c r="S1591" s="65" t="s">
        <v>52</v>
      </c>
      <c r="T1591" s="65" t="s">
        <v>52</v>
      </c>
      <c r="U1591" s="64">
        <f>+VLOOKUP(MaestraLP3[[#This Row],[FS00]],'[1]BD MES'!$C:$N,12,0)</f>
        <v>9953</v>
      </c>
      <c r="V1591" s="64">
        <v>9953</v>
      </c>
      <c r="W1591" s="66">
        <f>+(MaestraLP3[[#This Row],[COSTO ]]-MaestraLP3[[#This Row],[COSTO OCT AL 25-09]])/MaestraLP3[[#This Row],[COSTO OCT AL 25-09]]</f>
        <v>0</v>
      </c>
      <c r="X1591" s="67" t="str">
        <f>++IF(P1591="HASTA AGOTAR STOCK","HASTA AGOTAR STOCK",IF(MaestraLP3[[#This Row],[PRECIO]]=0,"NO PARA LP",IF(MaestraLP3[[#This Row],[PRECIO SEP]]=0,"INCORPORACIÓN",IF(Z1591=0,"MANTIENE",IF(Z1591&lt;0,"BAJA",IF(Z1591&gt;0,"ALZA",""))))))</f>
        <v>MANTIENE</v>
      </c>
      <c r="Y1591" s="64">
        <v>12000</v>
      </c>
      <c r="Z1591" s="41">
        <f>IF(Y1591=0,"INDICAR PRECIO VTA",Y1591-MaestraLP3[[#This Row],[PRECIO SEP]])</f>
        <v>0</v>
      </c>
      <c r="AA1591" s="66">
        <f t="shared" si="24"/>
        <v>0.17058333333333334</v>
      </c>
      <c r="AB1591" s="68">
        <f>IFERROR(MaestraLP3[[#This Row],[PRECIO]]*MaestraLP3[[#This Row],[%MG UMV]],0)</f>
        <v>2047</v>
      </c>
      <c r="AC1591" s="69">
        <v>1</v>
      </c>
      <c r="AD1591" s="64">
        <f>+IFERROR(MaestraLP3[[#This Row],[MARGEN UNITARIO]]/MaestraLP3[[#This Row],[Peso Neto UMV (KG)]],0)</f>
        <v>2047</v>
      </c>
      <c r="AE1591" s="39" t="s">
        <v>44</v>
      </c>
      <c r="AF1591" s="39"/>
      <c r="AG1591" s="39">
        <v>1</v>
      </c>
      <c r="AH1591" s="39">
        <v>0</v>
      </c>
      <c r="AI1591" s="66">
        <v>0</v>
      </c>
      <c r="AJ1591" s="66">
        <v>0</v>
      </c>
      <c r="AK1591" s="39" t="s">
        <v>53</v>
      </c>
      <c r="AL1591" s="39" t="s">
        <v>53</v>
      </c>
    </row>
    <row r="1592" spans="1:38" x14ac:dyDescent="0.35">
      <c r="A1592" s="110" t="s">
        <v>276</v>
      </c>
      <c r="B1592" s="39">
        <v>104540040</v>
      </c>
      <c r="C1592" s="39" t="str">
        <f>+MaestraLP3[[#This Row],[CÓDIGO]]&amp;MaestraLP3[[#Headers],[-]]&amp;MaestraLP3[[#This Row],[UMV]]</f>
        <v>104540040-C04</v>
      </c>
      <c r="D1592" s="50" t="str">
        <f>+MaestraLP3[[#This Row],[CÓDIGO]]&amp;MaestraLP3[[#Headers],[FS00]]</f>
        <v>104540040FS00</v>
      </c>
      <c r="E1592" s="39" t="s">
        <v>72</v>
      </c>
      <c r="F1592" s="39" t="s">
        <v>84</v>
      </c>
      <c r="G1592" s="39" t="s">
        <v>242</v>
      </c>
      <c r="H1592" s="39" t="s">
        <v>783</v>
      </c>
      <c r="I1592" s="39" t="s">
        <v>1243</v>
      </c>
      <c r="J1592" s="49" t="s">
        <v>141</v>
      </c>
      <c r="K1592" s="50" t="s">
        <v>50</v>
      </c>
      <c r="L1592" s="39" t="str">
        <f>VLOOKUP(MaestraLP3[[#This Row],[UMV]],VALIDACIONES!J:L,3,0)</f>
        <v>Caja 4 Unidades</v>
      </c>
      <c r="M1592" s="39" t="s">
        <v>40</v>
      </c>
      <c r="N1592" s="39" t="s">
        <v>78</v>
      </c>
      <c r="O1592" s="64">
        <v>38000</v>
      </c>
      <c r="P1592" s="39" t="s">
        <v>42</v>
      </c>
      <c r="Q1592" s="64">
        <v>59000</v>
      </c>
      <c r="R1592" s="66">
        <f>+IFERROR((MaestraLP3[[#This Row],[COSTO ]]/MaestraLP3[[#This Row],[COSTO SEP]]-1),0)</f>
        <v>0</v>
      </c>
      <c r="S1592" s="65" t="s">
        <v>52</v>
      </c>
      <c r="T1592" s="65" t="s">
        <v>52</v>
      </c>
      <c r="U1592" s="64">
        <f>+VLOOKUP(MaestraLP3[[#This Row],[FS00]],'[1]BD MES'!$C:$N,12,0)</f>
        <v>38000</v>
      </c>
      <c r="V1592" s="64">
        <v>38000</v>
      </c>
      <c r="W1592" s="66">
        <f>+(MaestraLP3[[#This Row],[COSTO ]]-MaestraLP3[[#This Row],[COSTO OCT AL 25-09]])/MaestraLP3[[#This Row],[COSTO OCT AL 25-09]]</f>
        <v>0</v>
      </c>
      <c r="X1592" s="67" t="str">
        <f>++IF(P1592="HASTA AGOTAR STOCK","HASTA AGOTAR STOCK",IF(MaestraLP3[[#This Row],[PRECIO]]=0,"NO PARA LP",IF(MaestraLP3[[#This Row],[PRECIO SEP]]=0,"INCORPORACIÓN",IF(Z1592=0,"MANTIENE",IF(Z1592&lt;0,"BAJA",IF(Z1592&gt;0,"ALZA",""))))))</f>
        <v>MANTIENE</v>
      </c>
      <c r="Y1592" s="64">
        <v>59000</v>
      </c>
      <c r="Z1592" s="41">
        <f>IF(Y1592=0,"INDICAR PRECIO VTA",Y1592-MaestraLP3[[#This Row],[PRECIO SEP]])</f>
        <v>0</v>
      </c>
      <c r="AA1592" s="66">
        <f t="shared" si="24"/>
        <v>0.3559322033898305</v>
      </c>
      <c r="AB1592" s="68">
        <f>IFERROR(MaestraLP3[[#This Row],[PRECIO]]*MaestraLP3[[#This Row],[%MG UMV]],0)</f>
        <v>21000</v>
      </c>
      <c r="AC1592" s="69">
        <v>10</v>
      </c>
      <c r="AD1592" s="64">
        <f>+IFERROR(MaestraLP3[[#This Row],[MARGEN UNITARIO]]/MaestraLP3[[#This Row],[Peso Neto UMV (KG)]],0)</f>
        <v>2100</v>
      </c>
      <c r="AE1592" s="39" t="s">
        <v>53</v>
      </c>
      <c r="AF1592" s="39"/>
      <c r="AG1592" s="39">
        <v>1</v>
      </c>
      <c r="AH1592" s="39" t="s">
        <v>53</v>
      </c>
      <c r="AI1592" s="66">
        <v>0.1</v>
      </c>
      <c r="AJ1592" s="66">
        <v>0.15</v>
      </c>
      <c r="AK1592" s="39"/>
      <c r="AL1592" s="39" t="s">
        <v>53</v>
      </c>
    </row>
    <row r="1593" spans="1:38" x14ac:dyDescent="0.35">
      <c r="A1593" s="110" t="s">
        <v>276</v>
      </c>
      <c r="B1593" s="39">
        <v>104543510</v>
      </c>
      <c r="C1593" s="39" t="str">
        <f>+MaestraLP3[[#This Row],[CÓDIGO]]&amp;MaestraLP3[[#Headers],[-]]&amp;MaestraLP3[[#This Row],[UMV]]</f>
        <v>104543510-KG</v>
      </c>
      <c r="D1593" s="50" t="str">
        <f>+MaestraLP3[[#This Row],[CÓDIGO]]&amp;MaestraLP3[[#Headers],[FS00]]</f>
        <v>104543510FS00</v>
      </c>
      <c r="E1593" s="39" t="s">
        <v>72</v>
      </c>
      <c r="F1593" s="39" t="s">
        <v>84</v>
      </c>
      <c r="G1593" s="39" t="s">
        <v>242</v>
      </c>
      <c r="H1593" s="39" t="s">
        <v>1286</v>
      </c>
      <c r="I1593" s="39" t="s">
        <v>1290</v>
      </c>
      <c r="J1593" s="49" t="s">
        <v>77</v>
      </c>
      <c r="K1593" s="50" t="s">
        <v>77</v>
      </c>
      <c r="L1593" s="39" t="str">
        <f>VLOOKUP(MaestraLP3[[#This Row],[UMV]],VALIDACIONES!J:L,3,0)</f>
        <v>Kilogramo</v>
      </c>
      <c r="M1593" s="39" t="s">
        <v>40</v>
      </c>
      <c r="N1593" s="39" t="s">
        <v>78</v>
      </c>
      <c r="O1593" s="64">
        <v>10035</v>
      </c>
      <c r="P1593" s="39" t="s">
        <v>190</v>
      </c>
      <c r="Q1593" s="64">
        <v>12000</v>
      </c>
      <c r="R1593" s="66">
        <f>+IFERROR((MaestraLP3[[#This Row],[COSTO ]]/MaestraLP3[[#This Row],[COSTO SEP]]-1),0)</f>
        <v>-2.1225710014947663E-2</v>
      </c>
      <c r="S1593" s="65" t="s">
        <v>52</v>
      </c>
      <c r="T1593" s="65" t="s">
        <v>52</v>
      </c>
      <c r="U1593" s="64">
        <f>+VLOOKUP(MaestraLP3[[#This Row],[FS00]],'[1]BD MES'!$C:$N,12,0)</f>
        <v>9822</v>
      </c>
      <c r="V1593" s="64">
        <v>9822</v>
      </c>
      <c r="W1593" s="66">
        <f>+(MaestraLP3[[#This Row],[COSTO ]]-MaestraLP3[[#This Row],[COSTO OCT AL 25-09]])/MaestraLP3[[#This Row],[COSTO OCT AL 25-09]]</f>
        <v>0</v>
      </c>
      <c r="X1593" s="67" t="str">
        <f>++IF(P1593="HASTA AGOTAR STOCK","HASTA AGOTAR STOCK",IF(MaestraLP3[[#This Row],[PRECIO]]=0,"NO PARA LP",IF(MaestraLP3[[#This Row],[PRECIO SEP]]=0,"INCORPORACIÓN",IF(Z1593=0,"MANTIENE",IF(Z1593&lt;0,"BAJA",IF(Z1593&gt;0,"ALZA",""))))))</f>
        <v>MANTIENE</v>
      </c>
      <c r="Y1593" s="64">
        <v>12000</v>
      </c>
      <c r="Z1593" s="41">
        <f>IF(Y1593=0,"INDICAR PRECIO VTA",Y1593-MaestraLP3[[#This Row],[PRECIO SEP]])</f>
        <v>0</v>
      </c>
      <c r="AA1593" s="66">
        <f t="shared" si="24"/>
        <v>0.18149999999999999</v>
      </c>
      <c r="AB1593" s="68">
        <f>IFERROR(MaestraLP3[[#This Row],[PRECIO]]*MaestraLP3[[#This Row],[%MG UMV]],0)</f>
        <v>2178</v>
      </c>
      <c r="AC1593" s="69">
        <v>1</v>
      </c>
      <c r="AD1593" s="64">
        <f>+IFERROR(MaestraLP3[[#This Row],[MARGEN UNITARIO]]/MaestraLP3[[#This Row],[Peso Neto UMV (KG)]],0)</f>
        <v>2178</v>
      </c>
      <c r="AE1593" s="39" t="s">
        <v>44</v>
      </c>
      <c r="AF1593" s="39"/>
      <c r="AG1593" s="39">
        <v>1</v>
      </c>
      <c r="AH1593" s="39">
        <v>0</v>
      </c>
      <c r="AI1593" s="66">
        <v>0.03</v>
      </c>
      <c r="AJ1593" s="66">
        <v>0.05</v>
      </c>
      <c r="AK1593" s="39" t="s">
        <v>53</v>
      </c>
      <c r="AL1593" s="39" t="s">
        <v>53</v>
      </c>
    </row>
    <row r="1594" spans="1:38" x14ac:dyDescent="0.35">
      <c r="A1594" s="110" t="s">
        <v>276</v>
      </c>
      <c r="B1594" s="39">
        <v>104545140</v>
      </c>
      <c r="C1594" s="39" t="str">
        <f>+MaestraLP3[[#This Row],[CÓDIGO]]&amp;MaestraLP3[[#Headers],[-]]&amp;MaestraLP3[[#This Row],[UMV]]</f>
        <v>104545140-C10</v>
      </c>
      <c r="D1594" s="50" t="str">
        <f>+MaestraLP3[[#This Row],[CÓDIGO]]&amp;MaestraLP3[[#Headers],[FS00]]</f>
        <v>104545140FS00</v>
      </c>
      <c r="E1594" s="39" t="s">
        <v>72</v>
      </c>
      <c r="F1594" s="39" t="s">
        <v>84</v>
      </c>
      <c r="G1594" s="39" t="s">
        <v>242</v>
      </c>
      <c r="H1594" s="39" t="s">
        <v>243</v>
      </c>
      <c r="I1594" s="39" t="s">
        <v>1258</v>
      </c>
      <c r="J1594" s="49" t="s">
        <v>65</v>
      </c>
      <c r="K1594" s="50" t="s">
        <v>50</v>
      </c>
      <c r="L1594" s="39" t="str">
        <f>VLOOKUP(MaestraLP3[[#This Row],[UMV]],VALIDACIONES!J:L,3,0)</f>
        <v>Caja 10 Unidades</v>
      </c>
      <c r="M1594" s="39" t="s">
        <v>40</v>
      </c>
      <c r="N1594" s="39" t="s">
        <v>78</v>
      </c>
      <c r="O1594" s="64">
        <v>160000</v>
      </c>
      <c r="P1594" s="39" t="s">
        <v>42</v>
      </c>
      <c r="Q1594" s="64">
        <v>199900</v>
      </c>
      <c r="R1594" s="66">
        <f>+IFERROR((MaestraLP3[[#This Row],[COSTO ]]/MaestraLP3[[#This Row],[COSTO SEP]]-1),0)</f>
        <v>0</v>
      </c>
      <c r="S1594" s="65" t="s">
        <v>93</v>
      </c>
      <c r="T1594" s="65" t="s">
        <v>93</v>
      </c>
      <c r="U1594" s="64">
        <f>+VLOOKUP(MaestraLP3[[#This Row],[FS00]],'[1]BD MES'!$C:$N,12,0)</f>
        <v>160000</v>
      </c>
      <c r="V1594" s="64">
        <v>160000</v>
      </c>
      <c r="W1594" s="66">
        <f>+(MaestraLP3[[#This Row],[COSTO ]]-MaestraLP3[[#This Row],[COSTO OCT AL 25-09]])/MaestraLP3[[#This Row],[COSTO OCT AL 25-09]]</f>
        <v>0</v>
      </c>
      <c r="X1594" s="67" t="str">
        <f>++IF(P1594="HASTA AGOTAR STOCK","HASTA AGOTAR STOCK",IF(MaestraLP3[[#This Row],[PRECIO]]=0,"NO PARA LP",IF(MaestraLP3[[#This Row],[PRECIO SEP]]=0,"INCORPORACIÓN",IF(Z1594=0,"MANTIENE",IF(Z1594&lt;0,"BAJA",IF(Z1594&gt;0,"ALZA",""))))))</f>
        <v>MANTIENE</v>
      </c>
      <c r="Y1594" s="64">
        <v>199900</v>
      </c>
      <c r="Z1594" s="41">
        <f>IF(Y1594=0,"INDICAR PRECIO VTA",Y1594-MaestraLP3[[#This Row],[PRECIO SEP]])</f>
        <v>0</v>
      </c>
      <c r="AA1594" s="66">
        <f t="shared" si="24"/>
        <v>0.19959979989994997</v>
      </c>
      <c r="AB1594" s="68">
        <f>IFERROR(MaestraLP3[[#This Row],[PRECIO]]*MaestraLP3[[#This Row],[%MG UMV]],0)</f>
        <v>39900</v>
      </c>
      <c r="AC1594" s="69">
        <v>10</v>
      </c>
      <c r="AD1594" s="64">
        <f>+IFERROR(MaestraLP3[[#This Row],[MARGEN UNITARIO]]/MaestraLP3[[#This Row],[Peso Neto UMV (KG)]],0)</f>
        <v>3990</v>
      </c>
      <c r="AE1594" s="39" t="s">
        <v>53</v>
      </c>
      <c r="AF1594" s="39"/>
      <c r="AG1594" s="39">
        <v>1</v>
      </c>
      <c r="AH1594" s="39" t="s">
        <v>53</v>
      </c>
      <c r="AI1594" s="66">
        <v>0.08</v>
      </c>
      <c r="AJ1594" s="66">
        <v>0.1</v>
      </c>
      <c r="AK1594" s="39" t="s">
        <v>53</v>
      </c>
      <c r="AL1594" s="39" t="s">
        <v>53</v>
      </c>
    </row>
    <row r="1595" spans="1:38" x14ac:dyDescent="0.35">
      <c r="A1595" s="110" t="s">
        <v>276</v>
      </c>
      <c r="B1595" s="39">
        <v>104547620</v>
      </c>
      <c r="C1595" s="39" t="str">
        <f>+MaestraLP3[[#This Row],[CÓDIGO]]&amp;MaestraLP3[[#Headers],[-]]&amp;MaestraLP3[[#This Row],[UMV]]</f>
        <v>104547620-C10</v>
      </c>
      <c r="D1595" s="50" t="str">
        <f>+MaestraLP3[[#This Row],[CÓDIGO]]&amp;MaestraLP3[[#Headers],[FS00]]</f>
        <v>104547620FS00</v>
      </c>
      <c r="E1595" s="39" t="s">
        <v>72</v>
      </c>
      <c r="F1595" s="39" t="s">
        <v>84</v>
      </c>
      <c r="G1595" s="39" t="s">
        <v>242</v>
      </c>
      <c r="H1595" s="39" t="s">
        <v>246</v>
      </c>
      <c r="I1595" s="39" t="s">
        <v>1258</v>
      </c>
      <c r="J1595" s="49" t="s">
        <v>65</v>
      </c>
      <c r="K1595" s="50" t="s">
        <v>50</v>
      </c>
      <c r="L1595" s="39" t="str">
        <f>VLOOKUP(MaestraLP3[[#This Row],[UMV]],VALIDACIONES!J:L,3,0)</f>
        <v>Caja 10 Unidades</v>
      </c>
      <c r="M1595" s="39" t="s">
        <v>40</v>
      </c>
      <c r="N1595" s="39" t="s">
        <v>78</v>
      </c>
      <c r="O1595" s="64">
        <v>160000</v>
      </c>
      <c r="P1595" s="39" t="s">
        <v>42</v>
      </c>
      <c r="Q1595" s="65">
        <v>199900</v>
      </c>
      <c r="R1595" s="66">
        <f>+IFERROR((MaestraLP3[[#This Row],[COSTO ]]/MaestraLP3[[#This Row],[COSTO SEP]]-1),0)</f>
        <v>0</v>
      </c>
      <c r="S1595" s="65" t="s">
        <v>93</v>
      </c>
      <c r="T1595" s="65" t="s">
        <v>93</v>
      </c>
      <c r="U1595" s="64">
        <f>+VLOOKUP(MaestraLP3[[#This Row],[FS00]],'[1]BD MES'!$C:$N,12,0)</f>
        <v>160000</v>
      </c>
      <c r="V1595" s="64">
        <v>160000</v>
      </c>
      <c r="W1595" s="66">
        <f>+(MaestraLP3[[#This Row],[COSTO ]]-MaestraLP3[[#This Row],[COSTO OCT AL 25-09]])/MaestraLP3[[#This Row],[COSTO OCT AL 25-09]]</f>
        <v>0</v>
      </c>
      <c r="X1595" s="67" t="str">
        <f>++IF(P1595="HASTA AGOTAR STOCK","HASTA AGOTAR STOCK",IF(MaestraLP3[[#This Row],[PRECIO]]=0,"NO PARA LP",IF(MaestraLP3[[#This Row],[PRECIO SEP]]=0,"INCORPORACIÓN",IF(Z1595=0,"MANTIENE",IF(Z1595&lt;0,"BAJA",IF(Z1595&gt;0,"ALZA",""))))))</f>
        <v>MANTIENE</v>
      </c>
      <c r="Y1595" s="64">
        <v>199900</v>
      </c>
      <c r="Z1595" s="41">
        <f>IF(Y1595=0,"INDICAR PRECIO VTA",Y1595-MaestraLP3[[#This Row],[PRECIO SEP]])</f>
        <v>0</v>
      </c>
      <c r="AA1595" s="66">
        <f t="shared" si="24"/>
        <v>0.19959979989994997</v>
      </c>
      <c r="AB1595" s="68">
        <f>IFERROR(MaestraLP3[[#This Row],[PRECIO]]*MaestraLP3[[#This Row],[%MG UMV]],0)</f>
        <v>39900</v>
      </c>
      <c r="AC1595" s="69">
        <v>10</v>
      </c>
      <c r="AD1595" s="64">
        <f>+IFERROR(MaestraLP3[[#This Row],[MARGEN UNITARIO]]/MaestraLP3[[#This Row],[Peso Neto UMV (KG)]],0)</f>
        <v>3990</v>
      </c>
      <c r="AE1595" s="39" t="s">
        <v>53</v>
      </c>
      <c r="AF1595" s="39"/>
      <c r="AG1595" s="39">
        <v>1</v>
      </c>
      <c r="AH1595" s="39" t="s">
        <v>53</v>
      </c>
      <c r="AI1595" s="66">
        <v>0.08</v>
      </c>
      <c r="AJ1595" s="66">
        <v>0.1</v>
      </c>
      <c r="AK1595" s="39" t="s">
        <v>53</v>
      </c>
      <c r="AL1595" s="39" t="s">
        <v>53</v>
      </c>
    </row>
    <row r="1596" spans="1:38" x14ac:dyDescent="0.35">
      <c r="A1596" s="110" t="s">
        <v>276</v>
      </c>
      <c r="B1596" s="39">
        <v>105045260</v>
      </c>
      <c r="C1596" s="39" t="str">
        <f>+MaestraLP3[[#This Row],[CÓDIGO]]&amp;MaestraLP3[[#Headers],[-]]&amp;MaestraLP3[[#This Row],[UMV]]</f>
        <v>105045260-KG</v>
      </c>
      <c r="D1596" s="50" t="str">
        <f>+MaestraLP3[[#This Row],[CÓDIGO]]&amp;MaestraLP3[[#Headers],[FS00]]</f>
        <v>105045260FS00</v>
      </c>
      <c r="E1596" s="39" t="s">
        <v>72</v>
      </c>
      <c r="F1596" s="39" t="s">
        <v>84</v>
      </c>
      <c r="G1596" s="39" t="s">
        <v>242</v>
      </c>
      <c r="H1596" s="39" t="s">
        <v>1274</v>
      </c>
      <c r="I1596" s="39" t="s">
        <v>1275</v>
      </c>
      <c r="J1596" s="49" t="s">
        <v>77</v>
      </c>
      <c r="K1596" s="50" t="s">
        <v>77</v>
      </c>
      <c r="L1596" s="39" t="str">
        <f>VLOOKUP(MaestraLP3[[#This Row],[UMV]],VALIDACIONES!J:L,3,0)</f>
        <v>Kilogramo</v>
      </c>
      <c r="M1596" s="39" t="s">
        <v>40</v>
      </c>
      <c r="N1596" s="39" t="s">
        <v>41</v>
      </c>
      <c r="O1596" s="64">
        <v>6642.55</v>
      </c>
      <c r="P1596" s="39" t="s">
        <v>42</v>
      </c>
      <c r="Q1596" s="64">
        <v>8990</v>
      </c>
      <c r="R1596" s="66">
        <f>+IFERROR((MaestraLP3[[#This Row],[COSTO ]]/MaestraLP3[[#This Row],[COSTO SEP]]-1),0)</f>
        <v>1.5054459507890527E-6</v>
      </c>
      <c r="S1596" s="65" t="s">
        <v>52</v>
      </c>
      <c r="T1596" s="65" t="s">
        <v>52</v>
      </c>
      <c r="U1596" s="64">
        <f>+VLOOKUP(MaestraLP3[[#This Row],[FS00]],'[1]BD MES'!$C:$N,12,0)</f>
        <v>6642.56</v>
      </c>
      <c r="V1596" s="64">
        <v>6642.56</v>
      </c>
      <c r="W1596" s="66">
        <f>+(MaestraLP3[[#This Row],[COSTO ]]-MaestraLP3[[#This Row],[COSTO OCT AL 25-09]])/MaestraLP3[[#This Row],[COSTO OCT AL 25-09]]</f>
        <v>0</v>
      </c>
      <c r="X1596" s="67" t="str">
        <f>++IF(P1596="HASTA AGOTAR STOCK","HASTA AGOTAR STOCK",IF(MaestraLP3[[#This Row],[PRECIO]]=0,"NO PARA LP",IF(MaestraLP3[[#This Row],[PRECIO SEP]]=0,"INCORPORACIÓN",IF(Z1596=0,"MANTIENE",IF(Z1596&lt;0,"BAJA",IF(Z1596&gt;0,"ALZA",""))))))</f>
        <v>MANTIENE</v>
      </c>
      <c r="Y1596" s="64">
        <v>8990</v>
      </c>
      <c r="Z1596" s="41">
        <f>IF(Y1596=0,"INDICAR PRECIO VTA",Y1596-MaestraLP3[[#This Row],[PRECIO SEP]])</f>
        <v>0</v>
      </c>
      <c r="AA1596" s="66">
        <f t="shared" si="24"/>
        <v>0.26111679644048941</v>
      </c>
      <c r="AB1596" s="68">
        <f>IFERROR(MaestraLP3[[#This Row],[PRECIO]]*MaestraLP3[[#This Row],[%MG UMV]],0)</f>
        <v>2347.4399999999996</v>
      </c>
      <c r="AC1596" s="69">
        <v>1</v>
      </c>
      <c r="AD1596" s="64">
        <f>+IFERROR(MaestraLP3[[#This Row],[MARGEN UNITARIO]]/MaestraLP3[[#This Row],[Peso Neto UMV (KG)]],0)</f>
        <v>2347.4399999999996</v>
      </c>
      <c r="AE1596" s="39" t="s">
        <v>44</v>
      </c>
      <c r="AF1596" s="39"/>
      <c r="AG1596" s="39">
        <v>1</v>
      </c>
      <c r="AH1596" s="39">
        <v>0</v>
      </c>
      <c r="AI1596" s="66">
        <v>0.1</v>
      </c>
      <c r="AJ1596" s="66">
        <v>0.15</v>
      </c>
      <c r="AK1596" s="39" t="s">
        <v>53</v>
      </c>
      <c r="AL1596" s="39" t="s">
        <v>53</v>
      </c>
    </row>
    <row r="1597" spans="1:38" x14ac:dyDescent="0.35">
      <c r="A1597" s="110" t="s">
        <v>276</v>
      </c>
      <c r="B1597" s="39">
        <v>104521670</v>
      </c>
      <c r="C1597" s="39" t="str">
        <f>+MaestraLP3[[#This Row],[CÓDIGO]]&amp;MaestraLP3[[#Headers],[-]]&amp;MaestraLP3[[#This Row],[UMV]]</f>
        <v>104521670-CJ</v>
      </c>
      <c r="D1597" s="50" t="str">
        <f>+MaestraLP3[[#This Row],[CÓDIGO]]&amp;MaestraLP3[[#Headers],[FS00]]</f>
        <v>104521670FS00</v>
      </c>
      <c r="E1597" s="39" t="s">
        <v>72</v>
      </c>
      <c r="F1597" s="39" t="s">
        <v>84</v>
      </c>
      <c r="G1597" s="39" t="s">
        <v>242</v>
      </c>
      <c r="H1597" s="39" t="s">
        <v>1274</v>
      </c>
      <c r="I1597" s="39" t="s">
        <v>4206</v>
      </c>
      <c r="J1597" s="49" t="s">
        <v>248</v>
      </c>
      <c r="K1597" s="50" t="s">
        <v>77</v>
      </c>
      <c r="L1597" s="39" t="str">
        <f>VLOOKUP(MaestraLP3[[#This Row],[UMV]],VALIDACIONES!J:L,3,0)</f>
        <v>Caja</v>
      </c>
      <c r="M1597" s="39" t="s">
        <v>40</v>
      </c>
      <c r="N1597" s="39" t="s">
        <v>41</v>
      </c>
      <c r="O1597" s="64">
        <v>36579.699999999997</v>
      </c>
      <c r="P1597" s="39" t="s">
        <v>42</v>
      </c>
      <c r="Q1597" s="64">
        <v>50450</v>
      </c>
      <c r="R1597" s="66">
        <f>+IFERROR((MaestraLP3[[#This Row],[COSTO ]]/MaestraLP3[[#This Row],[COSTO SEP]]-1),0)</f>
        <v>0</v>
      </c>
      <c r="S1597" s="65" t="s">
        <v>52</v>
      </c>
      <c r="T1597" s="65" t="s">
        <v>52</v>
      </c>
      <c r="U1597" s="64">
        <f>+VLOOKUP(MaestraLP3[[#This Row],[FS00]],'[1]BD MES'!$C:$N,12,0)</f>
        <v>36579.65</v>
      </c>
      <c r="V1597" s="64">
        <v>36579.699999999997</v>
      </c>
      <c r="W1597" s="66">
        <f>+(MaestraLP3[[#This Row],[COSTO ]]-MaestraLP3[[#This Row],[COSTO OCT AL 25-09]])/MaestraLP3[[#This Row],[COSTO OCT AL 25-09]]</f>
        <v>1.3668802188001914E-6</v>
      </c>
      <c r="X1597" s="67" t="str">
        <f>++IF(P1597="HASTA AGOTAR STOCK","HASTA AGOTAR STOCK",IF(MaestraLP3[[#This Row],[PRECIO]]=0,"NO PARA LP",IF(MaestraLP3[[#This Row],[PRECIO SEP]]=0,"INCORPORACIÓN",IF(Z1597=0,"MANTIENE",IF(Z1597&lt;0,"BAJA",IF(Z1597&gt;0,"ALZA",""))))))</f>
        <v>MANTIENE</v>
      </c>
      <c r="Y1597" s="64">
        <v>50450</v>
      </c>
      <c r="Z1597" s="41">
        <f>IF(Y1597=0,"INDICAR PRECIO VTA",Y1597-MaestraLP3[[#This Row],[PRECIO SEP]])</f>
        <v>0</v>
      </c>
      <c r="AA1597" s="66">
        <f t="shared" si="24"/>
        <v>0.27493161546085237</v>
      </c>
      <c r="AB1597" s="68">
        <f>IFERROR(MaestraLP3[[#This Row],[PRECIO]]*MaestraLP3[[#This Row],[%MG UMV]],0)</f>
        <v>13870.300000000003</v>
      </c>
      <c r="AC1597" s="69">
        <v>5</v>
      </c>
      <c r="AD1597" s="64">
        <f>+IFERROR(MaestraLP3[[#This Row],[MARGEN UNITARIO]]/MaestraLP3[[#This Row],[Peso Neto UMV (KG)]],0)</f>
        <v>2774.0600000000004</v>
      </c>
      <c r="AE1597" s="39" t="s">
        <v>44</v>
      </c>
      <c r="AF1597" s="39"/>
      <c r="AG1597" s="39">
        <v>1</v>
      </c>
      <c r="AH1597" s="39">
        <v>0</v>
      </c>
      <c r="AI1597" s="66">
        <v>0.08</v>
      </c>
      <c r="AJ1597" s="66">
        <v>0.1</v>
      </c>
      <c r="AK1597" s="39" t="s">
        <v>53</v>
      </c>
      <c r="AL1597" s="39" t="s">
        <v>53</v>
      </c>
    </row>
    <row r="1598" spans="1:38" x14ac:dyDescent="0.35">
      <c r="A1598" s="110" t="s">
        <v>276</v>
      </c>
      <c r="B1598" s="39">
        <v>104545100</v>
      </c>
      <c r="C1598" s="39" t="str">
        <f>+MaestraLP3[[#This Row],[CÓDIGO]]&amp;MaestraLP3[[#Headers],[-]]&amp;MaestraLP3[[#This Row],[UMV]]</f>
        <v>104545100-C05</v>
      </c>
      <c r="D1598" s="50" t="str">
        <f>+MaestraLP3[[#This Row],[CÓDIGO]]&amp;MaestraLP3[[#Headers],[FS00]]</f>
        <v>104545100FS00</v>
      </c>
      <c r="E1598" s="39" t="s">
        <v>72</v>
      </c>
      <c r="F1598" s="39" t="s">
        <v>84</v>
      </c>
      <c r="G1598" s="39" t="s">
        <v>242</v>
      </c>
      <c r="H1598" s="39" t="s">
        <v>1274</v>
      </c>
      <c r="I1598" s="39" t="s">
        <v>1276</v>
      </c>
      <c r="J1598" s="49" t="s">
        <v>198</v>
      </c>
      <c r="K1598" s="50" t="s">
        <v>77</v>
      </c>
      <c r="L1598" s="39" t="str">
        <f>VLOOKUP(MaestraLP3[[#This Row],[UMV]],VALIDACIONES!J:L,3,0)</f>
        <v>Caja 5 Unidades</v>
      </c>
      <c r="M1598" s="39" t="s">
        <v>40</v>
      </c>
      <c r="N1598" s="39" t="s">
        <v>78</v>
      </c>
      <c r="O1598" s="64">
        <v>37000</v>
      </c>
      <c r="P1598" s="39" t="s">
        <v>42</v>
      </c>
      <c r="Q1598" s="64">
        <v>57500</v>
      </c>
      <c r="R1598" s="66">
        <f>+IFERROR((MaestraLP3[[#This Row],[COSTO ]]/MaestraLP3[[#This Row],[COSTO SEP]]-1),0)</f>
        <v>0</v>
      </c>
      <c r="S1598" s="65" t="s">
        <v>93</v>
      </c>
      <c r="T1598" s="65" t="s">
        <v>93</v>
      </c>
      <c r="U1598" s="64">
        <f>+VLOOKUP(MaestraLP3[[#This Row],[FS00]],'[1]BD MES'!$C:$N,12,0)</f>
        <v>37000</v>
      </c>
      <c r="V1598" s="64">
        <v>37000</v>
      </c>
      <c r="W1598" s="66">
        <f>+(MaestraLP3[[#This Row],[COSTO ]]-MaestraLP3[[#This Row],[COSTO OCT AL 25-09]])/MaestraLP3[[#This Row],[COSTO OCT AL 25-09]]</f>
        <v>0</v>
      </c>
      <c r="X1598" s="67" t="str">
        <f>++IF(P1598="HASTA AGOTAR STOCK","HASTA AGOTAR STOCK",IF(MaestraLP3[[#This Row],[PRECIO]]=0,"NO PARA LP",IF(MaestraLP3[[#This Row],[PRECIO SEP]]=0,"INCORPORACIÓN",IF(Z1598=0,"MANTIENE",IF(Z1598&lt;0,"BAJA",IF(Z1598&gt;0,"ALZA",""))))))</f>
        <v>MANTIENE</v>
      </c>
      <c r="Y1598" s="64">
        <v>57500</v>
      </c>
      <c r="Z1598" s="41">
        <f>IF(Y1598=0,"INDICAR PRECIO VTA",Y1598-MaestraLP3[[#This Row],[PRECIO SEP]])</f>
        <v>0</v>
      </c>
      <c r="AA1598" s="66">
        <f t="shared" si="24"/>
        <v>0.35652173913043478</v>
      </c>
      <c r="AB1598" s="68">
        <f>IFERROR(MaestraLP3[[#This Row],[PRECIO]]*MaestraLP3[[#This Row],[%MG UMV]],0)</f>
        <v>20500</v>
      </c>
      <c r="AC1598" s="69">
        <v>5</v>
      </c>
      <c r="AD1598" s="64">
        <f>+IFERROR(MaestraLP3[[#This Row],[MARGEN UNITARIO]]/MaestraLP3[[#This Row],[Peso Neto UMV (KG)]],0)</f>
        <v>4100</v>
      </c>
      <c r="AE1598" s="39" t="s">
        <v>44</v>
      </c>
      <c r="AF1598" s="39"/>
      <c r="AG1598" s="39">
        <v>1</v>
      </c>
      <c r="AH1598" s="39">
        <v>0</v>
      </c>
      <c r="AI1598" s="66">
        <v>0.08</v>
      </c>
      <c r="AJ1598" s="66">
        <v>0.1</v>
      </c>
      <c r="AK1598" s="39" t="s">
        <v>53</v>
      </c>
      <c r="AL1598" s="39" t="s">
        <v>53</v>
      </c>
    </row>
    <row r="1599" spans="1:38" x14ac:dyDescent="0.35">
      <c r="A1599" s="110" t="s">
        <v>276</v>
      </c>
      <c r="B1599" s="39">
        <v>104528030</v>
      </c>
      <c r="C1599" s="39" t="str">
        <f>+MaestraLP3[[#This Row],[CÓDIGO]]&amp;MaestraLP3[[#Headers],[-]]&amp;MaestraLP3[[#This Row],[UMV]]</f>
        <v>104528030-C10</v>
      </c>
      <c r="D1599" s="50" t="str">
        <f>+MaestraLP3[[#This Row],[CÓDIGO]]&amp;MaestraLP3[[#Headers],[FS00]]</f>
        <v>104528030FS00</v>
      </c>
      <c r="E1599" s="39" t="s">
        <v>72</v>
      </c>
      <c r="F1599" s="39" t="s">
        <v>84</v>
      </c>
      <c r="G1599" s="39" t="s">
        <v>242</v>
      </c>
      <c r="H1599" s="39" t="s">
        <v>1274</v>
      </c>
      <c r="I1599" s="39" t="s">
        <v>1277</v>
      </c>
      <c r="J1599" s="49" t="s">
        <v>65</v>
      </c>
      <c r="K1599" s="50" t="s">
        <v>50</v>
      </c>
      <c r="L1599" s="39" t="str">
        <f>VLOOKUP(MaestraLP3[[#This Row],[UMV]],VALIDACIONES!J:L,3,0)</f>
        <v>Caja 10 Unidades</v>
      </c>
      <c r="M1599" s="39" t="s">
        <v>40</v>
      </c>
      <c r="N1599" s="39" t="s">
        <v>41</v>
      </c>
      <c r="O1599" s="64">
        <v>29990</v>
      </c>
      <c r="P1599" s="39" t="s">
        <v>190</v>
      </c>
      <c r="Q1599" s="64">
        <v>45900</v>
      </c>
      <c r="R1599" s="66">
        <f>+IFERROR((MaestraLP3[[#This Row],[COSTO ]]/MaestraLP3[[#This Row],[COSTO SEP]]-1),0)</f>
        <v>0</v>
      </c>
      <c r="S1599" s="65" t="s">
        <v>544</v>
      </c>
      <c r="T1599" s="65" t="s">
        <v>544</v>
      </c>
      <c r="U1599" s="64">
        <f>+VLOOKUP(MaestraLP3[[#This Row],[FS00]],'[1]BD MES'!$C:$N,12,0)</f>
        <v>29990</v>
      </c>
      <c r="V1599" s="64">
        <v>29990</v>
      </c>
      <c r="W1599" s="66">
        <f>+(MaestraLP3[[#This Row],[COSTO ]]-MaestraLP3[[#This Row],[COSTO OCT AL 25-09]])/MaestraLP3[[#This Row],[COSTO OCT AL 25-09]]</f>
        <v>0</v>
      </c>
      <c r="X1599" s="67" t="str">
        <f>++IF(P1599="HASTA AGOTAR STOCK","HASTA AGOTAR STOCK",IF(MaestraLP3[[#This Row],[PRECIO]]=0,"NO PARA LP",IF(MaestraLP3[[#This Row],[PRECIO SEP]]=0,"INCORPORACIÓN",IF(Z1599=0,"MANTIENE",IF(Z1599&lt;0,"BAJA",IF(Z1599&gt;0,"ALZA",""))))))</f>
        <v>MANTIENE</v>
      </c>
      <c r="Y1599" s="64">
        <v>45900</v>
      </c>
      <c r="Z1599" s="41">
        <f>IF(Y1599=0,"INDICAR PRECIO VTA",Y1599-MaestraLP3[[#This Row],[PRECIO SEP]])</f>
        <v>0</v>
      </c>
      <c r="AA1599" s="66">
        <f t="shared" si="24"/>
        <v>0.34662309368191724</v>
      </c>
      <c r="AB1599" s="68">
        <f>IFERROR(MaestraLP3[[#This Row],[PRECIO]]*MaestraLP3[[#This Row],[%MG UMV]],0)</f>
        <v>15910.000000000002</v>
      </c>
      <c r="AC1599" s="69">
        <v>10</v>
      </c>
      <c r="AD1599" s="64">
        <f>+IFERROR(MaestraLP3[[#This Row],[MARGEN UNITARIO]]/MaestraLP3[[#This Row],[Peso Neto UMV (KG)]],0)</f>
        <v>1591.0000000000002</v>
      </c>
      <c r="AE1599" s="39" t="s">
        <v>53</v>
      </c>
      <c r="AF1599" s="39"/>
      <c r="AG1599" s="39">
        <v>1</v>
      </c>
      <c r="AH1599" s="39" t="s">
        <v>53</v>
      </c>
      <c r="AI1599" s="66">
        <v>0.08</v>
      </c>
      <c r="AJ1599" s="66">
        <v>0.15</v>
      </c>
      <c r="AK1599" s="39" t="s">
        <v>53</v>
      </c>
      <c r="AL1599" s="39" t="s">
        <v>53</v>
      </c>
    </row>
    <row r="1600" spans="1:38" x14ac:dyDescent="0.35">
      <c r="A1600" s="110" t="s">
        <v>276</v>
      </c>
      <c r="B1600" s="39">
        <v>150001938</v>
      </c>
      <c r="C1600" s="39" t="str">
        <f>+MaestraLP3[[#This Row],[CÓDIGO]]&amp;MaestraLP3[[#Headers],[-]]&amp;MaestraLP3[[#This Row],[UMV]]</f>
        <v>150001938-C05</v>
      </c>
      <c r="D1600" s="50" t="str">
        <f>+MaestraLP3[[#This Row],[CÓDIGO]]&amp;MaestraLP3[[#Headers],[FS00]]</f>
        <v>150001938FS00</v>
      </c>
      <c r="E1600" s="39" t="s">
        <v>72</v>
      </c>
      <c r="F1600" s="39" t="s">
        <v>84</v>
      </c>
      <c r="G1600" s="39" t="s">
        <v>242</v>
      </c>
      <c r="H1600" s="39" t="s">
        <v>1274</v>
      </c>
      <c r="I1600" s="39" t="s">
        <v>1277</v>
      </c>
      <c r="J1600" s="49" t="s">
        <v>198</v>
      </c>
      <c r="K1600" s="50" t="s">
        <v>50</v>
      </c>
      <c r="L1600" s="39" t="str">
        <f>VLOOKUP(MaestraLP3[[#This Row],[UMV]],VALIDACIONES!J:L,3,0)</f>
        <v>Caja 5 Unidades</v>
      </c>
      <c r="M1600" s="39" t="s">
        <v>40</v>
      </c>
      <c r="N1600" s="39" t="s">
        <v>41</v>
      </c>
      <c r="O1600" s="64">
        <v>15315</v>
      </c>
      <c r="P1600" s="39" t="s">
        <v>190</v>
      </c>
      <c r="Q1600" s="64">
        <v>22950</v>
      </c>
      <c r="R1600" s="66">
        <f>+IFERROR((MaestraLP3[[#This Row],[COSTO ]]/MaestraLP3[[#This Row],[COSTO SEP]]-1),0)</f>
        <v>0</v>
      </c>
      <c r="S1600" s="65" t="s">
        <v>52</v>
      </c>
      <c r="T1600" s="65" t="s">
        <v>52</v>
      </c>
      <c r="U1600" s="64">
        <f>+VLOOKUP(MaestraLP3[[#This Row],[FS00]],'[1]BD MES'!$C:$N,12,0)</f>
        <v>15315</v>
      </c>
      <c r="V1600" s="64">
        <v>15315</v>
      </c>
      <c r="W1600" s="66">
        <f>+(MaestraLP3[[#This Row],[COSTO ]]-MaestraLP3[[#This Row],[COSTO OCT AL 25-09]])/MaestraLP3[[#This Row],[COSTO OCT AL 25-09]]</f>
        <v>0</v>
      </c>
      <c r="X1600" s="67" t="str">
        <f>++IF(P1600="HASTA AGOTAR STOCK","HASTA AGOTAR STOCK",IF(MaestraLP3[[#This Row],[PRECIO]]=0,"NO PARA LP",IF(MaestraLP3[[#This Row],[PRECIO SEP]]=0,"INCORPORACIÓN",IF(Z1600=0,"MANTIENE",IF(Z1600&lt;0,"BAJA",IF(Z1600&gt;0,"ALZA",""))))))</f>
        <v>MANTIENE</v>
      </c>
      <c r="Y1600" s="64">
        <v>22950</v>
      </c>
      <c r="Z1600" s="41">
        <f>IF(Y1600=0,"INDICAR PRECIO VTA",Y1600-MaestraLP3[[#This Row],[PRECIO SEP]])</f>
        <v>0</v>
      </c>
      <c r="AA1600" s="66">
        <f t="shared" si="24"/>
        <v>0.33267973856209149</v>
      </c>
      <c r="AB1600" s="68">
        <f>IFERROR(MaestraLP3[[#This Row],[PRECIO]]*MaestraLP3[[#This Row],[%MG UMV]],0)</f>
        <v>7635</v>
      </c>
      <c r="AC1600" s="69">
        <v>5</v>
      </c>
      <c r="AD1600" s="64">
        <f>+IFERROR(MaestraLP3[[#This Row],[MARGEN UNITARIO]]/MaestraLP3[[#This Row],[Peso Neto UMV (KG)]],0)</f>
        <v>1527</v>
      </c>
      <c r="AE1600" s="39" t="s">
        <v>53</v>
      </c>
      <c r="AF1600" s="39"/>
      <c r="AG1600" s="39">
        <v>1</v>
      </c>
      <c r="AH1600" s="39" t="s">
        <v>53</v>
      </c>
      <c r="AI1600" s="66">
        <v>0.08</v>
      </c>
      <c r="AJ1600" s="66">
        <v>0.15</v>
      </c>
      <c r="AK1600" s="39" t="s">
        <v>53</v>
      </c>
      <c r="AL1600" s="39" t="s">
        <v>53</v>
      </c>
    </row>
    <row r="1601" spans="1:38" x14ac:dyDescent="0.35">
      <c r="A1601" s="110" t="s">
        <v>276</v>
      </c>
      <c r="B1601" s="39">
        <v>104518920</v>
      </c>
      <c r="C1601" s="39" t="str">
        <f>+MaestraLP3[[#This Row],[CÓDIGO]]&amp;MaestraLP3[[#Headers],[-]]&amp;MaestraLP3[[#This Row],[UMV]]</f>
        <v>104518920-C05</v>
      </c>
      <c r="D1601" s="50" t="str">
        <f>+MaestraLP3[[#This Row],[CÓDIGO]]&amp;MaestraLP3[[#Headers],[FS00]]</f>
        <v>104518920FS00</v>
      </c>
      <c r="E1601" s="39" t="s">
        <v>72</v>
      </c>
      <c r="F1601" s="39" t="s">
        <v>84</v>
      </c>
      <c r="G1601" s="39" t="s">
        <v>242</v>
      </c>
      <c r="H1601" s="39" t="s">
        <v>1274</v>
      </c>
      <c r="I1601" s="39" t="s">
        <v>1278</v>
      </c>
      <c r="J1601" s="49" t="s">
        <v>198</v>
      </c>
      <c r="K1601" s="50" t="s">
        <v>50</v>
      </c>
      <c r="L1601" s="39" t="str">
        <f>VLOOKUP(MaestraLP3[[#This Row],[UMV]],VALIDACIONES!J:L,3,0)</f>
        <v>Caja 5 Unidades</v>
      </c>
      <c r="M1601" s="39" t="s">
        <v>40</v>
      </c>
      <c r="N1601" s="39" t="s">
        <v>41</v>
      </c>
      <c r="O1601" s="64">
        <v>15390</v>
      </c>
      <c r="P1601" s="39" t="s">
        <v>190</v>
      </c>
      <c r="Q1601" s="64">
        <v>22950</v>
      </c>
      <c r="R1601" s="66">
        <f>+IFERROR((MaestraLP3[[#This Row],[COSTO ]]/MaestraLP3[[#This Row],[COSTO SEP]]-1),0)</f>
        <v>0</v>
      </c>
      <c r="S1601" s="65" t="s">
        <v>52</v>
      </c>
      <c r="T1601" s="65" t="s">
        <v>52</v>
      </c>
      <c r="U1601" s="64">
        <f>+VLOOKUP(MaestraLP3[[#This Row],[FS00]],'[1]BD MES'!$C:$N,12,0)</f>
        <v>15390</v>
      </c>
      <c r="V1601" s="64">
        <v>15390</v>
      </c>
      <c r="W1601" s="66">
        <f>+(MaestraLP3[[#This Row],[COSTO ]]-MaestraLP3[[#This Row],[COSTO OCT AL 25-09]])/MaestraLP3[[#This Row],[COSTO OCT AL 25-09]]</f>
        <v>0</v>
      </c>
      <c r="X1601" s="67" t="str">
        <f>++IF(P1601="HASTA AGOTAR STOCK","HASTA AGOTAR STOCK",IF(MaestraLP3[[#This Row],[PRECIO]]=0,"NO PARA LP",IF(MaestraLP3[[#This Row],[PRECIO SEP]]=0,"INCORPORACIÓN",IF(Z1601=0,"MANTIENE",IF(Z1601&lt;0,"BAJA",IF(Z1601&gt;0,"ALZA",""))))))</f>
        <v>MANTIENE</v>
      </c>
      <c r="Y1601" s="64">
        <v>22950</v>
      </c>
      <c r="Z1601" s="41">
        <f>IF(Y1601=0,"INDICAR PRECIO VTA",Y1601-MaestraLP3[[#This Row],[PRECIO SEP]])</f>
        <v>0</v>
      </c>
      <c r="AA1601" s="66">
        <f t="shared" ref="AA1601:AA1664" si="25">+IFERROR((Y1601-V1601)/Y1601,"-")</f>
        <v>0.32941176470588235</v>
      </c>
      <c r="AB1601" s="68">
        <f>IFERROR(MaestraLP3[[#This Row],[PRECIO]]*MaestraLP3[[#This Row],[%MG UMV]],0)</f>
        <v>7560</v>
      </c>
      <c r="AC1601" s="69">
        <v>5</v>
      </c>
      <c r="AD1601" s="64">
        <f>+IFERROR(MaestraLP3[[#This Row],[MARGEN UNITARIO]]/MaestraLP3[[#This Row],[Peso Neto UMV (KG)]],0)</f>
        <v>1512</v>
      </c>
      <c r="AE1601" s="39" t="s">
        <v>53</v>
      </c>
      <c r="AF1601" s="39"/>
      <c r="AG1601" s="39">
        <v>1</v>
      </c>
      <c r="AH1601" s="39" t="s">
        <v>53</v>
      </c>
      <c r="AI1601" s="66">
        <v>0.08</v>
      </c>
      <c r="AJ1601" s="66">
        <v>0.15</v>
      </c>
      <c r="AK1601" s="39" t="s">
        <v>53</v>
      </c>
      <c r="AL1601" s="39" t="s">
        <v>53</v>
      </c>
    </row>
    <row r="1602" spans="1:38" x14ac:dyDescent="0.35">
      <c r="A1602" s="110" t="s">
        <v>276</v>
      </c>
      <c r="B1602" s="39">
        <v>104523240</v>
      </c>
      <c r="C1602" s="39" t="str">
        <f>+MaestraLP3[[#This Row],[CÓDIGO]]&amp;MaestraLP3[[#Headers],[-]]&amp;MaestraLP3[[#This Row],[UMV]]</f>
        <v>104523240-C10</v>
      </c>
      <c r="D1602" s="50" t="str">
        <f>+MaestraLP3[[#This Row],[CÓDIGO]]&amp;MaestraLP3[[#Headers],[FS00]]</f>
        <v>104523240FS00</v>
      </c>
      <c r="E1602" s="39" t="s">
        <v>72</v>
      </c>
      <c r="F1602" s="39" t="s">
        <v>84</v>
      </c>
      <c r="G1602" s="39" t="s">
        <v>242</v>
      </c>
      <c r="H1602" s="39" t="s">
        <v>1274</v>
      </c>
      <c r="I1602" s="39" t="s">
        <v>1278</v>
      </c>
      <c r="J1602" s="49" t="s">
        <v>65</v>
      </c>
      <c r="K1602" s="50" t="s">
        <v>50</v>
      </c>
      <c r="L1602" s="39" t="str">
        <f>VLOOKUP(MaestraLP3[[#This Row],[UMV]],VALIDACIONES!J:L,3,0)</f>
        <v>Caja 10 Unidades</v>
      </c>
      <c r="M1602" s="39" t="s">
        <v>40</v>
      </c>
      <c r="N1602" s="39" t="s">
        <v>41</v>
      </c>
      <c r="O1602" s="64">
        <v>29900</v>
      </c>
      <c r="P1602" s="39" t="s">
        <v>190</v>
      </c>
      <c r="Q1602" s="64">
        <v>45900</v>
      </c>
      <c r="R1602" s="66">
        <f>+IFERROR((MaestraLP3[[#This Row],[COSTO ]]/MaestraLP3[[#This Row],[COSTO SEP]]-1),0)</f>
        <v>0</v>
      </c>
      <c r="S1602" s="65" t="s">
        <v>544</v>
      </c>
      <c r="T1602" s="65" t="s">
        <v>544</v>
      </c>
      <c r="U1602" s="64">
        <f>+VLOOKUP(MaestraLP3[[#This Row],[FS00]],'[1]BD MES'!$C:$N,12,0)</f>
        <v>29900</v>
      </c>
      <c r="V1602" s="64">
        <v>29900</v>
      </c>
      <c r="W1602" s="66">
        <f>+(MaestraLP3[[#This Row],[COSTO ]]-MaestraLP3[[#This Row],[COSTO OCT AL 25-09]])/MaestraLP3[[#This Row],[COSTO OCT AL 25-09]]</f>
        <v>0</v>
      </c>
      <c r="X1602" s="67" t="str">
        <f>++IF(P1602="HASTA AGOTAR STOCK","HASTA AGOTAR STOCK",IF(MaestraLP3[[#This Row],[PRECIO]]=0,"NO PARA LP",IF(MaestraLP3[[#This Row],[PRECIO SEP]]=0,"INCORPORACIÓN",IF(Z1602=0,"MANTIENE",IF(Z1602&lt;0,"BAJA",IF(Z1602&gt;0,"ALZA",""))))))</f>
        <v>MANTIENE</v>
      </c>
      <c r="Y1602" s="64">
        <v>45900</v>
      </c>
      <c r="Z1602" s="41">
        <f>IF(Y1602=0,"INDICAR PRECIO VTA",Y1602-MaestraLP3[[#This Row],[PRECIO SEP]])</f>
        <v>0</v>
      </c>
      <c r="AA1602" s="66">
        <f t="shared" si="25"/>
        <v>0.34858387799564272</v>
      </c>
      <c r="AB1602" s="68">
        <f>IFERROR(MaestraLP3[[#This Row],[PRECIO]]*MaestraLP3[[#This Row],[%MG UMV]],0)</f>
        <v>16000.000000000002</v>
      </c>
      <c r="AC1602" s="69">
        <v>10</v>
      </c>
      <c r="AD1602" s="64">
        <f>+IFERROR(MaestraLP3[[#This Row],[MARGEN UNITARIO]]/MaestraLP3[[#This Row],[Peso Neto UMV (KG)]],0)</f>
        <v>1600.0000000000002</v>
      </c>
      <c r="AE1602" s="39" t="s">
        <v>53</v>
      </c>
      <c r="AF1602" s="39"/>
      <c r="AG1602" s="39">
        <v>1</v>
      </c>
      <c r="AH1602" s="39" t="s">
        <v>53</v>
      </c>
      <c r="AI1602" s="66">
        <v>0.08</v>
      </c>
      <c r="AJ1602" s="66">
        <v>0.15</v>
      </c>
      <c r="AK1602" s="39" t="s">
        <v>53</v>
      </c>
      <c r="AL1602" s="39" t="s">
        <v>53</v>
      </c>
    </row>
    <row r="1603" spans="1:38" x14ac:dyDescent="0.35">
      <c r="A1603" s="110" t="s">
        <v>276</v>
      </c>
      <c r="B1603" s="39">
        <v>104547800</v>
      </c>
      <c r="C1603" s="39" t="str">
        <f>+MaestraLP3[[#This Row],[CÓDIGO]]&amp;MaestraLP3[[#Headers],[-]]&amp;MaestraLP3[[#This Row],[UMV]]</f>
        <v>104547800-C10</v>
      </c>
      <c r="D1603" s="50" t="str">
        <f>+MaestraLP3[[#This Row],[CÓDIGO]]&amp;MaestraLP3[[#Headers],[FS00]]</f>
        <v>104547800FS00</v>
      </c>
      <c r="E1603" s="39" t="s">
        <v>72</v>
      </c>
      <c r="F1603" s="39" t="s">
        <v>84</v>
      </c>
      <c r="G1603" s="39" t="s">
        <v>242</v>
      </c>
      <c r="H1603" s="39" t="s">
        <v>1274</v>
      </c>
      <c r="I1603" s="39" t="s">
        <v>4113</v>
      </c>
      <c r="J1603" s="49" t="s">
        <v>65</v>
      </c>
      <c r="K1603" s="50" t="s">
        <v>50</v>
      </c>
      <c r="L1603" s="39" t="str">
        <f>VLOOKUP(MaestraLP3[[#This Row],[UMV]],VALIDACIONES!J:L,3,0)</f>
        <v>Caja 10 Unidades</v>
      </c>
      <c r="M1603" s="39" t="s">
        <v>40</v>
      </c>
      <c r="N1603" s="39" t="s">
        <v>41</v>
      </c>
      <c r="O1603" s="64">
        <v>26830</v>
      </c>
      <c r="P1603" s="39" t="s">
        <v>190</v>
      </c>
      <c r="Q1603" s="64">
        <v>45900</v>
      </c>
      <c r="R1603" s="66">
        <f>+IFERROR((MaestraLP3[[#This Row],[COSTO ]]/MaestraLP3[[#This Row],[COSTO SEP]]-1),0)</f>
        <v>-2.6403936623844437E-3</v>
      </c>
      <c r="S1603" s="65" t="s">
        <v>52</v>
      </c>
      <c r="T1603" s="65" t="s">
        <v>52</v>
      </c>
      <c r="U1603" s="64">
        <f>+VLOOKUP(MaestraLP3[[#This Row],[FS00]],'[1]BD MES'!$C:$N,12,0)</f>
        <v>26830</v>
      </c>
      <c r="V1603" s="64">
        <v>26759.158238038224</v>
      </c>
      <c r="W1603" s="66">
        <f>+(MaestraLP3[[#This Row],[COSTO ]]-MaestraLP3[[#This Row],[COSTO OCT AL 25-09]])/MaestraLP3[[#This Row],[COSTO OCT AL 25-09]]</f>
        <v>-2.6403936623844867E-3</v>
      </c>
      <c r="X1603" s="67" t="str">
        <f>++IF(P1603="HASTA AGOTAR STOCK","HASTA AGOTAR STOCK",IF(MaestraLP3[[#This Row],[PRECIO]]=0,"NO PARA LP",IF(MaestraLP3[[#This Row],[PRECIO SEP]]=0,"INCORPORACIÓN",IF(Z1603=0,"MANTIENE",IF(Z1603&lt;0,"BAJA",IF(Z1603&gt;0,"ALZA",""))))))</f>
        <v>MANTIENE</v>
      </c>
      <c r="Y1603" s="64">
        <v>45900</v>
      </c>
      <c r="Z1603" s="41">
        <f>IF(Y1603=0,"INDICAR PRECIO VTA",Y1603-MaestraLP3[[#This Row],[PRECIO SEP]])</f>
        <v>0</v>
      </c>
      <c r="AA1603" s="66">
        <f t="shared" si="25"/>
        <v>0.41701180309284913</v>
      </c>
      <c r="AB1603" s="68">
        <f>IFERROR(MaestraLP3[[#This Row],[PRECIO]]*MaestraLP3[[#This Row],[%MG UMV]],0)</f>
        <v>19140.841761961776</v>
      </c>
      <c r="AC1603" s="69">
        <v>10</v>
      </c>
      <c r="AD1603" s="64">
        <f>+IFERROR(MaestraLP3[[#This Row],[MARGEN UNITARIO]]/MaestraLP3[[#This Row],[Peso Neto UMV (KG)]],0)</f>
        <v>1914.0841761961776</v>
      </c>
      <c r="AE1603" s="39" t="s">
        <v>53</v>
      </c>
      <c r="AF1603" s="39"/>
      <c r="AG1603" s="39">
        <v>1</v>
      </c>
      <c r="AH1603" s="39" t="s">
        <v>53</v>
      </c>
      <c r="AI1603" s="66">
        <v>0.08</v>
      </c>
      <c r="AJ1603" s="66">
        <v>0.15</v>
      </c>
      <c r="AK1603" s="39" t="s">
        <v>53</v>
      </c>
      <c r="AL1603" s="39" t="s">
        <v>53</v>
      </c>
    </row>
    <row r="1604" spans="1:38" x14ac:dyDescent="0.35">
      <c r="A1604" s="110" t="s">
        <v>276</v>
      </c>
      <c r="B1604" s="39">
        <v>104547820</v>
      </c>
      <c r="C1604" s="39" t="str">
        <f>+MaestraLP3[[#This Row],[CÓDIGO]]&amp;MaestraLP3[[#Headers],[-]]&amp;MaestraLP3[[#This Row],[UMV]]</f>
        <v>104547820-C10</v>
      </c>
      <c r="D1604" s="50" t="str">
        <f>+MaestraLP3[[#This Row],[CÓDIGO]]&amp;MaestraLP3[[#Headers],[FS00]]</f>
        <v>104547820FS00</v>
      </c>
      <c r="E1604" s="39" t="s">
        <v>72</v>
      </c>
      <c r="F1604" s="39" t="s">
        <v>84</v>
      </c>
      <c r="G1604" s="39" t="s">
        <v>242</v>
      </c>
      <c r="H1604" s="39" t="s">
        <v>1274</v>
      </c>
      <c r="I1604" s="39" t="s">
        <v>4114</v>
      </c>
      <c r="J1604" s="49" t="s">
        <v>65</v>
      </c>
      <c r="K1604" s="50" t="s">
        <v>50</v>
      </c>
      <c r="L1604" s="39" t="str">
        <f>VLOOKUP(MaestraLP3[[#This Row],[UMV]],VALIDACIONES!J:L,3,0)</f>
        <v>Caja 10 Unidades</v>
      </c>
      <c r="M1604" s="39" t="s">
        <v>40</v>
      </c>
      <c r="N1604" s="39" t="s">
        <v>41</v>
      </c>
      <c r="O1604" s="64">
        <v>26790</v>
      </c>
      <c r="P1604" s="39" t="s">
        <v>190</v>
      </c>
      <c r="Q1604" s="64">
        <v>45900</v>
      </c>
      <c r="R1604" s="66">
        <f>+IFERROR((MaestraLP3[[#This Row],[COSTO ]]/MaestraLP3[[#This Row],[COSTO SEP]]-1),0)</f>
        <v>0</v>
      </c>
      <c r="S1604" s="65" t="s">
        <v>52</v>
      </c>
      <c r="T1604" s="65" t="s">
        <v>52</v>
      </c>
      <c r="U1604" s="64">
        <f>+VLOOKUP(MaestraLP3[[#This Row],[FS00]],'[1]BD MES'!$C:$N,12,0)</f>
        <v>26790</v>
      </c>
      <c r="V1604" s="64">
        <v>26790</v>
      </c>
      <c r="W1604" s="66">
        <f>+(MaestraLP3[[#This Row],[COSTO ]]-MaestraLP3[[#This Row],[COSTO OCT AL 25-09]])/MaestraLP3[[#This Row],[COSTO OCT AL 25-09]]</f>
        <v>0</v>
      </c>
      <c r="X1604" s="67" t="str">
        <f>++IF(P1604="HASTA AGOTAR STOCK","HASTA AGOTAR STOCK",IF(MaestraLP3[[#This Row],[PRECIO]]=0,"NO PARA LP",IF(MaestraLP3[[#This Row],[PRECIO SEP]]=0,"INCORPORACIÓN",IF(Z1604=0,"MANTIENE",IF(Z1604&lt;0,"BAJA",IF(Z1604&gt;0,"ALZA",""))))))</f>
        <v>MANTIENE</v>
      </c>
      <c r="Y1604" s="64">
        <v>45900</v>
      </c>
      <c r="Z1604" s="41">
        <f>IF(Y1604=0,"INDICAR PRECIO VTA",Y1604-MaestraLP3[[#This Row],[PRECIO SEP]])</f>
        <v>0</v>
      </c>
      <c r="AA1604" s="66">
        <f t="shared" si="25"/>
        <v>0.41633986928104577</v>
      </c>
      <c r="AB1604" s="68">
        <f>IFERROR(MaestraLP3[[#This Row],[PRECIO]]*MaestraLP3[[#This Row],[%MG UMV]],0)</f>
        <v>19110</v>
      </c>
      <c r="AC1604" s="69">
        <v>10</v>
      </c>
      <c r="AD1604" s="64">
        <f>+IFERROR(MaestraLP3[[#This Row],[MARGEN UNITARIO]]/MaestraLP3[[#This Row],[Peso Neto UMV (KG)]],0)</f>
        <v>1911</v>
      </c>
      <c r="AE1604" s="39" t="s">
        <v>53</v>
      </c>
      <c r="AF1604" s="39"/>
      <c r="AG1604" s="39">
        <v>1</v>
      </c>
      <c r="AH1604" s="39" t="s">
        <v>53</v>
      </c>
      <c r="AI1604" s="66">
        <v>0.08</v>
      </c>
      <c r="AJ1604" s="66">
        <v>0.15</v>
      </c>
      <c r="AK1604" s="39" t="s">
        <v>53</v>
      </c>
      <c r="AL1604" s="39" t="s">
        <v>53</v>
      </c>
    </row>
    <row r="1605" spans="1:38" x14ac:dyDescent="0.35">
      <c r="A1605" s="110" t="s">
        <v>276</v>
      </c>
      <c r="B1605" s="39">
        <v>104518870</v>
      </c>
      <c r="C1605" s="39" t="str">
        <f>+MaestraLP3[[#This Row],[CÓDIGO]]&amp;MaestraLP3[[#Headers],[-]]&amp;MaestraLP3[[#This Row],[UMV]]</f>
        <v>104518870-C05</v>
      </c>
      <c r="D1605" s="50" t="str">
        <f>+MaestraLP3[[#This Row],[CÓDIGO]]&amp;MaestraLP3[[#Headers],[FS00]]</f>
        <v>104518870FS00</v>
      </c>
      <c r="E1605" s="39" t="s">
        <v>72</v>
      </c>
      <c r="F1605" s="39" t="s">
        <v>84</v>
      </c>
      <c r="G1605" s="39" t="s">
        <v>242</v>
      </c>
      <c r="H1605" s="39" t="s">
        <v>1274</v>
      </c>
      <c r="I1605" s="39" t="s">
        <v>1285</v>
      </c>
      <c r="J1605" s="49" t="s">
        <v>198</v>
      </c>
      <c r="K1605" s="50" t="s">
        <v>50</v>
      </c>
      <c r="L1605" s="39" t="str">
        <f>VLOOKUP(MaestraLP3[[#This Row],[UMV]],VALIDACIONES!J:L,3,0)</f>
        <v>Caja 5 Unidades</v>
      </c>
      <c r="M1605" s="39" t="s">
        <v>40</v>
      </c>
      <c r="N1605" s="39" t="s">
        <v>41</v>
      </c>
      <c r="O1605" s="64">
        <v>21785.949999999997</v>
      </c>
      <c r="P1605" s="39" t="s">
        <v>42</v>
      </c>
      <c r="Q1605" s="64">
        <v>29950</v>
      </c>
      <c r="R1605" s="66">
        <f>+IFERROR((MaestraLP3[[#This Row],[COSTO ]]/MaestraLP3[[#This Row],[COSTO SEP]]-1),0)</f>
        <v>0</v>
      </c>
      <c r="S1605" s="65" t="s">
        <v>52</v>
      </c>
      <c r="T1605" s="65" t="s">
        <v>52</v>
      </c>
      <c r="U1605" s="64">
        <f>+VLOOKUP(MaestraLP3[[#This Row],[FS00]],'[1]BD MES'!$C:$N,12,0)</f>
        <v>21786.199999999997</v>
      </c>
      <c r="V1605" s="64">
        <v>21785.949999999997</v>
      </c>
      <c r="W1605" s="66">
        <f>+(MaestraLP3[[#This Row],[COSTO ]]-MaestraLP3[[#This Row],[COSTO OCT AL 25-09]])/MaestraLP3[[#This Row],[COSTO OCT AL 25-09]]</f>
        <v>-1.1475153996566636E-5</v>
      </c>
      <c r="X1605" s="67" t="str">
        <f>++IF(P1605="HASTA AGOTAR STOCK","HASTA AGOTAR STOCK",IF(MaestraLP3[[#This Row],[PRECIO]]=0,"NO PARA LP",IF(MaestraLP3[[#This Row],[PRECIO SEP]]=0,"INCORPORACIÓN",IF(Z1605=0,"MANTIENE",IF(Z1605&lt;0,"BAJA",IF(Z1605&gt;0,"ALZA",""))))))</f>
        <v>MANTIENE</v>
      </c>
      <c r="Y1605" s="64">
        <v>29950</v>
      </c>
      <c r="Z1605" s="41">
        <f>IF(Y1605=0,"INDICAR PRECIO VTA",Y1605-MaestraLP3[[#This Row],[PRECIO SEP]])</f>
        <v>0</v>
      </c>
      <c r="AA1605" s="66">
        <f t="shared" si="25"/>
        <v>0.27258931552587656</v>
      </c>
      <c r="AB1605" s="68">
        <f>IFERROR(MaestraLP3[[#This Row],[PRECIO]]*MaestraLP3[[#This Row],[%MG UMV]],0)</f>
        <v>8164.0500000000029</v>
      </c>
      <c r="AC1605" s="69">
        <v>5</v>
      </c>
      <c r="AD1605" s="64">
        <f>+IFERROR(MaestraLP3[[#This Row],[MARGEN UNITARIO]]/MaestraLP3[[#This Row],[Peso Neto UMV (KG)]],0)</f>
        <v>1632.8100000000006</v>
      </c>
      <c r="AE1605" s="39" t="s">
        <v>53</v>
      </c>
      <c r="AF1605" s="39"/>
      <c r="AG1605" s="39">
        <v>1</v>
      </c>
      <c r="AH1605" s="39" t="s">
        <v>53</v>
      </c>
      <c r="AI1605" s="66">
        <v>0.02</v>
      </c>
      <c r="AJ1605" s="66">
        <v>0.04</v>
      </c>
      <c r="AK1605" s="39" t="s">
        <v>53</v>
      </c>
      <c r="AL1605" s="39" t="s">
        <v>53</v>
      </c>
    </row>
    <row r="1606" spans="1:38" x14ac:dyDescent="0.35">
      <c r="A1606" s="110" t="s">
        <v>276</v>
      </c>
      <c r="B1606" s="39">
        <v>104519860</v>
      </c>
      <c r="C1606" s="39" t="str">
        <f>+MaestraLP3[[#This Row],[CÓDIGO]]&amp;MaestraLP3[[#Headers],[-]]&amp;MaestraLP3[[#This Row],[UMV]]</f>
        <v>104519860-C10</v>
      </c>
      <c r="D1606" s="50" t="str">
        <f>+MaestraLP3[[#This Row],[CÓDIGO]]&amp;MaestraLP3[[#Headers],[FS00]]</f>
        <v>104519860FS00</v>
      </c>
      <c r="E1606" s="39" t="s">
        <v>72</v>
      </c>
      <c r="F1606" s="39" t="s">
        <v>84</v>
      </c>
      <c r="G1606" s="39" t="s">
        <v>242</v>
      </c>
      <c r="H1606" s="39" t="s">
        <v>1286</v>
      </c>
      <c r="I1606" s="39" t="s">
        <v>1287</v>
      </c>
      <c r="J1606" s="49" t="s">
        <v>65</v>
      </c>
      <c r="K1606" s="50" t="s">
        <v>50</v>
      </c>
      <c r="L1606" s="39" t="str">
        <f>VLOOKUP(MaestraLP3[[#This Row],[UMV]],VALIDACIONES!J:L,3,0)</f>
        <v>Caja 10 Unidades</v>
      </c>
      <c r="M1606" s="39" t="s">
        <v>40</v>
      </c>
      <c r="N1606" s="39" t="s">
        <v>78</v>
      </c>
      <c r="O1606" s="64">
        <v>79601</v>
      </c>
      <c r="P1606" s="39" t="s">
        <v>42</v>
      </c>
      <c r="Q1606" s="64">
        <v>107900</v>
      </c>
      <c r="R1606" s="66">
        <f>+IFERROR((MaestraLP3[[#This Row],[COSTO ]]/MaestraLP3[[#This Row],[COSTO SEP]]-1),0)</f>
        <v>-1.2710392648171864E-2</v>
      </c>
      <c r="S1606" s="65" t="s">
        <v>52</v>
      </c>
      <c r="T1606" s="65" t="s">
        <v>52</v>
      </c>
      <c r="U1606" s="64">
        <f>+VLOOKUP(MaestraLP3[[#This Row],[FS00]],'[1]BD MES'!$C:$N,12,0)</f>
        <v>78645.5</v>
      </c>
      <c r="V1606" s="64">
        <v>78589.240034812872</v>
      </c>
      <c r="W1606" s="66">
        <f>+(MaestraLP3[[#This Row],[COSTO ]]-MaestraLP3[[#This Row],[COSTO OCT AL 25-09]])/MaestraLP3[[#This Row],[COSTO OCT AL 25-09]]</f>
        <v>-7.1536152973949963E-4</v>
      </c>
      <c r="X1606" s="67" t="str">
        <f>++IF(P1606="HASTA AGOTAR STOCK","HASTA AGOTAR STOCK",IF(MaestraLP3[[#This Row],[PRECIO]]=0,"NO PARA LP",IF(MaestraLP3[[#This Row],[PRECIO SEP]]=0,"INCORPORACIÓN",IF(Z1606=0,"MANTIENE",IF(Z1606&lt;0,"BAJA",IF(Z1606&gt;0,"ALZA",""))))))</f>
        <v>MANTIENE</v>
      </c>
      <c r="Y1606" s="64">
        <v>107900</v>
      </c>
      <c r="Z1606" s="41">
        <f>IF(Y1606=0,"INDICAR PRECIO VTA",Y1606-MaestraLP3[[#This Row],[PRECIO SEP]])</f>
        <v>0</v>
      </c>
      <c r="AA1606" s="66">
        <f t="shared" si="25"/>
        <v>0.27164745102119675</v>
      </c>
      <c r="AB1606" s="68">
        <f>IFERROR(MaestraLP3[[#This Row],[PRECIO]]*MaestraLP3[[#This Row],[%MG UMV]],0)</f>
        <v>29310.759965187128</v>
      </c>
      <c r="AC1606" s="69">
        <v>5</v>
      </c>
      <c r="AD1606" s="64">
        <f>+IFERROR(MaestraLP3[[#This Row],[MARGEN UNITARIO]]/MaestraLP3[[#This Row],[Peso Neto UMV (KG)]],0)</f>
        <v>5862.1519930374252</v>
      </c>
      <c r="AE1606" s="39" t="s">
        <v>53</v>
      </c>
      <c r="AF1606" s="39"/>
      <c r="AG1606" s="39">
        <v>1</v>
      </c>
      <c r="AH1606" s="39" t="s">
        <v>53</v>
      </c>
      <c r="AI1606" s="66">
        <v>0.02</v>
      </c>
      <c r="AJ1606" s="66">
        <v>0.03</v>
      </c>
      <c r="AK1606" s="39" t="s">
        <v>53</v>
      </c>
      <c r="AL1606" s="39" t="s">
        <v>53</v>
      </c>
    </row>
    <row r="1607" spans="1:38" x14ac:dyDescent="0.35">
      <c r="A1607" s="110" t="s">
        <v>276</v>
      </c>
      <c r="B1607" s="39">
        <v>104528170</v>
      </c>
      <c r="C1607" s="39" t="str">
        <f>+MaestraLP3[[#This Row],[CÓDIGO]]&amp;MaestraLP3[[#Headers],[-]]&amp;MaestraLP3[[#This Row],[UMV]]</f>
        <v>104528170-C10</v>
      </c>
      <c r="D1607" s="50" t="str">
        <f>+MaestraLP3[[#This Row],[CÓDIGO]]&amp;MaestraLP3[[#Headers],[FS00]]</f>
        <v>104528170FS00</v>
      </c>
      <c r="E1607" s="39" t="s">
        <v>72</v>
      </c>
      <c r="F1607" s="39" t="s">
        <v>84</v>
      </c>
      <c r="G1607" s="39" t="s">
        <v>242</v>
      </c>
      <c r="H1607" s="39" t="s">
        <v>1286</v>
      </c>
      <c r="I1607" s="39" t="s">
        <v>1288</v>
      </c>
      <c r="J1607" s="49" t="s">
        <v>65</v>
      </c>
      <c r="K1607" s="50" t="s">
        <v>50</v>
      </c>
      <c r="L1607" s="39" t="str">
        <f>VLOOKUP(MaestraLP3[[#This Row],[UMV]],VALIDACIONES!J:L,3,0)</f>
        <v>Caja 10 Unidades</v>
      </c>
      <c r="M1607" s="39" t="s">
        <v>40</v>
      </c>
      <c r="N1607" s="39" t="s">
        <v>78</v>
      </c>
      <c r="O1607" s="64">
        <v>56750</v>
      </c>
      <c r="P1607" s="39" t="s">
        <v>42</v>
      </c>
      <c r="Q1607" s="64">
        <v>76900</v>
      </c>
      <c r="R1607" s="66">
        <f>+IFERROR((MaestraLP3[[#This Row],[COSTO ]]/MaestraLP3[[#This Row],[COSTO SEP]]-1),0)</f>
        <v>-2.4264793427788978E-2</v>
      </c>
      <c r="S1607" s="65" t="s">
        <v>52</v>
      </c>
      <c r="T1607" s="65" t="s">
        <v>52</v>
      </c>
      <c r="U1607" s="64">
        <f>+VLOOKUP(MaestraLP3[[#This Row],[FS00]],'[1]BD MES'!$C:$N,12,0)</f>
        <v>55860</v>
      </c>
      <c r="V1607" s="64">
        <v>55372.972972972973</v>
      </c>
      <c r="W1607" s="66">
        <f>+(MaestraLP3[[#This Row],[COSTO ]]-MaestraLP3[[#This Row],[COSTO OCT AL 25-09]])/MaestraLP3[[#This Row],[COSTO OCT AL 25-09]]</f>
        <v>-8.7187079668282607E-3</v>
      </c>
      <c r="X1607" s="67" t="str">
        <f>++IF(P1607="HASTA AGOTAR STOCK","HASTA AGOTAR STOCK",IF(MaestraLP3[[#This Row],[PRECIO]]=0,"NO PARA LP",IF(MaestraLP3[[#This Row],[PRECIO SEP]]=0,"INCORPORACIÓN",IF(Z1607=0,"MANTIENE",IF(Z1607&lt;0,"BAJA",IF(Z1607&gt;0,"ALZA",""))))))</f>
        <v>MANTIENE</v>
      </c>
      <c r="Y1607" s="64">
        <v>76900</v>
      </c>
      <c r="Z1607" s="41">
        <f>IF(Y1607=0,"INDICAR PRECIO VTA",Y1607-MaestraLP3[[#This Row],[PRECIO SEP]])</f>
        <v>0</v>
      </c>
      <c r="AA1607" s="66">
        <f t="shared" si="25"/>
        <v>0.27993533195093662</v>
      </c>
      <c r="AB1607" s="68">
        <f>IFERROR(MaestraLP3[[#This Row],[PRECIO]]*MaestraLP3[[#This Row],[%MG UMV]],0)</f>
        <v>21527.027027027027</v>
      </c>
      <c r="AC1607" s="69">
        <v>5</v>
      </c>
      <c r="AD1607" s="64">
        <f>+IFERROR(MaestraLP3[[#This Row],[MARGEN UNITARIO]]/MaestraLP3[[#This Row],[Peso Neto UMV (KG)]],0)</f>
        <v>4305.405405405405</v>
      </c>
      <c r="AE1607" s="39" t="s">
        <v>53</v>
      </c>
      <c r="AF1607" s="39"/>
      <c r="AG1607" s="39">
        <v>1</v>
      </c>
      <c r="AH1607" s="39" t="s">
        <v>53</v>
      </c>
      <c r="AI1607" s="66">
        <v>0.02</v>
      </c>
      <c r="AJ1607" s="66">
        <v>0.03</v>
      </c>
      <c r="AK1607" s="39" t="s">
        <v>53</v>
      </c>
      <c r="AL1607" s="39" t="s">
        <v>53</v>
      </c>
    </row>
    <row r="1608" spans="1:38" x14ac:dyDescent="0.35">
      <c r="A1608" s="110" t="s">
        <v>276</v>
      </c>
      <c r="B1608" s="39">
        <v>104548090</v>
      </c>
      <c r="C1608" s="39" t="str">
        <f>+MaestraLP3[[#This Row],[CÓDIGO]]&amp;MaestraLP3[[#Headers],[-]]&amp;MaestraLP3[[#This Row],[UMV]]</f>
        <v>104548090-KG</v>
      </c>
      <c r="D1608" s="50" t="str">
        <f>+MaestraLP3[[#This Row],[CÓDIGO]]&amp;MaestraLP3[[#Headers],[FS00]]</f>
        <v>104548090FS00</v>
      </c>
      <c r="E1608" s="39" t="s">
        <v>72</v>
      </c>
      <c r="F1608" s="39" t="s">
        <v>84</v>
      </c>
      <c r="G1608" s="39" t="s">
        <v>242</v>
      </c>
      <c r="H1608" s="39" t="s">
        <v>1286</v>
      </c>
      <c r="I1608" s="39" t="s">
        <v>4702</v>
      </c>
      <c r="J1608" s="49" t="s">
        <v>77</v>
      </c>
      <c r="K1608" s="50" t="s">
        <v>77</v>
      </c>
      <c r="L1608" s="39" t="str">
        <f>VLOOKUP(MaestraLP3[[#This Row],[UMV]],VALIDACIONES!J:L,3,0)</f>
        <v>Kilogramo</v>
      </c>
      <c r="M1608" s="39" t="s">
        <v>40</v>
      </c>
      <c r="N1608" s="39" t="s">
        <v>78</v>
      </c>
      <c r="O1608" s="64">
        <v>8411</v>
      </c>
      <c r="P1608" s="39" t="s">
        <v>42</v>
      </c>
      <c r="Q1608" s="65">
        <v>10590</v>
      </c>
      <c r="R1608" s="66">
        <f>+IFERROR((MaestraLP3[[#This Row],[COSTO ]]/MaestraLP3[[#This Row],[COSTO SEP]]-1),0)</f>
        <v>-9.7434080691146674E-3</v>
      </c>
      <c r="S1608" s="65" t="s">
        <v>93</v>
      </c>
      <c r="T1608" s="65" t="s">
        <v>93</v>
      </c>
      <c r="U1608" s="64">
        <f>+VLOOKUP(MaestraLP3[[#This Row],[FS00]],'[1]BD MES'!$C:$N,12,0)</f>
        <v>8411</v>
      </c>
      <c r="V1608" s="64">
        <v>8329.0481947306762</v>
      </c>
      <c r="W1608" s="66">
        <f>+(MaestraLP3[[#This Row],[COSTO ]]-MaestraLP3[[#This Row],[COSTO OCT AL 25-09]])/MaestraLP3[[#This Row],[COSTO OCT AL 25-09]]</f>
        <v>-9.743408069114709E-3</v>
      </c>
      <c r="X1608" s="67" t="str">
        <f>++IF(P1608="HASTA AGOTAR STOCK","HASTA AGOTAR STOCK",IF(MaestraLP3[[#This Row],[PRECIO]]=0,"NO PARA LP",IF(MaestraLP3[[#This Row],[PRECIO SEP]]=0,"INCORPORACIÓN",IF(Z1608=0,"MANTIENE",IF(Z1608&lt;0,"BAJA",IF(Z1608&gt;0,"ALZA",""))))))</f>
        <v>MANTIENE</v>
      </c>
      <c r="Y1608" s="64">
        <v>10590</v>
      </c>
      <c r="Z1608" s="41">
        <f>IF(Y1608=0,"INDICAR PRECIO VTA",Y1608-MaestraLP3[[#This Row],[PRECIO SEP]])</f>
        <v>0</v>
      </c>
      <c r="AA1608" s="66">
        <f t="shared" si="25"/>
        <v>0.21349875403865193</v>
      </c>
      <c r="AB1608" s="68">
        <f>IFERROR(MaestraLP3[[#This Row],[PRECIO]]*MaestraLP3[[#This Row],[%MG UMV]],0)</f>
        <v>2260.9518052693238</v>
      </c>
      <c r="AC1608" s="69">
        <v>1</v>
      </c>
      <c r="AD1608" s="64">
        <f>+IFERROR(MaestraLP3[[#This Row],[MARGEN UNITARIO]]/MaestraLP3[[#This Row],[Peso Neto UMV (KG)]],0)</f>
        <v>2260.9518052693238</v>
      </c>
      <c r="AE1608" s="39" t="s">
        <v>44</v>
      </c>
      <c r="AF1608" s="39"/>
      <c r="AG1608" s="39">
        <v>1</v>
      </c>
      <c r="AH1608" s="39">
        <v>0</v>
      </c>
      <c r="AI1608" s="66">
        <v>0.02</v>
      </c>
      <c r="AJ1608" s="66">
        <v>0.03</v>
      </c>
      <c r="AK1608" s="39" t="s">
        <v>53</v>
      </c>
      <c r="AL1608" s="39" t="s">
        <v>53</v>
      </c>
    </row>
    <row r="1609" spans="1:38" x14ac:dyDescent="0.35">
      <c r="A1609" s="110" t="s">
        <v>276</v>
      </c>
      <c r="B1609" s="39">
        <v>104548100</v>
      </c>
      <c r="C1609" s="39" t="str">
        <f>+MaestraLP3[[#This Row],[CÓDIGO]]&amp;MaestraLP3[[#Headers],[-]]&amp;MaestraLP3[[#This Row],[UMV]]</f>
        <v>104548100-KG</v>
      </c>
      <c r="D1609" s="50" t="str">
        <f>+MaestraLP3[[#This Row],[CÓDIGO]]&amp;MaestraLP3[[#Headers],[FS00]]</f>
        <v>104548100FS00</v>
      </c>
      <c r="E1609" s="39" t="s">
        <v>72</v>
      </c>
      <c r="F1609" s="39" t="s">
        <v>84</v>
      </c>
      <c r="G1609" s="39" t="s">
        <v>242</v>
      </c>
      <c r="H1609" s="39" t="s">
        <v>1286</v>
      </c>
      <c r="I1609" s="39" t="s">
        <v>4703</v>
      </c>
      <c r="J1609" s="49" t="s">
        <v>77</v>
      </c>
      <c r="K1609" s="50" t="s">
        <v>77</v>
      </c>
      <c r="L1609" s="39" t="str">
        <f>VLOOKUP(MaestraLP3[[#This Row],[UMV]],VALIDACIONES!J:L,3,0)</f>
        <v>Kilogramo</v>
      </c>
      <c r="M1609" s="39" t="s">
        <v>40</v>
      </c>
      <c r="N1609" s="39" t="s">
        <v>78</v>
      </c>
      <c r="O1609" s="64">
        <v>8411</v>
      </c>
      <c r="P1609" s="39" t="s">
        <v>42</v>
      </c>
      <c r="Q1609" s="65">
        <v>10590</v>
      </c>
      <c r="R1609" s="66">
        <f>+IFERROR((MaestraLP3[[#This Row],[COSTO ]]/MaestraLP3[[#This Row],[COSTO SEP]]-1),0)</f>
        <v>-1.0162575301726817E-2</v>
      </c>
      <c r="S1609" s="65" t="s">
        <v>93</v>
      </c>
      <c r="T1609" s="65" t="s">
        <v>93</v>
      </c>
      <c r="U1609" s="64">
        <f>+VLOOKUP(MaestraLP3[[#This Row],[FS00]],'[1]BD MES'!$C:$N,12,0)</f>
        <v>8412</v>
      </c>
      <c r="V1609" s="64">
        <v>8325.5225791371759</v>
      </c>
      <c r="W1609" s="66">
        <f>+(MaestraLP3[[#This Row],[COSTO ]]-MaestraLP3[[#This Row],[COSTO OCT AL 25-09]])/MaestraLP3[[#This Row],[COSTO OCT AL 25-09]]</f>
        <v>-1.0280244990825504E-2</v>
      </c>
      <c r="X1609" s="67" t="str">
        <f>++IF(P1609="HASTA AGOTAR STOCK","HASTA AGOTAR STOCK",IF(MaestraLP3[[#This Row],[PRECIO]]=0,"NO PARA LP",IF(MaestraLP3[[#This Row],[PRECIO SEP]]=0,"INCORPORACIÓN",IF(Z1609=0,"MANTIENE",IF(Z1609&lt;0,"BAJA",IF(Z1609&gt;0,"ALZA",""))))))</f>
        <v>MANTIENE</v>
      </c>
      <c r="Y1609" s="64">
        <v>10590</v>
      </c>
      <c r="Z1609" s="41">
        <f>IF(Y1609=0,"INDICAR PRECIO VTA",Y1609-MaestraLP3[[#This Row],[PRECIO SEP]])</f>
        <v>0</v>
      </c>
      <c r="AA1609" s="66">
        <f t="shared" si="25"/>
        <v>0.21383167335815148</v>
      </c>
      <c r="AB1609" s="68">
        <f>IFERROR(MaestraLP3[[#This Row],[PRECIO]]*MaestraLP3[[#This Row],[%MG UMV]],0)</f>
        <v>2264.4774208628241</v>
      </c>
      <c r="AC1609" s="69">
        <v>1</v>
      </c>
      <c r="AD1609" s="64">
        <f>+IFERROR(MaestraLP3[[#This Row],[MARGEN UNITARIO]]/MaestraLP3[[#This Row],[Peso Neto UMV (KG)]],0)</f>
        <v>2264.4774208628241</v>
      </c>
      <c r="AE1609" s="39" t="s">
        <v>44</v>
      </c>
      <c r="AF1609" s="39"/>
      <c r="AG1609" s="39">
        <v>1</v>
      </c>
      <c r="AH1609" s="39">
        <v>0</v>
      </c>
      <c r="AI1609" s="66">
        <v>0.02</v>
      </c>
      <c r="AJ1609" s="66">
        <v>0.03</v>
      </c>
      <c r="AK1609" s="39" t="s">
        <v>53</v>
      </c>
      <c r="AL1609" s="39" t="s">
        <v>53</v>
      </c>
    </row>
    <row r="1610" spans="1:38" x14ac:dyDescent="0.35">
      <c r="A1610" s="110" t="s">
        <v>276</v>
      </c>
      <c r="B1610" s="39">
        <v>104543060</v>
      </c>
      <c r="C1610" s="39" t="str">
        <f>+MaestraLP3[[#This Row],[CÓDIGO]]&amp;MaestraLP3[[#Headers],[-]]&amp;MaestraLP3[[#This Row],[UMV]]</f>
        <v>104543060-KG</v>
      </c>
      <c r="D1610" s="50" t="str">
        <f>+MaestraLP3[[#This Row],[CÓDIGO]]&amp;MaestraLP3[[#Headers],[FS00]]</f>
        <v>104543060FS00</v>
      </c>
      <c r="E1610" s="39" t="s">
        <v>72</v>
      </c>
      <c r="F1610" s="39" t="s">
        <v>84</v>
      </c>
      <c r="G1610" s="39" t="s">
        <v>242</v>
      </c>
      <c r="H1610" s="39" t="s">
        <v>1286</v>
      </c>
      <c r="I1610" s="39" t="s">
        <v>4209</v>
      </c>
      <c r="J1610" s="49" t="s">
        <v>77</v>
      </c>
      <c r="K1610" s="50" t="s">
        <v>77</v>
      </c>
      <c r="L1610" s="39" t="str">
        <f>VLOOKUP(MaestraLP3[[#This Row],[UMV]],VALIDACIONES!J:L,3,0)</f>
        <v>Kilogramo</v>
      </c>
      <c r="M1610" s="39" t="s">
        <v>40</v>
      </c>
      <c r="N1610" s="39" t="s">
        <v>78</v>
      </c>
      <c r="O1610" s="64">
        <v>12253</v>
      </c>
      <c r="P1610" s="39" t="s">
        <v>190</v>
      </c>
      <c r="Q1610" s="64">
        <v>15000</v>
      </c>
      <c r="R1610" s="66">
        <f>+IFERROR((MaestraLP3[[#This Row],[COSTO ]]/MaestraLP3[[#This Row],[COSTO SEP]]-1),0)</f>
        <v>0</v>
      </c>
      <c r="S1610" s="65" t="s">
        <v>52</v>
      </c>
      <c r="T1610" s="65" t="s">
        <v>52</v>
      </c>
      <c r="U1610" s="64">
        <f>+VLOOKUP(MaestraLP3[[#This Row],[FS00]],'[1]BD MES'!$C:$N,12,0)</f>
        <v>12253</v>
      </c>
      <c r="V1610" s="64">
        <v>12253</v>
      </c>
      <c r="W1610" s="66">
        <f>+(MaestraLP3[[#This Row],[COSTO ]]-MaestraLP3[[#This Row],[COSTO OCT AL 25-09]])/MaestraLP3[[#This Row],[COSTO OCT AL 25-09]]</f>
        <v>0</v>
      </c>
      <c r="X1610" s="67" t="str">
        <f>++IF(P1610="HASTA AGOTAR STOCK","HASTA AGOTAR STOCK",IF(MaestraLP3[[#This Row],[PRECIO]]=0,"NO PARA LP",IF(MaestraLP3[[#This Row],[PRECIO SEP]]=0,"INCORPORACIÓN",IF(Z1610=0,"MANTIENE",IF(Z1610&lt;0,"BAJA",IF(Z1610&gt;0,"ALZA",""))))))</f>
        <v>MANTIENE</v>
      </c>
      <c r="Y1610" s="64">
        <v>15000</v>
      </c>
      <c r="Z1610" s="41">
        <f>IF(Y1610=0,"INDICAR PRECIO VTA",Y1610-MaestraLP3[[#This Row],[PRECIO SEP]])</f>
        <v>0</v>
      </c>
      <c r="AA1610" s="66">
        <f t="shared" si="25"/>
        <v>0.18313333333333334</v>
      </c>
      <c r="AB1610" s="68">
        <f>IFERROR(MaestraLP3[[#This Row],[PRECIO]]*MaestraLP3[[#This Row],[%MG UMV]],0)</f>
        <v>2747</v>
      </c>
      <c r="AC1610" s="69">
        <v>1</v>
      </c>
      <c r="AD1610" s="64">
        <f>+IFERROR(MaestraLP3[[#This Row],[MARGEN UNITARIO]]/MaestraLP3[[#This Row],[Peso Neto UMV (KG)]],0)</f>
        <v>2747</v>
      </c>
      <c r="AE1610" s="39" t="s">
        <v>44</v>
      </c>
      <c r="AF1610" s="39"/>
      <c r="AG1610" s="39">
        <v>1</v>
      </c>
      <c r="AH1610" s="39">
        <v>0</v>
      </c>
      <c r="AI1610" s="66">
        <v>0.02</v>
      </c>
      <c r="AJ1610" s="66">
        <v>0.03</v>
      </c>
      <c r="AK1610" s="39" t="s">
        <v>53</v>
      </c>
      <c r="AL1610" s="39" t="s">
        <v>53</v>
      </c>
    </row>
    <row r="1611" spans="1:38" x14ac:dyDescent="0.35">
      <c r="A1611" s="110" t="s">
        <v>276</v>
      </c>
      <c r="B1611" s="39">
        <v>104543520</v>
      </c>
      <c r="C1611" s="39" t="str">
        <f>+MaestraLP3[[#This Row],[CÓDIGO]]&amp;MaestraLP3[[#Headers],[-]]&amp;MaestraLP3[[#This Row],[UMV]]</f>
        <v>104543520-KG</v>
      </c>
      <c r="D1611" s="50" t="str">
        <f>+MaestraLP3[[#This Row],[CÓDIGO]]&amp;MaestraLP3[[#Headers],[FS00]]</f>
        <v>104543520FS00</v>
      </c>
      <c r="E1611" s="39" t="s">
        <v>72</v>
      </c>
      <c r="F1611" s="39" t="s">
        <v>84</v>
      </c>
      <c r="G1611" s="39" t="s">
        <v>242</v>
      </c>
      <c r="H1611" s="39" t="s">
        <v>1286</v>
      </c>
      <c r="I1611" s="39" t="s">
        <v>1291</v>
      </c>
      <c r="J1611" s="49" t="s">
        <v>77</v>
      </c>
      <c r="K1611" s="50" t="s">
        <v>77</v>
      </c>
      <c r="L1611" s="39" t="str">
        <f>VLOOKUP(MaestraLP3[[#This Row],[UMV]],VALIDACIONES!J:L,3,0)</f>
        <v>Kilogramo</v>
      </c>
      <c r="M1611" s="39" t="s">
        <v>40</v>
      </c>
      <c r="N1611" s="39" t="s">
        <v>78</v>
      </c>
      <c r="O1611" s="64">
        <v>11885</v>
      </c>
      <c r="P1611" s="39" t="s">
        <v>42</v>
      </c>
      <c r="Q1611" s="64">
        <v>14800</v>
      </c>
      <c r="R1611" s="66">
        <f>+IFERROR((MaestraLP3[[#This Row],[COSTO ]]/MaestraLP3[[#This Row],[COSTO SEP]]-1),0)</f>
        <v>0</v>
      </c>
      <c r="S1611" s="65" t="s">
        <v>52</v>
      </c>
      <c r="T1611" s="65" t="s">
        <v>52</v>
      </c>
      <c r="U1611" s="64">
        <f>+VLOOKUP(MaestraLP3[[#This Row],[FS00]],'[1]BD MES'!$C:$N,12,0)</f>
        <v>11885</v>
      </c>
      <c r="V1611" s="64">
        <v>11885</v>
      </c>
      <c r="W1611" s="66">
        <f>+(MaestraLP3[[#This Row],[COSTO ]]-MaestraLP3[[#This Row],[COSTO OCT AL 25-09]])/MaestraLP3[[#This Row],[COSTO OCT AL 25-09]]</f>
        <v>0</v>
      </c>
      <c r="X1611" s="67" t="str">
        <f>++IF(P1611="HASTA AGOTAR STOCK","HASTA AGOTAR STOCK",IF(MaestraLP3[[#This Row],[PRECIO]]=0,"NO PARA LP",IF(MaestraLP3[[#This Row],[PRECIO SEP]]=0,"INCORPORACIÓN",IF(Z1611=0,"MANTIENE",IF(Z1611&lt;0,"BAJA",IF(Z1611&gt;0,"ALZA",""))))))</f>
        <v>MANTIENE</v>
      </c>
      <c r="Y1611" s="64">
        <v>14800</v>
      </c>
      <c r="Z1611" s="41">
        <f>IF(Y1611=0,"INDICAR PRECIO VTA",Y1611-MaestraLP3[[#This Row],[PRECIO SEP]])</f>
        <v>0</v>
      </c>
      <c r="AA1611" s="66">
        <f t="shared" si="25"/>
        <v>0.19695945945945945</v>
      </c>
      <c r="AB1611" s="68">
        <f>IFERROR(MaestraLP3[[#This Row],[PRECIO]]*MaestraLP3[[#This Row],[%MG UMV]],0)</f>
        <v>2915</v>
      </c>
      <c r="AC1611" s="69">
        <v>1</v>
      </c>
      <c r="AD1611" s="64">
        <f>+IFERROR(MaestraLP3[[#This Row],[MARGEN UNITARIO]]/MaestraLP3[[#This Row],[Peso Neto UMV (KG)]],0)</f>
        <v>2915</v>
      </c>
      <c r="AE1611" s="39" t="s">
        <v>44</v>
      </c>
      <c r="AF1611" s="39"/>
      <c r="AG1611" s="39">
        <v>1</v>
      </c>
      <c r="AH1611" s="39">
        <v>0</v>
      </c>
      <c r="AI1611" s="66">
        <v>7.0000000000000007E-2</v>
      </c>
      <c r="AJ1611" s="66">
        <v>0.08</v>
      </c>
      <c r="AK1611" s="39" t="s">
        <v>53</v>
      </c>
      <c r="AL1611" s="39" t="s">
        <v>53</v>
      </c>
    </row>
    <row r="1612" spans="1:38" x14ac:dyDescent="0.35">
      <c r="A1612" s="110" t="s">
        <v>276</v>
      </c>
      <c r="B1612" s="39">
        <v>104343100</v>
      </c>
      <c r="C1612" s="39" t="str">
        <f>+MaestraLP3[[#This Row],[CÓDIGO]]&amp;MaestraLP3[[#Headers],[-]]&amp;MaestraLP3[[#This Row],[UMV]]</f>
        <v>104343100-C10</v>
      </c>
      <c r="D1612" s="50" t="str">
        <f>+MaestraLP3[[#This Row],[CÓDIGO]]&amp;MaestraLP3[[#Headers],[FS00]]</f>
        <v>104343100FS00</v>
      </c>
      <c r="E1612" s="39" t="s">
        <v>72</v>
      </c>
      <c r="F1612" s="39" t="s">
        <v>73</v>
      </c>
      <c r="G1612" s="39" t="s">
        <v>1314</v>
      </c>
      <c r="H1612" s="39" t="s">
        <v>776</v>
      </c>
      <c r="I1612" s="39" t="s">
        <v>3018</v>
      </c>
      <c r="J1612" s="49" t="s">
        <v>65</v>
      </c>
      <c r="K1612" s="50" t="s">
        <v>77</v>
      </c>
      <c r="L1612" s="39" t="str">
        <f>VLOOKUP(MaestraLP3[[#This Row],[UMV]],VALIDACIONES!J:L,3,0)</f>
        <v>Caja 10 Unidades</v>
      </c>
      <c r="M1612" s="39" t="s">
        <v>40</v>
      </c>
      <c r="N1612" s="39" t="s">
        <v>41</v>
      </c>
      <c r="O1612" s="64">
        <v>0</v>
      </c>
      <c r="P1612" s="39" t="s">
        <v>4413</v>
      </c>
      <c r="Q1612" s="65">
        <v>0</v>
      </c>
      <c r="R1612" s="66">
        <f>+IFERROR((MaestraLP3[[#This Row],[COSTO ]]/MaestraLP3[[#This Row],[COSTO SEP]]-1),0)</f>
        <v>0</v>
      </c>
      <c r="S1612" s="65" t="s">
        <v>493</v>
      </c>
      <c r="T1612" s="65" t="s">
        <v>493</v>
      </c>
      <c r="U1612" s="64">
        <f>+VLOOKUP(MaestraLP3[[#This Row],[FS00]],'[1]BD MES'!$C:$N,12,0)</f>
        <v>36780.659999999996</v>
      </c>
      <c r="V1612" s="64">
        <v>0</v>
      </c>
      <c r="W1612" s="66">
        <f>+(MaestraLP3[[#This Row],[COSTO ]]-MaestraLP3[[#This Row],[COSTO OCT AL 25-09]])/MaestraLP3[[#This Row],[COSTO OCT AL 25-09]]</f>
        <v>-1</v>
      </c>
      <c r="X1612" s="67" t="str">
        <f>++IF(P1612="HASTA AGOTAR STOCK","HASTA AGOTAR STOCK",IF(MaestraLP3[[#This Row],[PRECIO]]=0,"NO PARA LP",IF(MaestraLP3[[#This Row],[PRECIO SEP]]=0,"INCORPORACIÓN",IF(Z1612=0,"MANTIENE",IF(Z1612&lt;0,"BAJA",IF(Z1612&gt;0,"ALZA",""))))))</f>
        <v>NO PARA LP</v>
      </c>
      <c r="Y1612" s="64">
        <v>0</v>
      </c>
      <c r="Z1612" s="41" t="str">
        <f>IF(Y1612=0,"INDICAR PRECIO VTA",Y1612-MaestraLP3[[#This Row],[PRECIO SEP]])</f>
        <v>INDICAR PRECIO VTA</v>
      </c>
      <c r="AA1612" s="66" t="str">
        <f t="shared" si="25"/>
        <v>-</v>
      </c>
      <c r="AB1612" s="68">
        <f>IFERROR(MaestraLP3[[#This Row],[PRECIO]]*MaestraLP3[[#This Row],[%MG UMV]],0)</f>
        <v>0</v>
      </c>
      <c r="AC1612" s="69">
        <v>18</v>
      </c>
      <c r="AD1612" s="64">
        <f>+IFERROR(MaestraLP3[[#This Row],[MARGEN UNITARIO]]/MaestraLP3[[#This Row],[Peso Neto UMV (KG)]],0)</f>
        <v>0</v>
      </c>
      <c r="AE1612" s="39" t="s">
        <v>44</v>
      </c>
      <c r="AF1612" s="39"/>
      <c r="AG1612" s="39">
        <v>1</v>
      </c>
      <c r="AH1612" s="39">
        <v>0</v>
      </c>
      <c r="AI1612" s="66">
        <v>0</v>
      </c>
      <c r="AJ1612" s="66">
        <v>0</v>
      </c>
      <c r="AK1612" s="39"/>
      <c r="AL1612" s="39" t="s">
        <v>53</v>
      </c>
    </row>
    <row r="1613" spans="1:38" x14ac:dyDescent="0.35">
      <c r="A1613" s="110" t="s">
        <v>276</v>
      </c>
      <c r="B1613" s="39">
        <v>150001930</v>
      </c>
      <c r="C1613" s="39" t="str">
        <f>+MaestraLP3[[#This Row],[CÓDIGO]]&amp;MaestraLP3[[#Headers],[-]]&amp;MaestraLP3[[#This Row],[UMV]]</f>
        <v>150001930-C10</v>
      </c>
      <c r="D1613" s="50" t="str">
        <f>+MaestraLP3[[#This Row],[CÓDIGO]]&amp;MaestraLP3[[#Headers],[FS00]]</f>
        <v>150001930FS00</v>
      </c>
      <c r="E1613" s="39" t="s">
        <v>72</v>
      </c>
      <c r="F1613" s="39" t="s">
        <v>73</v>
      </c>
      <c r="G1613" s="39" t="s">
        <v>1314</v>
      </c>
      <c r="H1613" s="39" t="s">
        <v>776</v>
      </c>
      <c r="I1613" s="39" t="s">
        <v>3022</v>
      </c>
      <c r="J1613" s="49" t="s">
        <v>65</v>
      </c>
      <c r="K1613" s="50" t="s">
        <v>77</v>
      </c>
      <c r="L1613" s="39" t="str">
        <f>VLOOKUP(MaestraLP3[[#This Row],[UMV]],VALIDACIONES!J:L,3,0)</f>
        <v>Caja 10 Unidades</v>
      </c>
      <c r="M1613" s="39" t="s">
        <v>40</v>
      </c>
      <c r="N1613" s="39" t="s">
        <v>41</v>
      </c>
      <c r="O1613" s="64">
        <v>0</v>
      </c>
      <c r="P1613" s="39" t="s">
        <v>4413</v>
      </c>
      <c r="Q1613" s="65">
        <v>0</v>
      </c>
      <c r="R1613" s="66">
        <f>+IFERROR((MaestraLP3[[#This Row],[COSTO ]]/MaestraLP3[[#This Row],[COSTO SEP]]-1),0)</f>
        <v>0</v>
      </c>
      <c r="S1613" s="65" t="s">
        <v>493</v>
      </c>
      <c r="T1613" s="65" t="s">
        <v>493</v>
      </c>
      <c r="U1613" s="64">
        <f>+VLOOKUP(MaestraLP3[[#This Row],[FS00]],'[1]BD MES'!$C:$N,12,0)</f>
        <v>36748.660000000003</v>
      </c>
      <c r="V1613" s="64">
        <v>0</v>
      </c>
      <c r="W1613" s="66">
        <f>+(MaestraLP3[[#This Row],[COSTO ]]-MaestraLP3[[#This Row],[COSTO OCT AL 25-09]])/MaestraLP3[[#This Row],[COSTO OCT AL 25-09]]</f>
        <v>-1</v>
      </c>
      <c r="X1613" s="67" t="str">
        <f>++IF(P1613="HASTA AGOTAR STOCK","HASTA AGOTAR STOCK",IF(MaestraLP3[[#This Row],[PRECIO]]=0,"NO PARA LP",IF(MaestraLP3[[#This Row],[PRECIO SEP]]=0,"INCORPORACIÓN",IF(Z1613=0,"MANTIENE",IF(Z1613&lt;0,"BAJA",IF(Z1613&gt;0,"ALZA",""))))))</f>
        <v>NO PARA LP</v>
      </c>
      <c r="Y1613" s="64">
        <v>0</v>
      </c>
      <c r="Z1613" s="41" t="str">
        <f>IF(Y1613=0,"INDICAR PRECIO VTA",Y1613-MaestraLP3[[#This Row],[PRECIO SEP]])</f>
        <v>INDICAR PRECIO VTA</v>
      </c>
      <c r="AA1613" s="66" t="str">
        <f t="shared" si="25"/>
        <v>-</v>
      </c>
      <c r="AB1613" s="68">
        <f>IFERROR(MaestraLP3[[#This Row],[PRECIO]]*MaestraLP3[[#This Row],[%MG UMV]],0)</f>
        <v>0</v>
      </c>
      <c r="AC1613" s="69">
        <v>19</v>
      </c>
      <c r="AD1613" s="64">
        <f>+IFERROR(MaestraLP3[[#This Row],[MARGEN UNITARIO]]/MaestraLP3[[#This Row],[Peso Neto UMV (KG)]],0)</f>
        <v>0</v>
      </c>
      <c r="AE1613" s="39" t="s">
        <v>44</v>
      </c>
      <c r="AF1613" s="39"/>
      <c r="AG1613" s="39">
        <v>1</v>
      </c>
      <c r="AH1613" s="39">
        <v>0</v>
      </c>
      <c r="AI1613" s="66">
        <v>0</v>
      </c>
      <c r="AJ1613" s="66">
        <v>0</v>
      </c>
      <c r="AK1613" s="39"/>
      <c r="AL1613" s="39" t="s">
        <v>53</v>
      </c>
    </row>
    <row r="1614" spans="1:38" x14ac:dyDescent="0.35">
      <c r="A1614" s="110" t="s">
        <v>276</v>
      </c>
      <c r="B1614" s="39">
        <v>104547180</v>
      </c>
      <c r="C1614" s="39" t="str">
        <f>+MaestraLP3[[#This Row],[CÓDIGO]]&amp;MaestraLP3[[#Headers],[-]]&amp;MaestraLP3[[#This Row],[UMV]]</f>
        <v>104547180-C10</v>
      </c>
      <c r="D1614" s="50" t="str">
        <f>+MaestraLP3[[#This Row],[CÓDIGO]]&amp;MaestraLP3[[#Headers],[FS00]]</f>
        <v>104547180FS00</v>
      </c>
      <c r="E1614" s="39" t="s">
        <v>72</v>
      </c>
      <c r="F1614" s="39" t="s">
        <v>73</v>
      </c>
      <c r="G1614" s="39" t="s">
        <v>1314</v>
      </c>
      <c r="H1614" s="39" t="s">
        <v>1315</v>
      </c>
      <c r="I1614" s="39" t="s">
        <v>1316</v>
      </c>
      <c r="J1614" s="49" t="s">
        <v>65</v>
      </c>
      <c r="K1614" s="50" t="s">
        <v>50</v>
      </c>
      <c r="L1614" s="39" t="str">
        <f>VLOOKUP(MaestraLP3[[#This Row],[UMV]],VALIDACIONES!J:L,3,0)</f>
        <v>Caja 10 Unidades</v>
      </c>
      <c r="M1614" s="39" t="s">
        <v>40</v>
      </c>
      <c r="N1614" s="39" t="s">
        <v>41</v>
      </c>
      <c r="O1614" s="64">
        <v>57020</v>
      </c>
      <c r="P1614" s="39" t="s">
        <v>102</v>
      </c>
      <c r="Q1614" s="64">
        <v>116000</v>
      </c>
      <c r="R1614" s="66">
        <f>+IFERROR((MaestraLP3[[#This Row],[COSTO ]]/MaestraLP3[[#This Row],[COSTO SEP]]-1),0)</f>
        <v>7.0676955454226587E-2</v>
      </c>
      <c r="S1614" s="65" t="s">
        <v>544</v>
      </c>
      <c r="T1614" s="65" t="s">
        <v>544</v>
      </c>
      <c r="U1614" s="64">
        <f>+VLOOKUP(MaestraLP3[[#This Row],[FS00]],'[1]BD MES'!$C:$N,12,0)</f>
        <v>57020</v>
      </c>
      <c r="V1614" s="64">
        <v>61050</v>
      </c>
      <c r="W1614" s="66">
        <f>+(MaestraLP3[[#This Row],[COSTO ]]-MaestraLP3[[#This Row],[COSTO OCT AL 25-09]])/MaestraLP3[[#This Row],[COSTO OCT AL 25-09]]</f>
        <v>7.0676955454226587E-2</v>
      </c>
      <c r="X1614" s="67" t="str">
        <f>++IF(P1614="HASTA AGOTAR STOCK","HASTA AGOTAR STOCK",IF(MaestraLP3[[#This Row],[PRECIO]]=0,"NO PARA LP",IF(MaestraLP3[[#This Row],[PRECIO SEP]]=0,"INCORPORACIÓN",IF(Z1614=0,"MANTIENE",IF(Z1614&lt;0,"BAJA",IF(Z1614&gt;0,"ALZA",""))))))</f>
        <v>MANTIENE</v>
      </c>
      <c r="Y1614" s="64">
        <v>116000</v>
      </c>
      <c r="Z1614" s="41">
        <f>IF(Y1614=0,"INDICAR PRECIO VTA",Y1614-MaestraLP3[[#This Row],[PRECIO SEP]])</f>
        <v>0</v>
      </c>
      <c r="AA1614" s="66">
        <f t="shared" si="25"/>
        <v>0.47370689655172415</v>
      </c>
      <c r="AB1614" s="68">
        <f>IFERROR(MaestraLP3[[#This Row],[PRECIO]]*MaestraLP3[[#This Row],[%MG UMV]],0)</f>
        <v>54950</v>
      </c>
      <c r="AC1614" s="69">
        <v>20</v>
      </c>
      <c r="AD1614" s="64">
        <f>+IFERROR(MaestraLP3[[#This Row],[MARGEN UNITARIO]]/MaestraLP3[[#This Row],[Peso Neto UMV (KG)]],0)</f>
        <v>2747.5</v>
      </c>
      <c r="AE1614" s="39" t="s">
        <v>53</v>
      </c>
      <c r="AF1614" s="39"/>
      <c r="AG1614" s="39">
        <v>1</v>
      </c>
      <c r="AH1614" s="39" t="s">
        <v>53</v>
      </c>
      <c r="AI1614" s="66">
        <v>0.03</v>
      </c>
      <c r="AJ1614" s="66">
        <v>0.05</v>
      </c>
      <c r="AK1614" s="39"/>
      <c r="AL1614" s="39" t="s">
        <v>53</v>
      </c>
    </row>
    <row r="1615" spans="1:38" x14ac:dyDescent="0.35">
      <c r="A1615" s="110" t="s">
        <v>276</v>
      </c>
      <c r="B1615" s="39">
        <v>150001931</v>
      </c>
      <c r="C1615" s="39" t="str">
        <f>+MaestraLP3[[#This Row],[CÓDIGO]]&amp;MaestraLP3[[#Headers],[-]]&amp;MaestraLP3[[#This Row],[UMV]]</f>
        <v>150001931-C06</v>
      </c>
      <c r="D1615" s="50" t="str">
        <f>+MaestraLP3[[#This Row],[CÓDIGO]]&amp;MaestraLP3[[#Headers],[FS00]]</f>
        <v>150001931FS00</v>
      </c>
      <c r="E1615" s="39" t="s">
        <v>72</v>
      </c>
      <c r="F1615" s="39" t="s">
        <v>73</v>
      </c>
      <c r="G1615" s="39" t="s">
        <v>1314</v>
      </c>
      <c r="H1615" s="39" t="s">
        <v>1315</v>
      </c>
      <c r="I1615" s="39" t="s">
        <v>1317</v>
      </c>
      <c r="J1615" s="49" t="s">
        <v>57</v>
      </c>
      <c r="K1615" s="50" t="s">
        <v>50</v>
      </c>
      <c r="L1615" s="39" t="str">
        <f>VLOOKUP(MaestraLP3[[#This Row],[UMV]],VALIDACIONES!J:L,3,0)</f>
        <v>Caja 6 Unidades</v>
      </c>
      <c r="M1615" s="39" t="s">
        <v>40</v>
      </c>
      <c r="N1615" s="39" t="s">
        <v>41</v>
      </c>
      <c r="O1615" s="64">
        <v>36767.46</v>
      </c>
      <c r="P1615" s="39" t="s">
        <v>102</v>
      </c>
      <c r="Q1615" s="64">
        <v>69600</v>
      </c>
      <c r="R1615" s="66">
        <f>+IFERROR((MaestraLP3[[#This Row],[COSTO ]]/MaestraLP3[[#This Row],[COSTO SEP]]-1),0)</f>
        <v>-1.8347745533686677E-3</v>
      </c>
      <c r="S1615" s="65" t="s">
        <v>52</v>
      </c>
      <c r="T1615" s="65" t="s">
        <v>52</v>
      </c>
      <c r="U1615" s="64">
        <f>+VLOOKUP(MaestraLP3[[#This Row],[FS00]],'[1]BD MES'!$C:$N,12,0)</f>
        <v>36767.46</v>
      </c>
      <c r="V1615" s="64">
        <v>36700</v>
      </c>
      <c r="W1615" s="66">
        <f>+(MaestraLP3[[#This Row],[COSTO ]]-MaestraLP3[[#This Row],[COSTO OCT AL 25-09]])/MaestraLP3[[#This Row],[COSTO OCT AL 25-09]]</f>
        <v>-1.8347745533686343E-3</v>
      </c>
      <c r="X1615" s="67" t="str">
        <f>++IF(P1615="HASTA AGOTAR STOCK","HASTA AGOTAR STOCK",IF(MaestraLP3[[#This Row],[PRECIO]]=0,"NO PARA LP",IF(MaestraLP3[[#This Row],[PRECIO SEP]]=0,"INCORPORACIÓN",IF(Z1615=0,"MANTIENE",IF(Z1615&lt;0,"BAJA",IF(Z1615&gt;0,"ALZA",""))))))</f>
        <v>MANTIENE</v>
      </c>
      <c r="Y1615" s="64">
        <v>69600</v>
      </c>
      <c r="Z1615" s="41">
        <f>IF(Y1615=0,"INDICAR PRECIO VTA",Y1615-MaestraLP3[[#This Row],[PRECIO SEP]])</f>
        <v>0</v>
      </c>
      <c r="AA1615" s="66">
        <f t="shared" si="25"/>
        <v>0.47270114942528735</v>
      </c>
      <c r="AB1615" s="68">
        <f>IFERROR(MaestraLP3[[#This Row],[PRECIO]]*MaestraLP3[[#This Row],[%MG UMV]],0)</f>
        <v>32900</v>
      </c>
      <c r="AC1615" s="69">
        <v>12</v>
      </c>
      <c r="AD1615" s="64">
        <f>+IFERROR(MaestraLP3[[#This Row],[MARGEN UNITARIO]]/MaestraLP3[[#This Row],[Peso Neto UMV (KG)]],0)</f>
        <v>2741.6666666666665</v>
      </c>
      <c r="AE1615" s="39" t="s">
        <v>53</v>
      </c>
      <c r="AF1615" s="39"/>
      <c r="AG1615" s="39">
        <v>1</v>
      </c>
      <c r="AH1615" s="39" t="s">
        <v>53</v>
      </c>
      <c r="AI1615" s="66">
        <v>0.03</v>
      </c>
      <c r="AJ1615" s="66">
        <v>0.05</v>
      </c>
      <c r="AK1615" s="39"/>
      <c r="AL1615" s="39" t="s">
        <v>53</v>
      </c>
    </row>
    <row r="1616" spans="1:38" x14ac:dyDescent="0.35">
      <c r="A1616" s="110" t="s">
        <v>276</v>
      </c>
      <c r="B1616" s="39">
        <v>104524540</v>
      </c>
      <c r="C1616" s="39" t="str">
        <f>+MaestraLP3[[#This Row],[CÓDIGO]]&amp;MaestraLP3[[#Headers],[-]]&amp;MaestraLP3[[#This Row],[UMV]]</f>
        <v>104524540-C12</v>
      </c>
      <c r="D1616" s="50" t="str">
        <f>+MaestraLP3[[#This Row],[CÓDIGO]]&amp;MaestraLP3[[#Headers],[FS00]]</f>
        <v>104524540FS00</v>
      </c>
      <c r="E1616" s="39" t="s">
        <v>72</v>
      </c>
      <c r="F1616" s="39" t="s">
        <v>73</v>
      </c>
      <c r="G1616" s="39" t="s">
        <v>1314</v>
      </c>
      <c r="H1616" s="39" t="s">
        <v>1315</v>
      </c>
      <c r="I1616" s="39" t="s">
        <v>1318</v>
      </c>
      <c r="J1616" s="49" t="s">
        <v>49</v>
      </c>
      <c r="K1616" s="50" t="s">
        <v>77</v>
      </c>
      <c r="L1616" s="39" t="str">
        <f>VLOOKUP(MaestraLP3[[#This Row],[UMV]],VALIDACIONES!J:L,3,0)</f>
        <v>Caja 12 Unidades</v>
      </c>
      <c r="M1616" s="39" t="s">
        <v>40</v>
      </c>
      <c r="N1616" s="39" t="s">
        <v>41</v>
      </c>
      <c r="O1616" s="64">
        <v>35096.76</v>
      </c>
      <c r="P1616" s="39" t="s">
        <v>102</v>
      </c>
      <c r="Q1616" s="64">
        <v>69600</v>
      </c>
      <c r="R1616" s="66">
        <f>+IFERROR((MaestraLP3[[#This Row],[COSTO ]]/MaestraLP3[[#This Row],[COSTO SEP]]-1),0)</f>
        <v>6.0200428757526403E-2</v>
      </c>
      <c r="S1616" s="65" t="s">
        <v>544</v>
      </c>
      <c r="T1616" s="65" t="s">
        <v>544</v>
      </c>
      <c r="U1616" s="64">
        <f>+VLOOKUP(MaestraLP3[[#This Row],[FS00]],'[1]BD MES'!$C:$N,12,0)</f>
        <v>37100.76</v>
      </c>
      <c r="V1616" s="64">
        <v>37209.600000000006</v>
      </c>
      <c r="W1616" s="66">
        <f>+(MaestraLP3[[#This Row],[COSTO ]]-MaestraLP3[[#This Row],[COSTO OCT AL 25-09]])/MaestraLP3[[#This Row],[COSTO OCT AL 25-09]]</f>
        <v>2.9336326263937392E-3</v>
      </c>
      <c r="X1616" s="67" t="str">
        <f>++IF(P1616="HASTA AGOTAR STOCK","HASTA AGOTAR STOCK",IF(MaestraLP3[[#This Row],[PRECIO]]=0,"NO PARA LP",IF(MaestraLP3[[#This Row],[PRECIO SEP]]=0,"INCORPORACIÓN",IF(Z1616=0,"MANTIENE",IF(Z1616&lt;0,"BAJA",IF(Z1616&gt;0,"ALZA",""))))))</f>
        <v>MANTIENE</v>
      </c>
      <c r="Y1616" s="64">
        <v>69600</v>
      </c>
      <c r="Z1616" s="41">
        <f>IF(Y1616=0,"INDICAR PRECIO VTA",Y1616-MaestraLP3[[#This Row],[PRECIO SEP]])</f>
        <v>0</v>
      </c>
      <c r="AA1616" s="66">
        <f t="shared" si="25"/>
        <v>0.46537931034482749</v>
      </c>
      <c r="AB1616" s="68">
        <f>IFERROR(MaestraLP3[[#This Row],[PRECIO]]*MaestraLP3[[#This Row],[%MG UMV]],0)</f>
        <v>32390.399999999994</v>
      </c>
      <c r="AC1616" s="69">
        <v>12</v>
      </c>
      <c r="AD1616" s="64">
        <f>+IFERROR(MaestraLP3[[#This Row],[MARGEN UNITARIO]]/MaestraLP3[[#This Row],[Peso Neto UMV (KG)]],0)</f>
        <v>2699.1999999999994</v>
      </c>
      <c r="AE1616" s="39" t="s">
        <v>53</v>
      </c>
      <c r="AF1616" s="39"/>
      <c r="AG1616" s="39">
        <v>1</v>
      </c>
      <c r="AH1616" s="39" t="s">
        <v>53</v>
      </c>
      <c r="AI1616" s="66">
        <v>0.03</v>
      </c>
      <c r="AJ1616" s="66">
        <v>0.05</v>
      </c>
      <c r="AK1616" s="39"/>
      <c r="AL1616" s="39" t="s">
        <v>53</v>
      </c>
    </row>
    <row r="1617" spans="1:38" x14ac:dyDescent="0.35">
      <c r="A1617" s="110" t="s">
        <v>276</v>
      </c>
      <c r="B1617" s="49">
        <v>104526760</v>
      </c>
      <c r="C1617" s="39" t="str">
        <f>+MaestraLP3[[#This Row],[CÓDIGO]]&amp;MaestraLP3[[#Headers],[-]]&amp;MaestraLP3[[#This Row],[UMV]]</f>
        <v>104526760-C12</v>
      </c>
      <c r="D1617" s="50" t="str">
        <f>+MaestraLP3[[#This Row],[CÓDIGO]]&amp;MaestraLP3[[#Headers],[FS00]]</f>
        <v>104526760FS00</v>
      </c>
      <c r="E1617" s="39" t="s">
        <v>72</v>
      </c>
      <c r="F1617" s="39" t="s">
        <v>73</v>
      </c>
      <c r="G1617" s="39" t="s">
        <v>1314</v>
      </c>
      <c r="H1617" s="39" t="s">
        <v>1240</v>
      </c>
      <c r="I1617" s="39" t="s">
        <v>1319</v>
      </c>
      <c r="J1617" s="49" t="s">
        <v>49</v>
      </c>
      <c r="K1617" s="50" t="s">
        <v>50</v>
      </c>
      <c r="L1617" s="39" t="str">
        <f>VLOOKUP(MaestraLP3[[#This Row],[UMV]],VALIDACIONES!J:L,3,0)</f>
        <v>Caja 12 Unidades</v>
      </c>
      <c r="M1617" s="39" t="s">
        <v>40</v>
      </c>
      <c r="N1617" s="39" t="s">
        <v>41</v>
      </c>
      <c r="O1617" s="64">
        <v>38268</v>
      </c>
      <c r="P1617" s="39" t="s">
        <v>88</v>
      </c>
      <c r="Q1617" s="64">
        <v>69600</v>
      </c>
      <c r="R1617" s="66">
        <f>+IFERROR((MaestraLP3[[#This Row],[COSTO ]]/MaestraLP3[[#This Row],[COSTO SEP]]-1),0)</f>
        <v>-8.842897460018817E-2</v>
      </c>
      <c r="S1617" s="65" t="s">
        <v>544</v>
      </c>
      <c r="T1617" s="65" t="s">
        <v>544</v>
      </c>
      <c r="U1617" s="64">
        <f>+VLOOKUP(MaestraLP3[[#This Row],[FS00]],'[1]BD MES'!$C:$N,12,0)</f>
        <v>38268</v>
      </c>
      <c r="V1617" s="64">
        <v>34884</v>
      </c>
      <c r="W1617" s="66">
        <f>+(MaestraLP3[[#This Row],[COSTO ]]-MaestraLP3[[#This Row],[COSTO OCT AL 25-09]])/MaestraLP3[[#This Row],[COSTO OCT AL 25-09]]</f>
        <v>-8.8428974600188143E-2</v>
      </c>
      <c r="X1617" s="67" t="str">
        <f>++IF(P1617="HASTA AGOTAR STOCK","HASTA AGOTAR STOCK",IF(MaestraLP3[[#This Row],[PRECIO]]=0,"NO PARA LP",IF(MaestraLP3[[#This Row],[PRECIO SEP]]=0,"INCORPORACIÓN",IF(Z1617=0,"MANTIENE",IF(Z1617&lt;0,"BAJA",IF(Z1617&gt;0,"ALZA",""))))))</f>
        <v>NO PARA LP</v>
      </c>
      <c r="Y1617" s="64">
        <v>0</v>
      </c>
      <c r="Z1617" s="41" t="str">
        <f>IF(Y1617=0,"INDICAR PRECIO VTA",Y1617-MaestraLP3[[#This Row],[PRECIO SEP]])</f>
        <v>INDICAR PRECIO VTA</v>
      </c>
      <c r="AA1617" s="66" t="str">
        <f t="shared" si="25"/>
        <v>-</v>
      </c>
      <c r="AB1617" s="68">
        <f>IFERROR(MaestraLP3[[#This Row],[PRECIO]]*MaestraLP3[[#This Row],[%MG UMV]],0)</f>
        <v>0</v>
      </c>
      <c r="AC1617" s="69">
        <v>12</v>
      </c>
      <c r="AD1617" s="64">
        <f>+IFERROR(MaestraLP3[[#This Row],[MARGEN UNITARIO]]/MaestraLP3[[#This Row],[Peso Neto UMV (KG)]],0)</f>
        <v>0</v>
      </c>
      <c r="AE1617" s="39" t="s">
        <v>53</v>
      </c>
      <c r="AF1617" s="39"/>
      <c r="AG1617" s="39">
        <v>1</v>
      </c>
      <c r="AH1617" s="39">
        <v>0</v>
      </c>
      <c r="AI1617" s="66">
        <v>0</v>
      </c>
      <c r="AJ1617" s="66">
        <v>0</v>
      </c>
      <c r="AK1617" s="39" t="s">
        <v>53</v>
      </c>
      <c r="AL1617" s="39" t="s">
        <v>53</v>
      </c>
    </row>
    <row r="1618" spans="1:38" x14ac:dyDescent="0.35">
      <c r="A1618" s="110" t="s">
        <v>276</v>
      </c>
      <c r="B1618" s="39">
        <v>104539500</v>
      </c>
      <c r="C1618" s="39" t="str">
        <f>+MaestraLP3[[#This Row],[CÓDIGO]]&amp;MaestraLP3[[#Headers],[-]]&amp;MaestraLP3[[#This Row],[UMV]]</f>
        <v>104539500-C06</v>
      </c>
      <c r="D1618" s="50" t="str">
        <f>+MaestraLP3[[#This Row],[CÓDIGO]]&amp;MaestraLP3[[#Headers],[FS00]]</f>
        <v>104539500FS00</v>
      </c>
      <c r="E1618" s="39" t="s">
        <v>72</v>
      </c>
      <c r="F1618" s="39" t="s">
        <v>73</v>
      </c>
      <c r="G1618" s="39" t="s">
        <v>1314</v>
      </c>
      <c r="H1618" s="39" t="s">
        <v>1240</v>
      </c>
      <c r="I1618" s="39" t="s">
        <v>1320</v>
      </c>
      <c r="J1618" s="49" t="s">
        <v>57</v>
      </c>
      <c r="K1618" s="50" t="s">
        <v>50</v>
      </c>
      <c r="L1618" s="39" t="str">
        <f>VLOOKUP(MaestraLP3[[#This Row],[UMV]],VALIDACIONES!J:L,3,0)</f>
        <v>Caja 6 Unidades</v>
      </c>
      <c r="M1618" s="39" t="s">
        <v>40</v>
      </c>
      <c r="N1618" s="39" t="s">
        <v>41</v>
      </c>
      <c r="O1618" s="64">
        <v>35040</v>
      </c>
      <c r="P1618" s="39" t="s">
        <v>102</v>
      </c>
      <c r="Q1618" s="64">
        <v>69600</v>
      </c>
      <c r="R1618" s="66">
        <f>+IFERROR((MaestraLP3[[#This Row],[COSTO ]]/MaestraLP3[[#This Row],[COSTO SEP]]-1),0)</f>
        <v>-4.2808219178082085E-3</v>
      </c>
      <c r="S1618" s="65" t="s">
        <v>52</v>
      </c>
      <c r="T1618" s="65" t="s">
        <v>52</v>
      </c>
      <c r="U1618" s="64">
        <f>+VLOOKUP(MaestraLP3[[#This Row],[FS00]],'[1]BD MES'!$C:$N,12,0)</f>
        <v>35922</v>
      </c>
      <c r="V1618" s="64">
        <v>34890</v>
      </c>
      <c r="W1618" s="66">
        <f>+(MaestraLP3[[#This Row],[COSTO ]]-MaestraLP3[[#This Row],[COSTO OCT AL 25-09]])/MaestraLP3[[#This Row],[COSTO OCT AL 25-09]]</f>
        <v>-2.8728912644062136E-2</v>
      </c>
      <c r="X1618" s="67" t="str">
        <f>++IF(P1618="HASTA AGOTAR STOCK","HASTA AGOTAR STOCK",IF(MaestraLP3[[#This Row],[PRECIO]]=0,"NO PARA LP",IF(MaestraLP3[[#This Row],[PRECIO SEP]]=0,"INCORPORACIÓN",IF(Z1618=0,"MANTIENE",IF(Z1618&lt;0,"BAJA",IF(Z1618&gt;0,"ALZA",""))))))</f>
        <v>MANTIENE</v>
      </c>
      <c r="Y1618" s="64">
        <v>69600</v>
      </c>
      <c r="Z1618" s="41">
        <f>IF(Y1618=0,"INDICAR PRECIO VTA",Y1618-MaestraLP3[[#This Row],[PRECIO SEP]])</f>
        <v>0</v>
      </c>
      <c r="AA1618" s="66">
        <f t="shared" si="25"/>
        <v>0.49870689655172412</v>
      </c>
      <c r="AB1618" s="68">
        <f>IFERROR(MaestraLP3[[#This Row],[PRECIO]]*MaestraLP3[[#This Row],[%MG UMV]],0)</f>
        <v>34710</v>
      </c>
      <c r="AC1618" s="69">
        <v>12</v>
      </c>
      <c r="AD1618" s="64">
        <f>+IFERROR(MaestraLP3[[#This Row],[MARGEN UNITARIO]]/MaestraLP3[[#This Row],[Peso Neto UMV (KG)]],0)</f>
        <v>2892.5</v>
      </c>
      <c r="AE1618" s="39" t="s">
        <v>53</v>
      </c>
      <c r="AF1618" s="39"/>
      <c r="AG1618" s="39">
        <v>1</v>
      </c>
      <c r="AH1618" s="39" t="s">
        <v>53</v>
      </c>
      <c r="AI1618" s="66">
        <v>0.03</v>
      </c>
      <c r="AJ1618" s="66">
        <v>0.05</v>
      </c>
      <c r="AK1618" s="39" t="s">
        <v>53</v>
      </c>
      <c r="AL1618" s="39" t="s">
        <v>53</v>
      </c>
    </row>
    <row r="1619" spans="1:38" x14ac:dyDescent="0.35">
      <c r="A1619" s="110" t="s">
        <v>276</v>
      </c>
      <c r="B1619" s="39">
        <v>104547170</v>
      </c>
      <c r="C1619" s="39" t="str">
        <f>+MaestraLP3[[#This Row],[CÓDIGO]]&amp;MaestraLP3[[#Headers],[-]]&amp;MaestraLP3[[#This Row],[UMV]]</f>
        <v>104547170-C10</v>
      </c>
      <c r="D1619" s="50" t="str">
        <f>+MaestraLP3[[#This Row],[CÓDIGO]]&amp;MaestraLP3[[#Headers],[FS00]]</f>
        <v>104547170FS00</v>
      </c>
      <c r="E1619" s="39" t="s">
        <v>72</v>
      </c>
      <c r="F1619" s="39" t="s">
        <v>73</v>
      </c>
      <c r="G1619" s="39" t="s">
        <v>1314</v>
      </c>
      <c r="H1619" s="39" t="s">
        <v>1240</v>
      </c>
      <c r="I1619" s="39" t="s">
        <v>1320</v>
      </c>
      <c r="J1619" s="49" t="s">
        <v>65</v>
      </c>
      <c r="K1619" s="50" t="s">
        <v>50</v>
      </c>
      <c r="L1619" s="39" t="str">
        <f>VLOOKUP(MaestraLP3[[#This Row],[UMV]],VALIDACIONES!J:L,3,0)</f>
        <v>Caja 10 Unidades</v>
      </c>
      <c r="M1619" s="39" t="s">
        <v>40</v>
      </c>
      <c r="N1619" s="39" t="s">
        <v>41</v>
      </c>
      <c r="O1619" s="64">
        <v>56780</v>
      </c>
      <c r="P1619" s="93" t="s">
        <v>88</v>
      </c>
      <c r="Q1619" s="64">
        <v>116000</v>
      </c>
      <c r="R1619" s="66">
        <f>+IFERROR((MaestraLP3[[#This Row],[COSTO ]]/MaestraLP3[[#This Row],[COSTO SEP]]-1),0)</f>
        <v>7.5202536104262085E-2</v>
      </c>
      <c r="S1619" s="65" t="s">
        <v>544</v>
      </c>
      <c r="T1619" s="65" t="s">
        <v>544</v>
      </c>
      <c r="U1619" s="64">
        <f>+VLOOKUP(MaestraLP3[[#This Row],[FS00]],'[1]BD MES'!$C:$N,12,0)</f>
        <v>61970</v>
      </c>
      <c r="V1619" s="64">
        <v>61050</v>
      </c>
      <c r="W1619" s="66">
        <f>+(MaestraLP3[[#This Row],[COSTO ]]-MaestraLP3[[#This Row],[COSTO OCT AL 25-09]])/MaestraLP3[[#This Row],[COSTO OCT AL 25-09]]</f>
        <v>-1.4845893174116508E-2</v>
      </c>
      <c r="X1619" s="67" t="str">
        <f>++IF(P1619="HASTA AGOTAR STOCK","HASTA AGOTAR STOCK",IF(MaestraLP3[[#This Row],[PRECIO]]=0,"NO PARA LP",IF(MaestraLP3[[#This Row],[PRECIO SEP]]=0,"INCORPORACIÓN",IF(Z1619=0,"MANTIENE",IF(Z1619&lt;0,"BAJA",IF(Z1619&gt;0,"ALZA",""))))))</f>
        <v>MANTIENE</v>
      </c>
      <c r="Y1619" s="64">
        <v>116000</v>
      </c>
      <c r="Z1619" s="41">
        <f>IF(Y1619=0,"INDICAR PRECIO VTA",Y1619-MaestraLP3[[#This Row],[PRECIO SEP]])</f>
        <v>0</v>
      </c>
      <c r="AA1619" s="66">
        <f t="shared" si="25"/>
        <v>0.47370689655172415</v>
      </c>
      <c r="AB1619" s="68">
        <f>IFERROR(MaestraLP3[[#This Row],[PRECIO]]*MaestraLP3[[#This Row],[%MG UMV]],0)</f>
        <v>54950</v>
      </c>
      <c r="AC1619" s="69">
        <v>20</v>
      </c>
      <c r="AD1619" s="64">
        <f>+IFERROR(MaestraLP3[[#This Row],[MARGEN UNITARIO]]/MaestraLP3[[#This Row],[Peso Neto UMV (KG)]],0)</f>
        <v>2747.5</v>
      </c>
      <c r="AE1619" s="39" t="s">
        <v>53</v>
      </c>
      <c r="AF1619" s="39"/>
      <c r="AG1619" s="39">
        <v>1</v>
      </c>
      <c r="AH1619" s="39" t="s">
        <v>53</v>
      </c>
      <c r="AI1619" s="66">
        <v>0.03</v>
      </c>
      <c r="AJ1619" s="66">
        <v>0.05</v>
      </c>
      <c r="AK1619" s="39" t="s">
        <v>53</v>
      </c>
      <c r="AL1619" s="39" t="s">
        <v>53</v>
      </c>
    </row>
    <row r="1620" spans="1:38" x14ac:dyDescent="0.35">
      <c r="A1620" s="110" t="s">
        <v>276</v>
      </c>
      <c r="B1620" s="39">
        <v>104524310</v>
      </c>
      <c r="C1620" s="39" t="str">
        <f>+MaestraLP3[[#This Row],[CÓDIGO]]&amp;MaestraLP3[[#Headers],[-]]&amp;MaestraLP3[[#This Row],[UMV]]</f>
        <v>104524310-C12</v>
      </c>
      <c r="D1620" s="50" t="str">
        <f>+MaestraLP3[[#This Row],[CÓDIGO]]&amp;MaestraLP3[[#Headers],[FS00]]</f>
        <v>104524310FS00</v>
      </c>
      <c r="E1620" s="39" t="s">
        <v>72</v>
      </c>
      <c r="F1620" s="39" t="s">
        <v>73</v>
      </c>
      <c r="G1620" s="39" t="s">
        <v>1314</v>
      </c>
      <c r="H1620" s="39" t="s">
        <v>1321</v>
      </c>
      <c r="I1620" s="39" t="s">
        <v>1322</v>
      </c>
      <c r="J1620" s="49" t="s">
        <v>49</v>
      </c>
      <c r="K1620" s="50" t="s">
        <v>50</v>
      </c>
      <c r="L1620" s="39" t="str">
        <f>VLOOKUP(MaestraLP3[[#This Row],[UMV]],VALIDACIONES!J:L,3,0)</f>
        <v>Caja 12 Unidades</v>
      </c>
      <c r="M1620" s="39" t="s">
        <v>40</v>
      </c>
      <c r="N1620" s="39" t="s">
        <v>41</v>
      </c>
      <c r="O1620" s="64">
        <v>36254.399999999994</v>
      </c>
      <c r="P1620" s="39" t="s">
        <v>102</v>
      </c>
      <c r="Q1620" s="64">
        <v>69600</v>
      </c>
      <c r="R1620" s="66">
        <f>+IFERROR((MaestraLP3[[#This Row],[COSTO ]]/MaestraLP3[[#This Row],[COSTO SEP]]-1),0)</f>
        <v>2.6347146829074797E-2</v>
      </c>
      <c r="S1620" s="65" t="s">
        <v>544</v>
      </c>
      <c r="T1620" s="65" t="s">
        <v>544</v>
      </c>
      <c r="U1620" s="64">
        <f>+VLOOKUP(MaestraLP3[[#This Row],[FS00]],'[1]BD MES'!$C:$N,12,0)</f>
        <v>36403.919999999998</v>
      </c>
      <c r="V1620" s="64">
        <v>37209.600000000006</v>
      </c>
      <c r="W1620" s="66">
        <f>+(MaestraLP3[[#This Row],[COSTO ]]-MaestraLP3[[#This Row],[COSTO OCT AL 25-09]])/MaestraLP3[[#This Row],[COSTO OCT AL 25-09]]</f>
        <v>2.2131682522102226E-2</v>
      </c>
      <c r="X1620" s="67" t="str">
        <f>++IF(P1620="HASTA AGOTAR STOCK","HASTA AGOTAR STOCK",IF(MaestraLP3[[#This Row],[PRECIO]]=0,"NO PARA LP",IF(MaestraLP3[[#This Row],[PRECIO SEP]]=0,"INCORPORACIÓN",IF(Z1620=0,"MANTIENE",IF(Z1620&lt;0,"BAJA",IF(Z1620&gt;0,"ALZA",""))))))</f>
        <v>MANTIENE</v>
      </c>
      <c r="Y1620" s="64">
        <v>69600</v>
      </c>
      <c r="Z1620" s="41">
        <f>IF(Y1620=0,"INDICAR PRECIO VTA",Y1620-MaestraLP3[[#This Row],[PRECIO SEP]])</f>
        <v>0</v>
      </c>
      <c r="AA1620" s="66">
        <f t="shared" si="25"/>
        <v>0.46537931034482749</v>
      </c>
      <c r="AB1620" s="68">
        <f>IFERROR(MaestraLP3[[#This Row],[PRECIO]]*MaestraLP3[[#This Row],[%MG UMV]],0)</f>
        <v>32390.399999999994</v>
      </c>
      <c r="AC1620" s="69">
        <v>12</v>
      </c>
      <c r="AD1620" s="64">
        <f>+IFERROR(MaestraLP3[[#This Row],[MARGEN UNITARIO]]/MaestraLP3[[#This Row],[Peso Neto UMV (KG)]],0)</f>
        <v>2699.1999999999994</v>
      </c>
      <c r="AE1620" s="39" t="s">
        <v>53</v>
      </c>
      <c r="AF1620" s="39"/>
      <c r="AG1620" s="39">
        <v>1</v>
      </c>
      <c r="AH1620" s="39" t="s">
        <v>53</v>
      </c>
      <c r="AI1620" s="66">
        <v>0.03</v>
      </c>
      <c r="AJ1620" s="66">
        <v>0.05</v>
      </c>
      <c r="AK1620" s="39"/>
      <c r="AL1620" s="39" t="s">
        <v>53</v>
      </c>
    </row>
    <row r="1621" spans="1:38" x14ac:dyDescent="0.35">
      <c r="A1621" s="110" t="s">
        <v>276</v>
      </c>
      <c r="B1621" s="39">
        <v>104524330</v>
      </c>
      <c r="C1621" s="39" t="str">
        <f>+MaestraLP3[[#This Row],[CÓDIGO]]&amp;MaestraLP3[[#Headers],[-]]&amp;MaestraLP3[[#This Row],[UMV]]</f>
        <v>104524330-C06</v>
      </c>
      <c r="D1621" s="50" t="str">
        <f>+MaestraLP3[[#This Row],[CÓDIGO]]&amp;MaestraLP3[[#Headers],[FS00]]</f>
        <v>104524330FS00</v>
      </c>
      <c r="E1621" s="39" t="s">
        <v>72</v>
      </c>
      <c r="F1621" s="39" t="s">
        <v>73</v>
      </c>
      <c r="G1621" s="39" t="s">
        <v>1314</v>
      </c>
      <c r="H1621" s="39" t="s">
        <v>1321</v>
      </c>
      <c r="I1621" s="39" t="s">
        <v>1323</v>
      </c>
      <c r="J1621" s="49" t="s">
        <v>57</v>
      </c>
      <c r="K1621" s="50" t="s">
        <v>50</v>
      </c>
      <c r="L1621" s="39" t="str">
        <f>VLOOKUP(MaestraLP3[[#This Row],[UMV]],VALIDACIONES!J:L,3,0)</f>
        <v>Caja 6 Unidades</v>
      </c>
      <c r="M1621" s="39" t="s">
        <v>40</v>
      </c>
      <c r="N1621" s="39" t="s">
        <v>41</v>
      </c>
      <c r="O1621" s="64">
        <v>34848.18</v>
      </c>
      <c r="P1621" s="39" t="s">
        <v>102</v>
      </c>
      <c r="Q1621" s="64">
        <v>69600</v>
      </c>
      <c r="R1621" s="66">
        <f>+IFERROR((MaestraLP3[[#This Row],[COSTO ]]/MaestraLP3[[#This Row],[COSTO SEP]]-1),0)</f>
        <v>1.2000626718526863E-3</v>
      </c>
      <c r="S1621" s="65" t="s">
        <v>52</v>
      </c>
      <c r="T1621" s="65" t="s">
        <v>52</v>
      </c>
      <c r="U1621" s="64">
        <f>+VLOOKUP(MaestraLP3[[#This Row],[FS00]],'[1]BD MES'!$C:$N,12,0)</f>
        <v>35196.840000000004</v>
      </c>
      <c r="V1621" s="64">
        <v>34890</v>
      </c>
      <c r="W1621" s="66">
        <f>+(MaestraLP3[[#This Row],[COSTO ]]-MaestraLP3[[#This Row],[COSTO OCT AL 25-09]])/MaestraLP3[[#This Row],[COSTO OCT AL 25-09]]</f>
        <v>-8.7178280777479959E-3</v>
      </c>
      <c r="X1621" s="67" t="str">
        <f>++IF(P1621="HASTA AGOTAR STOCK","HASTA AGOTAR STOCK",IF(MaestraLP3[[#This Row],[PRECIO]]=0,"NO PARA LP",IF(MaestraLP3[[#This Row],[PRECIO SEP]]=0,"INCORPORACIÓN",IF(Z1621=0,"MANTIENE",IF(Z1621&lt;0,"BAJA",IF(Z1621&gt;0,"ALZA",""))))))</f>
        <v>MANTIENE</v>
      </c>
      <c r="Y1621" s="64">
        <v>69600</v>
      </c>
      <c r="Z1621" s="41">
        <f>IF(Y1621=0,"INDICAR PRECIO VTA",Y1621-MaestraLP3[[#This Row],[PRECIO SEP]])</f>
        <v>0</v>
      </c>
      <c r="AA1621" s="66">
        <f t="shared" si="25"/>
        <v>0.49870689655172412</v>
      </c>
      <c r="AB1621" s="68">
        <f>IFERROR(MaestraLP3[[#This Row],[PRECIO]]*MaestraLP3[[#This Row],[%MG UMV]],0)</f>
        <v>34710</v>
      </c>
      <c r="AC1621" s="69">
        <v>12</v>
      </c>
      <c r="AD1621" s="64">
        <f>+IFERROR(MaestraLP3[[#This Row],[MARGEN UNITARIO]]/MaestraLP3[[#This Row],[Peso Neto UMV (KG)]],0)</f>
        <v>2892.5</v>
      </c>
      <c r="AE1621" s="39" t="s">
        <v>53</v>
      </c>
      <c r="AF1621" s="39"/>
      <c r="AG1621" s="39">
        <v>1</v>
      </c>
      <c r="AH1621" s="39" t="s">
        <v>53</v>
      </c>
      <c r="AI1621" s="66">
        <v>0.03</v>
      </c>
      <c r="AJ1621" s="66">
        <v>0.05</v>
      </c>
      <c r="AK1621" s="39"/>
      <c r="AL1621" s="39" t="s">
        <v>53</v>
      </c>
    </row>
    <row r="1622" spans="1:38" x14ac:dyDescent="0.35">
      <c r="A1622" s="110" t="s">
        <v>276</v>
      </c>
      <c r="B1622" s="39">
        <v>104547140</v>
      </c>
      <c r="C1622" s="39" t="str">
        <f>+MaestraLP3[[#This Row],[CÓDIGO]]&amp;MaestraLP3[[#Headers],[-]]&amp;MaestraLP3[[#This Row],[UMV]]</f>
        <v>104547140-C10</v>
      </c>
      <c r="D1622" s="50" t="str">
        <f>+MaestraLP3[[#This Row],[CÓDIGO]]&amp;MaestraLP3[[#Headers],[FS00]]</f>
        <v>104547140FS00</v>
      </c>
      <c r="E1622" s="39" t="s">
        <v>72</v>
      </c>
      <c r="F1622" s="39" t="s">
        <v>73</v>
      </c>
      <c r="G1622" s="39" t="s">
        <v>1314</v>
      </c>
      <c r="H1622" s="39" t="s">
        <v>1321</v>
      </c>
      <c r="I1622" s="39" t="s">
        <v>1323</v>
      </c>
      <c r="J1622" s="49" t="s">
        <v>65</v>
      </c>
      <c r="K1622" s="50" t="s">
        <v>50</v>
      </c>
      <c r="L1622" s="39" t="str">
        <f>VLOOKUP(MaestraLP3[[#This Row],[UMV]],VALIDACIONES!J:L,3,0)</f>
        <v>Caja 10 Unidades</v>
      </c>
      <c r="M1622" s="39" t="s">
        <v>40</v>
      </c>
      <c r="N1622" s="39" t="s">
        <v>41</v>
      </c>
      <c r="O1622" s="64">
        <v>58830</v>
      </c>
      <c r="P1622" s="39" t="s">
        <v>102</v>
      </c>
      <c r="Q1622" s="64">
        <v>116000</v>
      </c>
      <c r="R1622" s="66">
        <f>+IFERROR((MaestraLP3[[#This Row],[COSTO ]]/MaestraLP3[[#This Row],[COSTO SEP]]-1),0)</f>
        <v>3.7735849056603765E-2</v>
      </c>
      <c r="S1622" s="65" t="s">
        <v>544</v>
      </c>
      <c r="T1622" s="65" t="s">
        <v>544</v>
      </c>
      <c r="U1622" s="64">
        <f>+VLOOKUP(MaestraLP3[[#This Row],[FS00]],'[1]BD MES'!$C:$N,12,0)</f>
        <v>61140</v>
      </c>
      <c r="V1622" s="64">
        <v>61050</v>
      </c>
      <c r="W1622" s="66">
        <f>+(MaestraLP3[[#This Row],[COSTO ]]-MaestraLP3[[#This Row],[COSTO OCT AL 25-09]])/MaestraLP3[[#This Row],[COSTO OCT AL 25-09]]</f>
        <v>-1.4720314033366045E-3</v>
      </c>
      <c r="X1622" s="67" t="str">
        <f>++IF(P1622="HASTA AGOTAR STOCK","HASTA AGOTAR STOCK",IF(MaestraLP3[[#This Row],[PRECIO]]=0,"NO PARA LP",IF(MaestraLP3[[#This Row],[PRECIO SEP]]=0,"INCORPORACIÓN",IF(Z1622=0,"MANTIENE",IF(Z1622&lt;0,"BAJA",IF(Z1622&gt;0,"ALZA",""))))))</f>
        <v>MANTIENE</v>
      </c>
      <c r="Y1622" s="64">
        <v>116000</v>
      </c>
      <c r="Z1622" s="41">
        <f>IF(Y1622=0,"INDICAR PRECIO VTA",Y1622-MaestraLP3[[#This Row],[PRECIO SEP]])</f>
        <v>0</v>
      </c>
      <c r="AA1622" s="66">
        <f t="shared" si="25"/>
        <v>0.47370689655172415</v>
      </c>
      <c r="AB1622" s="68">
        <f>IFERROR(MaestraLP3[[#This Row],[PRECIO]]*MaestraLP3[[#This Row],[%MG UMV]],0)</f>
        <v>54950</v>
      </c>
      <c r="AC1622" s="69">
        <v>20</v>
      </c>
      <c r="AD1622" s="64">
        <f>+IFERROR(MaestraLP3[[#This Row],[MARGEN UNITARIO]]/MaestraLP3[[#This Row],[Peso Neto UMV (KG)]],0)</f>
        <v>2747.5</v>
      </c>
      <c r="AE1622" s="39" t="s">
        <v>53</v>
      </c>
      <c r="AF1622" s="39"/>
      <c r="AG1622" s="39">
        <v>1</v>
      </c>
      <c r="AH1622" s="39" t="s">
        <v>53</v>
      </c>
      <c r="AI1622" s="66">
        <v>0.03</v>
      </c>
      <c r="AJ1622" s="66">
        <v>0.05</v>
      </c>
      <c r="AK1622" s="39"/>
      <c r="AL1622" s="39" t="s">
        <v>53</v>
      </c>
    </row>
    <row r="1623" spans="1:38" x14ac:dyDescent="0.35">
      <c r="A1623" s="110" t="s">
        <v>276</v>
      </c>
      <c r="B1623" s="39">
        <v>150001921</v>
      </c>
      <c r="C1623" s="39" t="str">
        <f>+MaestraLP3[[#This Row],[CÓDIGO]]&amp;MaestraLP3[[#Headers],[-]]&amp;MaestraLP3[[#This Row],[UMV]]</f>
        <v>150001921-KG</v>
      </c>
      <c r="D1623" s="50" t="str">
        <f>+MaestraLP3[[#This Row],[CÓDIGO]]&amp;MaestraLP3[[#Headers],[FS00]]</f>
        <v>150001921FS00</v>
      </c>
      <c r="E1623" s="39" t="s">
        <v>72</v>
      </c>
      <c r="F1623" s="39" t="s">
        <v>73</v>
      </c>
      <c r="G1623" s="39" t="s">
        <v>1314</v>
      </c>
      <c r="H1623" s="39" t="s">
        <v>1321</v>
      </c>
      <c r="I1623" s="39" t="s">
        <v>1324</v>
      </c>
      <c r="J1623" s="49" t="s">
        <v>77</v>
      </c>
      <c r="K1623" s="50" t="s">
        <v>77</v>
      </c>
      <c r="L1623" s="39" t="str">
        <f>VLOOKUP(MaestraLP3[[#This Row],[UMV]],VALIDACIONES!J:L,3,0)</f>
        <v>Kilogramo</v>
      </c>
      <c r="M1623" s="39" t="s">
        <v>40</v>
      </c>
      <c r="N1623" s="39" t="s">
        <v>78</v>
      </c>
      <c r="O1623" s="64">
        <v>3383.22</v>
      </c>
      <c r="P1623" s="39" t="s">
        <v>102</v>
      </c>
      <c r="Q1623" s="64">
        <v>5100</v>
      </c>
      <c r="R1623" s="66">
        <f>+IFERROR((MaestraLP3[[#This Row],[COSTO ]]/MaestraLP3[[#This Row],[COSTO SEP]]-1),0)</f>
        <v>-2.459786830297761E-2</v>
      </c>
      <c r="S1623" s="65" t="s">
        <v>52</v>
      </c>
      <c r="T1623" s="65" t="s">
        <v>52</v>
      </c>
      <c r="U1623" s="64">
        <f>+VLOOKUP(MaestraLP3[[#This Row],[FS00]],'[1]BD MES'!$C:$N,12,0)</f>
        <v>3550</v>
      </c>
      <c r="V1623" s="64">
        <v>3300</v>
      </c>
      <c r="W1623" s="66">
        <f>+(MaestraLP3[[#This Row],[COSTO ]]-MaestraLP3[[#This Row],[COSTO OCT AL 25-09]])/MaestraLP3[[#This Row],[COSTO OCT AL 25-09]]</f>
        <v>-7.0422535211267609E-2</v>
      </c>
      <c r="X1623" s="67" t="str">
        <f>++IF(P1623="HASTA AGOTAR STOCK","HASTA AGOTAR STOCK",IF(MaestraLP3[[#This Row],[PRECIO]]=0,"NO PARA LP",IF(MaestraLP3[[#This Row],[PRECIO SEP]]=0,"INCORPORACIÓN",IF(Z1623=0,"MANTIENE",IF(Z1623&lt;0,"BAJA",IF(Z1623&gt;0,"ALZA",""))))))</f>
        <v>MANTIENE</v>
      </c>
      <c r="Y1623" s="64">
        <v>5100</v>
      </c>
      <c r="Z1623" s="41">
        <f>IF(Y1623=0,"INDICAR PRECIO VTA",Y1623-MaestraLP3[[#This Row],[PRECIO SEP]])</f>
        <v>0</v>
      </c>
      <c r="AA1623" s="66">
        <f t="shared" si="25"/>
        <v>0.35294117647058826</v>
      </c>
      <c r="AB1623" s="68">
        <f>IFERROR(MaestraLP3[[#This Row],[PRECIO]]*MaestraLP3[[#This Row],[%MG UMV]],0)</f>
        <v>1800.0000000000002</v>
      </c>
      <c r="AC1623" s="69">
        <v>1</v>
      </c>
      <c r="AD1623" s="64">
        <f>+IFERROR(MaestraLP3[[#This Row],[MARGEN UNITARIO]]/MaestraLP3[[#This Row],[Peso Neto UMV (KG)]],0)</f>
        <v>1800.0000000000002</v>
      </c>
      <c r="AE1623" s="39" t="s">
        <v>44</v>
      </c>
      <c r="AF1623" s="39"/>
      <c r="AG1623" s="39">
        <v>1</v>
      </c>
      <c r="AH1623" s="39">
        <v>0</v>
      </c>
      <c r="AI1623" s="66">
        <v>0.03</v>
      </c>
      <c r="AJ1623" s="66">
        <v>0.05</v>
      </c>
      <c r="AK1623" s="39"/>
      <c r="AL1623" s="39" t="s">
        <v>53</v>
      </c>
    </row>
    <row r="1624" spans="1:38" x14ac:dyDescent="0.35">
      <c r="A1624" s="110" t="s">
        <v>276</v>
      </c>
      <c r="B1624" s="39">
        <v>104520850</v>
      </c>
      <c r="C1624" s="39" t="str">
        <f>+MaestraLP3[[#This Row],[CÓDIGO]]&amp;MaestraLP3[[#Headers],[-]]&amp;MaestraLP3[[#This Row],[UMV]]</f>
        <v>104520850-KG</v>
      </c>
      <c r="D1624" s="50" t="str">
        <f>+MaestraLP3[[#This Row],[CÓDIGO]]&amp;MaestraLP3[[#Headers],[FS00]]</f>
        <v>104520850FS00</v>
      </c>
      <c r="E1624" s="39" t="s">
        <v>72</v>
      </c>
      <c r="F1624" s="39" t="s">
        <v>73</v>
      </c>
      <c r="G1624" s="39" t="s">
        <v>1314</v>
      </c>
      <c r="H1624" s="39" t="s">
        <v>1321</v>
      </c>
      <c r="I1624" s="39" t="s">
        <v>1325</v>
      </c>
      <c r="J1624" s="49" t="s">
        <v>77</v>
      </c>
      <c r="K1624" s="50" t="s">
        <v>77</v>
      </c>
      <c r="L1624" s="39" t="str">
        <f>VLOOKUP(MaestraLP3[[#This Row],[UMV]],VALIDACIONES!J:L,3,0)</f>
        <v>Kilogramo</v>
      </c>
      <c r="M1624" s="39" t="s">
        <v>40</v>
      </c>
      <c r="N1624" s="39" t="s">
        <v>78</v>
      </c>
      <c r="O1624" s="64">
        <v>4310.92</v>
      </c>
      <c r="P1624" s="39" t="s">
        <v>102</v>
      </c>
      <c r="Q1624" s="64">
        <v>5800</v>
      </c>
      <c r="R1624" s="66">
        <f>+IFERROR((MaestraLP3[[#This Row],[COSTO ]]/MaestraLP3[[#This Row],[COSTO SEP]]-1),0)</f>
        <v>9.0254516437326515E-2</v>
      </c>
      <c r="S1624" s="65" t="s">
        <v>52</v>
      </c>
      <c r="T1624" s="65" t="s">
        <v>52</v>
      </c>
      <c r="U1624" s="64">
        <f>+VLOOKUP(MaestraLP3[[#This Row],[FS00]],'[1]BD MES'!$C:$N,12,0)</f>
        <v>4685.28</v>
      </c>
      <c r="V1624" s="64">
        <v>4700</v>
      </c>
      <c r="W1624" s="66">
        <f>+(MaestraLP3[[#This Row],[COSTO ]]-MaestraLP3[[#This Row],[COSTO OCT AL 25-09]])/MaestraLP3[[#This Row],[COSTO OCT AL 25-09]]</f>
        <v>3.1417546016460607E-3</v>
      </c>
      <c r="X1624" s="67" t="str">
        <f>++IF(P1624="HASTA AGOTAR STOCK","HASTA AGOTAR STOCK",IF(MaestraLP3[[#This Row],[PRECIO]]=0,"NO PARA LP",IF(MaestraLP3[[#This Row],[PRECIO SEP]]=0,"INCORPORACIÓN",IF(Z1624=0,"MANTIENE",IF(Z1624&lt;0,"BAJA",IF(Z1624&gt;0,"ALZA",""))))))</f>
        <v>MANTIENE</v>
      </c>
      <c r="Y1624" s="64">
        <v>5800</v>
      </c>
      <c r="Z1624" s="41">
        <f>IF(Y1624=0,"INDICAR PRECIO VTA",Y1624-MaestraLP3[[#This Row],[PRECIO SEP]])</f>
        <v>0</v>
      </c>
      <c r="AA1624" s="66">
        <f t="shared" si="25"/>
        <v>0.18965517241379309</v>
      </c>
      <c r="AB1624" s="68">
        <f>IFERROR(MaestraLP3[[#This Row],[PRECIO]]*MaestraLP3[[#This Row],[%MG UMV]],0)</f>
        <v>1100</v>
      </c>
      <c r="AC1624" s="69">
        <v>1</v>
      </c>
      <c r="AD1624" s="64">
        <f>+IFERROR(MaestraLP3[[#This Row],[MARGEN UNITARIO]]/MaestraLP3[[#This Row],[Peso Neto UMV (KG)]],0)</f>
        <v>1100</v>
      </c>
      <c r="AE1624" s="39" t="s">
        <v>44</v>
      </c>
      <c r="AF1624" s="39"/>
      <c r="AG1624" s="39">
        <v>1</v>
      </c>
      <c r="AH1624" s="39">
        <v>0</v>
      </c>
      <c r="AI1624" s="66">
        <v>0.03</v>
      </c>
      <c r="AJ1624" s="66">
        <v>0.05</v>
      </c>
      <c r="AK1624" s="39"/>
      <c r="AL1624" s="39" t="s">
        <v>53</v>
      </c>
    </row>
    <row r="1625" spans="1:38" x14ac:dyDescent="0.35">
      <c r="A1625" s="110" t="s">
        <v>276</v>
      </c>
      <c r="B1625" s="39">
        <v>104520890</v>
      </c>
      <c r="C1625" s="39" t="str">
        <f>+MaestraLP3[[#This Row],[CÓDIGO]]&amp;MaestraLP3[[#Headers],[-]]&amp;MaestraLP3[[#This Row],[UMV]]</f>
        <v>104520890-CJ</v>
      </c>
      <c r="D1625" s="50" t="str">
        <f>+MaestraLP3[[#This Row],[CÓDIGO]]&amp;MaestraLP3[[#Headers],[FS00]]</f>
        <v>104520890FS00</v>
      </c>
      <c r="E1625" s="39" t="s">
        <v>72</v>
      </c>
      <c r="F1625" s="39" t="s">
        <v>73</v>
      </c>
      <c r="G1625" s="39" t="s">
        <v>1314</v>
      </c>
      <c r="H1625" s="39" t="s">
        <v>1321</v>
      </c>
      <c r="I1625" s="39" t="s">
        <v>4382</v>
      </c>
      <c r="J1625" s="49" t="s">
        <v>248</v>
      </c>
      <c r="K1625" s="50" t="s">
        <v>248</v>
      </c>
      <c r="L1625" s="39" t="str">
        <f>VLOOKUP(MaestraLP3[[#This Row],[UMV]],VALIDACIONES!J:L,3,0)</f>
        <v>Caja</v>
      </c>
      <c r="M1625" s="39" t="s">
        <v>40</v>
      </c>
      <c r="N1625" s="39" t="s">
        <v>41</v>
      </c>
      <c r="O1625" s="64">
        <v>70650</v>
      </c>
      <c r="P1625" s="39" t="s">
        <v>88</v>
      </c>
      <c r="Q1625" s="64">
        <v>87000</v>
      </c>
      <c r="R1625" s="66">
        <f>+IFERROR((MaestraLP3[[#This Row],[COSTO ]]/MaestraLP3[[#This Row],[COSTO SEP]]-1),0)</f>
        <v>-0.40552016985138006</v>
      </c>
      <c r="S1625" s="65" t="s">
        <v>544</v>
      </c>
      <c r="T1625" s="65" t="s">
        <v>544</v>
      </c>
      <c r="U1625" s="64">
        <f>+VLOOKUP(MaestraLP3[[#This Row],[FS00]],'[1]BD MES'!$C:$N,12,0)</f>
        <v>42435</v>
      </c>
      <c r="V1625" s="64">
        <v>42000</v>
      </c>
      <c r="W1625" s="66">
        <f>+(MaestraLP3[[#This Row],[COSTO ]]-MaestraLP3[[#This Row],[COSTO OCT AL 25-09]])/MaestraLP3[[#This Row],[COSTO OCT AL 25-09]]</f>
        <v>-1.0250972074938141E-2</v>
      </c>
      <c r="X1625" s="67" t="str">
        <f>++IF(P1625="HASTA AGOTAR STOCK","HASTA AGOTAR STOCK",IF(MaestraLP3[[#This Row],[PRECIO]]=0,"NO PARA LP",IF(MaestraLP3[[#This Row],[PRECIO SEP]]=0,"INCORPORACIÓN",IF(Z1625=0,"MANTIENE",IF(Z1625&lt;0,"BAJA",IF(Z1625&gt;0,"ALZA",""))))))</f>
        <v>MANTIENE</v>
      </c>
      <c r="Y1625" s="64">
        <v>87000</v>
      </c>
      <c r="Z1625" s="41">
        <f>IF(Y1625=0,"INDICAR PRECIO VTA",Y1625-MaestraLP3[[#This Row],[PRECIO SEP]])</f>
        <v>0</v>
      </c>
      <c r="AA1625" s="66">
        <f t="shared" si="25"/>
        <v>0.51724137931034486</v>
      </c>
      <c r="AB1625" s="68">
        <f>IFERROR(MaestraLP3[[#This Row],[PRECIO]]*MaestraLP3[[#This Row],[%MG UMV]],0)</f>
        <v>45000</v>
      </c>
      <c r="AC1625" s="69">
        <v>15</v>
      </c>
      <c r="AD1625" s="64">
        <f>+IFERROR(MaestraLP3[[#This Row],[MARGEN UNITARIO]]/MaestraLP3[[#This Row],[Peso Neto UMV (KG)]],0)</f>
        <v>3000</v>
      </c>
      <c r="AE1625" s="39" t="s">
        <v>44</v>
      </c>
      <c r="AF1625" s="39"/>
      <c r="AG1625" s="39">
        <v>1</v>
      </c>
      <c r="AH1625" s="39">
        <v>0</v>
      </c>
      <c r="AI1625" s="66">
        <v>0.03</v>
      </c>
      <c r="AJ1625" s="66">
        <v>0.05</v>
      </c>
      <c r="AK1625" s="39"/>
      <c r="AL1625" s="39" t="s">
        <v>53</v>
      </c>
    </row>
    <row r="1626" spans="1:38" x14ac:dyDescent="0.35">
      <c r="A1626" s="110" t="s">
        <v>276</v>
      </c>
      <c r="B1626" s="39">
        <v>104524530</v>
      </c>
      <c r="C1626" s="39" t="str">
        <f>+MaestraLP3[[#This Row],[CÓDIGO]]&amp;MaestraLP3[[#Headers],[-]]&amp;MaestraLP3[[#This Row],[UMV]]</f>
        <v>104524530-C12</v>
      </c>
      <c r="D1626" s="50" t="str">
        <f>+MaestraLP3[[#This Row],[CÓDIGO]]&amp;MaestraLP3[[#Headers],[FS00]]</f>
        <v>104524530FS00</v>
      </c>
      <c r="E1626" s="39" t="s">
        <v>72</v>
      </c>
      <c r="F1626" s="39" t="s">
        <v>73</v>
      </c>
      <c r="G1626" s="39" t="s">
        <v>1314</v>
      </c>
      <c r="H1626" s="39" t="s">
        <v>1327</v>
      </c>
      <c r="I1626" s="39" t="s">
        <v>1328</v>
      </c>
      <c r="J1626" s="49" t="s">
        <v>49</v>
      </c>
      <c r="K1626" s="50" t="s">
        <v>77</v>
      </c>
      <c r="L1626" s="39" t="str">
        <f>VLOOKUP(MaestraLP3[[#This Row],[UMV]],VALIDACIONES!J:L,3,0)</f>
        <v>Caja 12 Unidades</v>
      </c>
      <c r="M1626" s="39" t="s">
        <v>40</v>
      </c>
      <c r="N1626" s="39" t="s">
        <v>41</v>
      </c>
      <c r="O1626" s="64">
        <v>24504</v>
      </c>
      <c r="P1626" s="39" t="s">
        <v>190</v>
      </c>
      <c r="Q1626" s="64">
        <v>40800</v>
      </c>
      <c r="R1626" s="66">
        <f>+IFERROR((MaestraLP3[[#This Row],[COSTO ]]/MaestraLP3[[#This Row],[COSTO SEP]]-1),0)</f>
        <v>9.1429970617042056E-2</v>
      </c>
      <c r="S1626" s="65" t="s">
        <v>544</v>
      </c>
      <c r="T1626" s="65" t="s">
        <v>544</v>
      </c>
      <c r="U1626" s="64">
        <f>+VLOOKUP(MaestraLP3[[#This Row],[FS00]],'[1]BD MES'!$C:$N,12,0)</f>
        <v>24996</v>
      </c>
      <c r="V1626" s="64">
        <v>26744.399999999998</v>
      </c>
      <c r="W1626" s="66">
        <f>+(MaestraLP3[[#This Row],[COSTO ]]-MaestraLP3[[#This Row],[COSTO OCT AL 25-09]])/MaestraLP3[[#This Row],[COSTO OCT AL 25-09]]</f>
        <v>6.9947191550648019E-2</v>
      </c>
      <c r="X1626" s="67" t="str">
        <f>++IF(P1626="HASTA AGOTAR STOCK","HASTA AGOTAR STOCK",IF(MaestraLP3[[#This Row],[PRECIO]]=0,"NO PARA LP",IF(MaestraLP3[[#This Row],[PRECIO SEP]]=0,"INCORPORACIÓN",IF(Z1626=0,"MANTIENE",IF(Z1626&lt;0,"BAJA",IF(Z1626&gt;0,"ALZA",""))))))</f>
        <v>ALZA</v>
      </c>
      <c r="Y1626" s="64">
        <v>50400</v>
      </c>
      <c r="Z1626" s="41">
        <f>IF(Y1626=0,"INDICAR PRECIO VTA",Y1626-MaestraLP3[[#This Row],[PRECIO SEP]])</f>
        <v>9600</v>
      </c>
      <c r="AA1626" s="66">
        <f t="shared" si="25"/>
        <v>0.46935714285714292</v>
      </c>
      <c r="AB1626" s="68">
        <f>IFERROR(MaestraLP3[[#This Row],[PRECIO]]*MaestraLP3[[#This Row],[%MG UMV]],0)</f>
        <v>23655.600000000002</v>
      </c>
      <c r="AC1626" s="69">
        <v>12</v>
      </c>
      <c r="AD1626" s="64">
        <f>+IFERROR(MaestraLP3[[#This Row],[MARGEN UNITARIO]]/MaestraLP3[[#This Row],[Peso Neto UMV (KG)]],0)</f>
        <v>1971.3000000000002</v>
      </c>
      <c r="AE1626" s="39" t="s">
        <v>53</v>
      </c>
      <c r="AF1626" s="39"/>
      <c r="AG1626" s="39">
        <v>1</v>
      </c>
      <c r="AH1626" s="39" t="s">
        <v>53</v>
      </c>
      <c r="AI1626" s="66">
        <v>0.03</v>
      </c>
      <c r="AJ1626" s="66">
        <v>0.05</v>
      </c>
      <c r="AK1626" s="39"/>
      <c r="AL1626" s="39" t="s">
        <v>53</v>
      </c>
    </row>
    <row r="1627" spans="1:38" x14ac:dyDescent="0.35">
      <c r="A1627" s="110" t="s">
        <v>276</v>
      </c>
      <c r="B1627" s="39">
        <v>104522620</v>
      </c>
      <c r="C1627" s="39" t="str">
        <f>+MaestraLP3[[#This Row],[CÓDIGO]]&amp;MaestraLP3[[#Headers],[-]]&amp;MaestraLP3[[#This Row],[UMV]]</f>
        <v>104522620-CJ</v>
      </c>
      <c r="D1627" s="50" t="str">
        <f>+MaestraLP3[[#This Row],[CÓDIGO]]&amp;MaestraLP3[[#Headers],[FS00]]</f>
        <v>104522620FS00</v>
      </c>
      <c r="E1627" s="39" t="s">
        <v>72</v>
      </c>
      <c r="F1627" s="39" t="s">
        <v>73</v>
      </c>
      <c r="G1627" s="39" t="s">
        <v>1314</v>
      </c>
      <c r="H1627" s="39" t="s">
        <v>1327</v>
      </c>
      <c r="I1627" s="39" t="s">
        <v>1329</v>
      </c>
      <c r="J1627" s="49" t="s">
        <v>248</v>
      </c>
      <c r="K1627" s="50" t="s">
        <v>77</v>
      </c>
      <c r="L1627" s="39" t="str">
        <f>VLOOKUP(MaestraLP3[[#This Row],[UMV]],VALIDACIONES!J:L,3,0)</f>
        <v>Caja</v>
      </c>
      <c r="M1627" s="39" t="s">
        <v>40</v>
      </c>
      <c r="N1627" s="39" t="s">
        <v>41</v>
      </c>
      <c r="O1627" s="64">
        <v>31260</v>
      </c>
      <c r="P1627" s="39" t="s">
        <v>190</v>
      </c>
      <c r="Q1627" s="64">
        <v>56000</v>
      </c>
      <c r="R1627" s="66">
        <f>+IFERROR((MaestraLP3[[#This Row],[COSTO ]]/MaestraLP3[[#This Row],[COSTO SEP]]-1),0)</f>
        <v>6.9433781190019195E-2</v>
      </c>
      <c r="S1627" s="65" t="s">
        <v>52</v>
      </c>
      <c r="T1627" s="65" t="s">
        <v>52</v>
      </c>
      <c r="U1627" s="64">
        <f>+VLOOKUP(MaestraLP3[[#This Row],[FS00]],'[1]BD MES'!$C:$N,12,0)</f>
        <v>31260</v>
      </c>
      <c r="V1627" s="64">
        <v>33430.5</v>
      </c>
      <c r="W1627" s="66">
        <f>+(MaestraLP3[[#This Row],[COSTO ]]-MaestraLP3[[#This Row],[COSTO OCT AL 25-09]])/MaestraLP3[[#This Row],[COSTO OCT AL 25-09]]</f>
        <v>6.9433781190019195E-2</v>
      </c>
      <c r="X1627" s="67" t="str">
        <f>++IF(P1627="HASTA AGOTAR STOCK","HASTA AGOTAR STOCK",IF(MaestraLP3[[#This Row],[PRECIO]]=0,"NO PARA LP",IF(MaestraLP3[[#This Row],[PRECIO SEP]]=0,"INCORPORACIÓN",IF(Z1627=0,"MANTIENE",IF(Z1627&lt;0,"BAJA",IF(Z1627&gt;0,"ALZA",""))))))</f>
        <v>ALZA</v>
      </c>
      <c r="Y1627" s="64">
        <v>63000</v>
      </c>
      <c r="Z1627" s="41">
        <f>IF(Y1627=0,"INDICAR PRECIO VTA",Y1627-MaestraLP3[[#This Row],[PRECIO SEP]])</f>
        <v>7000</v>
      </c>
      <c r="AA1627" s="66">
        <f t="shared" si="25"/>
        <v>0.46935714285714286</v>
      </c>
      <c r="AB1627" s="68">
        <f>IFERROR(MaestraLP3[[#This Row],[PRECIO]]*MaestraLP3[[#This Row],[%MG UMV]],0)</f>
        <v>29569.5</v>
      </c>
      <c r="AC1627" s="69">
        <v>15</v>
      </c>
      <c r="AD1627" s="64">
        <f>+IFERROR(MaestraLP3[[#This Row],[MARGEN UNITARIO]]/MaestraLP3[[#This Row],[Peso Neto UMV (KG)]],0)</f>
        <v>1971.3</v>
      </c>
      <c r="AE1627" s="39" t="s">
        <v>44</v>
      </c>
      <c r="AF1627" s="39"/>
      <c r="AG1627" s="39">
        <v>1</v>
      </c>
      <c r="AH1627" s="39">
        <v>0</v>
      </c>
      <c r="AI1627" s="66">
        <v>0.03</v>
      </c>
      <c r="AJ1627" s="66">
        <v>0.05</v>
      </c>
      <c r="AK1627" s="39"/>
      <c r="AL1627" s="39" t="s">
        <v>53</v>
      </c>
    </row>
    <row r="1628" spans="1:38" x14ac:dyDescent="0.35">
      <c r="A1628" s="110" t="s">
        <v>276</v>
      </c>
      <c r="B1628" s="39">
        <v>104522910</v>
      </c>
      <c r="C1628" s="39" t="str">
        <f>+MaestraLP3[[#This Row],[CÓDIGO]]&amp;MaestraLP3[[#Headers],[-]]&amp;MaestraLP3[[#This Row],[UMV]]</f>
        <v>104522910-C12</v>
      </c>
      <c r="D1628" s="50" t="str">
        <f>+MaestraLP3[[#This Row],[CÓDIGO]]&amp;MaestraLP3[[#Headers],[FS00]]</f>
        <v>104522910FS00</v>
      </c>
      <c r="E1628" s="39" t="s">
        <v>72</v>
      </c>
      <c r="F1628" s="39" t="s">
        <v>73</v>
      </c>
      <c r="G1628" s="39" t="s">
        <v>1314</v>
      </c>
      <c r="H1628" s="39" t="s">
        <v>1327</v>
      </c>
      <c r="I1628" s="39" t="s">
        <v>1330</v>
      </c>
      <c r="J1628" s="49" t="s">
        <v>49</v>
      </c>
      <c r="K1628" s="50" t="s">
        <v>50</v>
      </c>
      <c r="L1628" s="39" t="str">
        <f>VLOOKUP(MaestraLP3[[#This Row],[UMV]],VALIDACIONES!J:L,3,0)</f>
        <v>Caja 12 Unidades</v>
      </c>
      <c r="M1628" s="39" t="s">
        <v>40</v>
      </c>
      <c r="N1628" s="39" t="s">
        <v>41</v>
      </c>
      <c r="O1628" s="64">
        <v>26400</v>
      </c>
      <c r="P1628" s="39" t="s">
        <v>102</v>
      </c>
      <c r="Q1628" s="64">
        <v>49200</v>
      </c>
      <c r="R1628" s="66">
        <f>+IFERROR((MaestraLP3[[#This Row],[COSTO ]]/MaestraLP3[[#This Row],[COSTO SEP]]-1),0)</f>
        <v>0.2332727272727273</v>
      </c>
      <c r="S1628" s="65" t="s">
        <v>544</v>
      </c>
      <c r="T1628" s="65" t="s">
        <v>544</v>
      </c>
      <c r="U1628" s="64">
        <f>+VLOOKUP(MaestraLP3[[#This Row],[FS00]],'[1]BD MES'!$C:$N,12,0)</f>
        <v>22620</v>
      </c>
      <c r="V1628" s="64">
        <v>32558.399999999998</v>
      </c>
      <c r="W1628" s="66">
        <f>+(MaestraLP3[[#This Row],[COSTO ]]-MaestraLP3[[#This Row],[COSTO OCT AL 25-09]])/MaestraLP3[[#This Row],[COSTO OCT AL 25-09]]</f>
        <v>0.43936339522546408</v>
      </c>
      <c r="X1628" s="67" t="str">
        <f>++IF(P1628="HASTA AGOTAR STOCK","HASTA AGOTAR STOCK",IF(MaestraLP3[[#This Row],[PRECIO]]=0,"NO PARA LP",IF(MaestraLP3[[#This Row],[PRECIO SEP]]=0,"INCORPORACIÓN",IF(Z1628=0,"MANTIENE",IF(Z1628&lt;0,"BAJA",IF(Z1628&gt;0,"ALZA",""))))))</f>
        <v>ALZA</v>
      </c>
      <c r="Y1628" s="64">
        <v>50400</v>
      </c>
      <c r="Z1628" s="41">
        <f>IF(Y1628=0,"INDICAR PRECIO VTA",Y1628-MaestraLP3[[#This Row],[PRECIO SEP]])</f>
        <v>1200</v>
      </c>
      <c r="AA1628" s="66">
        <f t="shared" si="25"/>
        <v>0.35400000000000004</v>
      </c>
      <c r="AB1628" s="68">
        <f>IFERROR(MaestraLP3[[#This Row],[PRECIO]]*MaestraLP3[[#This Row],[%MG UMV]],0)</f>
        <v>17841.600000000002</v>
      </c>
      <c r="AC1628" s="69">
        <v>12</v>
      </c>
      <c r="AD1628" s="64">
        <f>+IFERROR(MaestraLP3[[#This Row],[MARGEN UNITARIO]]/MaestraLP3[[#This Row],[Peso Neto UMV (KG)]],0)</f>
        <v>1486.8000000000002</v>
      </c>
      <c r="AE1628" s="39" t="s">
        <v>53</v>
      </c>
      <c r="AF1628" s="39"/>
      <c r="AG1628" s="39">
        <v>1</v>
      </c>
      <c r="AH1628" s="39" t="s">
        <v>53</v>
      </c>
      <c r="AI1628" s="66">
        <v>0.03</v>
      </c>
      <c r="AJ1628" s="66">
        <v>0.05</v>
      </c>
      <c r="AK1628" s="39"/>
      <c r="AL1628" s="39" t="s">
        <v>53</v>
      </c>
    </row>
    <row r="1629" spans="1:38" x14ac:dyDescent="0.35">
      <c r="A1629" s="110" t="s">
        <v>276</v>
      </c>
      <c r="B1629" s="39">
        <v>104533780</v>
      </c>
      <c r="C1629" s="39" t="str">
        <f>+MaestraLP3[[#This Row],[CÓDIGO]]&amp;MaestraLP3[[#Headers],[-]]&amp;MaestraLP3[[#This Row],[UMV]]</f>
        <v>104533780-CJ</v>
      </c>
      <c r="D1629" s="50" t="str">
        <f>+MaestraLP3[[#This Row],[CÓDIGO]]&amp;MaestraLP3[[#Headers],[FS00]]</f>
        <v>104533780FS00</v>
      </c>
      <c r="E1629" s="39" t="s">
        <v>72</v>
      </c>
      <c r="F1629" s="39" t="s">
        <v>73</v>
      </c>
      <c r="G1629" s="39" t="s">
        <v>1314</v>
      </c>
      <c r="H1629" s="39" t="s">
        <v>1327</v>
      </c>
      <c r="I1629" s="39" t="s">
        <v>1331</v>
      </c>
      <c r="J1629" s="49" t="s">
        <v>248</v>
      </c>
      <c r="K1629" s="50" t="s">
        <v>248</v>
      </c>
      <c r="L1629" s="39" t="str">
        <f>VLOOKUP(MaestraLP3[[#This Row],[UMV]],VALIDACIONES!J:L,3,0)</f>
        <v>Caja</v>
      </c>
      <c r="M1629" s="39" t="s">
        <v>40</v>
      </c>
      <c r="N1629" s="39" t="s">
        <v>41</v>
      </c>
      <c r="O1629" s="64">
        <v>29370</v>
      </c>
      <c r="P1629" s="39" t="s">
        <v>102</v>
      </c>
      <c r="Q1629" s="64">
        <v>61500</v>
      </c>
      <c r="R1629" s="66">
        <f>+IFERROR((MaestraLP3[[#This Row],[COSTO ]]/MaestraLP3[[#This Row],[COSTO SEP]]-1),0)</f>
        <v>-0.21688798093292472</v>
      </c>
      <c r="S1629" s="65" t="s">
        <v>52</v>
      </c>
      <c r="T1629" s="65" t="s">
        <v>52</v>
      </c>
      <c r="U1629" s="64">
        <f>+VLOOKUP(MaestraLP3[[#This Row],[FS00]],'[1]BD MES'!$C:$N,12,0)</f>
        <v>29370</v>
      </c>
      <c r="V1629" s="64">
        <v>23000</v>
      </c>
      <c r="W1629" s="66">
        <f>+(MaestraLP3[[#This Row],[COSTO ]]-MaestraLP3[[#This Row],[COSTO OCT AL 25-09]])/MaestraLP3[[#This Row],[COSTO OCT AL 25-09]]</f>
        <v>-0.21688798093292475</v>
      </c>
      <c r="X1629" s="67" t="str">
        <f>++IF(P1629="HASTA AGOTAR STOCK","HASTA AGOTAR STOCK",IF(MaestraLP3[[#This Row],[PRECIO]]=0,"NO PARA LP",IF(MaestraLP3[[#This Row],[PRECIO SEP]]=0,"INCORPORACIÓN",IF(Z1629=0,"MANTIENE",IF(Z1629&lt;0,"BAJA",IF(Z1629&gt;0,"ALZA",""))))))</f>
        <v>ALZA</v>
      </c>
      <c r="Y1629" s="64">
        <v>63000</v>
      </c>
      <c r="Z1629" s="41">
        <f>IF(Y1629=0,"INDICAR PRECIO VTA",Y1629-MaestraLP3[[#This Row],[PRECIO SEP]])</f>
        <v>1500</v>
      </c>
      <c r="AA1629" s="66">
        <f t="shared" si="25"/>
        <v>0.63492063492063489</v>
      </c>
      <c r="AB1629" s="68">
        <f>IFERROR(MaestraLP3[[#This Row],[PRECIO]]*MaestraLP3[[#This Row],[%MG UMV]],0)</f>
        <v>40000</v>
      </c>
      <c r="AC1629" s="69">
        <v>15</v>
      </c>
      <c r="AD1629" s="64">
        <f>+IFERROR(MaestraLP3[[#This Row],[MARGEN UNITARIO]]/MaestraLP3[[#This Row],[Peso Neto UMV (KG)]],0)</f>
        <v>2666.6666666666665</v>
      </c>
      <c r="AE1629" s="39" t="s">
        <v>44</v>
      </c>
      <c r="AF1629" s="39"/>
      <c r="AG1629" s="39">
        <v>1</v>
      </c>
      <c r="AH1629" s="39">
        <v>0</v>
      </c>
      <c r="AI1629" s="66">
        <v>0.03</v>
      </c>
      <c r="AJ1629" s="66">
        <v>0.05</v>
      </c>
      <c r="AK1629" s="39"/>
      <c r="AL1629" s="39" t="s">
        <v>53</v>
      </c>
    </row>
    <row r="1630" spans="1:38" x14ac:dyDescent="0.35">
      <c r="A1630" s="110" t="s">
        <v>276</v>
      </c>
      <c r="B1630" s="39">
        <v>104547150</v>
      </c>
      <c r="C1630" s="39" t="str">
        <f>+MaestraLP3[[#This Row],[CÓDIGO]]&amp;MaestraLP3[[#Headers],[-]]&amp;MaestraLP3[[#This Row],[UMV]]</f>
        <v>104547150-C10</v>
      </c>
      <c r="D1630" s="50" t="str">
        <f>+MaestraLP3[[#This Row],[CÓDIGO]]&amp;MaestraLP3[[#Headers],[FS00]]</f>
        <v>104547150FS00</v>
      </c>
      <c r="E1630" s="39" t="s">
        <v>72</v>
      </c>
      <c r="F1630" s="39" t="s">
        <v>73</v>
      </c>
      <c r="G1630" s="39" t="s">
        <v>1314</v>
      </c>
      <c r="H1630" s="39" t="s">
        <v>1327</v>
      </c>
      <c r="I1630" s="39" t="s">
        <v>1332</v>
      </c>
      <c r="J1630" s="49" t="s">
        <v>65</v>
      </c>
      <c r="K1630" s="50" t="s">
        <v>50</v>
      </c>
      <c r="L1630" s="39" t="str">
        <f>VLOOKUP(MaestraLP3[[#This Row],[UMV]],VALIDACIONES!J:L,3,0)</f>
        <v>Caja 10 Unidades</v>
      </c>
      <c r="M1630" s="39" t="s">
        <v>40</v>
      </c>
      <c r="N1630" s="39" t="s">
        <v>41</v>
      </c>
      <c r="O1630" s="64">
        <v>30000</v>
      </c>
      <c r="P1630" s="39" t="s">
        <v>190</v>
      </c>
      <c r="Q1630" s="64">
        <v>56000</v>
      </c>
      <c r="R1630" s="66">
        <f>+IFERROR((MaestraLP3[[#This Row],[COSTO ]]/MaestraLP3[[#This Row],[COSTO SEP]]-1),0)</f>
        <v>1.6666666666667052E-3</v>
      </c>
      <c r="S1630" s="65" t="s">
        <v>544</v>
      </c>
      <c r="T1630" s="65" t="s">
        <v>544</v>
      </c>
      <c r="U1630" s="64">
        <f>+VLOOKUP(MaestraLP3[[#This Row],[FS00]],'[1]BD MES'!$C:$N,12,0)</f>
        <v>30870</v>
      </c>
      <c r="V1630" s="64">
        <v>30050</v>
      </c>
      <c r="W1630" s="66">
        <f>+(MaestraLP3[[#This Row],[COSTO ]]-MaestraLP3[[#This Row],[COSTO OCT AL 25-09]])/MaestraLP3[[#This Row],[COSTO OCT AL 25-09]]</f>
        <v>-2.6563006154842889E-2</v>
      </c>
      <c r="X1630" s="67" t="str">
        <f>++IF(P1630="HASTA AGOTAR STOCK","HASTA AGOTAR STOCK",IF(MaestraLP3[[#This Row],[PRECIO]]=0,"NO PARA LP",IF(MaestraLP3[[#This Row],[PRECIO SEP]]=0,"INCORPORACIÓN",IF(Z1630=0,"MANTIENE",IF(Z1630&lt;0,"BAJA",IF(Z1630&gt;0,"ALZA",""))))))</f>
        <v>ALZA</v>
      </c>
      <c r="Y1630" s="64">
        <v>66000</v>
      </c>
      <c r="Z1630" s="41">
        <f>IF(Y1630=0,"INDICAR PRECIO VTA",Y1630-MaestraLP3[[#This Row],[PRECIO SEP]])</f>
        <v>10000</v>
      </c>
      <c r="AA1630" s="66">
        <f t="shared" si="25"/>
        <v>0.54469696969696968</v>
      </c>
      <c r="AB1630" s="68">
        <f>IFERROR(MaestraLP3[[#This Row],[PRECIO]]*MaestraLP3[[#This Row],[%MG UMV]],0)</f>
        <v>35950</v>
      </c>
      <c r="AC1630" s="69">
        <v>20</v>
      </c>
      <c r="AD1630" s="64">
        <f>+IFERROR(MaestraLP3[[#This Row],[MARGEN UNITARIO]]/MaestraLP3[[#This Row],[Peso Neto UMV (KG)]],0)</f>
        <v>1797.5</v>
      </c>
      <c r="AE1630" s="39" t="s">
        <v>53</v>
      </c>
      <c r="AF1630" s="39"/>
      <c r="AG1630" s="39">
        <v>1</v>
      </c>
      <c r="AH1630" s="39" t="s">
        <v>53</v>
      </c>
      <c r="AI1630" s="66">
        <v>0.03</v>
      </c>
      <c r="AJ1630" s="66">
        <v>0.05</v>
      </c>
      <c r="AK1630" s="39"/>
      <c r="AL1630" s="39" t="s">
        <v>53</v>
      </c>
    </row>
    <row r="1631" spans="1:38" x14ac:dyDescent="0.35">
      <c r="A1631" s="110" t="s">
        <v>276</v>
      </c>
      <c r="B1631" s="39">
        <v>104519180</v>
      </c>
      <c r="C1631" s="39" t="str">
        <f>+MaestraLP3[[#This Row],[CÓDIGO]]&amp;MaestraLP3[[#Headers],[-]]&amp;MaestraLP3[[#This Row],[UMV]]</f>
        <v>104519180-C15</v>
      </c>
      <c r="D1631" s="50" t="str">
        <f>+MaestraLP3[[#This Row],[CÓDIGO]]&amp;MaestraLP3[[#Headers],[FS00]]</f>
        <v>104519180FS00</v>
      </c>
      <c r="E1631" s="39" t="s">
        <v>72</v>
      </c>
      <c r="F1631" s="39" t="s">
        <v>73</v>
      </c>
      <c r="G1631" s="39" t="s">
        <v>1314</v>
      </c>
      <c r="H1631" s="39" t="s">
        <v>1327</v>
      </c>
      <c r="I1631" s="39" t="s">
        <v>1333</v>
      </c>
      <c r="J1631" s="49" t="s">
        <v>417</v>
      </c>
      <c r="K1631" s="50" t="s">
        <v>77</v>
      </c>
      <c r="L1631" s="39" t="str">
        <f>VLOOKUP(MaestraLP3[[#This Row],[UMV]],VALIDACIONES!J:L,3,0)</f>
        <v>Caja 15 Unidades</v>
      </c>
      <c r="M1631" s="39" t="s">
        <v>40</v>
      </c>
      <c r="N1631" s="39" t="s">
        <v>41</v>
      </c>
      <c r="O1631" s="64">
        <v>22417.200000000001</v>
      </c>
      <c r="P1631" s="39" t="s">
        <v>190</v>
      </c>
      <c r="Q1631" s="64">
        <v>42000</v>
      </c>
      <c r="R1631" s="66">
        <f>+IFERROR((MaestraLP3[[#This Row],[COSTO ]]/MaestraLP3[[#This Row],[COSTO SEP]]-1),0)</f>
        <v>4.9983940902522672E-3</v>
      </c>
      <c r="S1631" s="65" t="s">
        <v>52</v>
      </c>
      <c r="T1631" s="65" t="s">
        <v>52</v>
      </c>
      <c r="U1631" s="64">
        <f>+VLOOKUP(MaestraLP3[[#This Row],[FS00]],'[1]BD MES'!$C:$N,12,0)</f>
        <v>22295.7</v>
      </c>
      <c r="V1631" s="64">
        <v>22529.250000000004</v>
      </c>
      <c r="W1631" s="66">
        <f>+(MaestraLP3[[#This Row],[COSTO ]]-MaestraLP3[[#This Row],[COSTO OCT AL 25-09]])/MaestraLP3[[#This Row],[COSTO OCT AL 25-09]]</f>
        <v>1.0475114035441942E-2</v>
      </c>
      <c r="X1631" s="67" t="str">
        <f>++IF(P1631="HASTA AGOTAR STOCK","HASTA AGOTAR STOCK",IF(MaestraLP3[[#This Row],[PRECIO]]=0,"NO PARA LP",IF(MaestraLP3[[#This Row],[PRECIO SEP]]=0,"INCORPORACIÓN",IF(Z1631=0,"MANTIENE",IF(Z1631&lt;0,"BAJA",IF(Z1631&gt;0,"ALZA",""))))))</f>
        <v>ALZA</v>
      </c>
      <c r="Y1631" s="64">
        <v>49500</v>
      </c>
      <c r="Z1631" s="41">
        <f>IF(Y1631=0,"INDICAR PRECIO VTA",Y1631-MaestraLP3[[#This Row],[PRECIO SEP]])</f>
        <v>7500</v>
      </c>
      <c r="AA1631" s="66">
        <f t="shared" si="25"/>
        <v>0.54486363636363633</v>
      </c>
      <c r="AB1631" s="68">
        <f>IFERROR(MaestraLP3[[#This Row],[PRECIO]]*MaestraLP3[[#This Row],[%MG UMV]],0)</f>
        <v>26970.75</v>
      </c>
      <c r="AC1631" s="69">
        <v>15</v>
      </c>
      <c r="AD1631" s="64">
        <f>+IFERROR(MaestraLP3[[#This Row],[MARGEN UNITARIO]]/MaestraLP3[[#This Row],[Peso Neto UMV (KG)]],0)</f>
        <v>1798.05</v>
      </c>
      <c r="AE1631" s="39" t="s">
        <v>44</v>
      </c>
      <c r="AF1631" s="39"/>
      <c r="AG1631" s="39">
        <v>1</v>
      </c>
      <c r="AH1631" s="39">
        <v>0</v>
      </c>
      <c r="AI1631" s="66">
        <v>0.03</v>
      </c>
      <c r="AJ1631" s="66">
        <v>0.05</v>
      </c>
      <c r="AK1631" s="39"/>
      <c r="AL1631" s="39" t="s">
        <v>53</v>
      </c>
    </row>
    <row r="1632" spans="1:38" x14ac:dyDescent="0.35">
      <c r="A1632" s="110" t="s">
        <v>276</v>
      </c>
      <c r="B1632" s="39">
        <v>150000282</v>
      </c>
      <c r="C1632" s="39" t="str">
        <f>+MaestraLP3[[#This Row],[CÓDIGO]]&amp;MaestraLP3[[#Headers],[-]]&amp;MaestraLP3[[#This Row],[UMV]]</f>
        <v>150000282-C20</v>
      </c>
      <c r="D1632" s="50" t="str">
        <f>+MaestraLP3[[#This Row],[CÓDIGO]]&amp;MaestraLP3[[#Headers],[FS00]]</f>
        <v>150000282FS00</v>
      </c>
      <c r="E1632" s="39" t="s">
        <v>72</v>
      </c>
      <c r="F1632" s="39" t="s">
        <v>73</v>
      </c>
      <c r="G1632" s="39" t="s">
        <v>1334</v>
      </c>
      <c r="H1632" s="39" t="s">
        <v>1335</v>
      </c>
      <c r="I1632" s="39" t="s">
        <v>1336</v>
      </c>
      <c r="J1632" s="49" t="s">
        <v>177</v>
      </c>
      <c r="K1632" s="50" t="s">
        <v>50</v>
      </c>
      <c r="L1632" s="39" t="str">
        <f>VLOOKUP(MaestraLP3[[#This Row],[UMV]],VALIDACIONES!J:L,3,0)</f>
        <v>Caja 20 Unidades</v>
      </c>
      <c r="M1632" s="39" t="s">
        <v>385</v>
      </c>
      <c r="N1632" s="39" t="s">
        <v>78</v>
      </c>
      <c r="O1632" s="64">
        <v>62711.199999999997</v>
      </c>
      <c r="P1632" s="39" t="s">
        <v>42</v>
      </c>
      <c r="Q1632" s="64">
        <v>90500</v>
      </c>
      <c r="R1632" s="66">
        <f>+IFERROR((MaestraLP3[[#This Row],[COSTO ]]/MaestraLP3[[#This Row],[COSTO SEP]]-1),0)</f>
        <v>3.7135312352498451E-2</v>
      </c>
      <c r="S1632" s="65" t="s">
        <v>52</v>
      </c>
      <c r="T1632" s="65" t="s">
        <v>52</v>
      </c>
      <c r="U1632" s="64">
        <f>+VLOOKUP(MaestraLP3[[#This Row],[FS00]],'[1]BD MES'!$C:$N,12,0)</f>
        <v>64555.8</v>
      </c>
      <c r="V1632" s="64">
        <v>65040</v>
      </c>
      <c r="W1632" s="66">
        <f>+(MaestraLP3[[#This Row],[COSTO ]]-MaestraLP3[[#This Row],[COSTO OCT AL 25-09]])/MaestraLP3[[#This Row],[COSTO OCT AL 25-09]]</f>
        <v>7.5004879499595244E-3</v>
      </c>
      <c r="X1632" s="67" t="str">
        <f>++IF(P1632="HASTA AGOTAR STOCK","HASTA AGOTAR STOCK",IF(MaestraLP3[[#This Row],[PRECIO]]=0,"NO PARA LP",IF(MaestraLP3[[#This Row],[PRECIO SEP]]=0,"INCORPORACIÓN",IF(Z1632=0,"MANTIENE",IF(Z1632&lt;0,"BAJA",IF(Z1632&gt;0,"ALZA",""))))))</f>
        <v>MANTIENE</v>
      </c>
      <c r="Y1632" s="64">
        <v>90500</v>
      </c>
      <c r="Z1632" s="41">
        <f>IF(Y1632=0,"INDICAR PRECIO VTA",Y1632-MaestraLP3[[#This Row],[PRECIO SEP]])</f>
        <v>0</v>
      </c>
      <c r="AA1632" s="66">
        <f t="shared" si="25"/>
        <v>0.28132596685082872</v>
      </c>
      <c r="AB1632" s="68">
        <f>IFERROR(MaestraLP3[[#This Row],[PRECIO]]*MaestraLP3[[#This Row],[%MG UMV]],0)</f>
        <v>25460</v>
      </c>
      <c r="AC1632" s="69">
        <v>20</v>
      </c>
      <c r="AD1632" s="64">
        <f>+IFERROR(MaestraLP3[[#This Row],[MARGEN UNITARIO]]/MaestraLP3[[#This Row],[Peso Neto UMV (KG)]],0)</f>
        <v>1273</v>
      </c>
      <c r="AE1632" s="39" t="s">
        <v>53</v>
      </c>
      <c r="AF1632" s="39"/>
      <c r="AG1632" s="39">
        <v>1</v>
      </c>
      <c r="AH1632" s="39" t="s">
        <v>53</v>
      </c>
      <c r="AI1632" s="66">
        <v>0.03</v>
      </c>
      <c r="AJ1632" s="66">
        <v>0.05</v>
      </c>
      <c r="AK1632" s="39"/>
      <c r="AL1632" s="39" t="s">
        <v>53</v>
      </c>
    </row>
    <row r="1633" spans="1:38" x14ac:dyDescent="0.35">
      <c r="A1633" s="110" t="s">
        <v>276</v>
      </c>
      <c r="B1633" s="39">
        <v>104543020</v>
      </c>
      <c r="C1633" s="39" t="str">
        <f>+MaestraLP3[[#This Row],[CÓDIGO]]&amp;MaestraLP3[[#Headers],[-]]&amp;MaestraLP3[[#This Row],[UMV]]</f>
        <v>104543020-CJ</v>
      </c>
      <c r="D1633" s="50" t="str">
        <f>+MaestraLP3[[#This Row],[CÓDIGO]]&amp;MaestraLP3[[#Headers],[FS00]]</f>
        <v>104543020FS00</v>
      </c>
      <c r="E1633" s="39" t="s">
        <v>72</v>
      </c>
      <c r="F1633" s="39" t="s">
        <v>73</v>
      </c>
      <c r="G1633" s="39" t="s">
        <v>1334</v>
      </c>
      <c r="H1633" s="39" t="s">
        <v>1335</v>
      </c>
      <c r="I1633" s="39" t="s">
        <v>1337</v>
      </c>
      <c r="J1633" s="49" t="s">
        <v>248</v>
      </c>
      <c r="K1633" s="50" t="s">
        <v>248</v>
      </c>
      <c r="L1633" s="39" t="str">
        <f>VLOOKUP(MaestraLP3[[#This Row],[UMV]],VALIDACIONES!J:L,3,0)</f>
        <v>Caja</v>
      </c>
      <c r="M1633" s="39" t="s">
        <v>385</v>
      </c>
      <c r="N1633" s="39" t="s">
        <v>78</v>
      </c>
      <c r="O1633" s="64">
        <v>28750</v>
      </c>
      <c r="P1633" s="39" t="s">
        <v>42</v>
      </c>
      <c r="Q1633" s="64">
        <v>40000</v>
      </c>
      <c r="R1633" s="66">
        <f>+IFERROR((MaestraLP3[[#This Row],[COSTO ]]/MaestraLP3[[#This Row],[COSTO SEP]]-1),0)</f>
        <v>0</v>
      </c>
      <c r="S1633" s="65" t="s">
        <v>52</v>
      </c>
      <c r="T1633" s="65" t="s">
        <v>52</v>
      </c>
      <c r="U1633" s="64">
        <f>+VLOOKUP(MaestraLP3[[#This Row],[FS00]],'[1]BD MES'!$C:$N,12,0)</f>
        <v>28750</v>
      </c>
      <c r="V1633" s="64">
        <v>28750</v>
      </c>
      <c r="W1633" s="66">
        <f>+(MaestraLP3[[#This Row],[COSTO ]]-MaestraLP3[[#This Row],[COSTO OCT AL 25-09]])/MaestraLP3[[#This Row],[COSTO OCT AL 25-09]]</f>
        <v>0</v>
      </c>
      <c r="X1633" s="67" t="str">
        <f>++IF(P1633="HASTA AGOTAR STOCK","HASTA AGOTAR STOCK",IF(MaestraLP3[[#This Row],[PRECIO]]=0,"NO PARA LP",IF(MaestraLP3[[#This Row],[PRECIO SEP]]=0,"INCORPORACIÓN",IF(Z1633=0,"MANTIENE",IF(Z1633&lt;0,"BAJA",IF(Z1633&gt;0,"ALZA",""))))))</f>
        <v>MANTIENE</v>
      </c>
      <c r="Y1633" s="64">
        <v>40000</v>
      </c>
      <c r="Z1633" s="41">
        <f>IF(Y1633=0,"INDICAR PRECIO VTA",Y1633-MaestraLP3[[#This Row],[PRECIO SEP]])</f>
        <v>0</v>
      </c>
      <c r="AA1633" s="66">
        <f t="shared" si="25"/>
        <v>0.28125</v>
      </c>
      <c r="AB1633" s="68">
        <f>IFERROR(MaestraLP3[[#This Row],[PRECIO]]*MaestraLP3[[#This Row],[%MG UMV]],0)</f>
        <v>11250</v>
      </c>
      <c r="AC1633" s="69">
        <v>5</v>
      </c>
      <c r="AD1633" s="64">
        <f>+IFERROR(MaestraLP3[[#This Row],[MARGEN UNITARIO]]/MaestraLP3[[#This Row],[Peso Neto UMV (KG)]],0)</f>
        <v>2250</v>
      </c>
      <c r="AE1633" s="39" t="s">
        <v>44</v>
      </c>
      <c r="AF1633" s="39"/>
      <c r="AG1633" s="39">
        <v>1</v>
      </c>
      <c r="AH1633" s="39">
        <v>0</v>
      </c>
      <c r="AI1633" s="66">
        <v>0.03</v>
      </c>
      <c r="AJ1633" s="66">
        <v>0.05</v>
      </c>
      <c r="AK1633" s="39"/>
      <c r="AL1633" s="39" t="s">
        <v>53</v>
      </c>
    </row>
    <row r="1634" spans="1:38" x14ac:dyDescent="0.35">
      <c r="A1634" s="110" t="s">
        <v>276</v>
      </c>
      <c r="B1634" s="39">
        <v>104543010</v>
      </c>
      <c r="C1634" s="39" t="str">
        <f>+MaestraLP3[[#This Row],[CÓDIGO]]&amp;MaestraLP3[[#Headers],[-]]&amp;MaestraLP3[[#This Row],[UMV]]</f>
        <v>104543010-CJ</v>
      </c>
      <c r="D1634" s="50" t="str">
        <f>+MaestraLP3[[#This Row],[CÓDIGO]]&amp;MaestraLP3[[#Headers],[FS00]]</f>
        <v>104543010FS00</v>
      </c>
      <c r="E1634" s="39" t="s">
        <v>72</v>
      </c>
      <c r="F1634" s="39" t="s">
        <v>73</v>
      </c>
      <c r="G1634" s="39" t="s">
        <v>1334</v>
      </c>
      <c r="H1634" s="39" t="s">
        <v>1335</v>
      </c>
      <c r="I1634" s="39" t="s">
        <v>1338</v>
      </c>
      <c r="J1634" s="49" t="s">
        <v>248</v>
      </c>
      <c r="K1634" s="50" t="s">
        <v>248</v>
      </c>
      <c r="L1634" s="39" t="str">
        <f>VLOOKUP(MaestraLP3[[#This Row],[UMV]],VALIDACIONES!J:L,3,0)</f>
        <v>Caja</v>
      </c>
      <c r="M1634" s="39" t="s">
        <v>385</v>
      </c>
      <c r="N1634" s="39" t="s">
        <v>78</v>
      </c>
      <c r="O1634" s="64">
        <v>27835</v>
      </c>
      <c r="P1634" s="39" t="s">
        <v>42</v>
      </c>
      <c r="Q1634" s="64">
        <v>40000</v>
      </c>
      <c r="R1634" s="66">
        <f>+IFERROR((MaestraLP3[[#This Row],[COSTO ]]/MaestraLP3[[#This Row],[COSTO SEP]]-1),0)</f>
        <v>3.2872283096820443E-2</v>
      </c>
      <c r="S1634" s="65" t="s">
        <v>52</v>
      </c>
      <c r="T1634" s="65" t="s">
        <v>52</v>
      </c>
      <c r="U1634" s="64">
        <f>+VLOOKUP(MaestraLP3[[#This Row],[FS00]],'[1]BD MES'!$C:$N,12,0)</f>
        <v>28503</v>
      </c>
      <c r="V1634" s="64">
        <v>28750</v>
      </c>
      <c r="W1634" s="66">
        <f>+(MaestraLP3[[#This Row],[COSTO ]]-MaestraLP3[[#This Row],[COSTO OCT AL 25-09]])/MaestraLP3[[#This Row],[COSTO OCT AL 25-09]]</f>
        <v>8.6657544819843529E-3</v>
      </c>
      <c r="X1634" s="67" t="str">
        <f>++IF(P1634="HASTA AGOTAR STOCK","HASTA AGOTAR STOCK",IF(MaestraLP3[[#This Row],[PRECIO]]=0,"NO PARA LP",IF(MaestraLP3[[#This Row],[PRECIO SEP]]=0,"INCORPORACIÓN",IF(Z1634=0,"MANTIENE",IF(Z1634&lt;0,"BAJA",IF(Z1634&gt;0,"ALZA",""))))))</f>
        <v>MANTIENE</v>
      </c>
      <c r="Y1634" s="64">
        <v>40000</v>
      </c>
      <c r="Z1634" s="41">
        <f>IF(Y1634=0,"INDICAR PRECIO VTA",Y1634-MaestraLP3[[#This Row],[PRECIO SEP]])</f>
        <v>0</v>
      </c>
      <c r="AA1634" s="66">
        <f t="shared" si="25"/>
        <v>0.28125</v>
      </c>
      <c r="AB1634" s="68">
        <f>IFERROR(MaestraLP3[[#This Row],[PRECIO]]*MaestraLP3[[#This Row],[%MG UMV]],0)</f>
        <v>11250</v>
      </c>
      <c r="AC1634" s="69">
        <v>5</v>
      </c>
      <c r="AD1634" s="64">
        <f>+IFERROR(MaestraLP3[[#This Row],[MARGEN UNITARIO]]/MaestraLP3[[#This Row],[Peso Neto UMV (KG)]],0)</f>
        <v>2250</v>
      </c>
      <c r="AE1634" s="39" t="s">
        <v>44</v>
      </c>
      <c r="AF1634" s="39"/>
      <c r="AG1634" s="39">
        <v>1</v>
      </c>
      <c r="AH1634" s="39">
        <v>0</v>
      </c>
      <c r="AI1634" s="66">
        <v>0.03</v>
      </c>
      <c r="AJ1634" s="66">
        <v>0.05</v>
      </c>
      <c r="AK1634" s="39"/>
      <c r="AL1634" s="39" t="s">
        <v>53</v>
      </c>
    </row>
    <row r="1635" spans="1:38" x14ac:dyDescent="0.35">
      <c r="A1635" s="110" t="s">
        <v>276</v>
      </c>
      <c r="B1635" s="39">
        <v>150000711</v>
      </c>
      <c r="C1635" s="39" t="str">
        <f>+MaestraLP3[[#This Row],[CÓDIGO]]&amp;MaestraLP3[[#Headers],[-]]&amp;MaestraLP3[[#This Row],[UMV]]</f>
        <v>150000711-C40</v>
      </c>
      <c r="D1635" s="50" t="str">
        <f>+MaestraLP3[[#This Row],[CÓDIGO]]&amp;MaestraLP3[[#Headers],[FS00]]</f>
        <v>150000711FS00</v>
      </c>
      <c r="E1635" s="39" t="s">
        <v>72</v>
      </c>
      <c r="F1635" s="39" t="s">
        <v>73</v>
      </c>
      <c r="G1635" s="39" t="s">
        <v>1334</v>
      </c>
      <c r="H1635" s="39" t="s">
        <v>1335</v>
      </c>
      <c r="I1635" s="39" t="s">
        <v>3004</v>
      </c>
      <c r="J1635" s="49" t="s">
        <v>267</v>
      </c>
      <c r="K1635" s="50" t="s">
        <v>50</v>
      </c>
      <c r="L1635" s="39" t="str">
        <f>VLOOKUP(MaestraLP3[[#This Row],[UMV]],VALIDACIONES!J:L,3,0)</f>
        <v>Caja 40 Unidades</v>
      </c>
      <c r="M1635" s="39" t="s">
        <v>385</v>
      </c>
      <c r="N1635" s="39" t="s">
        <v>78</v>
      </c>
      <c r="O1635" s="64">
        <v>0</v>
      </c>
      <c r="P1635" s="39" t="s">
        <v>4413</v>
      </c>
      <c r="Q1635" s="65">
        <v>0</v>
      </c>
      <c r="R1635" s="66">
        <f>+IFERROR((MaestraLP3[[#This Row],[COSTO ]]/MaestraLP3[[#This Row],[COSTO SEP]]-1),0)</f>
        <v>0</v>
      </c>
      <c r="S1635" s="65" t="s">
        <v>544</v>
      </c>
      <c r="T1635" s="65" t="s">
        <v>544</v>
      </c>
      <c r="U1635" s="64">
        <f>+VLOOKUP(MaestraLP3[[#This Row],[FS00]],'[1]BD MES'!$C:$N,12,0)</f>
        <v>76940</v>
      </c>
      <c r="V1635" s="64">
        <v>68200</v>
      </c>
      <c r="W1635" s="66">
        <f>+(MaestraLP3[[#This Row],[COSTO ]]-MaestraLP3[[#This Row],[COSTO OCT AL 25-09]])/MaestraLP3[[#This Row],[COSTO OCT AL 25-09]]</f>
        <v>-0.11359500909799844</v>
      </c>
      <c r="X1635" s="67" t="str">
        <f>++IF(P1635="HASTA AGOTAR STOCK","HASTA AGOTAR STOCK",IF(MaestraLP3[[#This Row],[PRECIO]]=0,"NO PARA LP",IF(MaestraLP3[[#This Row],[PRECIO SEP]]=0,"INCORPORACIÓN",IF(Z1635=0,"MANTIENE",IF(Z1635&lt;0,"BAJA",IF(Z1635&gt;0,"ALZA",""))))))</f>
        <v>NO PARA LP</v>
      </c>
      <c r="Y1635" s="64">
        <v>0</v>
      </c>
      <c r="Z1635" s="41" t="str">
        <f>IF(Y1635=0,"INDICAR PRECIO VTA",Y1635-MaestraLP3[[#This Row],[PRECIO SEP]])</f>
        <v>INDICAR PRECIO VTA</v>
      </c>
      <c r="AA1635" s="66" t="str">
        <f t="shared" si="25"/>
        <v>-</v>
      </c>
      <c r="AB1635" s="68">
        <f>IFERROR(MaestraLP3[[#This Row],[PRECIO]]*MaestraLP3[[#This Row],[%MG UMV]],0)</f>
        <v>0</v>
      </c>
      <c r="AC1635" s="69">
        <v>10</v>
      </c>
      <c r="AD1635" s="64">
        <f>+IFERROR(MaestraLP3[[#This Row],[MARGEN UNITARIO]]/MaestraLP3[[#This Row],[Peso Neto UMV (KG)]],0)</f>
        <v>0</v>
      </c>
      <c r="AE1635" s="39" t="s">
        <v>53</v>
      </c>
      <c r="AF1635" s="39"/>
      <c r="AG1635" s="39">
        <v>1</v>
      </c>
      <c r="AH1635" s="39">
        <v>0</v>
      </c>
      <c r="AI1635" s="66">
        <v>0</v>
      </c>
      <c r="AJ1635" s="66">
        <v>0</v>
      </c>
      <c r="AK1635" s="39"/>
      <c r="AL1635" s="39" t="s">
        <v>53</v>
      </c>
    </row>
    <row r="1636" spans="1:38" x14ac:dyDescent="0.35">
      <c r="A1636" s="110" t="s">
        <v>276</v>
      </c>
      <c r="B1636" s="39">
        <v>150000457</v>
      </c>
      <c r="C1636" s="39" t="str">
        <f>+MaestraLP3[[#This Row],[CÓDIGO]]&amp;MaestraLP3[[#Headers],[-]]&amp;MaestraLP3[[#This Row],[UMV]]</f>
        <v>150000457-C40</v>
      </c>
      <c r="D1636" s="50" t="str">
        <f>+MaestraLP3[[#This Row],[CÓDIGO]]&amp;MaestraLP3[[#Headers],[FS00]]</f>
        <v>150000457FS00</v>
      </c>
      <c r="E1636" s="39" t="s">
        <v>72</v>
      </c>
      <c r="F1636" s="39" t="s">
        <v>73</v>
      </c>
      <c r="G1636" s="39" t="s">
        <v>1334</v>
      </c>
      <c r="H1636" s="39" t="s">
        <v>1335</v>
      </c>
      <c r="I1636" s="39" t="s">
        <v>1339</v>
      </c>
      <c r="J1636" s="49" t="s">
        <v>267</v>
      </c>
      <c r="K1636" s="50" t="s">
        <v>50</v>
      </c>
      <c r="L1636" s="39" t="str">
        <f>VLOOKUP(MaestraLP3[[#This Row],[UMV]],VALIDACIONES!J:L,3,0)</f>
        <v>Caja 40 Unidades</v>
      </c>
      <c r="M1636" s="39" t="s">
        <v>385</v>
      </c>
      <c r="N1636" s="39" t="s">
        <v>78</v>
      </c>
      <c r="O1636" s="64">
        <v>71564</v>
      </c>
      <c r="P1636" s="39" t="s">
        <v>42</v>
      </c>
      <c r="Q1636" s="64">
        <v>104900</v>
      </c>
      <c r="R1636" s="66">
        <f>+IFERROR((MaestraLP3[[#This Row],[COSTO ]]/MaestraLP3[[#This Row],[COSTO SEP]]-1),0)</f>
        <v>5.1646079034151304E-2</v>
      </c>
      <c r="S1636" s="65" t="s">
        <v>544</v>
      </c>
      <c r="T1636" s="65" t="s">
        <v>544</v>
      </c>
      <c r="U1636" s="64">
        <f>+VLOOKUP(MaestraLP3[[#This Row],[FS00]],'[1]BD MES'!$C:$N,12,0)</f>
        <v>71564</v>
      </c>
      <c r="V1636" s="64">
        <v>75260</v>
      </c>
      <c r="W1636" s="66">
        <f>+(MaestraLP3[[#This Row],[COSTO ]]-MaestraLP3[[#This Row],[COSTO OCT AL 25-09]])/MaestraLP3[[#This Row],[COSTO OCT AL 25-09]]</f>
        <v>5.1646079034151249E-2</v>
      </c>
      <c r="X1636" s="67" t="str">
        <f>++IF(P1636="HASTA AGOTAR STOCK","HASTA AGOTAR STOCK",IF(MaestraLP3[[#This Row],[PRECIO]]=0,"NO PARA LP",IF(MaestraLP3[[#This Row],[PRECIO SEP]]=0,"INCORPORACIÓN",IF(Z1636=0,"MANTIENE",IF(Z1636&lt;0,"BAJA",IF(Z1636&gt;0,"ALZA",""))))))</f>
        <v>MANTIENE</v>
      </c>
      <c r="Y1636" s="64">
        <v>104900</v>
      </c>
      <c r="Z1636" s="41">
        <f>IF(Y1636=0,"INDICAR PRECIO VTA",Y1636-MaestraLP3[[#This Row],[PRECIO SEP]])</f>
        <v>0</v>
      </c>
      <c r="AA1636" s="66">
        <f t="shared" si="25"/>
        <v>0.28255481410867495</v>
      </c>
      <c r="AB1636" s="68">
        <f>IFERROR(MaestraLP3[[#This Row],[PRECIO]]*MaestraLP3[[#This Row],[%MG UMV]],0)</f>
        <v>29640</v>
      </c>
      <c r="AC1636" s="69">
        <v>10</v>
      </c>
      <c r="AD1636" s="64">
        <f>+IFERROR(MaestraLP3[[#This Row],[MARGEN UNITARIO]]/MaestraLP3[[#This Row],[Peso Neto UMV (KG)]],0)</f>
        <v>2964</v>
      </c>
      <c r="AE1636" s="39" t="s">
        <v>53</v>
      </c>
      <c r="AF1636" s="39"/>
      <c r="AG1636" s="39">
        <v>1</v>
      </c>
      <c r="AH1636" s="39" t="s">
        <v>53</v>
      </c>
      <c r="AI1636" s="66">
        <v>0.03</v>
      </c>
      <c r="AJ1636" s="66">
        <v>0.05</v>
      </c>
      <c r="AK1636" s="39"/>
      <c r="AL1636" s="39" t="s">
        <v>53</v>
      </c>
    </row>
    <row r="1637" spans="1:38" x14ac:dyDescent="0.35">
      <c r="A1637" s="110" t="s">
        <v>276</v>
      </c>
      <c r="B1637" s="49">
        <v>104547690</v>
      </c>
      <c r="C1637" s="39" t="str">
        <f>+MaestraLP3[[#This Row],[CÓDIGO]]&amp;MaestraLP3[[#Headers],[-]]&amp;MaestraLP3[[#This Row],[UMV]]</f>
        <v>104547690-C10</v>
      </c>
      <c r="D1637" s="50" t="str">
        <f>+MaestraLP3[[#This Row],[CÓDIGO]]&amp;MaestraLP3[[#Headers],[FS00]]</f>
        <v>104547690FS00</v>
      </c>
      <c r="E1637" s="39" t="s">
        <v>72</v>
      </c>
      <c r="F1637" s="39" t="s">
        <v>73</v>
      </c>
      <c r="G1637" s="39" t="s">
        <v>1334</v>
      </c>
      <c r="H1637" s="39" t="s">
        <v>1335</v>
      </c>
      <c r="I1637" s="39" t="s">
        <v>1340</v>
      </c>
      <c r="J1637" s="50" t="s">
        <v>65</v>
      </c>
      <c r="K1637" s="50" t="s">
        <v>50</v>
      </c>
      <c r="L1637" s="39" t="str">
        <f>VLOOKUP(MaestraLP3[[#This Row],[UMV]],VALIDACIONES!J:L,3,0)</f>
        <v>Caja 10 Unidades</v>
      </c>
      <c r="M1637" s="39" t="s">
        <v>385</v>
      </c>
      <c r="N1637" s="39" t="s">
        <v>78</v>
      </c>
      <c r="O1637" s="64">
        <v>14820</v>
      </c>
      <c r="P1637" s="39" t="s">
        <v>42</v>
      </c>
      <c r="Q1637" s="65">
        <v>21000</v>
      </c>
      <c r="R1637" s="66">
        <f>+IFERROR((MaestraLP3[[#This Row],[COSTO ]]/MaestraLP3[[#This Row],[COSTO SEP]]-1),0)</f>
        <v>1.2145748987854255E-2</v>
      </c>
      <c r="S1637" s="65" t="s">
        <v>93</v>
      </c>
      <c r="T1637" s="65" t="s">
        <v>93</v>
      </c>
      <c r="U1637" s="64">
        <f>+VLOOKUP(MaestraLP3[[#This Row],[FS00]],'[1]BD MES'!$C:$N,12,0)</f>
        <v>14960</v>
      </c>
      <c r="V1637" s="64">
        <v>15000</v>
      </c>
      <c r="W1637" s="66">
        <f>+(MaestraLP3[[#This Row],[COSTO ]]-MaestraLP3[[#This Row],[COSTO OCT AL 25-09]])/MaestraLP3[[#This Row],[COSTO OCT AL 25-09]]</f>
        <v>2.6737967914438501E-3</v>
      </c>
      <c r="X1637" s="67" t="str">
        <f>++IF(P1637="HASTA AGOTAR STOCK","HASTA AGOTAR STOCK",IF(MaestraLP3[[#This Row],[PRECIO]]=0,"NO PARA LP",IF(MaestraLP3[[#This Row],[PRECIO SEP]]=0,"INCORPORACIÓN",IF(Z1637=0,"MANTIENE",IF(Z1637&lt;0,"BAJA",IF(Z1637&gt;0,"ALZA",""))))))</f>
        <v>MANTIENE</v>
      </c>
      <c r="Y1637" s="64">
        <v>21000</v>
      </c>
      <c r="Z1637" s="41">
        <f>IF(Y1637=0,"INDICAR PRECIO VTA",Y1637-MaestraLP3[[#This Row],[PRECIO SEP]])</f>
        <v>0</v>
      </c>
      <c r="AA1637" s="66">
        <f t="shared" si="25"/>
        <v>0.2857142857142857</v>
      </c>
      <c r="AB1637" s="68">
        <f>IFERROR(MaestraLP3[[#This Row],[PRECIO]]*MaestraLP3[[#This Row],[%MG UMV]],0)</f>
        <v>6000</v>
      </c>
      <c r="AC1637" s="69">
        <v>2.5</v>
      </c>
      <c r="AD1637" s="64">
        <f>+IFERROR(MaestraLP3[[#This Row],[MARGEN UNITARIO]]/MaestraLP3[[#This Row],[Peso Neto UMV (KG)]],0)</f>
        <v>2400</v>
      </c>
      <c r="AE1637" s="39" t="s">
        <v>53</v>
      </c>
      <c r="AF1637" s="39"/>
      <c r="AG1637" s="39">
        <v>1</v>
      </c>
      <c r="AH1637" s="39" t="s">
        <v>53</v>
      </c>
      <c r="AI1637" s="66">
        <v>0.05</v>
      </c>
      <c r="AJ1637" s="66">
        <v>0.08</v>
      </c>
      <c r="AK1637" s="39" t="s">
        <v>53</v>
      </c>
      <c r="AL1637" s="39" t="s">
        <v>53</v>
      </c>
    </row>
    <row r="1638" spans="1:38" x14ac:dyDescent="0.35">
      <c r="A1638" s="110" t="s">
        <v>276</v>
      </c>
      <c r="B1638" s="39">
        <v>104543040</v>
      </c>
      <c r="C1638" s="39" t="str">
        <f>+MaestraLP3[[#This Row],[CÓDIGO]]&amp;MaestraLP3[[#Headers],[-]]&amp;MaestraLP3[[#This Row],[UMV]]</f>
        <v>104543040-C03</v>
      </c>
      <c r="D1638" s="50" t="str">
        <f>+MaestraLP3[[#This Row],[CÓDIGO]]&amp;MaestraLP3[[#Headers],[FS00]]</f>
        <v>104543040FS00</v>
      </c>
      <c r="E1638" s="39" t="s">
        <v>72</v>
      </c>
      <c r="F1638" s="39" t="s">
        <v>73</v>
      </c>
      <c r="G1638" s="39" t="s">
        <v>1334</v>
      </c>
      <c r="H1638" s="39" t="s">
        <v>1335</v>
      </c>
      <c r="I1638" s="39" t="s">
        <v>1341</v>
      </c>
      <c r="J1638" s="49" t="s">
        <v>185</v>
      </c>
      <c r="K1638" s="50" t="s">
        <v>50</v>
      </c>
      <c r="L1638" s="39" t="str">
        <f>VLOOKUP(MaestraLP3[[#This Row],[UMV]],VALIDACIONES!J:L,3,0)</f>
        <v>Caja 3 Unidades</v>
      </c>
      <c r="M1638" s="39" t="s">
        <v>385</v>
      </c>
      <c r="N1638" s="39" t="s">
        <v>78</v>
      </c>
      <c r="O1638" s="64">
        <v>19089</v>
      </c>
      <c r="P1638" s="39" t="s">
        <v>42</v>
      </c>
      <c r="Q1638" s="64">
        <v>30000</v>
      </c>
      <c r="R1638" s="66">
        <f>+IFERROR((MaestraLP3[[#This Row],[COSTO ]]/MaestraLP3[[#This Row],[COSTO SEP]]-1),0)</f>
        <v>7.1821467861071797E-2</v>
      </c>
      <c r="S1638" s="65" t="s">
        <v>52</v>
      </c>
      <c r="T1638" s="65" t="s">
        <v>52</v>
      </c>
      <c r="U1638" s="64">
        <f>+VLOOKUP(MaestraLP3[[#This Row],[FS00]],'[1]BD MES'!$C:$N,12,0)</f>
        <v>20457</v>
      </c>
      <c r="V1638" s="64">
        <v>20460</v>
      </c>
      <c r="W1638" s="66">
        <f>+(MaestraLP3[[#This Row],[COSTO ]]-MaestraLP3[[#This Row],[COSTO OCT AL 25-09]])/MaestraLP3[[#This Row],[COSTO OCT AL 25-09]]</f>
        <v>1.4664906877841325E-4</v>
      </c>
      <c r="X1638" s="67" t="str">
        <f>++IF(P1638="HASTA AGOTAR STOCK","HASTA AGOTAR STOCK",IF(MaestraLP3[[#This Row],[PRECIO]]=0,"NO PARA LP",IF(MaestraLP3[[#This Row],[PRECIO SEP]]=0,"INCORPORACIÓN",IF(Z1638=0,"MANTIENE",IF(Z1638&lt;0,"BAJA",IF(Z1638&gt;0,"ALZA",""))))))</f>
        <v>MANTIENE</v>
      </c>
      <c r="Y1638" s="64">
        <v>30000</v>
      </c>
      <c r="Z1638" s="41">
        <f>IF(Y1638=0,"INDICAR PRECIO VTA",Y1638-MaestraLP3[[#This Row],[PRECIO SEP]])</f>
        <v>0</v>
      </c>
      <c r="AA1638" s="66">
        <f t="shared" si="25"/>
        <v>0.318</v>
      </c>
      <c r="AB1638" s="68">
        <f>IFERROR(MaestraLP3[[#This Row],[PRECIO]]*MaestraLP3[[#This Row],[%MG UMV]],0)</f>
        <v>9540</v>
      </c>
      <c r="AC1638" s="69">
        <v>3</v>
      </c>
      <c r="AD1638" s="64">
        <f>+IFERROR(MaestraLP3[[#This Row],[MARGEN UNITARIO]]/MaestraLP3[[#This Row],[Peso Neto UMV (KG)]],0)</f>
        <v>3180</v>
      </c>
      <c r="AE1638" s="39" t="s">
        <v>44</v>
      </c>
      <c r="AF1638" s="39"/>
      <c r="AG1638" s="39">
        <v>1</v>
      </c>
      <c r="AH1638" s="39">
        <v>0</v>
      </c>
      <c r="AI1638" s="66">
        <v>0.03</v>
      </c>
      <c r="AJ1638" s="66">
        <v>0.05</v>
      </c>
      <c r="AK1638" s="39" t="s">
        <v>53</v>
      </c>
      <c r="AL1638" s="39" t="s">
        <v>53</v>
      </c>
    </row>
    <row r="1639" spans="1:38" x14ac:dyDescent="0.35">
      <c r="A1639" s="110" t="s">
        <v>276</v>
      </c>
      <c r="B1639" s="39">
        <v>104533910</v>
      </c>
      <c r="C1639" s="39" t="str">
        <f>+MaestraLP3[[#This Row],[CÓDIGO]]&amp;MaestraLP3[[#Headers],[-]]&amp;MaestraLP3[[#This Row],[UMV]]</f>
        <v>104533910-Z44</v>
      </c>
      <c r="D1639" s="50" t="str">
        <f>+MaestraLP3[[#This Row],[CÓDIGO]]&amp;MaestraLP3[[#Headers],[FS00]]</f>
        <v>104533910FS00</v>
      </c>
      <c r="E1639" s="39" t="s">
        <v>72</v>
      </c>
      <c r="F1639" s="39" t="s">
        <v>73</v>
      </c>
      <c r="G1639" s="39" t="s">
        <v>1334</v>
      </c>
      <c r="H1639" s="39" t="s">
        <v>1335</v>
      </c>
      <c r="I1639" s="39" t="s">
        <v>1342</v>
      </c>
      <c r="J1639" s="49" t="s">
        <v>1343</v>
      </c>
      <c r="K1639" s="50" t="s">
        <v>1343</v>
      </c>
      <c r="L1639" s="39" t="str">
        <f>VLOOKUP(MaestraLP3[[#This Row],[UMV]],VALIDACIONES!J:L,3,0)</f>
        <v>Caja 144 Unidades</v>
      </c>
      <c r="M1639" s="39" t="s">
        <v>385</v>
      </c>
      <c r="N1639" s="39" t="s">
        <v>78</v>
      </c>
      <c r="O1639" s="64">
        <v>12562</v>
      </c>
      <c r="P1639" s="39" t="s">
        <v>42</v>
      </c>
      <c r="Q1639" s="64">
        <v>18950</v>
      </c>
      <c r="R1639" s="66">
        <f>+IFERROR((MaestraLP3[[#This Row],[COSTO ]]/MaestraLP3[[#This Row],[COSTO SEP]]-1),0)</f>
        <v>8.151568221620753E-2</v>
      </c>
      <c r="S1639" s="65" t="s">
        <v>544</v>
      </c>
      <c r="T1639" s="65" t="s">
        <v>544</v>
      </c>
      <c r="U1639" s="64">
        <f>+VLOOKUP(MaestraLP3[[#This Row],[FS00]],'[1]BD MES'!$C:$N,12,0)</f>
        <v>12562</v>
      </c>
      <c r="V1639" s="64">
        <v>13586</v>
      </c>
      <c r="W1639" s="66">
        <f>+(MaestraLP3[[#This Row],[COSTO ]]-MaestraLP3[[#This Row],[COSTO OCT AL 25-09]])/MaestraLP3[[#This Row],[COSTO OCT AL 25-09]]</f>
        <v>8.1515682216207613E-2</v>
      </c>
      <c r="X1639" s="67" t="str">
        <f>++IF(P1639="HASTA AGOTAR STOCK","HASTA AGOTAR STOCK",IF(MaestraLP3[[#This Row],[PRECIO]]=0,"NO PARA LP",IF(MaestraLP3[[#This Row],[PRECIO SEP]]=0,"INCORPORACIÓN",IF(Z1639=0,"MANTIENE",IF(Z1639&lt;0,"BAJA",IF(Z1639&gt;0,"ALZA",""))))))</f>
        <v>MANTIENE</v>
      </c>
      <c r="Y1639" s="64">
        <v>18950</v>
      </c>
      <c r="Z1639" s="41">
        <f>IF(Y1639=0,"INDICAR PRECIO VTA",Y1639-MaestraLP3[[#This Row],[PRECIO SEP]])</f>
        <v>0</v>
      </c>
      <c r="AA1639" s="66">
        <f t="shared" si="25"/>
        <v>0.28306068601583112</v>
      </c>
      <c r="AB1639" s="68">
        <f>IFERROR(MaestraLP3[[#This Row],[PRECIO]]*MaestraLP3[[#This Row],[%MG UMV]],0)</f>
        <v>5364</v>
      </c>
      <c r="AC1639" s="69">
        <v>1.44</v>
      </c>
      <c r="AD1639" s="64">
        <f>+IFERROR(MaestraLP3[[#This Row],[MARGEN UNITARIO]]/MaestraLP3[[#This Row],[Peso Neto UMV (KG)]],0)</f>
        <v>3725</v>
      </c>
      <c r="AE1639" s="39" t="s">
        <v>44</v>
      </c>
      <c r="AF1639" s="39"/>
      <c r="AG1639" s="39">
        <v>1</v>
      </c>
      <c r="AH1639" s="39">
        <v>0</v>
      </c>
      <c r="AI1639" s="66">
        <v>0.03</v>
      </c>
      <c r="AJ1639" s="66">
        <v>0.05</v>
      </c>
      <c r="AK1639" s="39" t="s">
        <v>53</v>
      </c>
      <c r="AL1639" s="39" t="s">
        <v>53</v>
      </c>
    </row>
    <row r="1640" spans="1:38" x14ac:dyDescent="0.35">
      <c r="A1640" s="110" t="s">
        <v>276</v>
      </c>
      <c r="B1640" s="39">
        <v>150000458</v>
      </c>
      <c r="C1640" s="39" t="str">
        <f>+MaestraLP3[[#This Row],[CÓDIGO]]&amp;MaestraLP3[[#Headers],[-]]&amp;MaestraLP3[[#This Row],[UMV]]</f>
        <v>150000458-C40</v>
      </c>
      <c r="D1640" s="50" t="str">
        <f>+MaestraLP3[[#This Row],[CÓDIGO]]&amp;MaestraLP3[[#Headers],[FS00]]</f>
        <v>150000458FS00</v>
      </c>
      <c r="E1640" s="39" t="s">
        <v>72</v>
      </c>
      <c r="F1640" s="39" t="s">
        <v>73</v>
      </c>
      <c r="G1640" s="39" t="s">
        <v>1334</v>
      </c>
      <c r="H1640" s="39" t="s">
        <v>1335</v>
      </c>
      <c r="I1640" s="39" t="s">
        <v>1344</v>
      </c>
      <c r="J1640" s="49" t="s">
        <v>267</v>
      </c>
      <c r="K1640" s="50" t="s">
        <v>50</v>
      </c>
      <c r="L1640" s="39" t="str">
        <f>VLOOKUP(MaestraLP3[[#This Row],[UMV]],VALIDACIONES!J:L,3,0)</f>
        <v>Caja 40 Unidades</v>
      </c>
      <c r="M1640" s="39" t="s">
        <v>385</v>
      </c>
      <c r="N1640" s="39" t="s">
        <v>78</v>
      </c>
      <c r="O1640" s="64">
        <v>76702.399999999994</v>
      </c>
      <c r="P1640" s="39" t="s">
        <v>42</v>
      </c>
      <c r="Q1640" s="64">
        <v>111900</v>
      </c>
      <c r="R1640" s="66">
        <f>+IFERROR((MaestraLP3[[#This Row],[COSTO ]]/MaestraLP3[[#This Row],[COSTO SEP]]-1),0)</f>
        <v>5.094495087507056E-2</v>
      </c>
      <c r="S1640" s="65" t="s">
        <v>544</v>
      </c>
      <c r="T1640" s="65" t="s">
        <v>544</v>
      </c>
      <c r="U1640" s="64">
        <f>+VLOOKUP(MaestraLP3[[#This Row],[FS00]],'[1]BD MES'!$C:$N,12,0)</f>
        <v>76702.399999999994</v>
      </c>
      <c r="V1640" s="64">
        <v>80610</v>
      </c>
      <c r="W1640" s="66">
        <f>+(MaestraLP3[[#This Row],[COSTO ]]-MaestraLP3[[#This Row],[COSTO OCT AL 25-09]])/MaestraLP3[[#This Row],[COSTO OCT AL 25-09]]</f>
        <v>5.0944950875070484E-2</v>
      </c>
      <c r="X1640" s="67" t="str">
        <f>++IF(P1640="HASTA AGOTAR STOCK","HASTA AGOTAR STOCK",IF(MaestraLP3[[#This Row],[PRECIO]]=0,"NO PARA LP",IF(MaestraLP3[[#This Row],[PRECIO SEP]]=0,"INCORPORACIÓN",IF(Z1640=0,"MANTIENE",IF(Z1640&lt;0,"BAJA",IF(Z1640&gt;0,"ALZA",""))))))</f>
        <v>MANTIENE</v>
      </c>
      <c r="Y1640" s="64">
        <v>111900</v>
      </c>
      <c r="Z1640" s="41">
        <f>IF(Y1640=0,"INDICAR PRECIO VTA",Y1640-MaestraLP3[[#This Row],[PRECIO SEP]])</f>
        <v>0</v>
      </c>
      <c r="AA1640" s="66">
        <f t="shared" si="25"/>
        <v>0.27962466487935655</v>
      </c>
      <c r="AB1640" s="68">
        <f>IFERROR(MaestraLP3[[#This Row],[PRECIO]]*MaestraLP3[[#This Row],[%MG UMV]],0)</f>
        <v>31290</v>
      </c>
      <c r="AC1640" s="69">
        <v>10</v>
      </c>
      <c r="AD1640" s="64">
        <f>+IFERROR(MaestraLP3[[#This Row],[MARGEN UNITARIO]]/MaestraLP3[[#This Row],[Peso Neto UMV (KG)]],0)</f>
        <v>3129</v>
      </c>
      <c r="AE1640" s="39" t="s">
        <v>53</v>
      </c>
      <c r="AF1640" s="39"/>
      <c r="AG1640" s="39">
        <v>1</v>
      </c>
      <c r="AH1640" s="39" t="s">
        <v>53</v>
      </c>
      <c r="AI1640" s="66">
        <v>0.03</v>
      </c>
      <c r="AJ1640" s="66">
        <v>0.05</v>
      </c>
      <c r="AK1640" s="39"/>
      <c r="AL1640" s="39" t="s">
        <v>53</v>
      </c>
    </row>
    <row r="1641" spans="1:38" x14ac:dyDescent="0.35">
      <c r="A1641" s="110" t="s">
        <v>276</v>
      </c>
      <c r="B1641" s="39">
        <v>150000932</v>
      </c>
      <c r="C1641" s="39" t="str">
        <f>+MaestraLP3[[#This Row],[CÓDIGO]]&amp;MaestraLP3[[#Headers],[-]]&amp;MaestraLP3[[#This Row],[UMV]]</f>
        <v>150000932-C12</v>
      </c>
      <c r="D1641" s="50" t="str">
        <f>+MaestraLP3[[#This Row],[CÓDIGO]]&amp;MaestraLP3[[#Headers],[FS00]]</f>
        <v>150000932FS00</v>
      </c>
      <c r="E1641" s="39" t="s">
        <v>72</v>
      </c>
      <c r="F1641" s="39" t="s">
        <v>73</v>
      </c>
      <c r="G1641" s="39" t="s">
        <v>1334</v>
      </c>
      <c r="H1641" s="39" t="s">
        <v>1335</v>
      </c>
      <c r="I1641" s="39" t="s">
        <v>1346</v>
      </c>
      <c r="J1641" s="49" t="s">
        <v>49</v>
      </c>
      <c r="K1641" s="50" t="s">
        <v>50</v>
      </c>
      <c r="L1641" s="39" t="str">
        <f>VLOOKUP(MaestraLP3[[#This Row],[UMV]],VALIDACIONES!J:L,3,0)</f>
        <v>Caja 12 Unidades</v>
      </c>
      <c r="M1641" s="39" t="s">
        <v>385</v>
      </c>
      <c r="N1641" s="39" t="s">
        <v>78</v>
      </c>
      <c r="O1641" s="64">
        <v>23319</v>
      </c>
      <c r="P1641" s="39" t="s">
        <v>42</v>
      </c>
      <c r="Q1641" s="64">
        <v>34800</v>
      </c>
      <c r="R1641" s="66">
        <f>+IFERROR((MaestraLP3[[#This Row],[COSTO ]]/MaestraLP3[[#This Row],[COSTO SEP]]-1),0)</f>
        <v>2.8174450019297526E-2</v>
      </c>
      <c r="S1641" s="65" t="s">
        <v>52</v>
      </c>
      <c r="T1641" s="65" t="s">
        <v>52</v>
      </c>
      <c r="U1641" s="64">
        <f>+VLOOKUP(MaestraLP3[[#This Row],[FS00]],'[1]BD MES'!$C:$N,12,0)</f>
        <v>23851.32</v>
      </c>
      <c r="V1641" s="64">
        <v>23976</v>
      </c>
      <c r="W1641" s="66">
        <f>+(MaestraLP3[[#This Row],[COSTO ]]-MaestraLP3[[#This Row],[COSTO OCT AL 25-09]])/MaestraLP3[[#This Row],[COSTO OCT AL 25-09]]</f>
        <v>5.2273836416600961E-3</v>
      </c>
      <c r="X1641" s="67" t="str">
        <f>++IF(P1641="HASTA AGOTAR STOCK","HASTA AGOTAR STOCK",IF(MaestraLP3[[#This Row],[PRECIO]]=0,"NO PARA LP",IF(MaestraLP3[[#This Row],[PRECIO SEP]]=0,"INCORPORACIÓN",IF(Z1641=0,"MANTIENE",IF(Z1641&lt;0,"BAJA",IF(Z1641&gt;0,"ALZA",""))))))</f>
        <v>MANTIENE</v>
      </c>
      <c r="Y1641" s="64">
        <v>34800</v>
      </c>
      <c r="Z1641" s="41">
        <f>IF(Y1641=0,"INDICAR PRECIO VTA",Y1641-MaestraLP3[[#This Row],[PRECIO SEP]])</f>
        <v>0</v>
      </c>
      <c r="AA1641" s="66">
        <f t="shared" si="25"/>
        <v>0.31103448275862067</v>
      </c>
      <c r="AB1641" s="68">
        <f>IFERROR(MaestraLP3[[#This Row],[PRECIO]]*MaestraLP3[[#This Row],[%MG UMV]],0)</f>
        <v>10824</v>
      </c>
      <c r="AC1641" s="69">
        <v>12</v>
      </c>
      <c r="AD1641" s="64">
        <f>+IFERROR(MaestraLP3[[#This Row],[MARGEN UNITARIO]]/MaestraLP3[[#This Row],[Peso Neto UMV (KG)]],0)</f>
        <v>902</v>
      </c>
      <c r="AE1641" s="39" t="s">
        <v>53</v>
      </c>
      <c r="AF1641" s="39"/>
      <c r="AG1641" s="39">
        <v>1</v>
      </c>
      <c r="AH1641" s="39" t="s">
        <v>53</v>
      </c>
      <c r="AI1641" s="66">
        <v>0.03</v>
      </c>
      <c r="AJ1641" s="66">
        <v>0.05</v>
      </c>
      <c r="AK1641" s="39"/>
      <c r="AL1641" s="39" t="s">
        <v>53</v>
      </c>
    </row>
    <row r="1642" spans="1:38" x14ac:dyDescent="0.35">
      <c r="A1642" s="110" t="s">
        <v>276</v>
      </c>
      <c r="B1642" s="39">
        <v>150001874</v>
      </c>
      <c r="C1642" s="39" t="str">
        <f>+MaestraLP3[[#This Row],[CÓDIGO]]&amp;MaestraLP3[[#Headers],[-]]&amp;MaestraLP3[[#This Row],[UMV]]</f>
        <v>150001874-C40</v>
      </c>
      <c r="D1642" s="50" t="str">
        <f>+MaestraLP3[[#This Row],[CÓDIGO]]&amp;MaestraLP3[[#Headers],[FS00]]</f>
        <v>150001874FS00</v>
      </c>
      <c r="E1642" s="39" t="s">
        <v>72</v>
      </c>
      <c r="F1642" s="39" t="s">
        <v>73</v>
      </c>
      <c r="G1642" s="39" t="s">
        <v>1334</v>
      </c>
      <c r="H1642" s="39" t="s">
        <v>1335</v>
      </c>
      <c r="I1642" s="39" t="s">
        <v>1347</v>
      </c>
      <c r="J1642" s="49" t="s">
        <v>267</v>
      </c>
      <c r="K1642" s="50" t="s">
        <v>50</v>
      </c>
      <c r="L1642" s="39" t="str">
        <f>VLOOKUP(MaestraLP3[[#This Row],[UMV]],VALIDACIONES!J:L,3,0)</f>
        <v>Caja 40 Unidades</v>
      </c>
      <c r="M1642" s="39" t="s">
        <v>385</v>
      </c>
      <c r="N1642" s="39" t="s">
        <v>78</v>
      </c>
      <c r="O1642" s="64">
        <v>30515.599999999999</v>
      </c>
      <c r="P1642" s="39" t="s">
        <v>4413</v>
      </c>
      <c r="Q1642" s="65">
        <v>0</v>
      </c>
      <c r="R1642" s="66">
        <f>+IFERROR((MaestraLP3[[#This Row],[COSTO ]]/MaestraLP3[[#This Row],[COSTO SEP]]-1),0)</f>
        <v>0.21118378796418891</v>
      </c>
      <c r="S1642" s="65" t="s">
        <v>544</v>
      </c>
      <c r="T1642" s="65" t="s">
        <v>544</v>
      </c>
      <c r="U1642" s="64">
        <f>+VLOOKUP(MaestraLP3[[#This Row],[FS00]],'[1]BD MES'!$C:$N,12,0)</f>
        <v>30515.599999999999</v>
      </c>
      <c r="V1642" s="64">
        <v>36960</v>
      </c>
      <c r="W1642" s="66">
        <f>+(MaestraLP3[[#This Row],[COSTO ]]-MaestraLP3[[#This Row],[COSTO OCT AL 25-09]])/MaestraLP3[[#This Row],[COSTO OCT AL 25-09]]</f>
        <v>0.21118378796418888</v>
      </c>
      <c r="X1642" s="67" t="str">
        <f>++IF(P1642="HASTA AGOTAR STOCK","HASTA AGOTAR STOCK",IF(MaestraLP3[[#This Row],[PRECIO]]=0,"NO PARA LP",IF(MaestraLP3[[#This Row],[PRECIO SEP]]=0,"INCORPORACIÓN",IF(Z1642=0,"MANTIENE",IF(Z1642&lt;0,"BAJA",IF(Z1642&gt;0,"ALZA",""))))))</f>
        <v>NO PARA LP</v>
      </c>
      <c r="Y1642" s="64">
        <v>0</v>
      </c>
      <c r="Z1642" s="41" t="str">
        <f>IF(Y1642=0,"INDICAR PRECIO VTA",Y1642-MaestraLP3[[#This Row],[PRECIO SEP]])</f>
        <v>INDICAR PRECIO VTA</v>
      </c>
      <c r="AA1642" s="66" t="str">
        <f t="shared" si="25"/>
        <v>-</v>
      </c>
      <c r="AB1642" s="68">
        <f>IFERROR(MaestraLP3[[#This Row],[PRECIO]]*MaestraLP3[[#This Row],[%MG UMV]],0)</f>
        <v>0</v>
      </c>
      <c r="AC1642" s="69">
        <v>10</v>
      </c>
      <c r="AD1642" s="64">
        <f>+IFERROR(MaestraLP3[[#This Row],[MARGEN UNITARIO]]/MaestraLP3[[#This Row],[Peso Neto UMV (KG)]],0)</f>
        <v>0</v>
      </c>
      <c r="AE1642" s="39" t="s">
        <v>53</v>
      </c>
      <c r="AF1642" s="39"/>
      <c r="AG1642" s="39">
        <v>1</v>
      </c>
      <c r="AH1642" s="39">
        <v>0</v>
      </c>
      <c r="AI1642" s="66">
        <v>0</v>
      </c>
      <c r="AJ1642" s="66">
        <v>0</v>
      </c>
      <c r="AK1642" s="39"/>
      <c r="AL1642" s="39" t="s">
        <v>53</v>
      </c>
    </row>
    <row r="1643" spans="1:38" x14ac:dyDescent="0.35">
      <c r="A1643" s="110" t="s">
        <v>276</v>
      </c>
      <c r="B1643" s="39">
        <v>150000008</v>
      </c>
      <c r="C1643" s="39" t="str">
        <f>+MaestraLP3[[#This Row],[CÓDIGO]]&amp;MaestraLP3[[#Headers],[-]]&amp;MaestraLP3[[#This Row],[UMV]]</f>
        <v>150000008-C18</v>
      </c>
      <c r="D1643" s="50" t="str">
        <f>+MaestraLP3[[#This Row],[CÓDIGO]]&amp;MaestraLP3[[#Headers],[FS00]]</f>
        <v>150000008FS00</v>
      </c>
      <c r="E1643" s="39" t="s">
        <v>72</v>
      </c>
      <c r="F1643" s="39" t="s">
        <v>73</v>
      </c>
      <c r="G1643" s="39" t="s">
        <v>1334</v>
      </c>
      <c r="H1643" s="39" t="s">
        <v>1349</v>
      </c>
      <c r="I1643" s="39" t="s">
        <v>1350</v>
      </c>
      <c r="J1643" s="49" t="s">
        <v>156</v>
      </c>
      <c r="K1643" s="50" t="s">
        <v>50</v>
      </c>
      <c r="L1643" s="39" t="str">
        <f>VLOOKUP(MaestraLP3[[#This Row],[UMV]],VALIDACIONES!J:L,3,0)</f>
        <v>Caja 18 Unidades</v>
      </c>
      <c r="M1643" s="39" t="s">
        <v>385</v>
      </c>
      <c r="N1643" s="39" t="s">
        <v>78</v>
      </c>
      <c r="O1643" s="64">
        <v>24714.720000000001</v>
      </c>
      <c r="P1643" s="39" t="s">
        <v>42</v>
      </c>
      <c r="Q1643" s="64">
        <v>34920</v>
      </c>
      <c r="R1643" s="66">
        <f>+IFERROR((MaestraLP3[[#This Row],[COSTO ]]/MaestraLP3[[#This Row],[COSTO SEP]]-1),0)</f>
        <v>1.3808774689739511E-2</v>
      </c>
      <c r="S1643" s="65" t="s">
        <v>52</v>
      </c>
      <c r="T1643" s="65" t="s">
        <v>52</v>
      </c>
      <c r="U1643" s="64">
        <f>+VLOOKUP(MaestraLP3[[#This Row],[FS00]],'[1]BD MES'!$C:$N,12,0)</f>
        <v>23762.7</v>
      </c>
      <c r="V1643" s="64">
        <v>25056</v>
      </c>
      <c r="W1643" s="66">
        <f>+(MaestraLP3[[#This Row],[COSTO ]]-MaestraLP3[[#This Row],[COSTO OCT AL 25-09]])/MaestraLP3[[#This Row],[COSTO OCT AL 25-09]]</f>
        <v>5.44256334507442E-2</v>
      </c>
      <c r="X1643" s="67" t="str">
        <f>++IF(P1643="HASTA AGOTAR STOCK","HASTA AGOTAR STOCK",IF(MaestraLP3[[#This Row],[PRECIO]]=0,"NO PARA LP",IF(MaestraLP3[[#This Row],[PRECIO SEP]]=0,"INCORPORACIÓN",IF(Z1643=0,"MANTIENE",IF(Z1643&lt;0,"BAJA",IF(Z1643&gt;0,"ALZA",""))))))</f>
        <v>MANTIENE</v>
      </c>
      <c r="Y1643" s="64">
        <v>34920</v>
      </c>
      <c r="Z1643" s="41">
        <f>IF(Y1643=0,"INDICAR PRECIO VTA",Y1643-MaestraLP3[[#This Row],[PRECIO SEP]])</f>
        <v>0</v>
      </c>
      <c r="AA1643" s="66">
        <f t="shared" si="25"/>
        <v>0.28247422680412371</v>
      </c>
      <c r="AB1643" s="68">
        <f>IFERROR(MaestraLP3[[#This Row],[PRECIO]]*MaestraLP3[[#This Row],[%MG UMV]],0)</f>
        <v>9864</v>
      </c>
      <c r="AC1643" s="69">
        <v>5.76</v>
      </c>
      <c r="AD1643" s="64">
        <f>+IFERROR(MaestraLP3[[#This Row],[MARGEN UNITARIO]]/MaestraLP3[[#This Row],[Peso Neto UMV (KG)]],0)</f>
        <v>1712.5</v>
      </c>
      <c r="AE1643" s="39" t="s">
        <v>53</v>
      </c>
      <c r="AF1643" s="39"/>
      <c r="AG1643" s="39">
        <v>1</v>
      </c>
      <c r="AH1643" s="39" t="s">
        <v>53</v>
      </c>
      <c r="AI1643" s="66">
        <v>0.05</v>
      </c>
      <c r="AJ1643" s="66">
        <v>0.08</v>
      </c>
      <c r="AK1643" s="39" t="s">
        <v>53</v>
      </c>
      <c r="AL1643" s="39" t="s">
        <v>53</v>
      </c>
    </row>
    <row r="1644" spans="1:38" x14ac:dyDescent="0.35">
      <c r="A1644" s="110" t="s">
        <v>276</v>
      </c>
      <c r="B1644" s="39">
        <v>150000714</v>
      </c>
      <c r="C1644" s="39" t="str">
        <f>+MaestraLP3[[#This Row],[CÓDIGO]]&amp;MaestraLP3[[#Headers],[-]]&amp;MaestraLP3[[#This Row],[UMV]]</f>
        <v>150000714-C18</v>
      </c>
      <c r="D1644" s="50" t="str">
        <f>+MaestraLP3[[#This Row],[CÓDIGO]]&amp;MaestraLP3[[#Headers],[FS00]]</f>
        <v>150000714FS00</v>
      </c>
      <c r="E1644" s="39" t="s">
        <v>72</v>
      </c>
      <c r="F1644" s="39" t="s">
        <v>73</v>
      </c>
      <c r="G1644" s="39" t="s">
        <v>1334</v>
      </c>
      <c r="H1644" s="39" t="s">
        <v>1349</v>
      </c>
      <c r="I1644" s="39" t="s">
        <v>1351</v>
      </c>
      <c r="J1644" s="49" t="s">
        <v>156</v>
      </c>
      <c r="K1644" s="50" t="s">
        <v>50</v>
      </c>
      <c r="L1644" s="39" t="str">
        <f>VLOOKUP(MaestraLP3[[#This Row],[UMV]],VALIDACIONES!J:L,3,0)</f>
        <v>Caja 18 Unidades</v>
      </c>
      <c r="M1644" s="39" t="s">
        <v>385</v>
      </c>
      <c r="N1644" s="39" t="s">
        <v>78</v>
      </c>
      <c r="O1644" s="64">
        <v>26800.920000000002</v>
      </c>
      <c r="P1644" s="39" t="s">
        <v>42</v>
      </c>
      <c r="Q1644" s="64">
        <v>36900</v>
      </c>
      <c r="R1644" s="66">
        <f>+IFERROR((MaestraLP3[[#This Row],[COSTO ]]/MaestraLP3[[#This Row],[COSTO SEP]]-1),0)</f>
        <v>7.1191585960472814E-4</v>
      </c>
      <c r="S1644" s="65" t="s">
        <v>52</v>
      </c>
      <c r="T1644" s="65" t="s">
        <v>52</v>
      </c>
      <c r="U1644" s="64">
        <f>+VLOOKUP(MaestraLP3[[#This Row],[FS00]],'[1]BD MES'!$C:$N,12,0)</f>
        <v>26813.52</v>
      </c>
      <c r="V1644" s="64">
        <v>26820</v>
      </c>
      <c r="W1644" s="66">
        <f>+(MaestraLP3[[#This Row],[COSTO ]]-MaestraLP3[[#This Row],[COSTO OCT AL 25-09]])/MaestraLP3[[#This Row],[COSTO OCT AL 25-09]]</f>
        <v>2.4166912811147373E-4</v>
      </c>
      <c r="X1644" s="67" t="str">
        <f>++IF(P1644="HASTA AGOTAR STOCK","HASTA AGOTAR STOCK",IF(MaestraLP3[[#This Row],[PRECIO]]=0,"NO PARA LP",IF(MaestraLP3[[#This Row],[PRECIO SEP]]=0,"INCORPORACIÓN",IF(Z1644=0,"MANTIENE",IF(Z1644&lt;0,"BAJA",IF(Z1644&gt;0,"ALZA",""))))))</f>
        <v>MANTIENE</v>
      </c>
      <c r="Y1644" s="64">
        <v>36900</v>
      </c>
      <c r="Z1644" s="41">
        <f>IF(Y1644=0,"INDICAR PRECIO VTA",Y1644-MaestraLP3[[#This Row],[PRECIO SEP]])</f>
        <v>0</v>
      </c>
      <c r="AA1644" s="66">
        <f t="shared" si="25"/>
        <v>0.27317073170731709</v>
      </c>
      <c r="AB1644" s="68">
        <f>IFERROR(MaestraLP3[[#This Row],[PRECIO]]*MaestraLP3[[#This Row],[%MG UMV]],0)</f>
        <v>10080</v>
      </c>
      <c r="AC1644" s="69">
        <v>5.76</v>
      </c>
      <c r="AD1644" s="64">
        <f>+IFERROR(MaestraLP3[[#This Row],[MARGEN UNITARIO]]/MaestraLP3[[#This Row],[Peso Neto UMV (KG)]],0)</f>
        <v>1750</v>
      </c>
      <c r="AE1644" s="39" t="s">
        <v>53</v>
      </c>
      <c r="AF1644" s="39"/>
      <c r="AG1644" s="39">
        <v>1</v>
      </c>
      <c r="AH1644" s="39" t="s">
        <v>53</v>
      </c>
      <c r="AI1644" s="66">
        <v>0.05</v>
      </c>
      <c r="AJ1644" s="66">
        <v>0.08</v>
      </c>
      <c r="AK1644" s="39" t="s">
        <v>53</v>
      </c>
      <c r="AL1644" s="39" t="s">
        <v>53</v>
      </c>
    </row>
    <row r="1645" spans="1:38" x14ac:dyDescent="0.35">
      <c r="A1645" s="110" t="s">
        <v>276</v>
      </c>
      <c r="B1645" s="39">
        <v>104534980</v>
      </c>
      <c r="C1645" s="39" t="str">
        <f>+MaestraLP3[[#This Row],[CÓDIGO]]&amp;MaestraLP3[[#Headers],[-]]&amp;MaestraLP3[[#This Row],[UMV]]</f>
        <v>104534980-C10</v>
      </c>
      <c r="D1645" s="50" t="str">
        <f>+MaestraLP3[[#This Row],[CÓDIGO]]&amp;MaestraLP3[[#Headers],[FS00]]</f>
        <v>104534980FS00</v>
      </c>
      <c r="E1645" s="39" t="s">
        <v>72</v>
      </c>
      <c r="F1645" s="39" t="s">
        <v>73</v>
      </c>
      <c r="G1645" s="39" t="s">
        <v>1334</v>
      </c>
      <c r="H1645" s="39" t="s">
        <v>1349</v>
      </c>
      <c r="I1645" s="39" t="s">
        <v>1352</v>
      </c>
      <c r="J1645" s="49" t="s">
        <v>65</v>
      </c>
      <c r="K1645" s="50" t="s">
        <v>50</v>
      </c>
      <c r="L1645" s="39" t="str">
        <f>VLOOKUP(MaestraLP3[[#This Row],[UMV]],VALIDACIONES!J:L,3,0)</f>
        <v>Caja 10 Unidades</v>
      </c>
      <c r="M1645" s="39" t="s">
        <v>40</v>
      </c>
      <c r="N1645" s="39" t="s">
        <v>78</v>
      </c>
      <c r="O1645" s="64">
        <v>41250</v>
      </c>
      <c r="P1645" s="39" t="s">
        <v>42</v>
      </c>
      <c r="Q1645" s="64">
        <v>60300</v>
      </c>
      <c r="R1645" s="66">
        <f>+IFERROR((MaestraLP3[[#This Row],[COSTO ]]/MaestraLP3[[#This Row],[COSTO SEP]]-1),0)</f>
        <v>3.0303030303030276E-2</v>
      </c>
      <c r="S1645" s="65" t="s">
        <v>52</v>
      </c>
      <c r="T1645" s="65" t="s">
        <v>52</v>
      </c>
      <c r="U1645" s="64">
        <f>+VLOOKUP(MaestraLP3[[#This Row],[FS00]],'[1]BD MES'!$C:$N,12,0)</f>
        <v>41390</v>
      </c>
      <c r="V1645" s="64">
        <v>42500</v>
      </c>
      <c r="W1645" s="66">
        <f>+(MaestraLP3[[#This Row],[COSTO ]]-MaestraLP3[[#This Row],[COSTO OCT AL 25-09]])/MaestraLP3[[#This Row],[COSTO OCT AL 25-09]]</f>
        <v>2.6818071998067166E-2</v>
      </c>
      <c r="X1645" s="67" t="str">
        <f>++IF(P1645="HASTA AGOTAR STOCK","HASTA AGOTAR STOCK",IF(MaestraLP3[[#This Row],[PRECIO]]=0,"NO PARA LP",IF(MaestraLP3[[#This Row],[PRECIO SEP]]=0,"INCORPORACIÓN",IF(Z1645=0,"MANTIENE",IF(Z1645&lt;0,"BAJA",IF(Z1645&gt;0,"ALZA",""))))))</f>
        <v>MANTIENE</v>
      </c>
      <c r="Y1645" s="64">
        <v>60300</v>
      </c>
      <c r="Z1645" s="41">
        <f>IF(Y1645=0,"INDICAR PRECIO VTA",Y1645-MaestraLP3[[#This Row],[PRECIO SEP]])</f>
        <v>0</v>
      </c>
      <c r="AA1645" s="66">
        <f t="shared" si="25"/>
        <v>0.29519071310116085</v>
      </c>
      <c r="AB1645" s="68">
        <f>IFERROR(MaestraLP3[[#This Row],[PRECIO]]*MaestraLP3[[#This Row],[%MG UMV]],0)</f>
        <v>17800</v>
      </c>
      <c r="AC1645" s="69">
        <v>2.5</v>
      </c>
      <c r="AD1645" s="64">
        <f>+IFERROR(MaestraLP3[[#This Row],[MARGEN UNITARIO]]/MaestraLP3[[#This Row],[Peso Neto UMV (KG)]],0)</f>
        <v>7120</v>
      </c>
      <c r="AE1645" s="39" t="s">
        <v>53</v>
      </c>
      <c r="AF1645" s="39"/>
      <c r="AG1645" s="39">
        <v>1</v>
      </c>
      <c r="AH1645" s="39" t="s">
        <v>53</v>
      </c>
      <c r="AI1645" s="66">
        <v>0.05</v>
      </c>
      <c r="AJ1645" s="66">
        <v>7.0000000000000007E-2</v>
      </c>
      <c r="AK1645" s="39" t="s">
        <v>53</v>
      </c>
      <c r="AL1645" s="39" t="s">
        <v>53</v>
      </c>
    </row>
    <row r="1646" spans="1:38" x14ac:dyDescent="0.35">
      <c r="A1646" s="110" t="s">
        <v>276</v>
      </c>
      <c r="B1646" s="39">
        <v>104535010</v>
      </c>
      <c r="C1646" s="39" t="str">
        <f>+MaestraLP3[[#This Row],[CÓDIGO]]&amp;MaestraLP3[[#Headers],[-]]&amp;MaestraLP3[[#This Row],[UMV]]</f>
        <v>104535010-C08</v>
      </c>
      <c r="D1646" s="50" t="str">
        <f>+MaestraLP3[[#This Row],[CÓDIGO]]&amp;MaestraLP3[[#Headers],[FS00]]</f>
        <v>104535010FS00</v>
      </c>
      <c r="E1646" s="39" t="s">
        <v>72</v>
      </c>
      <c r="F1646" s="39" t="s">
        <v>73</v>
      </c>
      <c r="G1646" s="39" t="s">
        <v>1334</v>
      </c>
      <c r="H1646" s="39" t="s">
        <v>1349</v>
      </c>
      <c r="I1646" s="39" t="s">
        <v>1356</v>
      </c>
      <c r="J1646" s="49" t="s">
        <v>253</v>
      </c>
      <c r="K1646" s="50" t="s">
        <v>50</v>
      </c>
      <c r="L1646" s="39" t="str">
        <f>VLOOKUP(MaestraLP3[[#This Row],[UMV]],VALIDACIONES!J:L,3,0)</f>
        <v>Caja 8 Unidades</v>
      </c>
      <c r="M1646" s="39" t="s">
        <v>40</v>
      </c>
      <c r="N1646" s="39" t="s">
        <v>78</v>
      </c>
      <c r="O1646" s="64">
        <v>17400</v>
      </c>
      <c r="P1646" s="39" t="s">
        <v>42</v>
      </c>
      <c r="Q1646" s="64">
        <v>24090</v>
      </c>
      <c r="R1646" s="66">
        <f>+IFERROR((MaestraLP3[[#This Row],[COSTO ]]/MaestraLP3[[#This Row],[COSTO SEP]]-1),0)</f>
        <v>6.2068965517241281E-2</v>
      </c>
      <c r="S1646" s="65" t="s">
        <v>52</v>
      </c>
      <c r="T1646" s="65" t="s">
        <v>52</v>
      </c>
      <c r="U1646" s="64">
        <f>+VLOOKUP(MaestraLP3[[#This Row],[FS00]],'[1]BD MES'!$C:$N,12,0)</f>
        <v>16760</v>
      </c>
      <c r="V1646" s="64">
        <v>18480</v>
      </c>
      <c r="W1646" s="66">
        <f>+(MaestraLP3[[#This Row],[COSTO ]]-MaestraLP3[[#This Row],[COSTO OCT AL 25-09]])/MaestraLP3[[#This Row],[COSTO OCT AL 25-09]]</f>
        <v>0.1026252983293556</v>
      </c>
      <c r="X1646" s="67" t="str">
        <f>++IF(P1646="HASTA AGOTAR STOCK","HASTA AGOTAR STOCK",IF(MaestraLP3[[#This Row],[PRECIO]]=0,"NO PARA LP",IF(MaestraLP3[[#This Row],[PRECIO SEP]]=0,"INCORPORACIÓN",IF(Z1646=0,"MANTIENE",IF(Z1646&lt;0,"BAJA",IF(Z1646&gt;0,"ALZA",""))))))</f>
        <v>MANTIENE</v>
      </c>
      <c r="Y1646" s="64">
        <v>24090</v>
      </c>
      <c r="Z1646" s="41">
        <f>IF(Y1646=0,"INDICAR PRECIO VTA",Y1646-MaestraLP3[[#This Row],[PRECIO SEP]])</f>
        <v>0</v>
      </c>
      <c r="AA1646" s="66">
        <f t="shared" si="25"/>
        <v>0.23287671232876711</v>
      </c>
      <c r="AB1646" s="68">
        <f>IFERROR(MaestraLP3[[#This Row],[PRECIO]]*MaestraLP3[[#This Row],[%MG UMV]],0)</f>
        <v>5610</v>
      </c>
      <c r="AC1646" s="69">
        <v>1.2</v>
      </c>
      <c r="AD1646" s="64">
        <f>+IFERROR(MaestraLP3[[#This Row],[MARGEN UNITARIO]]/MaestraLP3[[#This Row],[Peso Neto UMV (KG)]],0)</f>
        <v>4675</v>
      </c>
      <c r="AE1646" s="39" t="s">
        <v>53</v>
      </c>
      <c r="AF1646" s="39"/>
      <c r="AG1646" s="39">
        <v>1</v>
      </c>
      <c r="AH1646" s="39" t="s">
        <v>53</v>
      </c>
      <c r="AI1646" s="66">
        <v>0.03</v>
      </c>
      <c r="AJ1646" s="66">
        <v>0.05</v>
      </c>
      <c r="AK1646" s="39" t="s">
        <v>53</v>
      </c>
      <c r="AL1646" s="39" t="s">
        <v>53</v>
      </c>
    </row>
    <row r="1647" spans="1:38" x14ac:dyDescent="0.35">
      <c r="A1647" s="110" t="s">
        <v>276</v>
      </c>
      <c r="B1647" s="39">
        <v>104535020</v>
      </c>
      <c r="C1647" s="39" t="str">
        <f>+MaestraLP3[[#This Row],[CÓDIGO]]&amp;MaestraLP3[[#Headers],[-]]&amp;MaestraLP3[[#This Row],[UMV]]</f>
        <v>104535020-C12</v>
      </c>
      <c r="D1647" s="50" t="str">
        <f>+MaestraLP3[[#This Row],[CÓDIGO]]&amp;MaestraLP3[[#Headers],[FS00]]</f>
        <v>104535020FS00</v>
      </c>
      <c r="E1647" s="39" t="s">
        <v>72</v>
      </c>
      <c r="F1647" s="39" t="s">
        <v>73</v>
      </c>
      <c r="G1647" s="39" t="s">
        <v>1334</v>
      </c>
      <c r="H1647" s="39" t="s">
        <v>1349</v>
      </c>
      <c r="I1647" s="39" t="s">
        <v>1357</v>
      </c>
      <c r="J1647" s="49" t="s">
        <v>49</v>
      </c>
      <c r="K1647" s="50" t="s">
        <v>50</v>
      </c>
      <c r="L1647" s="39" t="str">
        <f>VLOOKUP(MaestraLP3[[#This Row],[UMV]],VALIDACIONES!J:L,3,0)</f>
        <v>Caja 12 Unidades</v>
      </c>
      <c r="M1647" s="39" t="s">
        <v>385</v>
      </c>
      <c r="N1647" s="39" t="s">
        <v>78</v>
      </c>
      <c r="O1647" s="64">
        <v>56100</v>
      </c>
      <c r="P1647" s="39" t="s">
        <v>42</v>
      </c>
      <c r="Q1647" s="64">
        <v>74110</v>
      </c>
      <c r="R1647" s="66">
        <f>+IFERROR((MaestraLP3[[#This Row],[COSTO ]]/MaestraLP3[[#This Row],[COSTO SEP]]-1),0)</f>
        <v>5.8823529411764719E-2</v>
      </c>
      <c r="S1647" s="65" t="s">
        <v>52</v>
      </c>
      <c r="T1647" s="65" t="s">
        <v>52</v>
      </c>
      <c r="U1647" s="64">
        <f>+VLOOKUP(MaestraLP3[[#This Row],[FS00]],'[1]BD MES'!$C:$N,12,0)</f>
        <v>56568</v>
      </c>
      <c r="V1647" s="64">
        <v>59400</v>
      </c>
      <c r="W1647" s="66">
        <f>+(MaestraLP3[[#This Row],[COSTO ]]-MaestraLP3[[#This Row],[COSTO OCT AL 25-09]])/MaestraLP3[[#This Row],[COSTO OCT AL 25-09]]</f>
        <v>5.0063640220619432E-2</v>
      </c>
      <c r="X1647" s="67" t="str">
        <f>++IF(P1647="HASTA AGOTAR STOCK","HASTA AGOTAR STOCK",IF(MaestraLP3[[#This Row],[PRECIO]]=0,"NO PARA LP",IF(MaestraLP3[[#This Row],[PRECIO SEP]]=0,"INCORPORACIÓN",IF(Z1647=0,"MANTIENE",IF(Z1647&lt;0,"BAJA",IF(Z1647&gt;0,"ALZA",""))))))</f>
        <v>MANTIENE</v>
      </c>
      <c r="Y1647" s="64">
        <v>74110</v>
      </c>
      <c r="Z1647" s="41">
        <f>IF(Y1647=0,"INDICAR PRECIO VTA",Y1647-MaestraLP3[[#This Row],[PRECIO SEP]])</f>
        <v>0</v>
      </c>
      <c r="AA1647" s="66">
        <f t="shared" si="25"/>
        <v>0.19848873296451222</v>
      </c>
      <c r="AB1647" s="68">
        <f>IFERROR(MaestraLP3[[#This Row],[PRECIO]]*MaestraLP3[[#This Row],[%MG UMV]],0)</f>
        <v>14710</v>
      </c>
      <c r="AC1647" s="69">
        <v>6</v>
      </c>
      <c r="AD1647" s="64">
        <f>+IFERROR(MaestraLP3[[#This Row],[MARGEN UNITARIO]]/MaestraLP3[[#This Row],[Peso Neto UMV (KG)]],0)</f>
        <v>2451.6666666666665</v>
      </c>
      <c r="AE1647" s="39" t="s">
        <v>53</v>
      </c>
      <c r="AF1647" s="39"/>
      <c r="AG1647" s="39">
        <v>1</v>
      </c>
      <c r="AH1647" s="39" t="s">
        <v>53</v>
      </c>
      <c r="AI1647" s="66">
        <v>0.03</v>
      </c>
      <c r="AJ1647" s="66">
        <v>0.03</v>
      </c>
      <c r="AK1647" s="39" t="s">
        <v>53</v>
      </c>
      <c r="AL1647" s="39" t="s">
        <v>53</v>
      </c>
    </row>
    <row r="1648" spans="1:38" x14ac:dyDescent="0.35">
      <c r="A1648" s="110" t="s">
        <v>276</v>
      </c>
      <c r="B1648" s="39">
        <v>104535030</v>
      </c>
      <c r="C1648" s="39" t="str">
        <f>+MaestraLP3[[#This Row],[CÓDIGO]]&amp;MaestraLP3[[#Headers],[-]]&amp;MaestraLP3[[#This Row],[UMV]]</f>
        <v>104535030-C05</v>
      </c>
      <c r="D1648" s="50" t="str">
        <f>+MaestraLP3[[#This Row],[CÓDIGO]]&amp;MaestraLP3[[#Headers],[FS00]]</f>
        <v>104535030FS00</v>
      </c>
      <c r="E1648" s="39" t="s">
        <v>72</v>
      </c>
      <c r="F1648" s="39" t="s">
        <v>73</v>
      </c>
      <c r="G1648" s="39" t="s">
        <v>1334</v>
      </c>
      <c r="H1648" s="39" t="s">
        <v>1349</v>
      </c>
      <c r="I1648" s="39" t="s">
        <v>1358</v>
      </c>
      <c r="J1648" s="49" t="s">
        <v>198</v>
      </c>
      <c r="K1648" s="50" t="s">
        <v>50</v>
      </c>
      <c r="L1648" s="39" t="str">
        <f>VLOOKUP(MaestraLP3[[#This Row],[UMV]],VALIDACIONES!J:L,3,0)</f>
        <v>Caja 5 Unidades</v>
      </c>
      <c r="M1648" s="39" t="s">
        <v>40</v>
      </c>
      <c r="N1648" s="39" t="s">
        <v>78</v>
      </c>
      <c r="O1648" s="64">
        <v>84000</v>
      </c>
      <c r="P1648" s="39" t="s">
        <v>42</v>
      </c>
      <c r="Q1648" s="64">
        <v>105500</v>
      </c>
      <c r="R1648" s="66">
        <f>+IFERROR((MaestraLP3[[#This Row],[COSTO ]]/MaestraLP3[[#This Row],[COSTO SEP]]-1),0)</f>
        <v>0.13095238095238093</v>
      </c>
      <c r="S1648" s="65" t="s">
        <v>52</v>
      </c>
      <c r="T1648" s="65" t="s">
        <v>52</v>
      </c>
      <c r="U1648" s="64">
        <f>+VLOOKUP(MaestraLP3[[#This Row],[FS00]],'[1]BD MES'!$C:$N,12,0)</f>
        <v>81445</v>
      </c>
      <c r="V1648" s="64">
        <v>95000</v>
      </c>
      <c r="W1648" s="66">
        <f>+(MaestraLP3[[#This Row],[COSTO ]]-MaestraLP3[[#This Row],[COSTO OCT AL 25-09]])/MaestraLP3[[#This Row],[COSTO OCT AL 25-09]]</f>
        <v>0.1664313340290994</v>
      </c>
      <c r="X1648" s="67" t="str">
        <f>++IF(P1648="HASTA AGOTAR STOCK","HASTA AGOTAR STOCK",IF(MaestraLP3[[#This Row],[PRECIO]]=0,"NO PARA LP",IF(MaestraLP3[[#This Row],[PRECIO SEP]]=0,"INCORPORACIÓN",IF(Z1648=0,"MANTIENE",IF(Z1648&lt;0,"BAJA",IF(Z1648&gt;0,"ALZA",""))))))</f>
        <v>ALZA</v>
      </c>
      <c r="Y1648" s="64">
        <v>120000</v>
      </c>
      <c r="Z1648" s="41">
        <f>IF(Y1648=0,"INDICAR PRECIO VTA",Y1648-MaestraLP3[[#This Row],[PRECIO SEP]])</f>
        <v>14500</v>
      </c>
      <c r="AA1648" s="66">
        <f t="shared" si="25"/>
        <v>0.20833333333333334</v>
      </c>
      <c r="AB1648" s="68">
        <f>IFERROR(MaestraLP3[[#This Row],[PRECIO]]*MaestraLP3[[#This Row],[%MG UMV]],0)</f>
        <v>25000</v>
      </c>
      <c r="AC1648" s="69">
        <v>10</v>
      </c>
      <c r="AD1648" s="64">
        <f>+IFERROR(MaestraLP3[[#This Row],[MARGEN UNITARIO]]/MaestraLP3[[#This Row],[Peso Neto UMV (KG)]],0)</f>
        <v>2500</v>
      </c>
      <c r="AE1648" s="39" t="s">
        <v>53</v>
      </c>
      <c r="AF1648" s="39"/>
      <c r="AG1648" s="39">
        <v>1</v>
      </c>
      <c r="AH1648" s="39" t="s">
        <v>53</v>
      </c>
      <c r="AI1648" s="66">
        <v>0.03</v>
      </c>
      <c r="AJ1648" s="66">
        <v>0.03</v>
      </c>
      <c r="AK1648" s="39" t="s">
        <v>53</v>
      </c>
      <c r="AL1648" s="39" t="s">
        <v>53</v>
      </c>
    </row>
    <row r="1649" spans="1:38" x14ac:dyDescent="0.35">
      <c r="A1649" s="110" t="s">
        <v>276</v>
      </c>
      <c r="B1649" s="39">
        <v>104535040</v>
      </c>
      <c r="C1649" s="39" t="str">
        <f>+MaestraLP3[[#This Row],[CÓDIGO]]&amp;MaestraLP3[[#Headers],[-]]&amp;MaestraLP3[[#This Row],[UMV]]</f>
        <v>104535040-C16</v>
      </c>
      <c r="D1649" s="50" t="str">
        <f>+MaestraLP3[[#This Row],[CÓDIGO]]&amp;MaestraLP3[[#Headers],[FS00]]</f>
        <v>104535040FS00</v>
      </c>
      <c r="E1649" s="39" t="s">
        <v>72</v>
      </c>
      <c r="F1649" s="39" t="s">
        <v>73</v>
      </c>
      <c r="G1649" s="39" t="s">
        <v>1334</v>
      </c>
      <c r="H1649" s="39" t="s">
        <v>1349</v>
      </c>
      <c r="I1649" s="39" t="s">
        <v>1359</v>
      </c>
      <c r="J1649" s="49" t="s">
        <v>278</v>
      </c>
      <c r="K1649" s="50" t="s">
        <v>50</v>
      </c>
      <c r="L1649" s="39" t="str">
        <f>VLOOKUP(MaestraLP3[[#This Row],[UMV]],VALIDACIONES!J:L,3,0)</f>
        <v>Caja 16 Unidades</v>
      </c>
      <c r="M1649" s="39" t="s">
        <v>40</v>
      </c>
      <c r="N1649" s="39" t="s">
        <v>78</v>
      </c>
      <c r="O1649" s="64">
        <v>26304</v>
      </c>
      <c r="P1649" s="39" t="s">
        <v>42</v>
      </c>
      <c r="Q1649" s="64">
        <v>35200</v>
      </c>
      <c r="R1649" s="66">
        <f>+IFERROR((MaestraLP3[[#This Row],[COSTO ]]/MaestraLP3[[#This Row],[COSTO SEP]]-1),0)</f>
        <v>0.11009732360097324</v>
      </c>
      <c r="S1649" s="65" t="s">
        <v>52</v>
      </c>
      <c r="T1649" s="65" t="s">
        <v>52</v>
      </c>
      <c r="U1649" s="64">
        <f>+VLOOKUP(MaestraLP3[[#This Row],[FS00]],'[1]BD MES'!$C:$N,12,0)</f>
        <v>28000</v>
      </c>
      <c r="V1649" s="64">
        <v>29200</v>
      </c>
      <c r="W1649" s="66">
        <f>+(MaestraLP3[[#This Row],[COSTO ]]-MaestraLP3[[#This Row],[COSTO OCT AL 25-09]])/MaestraLP3[[#This Row],[COSTO OCT AL 25-09]]</f>
        <v>4.2857142857142858E-2</v>
      </c>
      <c r="X1649" s="67" t="str">
        <f>++IF(P1649="HASTA AGOTAR STOCK","HASTA AGOTAR STOCK",IF(MaestraLP3[[#This Row],[PRECIO]]=0,"NO PARA LP",IF(MaestraLP3[[#This Row],[PRECIO SEP]]=0,"INCORPORACIÓN",IF(Z1649=0,"MANTIENE",IF(Z1649&lt;0,"BAJA",IF(Z1649&gt;0,"ALZA",""))))))</f>
        <v>MANTIENE</v>
      </c>
      <c r="Y1649" s="64">
        <v>35200</v>
      </c>
      <c r="Z1649" s="41">
        <f>IF(Y1649=0,"INDICAR PRECIO VTA",Y1649-MaestraLP3[[#This Row],[PRECIO SEP]])</f>
        <v>0</v>
      </c>
      <c r="AA1649" s="66">
        <f t="shared" si="25"/>
        <v>0.17045454545454544</v>
      </c>
      <c r="AB1649" s="68">
        <f>IFERROR(MaestraLP3[[#This Row],[PRECIO]]*MaestraLP3[[#This Row],[%MG UMV]],0)</f>
        <v>6000</v>
      </c>
      <c r="AC1649" s="69">
        <v>2.08</v>
      </c>
      <c r="AD1649" s="64">
        <f>+IFERROR(MaestraLP3[[#This Row],[MARGEN UNITARIO]]/MaestraLP3[[#This Row],[Peso Neto UMV (KG)]],0)</f>
        <v>2884.6153846153843</v>
      </c>
      <c r="AE1649" s="39" t="s">
        <v>53</v>
      </c>
      <c r="AF1649" s="39"/>
      <c r="AG1649" s="39">
        <v>1</v>
      </c>
      <c r="AH1649" s="39" t="s">
        <v>53</v>
      </c>
      <c r="AI1649" s="66">
        <v>0.03</v>
      </c>
      <c r="AJ1649" s="66">
        <v>0.06</v>
      </c>
      <c r="AK1649" s="39" t="s">
        <v>53</v>
      </c>
      <c r="AL1649" s="39" t="s">
        <v>53</v>
      </c>
    </row>
    <row r="1650" spans="1:38" x14ac:dyDescent="0.35">
      <c r="A1650" s="110" t="s">
        <v>276</v>
      </c>
      <c r="B1650" s="39">
        <v>104535050</v>
      </c>
      <c r="C1650" s="39" t="str">
        <f>+MaestraLP3[[#This Row],[CÓDIGO]]&amp;MaestraLP3[[#Headers],[-]]&amp;MaestraLP3[[#This Row],[UMV]]</f>
        <v>104535050-C12</v>
      </c>
      <c r="D1650" s="50" t="str">
        <f>+MaestraLP3[[#This Row],[CÓDIGO]]&amp;MaestraLP3[[#Headers],[FS00]]</f>
        <v>104535050FS00</v>
      </c>
      <c r="E1650" s="39" t="s">
        <v>72</v>
      </c>
      <c r="F1650" s="39" t="s">
        <v>73</v>
      </c>
      <c r="G1650" s="39" t="s">
        <v>1334</v>
      </c>
      <c r="H1650" s="39" t="s">
        <v>1349</v>
      </c>
      <c r="I1650" s="39" t="s">
        <v>1360</v>
      </c>
      <c r="J1650" s="49" t="s">
        <v>49</v>
      </c>
      <c r="K1650" s="50" t="s">
        <v>50</v>
      </c>
      <c r="L1650" s="39" t="str">
        <f>VLOOKUP(MaestraLP3[[#This Row],[UMV]],VALIDACIONES!J:L,3,0)</f>
        <v>Caja 12 Unidades</v>
      </c>
      <c r="M1650" s="39" t="s">
        <v>40</v>
      </c>
      <c r="N1650" s="39" t="s">
        <v>78</v>
      </c>
      <c r="O1650" s="64">
        <v>21756</v>
      </c>
      <c r="P1650" s="39" t="s">
        <v>42</v>
      </c>
      <c r="Q1650" s="64">
        <v>28680</v>
      </c>
      <c r="R1650" s="66">
        <f>+IFERROR((MaestraLP3[[#This Row],[COSTO ]]/MaestraLP3[[#This Row],[COSTO SEP]]-1),0)</f>
        <v>6.6188637617208279E-3</v>
      </c>
      <c r="S1650" s="65" t="s">
        <v>52</v>
      </c>
      <c r="T1650" s="65" t="s">
        <v>52</v>
      </c>
      <c r="U1650" s="64">
        <f>+VLOOKUP(MaestraLP3[[#This Row],[FS00]],'[1]BD MES'!$C:$N,12,0)</f>
        <v>21984</v>
      </c>
      <c r="V1650" s="64">
        <v>21900</v>
      </c>
      <c r="W1650" s="66">
        <f>+(MaestraLP3[[#This Row],[COSTO ]]-MaestraLP3[[#This Row],[COSTO OCT AL 25-09]])/MaestraLP3[[#This Row],[COSTO OCT AL 25-09]]</f>
        <v>-3.8209606986899561E-3</v>
      </c>
      <c r="X1650" s="67" t="str">
        <f>++IF(P1650="HASTA AGOTAR STOCK","HASTA AGOTAR STOCK",IF(MaestraLP3[[#This Row],[PRECIO]]=0,"NO PARA LP",IF(MaestraLP3[[#This Row],[PRECIO SEP]]=0,"INCORPORACIÓN",IF(Z1650=0,"MANTIENE",IF(Z1650&lt;0,"BAJA",IF(Z1650&gt;0,"ALZA",""))))))</f>
        <v>MANTIENE</v>
      </c>
      <c r="Y1650" s="64">
        <v>28680</v>
      </c>
      <c r="Z1650" s="41">
        <f>IF(Y1650=0,"INDICAR PRECIO VTA",Y1650-MaestraLP3[[#This Row],[PRECIO SEP]])</f>
        <v>0</v>
      </c>
      <c r="AA1650" s="66">
        <f t="shared" si="25"/>
        <v>0.23640167364016737</v>
      </c>
      <c r="AB1650" s="68">
        <f>IFERROR(MaestraLP3[[#This Row],[PRECIO]]*MaestraLP3[[#This Row],[%MG UMV]],0)</f>
        <v>6780</v>
      </c>
      <c r="AC1650" s="69">
        <v>1.56</v>
      </c>
      <c r="AD1650" s="64">
        <f>+IFERROR(MaestraLP3[[#This Row],[MARGEN UNITARIO]]/MaestraLP3[[#This Row],[Peso Neto UMV (KG)]],0)</f>
        <v>4346.1538461538457</v>
      </c>
      <c r="AE1650" s="39" t="s">
        <v>53</v>
      </c>
      <c r="AF1650" s="39"/>
      <c r="AG1650" s="39">
        <v>1</v>
      </c>
      <c r="AH1650" s="39" t="s">
        <v>53</v>
      </c>
      <c r="AI1650" s="66">
        <v>0.03</v>
      </c>
      <c r="AJ1650" s="66">
        <v>0.03</v>
      </c>
      <c r="AK1650" s="39" t="s">
        <v>53</v>
      </c>
      <c r="AL1650" s="39" t="s">
        <v>53</v>
      </c>
    </row>
    <row r="1651" spans="1:38" x14ac:dyDescent="0.35">
      <c r="A1651" s="110" t="s">
        <v>276</v>
      </c>
      <c r="B1651" s="39">
        <v>104535060</v>
      </c>
      <c r="C1651" s="39" t="str">
        <f>+MaestraLP3[[#This Row],[CÓDIGO]]&amp;MaestraLP3[[#Headers],[-]]&amp;MaestraLP3[[#This Row],[UMV]]</f>
        <v>104535060-C06</v>
      </c>
      <c r="D1651" s="50" t="str">
        <f>+MaestraLP3[[#This Row],[CÓDIGO]]&amp;MaestraLP3[[#Headers],[FS00]]</f>
        <v>104535060FS00</v>
      </c>
      <c r="E1651" s="39" t="s">
        <v>72</v>
      </c>
      <c r="F1651" s="39" t="s">
        <v>73</v>
      </c>
      <c r="G1651" s="39" t="s">
        <v>1334</v>
      </c>
      <c r="H1651" s="39" t="s">
        <v>1349</v>
      </c>
      <c r="I1651" s="39" t="s">
        <v>1361</v>
      </c>
      <c r="J1651" s="49" t="s">
        <v>57</v>
      </c>
      <c r="K1651" s="50" t="s">
        <v>50</v>
      </c>
      <c r="L1651" s="39" t="str">
        <f>VLOOKUP(MaestraLP3[[#This Row],[UMV]],VALIDACIONES!J:L,3,0)</f>
        <v>Caja 6 Unidades</v>
      </c>
      <c r="M1651" s="39" t="s">
        <v>40</v>
      </c>
      <c r="N1651" s="39" t="s">
        <v>78</v>
      </c>
      <c r="O1651" s="64">
        <v>111552</v>
      </c>
      <c r="P1651" s="39" t="s">
        <v>42</v>
      </c>
      <c r="Q1651" s="64">
        <v>139900</v>
      </c>
      <c r="R1651" s="66">
        <f>+IFERROR((MaestraLP3[[#This Row],[COSTO ]]/MaestraLP3[[#This Row],[COSTO SEP]]-1),0)</f>
        <v>0</v>
      </c>
      <c r="S1651" s="65" t="s">
        <v>52</v>
      </c>
      <c r="T1651" s="65" t="s">
        <v>52</v>
      </c>
      <c r="U1651" s="64">
        <f>+VLOOKUP(MaestraLP3[[#This Row],[FS00]],'[1]BD MES'!$C:$N,12,0)</f>
        <v>111552</v>
      </c>
      <c r="V1651" s="64">
        <v>111552</v>
      </c>
      <c r="W1651" s="66">
        <f>+(MaestraLP3[[#This Row],[COSTO ]]-MaestraLP3[[#This Row],[COSTO OCT AL 25-09]])/MaestraLP3[[#This Row],[COSTO OCT AL 25-09]]</f>
        <v>0</v>
      </c>
      <c r="X1651" s="67" t="str">
        <f>++IF(P1651="HASTA AGOTAR STOCK","HASTA AGOTAR STOCK",IF(MaestraLP3[[#This Row],[PRECIO]]=0,"NO PARA LP",IF(MaestraLP3[[#This Row],[PRECIO SEP]]=0,"INCORPORACIÓN",IF(Z1651=0,"MANTIENE",IF(Z1651&lt;0,"BAJA",IF(Z1651&gt;0,"ALZA",""))))))</f>
        <v>MANTIENE</v>
      </c>
      <c r="Y1651" s="64">
        <v>139900</v>
      </c>
      <c r="Z1651" s="41">
        <f>IF(Y1651=0,"INDICAR PRECIO VTA",Y1651-MaestraLP3[[#This Row],[PRECIO SEP]])</f>
        <v>0</v>
      </c>
      <c r="AA1651" s="66">
        <f t="shared" si="25"/>
        <v>0.20263045032165833</v>
      </c>
      <c r="AB1651" s="68">
        <f>IFERROR(MaestraLP3[[#This Row],[PRECIO]]*MaestraLP3[[#This Row],[%MG UMV]],0)</f>
        <v>28348</v>
      </c>
      <c r="AC1651" s="69">
        <v>12</v>
      </c>
      <c r="AD1651" s="64">
        <f>+IFERROR(MaestraLP3[[#This Row],[MARGEN UNITARIO]]/MaestraLP3[[#This Row],[Peso Neto UMV (KG)]],0)</f>
        <v>2362.3333333333335</v>
      </c>
      <c r="AE1651" s="39" t="s">
        <v>53</v>
      </c>
      <c r="AF1651" s="39"/>
      <c r="AG1651" s="39">
        <v>1</v>
      </c>
      <c r="AH1651" s="39" t="s">
        <v>53</v>
      </c>
      <c r="AI1651" s="66">
        <v>0.05</v>
      </c>
      <c r="AJ1651" s="66">
        <v>0.08</v>
      </c>
      <c r="AK1651" s="39" t="s">
        <v>53</v>
      </c>
      <c r="AL1651" s="39" t="s">
        <v>53</v>
      </c>
    </row>
    <row r="1652" spans="1:38" x14ac:dyDescent="0.35">
      <c r="A1652" s="110" t="s">
        <v>276</v>
      </c>
      <c r="B1652" s="39">
        <v>104537910</v>
      </c>
      <c r="C1652" s="39" t="str">
        <f>+MaestraLP3[[#This Row],[CÓDIGO]]&amp;MaestraLP3[[#Headers],[-]]&amp;MaestraLP3[[#This Row],[UMV]]</f>
        <v>104537910-C08</v>
      </c>
      <c r="D1652" s="50" t="str">
        <f>+MaestraLP3[[#This Row],[CÓDIGO]]&amp;MaestraLP3[[#Headers],[FS00]]</f>
        <v>104537910FS00</v>
      </c>
      <c r="E1652" s="39" t="s">
        <v>72</v>
      </c>
      <c r="F1652" s="39" t="s">
        <v>73</v>
      </c>
      <c r="G1652" s="39" t="s">
        <v>1334</v>
      </c>
      <c r="H1652" s="39" t="s">
        <v>1364</v>
      </c>
      <c r="I1652" s="39" t="s">
        <v>1365</v>
      </c>
      <c r="J1652" s="49" t="s">
        <v>253</v>
      </c>
      <c r="K1652" s="50" t="s">
        <v>50</v>
      </c>
      <c r="L1652" s="39" t="str">
        <f>VLOOKUP(MaestraLP3[[#This Row],[UMV]],VALIDACIONES!J:L,3,0)</f>
        <v>Caja 8 Unidades</v>
      </c>
      <c r="M1652" s="39" t="s">
        <v>385</v>
      </c>
      <c r="N1652" s="39" t="s">
        <v>78</v>
      </c>
      <c r="O1652" s="64">
        <v>29512</v>
      </c>
      <c r="P1652" s="39" t="s">
        <v>42</v>
      </c>
      <c r="Q1652" s="64">
        <v>39500</v>
      </c>
      <c r="R1652" s="66">
        <f>+IFERROR((MaestraLP3[[#This Row],[COSTO ]]/MaestraLP3[[#This Row],[COSTO SEP]]-1),0)</f>
        <v>0.11683383030631611</v>
      </c>
      <c r="S1652" s="65" t="s">
        <v>52</v>
      </c>
      <c r="T1652" s="65" t="s">
        <v>52</v>
      </c>
      <c r="U1652" s="64">
        <f>+VLOOKUP(MaestraLP3[[#This Row],[FS00]],'[1]BD MES'!$C:$N,12,0)</f>
        <v>31296</v>
      </c>
      <c r="V1652" s="64">
        <v>32960</v>
      </c>
      <c r="W1652" s="66">
        <f>+(MaestraLP3[[#This Row],[COSTO ]]-MaestraLP3[[#This Row],[COSTO OCT AL 25-09]])/MaestraLP3[[#This Row],[COSTO OCT AL 25-09]]</f>
        <v>5.3169734151329244E-2</v>
      </c>
      <c r="X1652" s="67" t="str">
        <f>++IF(P1652="HASTA AGOTAR STOCK","HASTA AGOTAR STOCK",IF(MaestraLP3[[#This Row],[PRECIO]]=0,"NO PARA LP",IF(MaestraLP3[[#This Row],[PRECIO SEP]]=0,"INCORPORACIÓN",IF(Z1652=0,"MANTIENE",IF(Z1652&lt;0,"BAJA",IF(Z1652&gt;0,"ALZA",""))))))</f>
        <v>MANTIENE</v>
      </c>
      <c r="Y1652" s="64">
        <v>39500</v>
      </c>
      <c r="Z1652" s="41">
        <f>IF(Y1652=0,"INDICAR PRECIO VTA",Y1652-MaestraLP3[[#This Row],[PRECIO SEP]])</f>
        <v>0</v>
      </c>
      <c r="AA1652" s="66">
        <f t="shared" si="25"/>
        <v>0.16556962025316455</v>
      </c>
      <c r="AB1652" s="68">
        <f>IFERROR(MaestraLP3[[#This Row],[PRECIO]]*MaestraLP3[[#This Row],[%MG UMV]],0)</f>
        <v>6540</v>
      </c>
      <c r="AC1652" s="69">
        <v>1.6</v>
      </c>
      <c r="AD1652" s="64">
        <f>+IFERROR(MaestraLP3[[#This Row],[MARGEN UNITARIO]]/MaestraLP3[[#This Row],[Peso Neto UMV (KG)]],0)</f>
        <v>4087.5</v>
      </c>
      <c r="AE1652" s="39" t="s">
        <v>53</v>
      </c>
      <c r="AF1652" s="39"/>
      <c r="AG1652" s="39">
        <v>1</v>
      </c>
      <c r="AH1652" s="39" t="s">
        <v>53</v>
      </c>
      <c r="AI1652" s="66">
        <v>0.03</v>
      </c>
      <c r="AJ1652" s="66">
        <v>0.05</v>
      </c>
      <c r="AK1652" s="39" t="s">
        <v>53</v>
      </c>
      <c r="AL1652" s="39" t="s">
        <v>53</v>
      </c>
    </row>
    <row r="1653" spans="1:38" x14ac:dyDescent="0.35">
      <c r="A1653" s="110" t="s">
        <v>276</v>
      </c>
      <c r="B1653" s="39">
        <v>104535300</v>
      </c>
      <c r="C1653" s="39" t="str">
        <f>+MaestraLP3[[#This Row],[CÓDIGO]]&amp;MaestraLP3[[#Headers],[-]]&amp;MaestraLP3[[#This Row],[UMV]]</f>
        <v>104535300-KG</v>
      </c>
      <c r="D1653" s="50" t="str">
        <f>+MaestraLP3[[#This Row],[CÓDIGO]]&amp;MaestraLP3[[#Headers],[FS00]]</f>
        <v>104535300FS00</v>
      </c>
      <c r="E1653" s="39" t="s">
        <v>72</v>
      </c>
      <c r="F1653" s="39" t="s">
        <v>73</v>
      </c>
      <c r="G1653" s="39" t="s">
        <v>1334</v>
      </c>
      <c r="H1653" s="39" t="s">
        <v>1364</v>
      </c>
      <c r="I1653" s="39" t="s">
        <v>1366</v>
      </c>
      <c r="J1653" s="49" t="s">
        <v>77</v>
      </c>
      <c r="K1653" s="50" t="s">
        <v>77</v>
      </c>
      <c r="L1653" s="39" t="str">
        <f>VLOOKUP(MaestraLP3[[#This Row],[UMV]],VALIDACIONES!J:L,3,0)</f>
        <v>Kilogramo</v>
      </c>
      <c r="M1653" s="39" t="s">
        <v>385</v>
      </c>
      <c r="N1653" s="39" t="s">
        <v>78</v>
      </c>
      <c r="O1653" s="64">
        <v>17490</v>
      </c>
      <c r="P1653" s="39" t="s">
        <v>42</v>
      </c>
      <c r="Q1653" s="64">
        <v>22500</v>
      </c>
      <c r="R1653" s="66">
        <f>+IFERROR((MaestraLP3[[#This Row],[COSTO ]]/MaestraLP3[[#This Row],[COSTO SEP]]-1),0)</f>
        <v>6.3464837049742817E-2</v>
      </c>
      <c r="S1653" s="65" t="s">
        <v>52</v>
      </c>
      <c r="T1653" s="65" t="s">
        <v>52</v>
      </c>
      <c r="U1653" s="64">
        <f>+VLOOKUP(MaestraLP3[[#This Row],[FS00]],'[1]BD MES'!$C:$N,12,0)</f>
        <v>18009</v>
      </c>
      <c r="V1653" s="64">
        <v>18600</v>
      </c>
      <c r="W1653" s="66">
        <f>+(MaestraLP3[[#This Row],[COSTO ]]-MaestraLP3[[#This Row],[COSTO OCT AL 25-09]])/MaestraLP3[[#This Row],[COSTO OCT AL 25-09]]</f>
        <v>3.2816924870897886E-2</v>
      </c>
      <c r="X1653" s="67" t="str">
        <f>++IF(P1653="HASTA AGOTAR STOCK","HASTA AGOTAR STOCK",IF(MaestraLP3[[#This Row],[PRECIO]]=0,"NO PARA LP",IF(MaestraLP3[[#This Row],[PRECIO SEP]]=0,"INCORPORACIÓN",IF(Z1653=0,"MANTIENE",IF(Z1653&lt;0,"BAJA",IF(Z1653&gt;0,"ALZA",""))))))</f>
        <v>MANTIENE</v>
      </c>
      <c r="Y1653" s="64">
        <v>22500</v>
      </c>
      <c r="Z1653" s="41">
        <f>IF(Y1653=0,"INDICAR PRECIO VTA",Y1653-MaestraLP3[[#This Row],[PRECIO SEP]])</f>
        <v>0</v>
      </c>
      <c r="AA1653" s="66">
        <f t="shared" si="25"/>
        <v>0.17333333333333334</v>
      </c>
      <c r="AB1653" s="68">
        <f>IFERROR(MaestraLP3[[#This Row],[PRECIO]]*MaestraLP3[[#This Row],[%MG UMV]],0)</f>
        <v>3900</v>
      </c>
      <c r="AC1653" s="69">
        <v>1</v>
      </c>
      <c r="AD1653" s="64">
        <f>+IFERROR(MaestraLP3[[#This Row],[MARGEN UNITARIO]]/MaestraLP3[[#This Row],[Peso Neto UMV (KG)]],0)</f>
        <v>3900</v>
      </c>
      <c r="AE1653" s="39" t="s">
        <v>53</v>
      </c>
      <c r="AF1653" s="39"/>
      <c r="AG1653" s="39">
        <v>1</v>
      </c>
      <c r="AH1653" s="39" t="s">
        <v>53</v>
      </c>
      <c r="AI1653" s="66">
        <v>0.03</v>
      </c>
      <c r="AJ1653" s="66">
        <v>0.05</v>
      </c>
      <c r="AK1653" s="39" t="s">
        <v>53</v>
      </c>
      <c r="AL1653" s="39" t="s">
        <v>53</v>
      </c>
    </row>
    <row r="1654" spans="1:38" x14ac:dyDescent="0.35">
      <c r="A1654" s="110" t="s">
        <v>276</v>
      </c>
      <c r="B1654" s="39">
        <v>104537900</v>
      </c>
      <c r="C1654" s="39" t="str">
        <f>+MaestraLP3[[#This Row],[CÓDIGO]]&amp;MaestraLP3[[#Headers],[-]]&amp;MaestraLP3[[#This Row],[UMV]]</f>
        <v>104537900-C08</v>
      </c>
      <c r="D1654" s="50" t="str">
        <f>+MaestraLP3[[#This Row],[CÓDIGO]]&amp;MaestraLP3[[#Headers],[FS00]]</f>
        <v>104537900FS00</v>
      </c>
      <c r="E1654" s="39" t="s">
        <v>72</v>
      </c>
      <c r="F1654" s="39" t="s">
        <v>73</v>
      </c>
      <c r="G1654" s="39" t="s">
        <v>1334</v>
      </c>
      <c r="H1654" s="39" t="s">
        <v>1364</v>
      </c>
      <c r="I1654" s="39" t="s">
        <v>1370</v>
      </c>
      <c r="J1654" s="49" t="s">
        <v>253</v>
      </c>
      <c r="K1654" s="50" t="s">
        <v>50</v>
      </c>
      <c r="L1654" s="39" t="str">
        <f>VLOOKUP(MaestraLP3[[#This Row],[UMV]],VALIDACIONES!J:L,3,0)</f>
        <v>Caja 8 Unidades</v>
      </c>
      <c r="M1654" s="39" t="s">
        <v>385</v>
      </c>
      <c r="N1654" s="39" t="s">
        <v>78</v>
      </c>
      <c r="O1654" s="64">
        <v>33520</v>
      </c>
      <c r="P1654" s="39" t="s">
        <v>42</v>
      </c>
      <c r="Q1654" s="64">
        <v>42400</v>
      </c>
      <c r="R1654" s="66">
        <f>+IFERROR((MaestraLP3[[#This Row],[COSTO ]]/MaestraLP3[[#This Row],[COSTO SEP]]-1),0)</f>
        <v>9.7852028639618061E-2</v>
      </c>
      <c r="S1654" s="65" t="s">
        <v>52</v>
      </c>
      <c r="T1654" s="65" t="s">
        <v>52</v>
      </c>
      <c r="U1654" s="64">
        <f>+VLOOKUP(MaestraLP3[[#This Row],[FS00]],'[1]BD MES'!$C:$N,12,0)</f>
        <v>34792</v>
      </c>
      <c r="V1654" s="64">
        <v>36800</v>
      </c>
      <c r="W1654" s="66">
        <f>+(MaestraLP3[[#This Row],[COSTO ]]-MaestraLP3[[#This Row],[COSTO OCT AL 25-09]])/MaestraLP3[[#This Row],[COSTO OCT AL 25-09]]</f>
        <v>5.7714417107381004E-2</v>
      </c>
      <c r="X1654" s="67" t="str">
        <f>++IF(P1654="HASTA AGOTAR STOCK","HASTA AGOTAR STOCK",IF(MaestraLP3[[#This Row],[PRECIO]]=0,"NO PARA LP",IF(MaestraLP3[[#This Row],[PRECIO SEP]]=0,"INCORPORACIÓN",IF(Z1654=0,"MANTIENE",IF(Z1654&lt;0,"BAJA",IF(Z1654&gt;0,"ALZA",""))))))</f>
        <v>MANTIENE</v>
      </c>
      <c r="Y1654" s="64">
        <v>42400</v>
      </c>
      <c r="Z1654" s="41">
        <f>IF(Y1654=0,"INDICAR PRECIO VTA",Y1654-MaestraLP3[[#This Row],[PRECIO SEP]])</f>
        <v>0</v>
      </c>
      <c r="AA1654" s="66">
        <f t="shared" si="25"/>
        <v>0.13207547169811321</v>
      </c>
      <c r="AB1654" s="68">
        <f>IFERROR(MaestraLP3[[#This Row],[PRECIO]]*MaestraLP3[[#This Row],[%MG UMV]],0)</f>
        <v>5600</v>
      </c>
      <c r="AC1654" s="69">
        <v>1.6</v>
      </c>
      <c r="AD1654" s="64">
        <f>+IFERROR(MaestraLP3[[#This Row],[MARGEN UNITARIO]]/MaestraLP3[[#This Row],[Peso Neto UMV (KG)]],0)</f>
        <v>3500</v>
      </c>
      <c r="AE1654" s="39" t="s">
        <v>53</v>
      </c>
      <c r="AF1654" s="39"/>
      <c r="AG1654" s="39">
        <v>1</v>
      </c>
      <c r="AH1654" s="39" t="s">
        <v>53</v>
      </c>
      <c r="AI1654" s="66">
        <v>0.03</v>
      </c>
      <c r="AJ1654" s="66">
        <v>0.05</v>
      </c>
      <c r="AK1654" s="39" t="s">
        <v>53</v>
      </c>
      <c r="AL1654" s="39" t="s">
        <v>53</v>
      </c>
    </row>
    <row r="1655" spans="1:38" x14ac:dyDescent="0.35">
      <c r="A1655" s="110" t="s">
        <v>276</v>
      </c>
      <c r="B1655" s="39">
        <v>104535080</v>
      </c>
      <c r="C1655" s="39" t="str">
        <f>+MaestraLP3[[#This Row],[CÓDIGO]]&amp;MaestraLP3[[#Headers],[-]]&amp;MaestraLP3[[#This Row],[UMV]]</f>
        <v>104535080-C12</v>
      </c>
      <c r="D1655" s="50" t="str">
        <f>+MaestraLP3[[#This Row],[CÓDIGO]]&amp;MaestraLP3[[#Headers],[FS00]]</f>
        <v>104535080FS00</v>
      </c>
      <c r="E1655" s="39" t="s">
        <v>72</v>
      </c>
      <c r="F1655" s="39" t="s">
        <v>73</v>
      </c>
      <c r="G1655" s="39" t="s">
        <v>1334</v>
      </c>
      <c r="H1655" s="39" t="s">
        <v>1364</v>
      </c>
      <c r="I1655" s="39" t="s">
        <v>1371</v>
      </c>
      <c r="J1655" s="49" t="s">
        <v>49</v>
      </c>
      <c r="K1655" s="50" t="s">
        <v>50</v>
      </c>
      <c r="L1655" s="39" t="str">
        <f>VLOOKUP(MaestraLP3[[#This Row],[UMV]],VALIDACIONES!J:L,3,0)</f>
        <v>Caja 12 Unidades</v>
      </c>
      <c r="M1655" s="39" t="s">
        <v>385</v>
      </c>
      <c r="N1655" s="39" t="s">
        <v>78</v>
      </c>
      <c r="O1655" s="64">
        <v>38256</v>
      </c>
      <c r="P1655" s="39" t="s">
        <v>42</v>
      </c>
      <c r="Q1655" s="64">
        <v>53250</v>
      </c>
      <c r="R1655" s="66">
        <f>+IFERROR((MaestraLP3[[#This Row],[COSTO ]]/MaestraLP3[[#This Row],[COSTO SEP]]-1),0)</f>
        <v>8.2183186951066522E-2</v>
      </c>
      <c r="S1655" s="65" t="s">
        <v>52</v>
      </c>
      <c r="T1655" s="65" t="s">
        <v>52</v>
      </c>
      <c r="U1655" s="64">
        <f>+VLOOKUP(MaestraLP3[[#This Row],[FS00]],'[1]BD MES'!$C:$N,12,0)</f>
        <v>39588</v>
      </c>
      <c r="V1655" s="64">
        <v>41400</v>
      </c>
      <c r="W1655" s="66">
        <f>+(MaestraLP3[[#This Row],[COSTO ]]-MaestraLP3[[#This Row],[COSTO OCT AL 25-09]])/MaestraLP3[[#This Row],[COSTO OCT AL 25-09]]</f>
        <v>4.5771445892694759E-2</v>
      </c>
      <c r="X1655" s="67" t="str">
        <f>++IF(P1655="HASTA AGOTAR STOCK","HASTA AGOTAR STOCK",IF(MaestraLP3[[#This Row],[PRECIO]]=0,"NO PARA LP",IF(MaestraLP3[[#This Row],[PRECIO SEP]]=0,"INCORPORACIÓN",IF(Z1655=0,"MANTIENE",IF(Z1655&lt;0,"BAJA",IF(Z1655&gt;0,"ALZA",""))))))</f>
        <v>MANTIENE</v>
      </c>
      <c r="Y1655" s="64">
        <v>53250</v>
      </c>
      <c r="Z1655" s="41">
        <f>IF(Y1655=0,"INDICAR PRECIO VTA",Y1655-MaestraLP3[[#This Row],[PRECIO SEP]])</f>
        <v>0</v>
      </c>
      <c r="AA1655" s="66">
        <f t="shared" si="25"/>
        <v>0.22253521126760564</v>
      </c>
      <c r="AB1655" s="68">
        <f>IFERROR(MaestraLP3[[#This Row],[PRECIO]]*MaestraLP3[[#This Row],[%MG UMV]],0)</f>
        <v>11850</v>
      </c>
      <c r="AC1655" s="69">
        <v>1.8</v>
      </c>
      <c r="AD1655" s="64">
        <f>+IFERROR(MaestraLP3[[#This Row],[MARGEN UNITARIO]]/MaestraLP3[[#This Row],[Peso Neto UMV (KG)]],0)</f>
        <v>6583.333333333333</v>
      </c>
      <c r="AE1655" s="39" t="s">
        <v>53</v>
      </c>
      <c r="AF1655" s="39"/>
      <c r="AG1655" s="39">
        <v>1</v>
      </c>
      <c r="AH1655" s="39" t="s">
        <v>53</v>
      </c>
      <c r="AI1655" s="66">
        <v>0.05</v>
      </c>
      <c r="AJ1655" s="66">
        <v>0.08</v>
      </c>
      <c r="AK1655" s="39" t="s">
        <v>53</v>
      </c>
      <c r="AL1655" s="39" t="s">
        <v>53</v>
      </c>
    </row>
    <row r="1656" spans="1:38" x14ac:dyDescent="0.35">
      <c r="A1656" s="110" t="s">
        <v>276</v>
      </c>
      <c r="B1656" s="39">
        <v>104535100</v>
      </c>
      <c r="C1656" s="39" t="str">
        <f>+MaestraLP3[[#This Row],[CÓDIGO]]&amp;MaestraLP3[[#Headers],[-]]&amp;MaestraLP3[[#This Row],[UMV]]</f>
        <v>104535100-KG</v>
      </c>
      <c r="D1656" s="50" t="str">
        <f>+MaestraLP3[[#This Row],[CÓDIGO]]&amp;MaestraLP3[[#Headers],[FS00]]</f>
        <v>104535100FS00</v>
      </c>
      <c r="E1656" s="39" t="s">
        <v>72</v>
      </c>
      <c r="F1656" s="39" t="s">
        <v>73</v>
      </c>
      <c r="G1656" s="39" t="s">
        <v>1334</v>
      </c>
      <c r="H1656" s="39" t="s">
        <v>1364</v>
      </c>
      <c r="I1656" s="39" t="s">
        <v>1373</v>
      </c>
      <c r="J1656" s="49" t="s">
        <v>77</v>
      </c>
      <c r="K1656" s="50" t="s">
        <v>77</v>
      </c>
      <c r="L1656" s="39" t="str">
        <f>VLOOKUP(MaestraLP3[[#This Row],[UMV]],VALIDACIONES!J:L,3,0)</f>
        <v>Kilogramo</v>
      </c>
      <c r="M1656" s="39" t="s">
        <v>385</v>
      </c>
      <c r="N1656" s="39" t="s">
        <v>78</v>
      </c>
      <c r="O1656" s="64">
        <v>14595</v>
      </c>
      <c r="P1656" s="39" t="s">
        <v>42</v>
      </c>
      <c r="Q1656" s="64">
        <v>18200</v>
      </c>
      <c r="R1656" s="66">
        <f>+IFERROR((MaestraLP3[[#This Row],[COSTO ]]/MaestraLP3[[#This Row],[COSTO SEP]]-1),0)</f>
        <v>8.2562521411442269E-2</v>
      </c>
      <c r="S1656" s="65" t="s">
        <v>52</v>
      </c>
      <c r="T1656" s="65" t="s">
        <v>52</v>
      </c>
      <c r="U1656" s="64">
        <f>+VLOOKUP(MaestraLP3[[#This Row],[FS00]],'[1]BD MES'!$C:$N,12,0)</f>
        <v>14843</v>
      </c>
      <c r="V1656" s="64">
        <v>15800</v>
      </c>
      <c r="W1656" s="66">
        <f>+(MaestraLP3[[#This Row],[COSTO ]]-MaestraLP3[[#This Row],[COSTO OCT AL 25-09]])/MaestraLP3[[#This Row],[COSTO OCT AL 25-09]]</f>
        <v>6.4474836623324122E-2</v>
      </c>
      <c r="X1656" s="67" t="str">
        <f>++IF(P1656="HASTA AGOTAR STOCK","HASTA AGOTAR STOCK",IF(MaestraLP3[[#This Row],[PRECIO]]=0,"NO PARA LP",IF(MaestraLP3[[#This Row],[PRECIO SEP]]=0,"INCORPORACIÓN",IF(Z1656=0,"MANTIENE",IF(Z1656&lt;0,"BAJA",IF(Z1656&gt;0,"ALZA",""))))))</f>
        <v>MANTIENE</v>
      </c>
      <c r="Y1656" s="64">
        <v>18200</v>
      </c>
      <c r="Z1656" s="41">
        <f>IF(Y1656=0,"INDICAR PRECIO VTA",Y1656-MaestraLP3[[#This Row],[PRECIO SEP]])</f>
        <v>0</v>
      </c>
      <c r="AA1656" s="66">
        <f t="shared" si="25"/>
        <v>0.13186813186813187</v>
      </c>
      <c r="AB1656" s="68">
        <f>IFERROR(MaestraLP3[[#This Row],[PRECIO]]*MaestraLP3[[#This Row],[%MG UMV]],0)</f>
        <v>2400</v>
      </c>
      <c r="AC1656" s="69">
        <v>1</v>
      </c>
      <c r="AD1656" s="64">
        <f>+IFERROR(MaestraLP3[[#This Row],[MARGEN UNITARIO]]/MaestraLP3[[#This Row],[Peso Neto UMV (KG)]],0)</f>
        <v>2400</v>
      </c>
      <c r="AE1656" s="39" t="s">
        <v>53</v>
      </c>
      <c r="AF1656" s="39"/>
      <c r="AG1656" s="39">
        <v>1</v>
      </c>
      <c r="AH1656" s="39" t="s">
        <v>53</v>
      </c>
      <c r="AI1656" s="66">
        <v>0.03</v>
      </c>
      <c r="AJ1656" s="66">
        <v>0.03</v>
      </c>
      <c r="AK1656" s="39" t="s">
        <v>53</v>
      </c>
      <c r="AL1656" s="39" t="s">
        <v>53</v>
      </c>
    </row>
    <row r="1657" spans="1:38" x14ac:dyDescent="0.35">
      <c r="A1657" s="110" t="s">
        <v>276</v>
      </c>
      <c r="B1657" s="39">
        <v>104535400</v>
      </c>
      <c r="C1657" s="39" t="str">
        <f>+MaestraLP3[[#This Row],[CÓDIGO]]&amp;MaestraLP3[[#Headers],[-]]&amp;MaestraLP3[[#This Row],[UMV]]</f>
        <v>104535400-KG</v>
      </c>
      <c r="D1657" s="50" t="str">
        <f>+MaestraLP3[[#This Row],[CÓDIGO]]&amp;MaestraLP3[[#Headers],[FS00]]</f>
        <v>104535400FS00</v>
      </c>
      <c r="E1657" s="39" t="s">
        <v>72</v>
      </c>
      <c r="F1657" s="39" t="s">
        <v>73</v>
      </c>
      <c r="G1657" s="39" t="s">
        <v>1334</v>
      </c>
      <c r="H1657" s="39" t="s">
        <v>1364</v>
      </c>
      <c r="I1657" s="39" t="s">
        <v>1374</v>
      </c>
      <c r="J1657" s="49" t="s">
        <v>77</v>
      </c>
      <c r="K1657" s="50" t="s">
        <v>77</v>
      </c>
      <c r="L1657" s="39" t="str">
        <f>VLOOKUP(MaestraLP3[[#This Row],[UMV]],VALIDACIONES!J:L,3,0)</f>
        <v>Kilogramo</v>
      </c>
      <c r="M1657" s="39" t="s">
        <v>385</v>
      </c>
      <c r="N1657" s="39" t="s">
        <v>78</v>
      </c>
      <c r="O1657" s="64">
        <v>13308</v>
      </c>
      <c r="P1657" s="39" t="s">
        <v>42</v>
      </c>
      <c r="Q1657" s="64">
        <v>17500</v>
      </c>
      <c r="R1657" s="66">
        <f>+IFERROR((MaestraLP3[[#This Row],[COSTO ]]/MaestraLP3[[#This Row],[COSTO SEP]]-1),0)</f>
        <v>0.11211301472798318</v>
      </c>
      <c r="S1657" s="65" t="s">
        <v>43</v>
      </c>
      <c r="T1657" s="65" t="s">
        <v>43</v>
      </c>
      <c r="U1657" s="64">
        <f>+VLOOKUP(MaestraLP3[[#This Row],[FS00]],'[1]BD MES'!$C:$N,12,0)</f>
        <v>13308</v>
      </c>
      <c r="V1657" s="64">
        <v>14800</v>
      </c>
      <c r="W1657" s="66">
        <f>+(MaestraLP3[[#This Row],[COSTO ]]-MaestraLP3[[#This Row],[COSTO OCT AL 25-09]])/MaestraLP3[[#This Row],[COSTO OCT AL 25-09]]</f>
        <v>0.11211301472798317</v>
      </c>
      <c r="X1657" s="67" t="str">
        <f>++IF(P1657="HASTA AGOTAR STOCK","HASTA AGOTAR STOCK",IF(MaestraLP3[[#This Row],[PRECIO]]=0,"NO PARA LP",IF(MaestraLP3[[#This Row],[PRECIO SEP]]=0,"INCORPORACIÓN",IF(Z1657=0,"MANTIENE",IF(Z1657&lt;0,"BAJA",IF(Z1657&gt;0,"ALZA",""))))))</f>
        <v>MANTIENE</v>
      </c>
      <c r="Y1657" s="64">
        <v>17500</v>
      </c>
      <c r="Z1657" s="41">
        <f>IF(Y1657=0,"INDICAR PRECIO VTA",Y1657-MaestraLP3[[#This Row],[PRECIO SEP]])</f>
        <v>0</v>
      </c>
      <c r="AA1657" s="66">
        <f t="shared" si="25"/>
        <v>0.15428571428571428</v>
      </c>
      <c r="AB1657" s="68">
        <f>IFERROR(MaestraLP3[[#This Row],[PRECIO]]*MaestraLP3[[#This Row],[%MG UMV]],0)</f>
        <v>2700</v>
      </c>
      <c r="AC1657" s="69">
        <v>1</v>
      </c>
      <c r="AD1657" s="64">
        <f>+IFERROR(MaestraLP3[[#This Row],[MARGEN UNITARIO]]/MaestraLP3[[#This Row],[Peso Neto UMV (KG)]],0)</f>
        <v>2700</v>
      </c>
      <c r="AE1657" s="39" t="s">
        <v>53</v>
      </c>
      <c r="AF1657" s="39"/>
      <c r="AG1657" s="39">
        <v>1</v>
      </c>
      <c r="AH1657" s="39" t="s">
        <v>53</v>
      </c>
      <c r="AI1657" s="66">
        <v>0.05</v>
      </c>
      <c r="AJ1657" s="66">
        <v>0.08</v>
      </c>
      <c r="AK1657" s="39" t="s">
        <v>53</v>
      </c>
      <c r="AL1657" s="39" t="s">
        <v>53</v>
      </c>
    </row>
    <row r="1658" spans="1:38" x14ac:dyDescent="0.35">
      <c r="A1658" s="110" t="s">
        <v>276</v>
      </c>
      <c r="B1658" s="39">
        <v>150000792</v>
      </c>
      <c r="C1658" s="39" t="str">
        <f>+MaestraLP3[[#This Row],[CÓDIGO]]&amp;MaestraLP3[[#Headers],[-]]&amp;MaestraLP3[[#This Row],[UMV]]</f>
        <v>150000792-C08</v>
      </c>
      <c r="D1658" s="50" t="str">
        <f>+MaestraLP3[[#This Row],[CÓDIGO]]&amp;MaestraLP3[[#Headers],[FS00]]</f>
        <v>150000792FS00</v>
      </c>
      <c r="E1658" s="39" t="s">
        <v>72</v>
      </c>
      <c r="F1658" s="39" t="s">
        <v>73</v>
      </c>
      <c r="G1658" s="39" t="s">
        <v>1334</v>
      </c>
      <c r="H1658" s="39" t="s">
        <v>1364</v>
      </c>
      <c r="I1658" s="39" t="s">
        <v>1375</v>
      </c>
      <c r="J1658" s="49" t="s">
        <v>253</v>
      </c>
      <c r="K1658" s="50" t="s">
        <v>50</v>
      </c>
      <c r="L1658" s="39" t="str">
        <f>VLOOKUP(MaestraLP3[[#This Row],[UMV]],VALIDACIONES!J:L,3,0)</f>
        <v>Caja 8 Unidades</v>
      </c>
      <c r="M1658" s="39" t="s">
        <v>51</v>
      </c>
      <c r="N1658" s="39" t="s">
        <v>78</v>
      </c>
      <c r="O1658" s="64">
        <v>51632.639999999999</v>
      </c>
      <c r="P1658" s="39" t="s">
        <v>42</v>
      </c>
      <c r="Q1658" s="64">
        <v>81600</v>
      </c>
      <c r="R1658" s="66">
        <f>+IFERROR((MaestraLP3[[#This Row],[COSTO ]]/MaestraLP3[[#This Row],[COSTO SEP]]-1),0)</f>
        <v>0.23797659774902069</v>
      </c>
      <c r="S1658" s="65" t="s">
        <v>52</v>
      </c>
      <c r="T1658" s="65" t="s">
        <v>52</v>
      </c>
      <c r="U1658" s="64">
        <f>+VLOOKUP(MaestraLP3[[#This Row],[FS00]],'[1]BD MES'!$C:$N,12,0)</f>
        <v>51632.24</v>
      </c>
      <c r="V1658" s="64">
        <v>63920</v>
      </c>
      <c r="W1658" s="66">
        <f>+(MaestraLP3[[#This Row],[COSTO ]]-MaestraLP3[[#This Row],[COSTO OCT AL 25-09]])/MaestraLP3[[#This Row],[COSTO OCT AL 25-09]]</f>
        <v>0.23798618847448808</v>
      </c>
      <c r="X1658" s="67" t="str">
        <f>++IF(P1658="HASTA AGOTAR STOCK","HASTA AGOTAR STOCK",IF(MaestraLP3[[#This Row],[PRECIO]]=0,"NO PARA LP",IF(MaestraLP3[[#This Row],[PRECIO SEP]]=0,"INCORPORACIÓN",IF(Z1658=0,"MANTIENE",IF(Z1658&lt;0,"BAJA",IF(Z1658&gt;0,"ALZA",""))))))</f>
        <v>MANTIENE</v>
      </c>
      <c r="Y1658" s="64">
        <v>81600</v>
      </c>
      <c r="Z1658" s="41">
        <f>IF(Y1658=0,"INDICAR PRECIO VTA",Y1658-MaestraLP3[[#This Row],[PRECIO SEP]])</f>
        <v>0</v>
      </c>
      <c r="AA1658" s="66">
        <f t="shared" si="25"/>
        <v>0.21666666666666667</v>
      </c>
      <c r="AB1658" s="68">
        <f>IFERROR(MaestraLP3[[#This Row],[PRECIO]]*MaestraLP3[[#This Row],[%MG UMV]],0)</f>
        <v>17680</v>
      </c>
      <c r="AC1658" s="69">
        <v>4</v>
      </c>
      <c r="AD1658" s="64">
        <f>+IFERROR(MaestraLP3[[#This Row],[MARGEN UNITARIO]]/MaestraLP3[[#This Row],[Peso Neto UMV (KG)]],0)</f>
        <v>4420</v>
      </c>
      <c r="AE1658" s="39" t="s">
        <v>53</v>
      </c>
      <c r="AF1658" s="39"/>
      <c r="AG1658" s="39">
        <v>1</v>
      </c>
      <c r="AH1658" s="39" t="s">
        <v>53</v>
      </c>
      <c r="AI1658" s="66">
        <v>0.05</v>
      </c>
      <c r="AJ1658" s="66">
        <v>7.0000000000000007E-2</v>
      </c>
      <c r="AK1658" s="39" t="s">
        <v>53</v>
      </c>
      <c r="AL1658" s="39" t="s">
        <v>53</v>
      </c>
    </row>
    <row r="1659" spans="1:38" x14ac:dyDescent="0.35">
      <c r="A1659" s="110" t="s">
        <v>276</v>
      </c>
      <c r="B1659" s="39">
        <v>150000793</v>
      </c>
      <c r="C1659" s="39" t="str">
        <f>+MaestraLP3[[#This Row],[CÓDIGO]]&amp;MaestraLP3[[#Headers],[-]]&amp;MaestraLP3[[#This Row],[UMV]]</f>
        <v>150000793-C08</v>
      </c>
      <c r="D1659" s="50" t="str">
        <f>+MaestraLP3[[#This Row],[CÓDIGO]]&amp;MaestraLP3[[#Headers],[FS00]]</f>
        <v>150000793FS00</v>
      </c>
      <c r="E1659" s="39" t="s">
        <v>72</v>
      </c>
      <c r="F1659" s="39" t="s">
        <v>73</v>
      </c>
      <c r="G1659" s="39" t="s">
        <v>1334</v>
      </c>
      <c r="H1659" s="39" t="s">
        <v>1364</v>
      </c>
      <c r="I1659" s="39" t="s">
        <v>1377</v>
      </c>
      <c r="J1659" s="49" t="s">
        <v>253</v>
      </c>
      <c r="K1659" s="50" t="s">
        <v>50</v>
      </c>
      <c r="L1659" s="39" t="str">
        <f>VLOOKUP(MaestraLP3[[#This Row],[UMV]],VALIDACIONES!J:L,3,0)</f>
        <v>Caja 8 Unidades</v>
      </c>
      <c r="M1659" s="39" t="s">
        <v>51</v>
      </c>
      <c r="N1659" s="39" t="s">
        <v>78</v>
      </c>
      <c r="O1659" s="64">
        <v>51631.360000000001</v>
      </c>
      <c r="P1659" s="39" t="s">
        <v>42</v>
      </c>
      <c r="Q1659" s="64">
        <v>81600</v>
      </c>
      <c r="R1659" s="66">
        <f>+IFERROR((MaestraLP3[[#This Row],[COSTO ]]/MaestraLP3[[#This Row],[COSTO SEP]]-1),0)</f>
        <v>0.23800728859359888</v>
      </c>
      <c r="S1659" s="65" t="s">
        <v>52</v>
      </c>
      <c r="T1659" s="65" t="s">
        <v>52</v>
      </c>
      <c r="U1659" s="64">
        <f>+VLOOKUP(MaestraLP3[[#This Row],[FS00]],'[1]BD MES'!$C:$N,12,0)</f>
        <v>51631.76</v>
      </c>
      <c r="V1659" s="64">
        <v>63920</v>
      </c>
      <c r="W1659" s="66">
        <f>+(MaestraLP3[[#This Row],[COSTO ]]-MaestraLP3[[#This Row],[COSTO OCT AL 25-09]])/MaestraLP3[[#This Row],[COSTO OCT AL 25-09]]</f>
        <v>0.23799769754120328</v>
      </c>
      <c r="X1659" s="67" t="str">
        <f>++IF(P1659="HASTA AGOTAR STOCK","HASTA AGOTAR STOCK",IF(MaestraLP3[[#This Row],[PRECIO]]=0,"NO PARA LP",IF(MaestraLP3[[#This Row],[PRECIO SEP]]=0,"INCORPORACIÓN",IF(Z1659=0,"MANTIENE",IF(Z1659&lt;0,"BAJA",IF(Z1659&gt;0,"ALZA",""))))))</f>
        <v>MANTIENE</v>
      </c>
      <c r="Y1659" s="64">
        <v>81600</v>
      </c>
      <c r="Z1659" s="41">
        <f>IF(Y1659=0,"INDICAR PRECIO VTA",Y1659-MaestraLP3[[#This Row],[PRECIO SEP]])</f>
        <v>0</v>
      </c>
      <c r="AA1659" s="66">
        <f t="shared" si="25"/>
        <v>0.21666666666666667</v>
      </c>
      <c r="AB1659" s="68">
        <f>IFERROR(MaestraLP3[[#This Row],[PRECIO]]*MaestraLP3[[#This Row],[%MG UMV]],0)</f>
        <v>17680</v>
      </c>
      <c r="AC1659" s="69">
        <v>4</v>
      </c>
      <c r="AD1659" s="64">
        <f>+IFERROR(MaestraLP3[[#This Row],[MARGEN UNITARIO]]/MaestraLP3[[#This Row],[Peso Neto UMV (KG)]],0)</f>
        <v>4420</v>
      </c>
      <c r="AE1659" s="39" t="s">
        <v>53</v>
      </c>
      <c r="AF1659" s="39"/>
      <c r="AG1659" s="39">
        <v>1</v>
      </c>
      <c r="AH1659" s="39" t="s">
        <v>53</v>
      </c>
      <c r="AI1659" s="66">
        <v>0.05</v>
      </c>
      <c r="AJ1659" s="66">
        <v>7.0000000000000007E-2</v>
      </c>
      <c r="AK1659" s="39" t="s">
        <v>53</v>
      </c>
      <c r="AL1659" s="39" t="s">
        <v>53</v>
      </c>
    </row>
    <row r="1660" spans="1:38" x14ac:dyDescent="0.35">
      <c r="A1660" s="110" t="s">
        <v>276</v>
      </c>
      <c r="B1660" s="39">
        <v>150002000</v>
      </c>
      <c r="C1660" s="39" t="str">
        <f>+MaestraLP3[[#This Row],[CÓDIGO]]&amp;MaestraLP3[[#Headers],[-]]&amp;MaestraLP3[[#This Row],[UMV]]</f>
        <v>150002000-KG</v>
      </c>
      <c r="D1660" s="50" t="str">
        <f>+MaestraLP3[[#This Row],[CÓDIGO]]&amp;MaestraLP3[[#Headers],[FS00]]</f>
        <v>150002000FS00</v>
      </c>
      <c r="E1660" s="39" t="s">
        <v>72</v>
      </c>
      <c r="F1660" s="39" t="s">
        <v>73</v>
      </c>
      <c r="G1660" s="39" t="s">
        <v>1334</v>
      </c>
      <c r="H1660" s="39" t="s">
        <v>1379</v>
      </c>
      <c r="I1660" s="39" t="s">
        <v>1380</v>
      </c>
      <c r="J1660" s="49" t="s">
        <v>77</v>
      </c>
      <c r="K1660" s="50" t="s">
        <v>77</v>
      </c>
      <c r="L1660" s="39" t="str">
        <f>VLOOKUP(MaestraLP3[[#This Row],[UMV]],VALIDACIONES!J:L,3,0)</f>
        <v>Kilogramo</v>
      </c>
      <c r="M1660" s="39" t="s">
        <v>385</v>
      </c>
      <c r="N1660" s="39" t="s">
        <v>78</v>
      </c>
      <c r="O1660" s="64">
        <v>3500</v>
      </c>
      <c r="P1660" s="39" t="s">
        <v>42</v>
      </c>
      <c r="Q1660" s="64">
        <v>5240</v>
      </c>
      <c r="R1660" s="66">
        <f>+IFERROR((MaestraLP3[[#This Row],[COSTO ]]/MaestraLP3[[#This Row],[COSTO SEP]]-1),0)</f>
        <v>0</v>
      </c>
      <c r="S1660" s="65" t="s">
        <v>79</v>
      </c>
      <c r="T1660" s="65" t="s">
        <v>79</v>
      </c>
      <c r="U1660" s="64">
        <f>+VLOOKUP(MaestraLP3[[#This Row],[FS00]],'[1]BD MES'!$C:$N,12,0)</f>
        <v>3502.44</v>
      </c>
      <c r="V1660" s="64">
        <v>3500</v>
      </c>
      <c r="W1660" s="66">
        <f>+(MaestraLP3[[#This Row],[COSTO ]]-MaestraLP3[[#This Row],[COSTO OCT AL 25-09]])/MaestraLP3[[#This Row],[COSTO OCT AL 25-09]]</f>
        <v>-6.9665718756068752E-4</v>
      </c>
      <c r="X1660" s="67" t="str">
        <f>++IF(P1660="HASTA AGOTAR STOCK","HASTA AGOTAR STOCK",IF(MaestraLP3[[#This Row],[PRECIO]]=0,"NO PARA LP",IF(MaestraLP3[[#This Row],[PRECIO SEP]]=0,"INCORPORACIÓN",IF(Z1660=0,"MANTIENE",IF(Z1660&lt;0,"BAJA",IF(Z1660&gt;0,"ALZA",""))))))</f>
        <v>MANTIENE</v>
      </c>
      <c r="Y1660" s="64">
        <v>5240</v>
      </c>
      <c r="Z1660" s="41">
        <f>IF(Y1660=0,"INDICAR PRECIO VTA",Y1660-MaestraLP3[[#This Row],[PRECIO SEP]])</f>
        <v>0</v>
      </c>
      <c r="AA1660" s="66">
        <f t="shared" si="25"/>
        <v>0.33206106870229007</v>
      </c>
      <c r="AB1660" s="68">
        <f>IFERROR(MaestraLP3[[#This Row],[PRECIO]]*MaestraLP3[[#This Row],[%MG UMV]],0)</f>
        <v>1740</v>
      </c>
      <c r="AC1660" s="69">
        <v>1</v>
      </c>
      <c r="AD1660" s="64">
        <f>+IFERROR(MaestraLP3[[#This Row],[MARGEN UNITARIO]]/MaestraLP3[[#This Row],[Peso Neto UMV (KG)]],0)</f>
        <v>1740</v>
      </c>
      <c r="AE1660" s="39" t="s">
        <v>44</v>
      </c>
      <c r="AF1660" s="39"/>
      <c r="AG1660" s="39">
        <v>1</v>
      </c>
      <c r="AH1660" s="39">
        <v>0</v>
      </c>
      <c r="AI1660" s="66">
        <v>0.05</v>
      </c>
      <c r="AJ1660" s="66">
        <v>0.1</v>
      </c>
      <c r="AK1660" s="39" t="s">
        <v>53</v>
      </c>
      <c r="AL1660" s="39" t="s">
        <v>53</v>
      </c>
    </row>
    <row r="1661" spans="1:38" x14ac:dyDescent="0.35">
      <c r="A1661" s="110" t="s">
        <v>276</v>
      </c>
      <c r="B1661" s="39">
        <v>150002001</v>
      </c>
      <c r="C1661" s="39" t="str">
        <f>+MaestraLP3[[#This Row],[CÓDIGO]]&amp;MaestraLP3[[#Headers],[-]]&amp;MaestraLP3[[#This Row],[UMV]]</f>
        <v>150002001-KG</v>
      </c>
      <c r="D1661" s="50" t="str">
        <f>+MaestraLP3[[#This Row],[CÓDIGO]]&amp;MaestraLP3[[#Headers],[FS00]]</f>
        <v>150002001FS00</v>
      </c>
      <c r="E1661" s="39" t="s">
        <v>72</v>
      </c>
      <c r="F1661" s="39" t="s">
        <v>73</v>
      </c>
      <c r="G1661" s="39" t="s">
        <v>1334</v>
      </c>
      <c r="H1661" s="39" t="s">
        <v>1379</v>
      </c>
      <c r="I1661" s="39" t="s">
        <v>1381</v>
      </c>
      <c r="J1661" s="49" t="s">
        <v>77</v>
      </c>
      <c r="K1661" s="50" t="s">
        <v>77</v>
      </c>
      <c r="L1661" s="39" t="str">
        <f>VLOOKUP(MaestraLP3[[#This Row],[UMV]],VALIDACIONES!J:L,3,0)</f>
        <v>Kilogramo</v>
      </c>
      <c r="M1661" s="39" t="s">
        <v>385</v>
      </c>
      <c r="N1661" s="39" t="s">
        <v>78</v>
      </c>
      <c r="O1661" s="64">
        <v>3500</v>
      </c>
      <c r="P1661" s="39" t="s">
        <v>42</v>
      </c>
      <c r="Q1661" s="64">
        <v>5600</v>
      </c>
      <c r="R1661" s="66">
        <f>+IFERROR((MaestraLP3[[#This Row],[COSTO ]]/MaestraLP3[[#This Row],[COSTO SEP]]-1),0)</f>
        <v>0</v>
      </c>
      <c r="S1661" s="65" t="s">
        <v>79</v>
      </c>
      <c r="T1661" s="65" t="s">
        <v>79</v>
      </c>
      <c r="U1661" s="64">
        <f>+VLOOKUP(MaestraLP3[[#This Row],[FS00]],'[1]BD MES'!$C:$N,12,0)</f>
        <v>3500</v>
      </c>
      <c r="V1661" s="64">
        <v>3500</v>
      </c>
      <c r="W1661" s="66">
        <f>+(MaestraLP3[[#This Row],[COSTO ]]-MaestraLP3[[#This Row],[COSTO OCT AL 25-09]])/MaestraLP3[[#This Row],[COSTO OCT AL 25-09]]</f>
        <v>0</v>
      </c>
      <c r="X1661" s="67" t="str">
        <f>++IF(P1661="HASTA AGOTAR STOCK","HASTA AGOTAR STOCK",IF(MaestraLP3[[#This Row],[PRECIO]]=0,"NO PARA LP",IF(MaestraLP3[[#This Row],[PRECIO SEP]]=0,"INCORPORACIÓN",IF(Z1661=0,"MANTIENE",IF(Z1661&lt;0,"BAJA",IF(Z1661&gt;0,"ALZA",""))))))</f>
        <v>MANTIENE</v>
      </c>
      <c r="Y1661" s="64">
        <v>5600</v>
      </c>
      <c r="Z1661" s="41">
        <f>IF(Y1661=0,"INDICAR PRECIO VTA",Y1661-MaestraLP3[[#This Row],[PRECIO SEP]])</f>
        <v>0</v>
      </c>
      <c r="AA1661" s="66">
        <f t="shared" si="25"/>
        <v>0.375</v>
      </c>
      <c r="AB1661" s="68">
        <f>IFERROR(MaestraLP3[[#This Row],[PRECIO]]*MaestraLP3[[#This Row],[%MG UMV]],0)</f>
        <v>2100</v>
      </c>
      <c r="AC1661" s="69">
        <v>1</v>
      </c>
      <c r="AD1661" s="64">
        <f>+IFERROR(MaestraLP3[[#This Row],[MARGEN UNITARIO]]/MaestraLP3[[#This Row],[Peso Neto UMV (KG)]],0)</f>
        <v>2100</v>
      </c>
      <c r="AE1661" s="39" t="s">
        <v>44</v>
      </c>
      <c r="AF1661" s="39"/>
      <c r="AG1661" s="39">
        <v>1</v>
      </c>
      <c r="AH1661" s="39">
        <v>0</v>
      </c>
      <c r="AI1661" s="66">
        <v>0.05</v>
      </c>
      <c r="AJ1661" s="66">
        <v>0.08</v>
      </c>
      <c r="AK1661" s="39" t="s">
        <v>53</v>
      </c>
      <c r="AL1661" s="39" t="s">
        <v>53</v>
      </c>
    </row>
    <row r="1662" spans="1:38" x14ac:dyDescent="0.35">
      <c r="A1662" s="110" t="s">
        <v>276</v>
      </c>
      <c r="B1662" s="39">
        <v>104543200</v>
      </c>
      <c r="C1662" s="39" t="str">
        <f>+MaestraLP3[[#This Row],[CÓDIGO]]&amp;MaestraLP3[[#Headers],[-]]&amp;MaestraLP3[[#This Row],[UMV]]</f>
        <v>104543200-C12</v>
      </c>
      <c r="D1662" s="50" t="str">
        <f>+MaestraLP3[[#This Row],[CÓDIGO]]&amp;MaestraLP3[[#Headers],[FS00]]</f>
        <v>104543200FS00</v>
      </c>
      <c r="E1662" s="39" t="s">
        <v>72</v>
      </c>
      <c r="F1662" s="39" t="s">
        <v>73</v>
      </c>
      <c r="G1662" s="39" t="s">
        <v>1334</v>
      </c>
      <c r="H1662" s="39" t="s">
        <v>1379</v>
      </c>
      <c r="I1662" s="39" t="s">
        <v>1383</v>
      </c>
      <c r="J1662" s="49" t="s">
        <v>49</v>
      </c>
      <c r="K1662" s="50" t="s">
        <v>50</v>
      </c>
      <c r="L1662" s="39" t="str">
        <f>VLOOKUP(MaestraLP3[[#This Row],[UMV]],VALIDACIONES!J:L,3,0)</f>
        <v>Caja 12 Unidades</v>
      </c>
      <c r="M1662" s="39" t="s">
        <v>385</v>
      </c>
      <c r="N1662" s="39" t="s">
        <v>41</v>
      </c>
      <c r="O1662" s="64">
        <v>20028</v>
      </c>
      <c r="P1662" s="39" t="s">
        <v>42</v>
      </c>
      <c r="Q1662" s="64">
        <v>28800</v>
      </c>
      <c r="R1662" s="66">
        <f>+IFERROR((MaestraLP3[[#This Row],[COSTO ]]/MaestraLP3[[#This Row],[COSTO SEP]]-1),0)</f>
        <v>4.0143798681845366E-2</v>
      </c>
      <c r="S1662" s="65" t="s">
        <v>52</v>
      </c>
      <c r="T1662" s="65" t="s">
        <v>52</v>
      </c>
      <c r="U1662" s="64">
        <f>+VLOOKUP(MaestraLP3[[#This Row],[FS00]],'[1]BD MES'!$C:$N,12,0)</f>
        <v>20172</v>
      </c>
      <c r="V1662" s="64">
        <v>20832</v>
      </c>
      <c r="W1662" s="66">
        <f>+(MaestraLP3[[#This Row],[COSTO ]]-MaestraLP3[[#This Row],[COSTO OCT AL 25-09]])/MaestraLP3[[#This Row],[COSTO OCT AL 25-09]]</f>
        <v>3.2718619869125519E-2</v>
      </c>
      <c r="X1662" s="67" t="str">
        <f>++IF(P1662="HASTA AGOTAR STOCK","HASTA AGOTAR STOCK",IF(MaestraLP3[[#This Row],[PRECIO]]=0,"NO PARA LP",IF(MaestraLP3[[#This Row],[PRECIO SEP]]=0,"INCORPORACIÓN",IF(Z1662=0,"MANTIENE",IF(Z1662&lt;0,"BAJA",IF(Z1662&gt;0,"ALZA",""))))))</f>
        <v>MANTIENE</v>
      </c>
      <c r="Y1662" s="64">
        <v>28800</v>
      </c>
      <c r="Z1662" s="41">
        <f>IF(Y1662=0,"INDICAR PRECIO VTA",Y1662-MaestraLP3[[#This Row],[PRECIO SEP]])</f>
        <v>0</v>
      </c>
      <c r="AA1662" s="66">
        <f t="shared" si="25"/>
        <v>0.27666666666666667</v>
      </c>
      <c r="AB1662" s="68">
        <f>IFERROR(MaestraLP3[[#This Row],[PRECIO]]*MaestraLP3[[#This Row],[%MG UMV]],0)</f>
        <v>7968</v>
      </c>
      <c r="AC1662" s="69">
        <v>3.24</v>
      </c>
      <c r="AD1662" s="64">
        <f>+IFERROR(MaestraLP3[[#This Row],[MARGEN UNITARIO]]/MaestraLP3[[#This Row],[Peso Neto UMV (KG)]],0)</f>
        <v>2459.2592592592591</v>
      </c>
      <c r="AE1662" s="39" t="s">
        <v>53</v>
      </c>
      <c r="AF1662" s="39"/>
      <c r="AG1662" s="39">
        <v>1</v>
      </c>
      <c r="AH1662" s="39" t="s">
        <v>53</v>
      </c>
      <c r="AI1662" s="66">
        <v>0.03</v>
      </c>
      <c r="AJ1662" s="66">
        <v>0.05</v>
      </c>
      <c r="AK1662" s="39"/>
      <c r="AL1662" s="39" t="s">
        <v>53</v>
      </c>
    </row>
    <row r="1663" spans="1:38" x14ac:dyDescent="0.35">
      <c r="A1663" s="110" t="s">
        <v>276</v>
      </c>
      <c r="B1663" s="39">
        <v>104540000</v>
      </c>
      <c r="C1663" s="39" t="str">
        <f>+MaestraLP3[[#This Row],[CÓDIGO]]&amp;MaestraLP3[[#Headers],[-]]&amp;MaestraLP3[[#This Row],[UMV]]</f>
        <v>104540000-C02</v>
      </c>
      <c r="D1663" s="50" t="str">
        <f>+MaestraLP3[[#This Row],[CÓDIGO]]&amp;MaestraLP3[[#Headers],[FS00]]</f>
        <v>104540000FS00</v>
      </c>
      <c r="E1663" s="39" t="s">
        <v>72</v>
      </c>
      <c r="F1663" s="39" t="s">
        <v>73</v>
      </c>
      <c r="G1663" s="39" t="s">
        <v>1334</v>
      </c>
      <c r="H1663" s="39" t="s">
        <v>1379</v>
      </c>
      <c r="I1663" s="39" t="s">
        <v>1385</v>
      </c>
      <c r="J1663" s="49" t="s">
        <v>92</v>
      </c>
      <c r="K1663" s="50" t="s">
        <v>50</v>
      </c>
      <c r="L1663" s="39" t="str">
        <f>VLOOKUP(MaestraLP3[[#This Row],[UMV]],VALIDACIONES!J:L,3,0)</f>
        <v>Caja 2 Unidades</v>
      </c>
      <c r="M1663" s="39" t="s">
        <v>385</v>
      </c>
      <c r="N1663" s="39" t="s">
        <v>78</v>
      </c>
      <c r="O1663" s="64">
        <v>18800</v>
      </c>
      <c r="P1663" s="39" t="s">
        <v>42</v>
      </c>
      <c r="Q1663" s="64">
        <v>27000</v>
      </c>
      <c r="R1663" s="66">
        <f>+IFERROR((MaestraLP3[[#This Row],[COSTO ]]/MaestraLP3[[#This Row],[COSTO SEP]]-1),0)</f>
        <v>-1.9574468085106433E-2</v>
      </c>
      <c r="S1663" s="65" t="s">
        <v>52</v>
      </c>
      <c r="T1663" s="65" t="s">
        <v>52</v>
      </c>
      <c r="U1663" s="64">
        <f>+VLOOKUP(MaestraLP3[[#This Row],[FS00]],'[1]BD MES'!$C:$N,12,0)</f>
        <v>18810</v>
      </c>
      <c r="V1663" s="64">
        <v>18432</v>
      </c>
      <c r="W1663" s="66">
        <f>+(MaestraLP3[[#This Row],[COSTO ]]-MaestraLP3[[#This Row],[COSTO OCT AL 25-09]])/MaestraLP3[[#This Row],[COSTO OCT AL 25-09]]</f>
        <v>-2.0095693779904306E-2</v>
      </c>
      <c r="X1663" s="67" t="str">
        <f>++IF(P1663="HASTA AGOTAR STOCK","HASTA AGOTAR STOCK",IF(MaestraLP3[[#This Row],[PRECIO]]=0,"NO PARA LP",IF(MaestraLP3[[#This Row],[PRECIO SEP]]=0,"INCORPORACIÓN",IF(Z1663=0,"MANTIENE",IF(Z1663&lt;0,"BAJA",IF(Z1663&gt;0,"ALZA",""))))))</f>
        <v>MANTIENE</v>
      </c>
      <c r="Y1663" s="64">
        <v>27000</v>
      </c>
      <c r="Z1663" s="41">
        <f>IF(Y1663=0,"INDICAR PRECIO VTA",Y1663-MaestraLP3[[#This Row],[PRECIO SEP]])</f>
        <v>0</v>
      </c>
      <c r="AA1663" s="66">
        <f t="shared" si="25"/>
        <v>0.31733333333333336</v>
      </c>
      <c r="AB1663" s="68">
        <f>IFERROR(MaestraLP3[[#This Row],[PRECIO]]*MaestraLP3[[#This Row],[%MG UMV]],0)</f>
        <v>8568</v>
      </c>
      <c r="AC1663" s="69">
        <v>3.84</v>
      </c>
      <c r="AD1663" s="64">
        <f>+IFERROR(MaestraLP3[[#This Row],[MARGEN UNITARIO]]/MaestraLP3[[#This Row],[Peso Neto UMV (KG)]],0)</f>
        <v>2231.25</v>
      </c>
      <c r="AE1663" s="39" t="s">
        <v>53</v>
      </c>
      <c r="AF1663" s="39"/>
      <c r="AG1663" s="39">
        <v>1</v>
      </c>
      <c r="AH1663" s="39" t="s">
        <v>53</v>
      </c>
      <c r="AI1663" s="66">
        <v>0.05</v>
      </c>
      <c r="AJ1663" s="66">
        <v>0.1</v>
      </c>
      <c r="AK1663" s="39" t="s">
        <v>53</v>
      </c>
      <c r="AL1663" s="39" t="s">
        <v>53</v>
      </c>
    </row>
    <row r="1664" spans="1:38" x14ac:dyDescent="0.35">
      <c r="A1664" s="110" t="s">
        <v>276</v>
      </c>
      <c r="B1664" s="39">
        <v>104529870</v>
      </c>
      <c r="C1664" s="39" t="str">
        <f>+MaestraLP3[[#This Row],[CÓDIGO]]&amp;MaestraLP3[[#Headers],[-]]&amp;MaestraLP3[[#This Row],[UMV]]</f>
        <v>104529870-C04</v>
      </c>
      <c r="D1664" s="50" t="str">
        <f>+MaestraLP3[[#This Row],[CÓDIGO]]&amp;MaestraLP3[[#Headers],[FS00]]</f>
        <v>104529870FS00</v>
      </c>
      <c r="E1664" s="39" t="s">
        <v>72</v>
      </c>
      <c r="F1664" s="39" t="s">
        <v>73</v>
      </c>
      <c r="G1664" s="39" t="s">
        <v>1334</v>
      </c>
      <c r="H1664" s="39" t="s">
        <v>1379</v>
      </c>
      <c r="I1664" s="39" t="s">
        <v>1386</v>
      </c>
      <c r="J1664" s="49" t="s">
        <v>141</v>
      </c>
      <c r="K1664" s="50" t="s">
        <v>50</v>
      </c>
      <c r="L1664" s="39" t="str">
        <f>VLOOKUP(MaestraLP3[[#This Row],[UMV]],VALIDACIONES!J:L,3,0)</f>
        <v>Caja 4 Unidades</v>
      </c>
      <c r="M1664" s="39" t="s">
        <v>385</v>
      </c>
      <c r="N1664" s="39" t="s">
        <v>41</v>
      </c>
      <c r="O1664" s="64">
        <v>45480</v>
      </c>
      <c r="P1664" s="39" t="s">
        <v>42</v>
      </c>
      <c r="Q1664" s="64">
        <v>65000</v>
      </c>
      <c r="R1664" s="66">
        <f>+IFERROR((MaestraLP3[[#This Row],[COSTO ]]/MaestraLP3[[#This Row],[COSTO SEP]]-1),0)</f>
        <v>3.3421284080914715E-2</v>
      </c>
      <c r="S1664" s="65" t="s">
        <v>52</v>
      </c>
      <c r="T1664" s="65" t="s">
        <v>52</v>
      </c>
      <c r="U1664" s="64">
        <f>+VLOOKUP(MaestraLP3[[#This Row],[FS00]],'[1]BD MES'!$C:$N,12,0)</f>
        <v>46724</v>
      </c>
      <c r="V1664" s="64">
        <v>47000</v>
      </c>
      <c r="W1664" s="66">
        <f>+(MaestraLP3[[#This Row],[COSTO ]]-MaestraLP3[[#This Row],[COSTO OCT AL 25-09]])/MaestraLP3[[#This Row],[COSTO OCT AL 25-09]]</f>
        <v>5.9070285078332337E-3</v>
      </c>
      <c r="X1664" s="67" t="str">
        <f>++IF(P1664="HASTA AGOTAR STOCK","HASTA AGOTAR STOCK",IF(MaestraLP3[[#This Row],[PRECIO]]=0,"NO PARA LP",IF(MaestraLP3[[#This Row],[PRECIO SEP]]=0,"INCORPORACIÓN",IF(Z1664=0,"MANTIENE",IF(Z1664&lt;0,"BAJA",IF(Z1664&gt;0,"ALZA",""))))))</f>
        <v>MANTIENE</v>
      </c>
      <c r="Y1664" s="64">
        <v>65000</v>
      </c>
      <c r="Z1664" s="41">
        <f>IF(Y1664=0,"INDICAR PRECIO VTA",Y1664-MaestraLP3[[#This Row],[PRECIO SEP]])</f>
        <v>0</v>
      </c>
      <c r="AA1664" s="66">
        <f t="shared" si="25"/>
        <v>0.27692307692307694</v>
      </c>
      <c r="AB1664" s="68">
        <f>IFERROR(MaestraLP3[[#This Row],[PRECIO]]*MaestraLP3[[#This Row],[%MG UMV]],0)</f>
        <v>18000</v>
      </c>
      <c r="AC1664" s="69">
        <v>9.0399999999999991</v>
      </c>
      <c r="AD1664" s="64">
        <f>+IFERROR(MaestraLP3[[#This Row],[MARGEN UNITARIO]]/MaestraLP3[[#This Row],[Peso Neto UMV (KG)]],0)</f>
        <v>1991.1504424778764</v>
      </c>
      <c r="AE1664" s="39" t="s">
        <v>53</v>
      </c>
      <c r="AF1664" s="39"/>
      <c r="AG1664" s="39">
        <v>1</v>
      </c>
      <c r="AH1664" s="39" t="s">
        <v>53</v>
      </c>
      <c r="AI1664" s="66">
        <v>0.05</v>
      </c>
      <c r="AJ1664" s="66">
        <v>0.1</v>
      </c>
      <c r="AK1664" s="39" t="s">
        <v>53</v>
      </c>
      <c r="AL1664" s="39" t="s">
        <v>53</v>
      </c>
    </row>
    <row r="1665" spans="1:38" x14ac:dyDescent="0.35">
      <c r="A1665" s="110" t="s">
        <v>276</v>
      </c>
      <c r="B1665" s="39">
        <v>104540400</v>
      </c>
      <c r="C1665" s="39" t="str">
        <f>+MaestraLP3[[#This Row],[CÓDIGO]]&amp;MaestraLP3[[#Headers],[-]]&amp;MaestraLP3[[#This Row],[UMV]]</f>
        <v>104540400-C02</v>
      </c>
      <c r="D1665" s="50" t="str">
        <f>+MaestraLP3[[#This Row],[CÓDIGO]]&amp;MaestraLP3[[#Headers],[FS00]]</f>
        <v>104540400FS00</v>
      </c>
      <c r="E1665" s="39" t="s">
        <v>72</v>
      </c>
      <c r="F1665" s="39" t="s">
        <v>73</v>
      </c>
      <c r="G1665" s="39" t="s">
        <v>1334</v>
      </c>
      <c r="H1665" s="39" t="s">
        <v>1379</v>
      </c>
      <c r="I1665" s="39" t="s">
        <v>1388</v>
      </c>
      <c r="J1665" s="49" t="s">
        <v>92</v>
      </c>
      <c r="K1665" s="50" t="s">
        <v>50</v>
      </c>
      <c r="L1665" s="39" t="str">
        <f>VLOOKUP(MaestraLP3[[#This Row],[UMV]],VALIDACIONES!J:L,3,0)</f>
        <v>Caja 2 Unidades</v>
      </c>
      <c r="M1665" s="39" t="s">
        <v>385</v>
      </c>
      <c r="N1665" s="39" t="s">
        <v>41</v>
      </c>
      <c r="O1665" s="64">
        <v>45008</v>
      </c>
      <c r="P1665" s="39" t="s">
        <v>42</v>
      </c>
      <c r="Q1665" s="64">
        <v>70000</v>
      </c>
      <c r="R1665" s="66">
        <f>+IFERROR((MaestraLP3[[#This Row],[COSTO ]]/MaestraLP3[[#This Row],[COSTO SEP]]-1),0)</f>
        <v>0</v>
      </c>
      <c r="S1665" s="65" t="s">
        <v>52</v>
      </c>
      <c r="T1665" s="65" t="s">
        <v>52</v>
      </c>
      <c r="U1665" s="64">
        <f>+VLOOKUP(MaestraLP3[[#This Row],[FS00]],'[1]BD MES'!$C:$N,12,0)</f>
        <v>44014</v>
      </c>
      <c r="V1665" s="64">
        <v>45008</v>
      </c>
      <c r="W1665" s="66">
        <f>+(MaestraLP3[[#This Row],[COSTO ]]-MaestraLP3[[#This Row],[COSTO OCT AL 25-09]])/MaestraLP3[[#This Row],[COSTO OCT AL 25-09]]</f>
        <v>2.2583723360748851E-2</v>
      </c>
      <c r="X1665" s="67" t="str">
        <f>++IF(P1665="HASTA AGOTAR STOCK","HASTA AGOTAR STOCK",IF(MaestraLP3[[#This Row],[PRECIO]]=0,"NO PARA LP",IF(MaestraLP3[[#This Row],[PRECIO SEP]]=0,"INCORPORACIÓN",IF(Z1665=0,"MANTIENE",IF(Z1665&lt;0,"BAJA",IF(Z1665&gt;0,"ALZA",""))))))</f>
        <v>BAJA</v>
      </c>
      <c r="Y1665" s="64">
        <v>60000</v>
      </c>
      <c r="Z1665" s="41">
        <f>IF(Y1665=0,"INDICAR PRECIO VTA",Y1665-MaestraLP3[[#This Row],[PRECIO SEP]])</f>
        <v>-10000</v>
      </c>
      <c r="AA1665" s="66">
        <f t="shared" ref="AA1665:AA1728" si="26">+IFERROR((Y1665-V1665)/Y1665,"-")</f>
        <v>0.24986666666666665</v>
      </c>
      <c r="AB1665" s="68">
        <f>IFERROR(MaestraLP3[[#This Row],[PRECIO]]*MaestraLP3[[#This Row],[%MG UMV]],0)</f>
        <v>14992</v>
      </c>
      <c r="AC1665" s="69">
        <v>5.44</v>
      </c>
      <c r="AD1665" s="64">
        <f>+IFERROR(MaestraLP3[[#This Row],[MARGEN UNITARIO]]/MaestraLP3[[#This Row],[Peso Neto UMV (KG)]],0)</f>
        <v>2755.8823529411761</v>
      </c>
      <c r="AE1665" s="39" t="s">
        <v>53</v>
      </c>
      <c r="AF1665" s="39"/>
      <c r="AG1665" s="39">
        <v>1</v>
      </c>
      <c r="AH1665" s="39" t="s">
        <v>53</v>
      </c>
      <c r="AI1665" s="66">
        <v>0.05</v>
      </c>
      <c r="AJ1665" s="66">
        <v>0.08</v>
      </c>
      <c r="AK1665" s="39" t="s">
        <v>53</v>
      </c>
      <c r="AL1665" s="39" t="s">
        <v>53</v>
      </c>
    </row>
    <row r="1666" spans="1:38" x14ac:dyDescent="0.35">
      <c r="A1666" s="110" t="s">
        <v>276</v>
      </c>
      <c r="B1666" s="39">
        <v>104547910</v>
      </c>
      <c r="C1666" s="39" t="str">
        <f>+MaestraLP3[[#This Row],[CÓDIGO]]&amp;MaestraLP3[[#Headers],[-]]&amp;MaestraLP3[[#This Row],[UMV]]</f>
        <v>104547910-KG</v>
      </c>
      <c r="D1666" s="50" t="str">
        <f>+MaestraLP3[[#This Row],[CÓDIGO]]&amp;MaestraLP3[[#Headers],[FS00]]</f>
        <v>104547910FS00</v>
      </c>
      <c r="E1666" s="39" t="s">
        <v>72</v>
      </c>
      <c r="F1666" s="39" t="s">
        <v>73</v>
      </c>
      <c r="G1666" s="39" t="s">
        <v>1334</v>
      </c>
      <c r="H1666" s="39" t="s">
        <v>1379</v>
      </c>
      <c r="I1666" s="39" t="s">
        <v>4210</v>
      </c>
      <c r="J1666" s="49" t="s">
        <v>77</v>
      </c>
      <c r="K1666" s="50" t="s">
        <v>77</v>
      </c>
      <c r="L1666" s="39" t="str">
        <f>VLOOKUP(MaestraLP3[[#This Row],[UMV]],VALIDACIONES!J:L,3,0)</f>
        <v>Kilogramo</v>
      </c>
      <c r="M1666" s="39" t="s">
        <v>385</v>
      </c>
      <c r="N1666" s="39" t="s">
        <v>78</v>
      </c>
      <c r="O1666" s="64">
        <v>8000</v>
      </c>
      <c r="P1666" s="39" t="s">
        <v>42</v>
      </c>
      <c r="Q1666" s="64">
        <v>10500</v>
      </c>
      <c r="R1666" s="66">
        <f>+IFERROR((MaestraLP3[[#This Row],[COSTO ]]/MaestraLP3[[#This Row],[COSTO SEP]]-1),0)</f>
        <v>0</v>
      </c>
      <c r="S1666" s="65" t="s">
        <v>79</v>
      </c>
      <c r="T1666" s="65" t="s">
        <v>79</v>
      </c>
      <c r="U1666" s="64">
        <f>+VLOOKUP(MaestraLP3[[#This Row],[FS00]],'[1]BD MES'!$C:$N,12,0)</f>
        <v>8000</v>
      </c>
      <c r="V1666" s="64">
        <v>8000</v>
      </c>
      <c r="W1666" s="66">
        <f>+(MaestraLP3[[#This Row],[COSTO ]]-MaestraLP3[[#This Row],[COSTO OCT AL 25-09]])/MaestraLP3[[#This Row],[COSTO OCT AL 25-09]]</f>
        <v>0</v>
      </c>
      <c r="X1666" s="67" t="str">
        <f>++IF(P1666="HASTA AGOTAR STOCK","HASTA AGOTAR STOCK",IF(MaestraLP3[[#This Row],[PRECIO]]=0,"NO PARA LP",IF(MaestraLP3[[#This Row],[PRECIO SEP]]=0,"INCORPORACIÓN",IF(Z1666=0,"MANTIENE",IF(Z1666&lt;0,"BAJA",IF(Z1666&gt;0,"ALZA",""))))))</f>
        <v>MANTIENE</v>
      </c>
      <c r="Y1666" s="64">
        <v>10500</v>
      </c>
      <c r="Z1666" s="41">
        <f>IF(Y1666=0,"INDICAR PRECIO VTA",Y1666-MaestraLP3[[#This Row],[PRECIO SEP]])</f>
        <v>0</v>
      </c>
      <c r="AA1666" s="66">
        <f t="shared" si="26"/>
        <v>0.23809523809523808</v>
      </c>
      <c r="AB1666" s="68">
        <f>IFERROR(MaestraLP3[[#This Row],[PRECIO]]*MaestraLP3[[#This Row],[%MG UMV]],0)</f>
        <v>2500</v>
      </c>
      <c r="AC1666" s="69">
        <v>1</v>
      </c>
      <c r="AD1666" s="64">
        <f>+IFERROR(MaestraLP3[[#This Row],[MARGEN UNITARIO]]/MaestraLP3[[#This Row],[Peso Neto UMV (KG)]],0)</f>
        <v>2500</v>
      </c>
      <c r="AE1666" s="39" t="s">
        <v>53</v>
      </c>
      <c r="AF1666" s="39"/>
      <c r="AG1666" s="39">
        <v>1</v>
      </c>
      <c r="AH1666" s="39" t="s">
        <v>53</v>
      </c>
      <c r="AI1666" s="66">
        <v>0.05</v>
      </c>
      <c r="AJ1666" s="66">
        <v>0.08</v>
      </c>
      <c r="AK1666" s="39" t="s">
        <v>53</v>
      </c>
      <c r="AL1666" s="39" t="s">
        <v>53</v>
      </c>
    </row>
    <row r="1667" spans="1:38" x14ac:dyDescent="0.35">
      <c r="A1667" s="110" t="s">
        <v>276</v>
      </c>
      <c r="B1667" s="39">
        <v>104518450</v>
      </c>
      <c r="C1667" s="39" t="str">
        <f>+MaestraLP3[[#This Row],[CÓDIGO]]&amp;MaestraLP3[[#Headers],[-]]&amp;MaestraLP3[[#This Row],[UMV]]</f>
        <v>104518450-CJ</v>
      </c>
      <c r="D1667" s="50" t="str">
        <f>+MaestraLP3[[#This Row],[CÓDIGO]]&amp;MaestraLP3[[#Headers],[FS00]]</f>
        <v>104518450FS00</v>
      </c>
      <c r="E1667" s="39" t="s">
        <v>72</v>
      </c>
      <c r="F1667" s="39" t="s">
        <v>4594</v>
      </c>
      <c r="G1667" s="39" t="s">
        <v>1334</v>
      </c>
      <c r="H1667" s="39" t="s">
        <v>1379</v>
      </c>
      <c r="I1667" s="39" t="s">
        <v>3165</v>
      </c>
      <c r="J1667" s="49" t="s">
        <v>248</v>
      </c>
      <c r="K1667" s="50" t="s">
        <v>77</v>
      </c>
      <c r="L1667" s="39" t="str">
        <f>VLOOKUP(MaestraLP3[[#This Row],[UMV]],VALIDACIONES!J:L,3,0)</f>
        <v>Caja</v>
      </c>
      <c r="M1667" s="39" t="s">
        <v>385</v>
      </c>
      <c r="N1667" s="39" t="s">
        <v>41</v>
      </c>
      <c r="O1667" s="64"/>
      <c r="P1667" s="39" t="s">
        <v>4413</v>
      </c>
      <c r="Q1667" s="65">
        <v>0</v>
      </c>
      <c r="R1667" s="66">
        <f>+IFERROR((MaestraLP3[[#This Row],[COSTO ]]/MaestraLP3[[#This Row],[COSTO SEP]]-1),0)</f>
        <v>0</v>
      </c>
      <c r="S1667" s="65" t="s">
        <v>143</v>
      </c>
      <c r="T1667" s="65" t="s">
        <v>4661</v>
      </c>
      <c r="U1667" s="64">
        <f>+VLOOKUP(MaestraLP3[[#This Row],[FS00]],'[1]BD MES'!$C:$N,12,0)</f>
        <v>11488.92</v>
      </c>
      <c r="V1667" s="64">
        <v>0</v>
      </c>
      <c r="W1667" s="66">
        <f>+(MaestraLP3[[#This Row],[COSTO ]]-MaestraLP3[[#This Row],[COSTO OCT AL 25-09]])/MaestraLP3[[#This Row],[COSTO OCT AL 25-09]]</f>
        <v>-1</v>
      </c>
      <c r="X1667" s="67" t="str">
        <f>++IF(P1667="HASTA AGOTAR STOCK","HASTA AGOTAR STOCK",IF(MaestraLP3[[#This Row],[PRECIO]]=0,"NO PARA LP",IF(MaestraLP3[[#This Row],[PRECIO SEP]]=0,"INCORPORACIÓN",IF(Z1667=0,"MANTIENE",IF(Z1667&lt;0,"BAJA",IF(Z1667&gt;0,"ALZA",""))))))</f>
        <v>NO PARA LP</v>
      </c>
      <c r="Y1667" s="64">
        <v>0</v>
      </c>
      <c r="Z1667" s="41" t="str">
        <f>IF(Y1667=0,"INDICAR PRECIO VTA",Y1667-MaestraLP3[[#This Row],[PRECIO SEP]])</f>
        <v>INDICAR PRECIO VTA</v>
      </c>
      <c r="AA1667" s="66" t="str">
        <f t="shared" si="26"/>
        <v>-</v>
      </c>
      <c r="AB1667" s="68">
        <f>IFERROR(MaestraLP3[[#This Row],[PRECIO]]*MaestraLP3[[#This Row],[%MG UMV]],0)</f>
        <v>0</v>
      </c>
      <c r="AC1667" s="69">
        <v>3</v>
      </c>
      <c r="AD1667" s="64">
        <f>+IFERROR(MaestraLP3[[#This Row],[MARGEN UNITARIO]]/MaestraLP3[[#This Row],[Peso Neto UMV (KG)]],0)</f>
        <v>0</v>
      </c>
      <c r="AE1667" s="39" t="s">
        <v>53</v>
      </c>
      <c r="AF1667" s="39"/>
      <c r="AG1667" s="39">
        <v>1</v>
      </c>
      <c r="AH1667" s="39">
        <v>0</v>
      </c>
      <c r="AI1667" s="66">
        <v>0</v>
      </c>
      <c r="AJ1667" s="66">
        <v>0</v>
      </c>
      <c r="AK1667" s="39"/>
      <c r="AL1667" s="39" t="s">
        <v>53</v>
      </c>
    </row>
    <row r="1668" spans="1:38" x14ac:dyDescent="0.35">
      <c r="A1668" s="110" t="s">
        <v>276</v>
      </c>
      <c r="B1668" s="39">
        <v>104533930</v>
      </c>
      <c r="C1668" s="39" t="str">
        <f>+MaestraLP3[[#This Row],[CÓDIGO]]&amp;MaestraLP3[[#Headers],[-]]&amp;MaestraLP3[[#This Row],[UMV]]</f>
        <v>104533930-C08</v>
      </c>
      <c r="D1668" s="50" t="str">
        <f>+MaestraLP3[[#This Row],[CÓDIGO]]&amp;MaestraLP3[[#Headers],[FS00]]</f>
        <v>104533930FS00</v>
      </c>
      <c r="E1668" s="39" t="s">
        <v>72</v>
      </c>
      <c r="F1668" s="39" t="s">
        <v>73</v>
      </c>
      <c r="G1668" s="39" t="s">
        <v>1334</v>
      </c>
      <c r="H1668" s="39" t="s">
        <v>1379</v>
      </c>
      <c r="I1668" s="39" t="s">
        <v>1394</v>
      </c>
      <c r="J1668" s="49" t="s">
        <v>253</v>
      </c>
      <c r="K1668" s="50" t="s">
        <v>50</v>
      </c>
      <c r="L1668" s="39" t="str">
        <f>VLOOKUP(MaestraLP3[[#This Row],[UMV]],VALIDACIONES!J:L,3,0)</f>
        <v>Caja 8 Unidades</v>
      </c>
      <c r="M1668" s="39" t="s">
        <v>385</v>
      </c>
      <c r="N1668" s="39" t="s">
        <v>78</v>
      </c>
      <c r="O1668" s="64">
        <v>39896</v>
      </c>
      <c r="P1668" s="39" t="s">
        <v>42</v>
      </c>
      <c r="Q1668" s="64">
        <v>53600</v>
      </c>
      <c r="R1668" s="66">
        <f>+IFERROR((MaestraLP3[[#This Row],[COSTO ]]/MaestraLP3[[#This Row],[COSTO SEP]]-1),0)</f>
        <v>6.0156406657307926E-4</v>
      </c>
      <c r="S1668" s="65" t="s">
        <v>79</v>
      </c>
      <c r="T1668" s="65" t="s">
        <v>52</v>
      </c>
      <c r="U1668" s="64">
        <f>+VLOOKUP(MaestraLP3[[#This Row],[FS00]],'[1]BD MES'!$C:$N,12,0)</f>
        <v>39920</v>
      </c>
      <c r="V1668" s="64">
        <v>39920</v>
      </c>
      <c r="W1668" s="66">
        <f>+(MaestraLP3[[#This Row],[COSTO ]]-MaestraLP3[[#This Row],[COSTO OCT AL 25-09]])/MaestraLP3[[#This Row],[COSTO OCT AL 25-09]]</f>
        <v>0</v>
      </c>
      <c r="X1668" s="67" t="str">
        <f>++IF(P1668="HASTA AGOTAR STOCK","HASTA AGOTAR STOCK",IF(MaestraLP3[[#This Row],[PRECIO]]=0,"NO PARA LP",IF(MaestraLP3[[#This Row],[PRECIO SEP]]=0,"INCORPORACIÓN",IF(Z1668=0,"MANTIENE",IF(Z1668&lt;0,"BAJA",IF(Z1668&gt;0,"ALZA",""))))))</f>
        <v>MANTIENE</v>
      </c>
      <c r="Y1668" s="64">
        <v>53600</v>
      </c>
      <c r="Z1668" s="41">
        <f>IF(Y1668=0,"INDICAR PRECIO VTA",Y1668-MaestraLP3[[#This Row],[PRECIO SEP]])</f>
        <v>0</v>
      </c>
      <c r="AA1668" s="66">
        <f t="shared" si="26"/>
        <v>0.25522388059701495</v>
      </c>
      <c r="AB1668" s="68">
        <f>IFERROR(MaestraLP3[[#This Row],[PRECIO]]*MaestraLP3[[#This Row],[%MG UMV]],0)</f>
        <v>13680.000000000002</v>
      </c>
      <c r="AC1668" s="69">
        <v>8</v>
      </c>
      <c r="AD1668" s="64">
        <f>+IFERROR(MaestraLP3[[#This Row],[MARGEN UNITARIO]]/MaestraLP3[[#This Row],[Peso Neto UMV (KG)]],0)</f>
        <v>1710.0000000000002</v>
      </c>
      <c r="AE1668" s="39" t="s">
        <v>53</v>
      </c>
      <c r="AF1668" s="39"/>
      <c r="AG1668" s="39">
        <v>1</v>
      </c>
      <c r="AH1668" s="39" t="s">
        <v>53</v>
      </c>
      <c r="AI1668" s="66">
        <v>0.05</v>
      </c>
      <c r="AJ1668" s="66">
        <v>0.08</v>
      </c>
      <c r="AK1668" s="39" t="s">
        <v>53</v>
      </c>
      <c r="AL1668" s="39" t="s">
        <v>53</v>
      </c>
    </row>
    <row r="1669" spans="1:38" x14ac:dyDescent="0.35">
      <c r="A1669" s="110" t="s">
        <v>276</v>
      </c>
      <c r="B1669" s="39">
        <v>104538530</v>
      </c>
      <c r="C1669" s="39" t="str">
        <f>+MaestraLP3[[#This Row],[CÓDIGO]]&amp;MaestraLP3[[#Headers],[-]]&amp;MaestraLP3[[#This Row],[UMV]]</f>
        <v>104538530-C12</v>
      </c>
      <c r="D1669" s="50" t="str">
        <f>+MaestraLP3[[#This Row],[CÓDIGO]]&amp;MaestraLP3[[#Headers],[FS00]]</f>
        <v>104538530FS00</v>
      </c>
      <c r="E1669" s="39" t="s">
        <v>72</v>
      </c>
      <c r="F1669" s="39" t="s">
        <v>73</v>
      </c>
      <c r="G1669" s="39" t="s">
        <v>1334</v>
      </c>
      <c r="H1669" s="39" t="s">
        <v>1379</v>
      </c>
      <c r="I1669" s="39" t="s">
        <v>1395</v>
      </c>
      <c r="J1669" s="49" t="s">
        <v>49</v>
      </c>
      <c r="K1669" s="50" t="s">
        <v>50</v>
      </c>
      <c r="L1669" s="39" t="str">
        <f>VLOOKUP(MaestraLP3[[#This Row],[UMV]],VALIDACIONES!J:L,3,0)</f>
        <v>Caja 12 Unidades</v>
      </c>
      <c r="M1669" s="39" t="s">
        <v>385</v>
      </c>
      <c r="N1669" s="39" t="s">
        <v>78</v>
      </c>
      <c r="O1669" s="64">
        <v>33612</v>
      </c>
      <c r="P1669" s="39" t="s">
        <v>42</v>
      </c>
      <c r="Q1669" s="64">
        <v>48900</v>
      </c>
      <c r="R1669" s="66">
        <f>+IFERROR((MaestraLP3[[#This Row],[COSTO ]]/MaestraLP3[[#This Row],[COSTO SEP]]-1),0)</f>
        <v>-2.8561228132809591E-3</v>
      </c>
      <c r="S1669" s="65" t="s">
        <v>79</v>
      </c>
      <c r="T1669" s="65" t="s">
        <v>79</v>
      </c>
      <c r="U1669" s="64">
        <f>+VLOOKUP(MaestraLP3[[#This Row],[FS00]],'[1]BD MES'!$C:$N,12,0)</f>
        <v>35184</v>
      </c>
      <c r="V1669" s="64">
        <v>33516</v>
      </c>
      <c r="W1669" s="66">
        <f>+(MaestraLP3[[#This Row],[COSTO ]]-MaestraLP3[[#This Row],[COSTO OCT AL 25-09]])/MaestraLP3[[#This Row],[COSTO OCT AL 25-09]]</f>
        <v>-4.7407912687585263E-2</v>
      </c>
      <c r="X1669" s="67" t="str">
        <f>++IF(P1669="HASTA AGOTAR STOCK","HASTA AGOTAR STOCK",IF(MaestraLP3[[#This Row],[PRECIO]]=0,"NO PARA LP",IF(MaestraLP3[[#This Row],[PRECIO SEP]]=0,"INCORPORACIÓN",IF(Z1669=0,"MANTIENE",IF(Z1669&lt;0,"BAJA",IF(Z1669&gt;0,"ALZA",""))))))</f>
        <v>BAJA</v>
      </c>
      <c r="Y1669" s="64">
        <v>45600</v>
      </c>
      <c r="Z1669" s="41">
        <f>IF(Y1669=0,"INDICAR PRECIO VTA",Y1669-MaestraLP3[[#This Row],[PRECIO SEP]])</f>
        <v>-3300</v>
      </c>
      <c r="AA1669" s="66">
        <f t="shared" si="26"/>
        <v>0.26500000000000001</v>
      </c>
      <c r="AB1669" s="68">
        <f>IFERROR(MaestraLP3[[#This Row],[PRECIO]]*MaestraLP3[[#This Row],[%MG UMV]],0)</f>
        <v>12084</v>
      </c>
      <c r="AC1669" s="69">
        <v>6</v>
      </c>
      <c r="AD1669" s="64">
        <f>+IFERROR(MaestraLP3[[#This Row],[MARGEN UNITARIO]]/MaestraLP3[[#This Row],[Peso Neto UMV (KG)]],0)</f>
        <v>2014</v>
      </c>
      <c r="AE1669" s="39" t="s">
        <v>53</v>
      </c>
      <c r="AF1669" s="39"/>
      <c r="AG1669" s="39">
        <v>1</v>
      </c>
      <c r="AH1669" s="39" t="s">
        <v>53</v>
      </c>
      <c r="AI1669" s="66">
        <v>0.03</v>
      </c>
      <c r="AJ1669" s="66">
        <v>0.05</v>
      </c>
      <c r="AK1669" s="39" t="s">
        <v>53</v>
      </c>
      <c r="AL1669" s="39" t="s">
        <v>53</v>
      </c>
    </row>
    <row r="1670" spans="1:38" x14ac:dyDescent="0.35">
      <c r="A1670" s="110" t="s">
        <v>276</v>
      </c>
      <c r="B1670" s="39">
        <v>104534920</v>
      </c>
      <c r="C1670" s="39" t="str">
        <f>+MaestraLP3[[#This Row],[CÓDIGO]]&amp;MaestraLP3[[#Headers],[-]]&amp;MaestraLP3[[#This Row],[UMV]]</f>
        <v>104534920-C06</v>
      </c>
      <c r="D1670" s="50" t="str">
        <f>+MaestraLP3[[#This Row],[CÓDIGO]]&amp;MaestraLP3[[#Headers],[FS00]]</f>
        <v>104534920FS00</v>
      </c>
      <c r="E1670" s="39" t="s">
        <v>72</v>
      </c>
      <c r="F1670" s="39" t="s">
        <v>4594</v>
      </c>
      <c r="G1670" s="39" t="s">
        <v>1334</v>
      </c>
      <c r="H1670" s="39" t="s">
        <v>1379</v>
      </c>
      <c r="I1670" s="39" t="s">
        <v>4636</v>
      </c>
      <c r="J1670" s="49" t="s">
        <v>57</v>
      </c>
      <c r="K1670" s="50" t="s">
        <v>50</v>
      </c>
      <c r="L1670" s="39" t="str">
        <f>VLOOKUP(MaestraLP3[[#This Row],[UMV]],VALIDACIONES!J:L,3,0)</f>
        <v>Caja 6 Unidades</v>
      </c>
      <c r="M1670" s="39" t="s">
        <v>385</v>
      </c>
      <c r="N1670" s="39" t="s">
        <v>41</v>
      </c>
      <c r="O1670" s="64">
        <v>28590</v>
      </c>
      <c r="P1670" s="39" t="s">
        <v>4413</v>
      </c>
      <c r="Q1670" s="65">
        <v>0</v>
      </c>
      <c r="R1670" s="66">
        <f>+IFERROR((MaestraLP3[[#This Row],[COSTO ]]/MaestraLP3[[#This Row],[COSTO SEP]]-1),0)</f>
        <v>-1</v>
      </c>
      <c r="S1670" s="65" t="s">
        <v>493</v>
      </c>
      <c r="T1670" s="65" t="s">
        <v>4661</v>
      </c>
      <c r="U1670" s="64">
        <f>+VLOOKUP(MaestraLP3[[#This Row],[FS00]],'[1]BD MES'!$C:$N,12,0)</f>
        <v>28590</v>
      </c>
      <c r="V1670" s="64">
        <v>0</v>
      </c>
      <c r="W1670" s="66">
        <f>+(MaestraLP3[[#This Row],[COSTO ]]-MaestraLP3[[#This Row],[COSTO OCT AL 25-09]])/MaestraLP3[[#This Row],[COSTO OCT AL 25-09]]</f>
        <v>-1</v>
      </c>
      <c r="X1670" s="67" t="str">
        <f>++IF(P1670="HASTA AGOTAR STOCK","HASTA AGOTAR STOCK",IF(MaestraLP3[[#This Row],[PRECIO]]=0,"NO PARA LP",IF(MaestraLP3[[#This Row],[PRECIO SEP]]=0,"INCORPORACIÓN",IF(Z1670=0,"MANTIENE",IF(Z1670&lt;0,"BAJA",IF(Z1670&gt;0,"ALZA",""))))))</f>
        <v>NO PARA LP</v>
      </c>
      <c r="Y1670" s="64">
        <v>0</v>
      </c>
      <c r="Z1670" s="41" t="str">
        <f>IF(Y1670=0,"INDICAR PRECIO VTA",Y1670-MaestraLP3[[#This Row],[PRECIO SEP]])</f>
        <v>INDICAR PRECIO VTA</v>
      </c>
      <c r="AA1670" s="66" t="str">
        <f t="shared" si="26"/>
        <v>-</v>
      </c>
      <c r="AB1670" s="68">
        <f>IFERROR(MaestraLP3[[#This Row],[PRECIO]]*MaestraLP3[[#This Row],[%MG UMV]],0)</f>
        <v>0</v>
      </c>
      <c r="AC1670" s="69">
        <v>6</v>
      </c>
      <c r="AD1670" s="64">
        <f>+IFERROR(MaestraLP3[[#This Row],[MARGEN UNITARIO]]/MaestraLP3[[#This Row],[Peso Neto UMV (KG)]],0)</f>
        <v>0</v>
      </c>
      <c r="AE1670" s="39" t="s">
        <v>44</v>
      </c>
      <c r="AF1670" s="39"/>
      <c r="AG1670" s="39">
        <v>1</v>
      </c>
      <c r="AH1670" s="39">
        <v>0</v>
      </c>
      <c r="AI1670" s="66">
        <v>0</v>
      </c>
      <c r="AJ1670" s="66">
        <v>0</v>
      </c>
      <c r="AK1670" s="39"/>
      <c r="AL1670" s="39" t="s">
        <v>53</v>
      </c>
    </row>
    <row r="1671" spans="1:38" x14ac:dyDescent="0.35">
      <c r="A1671" s="110" t="s">
        <v>276</v>
      </c>
      <c r="B1671" s="39">
        <v>104543170</v>
      </c>
      <c r="C1671" s="39" t="str">
        <f>+MaestraLP3[[#This Row],[CÓDIGO]]&amp;MaestraLP3[[#Headers],[-]]&amp;MaestraLP3[[#This Row],[UMV]]</f>
        <v>104543170-C12</v>
      </c>
      <c r="D1671" s="50" t="str">
        <f>+MaestraLP3[[#This Row],[CÓDIGO]]&amp;MaestraLP3[[#Headers],[FS00]]</f>
        <v>104543170FS00</v>
      </c>
      <c r="E1671" s="39" t="s">
        <v>72</v>
      </c>
      <c r="F1671" s="39" t="s">
        <v>73</v>
      </c>
      <c r="G1671" s="39" t="s">
        <v>1334</v>
      </c>
      <c r="H1671" s="39" t="s">
        <v>1379</v>
      </c>
      <c r="I1671" s="39" t="s">
        <v>1397</v>
      </c>
      <c r="J1671" s="49" t="s">
        <v>49</v>
      </c>
      <c r="K1671" s="50" t="s">
        <v>50</v>
      </c>
      <c r="L1671" s="39" t="str">
        <f>VLOOKUP(MaestraLP3[[#This Row],[UMV]],VALIDACIONES!J:L,3,0)</f>
        <v>Caja 12 Unidades</v>
      </c>
      <c r="M1671" s="39" t="s">
        <v>385</v>
      </c>
      <c r="N1671" s="39" t="s">
        <v>41</v>
      </c>
      <c r="O1671" s="64">
        <v>49164</v>
      </c>
      <c r="P1671" s="39" t="s">
        <v>42</v>
      </c>
      <c r="Q1671" s="64">
        <v>53000</v>
      </c>
      <c r="R1671" s="66">
        <f>+IFERROR((MaestraLP3[[#This Row],[COSTO ]]/MaestraLP3[[#This Row],[COSTO SEP]]-1),0)</f>
        <v>0</v>
      </c>
      <c r="S1671" s="65" t="s">
        <v>52</v>
      </c>
      <c r="T1671" s="65" t="s">
        <v>52</v>
      </c>
      <c r="U1671" s="64">
        <f>+VLOOKUP(MaestraLP3[[#This Row],[FS00]],'[1]BD MES'!$C:$N,12,0)</f>
        <v>49164</v>
      </c>
      <c r="V1671" s="64">
        <v>49164</v>
      </c>
      <c r="W1671" s="66">
        <f>+(MaestraLP3[[#This Row],[COSTO ]]-MaestraLP3[[#This Row],[COSTO OCT AL 25-09]])/MaestraLP3[[#This Row],[COSTO OCT AL 25-09]]</f>
        <v>0</v>
      </c>
      <c r="X1671" s="67" t="str">
        <f>++IF(P1671="HASTA AGOTAR STOCK","HASTA AGOTAR STOCK",IF(MaestraLP3[[#This Row],[PRECIO]]=0,"NO PARA LP",IF(MaestraLP3[[#This Row],[PRECIO SEP]]=0,"INCORPORACIÓN",IF(Z1671=0,"MANTIENE",IF(Z1671&lt;0,"BAJA",IF(Z1671&gt;0,"ALZA",""))))))</f>
        <v>MANTIENE</v>
      </c>
      <c r="Y1671" s="64">
        <v>53000</v>
      </c>
      <c r="Z1671" s="41">
        <f>IF(Y1671=0,"INDICAR PRECIO VTA",Y1671-MaestraLP3[[#This Row],[PRECIO SEP]])</f>
        <v>0</v>
      </c>
      <c r="AA1671" s="66">
        <f t="shared" si="26"/>
        <v>7.2377358490566035E-2</v>
      </c>
      <c r="AB1671" s="68">
        <f>IFERROR(MaestraLP3[[#This Row],[PRECIO]]*MaestraLP3[[#This Row],[%MG UMV]],0)</f>
        <v>3836</v>
      </c>
      <c r="AC1671" s="69">
        <v>1.8</v>
      </c>
      <c r="AD1671" s="64">
        <f>+IFERROR(MaestraLP3[[#This Row],[MARGEN UNITARIO]]/MaestraLP3[[#This Row],[Peso Neto UMV (KG)]],0)</f>
        <v>2131.1111111111109</v>
      </c>
      <c r="AE1671" s="39" t="s">
        <v>53</v>
      </c>
      <c r="AF1671" s="39"/>
      <c r="AG1671" s="39">
        <v>1</v>
      </c>
      <c r="AH1671" s="39" t="s">
        <v>53</v>
      </c>
      <c r="AI1671" s="66">
        <v>0</v>
      </c>
      <c r="AJ1671" s="66">
        <v>0</v>
      </c>
      <c r="AK1671" s="39"/>
      <c r="AL1671" s="39" t="s">
        <v>53</v>
      </c>
    </row>
    <row r="1672" spans="1:38" x14ac:dyDescent="0.35">
      <c r="A1672" s="110" t="s">
        <v>276</v>
      </c>
      <c r="B1672" s="39">
        <v>104543180</v>
      </c>
      <c r="C1672" s="39" t="str">
        <f>+MaestraLP3[[#This Row],[CÓDIGO]]&amp;MaestraLP3[[#Headers],[-]]&amp;MaestraLP3[[#This Row],[UMV]]</f>
        <v>104543180-C12</v>
      </c>
      <c r="D1672" s="50" t="str">
        <f>+MaestraLP3[[#This Row],[CÓDIGO]]&amp;MaestraLP3[[#Headers],[FS00]]</f>
        <v>104543180FS00</v>
      </c>
      <c r="E1672" s="39" t="s">
        <v>72</v>
      </c>
      <c r="F1672" s="39" t="s">
        <v>73</v>
      </c>
      <c r="G1672" s="39" t="s">
        <v>1334</v>
      </c>
      <c r="H1672" s="39" t="s">
        <v>1379</v>
      </c>
      <c r="I1672" s="39" t="s">
        <v>1398</v>
      </c>
      <c r="J1672" s="49" t="s">
        <v>49</v>
      </c>
      <c r="K1672" s="50" t="s">
        <v>50</v>
      </c>
      <c r="L1672" s="39" t="str">
        <f>VLOOKUP(MaestraLP3[[#This Row],[UMV]],VALIDACIONES!J:L,3,0)</f>
        <v>Caja 12 Unidades</v>
      </c>
      <c r="M1672" s="39" t="s">
        <v>385</v>
      </c>
      <c r="N1672" s="39" t="s">
        <v>41</v>
      </c>
      <c r="O1672" s="64">
        <v>48840</v>
      </c>
      <c r="P1672" s="39" t="s">
        <v>42</v>
      </c>
      <c r="Q1672" s="64">
        <v>53000</v>
      </c>
      <c r="R1672" s="66">
        <f>+IFERROR((MaestraLP3[[#This Row],[COSTO ]]/MaestraLP3[[#This Row],[COSTO SEP]]-1),0)</f>
        <v>0</v>
      </c>
      <c r="S1672" s="65" t="s">
        <v>52</v>
      </c>
      <c r="T1672" s="65" t="s">
        <v>52</v>
      </c>
      <c r="U1672" s="64">
        <f>+VLOOKUP(MaestraLP3[[#This Row],[FS00]],'[1]BD MES'!$C:$N,12,0)</f>
        <v>48840</v>
      </c>
      <c r="V1672" s="64">
        <v>48840</v>
      </c>
      <c r="W1672" s="66">
        <f>+(MaestraLP3[[#This Row],[COSTO ]]-MaestraLP3[[#This Row],[COSTO OCT AL 25-09]])/MaestraLP3[[#This Row],[COSTO OCT AL 25-09]]</f>
        <v>0</v>
      </c>
      <c r="X1672" s="67" t="str">
        <f>++IF(P1672="HASTA AGOTAR STOCK","HASTA AGOTAR STOCK",IF(MaestraLP3[[#This Row],[PRECIO]]=0,"NO PARA LP",IF(MaestraLP3[[#This Row],[PRECIO SEP]]=0,"INCORPORACIÓN",IF(Z1672=0,"MANTIENE",IF(Z1672&lt;0,"BAJA",IF(Z1672&gt;0,"ALZA",""))))))</f>
        <v>MANTIENE</v>
      </c>
      <c r="Y1672" s="64">
        <v>53000</v>
      </c>
      <c r="Z1672" s="41">
        <f>IF(Y1672=0,"INDICAR PRECIO VTA",Y1672-MaestraLP3[[#This Row],[PRECIO SEP]])</f>
        <v>0</v>
      </c>
      <c r="AA1672" s="66">
        <f t="shared" si="26"/>
        <v>7.8490566037735854E-2</v>
      </c>
      <c r="AB1672" s="68">
        <f>IFERROR(MaestraLP3[[#This Row],[PRECIO]]*MaestraLP3[[#This Row],[%MG UMV]],0)</f>
        <v>4160</v>
      </c>
      <c r="AC1672" s="69">
        <v>1.8</v>
      </c>
      <c r="AD1672" s="64">
        <f>+IFERROR(MaestraLP3[[#This Row],[MARGEN UNITARIO]]/MaestraLP3[[#This Row],[Peso Neto UMV (KG)]],0)</f>
        <v>2311.1111111111109</v>
      </c>
      <c r="AE1672" s="39" t="s">
        <v>53</v>
      </c>
      <c r="AF1672" s="39"/>
      <c r="AG1672" s="39">
        <v>1</v>
      </c>
      <c r="AH1672" s="39" t="s">
        <v>53</v>
      </c>
      <c r="AI1672" s="66">
        <v>0</v>
      </c>
      <c r="AJ1672" s="66">
        <v>0</v>
      </c>
      <c r="AK1672" s="39"/>
      <c r="AL1672" s="39" t="s">
        <v>53</v>
      </c>
    </row>
    <row r="1673" spans="1:38" x14ac:dyDescent="0.35">
      <c r="A1673" s="110" t="s">
        <v>276</v>
      </c>
      <c r="B1673" s="39">
        <v>104543160</v>
      </c>
      <c r="C1673" s="39" t="str">
        <f>+MaestraLP3[[#This Row],[CÓDIGO]]&amp;MaestraLP3[[#Headers],[-]]&amp;MaestraLP3[[#This Row],[UMV]]</f>
        <v>104543160-C12</v>
      </c>
      <c r="D1673" s="50" t="str">
        <f>+MaestraLP3[[#This Row],[CÓDIGO]]&amp;MaestraLP3[[#Headers],[FS00]]</f>
        <v>104543160FS00</v>
      </c>
      <c r="E1673" s="39" t="s">
        <v>72</v>
      </c>
      <c r="F1673" s="39" t="s">
        <v>73</v>
      </c>
      <c r="G1673" s="39" t="s">
        <v>1334</v>
      </c>
      <c r="H1673" s="39" t="s">
        <v>1379</v>
      </c>
      <c r="I1673" s="39" t="s">
        <v>1399</v>
      </c>
      <c r="J1673" s="49" t="s">
        <v>49</v>
      </c>
      <c r="K1673" s="50" t="s">
        <v>50</v>
      </c>
      <c r="L1673" s="39" t="str">
        <f>VLOOKUP(MaestraLP3[[#This Row],[UMV]],VALIDACIONES!J:L,3,0)</f>
        <v>Caja 12 Unidades</v>
      </c>
      <c r="M1673" s="39" t="s">
        <v>385</v>
      </c>
      <c r="N1673" s="39" t="s">
        <v>41</v>
      </c>
      <c r="O1673" s="64">
        <v>48852</v>
      </c>
      <c r="P1673" s="39" t="s">
        <v>42</v>
      </c>
      <c r="Q1673" s="64">
        <v>53000</v>
      </c>
      <c r="R1673" s="66">
        <f>+IFERROR((MaestraLP3[[#This Row],[COSTO ]]/MaestraLP3[[#This Row],[COSTO SEP]]-1),0)</f>
        <v>0</v>
      </c>
      <c r="S1673" s="65" t="s">
        <v>52</v>
      </c>
      <c r="T1673" s="65" t="s">
        <v>52</v>
      </c>
      <c r="U1673" s="64">
        <f>+VLOOKUP(MaestraLP3[[#This Row],[FS00]],'[1]BD MES'!$C:$N,12,0)</f>
        <v>48744</v>
      </c>
      <c r="V1673" s="64">
        <v>48852</v>
      </c>
      <c r="W1673" s="66">
        <f>+(MaestraLP3[[#This Row],[COSTO ]]-MaestraLP3[[#This Row],[COSTO OCT AL 25-09]])/MaestraLP3[[#This Row],[COSTO OCT AL 25-09]]</f>
        <v>2.2156573116691287E-3</v>
      </c>
      <c r="X1673" s="67" t="str">
        <f>++IF(P1673="HASTA AGOTAR STOCK","HASTA AGOTAR STOCK",IF(MaestraLP3[[#This Row],[PRECIO]]=0,"NO PARA LP",IF(MaestraLP3[[#This Row],[PRECIO SEP]]=0,"INCORPORACIÓN",IF(Z1673=0,"MANTIENE",IF(Z1673&lt;0,"BAJA",IF(Z1673&gt;0,"ALZA",""))))))</f>
        <v>MANTIENE</v>
      </c>
      <c r="Y1673" s="64">
        <v>53000</v>
      </c>
      <c r="Z1673" s="41">
        <f>IF(Y1673=0,"INDICAR PRECIO VTA",Y1673-MaestraLP3[[#This Row],[PRECIO SEP]])</f>
        <v>0</v>
      </c>
      <c r="AA1673" s="66">
        <f t="shared" si="26"/>
        <v>7.8264150943396227E-2</v>
      </c>
      <c r="AB1673" s="68">
        <f>IFERROR(MaestraLP3[[#This Row],[PRECIO]]*MaestraLP3[[#This Row],[%MG UMV]],0)</f>
        <v>4148</v>
      </c>
      <c r="AC1673" s="69">
        <v>1.8</v>
      </c>
      <c r="AD1673" s="64">
        <f>+IFERROR(MaestraLP3[[#This Row],[MARGEN UNITARIO]]/MaestraLP3[[#This Row],[Peso Neto UMV (KG)]],0)</f>
        <v>2304.4444444444443</v>
      </c>
      <c r="AE1673" s="39" t="s">
        <v>53</v>
      </c>
      <c r="AF1673" s="39"/>
      <c r="AG1673" s="39">
        <v>1</v>
      </c>
      <c r="AH1673" s="39" t="s">
        <v>53</v>
      </c>
      <c r="AI1673" s="66">
        <v>0</v>
      </c>
      <c r="AJ1673" s="66">
        <v>0</v>
      </c>
      <c r="AK1673" s="39"/>
      <c r="AL1673" s="39" t="s">
        <v>53</v>
      </c>
    </row>
    <row r="1674" spans="1:38" x14ac:dyDescent="0.35">
      <c r="A1674" s="110" t="s">
        <v>276</v>
      </c>
      <c r="B1674" s="39">
        <v>104538820</v>
      </c>
      <c r="C1674" s="39" t="str">
        <f>+MaestraLP3[[#This Row],[CÓDIGO]]&amp;MaestraLP3[[#Headers],[-]]&amp;MaestraLP3[[#This Row],[UMV]]</f>
        <v>104538820-KG</v>
      </c>
      <c r="D1674" s="50" t="str">
        <f>+MaestraLP3[[#This Row],[CÓDIGO]]&amp;MaestraLP3[[#Headers],[FS00]]</f>
        <v>104538820FS00</v>
      </c>
      <c r="E1674" s="39" t="s">
        <v>72</v>
      </c>
      <c r="F1674" s="39" t="s">
        <v>73</v>
      </c>
      <c r="G1674" s="39" t="s">
        <v>1334</v>
      </c>
      <c r="H1674" s="39" t="s">
        <v>1379</v>
      </c>
      <c r="I1674" s="39" t="s">
        <v>1400</v>
      </c>
      <c r="J1674" s="49" t="s">
        <v>77</v>
      </c>
      <c r="K1674" s="50" t="s">
        <v>77</v>
      </c>
      <c r="L1674" s="39" t="str">
        <f>VLOOKUP(MaestraLP3[[#This Row],[UMV]],VALIDACIONES!J:L,3,0)</f>
        <v>Kilogramo</v>
      </c>
      <c r="M1674" s="39" t="s">
        <v>385</v>
      </c>
      <c r="N1674" s="39" t="s">
        <v>78</v>
      </c>
      <c r="O1674" s="64">
        <v>5743</v>
      </c>
      <c r="P1674" s="39" t="s">
        <v>42</v>
      </c>
      <c r="Q1674" s="64">
        <v>7890</v>
      </c>
      <c r="R1674" s="66">
        <f>+IFERROR((MaestraLP3[[#This Row],[COSTO ]]/MaestraLP3[[#This Row],[COSTO SEP]]-1),0)</f>
        <v>8.1838760229844265E-3</v>
      </c>
      <c r="S1674" s="65" t="s">
        <v>52</v>
      </c>
      <c r="T1674" s="65" t="s">
        <v>52</v>
      </c>
      <c r="U1674" s="64">
        <f>+VLOOKUP(MaestraLP3[[#This Row],[FS00]],'[1]BD MES'!$C:$N,12,0)</f>
        <v>5748</v>
      </c>
      <c r="V1674" s="64">
        <v>5790</v>
      </c>
      <c r="W1674" s="66">
        <f>+(MaestraLP3[[#This Row],[COSTO ]]-MaestraLP3[[#This Row],[COSTO OCT AL 25-09]])/MaestraLP3[[#This Row],[COSTO OCT AL 25-09]]</f>
        <v>7.3068893528183713E-3</v>
      </c>
      <c r="X1674" s="67" t="str">
        <f>++IF(P1674="HASTA AGOTAR STOCK","HASTA AGOTAR STOCK",IF(MaestraLP3[[#This Row],[PRECIO]]=0,"NO PARA LP",IF(MaestraLP3[[#This Row],[PRECIO SEP]]=0,"INCORPORACIÓN",IF(Z1674=0,"MANTIENE",IF(Z1674&lt;0,"BAJA",IF(Z1674&gt;0,"ALZA",""))))))</f>
        <v>MANTIENE</v>
      </c>
      <c r="Y1674" s="64">
        <v>7890</v>
      </c>
      <c r="Z1674" s="41">
        <f>IF(Y1674=0,"INDICAR PRECIO VTA",Y1674-MaestraLP3[[#This Row],[PRECIO SEP]])</f>
        <v>0</v>
      </c>
      <c r="AA1674" s="66">
        <f t="shared" si="26"/>
        <v>0.26615969581749049</v>
      </c>
      <c r="AB1674" s="68">
        <f>IFERROR(MaestraLP3[[#This Row],[PRECIO]]*MaestraLP3[[#This Row],[%MG UMV]],0)</f>
        <v>2100</v>
      </c>
      <c r="AC1674" s="69">
        <v>1</v>
      </c>
      <c r="AD1674" s="64">
        <f>+IFERROR(MaestraLP3[[#This Row],[MARGEN UNITARIO]]/MaestraLP3[[#This Row],[Peso Neto UMV (KG)]],0)</f>
        <v>2100</v>
      </c>
      <c r="AE1674" s="39" t="s">
        <v>53</v>
      </c>
      <c r="AF1674" s="39"/>
      <c r="AG1674" s="39">
        <v>1</v>
      </c>
      <c r="AH1674" s="39" t="s">
        <v>53</v>
      </c>
      <c r="AI1674" s="66">
        <v>0.05</v>
      </c>
      <c r="AJ1674" s="66">
        <v>0.08</v>
      </c>
      <c r="AK1674" s="39" t="s">
        <v>53</v>
      </c>
      <c r="AL1674" s="39" t="s">
        <v>53</v>
      </c>
    </row>
    <row r="1675" spans="1:38" x14ac:dyDescent="0.35">
      <c r="A1675" s="110" t="s">
        <v>276</v>
      </c>
      <c r="B1675" s="39">
        <v>104533900</v>
      </c>
      <c r="C1675" s="39" t="str">
        <f>+MaestraLP3[[#This Row],[CÓDIGO]]&amp;MaestraLP3[[#Headers],[-]]&amp;MaestraLP3[[#This Row],[UMV]]</f>
        <v>104533900-C08</v>
      </c>
      <c r="D1675" s="50" t="str">
        <f>+MaestraLP3[[#This Row],[CÓDIGO]]&amp;MaestraLP3[[#Headers],[FS00]]</f>
        <v>104533900FS00</v>
      </c>
      <c r="E1675" s="39" t="s">
        <v>72</v>
      </c>
      <c r="F1675" s="39" t="s">
        <v>73</v>
      </c>
      <c r="G1675" s="39" t="s">
        <v>1334</v>
      </c>
      <c r="H1675" s="39" t="s">
        <v>1379</v>
      </c>
      <c r="I1675" s="39" t="s">
        <v>1402</v>
      </c>
      <c r="J1675" s="49" t="s">
        <v>253</v>
      </c>
      <c r="K1675" s="50" t="s">
        <v>50</v>
      </c>
      <c r="L1675" s="39" t="str">
        <f>VLOOKUP(MaestraLP3[[#This Row],[UMV]],VALIDACIONES!J:L,3,0)</f>
        <v>Caja 8 Unidades</v>
      </c>
      <c r="M1675" s="39" t="s">
        <v>385</v>
      </c>
      <c r="N1675" s="39" t="s">
        <v>78</v>
      </c>
      <c r="O1675" s="64">
        <v>46240</v>
      </c>
      <c r="P1675" s="39" t="s">
        <v>42</v>
      </c>
      <c r="Q1675" s="64">
        <v>59500</v>
      </c>
      <c r="R1675" s="66">
        <f>+IFERROR((MaestraLP3[[#This Row],[COSTO ]]/MaestraLP3[[#This Row],[COSTO SEP]]-1),0)</f>
        <v>2.076124567474058E-2</v>
      </c>
      <c r="S1675" s="65" t="s">
        <v>52</v>
      </c>
      <c r="T1675" s="65" t="s">
        <v>52</v>
      </c>
      <c r="U1675" s="64">
        <f>+VLOOKUP(MaestraLP3[[#This Row],[FS00]],'[1]BD MES'!$C:$N,12,0)</f>
        <v>46296</v>
      </c>
      <c r="V1675" s="64">
        <v>47200</v>
      </c>
      <c r="W1675" s="66">
        <f>+(MaestraLP3[[#This Row],[COSTO ]]-MaestraLP3[[#This Row],[COSTO OCT AL 25-09]])/MaestraLP3[[#This Row],[COSTO OCT AL 25-09]]</f>
        <v>1.9526524969759807E-2</v>
      </c>
      <c r="X1675" s="67" t="str">
        <f>++IF(P1675="HASTA AGOTAR STOCK","HASTA AGOTAR STOCK",IF(MaestraLP3[[#This Row],[PRECIO]]=0,"NO PARA LP",IF(MaestraLP3[[#This Row],[PRECIO SEP]]=0,"INCORPORACIÓN",IF(Z1675=0,"MANTIENE",IF(Z1675&lt;0,"BAJA",IF(Z1675&gt;0,"ALZA",""))))))</f>
        <v>MANTIENE</v>
      </c>
      <c r="Y1675" s="64">
        <v>59500</v>
      </c>
      <c r="Z1675" s="41">
        <f>IF(Y1675=0,"INDICAR PRECIO VTA",Y1675-MaestraLP3[[#This Row],[PRECIO SEP]])</f>
        <v>0</v>
      </c>
      <c r="AA1675" s="66">
        <f t="shared" si="26"/>
        <v>0.20672268907563024</v>
      </c>
      <c r="AB1675" s="68">
        <f>IFERROR(MaestraLP3[[#This Row],[PRECIO]]*MaestraLP3[[#This Row],[%MG UMV]],0)</f>
        <v>12300</v>
      </c>
      <c r="AC1675" s="69">
        <v>8</v>
      </c>
      <c r="AD1675" s="64">
        <f>+IFERROR(MaestraLP3[[#This Row],[MARGEN UNITARIO]]/MaestraLP3[[#This Row],[Peso Neto UMV (KG)]],0)</f>
        <v>1537.5</v>
      </c>
      <c r="AE1675" s="39" t="s">
        <v>53</v>
      </c>
      <c r="AF1675" s="39"/>
      <c r="AG1675" s="39">
        <v>1</v>
      </c>
      <c r="AH1675" s="39" t="s">
        <v>53</v>
      </c>
      <c r="AI1675" s="66">
        <v>0.03</v>
      </c>
      <c r="AJ1675" s="66">
        <v>0.05</v>
      </c>
      <c r="AK1675" s="39" t="s">
        <v>53</v>
      </c>
      <c r="AL1675" s="39" t="s">
        <v>53</v>
      </c>
    </row>
    <row r="1676" spans="1:38" x14ac:dyDescent="0.35">
      <c r="A1676" s="110" t="s">
        <v>276</v>
      </c>
      <c r="B1676" s="39">
        <v>104520790</v>
      </c>
      <c r="C1676" s="39" t="str">
        <f>+MaestraLP3[[#This Row],[CÓDIGO]]&amp;MaestraLP3[[#Headers],[-]]&amp;MaestraLP3[[#This Row],[UMV]]</f>
        <v>104520790-C01</v>
      </c>
      <c r="D1676" s="50" t="str">
        <f>+MaestraLP3[[#This Row],[CÓDIGO]]&amp;MaestraLP3[[#Headers],[FS00]]</f>
        <v>104520790FS00</v>
      </c>
      <c r="E1676" s="39" t="s">
        <v>72</v>
      </c>
      <c r="F1676" s="39" t="s">
        <v>73</v>
      </c>
      <c r="G1676" s="39" t="s">
        <v>1334</v>
      </c>
      <c r="H1676" s="39" t="s">
        <v>1379</v>
      </c>
      <c r="I1676" s="39" t="s">
        <v>1403</v>
      </c>
      <c r="J1676" s="49" t="s">
        <v>569</v>
      </c>
      <c r="K1676" s="50" t="s">
        <v>77</v>
      </c>
      <c r="L1676" s="39" t="str">
        <f>VLOOKUP(MaestraLP3[[#This Row],[UMV]],VALIDACIONES!J:L,3,0)</f>
        <v>Caja 1 Unidad</v>
      </c>
      <c r="M1676" s="39" t="s">
        <v>40</v>
      </c>
      <c r="N1676" s="39" t="s">
        <v>41</v>
      </c>
      <c r="O1676" s="64">
        <v>34822.799999999996</v>
      </c>
      <c r="P1676" s="39" t="s">
        <v>42</v>
      </c>
      <c r="Q1676" s="64">
        <v>56800</v>
      </c>
      <c r="R1676" s="66">
        <f>+IFERROR((MaestraLP3[[#This Row],[COSTO ]]/MaestraLP3[[#This Row],[COSTO SEP]]-1),0)</f>
        <v>6.6979105643429016E-2</v>
      </c>
      <c r="S1676" s="65" t="s">
        <v>52</v>
      </c>
      <c r="T1676" s="65" t="s">
        <v>52</v>
      </c>
      <c r="U1676" s="64">
        <f>+VLOOKUP(MaestraLP3[[#This Row],[FS00]],'[1]BD MES'!$C:$N,12,0)</f>
        <v>33401.871999999996</v>
      </c>
      <c r="V1676" s="64">
        <v>37155.199999999997</v>
      </c>
      <c r="W1676" s="66">
        <f>+(MaestraLP3[[#This Row],[COSTO ]]-MaestraLP3[[#This Row],[COSTO OCT AL 25-09]])/MaestraLP3[[#This Row],[COSTO OCT AL 25-09]]</f>
        <v>0.11236879178508324</v>
      </c>
      <c r="X1676" s="67" t="str">
        <f>++IF(P1676="HASTA AGOTAR STOCK","HASTA AGOTAR STOCK",IF(MaestraLP3[[#This Row],[PRECIO]]=0,"NO PARA LP",IF(MaestraLP3[[#This Row],[PRECIO SEP]]=0,"INCORPORACIÓN",IF(Z1676=0,"MANTIENE",IF(Z1676&lt;0,"BAJA",IF(Z1676&gt;0,"ALZA",""))))))</f>
        <v>MANTIENE</v>
      </c>
      <c r="Y1676" s="64">
        <v>56800</v>
      </c>
      <c r="Z1676" s="41">
        <f>IF(Y1676=0,"INDICAR PRECIO VTA",Y1676-MaestraLP3[[#This Row],[PRECIO SEP]])</f>
        <v>0</v>
      </c>
      <c r="AA1676" s="66">
        <f t="shared" si="26"/>
        <v>0.34585915492957753</v>
      </c>
      <c r="AB1676" s="68">
        <f>IFERROR(MaestraLP3[[#This Row],[PRECIO]]*MaestraLP3[[#This Row],[%MG UMV]],0)</f>
        <v>19644.800000000003</v>
      </c>
      <c r="AC1676" s="69">
        <v>6.8</v>
      </c>
      <c r="AD1676" s="64">
        <f>+IFERROR(MaestraLP3[[#This Row],[MARGEN UNITARIO]]/MaestraLP3[[#This Row],[Peso Neto UMV (KG)]],0)</f>
        <v>2888.9411764705887</v>
      </c>
      <c r="AE1676" s="39" t="s">
        <v>44</v>
      </c>
      <c r="AF1676" s="39"/>
      <c r="AG1676" s="39">
        <v>1</v>
      </c>
      <c r="AH1676" s="39">
        <v>0</v>
      </c>
      <c r="AI1676" s="66">
        <v>0.05</v>
      </c>
      <c r="AJ1676" s="66">
        <v>0.1</v>
      </c>
      <c r="AK1676" s="39" t="s">
        <v>53</v>
      </c>
      <c r="AL1676" s="39" t="s">
        <v>53</v>
      </c>
    </row>
    <row r="1677" spans="1:38" x14ac:dyDescent="0.35">
      <c r="A1677" s="110" t="s">
        <v>276</v>
      </c>
      <c r="B1677" s="39">
        <v>104542850</v>
      </c>
      <c r="C1677" s="39" t="str">
        <f>+MaestraLP3[[#This Row],[CÓDIGO]]&amp;MaestraLP3[[#Headers],[-]]&amp;MaestraLP3[[#This Row],[UMV]]</f>
        <v>104542850-C12</v>
      </c>
      <c r="D1677" s="50" t="str">
        <f>+MaestraLP3[[#This Row],[CÓDIGO]]&amp;MaestraLP3[[#Headers],[FS00]]</f>
        <v>104542850FS00</v>
      </c>
      <c r="E1677" s="39" t="s">
        <v>72</v>
      </c>
      <c r="F1677" s="39" t="s">
        <v>73</v>
      </c>
      <c r="G1677" s="39" t="s">
        <v>1334</v>
      </c>
      <c r="H1677" s="39" t="s">
        <v>1379</v>
      </c>
      <c r="I1677" s="39" t="s">
        <v>1405</v>
      </c>
      <c r="J1677" s="49" t="s">
        <v>49</v>
      </c>
      <c r="K1677" s="50" t="s">
        <v>50</v>
      </c>
      <c r="L1677" s="39" t="str">
        <f>VLOOKUP(MaestraLP3[[#This Row],[UMV]],VALIDACIONES!J:L,3,0)</f>
        <v>Caja 12 Unidades</v>
      </c>
      <c r="M1677" s="39" t="s">
        <v>385</v>
      </c>
      <c r="N1677" s="39" t="s">
        <v>78</v>
      </c>
      <c r="O1677" s="64">
        <v>33024</v>
      </c>
      <c r="P1677" s="39" t="s">
        <v>42</v>
      </c>
      <c r="Q1677" s="64">
        <v>43900</v>
      </c>
      <c r="R1677" s="66">
        <f>+IFERROR((MaestraLP3[[#This Row],[COSTO ]]/MaestraLP3[[#This Row],[COSTO SEP]]-1),0)</f>
        <v>1.744186046511631E-2</v>
      </c>
      <c r="S1677" s="65" t="s">
        <v>79</v>
      </c>
      <c r="T1677" s="65" t="s">
        <v>79</v>
      </c>
      <c r="U1677" s="64">
        <f>+VLOOKUP(MaestraLP3[[#This Row],[FS00]],'[1]BD MES'!$C:$N,12,0)</f>
        <v>33480</v>
      </c>
      <c r="V1677" s="64">
        <v>33600</v>
      </c>
      <c r="W1677" s="66">
        <f>+(MaestraLP3[[#This Row],[COSTO ]]-MaestraLP3[[#This Row],[COSTO OCT AL 25-09]])/MaestraLP3[[#This Row],[COSTO OCT AL 25-09]]</f>
        <v>3.5842293906810036E-3</v>
      </c>
      <c r="X1677" s="67" t="str">
        <f>++IF(P1677="HASTA AGOTAR STOCK","HASTA AGOTAR STOCK",IF(MaestraLP3[[#This Row],[PRECIO]]=0,"NO PARA LP",IF(MaestraLP3[[#This Row],[PRECIO SEP]]=0,"INCORPORACIÓN",IF(Z1677=0,"MANTIENE",IF(Z1677&lt;0,"BAJA",IF(Z1677&gt;0,"ALZA",""))))))</f>
        <v>MANTIENE</v>
      </c>
      <c r="Y1677" s="64">
        <v>43900</v>
      </c>
      <c r="Z1677" s="41">
        <f>IF(Y1677=0,"INDICAR PRECIO VTA",Y1677-MaestraLP3[[#This Row],[PRECIO SEP]])</f>
        <v>0</v>
      </c>
      <c r="AA1677" s="66">
        <f t="shared" si="26"/>
        <v>0.23462414578587698</v>
      </c>
      <c r="AB1677" s="68">
        <f>IFERROR(MaestraLP3[[#This Row],[PRECIO]]*MaestraLP3[[#This Row],[%MG UMV]],0)</f>
        <v>10300</v>
      </c>
      <c r="AC1677" s="69">
        <v>6</v>
      </c>
      <c r="AD1677" s="64">
        <f>+IFERROR(MaestraLP3[[#This Row],[MARGEN UNITARIO]]/MaestraLP3[[#This Row],[Peso Neto UMV (KG)]],0)</f>
        <v>1716.6666666666667</v>
      </c>
      <c r="AE1677" s="39" t="s">
        <v>53</v>
      </c>
      <c r="AF1677" s="39"/>
      <c r="AG1677" s="39">
        <v>1</v>
      </c>
      <c r="AH1677" s="39" t="s">
        <v>53</v>
      </c>
      <c r="AI1677" s="66">
        <v>0.05</v>
      </c>
      <c r="AJ1677" s="66">
        <v>0.1</v>
      </c>
      <c r="AK1677" s="39" t="s">
        <v>53</v>
      </c>
      <c r="AL1677" s="39" t="s">
        <v>53</v>
      </c>
    </row>
    <row r="1678" spans="1:38" x14ac:dyDescent="0.35">
      <c r="A1678" s="110" t="s">
        <v>276</v>
      </c>
      <c r="B1678" s="39">
        <v>104545290</v>
      </c>
      <c r="C1678" s="39" t="str">
        <f>+MaestraLP3[[#This Row],[CÓDIGO]]&amp;MaestraLP3[[#Headers],[-]]&amp;MaestraLP3[[#This Row],[UMV]]</f>
        <v>104545290-C10</v>
      </c>
      <c r="D1678" s="50" t="str">
        <f>+MaestraLP3[[#This Row],[CÓDIGO]]&amp;MaestraLP3[[#Headers],[FS00]]</f>
        <v>104545290FS00</v>
      </c>
      <c r="E1678" s="39" t="s">
        <v>72</v>
      </c>
      <c r="F1678" s="39" t="s">
        <v>73</v>
      </c>
      <c r="G1678" s="39" t="s">
        <v>1334</v>
      </c>
      <c r="H1678" s="39" t="s">
        <v>1379</v>
      </c>
      <c r="I1678" s="39" t="s">
        <v>1408</v>
      </c>
      <c r="J1678" s="49" t="s">
        <v>65</v>
      </c>
      <c r="K1678" s="50" t="s">
        <v>50</v>
      </c>
      <c r="L1678" s="39" t="str">
        <f>VLOOKUP(MaestraLP3[[#This Row],[UMV]],VALIDACIONES!J:L,3,0)</f>
        <v>Caja 10 Unidades</v>
      </c>
      <c r="M1678" s="39" t="s">
        <v>385</v>
      </c>
      <c r="N1678" s="39" t="s">
        <v>78</v>
      </c>
      <c r="O1678" s="64">
        <v>51250</v>
      </c>
      <c r="P1678" s="39" t="s">
        <v>42</v>
      </c>
      <c r="Q1678" s="64">
        <v>71000</v>
      </c>
      <c r="R1678" s="66">
        <f>+IFERROR((MaestraLP3[[#This Row],[COSTO ]]/MaestraLP3[[#This Row],[COSTO SEP]]-1),0)</f>
        <v>7.1219512195122014E-2</v>
      </c>
      <c r="S1678" s="65" t="s">
        <v>52</v>
      </c>
      <c r="T1678" s="65" t="s">
        <v>52</v>
      </c>
      <c r="U1678" s="64">
        <f>+VLOOKUP(MaestraLP3[[#This Row],[FS00]],'[1]BD MES'!$C:$N,12,0)</f>
        <v>54500</v>
      </c>
      <c r="V1678" s="64">
        <v>54900</v>
      </c>
      <c r="W1678" s="66">
        <f>+(MaestraLP3[[#This Row],[COSTO ]]-MaestraLP3[[#This Row],[COSTO OCT AL 25-09]])/MaestraLP3[[#This Row],[COSTO OCT AL 25-09]]</f>
        <v>7.3394495412844041E-3</v>
      </c>
      <c r="X1678" s="67" t="str">
        <f>++IF(P1678="HASTA AGOTAR STOCK","HASTA AGOTAR STOCK",IF(MaestraLP3[[#This Row],[PRECIO]]=0,"NO PARA LP",IF(MaestraLP3[[#This Row],[PRECIO SEP]]=0,"INCORPORACIÓN",IF(Z1678=0,"MANTIENE",IF(Z1678&lt;0,"BAJA",IF(Z1678&gt;0,"ALZA",""))))))</f>
        <v>MANTIENE</v>
      </c>
      <c r="Y1678" s="64">
        <v>71000</v>
      </c>
      <c r="Z1678" s="41">
        <f>IF(Y1678=0,"INDICAR PRECIO VTA",Y1678-MaestraLP3[[#This Row],[PRECIO SEP]])</f>
        <v>0</v>
      </c>
      <c r="AA1678" s="66">
        <f t="shared" si="26"/>
        <v>0.22676056338028169</v>
      </c>
      <c r="AB1678" s="68">
        <f>IFERROR(MaestraLP3[[#This Row],[PRECIO]]*MaestraLP3[[#This Row],[%MG UMV]],0)</f>
        <v>16100</v>
      </c>
      <c r="AC1678" s="69">
        <v>5</v>
      </c>
      <c r="AD1678" s="64">
        <f>+IFERROR(MaestraLP3[[#This Row],[MARGEN UNITARIO]]/MaestraLP3[[#This Row],[Peso Neto UMV (KG)]],0)</f>
        <v>3220</v>
      </c>
      <c r="AE1678" s="39" t="s">
        <v>53</v>
      </c>
      <c r="AF1678" s="39"/>
      <c r="AG1678" s="39">
        <v>1</v>
      </c>
      <c r="AH1678" s="39" t="s">
        <v>53</v>
      </c>
      <c r="AI1678" s="66">
        <v>0.05</v>
      </c>
      <c r="AJ1678" s="66">
        <v>7.0000000000000007E-2</v>
      </c>
      <c r="AK1678" s="39" t="s">
        <v>53</v>
      </c>
      <c r="AL1678" s="39" t="s">
        <v>53</v>
      </c>
    </row>
    <row r="1679" spans="1:38" x14ac:dyDescent="0.35">
      <c r="A1679" s="110" t="s">
        <v>276</v>
      </c>
      <c r="B1679" s="39">
        <v>104545300</v>
      </c>
      <c r="C1679" s="39" t="str">
        <f>+MaestraLP3[[#This Row],[CÓDIGO]]&amp;MaestraLP3[[#Headers],[-]]&amp;MaestraLP3[[#This Row],[UMV]]</f>
        <v>104545300-C10</v>
      </c>
      <c r="D1679" s="50" t="str">
        <f>+MaestraLP3[[#This Row],[CÓDIGO]]&amp;MaestraLP3[[#Headers],[FS00]]</f>
        <v>104545300FS00</v>
      </c>
      <c r="E1679" s="39" t="s">
        <v>72</v>
      </c>
      <c r="F1679" s="39" t="s">
        <v>73</v>
      </c>
      <c r="G1679" s="39" t="s">
        <v>1334</v>
      </c>
      <c r="H1679" s="39" t="s">
        <v>1379</v>
      </c>
      <c r="I1679" s="39" t="s">
        <v>1409</v>
      </c>
      <c r="J1679" s="49" t="s">
        <v>65</v>
      </c>
      <c r="K1679" s="50" t="s">
        <v>50</v>
      </c>
      <c r="L1679" s="39" t="str">
        <f>VLOOKUP(MaestraLP3[[#This Row],[UMV]],VALIDACIONES!J:L,3,0)</f>
        <v>Caja 10 Unidades</v>
      </c>
      <c r="M1679" s="39" t="s">
        <v>51</v>
      </c>
      <c r="N1679" s="39" t="s">
        <v>78</v>
      </c>
      <c r="O1679" s="64">
        <v>51250</v>
      </c>
      <c r="P1679" s="39" t="s">
        <v>42</v>
      </c>
      <c r="Q1679" s="64">
        <v>71000</v>
      </c>
      <c r="R1679" s="66">
        <f>+IFERROR((MaestraLP3[[#This Row],[COSTO ]]/MaestraLP3[[#This Row],[COSTO SEP]]-1),0)</f>
        <v>7.1219512195122014E-2</v>
      </c>
      <c r="S1679" s="65" t="s">
        <v>52</v>
      </c>
      <c r="T1679" s="65" t="s">
        <v>52</v>
      </c>
      <c r="U1679" s="64">
        <f>+VLOOKUP(MaestraLP3[[#This Row],[FS00]],'[1]BD MES'!$C:$N,12,0)</f>
        <v>54500</v>
      </c>
      <c r="V1679" s="64">
        <v>54900</v>
      </c>
      <c r="W1679" s="66">
        <f>+(MaestraLP3[[#This Row],[COSTO ]]-MaestraLP3[[#This Row],[COSTO OCT AL 25-09]])/MaestraLP3[[#This Row],[COSTO OCT AL 25-09]]</f>
        <v>7.3394495412844041E-3</v>
      </c>
      <c r="X1679" s="67" t="str">
        <f>++IF(P1679="HASTA AGOTAR STOCK","HASTA AGOTAR STOCK",IF(MaestraLP3[[#This Row],[PRECIO]]=0,"NO PARA LP",IF(MaestraLP3[[#This Row],[PRECIO SEP]]=0,"INCORPORACIÓN",IF(Z1679=0,"MANTIENE",IF(Z1679&lt;0,"BAJA",IF(Z1679&gt;0,"ALZA",""))))))</f>
        <v>MANTIENE</v>
      </c>
      <c r="Y1679" s="64">
        <v>71000</v>
      </c>
      <c r="Z1679" s="41">
        <f>IF(Y1679=0,"INDICAR PRECIO VTA",Y1679-MaestraLP3[[#This Row],[PRECIO SEP]])</f>
        <v>0</v>
      </c>
      <c r="AA1679" s="66">
        <f t="shared" si="26"/>
        <v>0.22676056338028169</v>
      </c>
      <c r="AB1679" s="68">
        <f>IFERROR(MaestraLP3[[#This Row],[PRECIO]]*MaestraLP3[[#This Row],[%MG UMV]],0)</f>
        <v>16100</v>
      </c>
      <c r="AC1679" s="69">
        <v>5</v>
      </c>
      <c r="AD1679" s="64">
        <f>+IFERROR(MaestraLP3[[#This Row],[MARGEN UNITARIO]]/MaestraLP3[[#This Row],[Peso Neto UMV (KG)]],0)</f>
        <v>3220</v>
      </c>
      <c r="AE1679" s="39" t="s">
        <v>53</v>
      </c>
      <c r="AF1679" s="39"/>
      <c r="AG1679" s="39">
        <v>1</v>
      </c>
      <c r="AH1679" s="39" t="s">
        <v>53</v>
      </c>
      <c r="AI1679" s="66">
        <v>0.05</v>
      </c>
      <c r="AJ1679" s="66">
        <v>7.0000000000000007E-2</v>
      </c>
      <c r="AK1679" s="39" t="s">
        <v>53</v>
      </c>
      <c r="AL1679" s="39" t="s">
        <v>53</v>
      </c>
    </row>
    <row r="1680" spans="1:38" x14ac:dyDescent="0.35">
      <c r="A1680" s="110" t="s">
        <v>276</v>
      </c>
      <c r="B1680" s="39">
        <v>104547920</v>
      </c>
      <c r="C1680" s="39" t="str">
        <f>+MaestraLP3[[#This Row],[CÓDIGO]]&amp;MaestraLP3[[#Headers],[-]]&amp;MaestraLP3[[#This Row],[UMV]]</f>
        <v>104547920-KG</v>
      </c>
      <c r="D1680" s="50" t="str">
        <f>+MaestraLP3[[#This Row],[CÓDIGO]]&amp;MaestraLP3[[#Headers],[FS00]]</f>
        <v>104547920FS00</v>
      </c>
      <c r="E1680" s="39" t="s">
        <v>72</v>
      </c>
      <c r="F1680" s="39" t="s">
        <v>73</v>
      </c>
      <c r="G1680" s="39" t="s">
        <v>1334</v>
      </c>
      <c r="H1680" s="39" t="s">
        <v>1379</v>
      </c>
      <c r="I1680" s="39" t="s">
        <v>1411</v>
      </c>
      <c r="J1680" s="49" t="s">
        <v>77</v>
      </c>
      <c r="K1680" s="50" t="s">
        <v>77</v>
      </c>
      <c r="L1680" s="39" t="str">
        <f>VLOOKUP(MaestraLP3[[#This Row],[UMV]],VALIDACIONES!J:L,3,0)</f>
        <v>Kilogramo</v>
      </c>
      <c r="M1680" s="39" t="s">
        <v>385</v>
      </c>
      <c r="N1680" s="39" t="s">
        <v>78</v>
      </c>
      <c r="O1680" s="64">
        <v>8500</v>
      </c>
      <c r="P1680" s="39" t="s">
        <v>42</v>
      </c>
      <c r="Q1680" s="64">
        <v>10500</v>
      </c>
      <c r="R1680" s="66">
        <f>+IFERROR((MaestraLP3[[#This Row],[COSTO ]]/MaestraLP3[[#This Row],[COSTO SEP]]-1),0)</f>
        <v>0</v>
      </c>
      <c r="S1680" s="65" t="s">
        <v>79</v>
      </c>
      <c r="T1680" s="65" t="s">
        <v>79</v>
      </c>
      <c r="U1680" s="64">
        <f>+VLOOKUP(MaestraLP3[[#This Row],[FS00]],'[1]BD MES'!$C:$N,12,0)</f>
        <v>8500</v>
      </c>
      <c r="V1680" s="64">
        <v>8500</v>
      </c>
      <c r="W1680" s="66">
        <f>+(MaestraLP3[[#This Row],[COSTO ]]-MaestraLP3[[#This Row],[COSTO OCT AL 25-09]])/MaestraLP3[[#This Row],[COSTO OCT AL 25-09]]</f>
        <v>0</v>
      </c>
      <c r="X1680" s="67" t="str">
        <f>++IF(P1680="HASTA AGOTAR STOCK","HASTA AGOTAR STOCK",IF(MaestraLP3[[#This Row],[PRECIO]]=0,"NO PARA LP",IF(MaestraLP3[[#This Row],[PRECIO SEP]]=0,"INCORPORACIÓN",IF(Z1680=0,"MANTIENE",IF(Z1680&lt;0,"BAJA",IF(Z1680&gt;0,"ALZA",""))))))</f>
        <v>MANTIENE</v>
      </c>
      <c r="Y1680" s="64">
        <v>10500</v>
      </c>
      <c r="Z1680" s="41">
        <f>IF(Y1680=0,"INDICAR PRECIO VTA",Y1680-MaestraLP3[[#This Row],[PRECIO SEP]])</f>
        <v>0</v>
      </c>
      <c r="AA1680" s="66">
        <f t="shared" si="26"/>
        <v>0.19047619047619047</v>
      </c>
      <c r="AB1680" s="68">
        <f>IFERROR(MaestraLP3[[#This Row],[PRECIO]]*MaestraLP3[[#This Row],[%MG UMV]],0)</f>
        <v>2000</v>
      </c>
      <c r="AC1680" s="69">
        <v>1</v>
      </c>
      <c r="AD1680" s="64">
        <f>+IFERROR(MaestraLP3[[#This Row],[MARGEN UNITARIO]]/MaestraLP3[[#This Row],[Peso Neto UMV (KG)]],0)</f>
        <v>2000</v>
      </c>
      <c r="AE1680" s="39" t="s">
        <v>53</v>
      </c>
      <c r="AF1680" s="39"/>
      <c r="AG1680" s="39">
        <v>1</v>
      </c>
      <c r="AH1680" s="39" t="s">
        <v>53</v>
      </c>
      <c r="AI1680" s="66">
        <v>0.05</v>
      </c>
      <c r="AJ1680" s="66">
        <v>0.05</v>
      </c>
      <c r="AK1680" s="39" t="s">
        <v>53</v>
      </c>
      <c r="AL1680" s="39" t="s">
        <v>53</v>
      </c>
    </row>
    <row r="1681" spans="1:38" x14ac:dyDescent="0.35">
      <c r="A1681" s="110" t="s">
        <v>276</v>
      </c>
      <c r="B1681" s="39">
        <v>104547850</v>
      </c>
      <c r="C1681" s="39" t="str">
        <f>+MaestraLP3[[#This Row],[CÓDIGO]]&amp;MaestraLP3[[#Headers],[-]]&amp;MaestraLP3[[#This Row],[UMV]]</f>
        <v>104547850-C12</v>
      </c>
      <c r="D1681" s="50" t="str">
        <f>+MaestraLP3[[#This Row],[CÓDIGO]]&amp;MaestraLP3[[#Headers],[FS00]]</f>
        <v>104547850FS00</v>
      </c>
      <c r="E1681" s="39" t="s">
        <v>72</v>
      </c>
      <c r="F1681" s="39" t="s">
        <v>73</v>
      </c>
      <c r="G1681" s="39" t="s">
        <v>1334</v>
      </c>
      <c r="H1681" s="39" t="s">
        <v>1379</v>
      </c>
      <c r="I1681" s="39" t="s">
        <v>1413</v>
      </c>
      <c r="J1681" s="49" t="s">
        <v>49</v>
      </c>
      <c r="K1681" s="50" t="s">
        <v>50</v>
      </c>
      <c r="L1681" s="39" t="str">
        <f>VLOOKUP(MaestraLP3[[#This Row],[UMV]],VALIDACIONES!J:L,3,0)</f>
        <v>Caja 12 Unidades</v>
      </c>
      <c r="M1681" s="39" t="s">
        <v>385</v>
      </c>
      <c r="N1681" s="39" t="s">
        <v>78</v>
      </c>
      <c r="O1681" s="64">
        <v>62868</v>
      </c>
      <c r="P1681" s="39" t="s">
        <v>42</v>
      </c>
      <c r="Q1681" s="64">
        <v>88800</v>
      </c>
      <c r="R1681" s="66">
        <f>+IFERROR((MaestraLP3[[#This Row],[COSTO ]]/MaestraLP3[[#This Row],[COSTO SEP]]-1),0)</f>
        <v>0</v>
      </c>
      <c r="S1681" s="65" t="s">
        <v>79</v>
      </c>
      <c r="T1681" s="65" t="s">
        <v>79</v>
      </c>
      <c r="U1681" s="64">
        <f>+VLOOKUP(MaestraLP3[[#This Row],[FS00]],'[1]BD MES'!$C:$N,12,0)</f>
        <v>62928</v>
      </c>
      <c r="V1681" s="64">
        <v>62868</v>
      </c>
      <c r="W1681" s="66">
        <f>+(MaestraLP3[[#This Row],[COSTO ]]-MaestraLP3[[#This Row],[COSTO OCT AL 25-09]])/MaestraLP3[[#This Row],[COSTO OCT AL 25-09]]</f>
        <v>-9.5347063310450035E-4</v>
      </c>
      <c r="X1681" s="67" t="str">
        <f>++IF(P1681="HASTA AGOTAR STOCK","HASTA AGOTAR STOCK",IF(MaestraLP3[[#This Row],[PRECIO]]=0,"NO PARA LP",IF(MaestraLP3[[#This Row],[PRECIO SEP]]=0,"INCORPORACIÓN",IF(Z1681=0,"MANTIENE",IF(Z1681&lt;0,"BAJA",IF(Z1681&gt;0,"ALZA",""))))))</f>
        <v>BAJA</v>
      </c>
      <c r="Y1681" s="64">
        <v>78000</v>
      </c>
      <c r="Z1681" s="41">
        <f>IF(Y1681=0,"INDICAR PRECIO VTA",Y1681-MaestraLP3[[#This Row],[PRECIO SEP]])</f>
        <v>-10800</v>
      </c>
      <c r="AA1681" s="66">
        <f t="shared" si="26"/>
        <v>0.19400000000000001</v>
      </c>
      <c r="AB1681" s="68">
        <f>IFERROR(MaestraLP3[[#This Row],[PRECIO]]*MaestraLP3[[#This Row],[%MG UMV]],0)</f>
        <v>15132</v>
      </c>
      <c r="AC1681" s="69">
        <v>6</v>
      </c>
      <c r="AD1681" s="64">
        <f>+IFERROR(MaestraLP3[[#This Row],[MARGEN UNITARIO]]/MaestraLP3[[#This Row],[Peso Neto UMV (KG)]],0)</f>
        <v>2522</v>
      </c>
      <c r="AE1681" s="39" t="s">
        <v>53</v>
      </c>
      <c r="AF1681" s="39"/>
      <c r="AG1681" s="39">
        <v>1</v>
      </c>
      <c r="AH1681" s="39" t="s">
        <v>53</v>
      </c>
      <c r="AI1681" s="66">
        <v>0.05</v>
      </c>
      <c r="AJ1681" s="66">
        <v>0.05</v>
      </c>
      <c r="AK1681" s="39" t="s">
        <v>53</v>
      </c>
      <c r="AL1681" s="39" t="s">
        <v>53</v>
      </c>
    </row>
    <row r="1682" spans="1:38" x14ac:dyDescent="0.35">
      <c r="A1682" s="110" t="s">
        <v>276</v>
      </c>
      <c r="B1682" s="39">
        <v>104535090</v>
      </c>
      <c r="C1682" s="39" t="str">
        <f>+MaestraLP3[[#This Row],[CÓDIGO]]&amp;MaestraLP3[[#Headers],[-]]&amp;MaestraLP3[[#This Row],[UMV]]</f>
        <v>104535090-KG</v>
      </c>
      <c r="D1682" s="50" t="str">
        <f>+MaestraLP3[[#This Row],[CÓDIGO]]&amp;MaestraLP3[[#Headers],[FS00]]</f>
        <v>104535090FS00</v>
      </c>
      <c r="E1682" s="39" t="s">
        <v>72</v>
      </c>
      <c r="F1682" s="39" t="s">
        <v>73</v>
      </c>
      <c r="G1682" s="39" t="s">
        <v>1334</v>
      </c>
      <c r="H1682" s="39" t="s">
        <v>1379</v>
      </c>
      <c r="I1682" s="39" t="s">
        <v>1414</v>
      </c>
      <c r="J1682" s="49" t="s">
        <v>77</v>
      </c>
      <c r="K1682" s="50" t="s">
        <v>77</v>
      </c>
      <c r="L1682" s="39" t="str">
        <f>VLOOKUP(MaestraLP3[[#This Row],[UMV]],VALIDACIONES!J:L,3,0)</f>
        <v>Kilogramo</v>
      </c>
      <c r="M1682" s="39" t="s">
        <v>385</v>
      </c>
      <c r="N1682" s="39" t="s">
        <v>78</v>
      </c>
      <c r="O1682" s="64">
        <v>11000</v>
      </c>
      <c r="P1682" s="39" t="s">
        <v>42</v>
      </c>
      <c r="Q1682" s="64">
        <v>14840</v>
      </c>
      <c r="R1682" s="66">
        <f>+IFERROR((MaestraLP3[[#This Row],[COSTO ]]/MaestraLP3[[#This Row],[COSTO SEP]]-1),0)</f>
        <v>9.0909090909090828E-2</v>
      </c>
      <c r="S1682" s="65" t="s">
        <v>52</v>
      </c>
      <c r="T1682" s="65" t="s">
        <v>52</v>
      </c>
      <c r="U1682" s="64">
        <f>+VLOOKUP(MaestraLP3[[#This Row],[FS00]],'[1]BD MES'!$C:$N,12,0)</f>
        <v>11281</v>
      </c>
      <c r="V1682" s="64">
        <v>12000</v>
      </c>
      <c r="W1682" s="66">
        <f>+(MaestraLP3[[#This Row],[COSTO ]]-MaestraLP3[[#This Row],[COSTO OCT AL 25-09]])/MaestraLP3[[#This Row],[COSTO OCT AL 25-09]]</f>
        <v>6.3735484442868542E-2</v>
      </c>
      <c r="X1682" s="67" t="str">
        <f>++IF(P1682="HASTA AGOTAR STOCK","HASTA AGOTAR STOCK",IF(MaestraLP3[[#This Row],[PRECIO]]=0,"NO PARA LP",IF(MaestraLP3[[#This Row],[PRECIO SEP]]=0,"INCORPORACIÓN",IF(Z1682=0,"MANTIENE",IF(Z1682&lt;0,"BAJA",IF(Z1682&gt;0,"ALZA",""))))))</f>
        <v>MANTIENE</v>
      </c>
      <c r="Y1682" s="64">
        <v>14840</v>
      </c>
      <c r="Z1682" s="41">
        <f>IF(Y1682=0,"INDICAR PRECIO VTA",Y1682-MaestraLP3[[#This Row],[PRECIO SEP]])</f>
        <v>0</v>
      </c>
      <c r="AA1682" s="66">
        <f t="shared" si="26"/>
        <v>0.19137466307277629</v>
      </c>
      <c r="AB1682" s="68">
        <f>IFERROR(MaestraLP3[[#This Row],[PRECIO]]*MaestraLP3[[#This Row],[%MG UMV]],0)</f>
        <v>2840</v>
      </c>
      <c r="AC1682" s="69">
        <v>1</v>
      </c>
      <c r="AD1682" s="64">
        <f>+IFERROR(MaestraLP3[[#This Row],[MARGEN UNITARIO]]/MaestraLP3[[#This Row],[Peso Neto UMV (KG)]],0)</f>
        <v>2840</v>
      </c>
      <c r="AE1682" s="39" t="s">
        <v>44</v>
      </c>
      <c r="AF1682" s="39"/>
      <c r="AG1682" s="39">
        <v>1</v>
      </c>
      <c r="AH1682" s="39">
        <v>0</v>
      </c>
      <c r="AI1682" s="66">
        <v>0.05</v>
      </c>
      <c r="AJ1682" s="66">
        <v>0.08</v>
      </c>
      <c r="AK1682" s="39" t="s">
        <v>53</v>
      </c>
      <c r="AL1682" s="39" t="s">
        <v>53</v>
      </c>
    </row>
    <row r="1683" spans="1:38" x14ac:dyDescent="0.35">
      <c r="A1683" s="110" t="s">
        <v>276</v>
      </c>
      <c r="B1683" s="39">
        <v>104529660</v>
      </c>
      <c r="C1683" s="39" t="str">
        <f>+MaestraLP3[[#This Row],[CÓDIGO]]&amp;MaestraLP3[[#Headers],[-]]&amp;MaestraLP3[[#This Row],[UMV]]</f>
        <v>104529660-C12</v>
      </c>
      <c r="D1683" s="50" t="str">
        <f>+MaestraLP3[[#This Row],[CÓDIGO]]&amp;MaestraLP3[[#Headers],[FS00]]</f>
        <v>104529660FS00</v>
      </c>
      <c r="E1683" s="39" t="s">
        <v>72</v>
      </c>
      <c r="F1683" s="39" t="s">
        <v>73</v>
      </c>
      <c r="G1683" s="39" t="s">
        <v>1334</v>
      </c>
      <c r="H1683" s="39" t="s">
        <v>1335</v>
      </c>
      <c r="I1683" s="39" t="s">
        <v>1345</v>
      </c>
      <c r="J1683" s="49" t="s">
        <v>49</v>
      </c>
      <c r="K1683" s="50" t="s">
        <v>50</v>
      </c>
      <c r="L1683" s="39" t="str">
        <f>VLOOKUP(MaestraLP3[[#This Row],[UMV]],VALIDACIONES!J:L,3,0)</f>
        <v>Caja 12 Unidades</v>
      </c>
      <c r="M1683" s="39" t="s">
        <v>385</v>
      </c>
      <c r="N1683" s="39" t="s">
        <v>78</v>
      </c>
      <c r="O1683" s="64">
        <v>15264</v>
      </c>
      <c r="P1683" s="39" t="s">
        <v>42</v>
      </c>
      <c r="Q1683" s="64">
        <v>26400</v>
      </c>
      <c r="R1683" s="66">
        <f>+IFERROR((MaestraLP3[[#This Row],[COSTO ]]/MaestraLP3[[#This Row],[COSTO SEP]]-1),0)</f>
        <v>0.10298742138364769</v>
      </c>
      <c r="S1683" s="65" t="s">
        <v>52</v>
      </c>
      <c r="T1683" s="65" t="s">
        <v>52</v>
      </c>
      <c r="U1683" s="64">
        <f>+VLOOKUP(MaestraLP3[[#This Row],[FS00]],'[1]BD MES'!$C:$N,12,0)</f>
        <v>15144</v>
      </c>
      <c r="V1683" s="64">
        <v>16836</v>
      </c>
      <c r="W1683" s="66">
        <f>+(MaestraLP3[[#This Row],[COSTO ]]-MaestraLP3[[#This Row],[COSTO OCT AL 25-09]])/MaestraLP3[[#This Row],[COSTO OCT AL 25-09]]</f>
        <v>0.11172741679873217</v>
      </c>
      <c r="X1683" s="67" t="str">
        <f>++IF(P1683="HASTA AGOTAR STOCK","HASTA AGOTAR STOCK",IF(MaestraLP3[[#This Row],[PRECIO]]=0,"NO PARA LP",IF(MaestraLP3[[#This Row],[PRECIO SEP]]=0,"INCORPORACIÓN",IF(Z1683=0,"MANTIENE",IF(Z1683&lt;0,"BAJA",IF(Z1683&gt;0,"ALZA",""))))))</f>
        <v>MANTIENE</v>
      </c>
      <c r="Y1683" s="64">
        <v>26400</v>
      </c>
      <c r="Z1683" s="41">
        <f>IF(Y1683=0,"INDICAR PRECIO VTA",Y1683-MaestraLP3[[#This Row],[PRECIO SEP]])</f>
        <v>0</v>
      </c>
      <c r="AA1683" s="66">
        <f t="shared" si="26"/>
        <v>0.36227272727272725</v>
      </c>
      <c r="AB1683" s="68">
        <f>IFERROR(MaestraLP3[[#This Row],[PRECIO]]*MaestraLP3[[#This Row],[%MG UMV]],0)</f>
        <v>9564</v>
      </c>
      <c r="AC1683" s="69">
        <v>6</v>
      </c>
      <c r="AD1683" s="64">
        <f>+IFERROR(MaestraLP3[[#This Row],[MARGEN UNITARIO]]/MaestraLP3[[#This Row],[Peso Neto UMV (KG)]],0)</f>
        <v>1594</v>
      </c>
      <c r="AE1683" s="39" t="s">
        <v>53</v>
      </c>
      <c r="AF1683" s="39"/>
      <c r="AG1683" s="39">
        <v>1</v>
      </c>
      <c r="AH1683" s="39" t="s">
        <v>53</v>
      </c>
      <c r="AI1683" s="66">
        <v>0.1</v>
      </c>
      <c r="AJ1683" s="66">
        <v>0.15</v>
      </c>
      <c r="AK1683" s="39"/>
      <c r="AL1683" s="39" t="s">
        <v>53</v>
      </c>
    </row>
    <row r="1684" spans="1:38" x14ac:dyDescent="0.35">
      <c r="A1684" s="110" t="s">
        <v>276</v>
      </c>
      <c r="B1684" s="39">
        <v>104539220</v>
      </c>
      <c r="C1684" s="39" t="str">
        <f>+MaestraLP3[[#This Row],[CÓDIGO]]&amp;MaestraLP3[[#Headers],[-]]&amp;MaestraLP3[[#This Row],[UMV]]</f>
        <v>104539220-C06</v>
      </c>
      <c r="D1684" s="50" t="str">
        <f>+MaestraLP3[[#This Row],[CÓDIGO]]&amp;MaestraLP3[[#Headers],[FS00]]</f>
        <v>104539220FS00</v>
      </c>
      <c r="E1684" s="39" t="s">
        <v>72</v>
      </c>
      <c r="F1684" s="39" t="s">
        <v>73</v>
      </c>
      <c r="G1684" s="39" t="s">
        <v>1334</v>
      </c>
      <c r="H1684" s="39" t="s">
        <v>1335</v>
      </c>
      <c r="I1684" s="39" t="s">
        <v>1348</v>
      </c>
      <c r="J1684" s="49" t="s">
        <v>57</v>
      </c>
      <c r="K1684" s="50" t="s">
        <v>50</v>
      </c>
      <c r="L1684" s="39" t="str">
        <f>VLOOKUP(MaestraLP3[[#This Row],[UMV]],VALIDACIONES!J:L,3,0)</f>
        <v>Caja 6 Unidades</v>
      </c>
      <c r="M1684" s="39" t="s">
        <v>385</v>
      </c>
      <c r="N1684" s="39" t="s">
        <v>78</v>
      </c>
      <c r="O1684" s="64">
        <v>14094</v>
      </c>
      <c r="P1684" s="39" t="s">
        <v>42</v>
      </c>
      <c r="Q1684" s="64">
        <v>22800</v>
      </c>
      <c r="R1684" s="66">
        <f>+IFERROR((MaestraLP3[[#This Row],[COSTO ]]/MaestraLP3[[#This Row],[COSTO SEP]]-1),0)</f>
        <v>4.2571306939120923E-4</v>
      </c>
      <c r="S1684" s="65" t="s">
        <v>52</v>
      </c>
      <c r="T1684" s="65" t="s">
        <v>52</v>
      </c>
      <c r="U1684" s="64">
        <f>+VLOOKUP(MaestraLP3[[#This Row],[FS00]],'[1]BD MES'!$C:$N,12,0)</f>
        <v>14088</v>
      </c>
      <c r="V1684" s="64">
        <v>14100</v>
      </c>
      <c r="W1684" s="66">
        <f>+(MaestraLP3[[#This Row],[COSTO ]]-MaestraLP3[[#This Row],[COSTO OCT AL 25-09]])/MaestraLP3[[#This Row],[COSTO OCT AL 25-09]]</f>
        <v>8.5178875638841568E-4</v>
      </c>
      <c r="X1684" s="67" t="str">
        <f>++IF(P1684="HASTA AGOTAR STOCK","HASTA AGOTAR STOCK",IF(MaestraLP3[[#This Row],[PRECIO]]=0,"NO PARA LP",IF(MaestraLP3[[#This Row],[PRECIO SEP]]=0,"INCORPORACIÓN",IF(Z1684=0,"MANTIENE",IF(Z1684&lt;0,"BAJA",IF(Z1684&gt;0,"ALZA",""))))))</f>
        <v>MANTIENE</v>
      </c>
      <c r="Y1684" s="64">
        <v>22800</v>
      </c>
      <c r="Z1684" s="41">
        <f>IF(Y1684=0,"INDICAR PRECIO VTA",Y1684-MaestraLP3[[#This Row],[PRECIO SEP]])</f>
        <v>0</v>
      </c>
      <c r="AA1684" s="66">
        <f t="shared" si="26"/>
        <v>0.38157894736842107</v>
      </c>
      <c r="AB1684" s="68">
        <f>IFERROR(MaestraLP3[[#This Row],[PRECIO]]*MaestraLP3[[#This Row],[%MG UMV]],0)</f>
        <v>8700</v>
      </c>
      <c r="AC1684" s="69">
        <v>6</v>
      </c>
      <c r="AD1684" s="64">
        <f>+IFERROR(MaestraLP3[[#This Row],[MARGEN UNITARIO]]/MaestraLP3[[#This Row],[Peso Neto UMV (KG)]],0)</f>
        <v>1450</v>
      </c>
      <c r="AE1684" s="39" t="s">
        <v>53</v>
      </c>
      <c r="AF1684" s="39"/>
      <c r="AG1684" s="39">
        <v>1</v>
      </c>
      <c r="AH1684" s="39" t="s">
        <v>53</v>
      </c>
      <c r="AI1684" s="66">
        <v>0.1</v>
      </c>
      <c r="AJ1684" s="66">
        <v>0.15</v>
      </c>
      <c r="AK1684" s="39"/>
      <c r="AL1684" s="39" t="s">
        <v>53</v>
      </c>
    </row>
    <row r="1685" spans="1:38" x14ac:dyDescent="0.35">
      <c r="A1685" s="110" t="s">
        <v>276</v>
      </c>
      <c r="B1685" s="39">
        <v>104534790</v>
      </c>
      <c r="C1685" s="39" t="str">
        <f>+MaestraLP3[[#This Row],[CÓDIGO]]&amp;MaestraLP3[[#Headers],[-]]&amp;MaestraLP3[[#This Row],[UMV]]</f>
        <v>104534790-C10</v>
      </c>
      <c r="D1685" s="50" t="str">
        <f>+MaestraLP3[[#This Row],[CÓDIGO]]&amp;MaestraLP3[[#Headers],[FS00]]</f>
        <v>104534790FS00</v>
      </c>
      <c r="E1685" s="39" t="s">
        <v>72</v>
      </c>
      <c r="F1685" s="39" t="s">
        <v>73</v>
      </c>
      <c r="G1685" s="39" t="s">
        <v>1334</v>
      </c>
      <c r="H1685" s="39" t="s">
        <v>1349</v>
      </c>
      <c r="I1685" s="39" t="s">
        <v>1353</v>
      </c>
      <c r="J1685" s="49" t="s">
        <v>65</v>
      </c>
      <c r="K1685" s="50" t="s">
        <v>50</v>
      </c>
      <c r="L1685" s="39" t="str">
        <f>VLOOKUP(MaestraLP3[[#This Row],[UMV]],VALIDACIONES!J:L,3,0)</f>
        <v>Caja 10 Unidades</v>
      </c>
      <c r="M1685" s="39" t="s">
        <v>385</v>
      </c>
      <c r="N1685" s="39" t="s">
        <v>41</v>
      </c>
      <c r="O1685" s="64">
        <v>71800</v>
      </c>
      <c r="P1685" s="39" t="s">
        <v>42</v>
      </c>
      <c r="Q1685" s="64">
        <v>105000</v>
      </c>
      <c r="R1685" s="66">
        <f>+IFERROR((MaestraLP3[[#This Row],[COSTO ]]/MaestraLP3[[#This Row],[COSTO SEP]]-1),0)</f>
        <v>6.2674094707519945E-3</v>
      </c>
      <c r="S1685" s="65" t="s">
        <v>52</v>
      </c>
      <c r="T1685" s="65" t="s">
        <v>52</v>
      </c>
      <c r="U1685" s="64">
        <f>+VLOOKUP(MaestraLP3[[#This Row],[FS00]],'[1]BD MES'!$C:$N,12,0)</f>
        <v>71540</v>
      </c>
      <c r="V1685" s="64">
        <v>72250</v>
      </c>
      <c r="W1685" s="66">
        <f>+(MaestraLP3[[#This Row],[COSTO ]]-MaestraLP3[[#This Row],[COSTO OCT AL 25-09]])/MaestraLP3[[#This Row],[COSTO OCT AL 25-09]]</f>
        <v>9.924517752306402E-3</v>
      </c>
      <c r="X1685" s="67" t="str">
        <f>++IF(P1685="HASTA AGOTAR STOCK","HASTA AGOTAR STOCK",IF(MaestraLP3[[#This Row],[PRECIO]]=0,"NO PARA LP",IF(MaestraLP3[[#This Row],[PRECIO SEP]]=0,"INCORPORACIÓN",IF(Z1685=0,"MANTIENE",IF(Z1685&lt;0,"BAJA",IF(Z1685&gt;0,"ALZA",""))))))</f>
        <v>MANTIENE</v>
      </c>
      <c r="Y1685" s="64">
        <v>105000</v>
      </c>
      <c r="Z1685" s="41">
        <f>IF(Y1685=0,"INDICAR PRECIO VTA",Y1685-MaestraLP3[[#This Row],[PRECIO SEP]])</f>
        <v>0</v>
      </c>
      <c r="AA1685" s="66">
        <f t="shared" si="26"/>
        <v>0.31190476190476191</v>
      </c>
      <c r="AB1685" s="68">
        <f>IFERROR(MaestraLP3[[#This Row],[PRECIO]]*MaestraLP3[[#This Row],[%MG UMV]],0)</f>
        <v>32750</v>
      </c>
      <c r="AC1685" s="69">
        <v>13.6</v>
      </c>
      <c r="AD1685" s="64">
        <f>+IFERROR(MaestraLP3[[#This Row],[MARGEN UNITARIO]]/MaestraLP3[[#This Row],[Peso Neto UMV (KG)]],0)</f>
        <v>2408.0882352941176</v>
      </c>
      <c r="AE1685" s="39" t="s">
        <v>53</v>
      </c>
      <c r="AF1685" s="39"/>
      <c r="AG1685" s="39">
        <v>1</v>
      </c>
      <c r="AH1685" s="39" t="s">
        <v>53</v>
      </c>
      <c r="AI1685" s="66">
        <v>0.13</v>
      </c>
      <c r="AJ1685" s="66">
        <v>0.18</v>
      </c>
      <c r="AK1685" s="39" t="s">
        <v>53</v>
      </c>
      <c r="AL1685" s="39" t="s">
        <v>53</v>
      </c>
    </row>
    <row r="1686" spans="1:38" x14ac:dyDescent="0.35">
      <c r="A1686" s="110" t="s">
        <v>276</v>
      </c>
      <c r="B1686" s="39">
        <v>104547160</v>
      </c>
      <c r="C1686" s="39" t="str">
        <f>+MaestraLP3[[#This Row],[CÓDIGO]]&amp;MaestraLP3[[#Headers],[-]]&amp;MaestraLP3[[#This Row],[UMV]]</f>
        <v>104547160-C10</v>
      </c>
      <c r="D1686" s="50" t="str">
        <f>+MaestraLP3[[#This Row],[CÓDIGO]]&amp;MaestraLP3[[#Headers],[FS00]]</f>
        <v>104547160FS00</v>
      </c>
      <c r="E1686" s="39" t="s">
        <v>72</v>
      </c>
      <c r="F1686" s="39" t="s">
        <v>73</v>
      </c>
      <c r="G1686" s="39" t="s">
        <v>1334</v>
      </c>
      <c r="H1686" s="39" t="s">
        <v>1349</v>
      </c>
      <c r="I1686" s="39" t="s">
        <v>1354</v>
      </c>
      <c r="J1686" s="49" t="s">
        <v>65</v>
      </c>
      <c r="K1686" s="50" t="s">
        <v>50</v>
      </c>
      <c r="L1686" s="39" t="str">
        <f>VLOOKUP(MaestraLP3[[#This Row],[UMV]],VALIDACIONES!J:L,3,0)</f>
        <v>Caja 10 Unidades</v>
      </c>
      <c r="M1686" s="39" t="s">
        <v>385</v>
      </c>
      <c r="N1686" s="39" t="s">
        <v>41</v>
      </c>
      <c r="O1686" s="64">
        <v>68630</v>
      </c>
      <c r="P1686" s="39" t="s">
        <v>42</v>
      </c>
      <c r="Q1686" s="64">
        <v>98000</v>
      </c>
      <c r="R1686" s="66">
        <f>+IFERROR((MaestraLP3[[#This Row],[COSTO ]]/MaestraLP3[[#This Row],[COSTO SEP]]-1),0)</f>
        <v>1.5882267230074243E-2</v>
      </c>
      <c r="S1686" s="65" t="s">
        <v>52</v>
      </c>
      <c r="T1686" s="65" t="s">
        <v>52</v>
      </c>
      <c r="U1686" s="64">
        <f>+VLOOKUP(MaestraLP3[[#This Row],[FS00]],'[1]BD MES'!$C:$N,12,0)</f>
        <v>69380</v>
      </c>
      <c r="V1686" s="64">
        <v>69720</v>
      </c>
      <c r="W1686" s="66">
        <f>+(MaestraLP3[[#This Row],[COSTO ]]-MaestraLP3[[#This Row],[COSTO OCT AL 25-09]])/MaestraLP3[[#This Row],[COSTO OCT AL 25-09]]</f>
        <v>4.9005477082732776E-3</v>
      </c>
      <c r="X1686" s="67" t="str">
        <f>++IF(P1686="HASTA AGOTAR STOCK","HASTA AGOTAR STOCK",IF(MaestraLP3[[#This Row],[PRECIO]]=0,"NO PARA LP",IF(MaestraLP3[[#This Row],[PRECIO SEP]]=0,"INCORPORACIÓN",IF(Z1686=0,"MANTIENE",IF(Z1686&lt;0,"BAJA",IF(Z1686&gt;0,"ALZA",""))))))</f>
        <v>MANTIENE</v>
      </c>
      <c r="Y1686" s="64">
        <v>98000</v>
      </c>
      <c r="Z1686" s="41">
        <f>IF(Y1686=0,"INDICAR PRECIO VTA",Y1686-MaestraLP3[[#This Row],[PRECIO SEP]])</f>
        <v>0</v>
      </c>
      <c r="AA1686" s="66">
        <f t="shared" si="26"/>
        <v>0.28857142857142859</v>
      </c>
      <c r="AB1686" s="68">
        <f>IFERROR(MaestraLP3[[#This Row],[PRECIO]]*MaestraLP3[[#This Row],[%MG UMV]],0)</f>
        <v>28280</v>
      </c>
      <c r="AC1686" s="69">
        <v>13.6</v>
      </c>
      <c r="AD1686" s="64">
        <f>+IFERROR(MaestraLP3[[#This Row],[MARGEN UNITARIO]]/MaestraLP3[[#This Row],[Peso Neto UMV (KG)]],0)</f>
        <v>2079.4117647058824</v>
      </c>
      <c r="AE1686" s="39" t="s">
        <v>53</v>
      </c>
      <c r="AF1686" s="39"/>
      <c r="AG1686" s="39">
        <v>1</v>
      </c>
      <c r="AH1686" s="39" t="s">
        <v>53</v>
      </c>
      <c r="AI1686" s="66">
        <v>0.1</v>
      </c>
      <c r="AJ1686" s="66">
        <v>0.15</v>
      </c>
      <c r="AK1686" s="39" t="s">
        <v>53</v>
      </c>
      <c r="AL1686" s="39" t="s">
        <v>53</v>
      </c>
    </row>
    <row r="1687" spans="1:38" x14ac:dyDescent="0.35">
      <c r="A1687" s="110" t="s">
        <v>276</v>
      </c>
      <c r="B1687" s="39">
        <v>104547660</v>
      </c>
      <c r="C1687" s="39" t="str">
        <f>+MaestraLP3[[#This Row],[CÓDIGO]]&amp;MaestraLP3[[#Headers],[-]]&amp;MaestraLP3[[#This Row],[UMV]]</f>
        <v>104547660-C04</v>
      </c>
      <c r="D1687" s="50" t="str">
        <f>+MaestraLP3[[#This Row],[CÓDIGO]]&amp;MaestraLP3[[#Headers],[FS00]]</f>
        <v>104547660FS00</v>
      </c>
      <c r="E1687" s="39" t="s">
        <v>72</v>
      </c>
      <c r="F1687" s="39" t="s">
        <v>73</v>
      </c>
      <c r="G1687" s="39" t="s">
        <v>1334</v>
      </c>
      <c r="H1687" s="39" t="s">
        <v>1349</v>
      </c>
      <c r="I1687" s="94" t="s">
        <v>4700</v>
      </c>
      <c r="J1687" s="50" t="s">
        <v>141</v>
      </c>
      <c r="K1687" s="50" t="s">
        <v>50</v>
      </c>
      <c r="L1687" s="39" t="str">
        <f>VLOOKUP(MaestraLP3[[#This Row],[UMV]],VALIDACIONES!J:L,3,0)</f>
        <v>Caja 4 Unidades</v>
      </c>
      <c r="M1687" s="39" t="s">
        <v>385</v>
      </c>
      <c r="N1687" s="39" t="s">
        <v>78</v>
      </c>
      <c r="O1687" s="64">
        <v>60400</v>
      </c>
      <c r="P1687" s="39" t="s">
        <v>42</v>
      </c>
      <c r="Q1687" s="65">
        <v>84000</v>
      </c>
      <c r="R1687" s="66">
        <f>+IFERROR((MaestraLP3[[#This Row],[COSTO ]]/MaestraLP3[[#This Row],[COSTO SEP]]-1),0)</f>
        <v>0</v>
      </c>
      <c r="S1687" s="65" t="s">
        <v>493</v>
      </c>
      <c r="T1687" s="65" t="s">
        <v>493</v>
      </c>
      <c r="U1687" s="64">
        <f>+VLOOKUP(MaestraLP3[[#This Row],[FS00]],'[1]BD MES'!$C:$N,12,0)</f>
        <v>60400</v>
      </c>
      <c r="V1687" s="64">
        <v>60400</v>
      </c>
      <c r="W1687" s="66">
        <f>+(MaestraLP3[[#This Row],[COSTO ]]-MaestraLP3[[#This Row],[COSTO OCT AL 25-09]])/MaestraLP3[[#This Row],[COSTO OCT AL 25-09]]</f>
        <v>0</v>
      </c>
      <c r="X1687" s="67" t="str">
        <f>++IF(P1687="HASTA AGOTAR STOCK","HASTA AGOTAR STOCK",IF(MaestraLP3[[#This Row],[PRECIO]]=0,"NO PARA LP",IF(MaestraLP3[[#This Row],[PRECIO SEP]]=0,"INCORPORACIÓN",IF(Z1687=0,"MANTIENE",IF(Z1687&lt;0,"BAJA",IF(Z1687&gt;0,"ALZA",""))))))</f>
        <v>MANTIENE</v>
      </c>
      <c r="Y1687" s="64">
        <v>84000</v>
      </c>
      <c r="Z1687" s="41">
        <f>IF(Y1687=0,"INDICAR PRECIO VTA",Y1687-MaestraLP3[[#This Row],[PRECIO SEP]])</f>
        <v>0</v>
      </c>
      <c r="AA1687" s="66">
        <f t="shared" si="26"/>
        <v>0.28095238095238095</v>
      </c>
      <c r="AB1687" s="68">
        <f>IFERROR(MaestraLP3[[#This Row],[PRECIO]]*MaestraLP3[[#This Row],[%MG UMV]],0)</f>
        <v>23600</v>
      </c>
      <c r="AC1687" s="69">
        <v>4</v>
      </c>
      <c r="AD1687" s="64">
        <f>+IFERROR(MaestraLP3[[#This Row],[MARGEN UNITARIO]]/MaestraLP3[[#This Row],[Peso Neto UMV (KG)]],0)</f>
        <v>5900</v>
      </c>
      <c r="AE1687" s="39" t="s">
        <v>53</v>
      </c>
      <c r="AF1687" s="39"/>
      <c r="AG1687" s="39">
        <v>1</v>
      </c>
      <c r="AH1687" s="39" t="s">
        <v>53</v>
      </c>
      <c r="AI1687" s="66">
        <v>0.1</v>
      </c>
      <c r="AJ1687" s="66">
        <v>0.16</v>
      </c>
      <c r="AK1687" s="39"/>
      <c r="AL1687" s="39" t="s">
        <v>53</v>
      </c>
    </row>
    <row r="1688" spans="1:38" x14ac:dyDescent="0.35">
      <c r="A1688" s="110" t="s">
        <v>276</v>
      </c>
      <c r="B1688" s="39">
        <v>104534990</v>
      </c>
      <c r="C1688" s="39" t="str">
        <f>+MaestraLP3[[#This Row],[CÓDIGO]]&amp;MaestraLP3[[#Headers],[-]]&amp;MaestraLP3[[#This Row],[UMV]]</f>
        <v>104534990-C12</v>
      </c>
      <c r="D1688" s="50" t="str">
        <f>+MaestraLP3[[#This Row],[CÓDIGO]]&amp;MaestraLP3[[#Headers],[FS00]]</f>
        <v>104534990FS00</v>
      </c>
      <c r="E1688" s="39" t="s">
        <v>72</v>
      </c>
      <c r="F1688" s="39" t="s">
        <v>73</v>
      </c>
      <c r="G1688" s="39" t="s">
        <v>1334</v>
      </c>
      <c r="H1688" s="39" t="s">
        <v>1349</v>
      </c>
      <c r="I1688" s="39" t="s">
        <v>1355</v>
      </c>
      <c r="J1688" s="49" t="s">
        <v>49</v>
      </c>
      <c r="K1688" s="50" t="s">
        <v>50</v>
      </c>
      <c r="L1688" s="39" t="str">
        <f>VLOOKUP(MaestraLP3[[#This Row],[UMV]],VALIDACIONES!J:L,3,0)</f>
        <v>Caja 12 Unidades</v>
      </c>
      <c r="M1688" s="39" t="s">
        <v>385</v>
      </c>
      <c r="N1688" s="39" t="s">
        <v>78</v>
      </c>
      <c r="O1688" s="64">
        <v>38400</v>
      </c>
      <c r="P1688" s="39" t="s">
        <v>42</v>
      </c>
      <c r="Q1688" s="64">
        <v>50400</v>
      </c>
      <c r="R1688" s="66">
        <f>+IFERROR((MaestraLP3[[#This Row],[COSTO ]]/MaestraLP3[[#This Row],[COSTO SEP]]-1),0)</f>
        <v>6.25E-2</v>
      </c>
      <c r="S1688" s="65" t="s">
        <v>52</v>
      </c>
      <c r="T1688" s="65" t="s">
        <v>52</v>
      </c>
      <c r="U1688" s="64">
        <f>+VLOOKUP(MaestraLP3[[#This Row],[FS00]],'[1]BD MES'!$C:$N,12,0)</f>
        <v>39204</v>
      </c>
      <c r="V1688" s="64">
        <v>40800</v>
      </c>
      <c r="W1688" s="66">
        <f>+(MaestraLP3[[#This Row],[COSTO ]]-MaestraLP3[[#This Row],[COSTO OCT AL 25-09]])/MaestraLP3[[#This Row],[COSTO OCT AL 25-09]]</f>
        <v>4.0710131619222531E-2</v>
      </c>
      <c r="X1688" s="67" t="str">
        <f>++IF(P1688="HASTA AGOTAR STOCK","HASTA AGOTAR STOCK",IF(MaestraLP3[[#This Row],[PRECIO]]=0,"NO PARA LP",IF(MaestraLP3[[#This Row],[PRECIO SEP]]=0,"INCORPORACIÓN",IF(Z1688=0,"MANTIENE",IF(Z1688&lt;0,"BAJA",IF(Z1688&gt;0,"ALZA",""))))))</f>
        <v>MANTIENE</v>
      </c>
      <c r="Y1688" s="64">
        <v>50400</v>
      </c>
      <c r="Z1688" s="41">
        <f>IF(Y1688=0,"INDICAR PRECIO VTA",Y1688-MaestraLP3[[#This Row],[PRECIO SEP]])</f>
        <v>0</v>
      </c>
      <c r="AA1688" s="66">
        <f t="shared" si="26"/>
        <v>0.19047619047619047</v>
      </c>
      <c r="AB1688" s="68">
        <f>IFERROR(MaestraLP3[[#This Row],[PRECIO]]*MaestraLP3[[#This Row],[%MG UMV]],0)</f>
        <v>9600</v>
      </c>
      <c r="AC1688" s="69">
        <v>2.4</v>
      </c>
      <c r="AD1688" s="64">
        <f>+IFERROR(MaestraLP3[[#This Row],[MARGEN UNITARIO]]/MaestraLP3[[#This Row],[Peso Neto UMV (KG)]],0)</f>
        <v>4000</v>
      </c>
      <c r="AE1688" s="39" t="s">
        <v>53</v>
      </c>
      <c r="AF1688" s="39"/>
      <c r="AG1688" s="39">
        <v>1</v>
      </c>
      <c r="AH1688" s="39" t="s">
        <v>53</v>
      </c>
      <c r="AI1688" s="66">
        <v>0.08</v>
      </c>
      <c r="AJ1688" s="66">
        <v>0.1</v>
      </c>
      <c r="AK1688" s="39" t="s">
        <v>53</v>
      </c>
      <c r="AL1688" s="39" t="s">
        <v>53</v>
      </c>
    </row>
    <row r="1689" spans="1:38" x14ac:dyDescent="0.35">
      <c r="A1689" s="110" t="s">
        <v>276</v>
      </c>
      <c r="B1689" s="39">
        <v>104535070</v>
      </c>
      <c r="C1689" s="39" t="str">
        <f>+MaestraLP3[[#This Row],[CÓDIGO]]&amp;MaestraLP3[[#Headers],[-]]&amp;MaestraLP3[[#This Row],[UMV]]</f>
        <v>104535070-C20</v>
      </c>
      <c r="D1689" s="50" t="str">
        <f>+MaestraLP3[[#This Row],[CÓDIGO]]&amp;MaestraLP3[[#Headers],[FS00]]</f>
        <v>104535070FS00</v>
      </c>
      <c r="E1689" s="39" t="s">
        <v>72</v>
      </c>
      <c r="F1689" s="39" t="s">
        <v>73</v>
      </c>
      <c r="G1689" s="39" t="s">
        <v>1334</v>
      </c>
      <c r="H1689" s="39" t="s">
        <v>1349</v>
      </c>
      <c r="I1689" s="39" t="s">
        <v>1362</v>
      </c>
      <c r="J1689" s="49" t="s">
        <v>177</v>
      </c>
      <c r="K1689" s="50" t="s">
        <v>50</v>
      </c>
      <c r="L1689" s="39" t="str">
        <f>VLOOKUP(MaestraLP3[[#This Row],[UMV]],VALIDACIONES!J:L,3,0)</f>
        <v>Caja 20 Unidades</v>
      </c>
      <c r="M1689" s="39" t="s">
        <v>40</v>
      </c>
      <c r="N1689" s="39" t="s">
        <v>78</v>
      </c>
      <c r="O1689" s="64">
        <v>24820</v>
      </c>
      <c r="P1689" s="39" t="s">
        <v>42</v>
      </c>
      <c r="Q1689" s="64">
        <v>35120</v>
      </c>
      <c r="R1689" s="66">
        <f>+IFERROR((MaestraLP3[[#This Row],[COSTO ]]/MaestraLP3[[#This Row],[COSTO SEP]]-1),0)</f>
        <v>0.1079774375503626</v>
      </c>
      <c r="S1689" s="65" t="s">
        <v>52</v>
      </c>
      <c r="T1689" s="65" t="s">
        <v>52</v>
      </c>
      <c r="U1689" s="64">
        <f>+VLOOKUP(MaestraLP3[[#This Row],[FS00]],'[1]BD MES'!$C:$N,12,0)</f>
        <v>26240</v>
      </c>
      <c r="V1689" s="64">
        <v>27500</v>
      </c>
      <c r="W1689" s="66">
        <f>+(MaestraLP3[[#This Row],[COSTO ]]-MaestraLP3[[#This Row],[COSTO OCT AL 25-09]])/MaestraLP3[[#This Row],[COSTO OCT AL 25-09]]</f>
        <v>4.801829268292683E-2</v>
      </c>
      <c r="X1689" s="67" t="str">
        <f>++IF(P1689="HASTA AGOTAR STOCK","HASTA AGOTAR STOCK",IF(MaestraLP3[[#This Row],[PRECIO]]=0,"NO PARA LP",IF(MaestraLP3[[#This Row],[PRECIO SEP]]=0,"INCORPORACIÓN",IF(Z1689=0,"MANTIENE",IF(Z1689&lt;0,"BAJA",IF(Z1689&gt;0,"ALZA",""))))))</f>
        <v>MANTIENE</v>
      </c>
      <c r="Y1689" s="64">
        <v>35120</v>
      </c>
      <c r="Z1689" s="41">
        <f>IF(Y1689=0,"INDICAR PRECIO VTA",Y1689-MaestraLP3[[#This Row],[PRECIO SEP]])</f>
        <v>0</v>
      </c>
      <c r="AA1689" s="66">
        <f t="shared" si="26"/>
        <v>0.21697038724373577</v>
      </c>
      <c r="AB1689" s="68">
        <f>IFERROR(MaestraLP3[[#This Row],[PRECIO]]*MaestraLP3[[#This Row],[%MG UMV]],0)</f>
        <v>7620</v>
      </c>
      <c r="AC1689" s="69">
        <v>2.6</v>
      </c>
      <c r="AD1689" s="64">
        <f>+IFERROR(MaestraLP3[[#This Row],[MARGEN UNITARIO]]/MaestraLP3[[#This Row],[Peso Neto UMV (KG)]],0)</f>
        <v>2930.7692307692305</v>
      </c>
      <c r="AE1689" s="39" t="s">
        <v>53</v>
      </c>
      <c r="AF1689" s="39"/>
      <c r="AG1689" s="39">
        <v>1</v>
      </c>
      <c r="AH1689" s="39" t="s">
        <v>53</v>
      </c>
      <c r="AI1689" s="66">
        <v>0.02</v>
      </c>
      <c r="AJ1689" s="66">
        <v>0.1</v>
      </c>
      <c r="AK1689" s="39" t="s">
        <v>53</v>
      </c>
      <c r="AL1689" s="39" t="s">
        <v>53</v>
      </c>
    </row>
    <row r="1690" spans="1:38" x14ac:dyDescent="0.35">
      <c r="A1690" s="110" t="s">
        <v>276</v>
      </c>
      <c r="B1690" s="39">
        <v>104535110</v>
      </c>
      <c r="C1690" s="39" t="str">
        <f>+MaestraLP3[[#This Row],[CÓDIGO]]&amp;MaestraLP3[[#Headers],[-]]&amp;MaestraLP3[[#This Row],[UMV]]</f>
        <v>104535110-C06</v>
      </c>
      <c r="D1690" s="50" t="str">
        <f>+MaestraLP3[[#This Row],[CÓDIGO]]&amp;MaestraLP3[[#Headers],[FS00]]</f>
        <v>104535110FS00</v>
      </c>
      <c r="E1690" s="39" t="s">
        <v>72</v>
      </c>
      <c r="F1690" s="39" t="s">
        <v>73</v>
      </c>
      <c r="G1690" s="39" t="s">
        <v>1334</v>
      </c>
      <c r="H1690" s="39" t="s">
        <v>1349</v>
      </c>
      <c r="I1690" s="39" t="s">
        <v>1363</v>
      </c>
      <c r="J1690" s="49" t="s">
        <v>57</v>
      </c>
      <c r="K1690" s="50" t="s">
        <v>50</v>
      </c>
      <c r="L1690" s="39" t="str">
        <f>VLOOKUP(MaestraLP3[[#This Row],[UMV]],VALIDACIONES!J:L,3,0)</f>
        <v>Caja 6 Unidades</v>
      </c>
      <c r="M1690" s="39" t="s">
        <v>40</v>
      </c>
      <c r="N1690" s="39" t="s">
        <v>78</v>
      </c>
      <c r="O1690" s="64">
        <v>74316</v>
      </c>
      <c r="P1690" s="39" t="s">
        <v>42</v>
      </c>
      <c r="Q1690" s="64">
        <v>108114</v>
      </c>
      <c r="R1690" s="66">
        <f>+IFERROR((MaestraLP3[[#This Row],[COSTO ]]/MaestraLP3[[#This Row],[COSTO SEP]]-1),0)</f>
        <v>9.8013886646213466E-2</v>
      </c>
      <c r="S1690" s="65" t="s">
        <v>52</v>
      </c>
      <c r="T1690" s="65" t="s">
        <v>52</v>
      </c>
      <c r="U1690" s="64">
        <f>+VLOOKUP(MaestraLP3[[#This Row],[FS00]],'[1]BD MES'!$C:$N,12,0)</f>
        <v>69072</v>
      </c>
      <c r="V1690" s="64">
        <v>81600</v>
      </c>
      <c r="W1690" s="66">
        <f>+(MaestraLP3[[#This Row],[COSTO ]]-MaestraLP3[[#This Row],[COSTO OCT AL 25-09]])/MaestraLP3[[#This Row],[COSTO OCT AL 25-09]]</f>
        <v>0.1813759555246699</v>
      </c>
      <c r="X1690" s="67" t="str">
        <f>++IF(P1690="HASTA AGOTAR STOCK","HASTA AGOTAR STOCK",IF(MaestraLP3[[#This Row],[PRECIO]]=0,"NO PARA LP",IF(MaestraLP3[[#This Row],[PRECIO SEP]]=0,"INCORPORACIÓN",IF(Z1690=0,"MANTIENE",IF(Z1690&lt;0,"BAJA",IF(Z1690&gt;0,"ALZA",""))))))</f>
        <v>MANTIENE</v>
      </c>
      <c r="Y1690" s="64">
        <v>108114</v>
      </c>
      <c r="Z1690" s="41">
        <f>IF(Y1690=0,"INDICAR PRECIO VTA",Y1690-MaestraLP3[[#This Row],[PRECIO SEP]])</f>
        <v>0</v>
      </c>
      <c r="AA1690" s="66">
        <f t="shared" si="26"/>
        <v>0.24524113435817749</v>
      </c>
      <c r="AB1690" s="68">
        <f>IFERROR(MaestraLP3[[#This Row],[PRECIO]]*MaestraLP3[[#This Row],[%MG UMV]],0)</f>
        <v>26514</v>
      </c>
      <c r="AC1690" s="69">
        <v>12</v>
      </c>
      <c r="AD1690" s="64">
        <f>+IFERROR(MaestraLP3[[#This Row],[MARGEN UNITARIO]]/MaestraLP3[[#This Row],[Peso Neto UMV (KG)]],0)</f>
        <v>2209.5</v>
      </c>
      <c r="AE1690" s="39" t="s">
        <v>53</v>
      </c>
      <c r="AF1690" s="39"/>
      <c r="AG1690" s="39">
        <v>1</v>
      </c>
      <c r="AH1690" s="39" t="s">
        <v>53</v>
      </c>
      <c r="AI1690" s="66">
        <v>0.02</v>
      </c>
      <c r="AJ1690" s="66">
        <v>0.02</v>
      </c>
      <c r="AK1690" s="39" t="s">
        <v>53</v>
      </c>
      <c r="AL1690" s="39" t="s">
        <v>53</v>
      </c>
    </row>
    <row r="1691" spans="1:38" x14ac:dyDescent="0.35">
      <c r="A1691" s="110" t="s">
        <v>276</v>
      </c>
      <c r="B1691" s="39">
        <v>104535390</v>
      </c>
      <c r="C1691" s="39" t="str">
        <f>+MaestraLP3[[#This Row],[CÓDIGO]]&amp;MaestraLP3[[#Headers],[-]]&amp;MaestraLP3[[#This Row],[UMV]]</f>
        <v>104535390-KG</v>
      </c>
      <c r="D1691" s="50" t="str">
        <f>+MaestraLP3[[#This Row],[CÓDIGO]]&amp;MaestraLP3[[#Headers],[FS00]]</f>
        <v>104535390FS00</v>
      </c>
      <c r="E1691" s="39" t="s">
        <v>72</v>
      </c>
      <c r="F1691" s="39" t="s">
        <v>73</v>
      </c>
      <c r="G1691" s="39" t="s">
        <v>1334</v>
      </c>
      <c r="H1691" s="39" t="s">
        <v>1364</v>
      </c>
      <c r="I1691" s="39" t="s">
        <v>1367</v>
      </c>
      <c r="J1691" s="49" t="s">
        <v>77</v>
      </c>
      <c r="K1691" s="50" t="s">
        <v>77</v>
      </c>
      <c r="L1691" s="39" t="str">
        <f>VLOOKUP(MaestraLP3[[#This Row],[UMV]],VALIDACIONES!J:L,3,0)</f>
        <v>Kilogramo</v>
      </c>
      <c r="M1691" s="39" t="s">
        <v>385</v>
      </c>
      <c r="N1691" s="39" t="s">
        <v>78</v>
      </c>
      <c r="O1691" s="64">
        <v>16500</v>
      </c>
      <c r="P1691" s="39" t="s">
        <v>42</v>
      </c>
      <c r="Q1691" s="64">
        <v>21100</v>
      </c>
      <c r="R1691" s="66">
        <f>+IFERROR((MaestraLP3[[#This Row],[COSTO ]]/MaestraLP3[[#This Row],[COSTO SEP]]-1),0)</f>
        <v>6.6666666666666652E-2</v>
      </c>
      <c r="S1691" s="65" t="s">
        <v>43</v>
      </c>
      <c r="T1691" s="65" t="s">
        <v>43</v>
      </c>
      <c r="U1691" s="64">
        <f>+VLOOKUP(MaestraLP3[[#This Row],[FS00]],'[1]BD MES'!$C:$N,12,0)</f>
        <v>17217</v>
      </c>
      <c r="V1691" s="64">
        <v>17600</v>
      </c>
      <c r="W1691" s="66">
        <f>+(MaestraLP3[[#This Row],[COSTO ]]-MaestraLP3[[#This Row],[COSTO OCT AL 25-09]])/MaestraLP3[[#This Row],[COSTO OCT AL 25-09]]</f>
        <v>2.2245455073473891E-2</v>
      </c>
      <c r="X1691" s="67" t="str">
        <f>++IF(P1691="HASTA AGOTAR STOCK","HASTA AGOTAR STOCK",IF(MaestraLP3[[#This Row],[PRECIO]]=0,"NO PARA LP",IF(MaestraLP3[[#This Row],[PRECIO SEP]]=0,"INCORPORACIÓN",IF(Z1691=0,"MANTIENE",IF(Z1691&lt;0,"BAJA",IF(Z1691&gt;0,"ALZA",""))))))</f>
        <v>MANTIENE</v>
      </c>
      <c r="Y1691" s="64">
        <v>21100</v>
      </c>
      <c r="Z1691" s="41">
        <f>IF(Y1691=0,"INDICAR PRECIO VTA",Y1691-MaestraLP3[[#This Row],[PRECIO SEP]])</f>
        <v>0</v>
      </c>
      <c r="AA1691" s="66">
        <f t="shared" si="26"/>
        <v>0.16587677725118483</v>
      </c>
      <c r="AB1691" s="68">
        <f>IFERROR(MaestraLP3[[#This Row],[PRECIO]]*MaestraLP3[[#This Row],[%MG UMV]],0)</f>
        <v>3500</v>
      </c>
      <c r="AC1691" s="69">
        <v>1</v>
      </c>
      <c r="AD1691" s="64">
        <f>+IFERROR(MaestraLP3[[#This Row],[MARGEN UNITARIO]]/MaestraLP3[[#This Row],[Peso Neto UMV (KG)]],0)</f>
        <v>3500</v>
      </c>
      <c r="AE1691" s="39" t="s">
        <v>53</v>
      </c>
      <c r="AF1691" s="39"/>
      <c r="AG1691" s="39">
        <v>1</v>
      </c>
      <c r="AH1691" s="39" t="s">
        <v>53</v>
      </c>
      <c r="AI1691" s="66">
        <v>0.08</v>
      </c>
      <c r="AJ1691" s="66">
        <v>0.08</v>
      </c>
      <c r="AK1691" s="39" t="s">
        <v>53</v>
      </c>
      <c r="AL1691" s="39" t="s">
        <v>53</v>
      </c>
    </row>
    <row r="1692" spans="1:38" x14ac:dyDescent="0.35">
      <c r="A1692" s="110" t="s">
        <v>276</v>
      </c>
      <c r="B1692" s="39">
        <v>104529560</v>
      </c>
      <c r="C1692" s="39" t="str">
        <f>+MaestraLP3[[#This Row],[CÓDIGO]]&amp;MaestraLP3[[#Headers],[-]]&amp;MaestraLP3[[#This Row],[UMV]]</f>
        <v>104529560-KG</v>
      </c>
      <c r="D1692" s="50" t="str">
        <f>+MaestraLP3[[#This Row],[CÓDIGO]]&amp;MaestraLP3[[#Headers],[FS00]]</f>
        <v>104529560FS00</v>
      </c>
      <c r="E1692" s="39" t="s">
        <v>72</v>
      </c>
      <c r="F1692" s="39" t="s">
        <v>73</v>
      </c>
      <c r="G1692" s="39" t="s">
        <v>1334</v>
      </c>
      <c r="H1692" s="39" t="s">
        <v>1364</v>
      </c>
      <c r="I1692" s="39" t="s">
        <v>1368</v>
      </c>
      <c r="J1692" s="49" t="s">
        <v>77</v>
      </c>
      <c r="K1692" s="50" t="s">
        <v>77</v>
      </c>
      <c r="L1692" s="39" t="str">
        <f>VLOOKUP(MaestraLP3[[#This Row],[UMV]],VALIDACIONES!J:L,3,0)</f>
        <v>Kilogramo</v>
      </c>
      <c r="M1692" s="39" t="s">
        <v>385</v>
      </c>
      <c r="N1692" s="39" t="s">
        <v>41</v>
      </c>
      <c r="O1692" s="64">
        <v>6612</v>
      </c>
      <c r="P1692" s="39" t="s">
        <v>42</v>
      </c>
      <c r="Q1692" s="64">
        <v>9900</v>
      </c>
      <c r="R1692" s="66">
        <f>+IFERROR((MaestraLP3[[#This Row],[COSTO ]]/MaestraLP3[[#This Row],[COSTO SEP]]-1),0)</f>
        <v>-3.4482758620689724E-3</v>
      </c>
      <c r="S1692" s="65" t="s">
        <v>52</v>
      </c>
      <c r="T1692" s="65" t="s">
        <v>52</v>
      </c>
      <c r="U1692" s="64">
        <f>+VLOOKUP(MaestraLP3[[#This Row],[FS00]],'[1]BD MES'!$C:$N,12,0)</f>
        <v>6612</v>
      </c>
      <c r="V1692" s="64">
        <v>6589.2</v>
      </c>
      <c r="W1692" s="66">
        <f>+(MaestraLP3[[#This Row],[COSTO ]]-MaestraLP3[[#This Row],[COSTO OCT AL 25-09]])/MaestraLP3[[#This Row],[COSTO OCT AL 25-09]]</f>
        <v>-3.4482758620689932E-3</v>
      </c>
      <c r="X1692" s="67" t="str">
        <f>++IF(P1692="HASTA AGOTAR STOCK","HASTA AGOTAR STOCK",IF(MaestraLP3[[#This Row],[PRECIO]]=0,"NO PARA LP",IF(MaestraLP3[[#This Row],[PRECIO SEP]]=0,"INCORPORACIÓN",IF(Z1692=0,"MANTIENE",IF(Z1692&lt;0,"BAJA",IF(Z1692&gt;0,"ALZA",""))))))</f>
        <v>MANTIENE</v>
      </c>
      <c r="Y1692" s="64">
        <v>9900</v>
      </c>
      <c r="Z1692" s="41">
        <f>IF(Y1692=0,"INDICAR PRECIO VTA",Y1692-MaestraLP3[[#This Row],[PRECIO SEP]])</f>
        <v>0</v>
      </c>
      <c r="AA1692" s="66">
        <f t="shared" si="26"/>
        <v>0.33442424242424246</v>
      </c>
      <c r="AB1692" s="68">
        <f>IFERROR(MaestraLP3[[#This Row],[PRECIO]]*MaestraLP3[[#This Row],[%MG UMV]],0)</f>
        <v>3310.8</v>
      </c>
      <c r="AC1692" s="69">
        <v>1</v>
      </c>
      <c r="AD1692" s="64">
        <f>+IFERROR(MaestraLP3[[#This Row],[MARGEN UNITARIO]]/MaestraLP3[[#This Row],[Peso Neto UMV (KG)]],0)</f>
        <v>3310.8</v>
      </c>
      <c r="AE1692" s="39" t="s">
        <v>53</v>
      </c>
      <c r="AF1692" s="39"/>
      <c r="AG1692" s="39">
        <v>1</v>
      </c>
      <c r="AH1692" s="39" t="s">
        <v>53</v>
      </c>
      <c r="AI1692" s="66">
        <v>0.08</v>
      </c>
      <c r="AJ1692" s="66">
        <v>0.12</v>
      </c>
      <c r="AK1692" s="39" t="s">
        <v>53</v>
      </c>
      <c r="AL1692" s="39" t="s">
        <v>53</v>
      </c>
    </row>
    <row r="1693" spans="1:38" x14ac:dyDescent="0.35">
      <c r="A1693" s="110" t="s">
        <v>276</v>
      </c>
      <c r="B1693" s="39">
        <v>104540420</v>
      </c>
      <c r="C1693" s="39" t="str">
        <f>+MaestraLP3[[#This Row],[CÓDIGO]]&amp;MaestraLP3[[#Headers],[-]]&amp;MaestraLP3[[#This Row],[UMV]]</f>
        <v>104540420-C12</v>
      </c>
      <c r="D1693" s="50" t="str">
        <f>+MaestraLP3[[#This Row],[CÓDIGO]]&amp;MaestraLP3[[#Headers],[FS00]]</f>
        <v>104540420FS00</v>
      </c>
      <c r="E1693" s="39" t="s">
        <v>72</v>
      </c>
      <c r="F1693" s="39" t="s">
        <v>73</v>
      </c>
      <c r="G1693" s="39" t="s">
        <v>1334</v>
      </c>
      <c r="H1693" s="39" t="s">
        <v>1364</v>
      </c>
      <c r="I1693" s="39" t="s">
        <v>1369</v>
      </c>
      <c r="J1693" s="49" t="s">
        <v>49</v>
      </c>
      <c r="K1693" s="50" t="s">
        <v>50</v>
      </c>
      <c r="L1693" s="39" t="str">
        <f>VLOOKUP(MaestraLP3[[#This Row],[UMV]],VALIDACIONES!J:L,3,0)</f>
        <v>Caja 12 Unidades</v>
      </c>
      <c r="M1693" s="39" t="s">
        <v>385</v>
      </c>
      <c r="N1693" s="39" t="s">
        <v>41</v>
      </c>
      <c r="O1693" s="64">
        <v>60468</v>
      </c>
      <c r="P1693" s="39" t="s">
        <v>42</v>
      </c>
      <c r="Q1693" s="64">
        <v>84900</v>
      </c>
      <c r="R1693" s="66">
        <f>+IFERROR((MaestraLP3[[#This Row],[COSTO ]]/MaestraLP3[[#This Row],[COSTO SEP]]-1),0)</f>
        <v>-3.0365747172057977E-2</v>
      </c>
      <c r="S1693" s="65" t="s">
        <v>52</v>
      </c>
      <c r="T1693" s="65" t="s">
        <v>52</v>
      </c>
      <c r="U1693" s="64">
        <f>+VLOOKUP(MaestraLP3[[#This Row],[FS00]],'[1]BD MES'!$C:$N,12,0)</f>
        <v>60468</v>
      </c>
      <c r="V1693" s="64">
        <v>58631.843999999997</v>
      </c>
      <c r="W1693" s="66">
        <f>+(MaestraLP3[[#This Row],[COSTO ]]-MaestraLP3[[#This Row],[COSTO OCT AL 25-09]])/MaestraLP3[[#This Row],[COSTO OCT AL 25-09]]</f>
        <v>-3.0365747172057991E-2</v>
      </c>
      <c r="X1693" s="67" t="str">
        <f>++IF(P1693="HASTA AGOTAR STOCK","HASTA AGOTAR STOCK",IF(MaestraLP3[[#This Row],[PRECIO]]=0,"NO PARA LP",IF(MaestraLP3[[#This Row],[PRECIO SEP]]=0,"INCORPORACIÓN",IF(Z1693=0,"MANTIENE",IF(Z1693&lt;0,"BAJA",IF(Z1693&gt;0,"ALZA",""))))))</f>
        <v>MANTIENE</v>
      </c>
      <c r="Y1693" s="64">
        <v>84900</v>
      </c>
      <c r="Z1693" s="41">
        <f>IF(Y1693=0,"INDICAR PRECIO VTA",Y1693-MaestraLP3[[#This Row],[PRECIO SEP]])</f>
        <v>0</v>
      </c>
      <c r="AA1693" s="66">
        <f t="shared" si="26"/>
        <v>0.3094011307420495</v>
      </c>
      <c r="AB1693" s="68">
        <f>IFERROR(MaestraLP3[[#This Row],[PRECIO]]*MaestraLP3[[#This Row],[%MG UMV]],0)</f>
        <v>26268.156000000003</v>
      </c>
      <c r="AC1693" s="69">
        <v>5.4</v>
      </c>
      <c r="AD1693" s="64">
        <f>+IFERROR(MaestraLP3[[#This Row],[MARGEN UNITARIO]]/MaestraLP3[[#This Row],[Peso Neto UMV (KG)]],0)</f>
        <v>4864.4733333333334</v>
      </c>
      <c r="AE1693" s="39" t="s">
        <v>53</v>
      </c>
      <c r="AF1693" s="39"/>
      <c r="AG1693" s="39">
        <v>1</v>
      </c>
      <c r="AH1693" s="39" t="s">
        <v>53</v>
      </c>
      <c r="AI1693" s="66">
        <v>0.08</v>
      </c>
      <c r="AJ1693" s="66">
        <v>0.15</v>
      </c>
      <c r="AK1693" s="39" t="s">
        <v>53</v>
      </c>
      <c r="AL1693" s="39" t="s">
        <v>53</v>
      </c>
    </row>
    <row r="1694" spans="1:38" x14ac:dyDescent="0.35">
      <c r="A1694" s="110" t="s">
        <v>276</v>
      </c>
      <c r="B1694" s="39">
        <v>104547710</v>
      </c>
      <c r="C1694" s="39" t="str">
        <f>+MaestraLP3[[#This Row],[CÓDIGO]]&amp;MaestraLP3[[#Headers],[-]]&amp;MaestraLP3[[#This Row],[UMV]]</f>
        <v>104547710-C12</v>
      </c>
      <c r="D1694" s="50" t="str">
        <f>+MaestraLP3[[#This Row],[CÓDIGO]]&amp;MaestraLP3[[#Headers],[FS00]]</f>
        <v>104547710FS00</v>
      </c>
      <c r="E1694" s="39" t="s">
        <v>72</v>
      </c>
      <c r="F1694" s="39" t="s">
        <v>73</v>
      </c>
      <c r="G1694" s="39" t="s">
        <v>1334</v>
      </c>
      <c r="H1694" s="39" t="s">
        <v>1364</v>
      </c>
      <c r="I1694" s="94" t="s">
        <v>1376</v>
      </c>
      <c r="J1694" s="50" t="s">
        <v>49</v>
      </c>
      <c r="K1694" s="50" t="s">
        <v>50</v>
      </c>
      <c r="L1694" s="39" t="str">
        <f>VLOOKUP(MaestraLP3[[#This Row],[UMV]],VALIDACIONES!J:L,3,0)</f>
        <v>Caja 12 Unidades</v>
      </c>
      <c r="M1694" s="39" t="s">
        <v>385</v>
      </c>
      <c r="N1694" s="39" t="s">
        <v>41</v>
      </c>
      <c r="O1694" s="64">
        <v>45060</v>
      </c>
      <c r="P1694" s="39" t="s">
        <v>42</v>
      </c>
      <c r="Q1694" s="65">
        <v>61200</v>
      </c>
      <c r="R1694" s="66">
        <f>+IFERROR((MaestraLP3[[#This Row],[COSTO ]]/MaestraLP3[[#This Row],[COSTO SEP]]-1),0)</f>
        <v>-6.5837549933422057E-2</v>
      </c>
      <c r="S1694" s="65" t="s">
        <v>93</v>
      </c>
      <c r="T1694" s="65" t="s">
        <v>93</v>
      </c>
      <c r="U1694" s="64">
        <f>+VLOOKUP(MaestraLP3[[#This Row],[FS00]],'[1]BD MES'!$C:$N,12,0)</f>
        <v>45060</v>
      </c>
      <c r="V1694" s="64">
        <v>42093.36</v>
      </c>
      <c r="W1694" s="66">
        <f>+(MaestraLP3[[#This Row],[COSTO ]]-MaestraLP3[[#This Row],[COSTO OCT AL 25-09]])/MaestraLP3[[#This Row],[COSTO OCT AL 25-09]]</f>
        <v>-6.5837549933422085E-2</v>
      </c>
      <c r="X1694" s="67" t="str">
        <f>++IF(P1694="HASTA AGOTAR STOCK","HASTA AGOTAR STOCK",IF(MaestraLP3[[#This Row],[PRECIO]]=0,"NO PARA LP",IF(MaestraLP3[[#This Row],[PRECIO SEP]]=0,"INCORPORACIÓN",IF(Z1694=0,"MANTIENE",IF(Z1694&lt;0,"BAJA",IF(Z1694&gt;0,"ALZA",""))))))</f>
        <v>MANTIENE</v>
      </c>
      <c r="Y1694" s="64">
        <v>61200</v>
      </c>
      <c r="Z1694" s="41">
        <f>IF(Y1694=0,"INDICAR PRECIO VTA",Y1694-MaestraLP3[[#This Row],[PRECIO SEP]])</f>
        <v>0</v>
      </c>
      <c r="AA1694" s="66">
        <f t="shared" si="26"/>
        <v>0.31219999999999998</v>
      </c>
      <c r="AB1694" s="68">
        <f>IFERROR(MaestraLP3[[#This Row],[PRECIO]]*MaestraLP3[[#This Row],[%MG UMV]],0)</f>
        <v>19106.64</v>
      </c>
      <c r="AC1694" s="69">
        <v>2.76</v>
      </c>
      <c r="AD1694" s="64">
        <f>+IFERROR(MaestraLP3[[#This Row],[MARGEN UNITARIO]]/MaestraLP3[[#This Row],[Peso Neto UMV (KG)]],0)</f>
        <v>6922.695652173913</v>
      </c>
      <c r="AE1694" s="39" t="s">
        <v>53</v>
      </c>
      <c r="AF1694" s="39"/>
      <c r="AG1694" s="39">
        <v>1</v>
      </c>
      <c r="AH1694" s="39" t="s">
        <v>53</v>
      </c>
      <c r="AI1694" s="66">
        <v>0.08</v>
      </c>
      <c r="AJ1694" s="66">
        <v>0.15</v>
      </c>
      <c r="AK1694" s="39" t="s">
        <v>53</v>
      </c>
      <c r="AL1694" s="39" t="s">
        <v>53</v>
      </c>
    </row>
    <row r="1695" spans="1:38" x14ac:dyDescent="0.35">
      <c r="A1695" s="110" t="s">
        <v>276</v>
      </c>
      <c r="B1695" s="39">
        <v>104519090</v>
      </c>
      <c r="C1695" s="39" t="str">
        <f>+MaestraLP3[[#This Row],[CÓDIGO]]&amp;MaestraLP3[[#Headers],[-]]&amp;MaestraLP3[[#This Row],[UMV]]</f>
        <v>104519090-KG</v>
      </c>
      <c r="D1695" s="50" t="str">
        <f>+MaestraLP3[[#This Row],[CÓDIGO]]&amp;MaestraLP3[[#Headers],[FS00]]</f>
        <v>104519090FS00</v>
      </c>
      <c r="E1695" s="39" t="s">
        <v>72</v>
      </c>
      <c r="F1695" s="39" t="s">
        <v>73</v>
      </c>
      <c r="G1695" s="39" t="s">
        <v>1334</v>
      </c>
      <c r="H1695" s="39" t="s">
        <v>1364</v>
      </c>
      <c r="I1695" s="39" t="s">
        <v>1378</v>
      </c>
      <c r="J1695" s="49" t="s">
        <v>77</v>
      </c>
      <c r="K1695" s="50" t="s">
        <v>77</v>
      </c>
      <c r="L1695" s="39" t="str">
        <f>VLOOKUP(MaestraLP3[[#This Row],[UMV]],VALIDACIONES!J:L,3,0)</f>
        <v>Kilogramo</v>
      </c>
      <c r="M1695" s="39" t="s">
        <v>385</v>
      </c>
      <c r="N1695" s="39" t="s">
        <v>41</v>
      </c>
      <c r="O1695" s="64">
        <v>6626.85</v>
      </c>
      <c r="P1695" s="39" t="s">
        <v>42</v>
      </c>
      <c r="Q1695" s="64">
        <v>9900</v>
      </c>
      <c r="R1695" s="66">
        <f>+IFERROR((MaestraLP3[[#This Row],[COSTO ]]/MaestraLP3[[#This Row],[COSTO SEP]]-1),0)</f>
        <v>3.7646845786459604E-2</v>
      </c>
      <c r="S1695" s="65" t="s">
        <v>52</v>
      </c>
      <c r="T1695" s="65" t="s">
        <v>52</v>
      </c>
      <c r="U1695" s="64">
        <f>+VLOOKUP(MaestraLP3[[#This Row],[FS00]],'[1]BD MES'!$C:$N,12,0)</f>
        <v>6608.05</v>
      </c>
      <c r="V1695" s="64">
        <v>6876.3300000000008</v>
      </c>
      <c r="W1695" s="66">
        <f>+(MaestraLP3[[#This Row],[COSTO ]]-MaestraLP3[[#This Row],[COSTO OCT AL 25-09]])/MaestraLP3[[#This Row],[COSTO OCT AL 25-09]]</f>
        <v>4.059896641217918E-2</v>
      </c>
      <c r="X1695" s="67" t="str">
        <f>++IF(P1695="HASTA AGOTAR STOCK","HASTA AGOTAR STOCK",IF(MaestraLP3[[#This Row],[PRECIO]]=0,"NO PARA LP",IF(MaestraLP3[[#This Row],[PRECIO SEP]]=0,"INCORPORACIÓN",IF(Z1695=0,"MANTIENE",IF(Z1695&lt;0,"BAJA",IF(Z1695&gt;0,"ALZA",""))))))</f>
        <v>MANTIENE</v>
      </c>
      <c r="Y1695" s="64">
        <v>9900</v>
      </c>
      <c r="Z1695" s="41">
        <f>IF(Y1695=0,"INDICAR PRECIO VTA",Y1695-MaestraLP3[[#This Row],[PRECIO SEP]])</f>
        <v>0</v>
      </c>
      <c r="AA1695" s="66">
        <f t="shared" si="26"/>
        <v>0.30542121212121204</v>
      </c>
      <c r="AB1695" s="68">
        <f>IFERROR(MaestraLP3[[#This Row],[PRECIO]]*MaestraLP3[[#This Row],[%MG UMV]],0)</f>
        <v>3023.6699999999992</v>
      </c>
      <c r="AC1695" s="69">
        <v>1</v>
      </c>
      <c r="AD1695" s="64">
        <f>+IFERROR(MaestraLP3[[#This Row],[MARGEN UNITARIO]]/MaestraLP3[[#This Row],[Peso Neto UMV (KG)]],0)</f>
        <v>3023.6699999999992</v>
      </c>
      <c r="AE1695" s="39" t="s">
        <v>53</v>
      </c>
      <c r="AF1695" s="39"/>
      <c r="AG1695" s="39">
        <v>1</v>
      </c>
      <c r="AH1695" s="39" t="s">
        <v>53</v>
      </c>
      <c r="AI1695" s="66">
        <v>0.08</v>
      </c>
      <c r="AJ1695" s="66">
        <v>0.12</v>
      </c>
      <c r="AK1695" s="39" t="s">
        <v>53</v>
      </c>
      <c r="AL1695" s="39" t="s">
        <v>53</v>
      </c>
    </row>
    <row r="1696" spans="1:38" x14ac:dyDescent="0.35">
      <c r="A1696" s="110" t="s">
        <v>276</v>
      </c>
      <c r="B1696" s="39">
        <v>103000900</v>
      </c>
      <c r="C1696" s="39" t="str">
        <f>+MaestraLP3[[#This Row],[CÓDIGO]]&amp;MaestraLP3[[#Headers],[-]]&amp;MaestraLP3[[#This Row],[UMV]]</f>
        <v>103000900-KG</v>
      </c>
      <c r="D1696" s="50" t="str">
        <f>+MaestraLP3[[#This Row],[CÓDIGO]]&amp;MaestraLP3[[#Headers],[FS00]]</f>
        <v>103000900FS00</v>
      </c>
      <c r="E1696" s="39" t="s">
        <v>72</v>
      </c>
      <c r="F1696" s="39" t="s">
        <v>73</v>
      </c>
      <c r="G1696" s="39" t="s">
        <v>1334</v>
      </c>
      <c r="H1696" s="39" t="s">
        <v>1379</v>
      </c>
      <c r="I1696" s="39" t="s">
        <v>1382</v>
      </c>
      <c r="J1696" s="49" t="s">
        <v>77</v>
      </c>
      <c r="K1696" s="50" t="s">
        <v>77</v>
      </c>
      <c r="L1696" s="39" t="str">
        <f>VLOOKUP(MaestraLP3[[#This Row],[UMV]],VALIDACIONES!J:L,3,0)</f>
        <v>Kilogramo</v>
      </c>
      <c r="M1696" s="39" t="s">
        <v>385</v>
      </c>
      <c r="N1696" s="39" t="s">
        <v>41</v>
      </c>
      <c r="O1696" s="64">
        <v>7633.91</v>
      </c>
      <c r="P1696" s="39" t="s">
        <v>42</v>
      </c>
      <c r="Q1696" s="64">
        <v>10900</v>
      </c>
      <c r="R1696" s="66">
        <f>+IFERROR((MaestraLP3[[#This Row],[COSTO ]]/MaestraLP3[[#This Row],[COSTO SEP]]-1),0)</f>
        <v>0</v>
      </c>
      <c r="S1696" s="65" t="s">
        <v>52</v>
      </c>
      <c r="T1696" s="65" t="s">
        <v>52</v>
      </c>
      <c r="U1696" s="64">
        <f>+VLOOKUP(MaestraLP3[[#This Row],[FS00]],'[1]BD MES'!$C:$N,12,0)</f>
        <v>7785.38</v>
      </c>
      <c r="V1696" s="64">
        <v>7633.91</v>
      </c>
      <c r="W1696" s="66">
        <f>+(MaestraLP3[[#This Row],[COSTO ]]-MaestraLP3[[#This Row],[COSTO OCT AL 25-09]])/MaestraLP3[[#This Row],[COSTO OCT AL 25-09]]</f>
        <v>-1.9455697730875084E-2</v>
      </c>
      <c r="X1696" s="67" t="str">
        <f>++IF(P1696="HASTA AGOTAR STOCK","HASTA AGOTAR STOCK",IF(MaestraLP3[[#This Row],[PRECIO]]=0,"NO PARA LP",IF(MaestraLP3[[#This Row],[PRECIO SEP]]=0,"INCORPORACIÓN",IF(Z1696=0,"MANTIENE",IF(Z1696&lt;0,"BAJA",IF(Z1696&gt;0,"ALZA",""))))))</f>
        <v>MANTIENE</v>
      </c>
      <c r="Y1696" s="64">
        <v>10900</v>
      </c>
      <c r="Z1696" s="41">
        <f>IF(Y1696=0,"INDICAR PRECIO VTA",Y1696-MaestraLP3[[#This Row],[PRECIO SEP]])</f>
        <v>0</v>
      </c>
      <c r="AA1696" s="66">
        <f t="shared" si="26"/>
        <v>0.29964128440366972</v>
      </c>
      <c r="AB1696" s="68">
        <f>IFERROR(MaestraLP3[[#This Row],[PRECIO]]*MaestraLP3[[#This Row],[%MG UMV]],0)</f>
        <v>3266.0899999999997</v>
      </c>
      <c r="AC1696" s="69">
        <v>1</v>
      </c>
      <c r="AD1696" s="64">
        <f>+IFERROR(MaestraLP3[[#This Row],[MARGEN UNITARIO]]/MaestraLP3[[#This Row],[Peso Neto UMV (KG)]],0)</f>
        <v>3266.0899999999997</v>
      </c>
      <c r="AE1696" s="39" t="s">
        <v>53</v>
      </c>
      <c r="AF1696" s="39"/>
      <c r="AG1696" s="39">
        <v>1</v>
      </c>
      <c r="AH1696" s="39" t="s">
        <v>53</v>
      </c>
      <c r="AI1696" s="66">
        <v>0.1</v>
      </c>
      <c r="AJ1696" s="66">
        <v>0.12</v>
      </c>
      <c r="AK1696" s="39" t="s">
        <v>53</v>
      </c>
      <c r="AL1696" s="39" t="s">
        <v>53</v>
      </c>
    </row>
    <row r="1697" spans="1:38" x14ac:dyDescent="0.35">
      <c r="A1697" s="110" t="s">
        <v>276</v>
      </c>
      <c r="B1697" s="39">
        <v>104547860</v>
      </c>
      <c r="C1697" s="39" t="str">
        <f>+MaestraLP3[[#This Row],[CÓDIGO]]&amp;MaestraLP3[[#Headers],[-]]&amp;MaestraLP3[[#This Row],[UMV]]</f>
        <v>104547860-C12</v>
      </c>
      <c r="D1697" s="50" t="str">
        <f>+MaestraLP3[[#This Row],[CÓDIGO]]&amp;MaestraLP3[[#Headers],[FS00]]</f>
        <v>104547860FS00</v>
      </c>
      <c r="E1697" s="39" t="s">
        <v>72</v>
      </c>
      <c r="F1697" s="39" t="s">
        <v>73</v>
      </c>
      <c r="G1697" s="39" t="s">
        <v>1334</v>
      </c>
      <c r="H1697" s="39" t="s">
        <v>1379</v>
      </c>
      <c r="I1697" s="39" t="s">
        <v>1389</v>
      </c>
      <c r="J1697" s="49" t="s">
        <v>49</v>
      </c>
      <c r="K1697" s="50" t="s">
        <v>50</v>
      </c>
      <c r="L1697" s="39" t="str">
        <f>VLOOKUP(MaestraLP3[[#This Row],[UMV]],VALIDACIONES!J:L,3,0)</f>
        <v>Caja 12 Unidades</v>
      </c>
      <c r="M1697" s="39" t="s">
        <v>385</v>
      </c>
      <c r="N1697" s="39" t="s">
        <v>78</v>
      </c>
      <c r="O1697" s="64">
        <v>56184</v>
      </c>
      <c r="P1697" s="39" t="s">
        <v>42</v>
      </c>
      <c r="Q1697" s="64">
        <v>88800</v>
      </c>
      <c r="R1697" s="66">
        <f>+IFERROR((MaestraLP3[[#This Row],[COSTO ]]/MaestraLP3[[#This Row],[COSTO SEP]]-1),0)</f>
        <v>0</v>
      </c>
      <c r="S1697" s="65" t="s">
        <v>79</v>
      </c>
      <c r="T1697" s="65" t="s">
        <v>79</v>
      </c>
      <c r="U1697" s="64">
        <f>+VLOOKUP(MaestraLP3[[#This Row],[FS00]],'[1]BD MES'!$C:$N,12,0)</f>
        <v>55512</v>
      </c>
      <c r="V1697" s="64">
        <v>56184</v>
      </c>
      <c r="W1697" s="66">
        <f>+(MaestraLP3[[#This Row],[COSTO ]]-MaestraLP3[[#This Row],[COSTO OCT AL 25-09]])/MaestraLP3[[#This Row],[COSTO OCT AL 25-09]]</f>
        <v>1.2105490704712495E-2</v>
      </c>
      <c r="X1697" s="67" t="str">
        <f>++IF(P1697="HASTA AGOTAR STOCK","HASTA AGOTAR STOCK",IF(MaestraLP3[[#This Row],[PRECIO]]=0,"NO PARA LP",IF(MaestraLP3[[#This Row],[PRECIO SEP]]=0,"INCORPORACIÓN",IF(Z1697=0,"MANTIENE",IF(Z1697&lt;0,"BAJA",IF(Z1697&gt;0,"ALZA",""))))))</f>
        <v>BAJA</v>
      </c>
      <c r="Y1697" s="64">
        <v>78000</v>
      </c>
      <c r="Z1697" s="41">
        <f>IF(Y1697=0,"INDICAR PRECIO VTA",Y1697-MaestraLP3[[#This Row],[PRECIO SEP]])</f>
        <v>-10800</v>
      </c>
      <c r="AA1697" s="66">
        <f t="shared" si="26"/>
        <v>0.27969230769230768</v>
      </c>
      <c r="AB1697" s="68">
        <f>IFERROR(MaestraLP3[[#This Row],[PRECIO]]*MaestraLP3[[#This Row],[%MG UMV]],0)</f>
        <v>21816</v>
      </c>
      <c r="AC1697" s="69">
        <v>6</v>
      </c>
      <c r="AD1697" s="64">
        <f>+IFERROR(MaestraLP3[[#This Row],[MARGEN UNITARIO]]/MaestraLP3[[#This Row],[Peso Neto UMV (KG)]],0)</f>
        <v>3636</v>
      </c>
      <c r="AE1697" s="39" t="s">
        <v>53</v>
      </c>
      <c r="AF1697" s="39"/>
      <c r="AG1697" s="39">
        <v>1</v>
      </c>
      <c r="AH1697" s="39" t="s">
        <v>53</v>
      </c>
      <c r="AI1697" s="66">
        <v>0.1</v>
      </c>
      <c r="AJ1697" s="66">
        <v>0.13</v>
      </c>
      <c r="AK1697" s="39" t="s">
        <v>53</v>
      </c>
      <c r="AL1697" s="39" t="s">
        <v>53</v>
      </c>
    </row>
    <row r="1698" spans="1:38" x14ac:dyDescent="0.35">
      <c r="A1698" s="110" t="s">
        <v>276</v>
      </c>
      <c r="B1698" s="49">
        <v>104547650</v>
      </c>
      <c r="C1698" s="39" t="str">
        <f>+MaestraLP3[[#This Row],[CÓDIGO]]&amp;MaestraLP3[[#Headers],[-]]&amp;MaestraLP3[[#This Row],[UMV]]</f>
        <v>104547650-KG</v>
      </c>
      <c r="D1698" s="50" t="str">
        <f>+MaestraLP3[[#This Row],[CÓDIGO]]&amp;MaestraLP3[[#Headers],[FS00]]</f>
        <v>104547650FS00</v>
      </c>
      <c r="E1698" s="39" t="s">
        <v>72</v>
      </c>
      <c r="F1698" s="39" t="s">
        <v>73</v>
      </c>
      <c r="G1698" s="39" t="s">
        <v>1334</v>
      </c>
      <c r="H1698" s="39" t="s">
        <v>1379</v>
      </c>
      <c r="I1698" s="94" t="s">
        <v>1390</v>
      </c>
      <c r="J1698" s="50" t="s">
        <v>77</v>
      </c>
      <c r="K1698" s="50" t="s">
        <v>77</v>
      </c>
      <c r="L1698" s="39" t="str">
        <f>VLOOKUP(MaestraLP3[[#This Row],[UMV]],VALIDACIONES!J:L,3,0)</f>
        <v>Kilogramo</v>
      </c>
      <c r="M1698" s="39" t="s">
        <v>385</v>
      </c>
      <c r="N1698" s="39" t="s">
        <v>78</v>
      </c>
      <c r="O1698" s="64">
        <v>11493</v>
      </c>
      <c r="P1698" s="39" t="s">
        <v>42</v>
      </c>
      <c r="Q1698" s="65">
        <v>18000</v>
      </c>
      <c r="R1698" s="66">
        <f>+IFERROR((MaestraLP3[[#This Row],[COSTO ]]/MaestraLP3[[#This Row],[COSTO SEP]]-1),0)</f>
        <v>6.0906638823632342E-4</v>
      </c>
      <c r="S1698" s="65" t="s">
        <v>52</v>
      </c>
      <c r="T1698" s="65" t="s">
        <v>52</v>
      </c>
      <c r="U1698" s="64">
        <f>+VLOOKUP(MaestraLP3[[#This Row],[FS00]],'[1]BD MES'!$C:$N,12,0)</f>
        <v>11493</v>
      </c>
      <c r="V1698" s="64">
        <v>11500</v>
      </c>
      <c r="W1698" s="66">
        <f>+(MaestraLP3[[#This Row],[COSTO ]]-MaestraLP3[[#This Row],[COSTO OCT AL 25-09]])/MaestraLP3[[#This Row],[COSTO OCT AL 25-09]]</f>
        <v>6.0906638823631778E-4</v>
      </c>
      <c r="X1698" s="67" t="str">
        <f>++IF(P1698="HASTA AGOTAR STOCK","HASTA AGOTAR STOCK",IF(MaestraLP3[[#This Row],[PRECIO]]=0,"NO PARA LP",IF(MaestraLP3[[#This Row],[PRECIO SEP]]=0,"INCORPORACIÓN",IF(Z1698=0,"MANTIENE",IF(Z1698&lt;0,"BAJA",IF(Z1698&gt;0,"ALZA",""))))))</f>
        <v>MANTIENE</v>
      </c>
      <c r="Y1698" s="64">
        <v>18000</v>
      </c>
      <c r="Z1698" s="41">
        <f>IF(Y1698=0,"INDICAR PRECIO VTA",Y1698-MaestraLP3[[#This Row],[PRECIO SEP]])</f>
        <v>0</v>
      </c>
      <c r="AA1698" s="66">
        <f t="shared" si="26"/>
        <v>0.3611111111111111</v>
      </c>
      <c r="AB1698" s="68">
        <f>IFERROR(MaestraLP3[[#This Row],[PRECIO]]*MaestraLP3[[#This Row],[%MG UMV]],0)</f>
        <v>6500</v>
      </c>
      <c r="AC1698" s="69">
        <v>1</v>
      </c>
      <c r="AD1698" s="64">
        <f>+IFERROR(MaestraLP3[[#This Row],[MARGEN UNITARIO]]/MaestraLP3[[#This Row],[Peso Neto UMV (KG)]],0)</f>
        <v>6500</v>
      </c>
      <c r="AE1698" s="39" t="s">
        <v>53</v>
      </c>
      <c r="AF1698" s="39"/>
      <c r="AG1698" s="39">
        <v>1</v>
      </c>
      <c r="AH1698" s="39" t="s">
        <v>53</v>
      </c>
      <c r="AI1698" s="66">
        <v>0.08</v>
      </c>
      <c r="AJ1698" s="66">
        <v>0.1</v>
      </c>
      <c r="AK1698" s="39" t="s">
        <v>53</v>
      </c>
      <c r="AL1698" s="39" t="s">
        <v>53</v>
      </c>
    </row>
    <row r="1699" spans="1:38" x14ac:dyDescent="0.35">
      <c r="A1699" s="110" t="s">
        <v>276</v>
      </c>
      <c r="B1699" s="39">
        <v>104543610</v>
      </c>
      <c r="C1699" s="39" t="str">
        <f>+MaestraLP3[[#This Row],[CÓDIGO]]&amp;MaestraLP3[[#Headers],[-]]&amp;MaestraLP3[[#This Row],[UMV]]</f>
        <v>104543610-C08</v>
      </c>
      <c r="D1699" s="50" t="str">
        <f>+MaestraLP3[[#This Row],[CÓDIGO]]&amp;MaestraLP3[[#Headers],[FS00]]</f>
        <v>104543610FS00</v>
      </c>
      <c r="E1699" s="39" t="s">
        <v>72</v>
      </c>
      <c r="F1699" s="39" t="s">
        <v>73</v>
      </c>
      <c r="G1699" s="39" t="s">
        <v>1334</v>
      </c>
      <c r="H1699" s="39" t="s">
        <v>1379</v>
      </c>
      <c r="I1699" s="39" t="s">
        <v>1391</v>
      </c>
      <c r="J1699" s="49" t="s">
        <v>253</v>
      </c>
      <c r="K1699" s="50" t="s">
        <v>50</v>
      </c>
      <c r="L1699" s="39" t="str">
        <f>VLOOKUP(MaestraLP3[[#This Row],[UMV]],VALIDACIONES!J:L,3,0)</f>
        <v>Caja 8 Unidades</v>
      </c>
      <c r="M1699" s="39" t="s">
        <v>385</v>
      </c>
      <c r="N1699" s="39" t="s">
        <v>78</v>
      </c>
      <c r="O1699" s="64">
        <v>108784</v>
      </c>
      <c r="P1699" s="39" t="s">
        <v>42</v>
      </c>
      <c r="Q1699" s="64">
        <v>144000</v>
      </c>
      <c r="R1699" s="66">
        <f>+IFERROR((MaestraLP3[[#This Row],[COSTO ]]/MaestraLP3[[#This Row],[COSTO SEP]]-1),0)</f>
        <v>1.4708045300770856E-4</v>
      </c>
      <c r="S1699" s="65" t="s">
        <v>52</v>
      </c>
      <c r="T1699" s="65" t="s">
        <v>52</v>
      </c>
      <c r="U1699" s="64">
        <f>+VLOOKUP(MaestraLP3[[#This Row],[FS00]],'[1]BD MES'!$C:$N,12,0)</f>
        <v>108800</v>
      </c>
      <c r="V1699" s="64">
        <v>108800</v>
      </c>
      <c r="W1699" s="66">
        <f>+(MaestraLP3[[#This Row],[COSTO ]]-MaestraLP3[[#This Row],[COSTO OCT AL 25-09]])/MaestraLP3[[#This Row],[COSTO OCT AL 25-09]]</f>
        <v>0</v>
      </c>
      <c r="X1699" s="67" t="str">
        <f>++IF(P1699="HASTA AGOTAR STOCK","HASTA AGOTAR STOCK",IF(MaestraLP3[[#This Row],[PRECIO]]=0,"NO PARA LP",IF(MaestraLP3[[#This Row],[PRECIO SEP]]=0,"INCORPORACIÓN",IF(Z1699=0,"MANTIENE",IF(Z1699&lt;0,"BAJA",IF(Z1699&gt;0,"ALZA",""))))))</f>
        <v>MANTIENE</v>
      </c>
      <c r="Y1699" s="64">
        <v>144000</v>
      </c>
      <c r="Z1699" s="41">
        <f>IF(Y1699=0,"INDICAR PRECIO VTA",Y1699-MaestraLP3[[#This Row],[PRECIO SEP]])</f>
        <v>0</v>
      </c>
      <c r="AA1699" s="66">
        <f t="shared" si="26"/>
        <v>0.24444444444444444</v>
      </c>
      <c r="AB1699" s="68">
        <f>IFERROR(MaestraLP3[[#This Row],[PRECIO]]*MaestraLP3[[#This Row],[%MG UMV]],0)</f>
        <v>35200</v>
      </c>
      <c r="AC1699" s="69">
        <v>8</v>
      </c>
      <c r="AD1699" s="64">
        <f>+IFERROR(MaestraLP3[[#This Row],[MARGEN UNITARIO]]/MaestraLP3[[#This Row],[Peso Neto UMV (KG)]],0)</f>
        <v>4400</v>
      </c>
      <c r="AE1699" s="39" t="s">
        <v>53</v>
      </c>
      <c r="AF1699" s="39"/>
      <c r="AG1699" s="39">
        <v>1</v>
      </c>
      <c r="AH1699" s="39" t="s">
        <v>53</v>
      </c>
      <c r="AI1699" s="66">
        <v>0.08</v>
      </c>
      <c r="AJ1699" s="66">
        <v>0.08</v>
      </c>
      <c r="AK1699" s="39" t="s">
        <v>53</v>
      </c>
      <c r="AL1699" s="39" t="s">
        <v>53</v>
      </c>
    </row>
    <row r="1700" spans="1:38" x14ac:dyDescent="0.35">
      <c r="A1700" s="110" t="s">
        <v>276</v>
      </c>
      <c r="B1700" s="39">
        <v>104547220</v>
      </c>
      <c r="C1700" s="39" t="str">
        <f>+MaestraLP3[[#This Row],[CÓDIGO]]&amp;MaestraLP3[[#Headers],[-]]&amp;MaestraLP3[[#This Row],[UMV]]</f>
        <v>104547220-KG</v>
      </c>
      <c r="D1700" s="50" t="str">
        <f>+MaestraLP3[[#This Row],[CÓDIGO]]&amp;MaestraLP3[[#Headers],[FS00]]</f>
        <v>104547220FS00</v>
      </c>
      <c r="E1700" s="39" t="s">
        <v>72</v>
      </c>
      <c r="F1700" s="39" t="s">
        <v>73</v>
      </c>
      <c r="G1700" s="39" t="s">
        <v>1334</v>
      </c>
      <c r="H1700" s="39" t="s">
        <v>1379</v>
      </c>
      <c r="I1700" s="39" t="s">
        <v>1392</v>
      </c>
      <c r="J1700" s="49" t="s">
        <v>77</v>
      </c>
      <c r="K1700" s="49" t="s">
        <v>77</v>
      </c>
      <c r="L1700" s="39" t="str">
        <f>VLOOKUP(MaestraLP3[[#This Row],[UMV]],VALIDACIONES!J:L,3,0)</f>
        <v>Kilogramo</v>
      </c>
      <c r="M1700" s="39" t="s">
        <v>385</v>
      </c>
      <c r="N1700" s="39" t="s">
        <v>78</v>
      </c>
      <c r="O1700" s="64">
        <v>10900</v>
      </c>
      <c r="P1700" s="39" t="s">
        <v>42</v>
      </c>
      <c r="Q1700" s="65">
        <v>18000</v>
      </c>
      <c r="R1700" s="66">
        <f>+IFERROR((MaestraLP3[[#This Row],[COSTO ]]/MaestraLP3[[#This Row],[COSTO SEP]]-1),0)</f>
        <v>0</v>
      </c>
      <c r="S1700" s="65" t="s">
        <v>52</v>
      </c>
      <c r="T1700" s="65" t="s">
        <v>52</v>
      </c>
      <c r="U1700" s="64">
        <f>+VLOOKUP(MaestraLP3[[#This Row],[FS00]],'[1]BD MES'!$C:$N,12,0)</f>
        <v>10900</v>
      </c>
      <c r="V1700" s="64">
        <v>10900</v>
      </c>
      <c r="W1700" s="66">
        <f>+(MaestraLP3[[#This Row],[COSTO ]]-MaestraLP3[[#This Row],[COSTO OCT AL 25-09]])/MaestraLP3[[#This Row],[COSTO OCT AL 25-09]]</f>
        <v>0</v>
      </c>
      <c r="X1700" s="67" t="str">
        <f>++IF(P1700="HASTA AGOTAR STOCK","HASTA AGOTAR STOCK",IF(MaestraLP3[[#This Row],[PRECIO]]=0,"NO PARA LP",IF(MaestraLP3[[#This Row],[PRECIO SEP]]=0,"INCORPORACIÓN",IF(Z1700=0,"MANTIENE",IF(Z1700&lt;0,"BAJA",IF(Z1700&gt;0,"ALZA",""))))))</f>
        <v>MANTIENE</v>
      </c>
      <c r="Y1700" s="64">
        <v>18000</v>
      </c>
      <c r="Z1700" s="41">
        <f>IF(Y1700=0,"INDICAR PRECIO VTA",Y1700-MaestraLP3[[#This Row],[PRECIO SEP]])</f>
        <v>0</v>
      </c>
      <c r="AA1700" s="66">
        <f t="shared" si="26"/>
        <v>0.39444444444444443</v>
      </c>
      <c r="AB1700" s="68">
        <f>IFERROR(MaestraLP3[[#This Row],[PRECIO]]*MaestraLP3[[#This Row],[%MG UMV]],0)</f>
        <v>7100</v>
      </c>
      <c r="AC1700" s="69">
        <v>1</v>
      </c>
      <c r="AD1700" s="64">
        <f>+IFERROR(MaestraLP3[[#This Row],[MARGEN UNITARIO]]/MaestraLP3[[#This Row],[Peso Neto UMV (KG)]],0)</f>
        <v>7100</v>
      </c>
      <c r="AE1700" s="39" t="s">
        <v>53</v>
      </c>
      <c r="AF1700" s="39"/>
      <c r="AG1700" s="39">
        <v>1</v>
      </c>
      <c r="AH1700" s="39" t="s">
        <v>53</v>
      </c>
      <c r="AI1700" s="66">
        <v>0.08</v>
      </c>
      <c r="AJ1700" s="66">
        <v>0.1</v>
      </c>
      <c r="AK1700" s="39"/>
      <c r="AL1700" s="39" t="s">
        <v>53</v>
      </c>
    </row>
    <row r="1701" spans="1:38" x14ac:dyDescent="0.35">
      <c r="A1701" s="110" t="s">
        <v>276</v>
      </c>
      <c r="B1701" s="39">
        <v>104543620</v>
      </c>
      <c r="C1701" s="39" t="str">
        <f>+MaestraLP3[[#This Row],[CÓDIGO]]&amp;MaestraLP3[[#Headers],[-]]&amp;MaestraLP3[[#This Row],[UMV]]</f>
        <v>104543620-C08</v>
      </c>
      <c r="D1701" s="50" t="str">
        <f>+MaestraLP3[[#This Row],[CÓDIGO]]&amp;MaestraLP3[[#Headers],[FS00]]</f>
        <v>104543620FS00</v>
      </c>
      <c r="E1701" s="39" t="s">
        <v>72</v>
      </c>
      <c r="F1701" s="39" t="s">
        <v>73</v>
      </c>
      <c r="G1701" s="39" t="s">
        <v>1334</v>
      </c>
      <c r="H1701" s="39" t="s">
        <v>1379</v>
      </c>
      <c r="I1701" s="39" t="s">
        <v>1393</v>
      </c>
      <c r="J1701" s="49" t="s">
        <v>253</v>
      </c>
      <c r="K1701" s="50" t="s">
        <v>50</v>
      </c>
      <c r="L1701" s="39" t="str">
        <f>VLOOKUP(MaestraLP3[[#This Row],[UMV]],VALIDACIONES!J:L,3,0)</f>
        <v>Caja 8 Unidades</v>
      </c>
      <c r="M1701" s="39" t="s">
        <v>385</v>
      </c>
      <c r="N1701" s="39" t="s">
        <v>78</v>
      </c>
      <c r="O1701" s="64">
        <v>54368</v>
      </c>
      <c r="P1701" s="39" t="s">
        <v>42</v>
      </c>
      <c r="Q1701" s="64">
        <v>76000</v>
      </c>
      <c r="R1701" s="66">
        <f>+IFERROR((MaestraLP3[[#This Row],[COSTO ]]/MaestraLP3[[#This Row],[COSTO SEP]]-1),0)</f>
        <v>2.2660388463802139E-2</v>
      </c>
      <c r="S1701" s="65" t="s">
        <v>52</v>
      </c>
      <c r="T1701" s="65" t="s">
        <v>52</v>
      </c>
      <c r="U1701" s="64">
        <f>+VLOOKUP(MaestraLP3[[#This Row],[FS00]],'[1]BD MES'!$C:$N,12,0)</f>
        <v>54400</v>
      </c>
      <c r="V1701" s="64">
        <v>55600</v>
      </c>
      <c r="W1701" s="66">
        <f>+(MaestraLP3[[#This Row],[COSTO ]]-MaestraLP3[[#This Row],[COSTO OCT AL 25-09]])/MaestraLP3[[#This Row],[COSTO OCT AL 25-09]]</f>
        <v>2.2058823529411766E-2</v>
      </c>
      <c r="X1701" s="67" t="str">
        <f>++IF(P1701="HASTA AGOTAR STOCK","HASTA AGOTAR STOCK",IF(MaestraLP3[[#This Row],[PRECIO]]=0,"NO PARA LP",IF(MaestraLP3[[#This Row],[PRECIO SEP]]=0,"INCORPORACIÓN",IF(Z1701=0,"MANTIENE",IF(Z1701&lt;0,"BAJA",IF(Z1701&gt;0,"ALZA",""))))))</f>
        <v>MANTIENE</v>
      </c>
      <c r="Y1701" s="64">
        <v>76000</v>
      </c>
      <c r="Z1701" s="41">
        <f>IF(Y1701=0,"INDICAR PRECIO VTA",Y1701-MaestraLP3[[#This Row],[PRECIO SEP]])</f>
        <v>0</v>
      </c>
      <c r="AA1701" s="66">
        <f t="shared" si="26"/>
        <v>0.26842105263157895</v>
      </c>
      <c r="AB1701" s="68">
        <f>IFERROR(MaestraLP3[[#This Row],[PRECIO]]*MaestraLP3[[#This Row],[%MG UMV]],0)</f>
        <v>20400</v>
      </c>
      <c r="AC1701" s="69">
        <v>4</v>
      </c>
      <c r="AD1701" s="64">
        <f>+IFERROR(MaestraLP3[[#This Row],[MARGEN UNITARIO]]/MaestraLP3[[#This Row],[Peso Neto UMV (KG)]],0)</f>
        <v>5100</v>
      </c>
      <c r="AE1701" s="39" t="s">
        <v>53</v>
      </c>
      <c r="AF1701" s="39"/>
      <c r="AG1701" s="39">
        <v>1</v>
      </c>
      <c r="AH1701" s="39" t="s">
        <v>53</v>
      </c>
      <c r="AI1701" s="66">
        <v>0.08</v>
      </c>
      <c r="AJ1701" s="66">
        <v>0.1</v>
      </c>
      <c r="AK1701" s="39" t="s">
        <v>53</v>
      </c>
      <c r="AL1701" s="39" t="s">
        <v>53</v>
      </c>
    </row>
    <row r="1702" spans="1:38" x14ac:dyDescent="0.35">
      <c r="A1702" s="110" t="s">
        <v>276</v>
      </c>
      <c r="B1702" s="39">
        <v>104519930</v>
      </c>
      <c r="C1702" s="39" t="str">
        <f>+MaestraLP3[[#This Row],[CÓDIGO]]&amp;MaestraLP3[[#Headers],[-]]&amp;MaestraLP3[[#This Row],[UMV]]</f>
        <v>104519930-KG</v>
      </c>
      <c r="D1702" s="50" t="str">
        <f>+MaestraLP3[[#This Row],[CÓDIGO]]&amp;MaestraLP3[[#Headers],[FS00]]</f>
        <v>104519930FS00</v>
      </c>
      <c r="E1702" s="39" t="s">
        <v>72</v>
      </c>
      <c r="F1702" s="39" t="s">
        <v>73</v>
      </c>
      <c r="G1702" s="39" t="s">
        <v>1334</v>
      </c>
      <c r="H1702" s="39" t="s">
        <v>1379</v>
      </c>
      <c r="I1702" s="39" t="s">
        <v>1396</v>
      </c>
      <c r="J1702" s="49" t="s">
        <v>77</v>
      </c>
      <c r="K1702" s="50" t="s">
        <v>77</v>
      </c>
      <c r="L1702" s="39" t="str">
        <f>VLOOKUP(MaestraLP3[[#This Row],[UMV]],VALIDACIONES!J:L,3,0)</f>
        <v>Kilogramo</v>
      </c>
      <c r="M1702" s="39" t="s">
        <v>385</v>
      </c>
      <c r="N1702" s="39" t="s">
        <v>41</v>
      </c>
      <c r="O1702" s="64">
        <v>4675.8999999999996</v>
      </c>
      <c r="P1702" s="39" t="s">
        <v>42</v>
      </c>
      <c r="Q1702" s="64">
        <v>7590</v>
      </c>
      <c r="R1702" s="66">
        <f>+IFERROR((MaestraLP3[[#This Row],[COSTO ]]/MaestraLP3[[#This Row],[COSTO SEP]]-1),0)</f>
        <v>1.7513206013815674E-2</v>
      </c>
      <c r="S1702" s="65" t="s">
        <v>52</v>
      </c>
      <c r="T1702" s="65" t="s">
        <v>52</v>
      </c>
      <c r="U1702" s="64">
        <f>+VLOOKUP(MaestraLP3[[#This Row],[FS00]],'[1]BD MES'!$C:$N,12,0)</f>
        <v>4651.21</v>
      </c>
      <c r="V1702" s="64">
        <v>4757.79</v>
      </c>
      <c r="W1702" s="66">
        <f>+(MaestraLP3[[#This Row],[COSTO ]]-MaestraLP3[[#This Row],[COSTO OCT AL 25-09]])/MaestraLP3[[#This Row],[COSTO OCT AL 25-09]]</f>
        <v>2.2914467418155691E-2</v>
      </c>
      <c r="X1702" s="67" t="str">
        <f>++IF(P1702="HASTA AGOTAR STOCK","HASTA AGOTAR STOCK",IF(MaestraLP3[[#This Row],[PRECIO]]=0,"NO PARA LP",IF(MaestraLP3[[#This Row],[PRECIO SEP]]=0,"INCORPORACIÓN",IF(Z1702=0,"MANTIENE",IF(Z1702&lt;0,"BAJA",IF(Z1702&gt;0,"ALZA",""))))))</f>
        <v>BAJA</v>
      </c>
      <c r="Y1702" s="64">
        <v>6990</v>
      </c>
      <c r="Z1702" s="41">
        <f>IF(Y1702=0,"INDICAR PRECIO VTA",Y1702-MaestraLP3[[#This Row],[PRECIO SEP]])</f>
        <v>-600</v>
      </c>
      <c r="AA1702" s="66">
        <f t="shared" si="26"/>
        <v>0.31934334763948496</v>
      </c>
      <c r="AB1702" s="68">
        <f>IFERROR(MaestraLP3[[#This Row],[PRECIO]]*MaestraLP3[[#This Row],[%MG UMV]],0)</f>
        <v>2232.21</v>
      </c>
      <c r="AC1702" s="69">
        <v>1</v>
      </c>
      <c r="AD1702" s="64">
        <f>+IFERROR(MaestraLP3[[#This Row],[MARGEN UNITARIO]]/MaestraLP3[[#This Row],[Peso Neto UMV (KG)]],0)</f>
        <v>2232.21</v>
      </c>
      <c r="AE1702" s="39" t="s">
        <v>53</v>
      </c>
      <c r="AF1702" s="39"/>
      <c r="AG1702" s="39">
        <v>1</v>
      </c>
      <c r="AH1702" s="39" t="s">
        <v>53</v>
      </c>
      <c r="AI1702" s="66">
        <v>0.1</v>
      </c>
      <c r="AJ1702" s="66">
        <v>0.15</v>
      </c>
      <c r="AK1702" s="39" t="s">
        <v>53</v>
      </c>
      <c r="AL1702" s="39" t="s">
        <v>53</v>
      </c>
    </row>
    <row r="1703" spans="1:38" x14ac:dyDescent="0.35">
      <c r="A1703" s="110" t="s">
        <v>276</v>
      </c>
      <c r="B1703" s="39">
        <v>104543050</v>
      </c>
      <c r="C1703" s="39" t="str">
        <f>+MaestraLP3[[#This Row],[CÓDIGO]]&amp;MaestraLP3[[#Headers],[-]]&amp;MaestraLP3[[#This Row],[UMV]]</f>
        <v>104543050-KG</v>
      </c>
      <c r="D1703" s="50" t="str">
        <f>+MaestraLP3[[#This Row],[CÓDIGO]]&amp;MaestraLP3[[#Headers],[FS00]]</f>
        <v>104543050FS00</v>
      </c>
      <c r="E1703" s="39" t="s">
        <v>72</v>
      </c>
      <c r="F1703" s="39" t="s">
        <v>73</v>
      </c>
      <c r="G1703" s="39" t="s">
        <v>1334</v>
      </c>
      <c r="H1703" s="39" t="s">
        <v>1379</v>
      </c>
      <c r="I1703" s="39" t="s">
        <v>1404</v>
      </c>
      <c r="J1703" s="49" t="s">
        <v>77</v>
      </c>
      <c r="K1703" s="50" t="s">
        <v>77</v>
      </c>
      <c r="L1703" s="39" t="str">
        <f>VLOOKUP(MaestraLP3[[#This Row],[UMV]],VALIDACIONES!J:L,3,0)</f>
        <v>Kilogramo</v>
      </c>
      <c r="M1703" s="39" t="s">
        <v>385</v>
      </c>
      <c r="N1703" s="39" t="s">
        <v>41</v>
      </c>
      <c r="O1703" s="64">
        <v>4659</v>
      </c>
      <c r="P1703" s="39" t="s">
        <v>190</v>
      </c>
      <c r="Q1703" s="64">
        <v>6590</v>
      </c>
      <c r="R1703" s="66">
        <f>+IFERROR((MaestraLP3[[#This Row],[COSTO ]]/MaestraLP3[[#This Row],[COSTO SEP]]-1),0)</f>
        <v>-1.2073406310367019E-2</v>
      </c>
      <c r="S1703" s="65" t="s">
        <v>544</v>
      </c>
      <c r="T1703" s="65" t="s">
        <v>544</v>
      </c>
      <c r="U1703" s="64">
        <f>+VLOOKUP(MaestraLP3[[#This Row],[FS00]],'[1]BD MES'!$C:$N,12,0)</f>
        <v>4659</v>
      </c>
      <c r="V1703" s="64">
        <v>4602.75</v>
      </c>
      <c r="W1703" s="66">
        <f>+(MaestraLP3[[#This Row],[COSTO ]]-MaestraLP3[[#This Row],[COSTO OCT AL 25-09]])/MaestraLP3[[#This Row],[COSTO OCT AL 25-09]]</f>
        <v>-1.2073406310367031E-2</v>
      </c>
      <c r="X1703" s="67" t="str">
        <f>++IF(P1703="HASTA AGOTAR STOCK","HASTA AGOTAR STOCK",IF(MaestraLP3[[#This Row],[PRECIO]]=0,"NO PARA LP",IF(MaestraLP3[[#This Row],[PRECIO SEP]]=0,"INCORPORACIÓN",IF(Z1703=0,"MANTIENE",IF(Z1703&lt;0,"BAJA",IF(Z1703&gt;0,"ALZA",""))))))</f>
        <v>MANTIENE</v>
      </c>
      <c r="Y1703" s="64">
        <v>6590</v>
      </c>
      <c r="Z1703" s="41">
        <f>IF(Y1703=0,"INDICAR PRECIO VTA",Y1703-MaestraLP3[[#This Row],[PRECIO SEP]])</f>
        <v>0</v>
      </c>
      <c r="AA1703" s="66">
        <f t="shared" si="26"/>
        <v>0.30155538694992412</v>
      </c>
      <c r="AB1703" s="68">
        <f>IFERROR(MaestraLP3[[#This Row],[PRECIO]]*MaestraLP3[[#This Row],[%MG UMV]],0)</f>
        <v>1987.25</v>
      </c>
      <c r="AC1703" s="69">
        <v>1</v>
      </c>
      <c r="AD1703" s="64">
        <f>+IFERROR(MaestraLP3[[#This Row],[MARGEN UNITARIO]]/MaestraLP3[[#This Row],[Peso Neto UMV (KG)]],0)</f>
        <v>1987.25</v>
      </c>
      <c r="AE1703" s="39" t="s">
        <v>53</v>
      </c>
      <c r="AF1703" s="39"/>
      <c r="AG1703" s="39">
        <v>1</v>
      </c>
      <c r="AH1703" s="39" t="s">
        <v>53</v>
      </c>
      <c r="AI1703" s="66">
        <v>0.1</v>
      </c>
      <c r="AJ1703" s="66">
        <v>0.15</v>
      </c>
      <c r="AK1703" s="39" t="s">
        <v>53</v>
      </c>
      <c r="AL1703" s="39" t="s">
        <v>53</v>
      </c>
    </row>
    <row r="1704" spans="1:38" x14ac:dyDescent="0.35">
      <c r="A1704" s="110" t="s">
        <v>276</v>
      </c>
      <c r="B1704" s="39">
        <v>104500500</v>
      </c>
      <c r="C1704" s="39" t="str">
        <f>+MaestraLP3[[#This Row],[CÓDIGO]]&amp;MaestraLP3[[#Headers],[-]]&amp;MaestraLP3[[#This Row],[UMV]]</f>
        <v>104500500-KG</v>
      </c>
      <c r="D1704" s="50" t="str">
        <f>+MaestraLP3[[#This Row],[CÓDIGO]]&amp;MaestraLP3[[#Headers],[FS00]]</f>
        <v>104500500FS00</v>
      </c>
      <c r="E1704" s="39" t="s">
        <v>72</v>
      </c>
      <c r="F1704" s="39" t="s">
        <v>73</v>
      </c>
      <c r="G1704" s="39" t="s">
        <v>1334</v>
      </c>
      <c r="H1704" s="39" t="s">
        <v>1379</v>
      </c>
      <c r="I1704" s="39" t="s">
        <v>1406</v>
      </c>
      <c r="J1704" s="49" t="s">
        <v>77</v>
      </c>
      <c r="K1704" s="50" t="s">
        <v>77</v>
      </c>
      <c r="L1704" s="39" t="str">
        <f>VLOOKUP(MaestraLP3[[#This Row],[UMV]],VALIDACIONES!J:L,3,0)</f>
        <v>Kilogramo</v>
      </c>
      <c r="M1704" s="39" t="s">
        <v>385</v>
      </c>
      <c r="N1704" s="39" t="s">
        <v>41</v>
      </c>
      <c r="O1704" s="64">
        <v>4616.3599999999997</v>
      </c>
      <c r="P1704" s="39" t="s">
        <v>190</v>
      </c>
      <c r="Q1704" s="64">
        <v>6590</v>
      </c>
      <c r="R1704" s="66">
        <f>+IFERROR((MaestraLP3[[#This Row],[COSTO ]]/MaestraLP3[[#This Row],[COSTO SEP]]-1),0)</f>
        <v>-2.9482102782277808E-3</v>
      </c>
      <c r="S1704" s="65" t="s">
        <v>52</v>
      </c>
      <c r="T1704" s="65" t="s">
        <v>52</v>
      </c>
      <c r="U1704" s="64">
        <f>+VLOOKUP(MaestraLP3[[#This Row],[FS00]],'[1]BD MES'!$C:$N,12,0)</f>
        <v>4444.62</v>
      </c>
      <c r="V1704" s="64">
        <v>4602.75</v>
      </c>
      <c r="W1704" s="66">
        <f>+(MaestraLP3[[#This Row],[COSTO ]]-MaestraLP3[[#This Row],[COSTO OCT AL 25-09]])/MaestraLP3[[#This Row],[COSTO OCT AL 25-09]]</f>
        <v>3.5577844675135355E-2</v>
      </c>
      <c r="X1704" s="67" t="str">
        <f>++IF(P1704="HASTA AGOTAR STOCK","HASTA AGOTAR STOCK",IF(MaestraLP3[[#This Row],[PRECIO]]=0,"NO PARA LP",IF(MaestraLP3[[#This Row],[PRECIO SEP]]=0,"INCORPORACIÓN",IF(Z1704=0,"MANTIENE",IF(Z1704&lt;0,"BAJA",IF(Z1704&gt;0,"ALZA",""))))))</f>
        <v>MANTIENE</v>
      </c>
      <c r="Y1704" s="64">
        <v>6590</v>
      </c>
      <c r="Z1704" s="41">
        <f>IF(Y1704=0,"INDICAR PRECIO VTA",Y1704-MaestraLP3[[#This Row],[PRECIO SEP]])</f>
        <v>0</v>
      </c>
      <c r="AA1704" s="66">
        <f t="shared" si="26"/>
        <v>0.30155538694992412</v>
      </c>
      <c r="AB1704" s="68">
        <f>IFERROR(MaestraLP3[[#This Row],[PRECIO]]*MaestraLP3[[#This Row],[%MG UMV]],0)</f>
        <v>1987.25</v>
      </c>
      <c r="AC1704" s="69">
        <v>1</v>
      </c>
      <c r="AD1704" s="64">
        <f>+IFERROR(MaestraLP3[[#This Row],[MARGEN UNITARIO]]/MaestraLP3[[#This Row],[Peso Neto UMV (KG)]],0)</f>
        <v>1987.25</v>
      </c>
      <c r="AE1704" s="39" t="s">
        <v>53</v>
      </c>
      <c r="AF1704" s="39"/>
      <c r="AG1704" s="39">
        <v>1</v>
      </c>
      <c r="AH1704" s="39" t="s">
        <v>53</v>
      </c>
      <c r="AI1704" s="66">
        <v>0.1</v>
      </c>
      <c r="AJ1704" s="66">
        <v>0.15</v>
      </c>
      <c r="AK1704" s="39" t="s">
        <v>53</v>
      </c>
      <c r="AL1704" s="39" t="s">
        <v>53</v>
      </c>
    </row>
    <row r="1705" spans="1:38" x14ac:dyDescent="0.35">
      <c r="A1705" s="110" t="s">
        <v>276</v>
      </c>
      <c r="B1705" s="39">
        <v>104524090</v>
      </c>
      <c r="C1705" s="39" t="str">
        <f>+MaestraLP3[[#This Row],[CÓDIGO]]&amp;MaestraLP3[[#Headers],[-]]&amp;MaestraLP3[[#This Row],[UMV]]</f>
        <v>104524090-KG</v>
      </c>
      <c r="D1705" s="50" t="str">
        <f>+MaestraLP3[[#This Row],[CÓDIGO]]&amp;MaestraLP3[[#Headers],[FS00]]</f>
        <v>104524090FS00</v>
      </c>
      <c r="E1705" s="39" t="s">
        <v>72</v>
      </c>
      <c r="F1705" s="39" t="s">
        <v>73</v>
      </c>
      <c r="G1705" s="39" t="s">
        <v>1334</v>
      </c>
      <c r="H1705" s="39" t="s">
        <v>1379</v>
      </c>
      <c r="I1705" s="39" t="s">
        <v>1407</v>
      </c>
      <c r="J1705" s="49" t="s">
        <v>77</v>
      </c>
      <c r="K1705" s="50" t="s">
        <v>77</v>
      </c>
      <c r="L1705" s="39" t="str">
        <f>VLOOKUP(MaestraLP3[[#This Row],[UMV]],VALIDACIONES!J:L,3,0)</f>
        <v>Kilogramo</v>
      </c>
      <c r="M1705" s="39" t="s">
        <v>385</v>
      </c>
      <c r="N1705" s="39" t="s">
        <v>41</v>
      </c>
      <c r="O1705" s="64">
        <v>4719.7299999999996</v>
      </c>
      <c r="P1705" s="39" t="s">
        <v>190</v>
      </c>
      <c r="Q1705" s="64">
        <v>6590</v>
      </c>
      <c r="R1705" s="66">
        <f>+IFERROR((MaestraLP3[[#This Row],[COSTO ]]/MaestraLP3[[#This Row],[COSTO SEP]]-1),0)</f>
        <v>6.0109370663155026E-3</v>
      </c>
      <c r="S1705" s="65" t="s">
        <v>544</v>
      </c>
      <c r="T1705" s="65" t="s">
        <v>544</v>
      </c>
      <c r="U1705" s="64">
        <f>+VLOOKUP(MaestraLP3[[#This Row],[FS00]],'[1]BD MES'!$C:$N,12,0)</f>
        <v>4719.7299999999996</v>
      </c>
      <c r="V1705" s="64">
        <v>4748.1000000000004</v>
      </c>
      <c r="W1705" s="66">
        <f>+(MaestraLP3[[#This Row],[COSTO ]]-MaestraLP3[[#This Row],[COSTO OCT AL 25-09]])/MaestraLP3[[#This Row],[COSTO OCT AL 25-09]]</f>
        <v>6.0109370663154046E-3</v>
      </c>
      <c r="X1705" s="67" t="str">
        <f>++IF(P1705="HASTA AGOTAR STOCK","HASTA AGOTAR STOCK",IF(MaestraLP3[[#This Row],[PRECIO]]=0,"NO PARA LP",IF(MaestraLP3[[#This Row],[PRECIO SEP]]=0,"INCORPORACIÓN",IF(Z1705=0,"MANTIENE",IF(Z1705&lt;0,"BAJA",IF(Z1705&gt;0,"ALZA",""))))))</f>
        <v>MANTIENE</v>
      </c>
      <c r="Y1705" s="64">
        <v>6590</v>
      </c>
      <c r="Z1705" s="41">
        <f>IF(Y1705=0,"INDICAR PRECIO VTA",Y1705-MaestraLP3[[#This Row],[PRECIO SEP]])</f>
        <v>0</v>
      </c>
      <c r="AA1705" s="66">
        <f t="shared" si="26"/>
        <v>0.27949924127465853</v>
      </c>
      <c r="AB1705" s="68">
        <f>IFERROR(MaestraLP3[[#This Row],[PRECIO]]*MaestraLP3[[#This Row],[%MG UMV]],0)</f>
        <v>1841.8999999999996</v>
      </c>
      <c r="AC1705" s="69">
        <v>1</v>
      </c>
      <c r="AD1705" s="64">
        <f>+IFERROR(MaestraLP3[[#This Row],[MARGEN UNITARIO]]/MaestraLP3[[#This Row],[Peso Neto UMV (KG)]],0)</f>
        <v>1841.8999999999996</v>
      </c>
      <c r="AE1705" s="39" t="s">
        <v>53</v>
      </c>
      <c r="AF1705" s="39"/>
      <c r="AG1705" s="39">
        <v>1</v>
      </c>
      <c r="AH1705" s="39" t="s">
        <v>53</v>
      </c>
      <c r="AI1705" s="66">
        <v>0.1</v>
      </c>
      <c r="AJ1705" s="66">
        <v>0.15</v>
      </c>
      <c r="AK1705" s="39" t="s">
        <v>53</v>
      </c>
      <c r="AL1705" s="39" t="s">
        <v>53</v>
      </c>
    </row>
    <row r="1706" spans="1:38" x14ac:dyDescent="0.35">
      <c r="A1706" s="110" t="s">
        <v>276</v>
      </c>
      <c r="B1706" s="39">
        <v>104540390</v>
      </c>
      <c r="C1706" s="39" t="str">
        <f>+MaestraLP3[[#This Row],[CÓDIGO]]&amp;MaestraLP3[[#Headers],[-]]&amp;MaestraLP3[[#This Row],[UMV]]</f>
        <v>104540390-C02</v>
      </c>
      <c r="D1706" s="50" t="str">
        <f>+MaestraLP3[[#This Row],[CÓDIGO]]&amp;MaestraLP3[[#Headers],[FS00]]</f>
        <v>104540390FS00</v>
      </c>
      <c r="E1706" s="39" t="s">
        <v>72</v>
      </c>
      <c r="F1706" s="39" t="s">
        <v>73</v>
      </c>
      <c r="G1706" s="39" t="s">
        <v>1334</v>
      </c>
      <c r="H1706" s="39" t="s">
        <v>1379</v>
      </c>
      <c r="I1706" s="39" t="s">
        <v>1410</v>
      </c>
      <c r="J1706" s="49" t="s">
        <v>92</v>
      </c>
      <c r="K1706" s="50" t="s">
        <v>50</v>
      </c>
      <c r="L1706" s="39" t="str">
        <f>VLOOKUP(MaestraLP3[[#This Row],[UMV]],VALIDACIONES!J:L,3,0)</f>
        <v>Caja 2 Unidades</v>
      </c>
      <c r="M1706" s="39" t="s">
        <v>385</v>
      </c>
      <c r="N1706" s="39" t="s">
        <v>41</v>
      </c>
      <c r="O1706" s="64">
        <v>22278</v>
      </c>
      <c r="P1706" s="39" t="s">
        <v>42</v>
      </c>
      <c r="Q1706" s="64">
        <v>70000</v>
      </c>
      <c r="R1706" s="66">
        <f>+IFERROR((MaestraLP3[[#This Row],[COSTO ]]/MaestraLP3[[#This Row],[COSTO SEP]]-1),0)</f>
        <v>1</v>
      </c>
      <c r="S1706" s="65" t="s">
        <v>52</v>
      </c>
      <c r="T1706" s="65" t="s">
        <v>52</v>
      </c>
      <c r="U1706" s="64">
        <f>+VLOOKUP(MaestraLP3[[#This Row],[FS00]],'[1]BD MES'!$C:$N,12,0)</f>
        <v>30562</v>
      </c>
      <c r="V1706" s="64">
        <v>44556</v>
      </c>
      <c r="W1706" s="66">
        <f>+(MaestraLP3[[#This Row],[COSTO ]]-MaestraLP3[[#This Row],[COSTO OCT AL 25-09]])/MaestraLP3[[#This Row],[COSTO OCT AL 25-09]]</f>
        <v>0.4578888816176952</v>
      </c>
      <c r="X1706" s="67" t="str">
        <f>++IF(P1706="HASTA AGOTAR STOCK","HASTA AGOTAR STOCK",IF(MaestraLP3[[#This Row],[PRECIO]]=0,"NO PARA LP",IF(MaestraLP3[[#This Row],[PRECIO SEP]]=0,"INCORPORACIÓN",IF(Z1706=0,"MANTIENE",IF(Z1706&lt;0,"BAJA",IF(Z1706&gt;0,"ALZA",""))))))</f>
        <v>BAJA</v>
      </c>
      <c r="Y1706" s="64">
        <v>60000</v>
      </c>
      <c r="Z1706" s="41">
        <f>IF(Y1706=0,"INDICAR PRECIO VTA",Y1706-MaestraLP3[[#This Row],[PRECIO SEP]])</f>
        <v>-10000</v>
      </c>
      <c r="AA1706" s="66">
        <f t="shared" si="26"/>
        <v>0.25740000000000002</v>
      </c>
      <c r="AB1706" s="68">
        <f>IFERROR(MaestraLP3[[#This Row],[PRECIO]]*MaestraLP3[[#This Row],[%MG UMV]],0)</f>
        <v>15444.000000000002</v>
      </c>
      <c r="AC1706" s="69">
        <v>5.44</v>
      </c>
      <c r="AD1706" s="64">
        <f>+IFERROR(MaestraLP3[[#This Row],[MARGEN UNITARIO]]/MaestraLP3[[#This Row],[Peso Neto UMV (KG)]],0)</f>
        <v>2838.9705882352941</v>
      </c>
      <c r="AE1706" s="39" t="s">
        <v>53</v>
      </c>
      <c r="AF1706" s="39"/>
      <c r="AG1706" s="39">
        <v>1</v>
      </c>
      <c r="AH1706" s="39" t="s">
        <v>53</v>
      </c>
      <c r="AI1706" s="66">
        <v>0.08</v>
      </c>
      <c r="AJ1706" s="66">
        <v>0.13</v>
      </c>
      <c r="AK1706" s="39" t="s">
        <v>53</v>
      </c>
      <c r="AL1706" s="39" t="s">
        <v>53</v>
      </c>
    </row>
    <row r="1707" spans="1:38" x14ac:dyDescent="0.35">
      <c r="A1707" s="110" t="s">
        <v>276</v>
      </c>
      <c r="B1707" s="39">
        <v>104539750</v>
      </c>
      <c r="C1707" s="39" t="str">
        <f>+MaestraLP3[[#This Row],[CÓDIGO]]&amp;MaestraLP3[[#Headers],[-]]&amp;MaestraLP3[[#This Row],[UMV]]</f>
        <v>104539750-KG</v>
      </c>
      <c r="D1707" s="50" t="str">
        <f>+MaestraLP3[[#This Row],[CÓDIGO]]&amp;MaestraLP3[[#Headers],[FS00]]</f>
        <v>104539750FS00</v>
      </c>
      <c r="E1707" s="39" t="s">
        <v>72</v>
      </c>
      <c r="F1707" s="39" t="s">
        <v>84</v>
      </c>
      <c r="G1707" s="39" t="s">
        <v>129</v>
      </c>
      <c r="H1707" s="39" t="s">
        <v>130</v>
      </c>
      <c r="I1707" s="39" t="s">
        <v>1791</v>
      </c>
      <c r="J1707" s="49" t="s">
        <v>77</v>
      </c>
      <c r="K1707" s="50" t="s">
        <v>77</v>
      </c>
      <c r="L1707" s="39" t="str">
        <f>VLOOKUP(MaestraLP3[[#This Row],[UMV]],VALIDACIONES!J:L,3,0)</f>
        <v>Kilogramo</v>
      </c>
      <c r="M1707" s="39" t="s">
        <v>40</v>
      </c>
      <c r="N1707" s="39" t="s">
        <v>78</v>
      </c>
      <c r="O1707" s="64">
        <v>9172</v>
      </c>
      <c r="P1707" s="39" t="s">
        <v>42</v>
      </c>
      <c r="Q1707" s="64">
        <v>12990</v>
      </c>
      <c r="R1707" s="66">
        <f>+IFERROR((MaestraLP3[[#This Row],[COSTO ]]/MaestraLP3[[#This Row],[COSTO SEP]]-1),0)</f>
        <v>0</v>
      </c>
      <c r="S1707" s="65" t="s">
        <v>52</v>
      </c>
      <c r="T1707" s="65" t="s">
        <v>52</v>
      </c>
      <c r="U1707" s="64">
        <f>+VLOOKUP(MaestraLP3[[#This Row],[FS00]],'[1]BD MES'!$C:$N,12,0)</f>
        <v>9053</v>
      </c>
      <c r="V1707" s="64">
        <v>9172</v>
      </c>
      <c r="W1707" s="66">
        <f>+(MaestraLP3[[#This Row],[COSTO ]]-MaestraLP3[[#This Row],[COSTO OCT AL 25-09]])/MaestraLP3[[#This Row],[COSTO OCT AL 25-09]]</f>
        <v>1.3144813873853972E-2</v>
      </c>
      <c r="X1707" s="67" t="str">
        <f>++IF(P1707="HASTA AGOTAR STOCK","HASTA AGOTAR STOCK",IF(MaestraLP3[[#This Row],[PRECIO]]=0,"NO PARA LP",IF(MaestraLP3[[#This Row],[PRECIO SEP]]=0,"INCORPORACIÓN",IF(Z1707=0,"MANTIENE",IF(Z1707&lt;0,"BAJA",IF(Z1707&gt;0,"ALZA",""))))))</f>
        <v>MANTIENE</v>
      </c>
      <c r="Y1707" s="64">
        <v>12990</v>
      </c>
      <c r="Z1707" s="41">
        <f>IF(Y1707=0,"INDICAR PRECIO VTA",Y1707-MaestraLP3[[#This Row],[PRECIO SEP]])</f>
        <v>0</v>
      </c>
      <c r="AA1707" s="66">
        <f t="shared" si="26"/>
        <v>0.2939183987682833</v>
      </c>
      <c r="AB1707" s="68">
        <f>IFERROR(MaestraLP3[[#This Row],[PRECIO]]*MaestraLP3[[#This Row],[%MG UMV]],0)</f>
        <v>3818</v>
      </c>
      <c r="AC1707" s="69">
        <v>1</v>
      </c>
      <c r="AD1707" s="64">
        <f>+IFERROR(MaestraLP3[[#This Row],[MARGEN UNITARIO]]/MaestraLP3[[#This Row],[Peso Neto UMV (KG)]],0)</f>
        <v>3818</v>
      </c>
      <c r="AE1707" s="39" t="s">
        <v>44</v>
      </c>
      <c r="AF1707" s="39"/>
      <c r="AG1707" s="39">
        <v>1</v>
      </c>
      <c r="AH1707" s="39">
        <v>0</v>
      </c>
      <c r="AI1707" s="66">
        <v>0</v>
      </c>
      <c r="AJ1707" s="66">
        <v>0</v>
      </c>
      <c r="AK1707" s="39"/>
      <c r="AL1707" s="39" t="s">
        <v>53</v>
      </c>
    </row>
    <row r="1708" spans="1:38" x14ac:dyDescent="0.35">
      <c r="A1708" s="110" t="s">
        <v>276</v>
      </c>
      <c r="B1708" s="39">
        <v>104539840</v>
      </c>
      <c r="C1708" s="39" t="str">
        <f>+MaestraLP3[[#This Row],[CÓDIGO]]&amp;MaestraLP3[[#Headers],[-]]&amp;MaestraLP3[[#This Row],[UMV]]</f>
        <v>104539840-KG</v>
      </c>
      <c r="D1708" s="50" t="str">
        <f>+MaestraLP3[[#This Row],[CÓDIGO]]&amp;MaestraLP3[[#Headers],[FS00]]</f>
        <v>104539840FS00</v>
      </c>
      <c r="E1708" s="39" t="s">
        <v>72</v>
      </c>
      <c r="F1708" s="39" t="s">
        <v>84</v>
      </c>
      <c r="G1708" s="39" t="s">
        <v>129</v>
      </c>
      <c r="H1708" s="39" t="s">
        <v>130</v>
      </c>
      <c r="I1708" s="39" t="s">
        <v>1792</v>
      </c>
      <c r="J1708" s="49" t="s">
        <v>77</v>
      </c>
      <c r="K1708" s="50" t="s">
        <v>77</v>
      </c>
      <c r="L1708" s="39" t="str">
        <f>VLOOKUP(MaestraLP3[[#This Row],[UMV]],VALIDACIONES!J:L,3,0)</f>
        <v>Kilogramo</v>
      </c>
      <c r="M1708" s="39" t="s">
        <v>40</v>
      </c>
      <c r="N1708" s="39" t="s">
        <v>78</v>
      </c>
      <c r="O1708" s="64">
        <v>9512</v>
      </c>
      <c r="P1708" s="39" t="s">
        <v>102</v>
      </c>
      <c r="Q1708" s="64">
        <v>12990</v>
      </c>
      <c r="R1708" s="66">
        <f>+IFERROR((MaestraLP3[[#This Row],[COSTO ]]/MaestraLP3[[#This Row],[COSTO SEP]]-1),0)</f>
        <v>-1.261564339781307E-3</v>
      </c>
      <c r="S1708" s="65" t="s">
        <v>52</v>
      </c>
      <c r="T1708" s="65" t="s">
        <v>52</v>
      </c>
      <c r="U1708" s="64">
        <f>+VLOOKUP(MaestraLP3[[#This Row],[FS00]],'[1]BD MES'!$C:$N,12,0)</f>
        <v>9500</v>
      </c>
      <c r="V1708" s="64">
        <v>9500</v>
      </c>
      <c r="W1708" s="66">
        <f>+(MaestraLP3[[#This Row],[COSTO ]]-MaestraLP3[[#This Row],[COSTO OCT AL 25-09]])/MaestraLP3[[#This Row],[COSTO OCT AL 25-09]]</f>
        <v>0</v>
      </c>
      <c r="X1708" s="67" t="str">
        <f>++IF(P1708="HASTA AGOTAR STOCK","HASTA AGOTAR STOCK",IF(MaestraLP3[[#This Row],[PRECIO]]=0,"NO PARA LP",IF(MaestraLP3[[#This Row],[PRECIO SEP]]=0,"INCORPORACIÓN",IF(Z1708=0,"MANTIENE",IF(Z1708&lt;0,"BAJA",IF(Z1708&gt;0,"ALZA",""))))))</f>
        <v>MANTIENE</v>
      </c>
      <c r="Y1708" s="64">
        <v>12990</v>
      </c>
      <c r="Z1708" s="41">
        <f>IF(Y1708=0,"INDICAR PRECIO VTA",Y1708-MaestraLP3[[#This Row],[PRECIO SEP]])</f>
        <v>0</v>
      </c>
      <c r="AA1708" s="66">
        <f t="shared" si="26"/>
        <v>0.26866820631254812</v>
      </c>
      <c r="AB1708" s="68">
        <f>IFERROR(MaestraLP3[[#This Row],[PRECIO]]*MaestraLP3[[#This Row],[%MG UMV]],0)</f>
        <v>3490</v>
      </c>
      <c r="AC1708" s="69">
        <v>1</v>
      </c>
      <c r="AD1708" s="64">
        <f>+IFERROR(MaestraLP3[[#This Row],[MARGEN UNITARIO]]/MaestraLP3[[#This Row],[Peso Neto UMV (KG)]],0)</f>
        <v>3490</v>
      </c>
      <c r="AE1708" s="39" t="s">
        <v>44</v>
      </c>
      <c r="AF1708" s="39"/>
      <c r="AG1708" s="39">
        <v>1</v>
      </c>
      <c r="AH1708" s="39">
        <v>0</v>
      </c>
      <c r="AI1708" s="66">
        <v>0</v>
      </c>
      <c r="AJ1708" s="66">
        <v>0</v>
      </c>
      <c r="AK1708" s="39"/>
      <c r="AL1708" s="39" t="s">
        <v>53</v>
      </c>
    </row>
    <row r="1709" spans="1:38" x14ac:dyDescent="0.35">
      <c r="A1709" s="110" t="s">
        <v>276</v>
      </c>
      <c r="B1709" s="39">
        <v>104523480</v>
      </c>
      <c r="C1709" s="39" t="str">
        <f>+MaestraLP3[[#This Row],[CÓDIGO]]&amp;MaestraLP3[[#Headers],[-]]&amp;MaestraLP3[[#This Row],[UMV]]</f>
        <v>104523480-KG</v>
      </c>
      <c r="D1709" s="50" t="str">
        <f>+MaestraLP3[[#This Row],[CÓDIGO]]&amp;MaestraLP3[[#Headers],[FS00]]</f>
        <v>104523480FS00</v>
      </c>
      <c r="E1709" s="39" t="s">
        <v>72</v>
      </c>
      <c r="F1709" s="39" t="s">
        <v>84</v>
      </c>
      <c r="G1709" s="39" t="s">
        <v>129</v>
      </c>
      <c r="H1709" s="39" t="s">
        <v>130</v>
      </c>
      <c r="I1709" s="39" t="s">
        <v>1793</v>
      </c>
      <c r="J1709" s="49" t="s">
        <v>77</v>
      </c>
      <c r="K1709" s="50" t="s">
        <v>77</v>
      </c>
      <c r="L1709" s="39" t="str">
        <f>VLOOKUP(MaestraLP3[[#This Row],[UMV]],VALIDACIONES!J:L,3,0)</f>
        <v>Kilogramo</v>
      </c>
      <c r="M1709" s="39" t="s">
        <v>40</v>
      </c>
      <c r="N1709" s="39" t="s">
        <v>41</v>
      </c>
      <c r="O1709" s="64">
        <v>15805</v>
      </c>
      <c r="P1709" s="39" t="s">
        <v>42</v>
      </c>
      <c r="Q1709" s="64">
        <v>21990</v>
      </c>
      <c r="R1709" s="66">
        <f>+IFERROR((MaestraLP3[[#This Row],[COSTO ]]/MaestraLP3[[#This Row],[COSTO SEP]]-1),0)</f>
        <v>6.516925023726694E-3</v>
      </c>
      <c r="S1709" s="65" t="s">
        <v>52</v>
      </c>
      <c r="T1709" s="65" t="s">
        <v>52</v>
      </c>
      <c r="U1709" s="64">
        <f>+VLOOKUP(MaestraLP3[[#This Row],[FS00]],'[1]BD MES'!$C:$N,12,0)</f>
        <v>15786</v>
      </c>
      <c r="V1709" s="64">
        <v>15908</v>
      </c>
      <c r="W1709" s="66">
        <f>+(MaestraLP3[[#This Row],[COSTO ]]-MaestraLP3[[#This Row],[COSTO OCT AL 25-09]])/MaestraLP3[[#This Row],[COSTO OCT AL 25-09]]</f>
        <v>7.7283669073862915E-3</v>
      </c>
      <c r="X1709" s="67" t="str">
        <f>++IF(P1709="HASTA AGOTAR STOCK","HASTA AGOTAR STOCK",IF(MaestraLP3[[#This Row],[PRECIO]]=0,"NO PARA LP",IF(MaestraLP3[[#This Row],[PRECIO SEP]]=0,"INCORPORACIÓN",IF(Z1709=0,"MANTIENE",IF(Z1709&lt;0,"BAJA",IF(Z1709&gt;0,"ALZA",""))))))</f>
        <v>MANTIENE</v>
      </c>
      <c r="Y1709" s="64">
        <v>21990</v>
      </c>
      <c r="Z1709" s="41">
        <f>IF(Y1709=0,"INDICAR PRECIO VTA",Y1709-MaestraLP3[[#This Row],[PRECIO SEP]])</f>
        <v>0</v>
      </c>
      <c r="AA1709" s="66">
        <f t="shared" si="26"/>
        <v>0.27658026375625283</v>
      </c>
      <c r="AB1709" s="68">
        <f>IFERROR(MaestraLP3[[#This Row],[PRECIO]]*MaestraLP3[[#This Row],[%MG UMV]],0)</f>
        <v>6082</v>
      </c>
      <c r="AC1709" s="69">
        <v>1</v>
      </c>
      <c r="AD1709" s="64">
        <f>+IFERROR(MaestraLP3[[#This Row],[MARGEN UNITARIO]]/MaestraLP3[[#This Row],[Peso Neto UMV (KG)]],0)</f>
        <v>6082</v>
      </c>
      <c r="AE1709" s="39" t="s">
        <v>44</v>
      </c>
      <c r="AF1709" s="39"/>
      <c r="AG1709" s="39">
        <v>1</v>
      </c>
      <c r="AH1709" s="39">
        <v>0</v>
      </c>
      <c r="AI1709" s="66">
        <v>0.03</v>
      </c>
      <c r="AJ1709" s="66">
        <v>0.06</v>
      </c>
      <c r="AK1709" s="39" t="s">
        <v>53</v>
      </c>
      <c r="AL1709" s="39" t="s">
        <v>53</v>
      </c>
    </row>
    <row r="1710" spans="1:38" x14ac:dyDescent="0.35">
      <c r="A1710" s="110" t="s">
        <v>276</v>
      </c>
      <c r="B1710" s="39">
        <v>104539850</v>
      </c>
      <c r="C1710" s="39" t="str">
        <f>+MaestraLP3[[#This Row],[CÓDIGO]]&amp;MaestraLP3[[#Headers],[-]]&amp;MaestraLP3[[#This Row],[UMV]]</f>
        <v>104539850-KG</v>
      </c>
      <c r="D1710" s="50" t="str">
        <f>+MaestraLP3[[#This Row],[CÓDIGO]]&amp;MaestraLP3[[#Headers],[FS00]]</f>
        <v>104539850FS00</v>
      </c>
      <c r="E1710" s="39" t="s">
        <v>72</v>
      </c>
      <c r="F1710" s="39" t="s">
        <v>84</v>
      </c>
      <c r="G1710" s="39" t="s">
        <v>129</v>
      </c>
      <c r="H1710" s="39" t="s">
        <v>130</v>
      </c>
      <c r="I1710" s="39" t="s">
        <v>1794</v>
      </c>
      <c r="J1710" s="49" t="s">
        <v>77</v>
      </c>
      <c r="K1710" s="50" t="s">
        <v>77</v>
      </c>
      <c r="L1710" s="39" t="str">
        <f>VLOOKUP(MaestraLP3[[#This Row],[UMV]],VALIDACIONES!J:L,3,0)</f>
        <v>Kilogramo</v>
      </c>
      <c r="M1710" s="39" t="s">
        <v>40</v>
      </c>
      <c r="N1710" s="39" t="s">
        <v>78</v>
      </c>
      <c r="O1710" s="64">
        <v>9502</v>
      </c>
      <c r="P1710" s="39" t="s">
        <v>102</v>
      </c>
      <c r="Q1710" s="64">
        <v>14590</v>
      </c>
      <c r="R1710" s="66">
        <f>+IFERROR((MaestraLP3[[#This Row],[COSTO ]]/MaestraLP3[[#This Row],[COSTO SEP]]-1),0)</f>
        <v>0.31551252367922533</v>
      </c>
      <c r="S1710" s="65" t="s">
        <v>52</v>
      </c>
      <c r="T1710" s="65" t="s">
        <v>52</v>
      </c>
      <c r="U1710" s="64">
        <f>+VLOOKUP(MaestraLP3[[#This Row],[FS00]],'[1]BD MES'!$C:$N,12,0)</f>
        <v>12500</v>
      </c>
      <c r="V1710" s="64">
        <v>12500</v>
      </c>
      <c r="W1710" s="66">
        <f>+(MaestraLP3[[#This Row],[COSTO ]]-MaestraLP3[[#This Row],[COSTO OCT AL 25-09]])/MaestraLP3[[#This Row],[COSTO OCT AL 25-09]]</f>
        <v>0</v>
      </c>
      <c r="X1710" s="67" t="str">
        <f>++IF(P1710="HASTA AGOTAR STOCK","HASTA AGOTAR STOCK",IF(MaestraLP3[[#This Row],[PRECIO]]=0,"NO PARA LP",IF(MaestraLP3[[#This Row],[PRECIO SEP]]=0,"INCORPORACIÓN",IF(Z1710=0,"MANTIENE",IF(Z1710&lt;0,"BAJA",IF(Z1710&gt;0,"ALZA",""))))))</f>
        <v>MANTIENE</v>
      </c>
      <c r="Y1710" s="64">
        <v>14590</v>
      </c>
      <c r="Z1710" s="41">
        <f>IF(Y1710=0,"INDICAR PRECIO VTA",Y1710-MaestraLP3[[#This Row],[PRECIO SEP]])</f>
        <v>0</v>
      </c>
      <c r="AA1710" s="66">
        <f t="shared" si="26"/>
        <v>0.14324880054832076</v>
      </c>
      <c r="AB1710" s="68">
        <f>IFERROR(MaestraLP3[[#This Row],[PRECIO]]*MaestraLP3[[#This Row],[%MG UMV]],0)</f>
        <v>2090</v>
      </c>
      <c r="AC1710" s="69">
        <v>1</v>
      </c>
      <c r="AD1710" s="64">
        <f>+IFERROR(MaestraLP3[[#This Row],[MARGEN UNITARIO]]/MaestraLP3[[#This Row],[Peso Neto UMV (KG)]],0)</f>
        <v>2090</v>
      </c>
      <c r="AE1710" s="39" t="s">
        <v>44</v>
      </c>
      <c r="AF1710" s="39"/>
      <c r="AG1710" s="39">
        <v>1</v>
      </c>
      <c r="AH1710" s="39">
        <v>0</v>
      </c>
      <c r="AI1710" s="66">
        <v>0</v>
      </c>
      <c r="AJ1710" s="66">
        <v>0</v>
      </c>
      <c r="AK1710" s="39"/>
      <c r="AL1710" s="39" t="s">
        <v>53</v>
      </c>
    </row>
    <row r="1711" spans="1:38" x14ac:dyDescent="0.35">
      <c r="A1711" s="110" t="s">
        <v>276</v>
      </c>
      <c r="B1711" s="39">
        <v>104500670</v>
      </c>
      <c r="C1711" s="39" t="str">
        <f>+MaestraLP3[[#This Row],[CÓDIGO]]&amp;MaestraLP3[[#Headers],[-]]&amp;MaestraLP3[[#This Row],[UMV]]</f>
        <v>104500670-KG</v>
      </c>
      <c r="D1711" s="50" t="str">
        <f>+MaestraLP3[[#This Row],[CÓDIGO]]&amp;MaestraLP3[[#Headers],[FS00]]</f>
        <v>104500670FS00</v>
      </c>
      <c r="E1711" s="39" t="s">
        <v>72</v>
      </c>
      <c r="F1711" s="39" t="s">
        <v>84</v>
      </c>
      <c r="G1711" s="39" t="s">
        <v>129</v>
      </c>
      <c r="H1711" s="39" t="s">
        <v>130</v>
      </c>
      <c r="I1711" s="39" t="s">
        <v>1796</v>
      </c>
      <c r="J1711" s="49" t="s">
        <v>77</v>
      </c>
      <c r="K1711" s="50" t="s">
        <v>77</v>
      </c>
      <c r="L1711" s="39" t="str">
        <f>VLOOKUP(MaestraLP3[[#This Row],[UMV]],VALIDACIONES!J:L,3,0)</f>
        <v>Kilogramo</v>
      </c>
      <c r="M1711" s="39" t="s">
        <v>40</v>
      </c>
      <c r="N1711" s="39" t="s">
        <v>41</v>
      </c>
      <c r="O1711" s="64">
        <v>10579.11</v>
      </c>
      <c r="P1711" s="39" t="s">
        <v>42</v>
      </c>
      <c r="Q1711" s="64">
        <v>17000</v>
      </c>
      <c r="R1711" s="66">
        <f>+IFERROR((MaestraLP3[[#This Row],[COSTO ]]/MaestraLP3[[#This Row],[COSTO SEP]]-1),0)</f>
        <v>2.7496641967046376E-2</v>
      </c>
      <c r="S1711" s="65" t="s">
        <v>52</v>
      </c>
      <c r="T1711" s="65" t="s">
        <v>52</v>
      </c>
      <c r="U1711" s="64">
        <f>+VLOOKUP(MaestraLP3[[#This Row],[FS00]],'[1]BD MES'!$C:$N,12,0)</f>
        <v>10823.44</v>
      </c>
      <c r="V1711" s="64">
        <v>10870</v>
      </c>
      <c r="W1711" s="66">
        <f>+(MaestraLP3[[#This Row],[COSTO ]]-MaestraLP3[[#This Row],[COSTO OCT AL 25-09]])/MaestraLP3[[#This Row],[COSTO OCT AL 25-09]]</f>
        <v>4.3017746668341569E-3</v>
      </c>
      <c r="X1711" s="67" t="str">
        <f>++IF(P1711="HASTA AGOTAR STOCK","HASTA AGOTAR STOCK",IF(MaestraLP3[[#This Row],[PRECIO]]=0,"NO PARA LP",IF(MaestraLP3[[#This Row],[PRECIO SEP]]=0,"INCORPORACIÓN",IF(Z1711=0,"MANTIENE",IF(Z1711&lt;0,"BAJA",IF(Z1711&gt;0,"ALZA",""))))))</f>
        <v>MANTIENE</v>
      </c>
      <c r="Y1711" s="64">
        <v>17000</v>
      </c>
      <c r="Z1711" s="41">
        <f>IF(Y1711=0,"INDICAR PRECIO VTA",Y1711-MaestraLP3[[#This Row],[PRECIO SEP]])</f>
        <v>0</v>
      </c>
      <c r="AA1711" s="66">
        <f t="shared" si="26"/>
        <v>0.36058823529411765</v>
      </c>
      <c r="AB1711" s="68">
        <f>IFERROR(MaestraLP3[[#This Row],[PRECIO]]*MaestraLP3[[#This Row],[%MG UMV]],0)</f>
        <v>6130</v>
      </c>
      <c r="AC1711" s="69">
        <v>1</v>
      </c>
      <c r="AD1711" s="64">
        <f>+IFERROR(MaestraLP3[[#This Row],[MARGEN UNITARIO]]/MaestraLP3[[#This Row],[Peso Neto UMV (KG)]],0)</f>
        <v>6130</v>
      </c>
      <c r="AE1711" s="39" t="s">
        <v>44</v>
      </c>
      <c r="AF1711" s="39"/>
      <c r="AG1711" s="39">
        <v>1</v>
      </c>
      <c r="AH1711" s="39">
        <v>0</v>
      </c>
      <c r="AI1711" s="66">
        <v>0.05</v>
      </c>
      <c r="AJ1711" s="66">
        <v>0.1</v>
      </c>
      <c r="AK1711" s="39" t="s">
        <v>53</v>
      </c>
      <c r="AL1711" s="39" t="s">
        <v>53</v>
      </c>
    </row>
    <row r="1712" spans="1:38" x14ac:dyDescent="0.35">
      <c r="A1712" s="110" t="s">
        <v>276</v>
      </c>
      <c r="B1712" s="39">
        <v>104500760</v>
      </c>
      <c r="C1712" s="39" t="str">
        <f>+MaestraLP3[[#This Row],[CÓDIGO]]&amp;MaestraLP3[[#Headers],[-]]&amp;MaestraLP3[[#This Row],[UMV]]</f>
        <v>104500760-KG</v>
      </c>
      <c r="D1712" s="50" t="str">
        <f>+MaestraLP3[[#This Row],[CÓDIGO]]&amp;MaestraLP3[[#Headers],[FS00]]</f>
        <v>104500760FS00</v>
      </c>
      <c r="E1712" s="39" t="s">
        <v>72</v>
      </c>
      <c r="F1712" s="39" t="s">
        <v>84</v>
      </c>
      <c r="G1712" s="39" t="s">
        <v>129</v>
      </c>
      <c r="H1712" s="39" t="s">
        <v>130</v>
      </c>
      <c r="I1712" s="39" t="s">
        <v>1797</v>
      </c>
      <c r="J1712" s="49" t="s">
        <v>77</v>
      </c>
      <c r="K1712" s="50" t="s">
        <v>77</v>
      </c>
      <c r="L1712" s="39" t="str">
        <f>VLOOKUP(MaestraLP3[[#This Row],[UMV]],VALIDACIONES!J:L,3,0)</f>
        <v>Kilogramo</v>
      </c>
      <c r="M1712" s="39" t="s">
        <v>40</v>
      </c>
      <c r="N1712" s="39" t="s">
        <v>41</v>
      </c>
      <c r="O1712" s="64">
        <v>19196.95</v>
      </c>
      <c r="P1712" s="39" t="s">
        <v>42</v>
      </c>
      <c r="Q1712" s="64">
        <v>26900</v>
      </c>
      <c r="R1712" s="66">
        <f>+IFERROR((MaestraLP3[[#This Row],[COSTO ]]/MaestraLP3[[#This Row],[COSTO SEP]]-1),0)</f>
        <v>2.0057873776823776E-2</v>
      </c>
      <c r="S1712" s="65" t="s">
        <v>52</v>
      </c>
      <c r="T1712" s="65" t="s">
        <v>52</v>
      </c>
      <c r="U1712" s="64">
        <f>+VLOOKUP(MaestraLP3[[#This Row],[FS00]],'[1]BD MES'!$C:$N,12,0)</f>
        <v>19452.68</v>
      </c>
      <c r="V1712" s="64">
        <v>19582</v>
      </c>
      <c r="W1712" s="66">
        <f>+(MaestraLP3[[#This Row],[COSTO ]]-MaestraLP3[[#This Row],[COSTO OCT AL 25-09]])/MaestraLP3[[#This Row],[COSTO OCT AL 25-09]]</f>
        <v>6.6479271750730339E-3</v>
      </c>
      <c r="X1712" s="67" t="str">
        <f>++IF(P1712="HASTA AGOTAR STOCK","HASTA AGOTAR STOCK",IF(MaestraLP3[[#This Row],[PRECIO]]=0,"NO PARA LP",IF(MaestraLP3[[#This Row],[PRECIO SEP]]=0,"INCORPORACIÓN",IF(Z1712=0,"MANTIENE",IF(Z1712&lt;0,"BAJA",IF(Z1712&gt;0,"ALZA",""))))))</f>
        <v>MANTIENE</v>
      </c>
      <c r="Y1712" s="64">
        <v>26900</v>
      </c>
      <c r="Z1712" s="41">
        <f>IF(Y1712=0,"INDICAR PRECIO VTA",Y1712-MaestraLP3[[#This Row],[PRECIO SEP]])</f>
        <v>0</v>
      </c>
      <c r="AA1712" s="66">
        <f t="shared" si="26"/>
        <v>0.27204460966542748</v>
      </c>
      <c r="AB1712" s="68">
        <f>IFERROR(MaestraLP3[[#This Row],[PRECIO]]*MaestraLP3[[#This Row],[%MG UMV]],0)</f>
        <v>7317.9999999999991</v>
      </c>
      <c r="AC1712" s="69">
        <v>1</v>
      </c>
      <c r="AD1712" s="64">
        <f>+IFERROR(MaestraLP3[[#This Row],[MARGEN UNITARIO]]/MaestraLP3[[#This Row],[Peso Neto UMV (KG)]],0)</f>
        <v>7317.9999999999991</v>
      </c>
      <c r="AE1712" s="39" t="s">
        <v>44</v>
      </c>
      <c r="AF1712" s="39"/>
      <c r="AG1712" s="39">
        <v>1</v>
      </c>
      <c r="AH1712" s="39">
        <v>0</v>
      </c>
      <c r="AI1712" s="66">
        <v>0.03</v>
      </c>
      <c r="AJ1712" s="66">
        <v>0.05</v>
      </c>
      <c r="AK1712" s="39" t="s">
        <v>53</v>
      </c>
      <c r="AL1712" s="39" t="s">
        <v>53</v>
      </c>
    </row>
    <row r="1713" spans="1:38" x14ac:dyDescent="0.35">
      <c r="A1713" s="110" t="s">
        <v>276</v>
      </c>
      <c r="B1713" s="39">
        <v>104520580</v>
      </c>
      <c r="C1713" s="39" t="str">
        <f>+MaestraLP3[[#This Row],[CÓDIGO]]&amp;MaestraLP3[[#Headers],[-]]&amp;MaestraLP3[[#This Row],[UMV]]</f>
        <v>104520580-KG</v>
      </c>
      <c r="D1713" s="50" t="str">
        <f>+MaestraLP3[[#This Row],[CÓDIGO]]&amp;MaestraLP3[[#Headers],[FS00]]</f>
        <v>104520580FS00</v>
      </c>
      <c r="E1713" s="39" t="s">
        <v>72</v>
      </c>
      <c r="F1713" s="39" t="s">
        <v>84</v>
      </c>
      <c r="G1713" s="39" t="s">
        <v>129</v>
      </c>
      <c r="H1713" s="39" t="s">
        <v>130</v>
      </c>
      <c r="I1713" s="39" t="s">
        <v>1798</v>
      </c>
      <c r="J1713" s="49" t="s">
        <v>77</v>
      </c>
      <c r="K1713" s="50" t="s">
        <v>77</v>
      </c>
      <c r="L1713" s="39" t="str">
        <f>VLOOKUP(MaestraLP3[[#This Row],[UMV]],VALIDACIONES!J:L,3,0)</f>
        <v>Kilogramo</v>
      </c>
      <c r="M1713" s="39" t="s">
        <v>40</v>
      </c>
      <c r="N1713" s="39" t="s">
        <v>41</v>
      </c>
      <c r="O1713" s="64">
        <v>17876</v>
      </c>
      <c r="P1713" s="39" t="s">
        <v>42</v>
      </c>
      <c r="Q1713" s="64">
        <v>23890</v>
      </c>
      <c r="R1713" s="66">
        <f>+IFERROR((MaestraLP3[[#This Row],[COSTO ]]/MaestraLP3[[#This Row],[COSTO SEP]]-1),0)</f>
        <v>4.5032445737301474E-2</v>
      </c>
      <c r="S1713" s="65" t="s">
        <v>52</v>
      </c>
      <c r="T1713" s="65" t="s">
        <v>52</v>
      </c>
      <c r="U1713" s="64">
        <f>+VLOOKUP(MaestraLP3[[#This Row],[FS00]],'[1]BD MES'!$C:$N,12,0)</f>
        <v>18406</v>
      </c>
      <c r="V1713" s="64">
        <v>18681</v>
      </c>
      <c r="W1713" s="66">
        <f>+(MaestraLP3[[#This Row],[COSTO ]]-MaestraLP3[[#This Row],[COSTO OCT AL 25-09]])/MaestraLP3[[#This Row],[COSTO OCT AL 25-09]]</f>
        <v>1.4940780180375965E-2</v>
      </c>
      <c r="X1713" s="67" t="str">
        <f>++IF(P1713="HASTA AGOTAR STOCK","HASTA AGOTAR STOCK",IF(MaestraLP3[[#This Row],[PRECIO]]=0,"NO PARA LP",IF(MaestraLP3[[#This Row],[PRECIO SEP]]=0,"INCORPORACIÓN",IF(Z1713=0,"MANTIENE",IF(Z1713&lt;0,"BAJA",IF(Z1713&gt;0,"ALZA",""))))))</f>
        <v>MANTIENE</v>
      </c>
      <c r="Y1713" s="64">
        <v>23890</v>
      </c>
      <c r="Z1713" s="41">
        <f>IF(Y1713=0,"INDICAR PRECIO VTA",Y1713-MaestraLP3[[#This Row],[PRECIO SEP]])</f>
        <v>0</v>
      </c>
      <c r="AA1713" s="66">
        <f t="shared" si="26"/>
        <v>0.21804102134784428</v>
      </c>
      <c r="AB1713" s="68">
        <f>IFERROR(MaestraLP3[[#This Row],[PRECIO]]*MaestraLP3[[#This Row],[%MG UMV]],0)</f>
        <v>5209</v>
      </c>
      <c r="AC1713" s="69">
        <v>1</v>
      </c>
      <c r="AD1713" s="64">
        <f>+IFERROR(MaestraLP3[[#This Row],[MARGEN UNITARIO]]/MaestraLP3[[#This Row],[Peso Neto UMV (KG)]],0)</f>
        <v>5209</v>
      </c>
      <c r="AE1713" s="39" t="s">
        <v>44</v>
      </c>
      <c r="AF1713" s="39"/>
      <c r="AG1713" s="39">
        <v>1</v>
      </c>
      <c r="AH1713" s="39">
        <v>0</v>
      </c>
      <c r="AI1713" s="66">
        <v>0</v>
      </c>
      <c r="AJ1713" s="66">
        <v>0.03</v>
      </c>
      <c r="AK1713" s="39"/>
      <c r="AL1713" s="39" t="s">
        <v>53</v>
      </c>
    </row>
    <row r="1714" spans="1:38" x14ac:dyDescent="0.35">
      <c r="A1714" s="110" t="s">
        <v>276</v>
      </c>
      <c r="B1714" s="39">
        <v>104539780</v>
      </c>
      <c r="C1714" s="39" t="str">
        <f>+MaestraLP3[[#This Row],[CÓDIGO]]&amp;MaestraLP3[[#Headers],[-]]&amp;MaestraLP3[[#This Row],[UMV]]</f>
        <v>104539780-KG</v>
      </c>
      <c r="D1714" s="50" t="str">
        <f>+MaestraLP3[[#This Row],[CÓDIGO]]&amp;MaestraLP3[[#Headers],[FS00]]</f>
        <v>104539780FS00</v>
      </c>
      <c r="E1714" s="39" t="s">
        <v>72</v>
      </c>
      <c r="F1714" s="39" t="s">
        <v>84</v>
      </c>
      <c r="G1714" s="39" t="s">
        <v>129</v>
      </c>
      <c r="H1714" s="39" t="s">
        <v>130</v>
      </c>
      <c r="I1714" s="39" t="s">
        <v>1800</v>
      </c>
      <c r="J1714" s="49" t="s">
        <v>77</v>
      </c>
      <c r="K1714" s="50" t="s">
        <v>77</v>
      </c>
      <c r="L1714" s="39" t="str">
        <f>VLOOKUP(MaestraLP3[[#This Row],[UMV]],VALIDACIONES!J:L,3,0)</f>
        <v>Kilogramo</v>
      </c>
      <c r="M1714" s="39" t="s">
        <v>40</v>
      </c>
      <c r="N1714" s="39" t="s">
        <v>78</v>
      </c>
      <c r="O1714" s="64">
        <v>15358</v>
      </c>
      <c r="P1714" s="39" t="s">
        <v>102</v>
      </c>
      <c r="Q1714" s="64">
        <v>25990</v>
      </c>
      <c r="R1714" s="66">
        <f>+IFERROR((MaestraLP3[[#This Row],[COSTO ]]/MaestraLP3[[#This Row],[COSTO SEP]]-1),0)</f>
        <v>0.53014715457741901</v>
      </c>
      <c r="S1714" s="65" t="s">
        <v>52</v>
      </c>
      <c r="T1714" s="65" t="s">
        <v>52</v>
      </c>
      <c r="U1714" s="64">
        <f>+VLOOKUP(MaestraLP3[[#This Row],[FS00]],'[1]BD MES'!$C:$N,12,0)</f>
        <v>23500</v>
      </c>
      <c r="V1714" s="64">
        <v>23500</v>
      </c>
      <c r="W1714" s="66">
        <f>+(MaestraLP3[[#This Row],[COSTO ]]-MaestraLP3[[#This Row],[COSTO OCT AL 25-09]])/MaestraLP3[[#This Row],[COSTO OCT AL 25-09]]</f>
        <v>0</v>
      </c>
      <c r="X1714" s="67" t="str">
        <f>++IF(P1714="HASTA AGOTAR STOCK","HASTA AGOTAR STOCK",IF(MaestraLP3[[#This Row],[PRECIO]]=0,"NO PARA LP",IF(MaestraLP3[[#This Row],[PRECIO SEP]]=0,"INCORPORACIÓN",IF(Z1714=0,"MANTIENE",IF(Z1714&lt;0,"BAJA",IF(Z1714&gt;0,"ALZA",""))))))</f>
        <v>MANTIENE</v>
      </c>
      <c r="Y1714" s="64">
        <v>25990</v>
      </c>
      <c r="Z1714" s="41">
        <f>IF(Y1714=0,"INDICAR PRECIO VTA",Y1714-MaestraLP3[[#This Row],[PRECIO SEP]])</f>
        <v>0</v>
      </c>
      <c r="AA1714" s="66">
        <f t="shared" si="26"/>
        <v>9.5806079261254326E-2</v>
      </c>
      <c r="AB1714" s="68">
        <f>IFERROR(MaestraLP3[[#This Row],[PRECIO]]*MaestraLP3[[#This Row],[%MG UMV]],0)</f>
        <v>2490</v>
      </c>
      <c r="AC1714" s="69">
        <v>1</v>
      </c>
      <c r="AD1714" s="64">
        <f>+IFERROR(MaestraLP3[[#This Row],[MARGEN UNITARIO]]/MaestraLP3[[#This Row],[Peso Neto UMV (KG)]],0)</f>
        <v>2490</v>
      </c>
      <c r="AE1714" s="39" t="s">
        <v>44</v>
      </c>
      <c r="AF1714" s="39"/>
      <c r="AG1714" s="39">
        <v>1</v>
      </c>
      <c r="AH1714" s="39">
        <v>0</v>
      </c>
      <c r="AI1714" s="66">
        <v>0</v>
      </c>
      <c r="AJ1714" s="66">
        <v>0</v>
      </c>
      <c r="AK1714" s="39"/>
      <c r="AL1714" s="39" t="s">
        <v>53</v>
      </c>
    </row>
    <row r="1715" spans="1:38" x14ac:dyDescent="0.35">
      <c r="A1715" s="110" t="s">
        <v>276</v>
      </c>
      <c r="B1715" s="39">
        <v>104539770</v>
      </c>
      <c r="C1715" s="39" t="str">
        <f>+MaestraLP3[[#This Row],[CÓDIGO]]&amp;MaestraLP3[[#Headers],[-]]&amp;MaestraLP3[[#This Row],[UMV]]</f>
        <v>104539770-KG</v>
      </c>
      <c r="D1715" s="50" t="str">
        <f>+MaestraLP3[[#This Row],[CÓDIGO]]&amp;MaestraLP3[[#Headers],[FS00]]</f>
        <v>104539770FS00</v>
      </c>
      <c r="E1715" s="39" t="s">
        <v>72</v>
      </c>
      <c r="F1715" s="39" t="s">
        <v>84</v>
      </c>
      <c r="G1715" s="39" t="s">
        <v>129</v>
      </c>
      <c r="H1715" s="39" t="s">
        <v>130</v>
      </c>
      <c r="I1715" s="39" t="s">
        <v>1802</v>
      </c>
      <c r="J1715" s="49" t="s">
        <v>77</v>
      </c>
      <c r="K1715" s="50" t="s">
        <v>77</v>
      </c>
      <c r="L1715" s="39" t="str">
        <f>VLOOKUP(MaestraLP3[[#This Row],[UMV]],VALIDACIONES!J:L,3,0)</f>
        <v>Kilogramo</v>
      </c>
      <c r="M1715" s="39" t="s">
        <v>40</v>
      </c>
      <c r="N1715" s="39" t="s">
        <v>78</v>
      </c>
      <c r="O1715" s="64">
        <v>10795</v>
      </c>
      <c r="P1715" s="39" t="s">
        <v>102</v>
      </c>
      <c r="Q1715" s="64">
        <v>12990</v>
      </c>
      <c r="R1715" s="66">
        <f>+IFERROR((MaestraLP3[[#This Row],[COSTO ]]/MaestraLP3[[#This Row],[COSTO SEP]]-1),0)</f>
        <v>-1</v>
      </c>
      <c r="S1715" s="65" t="s">
        <v>52</v>
      </c>
      <c r="T1715" s="65" t="s">
        <v>493</v>
      </c>
      <c r="U1715" s="64">
        <f>+VLOOKUP(MaestraLP3[[#This Row],[FS00]],'[1]BD MES'!$C:$N,12,0)</f>
        <v>10795</v>
      </c>
      <c r="V1715" s="64">
        <v>0</v>
      </c>
      <c r="W1715" s="66">
        <f>+(MaestraLP3[[#This Row],[COSTO ]]-MaestraLP3[[#This Row],[COSTO OCT AL 25-09]])/MaestraLP3[[#This Row],[COSTO OCT AL 25-09]]</f>
        <v>-1</v>
      </c>
      <c r="X1715" s="67" t="str">
        <f>++IF(P1715="HASTA AGOTAR STOCK","HASTA AGOTAR STOCK",IF(MaestraLP3[[#This Row],[PRECIO]]=0,"NO PARA LP",IF(MaestraLP3[[#This Row],[PRECIO SEP]]=0,"INCORPORACIÓN",IF(Z1715=0,"MANTIENE",IF(Z1715&lt;0,"BAJA",IF(Z1715&gt;0,"ALZA",""))))))</f>
        <v>NO PARA LP</v>
      </c>
      <c r="Y1715" s="64">
        <v>0</v>
      </c>
      <c r="Z1715" s="41" t="str">
        <f>IF(Y1715=0,"INDICAR PRECIO VTA",Y1715-MaestraLP3[[#This Row],[PRECIO SEP]])</f>
        <v>INDICAR PRECIO VTA</v>
      </c>
      <c r="AA1715" s="66" t="str">
        <f t="shared" si="26"/>
        <v>-</v>
      </c>
      <c r="AB1715" s="68">
        <f>IFERROR(MaestraLP3[[#This Row],[PRECIO]]*MaestraLP3[[#This Row],[%MG UMV]],0)</f>
        <v>0</v>
      </c>
      <c r="AC1715" s="69">
        <v>1</v>
      </c>
      <c r="AD1715" s="64">
        <f>+IFERROR(MaestraLP3[[#This Row],[MARGEN UNITARIO]]/MaestraLP3[[#This Row],[Peso Neto UMV (KG)]],0)</f>
        <v>0</v>
      </c>
      <c r="AE1715" s="39" t="s">
        <v>44</v>
      </c>
      <c r="AF1715" s="39"/>
      <c r="AG1715" s="39">
        <v>1</v>
      </c>
      <c r="AH1715" s="39">
        <v>0</v>
      </c>
      <c r="AI1715" s="66">
        <v>0</v>
      </c>
      <c r="AJ1715" s="66">
        <v>0</v>
      </c>
      <c r="AK1715" s="39"/>
      <c r="AL1715" s="39" t="s">
        <v>53</v>
      </c>
    </row>
    <row r="1716" spans="1:38" x14ac:dyDescent="0.35">
      <c r="A1716" s="110" t="s">
        <v>276</v>
      </c>
      <c r="B1716" s="39">
        <v>104539760</v>
      </c>
      <c r="C1716" s="39" t="str">
        <f>+MaestraLP3[[#This Row],[CÓDIGO]]&amp;MaestraLP3[[#Headers],[-]]&amp;MaestraLP3[[#This Row],[UMV]]</f>
        <v>104539760-KG</v>
      </c>
      <c r="D1716" s="50" t="str">
        <f>+MaestraLP3[[#This Row],[CÓDIGO]]&amp;MaestraLP3[[#Headers],[FS00]]</f>
        <v>104539760FS00</v>
      </c>
      <c r="E1716" s="39" t="s">
        <v>72</v>
      </c>
      <c r="F1716" s="39" t="s">
        <v>84</v>
      </c>
      <c r="G1716" s="39" t="s">
        <v>129</v>
      </c>
      <c r="H1716" s="39" t="s">
        <v>130</v>
      </c>
      <c r="I1716" s="39" t="s">
        <v>1804</v>
      </c>
      <c r="J1716" s="49" t="s">
        <v>77</v>
      </c>
      <c r="K1716" s="50" t="s">
        <v>77</v>
      </c>
      <c r="L1716" s="39" t="str">
        <f>VLOOKUP(MaestraLP3[[#This Row],[UMV]],VALIDACIONES!J:L,3,0)</f>
        <v>Kilogramo</v>
      </c>
      <c r="M1716" s="39" t="s">
        <v>40</v>
      </c>
      <c r="N1716" s="39" t="s">
        <v>78</v>
      </c>
      <c r="O1716" s="64">
        <v>10639</v>
      </c>
      <c r="P1716" s="39" t="s">
        <v>102</v>
      </c>
      <c r="Q1716" s="64">
        <v>13990</v>
      </c>
      <c r="R1716" s="66">
        <f>+IFERROR((MaestraLP3[[#This Row],[COSTO ]]/MaestraLP3[[#This Row],[COSTO SEP]]-1),0)</f>
        <v>0</v>
      </c>
      <c r="S1716" s="65" t="s">
        <v>52</v>
      </c>
      <c r="T1716" s="65" t="s">
        <v>52</v>
      </c>
      <c r="U1716" s="64">
        <f>+VLOOKUP(MaestraLP3[[#This Row],[FS00]],'[1]BD MES'!$C:$N,12,0)</f>
        <v>10639</v>
      </c>
      <c r="V1716" s="64">
        <v>10639</v>
      </c>
      <c r="W1716" s="66">
        <f>+(MaestraLP3[[#This Row],[COSTO ]]-MaestraLP3[[#This Row],[COSTO OCT AL 25-09]])/MaestraLP3[[#This Row],[COSTO OCT AL 25-09]]</f>
        <v>0</v>
      </c>
      <c r="X1716" s="67" t="str">
        <f>++IF(P1716="HASTA AGOTAR STOCK","HASTA AGOTAR STOCK",IF(MaestraLP3[[#This Row],[PRECIO]]=0,"NO PARA LP",IF(MaestraLP3[[#This Row],[PRECIO SEP]]=0,"INCORPORACIÓN",IF(Z1716=0,"MANTIENE",IF(Z1716&lt;0,"BAJA",IF(Z1716&gt;0,"ALZA",""))))))</f>
        <v>MANTIENE</v>
      </c>
      <c r="Y1716" s="64">
        <v>13990</v>
      </c>
      <c r="Z1716" s="41">
        <f>IF(Y1716=0,"INDICAR PRECIO VTA",Y1716-MaestraLP3[[#This Row],[PRECIO SEP]])</f>
        <v>0</v>
      </c>
      <c r="AA1716" s="66">
        <f t="shared" si="26"/>
        <v>0.23952823445318083</v>
      </c>
      <c r="AB1716" s="68">
        <f>IFERROR(MaestraLP3[[#This Row],[PRECIO]]*MaestraLP3[[#This Row],[%MG UMV]],0)</f>
        <v>3351</v>
      </c>
      <c r="AC1716" s="69">
        <v>1</v>
      </c>
      <c r="AD1716" s="64">
        <f>+IFERROR(MaestraLP3[[#This Row],[MARGEN UNITARIO]]/MaestraLP3[[#This Row],[Peso Neto UMV (KG)]],0)</f>
        <v>3351</v>
      </c>
      <c r="AE1716" s="39" t="s">
        <v>44</v>
      </c>
      <c r="AF1716" s="39"/>
      <c r="AG1716" s="39">
        <v>1</v>
      </c>
      <c r="AH1716" s="39">
        <v>0</v>
      </c>
      <c r="AI1716" s="66">
        <v>0</v>
      </c>
      <c r="AJ1716" s="66">
        <v>0</v>
      </c>
      <c r="AK1716" s="39"/>
      <c r="AL1716" s="39" t="s">
        <v>53</v>
      </c>
    </row>
    <row r="1717" spans="1:38" x14ac:dyDescent="0.35">
      <c r="A1717" s="110" t="s">
        <v>276</v>
      </c>
      <c r="B1717" s="39">
        <v>104539800</v>
      </c>
      <c r="C1717" s="39" t="str">
        <f>+MaestraLP3[[#This Row],[CÓDIGO]]&amp;MaestraLP3[[#Headers],[-]]&amp;MaestraLP3[[#This Row],[UMV]]</f>
        <v>104539800-KG</v>
      </c>
      <c r="D1717" s="50" t="str">
        <f>+MaestraLP3[[#This Row],[CÓDIGO]]&amp;MaestraLP3[[#Headers],[FS00]]</f>
        <v>104539800FS00</v>
      </c>
      <c r="E1717" s="39" t="s">
        <v>72</v>
      </c>
      <c r="F1717" s="39" t="s">
        <v>84</v>
      </c>
      <c r="G1717" s="39" t="s">
        <v>129</v>
      </c>
      <c r="H1717" s="39" t="s">
        <v>130</v>
      </c>
      <c r="I1717" s="39" t="s">
        <v>1806</v>
      </c>
      <c r="J1717" s="49" t="s">
        <v>77</v>
      </c>
      <c r="K1717" s="50" t="s">
        <v>77</v>
      </c>
      <c r="L1717" s="39" t="str">
        <f>VLOOKUP(MaestraLP3[[#This Row],[UMV]],VALIDACIONES!J:L,3,0)</f>
        <v>Kilogramo</v>
      </c>
      <c r="M1717" s="39" t="s">
        <v>40</v>
      </c>
      <c r="N1717" s="39" t="s">
        <v>78</v>
      </c>
      <c r="O1717" s="64">
        <v>15508</v>
      </c>
      <c r="P1717" s="39" t="s">
        <v>42</v>
      </c>
      <c r="Q1717" s="64">
        <v>18990</v>
      </c>
      <c r="R1717" s="66">
        <f>+IFERROR((MaestraLP3[[#This Row],[COSTO ]]/MaestraLP3[[#This Row],[COSTO SEP]]-1),0)</f>
        <v>-1</v>
      </c>
      <c r="S1717" s="65" t="s">
        <v>52</v>
      </c>
      <c r="T1717" s="65" t="s">
        <v>493</v>
      </c>
      <c r="U1717" s="64">
        <f>+VLOOKUP(MaestraLP3[[#This Row],[FS00]],'[1]BD MES'!$C:$N,12,0)</f>
        <v>15508</v>
      </c>
      <c r="V1717" s="64">
        <v>0</v>
      </c>
      <c r="W1717" s="66">
        <f>+(MaestraLP3[[#This Row],[COSTO ]]-MaestraLP3[[#This Row],[COSTO OCT AL 25-09]])/MaestraLP3[[#This Row],[COSTO OCT AL 25-09]]</f>
        <v>-1</v>
      </c>
      <c r="X1717" s="67" t="str">
        <f>++IF(P1717="HASTA AGOTAR STOCK","HASTA AGOTAR STOCK",IF(MaestraLP3[[#This Row],[PRECIO]]=0,"NO PARA LP",IF(MaestraLP3[[#This Row],[PRECIO SEP]]=0,"INCORPORACIÓN",IF(Z1717=0,"MANTIENE",IF(Z1717&lt;0,"BAJA",IF(Z1717&gt;0,"ALZA",""))))))</f>
        <v>NO PARA LP</v>
      </c>
      <c r="Y1717" s="64">
        <v>0</v>
      </c>
      <c r="Z1717" s="41" t="str">
        <f>IF(Y1717=0,"INDICAR PRECIO VTA",Y1717-MaestraLP3[[#This Row],[PRECIO SEP]])</f>
        <v>INDICAR PRECIO VTA</v>
      </c>
      <c r="AA1717" s="66" t="str">
        <f t="shared" si="26"/>
        <v>-</v>
      </c>
      <c r="AB1717" s="68">
        <f>IFERROR(MaestraLP3[[#This Row],[PRECIO]]*MaestraLP3[[#This Row],[%MG UMV]],0)</f>
        <v>0</v>
      </c>
      <c r="AC1717" s="69">
        <v>1</v>
      </c>
      <c r="AD1717" s="64">
        <f>+IFERROR(MaestraLP3[[#This Row],[MARGEN UNITARIO]]/MaestraLP3[[#This Row],[Peso Neto UMV (KG)]],0)</f>
        <v>0</v>
      </c>
      <c r="AE1717" s="39" t="s">
        <v>44</v>
      </c>
      <c r="AF1717" s="39"/>
      <c r="AG1717" s="39">
        <v>1</v>
      </c>
      <c r="AH1717" s="39">
        <v>0</v>
      </c>
      <c r="AI1717" s="66">
        <v>0</v>
      </c>
      <c r="AJ1717" s="66">
        <v>0</v>
      </c>
      <c r="AK1717" s="39"/>
      <c r="AL1717" s="39" t="s">
        <v>53</v>
      </c>
    </row>
    <row r="1718" spans="1:38" x14ac:dyDescent="0.35">
      <c r="A1718" s="110" t="s">
        <v>276</v>
      </c>
      <c r="B1718" s="39">
        <v>104500730</v>
      </c>
      <c r="C1718" s="39" t="str">
        <f>+MaestraLP3[[#This Row],[CÓDIGO]]&amp;MaestraLP3[[#Headers],[-]]&amp;MaestraLP3[[#This Row],[UMV]]</f>
        <v>104500730-KG</v>
      </c>
      <c r="D1718" s="50" t="str">
        <f>+MaestraLP3[[#This Row],[CÓDIGO]]&amp;MaestraLP3[[#Headers],[FS00]]</f>
        <v>104500730FS00</v>
      </c>
      <c r="E1718" s="39" t="s">
        <v>72</v>
      </c>
      <c r="F1718" s="39" t="s">
        <v>84</v>
      </c>
      <c r="G1718" s="39" t="s">
        <v>129</v>
      </c>
      <c r="H1718" s="39" t="s">
        <v>130</v>
      </c>
      <c r="I1718" s="39" t="s">
        <v>1808</v>
      </c>
      <c r="J1718" s="49" t="s">
        <v>77</v>
      </c>
      <c r="K1718" s="50" t="s">
        <v>77</v>
      </c>
      <c r="L1718" s="39" t="str">
        <f>VLOOKUP(MaestraLP3[[#This Row],[UMV]],VALIDACIONES!J:L,3,0)</f>
        <v>Kilogramo</v>
      </c>
      <c r="M1718" s="39" t="s">
        <v>40</v>
      </c>
      <c r="N1718" s="39" t="s">
        <v>41</v>
      </c>
      <c r="O1718" s="64">
        <v>25267.29</v>
      </c>
      <c r="P1718" s="39" t="s">
        <v>42</v>
      </c>
      <c r="Q1718" s="64">
        <v>35500</v>
      </c>
      <c r="R1718" s="66">
        <f>+IFERROR((MaestraLP3[[#This Row],[COSTO ]]/MaestraLP3[[#This Row],[COSTO SEP]]-1),0)</f>
        <v>3.2679009106239665E-2</v>
      </c>
      <c r="S1718" s="65" t="s">
        <v>52</v>
      </c>
      <c r="T1718" s="65" t="s">
        <v>52</v>
      </c>
      <c r="U1718" s="64">
        <f>+VLOOKUP(MaestraLP3[[#This Row],[FS00]],'[1]BD MES'!$C:$N,12,0)</f>
        <v>25754.69</v>
      </c>
      <c r="V1718" s="64">
        <v>26093</v>
      </c>
      <c r="W1718" s="66">
        <f>+(MaestraLP3[[#This Row],[COSTO ]]-MaestraLP3[[#This Row],[COSTO OCT AL 25-09]])/MaestraLP3[[#This Row],[COSTO OCT AL 25-09]]</f>
        <v>1.313585991522326E-2</v>
      </c>
      <c r="X1718" s="67" t="str">
        <f>++IF(P1718="HASTA AGOTAR STOCK","HASTA AGOTAR STOCK",IF(MaestraLP3[[#This Row],[PRECIO]]=0,"NO PARA LP",IF(MaestraLP3[[#This Row],[PRECIO SEP]]=0,"INCORPORACIÓN",IF(Z1718=0,"MANTIENE",IF(Z1718&lt;0,"BAJA",IF(Z1718&gt;0,"ALZA",""))))))</f>
        <v>MANTIENE</v>
      </c>
      <c r="Y1718" s="64">
        <v>35500</v>
      </c>
      <c r="Z1718" s="41">
        <f>IF(Y1718=0,"INDICAR PRECIO VTA",Y1718-MaestraLP3[[#This Row],[PRECIO SEP]])</f>
        <v>0</v>
      </c>
      <c r="AA1718" s="66">
        <f t="shared" si="26"/>
        <v>0.26498591549295775</v>
      </c>
      <c r="AB1718" s="68">
        <f>IFERROR(MaestraLP3[[#This Row],[PRECIO]]*MaestraLP3[[#This Row],[%MG UMV]],0)</f>
        <v>9407</v>
      </c>
      <c r="AC1718" s="69">
        <v>1</v>
      </c>
      <c r="AD1718" s="64">
        <f>+IFERROR(MaestraLP3[[#This Row],[MARGEN UNITARIO]]/MaestraLP3[[#This Row],[Peso Neto UMV (KG)]],0)</f>
        <v>9407</v>
      </c>
      <c r="AE1718" s="39" t="s">
        <v>44</v>
      </c>
      <c r="AF1718" s="39"/>
      <c r="AG1718" s="39">
        <v>1</v>
      </c>
      <c r="AH1718" s="39">
        <v>0</v>
      </c>
      <c r="AI1718" s="66">
        <v>0.03</v>
      </c>
      <c r="AJ1718" s="66">
        <v>0.05</v>
      </c>
      <c r="AK1718" s="39" t="s">
        <v>53</v>
      </c>
      <c r="AL1718" s="39" t="s">
        <v>53</v>
      </c>
    </row>
    <row r="1719" spans="1:38" x14ac:dyDescent="0.35">
      <c r="A1719" s="110" t="s">
        <v>276</v>
      </c>
      <c r="B1719" s="39">
        <v>104539810</v>
      </c>
      <c r="C1719" s="39" t="str">
        <f>+MaestraLP3[[#This Row],[CÓDIGO]]&amp;MaestraLP3[[#Headers],[-]]&amp;MaestraLP3[[#This Row],[UMV]]</f>
        <v>104539810-KG</v>
      </c>
      <c r="D1719" s="50" t="str">
        <f>+MaestraLP3[[#This Row],[CÓDIGO]]&amp;MaestraLP3[[#Headers],[FS00]]</f>
        <v>104539810FS00</v>
      </c>
      <c r="E1719" s="39" t="s">
        <v>72</v>
      </c>
      <c r="F1719" s="39" t="s">
        <v>84</v>
      </c>
      <c r="G1719" s="39" t="s">
        <v>129</v>
      </c>
      <c r="H1719" s="39" t="s">
        <v>130</v>
      </c>
      <c r="I1719" s="39" t="s">
        <v>1810</v>
      </c>
      <c r="J1719" s="49" t="s">
        <v>77</v>
      </c>
      <c r="K1719" s="50" t="s">
        <v>77</v>
      </c>
      <c r="L1719" s="39" t="str">
        <f>VLOOKUP(MaestraLP3[[#This Row],[UMV]],VALIDACIONES!J:L,3,0)</f>
        <v>Kilogramo</v>
      </c>
      <c r="M1719" s="39" t="s">
        <v>40</v>
      </c>
      <c r="N1719" s="39" t="s">
        <v>78</v>
      </c>
      <c r="O1719" s="64">
        <v>10531</v>
      </c>
      <c r="P1719" s="39" t="s">
        <v>102</v>
      </c>
      <c r="Q1719" s="64">
        <v>14000</v>
      </c>
      <c r="R1719" s="66">
        <f>+IFERROR((MaestraLP3[[#This Row],[COSTO ]]/MaestraLP3[[#This Row],[COSTO SEP]]-1),0)</f>
        <v>0.16798024878928874</v>
      </c>
      <c r="S1719" s="65" t="s">
        <v>52</v>
      </c>
      <c r="T1719" s="65" t="s">
        <v>493</v>
      </c>
      <c r="U1719" s="64">
        <f>+VLOOKUP(MaestraLP3[[#This Row],[FS00]],'[1]BD MES'!$C:$N,12,0)</f>
        <v>10531</v>
      </c>
      <c r="V1719" s="64">
        <v>12300</v>
      </c>
      <c r="W1719" s="66">
        <f>+(MaestraLP3[[#This Row],[COSTO ]]-MaestraLP3[[#This Row],[COSTO OCT AL 25-09]])/MaestraLP3[[#This Row],[COSTO OCT AL 25-09]]</f>
        <v>0.16798024878928877</v>
      </c>
      <c r="X1719" s="67" t="str">
        <f>++IF(P1719="HASTA AGOTAR STOCK","HASTA AGOTAR STOCK",IF(MaestraLP3[[#This Row],[PRECIO]]=0,"NO PARA LP",IF(MaestraLP3[[#This Row],[PRECIO SEP]]=0,"INCORPORACIÓN",IF(Z1719=0,"MANTIENE",IF(Z1719&lt;0,"BAJA",IF(Z1719&gt;0,"ALZA",""))))))</f>
        <v>MANTIENE</v>
      </c>
      <c r="Y1719" s="64">
        <v>14000</v>
      </c>
      <c r="Z1719" s="41">
        <f>IF(Y1719=0,"INDICAR PRECIO VTA",Y1719-MaestraLP3[[#This Row],[PRECIO SEP]])</f>
        <v>0</v>
      </c>
      <c r="AA1719" s="66">
        <f t="shared" si="26"/>
        <v>0.12142857142857143</v>
      </c>
      <c r="AB1719" s="68">
        <f>IFERROR(MaestraLP3[[#This Row],[PRECIO]]*MaestraLP3[[#This Row],[%MG UMV]],0)</f>
        <v>1700</v>
      </c>
      <c r="AC1719" s="69">
        <v>1</v>
      </c>
      <c r="AD1719" s="64">
        <f>+IFERROR(MaestraLP3[[#This Row],[MARGEN UNITARIO]]/MaestraLP3[[#This Row],[Peso Neto UMV (KG)]],0)</f>
        <v>1700</v>
      </c>
      <c r="AE1719" s="39" t="s">
        <v>44</v>
      </c>
      <c r="AF1719" s="39"/>
      <c r="AG1719" s="39">
        <v>1</v>
      </c>
      <c r="AH1719" s="39">
        <v>0</v>
      </c>
      <c r="AI1719" s="66">
        <v>0</v>
      </c>
      <c r="AJ1719" s="66">
        <v>0</v>
      </c>
      <c r="AK1719" s="39"/>
      <c r="AL1719" s="39" t="s">
        <v>53</v>
      </c>
    </row>
    <row r="1720" spans="1:38" x14ac:dyDescent="0.35">
      <c r="A1720" s="110" t="s">
        <v>276</v>
      </c>
      <c r="B1720" s="39">
        <v>104541850</v>
      </c>
      <c r="C1720" s="39" t="str">
        <f>+MaestraLP3[[#This Row],[CÓDIGO]]&amp;MaestraLP3[[#Headers],[-]]&amp;MaestraLP3[[#This Row],[UMV]]</f>
        <v>104541850-KG</v>
      </c>
      <c r="D1720" s="50" t="str">
        <f>+MaestraLP3[[#This Row],[CÓDIGO]]&amp;MaestraLP3[[#Headers],[FS00]]</f>
        <v>104541850FS00</v>
      </c>
      <c r="E1720" s="39" t="s">
        <v>72</v>
      </c>
      <c r="F1720" s="39" t="s">
        <v>84</v>
      </c>
      <c r="G1720" s="39" t="s">
        <v>129</v>
      </c>
      <c r="H1720" s="39" t="s">
        <v>130</v>
      </c>
      <c r="I1720" s="39" t="s">
        <v>1814</v>
      </c>
      <c r="J1720" s="49" t="s">
        <v>77</v>
      </c>
      <c r="K1720" s="50" t="s">
        <v>77</v>
      </c>
      <c r="L1720" s="39" t="str">
        <f>VLOOKUP(MaestraLP3[[#This Row],[UMV]],VALIDACIONES!J:L,3,0)</f>
        <v>Kilogramo</v>
      </c>
      <c r="M1720" s="39" t="s">
        <v>40</v>
      </c>
      <c r="N1720" s="39" t="s">
        <v>41</v>
      </c>
      <c r="O1720" s="64">
        <v>10249</v>
      </c>
      <c r="P1720" s="39" t="s">
        <v>42</v>
      </c>
      <c r="Q1720" s="64">
        <v>15000</v>
      </c>
      <c r="R1720" s="66">
        <f>+IFERROR((MaestraLP3[[#This Row],[COSTO ]]/MaestraLP3[[#This Row],[COSTO SEP]]-1),0)</f>
        <v>7.5129280905454898E-3</v>
      </c>
      <c r="S1720" s="65" t="s">
        <v>52</v>
      </c>
      <c r="T1720" s="65" t="s">
        <v>52</v>
      </c>
      <c r="U1720" s="64">
        <f>+VLOOKUP(MaestraLP3[[#This Row],[FS00]],'[1]BD MES'!$C:$N,12,0)</f>
        <v>10326</v>
      </c>
      <c r="V1720" s="64">
        <v>10326</v>
      </c>
      <c r="W1720" s="66">
        <f>+(MaestraLP3[[#This Row],[COSTO ]]-MaestraLP3[[#This Row],[COSTO OCT AL 25-09]])/MaestraLP3[[#This Row],[COSTO OCT AL 25-09]]</f>
        <v>0</v>
      </c>
      <c r="X1720" s="67" t="str">
        <f>++IF(P1720="HASTA AGOTAR STOCK","HASTA AGOTAR STOCK",IF(MaestraLP3[[#This Row],[PRECIO]]=0,"NO PARA LP",IF(MaestraLP3[[#This Row],[PRECIO SEP]]=0,"INCORPORACIÓN",IF(Z1720=0,"MANTIENE",IF(Z1720&lt;0,"BAJA",IF(Z1720&gt;0,"ALZA",""))))))</f>
        <v>MANTIENE</v>
      </c>
      <c r="Y1720" s="64">
        <v>15000</v>
      </c>
      <c r="Z1720" s="41">
        <f>IF(Y1720=0,"INDICAR PRECIO VTA",Y1720-MaestraLP3[[#This Row],[PRECIO SEP]])</f>
        <v>0</v>
      </c>
      <c r="AA1720" s="66">
        <f t="shared" si="26"/>
        <v>0.31159999999999999</v>
      </c>
      <c r="AB1720" s="68">
        <f>IFERROR(MaestraLP3[[#This Row],[PRECIO]]*MaestraLP3[[#This Row],[%MG UMV]],0)</f>
        <v>4674</v>
      </c>
      <c r="AC1720" s="69">
        <v>1</v>
      </c>
      <c r="AD1720" s="64">
        <f>+IFERROR(MaestraLP3[[#This Row],[MARGEN UNITARIO]]/MaestraLP3[[#This Row],[Peso Neto UMV (KG)]],0)</f>
        <v>4674</v>
      </c>
      <c r="AE1720" s="39" t="s">
        <v>44</v>
      </c>
      <c r="AF1720" s="39"/>
      <c r="AG1720" s="39">
        <v>1</v>
      </c>
      <c r="AH1720" s="39">
        <v>0</v>
      </c>
      <c r="AI1720" s="66">
        <v>0.05</v>
      </c>
      <c r="AJ1720" s="66">
        <v>7.0000000000000007E-2</v>
      </c>
      <c r="AK1720" s="39"/>
      <c r="AL1720" s="39" t="s">
        <v>53</v>
      </c>
    </row>
    <row r="1721" spans="1:38" x14ac:dyDescent="0.35">
      <c r="A1721" s="110" t="s">
        <v>276</v>
      </c>
      <c r="B1721" s="39">
        <v>104542590</v>
      </c>
      <c r="C1721" s="39" t="str">
        <f>+MaestraLP3[[#This Row],[CÓDIGO]]&amp;MaestraLP3[[#Headers],[-]]&amp;MaestraLP3[[#This Row],[UMV]]</f>
        <v>104542590-KG</v>
      </c>
      <c r="D1721" s="50" t="str">
        <f>+MaestraLP3[[#This Row],[CÓDIGO]]&amp;MaestraLP3[[#Headers],[FS00]]</f>
        <v>104542590FS00</v>
      </c>
      <c r="E1721" s="39" t="s">
        <v>72</v>
      </c>
      <c r="F1721" s="39" t="s">
        <v>84</v>
      </c>
      <c r="G1721" s="39" t="s">
        <v>129</v>
      </c>
      <c r="H1721" s="39" t="s">
        <v>130</v>
      </c>
      <c r="I1721" s="39" t="s">
        <v>1815</v>
      </c>
      <c r="J1721" s="49" t="s">
        <v>77</v>
      </c>
      <c r="K1721" s="50" t="s">
        <v>77</v>
      </c>
      <c r="L1721" s="39" t="str">
        <f>VLOOKUP(MaestraLP3[[#This Row],[UMV]],VALIDACIONES!J:L,3,0)</f>
        <v>Kilogramo</v>
      </c>
      <c r="M1721" s="39" t="s">
        <v>40</v>
      </c>
      <c r="N1721" s="39" t="s">
        <v>41</v>
      </c>
      <c r="O1721" s="64">
        <v>14860</v>
      </c>
      <c r="P1721" s="39" t="s">
        <v>42</v>
      </c>
      <c r="Q1721" s="64">
        <v>22900</v>
      </c>
      <c r="R1721" s="66">
        <f>+IFERROR((MaestraLP3[[#This Row],[COSTO ]]/MaestraLP3[[#This Row],[COSTO SEP]]-1),0)</f>
        <v>5.2489905787349578E-3</v>
      </c>
      <c r="S1721" s="65" t="s">
        <v>52</v>
      </c>
      <c r="T1721" s="65" t="s">
        <v>52</v>
      </c>
      <c r="U1721" s="64">
        <f>+VLOOKUP(MaestraLP3[[#This Row],[FS00]],'[1]BD MES'!$C:$N,12,0)</f>
        <v>14938</v>
      </c>
      <c r="V1721" s="64">
        <v>14938</v>
      </c>
      <c r="W1721" s="66">
        <f>+(MaestraLP3[[#This Row],[COSTO ]]-MaestraLP3[[#This Row],[COSTO OCT AL 25-09]])/MaestraLP3[[#This Row],[COSTO OCT AL 25-09]]</f>
        <v>0</v>
      </c>
      <c r="X1721" s="67" t="str">
        <f>++IF(P1721="HASTA AGOTAR STOCK","HASTA AGOTAR STOCK",IF(MaestraLP3[[#This Row],[PRECIO]]=0,"NO PARA LP",IF(MaestraLP3[[#This Row],[PRECIO SEP]]=0,"INCORPORACIÓN",IF(Z1721=0,"MANTIENE",IF(Z1721&lt;0,"BAJA",IF(Z1721&gt;0,"ALZA",""))))))</f>
        <v>BAJA</v>
      </c>
      <c r="Y1721" s="64">
        <v>19900</v>
      </c>
      <c r="Z1721" s="41">
        <f>IF(Y1721=0,"INDICAR PRECIO VTA",Y1721-MaestraLP3[[#This Row],[PRECIO SEP]])</f>
        <v>-3000</v>
      </c>
      <c r="AA1721" s="66">
        <f t="shared" si="26"/>
        <v>0.2493467336683417</v>
      </c>
      <c r="AB1721" s="68">
        <f>IFERROR(MaestraLP3[[#This Row],[PRECIO]]*MaestraLP3[[#This Row],[%MG UMV]],0)</f>
        <v>4962</v>
      </c>
      <c r="AC1721" s="69">
        <v>1</v>
      </c>
      <c r="AD1721" s="64">
        <f>+IFERROR(MaestraLP3[[#This Row],[MARGEN UNITARIO]]/MaestraLP3[[#This Row],[Peso Neto UMV (KG)]],0)</f>
        <v>4962</v>
      </c>
      <c r="AE1721" s="39" t="s">
        <v>44</v>
      </c>
      <c r="AF1721" s="39"/>
      <c r="AG1721" s="39">
        <v>1</v>
      </c>
      <c r="AH1721" s="39">
        <v>0</v>
      </c>
      <c r="AI1721" s="66">
        <v>0.05</v>
      </c>
      <c r="AJ1721" s="66">
        <v>7.0000000000000007E-2</v>
      </c>
      <c r="AK1721" s="39"/>
      <c r="AL1721" s="39" t="s">
        <v>53</v>
      </c>
    </row>
    <row r="1722" spans="1:38" x14ac:dyDescent="0.35">
      <c r="A1722" s="110" t="s">
        <v>276</v>
      </c>
      <c r="B1722" s="39">
        <v>104542660</v>
      </c>
      <c r="C1722" s="39" t="str">
        <f>+MaestraLP3[[#This Row],[CÓDIGO]]&amp;MaestraLP3[[#Headers],[-]]&amp;MaestraLP3[[#This Row],[UMV]]</f>
        <v>104542660-KG</v>
      </c>
      <c r="D1722" s="50" t="str">
        <f>+MaestraLP3[[#This Row],[CÓDIGO]]&amp;MaestraLP3[[#Headers],[FS00]]</f>
        <v>104542660FS00</v>
      </c>
      <c r="E1722" s="39" t="s">
        <v>72</v>
      </c>
      <c r="F1722" s="39" t="s">
        <v>84</v>
      </c>
      <c r="G1722" s="39" t="s">
        <v>129</v>
      </c>
      <c r="H1722" s="39" t="s">
        <v>130</v>
      </c>
      <c r="I1722" s="39" t="s">
        <v>1816</v>
      </c>
      <c r="J1722" s="49" t="s">
        <v>77</v>
      </c>
      <c r="K1722" s="50" t="s">
        <v>77</v>
      </c>
      <c r="L1722" s="39" t="str">
        <f>VLOOKUP(MaestraLP3[[#This Row],[UMV]],VALIDACIONES!J:L,3,0)</f>
        <v>Kilogramo</v>
      </c>
      <c r="M1722" s="39" t="s">
        <v>40</v>
      </c>
      <c r="N1722" s="39" t="s">
        <v>78</v>
      </c>
      <c r="O1722" s="64">
        <v>5400</v>
      </c>
      <c r="P1722" s="39" t="s">
        <v>102</v>
      </c>
      <c r="Q1722" s="64">
        <v>7990</v>
      </c>
      <c r="R1722" s="66">
        <f>+IFERROR((MaestraLP3[[#This Row],[COSTO ]]/MaestraLP3[[#This Row],[COSTO SEP]]-1),0)</f>
        <v>-1</v>
      </c>
      <c r="S1722" s="65" t="s">
        <v>52</v>
      </c>
      <c r="T1722" s="65" t="s">
        <v>493</v>
      </c>
      <c r="U1722" s="64">
        <f>+VLOOKUP(MaestraLP3[[#This Row],[FS00]],'[1]BD MES'!$C:$N,12,0)</f>
        <v>5400</v>
      </c>
      <c r="V1722" s="64">
        <v>0</v>
      </c>
      <c r="W1722" s="66">
        <f>+(MaestraLP3[[#This Row],[COSTO ]]-MaestraLP3[[#This Row],[COSTO OCT AL 25-09]])/MaestraLP3[[#This Row],[COSTO OCT AL 25-09]]</f>
        <v>-1</v>
      </c>
      <c r="X1722" s="67" t="str">
        <f>++IF(P1722="HASTA AGOTAR STOCK","HASTA AGOTAR STOCK",IF(MaestraLP3[[#This Row],[PRECIO]]=0,"NO PARA LP",IF(MaestraLP3[[#This Row],[PRECIO SEP]]=0,"INCORPORACIÓN",IF(Z1722=0,"MANTIENE",IF(Z1722&lt;0,"BAJA",IF(Z1722&gt;0,"ALZA",""))))))</f>
        <v>NO PARA LP</v>
      </c>
      <c r="Y1722" s="64">
        <v>0</v>
      </c>
      <c r="Z1722" s="41" t="str">
        <f>IF(Y1722=0,"INDICAR PRECIO VTA",Y1722-MaestraLP3[[#This Row],[PRECIO SEP]])</f>
        <v>INDICAR PRECIO VTA</v>
      </c>
      <c r="AA1722" s="66" t="str">
        <f t="shared" si="26"/>
        <v>-</v>
      </c>
      <c r="AB1722" s="68">
        <f>IFERROR(MaestraLP3[[#This Row],[PRECIO]]*MaestraLP3[[#This Row],[%MG UMV]],0)</f>
        <v>0</v>
      </c>
      <c r="AC1722" s="69">
        <v>1</v>
      </c>
      <c r="AD1722" s="64">
        <f>+IFERROR(MaestraLP3[[#This Row],[MARGEN UNITARIO]]/MaestraLP3[[#This Row],[Peso Neto UMV (KG)]],0)</f>
        <v>0</v>
      </c>
      <c r="AE1722" s="39" t="s">
        <v>44</v>
      </c>
      <c r="AF1722" s="39"/>
      <c r="AG1722" s="39">
        <v>1</v>
      </c>
      <c r="AH1722" s="39">
        <v>0</v>
      </c>
      <c r="AI1722" s="66">
        <v>0</v>
      </c>
      <c r="AJ1722" s="66">
        <v>0</v>
      </c>
      <c r="AK1722" s="39"/>
      <c r="AL1722" s="39" t="s">
        <v>53</v>
      </c>
    </row>
    <row r="1723" spans="1:38" x14ac:dyDescent="0.35">
      <c r="A1723" s="110" t="s">
        <v>276</v>
      </c>
      <c r="B1723" s="39">
        <v>104500580</v>
      </c>
      <c r="C1723" s="39" t="str">
        <f>+MaestraLP3[[#This Row],[CÓDIGO]]&amp;MaestraLP3[[#Headers],[-]]&amp;MaestraLP3[[#This Row],[UMV]]</f>
        <v>104500580-KG</v>
      </c>
      <c r="D1723" s="50" t="str">
        <f>+MaestraLP3[[#This Row],[CÓDIGO]]&amp;MaestraLP3[[#Headers],[FS00]]</f>
        <v>104500580FS00</v>
      </c>
      <c r="E1723" s="39" t="s">
        <v>72</v>
      </c>
      <c r="F1723" s="39" t="s">
        <v>84</v>
      </c>
      <c r="G1723" s="39" t="s">
        <v>129</v>
      </c>
      <c r="H1723" s="39" t="s">
        <v>130</v>
      </c>
      <c r="I1723" s="39" t="s">
        <v>1817</v>
      </c>
      <c r="J1723" s="49" t="s">
        <v>77</v>
      </c>
      <c r="K1723" s="50" t="s">
        <v>77</v>
      </c>
      <c r="L1723" s="39" t="str">
        <f>VLOOKUP(MaestraLP3[[#This Row],[UMV]],VALIDACIONES!J:L,3,0)</f>
        <v>Kilogramo</v>
      </c>
      <c r="M1723" s="39" t="s">
        <v>40</v>
      </c>
      <c r="N1723" s="39" t="s">
        <v>41</v>
      </c>
      <c r="O1723" s="64">
        <v>9669.91</v>
      </c>
      <c r="P1723" s="39" t="s">
        <v>190</v>
      </c>
      <c r="Q1723" s="64">
        <v>12990</v>
      </c>
      <c r="R1723" s="66">
        <f>+IFERROR((MaestraLP3[[#This Row],[COSTO ]]/MaestraLP3[[#This Row],[COSTO SEP]]-1),0)</f>
        <v>7.6535355551396123E-2</v>
      </c>
      <c r="S1723" s="65" t="s">
        <v>52</v>
      </c>
      <c r="T1723" s="65" t="s">
        <v>52</v>
      </c>
      <c r="U1723" s="64">
        <f>+VLOOKUP(MaestraLP3[[#This Row],[FS00]],'[1]BD MES'!$C:$N,12,0)</f>
        <v>10158.81</v>
      </c>
      <c r="V1723" s="64">
        <v>10410</v>
      </c>
      <c r="W1723" s="66">
        <f>+(MaestraLP3[[#This Row],[COSTO ]]-MaestraLP3[[#This Row],[COSTO OCT AL 25-09]])/MaestraLP3[[#This Row],[COSTO OCT AL 25-09]]</f>
        <v>2.472632129156865E-2</v>
      </c>
      <c r="X1723" s="67" t="str">
        <f>++IF(P1723="HASTA AGOTAR STOCK","HASTA AGOTAR STOCK",IF(MaestraLP3[[#This Row],[PRECIO]]=0,"NO PARA LP",IF(MaestraLP3[[#This Row],[PRECIO SEP]]=0,"INCORPORACIÓN",IF(Z1723=0,"MANTIENE",IF(Z1723&lt;0,"BAJA",IF(Z1723&gt;0,"ALZA",""))))))</f>
        <v>ALZA</v>
      </c>
      <c r="Y1723" s="64">
        <v>14990</v>
      </c>
      <c r="Z1723" s="41">
        <f>IF(Y1723=0,"INDICAR PRECIO VTA",Y1723-MaestraLP3[[#This Row],[PRECIO SEP]])</f>
        <v>2000</v>
      </c>
      <c r="AA1723" s="66">
        <f t="shared" si="26"/>
        <v>0.3055370246831221</v>
      </c>
      <c r="AB1723" s="68">
        <f>IFERROR(MaestraLP3[[#This Row],[PRECIO]]*MaestraLP3[[#This Row],[%MG UMV]],0)</f>
        <v>4580</v>
      </c>
      <c r="AC1723" s="69">
        <v>1</v>
      </c>
      <c r="AD1723" s="64">
        <f>+IFERROR(MaestraLP3[[#This Row],[MARGEN UNITARIO]]/MaestraLP3[[#This Row],[Peso Neto UMV (KG)]],0)</f>
        <v>4580</v>
      </c>
      <c r="AE1723" s="39" t="s">
        <v>44</v>
      </c>
      <c r="AF1723" s="39"/>
      <c r="AG1723" s="39">
        <v>1</v>
      </c>
      <c r="AH1723" s="39">
        <v>0</v>
      </c>
      <c r="AI1723" s="66">
        <v>0.03</v>
      </c>
      <c r="AJ1723" s="66">
        <v>0.05</v>
      </c>
      <c r="AK1723" s="39" t="s">
        <v>53</v>
      </c>
      <c r="AL1723" s="39" t="s">
        <v>53</v>
      </c>
    </row>
    <row r="1724" spans="1:38" x14ac:dyDescent="0.35">
      <c r="A1724" s="110" t="s">
        <v>276</v>
      </c>
      <c r="B1724" s="39">
        <v>104539830</v>
      </c>
      <c r="C1724" s="39" t="str">
        <f>+MaestraLP3[[#This Row],[CÓDIGO]]&amp;MaestraLP3[[#Headers],[-]]&amp;MaestraLP3[[#This Row],[UMV]]</f>
        <v>104539830-KG</v>
      </c>
      <c r="D1724" s="50" t="str">
        <f>+MaestraLP3[[#This Row],[CÓDIGO]]&amp;MaestraLP3[[#Headers],[FS00]]</f>
        <v>104539830FS00</v>
      </c>
      <c r="E1724" s="39" t="s">
        <v>72</v>
      </c>
      <c r="F1724" s="39" t="s">
        <v>84</v>
      </c>
      <c r="G1724" s="39" t="s">
        <v>129</v>
      </c>
      <c r="H1724" s="39" t="s">
        <v>130</v>
      </c>
      <c r="I1724" s="39" t="s">
        <v>1818</v>
      </c>
      <c r="J1724" s="49" t="s">
        <v>77</v>
      </c>
      <c r="K1724" s="50" t="s">
        <v>77</v>
      </c>
      <c r="L1724" s="39" t="str">
        <f>VLOOKUP(MaestraLP3[[#This Row],[UMV]],VALIDACIONES!J:L,3,0)</f>
        <v>Kilogramo</v>
      </c>
      <c r="M1724" s="39" t="s">
        <v>40</v>
      </c>
      <c r="N1724" s="39" t="s">
        <v>78</v>
      </c>
      <c r="O1724" s="64">
        <v>15766</v>
      </c>
      <c r="P1724" s="39" t="s">
        <v>42</v>
      </c>
      <c r="Q1724" s="64">
        <v>21500</v>
      </c>
      <c r="R1724" s="66">
        <f>+IFERROR((MaestraLP3[[#This Row],[COSTO ]]/MaestraLP3[[#This Row],[COSTO SEP]]-1),0)</f>
        <v>0</v>
      </c>
      <c r="S1724" s="65" t="s">
        <v>52</v>
      </c>
      <c r="T1724" s="65" t="s">
        <v>52</v>
      </c>
      <c r="U1724" s="64">
        <f>+VLOOKUP(MaestraLP3[[#This Row],[FS00]],'[1]BD MES'!$C:$N,12,0)</f>
        <v>16415</v>
      </c>
      <c r="V1724" s="64">
        <v>15766</v>
      </c>
      <c r="W1724" s="66">
        <f>+(MaestraLP3[[#This Row],[COSTO ]]-MaestraLP3[[#This Row],[COSTO OCT AL 25-09]])/MaestraLP3[[#This Row],[COSTO OCT AL 25-09]]</f>
        <v>-3.9537008833384103E-2</v>
      </c>
      <c r="X1724" s="67" t="str">
        <f>++IF(P1724="HASTA AGOTAR STOCK","HASTA AGOTAR STOCK",IF(MaestraLP3[[#This Row],[PRECIO]]=0,"NO PARA LP",IF(MaestraLP3[[#This Row],[PRECIO SEP]]=0,"INCORPORACIÓN",IF(Z1724=0,"MANTIENE",IF(Z1724&lt;0,"BAJA",IF(Z1724&gt;0,"ALZA",""))))))</f>
        <v>MANTIENE</v>
      </c>
      <c r="Y1724" s="64">
        <v>21500</v>
      </c>
      <c r="Z1724" s="41">
        <f>IF(Y1724=0,"INDICAR PRECIO VTA",Y1724-MaestraLP3[[#This Row],[PRECIO SEP]])</f>
        <v>0</v>
      </c>
      <c r="AA1724" s="66">
        <f t="shared" si="26"/>
        <v>0.26669767441860465</v>
      </c>
      <c r="AB1724" s="68">
        <f>IFERROR(MaestraLP3[[#This Row],[PRECIO]]*MaestraLP3[[#This Row],[%MG UMV]],0)</f>
        <v>5734</v>
      </c>
      <c r="AC1724" s="69">
        <v>1</v>
      </c>
      <c r="AD1724" s="64">
        <f>+IFERROR(MaestraLP3[[#This Row],[MARGEN UNITARIO]]/MaestraLP3[[#This Row],[Peso Neto UMV (KG)]],0)</f>
        <v>5734</v>
      </c>
      <c r="AE1724" s="39" t="s">
        <v>44</v>
      </c>
      <c r="AF1724" s="39"/>
      <c r="AG1724" s="39">
        <v>1</v>
      </c>
      <c r="AH1724" s="39">
        <v>0</v>
      </c>
      <c r="AI1724" s="66">
        <v>0</v>
      </c>
      <c r="AJ1724" s="66">
        <v>0</v>
      </c>
      <c r="AK1724" s="39"/>
      <c r="AL1724" s="39" t="s">
        <v>53</v>
      </c>
    </row>
    <row r="1725" spans="1:38" x14ac:dyDescent="0.35">
      <c r="A1725" s="110" t="s">
        <v>276</v>
      </c>
      <c r="B1725" s="39">
        <v>104518830</v>
      </c>
      <c r="C1725" s="39" t="str">
        <f>+MaestraLP3[[#This Row],[CÓDIGO]]&amp;MaestraLP3[[#Headers],[-]]&amp;MaestraLP3[[#This Row],[UMV]]</f>
        <v>104518830-KG</v>
      </c>
      <c r="D1725" s="50" t="str">
        <f>+MaestraLP3[[#This Row],[CÓDIGO]]&amp;MaestraLP3[[#Headers],[FS00]]</f>
        <v>104518830FS00</v>
      </c>
      <c r="E1725" s="39" t="s">
        <v>72</v>
      </c>
      <c r="F1725" s="39" t="s">
        <v>84</v>
      </c>
      <c r="G1725" s="39" t="s">
        <v>129</v>
      </c>
      <c r="H1725" s="39" t="s">
        <v>130</v>
      </c>
      <c r="I1725" s="39" t="s">
        <v>1819</v>
      </c>
      <c r="J1725" s="49" t="s">
        <v>77</v>
      </c>
      <c r="K1725" s="50" t="s">
        <v>77</v>
      </c>
      <c r="L1725" s="39" t="str">
        <f>VLOOKUP(MaestraLP3[[#This Row],[UMV]],VALIDACIONES!J:L,3,0)</f>
        <v>Kilogramo</v>
      </c>
      <c r="M1725" s="39" t="s">
        <v>40</v>
      </c>
      <c r="N1725" s="39" t="s">
        <v>41</v>
      </c>
      <c r="O1725" s="64">
        <v>29588.17</v>
      </c>
      <c r="P1725" s="39" t="s">
        <v>190</v>
      </c>
      <c r="Q1725" s="64">
        <v>37000</v>
      </c>
      <c r="R1725" s="66">
        <f>+IFERROR((MaestraLP3[[#This Row],[COSTO ]]/MaestraLP3[[#This Row],[COSTO SEP]]-1),0)</f>
        <v>2.426070960116844E-2</v>
      </c>
      <c r="S1725" s="65" t="s">
        <v>52</v>
      </c>
      <c r="T1725" s="65" t="s">
        <v>52</v>
      </c>
      <c r="U1725" s="64">
        <f>+VLOOKUP(MaestraLP3[[#This Row],[FS00]],'[1]BD MES'!$C:$N,12,0)</f>
        <v>30196.49</v>
      </c>
      <c r="V1725" s="64">
        <v>30306</v>
      </c>
      <c r="W1725" s="66">
        <f>+(MaestraLP3[[#This Row],[COSTO ]]-MaestraLP3[[#This Row],[COSTO OCT AL 25-09]])/MaestraLP3[[#This Row],[COSTO OCT AL 25-09]]</f>
        <v>3.6265804403094E-3</v>
      </c>
      <c r="X1725" s="67" t="str">
        <f>++IF(P1725="HASTA AGOTAR STOCK","HASTA AGOTAR STOCK",IF(MaestraLP3[[#This Row],[PRECIO]]=0,"NO PARA LP",IF(MaestraLP3[[#This Row],[PRECIO SEP]]=0,"INCORPORACIÓN",IF(Z1725=0,"MANTIENE",IF(Z1725&lt;0,"BAJA",IF(Z1725&gt;0,"ALZA",""))))))</f>
        <v>MANTIENE</v>
      </c>
      <c r="Y1725" s="64">
        <v>37000</v>
      </c>
      <c r="Z1725" s="41">
        <f>IF(Y1725=0,"INDICAR PRECIO VTA",Y1725-MaestraLP3[[#This Row],[PRECIO SEP]])</f>
        <v>0</v>
      </c>
      <c r="AA1725" s="66">
        <f t="shared" si="26"/>
        <v>0.18091891891891893</v>
      </c>
      <c r="AB1725" s="68">
        <f>IFERROR(MaestraLP3[[#This Row],[PRECIO]]*MaestraLP3[[#This Row],[%MG UMV]],0)</f>
        <v>6694</v>
      </c>
      <c r="AC1725" s="69">
        <v>1</v>
      </c>
      <c r="AD1725" s="64">
        <f>+IFERROR(MaestraLP3[[#This Row],[MARGEN UNITARIO]]/MaestraLP3[[#This Row],[Peso Neto UMV (KG)]],0)</f>
        <v>6694</v>
      </c>
      <c r="AE1725" s="39" t="s">
        <v>44</v>
      </c>
      <c r="AF1725" s="39"/>
      <c r="AG1725" s="39">
        <v>1</v>
      </c>
      <c r="AH1725" s="39">
        <v>0</v>
      </c>
      <c r="AI1725" s="66">
        <v>0.03</v>
      </c>
      <c r="AJ1725" s="66">
        <v>0.05</v>
      </c>
      <c r="AK1725" s="39" t="s">
        <v>53</v>
      </c>
      <c r="AL1725" s="39" t="s">
        <v>53</v>
      </c>
    </row>
    <row r="1726" spans="1:38" x14ac:dyDescent="0.35">
      <c r="A1726" s="110" t="s">
        <v>276</v>
      </c>
      <c r="B1726" s="39">
        <v>104547840</v>
      </c>
      <c r="C1726" s="39" t="str">
        <f>+MaestraLP3[[#This Row],[CÓDIGO]]&amp;MaestraLP3[[#Headers],[-]]&amp;MaestraLP3[[#This Row],[UMV]]</f>
        <v>104547840-KG</v>
      </c>
      <c r="D1726" s="50" t="str">
        <f>+MaestraLP3[[#This Row],[CÓDIGO]]&amp;MaestraLP3[[#Headers],[FS00]]</f>
        <v>104547840FS00</v>
      </c>
      <c r="E1726" s="39" t="s">
        <v>72</v>
      </c>
      <c r="F1726" s="39" t="s">
        <v>84</v>
      </c>
      <c r="G1726" s="39" t="s">
        <v>129</v>
      </c>
      <c r="H1726" s="39" t="s">
        <v>1820</v>
      </c>
      <c r="I1726" s="39" t="s">
        <v>4701</v>
      </c>
      <c r="J1726" s="49" t="s">
        <v>77</v>
      </c>
      <c r="K1726" s="50" t="s">
        <v>77</v>
      </c>
      <c r="L1726" s="39" t="str">
        <f>VLOOKUP(MaestraLP3[[#This Row],[UMV]],VALIDACIONES!J:L,3,0)</f>
        <v>Kilogramo</v>
      </c>
      <c r="M1726" s="39" t="s">
        <v>40</v>
      </c>
      <c r="N1726" s="39" t="s">
        <v>78</v>
      </c>
      <c r="O1726" s="64">
        <v>3997</v>
      </c>
      <c r="P1726" s="39" t="s">
        <v>88</v>
      </c>
      <c r="Q1726" s="65">
        <v>5990</v>
      </c>
      <c r="R1726" s="66">
        <f>+IFERROR((MaestraLP3[[#This Row],[COSTO ]]/MaestraLP3[[#This Row],[COSTO SEP]]-1),0)</f>
        <v>4.0030022516888142E-3</v>
      </c>
      <c r="S1726" s="65" t="s">
        <v>79</v>
      </c>
      <c r="T1726" s="65" t="s">
        <v>79</v>
      </c>
      <c r="U1726" s="64">
        <f>+VLOOKUP(MaestraLP3[[#This Row],[FS00]],'[1]BD MES'!$C:$N,12,0)</f>
        <v>4013</v>
      </c>
      <c r="V1726" s="64">
        <v>4013</v>
      </c>
      <c r="W1726" s="66">
        <f>+(MaestraLP3[[#This Row],[COSTO ]]-MaestraLP3[[#This Row],[COSTO OCT AL 25-09]])/MaestraLP3[[#This Row],[COSTO OCT AL 25-09]]</f>
        <v>0</v>
      </c>
      <c r="X1726" s="67" t="str">
        <f>++IF(P1726="HASTA AGOTAR STOCK","HASTA AGOTAR STOCK",IF(MaestraLP3[[#This Row],[PRECIO]]=0,"NO PARA LP",IF(MaestraLP3[[#This Row],[PRECIO SEP]]=0,"INCORPORACIÓN",IF(Z1726=0,"MANTIENE",IF(Z1726&lt;0,"BAJA",IF(Z1726&gt;0,"ALZA",""))))))</f>
        <v>MANTIENE</v>
      </c>
      <c r="Y1726" s="64">
        <v>5990</v>
      </c>
      <c r="Z1726" s="41">
        <f>IF(Y1726=0,"INDICAR PRECIO VTA",Y1726-MaestraLP3[[#This Row],[PRECIO SEP]])</f>
        <v>0</v>
      </c>
      <c r="AA1726" s="66">
        <f t="shared" si="26"/>
        <v>0.33005008347245407</v>
      </c>
      <c r="AB1726" s="68">
        <f>IFERROR(MaestraLP3[[#This Row],[PRECIO]]*MaestraLP3[[#This Row],[%MG UMV]],0)</f>
        <v>1976.9999999999998</v>
      </c>
      <c r="AC1726" s="69">
        <v>1</v>
      </c>
      <c r="AD1726" s="64">
        <f>+IFERROR(MaestraLP3[[#This Row],[MARGEN UNITARIO]]/MaestraLP3[[#This Row],[Peso Neto UMV (KG)]],0)</f>
        <v>1976.9999999999998</v>
      </c>
      <c r="AE1726" s="39" t="s">
        <v>44</v>
      </c>
      <c r="AF1726" s="39"/>
      <c r="AG1726" s="39">
        <v>1</v>
      </c>
      <c r="AH1726" s="39">
        <v>0</v>
      </c>
      <c r="AI1726" s="66">
        <v>0</v>
      </c>
      <c r="AJ1726" s="66">
        <v>0</v>
      </c>
      <c r="AK1726" s="39"/>
      <c r="AL1726" s="39" t="s">
        <v>53</v>
      </c>
    </row>
    <row r="1727" spans="1:38" x14ac:dyDescent="0.35">
      <c r="A1727" s="110" t="s">
        <v>276</v>
      </c>
      <c r="B1727" s="49">
        <v>104547640</v>
      </c>
      <c r="C1727" s="39" t="str">
        <f>+MaestraLP3[[#This Row],[CÓDIGO]]&amp;MaestraLP3[[#Headers],[-]]&amp;MaestraLP3[[#This Row],[UMV]]</f>
        <v>104547640-KG</v>
      </c>
      <c r="D1727" s="50" t="str">
        <f>+MaestraLP3[[#This Row],[CÓDIGO]]&amp;MaestraLP3[[#Headers],[FS00]]</f>
        <v>104547640FS00</v>
      </c>
      <c r="E1727" s="39" t="s">
        <v>72</v>
      </c>
      <c r="F1727" s="39" t="s">
        <v>84</v>
      </c>
      <c r="G1727" s="39" t="s">
        <v>129</v>
      </c>
      <c r="H1727" s="39" t="s">
        <v>1820</v>
      </c>
      <c r="I1727" s="39" t="s">
        <v>1821</v>
      </c>
      <c r="J1727" s="50" t="s">
        <v>77</v>
      </c>
      <c r="K1727" s="50" t="s">
        <v>77</v>
      </c>
      <c r="L1727" s="39" t="str">
        <f>VLOOKUP(MaestraLP3[[#This Row],[UMV]],VALIDACIONES!J:L,3,0)</f>
        <v>Kilogramo</v>
      </c>
      <c r="M1727" s="39" t="s">
        <v>40</v>
      </c>
      <c r="N1727" s="39" t="s">
        <v>78</v>
      </c>
      <c r="O1727" s="64">
        <v>8650</v>
      </c>
      <c r="P1727" s="39" t="s">
        <v>42</v>
      </c>
      <c r="Q1727" s="65">
        <v>12590</v>
      </c>
      <c r="R1727" s="66">
        <f>+IFERROR((MaestraLP3[[#This Row],[COSTO ]]/MaestraLP3[[#This Row],[COSTO SEP]]-1),0)</f>
        <v>3.1213872832369649E-3</v>
      </c>
      <c r="S1727" s="65" t="s">
        <v>93</v>
      </c>
      <c r="T1727" s="65" t="s">
        <v>93</v>
      </c>
      <c r="U1727" s="64">
        <f>+VLOOKUP(MaestraLP3[[#This Row],[FS00]],'[1]BD MES'!$C:$N,12,0)</f>
        <v>8680</v>
      </c>
      <c r="V1727" s="64">
        <v>8677</v>
      </c>
      <c r="W1727" s="66">
        <f>+(MaestraLP3[[#This Row],[COSTO ]]-MaestraLP3[[#This Row],[COSTO OCT AL 25-09]])/MaestraLP3[[#This Row],[COSTO OCT AL 25-09]]</f>
        <v>-3.456221198156682E-4</v>
      </c>
      <c r="X1727" s="67" t="str">
        <f>++IF(P1727="HASTA AGOTAR STOCK","HASTA AGOTAR STOCK",IF(MaestraLP3[[#This Row],[PRECIO]]=0,"NO PARA LP",IF(MaestraLP3[[#This Row],[PRECIO SEP]]=0,"INCORPORACIÓN",IF(Z1727=0,"MANTIENE",IF(Z1727&lt;0,"BAJA",IF(Z1727&gt;0,"ALZA",""))))))</f>
        <v>MANTIENE</v>
      </c>
      <c r="Y1727" s="64">
        <v>12590</v>
      </c>
      <c r="Z1727" s="41">
        <f>IF(Y1727=0,"INDICAR PRECIO VTA",Y1727-MaestraLP3[[#This Row],[PRECIO SEP]])</f>
        <v>0</v>
      </c>
      <c r="AA1727" s="66">
        <f t="shared" si="26"/>
        <v>0.31080222398729151</v>
      </c>
      <c r="AB1727" s="68">
        <f>IFERROR(MaestraLP3[[#This Row],[PRECIO]]*MaestraLP3[[#This Row],[%MG UMV]],0)</f>
        <v>3913</v>
      </c>
      <c r="AC1727" s="69">
        <v>1</v>
      </c>
      <c r="AD1727" s="64">
        <f>+IFERROR(MaestraLP3[[#This Row],[MARGEN UNITARIO]]/MaestraLP3[[#This Row],[Peso Neto UMV (KG)]],0)</f>
        <v>3913</v>
      </c>
      <c r="AE1727" s="39" t="s">
        <v>44</v>
      </c>
      <c r="AF1727" s="39"/>
      <c r="AG1727" s="39">
        <v>1</v>
      </c>
      <c r="AH1727" s="39">
        <v>0</v>
      </c>
      <c r="AI1727" s="66">
        <v>0.03</v>
      </c>
      <c r="AJ1727" s="66">
        <v>0.05</v>
      </c>
      <c r="AK1727" s="39" t="s">
        <v>53</v>
      </c>
      <c r="AL1727" s="39" t="s">
        <v>53</v>
      </c>
    </row>
    <row r="1728" spans="1:38" x14ac:dyDescent="0.35">
      <c r="A1728" s="110" t="s">
        <v>276</v>
      </c>
      <c r="B1728" s="49">
        <v>104547630</v>
      </c>
      <c r="C1728" s="39" t="str">
        <f>+MaestraLP3[[#This Row],[CÓDIGO]]&amp;MaestraLP3[[#Headers],[-]]&amp;MaestraLP3[[#This Row],[UMV]]</f>
        <v>104547630-KG</v>
      </c>
      <c r="D1728" s="50" t="str">
        <f>+MaestraLP3[[#This Row],[CÓDIGO]]&amp;MaestraLP3[[#Headers],[FS00]]</f>
        <v>104547630FS00</v>
      </c>
      <c r="E1728" s="39" t="s">
        <v>72</v>
      </c>
      <c r="F1728" s="39" t="s">
        <v>84</v>
      </c>
      <c r="G1728" s="39" t="s">
        <v>129</v>
      </c>
      <c r="H1728" s="39" t="s">
        <v>1820</v>
      </c>
      <c r="I1728" s="39" t="s">
        <v>1822</v>
      </c>
      <c r="J1728" s="50" t="s">
        <v>77</v>
      </c>
      <c r="K1728" s="50" t="s">
        <v>77</v>
      </c>
      <c r="L1728" s="39" t="str">
        <f>VLOOKUP(MaestraLP3[[#This Row],[UMV]],VALIDACIONES!J:L,3,0)</f>
        <v>Kilogramo</v>
      </c>
      <c r="M1728" s="39" t="s">
        <v>40</v>
      </c>
      <c r="N1728" s="39" t="s">
        <v>78</v>
      </c>
      <c r="O1728" s="64">
        <v>11990</v>
      </c>
      <c r="P1728" s="39" t="s">
        <v>42</v>
      </c>
      <c r="Q1728" s="65">
        <v>14590</v>
      </c>
      <c r="R1728" s="66">
        <f>+IFERROR((MaestraLP3[[#This Row],[COSTO ]]/MaestraLP3[[#This Row],[COSTO SEP]]-1),0)</f>
        <v>0</v>
      </c>
      <c r="S1728" s="65" t="s">
        <v>93</v>
      </c>
      <c r="T1728" s="65" t="s">
        <v>93</v>
      </c>
      <c r="U1728" s="64">
        <f>+VLOOKUP(MaestraLP3[[#This Row],[FS00]],'[1]BD MES'!$C:$N,12,0)</f>
        <v>11749</v>
      </c>
      <c r="V1728" s="64">
        <v>11990</v>
      </c>
      <c r="W1728" s="66">
        <f>+(MaestraLP3[[#This Row],[COSTO ]]-MaestraLP3[[#This Row],[COSTO OCT AL 25-09]])/MaestraLP3[[#This Row],[COSTO OCT AL 25-09]]</f>
        <v>2.0512384032683632E-2</v>
      </c>
      <c r="X1728" s="67" t="str">
        <f>++IF(P1728="HASTA AGOTAR STOCK","HASTA AGOTAR STOCK",IF(MaestraLP3[[#This Row],[PRECIO]]=0,"NO PARA LP",IF(MaestraLP3[[#This Row],[PRECIO SEP]]=0,"INCORPORACIÓN",IF(Z1728=0,"MANTIENE",IF(Z1728&lt;0,"BAJA",IF(Z1728&gt;0,"ALZA",""))))))</f>
        <v>MANTIENE</v>
      </c>
      <c r="Y1728" s="64">
        <v>14590</v>
      </c>
      <c r="Z1728" s="41">
        <f>IF(Y1728=0,"INDICAR PRECIO VTA",Y1728-MaestraLP3[[#This Row],[PRECIO SEP]])</f>
        <v>0</v>
      </c>
      <c r="AA1728" s="66">
        <f t="shared" si="26"/>
        <v>0.17820424948594929</v>
      </c>
      <c r="AB1728" s="68">
        <f>IFERROR(MaestraLP3[[#This Row],[PRECIO]]*MaestraLP3[[#This Row],[%MG UMV]],0)</f>
        <v>2600</v>
      </c>
      <c r="AC1728" s="69">
        <v>1</v>
      </c>
      <c r="AD1728" s="64">
        <f>+IFERROR(MaestraLP3[[#This Row],[MARGEN UNITARIO]]/MaestraLP3[[#This Row],[Peso Neto UMV (KG)]],0)</f>
        <v>2600</v>
      </c>
      <c r="AE1728" s="39" t="s">
        <v>44</v>
      </c>
      <c r="AF1728" s="39"/>
      <c r="AG1728" s="39">
        <v>1</v>
      </c>
      <c r="AH1728" s="39">
        <v>0</v>
      </c>
      <c r="AI1728" s="66">
        <v>0.03</v>
      </c>
      <c r="AJ1728" s="66">
        <v>0.05</v>
      </c>
      <c r="AK1728" s="39" t="s">
        <v>53</v>
      </c>
      <c r="AL1728" s="39" t="s">
        <v>53</v>
      </c>
    </row>
    <row r="1729" spans="1:38" x14ac:dyDescent="0.35">
      <c r="A1729" s="110" t="s">
        <v>276</v>
      </c>
      <c r="B1729" s="39">
        <v>150001947</v>
      </c>
      <c r="C1729" s="39" t="str">
        <f>+MaestraLP3[[#This Row],[CÓDIGO]]&amp;MaestraLP3[[#Headers],[-]]&amp;MaestraLP3[[#This Row],[UMV]]</f>
        <v>150001947-KG</v>
      </c>
      <c r="D1729" s="50" t="str">
        <f>+MaestraLP3[[#This Row],[CÓDIGO]]&amp;MaestraLP3[[#Headers],[FS00]]</f>
        <v>150001947FS00</v>
      </c>
      <c r="E1729" s="39" t="s">
        <v>72</v>
      </c>
      <c r="F1729" s="39" t="s">
        <v>84</v>
      </c>
      <c r="G1729" s="39" t="s">
        <v>129</v>
      </c>
      <c r="H1729" s="39" t="s">
        <v>1823</v>
      </c>
      <c r="I1729" s="39" t="s">
        <v>1826</v>
      </c>
      <c r="J1729" s="49" t="s">
        <v>77</v>
      </c>
      <c r="K1729" s="50" t="s">
        <v>77</v>
      </c>
      <c r="L1729" s="39" t="str">
        <f>VLOOKUP(MaestraLP3[[#This Row],[UMV]],VALIDACIONES!J:L,3,0)</f>
        <v>Kilogramo</v>
      </c>
      <c r="M1729" s="39" t="s">
        <v>40</v>
      </c>
      <c r="N1729" s="39" t="s">
        <v>41</v>
      </c>
      <c r="O1729" s="64">
        <v>1775.21</v>
      </c>
      <c r="P1729" s="39" t="s">
        <v>42</v>
      </c>
      <c r="Q1729" s="64">
        <v>3190</v>
      </c>
      <c r="R1729" s="66">
        <f>+IFERROR((MaestraLP3[[#This Row],[COSTO ]]/MaestraLP3[[#This Row],[COSTO SEP]]-1),0)</f>
        <v>2.4177677079765925E-2</v>
      </c>
      <c r="S1729" s="65" t="s">
        <v>52</v>
      </c>
      <c r="T1729" s="65" t="s">
        <v>52</v>
      </c>
      <c r="U1729" s="64">
        <f>+VLOOKUP(MaestraLP3[[#This Row],[FS00]],'[1]BD MES'!$C:$N,12,0)</f>
        <v>1775.21</v>
      </c>
      <c r="V1729" s="64">
        <v>1818.1304541287711</v>
      </c>
      <c r="W1729" s="66">
        <f>+(MaestraLP3[[#This Row],[COSTO ]]-MaestraLP3[[#This Row],[COSTO OCT AL 25-09]])/MaestraLP3[[#This Row],[COSTO OCT AL 25-09]]</f>
        <v>2.4177677079765827E-2</v>
      </c>
      <c r="X1729" s="67" t="str">
        <f>++IF(P1729="HASTA AGOTAR STOCK","HASTA AGOTAR STOCK",IF(MaestraLP3[[#This Row],[PRECIO]]=0,"NO PARA LP",IF(MaestraLP3[[#This Row],[PRECIO SEP]]=0,"INCORPORACIÓN",IF(Z1729=0,"MANTIENE",IF(Z1729&lt;0,"BAJA",IF(Z1729&gt;0,"ALZA",""))))))</f>
        <v>MANTIENE</v>
      </c>
      <c r="Y1729" s="64">
        <v>3190</v>
      </c>
      <c r="Z1729" s="41">
        <f>IF(Y1729=0,"INDICAR PRECIO VTA",Y1729-MaestraLP3[[#This Row],[PRECIO SEP]])</f>
        <v>0</v>
      </c>
      <c r="AA1729" s="66">
        <f t="shared" ref="AA1729:AA1737" si="27">+IFERROR((Y1729-V1729)/Y1729,"-")</f>
        <v>0.43005314917593379</v>
      </c>
      <c r="AB1729" s="68">
        <f>IFERROR(MaestraLP3[[#This Row],[PRECIO]]*MaestraLP3[[#This Row],[%MG UMV]],0)</f>
        <v>1371.8695458712289</v>
      </c>
      <c r="AC1729" s="69">
        <v>1</v>
      </c>
      <c r="AD1729" s="64">
        <f>+IFERROR(MaestraLP3[[#This Row],[MARGEN UNITARIO]]/MaestraLP3[[#This Row],[Peso Neto UMV (KG)]],0)</f>
        <v>1371.8695458712289</v>
      </c>
      <c r="AE1729" s="39" t="s">
        <v>44</v>
      </c>
      <c r="AF1729" s="39"/>
      <c r="AG1729" s="39">
        <v>1</v>
      </c>
      <c r="AH1729" s="39">
        <v>0</v>
      </c>
      <c r="AI1729" s="66">
        <v>0.03</v>
      </c>
      <c r="AJ1729" s="66">
        <v>0.05</v>
      </c>
      <c r="AK1729" s="39"/>
      <c r="AL1729" s="39" t="s">
        <v>53</v>
      </c>
    </row>
    <row r="1730" spans="1:38" x14ac:dyDescent="0.35">
      <c r="A1730" s="110" t="s">
        <v>276</v>
      </c>
      <c r="B1730" s="39">
        <v>104521750</v>
      </c>
      <c r="C1730" s="39" t="str">
        <f>+MaestraLP3[[#This Row],[CÓDIGO]]&amp;MaestraLP3[[#Headers],[-]]&amp;MaestraLP3[[#This Row],[UMV]]</f>
        <v>104521750-KG</v>
      </c>
      <c r="D1730" s="50" t="str">
        <f>+MaestraLP3[[#This Row],[CÓDIGO]]&amp;MaestraLP3[[#Headers],[FS00]]</f>
        <v>104521750FS00</v>
      </c>
      <c r="E1730" s="39" t="s">
        <v>72</v>
      </c>
      <c r="F1730" s="39" t="s">
        <v>84</v>
      </c>
      <c r="G1730" s="39" t="s">
        <v>129</v>
      </c>
      <c r="H1730" s="39" t="s">
        <v>130</v>
      </c>
      <c r="I1730" s="39" t="s">
        <v>1799</v>
      </c>
      <c r="J1730" s="49" t="s">
        <v>77</v>
      </c>
      <c r="K1730" s="50" t="s">
        <v>77</v>
      </c>
      <c r="L1730" s="39" t="str">
        <f>VLOOKUP(MaestraLP3[[#This Row],[UMV]],VALIDACIONES!J:L,3,0)</f>
        <v>Kilogramo</v>
      </c>
      <c r="M1730" s="39" t="s">
        <v>40</v>
      </c>
      <c r="N1730" s="39" t="s">
        <v>41</v>
      </c>
      <c r="O1730" s="64">
        <v>30678</v>
      </c>
      <c r="P1730" s="39" t="s">
        <v>42</v>
      </c>
      <c r="Q1730" s="64">
        <v>39500</v>
      </c>
      <c r="R1730" s="66">
        <f>+IFERROR((MaestraLP3[[#This Row],[COSTO ]]/MaestraLP3[[#This Row],[COSTO SEP]]-1),0)</f>
        <v>2.0829258752200319E-2</v>
      </c>
      <c r="S1730" s="65" t="s">
        <v>52</v>
      </c>
      <c r="T1730" s="65" t="s">
        <v>52</v>
      </c>
      <c r="U1730" s="64">
        <f>+VLOOKUP(MaestraLP3[[#This Row],[FS00]],'[1]BD MES'!$C:$N,12,0)</f>
        <v>31063</v>
      </c>
      <c r="V1730" s="64">
        <v>31317</v>
      </c>
      <c r="W1730" s="66">
        <f>+(MaestraLP3[[#This Row],[COSTO ]]-MaestraLP3[[#This Row],[COSTO OCT AL 25-09]])/MaestraLP3[[#This Row],[COSTO OCT AL 25-09]]</f>
        <v>8.1769307536297201E-3</v>
      </c>
      <c r="X1730" s="67" t="str">
        <f>++IF(P1730="HASTA AGOTAR STOCK","HASTA AGOTAR STOCK",IF(MaestraLP3[[#This Row],[PRECIO]]=0,"NO PARA LP",IF(MaestraLP3[[#This Row],[PRECIO SEP]]=0,"INCORPORACIÓN",IF(Z1730=0,"MANTIENE",IF(Z1730&lt;0,"BAJA",IF(Z1730&gt;0,"ALZA",""))))))</f>
        <v>MANTIENE</v>
      </c>
      <c r="Y1730" s="64">
        <v>39500</v>
      </c>
      <c r="Z1730" s="41">
        <f>IF(Y1730=0,"INDICAR PRECIO VTA",Y1730-MaestraLP3[[#This Row],[PRECIO SEP]])</f>
        <v>0</v>
      </c>
      <c r="AA1730" s="66">
        <f t="shared" si="27"/>
        <v>0.20716455696202532</v>
      </c>
      <c r="AB1730" s="68">
        <f>IFERROR(MaestraLP3[[#This Row],[PRECIO]]*MaestraLP3[[#This Row],[%MG UMV]],0)</f>
        <v>8183</v>
      </c>
      <c r="AC1730" s="69">
        <v>1</v>
      </c>
      <c r="AD1730" s="64">
        <f>+IFERROR(MaestraLP3[[#This Row],[MARGEN UNITARIO]]/MaestraLP3[[#This Row],[Peso Neto UMV (KG)]],0)</f>
        <v>8183</v>
      </c>
      <c r="AE1730" s="39" t="s">
        <v>44</v>
      </c>
      <c r="AF1730" s="39"/>
      <c r="AG1730" s="39">
        <v>1</v>
      </c>
      <c r="AH1730" s="39">
        <v>0</v>
      </c>
      <c r="AI1730" s="66">
        <v>0.02</v>
      </c>
      <c r="AJ1730" s="66">
        <v>0.04</v>
      </c>
      <c r="AK1730" s="39" t="s">
        <v>53</v>
      </c>
      <c r="AL1730" s="39" t="s">
        <v>53</v>
      </c>
    </row>
    <row r="1731" spans="1:38" x14ac:dyDescent="0.35">
      <c r="A1731" s="110" t="s">
        <v>276</v>
      </c>
      <c r="B1731" s="39">
        <v>104500710</v>
      </c>
      <c r="C1731" s="39" t="str">
        <f>+MaestraLP3[[#This Row],[CÓDIGO]]&amp;MaestraLP3[[#Headers],[-]]&amp;MaestraLP3[[#This Row],[UMV]]</f>
        <v>104500710-KG</v>
      </c>
      <c r="D1731" s="50" t="str">
        <f>+MaestraLP3[[#This Row],[CÓDIGO]]&amp;MaestraLP3[[#Headers],[FS00]]</f>
        <v>104500710FS00</v>
      </c>
      <c r="E1731" s="39" t="s">
        <v>72</v>
      </c>
      <c r="F1731" s="39" t="s">
        <v>84</v>
      </c>
      <c r="G1731" s="39" t="s">
        <v>129</v>
      </c>
      <c r="H1731" s="39" t="s">
        <v>130</v>
      </c>
      <c r="I1731" s="39" t="s">
        <v>1803</v>
      </c>
      <c r="J1731" s="49" t="s">
        <v>77</v>
      </c>
      <c r="K1731" s="50" t="s">
        <v>77</v>
      </c>
      <c r="L1731" s="39" t="str">
        <f>VLOOKUP(MaestraLP3[[#This Row],[UMV]],VALIDACIONES!J:L,3,0)</f>
        <v>Kilogramo</v>
      </c>
      <c r="M1731" s="39" t="s">
        <v>40</v>
      </c>
      <c r="N1731" s="39" t="s">
        <v>41</v>
      </c>
      <c r="O1731" s="64">
        <v>17245.25</v>
      </c>
      <c r="P1731" s="39" t="s">
        <v>42</v>
      </c>
      <c r="Q1731" s="64">
        <v>23500</v>
      </c>
      <c r="R1731" s="66">
        <f>+IFERROR((MaestraLP3[[#This Row],[COSTO ]]/MaestraLP3[[#This Row],[COSTO SEP]]-1),0)</f>
        <v>0.18716748090053792</v>
      </c>
      <c r="S1731" s="65" t="s">
        <v>52</v>
      </c>
      <c r="T1731" s="65" t="s">
        <v>52</v>
      </c>
      <c r="U1731" s="64">
        <f>+VLOOKUP(MaestraLP3[[#This Row],[FS00]],'[1]BD MES'!$C:$N,12,0)</f>
        <v>18339.12</v>
      </c>
      <c r="V1731" s="64">
        <v>20473</v>
      </c>
      <c r="W1731" s="66">
        <f>+(MaestraLP3[[#This Row],[COSTO ]]-MaestraLP3[[#This Row],[COSTO OCT AL 25-09]])/MaestraLP3[[#This Row],[COSTO OCT AL 25-09]]</f>
        <v>0.11635672813090274</v>
      </c>
      <c r="X1731" s="67" t="str">
        <f>++IF(P1731="HASTA AGOTAR STOCK","HASTA AGOTAR STOCK",IF(MaestraLP3[[#This Row],[PRECIO]]=0,"NO PARA LP",IF(MaestraLP3[[#This Row],[PRECIO SEP]]=0,"INCORPORACIÓN",IF(Z1731=0,"MANTIENE",IF(Z1731&lt;0,"BAJA",IF(Z1731&gt;0,"ALZA",""))))))</f>
        <v>ALZA</v>
      </c>
      <c r="Y1731" s="64">
        <v>25000</v>
      </c>
      <c r="Z1731" s="41">
        <f>IF(Y1731=0,"INDICAR PRECIO VTA",Y1731-MaestraLP3[[#This Row],[PRECIO SEP]])</f>
        <v>1500</v>
      </c>
      <c r="AA1731" s="66">
        <f t="shared" si="27"/>
        <v>0.18107999999999999</v>
      </c>
      <c r="AB1731" s="68">
        <f>IFERROR(MaestraLP3[[#This Row],[PRECIO]]*MaestraLP3[[#This Row],[%MG UMV]],0)</f>
        <v>4527</v>
      </c>
      <c r="AC1731" s="69">
        <v>1</v>
      </c>
      <c r="AD1731" s="64">
        <f>+IFERROR(MaestraLP3[[#This Row],[MARGEN UNITARIO]]/MaestraLP3[[#This Row],[Peso Neto UMV (KG)]],0)</f>
        <v>4527</v>
      </c>
      <c r="AE1731" s="39" t="s">
        <v>44</v>
      </c>
      <c r="AF1731" s="39"/>
      <c r="AG1731" s="39">
        <v>1</v>
      </c>
      <c r="AH1731" s="39">
        <v>0</v>
      </c>
      <c r="AI1731" s="66">
        <v>0.02</v>
      </c>
      <c r="AJ1731" s="66">
        <v>0.08</v>
      </c>
      <c r="AK1731" s="39" t="s">
        <v>53</v>
      </c>
      <c r="AL1731" s="39" t="s">
        <v>53</v>
      </c>
    </row>
    <row r="1732" spans="1:38" x14ac:dyDescent="0.35">
      <c r="A1732" s="110" t="s">
        <v>276</v>
      </c>
      <c r="B1732" s="39">
        <v>104500560</v>
      </c>
      <c r="C1732" s="39" t="str">
        <f>+MaestraLP3[[#This Row],[CÓDIGO]]&amp;MaestraLP3[[#Headers],[-]]&amp;MaestraLP3[[#This Row],[UMV]]</f>
        <v>104500560-KG</v>
      </c>
      <c r="D1732" s="50" t="str">
        <f>+MaestraLP3[[#This Row],[CÓDIGO]]&amp;MaestraLP3[[#Headers],[FS00]]</f>
        <v>104500560FS00</v>
      </c>
      <c r="E1732" s="39" t="s">
        <v>72</v>
      </c>
      <c r="F1732" s="39" t="s">
        <v>84</v>
      </c>
      <c r="G1732" s="39" t="s">
        <v>129</v>
      </c>
      <c r="H1732" s="39" t="s">
        <v>130</v>
      </c>
      <c r="I1732" s="39" t="s">
        <v>1805</v>
      </c>
      <c r="J1732" s="49" t="s">
        <v>77</v>
      </c>
      <c r="K1732" s="50" t="s">
        <v>77</v>
      </c>
      <c r="L1732" s="39" t="str">
        <f>VLOOKUP(MaestraLP3[[#This Row],[UMV]],VALIDACIONES!J:L,3,0)</f>
        <v>Kilogramo</v>
      </c>
      <c r="M1732" s="39" t="s">
        <v>40</v>
      </c>
      <c r="N1732" s="39" t="s">
        <v>41</v>
      </c>
      <c r="O1732" s="64">
        <v>23993.66</v>
      </c>
      <c r="P1732" s="39" t="s">
        <v>42</v>
      </c>
      <c r="Q1732" s="64">
        <v>30000</v>
      </c>
      <c r="R1732" s="66">
        <f>+IFERROR((MaestraLP3[[#This Row],[COSTO ]]/MaestraLP3[[#This Row],[COSTO SEP]]-1),0)</f>
        <v>4.1775202282603008E-2</v>
      </c>
      <c r="S1732" s="65" t="s">
        <v>52</v>
      </c>
      <c r="T1732" s="65" t="s">
        <v>52</v>
      </c>
      <c r="U1732" s="64">
        <f>+VLOOKUP(MaestraLP3[[#This Row],[FS00]],'[1]BD MES'!$C:$N,12,0)</f>
        <v>24688.67</v>
      </c>
      <c r="V1732" s="64">
        <v>24996</v>
      </c>
      <c r="W1732" s="66">
        <f>+(MaestraLP3[[#This Row],[COSTO ]]-MaestraLP3[[#This Row],[COSTO OCT AL 25-09]])/MaestraLP3[[#This Row],[COSTO OCT AL 25-09]]</f>
        <v>1.2448220175489477E-2</v>
      </c>
      <c r="X1732" s="67" t="str">
        <f>++IF(P1732="HASTA AGOTAR STOCK","HASTA AGOTAR STOCK",IF(MaestraLP3[[#This Row],[PRECIO]]=0,"NO PARA LP",IF(MaestraLP3[[#This Row],[PRECIO SEP]]=0,"INCORPORACIÓN",IF(Z1732=0,"MANTIENE",IF(Z1732&lt;0,"BAJA",IF(Z1732&gt;0,"ALZA",""))))))</f>
        <v>ALZA</v>
      </c>
      <c r="Y1732" s="64">
        <v>31000</v>
      </c>
      <c r="Z1732" s="41">
        <f>IF(Y1732=0,"INDICAR PRECIO VTA",Y1732-MaestraLP3[[#This Row],[PRECIO SEP]])</f>
        <v>1000</v>
      </c>
      <c r="AA1732" s="66">
        <f t="shared" si="27"/>
        <v>0.1936774193548387</v>
      </c>
      <c r="AB1732" s="68">
        <f>IFERROR(MaestraLP3[[#This Row],[PRECIO]]*MaestraLP3[[#This Row],[%MG UMV]],0)</f>
        <v>6004</v>
      </c>
      <c r="AC1732" s="69">
        <v>1</v>
      </c>
      <c r="AD1732" s="64">
        <f>+IFERROR(MaestraLP3[[#This Row],[MARGEN UNITARIO]]/MaestraLP3[[#This Row],[Peso Neto UMV (KG)]],0)</f>
        <v>6004</v>
      </c>
      <c r="AE1732" s="39" t="s">
        <v>44</v>
      </c>
      <c r="AF1732" s="39"/>
      <c r="AG1732" s="39">
        <v>1</v>
      </c>
      <c r="AH1732" s="39">
        <v>0</v>
      </c>
      <c r="AI1732" s="66">
        <v>0.02</v>
      </c>
      <c r="AJ1732" s="66">
        <v>0.03</v>
      </c>
      <c r="AK1732" s="39" t="s">
        <v>53</v>
      </c>
      <c r="AL1732" s="39" t="s">
        <v>53</v>
      </c>
    </row>
    <row r="1733" spans="1:38" x14ac:dyDescent="0.35">
      <c r="A1733" s="110" t="s">
        <v>276</v>
      </c>
      <c r="B1733" s="39">
        <v>104500740</v>
      </c>
      <c r="C1733" s="39" t="str">
        <f>+MaestraLP3[[#This Row],[CÓDIGO]]&amp;MaestraLP3[[#Headers],[-]]&amp;MaestraLP3[[#This Row],[UMV]]</f>
        <v>104500740-KG</v>
      </c>
      <c r="D1733" s="50" t="str">
        <f>+MaestraLP3[[#This Row],[CÓDIGO]]&amp;MaestraLP3[[#Headers],[FS00]]</f>
        <v>104500740FS00</v>
      </c>
      <c r="E1733" s="39" t="s">
        <v>72</v>
      </c>
      <c r="F1733" s="39" t="s">
        <v>84</v>
      </c>
      <c r="G1733" s="39" t="s">
        <v>129</v>
      </c>
      <c r="H1733" s="39" t="s">
        <v>130</v>
      </c>
      <c r="I1733" s="39" t="s">
        <v>1807</v>
      </c>
      <c r="J1733" s="49" t="s">
        <v>77</v>
      </c>
      <c r="K1733" s="50" t="s">
        <v>77</v>
      </c>
      <c r="L1733" s="39" t="str">
        <f>VLOOKUP(MaestraLP3[[#This Row],[UMV]],VALIDACIONES!J:L,3,0)</f>
        <v>Kilogramo</v>
      </c>
      <c r="M1733" s="39" t="s">
        <v>40</v>
      </c>
      <c r="N1733" s="39" t="s">
        <v>41</v>
      </c>
      <c r="O1733" s="64">
        <v>22780.2</v>
      </c>
      <c r="P1733" s="39" t="s">
        <v>42</v>
      </c>
      <c r="Q1733" s="64">
        <v>31000</v>
      </c>
      <c r="R1733" s="66">
        <f>+IFERROR((MaestraLP3[[#This Row],[COSTO ]]/MaestraLP3[[#This Row],[COSTO SEP]]-1),0)</f>
        <v>-8.7795541742208272E-6</v>
      </c>
      <c r="S1733" s="65" t="s">
        <v>52</v>
      </c>
      <c r="T1733" s="65" t="s">
        <v>52</v>
      </c>
      <c r="U1733" s="64">
        <f>+VLOOKUP(MaestraLP3[[#This Row],[FS00]],'[1]BD MES'!$C:$N,12,0)</f>
        <v>22780.2</v>
      </c>
      <c r="V1733" s="64">
        <v>22780</v>
      </c>
      <c r="W1733" s="66">
        <f>+(MaestraLP3[[#This Row],[COSTO ]]-MaestraLP3[[#This Row],[COSTO OCT AL 25-09]])/MaestraLP3[[#This Row],[COSTO OCT AL 25-09]]</f>
        <v>-8.7795541742709715E-6</v>
      </c>
      <c r="X1733" s="67" t="str">
        <f>++IF(P1733="HASTA AGOTAR STOCK","HASTA AGOTAR STOCK",IF(MaestraLP3[[#This Row],[PRECIO]]=0,"NO PARA LP",IF(MaestraLP3[[#This Row],[PRECIO SEP]]=0,"INCORPORACIÓN",IF(Z1733=0,"MANTIENE",IF(Z1733&lt;0,"BAJA",IF(Z1733&gt;0,"ALZA",""))))))</f>
        <v>MANTIENE</v>
      </c>
      <c r="Y1733" s="64">
        <v>31000</v>
      </c>
      <c r="Z1733" s="41">
        <f>IF(Y1733=0,"INDICAR PRECIO VTA",Y1733-MaestraLP3[[#This Row],[PRECIO SEP]])</f>
        <v>0</v>
      </c>
      <c r="AA1733" s="66">
        <f t="shared" si="27"/>
        <v>0.26516129032258062</v>
      </c>
      <c r="AB1733" s="68">
        <f>IFERROR(MaestraLP3[[#This Row],[PRECIO]]*MaestraLP3[[#This Row],[%MG UMV]],0)</f>
        <v>8220</v>
      </c>
      <c r="AC1733" s="69">
        <v>1</v>
      </c>
      <c r="AD1733" s="64">
        <f>+IFERROR(MaestraLP3[[#This Row],[MARGEN UNITARIO]]/MaestraLP3[[#This Row],[Peso Neto UMV (KG)]],0)</f>
        <v>8220</v>
      </c>
      <c r="AE1733" s="39" t="s">
        <v>44</v>
      </c>
      <c r="AF1733" s="39"/>
      <c r="AG1733" s="39">
        <v>1</v>
      </c>
      <c r="AH1733" s="39">
        <v>0</v>
      </c>
      <c r="AI1733" s="66">
        <v>0.08</v>
      </c>
      <c r="AJ1733" s="66">
        <v>0.1</v>
      </c>
      <c r="AK1733" s="39" t="s">
        <v>53</v>
      </c>
      <c r="AL1733" s="39" t="s">
        <v>53</v>
      </c>
    </row>
    <row r="1734" spans="1:38" x14ac:dyDescent="0.35">
      <c r="A1734" s="110" t="s">
        <v>276</v>
      </c>
      <c r="B1734" s="39">
        <v>104523770</v>
      </c>
      <c r="C1734" s="39" t="str">
        <f>+MaestraLP3[[#This Row],[CÓDIGO]]&amp;MaestraLP3[[#Headers],[-]]&amp;MaestraLP3[[#This Row],[UMV]]</f>
        <v>104523770-KG</v>
      </c>
      <c r="D1734" s="50" t="str">
        <f>+MaestraLP3[[#This Row],[CÓDIGO]]&amp;MaestraLP3[[#Headers],[FS00]]</f>
        <v>104523770FS00</v>
      </c>
      <c r="E1734" s="39" t="s">
        <v>72</v>
      </c>
      <c r="F1734" s="39" t="s">
        <v>84</v>
      </c>
      <c r="G1734" s="39" t="s">
        <v>129</v>
      </c>
      <c r="H1734" s="39" t="s">
        <v>130</v>
      </c>
      <c r="I1734" s="39" t="s">
        <v>1811</v>
      </c>
      <c r="J1734" s="49" t="s">
        <v>77</v>
      </c>
      <c r="K1734" s="50" t="s">
        <v>77</v>
      </c>
      <c r="L1734" s="39" t="str">
        <f>VLOOKUP(MaestraLP3[[#This Row],[UMV]],VALIDACIONES!J:L,3,0)</f>
        <v>Kilogramo</v>
      </c>
      <c r="M1734" s="39" t="s">
        <v>40</v>
      </c>
      <c r="N1734" s="39" t="s">
        <v>41</v>
      </c>
      <c r="O1734" s="64">
        <v>14068.57</v>
      </c>
      <c r="P1734" s="39" t="s">
        <v>42</v>
      </c>
      <c r="Q1734" s="64">
        <v>18000</v>
      </c>
      <c r="R1734" s="66">
        <f>+IFERROR((MaestraLP3[[#This Row],[COSTO ]]/MaestraLP3[[#This Row],[COSTO SEP]]-1),0)</f>
        <v>2.2491980350526131E-2</v>
      </c>
      <c r="S1734" s="65" t="s">
        <v>52</v>
      </c>
      <c r="T1734" s="65" t="s">
        <v>52</v>
      </c>
      <c r="U1734" s="64">
        <f>+VLOOKUP(MaestraLP3[[#This Row],[FS00]],'[1]BD MES'!$C:$N,12,0)</f>
        <v>14131.04</v>
      </c>
      <c r="V1734" s="64">
        <v>14385</v>
      </c>
      <c r="W1734" s="66">
        <f>+(MaestraLP3[[#This Row],[COSTO ]]-MaestraLP3[[#This Row],[COSTO OCT AL 25-09]])/MaestraLP3[[#This Row],[COSTO OCT AL 25-09]]</f>
        <v>1.7971784100816297E-2</v>
      </c>
      <c r="X1734" s="67" t="str">
        <f>++IF(P1734="HASTA AGOTAR STOCK","HASTA AGOTAR STOCK",IF(MaestraLP3[[#This Row],[PRECIO]]=0,"NO PARA LP",IF(MaestraLP3[[#This Row],[PRECIO SEP]]=0,"INCORPORACIÓN",IF(Z1734=0,"MANTIENE",IF(Z1734&lt;0,"BAJA",IF(Z1734&gt;0,"ALZA",""))))))</f>
        <v>MANTIENE</v>
      </c>
      <c r="Y1734" s="64">
        <v>18000</v>
      </c>
      <c r="Z1734" s="41">
        <f>IF(Y1734=0,"INDICAR PRECIO VTA",Y1734-MaestraLP3[[#This Row],[PRECIO SEP]])</f>
        <v>0</v>
      </c>
      <c r="AA1734" s="66">
        <f t="shared" si="27"/>
        <v>0.20083333333333334</v>
      </c>
      <c r="AB1734" s="68">
        <f>IFERROR(MaestraLP3[[#This Row],[PRECIO]]*MaestraLP3[[#This Row],[%MG UMV]],0)</f>
        <v>3615</v>
      </c>
      <c r="AC1734" s="69">
        <v>1</v>
      </c>
      <c r="AD1734" s="64">
        <f>+IFERROR(MaestraLP3[[#This Row],[MARGEN UNITARIO]]/MaestraLP3[[#This Row],[Peso Neto UMV (KG)]],0)</f>
        <v>3615</v>
      </c>
      <c r="AE1734" s="39" t="s">
        <v>44</v>
      </c>
      <c r="AF1734" s="39"/>
      <c r="AG1734" s="39">
        <v>1</v>
      </c>
      <c r="AH1734" s="39">
        <v>0</v>
      </c>
      <c r="AI1734" s="66">
        <v>0.02</v>
      </c>
      <c r="AJ1734" s="66">
        <v>0.03</v>
      </c>
      <c r="AK1734" s="39" t="s">
        <v>53</v>
      </c>
      <c r="AL1734" s="39" t="s">
        <v>53</v>
      </c>
    </row>
    <row r="1735" spans="1:38" x14ac:dyDescent="0.35">
      <c r="A1735" s="110" t="s">
        <v>276</v>
      </c>
      <c r="B1735" s="39">
        <v>104518690</v>
      </c>
      <c r="C1735" s="39" t="str">
        <f>+MaestraLP3[[#This Row],[CÓDIGO]]&amp;MaestraLP3[[#Headers],[-]]&amp;MaestraLP3[[#This Row],[UMV]]</f>
        <v>104518690-KG</v>
      </c>
      <c r="D1735" s="50" t="str">
        <f>+MaestraLP3[[#This Row],[CÓDIGO]]&amp;MaestraLP3[[#Headers],[FS00]]</f>
        <v>104518690FS00</v>
      </c>
      <c r="E1735" s="39" t="s">
        <v>72</v>
      </c>
      <c r="F1735" s="39" t="s">
        <v>84</v>
      </c>
      <c r="G1735" s="39" t="s">
        <v>129</v>
      </c>
      <c r="H1735" s="39" t="s">
        <v>130</v>
      </c>
      <c r="I1735" s="39" t="s">
        <v>1812</v>
      </c>
      <c r="J1735" s="49" t="s">
        <v>77</v>
      </c>
      <c r="K1735" s="50" t="s">
        <v>77</v>
      </c>
      <c r="L1735" s="39" t="str">
        <f>VLOOKUP(MaestraLP3[[#This Row],[UMV]],VALIDACIONES!J:L,3,0)</f>
        <v>Kilogramo</v>
      </c>
      <c r="M1735" s="39" t="s">
        <v>40</v>
      </c>
      <c r="N1735" s="39" t="s">
        <v>41</v>
      </c>
      <c r="O1735" s="64">
        <v>11894.78</v>
      </c>
      <c r="P1735" s="39" t="s">
        <v>42</v>
      </c>
      <c r="Q1735" s="64">
        <v>15500</v>
      </c>
      <c r="R1735" s="66">
        <f>+IFERROR((MaestraLP3[[#This Row],[COSTO ]]/MaestraLP3[[#This Row],[COSTO SEP]]-1),0)</f>
        <v>1.0947659393448106E-2</v>
      </c>
      <c r="S1735" s="65" t="s">
        <v>52</v>
      </c>
      <c r="T1735" s="65" t="s">
        <v>52</v>
      </c>
      <c r="U1735" s="64">
        <f>+VLOOKUP(MaestraLP3[[#This Row],[FS00]],'[1]BD MES'!$C:$N,12,0)</f>
        <v>11985.78</v>
      </c>
      <c r="V1735" s="64">
        <v>12025</v>
      </c>
      <c r="W1735" s="66">
        <f>+(MaestraLP3[[#This Row],[COSTO ]]-MaestraLP3[[#This Row],[COSTO OCT AL 25-09]])/MaestraLP3[[#This Row],[COSTO OCT AL 25-09]]</f>
        <v>3.272210903253634E-3</v>
      </c>
      <c r="X1735" s="67" t="str">
        <f>++IF(P1735="HASTA AGOTAR STOCK","HASTA AGOTAR STOCK",IF(MaestraLP3[[#This Row],[PRECIO]]=0,"NO PARA LP",IF(MaestraLP3[[#This Row],[PRECIO SEP]]=0,"INCORPORACIÓN",IF(Z1735=0,"MANTIENE",IF(Z1735&lt;0,"BAJA",IF(Z1735&gt;0,"ALZA",""))))))</f>
        <v>MANTIENE</v>
      </c>
      <c r="Y1735" s="64">
        <v>15500</v>
      </c>
      <c r="Z1735" s="41">
        <f>IF(Y1735=0,"INDICAR PRECIO VTA",Y1735-MaestraLP3[[#This Row],[PRECIO SEP]])</f>
        <v>0</v>
      </c>
      <c r="AA1735" s="66">
        <f t="shared" si="27"/>
        <v>0.22419354838709676</v>
      </c>
      <c r="AB1735" s="68">
        <f>IFERROR(MaestraLP3[[#This Row],[PRECIO]]*MaestraLP3[[#This Row],[%MG UMV]],0)</f>
        <v>3475</v>
      </c>
      <c r="AC1735" s="69">
        <v>1</v>
      </c>
      <c r="AD1735" s="64">
        <f>+IFERROR(MaestraLP3[[#This Row],[MARGEN UNITARIO]]/MaestraLP3[[#This Row],[Peso Neto UMV (KG)]],0)</f>
        <v>3475</v>
      </c>
      <c r="AE1735" s="39" t="s">
        <v>44</v>
      </c>
      <c r="AF1735" s="39"/>
      <c r="AG1735" s="39">
        <v>1</v>
      </c>
      <c r="AH1735" s="39">
        <v>0</v>
      </c>
      <c r="AI1735" s="66">
        <v>0.02</v>
      </c>
      <c r="AJ1735" s="66">
        <v>0.03</v>
      </c>
      <c r="AK1735" s="39" t="s">
        <v>53</v>
      </c>
      <c r="AL1735" s="39" t="s">
        <v>53</v>
      </c>
    </row>
    <row r="1736" spans="1:38" x14ac:dyDescent="0.35">
      <c r="A1736" s="110" t="s">
        <v>276</v>
      </c>
      <c r="B1736" s="39">
        <v>150001945</v>
      </c>
      <c r="C1736" s="39" t="str">
        <f>+MaestraLP3[[#This Row],[CÓDIGO]]&amp;MaestraLP3[[#Headers],[-]]&amp;MaestraLP3[[#This Row],[UMV]]</f>
        <v>150001945-KG</v>
      </c>
      <c r="D1736" s="50" t="str">
        <f>+MaestraLP3[[#This Row],[CÓDIGO]]&amp;MaestraLP3[[#Headers],[FS00]]</f>
        <v>150001945FS00</v>
      </c>
      <c r="E1736" s="39" t="s">
        <v>72</v>
      </c>
      <c r="F1736" s="39" t="s">
        <v>84</v>
      </c>
      <c r="G1736" s="39" t="s">
        <v>129</v>
      </c>
      <c r="H1736" s="39" t="s">
        <v>1823</v>
      </c>
      <c r="I1736" s="39" t="s">
        <v>1824</v>
      </c>
      <c r="J1736" s="49" t="s">
        <v>77</v>
      </c>
      <c r="K1736" s="50" t="s">
        <v>77</v>
      </c>
      <c r="L1736" s="39" t="str">
        <f>VLOOKUP(MaestraLP3[[#This Row],[UMV]],VALIDACIONES!J:L,3,0)</f>
        <v>Kilogramo</v>
      </c>
      <c r="M1736" s="39" t="s">
        <v>40</v>
      </c>
      <c r="N1736" s="39" t="s">
        <v>41</v>
      </c>
      <c r="O1736" s="64">
        <v>4639.79</v>
      </c>
      <c r="P1736" s="39" t="s">
        <v>42</v>
      </c>
      <c r="Q1736" s="64">
        <v>5990</v>
      </c>
      <c r="R1736" s="66">
        <f>+IFERROR((MaestraLP3[[#This Row],[COSTO ]]/MaestraLP3[[#This Row],[COSTO SEP]]-1),0)</f>
        <v>1.6201164276831603E-2</v>
      </c>
      <c r="S1736" s="65" t="s">
        <v>52</v>
      </c>
      <c r="T1736" s="65" t="s">
        <v>52</v>
      </c>
      <c r="U1736" s="64">
        <f>+VLOOKUP(MaestraLP3[[#This Row],[FS00]],'[1]BD MES'!$C:$N,12,0)</f>
        <v>4778.12</v>
      </c>
      <c r="V1736" s="64">
        <v>4714.96</v>
      </c>
      <c r="W1736" s="66">
        <f>+(MaestraLP3[[#This Row],[COSTO ]]-MaestraLP3[[#This Row],[COSTO OCT AL 25-09]])/MaestraLP3[[#This Row],[COSTO OCT AL 25-09]]</f>
        <v>-1.3218588063924694E-2</v>
      </c>
      <c r="X1736" s="67" t="str">
        <f>++IF(P1736="HASTA AGOTAR STOCK","HASTA AGOTAR STOCK",IF(MaestraLP3[[#This Row],[PRECIO]]=0,"NO PARA LP",IF(MaestraLP3[[#This Row],[PRECIO SEP]]=0,"INCORPORACIÓN",IF(Z1736=0,"MANTIENE",IF(Z1736&lt;0,"BAJA",IF(Z1736&gt;0,"ALZA",""))))))</f>
        <v>ALZA</v>
      </c>
      <c r="Y1736" s="64">
        <v>6190</v>
      </c>
      <c r="Z1736" s="41">
        <f>IF(Y1736=0,"INDICAR PRECIO VTA",Y1736-MaestraLP3[[#This Row],[PRECIO SEP]])</f>
        <v>200</v>
      </c>
      <c r="AA1736" s="66">
        <f t="shared" si="27"/>
        <v>0.2382940226171244</v>
      </c>
      <c r="AB1736" s="68">
        <f>IFERROR(MaestraLP3[[#This Row],[PRECIO]]*MaestraLP3[[#This Row],[%MG UMV]],0)</f>
        <v>1475.04</v>
      </c>
      <c r="AC1736" s="69">
        <v>1</v>
      </c>
      <c r="AD1736" s="64">
        <f>+IFERROR(MaestraLP3[[#This Row],[MARGEN UNITARIO]]/MaestraLP3[[#This Row],[Peso Neto UMV (KG)]],0)</f>
        <v>1475.04</v>
      </c>
      <c r="AE1736" s="39" t="s">
        <v>44</v>
      </c>
      <c r="AF1736" s="39"/>
      <c r="AG1736" s="39">
        <v>1</v>
      </c>
      <c r="AH1736" s="39">
        <v>0</v>
      </c>
      <c r="AI1736" s="66">
        <v>0.02</v>
      </c>
      <c r="AJ1736" s="66">
        <v>0.03</v>
      </c>
      <c r="AK1736" s="39"/>
      <c r="AL1736" s="39" t="s">
        <v>53</v>
      </c>
    </row>
    <row r="1737" spans="1:38" x14ac:dyDescent="0.35">
      <c r="A1737" s="110" t="s">
        <v>276</v>
      </c>
      <c r="B1737" s="39">
        <v>104524940</v>
      </c>
      <c r="C1737" s="39" t="str">
        <f>+MaestraLP3[[#This Row],[CÓDIGO]]&amp;MaestraLP3[[#Headers],[-]]&amp;MaestraLP3[[#This Row],[UMV]]</f>
        <v>104524940-KG</v>
      </c>
      <c r="D1737" s="50" t="str">
        <f>+MaestraLP3[[#This Row],[CÓDIGO]]&amp;MaestraLP3[[#Headers],[FS00]]</f>
        <v>104524940FS00</v>
      </c>
      <c r="E1737" s="39" t="s">
        <v>72</v>
      </c>
      <c r="F1737" s="39" t="s">
        <v>84</v>
      </c>
      <c r="G1737" s="39" t="s">
        <v>129</v>
      </c>
      <c r="H1737" s="39" t="s">
        <v>1823</v>
      </c>
      <c r="I1737" s="39" t="s">
        <v>1825</v>
      </c>
      <c r="J1737" s="49" t="s">
        <v>77</v>
      </c>
      <c r="K1737" s="50" t="s">
        <v>77</v>
      </c>
      <c r="L1737" s="39" t="str">
        <f>VLOOKUP(MaestraLP3[[#This Row],[UMV]],VALIDACIONES!J:L,3,0)</f>
        <v>Kilogramo</v>
      </c>
      <c r="M1737" s="39" t="s">
        <v>40</v>
      </c>
      <c r="N1737" s="39" t="s">
        <v>41</v>
      </c>
      <c r="O1737" s="64">
        <v>2586</v>
      </c>
      <c r="P1737" s="39" t="s">
        <v>42</v>
      </c>
      <c r="Q1737" s="64">
        <v>3790</v>
      </c>
      <c r="R1737" s="66">
        <f>+IFERROR((MaestraLP3[[#This Row],[COSTO ]]/MaestraLP3[[#This Row],[COSTO SEP]]-1),0)</f>
        <v>0</v>
      </c>
      <c r="S1737" s="65" t="s">
        <v>52</v>
      </c>
      <c r="T1737" s="65" t="s">
        <v>52</v>
      </c>
      <c r="U1737" s="64">
        <f>+VLOOKUP(MaestraLP3[[#This Row],[FS00]],'[1]BD MES'!$C:$N,12,0)</f>
        <v>2539</v>
      </c>
      <c r="V1737" s="64">
        <v>2586</v>
      </c>
      <c r="W1737" s="66">
        <f>+(MaestraLP3[[#This Row],[COSTO ]]-MaestraLP3[[#This Row],[COSTO OCT AL 25-09]])/MaestraLP3[[#This Row],[COSTO OCT AL 25-09]]</f>
        <v>1.8511224891689642E-2</v>
      </c>
      <c r="X1737" s="67" t="str">
        <f>++IF(P1737="HASTA AGOTAR STOCK","HASTA AGOTAR STOCK",IF(MaestraLP3[[#This Row],[PRECIO]]=0,"NO PARA LP",IF(MaestraLP3[[#This Row],[PRECIO SEP]]=0,"INCORPORACIÓN",IF(Z1737=0,"MANTIENE",IF(Z1737&lt;0,"BAJA",IF(Z1737&gt;0,"ALZA",""))))))</f>
        <v>ALZA</v>
      </c>
      <c r="Y1737" s="64">
        <v>3990</v>
      </c>
      <c r="Z1737" s="41">
        <f>IF(Y1737=0,"INDICAR PRECIO VTA",Y1737-MaestraLP3[[#This Row],[PRECIO SEP]])</f>
        <v>200</v>
      </c>
      <c r="AA1737" s="66">
        <f t="shared" si="27"/>
        <v>0.35187969924812029</v>
      </c>
      <c r="AB1737" s="68">
        <f>IFERROR(MaestraLP3[[#This Row],[PRECIO]]*MaestraLP3[[#This Row],[%MG UMV]],0)</f>
        <v>1404</v>
      </c>
      <c r="AC1737" s="69">
        <v>1</v>
      </c>
      <c r="AD1737" s="64">
        <f>+IFERROR(MaestraLP3[[#This Row],[MARGEN UNITARIO]]/MaestraLP3[[#This Row],[Peso Neto UMV (KG)]],0)</f>
        <v>1404</v>
      </c>
      <c r="AE1737" s="39" t="s">
        <v>44</v>
      </c>
      <c r="AF1737" s="39"/>
      <c r="AG1737" s="39">
        <v>1</v>
      </c>
      <c r="AH1737" s="39">
        <v>0</v>
      </c>
      <c r="AI1737" s="66">
        <v>0.02</v>
      </c>
      <c r="AJ1737" s="66">
        <v>0.08</v>
      </c>
      <c r="AK1737" s="39"/>
      <c r="AL1737" s="39" t="s">
        <v>53</v>
      </c>
    </row>
  </sheetData>
  <phoneticPr fontId="8" type="noConversion"/>
  <conditionalFormatting sqref="A1:A1382 A1738:A1048576">
    <cfRule type="containsText" dxfId="998" priority="517" operator="containsText" text="ELIMINADOS">
      <formula>NOT(ISERROR(SEARCH("ELIMINADOS",A1)))</formula>
    </cfRule>
  </conditionalFormatting>
  <conditionalFormatting sqref="A2 A3:F95 A55:A149 A96:D1382 B1383:D1474 B1516:F1655 E96:F966 C1475:D1487 C1656:F1670 C1671:D1682 F1671:F1688">
    <cfRule type="containsText" dxfId="997" priority="650" operator="containsText" text="NACIONAL">
      <formula>NOT(ISERROR(SEARCH("NACIONAL",A2)))</formula>
    </cfRule>
  </conditionalFormatting>
  <conditionalFormatting sqref="A2 A3:F95 A55:A149 E96:F966 A96:D1382 B1383:D1474 C1475:D1487 B1516:F1655 C1656:F1670 C1671:D1682 F1671:F1688 C1489:D1515 F1514:F1515 B1488:D1488 E967:E1286">
    <cfRule type="containsText" dxfId="996" priority="651" operator="containsText" text="EXCLUSIVOS">
      <formula>NOT(ISERROR(SEARCH("EXCLUSIVOS",A2)))</formula>
    </cfRule>
  </conditionalFormatting>
  <conditionalFormatting sqref="A1256:A1382 A1227:B1271">
    <cfRule type="containsText" dxfId="995" priority="378" operator="containsText" text="NACIONAL">
      <formula>NOT(ISERROR(SEARCH("NACIONAL",A1227)))</formula>
    </cfRule>
  </conditionalFormatting>
  <conditionalFormatting sqref="A1274:A1276">
    <cfRule type="containsText" dxfId="994" priority="364" operator="containsText" text="ELIMINADOS">
      <formula>NOT(ISERROR(SEARCH("ELIMINADOS",A1274)))</formula>
    </cfRule>
  </conditionalFormatting>
  <conditionalFormatting sqref="A1383:A1737">
    <cfRule type="containsText" dxfId="993" priority="1" operator="containsText" text="ELIMINADOS">
      <formula>NOT(ISERROR(SEARCH("ELIMINADOS",A1383)))</formula>
    </cfRule>
    <cfRule type="containsText" dxfId="992" priority="2" operator="containsText" text="NACIONAL">
      <formula>NOT(ISERROR(SEARCH("NACIONAL",A1383)))</formula>
    </cfRule>
    <cfRule type="containsText" dxfId="991" priority="3" operator="containsText" text="EXCLUSIVOS">
      <formula>NOT(ISERROR(SEARCH("EXCLUSIVOS",A1383)))</formula>
    </cfRule>
  </conditionalFormatting>
  <conditionalFormatting sqref="A1226:B1271 A1256:A1382">
    <cfRule type="containsText" dxfId="990" priority="381" operator="containsText" text="EXCLUSIVOS">
      <formula>NOT(ISERROR(SEARCH("EXCLUSIVOS",A1226)))</formula>
    </cfRule>
    <cfRule type="containsText" dxfId="989" priority="380" operator="containsText" text="NACIONAL">
      <formula>NOT(ISERROR(SEARCH("NACIONAL",A1226)))</formula>
    </cfRule>
  </conditionalFormatting>
  <conditionalFormatting sqref="A1227:B1271 A1256:A1382">
    <cfRule type="containsText" dxfId="988" priority="379" operator="containsText" text="EXCLUSIVOS">
      <formula>NOT(ISERROR(SEARCH("EXCLUSIVOS",A1227)))</formula>
    </cfRule>
  </conditionalFormatting>
  <conditionalFormatting sqref="A1272:B1276">
    <cfRule type="containsText" dxfId="987" priority="16989" operator="containsText" text="EXCLUSIVOS">
      <formula>NOT(ISERROR(SEARCH("EXCLUSIVOS",A1272)))</formula>
    </cfRule>
    <cfRule type="duplicateValues" dxfId="986" priority="16992"/>
    <cfRule type="duplicateValues" dxfId="985" priority="16993"/>
    <cfRule type="duplicateValues" dxfId="984" priority="16994"/>
    <cfRule type="containsText" dxfId="983" priority="16988" operator="containsText" text="NACIONAL">
      <formula>NOT(ISERROR(SEARCH("NACIONAL",A1272)))</formula>
    </cfRule>
    <cfRule type="containsText" dxfId="982" priority="16986" operator="containsText" text="NACIONAL">
      <formula>NOT(ISERROR(SEARCH("NACIONAL",A1272)))</formula>
    </cfRule>
    <cfRule type="containsText" dxfId="981" priority="16987" operator="containsText" text="EXCLUSIVOS">
      <formula>NOT(ISERROR(SEARCH("EXCLUSIVOS",A1272)))</formula>
    </cfRule>
    <cfRule type="duplicateValues" dxfId="980" priority="16990"/>
    <cfRule type="duplicateValues" dxfId="979" priority="16991"/>
  </conditionalFormatting>
  <conditionalFormatting sqref="A1287:B1382 B1383:B1487 E1287:F1513">
    <cfRule type="containsText" dxfId="978" priority="236" operator="containsText" text="NACIONAL">
      <formula>NOT(ISERROR(SEARCH("NACIONAL",A1287)))</formula>
    </cfRule>
  </conditionalFormatting>
  <conditionalFormatting sqref="A1287:B1382 E1287:F1513 B1383:B1487">
    <cfRule type="containsText" dxfId="977" priority="237" operator="containsText" text="EXCLUSIVOS">
      <formula>NOT(ISERROR(SEARCH("EXCLUSIVOS",A1287)))</formula>
    </cfRule>
  </conditionalFormatting>
  <conditionalFormatting sqref="B1:B1655 D1 F1 H1 J1 L1 N1 P1 R1 T1 V1 X1 Z1 AB1 AD1 AH1 AJ1">
    <cfRule type="duplicateValues" dxfId="976" priority="21037"/>
  </conditionalFormatting>
  <conditionalFormatting sqref="B1:B1682 D1 F1 H1 J1 L1 N1 P1 R1 T1 V1 X1 Z1 AB1 AD1 AH1 AJ1">
    <cfRule type="duplicateValues" dxfId="975" priority="21055"/>
  </conditionalFormatting>
  <conditionalFormatting sqref="B1:B1730 D1 F1 H1 J1 L1 N1 P1 R1 T1 V1 X1 Z1 AB1 AD1 AH1 AJ1">
    <cfRule type="duplicateValues" dxfId="974" priority="21073"/>
  </conditionalFormatting>
  <conditionalFormatting sqref="B3:B1737">
    <cfRule type="duplicateValues" dxfId="973" priority="21095"/>
    <cfRule type="duplicateValues" dxfId="972" priority="21091"/>
    <cfRule type="duplicateValues" dxfId="971" priority="21092"/>
    <cfRule type="duplicateValues" dxfId="970" priority="21093"/>
    <cfRule type="duplicateValues" dxfId="969" priority="21094"/>
  </conditionalFormatting>
  <conditionalFormatting sqref="B841:B966">
    <cfRule type="duplicateValues" dxfId="968" priority="17001"/>
  </conditionalFormatting>
  <conditionalFormatting sqref="B967:B1277">
    <cfRule type="duplicateValues" dxfId="967" priority="17002"/>
  </conditionalFormatting>
  <conditionalFormatting sqref="B967:B1286">
    <cfRule type="duplicateValues" dxfId="966" priority="17005"/>
    <cfRule type="duplicateValues" dxfId="965" priority="17004"/>
    <cfRule type="duplicateValues" dxfId="964" priority="17003"/>
  </conditionalFormatting>
  <conditionalFormatting sqref="B986:B1045">
    <cfRule type="duplicateValues" dxfId="963" priority="17006"/>
  </conditionalFormatting>
  <conditionalFormatting sqref="B1046:B1110">
    <cfRule type="duplicateValues" dxfId="962" priority="17007"/>
  </conditionalFormatting>
  <conditionalFormatting sqref="B1046:B1177">
    <cfRule type="duplicateValues" dxfId="961" priority="17008"/>
    <cfRule type="duplicateValues" dxfId="960" priority="17009"/>
  </conditionalFormatting>
  <conditionalFormatting sqref="B1111:B1177">
    <cfRule type="duplicateValues" dxfId="959" priority="17010"/>
    <cfRule type="duplicateValues" dxfId="958" priority="17011"/>
    <cfRule type="duplicateValues" dxfId="957" priority="17012"/>
  </conditionalFormatting>
  <conditionalFormatting sqref="B1178:B1225">
    <cfRule type="duplicateValues" dxfId="956" priority="17017"/>
    <cfRule type="duplicateValues" dxfId="955" priority="17013"/>
    <cfRule type="duplicateValues" dxfId="954" priority="17016"/>
    <cfRule type="containsText" dxfId="953" priority="17015" operator="containsText" text="EXCLUSIVOS">
      <formula>NOT(ISERROR(SEARCH("EXCLUSIVOS",B1178)))</formula>
    </cfRule>
    <cfRule type="containsText" dxfId="952" priority="17014" operator="containsText" text="NACIONAL">
      <formula>NOT(ISERROR(SEARCH("NACIONAL",B1178)))</formula>
    </cfRule>
  </conditionalFormatting>
  <conditionalFormatting sqref="B1226">
    <cfRule type="duplicateValues" dxfId="951" priority="17019"/>
    <cfRule type="duplicateValues" dxfId="950" priority="17018"/>
  </conditionalFormatting>
  <conditionalFormatting sqref="B1227:B1271">
    <cfRule type="duplicateValues" dxfId="949" priority="17021"/>
    <cfRule type="duplicateValues" dxfId="948" priority="17020"/>
    <cfRule type="duplicateValues" dxfId="947" priority="17023"/>
    <cfRule type="duplicateValues" dxfId="946" priority="17024"/>
    <cfRule type="duplicateValues" dxfId="945" priority="17022"/>
  </conditionalFormatting>
  <conditionalFormatting sqref="B1237:B1271">
    <cfRule type="duplicateValues" dxfId="944" priority="17025"/>
  </conditionalFormatting>
  <conditionalFormatting sqref="B1287:B1474">
    <cfRule type="duplicateValues" dxfId="943" priority="17026"/>
    <cfRule type="duplicateValues" dxfId="942" priority="17027"/>
    <cfRule type="duplicateValues" dxfId="941" priority="17028"/>
    <cfRule type="duplicateValues" dxfId="940" priority="17029"/>
    <cfRule type="duplicateValues" dxfId="939" priority="17030"/>
  </conditionalFormatting>
  <conditionalFormatting sqref="B1317:B1474">
    <cfRule type="duplicateValues" dxfId="938" priority="17031"/>
  </conditionalFormatting>
  <conditionalFormatting sqref="B1475:B1487 C1489:D1515 F1514:F1515">
    <cfRule type="containsText" dxfId="937" priority="310" operator="containsText" text="NACIONAL">
      <formula>NOT(ISERROR(SEARCH("NACIONAL",B1475)))</formula>
    </cfRule>
  </conditionalFormatting>
  <conditionalFormatting sqref="B1475:B1487">
    <cfRule type="duplicateValues" dxfId="936" priority="17033"/>
    <cfRule type="duplicateValues" dxfId="935" priority="17035"/>
    <cfRule type="duplicateValues" dxfId="934" priority="17036"/>
    <cfRule type="duplicateValues" dxfId="933" priority="17037"/>
    <cfRule type="duplicateValues" dxfId="932" priority="17038"/>
    <cfRule type="duplicateValues" dxfId="931" priority="17039"/>
    <cfRule type="duplicateValues" dxfId="930" priority="17040"/>
    <cfRule type="duplicateValues" dxfId="929" priority="17041"/>
    <cfRule type="duplicateValues" dxfId="928" priority="17034"/>
    <cfRule type="duplicateValues" dxfId="927" priority="17032"/>
    <cfRule type="containsText" dxfId="926" priority="311" operator="containsText" text="EXCLUSIVOS">
      <formula>NOT(ISERROR(SEARCH("EXCLUSIVOS",B1475)))</formula>
    </cfRule>
    <cfRule type="containsText" dxfId="925" priority="312" operator="containsText" text="NACIONAL">
      <formula>NOT(ISERROR(SEARCH("NACIONAL",B1475)))</formula>
    </cfRule>
    <cfRule type="containsText" dxfId="924" priority="313" operator="containsText" text="EXCLUSIVOS">
      <formula>NOT(ISERROR(SEARCH("EXCLUSIVOS",B1475)))</formula>
    </cfRule>
  </conditionalFormatting>
  <conditionalFormatting sqref="B1489:B1505">
    <cfRule type="containsText" dxfId="923" priority="17043" operator="containsText" text="EXCLUSIVOS">
      <formula>NOT(ISERROR(SEARCH("EXCLUSIVOS",B1489)))</formula>
    </cfRule>
    <cfRule type="containsText" dxfId="922" priority="17042" operator="containsText" text="NACIONAL">
      <formula>NOT(ISERROR(SEARCH("NACIONAL",B1489)))</formula>
    </cfRule>
    <cfRule type="duplicateValues" dxfId="921" priority="17044"/>
    <cfRule type="duplicateValues" dxfId="920" priority="17045"/>
    <cfRule type="duplicateValues" dxfId="919" priority="17046"/>
    <cfRule type="duplicateValues" dxfId="918" priority="17047"/>
    <cfRule type="duplicateValues" dxfId="917" priority="17048"/>
  </conditionalFormatting>
  <conditionalFormatting sqref="B1516:B1655 B1488 B1:B2 D1 F1 H1 J1 L1 N1 P1 R1 T1 V1 X1 Z1 AB1 AD1 AH1 AJ1">
    <cfRule type="duplicateValues" dxfId="916" priority="19746"/>
  </conditionalFormatting>
  <conditionalFormatting sqref="B1656:B1658">
    <cfRule type="duplicateValues" dxfId="915" priority="17075"/>
    <cfRule type="duplicateValues" dxfId="914" priority="17076"/>
    <cfRule type="duplicateValues" dxfId="913" priority="17077"/>
    <cfRule type="duplicateValues" dxfId="912" priority="17078"/>
    <cfRule type="duplicateValues" dxfId="911" priority="17072"/>
    <cfRule type="duplicateValues" dxfId="910" priority="17068"/>
    <cfRule type="containsText" dxfId="909" priority="17069" operator="containsText" text="NACIONAL">
      <formula>NOT(ISERROR(SEARCH("NACIONAL",B1656)))</formula>
    </cfRule>
    <cfRule type="containsText" dxfId="908" priority="17070" operator="containsText" text="EXCLUSIVOS">
      <formula>NOT(ISERROR(SEARCH("EXCLUSIVOS",B1656)))</formula>
    </cfRule>
    <cfRule type="duplicateValues" dxfId="907" priority="17071"/>
    <cfRule type="duplicateValues" dxfId="906" priority="17073"/>
    <cfRule type="duplicateValues" dxfId="905" priority="17074"/>
  </conditionalFormatting>
  <conditionalFormatting sqref="B1659:B1682">
    <cfRule type="duplicateValues" dxfId="904" priority="18119"/>
  </conditionalFormatting>
  <conditionalFormatting sqref="B1683:B1730">
    <cfRule type="duplicateValues" dxfId="903" priority="19673"/>
  </conditionalFormatting>
  <conditionalFormatting sqref="B1731:B1733">
    <cfRule type="duplicateValues" dxfId="902" priority="81"/>
    <cfRule type="duplicateValues" dxfId="901" priority="84"/>
    <cfRule type="duplicateValues" dxfId="900" priority="83"/>
    <cfRule type="duplicateValues" dxfId="899" priority="82"/>
    <cfRule type="duplicateValues" dxfId="898" priority="74"/>
    <cfRule type="duplicateValues" dxfId="897" priority="80"/>
    <cfRule type="duplicateValues" dxfId="896" priority="79"/>
    <cfRule type="duplicateValues" dxfId="895" priority="78"/>
    <cfRule type="duplicateValues" dxfId="894" priority="77"/>
    <cfRule type="duplicateValues" dxfId="893" priority="76"/>
    <cfRule type="duplicateValues" dxfId="892" priority="75"/>
    <cfRule type="containsText" dxfId="891" priority="73" operator="containsText" text="EXCLUSIVOS">
      <formula>NOT(ISERROR(SEARCH("EXCLUSIVOS",B1731)))</formula>
    </cfRule>
    <cfRule type="containsText" dxfId="890" priority="72" operator="containsText" text="NACIONAL">
      <formula>NOT(ISERROR(SEARCH("NACIONAL",B1731)))</formula>
    </cfRule>
  </conditionalFormatting>
  <conditionalFormatting sqref="B1734:B1737">
    <cfRule type="duplicateValues" dxfId="889" priority="26"/>
    <cfRule type="duplicateValues" dxfId="888" priority="27"/>
    <cfRule type="duplicateValues" dxfId="887" priority="28"/>
    <cfRule type="duplicateValues" dxfId="886" priority="25"/>
    <cfRule type="duplicateValues" dxfId="885" priority="24"/>
    <cfRule type="duplicateValues" dxfId="884" priority="23"/>
    <cfRule type="duplicateValues" dxfId="883" priority="22"/>
  </conditionalFormatting>
  <conditionalFormatting sqref="B1738:B1048576 B1:B1733 D1 F1 H1 J1 L1 N1 P1 R1 T1 V1 X1 Z1 AB1 AD1 AH1 AJ1">
    <cfRule type="duplicateValues" dxfId="882" priority="29"/>
  </conditionalFormatting>
  <conditionalFormatting sqref="B2:C1737">
    <cfRule type="duplicateValues" dxfId="881" priority="21101"/>
  </conditionalFormatting>
  <conditionalFormatting sqref="B3:C1737">
    <cfRule type="duplicateValues" dxfId="880" priority="21103"/>
  </conditionalFormatting>
  <conditionalFormatting sqref="B1488:D1488">
    <cfRule type="containsText" dxfId="879" priority="239" operator="containsText" text="NACIONAL">
      <formula>NOT(ISERROR(SEARCH("NACIONAL",B1488)))</formula>
    </cfRule>
  </conditionalFormatting>
  <conditionalFormatting sqref="C1 E1 G1 I1 K1 M1 O1 Q1 S1 U1 W1 Y1 AA1 AC1 AE1:AG1 AI1 AK1">
    <cfRule type="containsText" dxfId="878" priority="625" operator="containsText" text="ELIMINADOS">
      <formula>NOT(ISERROR(SEARCH("ELIMINADOS",C1)))</formula>
    </cfRule>
  </conditionalFormatting>
  <conditionalFormatting sqref="E967:E1286">
    <cfRule type="containsText" dxfId="877" priority="165" operator="containsText" text="NACIONAL">
      <formula>NOT(ISERROR(SEARCH("NACIONAL",E967)))</formula>
    </cfRule>
  </conditionalFormatting>
  <conditionalFormatting sqref="E1671:E1737">
    <cfRule type="containsText" dxfId="876" priority="70" operator="containsText" text="NACIONAL">
      <formula>NOT(ISERROR(SEARCH("NACIONAL",E1671)))</formula>
    </cfRule>
    <cfRule type="containsText" dxfId="875" priority="71" operator="containsText" text="EXCLUSIVOS">
      <formula>NOT(ISERROR(SEARCH("EXCLUSIVOS",E1671)))</formula>
    </cfRule>
  </conditionalFormatting>
  <conditionalFormatting sqref="F967:F1219">
    <cfRule type="containsText" dxfId="874" priority="164" operator="containsText" text="EXCLUSIVOS">
      <formula>NOT(ISERROR(SEARCH("EXCLUSIVOS",F967)))</formula>
    </cfRule>
  </conditionalFormatting>
  <conditionalFormatting sqref="F967:F1276">
    <cfRule type="containsText" dxfId="873" priority="163" operator="containsText" text="NACIONAL">
      <formula>NOT(ISERROR(SEARCH("NACIONAL",F967)))</formula>
    </cfRule>
  </conditionalFormatting>
  <conditionalFormatting sqref="F1220:F1286">
    <cfRule type="containsText" dxfId="872" priority="390" operator="containsText" text="EXCLUSIVOS">
      <formula>NOT(ISERROR(SEARCH("EXCLUSIVOS",F1220)))</formula>
    </cfRule>
  </conditionalFormatting>
  <conditionalFormatting sqref="F1237:F1286">
    <cfRule type="containsText" dxfId="871" priority="389" operator="containsText" text="NACIONAL">
      <formula>NOT(ISERROR(SEARCH("NACIONAL",F1237)))</formula>
    </cfRule>
  </conditionalFormatting>
  <conditionalFormatting sqref="F1272:F1276">
    <cfRule type="containsText" dxfId="870" priority="359" operator="containsText" text="EXCLUSIVOS">
      <formula>NOT(ISERROR(SEARCH("EXCLUSIVOS",F1272)))</formula>
    </cfRule>
  </conditionalFormatting>
  <conditionalFormatting sqref="F1690:F1695">
    <cfRule type="containsText" dxfId="869" priority="177" operator="containsText" text="EXCLUSIVOS">
      <formula>NOT(ISERROR(SEARCH("EXCLUSIVOS",F1690)))</formula>
    </cfRule>
    <cfRule type="containsText" dxfId="868" priority="176" operator="containsText" text="NACIONAL">
      <formula>NOT(ISERROR(SEARCH("NACIONAL",F1690)))</formula>
    </cfRule>
  </conditionalFormatting>
  <conditionalFormatting sqref="F1699">
    <cfRule type="containsText" dxfId="867" priority="175" operator="containsText" text="EXCLUSIVOS">
      <formula>NOT(ISERROR(SEARCH("EXCLUSIVOS",F1699)))</formula>
    </cfRule>
    <cfRule type="containsText" dxfId="866" priority="174" operator="containsText" text="NACIONAL">
      <formula>NOT(ISERROR(SEARCH("NACIONAL",F1699)))</formula>
    </cfRule>
  </conditionalFormatting>
  <conditionalFormatting sqref="F1710:F1711">
    <cfRule type="containsText" dxfId="865" priority="173" operator="containsText" text="EXCLUSIVOS">
      <formula>NOT(ISERROR(SEARCH("EXCLUSIVOS",F1710)))</formula>
    </cfRule>
    <cfRule type="containsText" dxfId="864" priority="172" operator="containsText" text="NACIONAL">
      <formula>NOT(ISERROR(SEARCH("NACIONAL",F1710)))</formula>
    </cfRule>
  </conditionalFormatting>
  <conditionalFormatting sqref="F1725:F1726">
    <cfRule type="containsText" dxfId="863" priority="166" operator="containsText" text="NACIONAL">
      <formula>NOT(ISERROR(SEARCH("NACIONAL",F1725)))</formula>
    </cfRule>
    <cfRule type="containsText" dxfId="862" priority="167" operator="containsText" text="EXCLUSIVOS">
      <formula>NOT(ISERROR(SEARCH("EXCLUSIVOS",F1725)))</formula>
    </cfRule>
  </conditionalFormatting>
  <conditionalFormatting sqref="F1729:F1733">
    <cfRule type="containsText" dxfId="861" priority="69" operator="containsText" text="EXCLUSIVOS">
      <formula>NOT(ISERROR(SEARCH("EXCLUSIVOS",F1729)))</formula>
    </cfRule>
    <cfRule type="containsText" dxfId="860" priority="68" operator="containsText" text="NACIONAL">
      <formula>NOT(ISERROR(SEARCH("NACIONAL",F1729)))</formula>
    </cfRule>
  </conditionalFormatting>
  <conditionalFormatting sqref="G1734:H1734">
    <cfRule type="containsText" dxfId="859" priority="19" operator="containsText" text="NACIONAL">
      <formula>NOT(ISERROR(SEARCH("NACIONAL",G1734)))</formula>
    </cfRule>
    <cfRule type="containsText" dxfId="858" priority="21" operator="containsText" text="ELIMINADOS">
      <formula>NOT(ISERROR(SEARCH("ELIMINADOS",G1734)))</formula>
    </cfRule>
    <cfRule type="containsText" dxfId="857" priority="20" operator="containsText" text="EXCLUSIVOS">
      <formula>NOT(ISERROR(SEARCH("EXCLUSIVOS",G1734)))</formula>
    </cfRule>
  </conditionalFormatting>
  <conditionalFormatting sqref="G1734:H1737">
    <cfRule type="containsText" dxfId="856" priority="15" operator="containsText" text="EXCLUSIVOS">
      <formula>NOT(ISERROR(SEARCH("EXCLUSIVOS",G1734)))</formula>
    </cfRule>
    <cfRule type="containsText" dxfId="855" priority="14" operator="containsText" text="NACIONAL">
      <formula>NOT(ISERROR(SEARCH("NACIONAL",G1734)))</formula>
    </cfRule>
  </conditionalFormatting>
  <conditionalFormatting sqref="G1735:H1737">
    <cfRule type="containsText" dxfId="854" priority="16" operator="containsText" text="ELIMINADOS">
      <formula>NOT(ISERROR(SEARCH("ELIMINADOS",G1735)))</formula>
    </cfRule>
    <cfRule type="containsText" dxfId="853" priority="13" operator="containsText" text="EXCLUSIVOS">
      <formula>NOT(ISERROR(SEARCH("EXCLUSIVOS",G1735)))</formula>
    </cfRule>
    <cfRule type="containsText" dxfId="852" priority="12" operator="containsText" text="NACIONAL">
      <formula>NOT(ISERROR(SEARCH("NACIONAL",G1735)))</formula>
    </cfRule>
  </conditionalFormatting>
  <conditionalFormatting sqref="R3:R1737 AA3:AA1737 AK1485:AK1486">
    <cfRule type="cellIs" dxfId="851" priority="525" operator="lessThan">
      <formula>0</formula>
    </cfRule>
  </conditionalFormatting>
  <conditionalFormatting sqref="R3:R1737">
    <cfRule type="cellIs" dxfId="850" priority="524" operator="greaterThan">
      <formula>1</formula>
    </cfRule>
  </conditionalFormatting>
  <conditionalFormatting sqref="W2:W1730 V3:V1737 W1731:X1048576">
    <cfRule type="cellIs" dxfId="849" priority="416" operator="lessThan">
      <formula>-0.1</formula>
    </cfRule>
  </conditionalFormatting>
  <conditionalFormatting sqref="W3:W1737">
    <cfRule type="cellIs" dxfId="848" priority="527" operator="greaterThan">
      <formula>0.1</formula>
    </cfRule>
  </conditionalFormatting>
  <conditionalFormatting sqref="AK1277:AK1286">
    <cfRule type="cellIs" dxfId="847" priority="348" operator="lessThan">
      <formula>0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4FDED-2BFB-4DD8-98CB-25DF5BEA4FF1}">
  <dimension ref="A1:AL47"/>
  <sheetViews>
    <sheetView workbookViewId="0">
      <selection sqref="A1:AL47"/>
    </sheetView>
  </sheetViews>
  <sheetFormatPr baseColWidth="10" defaultRowHeight="14.5" x14ac:dyDescent="0.35"/>
  <sheetData>
    <row r="1" spans="1:38" x14ac:dyDescent="0.35">
      <c r="A1" s="29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3" t="s">
        <v>11</v>
      </c>
      <c r="M1" s="24" t="s">
        <v>12</v>
      </c>
      <c r="N1" s="25" t="s">
        <v>13</v>
      </c>
      <c r="O1" s="36" t="s">
        <v>4176</v>
      </c>
      <c r="P1" s="36" t="s">
        <v>4262</v>
      </c>
      <c r="Q1" s="36" t="s">
        <v>4414</v>
      </c>
      <c r="R1" s="36" t="s">
        <v>4421</v>
      </c>
      <c r="S1" s="36" t="s">
        <v>4426</v>
      </c>
      <c r="T1" s="26" t="s">
        <v>4218</v>
      </c>
      <c r="U1" s="26" t="s">
        <v>4419</v>
      </c>
      <c r="V1" s="27" t="s">
        <v>4418</v>
      </c>
      <c r="W1" s="26" t="s">
        <v>4425</v>
      </c>
      <c r="X1" s="26" t="s">
        <v>4417</v>
      </c>
      <c r="Y1" s="26" t="s">
        <v>4415</v>
      </c>
      <c r="Z1" s="33" t="s">
        <v>4219</v>
      </c>
      <c r="AA1" s="26" t="s">
        <v>4416</v>
      </c>
      <c r="AB1" s="27" t="s">
        <v>4420</v>
      </c>
      <c r="AC1" s="27" t="s">
        <v>4422</v>
      </c>
      <c r="AD1" s="26" t="s">
        <v>24</v>
      </c>
      <c r="AE1" s="26" t="s">
        <v>4424</v>
      </c>
      <c r="AF1" s="26" t="s">
        <v>4423</v>
      </c>
      <c r="AG1" s="26" t="s">
        <v>27</v>
      </c>
      <c r="AH1" s="26" t="s">
        <v>28</v>
      </c>
      <c r="AI1" s="27" t="s">
        <v>29</v>
      </c>
      <c r="AJ1" s="27" t="s">
        <v>30</v>
      </c>
      <c r="AK1" s="27" t="s">
        <v>31</v>
      </c>
      <c r="AL1" s="23" t="s">
        <v>32</v>
      </c>
    </row>
    <row r="2" spans="1:38" x14ac:dyDescent="0.35">
      <c r="A2" s="39" t="s">
        <v>276</v>
      </c>
      <c r="B2" s="39">
        <v>40642100</v>
      </c>
      <c r="C2" s="39" t="s">
        <v>4502</v>
      </c>
      <c r="D2" s="50" t="s">
        <v>4503</v>
      </c>
      <c r="E2" s="39" t="s">
        <v>45</v>
      </c>
      <c r="F2" s="39" t="s">
        <v>45</v>
      </c>
      <c r="G2" s="39" t="s">
        <v>212</v>
      </c>
      <c r="H2" s="39" t="s">
        <v>1001</v>
      </c>
      <c r="I2" s="39" t="s">
        <v>1002</v>
      </c>
      <c r="J2" s="49" t="s">
        <v>569</v>
      </c>
      <c r="K2" s="50" t="s">
        <v>50</v>
      </c>
      <c r="L2" s="39" t="s">
        <v>3297</v>
      </c>
      <c r="M2" s="39" t="s">
        <v>51</v>
      </c>
      <c r="N2" s="39" t="s">
        <v>41</v>
      </c>
      <c r="O2" s="64">
        <v>7803</v>
      </c>
      <c r="P2" s="39" t="s">
        <v>4413</v>
      </c>
      <c r="Q2" s="65">
        <v>65000</v>
      </c>
      <c r="R2" s="65" t="e">
        <v>#N/A</v>
      </c>
      <c r="S2" s="65" t="e">
        <v>#N/A</v>
      </c>
      <c r="T2" s="66">
        <v>-1</v>
      </c>
      <c r="U2" s="65" t="s">
        <v>43</v>
      </c>
      <c r="V2" s="65"/>
      <c r="W2" s="68">
        <v>0</v>
      </c>
      <c r="X2" s="64">
        <v>7802.54</v>
      </c>
      <c r="Y2" s="64"/>
      <c r="Z2" s="66">
        <v>-1</v>
      </c>
      <c r="AA2" s="67" t="s">
        <v>4413</v>
      </c>
      <c r="AB2" s="64"/>
      <c r="AC2" s="64"/>
      <c r="AD2" s="41" t="s">
        <v>2606</v>
      </c>
      <c r="AE2" s="66" t="s">
        <v>2</v>
      </c>
      <c r="AF2" s="68">
        <v>0</v>
      </c>
      <c r="AG2" s="69">
        <v>0.115</v>
      </c>
      <c r="AH2" s="64">
        <v>0</v>
      </c>
      <c r="AI2" s="39" t="s">
        <v>44</v>
      </c>
      <c r="AJ2" s="66">
        <v>0</v>
      </c>
      <c r="AK2" s="66">
        <v>0</v>
      </c>
      <c r="AL2" s="39"/>
    </row>
    <row r="3" spans="1:38" x14ac:dyDescent="0.35">
      <c r="A3" s="39" t="s">
        <v>276</v>
      </c>
      <c r="B3" s="39">
        <v>104516230</v>
      </c>
      <c r="C3" s="39" t="s">
        <v>4504</v>
      </c>
      <c r="D3" s="50" t="s">
        <v>4505</v>
      </c>
      <c r="E3" s="39" t="s">
        <v>45</v>
      </c>
      <c r="F3" s="39" t="s">
        <v>45</v>
      </c>
      <c r="G3" s="39" t="s">
        <v>212</v>
      </c>
      <c r="H3" s="39" t="s">
        <v>1001</v>
      </c>
      <c r="I3" s="39" t="s">
        <v>1003</v>
      </c>
      <c r="J3" s="49" t="s">
        <v>569</v>
      </c>
      <c r="K3" s="50" t="s">
        <v>50</v>
      </c>
      <c r="L3" s="39" t="s">
        <v>3297</v>
      </c>
      <c r="M3" s="39" t="s">
        <v>51</v>
      </c>
      <c r="N3" s="39" t="s">
        <v>41</v>
      </c>
      <c r="O3" s="64">
        <v>27635</v>
      </c>
      <c r="P3" s="39" t="s">
        <v>4413</v>
      </c>
      <c r="Q3" s="65">
        <v>280000</v>
      </c>
      <c r="R3" s="65" t="e">
        <v>#N/A</v>
      </c>
      <c r="S3" s="65" t="e">
        <v>#N/A</v>
      </c>
      <c r="T3" s="66">
        <v>-1</v>
      </c>
      <c r="U3" s="65" t="s">
        <v>43</v>
      </c>
      <c r="V3" s="65"/>
      <c r="W3" s="68">
        <v>0</v>
      </c>
      <c r="X3" s="64">
        <v>27635.040000000001</v>
      </c>
      <c r="Y3" s="64"/>
      <c r="Z3" s="66">
        <v>-1</v>
      </c>
      <c r="AA3" s="67" t="s">
        <v>4413</v>
      </c>
      <c r="AB3" s="64"/>
      <c r="AC3" s="64"/>
      <c r="AD3" s="41" t="s">
        <v>2606</v>
      </c>
      <c r="AE3" s="66" t="s">
        <v>2</v>
      </c>
      <c r="AF3" s="68">
        <v>0</v>
      </c>
      <c r="AG3" s="69">
        <v>0.115</v>
      </c>
      <c r="AH3" s="64">
        <v>0</v>
      </c>
      <c r="AI3" s="39" t="s">
        <v>44</v>
      </c>
      <c r="AJ3" s="66">
        <v>0</v>
      </c>
      <c r="AK3" s="66">
        <v>0</v>
      </c>
      <c r="AL3" s="39"/>
    </row>
    <row r="4" spans="1:38" x14ac:dyDescent="0.35">
      <c r="A4" s="39" t="s">
        <v>4413</v>
      </c>
      <c r="B4" s="39">
        <v>105201010</v>
      </c>
      <c r="C4" s="39" t="s">
        <v>4506</v>
      </c>
      <c r="D4" s="50" t="s">
        <v>4507</v>
      </c>
      <c r="E4" s="39" t="s">
        <v>45</v>
      </c>
      <c r="F4" s="39" t="s">
        <v>45</v>
      </c>
      <c r="G4" s="39" t="s">
        <v>212</v>
      </c>
      <c r="H4" s="39" t="s">
        <v>169</v>
      </c>
      <c r="I4" s="39" t="s">
        <v>4257</v>
      </c>
      <c r="J4" s="49" t="s">
        <v>50</v>
      </c>
      <c r="K4" s="50" t="s">
        <v>50</v>
      </c>
      <c r="L4" s="39" t="s">
        <v>2917</v>
      </c>
      <c r="M4" s="39" t="s">
        <v>51</v>
      </c>
      <c r="N4" s="39" t="s">
        <v>41</v>
      </c>
      <c r="O4" s="64">
        <v>0</v>
      </c>
      <c r="P4" s="39" t="s">
        <v>4413</v>
      </c>
      <c r="Q4" s="65">
        <v>0</v>
      </c>
      <c r="R4" s="65" t="e">
        <v>#N/A</v>
      </c>
      <c r="S4" s="65" t="e">
        <v>#N/A</v>
      </c>
      <c r="T4" s="66">
        <v>0</v>
      </c>
      <c r="U4" s="65" t="s">
        <v>43</v>
      </c>
      <c r="V4" s="65"/>
      <c r="W4" s="68">
        <v>0</v>
      </c>
      <c r="X4" s="64">
        <v>5569.14</v>
      </c>
      <c r="Y4" s="64"/>
      <c r="Z4" s="66">
        <v>-1</v>
      </c>
      <c r="AA4" s="67" t="s">
        <v>4413</v>
      </c>
      <c r="AB4" s="64"/>
      <c r="AC4" s="64"/>
      <c r="AD4" s="41" t="s">
        <v>2606</v>
      </c>
      <c r="AE4" s="66" t="s">
        <v>2</v>
      </c>
      <c r="AF4" s="68">
        <v>0</v>
      </c>
      <c r="AG4" s="69">
        <v>1</v>
      </c>
      <c r="AH4" s="64">
        <v>0</v>
      </c>
      <c r="AI4" s="39" t="s">
        <v>44</v>
      </c>
      <c r="AJ4" s="66">
        <v>0</v>
      </c>
      <c r="AK4" s="66">
        <v>0</v>
      </c>
      <c r="AL4" s="39"/>
    </row>
    <row r="5" spans="1:38" x14ac:dyDescent="0.35">
      <c r="A5" s="39"/>
      <c r="B5" s="39">
        <v>104523560</v>
      </c>
      <c r="C5" s="39" t="s">
        <v>4508</v>
      </c>
      <c r="D5" s="50" t="s">
        <v>4509</v>
      </c>
      <c r="E5" s="39"/>
      <c r="F5" s="39"/>
      <c r="G5" s="71" t="s">
        <v>212</v>
      </c>
      <c r="H5" s="71" t="s">
        <v>1001</v>
      </c>
      <c r="I5" s="39" t="s">
        <v>4431</v>
      </c>
      <c r="J5" s="49" t="s">
        <v>4427</v>
      </c>
      <c r="K5" s="50" t="s">
        <v>4428</v>
      </c>
      <c r="L5" s="39" t="e">
        <v>#N/A</v>
      </c>
      <c r="M5" s="39" t="s">
        <v>51</v>
      </c>
      <c r="N5" s="39" t="s">
        <v>41</v>
      </c>
      <c r="O5" s="64"/>
      <c r="P5" s="39"/>
      <c r="Q5" s="65"/>
      <c r="R5" s="65"/>
      <c r="S5" s="65">
        <v>0</v>
      </c>
      <c r="T5" s="66">
        <v>0</v>
      </c>
      <c r="U5" s="65" t="s">
        <v>43</v>
      </c>
      <c r="V5" s="65"/>
      <c r="W5" s="68">
        <v>0</v>
      </c>
      <c r="X5" s="64" t="e">
        <v>#N/A</v>
      </c>
      <c r="Y5" s="64"/>
      <c r="Z5" s="66" t="e">
        <v>#N/A</v>
      </c>
      <c r="AA5" s="67" t="s">
        <v>4413</v>
      </c>
      <c r="AB5" s="64"/>
      <c r="AC5" s="64"/>
      <c r="AD5" s="41" t="s">
        <v>2606</v>
      </c>
      <c r="AE5" s="66" t="s">
        <v>2</v>
      </c>
      <c r="AF5" s="68">
        <v>0</v>
      </c>
      <c r="AG5" s="69"/>
      <c r="AH5" s="64">
        <v>0</v>
      </c>
      <c r="AI5" s="39"/>
      <c r="AJ5" s="66"/>
      <c r="AK5" s="66"/>
      <c r="AL5" s="39"/>
    </row>
    <row r="6" spans="1:38" x14ac:dyDescent="0.35">
      <c r="A6" s="39"/>
      <c r="B6" s="39">
        <v>104535700</v>
      </c>
      <c r="C6" s="39" t="s">
        <v>4510</v>
      </c>
      <c r="D6" s="50" t="s">
        <v>4511</v>
      </c>
      <c r="E6" s="39"/>
      <c r="F6" s="39"/>
      <c r="G6" s="71" t="s">
        <v>212</v>
      </c>
      <c r="H6" s="71" t="s">
        <v>1001</v>
      </c>
      <c r="I6" s="39" t="s">
        <v>4432</v>
      </c>
      <c r="J6" s="49" t="s">
        <v>4427</v>
      </c>
      <c r="K6" s="50" t="s">
        <v>4428</v>
      </c>
      <c r="L6" s="39" t="e">
        <v>#N/A</v>
      </c>
      <c r="M6" s="39" t="s">
        <v>2650</v>
      </c>
      <c r="N6" s="39" t="s">
        <v>41</v>
      </c>
      <c r="O6" s="64"/>
      <c r="P6" s="39"/>
      <c r="Q6" s="65"/>
      <c r="R6" s="65"/>
      <c r="S6" s="65">
        <v>0</v>
      </c>
      <c r="T6" s="66">
        <v>0</v>
      </c>
      <c r="U6" s="65" t="s">
        <v>43</v>
      </c>
      <c r="V6" s="65"/>
      <c r="W6" s="68">
        <v>0</v>
      </c>
      <c r="X6" s="64" t="e">
        <v>#N/A</v>
      </c>
      <c r="Y6" s="64"/>
      <c r="Z6" s="66" t="e">
        <v>#N/A</v>
      </c>
      <c r="AA6" s="67" t="s">
        <v>4413</v>
      </c>
      <c r="AB6" s="64"/>
      <c r="AC6" s="64"/>
      <c r="AD6" s="41" t="s">
        <v>2606</v>
      </c>
      <c r="AE6" s="66" t="s">
        <v>2</v>
      </c>
      <c r="AF6" s="68">
        <v>0</v>
      </c>
      <c r="AG6" s="69"/>
      <c r="AH6" s="64">
        <v>0</v>
      </c>
      <c r="AI6" s="39"/>
      <c r="AJ6" s="66"/>
      <c r="AK6" s="66"/>
      <c r="AL6" s="39"/>
    </row>
    <row r="7" spans="1:38" x14ac:dyDescent="0.35">
      <c r="A7" s="39"/>
      <c r="B7" s="39">
        <v>104536070</v>
      </c>
      <c r="C7" s="39" t="s">
        <v>4512</v>
      </c>
      <c r="D7" s="50" t="s">
        <v>4513</v>
      </c>
      <c r="E7" s="39"/>
      <c r="F7" s="39"/>
      <c r="G7" s="71" t="s">
        <v>212</v>
      </c>
      <c r="H7" s="71" t="s">
        <v>1001</v>
      </c>
      <c r="I7" s="39" t="s">
        <v>4433</v>
      </c>
      <c r="J7" s="49" t="s">
        <v>4427</v>
      </c>
      <c r="K7" s="50" t="s">
        <v>4428</v>
      </c>
      <c r="L7" s="39" t="e">
        <v>#N/A</v>
      </c>
      <c r="M7" s="39" t="s">
        <v>2650</v>
      </c>
      <c r="N7" s="39" t="s">
        <v>41</v>
      </c>
      <c r="O7" s="64"/>
      <c r="P7" s="39"/>
      <c r="Q7" s="65"/>
      <c r="R7" s="65"/>
      <c r="S7" s="65">
        <v>0</v>
      </c>
      <c r="T7" s="66">
        <v>0</v>
      </c>
      <c r="U7" s="65" t="s">
        <v>43</v>
      </c>
      <c r="V7" s="65"/>
      <c r="W7" s="68">
        <v>0</v>
      </c>
      <c r="X7" s="64" t="e">
        <v>#N/A</v>
      </c>
      <c r="Y7" s="64"/>
      <c r="Z7" s="66" t="e">
        <v>#N/A</v>
      </c>
      <c r="AA7" s="67" t="s">
        <v>4413</v>
      </c>
      <c r="AB7" s="64"/>
      <c r="AC7" s="64"/>
      <c r="AD7" s="41" t="s">
        <v>2606</v>
      </c>
      <c r="AE7" s="66" t="s">
        <v>2</v>
      </c>
      <c r="AF7" s="68">
        <v>0</v>
      </c>
      <c r="AG7" s="69"/>
      <c r="AH7" s="64">
        <v>0</v>
      </c>
      <c r="AI7" s="39"/>
      <c r="AJ7" s="66"/>
      <c r="AK7" s="66"/>
      <c r="AL7" s="39"/>
    </row>
    <row r="8" spans="1:38" x14ac:dyDescent="0.35">
      <c r="A8" s="39"/>
      <c r="B8" s="39">
        <v>104536080</v>
      </c>
      <c r="C8" s="39" t="s">
        <v>4514</v>
      </c>
      <c r="D8" s="50" t="s">
        <v>4515</v>
      </c>
      <c r="E8" s="39"/>
      <c r="F8" s="39"/>
      <c r="G8" s="71" t="s">
        <v>212</v>
      </c>
      <c r="H8" s="71" t="s">
        <v>1001</v>
      </c>
      <c r="I8" s="39" t="s">
        <v>4434</v>
      </c>
      <c r="J8" s="49" t="s">
        <v>4427</v>
      </c>
      <c r="K8" s="50" t="s">
        <v>4428</v>
      </c>
      <c r="L8" s="39" t="e">
        <v>#N/A</v>
      </c>
      <c r="M8" s="39" t="s">
        <v>2650</v>
      </c>
      <c r="N8" s="39" t="s">
        <v>41</v>
      </c>
      <c r="O8" s="64"/>
      <c r="P8" s="39"/>
      <c r="Q8" s="65"/>
      <c r="R8" s="65"/>
      <c r="S8" s="65">
        <v>0</v>
      </c>
      <c r="T8" s="66">
        <v>0</v>
      </c>
      <c r="U8" s="65" t="s">
        <v>43</v>
      </c>
      <c r="V8" s="65"/>
      <c r="W8" s="68">
        <v>0</v>
      </c>
      <c r="X8" s="64" t="e">
        <v>#N/A</v>
      </c>
      <c r="Y8" s="64"/>
      <c r="Z8" s="66" t="e">
        <v>#N/A</v>
      </c>
      <c r="AA8" s="67" t="s">
        <v>4413</v>
      </c>
      <c r="AB8" s="64"/>
      <c r="AC8" s="64"/>
      <c r="AD8" s="41" t="s">
        <v>2606</v>
      </c>
      <c r="AE8" s="66" t="s">
        <v>2</v>
      </c>
      <c r="AF8" s="68">
        <v>0</v>
      </c>
      <c r="AG8" s="69"/>
      <c r="AH8" s="64">
        <v>0</v>
      </c>
      <c r="AI8" s="39"/>
      <c r="AJ8" s="66"/>
      <c r="AK8" s="66"/>
      <c r="AL8" s="39"/>
    </row>
    <row r="9" spans="1:38" x14ac:dyDescent="0.35">
      <c r="A9" s="39"/>
      <c r="B9" s="39">
        <v>104536090</v>
      </c>
      <c r="C9" s="39" t="s">
        <v>4516</v>
      </c>
      <c r="D9" s="50" t="s">
        <v>4517</v>
      </c>
      <c r="E9" s="39"/>
      <c r="F9" s="39"/>
      <c r="G9" s="71" t="s">
        <v>212</v>
      </c>
      <c r="H9" s="71" t="s">
        <v>1001</v>
      </c>
      <c r="I9" s="39" t="s">
        <v>4435</v>
      </c>
      <c r="J9" s="49" t="s">
        <v>4427</v>
      </c>
      <c r="K9" s="50" t="s">
        <v>4428</v>
      </c>
      <c r="L9" s="39" t="e">
        <v>#N/A</v>
      </c>
      <c r="M9" s="39" t="s">
        <v>2650</v>
      </c>
      <c r="N9" s="39" t="s">
        <v>41</v>
      </c>
      <c r="O9" s="64"/>
      <c r="P9" s="39"/>
      <c r="Q9" s="65"/>
      <c r="R9" s="65"/>
      <c r="S9" s="65">
        <v>0</v>
      </c>
      <c r="T9" s="66">
        <v>0</v>
      </c>
      <c r="U9" s="65" t="s">
        <v>43</v>
      </c>
      <c r="V9" s="65"/>
      <c r="W9" s="68">
        <v>0</v>
      </c>
      <c r="X9" s="64" t="e">
        <v>#N/A</v>
      </c>
      <c r="Y9" s="64"/>
      <c r="Z9" s="66" t="e">
        <v>#N/A</v>
      </c>
      <c r="AA9" s="67" t="s">
        <v>4413</v>
      </c>
      <c r="AB9" s="64"/>
      <c r="AC9" s="64"/>
      <c r="AD9" s="41" t="s">
        <v>2606</v>
      </c>
      <c r="AE9" s="66" t="s">
        <v>2</v>
      </c>
      <c r="AF9" s="68">
        <v>0</v>
      </c>
      <c r="AG9" s="69"/>
      <c r="AH9" s="64">
        <v>0</v>
      </c>
      <c r="AI9" s="39"/>
      <c r="AJ9" s="66"/>
      <c r="AK9" s="66"/>
      <c r="AL9" s="39"/>
    </row>
    <row r="10" spans="1:38" x14ac:dyDescent="0.35">
      <c r="A10" s="39"/>
      <c r="B10" s="39">
        <v>104536110</v>
      </c>
      <c r="C10" s="39" t="s">
        <v>4518</v>
      </c>
      <c r="D10" s="50" t="s">
        <v>4519</v>
      </c>
      <c r="E10" s="39"/>
      <c r="F10" s="39"/>
      <c r="G10" s="71" t="s">
        <v>212</v>
      </c>
      <c r="H10" s="71" t="s">
        <v>1001</v>
      </c>
      <c r="I10" s="39" t="s">
        <v>4436</v>
      </c>
      <c r="J10" s="49" t="s">
        <v>4427</v>
      </c>
      <c r="K10" s="50" t="s">
        <v>4428</v>
      </c>
      <c r="L10" s="39" t="e">
        <v>#N/A</v>
      </c>
      <c r="M10" s="39" t="s">
        <v>2650</v>
      </c>
      <c r="N10" s="39" t="s">
        <v>41</v>
      </c>
      <c r="O10" s="64"/>
      <c r="P10" s="39"/>
      <c r="Q10" s="65"/>
      <c r="R10" s="65"/>
      <c r="S10" s="65">
        <v>0</v>
      </c>
      <c r="T10" s="66">
        <v>0</v>
      </c>
      <c r="U10" s="65" t="s">
        <v>43</v>
      </c>
      <c r="V10" s="65"/>
      <c r="W10" s="68">
        <v>0</v>
      </c>
      <c r="X10" s="64" t="e">
        <v>#N/A</v>
      </c>
      <c r="Y10" s="64"/>
      <c r="Z10" s="66" t="e">
        <v>#N/A</v>
      </c>
      <c r="AA10" s="67" t="s">
        <v>4413</v>
      </c>
      <c r="AB10" s="64"/>
      <c r="AC10" s="64"/>
      <c r="AD10" s="41" t="s">
        <v>2606</v>
      </c>
      <c r="AE10" s="66" t="s">
        <v>2</v>
      </c>
      <c r="AF10" s="68">
        <v>0</v>
      </c>
      <c r="AG10" s="69"/>
      <c r="AH10" s="64">
        <v>0</v>
      </c>
      <c r="AI10" s="39"/>
      <c r="AJ10" s="66"/>
      <c r="AK10" s="66"/>
      <c r="AL10" s="39"/>
    </row>
    <row r="11" spans="1:38" x14ac:dyDescent="0.35">
      <c r="A11" s="39"/>
      <c r="B11" s="39">
        <v>104536270</v>
      </c>
      <c r="C11" s="39" t="s">
        <v>4520</v>
      </c>
      <c r="D11" s="50" t="s">
        <v>4521</v>
      </c>
      <c r="E11" s="39"/>
      <c r="F11" s="39"/>
      <c r="G11" s="71" t="s">
        <v>212</v>
      </c>
      <c r="H11" s="71" t="s">
        <v>1001</v>
      </c>
      <c r="I11" s="39" t="s">
        <v>4437</v>
      </c>
      <c r="J11" s="49" t="s">
        <v>4427</v>
      </c>
      <c r="K11" s="50" t="s">
        <v>4428</v>
      </c>
      <c r="L11" s="39" t="e">
        <v>#N/A</v>
      </c>
      <c r="M11" s="39" t="s">
        <v>2650</v>
      </c>
      <c r="N11" s="39" t="s">
        <v>41</v>
      </c>
      <c r="O11" s="64"/>
      <c r="P11" s="39"/>
      <c r="Q11" s="65"/>
      <c r="R11" s="65"/>
      <c r="S11" s="65">
        <v>0</v>
      </c>
      <c r="T11" s="66">
        <v>0</v>
      </c>
      <c r="U11" s="65" t="s">
        <v>43</v>
      </c>
      <c r="V11" s="65"/>
      <c r="W11" s="68">
        <v>0</v>
      </c>
      <c r="X11" s="64" t="e">
        <v>#N/A</v>
      </c>
      <c r="Y11" s="64"/>
      <c r="Z11" s="66" t="e">
        <v>#N/A</v>
      </c>
      <c r="AA11" s="67" t="s">
        <v>4413</v>
      </c>
      <c r="AB11" s="64"/>
      <c r="AC11" s="64"/>
      <c r="AD11" s="41" t="s">
        <v>2606</v>
      </c>
      <c r="AE11" s="66" t="s">
        <v>2</v>
      </c>
      <c r="AF11" s="68">
        <v>0</v>
      </c>
      <c r="AG11" s="69"/>
      <c r="AH11" s="64">
        <v>0</v>
      </c>
      <c r="AI11" s="39"/>
      <c r="AJ11" s="66"/>
      <c r="AK11" s="66"/>
      <c r="AL11" s="39"/>
    </row>
    <row r="12" spans="1:38" x14ac:dyDescent="0.35">
      <c r="A12" s="39"/>
      <c r="B12" s="39">
        <v>104536280</v>
      </c>
      <c r="C12" s="39" t="s">
        <v>4522</v>
      </c>
      <c r="D12" s="50" t="s">
        <v>4523</v>
      </c>
      <c r="E12" s="39"/>
      <c r="F12" s="39"/>
      <c r="G12" s="71" t="s">
        <v>212</v>
      </c>
      <c r="H12" s="71" t="s">
        <v>1001</v>
      </c>
      <c r="I12" s="39" t="s">
        <v>4438</v>
      </c>
      <c r="J12" s="49" t="s">
        <v>4427</v>
      </c>
      <c r="K12" s="50" t="s">
        <v>4428</v>
      </c>
      <c r="L12" s="39" t="e">
        <v>#N/A</v>
      </c>
      <c r="M12" s="39" t="s">
        <v>2650</v>
      </c>
      <c r="N12" s="39" t="s">
        <v>41</v>
      </c>
      <c r="O12" s="64"/>
      <c r="P12" s="39"/>
      <c r="Q12" s="65"/>
      <c r="R12" s="65"/>
      <c r="S12" s="65">
        <v>0</v>
      </c>
      <c r="T12" s="66">
        <v>0</v>
      </c>
      <c r="U12" s="65" t="s">
        <v>43</v>
      </c>
      <c r="V12" s="65"/>
      <c r="W12" s="68">
        <v>0</v>
      </c>
      <c r="X12" s="64" t="e">
        <v>#N/A</v>
      </c>
      <c r="Y12" s="64"/>
      <c r="Z12" s="66" t="e">
        <v>#N/A</v>
      </c>
      <c r="AA12" s="67" t="s">
        <v>4413</v>
      </c>
      <c r="AB12" s="64"/>
      <c r="AC12" s="64"/>
      <c r="AD12" s="41" t="s">
        <v>2606</v>
      </c>
      <c r="AE12" s="66" t="s">
        <v>2</v>
      </c>
      <c r="AF12" s="68">
        <v>0</v>
      </c>
      <c r="AG12" s="69"/>
      <c r="AH12" s="64">
        <v>0</v>
      </c>
      <c r="AI12" s="39"/>
      <c r="AJ12" s="66"/>
      <c r="AK12" s="66"/>
      <c r="AL12" s="39"/>
    </row>
    <row r="13" spans="1:38" x14ac:dyDescent="0.35">
      <c r="A13" s="39"/>
      <c r="B13" s="39">
        <v>104536480</v>
      </c>
      <c r="C13" s="39" t="s">
        <v>4524</v>
      </c>
      <c r="D13" s="50" t="s">
        <v>4525</v>
      </c>
      <c r="E13" s="39"/>
      <c r="F13" s="39"/>
      <c r="G13" s="71" t="s">
        <v>212</v>
      </c>
      <c r="H13" s="71" t="s">
        <v>1001</v>
      </c>
      <c r="I13" s="39" t="s">
        <v>4439</v>
      </c>
      <c r="J13" s="49" t="s">
        <v>4427</v>
      </c>
      <c r="K13" s="50" t="s">
        <v>4428</v>
      </c>
      <c r="L13" s="39" t="e">
        <v>#N/A</v>
      </c>
      <c r="M13" s="39" t="s">
        <v>2650</v>
      </c>
      <c r="N13" s="39" t="s">
        <v>41</v>
      </c>
      <c r="O13" s="64"/>
      <c r="P13" s="39"/>
      <c r="Q13" s="65"/>
      <c r="R13" s="65"/>
      <c r="S13" s="65">
        <v>0</v>
      </c>
      <c r="T13" s="66">
        <v>0</v>
      </c>
      <c r="U13" s="65" t="s">
        <v>43</v>
      </c>
      <c r="V13" s="65"/>
      <c r="W13" s="68">
        <v>0</v>
      </c>
      <c r="X13" s="64" t="e">
        <v>#N/A</v>
      </c>
      <c r="Y13" s="64"/>
      <c r="Z13" s="66" t="e">
        <v>#N/A</v>
      </c>
      <c r="AA13" s="67" t="s">
        <v>4413</v>
      </c>
      <c r="AB13" s="64"/>
      <c r="AC13" s="64"/>
      <c r="AD13" s="41" t="s">
        <v>2606</v>
      </c>
      <c r="AE13" s="66" t="s">
        <v>2</v>
      </c>
      <c r="AF13" s="68">
        <v>0</v>
      </c>
      <c r="AG13" s="69"/>
      <c r="AH13" s="64">
        <v>0</v>
      </c>
      <c r="AI13" s="39"/>
      <c r="AJ13" s="66"/>
      <c r="AK13" s="66"/>
      <c r="AL13" s="39"/>
    </row>
    <row r="14" spans="1:38" x14ac:dyDescent="0.35">
      <c r="A14" s="39"/>
      <c r="B14" s="39">
        <v>104536500</v>
      </c>
      <c r="C14" s="39" t="s">
        <v>4526</v>
      </c>
      <c r="D14" s="50" t="s">
        <v>4527</v>
      </c>
      <c r="E14" s="39"/>
      <c r="F14" s="39"/>
      <c r="G14" s="71" t="s">
        <v>212</v>
      </c>
      <c r="H14" s="71" t="s">
        <v>1001</v>
      </c>
      <c r="I14" s="39" t="s">
        <v>4440</v>
      </c>
      <c r="J14" s="49" t="s">
        <v>4427</v>
      </c>
      <c r="K14" s="50" t="s">
        <v>4428</v>
      </c>
      <c r="L14" s="39" t="e">
        <v>#N/A</v>
      </c>
      <c r="M14" s="39" t="s">
        <v>2650</v>
      </c>
      <c r="N14" s="39" t="s">
        <v>41</v>
      </c>
      <c r="O14" s="64"/>
      <c r="P14" s="39"/>
      <c r="Q14" s="65"/>
      <c r="R14" s="65"/>
      <c r="S14" s="65">
        <v>0</v>
      </c>
      <c r="T14" s="66">
        <v>0</v>
      </c>
      <c r="U14" s="65" t="s">
        <v>43</v>
      </c>
      <c r="V14" s="65"/>
      <c r="W14" s="68">
        <v>0</v>
      </c>
      <c r="X14" s="64" t="e">
        <v>#N/A</v>
      </c>
      <c r="Y14" s="64"/>
      <c r="Z14" s="66" t="e">
        <v>#N/A</v>
      </c>
      <c r="AA14" s="67" t="s">
        <v>4413</v>
      </c>
      <c r="AB14" s="64"/>
      <c r="AC14" s="64"/>
      <c r="AD14" s="41" t="s">
        <v>2606</v>
      </c>
      <c r="AE14" s="66" t="s">
        <v>2</v>
      </c>
      <c r="AF14" s="68">
        <v>0</v>
      </c>
      <c r="AG14" s="69"/>
      <c r="AH14" s="64">
        <v>0</v>
      </c>
      <c r="AI14" s="39"/>
      <c r="AJ14" s="66"/>
      <c r="AK14" s="66"/>
      <c r="AL14" s="39"/>
    </row>
    <row r="15" spans="1:38" x14ac:dyDescent="0.35">
      <c r="A15" s="39"/>
      <c r="B15" s="39">
        <v>104536510</v>
      </c>
      <c r="C15" s="39" t="s">
        <v>4528</v>
      </c>
      <c r="D15" s="50" t="s">
        <v>4529</v>
      </c>
      <c r="E15" s="39"/>
      <c r="F15" s="39"/>
      <c r="G15" s="71" t="s">
        <v>212</v>
      </c>
      <c r="H15" s="71" t="s">
        <v>1001</v>
      </c>
      <c r="I15" s="39" t="s">
        <v>4441</v>
      </c>
      <c r="J15" s="49" t="s">
        <v>4427</v>
      </c>
      <c r="K15" s="50" t="s">
        <v>4428</v>
      </c>
      <c r="L15" s="39" t="e">
        <v>#N/A</v>
      </c>
      <c r="M15" s="39" t="s">
        <v>2650</v>
      </c>
      <c r="N15" s="39" t="s">
        <v>41</v>
      </c>
      <c r="O15" s="64"/>
      <c r="P15" s="39"/>
      <c r="Q15" s="65"/>
      <c r="R15" s="65"/>
      <c r="S15" s="65">
        <v>0</v>
      </c>
      <c r="T15" s="66">
        <v>0</v>
      </c>
      <c r="U15" s="65" t="s">
        <v>43</v>
      </c>
      <c r="V15" s="65"/>
      <c r="W15" s="68">
        <v>0</v>
      </c>
      <c r="X15" s="64" t="e">
        <v>#N/A</v>
      </c>
      <c r="Y15" s="64"/>
      <c r="Z15" s="66" t="e">
        <v>#N/A</v>
      </c>
      <c r="AA15" s="67" t="s">
        <v>4413</v>
      </c>
      <c r="AB15" s="64"/>
      <c r="AC15" s="64"/>
      <c r="AD15" s="41" t="s">
        <v>2606</v>
      </c>
      <c r="AE15" s="66" t="s">
        <v>2</v>
      </c>
      <c r="AF15" s="68">
        <v>0</v>
      </c>
      <c r="AG15" s="69"/>
      <c r="AH15" s="64">
        <v>0</v>
      </c>
      <c r="AI15" s="39"/>
      <c r="AJ15" s="66"/>
      <c r="AK15" s="66"/>
      <c r="AL15" s="39"/>
    </row>
    <row r="16" spans="1:38" x14ac:dyDescent="0.35">
      <c r="A16" s="39"/>
      <c r="B16" s="39">
        <v>104536530</v>
      </c>
      <c r="C16" s="39" t="s">
        <v>4530</v>
      </c>
      <c r="D16" s="50" t="s">
        <v>4531</v>
      </c>
      <c r="E16" s="39"/>
      <c r="F16" s="39"/>
      <c r="G16" s="71" t="s">
        <v>212</v>
      </c>
      <c r="H16" s="71" t="s">
        <v>1001</v>
      </c>
      <c r="I16" s="39" t="s">
        <v>4442</v>
      </c>
      <c r="J16" s="49" t="s">
        <v>4427</v>
      </c>
      <c r="K16" s="50" t="s">
        <v>4428</v>
      </c>
      <c r="L16" s="39" t="e">
        <v>#N/A</v>
      </c>
      <c r="M16" s="39" t="s">
        <v>2650</v>
      </c>
      <c r="N16" s="39" t="s">
        <v>41</v>
      </c>
      <c r="O16" s="64"/>
      <c r="P16" s="39"/>
      <c r="Q16" s="65"/>
      <c r="R16" s="65"/>
      <c r="S16" s="65">
        <v>0</v>
      </c>
      <c r="T16" s="66">
        <v>0</v>
      </c>
      <c r="U16" s="65" t="s">
        <v>43</v>
      </c>
      <c r="V16" s="65"/>
      <c r="W16" s="68">
        <v>0</v>
      </c>
      <c r="X16" s="64" t="e">
        <v>#N/A</v>
      </c>
      <c r="Y16" s="64"/>
      <c r="Z16" s="66" t="e">
        <v>#N/A</v>
      </c>
      <c r="AA16" s="67" t="s">
        <v>4413</v>
      </c>
      <c r="AB16" s="64"/>
      <c r="AC16" s="64"/>
      <c r="AD16" s="41" t="s">
        <v>2606</v>
      </c>
      <c r="AE16" s="66" t="s">
        <v>2</v>
      </c>
      <c r="AF16" s="68">
        <v>0</v>
      </c>
      <c r="AG16" s="69"/>
      <c r="AH16" s="64">
        <v>0</v>
      </c>
      <c r="AI16" s="39"/>
      <c r="AJ16" s="66"/>
      <c r="AK16" s="66"/>
      <c r="AL16" s="39"/>
    </row>
    <row r="17" spans="1:38" x14ac:dyDescent="0.35">
      <c r="A17" s="39"/>
      <c r="B17" s="39">
        <v>104536540</v>
      </c>
      <c r="C17" s="39" t="s">
        <v>4532</v>
      </c>
      <c r="D17" s="50" t="s">
        <v>4533</v>
      </c>
      <c r="E17" s="39"/>
      <c r="F17" s="39"/>
      <c r="G17" s="71" t="s">
        <v>212</v>
      </c>
      <c r="H17" s="71" t="s">
        <v>1001</v>
      </c>
      <c r="I17" s="39" t="s">
        <v>4443</v>
      </c>
      <c r="J17" s="49" t="s">
        <v>4427</v>
      </c>
      <c r="K17" s="50" t="s">
        <v>4428</v>
      </c>
      <c r="L17" s="39" t="e">
        <v>#N/A</v>
      </c>
      <c r="M17" s="39" t="s">
        <v>2650</v>
      </c>
      <c r="N17" s="39" t="s">
        <v>41</v>
      </c>
      <c r="O17" s="64"/>
      <c r="P17" s="39"/>
      <c r="Q17" s="65"/>
      <c r="R17" s="65"/>
      <c r="S17" s="65">
        <v>0</v>
      </c>
      <c r="T17" s="66">
        <v>0</v>
      </c>
      <c r="U17" s="65" t="s">
        <v>43</v>
      </c>
      <c r="V17" s="65"/>
      <c r="W17" s="68">
        <v>0</v>
      </c>
      <c r="X17" s="64" t="e">
        <v>#N/A</v>
      </c>
      <c r="Y17" s="64"/>
      <c r="Z17" s="66" t="e">
        <v>#N/A</v>
      </c>
      <c r="AA17" s="67" t="s">
        <v>4413</v>
      </c>
      <c r="AB17" s="64"/>
      <c r="AC17" s="64"/>
      <c r="AD17" s="41" t="s">
        <v>2606</v>
      </c>
      <c r="AE17" s="66" t="s">
        <v>2</v>
      </c>
      <c r="AF17" s="68">
        <v>0</v>
      </c>
      <c r="AG17" s="69"/>
      <c r="AH17" s="64">
        <v>0</v>
      </c>
      <c r="AI17" s="39"/>
      <c r="AJ17" s="66"/>
      <c r="AK17" s="66"/>
      <c r="AL17" s="39"/>
    </row>
    <row r="18" spans="1:38" x14ac:dyDescent="0.35">
      <c r="A18" s="39"/>
      <c r="B18" s="39">
        <v>104536550</v>
      </c>
      <c r="C18" s="39" t="s">
        <v>4534</v>
      </c>
      <c r="D18" s="50" t="s">
        <v>4535</v>
      </c>
      <c r="E18" s="39"/>
      <c r="F18" s="39"/>
      <c r="G18" s="71" t="s">
        <v>212</v>
      </c>
      <c r="H18" s="71" t="s">
        <v>1001</v>
      </c>
      <c r="I18" s="39" t="s">
        <v>4444</v>
      </c>
      <c r="J18" s="49" t="s">
        <v>4427</v>
      </c>
      <c r="K18" s="50" t="s">
        <v>4428</v>
      </c>
      <c r="L18" s="39" t="e">
        <v>#N/A</v>
      </c>
      <c r="M18" s="39" t="s">
        <v>2650</v>
      </c>
      <c r="N18" s="39" t="s">
        <v>41</v>
      </c>
      <c r="O18" s="64"/>
      <c r="P18" s="39"/>
      <c r="Q18" s="65"/>
      <c r="R18" s="65"/>
      <c r="S18" s="65">
        <v>0</v>
      </c>
      <c r="T18" s="66">
        <v>0</v>
      </c>
      <c r="U18" s="65" t="s">
        <v>43</v>
      </c>
      <c r="V18" s="65"/>
      <c r="W18" s="68">
        <v>0</v>
      </c>
      <c r="X18" s="64" t="e">
        <v>#N/A</v>
      </c>
      <c r="Y18" s="64"/>
      <c r="Z18" s="66" t="e">
        <v>#N/A</v>
      </c>
      <c r="AA18" s="67" t="s">
        <v>4413</v>
      </c>
      <c r="AB18" s="64"/>
      <c r="AC18" s="64"/>
      <c r="AD18" s="41" t="s">
        <v>2606</v>
      </c>
      <c r="AE18" s="66" t="s">
        <v>2</v>
      </c>
      <c r="AF18" s="68">
        <v>0</v>
      </c>
      <c r="AG18" s="69"/>
      <c r="AH18" s="64">
        <v>0</v>
      </c>
      <c r="AI18" s="39"/>
      <c r="AJ18" s="66"/>
      <c r="AK18" s="66"/>
      <c r="AL18" s="39"/>
    </row>
    <row r="19" spans="1:38" x14ac:dyDescent="0.35">
      <c r="A19" s="39"/>
      <c r="B19" s="39">
        <v>104536560</v>
      </c>
      <c r="C19" s="39" t="s">
        <v>4536</v>
      </c>
      <c r="D19" s="50" t="s">
        <v>4537</v>
      </c>
      <c r="E19" s="39"/>
      <c r="F19" s="39"/>
      <c r="G19" s="71" t="s">
        <v>212</v>
      </c>
      <c r="H19" s="71" t="s">
        <v>1001</v>
      </c>
      <c r="I19" s="39" t="s">
        <v>4445</v>
      </c>
      <c r="J19" s="49" t="s">
        <v>4427</v>
      </c>
      <c r="K19" s="50" t="s">
        <v>4428</v>
      </c>
      <c r="L19" s="39" t="e">
        <v>#N/A</v>
      </c>
      <c r="M19" s="39" t="s">
        <v>2650</v>
      </c>
      <c r="N19" s="39" t="s">
        <v>41</v>
      </c>
      <c r="O19" s="64"/>
      <c r="P19" s="39"/>
      <c r="Q19" s="65"/>
      <c r="R19" s="65"/>
      <c r="S19" s="65">
        <v>0</v>
      </c>
      <c r="T19" s="66">
        <v>0</v>
      </c>
      <c r="U19" s="65" t="s">
        <v>43</v>
      </c>
      <c r="V19" s="65"/>
      <c r="W19" s="68">
        <v>0</v>
      </c>
      <c r="X19" s="64" t="e">
        <v>#N/A</v>
      </c>
      <c r="Y19" s="64"/>
      <c r="Z19" s="66" t="e">
        <v>#N/A</v>
      </c>
      <c r="AA19" s="67" t="s">
        <v>4413</v>
      </c>
      <c r="AB19" s="64"/>
      <c r="AC19" s="64"/>
      <c r="AD19" s="41" t="s">
        <v>2606</v>
      </c>
      <c r="AE19" s="66" t="s">
        <v>2</v>
      </c>
      <c r="AF19" s="68">
        <v>0</v>
      </c>
      <c r="AG19" s="69"/>
      <c r="AH19" s="64">
        <v>0</v>
      </c>
      <c r="AI19" s="39"/>
      <c r="AJ19" s="66"/>
      <c r="AK19" s="66"/>
      <c r="AL19" s="39"/>
    </row>
    <row r="20" spans="1:38" x14ac:dyDescent="0.35">
      <c r="A20" s="39"/>
      <c r="B20" s="39">
        <v>104536570</v>
      </c>
      <c r="C20" s="39" t="s">
        <v>4538</v>
      </c>
      <c r="D20" s="50" t="s">
        <v>4539</v>
      </c>
      <c r="E20" s="39"/>
      <c r="F20" s="39"/>
      <c r="G20" s="71" t="s">
        <v>212</v>
      </c>
      <c r="H20" s="71" t="s">
        <v>1001</v>
      </c>
      <c r="I20" s="39" t="s">
        <v>4446</v>
      </c>
      <c r="J20" s="49" t="s">
        <v>4427</v>
      </c>
      <c r="K20" s="50" t="s">
        <v>4428</v>
      </c>
      <c r="L20" s="39" t="e">
        <v>#N/A</v>
      </c>
      <c r="M20" s="39" t="s">
        <v>2650</v>
      </c>
      <c r="N20" s="39" t="s">
        <v>41</v>
      </c>
      <c r="O20" s="64"/>
      <c r="P20" s="39"/>
      <c r="Q20" s="65"/>
      <c r="R20" s="65"/>
      <c r="S20" s="65">
        <v>0</v>
      </c>
      <c r="T20" s="66">
        <v>0</v>
      </c>
      <c r="U20" s="65" t="s">
        <v>43</v>
      </c>
      <c r="V20" s="65"/>
      <c r="W20" s="68">
        <v>0</v>
      </c>
      <c r="X20" s="64" t="e">
        <v>#N/A</v>
      </c>
      <c r="Y20" s="64"/>
      <c r="Z20" s="66" t="e">
        <v>#N/A</v>
      </c>
      <c r="AA20" s="67" t="s">
        <v>4413</v>
      </c>
      <c r="AB20" s="64"/>
      <c r="AC20" s="64"/>
      <c r="AD20" s="41" t="s">
        <v>2606</v>
      </c>
      <c r="AE20" s="66" t="s">
        <v>2</v>
      </c>
      <c r="AF20" s="68">
        <v>0</v>
      </c>
      <c r="AG20" s="69"/>
      <c r="AH20" s="64">
        <v>0</v>
      </c>
      <c r="AI20" s="39"/>
      <c r="AJ20" s="66"/>
      <c r="AK20" s="66"/>
      <c r="AL20" s="39"/>
    </row>
    <row r="21" spans="1:38" x14ac:dyDescent="0.35">
      <c r="A21" s="39"/>
      <c r="B21" s="39">
        <v>104536580</v>
      </c>
      <c r="C21" s="39" t="s">
        <v>4540</v>
      </c>
      <c r="D21" s="50" t="s">
        <v>4541</v>
      </c>
      <c r="E21" s="39"/>
      <c r="F21" s="39"/>
      <c r="G21" s="71" t="s">
        <v>212</v>
      </c>
      <c r="H21" s="71" t="s">
        <v>1001</v>
      </c>
      <c r="I21" s="39" t="s">
        <v>4447</v>
      </c>
      <c r="J21" s="49" t="s">
        <v>4427</v>
      </c>
      <c r="K21" s="50" t="s">
        <v>4428</v>
      </c>
      <c r="L21" s="39" t="e">
        <v>#N/A</v>
      </c>
      <c r="M21" s="39" t="s">
        <v>2650</v>
      </c>
      <c r="N21" s="39" t="s">
        <v>41</v>
      </c>
      <c r="O21" s="64"/>
      <c r="P21" s="39"/>
      <c r="Q21" s="65"/>
      <c r="R21" s="65"/>
      <c r="S21" s="65">
        <v>0</v>
      </c>
      <c r="T21" s="66">
        <v>0</v>
      </c>
      <c r="U21" s="65" t="s">
        <v>43</v>
      </c>
      <c r="V21" s="65"/>
      <c r="W21" s="68">
        <v>0</v>
      </c>
      <c r="X21" s="64" t="e">
        <v>#N/A</v>
      </c>
      <c r="Y21" s="64"/>
      <c r="Z21" s="66" t="e">
        <v>#N/A</v>
      </c>
      <c r="AA21" s="67" t="s">
        <v>4413</v>
      </c>
      <c r="AB21" s="64"/>
      <c r="AC21" s="64"/>
      <c r="AD21" s="41" t="s">
        <v>2606</v>
      </c>
      <c r="AE21" s="66" t="s">
        <v>2</v>
      </c>
      <c r="AF21" s="68">
        <v>0</v>
      </c>
      <c r="AG21" s="69"/>
      <c r="AH21" s="64">
        <v>0</v>
      </c>
      <c r="AI21" s="39"/>
      <c r="AJ21" s="66"/>
      <c r="AK21" s="66"/>
      <c r="AL21" s="39"/>
    </row>
    <row r="22" spans="1:38" x14ac:dyDescent="0.35">
      <c r="A22" s="39"/>
      <c r="B22" s="39">
        <v>104536590</v>
      </c>
      <c r="C22" s="39" t="s">
        <v>4542</v>
      </c>
      <c r="D22" s="50" t="s">
        <v>4543</v>
      </c>
      <c r="E22" s="39"/>
      <c r="F22" s="39"/>
      <c r="G22" s="71" t="s">
        <v>212</v>
      </c>
      <c r="H22" s="71" t="s">
        <v>1001</v>
      </c>
      <c r="I22" s="39" t="s">
        <v>4448</v>
      </c>
      <c r="J22" s="49" t="s">
        <v>4427</v>
      </c>
      <c r="K22" s="50" t="s">
        <v>4428</v>
      </c>
      <c r="L22" s="39" t="e">
        <v>#N/A</v>
      </c>
      <c r="M22" s="39" t="s">
        <v>2650</v>
      </c>
      <c r="N22" s="39" t="s">
        <v>41</v>
      </c>
      <c r="O22" s="64"/>
      <c r="P22" s="39"/>
      <c r="Q22" s="65"/>
      <c r="R22" s="65"/>
      <c r="S22" s="65">
        <v>0</v>
      </c>
      <c r="T22" s="66">
        <v>0</v>
      </c>
      <c r="U22" s="65" t="s">
        <v>43</v>
      </c>
      <c r="V22" s="65"/>
      <c r="W22" s="68">
        <v>0</v>
      </c>
      <c r="X22" s="64" t="e">
        <v>#N/A</v>
      </c>
      <c r="Y22" s="64"/>
      <c r="Z22" s="66" t="e">
        <v>#N/A</v>
      </c>
      <c r="AA22" s="67" t="s">
        <v>4413</v>
      </c>
      <c r="AB22" s="64"/>
      <c r="AC22" s="64"/>
      <c r="AD22" s="41" t="s">
        <v>2606</v>
      </c>
      <c r="AE22" s="66" t="s">
        <v>2</v>
      </c>
      <c r="AF22" s="68">
        <v>0</v>
      </c>
      <c r="AG22" s="69"/>
      <c r="AH22" s="64">
        <v>0</v>
      </c>
      <c r="AI22" s="39"/>
      <c r="AJ22" s="66"/>
      <c r="AK22" s="66"/>
      <c r="AL22" s="39"/>
    </row>
    <row r="23" spans="1:38" x14ac:dyDescent="0.35">
      <c r="A23" s="39"/>
      <c r="B23" s="39">
        <v>104536860</v>
      </c>
      <c r="C23" s="39" t="s">
        <v>4544</v>
      </c>
      <c r="D23" s="50" t="s">
        <v>4545</v>
      </c>
      <c r="E23" s="39"/>
      <c r="F23" s="39"/>
      <c r="G23" s="71" t="s">
        <v>212</v>
      </c>
      <c r="H23" s="71" t="s">
        <v>1001</v>
      </c>
      <c r="I23" s="39" t="s">
        <v>4449</v>
      </c>
      <c r="J23" s="49" t="s">
        <v>4427</v>
      </c>
      <c r="K23" s="50" t="s">
        <v>4428</v>
      </c>
      <c r="L23" s="39" t="e">
        <v>#N/A</v>
      </c>
      <c r="M23" s="39" t="s">
        <v>2650</v>
      </c>
      <c r="N23" s="39" t="s">
        <v>41</v>
      </c>
      <c r="O23" s="64"/>
      <c r="P23" s="39"/>
      <c r="Q23" s="65"/>
      <c r="R23" s="65"/>
      <c r="S23" s="65">
        <v>0</v>
      </c>
      <c r="T23" s="66">
        <v>0</v>
      </c>
      <c r="U23" s="65" t="s">
        <v>43</v>
      </c>
      <c r="V23" s="65"/>
      <c r="W23" s="68">
        <v>0</v>
      </c>
      <c r="X23" s="64" t="e">
        <v>#N/A</v>
      </c>
      <c r="Y23" s="64"/>
      <c r="Z23" s="66" t="e">
        <v>#N/A</v>
      </c>
      <c r="AA23" s="67" t="s">
        <v>4413</v>
      </c>
      <c r="AB23" s="64"/>
      <c r="AC23" s="64"/>
      <c r="AD23" s="41" t="s">
        <v>2606</v>
      </c>
      <c r="AE23" s="66" t="s">
        <v>2</v>
      </c>
      <c r="AF23" s="68">
        <v>0</v>
      </c>
      <c r="AG23" s="69"/>
      <c r="AH23" s="64">
        <v>0</v>
      </c>
      <c r="AI23" s="39"/>
      <c r="AJ23" s="66"/>
      <c r="AK23" s="66"/>
      <c r="AL23" s="39"/>
    </row>
    <row r="24" spans="1:38" x14ac:dyDescent="0.35">
      <c r="A24" s="39"/>
      <c r="B24" s="39">
        <v>104536880</v>
      </c>
      <c r="C24" s="39" t="s">
        <v>4546</v>
      </c>
      <c r="D24" s="50" t="s">
        <v>4547</v>
      </c>
      <c r="E24" s="39"/>
      <c r="F24" s="39"/>
      <c r="G24" s="71" t="s">
        <v>212</v>
      </c>
      <c r="H24" s="71" t="s">
        <v>1001</v>
      </c>
      <c r="I24" s="39" t="s">
        <v>4450</v>
      </c>
      <c r="J24" s="49" t="s">
        <v>4427</v>
      </c>
      <c r="K24" s="50" t="s">
        <v>4428</v>
      </c>
      <c r="L24" s="39" t="e">
        <v>#N/A</v>
      </c>
      <c r="M24" s="39" t="s">
        <v>2650</v>
      </c>
      <c r="N24" s="39" t="s">
        <v>41</v>
      </c>
      <c r="O24" s="64"/>
      <c r="P24" s="39"/>
      <c r="Q24" s="65"/>
      <c r="R24" s="65"/>
      <c r="S24" s="65">
        <v>0</v>
      </c>
      <c r="T24" s="66">
        <v>0</v>
      </c>
      <c r="U24" s="65" t="s">
        <v>43</v>
      </c>
      <c r="V24" s="65"/>
      <c r="W24" s="68">
        <v>0</v>
      </c>
      <c r="X24" s="64" t="e">
        <v>#N/A</v>
      </c>
      <c r="Y24" s="64"/>
      <c r="Z24" s="66" t="e">
        <v>#N/A</v>
      </c>
      <c r="AA24" s="67" t="s">
        <v>4413</v>
      </c>
      <c r="AB24" s="64"/>
      <c r="AC24" s="64"/>
      <c r="AD24" s="41" t="s">
        <v>2606</v>
      </c>
      <c r="AE24" s="66" t="s">
        <v>2</v>
      </c>
      <c r="AF24" s="68">
        <v>0</v>
      </c>
      <c r="AG24" s="69"/>
      <c r="AH24" s="64">
        <v>0</v>
      </c>
      <c r="AI24" s="39"/>
      <c r="AJ24" s="66"/>
      <c r="AK24" s="66"/>
      <c r="AL24" s="39"/>
    </row>
    <row r="25" spans="1:38" x14ac:dyDescent="0.35">
      <c r="A25" s="39"/>
      <c r="B25" s="39">
        <v>104536900</v>
      </c>
      <c r="C25" s="39" t="s">
        <v>4548</v>
      </c>
      <c r="D25" s="50" t="s">
        <v>4549</v>
      </c>
      <c r="E25" s="39"/>
      <c r="F25" s="39"/>
      <c r="G25" s="71" t="s">
        <v>212</v>
      </c>
      <c r="H25" s="71" t="s">
        <v>1001</v>
      </c>
      <c r="I25" s="39" t="s">
        <v>4451</v>
      </c>
      <c r="J25" s="49" t="s">
        <v>4427</v>
      </c>
      <c r="K25" s="50" t="s">
        <v>4428</v>
      </c>
      <c r="L25" s="39" t="e">
        <v>#N/A</v>
      </c>
      <c r="M25" s="39" t="s">
        <v>2650</v>
      </c>
      <c r="N25" s="39" t="s">
        <v>41</v>
      </c>
      <c r="O25" s="64"/>
      <c r="P25" s="39"/>
      <c r="Q25" s="65"/>
      <c r="R25" s="65"/>
      <c r="S25" s="65">
        <v>0</v>
      </c>
      <c r="T25" s="66">
        <v>0</v>
      </c>
      <c r="U25" s="65" t="s">
        <v>43</v>
      </c>
      <c r="V25" s="65"/>
      <c r="W25" s="68">
        <v>0</v>
      </c>
      <c r="X25" s="64" t="e">
        <v>#N/A</v>
      </c>
      <c r="Y25" s="64"/>
      <c r="Z25" s="66" t="e">
        <v>#N/A</v>
      </c>
      <c r="AA25" s="67" t="s">
        <v>4413</v>
      </c>
      <c r="AB25" s="64"/>
      <c r="AC25" s="64"/>
      <c r="AD25" s="41" t="s">
        <v>2606</v>
      </c>
      <c r="AE25" s="66" t="s">
        <v>2</v>
      </c>
      <c r="AF25" s="68">
        <v>0</v>
      </c>
      <c r="AG25" s="69"/>
      <c r="AH25" s="64">
        <v>0</v>
      </c>
      <c r="AI25" s="39"/>
      <c r="AJ25" s="66"/>
      <c r="AK25" s="66"/>
      <c r="AL25" s="39"/>
    </row>
    <row r="26" spans="1:38" x14ac:dyDescent="0.35">
      <c r="A26" s="39"/>
      <c r="B26" s="39">
        <v>104536910</v>
      </c>
      <c r="C26" s="39" t="s">
        <v>4550</v>
      </c>
      <c r="D26" s="50" t="s">
        <v>4551</v>
      </c>
      <c r="E26" s="39"/>
      <c r="F26" s="39"/>
      <c r="G26" s="71" t="s">
        <v>212</v>
      </c>
      <c r="H26" s="71" t="s">
        <v>1001</v>
      </c>
      <c r="I26" s="39" t="s">
        <v>4452</v>
      </c>
      <c r="J26" s="49" t="s">
        <v>4427</v>
      </c>
      <c r="K26" s="50" t="s">
        <v>4428</v>
      </c>
      <c r="L26" s="39" t="e">
        <v>#N/A</v>
      </c>
      <c r="M26" s="39" t="s">
        <v>2650</v>
      </c>
      <c r="N26" s="39" t="s">
        <v>41</v>
      </c>
      <c r="O26" s="64"/>
      <c r="P26" s="39"/>
      <c r="Q26" s="65"/>
      <c r="R26" s="65"/>
      <c r="S26" s="65">
        <v>0</v>
      </c>
      <c r="T26" s="66">
        <v>0</v>
      </c>
      <c r="U26" s="65" t="s">
        <v>43</v>
      </c>
      <c r="V26" s="65"/>
      <c r="W26" s="68">
        <v>0</v>
      </c>
      <c r="X26" s="64" t="e">
        <v>#N/A</v>
      </c>
      <c r="Y26" s="64"/>
      <c r="Z26" s="66" t="e">
        <v>#N/A</v>
      </c>
      <c r="AA26" s="67" t="s">
        <v>4413</v>
      </c>
      <c r="AB26" s="64"/>
      <c r="AC26" s="64"/>
      <c r="AD26" s="41" t="s">
        <v>2606</v>
      </c>
      <c r="AE26" s="66" t="s">
        <v>2</v>
      </c>
      <c r="AF26" s="68">
        <v>0</v>
      </c>
      <c r="AG26" s="69"/>
      <c r="AH26" s="64">
        <v>0</v>
      </c>
      <c r="AI26" s="39"/>
      <c r="AJ26" s="66"/>
      <c r="AK26" s="66"/>
      <c r="AL26" s="39"/>
    </row>
    <row r="27" spans="1:38" x14ac:dyDescent="0.35">
      <c r="A27" s="39"/>
      <c r="B27" s="39">
        <v>104537130</v>
      </c>
      <c r="C27" s="39" t="s">
        <v>4552</v>
      </c>
      <c r="D27" s="50" t="s">
        <v>4553</v>
      </c>
      <c r="E27" s="39"/>
      <c r="F27" s="39"/>
      <c r="G27" s="71" t="s">
        <v>212</v>
      </c>
      <c r="H27" s="71" t="s">
        <v>1001</v>
      </c>
      <c r="I27" s="39" t="s">
        <v>4453</v>
      </c>
      <c r="J27" s="49" t="s">
        <v>4427</v>
      </c>
      <c r="K27" s="50" t="s">
        <v>4428</v>
      </c>
      <c r="L27" s="39" t="e">
        <v>#N/A</v>
      </c>
      <c r="M27" s="39" t="s">
        <v>2650</v>
      </c>
      <c r="N27" s="39" t="s">
        <v>41</v>
      </c>
      <c r="O27" s="64"/>
      <c r="P27" s="39"/>
      <c r="Q27" s="65"/>
      <c r="R27" s="65"/>
      <c r="S27" s="65">
        <v>0</v>
      </c>
      <c r="T27" s="66">
        <v>0</v>
      </c>
      <c r="U27" s="65" t="s">
        <v>43</v>
      </c>
      <c r="V27" s="65"/>
      <c r="W27" s="68">
        <v>0</v>
      </c>
      <c r="X27" s="64" t="e">
        <v>#N/A</v>
      </c>
      <c r="Y27" s="64"/>
      <c r="Z27" s="66" t="e">
        <v>#N/A</v>
      </c>
      <c r="AA27" s="67" t="s">
        <v>4413</v>
      </c>
      <c r="AB27" s="64"/>
      <c r="AC27" s="64"/>
      <c r="AD27" s="41" t="s">
        <v>2606</v>
      </c>
      <c r="AE27" s="66" t="s">
        <v>2</v>
      </c>
      <c r="AF27" s="68">
        <v>0</v>
      </c>
      <c r="AG27" s="69"/>
      <c r="AH27" s="64">
        <v>0</v>
      </c>
      <c r="AI27" s="39"/>
      <c r="AJ27" s="66"/>
      <c r="AK27" s="66"/>
      <c r="AL27" s="39"/>
    </row>
    <row r="28" spans="1:38" x14ac:dyDescent="0.35">
      <c r="A28" s="39"/>
      <c r="B28" s="39">
        <v>104537140</v>
      </c>
      <c r="C28" s="39" t="s">
        <v>4554</v>
      </c>
      <c r="D28" s="50" t="s">
        <v>4555</v>
      </c>
      <c r="E28" s="39"/>
      <c r="F28" s="39"/>
      <c r="G28" s="71" t="s">
        <v>212</v>
      </c>
      <c r="H28" s="71" t="s">
        <v>1001</v>
      </c>
      <c r="I28" s="39" t="s">
        <v>4454</v>
      </c>
      <c r="J28" s="49" t="s">
        <v>4427</v>
      </c>
      <c r="K28" s="50" t="s">
        <v>4428</v>
      </c>
      <c r="L28" s="39" t="e">
        <v>#N/A</v>
      </c>
      <c r="M28" s="39" t="s">
        <v>2650</v>
      </c>
      <c r="N28" s="39" t="s">
        <v>41</v>
      </c>
      <c r="O28" s="64"/>
      <c r="P28" s="39"/>
      <c r="Q28" s="65"/>
      <c r="R28" s="65"/>
      <c r="S28" s="65">
        <v>0</v>
      </c>
      <c r="T28" s="66">
        <v>0</v>
      </c>
      <c r="U28" s="65" t="s">
        <v>43</v>
      </c>
      <c r="V28" s="65"/>
      <c r="W28" s="68">
        <v>0</v>
      </c>
      <c r="X28" s="64" t="e">
        <v>#N/A</v>
      </c>
      <c r="Y28" s="64"/>
      <c r="Z28" s="66" t="e">
        <v>#N/A</v>
      </c>
      <c r="AA28" s="67" t="s">
        <v>4413</v>
      </c>
      <c r="AB28" s="64"/>
      <c r="AC28" s="64"/>
      <c r="AD28" s="41" t="s">
        <v>2606</v>
      </c>
      <c r="AE28" s="66" t="s">
        <v>2</v>
      </c>
      <c r="AF28" s="68">
        <v>0</v>
      </c>
      <c r="AG28" s="69"/>
      <c r="AH28" s="64">
        <v>0</v>
      </c>
      <c r="AI28" s="39"/>
      <c r="AJ28" s="66"/>
      <c r="AK28" s="66"/>
      <c r="AL28" s="39"/>
    </row>
    <row r="29" spans="1:38" x14ac:dyDescent="0.35">
      <c r="A29" s="39"/>
      <c r="B29" s="39">
        <v>104537150</v>
      </c>
      <c r="C29" s="39" t="s">
        <v>4556</v>
      </c>
      <c r="D29" s="50" t="s">
        <v>4557</v>
      </c>
      <c r="E29" s="39"/>
      <c r="F29" s="39"/>
      <c r="G29" s="71" t="s">
        <v>212</v>
      </c>
      <c r="H29" s="71" t="s">
        <v>1001</v>
      </c>
      <c r="I29" s="39" t="s">
        <v>4455</v>
      </c>
      <c r="J29" s="49" t="s">
        <v>4427</v>
      </c>
      <c r="K29" s="50" t="s">
        <v>4428</v>
      </c>
      <c r="L29" s="39" t="e">
        <v>#N/A</v>
      </c>
      <c r="M29" s="39" t="s">
        <v>2650</v>
      </c>
      <c r="N29" s="39" t="s">
        <v>41</v>
      </c>
      <c r="O29" s="64"/>
      <c r="P29" s="39"/>
      <c r="Q29" s="65"/>
      <c r="R29" s="65"/>
      <c r="S29" s="65">
        <v>0</v>
      </c>
      <c r="T29" s="66">
        <v>0</v>
      </c>
      <c r="U29" s="65" t="s">
        <v>43</v>
      </c>
      <c r="V29" s="65"/>
      <c r="W29" s="68">
        <v>0</v>
      </c>
      <c r="X29" s="64" t="e">
        <v>#N/A</v>
      </c>
      <c r="Y29" s="64"/>
      <c r="Z29" s="66" t="e">
        <v>#N/A</v>
      </c>
      <c r="AA29" s="67" t="s">
        <v>4413</v>
      </c>
      <c r="AB29" s="64"/>
      <c r="AC29" s="64"/>
      <c r="AD29" s="41" t="s">
        <v>2606</v>
      </c>
      <c r="AE29" s="66" t="s">
        <v>2</v>
      </c>
      <c r="AF29" s="68">
        <v>0</v>
      </c>
      <c r="AG29" s="69"/>
      <c r="AH29" s="64">
        <v>0</v>
      </c>
      <c r="AI29" s="39"/>
      <c r="AJ29" s="66"/>
      <c r="AK29" s="66"/>
      <c r="AL29" s="39"/>
    </row>
    <row r="30" spans="1:38" x14ac:dyDescent="0.35">
      <c r="A30" s="39"/>
      <c r="B30" s="39">
        <v>104537250</v>
      </c>
      <c r="C30" s="39" t="s">
        <v>4558</v>
      </c>
      <c r="D30" s="50" t="s">
        <v>4559</v>
      </c>
      <c r="E30" s="39"/>
      <c r="F30" s="39"/>
      <c r="G30" s="71" t="s">
        <v>212</v>
      </c>
      <c r="H30" s="71" t="s">
        <v>1001</v>
      </c>
      <c r="I30" s="39" t="s">
        <v>4456</v>
      </c>
      <c r="J30" s="49" t="s">
        <v>4427</v>
      </c>
      <c r="K30" s="50" t="s">
        <v>4428</v>
      </c>
      <c r="L30" s="39" t="e">
        <v>#N/A</v>
      </c>
      <c r="M30" s="39" t="s">
        <v>2650</v>
      </c>
      <c r="N30" s="39" t="s">
        <v>78</v>
      </c>
      <c r="O30" s="64"/>
      <c r="P30" s="39"/>
      <c r="Q30" s="65"/>
      <c r="R30" s="65"/>
      <c r="S30" s="65">
        <v>0</v>
      </c>
      <c r="T30" s="66">
        <v>0</v>
      </c>
      <c r="U30" s="65" t="s">
        <v>43</v>
      </c>
      <c r="V30" s="65"/>
      <c r="W30" s="68">
        <v>0</v>
      </c>
      <c r="X30" s="64" t="e">
        <v>#N/A</v>
      </c>
      <c r="Y30" s="64"/>
      <c r="Z30" s="66" t="e">
        <v>#N/A</v>
      </c>
      <c r="AA30" s="67" t="s">
        <v>4413</v>
      </c>
      <c r="AB30" s="64"/>
      <c r="AC30" s="64"/>
      <c r="AD30" s="41" t="s">
        <v>2606</v>
      </c>
      <c r="AE30" s="66" t="s">
        <v>2</v>
      </c>
      <c r="AF30" s="68">
        <v>0</v>
      </c>
      <c r="AG30" s="69"/>
      <c r="AH30" s="64">
        <v>0</v>
      </c>
      <c r="AI30" s="39"/>
      <c r="AJ30" s="66"/>
      <c r="AK30" s="66"/>
      <c r="AL30" s="39"/>
    </row>
    <row r="31" spans="1:38" x14ac:dyDescent="0.35">
      <c r="A31" s="39"/>
      <c r="B31" s="39">
        <v>104537260</v>
      </c>
      <c r="C31" s="39" t="s">
        <v>4560</v>
      </c>
      <c r="D31" s="50" t="s">
        <v>4561</v>
      </c>
      <c r="E31" s="39"/>
      <c r="F31" s="39"/>
      <c r="G31" s="71" t="s">
        <v>212</v>
      </c>
      <c r="H31" s="71" t="s">
        <v>1001</v>
      </c>
      <c r="I31" s="39" t="s">
        <v>4457</v>
      </c>
      <c r="J31" s="49" t="s">
        <v>4427</v>
      </c>
      <c r="K31" s="50" t="s">
        <v>4428</v>
      </c>
      <c r="L31" s="39" t="e">
        <v>#N/A</v>
      </c>
      <c r="M31" s="39" t="s">
        <v>2650</v>
      </c>
      <c r="N31" s="39" t="s">
        <v>78</v>
      </c>
      <c r="O31" s="64"/>
      <c r="P31" s="39"/>
      <c r="Q31" s="65"/>
      <c r="R31" s="65"/>
      <c r="S31" s="65">
        <v>0</v>
      </c>
      <c r="T31" s="66">
        <v>0</v>
      </c>
      <c r="U31" s="65" t="s">
        <v>43</v>
      </c>
      <c r="V31" s="65"/>
      <c r="W31" s="68">
        <v>0</v>
      </c>
      <c r="X31" s="64" t="e">
        <v>#N/A</v>
      </c>
      <c r="Y31" s="64"/>
      <c r="Z31" s="66" t="e">
        <v>#N/A</v>
      </c>
      <c r="AA31" s="67" t="s">
        <v>4413</v>
      </c>
      <c r="AB31" s="64"/>
      <c r="AC31" s="64"/>
      <c r="AD31" s="41" t="s">
        <v>2606</v>
      </c>
      <c r="AE31" s="66" t="s">
        <v>2</v>
      </c>
      <c r="AF31" s="68">
        <v>0</v>
      </c>
      <c r="AG31" s="69"/>
      <c r="AH31" s="64">
        <v>0</v>
      </c>
      <c r="AI31" s="39"/>
      <c r="AJ31" s="66"/>
      <c r="AK31" s="66"/>
      <c r="AL31" s="39"/>
    </row>
    <row r="32" spans="1:38" x14ac:dyDescent="0.35">
      <c r="A32" s="39"/>
      <c r="B32" s="39">
        <v>104537270</v>
      </c>
      <c r="C32" s="39" t="s">
        <v>4562</v>
      </c>
      <c r="D32" s="50" t="s">
        <v>4563</v>
      </c>
      <c r="E32" s="39"/>
      <c r="F32" s="39"/>
      <c r="G32" s="71" t="s">
        <v>212</v>
      </c>
      <c r="H32" s="71" t="s">
        <v>1001</v>
      </c>
      <c r="I32" s="39" t="s">
        <v>4458</v>
      </c>
      <c r="J32" s="49" t="s">
        <v>4427</v>
      </c>
      <c r="K32" s="50" t="s">
        <v>4428</v>
      </c>
      <c r="L32" s="39" t="e">
        <v>#N/A</v>
      </c>
      <c r="M32" s="39" t="s">
        <v>2650</v>
      </c>
      <c r="N32" s="39" t="s">
        <v>78</v>
      </c>
      <c r="O32" s="64"/>
      <c r="P32" s="39"/>
      <c r="Q32" s="65"/>
      <c r="R32" s="65"/>
      <c r="S32" s="65">
        <v>0</v>
      </c>
      <c r="T32" s="66">
        <v>0</v>
      </c>
      <c r="U32" s="65" t="s">
        <v>43</v>
      </c>
      <c r="V32" s="65"/>
      <c r="W32" s="68">
        <v>0</v>
      </c>
      <c r="X32" s="64" t="e">
        <v>#N/A</v>
      </c>
      <c r="Y32" s="64"/>
      <c r="Z32" s="66" t="e">
        <v>#N/A</v>
      </c>
      <c r="AA32" s="67" t="s">
        <v>4413</v>
      </c>
      <c r="AB32" s="64"/>
      <c r="AC32" s="64"/>
      <c r="AD32" s="41" t="s">
        <v>2606</v>
      </c>
      <c r="AE32" s="66" t="s">
        <v>2</v>
      </c>
      <c r="AF32" s="68">
        <v>0</v>
      </c>
      <c r="AG32" s="69"/>
      <c r="AH32" s="64">
        <v>0</v>
      </c>
      <c r="AI32" s="39"/>
      <c r="AJ32" s="66"/>
      <c r="AK32" s="66"/>
      <c r="AL32" s="39"/>
    </row>
    <row r="33" spans="1:38" x14ac:dyDescent="0.35">
      <c r="A33" s="39"/>
      <c r="B33" s="39">
        <v>104537280</v>
      </c>
      <c r="C33" s="39" t="s">
        <v>4564</v>
      </c>
      <c r="D33" s="50" t="s">
        <v>4565</v>
      </c>
      <c r="E33" s="39"/>
      <c r="F33" s="39"/>
      <c r="G33" s="71" t="s">
        <v>212</v>
      </c>
      <c r="H33" s="71" t="s">
        <v>1001</v>
      </c>
      <c r="I33" s="39" t="s">
        <v>4459</v>
      </c>
      <c r="J33" s="49" t="s">
        <v>4427</v>
      </c>
      <c r="K33" s="50" t="s">
        <v>4428</v>
      </c>
      <c r="L33" s="39" t="e">
        <v>#N/A</v>
      </c>
      <c r="M33" s="39" t="s">
        <v>2650</v>
      </c>
      <c r="N33" s="39" t="s">
        <v>78</v>
      </c>
      <c r="O33" s="64"/>
      <c r="P33" s="39"/>
      <c r="Q33" s="65"/>
      <c r="R33" s="65"/>
      <c r="S33" s="65">
        <v>0</v>
      </c>
      <c r="T33" s="66">
        <v>0</v>
      </c>
      <c r="U33" s="65" t="s">
        <v>43</v>
      </c>
      <c r="V33" s="65"/>
      <c r="W33" s="68">
        <v>0</v>
      </c>
      <c r="X33" s="64" t="e">
        <v>#N/A</v>
      </c>
      <c r="Y33" s="64"/>
      <c r="Z33" s="66" t="e">
        <v>#N/A</v>
      </c>
      <c r="AA33" s="67" t="s">
        <v>4413</v>
      </c>
      <c r="AB33" s="64"/>
      <c r="AC33" s="64"/>
      <c r="AD33" s="41" t="s">
        <v>2606</v>
      </c>
      <c r="AE33" s="66" t="s">
        <v>2</v>
      </c>
      <c r="AF33" s="68">
        <v>0</v>
      </c>
      <c r="AG33" s="69"/>
      <c r="AH33" s="64">
        <v>0</v>
      </c>
      <c r="AI33" s="39"/>
      <c r="AJ33" s="66"/>
      <c r="AK33" s="66"/>
      <c r="AL33" s="39"/>
    </row>
    <row r="34" spans="1:38" x14ac:dyDescent="0.35">
      <c r="A34" s="39"/>
      <c r="B34" s="39">
        <v>104544880</v>
      </c>
      <c r="C34" s="39" t="s">
        <v>4566</v>
      </c>
      <c r="D34" s="50" t="s">
        <v>4567</v>
      </c>
      <c r="E34" s="39"/>
      <c r="F34" s="39"/>
      <c r="G34" s="71" t="s">
        <v>212</v>
      </c>
      <c r="H34" s="71" t="s">
        <v>1001</v>
      </c>
      <c r="I34" s="39" t="s">
        <v>4460</v>
      </c>
      <c r="J34" s="49" t="s">
        <v>4427</v>
      </c>
      <c r="K34" s="50" t="s">
        <v>4428</v>
      </c>
      <c r="L34" s="39" t="e">
        <v>#N/A</v>
      </c>
      <c r="M34" s="39" t="s">
        <v>51</v>
      </c>
      <c r="N34" s="39" t="s">
        <v>78</v>
      </c>
      <c r="O34" s="64"/>
      <c r="P34" s="39"/>
      <c r="Q34" s="65"/>
      <c r="R34" s="65"/>
      <c r="S34" s="65">
        <v>0</v>
      </c>
      <c r="T34" s="66">
        <v>0</v>
      </c>
      <c r="U34" s="65" t="s">
        <v>43</v>
      </c>
      <c r="V34" s="65"/>
      <c r="W34" s="68">
        <v>0</v>
      </c>
      <c r="X34" s="64" t="e">
        <v>#N/A</v>
      </c>
      <c r="Y34" s="64"/>
      <c r="Z34" s="66" t="e">
        <v>#N/A</v>
      </c>
      <c r="AA34" s="67" t="s">
        <v>4413</v>
      </c>
      <c r="AB34" s="64"/>
      <c r="AC34" s="64"/>
      <c r="AD34" s="41" t="s">
        <v>2606</v>
      </c>
      <c r="AE34" s="66" t="s">
        <v>2</v>
      </c>
      <c r="AF34" s="68">
        <v>0</v>
      </c>
      <c r="AG34" s="69"/>
      <c r="AH34" s="64">
        <v>0</v>
      </c>
      <c r="AI34" s="39"/>
      <c r="AJ34" s="66"/>
      <c r="AK34" s="66"/>
      <c r="AL34" s="39"/>
    </row>
    <row r="35" spans="1:38" x14ac:dyDescent="0.35">
      <c r="A35" s="39"/>
      <c r="B35" s="39">
        <v>105201660</v>
      </c>
      <c r="C35" s="39" t="s">
        <v>4568</v>
      </c>
      <c r="D35" s="50" t="s">
        <v>4569</v>
      </c>
      <c r="E35" s="39"/>
      <c r="F35" s="39"/>
      <c r="G35" s="71" t="s">
        <v>212</v>
      </c>
      <c r="H35" s="71" t="s">
        <v>1001</v>
      </c>
      <c r="I35" s="39" t="s">
        <v>4461</v>
      </c>
      <c r="J35" s="49" t="s">
        <v>4427</v>
      </c>
      <c r="K35" s="50" t="s">
        <v>4428</v>
      </c>
      <c r="L35" s="39" t="e">
        <v>#N/A</v>
      </c>
      <c r="M35" s="39" t="s">
        <v>51</v>
      </c>
      <c r="N35" s="39" t="s">
        <v>41</v>
      </c>
      <c r="O35" s="64"/>
      <c r="P35" s="39"/>
      <c r="Q35" s="65"/>
      <c r="R35" s="65"/>
      <c r="S35" s="65">
        <v>0</v>
      </c>
      <c r="T35" s="66">
        <v>0</v>
      </c>
      <c r="U35" s="65" t="s">
        <v>43</v>
      </c>
      <c r="V35" s="65"/>
      <c r="W35" s="68">
        <v>0</v>
      </c>
      <c r="X35" s="64" t="e">
        <v>#N/A</v>
      </c>
      <c r="Y35" s="64"/>
      <c r="Z35" s="66" t="e">
        <v>#N/A</v>
      </c>
      <c r="AA35" s="67" t="s">
        <v>4413</v>
      </c>
      <c r="AB35" s="64"/>
      <c r="AC35" s="64"/>
      <c r="AD35" s="41" t="s">
        <v>2606</v>
      </c>
      <c r="AE35" s="66" t="s">
        <v>2</v>
      </c>
      <c r="AF35" s="68">
        <v>0</v>
      </c>
      <c r="AG35" s="69"/>
      <c r="AH35" s="64">
        <v>0</v>
      </c>
      <c r="AI35" s="39"/>
      <c r="AJ35" s="66"/>
      <c r="AK35" s="66"/>
      <c r="AL35" s="39"/>
    </row>
    <row r="36" spans="1:38" x14ac:dyDescent="0.35">
      <c r="A36" s="39"/>
      <c r="B36" s="39">
        <v>105201680</v>
      </c>
      <c r="C36" s="39" t="s">
        <v>4570</v>
      </c>
      <c r="D36" s="50" t="s">
        <v>4571</v>
      </c>
      <c r="E36" s="39"/>
      <c r="F36" s="39"/>
      <c r="G36" s="71" t="s">
        <v>212</v>
      </c>
      <c r="H36" s="71" t="s">
        <v>1001</v>
      </c>
      <c r="I36" s="39" t="s">
        <v>4462</v>
      </c>
      <c r="J36" s="49" t="s">
        <v>4427</v>
      </c>
      <c r="K36" s="50" t="s">
        <v>4428</v>
      </c>
      <c r="L36" s="39" t="e">
        <v>#N/A</v>
      </c>
      <c r="M36" s="39" t="s">
        <v>51</v>
      </c>
      <c r="N36" s="39" t="s">
        <v>41</v>
      </c>
      <c r="O36" s="64"/>
      <c r="P36" s="39"/>
      <c r="Q36" s="65"/>
      <c r="R36" s="65"/>
      <c r="S36" s="65">
        <v>0</v>
      </c>
      <c r="T36" s="66">
        <v>0</v>
      </c>
      <c r="U36" s="65" t="s">
        <v>43</v>
      </c>
      <c r="V36" s="65"/>
      <c r="W36" s="68">
        <v>0</v>
      </c>
      <c r="X36" s="64" t="e">
        <v>#N/A</v>
      </c>
      <c r="Y36" s="64"/>
      <c r="Z36" s="66" t="e">
        <v>#N/A</v>
      </c>
      <c r="AA36" s="67" t="s">
        <v>4413</v>
      </c>
      <c r="AB36" s="64"/>
      <c r="AC36" s="64"/>
      <c r="AD36" s="41" t="s">
        <v>2606</v>
      </c>
      <c r="AE36" s="66" t="s">
        <v>2</v>
      </c>
      <c r="AF36" s="68">
        <v>0</v>
      </c>
      <c r="AG36" s="69"/>
      <c r="AH36" s="64">
        <v>0</v>
      </c>
      <c r="AI36" s="39"/>
      <c r="AJ36" s="66"/>
      <c r="AK36" s="66"/>
      <c r="AL36" s="39"/>
    </row>
    <row r="37" spans="1:38" x14ac:dyDescent="0.35">
      <c r="A37" s="39"/>
      <c r="B37" s="39">
        <v>105201700</v>
      </c>
      <c r="C37" s="39" t="s">
        <v>4572</v>
      </c>
      <c r="D37" s="50" t="s">
        <v>4573</v>
      </c>
      <c r="E37" s="39"/>
      <c r="F37" s="39"/>
      <c r="G37" s="71" t="s">
        <v>212</v>
      </c>
      <c r="H37" s="71" t="s">
        <v>1001</v>
      </c>
      <c r="I37" s="39" t="s">
        <v>4463</v>
      </c>
      <c r="J37" s="49" t="s">
        <v>4427</v>
      </c>
      <c r="K37" s="50" t="s">
        <v>4428</v>
      </c>
      <c r="L37" s="39" t="e">
        <v>#N/A</v>
      </c>
      <c r="M37" s="39" t="s">
        <v>51</v>
      </c>
      <c r="N37" s="39" t="s">
        <v>41</v>
      </c>
      <c r="O37" s="64"/>
      <c r="P37" s="39"/>
      <c r="Q37" s="65"/>
      <c r="R37" s="65"/>
      <c r="S37" s="65">
        <v>0</v>
      </c>
      <c r="T37" s="66">
        <v>0</v>
      </c>
      <c r="U37" s="65" t="s">
        <v>43</v>
      </c>
      <c r="V37" s="65"/>
      <c r="W37" s="68">
        <v>0</v>
      </c>
      <c r="X37" s="64" t="e">
        <v>#N/A</v>
      </c>
      <c r="Y37" s="64"/>
      <c r="Z37" s="66" t="e">
        <v>#N/A</v>
      </c>
      <c r="AA37" s="67" t="s">
        <v>4413</v>
      </c>
      <c r="AB37" s="64"/>
      <c r="AC37" s="64"/>
      <c r="AD37" s="41" t="s">
        <v>2606</v>
      </c>
      <c r="AE37" s="66" t="s">
        <v>2</v>
      </c>
      <c r="AF37" s="68">
        <v>0</v>
      </c>
      <c r="AG37" s="69"/>
      <c r="AH37" s="64">
        <v>0</v>
      </c>
      <c r="AI37" s="39"/>
      <c r="AJ37" s="66"/>
      <c r="AK37" s="66"/>
      <c r="AL37" s="39"/>
    </row>
    <row r="38" spans="1:38" x14ac:dyDescent="0.35">
      <c r="A38" s="39"/>
      <c r="B38" s="39">
        <v>105201730</v>
      </c>
      <c r="C38" s="39" t="s">
        <v>4574</v>
      </c>
      <c r="D38" s="50" t="s">
        <v>4575</v>
      </c>
      <c r="E38" s="39"/>
      <c r="F38" s="39"/>
      <c r="G38" s="71" t="s">
        <v>212</v>
      </c>
      <c r="H38" s="71" t="s">
        <v>1001</v>
      </c>
      <c r="I38" s="39" t="s">
        <v>4464</v>
      </c>
      <c r="J38" s="49" t="s">
        <v>4427</v>
      </c>
      <c r="K38" s="50" t="s">
        <v>4428</v>
      </c>
      <c r="L38" s="39" t="e">
        <v>#N/A</v>
      </c>
      <c r="M38" s="39" t="s">
        <v>51</v>
      </c>
      <c r="N38" s="39" t="s">
        <v>41</v>
      </c>
      <c r="O38" s="64"/>
      <c r="P38" s="39"/>
      <c r="Q38" s="65"/>
      <c r="R38" s="65"/>
      <c r="S38" s="65">
        <v>0</v>
      </c>
      <c r="T38" s="66">
        <v>0</v>
      </c>
      <c r="U38" s="65" t="s">
        <v>43</v>
      </c>
      <c r="V38" s="65"/>
      <c r="W38" s="68">
        <v>0</v>
      </c>
      <c r="X38" s="64" t="e">
        <v>#N/A</v>
      </c>
      <c r="Y38" s="64"/>
      <c r="Z38" s="66" t="e">
        <v>#N/A</v>
      </c>
      <c r="AA38" s="67" t="s">
        <v>4413</v>
      </c>
      <c r="AB38" s="64"/>
      <c r="AC38" s="64"/>
      <c r="AD38" s="41" t="s">
        <v>2606</v>
      </c>
      <c r="AE38" s="66" t="s">
        <v>2</v>
      </c>
      <c r="AF38" s="68">
        <v>0</v>
      </c>
      <c r="AG38" s="69"/>
      <c r="AH38" s="64">
        <v>0</v>
      </c>
      <c r="AI38" s="39"/>
      <c r="AJ38" s="66"/>
      <c r="AK38" s="66"/>
      <c r="AL38" s="39"/>
    </row>
    <row r="39" spans="1:38" x14ac:dyDescent="0.35">
      <c r="A39" s="39"/>
      <c r="B39" s="39">
        <v>105201740</v>
      </c>
      <c r="C39" s="39" t="s">
        <v>4576</v>
      </c>
      <c r="D39" s="50" t="s">
        <v>4577</v>
      </c>
      <c r="E39" s="39"/>
      <c r="F39" s="39"/>
      <c r="G39" s="71" t="s">
        <v>212</v>
      </c>
      <c r="H39" s="71" t="s">
        <v>1001</v>
      </c>
      <c r="I39" s="39" t="s">
        <v>4465</v>
      </c>
      <c r="J39" s="49" t="s">
        <v>4427</v>
      </c>
      <c r="K39" s="50" t="s">
        <v>4428</v>
      </c>
      <c r="L39" s="39" t="e">
        <v>#N/A</v>
      </c>
      <c r="M39" s="39" t="s">
        <v>51</v>
      </c>
      <c r="N39" s="39" t="s">
        <v>41</v>
      </c>
      <c r="O39" s="64"/>
      <c r="P39" s="39"/>
      <c r="Q39" s="65"/>
      <c r="R39" s="65"/>
      <c r="S39" s="65">
        <v>0</v>
      </c>
      <c r="T39" s="66">
        <v>0</v>
      </c>
      <c r="U39" s="65" t="s">
        <v>43</v>
      </c>
      <c r="V39" s="65"/>
      <c r="W39" s="68">
        <v>0</v>
      </c>
      <c r="X39" s="64" t="e">
        <v>#N/A</v>
      </c>
      <c r="Y39" s="64"/>
      <c r="Z39" s="66" t="e">
        <v>#N/A</v>
      </c>
      <c r="AA39" s="67" t="s">
        <v>4413</v>
      </c>
      <c r="AB39" s="64"/>
      <c r="AC39" s="64"/>
      <c r="AD39" s="41" t="s">
        <v>2606</v>
      </c>
      <c r="AE39" s="66" t="s">
        <v>2</v>
      </c>
      <c r="AF39" s="68">
        <v>0</v>
      </c>
      <c r="AG39" s="69"/>
      <c r="AH39" s="64">
        <v>0</v>
      </c>
      <c r="AI39" s="39"/>
      <c r="AJ39" s="66"/>
      <c r="AK39" s="66"/>
      <c r="AL39" s="39"/>
    </row>
    <row r="40" spans="1:38" x14ac:dyDescent="0.35">
      <c r="A40" s="39"/>
      <c r="B40" s="39">
        <v>105201760</v>
      </c>
      <c r="C40" s="39" t="s">
        <v>4578</v>
      </c>
      <c r="D40" s="50" t="s">
        <v>4579</v>
      </c>
      <c r="E40" s="39"/>
      <c r="F40" s="39"/>
      <c r="G40" s="71" t="s">
        <v>212</v>
      </c>
      <c r="H40" s="71" t="s">
        <v>1001</v>
      </c>
      <c r="I40" s="39" t="s">
        <v>4466</v>
      </c>
      <c r="J40" s="49" t="s">
        <v>4427</v>
      </c>
      <c r="K40" s="50" t="s">
        <v>4428</v>
      </c>
      <c r="L40" s="39" t="e">
        <v>#N/A</v>
      </c>
      <c r="M40" s="39" t="s">
        <v>51</v>
      </c>
      <c r="N40" s="39" t="s">
        <v>41</v>
      </c>
      <c r="O40" s="64"/>
      <c r="P40" s="39"/>
      <c r="Q40" s="65"/>
      <c r="R40" s="65"/>
      <c r="S40" s="65">
        <v>0</v>
      </c>
      <c r="T40" s="66">
        <v>0</v>
      </c>
      <c r="U40" s="65" t="s">
        <v>43</v>
      </c>
      <c r="V40" s="65"/>
      <c r="W40" s="68">
        <v>0</v>
      </c>
      <c r="X40" s="64" t="e">
        <v>#N/A</v>
      </c>
      <c r="Y40" s="64"/>
      <c r="Z40" s="66" t="e">
        <v>#N/A</v>
      </c>
      <c r="AA40" s="67" t="s">
        <v>4413</v>
      </c>
      <c r="AB40" s="64"/>
      <c r="AC40" s="64"/>
      <c r="AD40" s="41" t="s">
        <v>2606</v>
      </c>
      <c r="AE40" s="66" t="s">
        <v>2</v>
      </c>
      <c r="AF40" s="68">
        <v>0</v>
      </c>
      <c r="AG40" s="69"/>
      <c r="AH40" s="64">
        <v>0</v>
      </c>
      <c r="AI40" s="39"/>
      <c r="AJ40" s="66"/>
      <c r="AK40" s="66"/>
      <c r="AL40" s="39"/>
    </row>
    <row r="41" spans="1:38" x14ac:dyDescent="0.35">
      <c r="A41" s="39"/>
      <c r="B41" s="39">
        <v>105201780</v>
      </c>
      <c r="C41" s="39" t="s">
        <v>4580</v>
      </c>
      <c r="D41" s="50" t="s">
        <v>4581</v>
      </c>
      <c r="E41" s="39"/>
      <c r="F41" s="39"/>
      <c r="G41" s="71" t="s">
        <v>212</v>
      </c>
      <c r="H41" s="71" t="s">
        <v>1001</v>
      </c>
      <c r="I41" s="39" t="s">
        <v>4467</v>
      </c>
      <c r="J41" s="49" t="s">
        <v>4427</v>
      </c>
      <c r="K41" s="50" t="s">
        <v>4428</v>
      </c>
      <c r="L41" s="39" t="e">
        <v>#N/A</v>
      </c>
      <c r="M41" s="39" t="s">
        <v>51</v>
      </c>
      <c r="N41" s="39" t="s">
        <v>41</v>
      </c>
      <c r="O41" s="64"/>
      <c r="P41" s="39"/>
      <c r="Q41" s="65"/>
      <c r="R41" s="65"/>
      <c r="S41" s="65">
        <v>0</v>
      </c>
      <c r="T41" s="66">
        <v>0</v>
      </c>
      <c r="U41" s="65" t="s">
        <v>43</v>
      </c>
      <c r="V41" s="65"/>
      <c r="W41" s="68">
        <v>0</v>
      </c>
      <c r="X41" s="64" t="e">
        <v>#N/A</v>
      </c>
      <c r="Y41" s="64"/>
      <c r="Z41" s="66" t="e">
        <v>#N/A</v>
      </c>
      <c r="AA41" s="67" t="s">
        <v>4413</v>
      </c>
      <c r="AB41" s="64"/>
      <c r="AC41" s="64"/>
      <c r="AD41" s="41" t="s">
        <v>2606</v>
      </c>
      <c r="AE41" s="66" t="s">
        <v>2</v>
      </c>
      <c r="AF41" s="68">
        <v>0</v>
      </c>
      <c r="AG41" s="69"/>
      <c r="AH41" s="64">
        <v>0</v>
      </c>
      <c r="AI41" s="39"/>
      <c r="AJ41" s="66"/>
      <c r="AK41" s="66"/>
      <c r="AL41" s="39"/>
    </row>
    <row r="42" spans="1:38" x14ac:dyDescent="0.35">
      <c r="A42" s="39"/>
      <c r="B42" s="39">
        <v>105201790</v>
      </c>
      <c r="C42" s="39" t="s">
        <v>4582</v>
      </c>
      <c r="D42" s="50" t="s">
        <v>4583</v>
      </c>
      <c r="E42" s="39"/>
      <c r="F42" s="39"/>
      <c r="G42" s="71" t="s">
        <v>212</v>
      </c>
      <c r="H42" s="71" t="s">
        <v>1001</v>
      </c>
      <c r="I42" s="39" t="s">
        <v>4468</v>
      </c>
      <c r="J42" s="49" t="s">
        <v>4427</v>
      </c>
      <c r="K42" s="50" t="s">
        <v>4428</v>
      </c>
      <c r="L42" s="39" t="e">
        <v>#N/A</v>
      </c>
      <c r="M42" s="39" t="s">
        <v>51</v>
      </c>
      <c r="N42" s="39" t="s">
        <v>41</v>
      </c>
      <c r="O42" s="64"/>
      <c r="P42" s="39"/>
      <c r="Q42" s="65"/>
      <c r="R42" s="65"/>
      <c r="S42" s="65">
        <v>0</v>
      </c>
      <c r="T42" s="66">
        <v>0</v>
      </c>
      <c r="U42" s="65" t="s">
        <v>43</v>
      </c>
      <c r="V42" s="65"/>
      <c r="W42" s="68">
        <v>0</v>
      </c>
      <c r="X42" s="64" t="e">
        <v>#N/A</v>
      </c>
      <c r="Y42" s="64"/>
      <c r="Z42" s="66" t="e">
        <v>#N/A</v>
      </c>
      <c r="AA42" s="67" t="s">
        <v>4413</v>
      </c>
      <c r="AB42" s="64"/>
      <c r="AC42" s="64"/>
      <c r="AD42" s="41" t="s">
        <v>2606</v>
      </c>
      <c r="AE42" s="66" t="s">
        <v>2</v>
      </c>
      <c r="AF42" s="68">
        <v>0</v>
      </c>
      <c r="AG42" s="69"/>
      <c r="AH42" s="64">
        <v>0</v>
      </c>
      <c r="AI42" s="39"/>
      <c r="AJ42" s="66"/>
      <c r="AK42" s="66"/>
      <c r="AL42" s="39"/>
    </row>
    <row r="43" spans="1:38" x14ac:dyDescent="0.35">
      <c r="A43" s="39"/>
      <c r="B43" s="39">
        <v>40009390</v>
      </c>
      <c r="C43" s="39" t="s">
        <v>4584</v>
      </c>
      <c r="D43" s="50" t="s">
        <v>4585</v>
      </c>
      <c r="E43" s="39"/>
      <c r="F43" s="39"/>
      <c r="G43" s="71" t="s">
        <v>212</v>
      </c>
      <c r="H43" s="71" t="s">
        <v>1001</v>
      </c>
      <c r="I43" s="39" t="s">
        <v>4469</v>
      </c>
      <c r="J43" s="49" t="s">
        <v>4427</v>
      </c>
      <c r="K43" s="50" t="s">
        <v>4428</v>
      </c>
      <c r="L43" s="39" t="e">
        <v>#N/A</v>
      </c>
      <c r="M43" s="39" t="s">
        <v>51</v>
      </c>
      <c r="N43" s="39" t="s">
        <v>41</v>
      </c>
      <c r="O43" s="64"/>
      <c r="P43" s="39"/>
      <c r="Q43" s="65"/>
      <c r="R43" s="65"/>
      <c r="S43" s="65">
        <v>0</v>
      </c>
      <c r="T43" s="66">
        <v>0</v>
      </c>
      <c r="U43" s="65" t="s">
        <v>43</v>
      </c>
      <c r="V43" s="65"/>
      <c r="W43" s="68">
        <v>0</v>
      </c>
      <c r="X43" s="64" t="e">
        <v>#N/A</v>
      </c>
      <c r="Y43" s="64"/>
      <c r="Z43" s="66" t="e">
        <v>#N/A</v>
      </c>
      <c r="AA43" s="67" t="s">
        <v>4413</v>
      </c>
      <c r="AB43" s="64"/>
      <c r="AC43" s="64"/>
      <c r="AD43" s="41" t="s">
        <v>2606</v>
      </c>
      <c r="AE43" s="66" t="s">
        <v>2</v>
      </c>
      <c r="AF43" s="68">
        <v>0</v>
      </c>
      <c r="AG43" s="69"/>
      <c r="AH43" s="64">
        <v>0</v>
      </c>
      <c r="AI43" s="39"/>
      <c r="AJ43" s="66"/>
      <c r="AK43" s="66"/>
      <c r="AL43" s="39"/>
    </row>
    <row r="44" spans="1:38" x14ac:dyDescent="0.35">
      <c r="A44" s="39"/>
      <c r="B44" s="39">
        <v>40009410</v>
      </c>
      <c r="C44" s="39" t="s">
        <v>4586</v>
      </c>
      <c r="D44" s="50" t="s">
        <v>4587</v>
      </c>
      <c r="E44" s="39"/>
      <c r="F44" s="39"/>
      <c r="G44" s="71" t="s">
        <v>212</v>
      </c>
      <c r="H44" s="71" t="s">
        <v>1001</v>
      </c>
      <c r="I44" s="39" t="s">
        <v>4470</v>
      </c>
      <c r="J44" s="49" t="s">
        <v>4427</v>
      </c>
      <c r="K44" s="50" t="s">
        <v>4428</v>
      </c>
      <c r="L44" s="39" t="e">
        <v>#N/A</v>
      </c>
      <c r="M44" s="39" t="s">
        <v>51</v>
      </c>
      <c r="N44" s="39" t="s">
        <v>41</v>
      </c>
      <c r="O44" s="64"/>
      <c r="P44" s="39"/>
      <c r="Q44" s="65"/>
      <c r="R44" s="65"/>
      <c r="S44" s="65">
        <v>0</v>
      </c>
      <c r="T44" s="66">
        <v>0</v>
      </c>
      <c r="U44" s="65" t="s">
        <v>43</v>
      </c>
      <c r="V44" s="65"/>
      <c r="W44" s="68">
        <v>0</v>
      </c>
      <c r="X44" s="64" t="e">
        <v>#N/A</v>
      </c>
      <c r="Y44" s="64"/>
      <c r="Z44" s="66" t="e">
        <v>#N/A</v>
      </c>
      <c r="AA44" s="67" t="s">
        <v>4413</v>
      </c>
      <c r="AB44" s="64"/>
      <c r="AC44" s="64"/>
      <c r="AD44" s="41" t="s">
        <v>2606</v>
      </c>
      <c r="AE44" s="66" t="s">
        <v>2</v>
      </c>
      <c r="AF44" s="68">
        <v>0</v>
      </c>
      <c r="AG44" s="69"/>
      <c r="AH44" s="64">
        <v>0</v>
      </c>
      <c r="AI44" s="39"/>
      <c r="AJ44" s="66"/>
      <c r="AK44" s="66"/>
      <c r="AL44" s="39"/>
    </row>
    <row r="45" spans="1:38" x14ac:dyDescent="0.35">
      <c r="A45" s="39"/>
      <c r="B45" s="39">
        <v>40009430</v>
      </c>
      <c r="C45" s="39" t="s">
        <v>4588</v>
      </c>
      <c r="D45" s="50" t="s">
        <v>4589</v>
      </c>
      <c r="E45" s="39"/>
      <c r="F45" s="39"/>
      <c r="G45" s="71" t="s">
        <v>212</v>
      </c>
      <c r="H45" s="71" t="s">
        <v>1001</v>
      </c>
      <c r="I45" s="39" t="s">
        <v>4471</v>
      </c>
      <c r="J45" s="49" t="s">
        <v>4427</v>
      </c>
      <c r="K45" s="50" t="s">
        <v>4428</v>
      </c>
      <c r="L45" s="39" t="e">
        <v>#N/A</v>
      </c>
      <c r="M45" s="39" t="s">
        <v>51</v>
      </c>
      <c r="N45" s="39" t="s">
        <v>41</v>
      </c>
      <c r="O45" s="64"/>
      <c r="P45" s="39"/>
      <c r="Q45" s="65"/>
      <c r="R45" s="65"/>
      <c r="S45" s="65">
        <v>0</v>
      </c>
      <c r="T45" s="66">
        <v>0</v>
      </c>
      <c r="U45" s="65" t="s">
        <v>43</v>
      </c>
      <c r="V45" s="65"/>
      <c r="W45" s="68">
        <v>0</v>
      </c>
      <c r="X45" s="64" t="e">
        <v>#N/A</v>
      </c>
      <c r="Y45" s="64"/>
      <c r="Z45" s="66" t="e">
        <v>#N/A</v>
      </c>
      <c r="AA45" s="67" t="s">
        <v>4413</v>
      </c>
      <c r="AB45" s="64"/>
      <c r="AC45" s="64"/>
      <c r="AD45" s="41" t="s">
        <v>2606</v>
      </c>
      <c r="AE45" s="66" t="s">
        <v>2</v>
      </c>
      <c r="AF45" s="68">
        <v>0</v>
      </c>
      <c r="AG45" s="69"/>
      <c r="AH45" s="64">
        <v>0</v>
      </c>
      <c r="AI45" s="39"/>
      <c r="AJ45" s="66"/>
      <c r="AK45" s="66"/>
      <c r="AL45" s="39"/>
    </row>
    <row r="46" spans="1:38" x14ac:dyDescent="0.35">
      <c r="A46" s="39"/>
      <c r="B46" s="39">
        <v>40009440</v>
      </c>
      <c r="C46" s="39" t="s">
        <v>4590</v>
      </c>
      <c r="D46" s="50" t="s">
        <v>4591</v>
      </c>
      <c r="E46" s="39"/>
      <c r="F46" s="39"/>
      <c r="G46" s="71" t="s">
        <v>212</v>
      </c>
      <c r="H46" s="71" t="s">
        <v>1001</v>
      </c>
      <c r="I46" s="39" t="s">
        <v>4472</v>
      </c>
      <c r="J46" s="49" t="s">
        <v>4427</v>
      </c>
      <c r="K46" s="50" t="s">
        <v>4428</v>
      </c>
      <c r="L46" s="39" t="e">
        <v>#N/A</v>
      </c>
      <c r="M46" s="39" t="s">
        <v>51</v>
      </c>
      <c r="N46" s="39" t="s">
        <v>41</v>
      </c>
      <c r="O46" s="64"/>
      <c r="P46" s="39"/>
      <c r="Q46" s="65"/>
      <c r="R46" s="65"/>
      <c r="S46" s="65">
        <v>0</v>
      </c>
      <c r="T46" s="66">
        <v>0</v>
      </c>
      <c r="U46" s="65" t="s">
        <v>43</v>
      </c>
      <c r="V46" s="65"/>
      <c r="W46" s="68">
        <v>0</v>
      </c>
      <c r="X46" s="64" t="e">
        <v>#N/A</v>
      </c>
      <c r="Y46" s="64"/>
      <c r="Z46" s="66" t="e">
        <v>#N/A</v>
      </c>
      <c r="AA46" s="67" t="s">
        <v>4413</v>
      </c>
      <c r="AB46" s="64"/>
      <c r="AC46" s="64"/>
      <c r="AD46" s="41" t="s">
        <v>2606</v>
      </c>
      <c r="AE46" s="66" t="s">
        <v>2</v>
      </c>
      <c r="AF46" s="68">
        <v>0</v>
      </c>
      <c r="AG46" s="69"/>
      <c r="AH46" s="64">
        <v>0</v>
      </c>
      <c r="AI46" s="39"/>
      <c r="AJ46" s="66"/>
      <c r="AK46" s="66"/>
      <c r="AL46" s="39"/>
    </row>
    <row r="47" spans="1:38" x14ac:dyDescent="0.35">
      <c r="A47" s="39"/>
      <c r="B47" s="39">
        <v>40009450</v>
      </c>
      <c r="C47" s="39" t="s">
        <v>4592</v>
      </c>
      <c r="D47" s="50" t="s">
        <v>4593</v>
      </c>
      <c r="E47" s="39"/>
      <c r="F47" s="39"/>
      <c r="G47" s="71" t="s">
        <v>212</v>
      </c>
      <c r="H47" s="71" t="s">
        <v>1001</v>
      </c>
      <c r="I47" s="39" t="s">
        <v>4473</v>
      </c>
      <c r="J47" s="49" t="s">
        <v>4427</v>
      </c>
      <c r="K47" s="50" t="s">
        <v>4428</v>
      </c>
      <c r="L47" s="39" t="e">
        <v>#N/A</v>
      </c>
      <c r="M47" s="39" t="s">
        <v>51</v>
      </c>
      <c r="N47" s="39" t="s">
        <v>41</v>
      </c>
      <c r="O47" s="64"/>
      <c r="P47" s="39"/>
      <c r="Q47" s="65"/>
      <c r="R47" s="65"/>
      <c r="S47" s="65">
        <v>0</v>
      </c>
      <c r="T47" s="66">
        <v>0</v>
      </c>
      <c r="U47" s="65" t="s">
        <v>43</v>
      </c>
      <c r="V47" s="65"/>
      <c r="W47" s="68">
        <v>0</v>
      </c>
      <c r="X47" s="64" t="e">
        <v>#N/A</v>
      </c>
      <c r="Y47" s="64"/>
      <c r="Z47" s="66" t="e">
        <v>#N/A</v>
      </c>
      <c r="AA47" s="67" t="s">
        <v>4413</v>
      </c>
      <c r="AB47" s="64"/>
      <c r="AC47" s="64"/>
      <c r="AD47" s="41" t="s">
        <v>2606</v>
      </c>
      <c r="AE47" s="66" t="s">
        <v>2</v>
      </c>
      <c r="AF47" s="68">
        <v>0</v>
      </c>
      <c r="AG47" s="69"/>
      <c r="AH47" s="64">
        <v>0</v>
      </c>
      <c r="AI47" s="39"/>
      <c r="AJ47" s="66"/>
      <c r="AK47" s="66"/>
      <c r="AL47" s="39"/>
    </row>
  </sheetData>
  <conditionalFormatting sqref="A1 A2:F4">
    <cfRule type="containsText" dxfId="846" priority="16" operator="containsText" text="EXCLUSIVOS">
      <formula>NOT(ISERROR(SEARCH("EXCLUSIVOS",A1)))</formula>
    </cfRule>
  </conditionalFormatting>
  <conditionalFormatting sqref="A1">
    <cfRule type="containsText" dxfId="845" priority="15" operator="containsText" text="NACIONAL">
      <formula>NOT(ISERROR(SEARCH("NACIONAL",A1)))</formula>
    </cfRule>
  </conditionalFormatting>
  <conditionalFormatting sqref="A1:A47">
    <cfRule type="containsText" dxfId="844" priority="14" operator="containsText" text="ELIMINADOS">
      <formula>NOT(ISERROR(SEARCH("ELIMINADOS",A1)))</formula>
    </cfRule>
  </conditionalFormatting>
  <conditionalFormatting sqref="A2:F4">
    <cfRule type="containsText" dxfId="843" priority="2" operator="containsText" text="NACIONAL">
      <formula>NOT(ISERROR(SEARCH("NACIONAL",A2)))</formula>
    </cfRule>
  </conditionalFormatting>
  <conditionalFormatting sqref="B1:B4">
    <cfRule type="duplicateValues" dxfId="842" priority="12"/>
    <cfRule type="duplicateValues" dxfId="841" priority="17"/>
    <cfRule type="duplicateValues" dxfId="840" priority="18"/>
  </conditionalFormatting>
  <conditionalFormatting sqref="B2:B47">
    <cfRule type="duplicateValues" dxfId="839" priority="6"/>
    <cfRule type="duplicateValues" dxfId="838" priority="7"/>
    <cfRule type="duplicateValues" dxfId="837" priority="8"/>
    <cfRule type="duplicateValues" dxfId="836" priority="9"/>
    <cfRule type="duplicateValues" dxfId="835" priority="10"/>
  </conditionalFormatting>
  <conditionalFormatting sqref="B5:B47">
    <cfRule type="duplicateValues" dxfId="834" priority="1"/>
  </conditionalFormatting>
  <conditionalFormatting sqref="B1:C47">
    <cfRule type="duplicateValues" dxfId="833" priority="19"/>
  </conditionalFormatting>
  <conditionalFormatting sqref="B2:C47">
    <cfRule type="duplicateValues" dxfId="832" priority="11"/>
  </conditionalFormatting>
  <conditionalFormatting sqref="T2:T47 AE2:AE47">
    <cfRule type="cellIs" dxfId="831" priority="4" operator="lessThan">
      <formula>0</formula>
    </cfRule>
  </conditionalFormatting>
  <conditionalFormatting sqref="T2:T47">
    <cfRule type="cellIs" dxfId="830" priority="3" operator="greaterThan">
      <formula>1</formula>
    </cfRule>
  </conditionalFormatting>
  <conditionalFormatting sqref="Z1 Y2:Z47">
    <cfRule type="cellIs" dxfId="829" priority="13" operator="lessThan">
      <formula>-0.1</formula>
    </cfRule>
  </conditionalFormatting>
  <conditionalFormatting sqref="Z2:Z47">
    <cfRule type="cellIs" dxfId="828" priority="5" operator="greaterThan">
      <formula>0.1</formula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CE839-D460-403B-B3D8-11042937E6BA}">
  <dimension ref="A1:G67"/>
  <sheetViews>
    <sheetView topLeftCell="A10" workbookViewId="0">
      <selection activeCell="H3" sqref="H3"/>
    </sheetView>
  </sheetViews>
  <sheetFormatPr baseColWidth="10" defaultRowHeight="14.5" x14ac:dyDescent="0.35"/>
  <cols>
    <col min="6" max="7" width="13.08984375" bestFit="1" customWidth="1"/>
  </cols>
  <sheetData>
    <row r="1" spans="1:7" x14ac:dyDescent="0.35">
      <c r="A1" s="22" t="s">
        <v>1</v>
      </c>
      <c r="B1" s="22" t="s">
        <v>9</v>
      </c>
      <c r="C1" s="22" t="s">
        <v>10</v>
      </c>
      <c r="D1" t="s">
        <v>4119</v>
      </c>
      <c r="E1" t="s">
        <v>4118</v>
      </c>
      <c r="F1" t="s">
        <v>4120</v>
      </c>
      <c r="G1" t="s">
        <v>4121</v>
      </c>
    </row>
    <row r="2" spans="1:7" x14ac:dyDescent="0.35">
      <c r="A2" s="71">
        <v>104534280</v>
      </c>
      <c r="B2" s="49" t="s">
        <v>50</v>
      </c>
      <c r="C2" s="50" t="s">
        <v>50</v>
      </c>
      <c r="D2" t="s">
        <v>141</v>
      </c>
      <c r="E2" t="s">
        <v>50</v>
      </c>
      <c r="F2" t="b">
        <f t="shared" ref="F2:F4" si="0">+D2=B2</f>
        <v>0</v>
      </c>
      <c r="G2" t="b">
        <f t="shared" ref="G2:G4" si="1">+E2=C2</f>
        <v>1</v>
      </c>
    </row>
    <row r="3" spans="1:7" x14ac:dyDescent="0.35">
      <c r="A3" s="71">
        <v>150001828</v>
      </c>
      <c r="B3" s="49" t="s">
        <v>50</v>
      </c>
      <c r="C3" s="50" t="s">
        <v>50</v>
      </c>
      <c r="D3" t="s">
        <v>65</v>
      </c>
      <c r="E3" t="s">
        <v>50</v>
      </c>
      <c r="F3" t="b">
        <f t="shared" si="0"/>
        <v>0</v>
      </c>
      <c r="G3" t="b">
        <f t="shared" si="1"/>
        <v>1</v>
      </c>
    </row>
    <row r="4" spans="1:7" x14ac:dyDescent="0.35">
      <c r="A4" s="71">
        <v>104522470</v>
      </c>
      <c r="B4" s="49" t="s">
        <v>50</v>
      </c>
      <c r="C4" s="50" t="s">
        <v>50</v>
      </c>
      <c r="D4" t="s">
        <v>65</v>
      </c>
      <c r="E4" t="s">
        <v>50</v>
      </c>
      <c r="F4" t="b">
        <f t="shared" si="0"/>
        <v>0</v>
      </c>
      <c r="G4" t="b">
        <f t="shared" si="1"/>
        <v>1</v>
      </c>
    </row>
    <row r="5" spans="1:7" x14ac:dyDescent="0.35">
      <c r="A5" s="71">
        <v>104300450</v>
      </c>
      <c r="B5" s="49" t="s">
        <v>141</v>
      </c>
      <c r="C5" s="50" t="s">
        <v>50</v>
      </c>
      <c r="D5" t="s">
        <v>141</v>
      </c>
      <c r="E5" t="s">
        <v>141</v>
      </c>
      <c r="F5" t="b">
        <f t="shared" ref="F5:F10" si="2">+D5=B5</f>
        <v>1</v>
      </c>
      <c r="G5" t="b">
        <f t="shared" ref="G5:G10" si="3">+E5=C5</f>
        <v>0</v>
      </c>
    </row>
    <row r="6" spans="1:7" x14ac:dyDescent="0.35">
      <c r="A6" s="71">
        <v>104529710</v>
      </c>
      <c r="B6" s="49" t="s">
        <v>294</v>
      </c>
      <c r="C6" s="50" t="s">
        <v>50</v>
      </c>
      <c r="D6" t="s">
        <v>49</v>
      </c>
      <c r="E6" t="s">
        <v>50</v>
      </c>
      <c r="F6" t="b">
        <f t="shared" si="2"/>
        <v>0</v>
      </c>
      <c r="G6" t="b">
        <f t="shared" si="3"/>
        <v>1</v>
      </c>
    </row>
    <row r="7" spans="1:7" x14ac:dyDescent="0.35">
      <c r="A7" s="71">
        <v>104524110</v>
      </c>
      <c r="B7" s="49" t="s">
        <v>297</v>
      </c>
      <c r="C7" s="50" t="s">
        <v>50</v>
      </c>
      <c r="D7" t="s">
        <v>698</v>
      </c>
      <c r="E7" t="s">
        <v>50</v>
      </c>
      <c r="F7" t="b">
        <f t="shared" si="2"/>
        <v>0</v>
      </c>
      <c r="G7" t="b">
        <f t="shared" si="3"/>
        <v>1</v>
      </c>
    </row>
    <row r="8" spans="1:7" x14ac:dyDescent="0.35">
      <c r="A8" s="71">
        <v>104525140</v>
      </c>
      <c r="B8" s="49" t="s">
        <v>50</v>
      </c>
      <c r="C8" s="50" t="s">
        <v>50</v>
      </c>
      <c r="D8" t="s">
        <v>149</v>
      </c>
      <c r="E8" t="s">
        <v>50</v>
      </c>
      <c r="F8" t="b">
        <f t="shared" si="2"/>
        <v>0</v>
      </c>
      <c r="G8" t="b">
        <f t="shared" si="3"/>
        <v>1</v>
      </c>
    </row>
    <row r="9" spans="1:7" x14ac:dyDescent="0.35">
      <c r="A9" s="71">
        <v>104529810</v>
      </c>
      <c r="B9" s="49" t="s">
        <v>50</v>
      </c>
      <c r="C9" s="50" t="s">
        <v>50</v>
      </c>
      <c r="D9" t="s">
        <v>294</v>
      </c>
      <c r="E9" t="s">
        <v>50</v>
      </c>
      <c r="F9" t="b">
        <f t="shared" si="2"/>
        <v>0</v>
      </c>
      <c r="G9" t="b">
        <f t="shared" si="3"/>
        <v>1</v>
      </c>
    </row>
    <row r="10" spans="1:7" x14ac:dyDescent="0.35">
      <c r="A10" s="71">
        <v>104531450</v>
      </c>
      <c r="B10" s="49" t="s">
        <v>50</v>
      </c>
      <c r="C10" s="50" t="s">
        <v>50</v>
      </c>
      <c r="D10" t="s">
        <v>294</v>
      </c>
      <c r="E10" t="s">
        <v>50</v>
      </c>
      <c r="F10" t="b">
        <f t="shared" si="2"/>
        <v>0</v>
      </c>
      <c r="G10" t="b">
        <f t="shared" si="3"/>
        <v>1</v>
      </c>
    </row>
    <row r="11" spans="1:7" x14ac:dyDescent="0.35">
      <c r="A11" s="71">
        <v>104516330</v>
      </c>
      <c r="B11" s="49" t="s">
        <v>65</v>
      </c>
      <c r="C11" s="50" t="s">
        <v>77</v>
      </c>
      <c r="D11" t="s">
        <v>77</v>
      </c>
      <c r="E11" t="s">
        <v>77</v>
      </c>
      <c r="F11" t="b">
        <f t="shared" ref="F11:F12" si="4">+D11=B11</f>
        <v>0</v>
      </c>
      <c r="G11" t="b">
        <f t="shared" ref="G11:G12" si="5">+E11=C11</f>
        <v>1</v>
      </c>
    </row>
    <row r="12" spans="1:7" x14ac:dyDescent="0.35">
      <c r="A12" s="71">
        <v>104537620</v>
      </c>
      <c r="B12" s="49" t="s">
        <v>361</v>
      </c>
      <c r="C12" s="50" t="s">
        <v>361</v>
      </c>
      <c r="D12" t="s">
        <v>57</v>
      </c>
      <c r="E12" t="s">
        <v>361</v>
      </c>
      <c r="F12" t="b">
        <f t="shared" si="4"/>
        <v>0</v>
      </c>
      <c r="G12" t="b">
        <f t="shared" si="5"/>
        <v>1</v>
      </c>
    </row>
    <row r="13" spans="1:7" x14ac:dyDescent="0.35">
      <c r="A13" s="71">
        <v>104546950</v>
      </c>
      <c r="B13" s="34" t="s">
        <v>248</v>
      </c>
      <c r="C13" s="50" t="s">
        <v>50</v>
      </c>
      <c r="D13" t="s">
        <v>248</v>
      </c>
      <c r="E13" t="s">
        <v>248</v>
      </c>
      <c r="F13" t="b">
        <f t="shared" ref="F13" si="6">+D13=B13</f>
        <v>1</v>
      </c>
      <c r="G13" t="b">
        <f t="shared" ref="G13" si="7">+E13=C13</f>
        <v>0</v>
      </c>
    </row>
    <row r="14" spans="1:7" x14ac:dyDescent="0.35">
      <c r="A14" s="71">
        <v>201700302</v>
      </c>
      <c r="B14" s="49" t="s">
        <v>65</v>
      </c>
      <c r="C14" s="50" t="s">
        <v>77</v>
      </c>
      <c r="D14" t="s">
        <v>77</v>
      </c>
      <c r="E14" t="s">
        <v>77</v>
      </c>
      <c r="F14" t="b">
        <f t="shared" ref="F14:F15" si="8">+D14=B14</f>
        <v>0</v>
      </c>
      <c r="G14" t="b">
        <f t="shared" ref="G14:G15" si="9">+E14=C14</f>
        <v>1</v>
      </c>
    </row>
    <row r="15" spans="1:7" x14ac:dyDescent="0.35">
      <c r="A15" s="71">
        <v>201700306</v>
      </c>
      <c r="B15" s="49" t="s">
        <v>65</v>
      </c>
      <c r="C15" s="50" t="s">
        <v>77</v>
      </c>
      <c r="D15" t="s">
        <v>77</v>
      </c>
      <c r="E15" t="s">
        <v>77</v>
      </c>
      <c r="F15" t="b">
        <f t="shared" si="8"/>
        <v>0</v>
      </c>
      <c r="G15" t="b">
        <f t="shared" si="9"/>
        <v>1</v>
      </c>
    </row>
    <row r="16" spans="1:7" x14ac:dyDescent="0.35">
      <c r="A16" s="71">
        <v>201700307</v>
      </c>
      <c r="B16" s="49" t="s">
        <v>65</v>
      </c>
      <c r="C16" s="50" t="s">
        <v>77</v>
      </c>
      <c r="D16" t="s">
        <v>77</v>
      </c>
      <c r="E16" t="s">
        <v>77</v>
      </c>
      <c r="F16" t="b">
        <f t="shared" ref="F16" si="10">+D16=B16</f>
        <v>0</v>
      </c>
      <c r="G16" t="b">
        <f t="shared" ref="G16" si="11">+E16=C16</f>
        <v>1</v>
      </c>
    </row>
    <row r="17" spans="1:7" x14ac:dyDescent="0.35">
      <c r="A17" s="71">
        <v>104513000</v>
      </c>
      <c r="B17" s="49" t="s">
        <v>1006</v>
      </c>
      <c r="C17" s="50" t="s">
        <v>50</v>
      </c>
      <c r="D17" t="s">
        <v>65</v>
      </c>
      <c r="E17" t="s">
        <v>50</v>
      </c>
      <c r="F17" t="b">
        <f t="shared" ref="F17:F23" si="12">+D17=B17</f>
        <v>0</v>
      </c>
      <c r="G17" t="b">
        <f t="shared" ref="G17:G23" si="13">+E17=C17</f>
        <v>1</v>
      </c>
    </row>
    <row r="18" spans="1:7" x14ac:dyDescent="0.35">
      <c r="A18" s="71">
        <v>104520990</v>
      </c>
      <c r="B18" s="49" t="s">
        <v>270</v>
      </c>
      <c r="C18" s="50" t="s">
        <v>77</v>
      </c>
      <c r="D18" t="s">
        <v>77</v>
      </c>
      <c r="E18" t="s">
        <v>77</v>
      </c>
      <c r="F18" t="b">
        <f t="shared" si="12"/>
        <v>0</v>
      </c>
      <c r="G18" t="b">
        <f t="shared" si="13"/>
        <v>1</v>
      </c>
    </row>
    <row r="19" spans="1:7" x14ac:dyDescent="0.35">
      <c r="A19" s="71">
        <v>104521980</v>
      </c>
      <c r="B19" s="49" t="s">
        <v>270</v>
      </c>
      <c r="C19" s="50" t="s">
        <v>77</v>
      </c>
      <c r="D19" t="s">
        <v>77</v>
      </c>
      <c r="E19" t="s">
        <v>77</v>
      </c>
      <c r="F19" t="b">
        <f t="shared" si="12"/>
        <v>0</v>
      </c>
      <c r="G19" t="b">
        <f t="shared" si="13"/>
        <v>1</v>
      </c>
    </row>
    <row r="20" spans="1:7" x14ac:dyDescent="0.35">
      <c r="A20" s="71">
        <v>150000048</v>
      </c>
      <c r="B20" s="49" t="s">
        <v>1022</v>
      </c>
      <c r="C20" s="50" t="s">
        <v>1022</v>
      </c>
      <c r="D20" t="s">
        <v>57</v>
      </c>
      <c r="E20" t="s">
        <v>1022</v>
      </c>
      <c r="F20" t="b">
        <f t="shared" si="12"/>
        <v>0</v>
      </c>
      <c r="G20" t="b">
        <f t="shared" si="13"/>
        <v>1</v>
      </c>
    </row>
    <row r="21" spans="1:7" x14ac:dyDescent="0.35">
      <c r="A21" s="71">
        <v>150001549</v>
      </c>
      <c r="B21" s="49" t="s">
        <v>1022</v>
      </c>
      <c r="C21" s="50" t="s">
        <v>50</v>
      </c>
      <c r="D21" t="s">
        <v>57</v>
      </c>
      <c r="E21" t="s">
        <v>50</v>
      </c>
      <c r="F21" t="b">
        <f t="shared" si="12"/>
        <v>0</v>
      </c>
      <c r="G21" t="b">
        <f t="shared" si="13"/>
        <v>1</v>
      </c>
    </row>
    <row r="22" spans="1:7" x14ac:dyDescent="0.35">
      <c r="A22" s="71">
        <v>150001548</v>
      </c>
      <c r="B22" s="49" t="s">
        <v>1022</v>
      </c>
      <c r="C22" s="50" t="s">
        <v>50</v>
      </c>
      <c r="D22" t="s">
        <v>57</v>
      </c>
      <c r="E22" t="s">
        <v>50</v>
      </c>
      <c r="F22" t="b">
        <f t="shared" si="12"/>
        <v>0</v>
      </c>
      <c r="G22" t="b">
        <f t="shared" si="13"/>
        <v>1</v>
      </c>
    </row>
    <row r="23" spans="1:7" x14ac:dyDescent="0.35">
      <c r="A23" s="71">
        <v>150001787</v>
      </c>
      <c r="B23" s="49" t="s">
        <v>1022</v>
      </c>
      <c r="C23" s="50" t="s">
        <v>50</v>
      </c>
      <c r="D23" t="s">
        <v>57</v>
      </c>
      <c r="E23" t="s">
        <v>50</v>
      </c>
      <c r="F23" t="b">
        <f t="shared" si="12"/>
        <v>0</v>
      </c>
      <c r="G23" t="b">
        <f t="shared" si="13"/>
        <v>1</v>
      </c>
    </row>
    <row r="24" spans="1:7" x14ac:dyDescent="0.35">
      <c r="A24" s="71">
        <v>104521210</v>
      </c>
      <c r="B24" s="49" t="s">
        <v>248</v>
      </c>
      <c r="C24" s="50" t="s">
        <v>77</v>
      </c>
      <c r="D24" t="s">
        <v>77</v>
      </c>
      <c r="E24" t="s">
        <v>77</v>
      </c>
      <c r="F24" t="b">
        <f t="shared" ref="F24:F26" si="14">+D24=B24</f>
        <v>0</v>
      </c>
      <c r="G24" t="b">
        <f t="shared" ref="G24:G26" si="15">+E24=C24</f>
        <v>1</v>
      </c>
    </row>
    <row r="25" spans="1:7" x14ac:dyDescent="0.35">
      <c r="A25" s="71">
        <v>150001739</v>
      </c>
      <c r="B25" s="49" t="s">
        <v>1022</v>
      </c>
      <c r="C25" s="50" t="s">
        <v>50</v>
      </c>
      <c r="D25" t="s">
        <v>65</v>
      </c>
      <c r="E25" t="s">
        <v>50</v>
      </c>
      <c r="F25" t="b">
        <f t="shared" si="14"/>
        <v>0</v>
      </c>
      <c r="G25" t="b">
        <f t="shared" si="15"/>
        <v>1</v>
      </c>
    </row>
    <row r="26" spans="1:7" x14ac:dyDescent="0.35">
      <c r="A26" s="71">
        <v>102310250</v>
      </c>
      <c r="B26" s="49" t="s">
        <v>647</v>
      </c>
      <c r="C26" s="50" t="s">
        <v>50</v>
      </c>
      <c r="D26" t="s">
        <v>57</v>
      </c>
      <c r="E26" t="s">
        <v>50</v>
      </c>
      <c r="F26" t="b">
        <f t="shared" si="14"/>
        <v>0</v>
      </c>
      <c r="G26" t="b">
        <f t="shared" si="15"/>
        <v>1</v>
      </c>
    </row>
    <row r="27" spans="1:7" x14ac:dyDescent="0.35">
      <c r="A27" s="71">
        <v>150000311</v>
      </c>
      <c r="B27" s="49" t="s">
        <v>50</v>
      </c>
      <c r="C27" s="50" t="s">
        <v>50</v>
      </c>
      <c r="D27" t="s">
        <v>141</v>
      </c>
      <c r="E27" t="s">
        <v>50</v>
      </c>
      <c r="F27" t="b">
        <f t="shared" ref="F27" si="16">+D27=B27</f>
        <v>0</v>
      </c>
      <c r="G27" t="b">
        <f t="shared" ref="G27" si="17">+E27=C27</f>
        <v>1</v>
      </c>
    </row>
    <row r="28" spans="1:7" x14ac:dyDescent="0.35">
      <c r="A28" s="71">
        <v>104517170</v>
      </c>
      <c r="B28" s="49" t="s">
        <v>50</v>
      </c>
      <c r="C28" s="50" t="s">
        <v>50</v>
      </c>
      <c r="D28" t="s">
        <v>92</v>
      </c>
      <c r="E28" t="s">
        <v>50</v>
      </c>
      <c r="F28" t="b">
        <f t="shared" ref="F28" si="18">+D28=B28</f>
        <v>0</v>
      </c>
      <c r="G28" t="b">
        <f t="shared" ref="G28" si="19">+E28=C28</f>
        <v>1</v>
      </c>
    </row>
    <row r="29" spans="1:7" x14ac:dyDescent="0.35">
      <c r="A29" s="71">
        <v>201222940</v>
      </c>
      <c r="B29" s="49" t="s">
        <v>49</v>
      </c>
      <c r="C29" s="50" t="s">
        <v>50</v>
      </c>
      <c r="D29" t="s">
        <v>49</v>
      </c>
      <c r="E29" t="s">
        <v>49</v>
      </c>
      <c r="F29" t="b">
        <f t="shared" ref="F29" si="20">+D29=B29</f>
        <v>1</v>
      </c>
      <c r="G29" t="b">
        <f t="shared" ref="G29" si="21">+E29=C29</f>
        <v>0</v>
      </c>
    </row>
    <row r="30" spans="1:7" x14ac:dyDescent="0.35">
      <c r="A30" s="71">
        <v>104524930</v>
      </c>
      <c r="B30" s="49" t="s">
        <v>294</v>
      </c>
      <c r="C30" s="50" t="s">
        <v>50</v>
      </c>
      <c r="D30" t="s">
        <v>698</v>
      </c>
      <c r="E30" t="s">
        <v>50</v>
      </c>
      <c r="F30" t="b">
        <f t="shared" ref="F30:F39" si="22">+D30=B30</f>
        <v>0</v>
      </c>
      <c r="G30" t="b">
        <f t="shared" ref="G30:G39" si="23">+E30=C30</f>
        <v>1</v>
      </c>
    </row>
    <row r="31" spans="1:7" x14ac:dyDescent="0.35">
      <c r="A31" s="71">
        <v>104524100</v>
      </c>
      <c r="B31" s="49" t="s">
        <v>297</v>
      </c>
      <c r="C31" s="50" t="s">
        <v>50</v>
      </c>
      <c r="D31" t="s">
        <v>698</v>
      </c>
      <c r="E31" t="s">
        <v>50</v>
      </c>
      <c r="F31" t="b">
        <f t="shared" si="22"/>
        <v>0</v>
      </c>
      <c r="G31" t="b">
        <f t="shared" si="23"/>
        <v>1</v>
      </c>
    </row>
    <row r="32" spans="1:7" x14ac:dyDescent="0.35">
      <c r="A32" s="71">
        <v>104524490</v>
      </c>
      <c r="B32" s="49" t="s">
        <v>50</v>
      </c>
      <c r="C32" s="50" t="s">
        <v>50</v>
      </c>
      <c r="D32" t="s">
        <v>65</v>
      </c>
      <c r="E32" t="s">
        <v>50</v>
      </c>
      <c r="F32" t="b">
        <f t="shared" si="22"/>
        <v>0</v>
      </c>
      <c r="G32" t="b">
        <f t="shared" si="23"/>
        <v>1</v>
      </c>
    </row>
    <row r="33" spans="1:7" x14ac:dyDescent="0.35">
      <c r="A33" s="71">
        <v>104524230</v>
      </c>
      <c r="B33" s="49" t="s">
        <v>149</v>
      </c>
      <c r="C33" s="50" t="s">
        <v>50</v>
      </c>
      <c r="D33" t="s">
        <v>65</v>
      </c>
      <c r="E33" t="s">
        <v>50</v>
      </c>
      <c r="F33" t="b">
        <f t="shared" si="22"/>
        <v>0</v>
      </c>
      <c r="G33" t="b">
        <f t="shared" si="23"/>
        <v>1</v>
      </c>
    </row>
    <row r="34" spans="1:7" x14ac:dyDescent="0.35">
      <c r="A34" s="71">
        <v>104524260</v>
      </c>
      <c r="B34" s="49" t="s">
        <v>149</v>
      </c>
      <c r="C34" s="50" t="s">
        <v>50</v>
      </c>
      <c r="D34" t="s">
        <v>65</v>
      </c>
      <c r="E34" t="s">
        <v>50</v>
      </c>
      <c r="F34" t="b">
        <f t="shared" si="22"/>
        <v>0</v>
      </c>
      <c r="G34" t="b">
        <f t="shared" si="23"/>
        <v>1</v>
      </c>
    </row>
    <row r="35" spans="1:7" x14ac:dyDescent="0.35">
      <c r="A35" s="71">
        <v>104524250</v>
      </c>
      <c r="B35" s="49" t="s">
        <v>149</v>
      </c>
      <c r="C35" s="50" t="s">
        <v>50</v>
      </c>
      <c r="D35" t="s">
        <v>65</v>
      </c>
      <c r="E35" t="s">
        <v>50</v>
      </c>
      <c r="F35" t="b">
        <f t="shared" si="22"/>
        <v>0</v>
      </c>
      <c r="G35" t="b">
        <f t="shared" si="23"/>
        <v>1</v>
      </c>
    </row>
    <row r="36" spans="1:7" x14ac:dyDescent="0.35">
      <c r="A36" s="71">
        <v>104524240</v>
      </c>
      <c r="B36" s="49" t="s">
        <v>149</v>
      </c>
      <c r="C36" s="50" t="s">
        <v>50</v>
      </c>
      <c r="D36" t="s">
        <v>65</v>
      </c>
      <c r="E36" t="s">
        <v>50</v>
      </c>
      <c r="F36" t="b">
        <f t="shared" si="22"/>
        <v>0</v>
      </c>
      <c r="G36" t="b">
        <f t="shared" si="23"/>
        <v>1</v>
      </c>
    </row>
    <row r="37" spans="1:7" x14ac:dyDescent="0.35">
      <c r="A37" s="71">
        <v>104537680</v>
      </c>
      <c r="B37" s="49" t="s">
        <v>50</v>
      </c>
      <c r="C37" s="50" t="s">
        <v>50</v>
      </c>
      <c r="D37" t="s">
        <v>65</v>
      </c>
      <c r="E37" t="s">
        <v>50</v>
      </c>
      <c r="F37" t="b">
        <f t="shared" si="22"/>
        <v>0</v>
      </c>
      <c r="G37" t="b">
        <f t="shared" si="23"/>
        <v>1</v>
      </c>
    </row>
    <row r="38" spans="1:7" x14ac:dyDescent="0.35">
      <c r="A38" s="71">
        <v>104537670</v>
      </c>
      <c r="B38" s="49" t="s">
        <v>50</v>
      </c>
      <c r="C38" s="50" t="s">
        <v>50</v>
      </c>
      <c r="D38" t="s">
        <v>65</v>
      </c>
      <c r="E38" t="s">
        <v>50</v>
      </c>
      <c r="F38" t="b">
        <f t="shared" si="22"/>
        <v>0</v>
      </c>
      <c r="G38" t="b">
        <f t="shared" si="23"/>
        <v>1</v>
      </c>
    </row>
    <row r="39" spans="1:7" x14ac:dyDescent="0.35">
      <c r="A39" s="71">
        <v>104537660</v>
      </c>
      <c r="B39" s="49" t="s">
        <v>50</v>
      </c>
      <c r="C39" s="50" t="s">
        <v>50</v>
      </c>
      <c r="D39" t="s">
        <v>65</v>
      </c>
      <c r="E39" t="s">
        <v>50</v>
      </c>
      <c r="F39" t="b">
        <f t="shared" si="22"/>
        <v>0</v>
      </c>
      <c r="G39" t="b">
        <f t="shared" si="23"/>
        <v>1</v>
      </c>
    </row>
    <row r="40" spans="1:7" x14ac:dyDescent="0.35">
      <c r="A40" s="71">
        <v>104524520</v>
      </c>
      <c r="B40" s="49" t="s">
        <v>50</v>
      </c>
      <c r="C40" s="50" t="s">
        <v>50</v>
      </c>
      <c r="D40" t="s">
        <v>65</v>
      </c>
      <c r="E40" t="s">
        <v>50</v>
      </c>
      <c r="F40" t="b">
        <f t="shared" ref="F40:F45" si="24">+D40=B40</f>
        <v>0</v>
      </c>
      <c r="G40" t="b">
        <f t="shared" ref="G40:G45" si="25">+E40=C40</f>
        <v>1</v>
      </c>
    </row>
    <row r="41" spans="1:7" x14ac:dyDescent="0.35">
      <c r="A41" s="71">
        <v>104524510</v>
      </c>
      <c r="B41" s="49" t="s">
        <v>50</v>
      </c>
      <c r="C41" s="50" t="s">
        <v>50</v>
      </c>
      <c r="D41" t="s">
        <v>65</v>
      </c>
      <c r="E41" t="s">
        <v>50</v>
      </c>
      <c r="F41" t="b">
        <f t="shared" si="24"/>
        <v>0</v>
      </c>
      <c r="G41" t="b">
        <f t="shared" si="25"/>
        <v>1</v>
      </c>
    </row>
    <row r="42" spans="1:7" x14ac:dyDescent="0.35">
      <c r="A42" s="71">
        <v>104524500</v>
      </c>
      <c r="B42" s="49" t="s">
        <v>50</v>
      </c>
      <c r="C42" s="50" t="s">
        <v>50</v>
      </c>
      <c r="D42" t="s">
        <v>65</v>
      </c>
      <c r="E42" t="s">
        <v>50</v>
      </c>
      <c r="F42" t="b">
        <f t="shared" si="24"/>
        <v>0</v>
      </c>
      <c r="G42" t="b">
        <f t="shared" si="25"/>
        <v>1</v>
      </c>
    </row>
    <row r="43" spans="1:7" x14ac:dyDescent="0.35">
      <c r="A43" s="71">
        <v>104526600</v>
      </c>
      <c r="B43" s="49" t="s">
        <v>50</v>
      </c>
      <c r="C43" s="50" t="s">
        <v>50</v>
      </c>
      <c r="D43" t="s">
        <v>166</v>
      </c>
      <c r="E43" t="s">
        <v>50</v>
      </c>
      <c r="F43" t="b">
        <f t="shared" si="24"/>
        <v>0</v>
      </c>
      <c r="G43" t="b">
        <f t="shared" si="25"/>
        <v>1</v>
      </c>
    </row>
    <row r="44" spans="1:7" x14ac:dyDescent="0.35">
      <c r="A44" s="71">
        <v>104525180</v>
      </c>
      <c r="B44" s="49" t="s">
        <v>50</v>
      </c>
      <c r="C44" s="50" t="s">
        <v>50</v>
      </c>
      <c r="D44" t="s">
        <v>49</v>
      </c>
      <c r="E44" t="s">
        <v>50</v>
      </c>
      <c r="F44" t="b">
        <f t="shared" si="24"/>
        <v>0</v>
      </c>
      <c r="G44" t="b">
        <f t="shared" si="25"/>
        <v>1</v>
      </c>
    </row>
    <row r="45" spans="1:7" x14ac:dyDescent="0.35">
      <c r="A45" s="71">
        <v>104526620</v>
      </c>
      <c r="B45" s="49" t="s">
        <v>50</v>
      </c>
      <c r="C45" s="50" t="s">
        <v>50</v>
      </c>
      <c r="D45" t="s">
        <v>803</v>
      </c>
      <c r="E45" t="s">
        <v>50</v>
      </c>
      <c r="F45" t="b">
        <f t="shared" si="24"/>
        <v>0</v>
      </c>
      <c r="G45" t="b">
        <f t="shared" si="25"/>
        <v>1</v>
      </c>
    </row>
    <row r="46" spans="1:7" x14ac:dyDescent="0.35">
      <c r="A46" s="71">
        <v>104539360</v>
      </c>
      <c r="B46" s="49" t="s">
        <v>50</v>
      </c>
      <c r="C46" s="50" t="s">
        <v>50</v>
      </c>
      <c r="D46" t="s">
        <v>160</v>
      </c>
      <c r="E46" t="s">
        <v>50</v>
      </c>
      <c r="F46" t="b">
        <f t="shared" ref="F46" si="26">+D46=B46</f>
        <v>0</v>
      </c>
      <c r="G46" t="b">
        <f t="shared" ref="G46" si="27">+E46=C46</f>
        <v>1</v>
      </c>
    </row>
    <row r="47" spans="1:7" x14ac:dyDescent="0.35">
      <c r="A47" s="71">
        <v>40642100</v>
      </c>
      <c r="B47" s="49" t="s">
        <v>569</v>
      </c>
      <c r="C47" s="50" t="s">
        <v>50</v>
      </c>
      <c r="D47" t="s">
        <v>569</v>
      </c>
      <c r="E47" t="s">
        <v>569</v>
      </c>
      <c r="F47" t="b">
        <f t="shared" ref="F47:F48" si="28">+D47=B47</f>
        <v>1</v>
      </c>
      <c r="G47" t="b">
        <f t="shared" ref="G47:G48" si="29">+E47=C47</f>
        <v>0</v>
      </c>
    </row>
    <row r="48" spans="1:7" x14ac:dyDescent="0.35">
      <c r="A48" s="71">
        <v>104516230</v>
      </c>
      <c r="B48" s="49" t="s">
        <v>569</v>
      </c>
      <c r="C48" s="50" t="s">
        <v>50</v>
      </c>
      <c r="D48" t="s">
        <v>569</v>
      </c>
      <c r="E48" t="s">
        <v>569</v>
      </c>
      <c r="F48" t="b">
        <f t="shared" si="28"/>
        <v>1</v>
      </c>
      <c r="G48" t="b">
        <f t="shared" si="29"/>
        <v>0</v>
      </c>
    </row>
    <row r="49" spans="1:7" x14ac:dyDescent="0.35">
      <c r="A49" s="71">
        <v>104520880</v>
      </c>
      <c r="B49" s="49" t="s">
        <v>248</v>
      </c>
      <c r="C49" s="50" t="s">
        <v>77</v>
      </c>
      <c r="D49" t="s">
        <v>77</v>
      </c>
      <c r="E49" t="s">
        <v>77</v>
      </c>
      <c r="F49" t="b">
        <f t="shared" ref="F49:F53" si="30">+D49=B49</f>
        <v>0</v>
      </c>
      <c r="G49" t="b">
        <f t="shared" ref="G49:G53" si="31">+E49=C49</f>
        <v>1</v>
      </c>
    </row>
    <row r="50" spans="1:7" x14ac:dyDescent="0.35">
      <c r="A50" s="71">
        <v>105045840</v>
      </c>
      <c r="B50" s="49" t="s">
        <v>803</v>
      </c>
      <c r="C50" s="50" t="s">
        <v>77</v>
      </c>
      <c r="D50" t="s">
        <v>77</v>
      </c>
      <c r="E50" t="s">
        <v>77</v>
      </c>
      <c r="F50" t="b">
        <f t="shared" si="30"/>
        <v>0</v>
      </c>
      <c r="G50" t="b">
        <f t="shared" si="31"/>
        <v>1</v>
      </c>
    </row>
    <row r="51" spans="1:7" x14ac:dyDescent="0.35">
      <c r="A51" s="71">
        <v>104519840</v>
      </c>
      <c r="B51" s="49" t="s">
        <v>198</v>
      </c>
      <c r="C51" s="50" t="s">
        <v>77</v>
      </c>
      <c r="D51" t="s">
        <v>77</v>
      </c>
      <c r="E51" t="s">
        <v>77</v>
      </c>
      <c r="F51" t="b">
        <f t="shared" si="30"/>
        <v>0</v>
      </c>
      <c r="G51" t="b">
        <f t="shared" si="31"/>
        <v>1</v>
      </c>
    </row>
    <row r="52" spans="1:7" x14ac:dyDescent="0.35">
      <c r="A52" s="71">
        <v>150001020</v>
      </c>
      <c r="B52" s="49" t="s">
        <v>647</v>
      </c>
      <c r="C52" s="50" t="s">
        <v>50</v>
      </c>
      <c r="D52" t="s">
        <v>248</v>
      </c>
      <c r="E52" t="s">
        <v>248</v>
      </c>
      <c r="F52" t="b">
        <f t="shared" si="30"/>
        <v>0</v>
      </c>
      <c r="G52" t="b">
        <f t="shared" si="31"/>
        <v>0</v>
      </c>
    </row>
    <row r="53" spans="1:7" x14ac:dyDescent="0.35">
      <c r="A53" s="71">
        <v>104528740</v>
      </c>
      <c r="B53" s="49" t="s">
        <v>50</v>
      </c>
      <c r="C53" s="50" t="s">
        <v>50</v>
      </c>
      <c r="D53" t="s">
        <v>49</v>
      </c>
      <c r="E53" t="s">
        <v>50</v>
      </c>
      <c r="F53" t="b">
        <f t="shared" si="30"/>
        <v>0</v>
      </c>
      <c r="G53" t="b">
        <f t="shared" si="31"/>
        <v>1</v>
      </c>
    </row>
    <row r="54" spans="1:7" x14ac:dyDescent="0.35">
      <c r="A54" s="71">
        <v>104534530</v>
      </c>
      <c r="B54" s="49" t="s">
        <v>248</v>
      </c>
      <c r="C54" s="50" t="s">
        <v>77</v>
      </c>
      <c r="D54" t="s">
        <v>77</v>
      </c>
      <c r="E54" t="s">
        <v>77</v>
      </c>
      <c r="F54" t="b">
        <f t="shared" ref="F54:F59" si="32">+D54=B54</f>
        <v>0</v>
      </c>
      <c r="G54" t="b">
        <f t="shared" ref="G54:G59" si="33">+E54=C54</f>
        <v>1</v>
      </c>
    </row>
    <row r="55" spans="1:7" x14ac:dyDescent="0.35">
      <c r="A55" s="71">
        <v>104340780</v>
      </c>
      <c r="B55" s="49" t="s">
        <v>198</v>
      </c>
      <c r="C55" s="50" t="s">
        <v>77</v>
      </c>
      <c r="D55" t="s">
        <v>77</v>
      </c>
      <c r="E55" t="s">
        <v>77</v>
      </c>
      <c r="F55" t="b">
        <f t="shared" si="32"/>
        <v>0</v>
      </c>
      <c r="G55" t="b">
        <f t="shared" si="33"/>
        <v>1</v>
      </c>
    </row>
    <row r="56" spans="1:7" x14ac:dyDescent="0.35">
      <c r="A56" s="71">
        <v>104340790</v>
      </c>
      <c r="B56" s="49" t="s">
        <v>198</v>
      </c>
      <c r="C56" s="50" t="s">
        <v>77</v>
      </c>
      <c r="D56" t="s">
        <v>77</v>
      </c>
      <c r="E56" t="s">
        <v>77</v>
      </c>
      <c r="F56" t="b">
        <f t="shared" si="32"/>
        <v>0</v>
      </c>
      <c r="G56" t="b">
        <f t="shared" si="33"/>
        <v>1</v>
      </c>
    </row>
    <row r="57" spans="1:7" x14ac:dyDescent="0.35">
      <c r="A57" s="71">
        <v>104519290</v>
      </c>
      <c r="B57" s="49" t="s">
        <v>198</v>
      </c>
      <c r="C57" s="50" t="s">
        <v>77</v>
      </c>
      <c r="D57" t="s">
        <v>77</v>
      </c>
      <c r="E57" t="s">
        <v>77</v>
      </c>
      <c r="F57" t="b">
        <f t="shared" si="32"/>
        <v>0</v>
      </c>
      <c r="G57" t="b">
        <f t="shared" si="33"/>
        <v>1</v>
      </c>
    </row>
    <row r="58" spans="1:7" x14ac:dyDescent="0.35">
      <c r="A58" s="71">
        <v>104340050</v>
      </c>
      <c r="B58" s="49" t="s">
        <v>65</v>
      </c>
      <c r="C58" s="50" t="s">
        <v>77</v>
      </c>
      <c r="D58" t="s">
        <v>77</v>
      </c>
      <c r="E58" t="s">
        <v>77</v>
      </c>
      <c r="F58" t="b">
        <f t="shared" si="32"/>
        <v>0</v>
      </c>
      <c r="G58" t="b">
        <f t="shared" si="33"/>
        <v>1</v>
      </c>
    </row>
    <row r="59" spans="1:7" x14ac:dyDescent="0.35">
      <c r="A59" s="71">
        <v>104519480</v>
      </c>
      <c r="B59" s="49" t="s">
        <v>198</v>
      </c>
      <c r="C59" s="50" t="s">
        <v>77</v>
      </c>
      <c r="D59" t="s">
        <v>77</v>
      </c>
      <c r="E59" t="s">
        <v>77</v>
      </c>
      <c r="F59" t="b">
        <f t="shared" si="32"/>
        <v>0</v>
      </c>
      <c r="G59" t="b">
        <f t="shared" si="33"/>
        <v>1</v>
      </c>
    </row>
    <row r="60" spans="1:7" x14ac:dyDescent="0.35">
      <c r="A60" s="71">
        <v>104521670</v>
      </c>
      <c r="B60" s="49" t="s">
        <v>248</v>
      </c>
      <c r="C60" s="50" t="s">
        <v>77</v>
      </c>
      <c r="D60" t="s">
        <v>77</v>
      </c>
      <c r="E60" t="s">
        <v>77</v>
      </c>
      <c r="F60" t="b">
        <f t="shared" ref="F60:F66" si="34">+D60=B60</f>
        <v>0</v>
      </c>
      <c r="G60" t="b">
        <f t="shared" ref="G60:G66" si="35">+E60=C60</f>
        <v>1</v>
      </c>
    </row>
    <row r="61" spans="1:7" x14ac:dyDescent="0.35">
      <c r="A61" s="71">
        <v>104545100</v>
      </c>
      <c r="B61" s="49" t="s">
        <v>198</v>
      </c>
      <c r="C61" s="50" t="s">
        <v>77</v>
      </c>
      <c r="D61" t="s">
        <v>77</v>
      </c>
      <c r="E61" t="s">
        <v>77</v>
      </c>
      <c r="F61" t="b">
        <f t="shared" si="34"/>
        <v>0</v>
      </c>
      <c r="G61" t="b">
        <f t="shared" si="35"/>
        <v>1</v>
      </c>
    </row>
    <row r="62" spans="1:7" x14ac:dyDescent="0.35">
      <c r="A62" s="96">
        <v>104528010</v>
      </c>
      <c r="B62" s="49" t="s">
        <v>65</v>
      </c>
      <c r="C62" s="50" t="s">
        <v>77</v>
      </c>
      <c r="D62" t="s">
        <v>77</v>
      </c>
      <c r="E62" t="s">
        <v>77</v>
      </c>
      <c r="F62" t="b">
        <f t="shared" si="34"/>
        <v>0</v>
      </c>
      <c r="G62" t="b">
        <f t="shared" si="35"/>
        <v>1</v>
      </c>
    </row>
    <row r="63" spans="1:7" x14ac:dyDescent="0.35">
      <c r="A63" s="71">
        <v>104524540</v>
      </c>
      <c r="B63" s="49" t="s">
        <v>49</v>
      </c>
      <c r="C63" s="50" t="s">
        <v>77</v>
      </c>
      <c r="D63" t="s">
        <v>77</v>
      </c>
      <c r="E63" t="s">
        <v>77</v>
      </c>
      <c r="F63" t="b">
        <f t="shared" si="34"/>
        <v>0</v>
      </c>
      <c r="G63" t="b">
        <f t="shared" si="35"/>
        <v>1</v>
      </c>
    </row>
    <row r="64" spans="1:7" x14ac:dyDescent="0.35">
      <c r="A64" s="71">
        <v>104524530</v>
      </c>
      <c r="B64" s="49" t="s">
        <v>49</v>
      </c>
      <c r="C64" s="50" t="s">
        <v>77</v>
      </c>
      <c r="D64" t="s">
        <v>77</v>
      </c>
      <c r="E64" t="s">
        <v>77</v>
      </c>
      <c r="F64" t="b">
        <f t="shared" si="34"/>
        <v>0</v>
      </c>
      <c r="G64" t="b">
        <f t="shared" si="35"/>
        <v>1</v>
      </c>
    </row>
    <row r="65" spans="1:7" x14ac:dyDescent="0.35">
      <c r="A65" s="71">
        <v>104522620</v>
      </c>
      <c r="B65" s="49" t="s">
        <v>248</v>
      </c>
      <c r="C65" s="50" t="s">
        <v>77</v>
      </c>
      <c r="D65" t="s">
        <v>77</v>
      </c>
      <c r="E65" t="s">
        <v>77</v>
      </c>
      <c r="F65" t="b">
        <f t="shared" si="34"/>
        <v>0</v>
      </c>
      <c r="G65" t="b">
        <f t="shared" si="35"/>
        <v>1</v>
      </c>
    </row>
    <row r="66" spans="1:7" x14ac:dyDescent="0.35">
      <c r="A66" s="71">
        <v>104519180</v>
      </c>
      <c r="B66" s="49" t="s">
        <v>417</v>
      </c>
      <c r="C66" s="50" t="s">
        <v>77</v>
      </c>
      <c r="D66" t="s">
        <v>77</v>
      </c>
      <c r="E66" t="s">
        <v>77</v>
      </c>
      <c r="F66" t="b">
        <f t="shared" si="34"/>
        <v>0</v>
      </c>
      <c r="G66" t="b">
        <f t="shared" si="35"/>
        <v>1</v>
      </c>
    </row>
    <row r="67" spans="1:7" x14ac:dyDescent="0.35">
      <c r="A67" s="71">
        <v>104520790</v>
      </c>
      <c r="B67" s="49" t="s">
        <v>569</v>
      </c>
      <c r="C67" s="50" t="s">
        <v>77</v>
      </c>
      <c r="D67" t="s">
        <v>77</v>
      </c>
      <c r="E67" t="s">
        <v>77</v>
      </c>
      <c r="F67" t="b">
        <f t="shared" ref="F67" si="36">+D67=B67</f>
        <v>0</v>
      </c>
      <c r="G67" t="b">
        <f t="shared" ref="G67" si="37">+E67=C67</f>
        <v>1</v>
      </c>
    </row>
  </sheetData>
  <autoFilter ref="A1:G67" xr:uid="{3A2CE839-D460-403B-B3D8-11042937E6BA}"/>
  <conditionalFormatting sqref="A1">
    <cfRule type="duplicateValues" dxfId="827" priority="12560"/>
  </conditionalFormatting>
  <conditionalFormatting sqref="A1:A67">
    <cfRule type="duplicateValues" dxfId="826" priority="13509"/>
  </conditionalFormatting>
  <conditionalFormatting sqref="A2:A67">
    <cfRule type="containsText" dxfId="825" priority="3" operator="containsText" text="NACIONAL">
      <formula>NOT(ISERROR(SEARCH("NACIONAL",A2)))</formula>
    </cfRule>
    <cfRule type="containsText" dxfId="824" priority="14" operator="containsText" text="EXCLUSIVOS">
      <formula>NOT(ISERROR(SEARCH("EXCLUSIVOS",A2)))</formula>
    </cfRule>
    <cfRule type="duplicateValues" dxfId="823" priority="13505"/>
    <cfRule type="duplicateValues" dxfId="822" priority="13506"/>
    <cfRule type="duplicateValues" dxfId="821" priority="13507"/>
    <cfRule type="duplicateValues" dxfId="820" priority="13508"/>
    <cfRule type="duplicateValues" dxfId="819" priority="13511"/>
  </conditionalFormatting>
  <conditionalFormatting sqref="A29:A33">
    <cfRule type="duplicateValues" dxfId="818" priority="13222"/>
  </conditionalFormatting>
  <conditionalFormatting sqref="A34:A53">
    <cfRule type="duplicateValues" dxfId="817" priority="13169"/>
    <cfRule type="duplicateValues" dxfId="816" priority="13170"/>
    <cfRule type="duplicateValues" dxfId="815" priority="13171"/>
    <cfRule type="duplicateValues" dxfId="814" priority="13172"/>
  </conditionalFormatting>
  <conditionalFormatting sqref="A44:A45">
    <cfRule type="duplicateValues" dxfId="813" priority="13145"/>
  </conditionalFormatting>
  <conditionalFormatting sqref="A46">
    <cfRule type="duplicateValues" dxfId="812" priority="13120"/>
    <cfRule type="duplicateValues" dxfId="811" priority="13121"/>
    <cfRule type="duplicateValues" dxfId="810" priority="13117"/>
    <cfRule type="duplicateValues" dxfId="809" priority="13118"/>
    <cfRule type="duplicateValues" dxfId="808" priority="13119"/>
  </conditionalFormatting>
  <conditionalFormatting sqref="A47:A48">
    <cfRule type="duplicateValues" dxfId="807" priority="13086"/>
    <cfRule type="containsText" dxfId="806" priority="13087" operator="containsText" text="NACIONAL">
      <formula>NOT(ISERROR(SEARCH("NACIONAL",A47)))</formula>
    </cfRule>
    <cfRule type="duplicateValues" dxfId="805" priority="13090"/>
    <cfRule type="containsText" dxfId="804" priority="13088" operator="containsText" text="EXCLUSIVOS">
      <formula>NOT(ISERROR(SEARCH("EXCLUSIVOS",A47)))</formula>
    </cfRule>
    <cfRule type="duplicateValues" dxfId="803" priority="13089"/>
  </conditionalFormatting>
  <conditionalFormatting sqref="A49:A53">
    <cfRule type="duplicateValues" dxfId="802" priority="13061"/>
    <cfRule type="duplicateValues" dxfId="801" priority="13062"/>
    <cfRule type="duplicateValues" dxfId="800" priority="13063"/>
    <cfRule type="duplicateValues" dxfId="799" priority="13064"/>
    <cfRule type="duplicateValues" dxfId="798" priority="13065"/>
  </conditionalFormatting>
  <conditionalFormatting sqref="A50:A53">
    <cfRule type="duplicateValues" dxfId="797" priority="13030"/>
  </conditionalFormatting>
  <conditionalFormatting sqref="A54:A67">
    <cfRule type="duplicateValues" dxfId="796" priority="12866"/>
    <cfRule type="duplicateValues" dxfId="795" priority="12867"/>
    <cfRule type="duplicateValues" dxfId="794" priority="12868"/>
    <cfRule type="duplicateValues" dxfId="793" priority="12869"/>
    <cfRule type="duplicateValues" dxfId="792" priority="12870"/>
    <cfRule type="duplicateValues" dxfId="791" priority="1287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71107-7C53-41E2-B0D7-9BD64CB4EF8D}">
  <dimension ref="A1:F54"/>
  <sheetViews>
    <sheetView topLeftCell="A32" workbookViewId="0">
      <selection activeCell="F59" sqref="F59"/>
    </sheetView>
  </sheetViews>
  <sheetFormatPr baseColWidth="10" defaultRowHeight="14.5" x14ac:dyDescent="0.35"/>
  <sheetData>
    <row r="1" spans="1:6" x14ac:dyDescent="0.35">
      <c r="A1" s="22" t="s">
        <v>1</v>
      </c>
      <c r="B1" s="22" t="s">
        <v>4</v>
      </c>
      <c r="C1" s="22" t="s">
        <v>5</v>
      </c>
      <c r="D1" s="22" t="s">
        <v>6</v>
      </c>
      <c r="E1" s="22" t="s">
        <v>8</v>
      </c>
      <c r="F1" s="29" t="s">
        <v>30</v>
      </c>
    </row>
    <row r="2" spans="1:6" x14ac:dyDescent="0.35">
      <c r="A2" s="39">
        <v>104535440</v>
      </c>
      <c r="B2" s="39" t="s">
        <v>34</v>
      </c>
      <c r="C2" s="39" t="s">
        <v>80</v>
      </c>
      <c r="D2" s="39" t="s">
        <v>138</v>
      </c>
      <c r="E2" s="39" t="s">
        <v>140</v>
      </c>
      <c r="F2" s="95">
        <v>0.4</v>
      </c>
    </row>
    <row r="3" spans="1:6" x14ac:dyDescent="0.35">
      <c r="A3" s="39">
        <v>104534280</v>
      </c>
      <c r="B3" s="39" t="s">
        <v>34</v>
      </c>
      <c r="C3" s="39" t="s">
        <v>80</v>
      </c>
      <c r="D3" s="39" t="s">
        <v>138</v>
      </c>
      <c r="E3" s="39" t="s">
        <v>145</v>
      </c>
      <c r="F3" s="95">
        <v>0.4</v>
      </c>
    </row>
    <row r="4" spans="1:6" x14ac:dyDescent="0.35">
      <c r="A4" s="39">
        <v>104534410</v>
      </c>
      <c r="B4" s="39" t="s">
        <v>34</v>
      </c>
      <c r="C4" s="39" t="s">
        <v>35</v>
      </c>
      <c r="D4" s="39" t="s">
        <v>146</v>
      </c>
      <c r="E4" s="39" t="s">
        <v>148</v>
      </c>
      <c r="F4" s="95">
        <v>0.4</v>
      </c>
    </row>
    <row r="5" spans="1:6" x14ac:dyDescent="0.35">
      <c r="A5" s="39">
        <v>104534420</v>
      </c>
      <c r="B5" s="39" t="s">
        <v>34</v>
      </c>
      <c r="C5" s="39" t="s">
        <v>35</v>
      </c>
      <c r="D5" s="39" t="s">
        <v>146</v>
      </c>
      <c r="E5" s="39" t="s">
        <v>150</v>
      </c>
      <c r="F5" s="95">
        <v>0.4</v>
      </c>
    </row>
    <row r="6" spans="1:6" x14ac:dyDescent="0.35">
      <c r="A6" s="39">
        <v>104534430</v>
      </c>
      <c r="B6" s="39" t="s">
        <v>34</v>
      </c>
      <c r="C6" s="39" t="s">
        <v>35</v>
      </c>
      <c r="D6" s="39" t="s">
        <v>146</v>
      </c>
      <c r="E6" s="39" t="s">
        <v>151</v>
      </c>
      <c r="F6" s="95">
        <v>0.4</v>
      </c>
    </row>
    <row r="7" spans="1:6" x14ac:dyDescent="0.35">
      <c r="A7" s="39">
        <v>104530330</v>
      </c>
      <c r="B7" s="39" t="s">
        <v>34</v>
      </c>
      <c r="C7" s="39" t="s">
        <v>35</v>
      </c>
      <c r="D7" s="39" t="s">
        <v>146</v>
      </c>
      <c r="E7" s="39" t="s">
        <v>153</v>
      </c>
      <c r="F7" s="95">
        <v>0.4</v>
      </c>
    </row>
    <row r="8" spans="1:6" x14ac:dyDescent="0.35">
      <c r="A8" s="39">
        <v>104544280</v>
      </c>
      <c r="B8" s="39" t="s">
        <v>34</v>
      </c>
      <c r="C8" s="39" t="s">
        <v>35</v>
      </c>
      <c r="D8" s="39" t="s">
        <v>146</v>
      </c>
      <c r="E8" s="39" t="s">
        <v>155</v>
      </c>
      <c r="F8" s="95">
        <v>0.4</v>
      </c>
    </row>
    <row r="9" spans="1:6" x14ac:dyDescent="0.35">
      <c r="A9" s="39">
        <v>104516860</v>
      </c>
      <c r="B9" s="39" t="s">
        <v>34</v>
      </c>
      <c r="C9" s="39" t="s">
        <v>97</v>
      </c>
      <c r="D9" s="39" t="s">
        <v>157</v>
      </c>
      <c r="E9" s="39" t="s">
        <v>159</v>
      </c>
      <c r="F9" s="95">
        <v>0.4</v>
      </c>
    </row>
    <row r="10" spans="1:6" x14ac:dyDescent="0.35">
      <c r="A10" s="39">
        <v>104538210</v>
      </c>
      <c r="B10" s="39" t="s">
        <v>34</v>
      </c>
      <c r="C10" s="39" t="s">
        <v>35</v>
      </c>
      <c r="D10" s="39" t="s">
        <v>36</v>
      </c>
      <c r="E10" s="39" t="s">
        <v>167</v>
      </c>
      <c r="F10" s="95">
        <v>0.4</v>
      </c>
    </row>
    <row r="11" spans="1:6" x14ac:dyDescent="0.35">
      <c r="A11" s="39">
        <v>150001828</v>
      </c>
      <c r="B11" s="39" t="s">
        <v>34</v>
      </c>
      <c r="C11" s="39" t="s">
        <v>97</v>
      </c>
      <c r="D11" s="39" t="s">
        <v>179</v>
      </c>
      <c r="E11" s="39" t="s">
        <v>181</v>
      </c>
      <c r="F11" s="95">
        <v>0.4</v>
      </c>
    </row>
    <row r="12" spans="1:6" x14ac:dyDescent="0.35">
      <c r="A12" s="39">
        <v>104522470</v>
      </c>
      <c r="B12" s="39" t="s">
        <v>34</v>
      </c>
      <c r="C12" s="39" t="s">
        <v>97</v>
      </c>
      <c r="D12" s="39" t="s">
        <v>179</v>
      </c>
      <c r="E12" s="39" t="s">
        <v>182</v>
      </c>
      <c r="F12" s="95">
        <v>0.4</v>
      </c>
    </row>
    <row r="13" spans="1:6" x14ac:dyDescent="0.35">
      <c r="A13" s="39">
        <v>104532990</v>
      </c>
      <c r="B13" s="39" t="s">
        <v>34</v>
      </c>
      <c r="C13" s="39" t="s">
        <v>97</v>
      </c>
      <c r="D13" s="39" t="s">
        <v>179</v>
      </c>
      <c r="E13" s="39" t="s">
        <v>184</v>
      </c>
      <c r="F13" s="95">
        <v>0.4</v>
      </c>
    </row>
    <row r="14" spans="1:6" x14ac:dyDescent="0.35">
      <c r="A14" s="39">
        <v>104534170</v>
      </c>
      <c r="B14" s="39" t="s">
        <v>34</v>
      </c>
      <c r="C14" s="39" t="s">
        <v>97</v>
      </c>
      <c r="D14" s="39" t="s">
        <v>179</v>
      </c>
      <c r="E14" s="39" t="s">
        <v>186</v>
      </c>
      <c r="F14" s="95">
        <v>0.4</v>
      </c>
    </row>
    <row r="15" spans="1:6" x14ac:dyDescent="0.35">
      <c r="A15" s="39">
        <v>104526100</v>
      </c>
      <c r="B15" s="39" t="s">
        <v>34</v>
      </c>
      <c r="C15" s="39" t="s">
        <v>80</v>
      </c>
      <c r="D15" s="39" t="s">
        <v>81</v>
      </c>
      <c r="E15" s="39" t="s">
        <v>189</v>
      </c>
      <c r="F15" s="95">
        <v>0.4</v>
      </c>
    </row>
    <row r="16" spans="1:6" x14ac:dyDescent="0.35">
      <c r="A16" s="39">
        <v>104300050</v>
      </c>
      <c r="B16" s="39" t="s">
        <v>34</v>
      </c>
      <c r="C16" s="39" t="s">
        <v>35</v>
      </c>
      <c r="D16" s="39" t="s">
        <v>194</v>
      </c>
      <c r="E16" s="39" t="s">
        <v>197</v>
      </c>
      <c r="F16" s="95">
        <v>0.4</v>
      </c>
    </row>
    <row r="17" spans="1:6" x14ac:dyDescent="0.35">
      <c r="A17" s="39">
        <v>104300450</v>
      </c>
      <c r="B17" s="39" t="s">
        <v>34</v>
      </c>
      <c r="C17" s="39" t="s">
        <v>35</v>
      </c>
      <c r="D17" s="39" t="s">
        <v>194</v>
      </c>
      <c r="E17" s="39" t="s">
        <v>199</v>
      </c>
      <c r="F17" s="95">
        <v>0.4</v>
      </c>
    </row>
    <row r="18" spans="1:6" x14ac:dyDescent="0.35">
      <c r="A18" s="39">
        <v>104518960</v>
      </c>
      <c r="B18" s="39" t="s">
        <v>34</v>
      </c>
      <c r="C18" s="39" t="s">
        <v>35</v>
      </c>
      <c r="D18" s="39" t="s">
        <v>194</v>
      </c>
      <c r="E18" s="39" t="s">
        <v>201</v>
      </c>
      <c r="F18" s="95">
        <v>0.4</v>
      </c>
    </row>
    <row r="19" spans="1:6" x14ac:dyDescent="0.35">
      <c r="A19" s="39">
        <v>104544650</v>
      </c>
      <c r="B19" s="39" t="s">
        <v>34</v>
      </c>
      <c r="C19" s="39" t="s">
        <v>35</v>
      </c>
      <c r="D19" s="39" t="s">
        <v>194</v>
      </c>
      <c r="E19" s="39" t="s">
        <v>203</v>
      </c>
      <c r="F19" s="95">
        <v>0.4</v>
      </c>
    </row>
    <row r="20" spans="1:6" x14ac:dyDescent="0.35">
      <c r="A20" s="39">
        <v>104519610</v>
      </c>
      <c r="B20" s="39" t="s">
        <v>34</v>
      </c>
      <c r="C20" s="39" t="s">
        <v>35</v>
      </c>
      <c r="D20" s="39" t="s">
        <v>194</v>
      </c>
      <c r="E20" s="39" t="s">
        <v>210</v>
      </c>
      <c r="F20" s="95">
        <v>0.4</v>
      </c>
    </row>
    <row r="21" spans="1:6" x14ac:dyDescent="0.35">
      <c r="A21" s="39">
        <v>104526080</v>
      </c>
      <c r="B21" s="39" t="s">
        <v>34</v>
      </c>
      <c r="C21" s="39" t="s">
        <v>80</v>
      </c>
      <c r="D21" s="39" t="s">
        <v>94</v>
      </c>
      <c r="E21" s="39" t="s">
        <v>222</v>
      </c>
      <c r="F21" s="95">
        <v>0.4</v>
      </c>
    </row>
    <row r="22" spans="1:6" x14ac:dyDescent="0.35">
      <c r="A22" s="39">
        <v>150000078</v>
      </c>
      <c r="B22" s="39" t="s">
        <v>34</v>
      </c>
      <c r="C22" s="39" t="s">
        <v>80</v>
      </c>
      <c r="D22" s="39" t="s">
        <v>94</v>
      </c>
      <c r="E22" s="39" t="s">
        <v>227</v>
      </c>
      <c r="F22" s="95">
        <v>0.4</v>
      </c>
    </row>
    <row r="23" spans="1:6" x14ac:dyDescent="0.35">
      <c r="A23" s="39">
        <v>150000079</v>
      </c>
      <c r="B23" s="39" t="s">
        <v>34</v>
      </c>
      <c r="C23" s="39" t="s">
        <v>80</v>
      </c>
      <c r="D23" s="39" t="s">
        <v>94</v>
      </c>
      <c r="E23" s="39" t="s">
        <v>229</v>
      </c>
      <c r="F23" s="95">
        <v>0.4</v>
      </c>
    </row>
    <row r="24" spans="1:6" x14ac:dyDescent="0.35">
      <c r="A24" s="39">
        <v>104534870</v>
      </c>
      <c r="B24" s="39" t="s">
        <v>34</v>
      </c>
      <c r="C24" s="39" t="s">
        <v>80</v>
      </c>
      <c r="D24" s="39" t="s">
        <v>94</v>
      </c>
      <c r="E24" s="39" t="s">
        <v>231</v>
      </c>
      <c r="F24" s="95">
        <v>0.4</v>
      </c>
    </row>
    <row r="25" spans="1:6" x14ac:dyDescent="0.35">
      <c r="A25" s="39">
        <v>104526990</v>
      </c>
      <c r="B25" s="39" t="s">
        <v>34</v>
      </c>
      <c r="C25" s="39" t="s">
        <v>80</v>
      </c>
      <c r="D25" s="39" t="s">
        <v>94</v>
      </c>
      <c r="E25" s="39" t="s">
        <v>233</v>
      </c>
      <c r="F25" s="95">
        <v>0.4</v>
      </c>
    </row>
    <row r="26" spans="1:6" x14ac:dyDescent="0.35">
      <c r="A26" s="39">
        <v>104528380</v>
      </c>
      <c r="B26" s="39" t="s">
        <v>34</v>
      </c>
      <c r="C26" s="39" t="s">
        <v>80</v>
      </c>
      <c r="D26" s="39" t="s">
        <v>94</v>
      </c>
      <c r="E26" s="39" t="s">
        <v>235</v>
      </c>
      <c r="F26" s="95">
        <v>0.4</v>
      </c>
    </row>
    <row r="27" spans="1:6" x14ac:dyDescent="0.35">
      <c r="A27" s="39">
        <v>102500040</v>
      </c>
      <c r="B27" s="39" t="s">
        <v>34</v>
      </c>
      <c r="C27" s="39" t="s">
        <v>80</v>
      </c>
      <c r="D27" s="39" t="s">
        <v>94</v>
      </c>
      <c r="E27" s="39" t="s">
        <v>236</v>
      </c>
      <c r="F27" s="95">
        <v>0.4</v>
      </c>
    </row>
    <row r="28" spans="1:6" x14ac:dyDescent="0.35">
      <c r="A28" s="39">
        <v>104528370</v>
      </c>
      <c r="B28" s="39" t="s">
        <v>34</v>
      </c>
      <c r="C28" s="39" t="s">
        <v>80</v>
      </c>
      <c r="D28" s="39" t="s">
        <v>94</v>
      </c>
      <c r="E28" s="39" t="s">
        <v>239</v>
      </c>
      <c r="F28" s="95">
        <v>0.4</v>
      </c>
    </row>
    <row r="29" spans="1:6" x14ac:dyDescent="0.35">
      <c r="A29" s="39">
        <v>104527010</v>
      </c>
      <c r="B29" s="39" t="s">
        <v>34</v>
      </c>
      <c r="C29" s="39" t="s">
        <v>80</v>
      </c>
      <c r="D29" s="39" t="s">
        <v>94</v>
      </c>
      <c r="E29" s="39" t="s">
        <v>240</v>
      </c>
      <c r="F29" s="95">
        <v>0.4</v>
      </c>
    </row>
    <row r="30" spans="1:6" x14ac:dyDescent="0.35">
      <c r="A30" s="39">
        <v>104534700</v>
      </c>
      <c r="B30" s="39" t="s">
        <v>34</v>
      </c>
      <c r="C30" s="39" t="s">
        <v>80</v>
      </c>
      <c r="D30" s="39" t="s">
        <v>250</v>
      </c>
      <c r="E30" s="39" t="s">
        <v>252</v>
      </c>
      <c r="F30" s="95">
        <v>0.4</v>
      </c>
    </row>
    <row r="31" spans="1:6" x14ac:dyDescent="0.35">
      <c r="A31" s="39">
        <v>104540440</v>
      </c>
      <c r="B31" s="39" t="s">
        <v>34</v>
      </c>
      <c r="C31" s="39" t="s">
        <v>35</v>
      </c>
      <c r="D31" s="39" t="s">
        <v>254</v>
      </c>
      <c r="E31" s="39" t="s">
        <v>255</v>
      </c>
      <c r="F31" s="95">
        <v>0.4</v>
      </c>
    </row>
    <row r="32" spans="1:6" x14ac:dyDescent="0.35">
      <c r="A32" s="39">
        <v>104533160</v>
      </c>
      <c r="B32" s="39" t="s">
        <v>34</v>
      </c>
      <c r="C32" s="39" t="s">
        <v>35</v>
      </c>
      <c r="D32" s="39" t="s">
        <v>257</v>
      </c>
      <c r="E32" s="39" t="s">
        <v>259</v>
      </c>
      <c r="F32" s="95">
        <v>0.4</v>
      </c>
    </row>
    <row r="33" spans="1:6" x14ac:dyDescent="0.35">
      <c r="A33" s="39">
        <v>104528530</v>
      </c>
      <c r="B33" s="39" t="s">
        <v>34</v>
      </c>
      <c r="C33" s="39" t="s">
        <v>35</v>
      </c>
      <c r="D33" s="39" t="s">
        <v>257</v>
      </c>
      <c r="E33" s="39" t="s">
        <v>262</v>
      </c>
      <c r="F33" s="95">
        <v>0.4</v>
      </c>
    </row>
    <row r="34" spans="1:6" x14ac:dyDescent="0.35">
      <c r="A34" s="39">
        <v>104528540</v>
      </c>
      <c r="B34" s="39" t="s">
        <v>34</v>
      </c>
      <c r="C34" s="39" t="s">
        <v>35</v>
      </c>
      <c r="D34" s="39" t="s">
        <v>257</v>
      </c>
      <c r="E34" s="39" t="s">
        <v>264</v>
      </c>
      <c r="F34" s="95">
        <v>0.4</v>
      </c>
    </row>
    <row r="35" spans="1:6" x14ac:dyDescent="0.35">
      <c r="A35" s="39">
        <v>150000899</v>
      </c>
      <c r="B35" s="39" t="s">
        <v>34</v>
      </c>
      <c r="C35" s="39" t="s">
        <v>35</v>
      </c>
      <c r="D35" s="39" t="s">
        <v>257</v>
      </c>
      <c r="E35" s="39" t="s">
        <v>266</v>
      </c>
      <c r="F35" s="95">
        <v>0.4</v>
      </c>
    </row>
    <row r="36" spans="1:6" x14ac:dyDescent="0.35">
      <c r="A36" s="39">
        <v>104544080</v>
      </c>
      <c r="B36" s="39" t="s">
        <v>34</v>
      </c>
      <c r="C36" s="39" t="s">
        <v>97</v>
      </c>
      <c r="D36" s="39" t="s">
        <v>273</v>
      </c>
      <c r="E36" s="39" t="s">
        <v>275</v>
      </c>
      <c r="F36" s="95">
        <v>0.4</v>
      </c>
    </row>
    <row r="37" spans="1:6" x14ac:dyDescent="0.35">
      <c r="A37" s="39">
        <v>104529710</v>
      </c>
      <c r="B37" s="39" t="s">
        <v>34</v>
      </c>
      <c r="C37" s="39" t="s">
        <v>97</v>
      </c>
      <c r="D37" s="39" t="s">
        <v>98</v>
      </c>
      <c r="E37" s="39" t="s">
        <v>295</v>
      </c>
      <c r="F37" s="95">
        <v>0.4</v>
      </c>
    </row>
    <row r="38" spans="1:6" x14ac:dyDescent="0.35">
      <c r="A38" s="39">
        <v>104524110</v>
      </c>
      <c r="B38" s="39" t="s">
        <v>34</v>
      </c>
      <c r="C38" s="39" t="s">
        <v>97</v>
      </c>
      <c r="D38" s="39" t="s">
        <v>98</v>
      </c>
      <c r="E38" s="39" t="s">
        <v>296</v>
      </c>
      <c r="F38" s="95">
        <v>0.4</v>
      </c>
    </row>
    <row r="39" spans="1:6" x14ac:dyDescent="0.35">
      <c r="A39" s="39">
        <v>105010800</v>
      </c>
      <c r="B39" s="39" t="s">
        <v>34</v>
      </c>
      <c r="C39" s="39" t="s">
        <v>97</v>
      </c>
      <c r="D39" s="39" t="s">
        <v>98</v>
      </c>
      <c r="E39" s="39" t="s">
        <v>298</v>
      </c>
      <c r="F39" s="95">
        <v>0.4</v>
      </c>
    </row>
    <row r="40" spans="1:6" x14ac:dyDescent="0.35">
      <c r="A40" s="39">
        <v>104537800</v>
      </c>
      <c r="B40" s="39" t="s">
        <v>34</v>
      </c>
      <c r="C40" s="39" t="s">
        <v>97</v>
      </c>
      <c r="D40" s="39" t="s">
        <v>98</v>
      </c>
      <c r="E40" s="39" t="s">
        <v>299</v>
      </c>
      <c r="F40" s="95">
        <v>0.4</v>
      </c>
    </row>
    <row r="41" spans="1:6" x14ac:dyDescent="0.35">
      <c r="A41" s="39">
        <v>104531450</v>
      </c>
      <c r="B41" s="39" t="s">
        <v>34</v>
      </c>
      <c r="C41" s="39" t="s">
        <v>97</v>
      </c>
      <c r="D41" s="39" t="s">
        <v>98</v>
      </c>
      <c r="E41" s="39" t="s">
        <v>302</v>
      </c>
      <c r="F41" s="95">
        <v>0.4</v>
      </c>
    </row>
    <row r="42" spans="1:6" x14ac:dyDescent="0.35">
      <c r="A42" s="39">
        <v>105010750</v>
      </c>
      <c r="B42" s="39" t="s">
        <v>34</v>
      </c>
      <c r="C42" s="39" t="s">
        <v>97</v>
      </c>
      <c r="D42" s="39" t="s">
        <v>98</v>
      </c>
      <c r="E42" s="39" t="s">
        <v>305</v>
      </c>
      <c r="F42" s="95">
        <v>0.4</v>
      </c>
    </row>
    <row r="43" spans="1:6" x14ac:dyDescent="0.35">
      <c r="A43" s="39">
        <v>104538880</v>
      </c>
      <c r="B43" s="39" t="s">
        <v>34</v>
      </c>
      <c r="C43" s="39" t="s">
        <v>97</v>
      </c>
      <c r="D43" s="39" t="s">
        <v>98</v>
      </c>
      <c r="E43" s="39" t="s">
        <v>306</v>
      </c>
      <c r="F43" s="95">
        <v>0.4</v>
      </c>
    </row>
    <row r="44" spans="1:6" x14ac:dyDescent="0.35">
      <c r="A44" s="39">
        <v>104521690</v>
      </c>
      <c r="B44" s="39" t="s">
        <v>34</v>
      </c>
      <c r="C44" s="39" t="s">
        <v>97</v>
      </c>
      <c r="D44" s="39" t="s">
        <v>98</v>
      </c>
      <c r="E44" s="39" t="s">
        <v>312</v>
      </c>
      <c r="F44" s="95">
        <v>0.4</v>
      </c>
    </row>
    <row r="45" spans="1:6" x14ac:dyDescent="0.35">
      <c r="A45" s="39">
        <v>104524600</v>
      </c>
      <c r="B45" s="39" t="s">
        <v>34</v>
      </c>
      <c r="C45" s="39" t="s">
        <v>97</v>
      </c>
      <c r="D45" s="39" t="s">
        <v>98</v>
      </c>
      <c r="E45" s="39" t="s">
        <v>313</v>
      </c>
      <c r="F45" s="95">
        <v>0.4</v>
      </c>
    </row>
    <row r="46" spans="1:6" x14ac:dyDescent="0.35">
      <c r="A46" s="39">
        <v>104524610</v>
      </c>
      <c r="B46" s="39" t="s">
        <v>34</v>
      </c>
      <c r="C46" s="39" t="s">
        <v>97</v>
      </c>
      <c r="D46" s="39" t="s">
        <v>98</v>
      </c>
      <c r="E46" s="39" t="s">
        <v>314</v>
      </c>
      <c r="F46" s="95">
        <v>0.4</v>
      </c>
    </row>
    <row r="47" spans="1:6" x14ac:dyDescent="0.35">
      <c r="A47" s="39">
        <v>104539730</v>
      </c>
      <c r="B47" s="39" t="s">
        <v>34</v>
      </c>
      <c r="C47" s="39" t="s">
        <v>97</v>
      </c>
      <c r="D47" s="39" t="s">
        <v>98</v>
      </c>
      <c r="E47" s="39" t="s">
        <v>299</v>
      </c>
      <c r="F47" s="95">
        <v>0.4</v>
      </c>
    </row>
    <row r="48" spans="1:6" x14ac:dyDescent="0.35">
      <c r="A48" s="39">
        <v>104522980</v>
      </c>
      <c r="B48" s="39" t="s">
        <v>34</v>
      </c>
      <c r="C48" s="39" t="s">
        <v>97</v>
      </c>
      <c r="D48" s="39" t="s">
        <v>98</v>
      </c>
      <c r="E48" s="39" t="s">
        <v>319</v>
      </c>
      <c r="F48" s="95">
        <v>0.4</v>
      </c>
    </row>
    <row r="49" spans="1:6" x14ac:dyDescent="0.35">
      <c r="A49" s="39">
        <v>104523000</v>
      </c>
      <c r="B49" s="39" t="s">
        <v>34</v>
      </c>
      <c r="C49" s="39" t="s">
        <v>97</v>
      </c>
      <c r="D49" s="39" t="s">
        <v>98</v>
      </c>
      <c r="E49" s="39" t="s">
        <v>320</v>
      </c>
      <c r="F49" s="95">
        <v>0.4</v>
      </c>
    </row>
    <row r="50" spans="1:6" x14ac:dyDescent="0.35">
      <c r="A50" s="39">
        <v>104516790</v>
      </c>
      <c r="B50" s="39" t="s">
        <v>34</v>
      </c>
      <c r="C50" s="39" t="s">
        <v>97</v>
      </c>
      <c r="D50" s="39" t="s">
        <v>98</v>
      </c>
      <c r="E50" s="39" t="s">
        <v>321</v>
      </c>
      <c r="F50" s="95">
        <v>0.4</v>
      </c>
    </row>
    <row r="51" spans="1:6" x14ac:dyDescent="0.35">
      <c r="A51" s="39">
        <v>104522970</v>
      </c>
      <c r="B51" s="39" t="s">
        <v>34</v>
      </c>
      <c r="C51" s="39" t="s">
        <v>97</v>
      </c>
      <c r="D51" s="39" t="s">
        <v>98</v>
      </c>
      <c r="E51" s="39" t="s">
        <v>323</v>
      </c>
      <c r="F51" s="95">
        <v>0.4</v>
      </c>
    </row>
    <row r="52" spans="1:6" x14ac:dyDescent="0.35">
      <c r="A52" s="39">
        <v>104522990</v>
      </c>
      <c r="B52" s="39" t="s">
        <v>34</v>
      </c>
      <c r="C52" s="39" t="s">
        <v>97</v>
      </c>
      <c r="D52" s="39" t="s">
        <v>98</v>
      </c>
      <c r="E52" s="39" t="s">
        <v>324</v>
      </c>
      <c r="F52" s="95">
        <v>0.4</v>
      </c>
    </row>
    <row r="53" spans="1:6" x14ac:dyDescent="0.35">
      <c r="A53" s="39">
        <v>104538090</v>
      </c>
      <c r="B53" s="39" t="s">
        <v>34</v>
      </c>
      <c r="C53" s="39" t="s">
        <v>97</v>
      </c>
      <c r="D53" s="39" t="s">
        <v>98</v>
      </c>
      <c r="E53" s="39" t="s">
        <v>326</v>
      </c>
      <c r="F53" s="95">
        <v>0.4</v>
      </c>
    </row>
    <row r="54" spans="1:6" x14ac:dyDescent="0.35">
      <c r="A54" s="39">
        <v>104523960</v>
      </c>
      <c r="B54" s="39" t="s">
        <v>34</v>
      </c>
      <c r="C54" s="39" t="s">
        <v>97</v>
      </c>
      <c r="D54" s="39" t="s">
        <v>98</v>
      </c>
      <c r="E54" s="39" t="s">
        <v>328</v>
      </c>
      <c r="F54" s="95">
        <v>0.4</v>
      </c>
    </row>
  </sheetData>
  <conditionalFormatting sqref="A1">
    <cfRule type="duplicateValues" dxfId="790" priority="9"/>
  </conditionalFormatting>
  <conditionalFormatting sqref="A1:A54">
    <cfRule type="duplicateValues" dxfId="789" priority="11696"/>
  </conditionalFormatting>
  <conditionalFormatting sqref="A2:A54">
    <cfRule type="duplicateValues" dxfId="788" priority="3"/>
    <cfRule type="duplicateValues" dxfId="787" priority="4"/>
    <cfRule type="duplicateValues" dxfId="786" priority="5"/>
    <cfRule type="duplicateValues" dxfId="785" priority="6"/>
    <cfRule type="duplicateValues" dxfId="784" priority="11697"/>
  </conditionalFormatting>
  <conditionalFormatting sqref="A2:C54">
    <cfRule type="containsText" dxfId="783" priority="10" operator="containsText" text="NACIONAL">
      <formula>NOT(ISERROR(SEARCH("NACIONAL",A2)))</formula>
    </cfRule>
    <cfRule type="containsText" dxfId="782" priority="11" operator="containsText" text="EXCLUSIVOS">
      <formula>NOT(ISERROR(SEARCH("EXCLUSIVOS",A2)))</formula>
    </cfRule>
  </conditionalFormatting>
  <conditionalFormatting sqref="F2:F54">
    <cfRule type="cellIs" dxfId="781" priority="2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43DDB-70D9-4C2B-B1D8-C7537A399E0E}">
  <dimension ref="A1:A8"/>
  <sheetViews>
    <sheetView workbookViewId="0">
      <selection activeCell="A9" sqref="A9"/>
    </sheetView>
  </sheetViews>
  <sheetFormatPr baseColWidth="10" defaultRowHeight="14.5" x14ac:dyDescent="0.35"/>
  <sheetData>
    <row r="1" spans="1:1" x14ac:dyDescent="0.35">
      <c r="A1" s="39">
        <v>104539160</v>
      </c>
    </row>
    <row r="2" spans="1:1" x14ac:dyDescent="0.35">
      <c r="A2" s="39">
        <v>104522520</v>
      </c>
    </row>
    <row r="3" spans="1:1" x14ac:dyDescent="0.35">
      <c r="A3" s="39">
        <v>104524040</v>
      </c>
    </row>
    <row r="4" spans="1:1" x14ac:dyDescent="0.35">
      <c r="A4" s="39">
        <v>104544700</v>
      </c>
    </row>
    <row r="5" spans="1:1" x14ac:dyDescent="0.35">
      <c r="A5" s="39">
        <v>104527430</v>
      </c>
    </row>
    <row r="6" spans="1:1" x14ac:dyDescent="0.35">
      <c r="A6" s="39">
        <v>104544620</v>
      </c>
    </row>
    <row r="8" spans="1:1" x14ac:dyDescent="0.35">
      <c r="A8" t="s">
        <v>4108</v>
      </c>
    </row>
  </sheetData>
  <conditionalFormatting sqref="A1:A6">
    <cfRule type="containsText" dxfId="780" priority="2" operator="containsText" text="NACIONAL">
      <formula>NOT(ISERROR(SEARCH("NACIONAL",A1)))</formula>
    </cfRule>
    <cfRule type="containsText" dxfId="779" priority="3" operator="containsText" text="EXCLUSIVOS">
      <formula>NOT(ISERROR(SEARCH("EXCLUSIVOS",A1)))</formula>
    </cfRule>
    <cfRule type="duplicateValues" dxfId="778" priority="4"/>
    <cfRule type="duplicateValues" dxfId="777" priority="5"/>
    <cfRule type="duplicateValues" dxfId="776" priority="6"/>
    <cfRule type="duplicateValues" dxfId="775" priority="7"/>
    <cfRule type="duplicateValues" dxfId="774" priority="8"/>
    <cfRule type="duplicateValues" dxfId="773" priority="9"/>
  </conditionalFormatting>
  <conditionalFormatting sqref="A4:A6">
    <cfRule type="duplicateValues" dxfId="772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870F9-4F5C-4099-8A64-9F45EA156A98}">
  <dimension ref="A1:U17"/>
  <sheetViews>
    <sheetView topLeftCell="K1" zoomScale="70" zoomScaleNormal="70" workbookViewId="0">
      <selection activeCell="R19" sqref="R19"/>
    </sheetView>
  </sheetViews>
  <sheetFormatPr baseColWidth="10" defaultColWidth="11.453125" defaultRowHeight="14.5" outlineLevelCol="1" x14ac:dyDescent="0.35"/>
  <cols>
    <col min="1" max="1" width="15.26953125" customWidth="1"/>
    <col min="2" max="2" width="14.453125" bestFit="1" customWidth="1"/>
    <col min="3" max="3" width="33.81640625" bestFit="1" customWidth="1"/>
    <col min="4" max="4" width="33.81640625" customWidth="1"/>
    <col min="5" max="5" width="21.54296875" bestFit="1" customWidth="1"/>
    <col min="6" max="6" width="25.453125" bestFit="1" customWidth="1"/>
    <col min="7" max="7" width="42.26953125" bestFit="1" customWidth="1"/>
    <col min="8" max="9" width="11.453125" bestFit="1" customWidth="1"/>
    <col min="10" max="10" width="26.453125" bestFit="1" customWidth="1"/>
    <col min="11" max="11" width="27.1796875" customWidth="1" outlineLevel="1"/>
    <col min="12" max="12" width="13.1796875" customWidth="1" outlineLevel="1"/>
    <col min="13" max="13" width="23.453125" customWidth="1" outlineLevel="1"/>
    <col min="14" max="14" width="23.7265625" bestFit="1" customWidth="1"/>
    <col min="15" max="15" width="19.36328125" bestFit="1" customWidth="1"/>
    <col min="16" max="16" width="22.7265625" bestFit="1" customWidth="1"/>
    <col min="17" max="17" width="16.6328125" style="42" bestFit="1" customWidth="1"/>
    <col min="18" max="18" width="22.54296875" bestFit="1" customWidth="1"/>
    <col min="19" max="19" width="23.453125" bestFit="1" customWidth="1"/>
    <col min="20" max="20" width="25.453125" bestFit="1" customWidth="1"/>
    <col min="21" max="21" width="25.453125" style="42" bestFit="1" customWidth="1"/>
    <col min="22" max="22" width="28.1796875" customWidth="1"/>
  </cols>
  <sheetData>
    <row r="1" spans="1:21" x14ac:dyDescent="0.35">
      <c r="A1" s="21" t="s">
        <v>1</v>
      </c>
      <c r="B1" s="22" t="s">
        <v>1827</v>
      </c>
      <c r="C1" s="22" t="s">
        <v>1828</v>
      </c>
      <c r="D1" s="22" t="s">
        <v>5</v>
      </c>
      <c r="E1" s="22" t="s">
        <v>6</v>
      </c>
      <c r="F1" s="22" t="s">
        <v>7</v>
      </c>
      <c r="G1" s="22" t="s">
        <v>8</v>
      </c>
      <c r="H1" s="22" t="s">
        <v>9</v>
      </c>
      <c r="I1" s="22" t="s">
        <v>10</v>
      </c>
      <c r="J1" s="23" t="s">
        <v>11</v>
      </c>
      <c r="K1" s="24" t="s">
        <v>12</v>
      </c>
      <c r="L1" s="25" t="s">
        <v>13</v>
      </c>
      <c r="M1" s="40" t="s">
        <v>4176</v>
      </c>
      <c r="N1" s="40" t="s">
        <v>4414</v>
      </c>
      <c r="O1" s="27" t="s">
        <v>16</v>
      </c>
      <c r="P1" s="45" t="s">
        <v>4662</v>
      </c>
      <c r="Q1" s="26" t="s">
        <v>1829</v>
      </c>
      <c r="R1" s="26" t="s">
        <v>23</v>
      </c>
      <c r="S1" s="33" t="s">
        <v>1830</v>
      </c>
      <c r="T1" s="28" t="s">
        <v>29</v>
      </c>
      <c r="U1" s="45" t="s">
        <v>1831</v>
      </c>
    </row>
    <row r="2" spans="1:21" x14ac:dyDescent="0.35">
      <c r="A2" s="3">
        <v>104518450</v>
      </c>
      <c r="B2" s="31" t="s">
        <v>1860</v>
      </c>
      <c r="C2" s="3" t="s">
        <v>72</v>
      </c>
      <c r="D2" s="3" t="s">
        <v>73</v>
      </c>
      <c r="E2" s="3" t="s">
        <v>1334</v>
      </c>
      <c r="F2" s="3" t="s">
        <v>1379</v>
      </c>
      <c r="G2" s="3" t="s">
        <v>1861</v>
      </c>
      <c r="H2" s="3" t="s">
        <v>77</v>
      </c>
      <c r="I2" s="3" t="s">
        <v>77</v>
      </c>
      <c r="J2" s="3" t="s">
        <v>1848</v>
      </c>
      <c r="K2" s="3" t="s">
        <v>385</v>
      </c>
      <c r="L2" s="3" t="s">
        <v>41</v>
      </c>
      <c r="M2" s="30">
        <v>4917</v>
      </c>
      <c r="N2" s="30">
        <v>6990</v>
      </c>
      <c r="O2" s="32">
        <f t="shared" ref="O2:O17" si="0">+IFERROR((Q2/M2-1),0)</f>
        <v>0</v>
      </c>
      <c r="P2" s="35">
        <f>+VLOOKUP(Tabla1[[#This Row],[AF01]],'[1]BD AF'!$C:$N,12,0)</f>
        <v>4959</v>
      </c>
      <c r="Q2" s="92">
        <v>4917</v>
      </c>
      <c r="R2" s="91">
        <v>6990</v>
      </c>
      <c r="S2" s="32">
        <f t="shared" ref="S2:S17" si="1">+IFERROR((R2-Q2)/R2,"-")</f>
        <v>0.29656652360515023</v>
      </c>
      <c r="T2" s="3" t="s">
        <v>44</v>
      </c>
      <c r="U2" s="99">
        <v>0</v>
      </c>
    </row>
    <row r="3" spans="1:21" x14ac:dyDescent="0.35">
      <c r="A3" s="3">
        <v>104519930</v>
      </c>
      <c r="B3" s="31" t="s">
        <v>1876</v>
      </c>
      <c r="C3" s="3" t="s">
        <v>72</v>
      </c>
      <c r="D3" s="3" t="s">
        <v>73</v>
      </c>
      <c r="E3" s="3" t="s">
        <v>1334</v>
      </c>
      <c r="F3" s="3" t="s">
        <v>1379</v>
      </c>
      <c r="G3" s="3" t="s">
        <v>1877</v>
      </c>
      <c r="H3" s="3" t="s">
        <v>77</v>
      </c>
      <c r="I3" s="3" t="s">
        <v>77</v>
      </c>
      <c r="J3" s="3" t="s">
        <v>1848</v>
      </c>
      <c r="K3" s="3" t="s">
        <v>385</v>
      </c>
      <c r="L3" s="3" t="s">
        <v>41</v>
      </c>
      <c r="M3" s="30">
        <v>4639.29</v>
      </c>
      <c r="N3" s="30">
        <v>7590</v>
      </c>
      <c r="O3" s="32">
        <f t="shared" si="0"/>
        <v>0</v>
      </c>
      <c r="P3" s="35">
        <f>+VLOOKUP(Tabla1[[#This Row],[AF01]],'[1]BD AF'!$C:$N,12,0)</f>
        <v>4639.29</v>
      </c>
      <c r="Q3" s="92">
        <v>4639.29</v>
      </c>
      <c r="R3" s="91">
        <v>7590</v>
      </c>
      <c r="S3" s="32">
        <f t="shared" si="1"/>
        <v>0.38876284584980236</v>
      </c>
      <c r="T3" s="3" t="s">
        <v>53</v>
      </c>
      <c r="U3" s="99">
        <v>0</v>
      </c>
    </row>
    <row r="4" spans="1:21" x14ac:dyDescent="0.35">
      <c r="A4" s="3">
        <v>104522620</v>
      </c>
      <c r="B4" s="31" t="s">
        <v>1862</v>
      </c>
      <c r="C4" s="3" t="s">
        <v>72</v>
      </c>
      <c r="D4" s="3" t="s">
        <v>73</v>
      </c>
      <c r="E4" s="3" t="s">
        <v>1314</v>
      </c>
      <c r="F4" s="3" t="s">
        <v>1327</v>
      </c>
      <c r="G4" s="3" t="s">
        <v>1863</v>
      </c>
      <c r="H4" s="3" t="s">
        <v>248</v>
      </c>
      <c r="I4" s="3" t="s">
        <v>77</v>
      </c>
      <c r="J4" s="3" t="s">
        <v>1864</v>
      </c>
      <c r="K4" s="3" t="s">
        <v>40</v>
      </c>
      <c r="L4" s="3" t="s">
        <v>41</v>
      </c>
      <c r="M4" s="30">
        <v>33225</v>
      </c>
      <c r="N4" s="30">
        <v>61500</v>
      </c>
      <c r="O4" s="32">
        <f t="shared" si="0"/>
        <v>-2.1820917983446209E-2</v>
      </c>
      <c r="P4" s="35">
        <f>+VLOOKUP(Tabla1[[#This Row],[AF01]],'[1]BD AF'!$C:$N,12,0)</f>
        <v>33225</v>
      </c>
      <c r="Q4" s="92">
        <v>32500</v>
      </c>
      <c r="R4" s="91">
        <v>63000</v>
      </c>
      <c r="S4" s="32">
        <f t="shared" si="1"/>
        <v>0.48412698412698413</v>
      </c>
      <c r="T4" s="3" t="s">
        <v>44</v>
      </c>
      <c r="U4" s="99">
        <v>0</v>
      </c>
    </row>
    <row r="5" spans="1:21" x14ac:dyDescent="0.35">
      <c r="A5" s="3">
        <v>104524330</v>
      </c>
      <c r="B5" s="31" t="s">
        <v>1873</v>
      </c>
      <c r="C5" s="3" t="s">
        <v>72</v>
      </c>
      <c r="D5" s="3" t="s">
        <v>73</v>
      </c>
      <c r="E5" s="3" t="s">
        <v>1314</v>
      </c>
      <c r="F5" s="3" t="s">
        <v>1240</v>
      </c>
      <c r="G5" s="3" t="s">
        <v>1874</v>
      </c>
      <c r="H5" s="3" t="s">
        <v>57</v>
      </c>
      <c r="I5" s="3" t="s">
        <v>50</v>
      </c>
      <c r="J5" s="3" t="s">
        <v>1875</v>
      </c>
      <c r="K5" s="3" t="s">
        <v>40</v>
      </c>
      <c r="L5" s="3" t="s">
        <v>41</v>
      </c>
      <c r="M5" s="30">
        <v>35147.520000000004</v>
      </c>
      <c r="N5" s="30">
        <v>69600</v>
      </c>
      <c r="O5" s="32">
        <f t="shared" si="0"/>
        <v>4.3382861721110721E-3</v>
      </c>
      <c r="P5" s="35">
        <f>+VLOOKUP(Tabla1[[#This Row],[AF01]],'[1]BD AF'!$C:$N,12,0)</f>
        <v>35147.520000000004</v>
      </c>
      <c r="Q5" s="92">
        <v>35300</v>
      </c>
      <c r="R5" s="91">
        <v>69600</v>
      </c>
      <c r="S5" s="32">
        <f t="shared" si="1"/>
        <v>0.49281609195402298</v>
      </c>
      <c r="T5" s="3" t="s">
        <v>53</v>
      </c>
      <c r="U5" s="99">
        <v>0</v>
      </c>
    </row>
    <row r="6" spans="1:21" x14ac:dyDescent="0.35">
      <c r="A6" s="3">
        <v>104524530</v>
      </c>
      <c r="B6" s="31" t="s">
        <v>1865</v>
      </c>
      <c r="C6" s="3" t="s">
        <v>72</v>
      </c>
      <c r="D6" s="3" t="s">
        <v>73</v>
      </c>
      <c r="E6" s="3" t="s">
        <v>1314</v>
      </c>
      <c r="F6" s="3" t="s">
        <v>1327</v>
      </c>
      <c r="G6" s="3" t="s">
        <v>1866</v>
      </c>
      <c r="H6" s="3" t="s">
        <v>49</v>
      </c>
      <c r="I6" s="3" t="s">
        <v>77</v>
      </c>
      <c r="J6" s="3" t="s">
        <v>1848</v>
      </c>
      <c r="K6" s="3" t="s">
        <v>40</v>
      </c>
      <c r="L6" s="3" t="s">
        <v>41</v>
      </c>
      <c r="M6" s="30">
        <v>24120</v>
      </c>
      <c r="N6" s="30">
        <v>49200</v>
      </c>
      <c r="O6" s="32">
        <f t="shared" si="0"/>
        <v>0</v>
      </c>
      <c r="P6" s="35">
        <f>+VLOOKUP(Tabla1[[#This Row],[AF01]],'[1]BD AF'!$C:$N,12,0)</f>
        <v>24120</v>
      </c>
      <c r="Q6" s="92">
        <v>24120</v>
      </c>
      <c r="R6" s="91">
        <v>42000</v>
      </c>
      <c r="S6" s="32">
        <f t="shared" si="1"/>
        <v>0.42571428571428571</v>
      </c>
      <c r="T6" s="3" t="s">
        <v>44</v>
      </c>
      <c r="U6" s="99">
        <v>0</v>
      </c>
    </row>
    <row r="7" spans="1:21" x14ac:dyDescent="0.35">
      <c r="A7" s="3">
        <v>104524940</v>
      </c>
      <c r="B7" s="31" t="s">
        <v>1845</v>
      </c>
      <c r="C7" s="3" t="s">
        <v>72</v>
      </c>
      <c r="D7" s="3" t="s">
        <v>84</v>
      </c>
      <c r="E7" s="3" t="s">
        <v>1846</v>
      </c>
      <c r="F7" s="3" t="s">
        <v>1823</v>
      </c>
      <c r="G7" s="3" t="s">
        <v>1847</v>
      </c>
      <c r="H7" s="3" t="s">
        <v>77</v>
      </c>
      <c r="I7" s="3" t="s">
        <v>77</v>
      </c>
      <c r="J7" s="3" t="s">
        <v>1848</v>
      </c>
      <c r="K7" s="3" t="s">
        <v>40</v>
      </c>
      <c r="L7" s="3" t="s">
        <v>41</v>
      </c>
      <c r="M7" s="30">
        <v>2567</v>
      </c>
      <c r="N7" s="30">
        <v>3690</v>
      </c>
      <c r="O7" s="32">
        <f t="shared" si="0"/>
        <v>0</v>
      </c>
      <c r="P7" s="35">
        <f>+VLOOKUP(Tabla1[[#This Row],[AF01]],'[1]BD AF'!$C:$N,12,0)</f>
        <v>2419</v>
      </c>
      <c r="Q7" s="92">
        <v>2567</v>
      </c>
      <c r="R7" s="91">
        <v>3690</v>
      </c>
      <c r="S7" s="32">
        <f t="shared" si="1"/>
        <v>0.30433604336043363</v>
      </c>
      <c r="T7" s="3" t="s">
        <v>44</v>
      </c>
      <c r="U7" s="99">
        <v>0</v>
      </c>
    </row>
    <row r="8" spans="1:21" x14ac:dyDescent="0.35">
      <c r="A8" s="3">
        <v>104524980</v>
      </c>
      <c r="B8" s="31" t="s">
        <v>1849</v>
      </c>
      <c r="C8" s="3" t="s">
        <v>72</v>
      </c>
      <c r="D8" s="3" t="s">
        <v>84</v>
      </c>
      <c r="E8" s="3" t="s">
        <v>1846</v>
      </c>
      <c r="F8" s="3" t="s">
        <v>1850</v>
      </c>
      <c r="G8" s="3" t="s">
        <v>1851</v>
      </c>
      <c r="H8" s="3" t="s">
        <v>77</v>
      </c>
      <c r="I8" s="3" t="s">
        <v>77</v>
      </c>
      <c r="J8" s="3" t="s">
        <v>1848</v>
      </c>
      <c r="K8" s="3" t="s">
        <v>40</v>
      </c>
      <c r="L8" s="3" t="s">
        <v>41</v>
      </c>
      <c r="M8" s="30">
        <v>5807</v>
      </c>
      <c r="N8" s="30">
        <v>8990</v>
      </c>
      <c r="O8" s="32">
        <f t="shared" si="0"/>
        <v>0</v>
      </c>
      <c r="P8" s="35">
        <f>+VLOOKUP(Tabla1[[#This Row],[AF01]],'[1]BD AF'!$C:$N,12,0)</f>
        <v>5807</v>
      </c>
      <c r="Q8" s="92">
        <v>5807</v>
      </c>
      <c r="R8" s="91">
        <v>8990</v>
      </c>
      <c r="S8" s="32">
        <f t="shared" si="1"/>
        <v>0.35406006674082313</v>
      </c>
      <c r="T8" s="3" t="s">
        <v>44</v>
      </c>
      <c r="U8" s="99">
        <v>0</v>
      </c>
    </row>
    <row r="9" spans="1:21" x14ac:dyDescent="0.35">
      <c r="A9" s="3">
        <v>104524990</v>
      </c>
      <c r="B9" s="31" t="str">
        <f>+A9&amp;$B$1</f>
        <v>104524990AF01</v>
      </c>
      <c r="C9" s="3" t="s">
        <v>72</v>
      </c>
      <c r="D9" s="3" t="s">
        <v>84</v>
      </c>
      <c r="E9" s="3" t="s">
        <v>1846</v>
      </c>
      <c r="F9" s="3" t="s">
        <v>1850</v>
      </c>
      <c r="G9" s="3" t="s">
        <v>1880</v>
      </c>
      <c r="H9" s="3" t="s">
        <v>77</v>
      </c>
      <c r="I9" s="3" t="s">
        <v>77</v>
      </c>
      <c r="J9" s="3" t="s">
        <v>1848</v>
      </c>
      <c r="K9" s="3" t="s">
        <v>40</v>
      </c>
      <c r="L9" s="3" t="s">
        <v>41</v>
      </c>
      <c r="M9" s="30">
        <v>5760</v>
      </c>
      <c r="N9" s="30">
        <v>8990</v>
      </c>
      <c r="O9" s="32">
        <f t="shared" si="0"/>
        <v>0</v>
      </c>
      <c r="P9" s="35">
        <f>+VLOOKUP(Tabla1[[#This Row],[AF01]],'[1]BD AF'!$C:$N,12,0)</f>
        <v>5760</v>
      </c>
      <c r="Q9" s="92">
        <v>5760</v>
      </c>
      <c r="R9" s="91">
        <v>8990</v>
      </c>
      <c r="S9" s="32">
        <f t="shared" si="1"/>
        <v>0.35928809788654059</v>
      </c>
      <c r="T9" s="3" t="s">
        <v>44</v>
      </c>
      <c r="U9" s="99">
        <v>0</v>
      </c>
    </row>
    <row r="10" spans="1:21" x14ac:dyDescent="0.35">
      <c r="A10" s="3">
        <v>104525000</v>
      </c>
      <c r="B10" s="31" t="s">
        <v>1852</v>
      </c>
      <c r="C10" s="3" t="s">
        <v>72</v>
      </c>
      <c r="D10" s="3" t="s">
        <v>84</v>
      </c>
      <c r="E10" s="3" t="s">
        <v>1846</v>
      </c>
      <c r="F10" s="3" t="s">
        <v>1850</v>
      </c>
      <c r="G10" s="3" t="s">
        <v>1853</v>
      </c>
      <c r="H10" s="3" t="s">
        <v>77</v>
      </c>
      <c r="I10" s="3" t="s">
        <v>77</v>
      </c>
      <c r="J10" s="3" t="s">
        <v>1848</v>
      </c>
      <c r="K10" s="3" t="s">
        <v>40</v>
      </c>
      <c r="L10" s="3" t="s">
        <v>41</v>
      </c>
      <c r="M10" s="30">
        <v>5494</v>
      </c>
      <c r="N10" s="30">
        <v>8990</v>
      </c>
      <c r="O10" s="32">
        <f t="shared" si="0"/>
        <v>0</v>
      </c>
      <c r="P10" s="35">
        <f>+VLOOKUP(Tabla1[[#This Row],[AF01]],'[1]BD AF'!$C:$N,12,0)</f>
        <v>5494</v>
      </c>
      <c r="Q10" s="92">
        <v>5494</v>
      </c>
      <c r="R10" s="91">
        <v>8990</v>
      </c>
      <c r="S10" s="32">
        <f t="shared" si="1"/>
        <v>0.38887652947719686</v>
      </c>
      <c r="T10" s="3" t="s">
        <v>44</v>
      </c>
      <c r="U10" s="99">
        <v>0</v>
      </c>
    </row>
    <row r="11" spans="1:21" x14ac:dyDescent="0.35">
      <c r="A11" s="3">
        <v>104526890</v>
      </c>
      <c r="B11" s="31" t="s">
        <v>1854</v>
      </c>
      <c r="C11" s="3" t="s">
        <v>72</v>
      </c>
      <c r="D11" s="3" t="s">
        <v>84</v>
      </c>
      <c r="E11" s="3" t="s">
        <v>1846</v>
      </c>
      <c r="F11" s="3" t="s">
        <v>1850</v>
      </c>
      <c r="G11" s="3" t="s">
        <v>1855</v>
      </c>
      <c r="H11" s="3" t="s">
        <v>77</v>
      </c>
      <c r="I11" s="3" t="s">
        <v>77</v>
      </c>
      <c r="J11" s="3" t="s">
        <v>1848</v>
      </c>
      <c r="K11" s="3" t="s">
        <v>40</v>
      </c>
      <c r="L11" s="3" t="s">
        <v>41</v>
      </c>
      <c r="M11" s="30">
        <v>5956</v>
      </c>
      <c r="N11" s="30">
        <v>8990</v>
      </c>
      <c r="O11" s="32">
        <f t="shared" si="0"/>
        <v>5.0369375419745399E-3</v>
      </c>
      <c r="P11" s="35">
        <f>+VLOOKUP(Tabla1[[#This Row],[AF01]],'[1]BD AF'!$C:$N,12,0)</f>
        <v>6019</v>
      </c>
      <c r="Q11" s="92">
        <v>5986</v>
      </c>
      <c r="R11" s="91">
        <v>8990</v>
      </c>
      <c r="S11" s="32">
        <f t="shared" si="1"/>
        <v>0.33414905450500554</v>
      </c>
      <c r="T11" s="3" t="s">
        <v>44</v>
      </c>
      <c r="U11" s="99">
        <v>0</v>
      </c>
    </row>
    <row r="12" spans="1:21" x14ac:dyDescent="0.35">
      <c r="A12" s="3">
        <v>104539990</v>
      </c>
      <c r="B12" s="31" t="s">
        <v>1878</v>
      </c>
      <c r="C12" s="3" t="s">
        <v>72</v>
      </c>
      <c r="D12" s="3" t="s">
        <v>73</v>
      </c>
      <c r="E12" s="3" t="s">
        <v>1334</v>
      </c>
      <c r="F12" s="3" t="s">
        <v>1379</v>
      </c>
      <c r="G12" s="3" t="s">
        <v>1879</v>
      </c>
      <c r="H12" s="3" t="s">
        <v>57</v>
      </c>
      <c r="I12" s="3" t="s">
        <v>50</v>
      </c>
      <c r="J12" s="3" t="s">
        <v>1875</v>
      </c>
      <c r="K12" s="3" t="s">
        <v>385</v>
      </c>
      <c r="L12" s="3" t="s">
        <v>41</v>
      </c>
      <c r="M12" s="30">
        <v>35364</v>
      </c>
      <c r="N12" s="30">
        <v>38000</v>
      </c>
      <c r="O12" s="32">
        <f t="shared" si="0"/>
        <v>0</v>
      </c>
      <c r="P12" s="35">
        <f>+VLOOKUP(Tabla1[[#This Row],[AF01]],'[1]BD AF'!$C:$N,12,0)</f>
        <v>35502</v>
      </c>
      <c r="Q12" s="92">
        <v>35364</v>
      </c>
      <c r="R12" s="91">
        <v>38000</v>
      </c>
      <c r="S12" s="32">
        <f t="shared" si="1"/>
        <v>6.9368421052631579E-2</v>
      </c>
      <c r="T12" s="3" t="s">
        <v>53</v>
      </c>
      <c r="U12" s="99">
        <v>0</v>
      </c>
    </row>
    <row r="13" spans="1:21" x14ac:dyDescent="0.35">
      <c r="A13" s="3">
        <v>150001947</v>
      </c>
      <c r="B13" s="31" t="s">
        <v>1856</v>
      </c>
      <c r="C13" s="3" t="s">
        <v>72</v>
      </c>
      <c r="D13" s="3" t="s">
        <v>84</v>
      </c>
      <c r="E13" s="3" t="s">
        <v>1846</v>
      </c>
      <c r="F13" s="3" t="s">
        <v>1823</v>
      </c>
      <c r="G13" s="3" t="s">
        <v>1857</v>
      </c>
      <c r="H13" s="3" t="s">
        <v>77</v>
      </c>
      <c r="I13" s="3" t="s">
        <v>77</v>
      </c>
      <c r="J13" s="3" t="s">
        <v>1848</v>
      </c>
      <c r="K13" s="3" t="s">
        <v>40</v>
      </c>
      <c r="L13" s="3" t="s">
        <v>41</v>
      </c>
      <c r="M13" s="30">
        <v>2000</v>
      </c>
      <c r="N13" s="30">
        <v>3290</v>
      </c>
      <c r="O13" s="32">
        <f t="shared" si="0"/>
        <v>0</v>
      </c>
      <c r="P13" s="35">
        <f>+VLOOKUP(Tabla1[[#This Row],[AF01]],'[1]BD AF'!$C:$N,12,0)</f>
        <v>2000</v>
      </c>
      <c r="Q13" s="92">
        <v>2000</v>
      </c>
      <c r="R13" s="91">
        <v>3290</v>
      </c>
      <c r="S13" s="32">
        <f t="shared" si="1"/>
        <v>0.39209726443769</v>
      </c>
      <c r="T13" s="3" t="s">
        <v>44</v>
      </c>
      <c r="U13" s="99">
        <v>0</v>
      </c>
    </row>
    <row r="14" spans="1:21" x14ac:dyDescent="0.35">
      <c r="A14" s="3">
        <v>150001952</v>
      </c>
      <c r="B14" s="31" t="s">
        <v>1858</v>
      </c>
      <c r="C14" s="3" t="s">
        <v>72</v>
      </c>
      <c r="D14" s="3" t="s">
        <v>84</v>
      </c>
      <c r="E14" s="3" t="s">
        <v>1846</v>
      </c>
      <c r="F14" s="3" t="s">
        <v>1850</v>
      </c>
      <c r="G14" s="3" t="s">
        <v>1859</v>
      </c>
      <c r="H14" s="3" t="s">
        <v>77</v>
      </c>
      <c r="I14" s="3" t="s">
        <v>77</v>
      </c>
      <c r="J14" s="3" t="s">
        <v>1848</v>
      </c>
      <c r="K14" s="3" t="s">
        <v>40</v>
      </c>
      <c r="L14" s="3" t="s">
        <v>41</v>
      </c>
      <c r="M14" s="30">
        <v>5802</v>
      </c>
      <c r="N14" s="30">
        <v>8990</v>
      </c>
      <c r="O14" s="32">
        <f t="shared" si="0"/>
        <v>0</v>
      </c>
      <c r="P14" s="35">
        <f>+VLOOKUP(Tabla1[[#This Row],[AF01]],'[1]BD AF'!$C:$N,12,0)</f>
        <v>5802</v>
      </c>
      <c r="Q14" s="92">
        <v>5802</v>
      </c>
      <c r="R14" s="91">
        <v>8990</v>
      </c>
      <c r="S14" s="32">
        <f t="shared" si="1"/>
        <v>0.35461624026696331</v>
      </c>
      <c r="T14" s="3" t="s">
        <v>44</v>
      </c>
      <c r="U14" s="99">
        <v>0</v>
      </c>
    </row>
    <row r="15" spans="1:21" x14ac:dyDescent="0.35">
      <c r="A15" s="3">
        <v>150001986</v>
      </c>
      <c r="B15" s="31" t="s">
        <v>1867</v>
      </c>
      <c r="C15" s="3" t="s">
        <v>72</v>
      </c>
      <c r="D15" s="3" t="s">
        <v>73</v>
      </c>
      <c r="E15" s="3" t="s">
        <v>74</v>
      </c>
      <c r="F15" s="3" t="s">
        <v>778</v>
      </c>
      <c r="G15" s="3" t="s">
        <v>1868</v>
      </c>
      <c r="H15" s="3" t="s">
        <v>77</v>
      </c>
      <c r="I15" s="3" t="s">
        <v>77</v>
      </c>
      <c r="J15" s="3" t="s">
        <v>1848</v>
      </c>
      <c r="K15" s="3" t="s">
        <v>40</v>
      </c>
      <c r="L15" s="3" t="s">
        <v>41</v>
      </c>
      <c r="M15" s="30">
        <v>2390</v>
      </c>
      <c r="N15" s="30">
        <v>4090</v>
      </c>
      <c r="O15" s="32">
        <f t="shared" si="0"/>
        <v>-1.0878661087866059E-2</v>
      </c>
      <c r="P15" s="35">
        <f>+VLOOKUP(Tabla1[[#This Row],[AF01]],'[1]BD AF'!$C:$N,12,0)</f>
        <v>2364</v>
      </c>
      <c r="Q15" s="92">
        <v>2364</v>
      </c>
      <c r="R15" s="91">
        <v>4290</v>
      </c>
      <c r="S15" s="32">
        <f t="shared" si="1"/>
        <v>0.44895104895104893</v>
      </c>
      <c r="T15" s="3" t="s">
        <v>44</v>
      </c>
      <c r="U15" s="99">
        <v>0</v>
      </c>
    </row>
    <row r="16" spans="1:21" x14ac:dyDescent="0.35">
      <c r="A16" s="3">
        <v>150001987</v>
      </c>
      <c r="B16" s="31" t="s">
        <v>1869</v>
      </c>
      <c r="C16" s="3" t="s">
        <v>72</v>
      </c>
      <c r="D16" s="3" t="s">
        <v>73</v>
      </c>
      <c r="E16" s="3" t="s">
        <v>74</v>
      </c>
      <c r="F16" s="3" t="s">
        <v>778</v>
      </c>
      <c r="G16" s="3" t="s">
        <v>1870</v>
      </c>
      <c r="H16" s="3" t="s">
        <v>77</v>
      </c>
      <c r="I16" s="3" t="s">
        <v>77</v>
      </c>
      <c r="J16" s="3" t="s">
        <v>1848</v>
      </c>
      <c r="K16" s="3" t="s">
        <v>40</v>
      </c>
      <c r="L16" s="3" t="s">
        <v>41</v>
      </c>
      <c r="M16" s="30">
        <v>2461</v>
      </c>
      <c r="N16" s="30">
        <v>4380</v>
      </c>
      <c r="O16" s="32">
        <f t="shared" si="0"/>
        <v>1.1377488825680571E-2</v>
      </c>
      <c r="P16" s="35">
        <f>+VLOOKUP(Tabla1[[#This Row],[AF01]],'[1]BD AF'!$C:$N,12,0)</f>
        <v>2489</v>
      </c>
      <c r="Q16" s="92">
        <v>2489</v>
      </c>
      <c r="R16" s="91">
        <v>4380</v>
      </c>
      <c r="S16" s="32">
        <f t="shared" si="1"/>
        <v>0.43173515981735161</v>
      </c>
      <c r="T16" s="3" t="s">
        <v>44</v>
      </c>
      <c r="U16" s="99">
        <v>0</v>
      </c>
    </row>
    <row r="17" spans="1:21" x14ac:dyDescent="0.35">
      <c r="A17" s="3">
        <v>150001995</v>
      </c>
      <c r="B17" s="31" t="s">
        <v>1871</v>
      </c>
      <c r="C17" s="3" t="s">
        <v>72</v>
      </c>
      <c r="D17" s="3" t="s">
        <v>73</v>
      </c>
      <c r="E17" s="3" t="s">
        <v>74</v>
      </c>
      <c r="F17" s="3" t="s">
        <v>679</v>
      </c>
      <c r="G17" s="3" t="s">
        <v>1872</v>
      </c>
      <c r="H17" s="3" t="s">
        <v>77</v>
      </c>
      <c r="I17" s="3" t="s">
        <v>77</v>
      </c>
      <c r="J17" s="3" t="s">
        <v>1848</v>
      </c>
      <c r="K17" s="3" t="s">
        <v>40</v>
      </c>
      <c r="L17" s="3" t="s">
        <v>41</v>
      </c>
      <c r="M17" s="30">
        <v>2926</v>
      </c>
      <c r="N17" s="30">
        <v>4590</v>
      </c>
      <c r="O17" s="32">
        <f t="shared" si="0"/>
        <v>0</v>
      </c>
      <c r="P17" s="35">
        <f>+VLOOKUP(Tabla1[[#This Row],[AF01]],'[1]BD AF'!$C:$N,12,0)</f>
        <v>2926</v>
      </c>
      <c r="Q17" s="92">
        <v>2926</v>
      </c>
      <c r="R17" s="91">
        <v>4590</v>
      </c>
      <c r="S17" s="32">
        <f t="shared" si="1"/>
        <v>0.36252723311546842</v>
      </c>
      <c r="T17" s="3" t="s">
        <v>44</v>
      </c>
      <c r="U17" s="99">
        <v>0</v>
      </c>
    </row>
  </sheetData>
  <conditionalFormatting sqref="A1">
    <cfRule type="duplicateValues" dxfId="771" priority="101"/>
    <cfRule type="duplicateValues" dxfId="770" priority="102"/>
    <cfRule type="duplicateValues" dxfId="769" priority="9751"/>
  </conditionalFormatting>
  <conditionalFormatting sqref="A1:A16 A18:A1048576">
    <cfRule type="duplicateValues" dxfId="768" priority="19698"/>
    <cfRule type="duplicateValues" dxfId="767" priority="19699"/>
    <cfRule type="duplicateValues" dxfId="766" priority="19700"/>
  </conditionalFormatting>
  <conditionalFormatting sqref="A1:A1048576">
    <cfRule type="duplicateValues" dxfId="765" priority="1"/>
    <cfRule type="duplicateValues" dxfId="764" priority="19710"/>
  </conditionalFormatting>
  <conditionalFormatting sqref="A2:A17">
    <cfRule type="duplicateValues" dxfId="763" priority="19693"/>
    <cfRule type="duplicateValues" dxfId="762" priority="19694"/>
    <cfRule type="duplicateValues" dxfId="761" priority="19695"/>
    <cfRule type="duplicateValues" dxfId="760" priority="19696"/>
  </conditionalFormatting>
  <conditionalFormatting sqref="A17">
    <cfRule type="duplicateValues" dxfId="759" priority="10196"/>
    <cfRule type="duplicateValues" dxfId="758" priority="10197"/>
    <cfRule type="duplicateValues" dxfId="757" priority="10198"/>
    <cfRule type="duplicateValues" dxfId="756" priority="10199"/>
    <cfRule type="duplicateValues" dxfId="755" priority="10200"/>
    <cfRule type="duplicateValues" dxfId="754" priority="10201"/>
    <cfRule type="duplicateValues" dxfId="753" priority="10202"/>
  </conditionalFormatting>
  <conditionalFormatting sqref="B1">
    <cfRule type="duplicateValues" dxfId="752" priority="103"/>
  </conditionalFormatting>
  <conditionalFormatting sqref="B2:B17">
    <cfRule type="duplicateValues" dxfId="751" priority="19697"/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5" operator="containsText" id="{62A651D9-8F0C-4D0A-A85A-DDBE385AFB86}">
            <xm:f>NOT(ISERROR(SEARCH("-",O1)))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O1:O17 P18:Q1048576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6958B-DCB6-4897-965A-367BE6EBC970}">
  <sheetPr filterMode="1"/>
  <dimension ref="A1:AJ1099"/>
  <sheetViews>
    <sheetView topLeftCell="H1" zoomScale="80" zoomScaleNormal="80" workbookViewId="0">
      <pane ySplit="1" topLeftCell="A1074" activePane="bottomLeft" state="frozen"/>
      <selection pane="bottomLeft" activeCell="I1099" sqref="I1074:I1099"/>
    </sheetView>
  </sheetViews>
  <sheetFormatPr baseColWidth="10" defaultColWidth="11.453125" defaultRowHeight="14.5" x14ac:dyDescent="0.35"/>
  <cols>
    <col min="1" max="1" width="12" style="2" bestFit="1" customWidth="1"/>
    <col min="2" max="2" width="9.81640625" style="2" bestFit="1" customWidth="1"/>
    <col min="3" max="3" width="14.1796875" style="2" bestFit="1" customWidth="1"/>
    <col min="4" max="4" width="13.81640625" style="2" bestFit="1" customWidth="1"/>
    <col min="5" max="5" width="27.26953125" style="2" bestFit="1" customWidth="1"/>
    <col min="6" max="6" width="19.81640625" style="2" bestFit="1" customWidth="1"/>
    <col min="7" max="7" width="30" style="2" bestFit="1" customWidth="1"/>
    <col min="8" max="8" width="27.26953125" style="2" bestFit="1" customWidth="1"/>
    <col min="9" max="9" width="48.81640625" style="2" bestFit="1" customWidth="1"/>
    <col min="10" max="11" width="5.54296875" style="2" bestFit="1" customWidth="1"/>
    <col min="12" max="12" width="20.81640625" style="2" bestFit="1" customWidth="1"/>
    <col min="13" max="13" width="12.54296875" style="2" bestFit="1" customWidth="1"/>
    <col min="14" max="14" width="10.54296875" style="2" bestFit="1" customWidth="1"/>
    <col min="15" max="15" width="13.81640625" style="2" bestFit="1" customWidth="1"/>
    <col min="16" max="16" width="25.81640625" style="72" bestFit="1" customWidth="1"/>
    <col min="17" max="17" width="14.81640625" style="2" bestFit="1" customWidth="1"/>
    <col min="18" max="18" width="12.54296875" style="2" bestFit="1" customWidth="1"/>
    <col min="19" max="19" width="25.54296875" style="2" bestFit="1" customWidth="1"/>
    <col min="20" max="20" width="25" style="2" bestFit="1" customWidth="1"/>
    <col min="21" max="21" width="23.54296875" style="2" bestFit="1" customWidth="1"/>
    <col min="22" max="22" width="21.54296875" style="2" bestFit="1" customWidth="1"/>
    <col min="23" max="23" width="17.1796875" style="2" bestFit="1" customWidth="1"/>
    <col min="24" max="24" width="17.54296875" style="2" bestFit="1" customWidth="1"/>
    <col min="25" max="25" width="20.1796875" style="2" bestFit="1" customWidth="1"/>
    <col min="26" max="26" width="18.54296875" style="2" bestFit="1" customWidth="1"/>
    <col min="27" max="27" width="17.81640625" style="2" bestFit="1" customWidth="1"/>
    <col min="28" max="28" width="22.7265625" style="2" bestFit="1" customWidth="1"/>
    <col min="29" max="29" width="23.453125" style="2" bestFit="1" customWidth="1"/>
    <col min="30" max="30" width="20.54296875" style="2" bestFit="1" customWidth="1"/>
    <col min="31" max="31" width="19.1796875" style="2" bestFit="1" customWidth="1"/>
    <col min="32" max="32" width="15.81640625" style="2" bestFit="1" customWidth="1"/>
    <col min="33" max="33" width="19.1796875" style="2" bestFit="1" customWidth="1"/>
    <col min="34" max="34" width="18.7265625" style="2" bestFit="1" customWidth="1"/>
  </cols>
  <sheetData>
    <row r="1" spans="1:34" s="90" customFormat="1" ht="13.5" x14ac:dyDescent="0.35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9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  <c r="O1" s="29" t="s">
        <v>14</v>
      </c>
      <c r="P1" s="29" t="s">
        <v>1881</v>
      </c>
      <c r="Q1" s="29" t="s">
        <v>15</v>
      </c>
      <c r="R1" s="29" t="s">
        <v>16</v>
      </c>
      <c r="S1" s="29" t="s">
        <v>17</v>
      </c>
      <c r="T1" s="29" t="s">
        <v>18</v>
      </c>
      <c r="U1" s="29" t="s">
        <v>19</v>
      </c>
      <c r="V1" s="29" t="s">
        <v>20</v>
      </c>
      <c r="W1" s="29" t="s">
        <v>21</v>
      </c>
      <c r="X1" s="29" t="s">
        <v>22</v>
      </c>
      <c r="Y1" s="29" t="s">
        <v>23</v>
      </c>
      <c r="Z1" s="29" t="s">
        <v>24</v>
      </c>
      <c r="AA1" s="29" t="s">
        <v>25</v>
      </c>
      <c r="AB1" s="29" t="s">
        <v>26</v>
      </c>
      <c r="AC1" s="29" t="s">
        <v>27</v>
      </c>
      <c r="AD1" s="29" t="s">
        <v>28</v>
      </c>
      <c r="AE1" s="29" t="s">
        <v>29</v>
      </c>
      <c r="AF1" s="29" t="s">
        <v>30</v>
      </c>
      <c r="AG1" s="29" t="s">
        <v>31</v>
      </c>
      <c r="AH1" s="29" t="s">
        <v>32</v>
      </c>
    </row>
    <row r="2" spans="1:34" hidden="1" x14ac:dyDescent="0.35">
      <c r="A2" s="2" t="s">
        <v>276</v>
      </c>
      <c r="B2" s="2">
        <v>150002033</v>
      </c>
      <c r="E2" s="2" t="s">
        <v>72</v>
      </c>
      <c r="G2" s="2" t="s">
        <v>89</v>
      </c>
      <c r="H2" s="2" t="s">
        <v>90</v>
      </c>
      <c r="I2" s="2" t="s">
        <v>1882</v>
      </c>
      <c r="J2" s="2" t="s">
        <v>50</v>
      </c>
      <c r="K2" s="2" t="s">
        <v>50</v>
      </c>
      <c r="M2" s="63" t="s">
        <v>385</v>
      </c>
    </row>
    <row r="3" spans="1:34" hidden="1" x14ac:dyDescent="0.35">
      <c r="A3" s="2" t="s">
        <v>276</v>
      </c>
      <c r="B3" s="63">
        <v>104542730</v>
      </c>
      <c r="E3" s="2" t="s">
        <v>34</v>
      </c>
      <c r="G3" s="2" t="s">
        <v>146</v>
      </c>
      <c r="H3" s="2" t="s">
        <v>415</v>
      </c>
      <c r="I3" s="2" t="s">
        <v>1883</v>
      </c>
      <c r="J3" s="2" t="s">
        <v>198</v>
      </c>
      <c r="K3" s="2" t="s">
        <v>50</v>
      </c>
      <c r="M3" s="2" t="s">
        <v>40</v>
      </c>
    </row>
    <row r="4" spans="1:34" hidden="1" x14ac:dyDescent="0.35">
      <c r="A4" s="2" t="s">
        <v>276</v>
      </c>
      <c r="B4" s="37">
        <v>104528570</v>
      </c>
      <c r="E4" s="2" t="s">
        <v>34</v>
      </c>
      <c r="G4" s="2" t="s">
        <v>1832</v>
      </c>
      <c r="H4" s="2" t="s">
        <v>261</v>
      </c>
      <c r="I4" s="2" t="s">
        <v>1884</v>
      </c>
      <c r="J4" s="2" t="s">
        <v>57</v>
      </c>
      <c r="K4" s="2" t="s">
        <v>50</v>
      </c>
      <c r="M4" s="2" t="s">
        <v>40</v>
      </c>
    </row>
    <row r="5" spans="1:34" hidden="1" x14ac:dyDescent="0.35">
      <c r="A5" s="2" t="s">
        <v>276</v>
      </c>
      <c r="B5" s="37">
        <v>201700245</v>
      </c>
      <c r="E5" s="2" t="s">
        <v>34</v>
      </c>
      <c r="G5" s="2" t="s">
        <v>285</v>
      </c>
      <c r="H5" s="2" t="s">
        <v>286</v>
      </c>
      <c r="I5" s="2" t="s">
        <v>1885</v>
      </c>
      <c r="J5" s="2" t="s">
        <v>49</v>
      </c>
      <c r="K5" s="2" t="s">
        <v>50</v>
      </c>
      <c r="M5" s="2" t="s">
        <v>51</v>
      </c>
    </row>
    <row r="6" spans="1:34" hidden="1" x14ac:dyDescent="0.35">
      <c r="A6" s="2" t="s">
        <v>276</v>
      </c>
      <c r="B6" s="37">
        <v>101310103</v>
      </c>
      <c r="E6" s="2" t="s">
        <v>34</v>
      </c>
      <c r="G6" s="2" t="s">
        <v>285</v>
      </c>
      <c r="H6" s="2" t="s">
        <v>286</v>
      </c>
      <c r="I6" s="2" t="s">
        <v>1886</v>
      </c>
      <c r="J6" s="2" t="s">
        <v>49</v>
      </c>
      <c r="K6" s="2" t="s">
        <v>50</v>
      </c>
      <c r="M6" s="2" t="s">
        <v>51</v>
      </c>
    </row>
    <row r="7" spans="1:34" hidden="1" x14ac:dyDescent="0.35">
      <c r="A7" s="2" t="s">
        <v>137</v>
      </c>
      <c r="B7" s="2">
        <v>104534890</v>
      </c>
      <c r="E7" s="2" t="s">
        <v>72</v>
      </c>
      <c r="G7" s="2" t="s">
        <v>242</v>
      </c>
      <c r="H7" s="2" t="s">
        <v>1274</v>
      </c>
      <c r="I7" s="2" t="s">
        <v>1887</v>
      </c>
      <c r="J7" s="2" t="s">
        <v>248</v>
      </c>
      <c r="K7" s="2" t="s">
        <v>77</v>
      </c>
      <c r="M7" s="63" t="s">
        <v>40</v>
      </c>
    </row>
    <row r="8" spans="1:34" hidden="1" x14ac:dyDescent="0.35">
      <c r="A8" s="2" t="s">
        <v>137</v>
      </c>
      <c r="B8" s="48">
        <v>104539610</v>
      </c>
      <c r="E8" s="2" t="s">
        <v>72</v>
      </c>
      <c r="G8" s="2" t="s">
        <v>1334</v>
      </c>
      <c r="H8" s="2" t="s">
        <v>1349</v>
      </c>
      <c r="I8" s="2" t="s">
        <v>1888</v>
      </c>
      <c r="J8" s="2" t="s">
        <v>50</v>
      </c>
      <c r="K8" s="2" t="s">
        <v>50</v>
      </c>
      <c r="M8" s="63" t="s">
        <v>385</v>
      </c>
    </row>
    <row r="9" spans="1:34" hidden="1" x14ac:dyDescent="0.35">
      <c r="A9" s="2" t="s">
        <v>137</v>
      </c>
      <c r="B9" s="2">
        <v>104541760</v>
      </c>
      <c r="E9" s="2" t="s">
        <v>72</v>
      </c>
      <c r="G9" s="2" t="s">
        <v>1334</v>
      </c>
      <c r="H9" s="2" t="s">
        <v>1349</v>
      </c>
      <c r="I9" s="2" t="s">
        <v>1889</v>
      </c>
      <c r="J9" s="2" t="s">
        <v>50</v>
      </c>
      <c r="K9" s="2" t="s">
        <v>50</v>
      </c>
      <c r="M9" s="63" t="s">
        <v>385</v>
      </c>
    </row>
    <row r="10" spans="1:34" hidden="1" x14ac:dyDescent="0.35">
      <c r="A10" s="2" t="s">
        <v>137</v>
      </c>
      <c r="B10" s="37">
        <v>104525480</v>
      </c>
      <c r="E10" s="2" t="s">
        <v>72</v>
      </c>
      <c r="G10" s="2" t="s">
        <v>1334</v>
      </c>
      <c r="H10" s="2" t="s">
        <v>1379</v>
      </c>
      <c r="I10" s="2" t="s">
        <v>1890</v>
      </c>
      <c r="J10" s="2" t="s">
        <v>253</v>
      </c>
      <c r="K10" s="2" t="s">
        <v>50</v>
      </c>
      <c r="M10" s="63" t="s">
        <v>385</v>
      </c>
    </row>
    <row r="11" spans="1:34" hidden="1" x14ac:dyDescent="0.35">
      <c r="A11" s="2" t="s">
        <v>137</v>
      </c>
      <c r="B11" s="37">
        <v>104532620</v>
      </c>
      <c r="E11" s="2" t="s">
        <v>34</v>
      </c>
      <c r="G11" s="2" t="s">
        <v>138</v>
      </c>
      <c r="H11" s="2" t="s">
        <v>329</v>
      </c>
      <c r="I11" s="2" t="s">
        <v>1891</v>
      </c>
      <c r="J11" s="2" t="s">
        <v>185</v>
      </c>
      <c r="K11" s="2" t="s">
        <v>50</v>
      </c>
      <c r="M11" s="2" t="s">
        <v>51</v>
      </c>
    </row>
    <row r="12" spans="1:34" hidden="1" x14ac:dyDescent="0.35">
      <c r="A12" s="2" t="s">
        <v>137</v>
      </c>
      <c r="B12" s="2">
        <v>150000473</v>
      </c>
      <c r="E12" s="2" t="s">
        <v>34</v>
      </c>
      <c r="G12" s="2" t="s">
        <v>1832</v>
      </c>
      <c r="H12" s="2" t="s">
        <v>1892</v>
      </c>
      <c r="I12" s="2" t="s">
        <v>1893</v>
      </c>
      <c r="J12" s="2" t="s">
        <v>49</v>
      </c>
      <c r="K12" s="2" t="s">
        <v>50</v>
      </c>
      <c r="M12" s="2" t="s">
        <v>385</v>
      </c>
    </row>
    <row r="13" spans="1:34" hidden="1" x14ac:dyDescent="0.35">
      <c r="A13" s="2" t="s">
        <v>137</v>
      </c>
      <c r="B13" s="2">
        <v>201130895</v>
      </c>
      <c r="E13" s="2" t="s">
        <v>34</v>
      </c>
      <c r="G13" s="2" t="s">
        <v>1832</v>
      </c>
      <c r="H13" s="2" t="s">
        <v>265</v>
      </c>
      <c r="I13" s="2" t="s">
        <v>1894</v>
      </c>
      <c r="J13" s="2" t="s">
        <v>49</v>
      </c>
      <c r="K13" s="2" t="s">
        <v>50</v>
      </c>
      <c r="M13" s="2" t="s">
        <v>51</v>
      </c>
    </row>
    <row r="14" spans="1:34" hidden="1" x14ac:dyDescent="0.35">
      <c r="A14" s="2" t="s">
        <v>137</v>
      </c>
      <c r="B14" s="2">
        <v>104539300</v>
      </c>
      <c r="E14" s="2" t="s">
        <v>34</v>
      </c>
      <c r="G14" s="2" t="s">
        <v>1832</v>
      </c>
      <c r="H14" s="2" t="s">
        <v>161</v>
      </c>
      <c r="I14" s="2" t="s">
        <v>1895</v>
      </c>
      <c r="J14" s="2" t="s">
        <v>398</v>
      </c>
      <c r="K14" s="2" t="s">
        <v>50</v>
      </c>
      <c r="M14" s="2" t="s">
        <v>40</v>
      </c>
    </row>
    <row r="15" spans="1:34" hidden="1" x14ac:dyDescent="0.35">
      <c r="A15" s="2" t="s">
        <v>137</v>
      </c>
      <c r="B15" s="2">
        <v>104533260</v>
      </c>
      <c r="E15" s="2" t="s">
        <v>34</v>
      </c>
      <c r="G15" s="2" t="s">
        <v>1832</v>
      </c>
      <c r="H15" s="2" t="s">
        <v>1896</v>
      </c>
      <c r="I15" s="2" t="s">
        <v>1897</v>
      </c>
      <c r="J15" s="2" t="s">
        <v>270</v>
      </c>
      <c r="K15" s="2" t="s">
        <v>270</v>
      </c>
      <c r="M15" s="2" t="s">
        <v>51</v>
      </c>
    </row>
    <row r="16" spans="1:34" hidden="1" x14ac:dyDescent="0.35">
      <c r="A16" s="2" t="s">
        <v>137</v>
      </c>
      <c r="B16" s="2">
        <v>104533370</v>
      </c>
      <c r="E16" s="2" t="s">
        <v>34</v>
      </c>
      <c r="G16" s="2" t="s">
        <v>1832</v>
      </c>
      <c r="H16" s="2" t="s">
        <v>1896</v>
      </c>
      <c r="I16" s="2" t="s">
        <v>1898</v>
      </c>
      <c r="J16" s="2" t="s">
        <v>270</v>
      </c>
      <c r="K16" s="2" t="s">
        <v>270</v>
      </c>
      <c r="M16" s="2" t="s">
        <v>51</v>
      </c>
    </row>
    <row r="17" spans="1:13" hidden="1" x14ac:dyDescent="0.35">
      <c r="A17" s="2" t="s">
        <v>137</v>
      </c>
      <c r="B17" s="37">
        <v>101530700</v>
      </c>
      <c r="E17" s="2" t="s">
        <v>34</v>
      </c>
      <c r="G17" s="2" t="s">
        <v>81</v>
      </c>
      <c r="H17" s="2" t="s">
        <v>196</v>
      </c>
      <c r="I17" s="2" t="s">
        <v>1899</v>
      </c>
      <c r="J17" s="2" t="s">
        <v>160</v>
      </c>
      <c r="K17" s="2" t="s">
        <v>50</v>
      </c>
      <c r="M17" s="2" t="s">
        <v>51</v>
      </c>
    </row>
    <row r="18" spans="1:13" hidden="1" x14ac:dyDescent="0.35">
      <c r="A18" s="2" t="s">
        <v>137</v>
      </c>
      <c r="B18" s="2">
        <v>104532090</v>
      </c>
      <c r="E18" s="2" t="s">
        <v>34</v>
      </c>
      <c r="G18" s="2" t="s">
        <v>1900</v>
      </c>
      <c r="H18" s="2" t="s">
        <v>1901</v>
      </c>
      <c r="I18" s="2" t="s">
        <v>1902</v>
      </c>
      <c r="J18" s="2" t="s">
        <v>160</v>
      </c>
      <c r="K18" s="2" t="s">
        <v>50</v>
      </c>
      <c r="M18" s="2" t="s">
        <v>51</v>
      </c>
    </row>
    <row r="19" spans="1:13" hidden="1" x14ac:dyDescent="0.35">
      <c r="A19" s="2" t="s">
        <v>137</v>
      </c>
      <c r="B19" s="2">
        <v>104531760</v>
      </c>
      <c r="E19" s="2" t="s">
        <v>34</v>
      </c>
      <c r="G19" s="2" t="s">
        <v>1900</v>
      </c>
      <c r="H19" s="2" t="s">
        <v>1901</v>
      </c>
      <c r="I19" s="2" t="s">
        <v>1903</v>
      </c>
      <c r="J19" s="2" t="s">
        <v>160</v>
      </c>
      <c r="K19" s="2" t="s">
        <v>50</v>
      </c>
      <c r="M19" s="2" t="s">
        <v>51</v>
      </c>
    </row>
    <row r="20" spans="1:13" hidden="1" x14ac:dyDescent="0.35">
      <c r="A20" s="2" t="s">
        <v>137</v>
      </c>
      <c r="B20" s="2">
        <v>104531770</v>
      </c>
      <c r="E20" s="2" t="s">
        <v>34</v>
      </c>
      <c r="G20" s="2" t="s">
        <v>1900</v>
      </c>
      <c r="H20" s="2" t="s">
        <v>1901</v>
      </c>
      <c r="I20" s="2" t="s">
        <v>1904</v>
      </c>
      <c r="J20" s="2" t="s">
        <v>160</v>
      </c>
      <c r="K20" s="2" t="s">
        <v>50</v>
      </c>
      <c r="M20" s="2" t="s">
        <v>51</v>
      </c>
    </row>
    <row r="21" spans="1:13" hidden="1" x14ac:dyDescent="0.35">
      <c r="A21" s="2" t="s">
        <v>137</v>
      </c>
      <c r="B21" s="2">
        <v>104531750</v>
      </c>
      <c r="E21" s="2" t="s">
        <v>34</v>
      </c>
      <c r="G21" s="2" t="s">
        <v>1900</v>
      </c>
      <c r="H21" s="2" t="s">
        <v>1901</v>
      </c>
      <c r="I21" s="2" t="s">
        <v>1905</v>
      </c>
      <c r="J21" s="2" t="s">
        <v>160</v>
      </c>
      <c r="K21" s="2" t="s">
        <v>50</v>
      </c>
      <c r="M21" s="2" t="s">
        <v>51</v>
      </c>
    </row>
    <row r="22" spans="1:13" hidden="1" x14ac:dyDescent="0.35">
      <c r="A22" s="2" t="s">
        <v>137</v>
      </c>
      <c r="B22" s="2">
        <v>104531800</v>
      </c>
      <c r="E22" s="2" t="s">
        <v>34</v>
      </c>
      <c r="G22" s="2" t="s">
        <v>1900</v>
      </c>
      <c r="H22" s="2" t="s">
        <v>1906</v>
      </c>
      <c r="I22" s="2" t="s">
        <v>1907</v>
      </c>
      <c r="J22" s="2" t="s">
        <v>49</v>
      </c>
      <c r="K22" s="2" t="s">
        <v>50</v>
      </c>
      <c r="M22" s="2" t="s">
        <v>51</v>
      </c>
    </row>
    <row r="23" spans="1:13" hidden="1" x14ac:dyDescent="0.35">
      <c r="A23" s="2" t="s">
        <v>137</v>
      </c>
      <c r="B23" s="2">
        <v>104531790</v>
      </c>
      <c r="E23" s="2" t="s">
        <v>34</v>
      </c>
      <c r="G23" s="2" t="s">
        <v>1900</v>
      </c>
      <c r="H23" s="2" t="s">
        <v>1906</v>
      </c>
      <c r="I23" s="2" t="s">
        <v>1908</v>
      </c>
      <c r="J23" s="2" t="s">
        <v>49</v>
      </c>
      <c r="K23" s="2" t="s">
        <v>50</v>
      </c>
      <c r="M23" s="2" t="s">
        <v>51</v>
      </c>
    </row>
    <row r="24" spans="1:13" hidden="1" x14ac:dyDescent="0.35">
      <c r="A24" s="2" t="s">
        <v>137</v>
      </c>
      <c r="B24" s="2">
        <v>104531780</v>
      </c>
      <c r="E24" s="2" t="s">
        <v>34</v>
      </c>
      <c r="G24" s="2" t="s">
        <v>1900</v>
      </c>
      <c r="H24" s="2" t="s">
        <v>1906</v>
      </c>
      <c r="I24" s="2" t="s">
        <v>1909</v>
      </c>
      <c r="J24" s="2" t="s">
        <v>49</v>
      </c>
      <c r="K24" s="2" t="s">
        <v>50</v>
      </c>
      <c r="M24" s="2" t="s">
        <v>51</v>
      </c>
    </row>
    <row r="25" spans="1:13" hidden="1" x14ac:dyDescent="0.35">
      <c r="A25" s="2" t="s">
        <v>137</v>
      </c>
      <c r="B25" s="2">
        <v>104531830</v>
      </c>
      <c r="E25" s="2" t="s">
        <v>34</v>
      </c>
      <c r="G25" s="2" t="s">
        <v>1900</v>
      </c>
      <c r="H25" s="2" t="s">
        <v>1910</v>
      </c>
      <c r="I25" s="2" t="s">
        <v>1911</v>
      </c>
      <c r="J25" s="2" t="s">
        <v>57</v>
      </c>
      <c r="K25" s="2" t="s">
        <v>50</v>
      </c>
      <c r="M25" s="2" t="s">
        <v>51</v>
      </c>
    </row>
    <row r="26" spans="1:13" hidden="1" x14ac:dyDescent="0.35">
      <c r="A26" s="2" t="s">
        <v>137</v>
      </c>
      <c r="B26" s="2">
        <v>104531820</v>
      </c>
      <c r="E26" s="2" t="s">
        <v>34</v>
      </c>
      <c r="G26" s="2" t="s">
        <v>1900</v>
      </c>
      <c r="H26" s="2" t="s">
        <v>1910</v>
      </c>
      <c r="I26" s="2" t="s">
        <v>1912</v>
      </c>
      <c r="J26" s="2" t="s">
        <v>57</v>
      </c>
      <c r="K26" s="2" t="s">
        <v>50</v>
      </c>
      <c r="M26" s="2" t="s">
        <v>51</v>
      </c>
    </row>
    <row r="27" spans="1:13" hidden="1" x14ac:dyDescent="0.35">
      <c r="A27" s="2" t="s">
        <v>137</v>
      </c>
      <c r="B27" s="2">
        <v>104531810</v>
      </c>
      <c r="E27" s="2" t="s">
        <v>34</v>
      </c>
      <c r="G27" s="2" t="s">
        <v>1900</v>
      </c>
      <c r="H27" s="2" t="s">
        <v>1910</v>
      </c>
      <c r="I27" s="2" t="s">
        <v>1913</v>
      </c>
      <c r="J27" s="2" t="s">
        <v>57</v>
      </c>
      <c r="K27" s="2" t="s">
        <v>50</v>
      </c>
      <c r="M27" s="2" t="s">
        <v>51</v>
      </c>
    </row>
    <row r="28" spans="1:13" hidden="1" x14ac:dyDescent="0.35">
      <c r="A28" s="2" t="s">
        <v>137</v>
      </c>
      <c r="B28" s="2">
        <v>104531850</v>
      </c>
      <c r="E28" s="2" t="s">
        <v>34</v>
      </c>
      <c r="G28" s="2" t="s">
        <v>1900</v>
      </c>
      <c r="H28" s="2" t="s">
        <v>1914</v>
      </c>
      <c r="I28" s="2" t="s">
        <v>1915</v>
      </c>
      <c r="J28" s="2" t="s">
        <v>49</v>
      </c>
      <c r="K28" s="2" t="s">
        <v>50</v>
      </c>
      <c r="M28" s="2" t="s">
        <v>51</v>
      </c>
    </row>
    <row r="29" spans="1:13" hidden="1" x14ac:dyDescent="0.35">
      <c r="A29" s="2" t="s">
        <v>137</v>
      </c>
      <c r="B29" s="2">
        <v>104531860</v>
      </c>
      <c r="E29" s="2" t="s">
        <v>34</v>
      </c>
      <c r="G29" s="2" t="s">
        <v>1900</v>
      </c>
      <c r="H29" s="2" t="s">
        <v>1914</v>
      </c>
      <c r="I29" s="2" t="s">
        <v>1916</v>
      </c>
      <c r="J29" s="2" t="s">
        <v>49</v>
      </c>
      <c r="K29" s="2" t="s">
        <v>50</v>
      </c>
      <c r="M29" s="2" t="s">
        <v>51</v>
      </c>
    </row>
    <row r="30" spans="1:13" hidden="1" x14ac:dyDescent="0.35">
      <c r="A30" s="2" t="s">
        <v>137</v>
      </c>
      <c r="B30" s="2">
        <v>104531870</v>
      </c>
      <c r="E30" s="2" t="s">
        <v>34</v>
      </c>
      <c r="G30" s="2" t="s">
        <v>1900</v>
      </c>
      <c r="H30" s="2" t="s">
        <v>1914</v>
      </c>
      <c r="I30" s="2" t="s">
        <v>1917</v>
      </c>
      <c r="J30" s="2" t="s">
        <v>49</v>
      </c>
      <c r="K30" s="2" t="s">
        <v>50</v>
      </c>
      <c r="M30" s="2" t="s">
        <v>51</v>
      </c>
    </row>
    <row r="31" spans="1:13" hidden="1" x14ac:dyDescent="0.35">
      <c r="A31" s="2" t="s">
        <v>137</v>
      </c>
      <c r="B31" s="2">
        <v>104531880</v>
      </c>
      <c r="E31" s="2" t="s">
        <v>34</v>
      </c>
      <c r="G31" s="2" t="s">
        <v>1900</v>
      </c>
      <c r="H31" s="2" t="s">
        <v>1914</v>
      </c>
      <c r="I31" s="2" t="s">
        <v>1918</v>
      </c>
      <c r="J31" s="2" t="s">
        <v>49</v>
      </c>
      <c r="K31" s="2" t="s">
        <v>50</v>
      </c>
      <c r="M31" s="2" t="s">
        <v>51</v>
      </c>
    </row>
    <row r="32" spans="1:13" hidden="1" x14ac:dyDescent="0.35">
      <c r="A32" s="2" t="s">
        <v>137</v>
      </c>
      <c r="B32" s="2">
        <v>104531890</v>
      </c>
      <c r="E32" s="2" t="s">
        <v>34</v>
      </c>
      <c r="G32" s="2" t="s">
        <v>1900</v>
      </c>
      <c r="H32" s="2" t="s">
        <v>1914</v>
      </c>
      <c r="I32" s="2" t="s">
        <v>1919</v>
      </c>
      <c r="J32" s="2" t="s">
        <v>49</v>
      </c>
      <c r="K32" s="2" t="s">
        <v>50</v>
      </c>
      <c r="M32" s="2" t="s">
        <v>51</v>
      </c>
    </row>
    <row r="33" spans="1:13" hidden="1" x14ac:dyDescent="0.35">
      <c r="A33" s="2" t="s">
        <v>137</v>
      </c>
      <c r="B33" s="2">
        <v>104531840</v>
      </c>
      <c r="E33" s="2" t="s">
        <v>34</v>
      </c>
      <c r="G33" s="2" t="s">
        <v>1900</v>
      </c>
      <c r="H33" s="2" t="s">
        <v>1920</v>
      </c>
      <c r="I33" s="2" t="s">
        <v>1921</v>
      </c>
      <c r="J33" s="2" t="s">
        <v>57</v>
      </c>
      <c r="K33" s="2" t="s">
        <v>50</v>
      </c>
      <c r="M33" s="2" t="s">
        <v>51</v>
      </c>
    </row>
    <row r="34" spans="1:13" hidden="1" x14ac:dyDescent="0.35">
      <c r="A34" s="2" t="s">
        <v>137</v>
      </c>
      <c r="B34" s="2">
        <v>104531900</v>
      </c>
      <c r="E34" s="2" t="s">
        <v>34</v>
      </c>
      <c r="G34" s="2" t="s">
        <v>1900</v>
      </c>
      <c r="H34" s="2" t="s">
        <v>1920</v>
      </c>
      <c r="I34" s="2" t="s">
        <v>1922</v>
      </c>
      <c r="J34" s="2" t="s">
        <v>49</v>
      </c>
      <c r="K34" s="2" t="s">
        <v>50</v>
      </c>
      <c r="M34" s="2" t="s">
        <v>51</v>
      </c>
    </row>
    <row r="35" spans="1:13" hidden="1" x14ac:dyDescent="0.35">
      <c r="A35" s="2" t="s">
        <v>137</v>
      </c>
      <c r="B35" s="2">
        <v>104531970</v>
      </c>
      <c r="E35" s="2" t="s">
        <v>34</v>
      </c>
      <c r="G35" s="2" t="s">
        <v>1900</v>
      </c>
      <c r="H35" s="2" t="s">
        <v>1923</v>
      </c>
      <c r="I35" s="2" t="s">
        <v>1924</v>
      </c>
      <c r="J35" s="2" t="s">
        <v>57</v>
      </c>
      <c r="K35" s="2" t="s">
        <v>50</v>
      </c>
      <c r="M35" s="2" t="s">
        <v>51</v>
      </c>
    </row>
    <row r="36" spans="1:13" hidden="1" x14ac:dyDescent="0.35">
      <c r="A36" s="2" t="s">
        <v>137</v>
      </c>
      <c r="B36" s="2">
        <v>104531960</v>
      </c>
      <c r="E36" s="2" t="s">
        <v>34</v>
      </c>
      <c r="G36" s="2" t="s">
        <v>1900</v>
      </c>
      <c r="H36" s="2" t="s">
        <v>1923</v>
      </c>
      <c r="I36" s="2" t="s">
        <v>1925</v>
      </c>
      <c r="J36" s="2" t="s">
        <v>57</v>
      </c>
      <c r="K36" s="2" t="s">
        <v>50</v>
      </c>
      <c r="M36" s="2" t="s">
        <v>51</v>
      </c>
    </row>
    <row r="37" spans="1:13" hidden="1" x14ac:dyDescent="0.35">
      <c r="A37" s="2" t="s">
        <v>137</v>
      </c>
      <c r="B37" s="2">
        <v>104531980</v>
      </c>
      <c r="E37" s="2" t="s">
        <v>34</v>
      </c>
      <c r="G37" s="2" t="s">
        <v>1900</v>
      </c>
      <c r="H37" s="2" t="s">
        <v>1923</v>
      </c>
      <c r="I37" s="2" t="s">
        <v>1926</v>
      </c>
      <c r="J37" s="2" t="s">
        <v>57</v>
      </c>
      <c r="K37" s="2" t="s">
        <v>50</v>
      </c>
      <c r="M37" s="2" t="s">
        <v>51</v>
      </c>
    </row>
    <row r="38" spans="1:13" hidden="1" x14ac:dyDescent="0.35">
      <c r="A38" s="2" t="s">
        <v>137</v>
      </c>
      <c r="B38" s="2">
        <v>104531990</v>
      </c>
      <c r="E38" s="2" t="s">
        <v>34</v>
      </c>
      <c r="G38" s="2" t="s">
        <v>1900</v>
      </c>
      <c r="H38" s="2" t="s">
        <v>1923</v>
      </c>
      <c r="I38" s="2" t="s">
        <v>1927</v>
      </c>
      <c r="J38" s="2" t="s">
        <v>57</v>
      </c>
      <c r="K38" s="2" t="s">
        <v>50</v>
      </c>
      <c r="M38" s="2" t="s">
        <v>51</v>
      </c>
    </row>
    <row r="39" spans="1:13" hidden="1" x14ac:dyDescent="0.35">
      <c r="A39" s="2" t="s">
        <v>137</v>
      </c>
      <c r="B39" s="2">
        <v>104531920</v>
      </c>
      <c r="E39" s="2" t="s">
        <v>34</v>
      </c>
      <c r="G39" s="2" t="s">
        <v>1900</v>
      </c>
      <c r="H39" s="2" t="s">
        <v>1923</v>
      </c>
      <c r="I39" s="2" t="s">
        <v>1928</v>
      </c>
      <c r="J39" s="2" t="s">
        <v>57</v>
      </c>
      <c r="K39" s="2" t="s">
        <v>50</v>
      </c>
      <c r="M39" s="2" t="s">
        <v>51</v>
      </c>
    </row>
    <row r="40" spans="1:13" hidden="1" x14ac:dyDescent="0.35">
      <c r="A40" s="2" t="s">
        <v>137</v>
      </c>
      <c r="B40" s="2">
        <v>104531940</v>
      </c>
      <c r="E40" s="2" t="s">
        <v>34</v>
      </c>
      <c r="G40" s="2" t="s">
        <v>1900</v>
      </c>
      <c r="H40" s="2" t="s">
        <v>1923</v>
      </c>
      <c r="I40" s="2" t="s">
        <v>1929</v>
      </c>
      <c r="J40" s="2" t="s">
        <v>57</v>
      </c>
      <c r="K40" s="2" t="s">
        <v>50</v>
      </c>
      <c r="M40" s="2" t="s">
        <v>51</v>
      </c>
    </row>
    <row r="41" spans="1:13" hidden="1" x14ac:dyDescent="0.35">
      <c r="A41" s="2" t="s">
        <v>137</v>
      </c>
      <c r="B41" s="2">
        <v>104532020</v>
      </c>
      <c r="E41" s="2" t="s">
        <v>34</v>
      </c>
      <c r="G41" s="2" t="s">
        <v>1900</v>
      </c>
      <c r="H41" s="2" t="s">
        <v>1923</v>
      </c>
      <c r="I41" s="2" t="s">
        <v>1930</v>
      </c>
      <c r="J41" s="2" t="s">
        <v>49</v>
      </c>
      <c r="K41" s="2" t="s">
        <v>50</v>
      </c>
      <c r="M41" s="2" t="s">
        <v>51</v>
      </c>
    </row>
    <row r="42" spans="1:13" hidden="1" x14ac:dyDescent="0.35">
      <c r="A42" s="2" t="s">
        <v>137</v>
      </c>
      <c r="B42" s="2">
        <v>104531950</v>
      </c>
      <c r="E42" s="2" t="s">
        <v>34</v>
      </c>
      <c r="G42" s="2" t="s">
        <v>1900</v>
      </c>
      <c r="H42" s="2" t="s">
        <v>1923</v>
      </c>
      <c r="I42" s="2" t="s">
        <v>1931</v>
      </c>
      <c r="J42" s="2" t="s">
        <v>57</v>
      </c>
      <c r="K42" s="2" t="s">
        <v>50</v>
      </c>
      <c r="M42" s="2" t="s">
        <v>51</v>
      </c>
    </row>
    <row r="43" spans="1:13" hidden="1" x14ac:dyDescent="0.35">
      <c r="A43" s="2" t="s">
        <v>137</v>
      </c>
      <c r="B43" s="2">
        <v>104532010</v>
      </c>
      <c r="E43" s="2" t="s">
        <v>34</v>
      </c>
      <c r="G43" s="2" t="s">
        <v>1900</v>
      </c>
      <c r="H43" s="2" t="s">
        <v>1923</v>
      </c>
      <c r="I43" s="2" t="s">
        <v>1932</v>
      </c>
      <c r="J43" s="2" t="s">
        <v>49</v>
      </c>
      <c r="K43" s="2" t="s">
        <v>50</v>
      </c>
      <c r="M43" s="2" t="s">
        <v>51</v>
      </c>
    </row>
    <row r="44" spans="1:13" hidden="1" x14ac:dyDescent="0.35">
      <c r="A44" s="2" t="s">
        <v>137</v>
      </c>
      <c r="B44" s="2">
        <v>104532000</v>
      </c>
      <c r="E44" s="2" t="s">
        <v>34</v>
      </c>
      <c r="G44" s="2" t="s">
        <v>1900</v>
      </c>
      <c r="H44" s="2" t="s">
        <v>1923</v>
      </c>
      <c r="I44" s="2" t="s">
        <v>1933</v>
      </c>
      <c r="J44" s="2" t="s">
        <v>49</v>
      </c>
      <c r="K44" s="2" t="s">
        <v>50</v>
      </c>
      <c r="M44" s="2" t="s">
        <v>51</v>
      </c>
    </row>
    <row r="45" spans="1:13" hidden="1" x14ac:dyDescent="0.35">
      <c r="A45" s="2" t="s">
        <v>137</v>
      </c>
      <c r="B45" s="2">
        <v>104531930</v>
      </c>
      <c r="E45" s="2" t="s">
        <v>34</v>
      </c>
      <c r="G45" s="2" t="s">
        <v>1900</v>
      </c>
      <c r="H45" s="2" t="s">
        <v>1923</v>
      </c>
      <c r="I45" s="2" t="s">
        <v>1934</v>
      </c>
      <c r="J45" s="2" t="s">
        <v>57</v>
      </c>
      <c r="K45" s="2" t="s">
        <v>50</v>
      </c>
      <c r="M45" s="2" t="s">
        <v>51</v>
      </c>
    </row>
    <row r="46" spans="1:13" hidden="1" x14ac:dyDescent="0.35">
      <c r="A46" s="2" t="s">
        <v>137</v>
      </c>
      <c r="B46" s="2">
        <v>104532060</v>
      </c>
      <c r="E46" s="2" t="s">
        <v>34</v>
      </c>
      <c r="G46" s="2" t="s">
        <v>1900</v>
      </c>
      <c r="H46" s="2" t="s">
        <v>1935</v>
      </c>
      <c r="I46" s="2" t="s">
        <v>1936</v>
      </c>
      <c r="J46" s="2" t="s">
        <v>49</v>
      </c>
      <c r="K46" s="2" t="s">
        <v>50</v>
      </c>
      <c r="M46" s="2" t="s">
        <v>51</v>
      </c>
    </row>
    <row r="47" spans="1:13" hidden="1" x14ac:dyDescent="0.35">
      <c r="A47" s="2" t="s">
        <v>137</v>
      </c>
      <c r="B47" s="2">
        <v>104532070</v>
      </c>
      <c r="E47" s="2" t="s">
        <v>34</v>
      </c>
      <c r="G47" s="2" t="s">
        <v>1900</v>
      </c>
      <c r="H47" s="2" t="s">
        <v>1935</v>
      </c>
      <c r="I47" s="2" t="s">
        <v>1937</v>
      </c>
      <c r="J47" s="2" t="s">
        <v>49</v>
      </c>
      <c r="K47" s="2" t="s">
        <v>50</v>
      </c>
      <c r="M47" s="2" t="s">
        <v>51</v>
      </c>
    </row>
    <row r="48" spans="1:13" hidden="1" x14ac:dyDescent="0.35">
      <c r="A48" s="2" t="s">
        <v>137</v>
      </c>
      <c r="B48" s="2">
        <v>104532080</v>
      </c>
      <c r="E48" s="2" t="s">
        <v>34</v>
      </c>
      <c r="G48" s="2" t="s">
        <v>1900</v>
      </c>
      <c r="H48" s="2" t="s">
        <v>1935</v>
      </c>
      <c r="I48" s="2" t="s">
        <v>1938</v>
      </c>
      <c r="J48" s="2" t="s">
        <v>49</v>
      </c>
      <c r="K48" s="2" t="s">
        <v>50</v>
      </c>
      <c r="M48" s="2" t="s">
        <v>51</v>
      </c>
    </row>
    <row r="49" spans="1:16" hidden="1" x14ac:dyDescent="0.35">
      <c r="A49" s="2" t="s">
        <v>137</v>
      </c>
      <c r="B49" s="2">
        <v>104539880</v>
      </c>
      <c r="E49" s="2" t="s">
        <v>34</v>
      </c>
      <c r="G49" s="2" t="s">
        <v>94</v>
      </c>
      <c r="H49" s="2" t="s">
        <v>1203</v>
      </c>
      <c r="I49" s="2" t="s">
        <v>1939</v>
      </c>
      <c r="J49" s="2" t="s">
        <v>65</v>
      </c>
      <c r="K49" s="2" t="s">
        <v>50</v>
      </c>
      <c r="M49" s="2" t="s">
        <v>51</v>
      </c>
    </row>
    <row r="50" spans="1:16" hidden="1" x14ac:dyDescent="0.35">
      <c r="A50" s="2" t="s">
        <v>137</v>
      </c>
      <c r="B50" s="37">
        <v>201700037</v>
      </c>
      <c r="E50" s="2" t="s">
        <v>34</v>
      </c>
      <c r="G50" s="2" t="s">
        <v>285</v>
      </c>
      <c r="H50" s="2" t="s">
        <v>1658</v>
      </c>
      <c r="I50" s="2" t="s">
        <v>1940</v>
      </c>
      <c r="J50" s="2" t="s">
        <v>49</v>
      </c>
      <c r="K50" s="2" t="s">
        <v>50</v>
      </c>
      <c r="M50" s="2" t="s">
        <v>51</v>
      </c>
    </row>
    <row r="51" spans="1:16" hidden="1" x14ac:dyDescent="0.35">
      <c r="B51" s="72">
        <v>104532390</v>
      </c>
      <c r="E51" s="72" t="s">
        <v>34</v>
      </c>
      <c r="G51" s="72" t="s">
        <v>1900</v>
      </c>
      <c r="H51" s="72" t="s">
        <v>618</v>
      </c>
      <c r="I51" s="72" t="s">
        <v>1941</v>
      </c>
      <c r="J51" s="72" t="s">
        <v>49</v>
      </c>
      <c r="P51" s="72" t="s">
        <v>1942</v>
      </c>
    </row>
    <row r="52" spans="1:16" hidden="1" x14ac:dyDescent="0.35">
      <c r="B52" s="73">
        <v>104528290</v>
      </c>
      <c r="E52" s="73" t="s">
        <v>34</v>
      </c>
      <c r="G52" s="73" t="s">
        <v>273</v>
      </c>
      <c r="H52" s="73" t="s">
        <v>359</v>
      </c>
      <c r="I52" s="73" t="s">
        <v>1943</v>
      </c>
      <c r="J52" s="73" t="s">
        <v>1557</v>
      </c>
      <c r="P52" s="72" t="s">
        <v>1942</v>
      </c>
    </row>
    <row r="53" spans="1:16" hidden="1" x14ac:dyDescent="0.35">
      <c r="B53" s="2">
        <v>104539530</v>
      </c>
      <c r="E53" s="2" t="s">
        <v>34</v>
      </c>
      <c r="G53" s="2" t="s">
        <v>1832</v>
      </c>
      <c r="H53" s="2" t="s">
        <v>1433</v>
      </c>
      <c r="I53" s="2" t="s">
        <v>1944</v>
      </c>
      <c r="J53" s="2" t="s">
        <v>65</v>
      </c>
      <c r="P53" s="72" t="s">
        <v>1942</v>
      </c>
    </row>
    <row r="54" spans="1:16" hidden="1" x14ac:dyDescent="0.35">
      <c r="B54" s="73">
        <v>104524270</v>
      </c>
      <c r="E54" s="73" t="s">
        <v>34</v>
      </c>
      <c r="G54" s="73" t="s">
        <v>273</v>
      </c>
      <c r="H54" s="73" t="s">
        <v>359</v>
      </c>
      <c r="I54" s="73" t="s">
        <v>1945</v>
      </c>
      <c r="J54" s="73" t="s">
        <v>1557</v>
      </c>
      <c r="P54" s="72" t="s">
        <v>1942</v>
      </c>
    </row>
    <row r="55" spans="1:16" hidden="1" x14ac:dyDescent="0.35">
      <c r="B55" s="2">
        <v>150000880</v>
      </c>
      <c r="E55" s="2" t="s">
        <v>34</v>
      </c>
      <c r="G55" s="2" t="s">
        <v>81</v>
      </c>
      <c r="H55" s="2" t="s">
        <v>196</v>
      </c>
      <c r="I55" s="2" t="s">
        <v>1946</v>
      </c>
      <c r="J55" s="2" t="s">
        <v>49</v>
      </c>
      <c r="P55" s="72" t="s">
        <v>1942</v>
      </c>
    </row>
    <row r="56" spans="1:16" hidden="1" x14ac:dyDescent="0.35">
      <c r="B56" s="2">
        <v>150000592</v>
      </c>
      <c r="E56" s="2" t="s">
        <v>34</v>
      </c>
      <c r="G56" s="2" t="s">
        <v>98</v>
      </c>
      <c r="H56" s="2" t="s">
        <v>1755</v>
      </c>
      <c r="I56" s="2" t="s">
        <v>1947</v>
      </c>
      <c r="J56" s="2" t="s">
        <v>49</v>
      </c>
      <c r="P56" s="72" t="s">
        <v>1942</v>
      </c>
    </row>
    <row r="57" spans="1:16" hidden="1" x14ac:dyDescent="0.35">
      <c r="B57" s="74">
        <v>104523930</v>
      </c>
      <c r="E57" s="73" t="s">
        <v>34</v>
      </c>
      <c r="G57" s="73" t="s">
        <v>98</v>
      </c>
      <c r="H57" s="73" t="s">
        <v>98</v>
      </c>
      <c r="I57" s="73" t="s">
        <v>180</v>
      </c>
      <c r="J57" s="73" t="s">
        <v>50</v>
      </c>
      <c r="P57" s="72" t="s">
        <v>1948</v>
      </c>
    </row>
    <row r="58" spans="1:16" hidden="1" x14ac:dyDescent="0.35">
      <c r="B58" s="2">
        <v>150000881</v>
      </c>
      <c r="E58" s="2" t="s">
        <v>34</v>
      </c>
      <c r="G58" s="2" t="s">
        <v>81</v>
      </c>
      <c r="H58" s="2" t="s">
        <v>1274</v>
      </c>
      <c r="I58" s="2" t="s">
        <v>1949</v>
      </c>
      <c r="J58" s="2" t="s">
        <v>49</v>
      </c>
      <c r="P58" s="72" t="s">
        <v>1942</v>
      </c>
    </row>
    <row r="59" spans="1:16" hidden="1" x14ac:dyDescent="0.35">
      <c r="B59" s="74">
        <v>104524700</v>
      </c>
      <c r="E59" s="73" t="s">
        <v>34</v>
      </c>
      <c r="G59" s="73" t="s">
        <v>98</v>
      </c>
      <c r="H59" s="73" t="s">
        <v>180</v>
      </c>
      <c r="I59" s="73" t="s">
        <v>1950</v>
      </c>
      <c r="J59" s="73" t="s">
        <v>50</v>
      </c>
      <c r="P59" s="72" t="s">
        <v>1951</v>
      </c>
    </row>
    <row r="60" spans="1:16" hidden="1" x14ac:dyDescent="0.35">
      <c r="B60" s="74">
        <v>105201180</v>
      </c>
      <c r="E60" s="73" t="s">
        <v>34</v>
      </c>
      <c r="G60" s="73" t="s">
        <v>98</v>
      </c>
      <c r="H60" s="73" t="s">
        <v>180</v>
      </c>
      <c r="I60" s="73" t="s">
        <v>1952</v>
      </c>
      <c r="J60" s="73" t="s">
        <v>50</v>
      </c>
      <c r="P60" s="72" t="s">
        <v>1953</v>
      </c>
    </row>
    <row r="61" spans="1:16" hidden="1" x14ac:dyDescent="0.35">
      <c r="B61" s="73">
        <v>104534260</v>
      </c>
      <c r="E61" s="73" t="s">
        <v>34</v>
      </c>
      <c r="G61" s="73" t="s">
        <v>98</v>
      </c>
      <c r="H61" s="73" t="s">
        <v>325</v>
      </c>
      <c r="I61" s="73" t="s">
        <v>1954</v>
      </c>
      <c r="J61" s="73" t="s">
        <v>92</v>
      </c>
      <c r="P61" s="72" t="s">
        <v>1955</v>
      </c>
    </row>
    <row r="62" spans="1:16" hidden="1" x14ac:dyDescent="0.35">
      <c r="B62" s="73">
        <v>104538070</v>
      </c>
      <c r="E62" s="73" t="s">
        <v>72</v>
      </c>
      <c r="G62" s="73" t="s">
        <v>273</v>
      </c>
      <c r="H62" s="73" t="s">
        <v>1956</v>
      </c>
      <c r="I62" s="73" t="s">
        <v>1957</v>
      </c>
      <c r="J62" s="73" t="s">
        <v>57</v>
      </c>
      <c r="P62" s="72" t="s">
        <v>1955</v>
      </c>
    </row>
    <row r="63" spans="1:16" hidden="1" x14ac:dyDescent="0.35">
      <c r="B63" s="74">
        <v>150000649</v>
      </c>
      <c r="E63" s="73" t="s">
        <v>34</v>
      </c>
      <c r="G63" s="73" t="s">
        <v>98</v>
      </c>
      <c r="H63" s="73" t="s">
        <v>98</v>
      </c>
      <c r="I63" s="73" t="s">
        <v>99</v>
      </c>
      <c r="J63" s="73" t="s">
        <v>50</v>
      </c>
      <c r="P63" s="72" t="s">
        <v>1948</v>
      </c>
    </row>
    <row r="64" spans="1:16" hidden="1" x14ac:dyDescent="0.35">
      <c r="B64" s="74">
        <v>105201130</v>
      </c>
      <c r="E64" s="73" t="s">
        <v>34</v>
      </c>
      <c r="G64" s="73" t="s">
        <v>98</v>
      </c>
      <c r="H64" s="73" t="s">
        <v>98</v>
      </c>
      <c r="I64" s="73" t="s">
        <v>180</v>
      </c>
      <c r="J64" s="73" t="s">
        <v>50</v>
      </c>
      <c r="P64" s="72" t="s">
        <v>1948</v>
      </c>
    </row>
    <row r="65" spans="2:16" hidden="1" x14ac:dyDescent="0.35">
      <c r="B65" s="74">
        <v>104531070</v>
      </c>
      <c r="E65" s="73" t="s">
        <v>34</v>
      </c>
      <c r="G65" s="73" t="s">
        <v>138</v>
      </c>
      <c r="H65" s="73" t="s">
        <v>329</v>
      </c>
      <c r="I65" s="73" t="s">
        <v>1958</v>
      </c>
      <c r="J65" s="73" t="s">
        <v>49</v>
      </c>
      <c r="P65" s="72" t="s">
        <v>1953</v>
      </c>
    </row>
    <row r="66" spans="2:16" hidden="1" x14ac:dyDescent="0.35">
      <c r="B66" s="73">
        <v>104535250</v>
      </c>
      <c r="E66" s="73" t="s">
        <v>34</v>
      </c>
      <c r="G66" s="73" t="s">
        <v>94</v>
      </c>
      <c r="H66" s="73" t="s">
        <v>359</v>
      </c>
      <c r="I66" s="73" t="s">
        <v>1959</v>
      </c>
      <c r="J66" s="73" t="s">
        <v>411</v>
      </c>
      <c r="P66" s="72" t="s">
        <v>1942</v>
      </c>
    </row>
    <row r="67" spans="2:16" hidden="1" x14ac:dyDescent="0.35">
      <c r="B67" s="37">
        <v>201222000</v>
      </c>
      <c r="E67" s="2" t="s">
        <v>34</v>
      </c>
      <c r="G67" s="2" t="s">
        <v>273</v>
      </c>
      <c r="H67" s="2" t="s">
        <v>180</v>
      </c>
      <c r="I67" s="2" t="s">
        <v>1960</v>
      </c>
      <c r="J67" s="2" t="s">
        <v>49</v>
      </c>
      <c r="P67" s="72" t="s">
        <v>1961</v>
      </c>
    </row>
    <row r="68" spans="2:16" hidden="1" x14ac:dyDescent="0.35">
      <c r="B68" s="37">
        <v>101310112</v>
      </c>
      <c r="E68" s="2" t="s">
        <v>34</v>
      </c>
      <c r="G68" s="2" t="s">
        <v>273</v>
      </c>
      <c r="H68" s="2" t="s">
        <v>359</v>
      </c>
      <c r="I68" s="2" t="s">
        <v>1962</v>
      </c>
      <c r="J68" s="2" t="s">
        <v>1963</v>
      </c>
      <c r="P68" s="72" t="s">
        <v>1961</v>
      </c>
    </row>
    <row r="69" spans="2:16" hidden="1" x14ac:dyDescent="0.35">
      <c r="B69" s="37">
        <v>102100050</v>
      </c>
      <c r="E69" s="2" t="s">
        <v>34</v>
      </c>
      <c r="G69" s="2" t="s">
        <v>81</v>
      </c>
      <c r="H69" s="2" t="s">
        <v>180</v>
      </c>
      <c r="I69" s="2" t="s">
        <v>1964</v>
      </c>
      <c r="J69" s="2" t="s">
        <v>160</v>
      </c>
      <c r="P69" s="72" t="s">
        <v>1961</v>
      </c>
    </row>
    <row r="70" spans="2:16" hidden="1" x14ac:dyDescent="0.35">
      <c r="B70" s="37">
        <v>102100300</v>
      </c>
      <c r="E70" s="2" t="s">
        <v>34</v>
      </c>
      <c r="G70" s="2" t="s">
        <v>81</v>
      </c>
      <c r="H70" s="2" t="s">
        <v>180</v>
      </c>
      <c r="I70" s="2" t="s">
        <v>1965</v>
      </c>
      <c r="J70" s="2" t="s">
        <v>163</v>
      </c>
      <c r="P70" s="72" t="s">
        <v>1961</v>
      </c>
    </row>
    <row r="71" spans="2:16" hidden="1" x14ac:dyDescent="0.35">
      <c r="B71" s="2">
        <v>102402760</v>
      </c>
      <c r="E71" s="2" t="s">
        <v>34</v>
      </c>
      <c r="G71" s="2" t="s">
        <v>285</v>
      </c>
      <c r="H71" s="2" t="s">
        <v>286</v>
      </c>
      <c r="I71" s="2" t="s">
        <v>1966</v>
      </c>
      <c r="J71" s="2" t="s">
        <v>803</v>
      </c>
      <c r="P71" s="72" t="s">
        <v>1961</v>
      </c>
    </row>
    <row r="72" spans="2:16" hidden="1" x14ac:dyDescent="0.35">
      <c r="B72" s="37">
        <v>104510680</v>
      </c>
      <c r="E72" s="2" t="s">
        <v>34</v>
      </c>
      <c r="G72" s="2" t="s">
        <v>98</v>
      </c>
      <c r="H72" s="2" t="s">
        <v>180</v>
      </c>
      <c r="I72" s="2" t="s">
        <v>1967</v>
      </c>
      <c r="J72" s="2" t="s">
        <v>177</v>
      </c>
      <c r="P72" s="72" t="s">
        <v>1961</v>
      </c>
    </row>
    <row r="73" spans="2:16" hidden="1" x14ac:dyDescent="0.35">
      <c r="B73" s="37">
        <v>104511960</v>
      </c>
      <c r="E73" s="2" t="s">
        <v>34</v>
      </c>
      <c r="G73" s="2" t="s">
        <v>94</v>
      </c>
      <c r="H73" s="2" t="s">
        <v>180</v>
      </c>
      <c r="I73" s="2" t="s">
        <v>1968</v>
      </c>
      <c r="J73" s="2" t="s">
        <v>177</v>
      </c>
      <c r="P73" s="72" t="s">
        <v>1961</v>
      </c>
    </row>
    <row r="74" spans="2:16" hidden="1" x14ac:dyDescent="0.35">
      <c r="B74" s="37">
        <v>104512200</v>
      </c>
      <c r="E74" s="2" t="s">
        <v>34</v>
      </c>
      <c r="G74" s="2" t="s">
        <v>94</v>
      </c>
      <c r="H74" s="2" t="s">
        <v>180</v>
      </c>
      <c r="I74" s="2" t="s">
        <v>1969</v>
      </c>
      <c r="J74" s="2" t="s">
        <v>177</v>
      </c>
      <c r="P74" s="72" t="s">
        <v>1961</v>
      </c>
    </row>
    <row r="75" spans="2:16" hidden="1" x14ac:dyDescent="0.35">
      <c r="B75" s="37">
        <v>104516350</v>
      </c>
      <c r="E75" s="2" t="s">
        <v>34</v>
      </c>
      <c r="G75" s="2" t="s">
        <v>371</v>
      </c>
      <c r="H75" s="2" t="s">
        <v>180</v>
      </c>
      <c r="I75" s="2" t="s">
        <v>1970</v>
      </c>
      <c r="J75" s="2" t="s">
        <v>65</v>
      </c>
      <c r="P75" s="72" t="s">
        <v>1961</v>
      </c>
    </row>
    <row r="76" spans="2:16" hidden="1" x14ac:dyDescent="0.35">
      <c r="B76" s="37">
        <v>104519270</v>
      </c>
      <c r="E76" s="2" t="s">
        <v>1971</v>
      </c>
      <c r="G76" s="2" t="s">
        <v>1972</v>
      </c>
      <c r="H76" s="2" t="s">
        <v>1973</v>
      </c>
      <c r="I76" s="2" t="s">
        <v>1974</v>
      </c>
      <c r="J76" s="2" t="s">
        <v>278</v>
      </c>
      <c r="P76" s="72" t="s">
        <v>1961</v>
      </c>
    </row>
    <row r="77" spans="2:16" hidden="1" x14ac:dyDescent="0.35">
      <c r="B77" s="37">
        <v>104519830</v>
      </c>
      <c r="E77" s="2" t="s">
        <v>34</v>
      </c>
      <c r="G77" s="2" t="s">
        <v>94</v>
      </c>
      <c r="H77" s="2" t="s">
        <v>180</v>
      </c>
      <c r="I77" s="2" t="s">
        <v>1975</v>
      </c>
      <c r="J77" s="2" t="s">
        <v>1010</v>
      </c>
      <c r="P77" s="72" t="s">
        <v>1961</v>
      </c>
    </row>
    <row r="78" spans="2:16" hidden="1" x14ac:dyDescent="0.35">
      <c r="B78" s="37">
        <v>104521810</v>
      </c>
      <c r="E78" s="2" t="s">
        <v>34</v>
      </c>
      <c r="G78" s="2" t="s">
        <v>138</v>
      </c>
      <c r="H78" s="2" t="s">
        <v>139</v>
      </c>
      <c r="I78" s="2" t="s">
        <v>1976</v>
      </c>
      <c r="J78" s="2" t="s">
        <v>50</v>
      </c>
      <c r="P78" s="72" t="s">
        <v>1961</v>
      </c>
    </row>
    <row r="79" spans="2:16" hidden="1" x14ac:dyDescent="0.35">
      <c r="B79" s="37">
        <v>104523320</v>
      </c>
      <c r="E79" s="2" t="s">
        <v>34</v>
      </c>
      <c r="G79" s="2" t="s">
        <v>94</v>
      </c>
      <c r="H79" s="2" t="s">
        <v>180</v>
      </c>
      <c r="I79" s="2" t="s">
        <v>1977</v>
      </c>
      <c r="J79" s="2" t="s">
        <v>1006</v>
      </c>
      <c r="P79" s="72" t="s">
        <v>1961</v>
      </c>
    </row>
    <row r="80" spans="2:16" hidden="1" x14ac:dyDescent="0.35">
      <c r="B80" s="37">
        <v>104523940</v>
      </c>
      <c r="E80" s="2" t="s">
        <v>34</v>
      </c>
      <c r="G80" s="2" t="s">
        <v>98</v>
      </c>
      <c r="H80" s="2" t="s">
        <v>1751</v>
      </c>
      <c r="I80" s="2" t="s">
        <v>1978</v>
      </c>
      <c r="J80" s="2" t="s">
        <v>50</v>
      </c>
      <c r="P80" s="72" t="s">
        <v>1961</v>
      </c>
    </row>
    <row r="81" spans="2:16" hidden="1" x14ac:dyDescent="0.35">
      <c r="B81" s="37">
        <v>104523980</v>
      </c>
      <c r="E81" s="2" t="s">
        <v>34</v>
      </c>
      <c r="G81" s="2" t="s">
        <v>98</v>
      </c>
      <c r="H81" s="2" t="s">
        <v>180</v>
      </c>
      <c r="I81" s="2" t="s">
        <v>1979</v>
      </c>
      <c r="J81" s="2" t="s">
        <v>1786</v>
      </c>
      <c r="P81" s="72" t="s">
        <v>1961</v>
      </c>
    </row>
    <row r="82" spans="2:16" hidden="1" x14ac:dyDescent="0.35">
      <c r="B82" s="37">
        <v>104524560</v>
      </c>
      <c r="E82" s="2" t="s">
        <v>1971</v>
      </c>
      <c r="G82" s="2" t="s">
        <v>1334</v>
      </c>
      <c r="H82" s="2" t="s">
        <v>1379</v>
      </c>
      <c r="I82" s="2" t="s">
        <v>1980</v>
      </c>
      <c r="J82" s="2" t="s">
        <v>141</v>
      </c>
      <c r="P82" s="72" t="s">
        <v>1961</v>
      </c>
    </row>
    <row r="83" spans="2:16" hidden="1" x14ac:dyDescent="0.35">
      <c r="B83" s="37">
        <v>104525190</v>
      </c>
      <c r="E83" s="2" t="s">
        <v>34</v>
      </c>
      <c r="G83" s="2" t="s">
        <v>94</v>
      </c>
      <c r="H83" s="2" t="s">
        <v>180</v>
      </c>
      <c r="I83" s="2" t="s">
        <v>1981</v>
      </c>
      <c r="J83" s="2" t="s">
        <v>1006</v>
      </c>
      <c r="P83" s="72" t="s">
        <v>1961</v>
      </c>
    </row>
    <row r="84" spans="2:16" hidden="1" x14ac:dyDescent="0.35">
      <c r="B84" s="37">
        <v>104525690</v>
      </c>
      <c r="E84" s="2" t="s">
        <v>34</v>
      </c>
      <c r="G84" s="2" t="s">
        <v>94</v>
      </c>
      <c r="H84" s="2" t="s">
        <v>180</v>
      </c>
      <c r="I84" s="2" t="s">
        <v>1982</v>
      </c>
      <c r="J84" s="2" t="s">
        <v>156</v>
      </c>
      <c r="P84" s="72" t="s">
        <v>1961</v>
      </c>
    </row>
    <row r="85" spans="2:16" hidden="1" x14ac:dyDescent="0.35">
      <c r="B85" s="37">
        <v>104525710</v>
      </c>
      <c r="E85" s="2" t="s">
        <v>34</v>
      </c>
      <c r="G85" s="2" t="s">
        <v>94</v>
      </c>
      <c r="H85" s="2" t="s">
        <v>180</v>
      </c>
      <c r="I85" s="2" t="s">
        <v>1983</v>
      </c>
      <c r="J85" s="2" t="s">
        <v>156</v>
      </c>
      <c r="P85" s="72" t="s">
        <v>1961</v>
      </c>
    </row>
    <row r="86" spans="2:16" hidden="1" x14ac:dyDescent="0.35">
      <c r="B86" s="37">
        <v>104525930</v>
      </c>
      <c r="E86" s="2" t="s">
        <v>34</v>
      </c>
      <c r="G86" s="2" t="s">
        <v>94</v>
      </c>
      <c r="H86" s="2" t="s">
        <v>180</v>
      </c>
      <c r="I86" s="2" t="s">
        <v>1984</v>
      </c>
      <c r="J86" s="2" t="s">
        <v>156</v>
      </c>
      <c r="P86" s="72" t="s">
        <v>1961</v>
      </c>
    </row>
    <row r="87" spans="2:16" hidden="1" x14ac:dyDescent="0.35">
      <c r="B87" s="37">
        <v>104525970</v>
      </c>
      <c r="E87" s="2" t="s">
        <v>34</v>
      </c>
      <c r="G87" s="2" t="s">
        <v>94</v>
      </c>
      <c r="H87" s="2" t="s">
        <v>180</v>
      </c>
      <c r="I87" s="2" t="s">
        <v>1985</v>
      </c>
      <c r="J87" s="2" t="s">
        <v>156</v>
      </c>
      <c r="P87" s="72" t="s">
        <v>1961</v>
      </c>
    </row>
    <row r="88" spans="2:16" hidden="1" x14ac:dyDescent="0.35">
      <c r="B88" s="37">
        <v>104525980</v>
      </c>
      <c r="E88" s="2" t="s">
        <v>34</v>
      </c>
      <c r="G88" s="2" t="s">
        <v>81</v>
      </c>
      <c r="H88" s="2" t="s">
        <v>180</v>
      </c>
      <c r="I88" s="2" t="s">
        <v>1986</v>
      </c>
      <c r="J88" s="2" t="s">
        <v>278</v>
      </c>
      <c r="P88" s="72" t="s">
        <v>1961</v>
      </c>
    </row>
    <row r="89" spans="2:16" hidden="1" x14ac:dyDescent="0.35">
      <c r="B89" s="37">
        <v>104526050</v>
      </c>
      <c r="E89" s="2" t="s">
        <v>34</v>
      </c>
      <c r="G89" s="2" t="s">
        <v>94</v>
      </c>
      <c r="H89" s="2" t="s">
        <v>180</v>
      </c>
      <c r="I89" s="2" t="s">
        <v>1987</v>
      </c>
      <c r="J89" s="2" t="s">
        <v>1163</v>
      </c>
      <c r="P89" s="72" t="s">
        <v>1961</v>
      </c>
    </row>
    <row r="90" spans="2:16" hidden="1" x14ac:dyDescent="0.35">
      <c r="B90" s="37">
        <v>104526150</v>
      </c>
      <c r="E90" s="2" t="s">
        <v>34</v>
      </c>
      <c r="G90" s="2" t="s">
        <v>98</v>
      </c>
      <c r="H90" s="2" t="s">
        <v>180</v>
      </c>
      <c r="I90" s="2" t="s">
        <v>1988</v>
      </c>
      <c r="J90" s="2" t="s">
        <v>50</v>
      </c>
      <c r="P90" s="72" t="s">
        <v>1961</v>
      </c>
    </row>
    <row r="91" spans="2:16" hidden="1" x14ac:dyDescent="0.35">
      <c r="B91" s="37">
        <v>104526340</v>
      </c>
      <c r="E91" s="2" t="s">
        <v>34</v>
      </c>
      <c r="G91" s="2" t="s">
        <v>94</v>
      </c>
      <c r="H91" s="2" t="s">
        <v>180</v>
      </c>
      <c r="I91" s="2" t="s">
        <v>1989</v>
      </c>
      <c r="J91" s="2" t="s">
        <v>156</v>
      </c>
      <c r="P91" s="72" t="s">
        <v>1961</v>
      </c>
    </row>
    <row r="92" spans="2:16" hidden="1" x14ac:dyDescent="0.35">
      <c r="B92" s="37">
        <v>104526350</v>
      </c>
      <c r="E92" s="2" t="s">
        <v>34</v>
      </c>
      <c r="G92" s="2" t="s">
        <v>94</v>
      </c>
      <c r="H92" s="2" t="s">
        <v>180</v>
      </c>
      <c r="I92" s="2" t="s">
        <v>1990</v>
      </c>
      <c r="J92" s="2" t="s">
        <v>156</v>
      </c>
      <c r="P92" s="72" t="s">
        <v>1961</v>
      </c>
    </row>
    <row r="93" spans="2:16" hidden="1" x14ac:dyDescent="0.35">
      <c r="B93" s="37">
        <v>104526500</v>
      </c>
      <c r="E93" s="2" t="s">
        <v>34</v>
      </c>
      <c r="G93" s="2" t="s">
        <v>94</v>
      </c>
      <c r="H93" s="2" t="s">
        <v>180</v>
      </c>
      <c r="I93" s="2" t="s">
        <v>1991</v>
      </c>
      <c r="J93" s="2" t="s">
        <v>156</v>
      </c>
      <c r="P93" s="72" t="s">
        <v>1961</v>
      </c>
    </row>
    <row r="94" spans="2:16" hidden="1" x14ac:dyDescent="0.35">
      <c r="B94" s="37">
        <v>104526950</v>
      </c>
      <c r="E94" s="2" t="s">
        <v>34</v>
      </c>
      <c r="G94" s="2" t="s">
        <v>98</v>
      </c>
      <c r="H94" s="2" t="s">
        <v>1755</v>
      </c>
      <c r="I94" s="2" t="s">
        <v>1992</v>
      </c>
      <c r="J94" s="2" t="s">
        <v>49</v>
      </c>
      <c r="P94" s="72" t="s">
        <v>1961</v>
      </c>
    </row>
    <row r="95" spans="2:16" hidden="1" x14ac:dyDescent="0.35">
      <c r="B95" s="37">
        <v>104527160</v>
      </c>
      <c r="E95" s="2" t="s">
        <v>34</v>
      </c>
      <c r="G95" s="2" t="s">
        <v>94</v>
      </c>
      <c r="H95" s="2" t="s">
        <v>180</v>
      </c>
      <c r="I95" s="2" t="s">
        <v>1993</v>
      </c>
      <c r="J95" s="2" t="s">
        <v>50</v>
      </c>
      <c r="P95" s="72" t="s">
        <v>1961</v>
      </c>
    </row>
    <row r="96" spans="2:16" hidden="1" x14ac:dyDescent="0.35">
      <c r="B96" s="37">
        <v>104527250</v>
      </c>
      <c r="E96" s="2" t="s">
        <v>34</v>
      </c>
      <c r="G96" s="2" t="s">
        <v>94</v>
      </c>
      <c r="H96" s="2" t="s">
        <v>1096</v>
      </c>
      <c r="I96" s="2" t="s">
        <v>1994</v>
      </c>
      <c r="J96" s="2" t="s">
        <v>1006</v>
      </c>
      <c r="P96" s="72" t="s">
        <v>1961</v>
      </c>
    </row>
    <row r="97" spans="2:16" hidden="1" x14ac:dyDescent="0.35">
      <c r="B97" s="37">
        <v>104527360</v>
      </c>
      <c r="E97" s="2" t="s">
        <v>34</v>
      </c>
      <c r="G97" s="2" t="s">
        <v>98</v>
      </c>
      <c r="H97" s="2" t="s">
        <v>180</v>
      </c>
      <c r="I97" s="2" t="s">
        <v>1995</v>
      </c>
      <c r="J97" s="2" t="s">
        <v>163</v>
      </c>
      <c r="P97" s="72" t="s">
        <v>1961</v>
      </c>
    </row>
    <row r="98" spans="2:16" hidden="1" x14ac:dyDescent="0.35">
      <c r="B98" s="37">
        <v>104527480</v>
      </c>
      <c r="E98" s="2" t="s">
        <v>34</v>
      </c>
      <c r="G98" s="2" t="s">
        <v>81</v>
      </c>
      <c r="H98" s="2" t="s">
        <v>180</v>
      </c>
      <c r="I98" s="2" t="s">
        <v>1996</v>
      </c>
      <c r="J98" s="2" t="s">
        <v>160</v>
      </c>
      <c r="P98" s="72" t="s">
        <v>1961</v>
      </c>
    </row>
    <row r="99" spans="2:16" hidden="1" x14ac:dyDescent="0.35">
      <c r="B99" s="37">
        <v>104529140</v>
      </c>
      <c r="E99" s="2" t="s">
        <v>1971</v>
      </c>
      <c r="G99" s="2" t="s">
        <v>74</v>
      </c>
      <c r="H99" s="2" t="s">
        <v>778</v>
      </c>
      <c r="I99" s="2" t="s">
        <v>1997</v>
      </c>
      <c r="J99" s="2" t="s">
        <v>77</v>
      </c>
      <c r="P99" s="72" t="s">
        <v>1961</v>
      </c>
    </row>
    <row r="100" spans="2:16" hidden="1" x14ac:dyDescent="0.35">
      <c r="B100" s="37">
        <v>104529200</v>
      </c>
      <c r="E100" s="2" t="s">
        <v>1971</v>
      </c>
      <c r="G100" s="2" t="s">
        <v>1334</v>
      </c>
      <c r="H100" s="2" t="s">
        <v>180</v>
      </c>
      <c r="I100" s="2" t="s">
        <v>1998</v>
      </c>
      <c r="J100" s="2" t="s">
        <v>1999</v>
      </c>
      <c r="P100" s="72" t="s">
        <v>1961</v>
      </c>
    </row>
    <row r="101" spans="2:16" hidden="1" x14ac:dyDescent="0.35">
      <c r="B101" s="37">
        <v>104529250</v>
      </c>
      <c r="E101" s="2" t="s">
        <v>1971</v>
      </c>
      <c r="G101" s="2" t="s">
        <v>242</v>
      </c>
      <c r="H101" s="2" t="s">
        <v>1274</v>
      </c>
      <c r="I101" s="2" t="s">
        <v>2000</v>
      </c>
      <c r="J101" s="2" t="s">
        <v>77</v>
      </c>
      <c r="P101" s="72" t="s">
        <v>1961</v>
      </c>
    </row>
    <row r="102" spans="2:16" hidden="1" x14ac:dyDescent="0.35">
      <c r="B102" s="37">
        <v>104529850</v>
      </c>
      <c r="E102" s="2" t="s">
        <v>1971</v>
      </c>
      <c r="G102" s="2" t="s">
        <v>89</v>
      </c>
      <c r="H102" s="2" t="s">
        <v>889</v>
      </c>
      <c r="I102" s="2" t="s">
        <v>2001</v>
      </c>
      <c r="J102" s="2" t="s">
        <v>49</v>
      </c>
      <c r="P102" s="72" t="s">
        <v>1961</v>
      </c>
    </row>
    <row r="103" spans="2:16" hidden="1" x14ac:dyDescent="0.35">
      <c r="B103" s="37">
        <v>104530520</v>
      </c>
      <c r="E103" s="2" t="s">
        <v>1971</v>
      </c>
      <c r="G103" s="2" t="s">
        <v>242</v>
      </c>
      <c r="H103" s="2" t="s">
        <v>1274</v>
      </c>
      <c r="I103" s="2" t="s">
        <v>2002</v>
      </c>
      <c r="J103" s="2" t="s">
        <v>267</v>
      </c>
      <c r="P103" s="72" t="s">
        <v>1961</v>
      </c>
    </row>
    <row r="104" spans="2:16" hidden="1" x14ac:dyDescent="0.35">
      <c r="B104" s="37">
        <v>104531190</v>
      </c>
      <c r="E104" s="2" t="s">
        <v>34</v>
      </c>
      <c r="G104" s="2" t="s">
        <v>98</v>
      </c>
      <c r="H104" s="2" t="s">
        <v>180</v>
      </c>
      <c r="I104" s="2" t="s">
        <v>2003</v>
      </c>
      <c r="J104" s="2" t="s">
        <v>511</v>
      </c>
      <c r="P104" s="72" t="s">
        <v>1961</v>
      </c>
    </row>
    <row r="105" spans="2:16" hidden="1" x14ac:dyDescent="0.35">
      <c r="B105" s="37">
        <v>104531610</v>
      </c>
      <c r="E105" s="2" t="s">
        <v>1971</v>
      </c>
      <c r="G105" s="2" t="s">
        <v>1239</v>
      </c>
      <c r="H105" s="2" t="s">
        <v>1240</v>
      </c>
      <c r="I105" s="2" t="s">
        <v>2004</v>
      </c>
      <c r="J105" s="2" t="s">
        <v>77</v>
      </c>
      <c r="P105" s="72" t="s">
        <v>1961</v>
      </c>
    </row>
    <row r="106" spans="2:16" hidden="1" x14ac:dyDescent="0.35">
      <c r="B106" s="37">
        <v>105201350</v>
      </c>
      <c r="E106" s="2" t="s">
        <v>34</v>
      </c>
      <c r="G106" s="2" t="s">
        <v>98</v>
      </c>
      <c r="H106" s="2" t="s">
        <v>180</v>
      </c>
      <c r="I106" s="2" t="s">
        <v>2005</v>
      </c>
      <c r="J106" s="2" t="s">
        <v>104</v>
      </c>
      <c r="P106" s="72" t="s">
        <v>1961</v>
      </c>
    </row>
    <row r="107" spans="2:16" hidden="1" x14ac:dyDescent="0.35">
      <c r="B107" s="37">
        <v>150000314</v>
      </c>
      <c r="E107" s="2" t="s">
        <v>34</v>
      </c>
      <c r="G107" s="2" t="s">
        <v>94</v>
      </c>
      <c r="H107" s="2" t="s">
        <v>180</v>
      </c>
      <c r="I107" s="2" t="s">
        <v>2006</v>
      </c>
      <c r="J107" s="2" t="s">
        <v>163</v>
      </c>
      <c r="P107" s="72" t="s">
        <v>1961</v>
      </c>
    </row>
    <row r="108" spans="2:16" hidden="1" x14ac:dyDescent="0.35">
      <c r="B108" s="37">
        <v>150000547</v>
      </c>
      <c r="E108" s="2" t="s">
        <v>34</v>
      </c>
      <c r="G108" s="2" t="s">
        <v>98</v>
      </c>
      <c r="H108" s="2" t="s">
        <v>180</v>
      </c>
      <c r="I108" s="2" t="s">
        <v>2007</v>
      </c>
      <c r="J108" s="2" t="s">
        <v>1786</v>
      </c>
      <c r="P108" s="72" t="s">
        <v>1961</v>
      </c>
    </row>
    <row r="109" spans="2:16" hidden="1" x14ac:dyDescent="0.35">
      <c r="B109" s="37">
        <v>150000936</v>
      </c>
      <c r="E109" s="2" t="s">
        <v>1971</v>
      </c>
      <c r="G109" s="2" t="s">
        <v>1334</v>
      </c>
      <c r="H109" s="2" t="s">
        <v>1379</v>
      </c>
      <c r="I109" s="2" t="s">
        <v>2008</v>
      </c>
      <c r="J109" s="2" t="s">
        <v>50</v>
      </c>
      <c r="P109" s="72" t="s">
        <v>1961</v>
      </c>
    </row>
    <row r="110" spans="2:16" hidden="1" x14ac:dyDescent="0.35">
      <c r="B110" s="37">
        <v>150001142</v>
      </c>
      <c r="E110" s="2" t="s">
        <v>34</v>
      </c>
      <c r="G110" s="2" t="s">
        <v>98</v>
      </c>
      <c r="H110" s="2" t="s">
        <v>180</v>
      </c>
      <c r="I110" s="2" t="s">
        <v>2009</v>
      </c>
      <c r="J110" s="2" t="s">
        <v>92</v>
      </c>
      <c r="P110" s="72" t="s">
        <v>1961</v>
      </c>
    </row>
    <row r="111" spans="2:16" hidden="1" x14ac:dyDescent="0.35">
      <c r="B111" s="37">
        <v>150001275</v>
      </c>
      <c r="E111" s="2" t="s">
        <v>34</v>
      </c>
      <c r="G111" s="2" t="s">
        <v>94</v>
      </c>
      <c r="H111" s="2" t="s">
        <v>180</v>
      </c>
      <c r="I111" s="2" t="s">
        <v>2010</v>
      </c>
      <c r="J111" s="2" t="s">
        <v>49</v>
      </c>
      <c r="P111" s="72" t="s">
        <v>1961</v>
      </c>
    </row>
    <row r="112" spans="2:16" hidden="1" x14ac:dyDescent="0.35">
      <c r="B112" s="37">
        <v>150001886</v>
      </c>
      <c r="E112" s="2" t="s">
        <v>34</v>
      </c>
      <c r="G112" s="2" t="s">
        <v>94</v>
      </c>
      <c r="H112" s="2" t="s">
        <v>180</v>
      </c>
      <c r="I112" s="2" t="s">
        <v>2011</v>
      </c>
      <c r="J112" s="2" t="s">
        <v>1455</v>
      </c>
      <c r="P112" s="72" t="s">
        <v>1961</v>
      </c>
    </row>
    <row r="113" spans="2:16" hidden="1" x14ac:dyDescent="0.35">
      <c r="B113" s="37">
        <v>150001893</v>
      </c>
      <c r="E113" s="2" t="s">
        <v>34</v>
      </c>
      <c r="G113" s="2" t="s">
        <v>157</v>
      </c>
      <c r="H113" s="2" t="s">
        <v>445</v>
      </c>
      <c r="I113" s="2" t="s">
        <v>2012</v>
      </c>
      <c r="J113" s="2" t="s">
        <v>49</v>
      </c>
      <c r="P113" s="72" t="s">
        <v>1961</v>
      </c>
    </row>
    <row r="114" spans="2:16" hidden="1" x14ac:dyDescent="0.35">
      <c r="B114" s="37">
        <v>150001895</v>
      </c>
      <c r="E114" s="2" t="s">
        <v>34</v>
      </c>
      <c r="G114" s="2" t="s">
        <v>157</v>
      </c>
      <c r="H114" s="2" t="s">
        <v>445</v>
      </c>
      <c r="I114" s="2" t="s">
        <v>2013</v>
      </c>
      <c r="J114" s="2" t="s">
        <v>49</v>
      </c>
      <c r="P114" s="72" t="s">
        <v>1961</v>
      </c>
    </row>
    <row r="115" spans="2:16" hidden="1" x14ac:dyDescent="0.35">
      <c r="B115" s="37">
        <v>150001911</v>
      </c>
      <c r="E115" s="2" t="s">
        <v>1971</v>
      </c>
      <c r="G115" s="2" t="s">
        <v>89</v>
      </c>
      <c r="H115" s="2" t="s">
        <v>90</v>
      </c>
      <c r="I115" s="2" t="s">
        <v>2014</v>
      </c>
      <c r="J115" s="2" t="s">
        <v>57</v>
      </c>
      <c r="P115" s="72" t="s">
        <v>1961</v>
      </c>
    </row>
    <row r="116" spans="2:16" hidden="1" x14ac:dyDescent="0.35">
      <c r="B116" s="37">
        <v>150001913</v>
      </c>
      <c r="E116" s="2" t="s">
        <v>1971</v>
      </c>
      <c r="G116" s="2" t="s">
        <v>89</v>
      </c>
      <c r="H116" s="2" t="s">
        <v>90</v>
      </c>
      <c r="I116" s="2" t="s">
        <v>2015</v>
      </c>
      <c r="J116" s="2" t="s">
        <v>50</v>
      </c>
      <c r="P116" s="72" t="s">
        <v>1961</v>
      </c>
    </row>
    <row r="117" spans="2:16" hidden="1" x14ac:dyDescent="0.35">
      <c r="B117" s="37">
        <v>150001925</v>
      </c>
      <c r="E117" s="2" t="s">
        <v>34</v>
      </c>
      <c r="G117" s="2" t="s">
        <v>94</v>
      </c>
      <c r="H117" s="2" t="s">
        <v>180</v>
      </c>
      <c r="I117" s="2" t="s">
        <v>1177</v>
      </c>
      <c r="J117" s="2" t="s">
        <v>256</v>
      </c>
      <c r="P117" s="72" t="s">
        <v>1961</v>
      </c>
    </row>
    <row r="118" spans="2:16" hidden="1" x14ac:dyDescent="0.35">
      <c r="B118" s="37">
        <v>201100750</v>
      </c>
      <c r="E118" s="2" t="s">
        <v>34</v>
      </c>
      <c r="G118" s="2" t="s">
        <v>179</v>
      </c>
      <c r="H118" s="2" t="s">
        <v>180</v>
      </c>
      <c r="I118" s="2" t="s">
        <v>2016</v>
      </c>
      <c r="J118" s="2" t="s">
        <v>160</v>
      </c>
      <c r="P118" s="72" t="s">
        <v>1961</v>
      </c>
    </row>
    <row r="119" spans="2:16" hidden="1" x14ac:dyDescent="0.35">
      <c r="B119" s="37">
        <v>201101090</v>
      </c>
      <c r="E119" s="2" t="s">
        <v>34</v>
      </c>
      <c r="G119" s="2" t="s">
        <v>179</v>
      </c>
      <c r="H119" s="2" t="s">
        <v>180</v>
      </c>
      <c r="I119" s="2" t="s">
        <v>2017</v>
      </c>
      <c r="J119" s="2" t="s">
        <v>166</v>
      </c>
      <c r="P119" s="72" t="s">
        <v>1961</v>
      </c>
    </row>
    <row r="120" spans="2:16" hidden="1" x14ac:dyDescent="0.35">
      <c r="B120" s="37">
        <v>201103200</v>
      </c>
      <c r="E120" s="2" t="s">
        <v>34</v>
      </c>
      <c r="G120" s="2" t="s">
        <v>179</v>
      </c>
      <c r="H120" s="2" t="s">
        <v>180</v>
      </c>
      <c r="I120" s="2" t="s">
        <v>2018</v>
      </c>
      <c r="J120" s="2" t="s">
        <v>166</v>
      </c>
      <c r="P120" s="72" t="s">
        <v>1961</v>
      </c>
    </row>
    <row r="121" spans="2:16" hidden="1" x14ac:dyDescent="0.35">
      <c r="B121" s="37">
        <v>201103350</v>
      </c>
      <c r="E121" s="2" t="s">
        <v>34</v>
      </c>
      <c r="G121" s="2" t="s">
        <v>179</v>
      </c>
      <c r="H121" s="2" t="s">
        <v>180</v>
      </c>
      <c r="I121" s="2" t="s">
        <v>2019</v>
      </c>
      <c r="J121" s="2" t="s">
        <v>166</v>
      </c>
      <c r="P121" s="72" t="s">
        <v>1961</v>
      </c>
    </row>
    <row r="122" spans="2:16" hidden="1" x14ac:dyDescent="0.35">
      <c r="B122" s="37">
        <v>201103450</v>
      </c>
      <c r="E122" s="2" t="s">
        <v>34</v>
      </c>
      <c r="G122" s="2" t="s">
        <v>179</v>
      </c>
      <c r="H122" s="2" t="s">
        <v>180</v>
      </c>
      <c r="I122" s="2" t="s">
        <v>2020</v>
      </c>
      <c r="J122" s="2" t="s">
        <v>166</v>
      </c>
      <c r="P122" s="72" t="s">
        <v>1961</v>
      </c>
    </row>
    <row r="123" spans="2:16" hidden="1" x14ac:dyDescent="0.35">
      <c r="B123" s="37">
        <v>201211560</v>
      </c>
      <c r="E123" s="2" t="s">
        <v>34</v>
      </c>
      <c r="G123" s="2" t="s">
        <v>371</v>
      </c>
      <c r="H123" s="2" t="s">
        <v>180</v>
      </c>
      <c r="I123" s="2" t="s">
        <v>2021</v>
      </c>
      <c r="J123" s="2" t="s">
        <v>141</v>
      </c>
      <c r="P123" s="72" t="s">
        <v>1961</v>
      </c>
    </row>
    <row r="124" spans="2:16" hidden="1" x14ac:dyDescent="0.35">
      <c r="B124" s="37">
        <v>201221120</v>
      </c>
      <c r="E124" s="2" t="s">
        <v>34</v>
      </c>
      <c r="G124" s="2" t="s">
        <v>81</v>
      </c>
      <c r="H124" s="2" t="s">
        <v>82</v>
      </c>
      <c r="I124" s="2" t="s">
        <v>2022</v>
      </c>
      <c r="J124" s="2" t="s">
        <v>141</v>
      </c>
      <c r="P124" s="72" t="s">
        <v>1961</v>
      </c>
    </row>
    <row r="125" spans="2:16" hidden="1" x14ac:dyDescent="0.35">
      <c r="B125" s="37">
        <v>201221121</v>
      </c>
      <c r="E125" s="2" t="s">
        <v>34</v>
      </c>
      <c r="G125" s="2" t="s">
        <v>371</v>
      </c>
      <c r="H125" s="2" t="s">
        <v>180</v>
      </c>
      <c r="I125" s="2" t="s">
        <v>2023</v>
      </c>
      <c r="J125" s="2" t="s">
        <v>141</v>
      </c>
      <c r="P125" s="72" t="s">
        <v>1961</v>
      </c>
    </row>
    <row r="126" spans="2:16" hidden="1" x14ac:dyDescent="0.35">
      <c r="B126" s="37">
        <v>201221669</v>
      </c>
      <c r="E126" s="2" t="s">
        <v>34</v>
      </c>
      <c r="G126" s="2" t="s">
        <v>273</v>
      </c>
      <c r="H126" s="2" t="s">
        <v>180</v>
      </c>
      <c r="I126" s="2" t="s">
        <v>2024</v>
      </c>
      <c r="J126" s="2" t="s">
        <v>417</v>
      </c>
      <c r="P126" s="72" t="s">
        <v>1961</v>
      </c>
    </row>
    <row r="127" spans="2:16" hidden="1" x14ac:dyDescent="0.35">
      <c r="B127" s="37">
        <v>201700044</v>
      </c>
      <c r="E127" s="2" t="s">
        <v>34</v>
      </c>
      <c r="G127" s="2" t="s">
        <v>285</v>
      </c>
      <c r="H127" s="2" t="s">
        <v>180</v>
      </c>
      <c r="I127" s="2" t="s">
        <v>2025</v>
      </c>
      <c r="J127" s="2" t="s">
        <v>49</v>
      </c>
      <c r="P127" s="72" t="s">
        <v>1961</v>
      </c>
    </row>
    <row r="128" spans="2:16" hidden="1" x14ac:dyDescent="0.35">
      <c r="B128" s="2">
        <v>104529450</v>
      </c>
      <c r="E128" s="2" t="s">
        <v>1971</v>
      </c>
      <c r="G128" s="2" t="s">
        <v>895</v>
      </c>
      <c r="H128" s="2" t="s">
        <v>896</v>
      </c>
      <c r="I128" s="2" t="s">
        <v>2026</v>
      </c>
      <c r="J128" s="2" t="s">
        <v>49</v>
      </c>
      <c r="P128" s="72" t="s">
        <v>2027</v>
      </c>
    </row>
    <row r="129" spans="2:16" hidden="1" x14ac:dyDescent="0.35">
      <c r="B129" s="37">
        <v>104331010</v>
      </c>
      <c r="E129" s="2" t="s">
        <v>34</v>
      </c>
      <c r="G129" s="2" t="s">
        <v>146</v>
      </c>
      <c r="H129" s="2" t="s">
        <v>415</v>
      </c>
      <c r="I129" s="2" t="s">
        <v>2028</v>
      </c>
      <c r="J129" s="2" t="s">
        <v>185</v>
      </c>
      <c r="P129" s="72" t="s">
        <v>2027</v>
      </c>
    </row>
    <row r="130" spans="2:16" hidden="1" x14ac:dyDescent="0.35">
      <c r="B130" s="37">
        <v>102201500</v>
      </c>
      <c r="E130" s="2" t="s">
        <v>34</v>
      </c>
      <c r="G130" s="2" t="s">
        <v>94</v>
      </c>
      <c r="H130" s="2" t="s">
        <v>232</v>
      </c>
      <c r="I130" s="2" t="s">
        <v>2029</v>
      </c>
      <c r="J130" s="2" t="s">
        <v>49</v>
      </c>
      <c r="P130" s="72" t="s">
        <v>2027</v>
      </c>
    </row>
    <row r="131" spans="2:16" hidden="1" x14ac:dyDescent="0.35">
      <c r="B131" s="37">
        <v>104360470</v>
      </c>
      <c r="E131" s="2" t="s">
        <v>34</v>
      </c>
      <c r="G131" s="2" t="s">
        <v>179</v>
      </c>
      <c r="H131" s="2" t="s">
        <v>724</v>
      </c>
      <c r="I131" s="2" t="s">
        <v>2030</v>
      </c>
      <c r="J131" s="2" t="s">
        <v>65</v>
      </c>
      <c r="P131" s="72" t="s">
        <v>2027</v>
      </c>
    </row>
    <row r="132" spans="2:16" hidden="1" x14ac:dyDescent="0.35">
      <c r="B132" s="2">
        <v>104521920</v>
      </c>
      <c r="E132" s="2" t="s">
        <v>34</v>
      </c>
      <c r="G132" s="2" t="s">
        <v>98</v>
      </c>
      <c r="H132" s="2" t="s">
        <v>325</v>
      </c>
      <c r="I132" s="2" t="s">
        <v>2031</v>
      </c>
      <c r="J132" s="2" t="s">
        <v>525</v>
      </c>
      <c r="P132" s="88" t="s">
        <v>2027</v>
      </c>
    </row>
    <row r="133" spans="2:16" hidden="1" x14ac:dyDescent="0.35">
      <c r="B133" s="37">
        <v>104523580</v>
      </c>
      <c r="E133" s="2" t="s">
        <v>34</v>
      </c>
      <c r="G133" s="2" t="s">
        <v>94</v>
      </c>
      <c r="H133" s="2" t="s">
        <v>1096</v>
      </c>
      <c r="I133" s="2" t="s">
        <v>2032</v>
      </c>
      <c r="J133" s="2" t="s">
        <v>1006</v>
      </c>
      <c r="P133" s="72" t="s">
        <v>2027</v>
      </c>
    </row>
    <row r="134" spans="2:16" hidden="1" x14ac:dyDescent="0.35">
      <c r="B134" s="2">
        <v>104528780</v>
      </c>
      <c r="E134" s="2" t="s">
        <v>34</v>
      </c>
      <c r="G134" s="2" t="s">
        <v>273</v>
      </c>
      <c r="H134" s="2" t="s">
        <v>359</v>
      </c>
      <c r="I134" s="2" t="s">
        <v>2033</v>
      </c>
      <c r="J134" s="2" t="s">
        <v>542</v>
      </c>
      <c r="P134" s="88" t="s">
        <v>2027</v>
      </c>
    </row>
    <row r="135" spans="2:16" hidden="1" x14ac:dyDescent="0.35">
      <c r="B135" s="2">
        <v>104528790</v>
      </c>
      <c r="E135" s="2" t="s">
        <v>34</v>
      </c>
      <c r="G135" s="2" t="s">
        <v>273</v>
      </c>
      <c r="H135" s="2" t="s">
        <v>359</v>
      </c>
      <c r="I135" s="2" t="s">
        <v>2034</v>
      </c>
      <c r="J135" s="2" t="s">
        <v>542</v>
      </c>
      <c r="P135" s="88" t="s">
        <v>2027</v>
      </c>
    </row>
    <row r="136" spans="2:16" hidden="1" x14ac:dyDescent="0.35">
      <c r="B136" s="2">
        <v>104529880</v>
      </c>
      <c r="E136" s="2" t="s">
        <v>1971</v>
      </c>
      <c r="G136" s="2" t="s">
        <v>1334</v>
      </c>
      <c r="H136" s="2" t="s">
        <v>180</v>
      </c>
      <c r="I136" s="2" t="s">
        <v>2035</v>
      </c>
      <c r="J136" s="2" t="s">
        <v>77</v>
      </c>
      <c r="P136" s="88" t="s">
        <v>2027</v>
      </c>
    </row>
    <row r="137" spans="2:16" hidden="1" x14ac:dyDescent="0.35">
      <c r="B137" s="2">
        <v>104530340</v>
      </c>
      <c r="E137" s="2" t="s">
        <v>1971</v>
      </c>
      <c r="G137" s="2" t="s">
        <v>1314</v>
      </c>
      <c r="H137" s="2" t="s">
        <v>1240</v>
      </c>
      <c r="I137" s="2" t="s">
        <v>2036</v>
      </c>
      <c r="J137" s="2" t="s">
        <v>57</v>
      </c>
      <c r="P137" s="88" t="s">
        <v>2027</v>
      </c>
    </row>
    <row r="138" spans="2:16" hidden="1" x14ac:dyDescent="0.35">
      <c r="B138" s="2">
        <v>104530390</v>
      </c>
      <c r="E138" s="2" t="s">
        <v>1971</v>
      </c>
      <c r="G138" s="2" t="s">
        <v>242</v>
      </c>
      <c r="H138" s="2" t="s">
        <v>1274</v>
      </c>
      <c r="I138" s="2" t="s">
        <v>2037</v>
      </c>
      <c r="J138" s="2" t="s">
        <v>185</v>
      </c>
      <c r="P138" s="72" t="s">
        <v>2027</v>
      </c>
    </row>
    <row r="139" spans="2:16" hidden="1" x14ac:dyDescent="0.35">
      <c r="B139" s="2">
        <v>104530510</v>
      </c>
      <c r="E139" s="2" t="s">
        <v>34</v>
      </c>
      <c r="G139" s="2" t="s">
        <v>273</v>
      </c>
      <c r="H139" s="2" t="s">
        <v>180</v>
      </c>
      <c r="I139" s="2" t="s">
        <v>2038</v>
      </c>
      <c r="J139" s="2" t="s">
        <v>57</v>
      </c>
      <c r="P139" s="88" t="s">
        <v>2027</v>
      </c>
    </row>
    <row r="140" spans="2:16" hidden="1" x14ac:dyDescent="0.35">
      <c r="B140" s="2">
        <v>104531020</v>
      </c>
      <c r="E140" s="2" t="s">
        <v>1971</v>
      </c>
      <c r="G140" s="2" t="s">
        <v>1334</v>
      </c>
      <c r="H140" s="2" t="s">
        <v>180</v>
      </c>
      <c r="I140" s="2" t="s">
        <v>2039</v>
      </c>
      <c r="J140" s="2" t="s">
        <v>525</v>
      </c>
      <c r="P140" s="88" t="s">
        <v>2027</v>
      </c>
    </row>
    <row r="141" spans="2:16" hidden="1" x14ac:dyDescent="0.35">
      <c r="B141" s="2">
        <v>104531040</v>
      </c>
      <c r="E141" s="2" t="s">
        <v>1971</v>
      </c>
      <c r="G141" s="2" t="s">
        <v>1334</v>
      </c>
      <c r="H141" s="2" t="s">
        <v>180</v>
      </c>
      <c r="I141" s="2" t="s">
        <v>2040</v>
      </c>
      <c r="J141" s="2" t="s">
        <v>187</v>
      </c>
      <c r="P141" s="88" t="s">
        <v>2027</v>
      </c>
    </row>
    <row r="142" spans="2:16" hidden="1" x14ac:dyDescent="0.35">
      <c r="B142" s="2">
        <v>104531050</v>
      </c>
      <c r="E142" s="2" t="s">
        <v>1971</v>
      </c>
      <c r="G142" s="2" t="s">
        <v>1334</v>
      </c>
      <c r="H142" s="2" t="s">
        <v>1364</v>
      </c>
      <c r="I142" s="2" t="s">
        <v>2041</v>
      </c>
      <c r="J142" s="2" t="s">
        <v>65</v>
      </c>
      <c r="P142" s="88" t="s">
        <v>2027</v>
      </c>
    </row>
    <row r="143" spans="2:16" hidden="1" x14ac:dyDescent="0.35">
      <c r="B143" s="2">
        <v>104532920</v>
      </c>
      <c r="E143" s="2" t="s">
        <v>34</v>
      </c>
      <c r="G143" s="2" t="s">
        <v>1972</v>
      </c>
      <c r="H143" s="2" t="s">
        <v>180</v>
      </c>
      <c r="I143" s="2" t="s">
        <v>2042</v>
      </c>
      <c r="J143" s="2" t="s">
        <v>253</v>
      </c>
      <c r="P143" s="72" t="s">
        <v>2027</v>
      </c>
    </row>
    <row r="144" spans="2:16" hidden="1" x14ac:dyDescent="0.35">
      <c r="B144" s="2">
        <v>104533050</v>
      </c>
      <c r="E144" s="2" t="s">
        <v>34</v>
      </c>
      <c r="G144" s="2" t="s">
        <v>94</v>
      </c>
      <c r="H144" s="2" t="s">
        <v>180</v>
      </c>
      <c r="I144" s="2" t="s">
        <v>2043</v>
      </c>
      <c r="J144" s="2" t="s">
        <v>57</v>
      </c>
      <c r="P144" s="72" t="s">
        <v>2027</v>
      </c>
    </row>
    <row r="145" spans="2:16" hidden="1" x14ac:dyDescent="0.35">
      <c r="B145" s="2">
        <v>104533060</v>
      </c>
      <c r="E145" s="2" t="s">
        <v>34</v>
      </c>
      <c r="G145" s="2" t="s">
        <v>94</v>
      </c>
      <c r="H145" s="2" t="s">
        <v>180</v>
      </c>
      <c r="I145" s="2" t="s">
        <v>2044</v>
      </c>
      <c r="J145" s="2" t="s">
        <v>49</v>
      </c>
      <c r="P145" s="72" t="s">
        <v>2027</v>
      </c>
    </row>
    <row r="146" spans="2:16" hidden="1" x14ac:dyDescent="0.35">
      <c r="B146" s="2">
        <v>104533080</v>
      </c>
      <c r="E146" s="2" t="s">
        <v>34</v>
      </c>
      <c r="G146" s="2" t="s">
        <v>273</v>
      </c>
      <c r="H146" s="2" t="s">
        <v>180</v>
      </c>
      <c r="I146" s="2" t="s">
        <v>2045</v>
      </c>
      <c r="J146" s="2" t="s">
        <v>141</v>
      </c>
      <c r="P146" s="72" t="s">
        <v>2027</v>
      </c>
    </row>
    <row r="147" spans="2:16" hidden="1" x14ac:dyDescent="0.35">
      <c r="B147" s="2">
        <v>104534750</v>
      </c>
      <c r="E147" s="2" t="s">
        <v>34</v>
      </c>
      <c r="G147" s="2" t="s">
        <v>1832</v>
      </c>
      <c r="H147" s="2" t="s">
        <v>1499</v>
      </c>
      <c r="I147" s="2" t="s">
        <v>2046</v>
      </c>
      <c r="J147" s="2" t="s">
        <v>50</v>
      </c>
      <c r="P147" s="72" t="s">
        <v>2027</v>
      </c>
    </row>
    <row r="148" spans="2:16" hidden="1" x14ac:dyDescent="0.35">
      <c r="B148" s="2">
        <v>104535320</v>
      </c>
      <c r="E148" s="2" t="s">
        <v>1971</v>
      </c>
      <c r="G148" s="2" t="s">
        <v>242</v>
      </c>
      <c r="H148" s="2" t="s">
        <v>1274</v>
      </c>
      <c r="I148" s="2" t="s">
        <v>2047</v>
      </c>
      <c r="J148" s="2" t="s">
        <v>65</v>
      </c>
      <c r="P148" s="72" t="s">
        <v>2027</v>
      </c>
    </row>
    <row r="149" spans="2:16" hidden="1" x14ac:dyDescent="0.35">
      <c r="B149" s="37">
        <v>105010960</v>
      </c>
      <c r="E149" s="2" t="s">
        <v>34</v>
      </c>
      <c r="G149" s="2" t="s">
        <v>98</v>
      </c>
      <c r="H149" s="2" t="s">
        <v>99</v>
      </c>
      <c r="I149" s="2" t="s">
        <v>2048</v>
      </c>
      <c r="J149" s="2" t="s">
        <v>104</v>
      </c>
      <c r="P149" s="72" t="s">
        <v>2027</v>
      </c>
    </row>
    <row r="150" spans="2:16" hidden="1" x14ac:dyDescent="0.35">
      <c r="B150" s="37">
        <v>201211550</v>
      </c>
      <c r="E150" s="2" t="s">
        <v>34</v>
      </c>
      <c r="G150" s="2" t="s">
        <v>371</v>
      </c>
      <c r="H150" s="2" t="s">
        <v>378</v>
      </c>
      <c r="I150" s="2" t="s">
        <v>2049</v>
      </c>
      <c r="J150" s="2" t="s">
        <v>141</v>
      </c>
      <c r="P150" s="72" t="s">
        <v>2027</v>
      </c>
    </row>
    <row r="151" spans="2:16" hidden="1" x14ac:dyDescent="0.35">
      <c r="B151" s="2">
        <v>201700190</v>
      </c>
      <c r="E151" s="2" t="s">
        <v>34</v>
      </c>
      <c r="G151" s="2" t="s">
        <v>285</v>
      </c>
      <c r="H151" s="2" t="s">
        <v>180</v>
      </c>
      <c r="I151" s="2" t="s">
        <v>2050</v>
      </c>
      <c r="J151" s="2" t="s">
        <v>785</v>
      </c>
      <c r="P151" s="88" t="s">
        <v>2027</v>
      </c>
    </row>
    <row r="152" spans="2:16" hidden="1" x14ac:dyDescent="0.35">
      <c r="B152" s="2">
        <v>104529620</v>
      </c>
      <c r="E152" s="2" t="s">
        <v>1971</v>
      </c>
      <c r="G152" s="2" t="s">
        <v>1334</v>
      </c>
      <c r="H152" s="2" t="s">
        <v>180</v>
      </c>
      <c r="I152" s="2" t="s">
        <v>2051</v>
      </c>
      <c r="J152" s="2" t="s">
        <v>2052</v>
      </c>
      <c r="P152" s="88" t="s">
        <v>2027</v>
      </c>
    </row>
    <row r="153" spans="2:16" hidden="1" x14ac:dyDescent="0.35">
      <c r="B153" s="2">
        <v>104534860</v>
      </c>
      <c r="E153" s="2" t="s">
        <v>1971</v>
      </c>
      <c r="G153" s="2" t="s">
        <v>1314</v>
      </c>
      <c r="H153" s="2" t="s">
        <v>776</v>
      </c>
      <c r="I153" s="2" t="s">
        <v>2053</v>
      </c>
      <c r="J153" s="2" t="s">
        <v>815</v>
      </c>
      <c r="P153" s="72" t="s">
        <v>2027</v>
      </c>
    </row>
    <row r="154" spans="2:16" hidden="1" x14ac:dyDescent="0.35">
      <c r="B154" s="73">
        <v>104534840</v>
      </c>
      <c r="E154" s="73" t="s">
        <v>34</v>
      </c>
      <c r="G154" s="73" t="s">
        <v>1832</v>
      </c>
      <c r="H154" s="73" t="s">
        <v>2054</v>
      </c>
      <c r="I154" s="73" t="s">
        <v>2055</v>
      </c>
      <c r="J154" s="73" t="s">
        <v>546</v>
      </c>
      <c r="P154" s="72" t="s">
        <v>1953</v>
      </c>
    </row>
    <row r="155" spans="2:16" hidden="1" x14ac:dyDescent="0.35">
      <c r="B155" s="37">
        <v>104529900</v>
      </c>
      <c r="E155" s="2" t="s">
        <v>34</v>
      </c>
      <c r="G155" s="2" t="s">
        <v>94</v>
      </c>
      <c r="H155" s="2" t="s">
        <v>1004</v>
      </c>
      <c r="I155" s="2" t="s">
        <v>2056</v>
      </c>
      <c r="J155" s="2" t="s">
        <v>50</v>
      </c>
      <c r="P155" s="72" t="s">
        <v>1953</v>
      </c>
    </row>
    <row r="156" spans="2:16" hidden="1" x14ac:dyDescent="0.35">
      <c r="B156" s="37">
        <v>104524400</v>
      </c>
      <c r="E156" s="2" t="s">
        <v>34</v>
      </c>
      <c r="G156" s="2" t="s">
        <v>81</v>
      </c>
      <c r="H156" s="2" t="s">
        <v>180</v>
      </c>
      <c r="I156" s="2" t="s">
        <v>2057</v>
      </c>
      <c r="J156" s="2" t="s">
        <v>50</v>
      </c>
      <c r="P156" s="72" t="s">
        <v>1953</v>
      </c>
    </row>
    <row r="157" spans="2:16" hidden="1" x14ac:dyDescent="0.35">
      <c r="B157" s="37">
        <v>104512150</v>
      </c>
      <c r="E157" s="2" t="s">
        <v>34</v>
      </c>
      <c r="G157" s="2" t="s">
        <v>94</v>
      </c>
      <c r="H157" s="2" t="s">
        <v>180</v>
      </c>
      <c r="I157" s="2" t="s">
        <v>2058</v>
      </c>
      <c r="J157" s="2" t="s">
        <v>50</v>
      </c>
      <c r="P157" s="72" t="s">
        <v>1953</v>
      </c>
    </row>
    <row r="158" spans="2:16" hidden="1" x14ac:dyDescent="0.35">
      <c r="B158" s="2">
        <v>104512180</v>
      </c>
      <c r="E158" s="2" t="s">
        <v>34</v>
      </c>
      <c r="G158" s="2" t="s">
        <v>94</v>
      </c>
      <c r="H158" s="2" t="s">
        <v>180</v>
      </c>
      <c r="I158" s="2" t="s">
        <v>2059</v>
      </c>
      <c r="J158" s="2" t="s">
        <v>50</v>
      </c>
      <c r="P158" s="72" t="s">
        <v>1953</v>
      </c>
    </row>
    <row r="159" spans="2:16" hidden="1" x14ac:dyDescent="0.35">
      <c r="B159" s="37">
        <v>104521400</v>
      </c>
      <c r="E159" s="2" t="s">
        <v>34</v>
      </c>
      <c r="G159" s="2" t="s">
        <v>138</v>
      </c>
      <c r="H159" s="2" t="s">
        <v>180</v>
      </c>
      <c r="I159" s="2" t="s">
        <v>2060</v>
      </c>
      <c r="J159" s="2" t="s">
        <v>50</v>
      </c>
      <c r="P159" s="72" t="s">
        <v>1953</v>
      </c>
    </row>
    <row r="160" spans="2:16" hidden="1" x14ac:dyDescent="0.35">
      <c r="B160" s="2">
        <v>104522890</v>
      </c>
      <c r="E160" s="2" t="s">
        <v>1971</v>
      </c>
      <c r="G160" s="2" t="s">
        <v>242</v>
      </c>
      <c r="H160" s="2" t="s">
        <v>180</v>
      </c>
      <c r="I160" s="2" t="s">
        <v>2061</v>
      </c>
      <c r="J160" s="2" t="s">
        <v>50</v>
      </c>
      <c r="P160" s="72" t="s">
        <v>1953</v>
      </c>
    </row>
    <row r="161" spans="2:16" hidden="1" x14ac:dyDescent="0.35">
      <c r="B161" s="37">
        <v>104524390</v>
      </c>
      <c r="E161" s="2" t="s">
        <v>34</v>
      </c>
      <c r="G161" s="2" t="s">
        <v>81</v>
      </c>
      <c r="H161" s="2" t="s">
        <v>180</v>
      </c>
      <c r="I161" s="2" t="s">
        <v>2062</v>
      </c>
      <c r="J161" s="2" t="s">
        <v>50</v>
      </c>
      <c r="P161" s="72" t="s">
        <v>1953</v>
      </c>
    </row>
    <row r="162" spans="2:16" hidden="1" x14ac:dyDescent="0.35">
      <c r="B162" s="37">
        <v>104526530</v>
      </c>
      <c r="E162" s="2" t="s">
        <v>34</v>
      </c>
      <c r="G162" s="2" t="s">
        <v>81</v>
      </c>
      <c r="H162" s="2" t="s">
        <v>180</v>
      </c>
      <c r="I162" s="2" t="s">
        <v>2063</v>
      </c>
      <c r="J162" s="2" t="s">
        <v>50</v>
      </c>
      <c r="P162" s="72" t="s">
        <v>1953</v>
      </c>
    </row>
    <row r="163" spans="2:16" hidden="1" x14ac:dyDescent="0.35">
      <c r="B163" s="2">
        <v>104530090</v>
      </c>
      <c r="E163" s="2" t="s">
        <v>1971</v>
      </c>
      <c r="G163" s="2" t="s">
        <v>89</v>
      </c>
      <c r="H163" s="2" t="s">
        <v>883</v>
      </c>
      <c r="I163" s="2" t="s">
        <v>2064</v>
      </c>
      <c r="J163" s="2" t="s">
        <v>50</v>
      </c>
      <c r="P163" s="72" t="s">
        <v>1953</v>
      </c>
    </row>
    <row r="164" spans="2:16" hidden="1" x14ac:dyDescent="0.35">
      <c r="B164" s="2">
        <v>104530410</v>
      </c>
      <c r="E164" s="2" t="s">
        <v>1971</v>
      </c>
      <c r="G164" s="2" t="s">
        <v>89</v>
      </c>
      <c r="H164" s="2" t="s">
        <v>883</v>
      </c>
      <c r="I164" s="2" t="s">
        <v>2065</v>
      </c>
      <c r="J164" s="2" t="s">
        <v>50</v>
      </c>
      <c r="P164" s="72" t="s">
        <v>1953</v>
      </c>
    </row>
    <row r="165" spans="2:16" hidden="1" x14ac:dyDescent="0.35">
      <c r="B165" s="2">
        <v>104532710</v>
      </c>
      <c r="E165" s="2" t="s">
        <v>1971</v>
      </c>
      <c r="G165" s="2" t="s">
        <v>89</v>
      </c>
      <c r="H165" s="2" t="s">
        <v>876</v>
      </c>
      <c r="I165" s="2" t="s">
        <v>2066</v>
      </c>
      <c r="J165" s="2" t="s">
        <v>50</v>
      </c>
      <c r="P165" s="72" t="s">
        <v>1953</v>
      </c>
    </row>
    <row r="166" spans="2:16" hidden="1" x14ac:dyDescent="0.35">
      <c r="B166" s="2">
        <v>104534000</v>
      </c>
      <c r="E166" s="2" t="s">
        <v>34</v>
      </c>
      <c r="G166" s="2" t="s">
        <v>94</v>
      </c>
      <c r="H166" s="2" t="s">
        <v>180</v>
      </c>
      <c r="I166" s="2" t="s">
        <v>2067</v>
      </c>
      <c r="J166" s="2" t="s">
        <v>50</v>
      </c>
      <c r="P166" s="72" t="s">
        <v>1953</v>
      </c>
    </row>
    <row r="167" spans="2:16" hidden="1" x14ac:dyDescent="0.35">
      <c r="B167" s="2">
        <v>104534010</v>
      </c>
      <c r="E167" s="2" t="s">
        <v>34</v>
      </c>
      <c r="G167" s="2" t="s">
        <v>98</v>
      </c>
      <c r="H167" s="2" t="s">
        <v>180</v>
      </c>
      <c r="I167" s="2" t="s">
        <v>2068</v>
      </c>
      <c r="J167" s="2" t="s">
        <v>50</v>
      </c>
      <c r="P167" s="72" t="s">
        <v>1953</v>
      </c>
    </row>
    <row r="168" spans="2:16" hidden="1" x14ac:dyDescent="0.35">
      <c r="B168" s="37">
        <v>105019300</v>
      </c>
      <c r="E168" s="2" t="s">
        <v>34</v>
      </c>
      <c r="G168" s="2" t="s">
        <v>81</v>
      </c>
      <c r="H168" s="2" t="s">
        <v>180</v>
      </c>
      <c r="I168" s="2" t="s">
        <v>2069</v>
      </c>
      <c r="J168" s="2" t="s">
        <v>50</v>
      </c>
      <c r="P168" s="72" t="s">
        <v>1953</v>
      </c>
    </row>
    <row r="169" spans="2:16" hidden="1" x14ac:dyDescent="0.35">
      <c r="B169" s="37">
        <v>150000071</v>
      </c>
      <c r="E169" s="2" t="s">
        <v>34</v>
      </c>
      <c r="G169" s="2" t="s">
        <v>94</v>
      </c>
      <c r="H169" s="2" t="s">
        <v>180</v>
      </c>
      <c r="I169" s="2" t="s">
        <v>2070</v>
      </c>
      <c r="J169" s="2" t="s">
        <v>50</v>
      </c>
      <c r="P169" s="72" t="s">
        <v>1953</v>
      </c>
    </row>
    <row r="170" spans="2:16" hidden="1" x14ac:dyDescent="0.35">
      <c r="B170" s="37">
        <v>150001867</v>
      </c>
      <c r="E170" s="2" t="s">
        <v>34</v>
      </c>
      <c r="G170" s="2" t="s">
        <v>94</v>
      </c>
      <c r="H170" s="2" t="s">
        <v>180</v>
      </c>
      <c r="I170" s="2" t="s">
        <v>2071</v>
      </c>
      <c r="J170" s="2" t="s">
        <v>50</v>
      </c>
      <c r="P170" s="72" t="s">
        <v>1953</v>
      </c>
    </row>
    <row r="171" spans="2:16" hidden="1" x14ac:dyDescent="0.35">
      <c r="B171" s="37">
        <v>201700192</v>
      </c>
      <c r="E171" s="2" t="s">
        <v>34</v>
      </c>
      <c r="G171" s="2" t="s">
        <v>285</v>
      </c>
      <c r="H171" s="2" t="s">
        <v>180</v>
      </c>
      <c r="I171" s="2" t="s">
        <v>2072</v>
      </c>
      <c r="J171" s="2" t="s">
        <v>50</v>
      </c>
      <c r="P171" s="72" t="s">
        <v>1953</v>
      </c>
    </row>
    <row r="172" spans="2:16" hidden="1" x14ac:dyDescent="0.35">
      <c r="B172" s="63">
        <v>231222620</v>
      </c>
      <c r="E172" s="63" t="s">
        <v>34</v>
      </c>
      <c r="G172" s="2" t="s">
        <v>273</v>
      </c>
      <c r="H172" s="2" t="s">
        <v>180</v>
      </c>
      <c r="I172" s="2" t="s">
        <v>2073</v>
      </c>
      <c r="J172" s="2" t="s">
        <v>50</v>
      </c>
      <c r="P172" s="72" t="s">
        <v>1953</v>
      </c>
    </row>
    <row r="173" spans="2:16" hidden="1" x14ac:dyDescent="0.35">
      <c r="B173" s="37">
        <v>104514840</v>
      </c>
      <c r="E173" s="2" t="s">
        <v>34</v>
      </c>
      <c r="G173" s="2" t="s">
        <v>138</v>
      </c>
      <c r="H173" s="2" t="s">
        <v>329</v>
      </c>
      <c r="I173" s="2" t="s">
        <v>2074</v>
      </c>
      <c r="J173" s="2" t="s">
        <v>50</v>
      </c>
      <c r="P173" s="72" t="s">
        <v>1953</v>
      </c>
    </row>
    <row r="174" spans="2:16" hidden="1" x14ac:dyDescent="0.35">
      <c r="B174" s="37">
        <v>104516990</v>
      </c>
      <c r="E174" s="2" t="s">
        <v>34</v>
      </c>
      <c r="G174" s="2" t="s">
        <v>146</v>
      </c>
      <c r="H174" s="2" t="s">
        <v>415</v>
      </c>
      <c r="I174" s="2" t="s">
        <v>2075</v>
      </c>
      <c r="J174" s="2" t="s">
        <v>198</v>
      </c>
      <c r="P174" s="72" t="s">
        <v>1953</v>
      </c>
    </row>
    <row r="175" spans="2:16" hidden="1" x14ac:dyDescent="0.35">
      <c r="B175" s="37">
        <v>104528590</v>
      </c>
      <c r="E175" s="2" t="s">
        <v>34</v>
      </c>
      <c r="G175" s="2" t="s">
        <v>1832</v>
      </c>
      <c r="H175" s="2" t="s">
        <v>261</v>
      </c>
      <c r="I175" s="2" t="s">
        <v>2076</v>
      </c>
      <c r="J175" s="2" t="s">
        <v>57</v>
      </c>
      <c r="P175" s="72" t="s">
        <v>1953</v>
      </c>
    </row>
    <row r="176" spans="2:16" hidden="1" x14ac:dyDescent="0.35">
      <c r="B176" s="2">
        <v>104532450</v>
      </c>
      <c r="E176" s="2" t="s">
        <v>34</v>
      </c>
      <c r="G176" s="2" t="s">
        <v>1832</v>
      </c>
      <c r="H176" s="2" t="s">
        <v>464</v>
      </c>
      <c r="I176" s="2" t="s">
        <v>2077</v>
      </c>
      <c r="J176" s="2" t="s">
        <v>50</v>
      </c>
      <c r="P176" s="72" t="s">
        <v>1953</v>
      </c>
    </row>
    <row r="177" spans="2:16" hidden="1" x14ac:dyDescent="0.35">
      <c r="B177" s="2">
        <v>104535460</v>
      </c>
      <c r="E177" s="2" t="s">
        <v>34</v>
      </c>
      <c r="G177" s="2" t="s">
        <v>138</v>
      </c>
      <c r="H177" s="2" t="s">
        <v>139</v>
      </c>
      <c r="I177" s="2" t="s">
        <v>2078</v>
      </c>
      <c r="J177" s="2" t="s">
        <v>92</v>
      </c>
      <c r="P177" s="72" t="s">
        <v>1953</v>
      </c>
    </row>
    <row r="178" spans="2:16" hidden="1" x14ac:dyDescent="0.35">
      <c r="B178" s="37">
        <v>105200800</v>
      </c>
      <c r="E178" s="2" t="s">
        <v>34</v>
      </c>
      <c r="G178" s="2" t="s">
        <v>98</v>
      </c>
      <c r="H178" s="2" t="s">
        <v>1751</v>
      </c>
      <c r="I178" s="2" t="s">
        <v>2079</v>
      </c>
      <c r="J178" s="2" t="s">
        <v>57</v>
      </c>
      <c r="P178" s="72" t="s">
        <v>1953</v>
      </c>
    </row>
    <row r="179" spans="2:16" hidden="1" x14ac:dyDescent="0.35">
      <c r="B179" s="37">
        <v>150000855</v>
      </c>
      <c r="E179" s="2" t="s">
        <v>34</v>
      </c>
      <c r="G179" s="2" t="s">
        <v>138</v>
      </c>
      <c r="H179" s="2" t="s">
        <v>329</v>
      </c>
      <c r="I179" s="2" t="s">
        <v>2080</v>
      </c>
      <c r="J179" s="2" t="s">
        <v>50</v>
      </c>
      <c r="P179" s="72" t="s">
        <v>1953</v>
      </c>
    </row>
    <row r="180" spans="2:16" hidden="1" x14ac:dyDescent="0.35">
      <c r="B180" s="37">
        <v>150001822</v>
      </c>
      <c r="E180" s="2" t="s">
        <v>34</v>
      </c>
      <c r="G180" s="2" t="s">
        <v>1832</v>
      </c>
      <c r="H180" s="2" t="s">
        <v>261</v>
      </c>
      <c r="I180" s="2" t="s">
        <v>2081</v>
      </c>
      <c r="J180" s="2" t="s">
        <v>2082</v>
      </c>
      <c r="P180" s="72" t="s">
        <v>1953</v>
      </c>
    </row>
    <row r="181" spans="2:16" hidden="1" x14ac:dyDescent="0.35">
      <c r="B181" s="74">
        <v>104523140</v>
      </c>
      <c r="E181" s="73" t="s">
        <v>1971</v>
      </c>
      <c r="G181" s="73" t="s">
        <v>1334</v>
      </c>
      <c r="H181" s="73" t="s">
        <v>1364</v>
      </c>
      <c r="I181" s="73" t="s">
        <v>2083</v>
      </c>
      <c r="J181" s="73" t="s">
        <v>77</v>
      </c>
      <c r="P181" s="72" t="s">
        <v>2084</v>
      </c>
    </row>
    <row r="182" spans="2:16" hidden="1" x14ac:dyDescent="0.35">
      <c r="B182" s="74">
        <v>104528950</v>
      </c>
      <c r="E182" s="73" t="s">
        <v>1971</v>
      </c>
      <c r="G182" s="73" t="s">
        <v>1334</v>
      </c>
      <c r="H182" s="73" t="s">
        <v>180</v>
      </c>
      <c r="I182" s="73" t="s">
        <v>2085</v>
      </c>
      <c r="J182" s="73" t="s">
        <v>57</v>
      </c>
      <c r="P182" s="72" t="s">
        <v>2084</v>
      </c>
    </row>
    <row r="183" spans="2:16" hidden="1" x14ac:dyDescent="0.35">
      <c r="B183" s="37">
        <v>104530100</v>
      </c>
      <c r="E183" s="2" t="s">
        <v>1971</v>
      </c>
      <c r="G183" s="2" t="s">
        <v>89</v>
      </c>
      <c r="H183" s="2" t="s">
        <v>180</v>
      </c>
      <c r="I183" s="2" t="s">
        <v>2086</v>
      </c>
      <c r="J183" s="2" t="s">
        <v>256</v>
      </c>
      <c r="P183" s="72" t="s">
        <v>2084</v>
      </c>
    </row>
    <row r="184" spans="2:16" hidden="1" x14ac:dyDescent="0.35">
      <c r="B184" s="37">
        <v>101540050</v>
      </c>
      <c r="E184" s="2" t="s">
        <v>34</v>
      </c>
      <c r="G184" s="2" t="s">
        <v>81</v>
      </c>
      <c r="H184" s="2" t="s">
        <v>180</v>
      </c>
      <c r="I184" s="2" t="s">
        <v>2087</v>
      </c>
      <c r="J184" s="2" t="s">
        <v>50</v>
      </c>
      <c r="P184" s="72" t="s">
        <v>2084</v>
      </c>
    </row>
    <row r="185" spans="2:16" hidden="1" x14ac:dyDescent="0.35">
      <c r="B185" s="37">
        <v>104522280</v>
      </c>
      <c r="E185" s="2" t="s">
        <v>1971</v>
      </c>
      <c r="G185" s="2" t="s">
        <v>1334</v>
      </c>
      <c r="H185" s="2" t="s">
        <v>1364</v>
      </c>
      <c r="I185" s="2" t="s">
        <v>2088</v>
      </c>
      <c r="J185" s="2" t="s">
        <v>77</v>
      </c>
      <c r="P185" s="72" t="s">
        <v>2084</v>
      </c>
    </row>
    <row r="186" spans="2:16" hidden="1" x14ac:dyDescent="0.35">
      <c r="B186" s="37">
        <v>104522310</v>
      </c>
      <c r="E186" s="2" t="s">
        <v>1971</v>
      </c>
      <c r="G186" s="2" t="s">
        <v>1334</v>
      </c>
      <c r="H186" s="2" t="s">
        <v>1364</v>
      </c>
      <c r="I186" s="2" t="s">
        <v>2089</v>
      </c>
      <c r="J186" s="2" t="s">
        <v>77</v>
      </c>
      <c r="P186" s="72" t="s">
        <v>2084</v>
      </c>
    </row>
    <row r="187" spans="2:16" hidden="1" x14ac:dyDescent="0.35">
      <c r="B187" s="37">
        <v>104527390</v>
      </c>
      <c r="E187" s="2" t="s">
        <v>1971</v>
      </c>
      <c r="G187" s="2" t="s">
        <v>895</v>
      </c>
      <c r="H187" s="2" t="s">
        <v>896</v>
      </c>
      <c r="I187" s="2" t="s">
        <v>2090</v>
      </c>
      <c r="J187" s="2" t="s">
        <v>49</v>
      </c>
      <c r="P187" s="89" t="s">
        <v>2084</v>
      </c>
    </row>
    <row r="188" spans="2:16" hidden="1" x14ac:dyDescent="0.35">
      <c r="B188" s="37">
        <v>104528940</v>
      </c>
      <c r="E188" s="2" t="s">
        <v>1971</v>
      </c>
      <c r="G188" s="2" t="s">
        <v>1334</v>
      </c>
      <c r="H188" s="2" t="s">
        <v>180</v>
      </c>
      <c r="I188" s="2" t="s">
        <v>2091</v>
      </c>
      <c r="J188" s="2" t="s">
        <v>57</v>
      </c>
      <c r="P188" s="72" t="s">
        <v>2084</v>
      </c>
    </row>
    <row r="189" spans="2:16" hidden="1" x14ac:dyDescent="0.35">
      <c r="B189" s="37">
        <v>104528960</v>
      </c>
      <c r="E189" s="2" t="s">
        <v>1971</v>
      </c>
      <c r="G189" s="2" t="s">
        <v>1334</v>
      </c>
      <c r="H189" s="2" t="s">
        <v>180</v>
      </c>
      <c r="I189" s="2" t="s">
        <v>2092</v>
      </c>
      <c r="J189" s="2" t="s">
        <v>57</v>
      </c>
      <c r="P189" s="72" t="s">
        <v>2084</v>
      </c>
    </row>
    <row r="190" spans="2:16" hidden="1" x14ac:dyDescent="0.35">
      <c r="B190" s="2">
        <v>104530170</v>
      </c>
      <c r="E190" s="2" t="s">
        <v>34</v>
      </c>
      <c r="G190" s="2" t="s">
        <v>273</v>
      </c>
      <c r="H190" s="2" t="s">
        <v>180</v>
      </c>
      <c r="I190" s="2" t="s">
        <v>2093</v>
      </c>
      <c r="J190" s="2" t="s">
        <v>49</v>
      </c>
      <c r="P190" s="89" t="s">
        <v>2084</v>
      </c>
    </row>
    <row r="191" spans="2:16" hidden="1" x14ac:dyDescent="0.35">
      <c r="B191" s="37">
        <v>104530400</v>
      </c>
      <c r="E191" s="2" t="s">
        <v>1971</v>
      </c>
      <c r="G191" s="2" t="s">
        <v>89</v>
      </c>
      <c r="H191" s="2" t="s">
        <v>180</v>
      </c>
      <c r="I191" s="2" t="s">
        <v>2094</v>
      </c>
      <c r="J191" s="2" t="s">
        <v>177</v>
      </c>
      <c r="P191" s="72" t="s">
        <v>2084</v>
      </c>
    </row>
    <row r="192" spans="2:16" hidden="1" x14ac:dyDescent="0.35">
      <c r="B192" s="37">
        <v>104530420</v>
      </c>
      <c r="E192" s="2" t="s">
        <v>1971</v>
      </c>
      <c r="G192" s="2" t="s">
        <v>89</v>
      </c>
      <c r="H192" s="2" t="s">
        <v>180</v>
      </c>
      <c r="I192" s="2" t="s">
        <v>2095</v>
      </c>
      <c r="J192" s="2" t="s">
        <v>65</v>
      </c>
      <c r="P192" s="72" t="s">
        <v>2084</v>
      </c>
    </row>
    <row r="193" spans="2:16" hidden="1" x14ac:dyDescent="0.35">
      <c r="B193" s="37">
        <v>104531710</v>
      </c>
      <c r="E193" s="2" t="s">
        <v>1971</v>
      </c>
      <c r="G193" s="2" t="s">
        <v>89</v>
      </c>
      <c r="H193" s="2" t="s">
        <v>180</v>
      </c>
      <c r="I193" s="2" t="s">
        <v>2096</v>
      </c>
      <c r="J193" s="2" t="s">
        <v>65</v>
      </c>
      <c r="P193" s="72" t="s">
        <v>2084</v>
      </c>
    </row>
    <row r="194" spans="2:16" hidden="1" x14ac:dyDescent="0.35">
      <c r="B194" s="2">
        <v>104532340</v>
      </c>
      <c r="E194" s="2" t="s">
        <v>1971</v>
      </c>
      <c r="G194" s="2" t="s">
        <v>242</v>
      </c>
      <c r="H194" s="2" t="s">
        <v>246</v>
      </c>
      <c r="I194" s="2" t="s">
        <v>2097</v>
      </c>
      <c r="J194" s="2" t="s">
        <v>248</v>
      </c>
      <c r="P194" s="72" t="s">
        <v>2084</v>
      </c>
    </row>
    <row r="195" spans="2:16" hidden="1" x14ac:dyDescent="0.35">
      <c r="B195" s="2">
        <v>104532350</v>
      </c>
      <c r="E195" s="2" t="s">
        <v>1971</v>
      </c>
      <c r="G195" s="2" t="s">
        <v>242</v>
      </c>
      <c r="H195" s="2" t="s">
        <v>246</v>
      </c>
      <c r="I195" s="2" t="s">
        <v>2098</v>
      </c>
      <c r="J195" s="2" t="s">
        <v>248</v>
      </c>
      <c r="P195" s="72" t="s">
        <v>2084</v>
      </c>
    </row>
    <row r="196" spans="2:16" hidden="1" x14ac:dyDescent="0.35">
      <c r="B196" s="2">
        <v>104532360</v>
      </c>
      <c r="E196" s="2" t="s">
        <v>1971</v>
      </c>
      <c r="G196" s="2" t="s">
        <v>242</v>
      </c>
      <c r="H196" s="2" t="s">
        <v>246</v>
      </c>
      <c r="I196" s="2" t="s">
        <v>2099</v>
      </c>
      <c r="J196" s="2" t="s">
        <v>248</v>
      </c>
      <c r="P196" s="72" t="s">
        <v>2084</v>
      </c>
    </row>
    <row r="197" spans="2:16" hidden="1" x14ac:dyDescent="0.35">
      <c r="B197" s="2">
        <v>104532380</v>
      </c>
      <c r="E197" s="2" t="s">
        <v>1971</v>
      </c>
      <c r="G197" s="2" t="s">
        <v>242</v>
      </c>
      <c r="H197" s="2" t="s">
        <v>246</v>
      </c>
      <c r="I197" s="2" t="s">
        <v>2100</v>
      </c>
      <c r="J197" s="2" t="s">
        <v>248</v>
      </c>
      <c r="P197" s="72" t="s">
        <v>2084</v>
      </c>
    </row>
    <row r="198" spans="2:16" hidden="1" x14ac:dyDescent="0.35">
      <c r="B198" s="37">
        <v>104532680</v>
      </c>
      <c r="E198" s="2" t="s">
        <v>1971</v>
      </c>
      <c r="G198" s="2" t="s">
        <v>89</v>
      </c>
      <c r="H198" s="2" t="s">
        <v>180</v>
      </c>
      <c r="I198" s="2" t="s">
        <v>2101</v>
      </c>
      <c r="J198" s="2" t="s">
        <v>77</v>
      </c>
      <c r="P198" s="72" t="s">
        <v>2084</v>
      </c>
    </row>
    <row r="199" spans="2:16" hidden="1" x14ac:dyDescent="0.35">
      <c r="B199" s="37">
        <v>104532690</v>
      </c>
      <c r="E199" s="2" t="s">
        <v>1971</v>
      </c>
      <c r="G199" s="2" t="s">
        <v>89</v>
      </c>
      <c r="H199" s="2" t="s">
        <v>883</v>
      </c>
      <c r="I199" s="2" t="s">
        <v>2102</v>
      </c>
      <c r="J199" s="2" t="s">
        <v>77</v>
      </c>
      <c r="P199" s="72" t="s">
        <v>2084</v>
      </c>
    </row>
    <row r="200" spans="2:16" hidden="1" x14ac:dyDescent="0.35">
      <c r="B200" s="37">
        <v>104532700</v>
      </c>
      <c r="E200" s="2" t="s">
        <v>1971</v>
      </c>
      <c r="G200" s="2" t="s">
        <v>1334</v>
      </c>
      <c r="H200" s="2" t="s">
        <v>1364</v>
      </c>
      <c r="I200" s="2" t="s">
        <v>2103</v>
      </c>
      <c r="J200" s="2" t="s">
        <v>77</v>
      </c>
      <c r="P200" s="72" t="s">
        <v>2084</v>
      </c>
    </row>
    <row r="201" spans="2:16" hidden="1" x14ac:dyDescent="0.35">
      <c r="B201" s="2">
        <v>104533980</v>
      </c>
      <c r="E201" s="2" t="s">
        <v>34</v>
      </c>
      <c r="G201" s="2" t="s">
        <v>273</v>
      </c>
      <c r="H201" s="2" t="s">
        <v>180</v>
      </c>
      <c r="I201" s="2" t="s">
        <v>2104</v>
      </c>
      <c r="J201" s="2" t="s">
        <v>50</v>
      </c>
      <c r="P201" s="72" t="s">
        <v>2084</v>
      </c>
    </row>
    <row r="202" spans="2:16" hidden="1" x14ac:dyDescent="0.35">
      <c r="B202" s="2">
        <v>104534550</v>
      </c>
      <c r="E202" s="2" t="s">
        <v>1971</v>
      </c>
      <c r="G202" s="2" t="s">
        <v>2105</v>
      </c>
      <c r="H202" s="2" t="s">
        <v>2106</v>
      </c>
      <c r="I202" s="2" t="s">
        <v>2107</v>
      </c>
      <c r="J202" s="2" t="s">
        <v>92</v>
      </c>
      <c r="P202" s="72" t="s">
        <v>2084</v>
      </c>
    </row>
    <row r="203" spans="2:16" hidden="1" x14ac:dyDescent="0.35">
      <c r="B203" s="2">
        <v>104537970</v>
      </c>
      <c r="E203" s="2" t="s">
        <v>1971</v>
      </c>
      <c r="G203" s="2" t="s">
        <v>1314</v>
      </c>
      <c r="H203" s="2" t="s">
        <v>776</v>
      </c>
      <c r="I203" s="2" t="s">
        <v>2108</v>
      </c>
      <c r="J203" s="2" t="s">
        <v>253</v>
      </c>
      <c r="P203" s="72" t="s">
        <v>2084</v>
      </c>
    </row>
    <row r="204" spans="2:16" hidden="1" x14ac:dyDescent="0.35">
      <c r="B204" s="37">
        <v>104532670</v>
      </c>
      <c r="E204" s="2" t="s">
        <v>1971</v>
      </c>
      <c r="G204" s="2" t="s">
        <v>89</v>
      </c>
      <c r="H204" s="2" t="s">
        <v>180</v>
      </c>
      <c r="I204" s="2" t="s">
        <v>2109</v>
      </c>
      <c r="J204" s="2" t="s">
        <v>77</v>
      </c>
      <c r="P204" s="72" t="s">
        <v>2084</v>
      </c>
    </row>
    <row r="205" spans="2:16" hidden="1" x14ac:dyDescent="0.35">
      <c r="B205" s="37">
        <v>104527410</v>
      </c>
      <c r="E205" s="2" t="s">
        <v>1971</v>
      </c>
      <c r="G205" s="2" t="s">
        <v>1334</v>
      </c>
      <c r="H205" s="2" t="s">
        <v>180</v>
      </c>
      <c r="I205" s="2" t="s">
        <v>2110</v>
      </c>
      <c r="J205" s="2" t="s">
        <v>57</v>
      </c>
      <c r="P205" s="72" t="s">
        <v>2111</v>
      </c>
    </row>
    <row r="206" spans="2:16" hidden="1" x14ac:dyDescent="0.35">
      <c r="B206" s="37">
        <v>101310100</v>
      </c>
      <c r="E206" s="2" t="s">
        <v>34</v>
      </c>
      <c r="G206" s="2" t="s">
        <v>285</v>
      </c>
      <c r="H206" s="2" t="s">
        <v>1658</v>
      </c>
      <c r="I206" s="2" t="s">
        <v>2112</v>
      </c>
      <c r="J206" s="2" t="s">
        <v>50</v>
      </c>
      <c r="P206" s="72" t="s">
        <v>2111</v>
      </c>
    </row>
    <row r="207" spans="2:16" hidden="1" x14ac:dyDescent="0.35">
      <c r="B207" s="37">
        <v>101310101</v>
      </c>
      <c r="E207" s="2" t="s">
        <v>34</v>
      </c>
      <c r="G207" s="2" t="s">
        <v>285</v>
      </c>
      <c r="H207" s="2" t="s">
        <v>1658</v>
      </c>
      <c r="I207" s="2" t="s">
        <v>2113</v>
      </c>
      <c r="J207" s="2" t="s">
        <v>50</v>
      </c>
      <c r="P207" s="72" t="s">
        <v>2111</v>
      </c>
    </row>
    <row r="208" spans="2:16" hidden="1" x14ac:dyDescent="0.35">
      <c r="B208" s="37">
        <v>101510500</v>
      </c>
      <c r="E208" s="2" t="s">
        <v>34</v>
      </c>
      <c r="G208" s="2" t="s">
        <v>81</v>
      </c>
      <c r="H208" s="2" t="s">
        <v>180</v>
      </c>
      <c r="I208" s="2" t="s">
        <v>2114</v>
      </c>
      <c r="J208" s="2" t="s">
        <v>50</v>
      </c>
      <c r="P208" s="72" t="s">
        <v>2111</v>
      </c>
    </row>
    <row r="209" spans="2:16" hidden="1" x14ac:dyDescent="0.35">
      <c r="B209" s="2">
        <v>102100250</v>
      </c>
      <c r="E209" s="2" t="s">
        <v>34</v>
      </c>
      <c r="G209" s="2" t="s">
        <v>81</v>
      </c>
      <c r="H209" s="2" t="s">
        <v>180</v>
      </c>
      <c r="I209" s="2" t="s">
        <v>2115</v>
      </c>
      <c r="J209" s="2" t="s">
        <v>160</v>
      </c>
      <c r="P209" s="72" t="s">
        <v>2111</v>
      </c>
    </row>
    <row r="210" spans="2:16" hidden="1" x14ac:dyDescent="0.35">
      <c r="B210" s="37">
        <v>104512390</v>
      </c>
      <c r="E210" s="2" t="s">
        <v>34</v>
      </c>
      <c r="G210" s="2" t="s">
        <v>94</v>
      </c>
      <c r="H210" s="2" t="s">
        <v>180</v>
      </c>
      <c r="I210" s="2" t="s">
        <v>2116</v>
      </c>
      <c r="J210" s="2" t="s">
        <v>50</v>
      </c>
      <c r="P210" s="72" t="s">
        <v>2111</v>
      </c>
    </row>
    <row r="211" spans="2:16" hidden="1" x14ac:dyDescent="0.35">
      <c r="B211" s="37">
        <v>104512600</v>
      </c>
      <c r="E211" s="2" t="s">
        <v>34</v>
      </c>
      <c r="G211" s="2" t="s">
        <v>94</v>
      </c>
      <c r="H211" s="2" t="s">
        <v>180</v>
      </c>
      <c r="I211" s="2" t="s">
        <v>2117</v>
      </c>
      <c r="J211" s="2" t="s">
        <v>50</v>
      </c>
      <c r="P211" s="72" t="s">
        <v>2111</v>
      </c>
    </row>
    <row r="212" spans="2:16" hidden="1" x14ac:dyDescent="0.35">
      <c r="B212" s="37">
        <v>104523500</v>
      </c>
      <c r="E212" s="2" t="s">
        <v>1971</v>
      </c>
      <c r="G212" s="2" t="s">
        <v>2105</v>
      </c>
      <c r="H212" s="2" t="s">
        <v>180</v>
      </c>
      <c r="I212" s="2" t="s">
        <v>2118</v>
      </c>
      <c r="J212" s="2" t="s">
        <v>166</v>
      </c>
      <c r="P212" s="72" t="s">
        <v>2111</v>
      </c>
    </row>
    <row r="213" spans="2:16" hidden="1" x14ac:dyDescent="0.35">
      <c r="B213" s="2">
        <v>104523950</v>
      </c>
      <c r="E213" s="2" t="s">
        <v>34</v>
      </c>
      <c r="G213" s="2" t="s">
        <v>98</v>
      </c>
      <c r="H213" s="2" t="s">
        <v>180</v>
      </c>
      <c r="I213" s="2" t="s">
        <v>2119</v>
      </c>
      <c r="J213" s="2" t="s">
        <v>327</v>
      </c>
      <c r="P213" s="72" t="s">
        <v>2111</v>
      </c>
    </row>
    <row r="214" spans="2:16" hidden="1" x14ac:dyDescent="0.35">
      <c r="B214" s="37">
        <v>104524550</v>
      </c>
      <c r="E214" s="2" t="s">
        <v>1971</v>
      </c>
      <c r="G214" s="2" t="s">
        <v>89</v>
      </c>
      <c r="H214" s="2" t="s">
        <v>180</v>
      </c>
      <c r="I214" s="2" t="s">
        <v>2120</v>
      </c>
      <c r="J214" s="2" t="s">
        <v>57</v>
      </c>
      <c r="P214" s="72" t="s">
        <v>2111</v>
      </c>
    </row>
    <row r="215" spans="2:16" hidden="1" x14ac:dyDescent="0.35">
      <c r="B215" s="2">
        <v>104525150</v>
      </c>
      <c r="E215" s="2" t="s">
        <v>34</v>
      </c>
      <c r="G215" s="2" t="s">
        <v>98</v>
      </c>
      <c r="H215" s="2" t="s">
        <v>180</v>
      </c>
      <c r="I215" s="2" t="s">
        <v>2121</v>
      </c>
      <c r="J215" s="2" t="s">
        <v>50</v>
      </c>
      <c r="P215" s="72" t="s">
        <v>2111</v>
      </c>
    </row>
    <row r="216" spans="2:16" hidden="1" x14ac:dyDescent="0.35">
      <c r="B216" s="2">
        <v>104525280</v>
      </c>
      <c r="E216" s="2" t="s">
        <v>34</v>
      </c>
      <c r="G216" s="2" t="s">
        <v>81</v>
      </c>
      <c r="H216" s="2" t="s">
        <v>180</v>
      </c>
      <c r="I216" s="2" t="s">
        <v>2122</v>
      </c>
      <c r="J216" s="2" t="s">
        <v>65</v>
      </c>
      <c r="P216" s="72" t="s">
        <v>2111</v>
      </c>
    </row>
    <row r="217" spans="2:16" hidden="1" x14ac:dyDescent="0.35">
      <c r="B217" s="37">
        <v>104527530</v>
      </c>
      <c r="E217" s="2" t="s">
        <v>1971</v>
      </c>
      <c r="G217" s="2" t="s">
        <v>1334</v>
      </c>
      <c r="H217" s="2" t="s">
        <v>180</v>
      </c>
      <c r="I217" s="2" t="s">
        <v>2123</v>
      </c>
      <c r="J217" s="2" t="s">
        <v>65</v>
      </c>
      <c r="P217" s="72" t="s">
        <v>2111</v>
      </c>
    </row>
    <row r="218" spans="2:16" hidden="1" x14ac:dyDescent="0.35">
      <c r="B218" s="37">
        <v>104529060</v>
      </c>
      <c r="E218" s="2" t="s">
        <v>1971</v>
      </c>
      <c r="G218" s="2" t="s">
        <v>1314</v>
      </c>
      <c r="H218" s="2" t="s">
        <v>1327</v>
      </c>
      <c r="I218" s="2" t="s">
        <v>2124</v>
      </c>
      <c r="J218" s="2" t="s">
        <v>248</v>
      </c>
      <c r="P218" s="72" t="s">
        <v>2111</v>
      </c>
    </row>
    <row r="219" spans="2:16" hidden="1" x14ac:dyDescent="0.35">
      <c r="B219" s="37">
        <v>104531510</v>
      </c>
      <c r="E219" s="2" t="s">
        <v>1971</v>
      </c>
      <c r="G219" s="2" t="s">
        <v>895</v>
      </c>
      <c r="H219" s="2" t="s">
        <v>180</v>
      </c>
      <c r="I219" s="2" t="s">
        <v>2125</v>
      </c>
      <c r="J219" s="2" t="s">
        <v>228</v>
      </c>
      <c r="P219" s="72" t="s">
        <v>2111</v>
      </c>
    </row>
    <row r="220" spans="2:16" hidden="1" x14ac:dyDescent="0.35">
      <c r="B220" s="37">
        <v>104531520</v>
      </c>
      <c r="E220" s="2" t="s">
        <v>1971</v>
      </c>
      <c r="G220" s="2" t="s">
        <v>895</v>
      </c>
      <c r="H220" s="2" t="s">
        <v>180</v>
      </c>
      <c r="I220" s="2" t="s">
        <v>2126</v>
      </c>
      <c r="J220" s="2" t="s">
        <v>228</v>
      </c>
      <c r="P220" s="72" t="s">
        <v>2111</v>
      </c>
    </row>
    <row r="221" spans="2:16" hidden="1" x14ac:dyDescent="0.35">
      <c r="B221" s="37">
        <v>104531530</v>
      </c>
      <c r="E221" s="2" t="s">
        <v>1971</v>
      </c>
      <c r="G221" s="2" t="s">
        <v>895</v>
      </c>
      <c r="H221" s="2" t="s">
        <v>180</v>
      </c>
      <c r="I221" s="2" t="s">
        <v>2127</v>
      </c>
      <c r="J221" s="2" t="s">
        <v>228</v>
      </c>
      <c r="P221" s="72" t="s">
        <v>2111</v>
      </c>
    </row>
    <row r="222" spans="2:16" hidden="1" x14ac:dyDescent="0.35">
      <c r="B222" s="37">
        <v>104531540</v>
      </c>
      <c r="E222" s="2" t="s">
        <v>1971</v>
      </c>
      <c r="G222" s="2" t="s">
        <v>895</v>
      </c>
      <c r="H222" s="2" t="s">
        <v>180</v>
      </c>
      <c r="I222" s="2" t="s">
        <v>2128</v>
      </c>
      <c r="J222" s="2" t="s">
        <v>253</v>
      </c>
      <c r="P222" s="72" t="s">
        <v>2111</v>
      </c>
    </row>
    <row r="223" spans="2:16" hidden="1" x14ac:dyDescent="0.35">
      <c r="B223" s="37">
        <v>104531550</v>
      </c>
      <c r="E223" s="2" t="s">
        <v>1971</v>
      </c>
      <c r="G223" s="2" t="s">
        <v>895</v>
      </c>
      <c r="H223" s="2" t="s">
        <v>180</v>
      </c>
      <c r="I223" s="2" t="s">
        <v>2129</v>
      </c>
      <c r="J223" s="2" t="s">
        <v>253</v>
      </c>
      <c r="P223" s="72" t="s">
        <v>2111</v>
      </c>
    </row>
    <row r="224" spans="2:16" hidden="1" x14ac:dyDescent="0.35">
      <c r="B224" s="37">
        <v>104531560</v>
      </c>
      <c r="E224" s="2" t="s">
        <v>1971</v>
      </c>
      <c r="G224" s="2" t="s">
        <v>895</v>
      </c>
      <c r="H224" s="2" t="s">
        <v>180</v>
      </c>
      <c r="I224" s="2" t="s">
        <v>2130</v>
      </c>
      <c r="J224" s="2" t="s">
        <v>253</v>
      </c>
      <c r="P224" s="72" t="s">
        <v>2111</v>
      </c>
    </row>
    <row r="225" spans="2:16" hidden="1" x14ac:dyDescent="0.35">
      <c r="B225" s="37">
        <v>104531570</v>
      </c>
      <c r="E225" s="2" t="s">
        <v>1971</v>
      </c>
      <c r="G225" s="2" t="s">
        <v>895</v>
      </c>
      <c r="H225" s="2" t="s">
        <v>180</v>
      </c>
      <c r="I225" s="2" t="s">
        <v>2131</v>
      </c>
      <c r="J225" s="2" t="s">
        <v>228</v>
      </c>
      <c r="P225" s="72" t="s">
        <v>2111</v>
      </c>
    </row>
    <row r="226" spans="2:16" hidden="1" x14ac:dyDescent="0.35">
      <c r="B226" s="37">
        <v>104531580</v>
      </c>
      <c r="E226" s="2" t="s">
        <v>1971</v>
      </c>
      <c r="G226" s="2" t="s">
        <v>895</v>
      </c>
      <c r="H226" s="2" t="s">
        <v>180</v>
      </c>
      <c r="I226" s="2" t="s">
        <v>2132</v>
      </c>
      <c r="J226" s="2" t="s">
        <v>228</v>
      </c>
      <c r="P226" s="72" t="s">
        <v>2111</v>
      </c>
    </row>
    <row r="227" spans="2:16" hidden="1" x14ac:dyDescent="0.35">
      <c r="B227" s="37">
        <v>104531590</v>
      </c>
      <c r="E227" s="2" t="s">
        <v>1971</v>
      </c>
      <c r="G227" s="2" t="s">
        <v>895</v>
      </c>
      <c r="H227" s="2" t="s">
        <v>180</v>
      </c>
      <c r="I227" s="2" t="s">
        <v>2133</v>
      </c>
      <c r="J227" s="2" t="s">
        <v>228</v>
      </c>
      <c r="P227" s="72" t="s">
        <v>2111</v>
      </c>
    </row>
    <row r="228" spans="2:16" hidden="1" x14ac:dyDescent="0.35">
      <c r="B228" s="37">
        <v>104532630</v>
      </c>
      <c r="E228" s="2" t="s">
        <v>1971</v>
      </c>
      <c r="G228" s="2" t="s">
        <v>89</v>
      </c>
      <c r="H228" s="2" t="s">
        <v>180</v>
      </c>
      <c r="I228" s="2" t="s">
        <v>2134</v>
      </c>
      <c r="J228" s="2" t="s">
        <v>77</v>
      </c>
      <c r="P228" s="72" t="s">
        <v>2111</v>
      </c>
    </row>
    <row r="229" spans="2:16" hidden="1" x14ac:dyDescent="0.35">
      <c r="B229" s="37">
        <v>104532650</v>
      </c>
      <c r="E229" s="2" t="s">
        <v>1971</v>
      </c>
      <c r="G229" s="2" t="s">
        <v>89</v>
      </c>
      <c r="H229" s="2" t="s">
        <v>180</v>
      </c>
      <c r="I229" s="2" t="s">
        <v>2135</v>
      </c>
      <c r="J229" s="2" t="s">
        <v>49</v>
      </c>
      <c r="P229" s="72" t="s">
        <v>2111</v>
      </c>
    </row>
    <row r="230" spans="2:16" hidden="1" x14ac:dyDescent="0.35">
      <c r="B230" s="37">
        <v>104533530</v>
      </c>
      <c r="E230" s="2" t="s">
        <v>1971</v>
      </c>
      <c r="G230" s="2" t="s">
        <v>895</v>
      </c>
      <c r="H230" s="2" t="s">
        <v>180</v>
      </c>
      <c r="I230" s="2" t="s">
        <v>2136</v>
      </c>
      <c r="J230" s="2" t="s">
        <v>49</v>
      </c>
      <c r="P230" s="72" t="s">
        <v>2111</v>
      </c>
    </row>
    <row r="231" spans="2:16" hidden="1" x14ac:dyDescent="0.35">
      <c r="B231" s="2">
        <v>104533670</v>
      </c>
      <c r="E231" s="2" t="s">
        <v>34</v>
      </c>
      <c r="G231" s="2" t="s">
        <v>94</v>
      </c>
      <c r="H231" s="2" t="s">
        <v>180</v>
      </c>
      <c r="I231" s="2" t="s">
        <v>2137</v>
      </c>
      <c r="J231" s="2" t="s">
        <v>104</v>
      </c>
      <c r="P231" s="72" t="s">
        <v>2111</v>
      </c>
    </row>
    <row r="232" spans="2:16" hidden="1" x14ac:dyDescent="0.35">
      <c r="B232" s="2">
        <v>105201360</v>
      </c>
      <c r="E232" s="2" t="s">
        <v>34</v>
      </c>
      <c r="G232" s="2" t="s">
        <v>98</v>
      </c>
      <c r="H232" s="2" t="s">
        <v>180</v>
      </c>
      <c r="I232" s="2" t="s">
        <v>2138</v>
      </c>
      <c r="J232" s="2" t="s">
        <v>104</v>
      </c>
      <c r="P232" s="72" t="s">
        <v>2111</v>
      </c>
    </row>
    <row r="233" spans="2:16" hidden="1" x14ac:dyDescent="0.35">
      <c r="B233" s="37">
        <v>150000721</v>
      </c>
      <c r="E233" s="2" t="s">
        <v>1971</v>
      </c>
      <c r="G233" s="2" t="s">
        <v>895</v>
      </c>
      <c r="H233" s="2" t="s">
        <v>180</v>
      </c>
      <c r="I233" s="2" t="s">
        <v>2139</v>
      </c>
      <c r="J233" s="2" t="s">
        <v>156</v>
      </c>
      <c r="P233" s="72" t="s">
        <v>2111</v>
      </c>
    </row>
    <row r="234" spans="2:16" hidden="1" x14ac:dyDescent="0.35">
      <c r="B234" s="37">
        <v>150000722</v>
      </c>
      <c r="E234" s="2" t="s">
        <v>1971</v>
      </c>
      <c r="G234" s="2" t="s">
        <v>895</v>
      </c>
      <c r="H234" s="2" t="s">
        <v>180</v>
      </c>
      <c r="I234" s="2" t="s">
        <v>2140</v>
      </c>
      <c r="J234" s="2" t="s">
        <v>156</v>
      </c>
      <c r="P234" s="72" t="s">
        <v>2111</v>
      </c>
    </row>
    <row r="235" spans="2:16" hidden="1" x14ac:dyDescent="0.35">
      <c r="B235" s="37">
        <v>150000723</v>
      </c>
      <c r="E235" s="2" t="s">
        <v>1971</v>
      </c>
      <c r="G235" s="2" t="s">
        <v>895</v>
      </c>
      <c r="H235" s="2" t="s">
        <v>180</v>
      </c>
      <c r="I235" s="2" t="s">
        <v>2141</v>
      </c>
      <c r="J235" s="2" t="s">
        <v>156</v>
      </c>
      <c r="P235" s="72" t="s">
        <v>2111</v>
      </c>
    </row>
    <row r="236" spans="2:16" hidden="1" x14ac:dyDescent="0.35">
      <c r="B236" s="37">
        <v>150001761</v>
      </c>
      <c r="E236" s="2" t="s">
        <v>1971</v>
      </c>
      <c r="G236" s="2" t="s">
        <v>895</v>
      </c>
      <c r="H236" s="2" t="s">
        <v>896</v>
      </c>
      <c r="I236" s="2" t="s">
        <v>2142</v>
      </c>
      <c r="J236" s="2" t="s">
        <v>1006</v>
      </c>
      <c r="P236" s="72" t="s">
        <v>2111</v>
      </c>
    </row>
    <row r="237" spans="2:16" hidden="1" x14ac:dyDescent="0.35">
      <c r="B237" s="2">
        <v>201700211</v>
      </c>
      <c r="E237" s="2" t="s">
        <v>34</v>
      </c>
      <c r="G237" s="2" t="s">
        <v>285</v>
      </c>
      <c r="H237" s="2" t="s">
        <v>286</v>
      </c>
      <c r="I237" s="2" t="s">
        <v>2143</v>
      </c>
      <c r="J237" s="2" t="s">
        <v>49</v>
      </c>
      <c r="P237" s="72" t="s">
        <v>2111</v>
      </c>
    </row>
    <row r="238" spans="2:16" hidden="1" x14ac:dyDescent="0.35">
      <c r="B238" s="37">
        <v>104527310</v>
      </c>
      <c r="E238" s="2" t="s">
        <v>34</v>
      </c>
      <c r="G238" s="2" t="s">
        <v>1832</v>
      </c>
      <c r="H238" s="2" t="s">
        <v>180</v>
      </c>
      <c r="I238" s="2" t="s">
        <v>2144</v>
      </c>
      <c r="J238" s="2" t="s">
        <v>49</v>
      </c>
      <c r="P238" s="72" t="s">
        <v>2145</v>
      </c>
    </row>
    <row r="239" spans="2:16" hidden="1" x14ac:dyDescent="0.35">
      <c r="B239" s="37">
        <v>104510160</v>
      </c>
      <c r="E239" s="2" t="s">
        <v>34</v>
      </c>
      <c r="G239" s="2" t="s">
        <v>250</v>
      </c>
      <c r="H239" s="2" t="s">
        <v>180</v>
      </c>
      <c r="I239" s="2" t="s">
        <v>2146</v>
      </c>
      <c r="J239" s="2" t="s">
        <v>185</v>
      </c>
      <c r="P239" s="72" t="s">
        <v>2145</v>
      </c>
    </row>
    <row r="240" spans="2:16" hidden="1" x14ac:dyDescent="0.35">
      <c r="B240" s="2">
        <v>104532480</v>
      </c>
      <c r="E240" s="2" t="s">
        <v>34</v>
      </c>
      <c r="G240" s="2" t="s">
        <v>1832</v>
      </c>
      <c r="H240" s="2" t="s">
        <v>180</v>
      </c>
      <c r="I240" s="2" t="s">
        <v>2147</v>
      </c>
      <c r="J240" s="2" t="s">
        <v>50</v>
      </c>
      <c r="P240" s="72" t="s">
        <v>2145</v>
      </c>
    </row>
    <row r="241" spans="2:16" hidden="1" x14ac:dyDescent="0.35">
      <c r="B241" s="2">
        <v>102310320</v>
      </c>
      <c r="E241" s="2" t="s">
        <v>34</v>
      </c>
      <c r="G241" s="2" t="s">
        <v>94</v>
      </c>
      <c r="H241" s="2" t="s">
        <v>180</v>
      </c>
      <c r="I241" s="2" t="s">
        <v>2148</v>
      </c>
      <c r="J241" s="2" t="s">
        <v>177</v>
      </c>
      <c r="P241" s="72" t="s">
        <v>2145</v>
      </c>
    </row>
    <row r="242" spans="2:16" hidden="1" x14ac:dyDescent="0.35">
      <c r="B242" s="37">
        <v>103510260</v>
      </c>
      <c r="E242" s="2" t="s">
        <v>1971</v>
      </c>
      <c r="G242" s="2" t="s">
        <v>2149</v>
      </c>
      <c r="H242" s="2" t="s">
        <v>1364</v>
      </c>
      <c r="I242" s="2" t="s">
        <v>2150</v>
      </c>
      <c r="J242" s="2" t="s">
        <v>198</v>
      </c>
      <c r="P242" s="72" t="s">
        <v>2145</v>
      </c>
    </row>
    <row r="243" spans="2:16" hidden="1" x14ac:dyDescent="0.35">
      <c r="B243" s="37">
        <v>104300300</v>
      </c>
      <c r="E243" s="2" t="s">
        <v>34</v>
      </c>
      <c r="G243" s="2" t="s">
        <v>194</v>
      </c>
      <c r="H243" s="2" t="s">
        <v>180</v>
      </c>
      <c r="I243" s="2" t="s">
        <v>2151</v>
      </c>
      <c r="J243" s="2" t="s">
        <v>141</v>
      </c>
      <c r="P243" s="72" t="s">
        <v>2145</v>
      </c>
    </row>
    <row r="244" spans="2:16" hidden="1" x14ac:dyDescent="0.35">
      <c r="B244" s="37">
        <v>104502340</v>
      </c>
      <c r="E244" s="2" t="s">
        <v>1971</v>
      </c>
      <c r="G244" s="2" t="s">
        <v>1334</v>
      </c>
      <c r="H244" s="2" t="s">
        <v>1379</v>
      </c>
      <c r="I244" s="2" t="s">
        <v>2152</v>
      </c>
      <c r="J244" s="2" t="s">
        <v>77</v>
      </c>
      <c r="P244" s="72" t="s">
        <v>2145</v>
      </c>
    </row>
    <row r="245" spans="2:16" hidden="1" x14ac:dyDescent="0.35">
      <c r="B245" s="37">
        <v>104510560</v>
      </c>
      <c r="E245" s="2" t="s">
        <v>34</v>
      </c>
      <c r="G245" s="2" t="s">
        <v>98</v>
      </c>
      <c r="H245" s="2" t="s">
        <v>180</v>
      </c>
      <c r="I245" s="2" t="s">
        <v>2153</v>
      </c>
      <c r="J245" s="2" t="s">
        <v>92</v>
      </c>
      <c r="P245" s="72" t="s">
        <v>2145</v>
      </c>
    </row>
    <row r="246" spans="2:16" hidden="1" x14ac:dyDescent="0.35">
      <c r="B246" s="37">
        <v>104519000</v>
      </c>
      <c r="E246" s="2" t="s">
        <v>1971</v>
      </c>
      <c r="G246" s="2" t="s">
        <v>1972</v>
      </c>
      <c r="H246" s="2" t="s">
        <v>180</v>
      </c>
      <c r="I246" s="2" t="s">
        <v>2154</v>
      </c>
      <c r="J246" s="2" t="s">
        <v>278</v>
      </c>
      <c r="P246" s="72" t="s">
        <v>2145</v>
      </c>
    </row>
    <row r="247" spans="2:16" hidden="1" x14ac:dyDescent="0.35">
      <c r="B247" s="37">
        <v>104519890</v>
      </c>
      <c r="E247" s="2" t="s">
        <v>34</v>
      </c>
      <c r="G247" s="2" t="s">
        <v>1832</v>
      </c>
      <c r="H247" s="2" t="s">
        <v>180</v>
      </c>
      <c r="I247" s="2" t="s">
        <v>2155</v>
      </c>
      <c r="J247" s="2" t="s">
        <v>517</v>
      </c>
      <c r="P247" s="72" t="s">
        <v>2145</v>
      </c>
    </row>
    <row r="248" spans="2:16" hidden="1" x14ac:dyDescent="0.35">
      <c r="B248" s="37">
        <v>104520300</v>
      </c>
      <c r="E248" s="2" t="s">
        <v>34</v>
      </c>
      <c r="G248" s="2" t="s">
        <v>254</v>
      </c>
      <c r="H248" s="2" t="s">
        <v>180</v>
      </c>
      <c r="I248" s="2" t="s">
        <v>2156</v>
      </c>
      <c r="J248" s="2" t="s">
        <v>160</v>
      </c>
      <c r="P248" s="72" t="s">
        <v>2145</v>
      </c>
    </row>
    <row r="249" spans="2:16" hidden="1" x14ac:dyDescent="0.35">
      <c r="B249" s="37">
        <v>104520650</v>
      </c>
      <c r="E249" s="2" t="s">
        <v>34</v>
      </c>
      <c r="G249" s="2" t="s">
        <v>254</v>
      </c>
      <c r="H249" s="2" t="s">
        <v>180</v>
      </c>
      <c r="I249" s="2" t="s">
        <v>2157</v>
      </c>
      <c r="J249" s="2" t="s">
        <v>160</v>
      </c>
      <c r="P249" s="72" t="s">
        <v>2145</v>
      </c>
    </row>
    <row r="250" spans="2:16" hidden="1" x14ac:dyDescent="0.35">
      <c r="B250" s="37">
        <v>104520750</v>
      </c>
      <c r="E250" s="2" t="s">
        <v>34</v>
      </c>
      <c r="G250" s="2" t="s">
        <v>194</v>
      </c>
      <c r="H250" s="2" t="s">
        <v>180</v>
      </c>
      <c r="I250" s="2" t="s">
        <v>2158</v>
      </c>
      <c r="J250" s="2" t="s">
        <v>65</v>
      </c>
      <c r="P250" s="72" t="s">
        <v>2145</v>
      </c>
    </row>
    <row r="251" spans="2:16" hidden="1" x14ac:dyDescent="0.35">
      <c r="B251" s="37">
        <v>104520800</v>
      </c>
      <c r="E251" s="2" t="s">
        <v>1971</v>
      </c>
      <c r="G251" s="2" t="s">
        <v>89</v>
      </c>
      <c r="H251" s="2" t="s">
        <v>180</v>
      </c>
      <c r="I251" s="2" t="s">
        <v>2159</v>
      </c>
      <c r="J251" s="2" t="s">
        <v>569</v>
      </c>
      <c r="P251" s="72" t="s">
        <v>2145</v>
      </c>
    </row>
    <row r="252" spans="2:16" hidden="1" x14ac:dyDescent="0.35">
      <c r="B252" s="2">
        <v>104520860</v>
      </c>
      <c r="E252" s="2" t="s">
        <v>1971</v>
      </c>
      <c r="G252" s="2" t="s">
        <v>1972</v>
      </c>
      <c r="H252" s="2" t="s">
        <v>180</v>
      </c>
      <c r="I252" s="2" t="s">
        <v>2160</v>
      </c>
      <c r="J252" s="2" t="s">
        <v>248</v>
      </c>
      <c r="P252" s="72" t="s">
        <v>2145</v>
      </c>
    </row>
    <row r="253" spans="2:16" hidden="1" x14ac:dyDescent="0.35">
      <c r="B253" s="37">
        <v>104522030</v>
      </c>
      <c r="E253" s="2" t="s">
        <v>34</v>
      </c>
      <c r="G253" s="2" t="s">
        <v>1832</v>
      </c>
      <c r="H253" s="2" t="s">
        <v>180</v>
      </c>
      <c r="I253" s="2" t="s">
        <v>2161</v>
      </c>
      <c r="J253" s="2" t="s">
        <v>270</v>
      </c>
      <c r="P253" s="72" t="s">
        <v>2145</v>
      </c>
    </row>
    <row r="254" spans="2:16" hidden="1" x14ac:dyDescent="0.35">
      <c r="B254" s="37">
        <v>104522120</v>
      </c>
      <c r="E254" s="2" t="s">
        <v>34</v>
      </c>
      <c r="G254" s="2" t="s">
        <v>94</v>
      </c>
      <c r="H254" s="2" t="s">
        <v>180</v>
      </c>
      <c r="I254" s="2" t="s">
        <v>2162</v>
      </c>
      <c r="J254" s="2" t="s">
        <v>149</v>
      </c>
      <c r="P254" s="72" t="s">
        <v>2145</v>
      </c>
    </row>
    <row r="255" spans="2:16" hidden="1" x14ac:dyDescent="0.35">
      <c r="B255" s="37">
        <v>104522530</v>
      </c>
      <c r="E255" s="2" t="s">
        <v>34</v>
      </c>
      <c r="G255" s="2" t="s">
        <v>194</v>
      </c>
      <c r="H255" s="2" t="s">
        <v>180</v>
      </c>
      <c r="I255" s="2" t="s">
        <v>2163</v>
      </c>
      <c r="J255" s="2" t="s">
        <v>65</v>
      </c>
      <c r="P255" s="72" t="s">
        <v>2145</v>
      </c>
    </row>
    <row r="256" spans="2:16" hidden="1" x14ac:dyDescent="0.35">
      <c r="B256" s="2">
        <v>104523240</v>
      </c>
      <c r="E256" s="2" t="s">
        <v>1971</v>
      </c>
      <c r="G256" s="2" t="s">
        <v>242</v>
      </c>
      <c r="H256" s="2" t="s">
        <v>180</v>
      </c>
      <c r="I256" s="2" t="s">
        <v>2164</v>
      </c>
      <c r="J256" s="2" t="s">
        <v>65</v>
      </c>
      <c r="P256" s="72" t="s">
        <v>2145</v>
      </c>
    </row>
    <row r="257" spans="2:16" hidden="1" x14ac:dyDescent="0.35">
      <c r="B257" s="37">
        <v>104523350</v>
      </c>
      <c r="E257" s="2" t="s">
        <v>34</v>
      </c>
      <c r="G257" s="2" t="s">
        <v>194</v>
      </c>
      <c r="H257" s="2" t="s">
        <v>180</v>
      </c>
      <c r="I257" s="2" t="s">
        <v>2165</v>
      </c>
      <c r="J257" s="2" t="s">
        <v>65</v>
      </c>
      <c r="P257" s="72" t="s">
        <v>2145</v>
      </c>
    </row>
    <row r="258" spans="2:16" hidden="1" x14ac:dyDescent="0.35">
      <c r="B258" s="2">
        <v>104524170</v>
      </c>
      <c r="E258" s="2" t="s">
        <v>34</v>
      </c>
      <c r="G258" s="2" t="s">
        <v>157</v>
      </c>
      <c r="H258" s="2" t="s">
        <v>180</v>
      </c>
      <c r="I258" s="2" t="s">
        <v>2166</v>
      </c>
      <c r="J258" s="2" t="s">
        <v>49</v>
      </c>
      <c r="P258" s="72" t="s">
        <v>2145</v>
      </c>
    </row>
    <row r="259" spans="2:16" hidden="1" x14ac:dyDescent="0.35">
      <c r="B259" s="2">
        <v>104524480</v>
      </c>
      <c r="E259" s="2" t="s">
        <v>34</v>
      </c>
      <c r="G259" s="2" t="s">
        <v>1832</v>
      </c>
      <c r="H259" s="2" t="s">
        <v>180</v>
      </c>
      <c r="I259" s="2" t="s">
        <v>2167</v>
      </c>
      <c r="J259" s="2" t="s">
        <v>270</v>
      </c>
      <c r="P259" s="72" t="s">
        <v>2145</v>
      </c>
    </row>
    <row r="260" spans="2:16" hidden="1" x14ac:dyDescent="0.35">
      <c r="B260" s="2">
        <v>104524730</v>
      </c>
      <c r="E260" s="2" t="s">
        <v>1971</v>
      </c>
      <c r="G260" s="2" t="s">
        <v>242</v>
      </c>
      <c r="H260" s="2" t="s">
        <v>180</v>
      </c>
      <c r="I260" s="2" t="s">
        <v>2168</v>
      </c>
      <c r="J260" s="2" t="s">
        <v>198</v>
      </c>
      <c r="P260" s="72" t="s">
        <v>2145</v>
      </c>
    </row>
    <row r="261" spans="2:16" hidden="1" x14ac:dyDescent="0.35">
      <c r="B261" s="37">
        <v>104524910</v>
      </c>
      <c r="E261" s="2" t="s">
        <v>34</v>
      </c>
      <c r="G261" s="2" t="s">
        <v>1832</v>
      </c>
      <c r="H261" s="2" t="s">
        <v>180</v>
      </c>
      <c r="I261" s="2" t="s">
        <v>2169</v>
      </c>
      <c r="J261" s="2" t="s">
        <v>50</v>
      </c>
      <c r="P261" s="72" t="s">
        <v>2145</v>
      </c>
    </row>
    <row r="262" spans="2:16" hidden="1" x14ac:dyDescent="0.35">
      <c r="B262" s="37">
        <v>104526060</v>
      </c>
      <c r="E262" s="2" t="s">
        <v>34</v>
      </c>
      <c r="G262" s="2" t="s">
        <v>94</v>
      </c>
      <c r="H262" s="2" t="s">
        <v>180</v>
      </c>
      <c r="I262" s="2" t="s">
        <v>2170</v>
      </c>
      <c r="J262" s="2" t="s">
        <v>1006</v>
      </c>
      <c r="P262" s="72" t="s">
        <v>2145</v>
      </c>
    </row>
    <row r="263" spans="2:16" hidden="1" x14ac:dyDescent="0.35">
      <c r="B263" s="37">
        <v>104526550</v>
      </c>
      <c r="E263" s="2" t="s">
        <v>34</v>
      </c>
      <c r="G263" s="2" t="s">
        <v>1832</v>
      </c>
      <c r="H263" s="2" t="s">
        <v>180</v>
      </c>
      <c r="I263" s="2" t="s">
        <v>2171</v>
      </c>
      <c r="J263" s="2" t="s">
        <v>160</v>
      </c>
      <c r="P263" s="72" t="s">
        <v>2145</v>
      </c>
    </row>
    <row r="264" spans="2:16" hidden="1" x14ac:dyDescent="0.35">
      <c r="B264" s="37">
        <v>104526570</v>
      </c>
      <c r="E264" s="2" t="s">
        <v>34</v>
      </c>
      <c r="G264" s="2" t="s">
        <v>94</v>
      </c>
      <c r="H264" s="2" t="s">
        <v>180</v>
      </c>
      <c r="I264" s="2" t="s">
        <v>2172</v>
      </c>
      <c r="J264" s="2" t="s">
        <v>1006</v>
      </c>
      <c r="P264" s="72" t="s">
        <v>2145</v>
      </c>
    </row>
    <row r="265" spans="2:16" hidden="1" x14ac:dyDescent="0.35">
      <c r="B265" s="37">
        <v>104527740</v>
      </c>
      <c r="E265" s="2" t="s">
        <v>34</v>
      </c>
      <c r="G265" s="2" t="s">
        <v>250</v>
      </c>
      <c r="H265" s="2" t="s">
        <v>261</v>
      </c>
      <c r="I265" s="2" t="s">
        <v>2173</v>
      </c>
      <c r="J265" s="2" t="s">
        <v>49</v>
      </c>
      <c r="P265" s="72" t="s">
        <v>2145</v>
      </c>
    </row>
    <row r="266" spans="2:16" hidden="1" x14ac:dyDescent="0.35">
      <c r="B266" s="37">
        <v>104527890</v>
      </c>
      <c r="E266" s="2" t="s">
        <v>34</v>
      </c>
      <c r="G266" s="2" t="s">
        <v>98</v>
      </c>
      <c r="H266" s="2" t="s">
        <v>180</v>
      </c>
      <c r="I266" s="2" t="s">
        <v>2174</v>
      </c>
      <c r="J266" s="2" t="s">
        <v>1777</v>
      </c>
      <c r="P266" s="72" t="s">
        <v>2145</v>
      </c>
    </row>
    <row r="267" spans="2:16" hidden="1" x14ac:dyDescent="0.35">
      <c r="B267" s="2">
        <v>104528020</v>
      </c>
      <c r="E267" s="2" t="s">
        <v>1971</v>
      </c>
      <c r="G267" s="2" t="s">
        <v>242</v>
      </c>
      <c r="H267" s="2" t="s">
        <v>180</v>
      </c>
      <c r="I267" s="2" t="s">
        <v>2175</v>
      </c>
      <c r="J267" s="2" t="s">
        <v>166</v>
      </c>
      <c r="P267" s="72" t="s">
        <v>2145</v>
      </c>
    </row>
    <row r="268" spans="2:16" hidden="1" x14ac:dyDescent="0.35">
      <c r="B268" s="37">
        <v>104528210</v>
      </c>
      <c r="E268" s="2" t="s">
        <v>34</v>
      </c>
      <c r="G268" s="2" t="s">
        <v>250</v>
      </c>
      <c r="H268" s="2" t="s">
        <v>180</v>
      </c>
      <c r="I268" s="2" t="s">
        <v>2176</v>
      </c>
      <c r="J268" s="2" t="s">
        <v>49</v>
      </c>
      <c r="P268" s="72" t="s">
        <v>2145</v>
      </c>
    </row>
    <row r="269" spans="2:16" hidden="1" x14ac:dyDescent="0.35">
      <c r="B269" s="37">
        <v>104528640</v>
      </c>
      <c r="E269" s="2" t="s">
        <v>34</v>
      </c>
      <c r="G269" s="2" t="s">
        <v>250</v>
      </c>
      <c r="H269" s="2" t="s">
        <v>261</v>
      </c>
      <c r="I269" s="2" t="s">
        <v>2177</v>
      </c>
      <c r="J269" s="2" t="s">
        <v>253</v>
      </c>
      <c r="P269" s="72" t="s">
        <v>2145</v>
      </c>
    </row>
    <row r="270" spans="2:16" hidden="1" x14ac:dyDescent="0.35">
      <c r="B270" s="37">
        <v>104528650</v>
      </c>
      <c r="E270" s="2" t="s">
        <v>34</v>
      </c>
      <c r="G270" s="2" t="s">
        <v>250</v>
      </c>
      <c r="H270" s="2" t="s">
        <v>261</v>
      </c>
      <c r="I270" s="2" t="s">
        <v>2178</v>
      </c>
      <c r="J270" s="2" t="s">
        <v>253</v>
      </c>
      <c r="P270" s="72" t="s">
        <v>2145</v>
      </c>
    </row>
    <row r="271" spans="2:16" hidden="1" x14ac:dyDescent="0.35">
      <c r="B271" s="37">
        <v>104528770</v>
      </c>
      <c r="E271" s="2" t="s">
        <v>34</v>
      </c>
      <c r="G271" s="2" t="s">
        <v>273</v>
      </c>
      <c r="H271" s="2" t="s">
        <v>180</v>
      </c>
      <c r="I271" s="2" t="s">
        <v>2179</v>
      </c>
      <c r="J271" s="2" t="s">
        <v>542</v>
      </c>
      <c r="P271" s="72" t="s">
        <v>2145</v>
      </c>
    </row>
    <row r="272" spans="2:16" hidden="1" x14ac:dyDescent="0.35">
      <c r="B272" s="37">
        <v>104528820</v>
      </c>
      <c r="E272" s="2" t="s">
        <v>34</v>
      </c>
      <c r="G272" s="2" t="s">
        <v>194</v>
      </c>
      <c r="H272" s="2" t="s">
        <v>180</v>
      </c>
      <c r="I272" s="2" t="s">
        <v>2180</v>
      </c>
      <c r="J272" s="2" t="s">
        <v>49</v>
      </c>
      <c r="P272" s="72" t="s">
        <v>2145</v>
      </c>
    </row>
    <row r="273" spans="2:16" hidden="1" x14ac:dyDescent="0.35">
      <c r="B273" s="37">
        <v>104528850</v>
      </c>
      <c r="E273" s="2" t="s">
        <v>34</v>
      </c>
      <c r="G273" s="2" t="s">
        <v>194</v>
      </c>
      <c r="H273" s="2" t="s">
        <v>180</v>
      </c>
      <c r="I273" s="2" t="s">
        <v>2181</v>
      </c>
      <c r="J273" s="2" t="s">
        <v>65</v>
      </c>
      <c r="P273" s="72" t="s">
        <v>2145</v>
      </c>
    </row>
    <row r="274" spans="2:16" hidden="1" x14ac:dyDescent="0.35">
      <c r="B274" s="37">
        <v>104529010</v>
      </c>
      <c r="E274" s="2" t="s">
        <v>34</v>
      </c>
      <c r="G274" s="2" t="s">
        <v>273</v>
      </c>
      <c r="H274" s="2" t="s">
        <v>180</v>
      </c>
      <c r="I274" s="2" t="s">
        <v>2182</v>
      </c>
      <c r="J274" s="2" t="s">
        <v>482</v>
      </c>
      <c r="P274" s="72" t="s">
        <v>2145</v>
      </c>
    </row>
    <row r="275" spans="2:16" hidden="1" x14ac:dyDescent="0.35">
      <c r="B275" s="37">
        <v>104529040</v>
      </c>
      <c r="E275" s="2" t="s">
        <v>34</v>
      </c>
      <c r="G275" s="2" t="s">
        <v>194</v>
      </c>
      <c r="H275" s="2" t="s">
        <v>180</v>
      </c>
      <c r="I275" s="2" t="s">
        <v>2183</v>
      </c>
      <c r="J275" s="2" t="s">
        <v>65</v>
      </c>
      <c r="P275" s="72" t="s">
        <v>2145</v>
      </c>
    </row>
    <row r="276" spans="2:16" hidden="1" x14ac:dyDescent="0.35">
      <c r="B276" s="37">
        <v>104529240</v>
      </c>
      <c r="E276" s="2" t="s">
        <v>34</v>
      </c>
      <c r="G276" s="2" t="s">
        <v>250</v>
      </c>
      <c r="H276" s="2" t="s">
        <v>180</v>
      </c>
      <c r="I276" s="2" t="s">
        <v>2184</v>
      </c>
      <c r="J276" s="2" t="s">
        <v>57</v>
      </c>
      <c r="P276" s="72" t="s">
        <v>2145</v>
      </c>
    </row>
    <row r="277" spans="2:16" hidden="1" x14ac:dyDescent="0.35">
      <c r="B277" s="37">
        <v>104529510</v>
      </c>
      <c r="E277" s="2" t="s">
        <v>34</v>
      </c>
      <c r="G277" s="2" t="s">
        <v>1832</v>
      </c>
      <c r="H277" s="2" t="s">
        <v>265</v>
      </c>
      <c r="I277" s="2" t="s">
        <v>2185</v>
      </c>
      <c r="J277" s="2" t="s">
        <v>50</v>
      </c>
      <c r="P277" s="72" t="s">
        <v>2145</v>
      </c>
    </row>
    <row r="278" spans="2:16" hidden="1" x14ac:dyDescent="0.35">
      <c r="B278" s="37">
        <v>104529550</v>
      </c>
      <c r="E278" s="2" t="s">
        <v>34</v>
      </c>
      <c r="G278" s="2" t="s">
        <v>1832</v>
      </c>
      <c r="H278" s="2" t="s">
        <v>180</v>
      </c>
      <c r="I278" s="2" t="s">
        <v>2186</v>
      </c>
      <c r="J278" s="2" t="s">
        <v>49</v>
      </c>
      <c r="P278" s="72" t="s">
        <v>2145</v>
      </c>
    </row>
    <row r="279" spans="2:16" hidden="1" x14ac:dyDescent="0.35">
      <c r="B279" s="37">
        <v>104529630</v>
      </c>
      <c r="E279" s="2" t="s">
        <v>34</v>
      </c>
      <c r="G279" s="2" t="s">
        <v>250</v>
      </c>
      <c r="H279" s="2" t="s">
        <v>180</v>
      </c>
      <c r="I279" s="2" t="s">
        <v>2187</v>
      </c>
      <c r="J279" s="2" t="s">
        <v>65</v>
      </c>
      <c r="P279" s="72" t="s">
        <v>2145</v>
      </c>
    </row>
    <row r="280" spans="2:16" hidden="1" x14ac:dyDescent="0.35">
      <c r="B280" s="37">
        <v>104529770</v>
      </c>
      <c r="E280" s="2" t="s">
        <v>34</v>
      </c>
      <c r="G280" s="2" t="s">
        <v>157</v>
      </c>
      <c r="H280" s="2" t="s">
        <v>180</v>
      </c>
      <c r="I280" s="2" t="s">
        <v>2188</v>
      </c>
      <c r="J280" s="2" t="s">
        <v>57</v>
      </c>
      <c r="P280" s="72" t="s">
        <v>2145</v>
      </c>
    </row>
    <row r="281" spans="2:16" hidden="1" x14ac:dyDescent="0.35">
      <c r="B281" s="37">
        <v>104529820</v>
      </c>
      <c r="E281" s="2" t="s">
        <v>34</v>
      </c>
      <c r="G281" s="2" t="s">
        <v>94</v>
      </c>
      <c r="H281" s="2" t="s">
        <v>180</v>
      </c>
      <c r="I281" s="2" t="s">
        <v>2189</v>
      </c>
      <c r="J281" s="2" t="s">
        <v>65</v>
      </c>
      <c r="P281" s="72" t="s">
        <v>2145</v>
      </c>
    </row>
    <row r="282" spans="2:16" hidden="1" x14ac:dyDescent="0.35">
      <c r="B282" s="37">
        <v>104529830</v>
      </c>
      <c r="E282" s="2" t="s">
        <v>34</v>
      </c>
      <c r="G282" s="2" t="s">
        <v>250</v>
      </c>
      <c r="H282" s="2" t="s">
        <v>180</v>
      </c>
      <c r="I282" s="2" t="s">
        <v>2190</v>
      </c>
      <c r="J282" s="2" t="s">
        <v>141</v>
      </c>
      <c r="P282" s="72" t="s">
        <v>2145</v>
      </c>
    </row>
    <row r="283" spans="2:16" hidden="1" x14ac:dyDescent="0.35">
      <c r="B283" s="37">
        <v>104529840</v>
      </c>
      <c r="E283" s="2" t="s">
        <v>34</v>
      </c>
      <c r="G283" s="2" t="s">
        <v>250</v>
      </c>
      <c r="H283" s="2" t="s">
        <v>180</v>
      </c>
      <c r="I283" s="2" t="s">
        <v>2191</v>
      </c>
      <c r="J283" s="2" t="s">
        <v>141</v>
      </c>
      <c r="P283" s="72" t="s">
        <v>2145</v>
      </c>
    </row>
    <row r="284" spans="2:16" hidden="1" x14ac:dyDescent="0.35">
      <c r="B284" s="37">
        <v>104530000</v>
      </c>
      <c r="E284" s="2" t="s">
        <v>34</v>
      </c>
      <c r="G284" s="2" t="s">
        <v>157</v>
      </c>
      <c r="H284" s="2" t="s">
        <v>180</v>
      </c>
      <c r="I284" s="2" t="s">
        <v>2192</v>
      </c>
      <c r="J284" s="2" t="s">
        <v>256</v>
      </c>
      <c r="P284" s="72" t="s">
        <v>2145</v>
      </c>
    </row>
    <row r="285" spans="2:16" hidden="1" x14ac:dyDescent="0.35">
      <c r="B285" s="37">
        <v>104530010</v>
      </c>
      <c r="E285" s="2" t="s">
        <v>34</v>
      </c>
      <c r="G285" s="2" t="s">
        <v>157</v>
      </c>
      <c r="H285" s="2" t="s">
        <v>180</v>
      </c>
      <c r="I285" s="2" t="s">
        <v>2193</v>
      </c>
      <c r="J285" s="2" t="s">
        <v>256</v>
      </c>
      <c r="P285" s="72" t="s">
        <v>2145</v>
      </c>
    </row>
    <row r="286" spans="2:16" hidden="1" x14ac:dyDescent="0.35">
      <c r="B286" s="37">
        <v>104530020</v>
      </c>
      <c r="E286" s="2" t="s">
        <v>34</v>
      </c>
      <c r="G286" s="2" t="s">
        <v>157</v>
      </c>
      <c r="H286" s="2" t="s">
        <v>180</v>
      </c>
      <c r="I286" s="2" t="s">
        <v>2194</v>
      </c>
      <c r="J286" s="2" t="s">
        <v>256</v>
      </c>
      <c r="P286" s="72" t="s">
        <v>2145</v>
      </c>
    </row>
    <row r="287" spans="2:16" hidden="1" x14ac:dyDescent="0.35">
      <c r="B287" s="37">
        <v>104530030</v>
      </c>
      <c r="E287" s="2" t="s">
        <v>34</v>
      </c>
      <c r="G287" s="2" t="s">
        <v>157</v>
      </c>
      <c r="H287" s="2" t="s">
        <v>180</v>
      </c>
      <c r="I287" s="2" t="s">
        <v>2195</v>
      </c>
      <c r="J287" s="2" t="s">
        <v>256</v>
      </c>
      <c r="P287" s="72" t="s">
        <v>2145</v>
      </c>
    </row>
    <row r="288" spans="2:16" hidden="1" x14ac:dyDescent="0.35">
      <c r="B288" s="37">
        <v>104530040</v>
      </c>
      <c r="E288" s="2" t="s">
        <v>34</v>
      </c>
      <c r="G288" s="2" t="s">
        <v>157</v>
      </c>
      <c r="H288" s="2" t="s">
        <v>180</v>
      </c>
      <c r="I288" s="2" t="s">
        <v>2196</v>
      </c>
      <c r="J288" s="2" t="s">
        <v>256</v>
      </c>
      <c r="P288" s="72" t="s">
        <v>2145</v>
      </c>
    </row>
    <row r="289" spans="2:16" hidden="1" x14ac:dyDescent="0.35">
      <c r="B289" s="2">
        <v>104530210</v>
      </c>
      <c r="E289" s="2" t="s">
        <v>34</v>
      </c>
      <c r="G289" s="2" t="s">
        <v>273</v>
      </c>
      <c r="H289" s="2" t="s">
        <v>180</v>
      </c>
      <c r="I289" s="2" t="s">
        <v>2197</v>
      </c>
      <c r="J289" s="2" t="s">
        <v>160</v>
      </c>
      <c r="P289" s="72" t="s">
        <v>2145</v>
      </c>
    </row>
    <row r="290" spans="2:16" hidden="1" x14ac:dyDescent="0.35">
      <c r="B290" s="37">
        <v>104530440</v>
      </c>
      <c r="E290" s="2" t="s">
        <v>34</v>
      </c>
      <c r="G290" s="2" t="s">
        <v>1832</v>
      </c>
      <c r="H290" s="2" t="s">
        <v>180</v>
      </c>
      <c r="I290" s="2" t="s">
        <v>2198</v>
      </c>
      <c r="J290" s="2" t="s">
        <v>49</v>
      </c>
      <c r="P290" s="72" t="s">
        <v>2145</v>
      </c>
    </row>
    <row r="291" spans="2:16" hidden="1" x14ac:dyDescent="0.35">
      <c r="B291" s="2">
        <v>104531270</v>
      </c>
      <c r="E291" s="2" t="s">
        <v>34</v>
      </c>
      <c r="G291" s="2" t="s">
        <v>273</v>
      </c>
      <c r="H291" s="2" t="s">
        <v>180</v>
      </c>
      <c r="I291" s="2" t="s">
        <v>2199</v>
      </c>
      <c r="J291" s="2" t="s">
        <v>57</v>
      </c>
      <c r="P291" s="72" t="s">
        <v>2145</v>
      </c>
    </row>
    <row r="292" spans="2:16" hidden="1" x14ac:dyDescent="0.35">
      <c r="B292" s="2">
        <v>104531360</v>
      </c>
      <c r="E292" s="2" t="s">
        <v>34</v>
      </c>
      <c r="G292" s="2" t="s">
        <v>157</v>
      </c>
      <c r="H292" s="2" t="s">
        <v>180</v>
      </c>
      <c r="I292" s="2" t="s">
        <v>2200</v>
      </c>
      <c r="J292" s="2" t="s">
        <v>49</v>
      </c>
      <c r="P292" s="72" t="s">
        <v>2145</v>
      </c>
    </row>
    <row r="293" spans="2:16" hidden="1" x14ac:dyDescent="0.35">
      <c r="B293" s="37">
        <v>104531490</v>
      </c>
      <c r="E293" s="2" t="s">
        <v>34</v>
      </c>
      <c r="G293" s="2" t="s">
        <v>146</v>
      </c>
      <c r="H293" s="2" t="s">
        <v>2201</v>
      </c>
      <c r="I293" s="2" t="s">
        <v>2202</v>
      </c>
      <c r="J293" s="2" t="s">
        <v>407</v>
      </c>
      <c r="P293" s="72" t="s">
        <v>2145</v>
      </c>
    </row>
    <row r="294" spans="2:16" hidden="1" x14ac:dyDescent="0.35">
      <c r="B294" s="2">
        <v>104531660</v>
      </c>
      <c r="E294" s="2" t="s">
        <v>1971</v>
      </c>
      <c r="G294" s="2" t="s">
        <v>89</v>
      </c>
      <c r="H294" s="2" t="s">
        <v>180</v>
      </c>
      <c r="I294" s="2" t="s">
        <v>2203</v>
      </c>
      <c r="J294" s="2" t="s">
        <v>57</v>
      </c>
      <c r="P294" s="72" t="s">
        <v>2145</v>
      </c>
    </row>
    <row r="295" spans="2:16" hidden="1" x14ac:dyDescent="0.35">
      <c r="B295" s="2">
        <v>104531670</v>
      </c>
      <c r="E295" s="2" t="s">
        <v>1971</v>
      </c>
      <c r="G295" s="2" t="s">
        <v>89</v>
      </c>
      <c r="H295" s="2" t="s">
        <v>180</v>
      </c>
      <c r="I295" s="2" t="s">
        <v>2204</v>
      </c>
      <c r="J295" s="2" t="s">
        <v>198</v>
      </c>
      <c r="P295" s="72" t="s">
        <v>2145</v>
      </c>
    </row>
    <row r="296" spans="2:16" hidden="1" x14ac:dyDescent="0.35">
      <c r="B296" s="2">
        <v>104531680</v>
      </c>
      <c r="E296" s="2" t="s">
        <v>1971</v>
      </c>
      <c r="G296" s="2" t="s">
        <v>89</v>
      </c>
      <c r="H296" s="2" t="s">
        <v>180</v>
      </c>
      <c r="I296" s="2" t="s">
        <v>2205</v>
      </c>
      <c r="J296" s="2" t="s">
        <v>92</v>
      </c>
      <c r="P296" s="72" t="s">
        <v>2145</v>
      </c>
    </row>
    <row r="297" spans="2:16" hidden="1" x14ac:dyDescent="0.35">
      <c r="B297" s="2">
        <v>104531690</v>
      </c>
      <c r="E297" s="2" t="s">
        <v>1971</v>
      </c>
      <c r="G297" s="2" t="s">
        <v>89</v>
      </c>
      <c r="H297" s="2" t="s">
        <v>180</v>
      </c>
      <c r="I297" s="2" t="s">
        <v>2206</v>
      </c>
      <c r="J297" s="2" t="s">
        <v>92</v>
      </c>
      <c r="P297" s="72" t="s">
        <v>2145</v>
      </c>
    </row>
    <row r="298" spans="2:16" hidden="1" x14ac:dyDescent="0.35">
      <c r="B298" s="2">
        <v>104531700</v>
      </c>
      <c r="E298" s="2" t="s">
        <v>1971</v>
      </c>
      <c r="G298" s="2" t="s">
        <v>89</v>
      </c>
      <c r="H298" s="2" t="s">
        <v>180</v>
      </c>
      <c r="I298" s="2" t="s">
        <v>2207</v>
      </c>
      <c r="J298" s="2" t="s">
        <v>160</v>
      </c>
      <c r="P298" s="72" t="s">
        <v>2145</v>
      </c>
    </row>
    <row r="299" spans="2:16" hidden="1" x14ac:dyDescent="0.35">
      <c r="B299" s="2">
        <v>104531720</v>
      </c>
      <c r="E299" s="2" t="s">
        <v>1971</v>
      </c>
      <c r="G299" s="2" t="s">
        <v>89</v>
      </c>
      <c r="H299" s="2" t="s">
        <v>180</v>
      </c>
      <c r="I299" s="2" t="s">
        <v>2208</v>
      </c>
      <c r="J299" s="2" t="s">
        <v>92</v>
      </c>
      <c r="P299" s="72" t="s">
        <v>2145</v>
      </c>
    </row>
    <row r="300" spans="2:16" hidden="1" x14ac:dyDescent="0.35">
      <c r="B300" s="2">
        <v>104533210</v>
      </c>
      <c r="E300" s="2" t="s">
        <v>34</v>
      </c>
      <c r="G300" s="2" t="s">
        <v>1832</v>
      </c>
      <c r="H300" s="2" t="s">
        <v>180</v>
      </c>
      <c r="I300" s="2" t="s">
        <v>2209</v>
      </c>
      <c r="J300" s="2" t="s">
        <v>270</v>
      </c>
      <c r="P300" s="72" t="s">
        <v>2145</v>
      </c>
    </row>
    <row r="301" spans="2:16" hidden="1" x14ac:dyDescent="0.35">
      <c r="B301" s="2">
        <v>104533270</v>
      </c>
      <c r="E301" s="2" t="s">
        <v>34</v>
      </c>
      <c r="G301" s="2" t="s">
        <v>1832</v>
      </c>
      <c r="H301" s="2" t="s">
        <v>180</v>
      </c>
      <c r="I301" s="2" t="s">
        <v>2210</v>
      </c>
      <c r="J301" s="2" t="s">
        <v>141</v>
      </c>
      <c r="P301" s="72" t="s">
        <v>2145</v>
      </c>
    </row>
    <row r="302" spans="2:16" hidden="1" x14ac:dyDescent="0.35">
      <c r="B302" s="2">
        <v>104533290</v>
      </c>
      <c r="E302" s="2" t="s">
        <v>34</v>
      </c>
      <c r="G302" s="2" t="s">
        <v>1832</v>
      </c>
      <c r="H302" s="2" t="s">
        <v>180</v>
      </c>
      <c r="I302" s="2" t="s">
        <v>2211</v>
      </c>
      <c r="J302" s="2" t="s">
        <v>270</v>
      </c>
      <c r="P302" s="72" t="s">
        <v>2145</v>
      </c>
    </row>
    <row r="303" spans="2:16" hidden="1" x14ac:dyDescent="0.35">
      <c r="B303" s="2">
        <v>104533310</v>
      </c>
      <c r="E303" s="2" t="s">
        <v>34</v>
      </c>
      <c r="G303" s="2" t="s">
        <v>1832</v>
      </c>
      <c r="H303" s="2" t="s">
        <v>180</v>
      </c>
      <c r="I303" s="2" t="s">
        <v>2212</v>
      </c>
      <c r="J303" s="2" t="s">
        <v>270</v>
      </c>
      <c r="P303" s="72" t="s">
        <v>2145</v>
      </c>
    </row>
    <row r="304" spans="2:16" hidden="1" x14ac:dyDescent="0.35">
      <c r="B304" s="2">
        <v>104533330</v>
      </c>
      <c r="E304" s="2" t="s">
        <v>34</v>
      </c>
      <c r="G304" s="2" t="s">
        <v>1832</v>
      </c>
      <c r="H304" s="2" t="s">
        <v>180</v>
      </c>
      <c r="I304" s="2" t="s">
        <v>2213</v>
      </c>
      <c r="J304" s="2" t="s">
        <v>270</v>
      </c>
      <c r="P304" s="72" t="s">
        <v>2145</v>
      </c>
    </row>
    <row r="305" spans="2:16" hidden="1" x14ac:dyDescent="0.35">
      <c r="B305" s="2">
        <v>104533350</v>
      </c>
      <c r="E305" s="2" t="s">
        <v>34</v>
      </c>
      <c r="G305" s="2" t="s">
        <v>1832</v>
      </c>
      <c r="H305" s="2" t="s">
        <v>180</v>
      </c>
      <c r="I305" s="2" t="s">
        <v>2214</v>
      </c>
      <c r="J305" s="2" t="s">
        <v>50</v>
      </c>
      <c r="P305" s="72" t="s">
        <v>2145</v>
      </c>
    </row>
    <row r="306" spans="2:16" hidden="1" x14ac:dyDescent="0.35">
      <c r="B306" s="2">
        <v>104533380</v>
      </c>
      <c r="E306" s="2" t="s">
        <v>34</v>
      </c>
      <c r="G306" s="2" t="s">
        <v>1832</v>
      </c>
      <c r="H306" s="2" t="s">
        <v>180</v>
      </c>
      <c r="I306" s="2" t="s">
        <v>2215</v>
      </c>
      <c r="J306" s="2" t="s">
        <v>270</v>
      </c>
      <c r="P306" s="72" t="s">
        <v>2145</v>
      </c>
    </row>
    <row r="307" spans="2:16" hidden="1" x14ac:dyDescent="0.35">
      <c r="B307" s="2">
        <v>104533390</v>
      </c>
      <c r="E307" s="2" t="s">
        <v>34</v>
      </c>
      <c r="G307" s="2" t="s">
        <v>1832</v>
      </c>
      <c r="H307" s="2" t="s">
        <v>180</v>
      </c>
      <c r="I307" s="2" t="s">
        <v>2216</v>
      </c>
      <c r="J307" s="2" t="s">
        <v>270</v>
      </c>
      <c r="P307" s="72" t="s">
        <v>2145</v>
      </c>
    </row>
    <row r="308" spans="2:16" hidden="1" x14ac:dyDescent="0.35">
      <c r="B308" s="2">
        <v>104533400</v>
      </c>
      <c r="E308" s="2" t="s">
        <v>34</v>
      </c>
      <c r="G308" s="2" t="s">
        <v>1832</v>
      </c>
      <c r="H308" s="2" t="s">
        <v>180</v>
      </c>
      <c r="I308" s="2" t="s">
        <v>2217</v>
      </c>
      <c r="J308" s="2" t="s">
        <v>270</v>
      </c>
      <c r="P308" s="72" t="s">
        <v>2145</v>
      </c>
    </row>
    <row r="309" spans="2:16" hidden="1" x14ac:dyDescent="0.35">
      <c r="B309" s="2">
        <v>104533430</v>
      </c>
      <c r="E309" s="2" t="s">
        <v>34</v>
      </c>
      <c r="G309" s="2" t="s">
        <v>1832</v>
      </c>
      <c r="H309" s="2" t="s">
        <v>180</v>
      </c>
      <c r="I309" s="2" t="s">
        <v>2218</v>
      </c>
      <c r="J309" s="2" t="s">
        <v>270</v>
      </c>
      <c r="P309" s="72" t="s">
        <v>2145</v>
      </c>
    </row>
    <row r="310" spans="2:16" hidden="1" x14ac:dyDescent="0.35">
      <c r="B310" s="2">
        <v>104533450</v>
      </c>
      <c r="E310" s="2" t="s">
        <v>34</v>
      </c>
      <c r="G310" s="2" t="s">
        <v>1832</v>
      </c>
      <c r="H310" s="2" t="s">
        <v>180</v>
      </c>
      <c r="I310" s="2" t="s">
        <v>2219</v>
      </c>
      <c r="J310" s="2" t="s">
        <v>270</v>
      </c>
      <c r="P310" s="72" t="s">
        <v>2145</v>
      </c>
    </row>
    <row r="311" spans="2:16" hidden="1" x14ac:dyDescent="0.35">
      <c r="B311" s="2">
        <v>104533470</v>
      </c>
      <c r="E311" s="2" t="s">
        <v>34</v>
      </c>
      <c r="G311" s="2" t="s">
        <v>1832</v>
      </c>
      <c r="H311" s="2" t="s">
        <v>180</v>
      </c>
      <c r="I311" s="2" t="s">
        <v>2220</v>
      </c>
      <c r="J311" s="2" t="s">
        <v>50</v>
      </c>
      <c r="P311" s="72" t="s">
        <v>2145</v>
      </c>
    </row>
    <row r="312" spans="2:16" hidden="1" x14ac:dyDescent="0.35">
      <c r="B312" s="2">
        <v>104533480</v>
      </c>
      <c r="E312" s="2" t="s">
        <v>34</v>
      </c>
      <c r="G312" s="2" t="s">
        <v>1832</v>
      </c>
      <c r="H312" s="2" t="s">
        <v>180</v>
      </c>
      <c r="I312" s="2" t="s">
        <v>2221</v>
      </c>
      <c r="J312" s="2" t="s">
        <v>50</v>
      </c>
      <c r="P312" s="72" t="s">
        <v>2145</v>
      </c>
    </row>
    <row r="313" spans="2:16" hidden="1" x14ac:dyDescent="0.35">
      <c r="B313" s="2">
        <v>104533490</v>
      </c>
      <c r="E313" s="2" t="s">
        <v>34</v>
      </c>
      <c r="G313" s="2" t="s">
        <v>1832</v>
      </c>
      <c r="H313" s="2" t="s">
        <v>180</v>
      </c>
      <c r="I313" s="2" t="s">
        <v>2222</v>
      </c>
      <c r="J313" s="2" t="s">
        <v>50</v>
      </c>
      <c r="P313" s="72" t="s">
        <v>2145</v>
      </c>
    </row>
    <row r="314" spans="2:16" hidden="1" x14ac:dyDescent="0.35">
      <c r="B314" s="2">
        <v>104533800</v>
      </c>
      <c r="E314" s="2" t="s">
        <v>1971</v>
      </c>
      <c r="G314" s="2" t="s">
        <v>1334</v>
      </c>
      <c r="H314" s="2" t="s">
        <v>180</v>
      </c>
      <c r="I314" s="2" t="s">
        <v>2223</v>
      </c>
      <c r="J314" s="2" t="s">
        <v>278</v>
      </c>
      <c r="P314" s="72" t="s">
        <v>2145</v>
      </c>
    </row>
    <row r="315" spans="2:16" hidden="1" x14ac:dyDescent="0.35">
      <c r="B315" s="2">
        <v>104533890</v>
      </c>
      <c r="E315" s="2" t="s">
        <v>34</v>
      </c>
      <c r="G315" s="2" t="s">
        <v>250</v>
      </c>
      <c r="H315" s="2" t="s">
        <v>180</v>
      </c>
      <c r="I315" s="2" t="s">
        <v>2224</v>
      </c>
      <c r="J315" s="2" t="s">
        <v>49</v>
      </c>
      <c r="P315" s="72" t="s">
        <v>2145</v>
      </c>
    </row>
    <row r="316" spans="2:16" hidden="1" x14ac:dyDescent="0.35">
      <c r="B316" s="2">
        <v>104533940</v>
      </c>
      <c r="E316" s="2" t="s">
        <v>34</v>
      </c>
      <c r="G316" s="2" t="s">
        <v>1832</v>
      </c>
      <c r="H316" s="2" t="s">
        <v>180</v>
      </c>
      <c r="I316" s="2" t="s">
        <v>2225</v>
      </c>
      <c r="J316" s="2" t="s">
        <v>141</v>
      </c>
      <c r="P316" s="72" t="s">
        <v>2145</v>
      </c>
    </row>
    <row r="317" spans="2:16" hidden="1" x14ac:dyDescent="0.35">
      <c r="B317" s="2">
        <v>104533960</v>
      </c>
      <c r="E317" s="2" t="s">
        <v>34</v>
      </c>
      <c r="G317" s="2" t="s">
        <v>1832</v>
      </c>
      <c r="H317" s="2" t="s">
        <v>180</v>
      </c>
      <c r="I317" s="2" t="s">
        <v>2226</v>
      </c>
      <c r="J317" s="2" t="s">
        <v>57</v>
      </c>
      <c r="P317" s="72" t="s">
        <v>2145</v>
      </c>
    </row>
    <row r="318" spans="2:16" hidden="1" x14ac:dyDescent="0.35">
      <c r="B318" s="2">
        <v>104534070</v>
      </c>
      <c r="E318" s="2" t="s">
        <v>34</v>
      </c>
      <c r="G318" s="2" t="s">
        <v>146</v>
      </c>
      <c r="H318" s="2" t="s">
        <v>180</v>
      </c>
      <c r="I318" s="2" t="s">
        <v>2227</v>
      </c>
      <c r="J318" s="2" t="s">
        <v>411</v>
      </c>
      <c r="P318" s="72" t="s">
        <v>2145</v>
      </c>
    </row>
    <row r="319" spans="2:16" hidden="1" x14ac:dyDescent="0.35">
      <c r="B319" s="2">
        <v>104534230</v>
      </c>
      <c r="E319" s="2" t="s">
        <v>34</v>
      </c>
      <c r="G319" s="2" t="s">
        <v>250</v>
      </c>
      <c r="H319" s="2" t="s">
        <v>180</v>
      </c>
      <c r="I319" s="2" t="s">
        <v>2228</v>
      </c>
      <c r="J319" s="2" t="s">
        <v>228</v>
      </c>
      <c r="P319" s="72" t="s">
        <v>2145</v>
      </c>
    </row>
    <row r="320" spans="2:16" hidden="1" x14ac:dyDescent="0.35">
      <c r="B320" s="2">
        <v>104534240</v>
      </c>
      <c r="E320" s="2" t="s">
        <v>34</v>
      </c>
      <c r="G320" s="2" t="s">
        <v>250</v>
      </c>
      <c r="H320" s="2" t="s">
        <v>180</v>
      </c>
      <c r="I320" s="2" t="s">
        <v>2229</v>
      </c>
      <c r="J320" s="2" t="s">
        <v>228</v>
      </c>
      <c r="P320" s="72" t="s">
        <v>2145</v>
      </c>
    </row>
    <row r="321" spans="2:16" hidden="1" x14ac:dyDescent="0.35">
      <c r="B321" s="37">
        <v>150000088</v>
      </c>
      <c r="E321" s="2" t="s">
        <v>34</v>
      </c>
      <c r="G321" s="2" t="s">
        <v>94</v>
      </c>
      <c r="H321" s="2" t="s">
        <v>180</v>
      </c>
      <c r="I321" s="2" t="s">
        <v>2230</v>
      </c>
      <c r="J321" s="2" t="s">
        <v>160</v>
      </c>
      <c r="P321" s="72" t="s">
        <v>2145</v>
      </c>
    </row>
    <row r="322" spans="2:16" hidden="1" x14ac:dyDescent="0.35">
      <c r="B322" s="2">
        <v>150001016</v>
      </c>
      <c r="E322" s="2" t="s">
        <v>1971</v>
      </c>
      <c r="G322" s="2" t="s">
        <v>89</v>
      </c>
      <c r="H322" s="2" t="s">
        <v>876</v>
      </c>
      <c r="I322" s="2" t="s">
        <v>2231</v>
      </c>
      <c r="J322" s="2" t="s">
        <v>77</v>
      </c>
      <c r="P322" s="72" t="s">
        <v>2145</v>
      </c>
    </row>
    <row r="323" spans="2:16" hidden="1" x14ac:dyDescent="0.35">
      <c r="B323" s="37">
        <v>150001247</v>
      </c>
      <c r="E323" s="2" t="s">
        <v>34</v>
      </c>
      <c r="G323" s="2" t="s">
        <v>94</v>
      </c>
      <c r="H323" s="2" t="s">
        <v>180</v>
      </c>
      <c r="I323" s="2" t="s">
        <v>2232</v>
      </c>
      <c r="J323" s="2" t="s">
        <v>256</v>
      </c>
      <c r="P323" s="72" t="s">
        <v>2145</v>
      </c>
    </row>
    <row r="324" spans="2:16" hidden="1" x14ac:dyDescent="0.35">
      <c r="B324" s="37">
        <v>150001821</v>
      </c>
      <c r="E324" s="2" t="s">
        <v>34</v>
      </c>
      <c r="G324" s="2" t="s">
        <v>1832</v>
      </c>
      <c r="H324" s="2" t="s">
        <v>261</v>
      </c>
      <c r="I324" s="2" t="s">
        <v>2233</v>
      </c>
      <c r="J324" s="2" t="s">
        <v>1297</v>
      </c>
      <c r="P324" s="72" t="s">
        <v>2145</v>
      </c>
    </row>
    <row r="325" spans="2:16" hidden="1" x14ac:dyDescent="0.35">
      <c r="B325" s="37">
        <v>150002087</v>
      </c>
      <c r="E325" s="2" t="s">
        <v>34</v>
      </c>
      <c r="G325" s="2" t="s">
        <v>98</v>
      </c>
      <c r="H325" s="2" t="s">
        <v>180</v>
      </c>
      <c r="I325" s="2" t="s">
        <v>2234</v>
      </c>
      <c r="J325" s="2" t="s">
        <v>156</v>
      </c>
      <c r="P325" s="72" t="s">
        <v>2145</v>
      </c>
    </row>
    <row r="326" spans="2:16" hidden="1" x14ac:dyDescent="0.35">
      <c r="B326" s="37">
        <v>201700193</v>
      </c>
      <c r="E326" s="2" t="s">
        <v>34</v>
      </c>
      <c r="G326" s="2" t="s">
        <v>285</v>
      </c>
      <c r="H326" s="2" t="s">
        <v>180</v>
      </c>
      <c r="I326" s="2" t="s">
        <v>2235</v>
      </c>
      <c r="J326" s="2" t="s">
        <v>785</v>
      </c>
      <c r="P326" s="72" t="s">
        <v>2145</v>
      </c>
    </row>
    <row r="327" spans="2:16" hidden="1" x14ac:dyDescent="0.35">
      <c r="B327" s="37">
        <v>201700225</v>
      </c>
      <c r="E327" s="2" t="s">
        <v>34</v>
      </c>
      <c r="G327" s="2" t="s">
        <v>285</v>
      </c>
      <c r="H327" s="2" t="s">
        <v>180</v>
      </c>
      <c r="I327" s="2" t="s">
        <v>2236</v>
      </c>
      <c r="J327" s="2" t="s">
        <v>49</v>
      </c>
      <c r="P327" s="72" t="s">
        <v>2145</v>
      </c>
    </row>
    <row r="328" spans="2:16" hidden="1" x14ac:dyDescent="0.35">
      <c r="B328" s="37">
        <v>209100032</v>
      </c>
      <c r="E328" s="2" t="s">
        <v>34</v>
      </c>
      <c r="G328" s="2" t="s">
        <v>250</v>
      </c>
      <c r="H328" s="2" t="s">
        <v>261</v>
      </c>
      <c r="I328" s="2" t="s">
        <v>2237</v>
      </c>
      <c r="J328" s="2" t="s">
        <v>49</v>
      </c>
      <c r="P328" s="72" t="s">
        <v>2145</v>
      </c>
    </row>
    <row r="329" spans="2:16" hidden="1" x14ac:dyDescent="0.35">
      <c r="B329" s="37">
        <v>209100040</v>
      </c>
      <c r="E329" s="2" t="s">
        <v>34</v>
      </c>
      <c r="G329" s="2" t="s">
        <v>250</v>
      </c>
      <c r="H329" s="2" t="s">
        <v>261</v>
      </c>
      <c r="I329" s="2" t="s">
        <v>2238</v>
      </c>
      <c r="J329" s="2" t="s">
        <v>253</v>
      </c>
      <c r="P329" s="72" t="s">
        <v>2145</v>
      </c>
    </row>
    <row r="330" spans="2:16" hidden="1" x14ac:dyDescent="0.35">
      <c r="B330" s="37">
        <v>209100041</v>
      </c>
      <c r="E330" s="2" t="s">
        <v>34</v>
      </c>
      <c r="G330" s="2" t="s">
        <v>250</v>
      </c>
      <c r="H330" s="2" t="s">
        <v>261</v>
      </c>
      <c r="I330" s="2" t="s">
        <v>2239</v>
      </c>
      <c r="J330" s="2" t="s">
        <v>253</v>
      </c>
      <c r="P330" s="72" t="s">
        <v>2145</v>
      </c>
    </row>
    <row r="331" spans="2:16" hidden="1" x14ac:dyDescent="0.35">
      <c r="B331" s="2">
        <v>104533420</v>
      </c>
      <c r="E331" s="2" t="s">
        <v>34</v>
      </c>
      <c r="G331" s="2" t="s">
        <v>1832</v>
      </c>
      <c r="H331" s="2" t="s">
        <v>180</v>
      </c>
      <c r="I331" s="2" t="s">
        <v>2240</v>
      </c>
      <c r="J331" s="2" t="s">
        <v>270</v>
      </c>
      <c r="P331" s="72" t="s">
        <v>2145</v>
      </c>
    </row>
    <row r="332" spans="2:16" hidden="1" x14ac:dyDescent="0.35">
      <c r="B332" s="37">
        <v>104530450</v>
      </c>
      <c r="E332" s="2" t="s">
        <v>1971</v>
      </c>
      <c r="G332" s="2" t="s">
        <v>1334</v>
      </c>
      <c r="H332" s="2" t="s">
        <v>180</v>
      </c>
      <c r="I332" s="2" t="s">
        <v>2241</v>
      </c>
      <c r="J332" s="2" t="s">
        <v>256</v>
      </c>
      <c r="P332" s="72" t="s">
        <v>2242</v>
      </c>
    </row>
    <row r="333" spans="2:16" hidden="1" x14ac:dyDescent="0.35">
      <c r="B333" s="37">
        <v>104531030</v>
      </c>
      <c r="E333" s="2" t="s">
        <v>1971</v>
      </c>
      <c r="G333" s="2" t="s">
        <v>1334</v>
      </c>
      <c r="H333" s="2" t="s">
        <v>180</v>
      </c>
      <c r="I333" s="2" t="s">
        <v>2243</v>
      </c>
      <c r="J333" s="2" t="s">
        <v>187</v>
      </c>
      <c r="P333" s="72" t="s">
        <v>2242</v>
      </c>
    </row>
    <row r="334" spans="2:16" hidden="1" x14ac:dyDescent="0.35">
      <c r="B334" s="2">
        <v>104534390</v>
      </c>
      <c r="E334" s="2" t="s">
        <v>1971</v>
      </c>
      <c r="G334" s="2" t="s">
        <v>1314</v>
      </c>
      <c r="H334" s="2" t="s">
        <v>1327</v>
      </c>
      <c r="I334" s="2" t="s">
        <v>2244</v>
      </c>
      <c r="J334" s="2" t="s">
        <v>248</v>
      </c>
      <c r="P334" s="72" t="s">
        <v>2242</v>
      </c>
    </row>
    <row r="335" spans="2:16" hidden="1" x14ac:dyDescent="0.35">
      <c r="B335" s="2">
        <v>104534510</v>
      </c>
      <c r="E335" s="2" t="s">
        <v>1971</v>
      </c>
      <c r="G335" s="2" t="s">
        <v>2105</v>
      </c>
      <c r="H335" s="2" t="s">
        <v>2245</v>
      </c>
      <c r="I335" s="2" t="s">
        <v>2246</v>
      </c>
      <c r="J335" s="2" t="s">
        <v>57</v>
      </c>
      <c r="P335" s="72" t="s">
        <v>2242</v>
      </c>
    </row>
    <row r="336" spans="2:16" hidden="1" x14ac:dyDescent="0.35">
      <c r="B336" s="2">
        <v>104534770</v>
      </c>
      <c r="E336" s="2" t="s">
        <v>1971</v>
      </c>
      <c r="G336" s="2" t="s">
        <v>242</v>
      </c>
      <c r="H336" s="2" t="s">
        <v>1274</v>
      </c>
      <c r="I336" s="2" t="s">
        <v>2247</v>
      </c>
      <c r="J336" s="2" t="s">
        <v>248</v>
      </c>
      <c r="P336" s="72" t="s">
        <v>2242</v>
      </c>
    </row>
    <row r="337" spans="2:16" hidden="1" x14ac:dyDescent="0.35">
      <c r="B337" s="2">
        <v>102200000</v>
      </c>
      <c r="E337" s="2" t="s">
        <v>34</v>
      </c>
      <c r="G337" s="2" t="s">
        <v>273</v>
      </c>
      <c r="H337" s="2" t="s">
        <v>1302</v>
      </c>
      <c r="I337" s="2" t="s">
        <v>2248</v>
      </c>
      <c r="J337" s="2" t="s">
        <v>49</v>
      </c>
      <c r="P337" s="72" t="s">
        <v>2242</v>
      </c>
    </row>
    <row r="338" spans="2:16" hidden="1" x14ac:dyDescent="0.35">
      <c r="B338" s="2">
        <v>104537570</v>
      </c>
      <c r="E338" s="2" t="s">
        <v>34</v>
      </c>
      <c r="G338" s="2" t="s">
        <v>94</v>
      </c>
      <c r="H338" s="2" t="s">
        <v>221</v>
      </c>
      <c r="I338" s="2" t="s">
        <v>2249</v>
      </c>
      <c r="J338" s="2" t="s">
        <v>65</v>
      </c>
      <c r="P338" s="72" t="s">
        <v>2242</v>
      </c>
    </row>
    <row r="339" spans="2:16" hidden="1" x14ac:dyDescent="0.35">
      <c r="B339" s="37">
        <v>104515330</v>
      </c>
      <c r="E339" s="2" t="s">
        <v>1971</v>
      </c>
      <c r="G339" s="2" t="s">
        <v>1334</v>
      </c>
      <c r="H339" s="2" t="s">
        <v>180</v>
      </c>
      <c r="I339" s="2" t="s">
        <v>2250</v>
      </c>
      <c r="J339" s="2" t="s">
        <v>160</v>
      </c>
      <c r="P339" s="72" t="s">
        <v>2242</v>
      </c>
    </row>
    <row r="340" spans="2:16" hidden="1" x14ac:dyDescent="0.35">
      <c r="B340" s="37">
        <v>104521130</v>
      </c>
      <c r="E340" s="2" t="s">
        <v>34</v>
      </c>
      <c r="G340" s="2" t="s">
        <v>98</v>
      </c>
      <c r="H340" s="2" t="s">
        <v>99</v>
      </c>
      <c r="I340" s="2" t="s">
        <v>2251</v>
      </c>
      <c r="J340" s="2" t="s">
        <v>104</v>
      </c>
      <c r="P340" s="72" t="s">
        <v>2242</v>
      </c>
    </row>
    <row r="341" spans="2:16" hidden="1" x14ac:dyDescent="0.35">
      <c r="B341" s="37">
        <v>104523590</v>
      </c>
      <c r="E341" s="2" t="s">
        <v>34</v>
      </c>
      <c r="G341" s="2" t="s">
        <v>94</v>
      </c>
      <c r="H341" s="2" t="s">
        <v>1096</v>
      </c>
      <c r="I341" s="2" t="s">
        <v>2252</v>
      </c>
      <c r="J341" s="2" t="s">
        <v>1006</v>
      </c>
      <c r="P341" s="72" t="s">
        <v>2242</v>
      </c>
    </row>
    <row r="342" spans="2:16" hidden="1" x14ac:dyDescent="0.35">
      <c r="B342" s="37">
        <v>104524960</v>
      </c>
      <c r="E342" s="2" t="s">
        <v>34</v>
      </c>
      <c r="G342" s="2" t="s">
        <v>98</v>
      </c>
      <c r="H342" s="2" t="s">
        <v>99</v>
      </c>
      <c r="I342" s="2" t="s">
        <v>2253</v>
      </c>
      <c r="J342" s="2" t="s">
        <v>297</v>
      </c>
      <c r="P342" s="72" t="s">
        <v>2242</v>
      </c>
    </row>
    <row r="343" spans="2:16" hidden="1" x14ac:dyDescent="0.35">
      <c r="B343" s="2">
        <v>104533240</v>
      </c>
      <c r="E343" s="2" t="s">
        <v>34</v>
      </c>
      <c r="G343" s="2" t="s">
        <v>1832</v>
      </c>
      <c r="H343" s="2" t="s">
        <v>265</v>
      </c>
      <c r="I343" s="2" t="s">
        <v>2254</v>
      </c>
      <c r="J343" s="2" t="s">
        <v>50</v>
      </c>
      <c r="P343" s="72" t="s">
        <v>2242</v>
      </c>
    </row>
    <row r="344" spans="2:16" hidden="1" x14ac:dyDescent="0.35">
      <c r="B344" s="2">
        <v>104533440</v>
      </c>
      <c r="E344" s="2" t="s">
        <v>34</v>
      </c>
      <c r="G344" s="2" t="s">
        <v>1832</v>
      </c>
      <c r="H344" s="2" t="s">
        <v>1896</v>
      </c>
      <c r="I344" s="2" t="s">
        <v>2255</v>
      </c>
      <c r="J344" s="2" t="s">
        <v>270</v>
      </c>
      <c r="P344" s="72" t="s">
        <v>2242</v>
      </c>
    </row>
    <row r="345" spans="2:16" hidden="1" x14ac:dyDescent="0.35">
      <c r="B345" s="2">
        <v>104537500</v>
      </c>
      <c r="E345" s="2" t="s">
        <v>34</v>
      </c>
      <c r="G345" s="2" t="s">
        <v>1832</v>
      </c>
      <c r="H345" s="2" t="s">
        <v>265</v>
      </c>
      <c r="I345" s="2" t="s">
        <v>2256</v>
      </c>
      <c r="J345" s="2" t="s">
        <v>141</v>
      </c>
      <c r="P345" s="72" t="s">
        <v>2242</v>
      </c>
    </row>
    <row r="346" spans="2:16" hidden="1" x14ac:dyDescent="0.35">
      <c r="B346" s="2">
        <v>104539230</v>
      </c>
      <c r="E346" s="2" t="s">
        <v>1971</v>
      </c>
      <c r="G346" s="2" t="s">
        <v>1239</v>
      </c>
      <c r="H346" s="2" t="s">
        <v>776</v>
      </c>
      <c r="I346" s="2" t="s">
        <v>2257</v>
      </c>
      <c r="J346" s="2" t="s">
        <v>141</v>
      </c>
      <c r="P346" s="72" t="s">
        <v>2242</v>
      </c>
    </row>
    <row r="347" spans="2:16" hidden="1" x14ac:dyDescent="0.35">
      <c r="B347" s="37">
        <v>105154370</v>
      </c>
      <c r="E347" s="2" t="s">
        <v>34</v>
      </c>
      <c r="G347" s="2" t="s">
        <v>1832</v>
      </c>
      <c r="H347" s="2" t="s">
        <v>1499</v>
      </c>
      <c r="I347" s="2" t="s">
        <v>2258</v>
      </c>
      <c r="J347" s="2" t="s">
        <v>92</v>
      </c>
      <c r="P347" s="72" t="s">
        <v>2242</v>
      </c>
    </row>
    <row r="348" spans="2:16" hidden="1" x14ac:dyDescent="0.35">
      <c r="B348" s="37">
        <v>108005510</v>
      </c>
      <c r="E348" s="2" t="s">
        <v>34</v>
      </c>
      <c r="G348" s="2" t="s">
        <v>94</v>
      </c>
      <c r="H348" s="2" t="s">
        <v>1029</v>
      </c>
      <c r="I348" s="2" t="s">
        <v>2259</v>
      </c>
      <c r="J348" s="2" t="s">
        <v>156</v>
      </c>
      <c r="P348" s="72" t="s">
        <v>2242</v>
      </c>
    </row>
    <row r="349" spans="2:16" hidden="1" x14ac:dyDescent="0.35">
      <c r="B349" s="37">
        <v>150001498</v>
      </c>
      <c r="E349" s="2" t="s">
        <v>34</v>
      </c>
      <c r="G349" s="2" t="s">
        <v>94</v>
      </c>
      <c r="H349" s="2" t="s">
        <v>1096</v>
      </c>
      <c r="I349" s="2" t="s">
        <v>2260</v>
      </c>
      <c r="J349" s="2" t="s">
        <v>1006</v>
      </c>
      <c r="P349" s="72" t="s">
        <v>2242</v>
      </c>
    </row>
    <row r="350" spans="2:16" hidden="1" x14ac:dyDescent="0.35">
      <c r="B350" s="2">
        <v>201600810</v>
      </c>
      <c r="E350" s="2" t="s">
        <v>34</v>
      </c>
      <c r="G350" s="2" t="s">
        <v>285</v>
      </c>
      <c r="H350" s="2" t="s">
        <v>286</v>
      </c>
      <c r="I350" s="2" t="s">
        <v>2261</v>
      </c>
      <c r="J350" s="2" t="s">
        <v>488</v>
      </c>
      <c r="P350" s="72" t="s">
        <v>2242</v>
      </c>
    </row>
    <row r="351" spans="2:16" hidden="1" x14ac:dyDescent="0.35">
      <c r="B351" s="74">
        <v>104522480</v>
      </c>
      <c r="E351" s="73" t="s">
        <v>34</v>
      </c>
      <c r="G351" s="73" t="s">
        <v>179</v>
      </c>
      <c r="H351" s="73" t="s">
        <v>183</v>
      </c>
      <c r="I351" s="73" t="s">
        <v>2262</v>
      </c>
      <c r="J351" s="73" t="s">
        <v>50</v>
      </c>
      <c r="P351" s="72" t="s">
        <v>1948</v>
      </c>
    </row>
    <row r="352" spans="2:16" hidden="1" x14ac:dyDescent="0.35">
      <c r="B352" s="73">
        <v>150001995</v>
      </c>
      <c r="E352" s="73" t="s">
        <v>1971</v>
      </c>
      <c r="G352" s="73" t="s">
        <v>74</v>
      </c>
      <c r="H352" s="73" t="s">
        <v>679</v>
      </c>
      <c r="I352" s="73" t="s">
        <v>1872</v>
      </c>
      <c r="J352" s="73" t="s">
        <v>77</v>
      </c>
      <c r="P352" s="72" t="s">
        <v>1948</v>
      </c>
    </row>
    <row r="353" spans="2:16" hidden="1" x14ac:dyDescent="0.35">
      <c r="B353" s="37">
        <v>101150240</v>
      </c>
      <c r="E353" s="2" t="s">
        <v>34</v>
      </c>
      <c r="G353" s="2" t="s">
        <v>273</v>
      </c>
      <c r="H353" s="2" t="s">
        <v>273</v>
      </c>
      <c r="I353" s="2" t="s">
        <v>180</v>
      </c>
      <c r="J353" s="2" t="s">
        <v>50</v>
      </c>
      <c r="P353" s="72" t="s">
        <v>1948</v>
      </c>
    </row>
    <row r="354" spans="2:16" hidden="1" x14ac:dyDescent="0.35">
      <c r="B354" s="37">
        <v>101540150</v>
      </c>
      <c r="E354" s="2" t="s">
        <v>34</v>
      </c>
      <c r="G354" s="2" t="s">
        <v>81</v>
      </c>
      <c r="H354" s="2" t="s">
        <v>81</v>
      </c>
      <c r="I354" s="2" t="s">
        <v>180</v>
      </c>
      <c r="J354" s="2" t="s">
        <v>50</v>
      </c>
      <c r="P354" s="72" t="s">
        <v>1948</v>
      </c>
    </row>
    <row r="355" spans="2:16" hidden="1" x14ac:dyDescent="0.35">
      <c r="B355" s="37">
        <v>102100100</v>
      </c>
      <c r="E355" s="2" t="s">
        <v>34</v>
      </c>
      <c r="G355" s="2" t="s">
        <v>81</v>
      </c>
      <c r="H355" s="2" t="s">
        <v>81</v>
      </c>
      <c r="I355" s="2" t="s">
        <v>180</v>
      </c>
      <c r="J355" s="2" t="s">
        <v>50</v>
      </c>
      <c r="P355" s="72" t="s">
        <v>1948</v>
      </c>
    </row>
    <row r="356" spans="2:16" hidden="1" x14ac:dyDescent="0.35">
      <c r="B356" s="2">
        <v>102310050</v>
      </c>
      <c r="E356" s="2" t="s">
        <v>34</v>
      </c>
      <c r="G356" s="2" t="s">
        <v>94</v>
      </c>
      <c r="H356" s="2" t="s">
        <v>94</v>
      </c>
      <c r="I356" s="2" t="s">
        <v>180</v>
      </c>
      <c r="J356" s="2" t="s">
        <v>50</v>
      </c>
      <c r="P356" s="72" t="s">
        <v>1948</v>
      </c>
    </row>
    <row r="357" spans="2:16" hidden="1" x14ac:dyDescent="0.35">
      <c r="B357" s="2">
        <v>102400030</v>
      </c>
      <c r="E357" s="2" t="s">
        <v>34</v>
      </c>
      <c r="G357" s="2" t="s">
        <v>285</v>
      </c>
      <c r="H357" s="2" t="s">
        <v>285</v>
      </c>
      <c r="I357" s="2" t="s">
        <v>180</v>
      </c>
      <c r="J357" s="2" t="s">
        <v>50</v>
      </c>
      <c r="P357" s="72" t="s">
        <v>1948</v>
      </c>
    </row>
    <row r="358" spans="2:16" hidden="1" x14ac:dyDescent="0.35">
      <c r="B358" s="37">
        <v>104511980</v>
      </c>
      <c r="E358" s="2" t="s">
        <v>34</v>
      </c>
      <c r="G358" s="2" t="s">
        <v>94</v>
      </c>
      <c r="H358" s="2" t="s">
        <v>94</v>
      </c>
      <c r="I358" s="2" t="s">
        <v>180</v>
      </c>
      <c r="J358" s="2" t="s">
        <v>50</v>
      </c>
      <c r="P358" s="72" t="s">
        <v>1948</v>
      </c>
    </row>
    <row r="359" spans="2:16" hidden="1" x14ac:dyDescent="0.35">
      <c r="B359" s="37">
        <v>104514850</v>
      </c>
      <c r="E359" s="2" t="s">
        <v>34</v>
      </c>
      <c r="G359" s="2" t="s">
        <v>138</v>
      </c>
      <c r="H359" s="2" t="s">
        <v>329</v>
      </c>
      <c r="I359" s="2" t="s">
        <v>2263</v>
      </c>
      <c r="J359" s="2" t="s">
        <v>50</v>
      </c>
      <c r="P359" s="72" t="s">
        <v>1948</v>
      </c>
    </row>
    <row r="360" spans="2:16" hidden="1" x14ac:dyDescent="0.35">
      <c r="B360" s="37">
        <v>104519280</v>
      </c>
      <c r="E360" s="2" t="s">
        <v>1971</v>
      </c>
      <c r="G360" s="2" t="s">
        <v>1314</v>
      </c>
      <c r="H360" s="2" t="s">
        <v>776</v>
      </c>
      <c r="I360" s="2" t="s">
        <v>2264</v>
      </c>
      <c r="J360" s="2" t="s">
        <v>77</v>
      </c>
      <c r="P360" s="72" t="s">
        <v>1948</v>
      </c>
    </row>
    <row r="361" spans="2:16" hidden="1" x14ac:dyDescent="0.35">
      <c r="B361" s="37">
        <v>104520890</v>
      </c>
      <c r="E361" s="2" t="s">
        <v>1971</v>
      </c>
      <c r="G361" s="2" t="s">
        <v>1314</v>
      </c>
      <c r="H361" s="2" t="s">
        <v>1240</v>
      </c>
      <c r="I361" s="2" t="s">
        <v>2265</v>
      </c>
      <c r="J361" s="2" t="s">
        <v>77</v>
      </c>
      <c r="P361" s="72" t="s">
        <v>1948</v>
      </c>
    </row>
    <row r="362" spans="2:16" hidden="1" x14ac:dyDescent="0.35">
      <c r="B362" s="37">
        <v>104522170</v>
      </c>
      <c r="E362" s="2" t="s">
        <v>34</v>
      </c>
      <c r="G362" s="2" t="s">
        <v>94</v>
      </c>
      <c r="H362" s="2" t="s">
        <v>359</v>
      </c>
      <c r="I362" s="2" t="s">
        <v>2266</v>
      </c>
      <c r="J362" s="2" t="s">
        <v>50</v>
      </c>
      <c r="P362" s="72" t="s">
        <v>1948</v>
      </c>
    </row>
    <row r="363" spans="2:16" hidden="1" x14ac:dyDescent="0.35">
      <c r="B363" s="37">
        <v>104522300</v>
      </c>
      <c r="E363" s="2" t="s">
        <v>1971</v>
      </c>
      <c r="G363" s="2" t="s">
        <v>89</v>
      </c>
      <c r="H363" s="2" t="s">
        <v>883</v>
      </c>
      <c r="I363" s="2" t="s">
        <v>2267</v>
      </c>
      <c r="J363" s="2" t="s">
        <v>50</v>
      </c>
      <c r="P363" s="72" t="s">
        <v>1948</v>
      </c>
    </row>
    <row r="364" spans="2:16" hidden="1" x14ac:dyDescent="0.35">
      <c r="B364" s="37">
        <v>104524900</v>
      </c>
      <c r="E364" s="2" t="s">
        <v>34</v>
      </c>
      <c r="G364" s="2" t="s">
        <v>273</v>
      </c>
      <c r="H364" s="2" t="s">
        <v>1529</v>
      </c>
      <c r="I364" s="2" t="s">
        <v>2268</v>
      </c>
      <c r="J364" s="2" t="s">
        <v>50</v>
      </c>
      <c r="P364" s="72" t="s">
        <v>1948</v>
      </c>
    </row>
    <row r="365" spans="2:16" hidden="1" x14ac:dyDescent="0.35">
      <c r="B365" s="37">
        <v>104527750</v>
      </c>
      <c r="E365" s="2" t="s">
        <v>34</v>
      </c>
      <c r="G365" s="2" t="s">
        <v>250</v>
      </c>
      <c r="H365" s="2" t="s">
        <v>261</v>
      </c>
      <c r="I365" s="2" t="s">
        <v>2269</v>
      </c>
      <c r="J365" s="2" t="s">
        <v>50</v>
      </c>
      <c r="P365" s="72" t="s">
        <v>1948</v>
      </c>
    </row>
    <row r="366" spans="2:16" hidden="1" x14ac:dyDescent="0.35">
      <c r="B366" s="37">
        <v>104527870</v>
      </c>
      <c r="E366" s="2" t="s">
        <v>34</v>
      </c>
      <c r="G366" s="2" t="s">
        <v>138</v>
      </c>
      <c r="H366" s="2" t="s">
        <v>359</v>
      </c>
      <c r="I366" s="2" t="s">
        <v>2270</v>
      </c>
      <c r="J366" s="2" t="s">
        <v>50</v>
      </c>
      <c r="P366" s="72" t="s">
        <v>1948</v>
      </c>
    </row>
    <row r="367" spans="2:16" hidden="1" x14ac:dyDescent="0.35">
      <c r="B367" s="37">
        <v>104528160</v>
      </c>
      <c r="E367" s="2" t="s">
        <v>1971</v>
      </c>
      <c r="G367" s="2" t="s">
        <v>1314</v>
      </c>
      <c r="H367" s="2" t="s">
        <v>776</v>
      </c>
      <c r="I367" s="2" t="s">
        <v>2271</v>
      </c>
      <c r="J367" s="2" t="s">
        <v>50</v>
      </c>
      <c r="P367" s="72" t="s">
        <v>1948</v>
      </c>
    </row>
    <row r="368" spans="2:16" hidden="1" x14ac:dyDescent="0.35">
      <c r="B368" s="37">
        <v>104528750</v>
      </c>
      <c r="E368" s="2" t="s">
        <v>34</v>
      </c>
      <c r="G368" s="2" t="s">
        <v>273</v>
      </c>
      <c r="H368" s="2" t="s">
        <v>283</v>
      </c>
      <c r="I368" s="2" t="s">
        <v>2272</v>
      </c>
      <c r="J368" s="2" t="s">
        <v>50</v>
      </c>
      <c r="P368" s="72" t="s">
        <v>1948</v>
      </c>
    </row>
    <row r="369" spans="2:16" hidden="1" x14ac:dyDescent="0.35">
      <c r="B369" s="37">
        <v>104529300</v>
      </c>
      <c r="E369" s="2" t="s">
        <v>34</v>
      </c>
      <c r="G369" s="2" t="s">
        <v>273</v>
      </c>
      <c r="H369" s="2" t="s">
        <v>273</v>
      </c>
      <c r="I369" s="2" t="s">
        <v>180</v>
      </c>
      <c r="J369" s="2" t="s">
        <v>50</v>
      </c>
      <c r="P369" s="72" t="s">
        <v>1948</v>
      </c>
    </row>
    <row r="370" spans="2:16" hidden="1" x14ac:dyDescent="0.35">
      <c r="B370" s="2">
        <v>104529890</v>
      </c>
      <c r="E370" s="2" t="s">
        <v>1971</v>
      </c>
      <c r="G370" s="2" t="s">
        <v>74</v>
      </c>
      <c r="H370" s="2" t="s">
        <v>778</v>
      </c>
      <c r="I370" s="2" t="s">
        <v>2273</v>
      </c>
      <c r="J370" s="2" t="s">
        <v>77</v>
      </c>
      <c r="P370" s="72" t="s">
        <v>1948</v>
      </c>
    </row>
    <row r="371" spans="2:16" hidden="1" x14ac:dyDescent="0.35">
      <c r="B371" s="2">
        <v>104530070</v>
      </c>
      <c r="E371" s="2" t="s">
        <v>1971</v>
      </c>
      <c r="G371" s="2" t="s">
        <v>89</v>
      </c>
      <c r="H371" s="2" t="s">
        <v>169</v>
      </c>
      <c r="I371" s="2" t="s">
        <v>2274</v>
      </c>
      <c r="J371" s="2" t="s">
        <v>50</v>
      </c>
      <c r="P371" s="72" t="s">
        <v>1948</v>
      </c>
    </row>
    <row r="372" spans="2:16" hidden="1" x14ac:dyDescent="0.35">
      <c r="B372" s="2">
        <v>104530230</v>
      </c>
      <c r="E372" s="2" t="s">
        <v>34</v>
      </c>
      <c r="G372" s="2" t="s">
        <v>273</v>
      </c>
      <c r="H372" s="2" t="s">
        <v>273</v>
      </c>
      <c r="I372" s="2" t="s">
        <v>180</v>
      </c>
      <c r="J372" s="2" t="s">
        <v>50</v>
      </c>
      <c r="P372" s="72" t="s">
        <v>1948</v>
      </c>
    </row>
    <row r="373" spans="2:16" hidden="1" x14ac:dyDescent="0.35">
      <c r="B373" s="2">
        <v>104530270</v>
      </c>
      <c r="E373" s="2" t="s">
        <v>34</v>
      </c>
      <c r="G373" s="2" t="s">
        <v>273</v>
      </c>
      <c r="H373" s="2" t="s">
        <v>1529</v>
      </c>
      <c r="I373" s="2" t="s">
        <v>2275</v>
      </c>
      <c r="J373" s="2" t="s">
        <v>50</v>
      </c>
      <c r="P373" s="72" t="s">
        <v>1948</v>
      </c>
    </row>
    <row r="374" spans="2:16" hidden="1" x14ac:dyDescent="0.35">
      <c r="B374" s="2">
        <v>104530310</v>
      </c>
      <c r="E374" s="2" t="s">
        <v>34</v>
      </c>
      <c r="G374" s="2" t="s">
        <v>98</v>
      </c>
      <c r="H374" s="2" t="s">
        <v>98</v>
      </c>
      <c r="I374" s="2" t="s">
        <v>180</v>
      </c>
      <c r="J374" s="2" t="s">
        <v>50</v>
      </c>
      <c r="P374" s="72" t="s">
        <v>1948</v>
      </c>
    </row>
    <row r="375" spans="2:16" hidden="1" x14ac:dyDescent="0.35">
      <c r="B375" s="37">
        <v>104530600</v>
      </c>
      <c r="E375" s="2" t="s">
        <v>1971</v>
      </c>
      <c r="G375" s="2" t="s">
        <v>89</v>
      </c>
      <c r="H375" s="2" t="s">
        <v>90</v>
      </c>
      <c r="I375" s="2" t="s">
        <v>2276</v>
      </c>
      <c r="J375" s="2" t="s">
        <v>50</v>
      </c>
      <c r="P375" s="72" t="s">
        <v>1948</v>
      </c>
    </row>
    <row r="376" spans="2:16" hidden="1" x14ac:dyDescent="0.35">
      <c r="B376" s="37">
        <v>104530620</v>
      </c>
      <c r="E376" s="2" t="s">
        <v>1971</v>
      </c>
      <c r="G376" s="2" t="s">
        <v>89</v>
      </c>
      <c r="H376" s="2" t="s">
        <v>90</v>
      </c>
      <c r="I376" s="2" t="s">
        <v>2277</v>
      </c>
      <c r="J376" s="2" t="s">
        <v>50</v>
      </c>
      <c r="P376" s="72" t="s">
        <v>1948</v>
      </c>
    </row>
    <row r="377" spans="2:16" hidden="1" x14ac:dyDescent="0.35">
      <c r="B377" s="37">
        <v>104530640</v>
      </c>
      <c r="E377" s="2" t="s">
        <v>1971</v>
      </c>
      <c r="G377" s="2" t="s">
        <v>89</v>
      </c>
      <c r="H377" s="2" t="s">
        <v>90</v>
      </c>
      <c r="I377" s="2" t="s">
        <v>2278</v>
      </c>
      <c r="J377" s="2" t="s">
        <v>50</v>
      </c>
      <c r="P377" s="72" t="s">
        <v>1948</v>
      </c>
    </row>
    <row r="378" spans="2:16" hidden="1" x14ac:dyDescent="0.35">
      <c r="B378" s="37">
        <v>104530660</v>
      </c>
      <c r="E378" s="2" t="s">
        <v>1971</v>
      </c>
      <c r="G378" s="2" t="s">
        <v>89</v>
      </c>
      <c r="H378" s="2" t="s">
        <v>90</v>
      </c>
      <c r="I378" s="2" t="s">
        <v>2279</v>
      </c>
      <c r="J378" s="2" t="s">
        <v>50</v>
      </c>
      <c r="P378" s="72" t="s">
        <v>1948</v>
      </c>
    </row>
    <row r="379" spans="2:16" hidden="1" x14ac:dyDescent="0.35">
      <c r="B379" s="37">
        <v>104531000</v>
      </c>
      <c r="E379" s="2" t="s">
        <v>1971</v>
      </c>
      <c r="G379" s="2" t="s">
        <v>89</v>
      </c>
      <c r="H379" s="2" t="s">
        <v>90</v>
      </c>
      <c r="I379" s="2" t="s">
        <v>2280</v>
      </c>
      <c r="J379" s="2" t="s">
        <v>50</v>
      </c>
      <c r="P379" s="72" t="s">
        <v>1948</v>
      </c>
    </row>
    <row r="380" spans="2:16" hidden="1" x14ac:dyDescent="0.35">
      <c r="B380" s="2">
        <v>104532550</v>
      </c>
      <c r="E380" s="2" t="s">
        <v>34</v>
      </c>
      <c r="G380" s="2" t="s">
        <v>1832</v>
      </c>
      <c r="H380" s="2" t="s">
        <v>464</v>
      </c>
      <c r="I380" s="2" t="s">
        <v>2281</v>
      </c>
      <c r="J380" s="2" t="s">
        <v>50</v>
      </c>
      <c r="P380" s="72" t="s">
        <v>1948</v>
      </c>
    </row>
    <row r="381" spans="2:16" hidden="1" x14ac:dyDescent="0.35">
      <c r="B381" s="2">
        <v>104532810</v>
      </c>
      <c r="E381" s="2" t="s">
        <v>1971</v>
      </c>
      <c r="G381" s="2" t="s">
        <v>2105</v>
      </c>
      <c r="H381" s="2" t="s">
        <v>2106</v>
      </c>
      <c r="I381" s="2" t="s">
        <v>2282</v>
      </c>
      <c r="J381" s="2" t="s">
        <v>50</v>
      </c>
      <c r="P381" s="72" t="s">
        <v>1948</v>
      </c>
    </row>
    <row r="382" spans="2:16" hidden="1" x14ac:dyDescent="0.35">
      <c r="B382" s="2">
        <v>104532940</v>
      </c>
      <c r="E382" s="2" t="s">
        <v>34</v>
      </c>
      <c r="G382" s="2" t="s">
        <v>94</v>
      </c>
      <c r="H382" s="2" t="s">
        <v>180</v>
      </c>
      <c r="I382" s="2" t="s">
        <v>2283</v>
      </c>
      <c r="J382" s="2" t="s">
        <v>50</v>
      </c>
      <c r="P382" s="72" t="s">
        <v>1948</v>
      </c>
    </row>
    <row r="383" spans="2:16" hidden="1" x14ac:dyDescent="0.35">
      <c r="B383" s="2">
        <v>104533010</v>
      </c>
      <c r="E383" s="2" t="s">
        <v>34</v>
      </c>
      <c r="G383" s="2" t="s">
        <v>94</v>
      </c>
      <c r="H383" s="2" t="s">
        <v>1096</v>
      </c>
      <c r="I383" s="2" t="s">
        <v>2284</v>
      </c>
      <c r="J383" s="2" t="s">
        <v>50</v>
      </c>
      <c r="P383" s="72" t="s">
        <v>1948</v>
      </c>
    </row>
    <row r="384" spans="2:16" hidden="1" x14ac:dyDescent="0.35">
      <c r="B384" s="2">
        <v>104533560</v>
      </c>
      <c r="E384" s="2" t="s">
        <v>34</v>
      </c>
      <c r="G384" s="2" t="s">
        <v>138</v>
      </c>
      <c r="H384" s="2" t="s">
        <v>329</v>
      </c>
      <c r="I384" s="2" t="s">
        <v>2285</v>
      </c>
      <c r="J384" s="2" t="s">
        <v>50</v>
      </c>
      <c r="P384" s="72" t="s">
        <v>1948</v>
      </c>
    </row>
    <row r="385" spans="2:16" hidden="1" x14ac:dyDescent="0.35">
      <c r="B385" s="2">
        <v>104534680</v>
      </c>
      <c r="E385" s="2" t="s">
        <v>34</v>
      </c>
      <c r="G385" s="2" t="s">
        <v>146</v>
      </c>
      <c r="H385" s="2" t="s">
        <v>2201</v>
      </c>
      <c r="I385" s="2" t="s">
        <v>2286</v>
      </c>
      <c r="J385" s="2" t="s">
        <v>50</v>
      </c>
      <c r="P385" s="72" t="s">
        <v>1948</v>
      </c>
    </row>
    <row r="386" spans="2:16" hidden="1" x14ac:dyDescent="0.35">
      <c r="B386" s="2">
        <v>104540370</v>
      </c>
      <c r="E386" s="2" t="s">
        <v>34</v>
      </c>
      <c r="G386" s="2" t="s">
        <v>157</v>
      </c>
      <c r="H386" s="2" t="s">
        <v>433</v>
      </c>
      <c r="I386" s="2" t="s">
        <v>2287</v>
      </c>
      <c r="J386" s="2" t="s">
        <v>50</v>
      </c>
      <c r="P386" s="72" t="s">
        <v>1948</v>
      </c>
    </row>
    <row r="387" spans="2:16" hidden="1" x14ac:dyDescent="0.35">
      <c r="B387" s="2">
        <v>104540380</v>
      </c>
      <c r="E387" s="2" t="s">
        <v>34</v>
      </c>
      <c r="G387" s="2" t="s">
        <v>157</v>
      </c>
      <c r="H387" s="2" t="s">
        <v>433</v>
      </c>
      <c r="I387" s="2" t="s">
        <v>2288</v>
      </c>
      <c r="J387" s="2" t="s">
        <v>50</v>
      </c>
      <c r="P387" s="72" t="s">
        <v>1948</v>
      </c>
    </row>
    <row r="388" spans="2:16" hidden="1" x14ac:dyDescent="0.35">
      <c r="B388" s="37">
        <v>105000930</v>
      </c>
      <c r="E388" s="2" t="s">
        <v>34</v>
      </c>
      <c r="G388" s="2" t="s">
        <v>273</v>
      </c>
      <c r="H388" s="2" t="s">
        <v>273</v>
      </c>
      <c r="I388" s="2" t="s">
        <v>180</v>
      </c>
      <c r="J388" s="2" t="s">
        <v>278</v>
      </c>
      <c r="P388" s="72" t="s">
        <v>1948</v>
      </c>
    </row>
    <row r="389" spans="2:16" hidden="1" x14ac:dyDescent="0.35">
      <c r="B389" s="2">
        <v>105001000</v>
      </c>
      <c r="E389" s="2" t="s">
        <v>34</v>
      </c>
      <c r="G389" s="2" t="s">
        <v>273</v>
      </c>
      <c r="H389" s="2" t="s">
        <v>273</v>
      </c>
      <c r="I389" s="2" t="s">
        <v>1302</v>
      </c>
      <c r="J389" s="2" t="s">
        <v>50</v>
      </c>
      <c r="P389" s="72" t="s">
        <v>1948</v>
      </c>
    </row>
    <row r="390" spans="2:16" hidden="1" x14ac:dyDescent="0.35">
      <c r="B390" s="2">
        <v>105001100</v>
      </c>
      <c r="E390" s="2" t="s">
        <v>34</v>
      </c>
      <c r="G390" s="2" t="s">
        <v>273</v>
      </c>
      <c r="H390" s="2" t="s">
        <v>273</v>
      </c>
      <c r="I390" s="2" t="s">
        <v>274</v>
      </c>
      <c r="J390" s="2" t="s">
        <v>50</v>
      </c>
      <c r="P390" s="72" t="s">
        <v>1948</v>
      </c>
    </row>
    <row r="391" spans="2:16" hidden="1" x14ac:dyDescent="0.35">
      <c r="B391" s="2">
        <v>105154350</v>
      </c>
      <c r="E391" s="2" t="s">
        <v>34</v>
      </c>
      <c r="G391" s="2" t="s">
        <v>1832</v>
      </c>
      <c r="H391" s="2" t="s">
        <v>464</v>
      </c>
      <c r="I391" s="2" t="s">
        <v>2289</v>
      </c>
      <c r="J391" s="2" t="s">
        <v>2290</v>
      </c>
      <c r="P391" s="72" t="s">
        <v>1948</v>
      </c>
    </row>
    <row r="392" spans="2:16" hidden="1" x14ac:dyDescent="0.35">
      <c r="B392" s="37">
        <v>150000890</v>
      </c>
      <c r="E392" s="2" t="s">
        <v>34</v>
      </c>
      <c r="G392" s="2" t="s">
        <v>94</v>
      </c>
      <c r="H392" s="2" t="s">
        <v>94</v>
      </c>
      <c r="I392" s="2" t="s">
        <v>180</v>
      </c>
      <c r="J392" s="2" t="s">
        <v>50</v>
      </c>
      <c r="P392" s="72" t="s">
        <v>1948</v>
      </c>
    </row>
    <row r="393" spans="2:16" hidden="1" x14ac:dyDescent="0.35">
      <c r="B393" s="37">
        <v>150001249</v>
      </c>
      <c r="E393" s="2" t="s">
        <v>34</v>
      </c>
      <c r="G393" s="2" t="s">
        <v>94</v>
      </c>
      <c r="H393" s="2" t="s">
        <v>94</v>
      </c>
      <c r="I393" s="2" t="s">
        <v>180</v>
      </c>
      <c r="J393" s="2" t="s">
        <v>50</v>
      </c>
      <c r="P393" s="72" t="s">
        <v>1948</v>
      </c>
    </row>
    <row r="394" spans="2:16" hidden="1" x14ac:dyDescent="0.35">
      <c r="B394" s="37">
        <v>150001740</v>
      </c>
      <c r="E394" s="2" t="s">
        <v>34</v>
      </c>
      <c r="G394" s="2" t="s">
        <v>94</v>
      </c>
      <c r="H394" s="2" t="s">
        <v>94</v>
      </c>
      <c r="I394" s="2" t="s">
        <v>180</v>
      </c>
      <c r="J394" s="2" t="s">
        <v>50</v>
      </c>
      <c r="P394" s="72" t="s">
        <v>1948</v>
      </c>
    </row>
    <row r="395" spans="2:16" hidden="1" x14ac:dyDescent="0.35">
      <c r="B395" s="37">
        <v>150001928</v>
      </c>
      <c r="E395" s="2" t="s">
        <v>1971</v>
      </c>
      <c r="G395" s="2" t="s">
        <v>1314</v>
      </c>
      <c r="H395" s="2" t="s">
        <v>776</v>
      </c>
      <c r="I395" s="2" t="s">
        <v>2291</v>
      </c>
      <c r="J395" s="2" t="s">
        <v>77</v>
      </c>
      <c r="P395" s="72" t="s">
        <v>1948</v>
      </c>
    </row>
    <row r="396" spans="2:16" hidden="1" x14ac:dyDescent="0.35">
      <c r="B396" s="37">
        <v>150001929</v>
      </c>
      <c r="E396" s="2" t="s">
        <v>1971</v>
      </c>
      <c r="G396" s="2" t="s">
        <v>1314</v>
      </c>
      <c r="H396" s="2" t="s">
        <v>776</v>
      </c>
      <c r="I396" s="2" t="s">
        <v>2292</v>
      </c>
      <c r="J396" s="2" t="s">
        <v>77</v>
      </c>
      <c r="P396" s="72" t="s">
        <v>1948</v>
      </c>
    </row>
    <row r="397" spans="2:16" hidden="1" x14ac:dyDescent="0.35">
      <c r="B397" s="37">
        <v>201200060</v>
      </c>
      <c r="E397" s="2" t="s">
        <v>34</v>
      </c>
      <c r="G397" s="2" t="s">
        <v>371</v>
      </c>
      <c r="H397" s="2" t="s">
        <v>378</v>
      </c>
      <c r="I397" s="2" t="s">
        <v>2293</v>
      </c>
      <c r="J397" s="2" t="s">
        <v>50</v>
      </c>
      <c r="P397" s="72" t="s">
        <v>1948</v>
      </c>
    </row>
    <row r="398" spans="2:16" hidden="1" x14ac:dyDescent="0.35">
      <c r="B398" s="63">
        <v>201223300</v>
      </c>
      <c r="E398" s="63" t="s">
        <v>34</v>
      </c>
      <c r="G398" s="2" t="s">
        <v>273</v>
      </c>
      <c r="H398" s="2" t="s">
        <v>273</v>
      </c>
      <c r="I398" s="2" t="s">
        <v>180</v>
      </c>
      <c r="J398" s="2" t="s">
        <v>49</v>
      </c>
      <c r="P398" s="72" t="s">
        <v>1948</v>
      </c>
    </row>
    <row r="399" spans="2:16" hidden="1" x14ac:dyDescent="0.35">
      <c r="B399" s="63">
        <v>201223350</v>
      </c>
      <c r="E399" s="63" t="s">
        <v>34</v>
      </c>
      <c r="G399" s="2" t="s">
        <v>273</v>
      </c>
      <c r="H399" s="2" t="s">
        <v>273</v>
      </c>
      <c r="I399" s="2" t="s">
        <v>180</v>
      </c>
      <c r="J399" s="2" t="s">
        <v>49</v>
      </c>
      <c r="P399" s="72" t="s">
        <v>1948</v>
      </c>
    </row>
    <row r="400" spans="2:16" hidden="1" x14ac:dyDescent="0.35">
      <c r="B400" s="37">
        <v>201700009</v>
      </c>
      <c r="E400" s="2" t="s">
        <v>34</v>
      </c>
      <c r="G400" s="2" t="s">
        <v>285</v>
      </c>
      <c r="H400" s="2" t="s">
        <v>285</v>
      </c>
      <c r="I400" s="2" t="s">
        <v>180</v>
      </c>
      <c r="J400" s="2" t="s">
        <v>50</v>
      </c>
      <c r="P400" s="72" t="s">
        <v>1948</v>
      </c>
    </row>
    <row r="401" spans="2:16" hidden="1" x14ac:dyDescent="0.35">
      <c r="B401" s="37">
        <v>201700210</v>
      </c>
      <c r="E401" s="2" t="s">
        <v>34</v>
      </c>
      <c r="G401" s="2" t="s">
        <v>285</v>
      </c>
      <c r="H401" s="2" t="s">
        <v>285</v>
      </c>
      <c r="I401" s="2" t="s">
        <v>180</v>
      </c>
      <c r="J401" s="2" t="s">
        <v>50</v>
      </c>
      <c r="P401" s="72" t="s">
        <v>1948</v>
      </c>
    </row>
    <row r="402" spans="2:16" hidden="1" x14ac:dyDescent="0.35">
      <c r="B402" s="2">
        <v>209100162</v>
      </c>
      <c r="E402" s="2" t="s">
        <v>34</v>
      </c>
      <c r="G402" s="2" t="s">
        <v>254</v>
      </c>
      <c r="H402" s="2" t="s">
        <v>254</v>
      </c>
      <c r="I402" s="2" t="s">
        <v>2294</v>
      </c>
      <c r="J402" s="2" t="s">
        <v>50</v>
      </c>
      <c r="P402" s="72" t="s">
        <v>1948</v>
      </c>
    </row>
    <row r="403" spans="2:16" hidden="1" x14ac:dyDescent="0.35">
      <c r="B403" s="37">
        <v>104528040</v>
      </c>
      <c r="E403" s="2" t="s">
        <v>34</v>
      </c>
      <c r="G403" s="2" t="s">
        <v>1832</v>
      </c>
      <c r="H403" s="2" t="s">
        <v>464</v>
      </c>
      <c r="I403" s="2" t="s">
        <v>2295</v>
      </c>
      <c r="J403" s="2" t="s">
        <v>50</v>
      </c>
      <c r="P403" s="72" t="s">
        <v>1948</v>
      </c>
    </row>
    <row r="404" spans="2:16" hidden="1" x14ac:dyDescent="0.35">
      <c r="B404" s="2">
        <v>104532750</v>
      </c>
      <c r="E404" s="2" t="s">
        <v>34</v>
      </c>
      <c r="G404" s="2" t="s">
        <v>1832</v>
      </c>
      <c r="H404" s="2" t="s">
        <v>464</v>
      </c>
      <c r="I404" s="2" t="s">
        <v>2296</v>
      </c>
      <c r="J404" s="2" t="s">
        <v>50</v>
      </c>
      <c r="P404" s="72" t="s">
        <v>1948</v>
      </c>
    </row>
    <row r="405" spans="2:16" hidden="1" x14ac:dyDescent="0.35">
      <c r="B405" s="2">
        <v>150001766</v>
      </c>
      <c r="E405" s="2" t="s">
        <v>34</v>
      </c>
      <c r="G405" s="2" t="s">
        <v>138</v>
      </c>
      <c r="H405" s="2" t="s">
        <v>139</v>
      </c>
      <c r="I405" s="2" t="s">
        <v>2297</v>
      </c>
      <c r="J405" s="2" t="s">
        <v>50</v>
      </c>
      <c r="P405" s="72" t="s">
        <v>1948</v>
      </c>
    </row>
    <row r="406" spans="2:16" hidden="1" x14ac:dyDescent="0.35">
      <c r="B406" s="37">
        <v>102202350</v>
      </c>
      <c r="E406" s="2" t="s">
        <v>34</v>
      </c>
      <c r="G406" s="2" t="s">
        <v>94</v>
      </c>
      <c r="H406" s="2" t="s">
        <v>232</v>
      </c>
      <c r="I406" s="2" t="s">
        <v>2298</v>
      </c>
      <c r="J406" s="2" t="s">
        <v>160</v>
      </c>
      <c r="P406" s="72" t="s">
        <v>2299</v>
      </c>
    </row>
    <row r="407" spans="2:16" hidden="1" x14ac:dyDescent="0.35">
      <c r="B407" s="37">
        <v>104332050</v>
      </c>
      <c r="E407" s="2" t="s">
        <v>1971</v>
      </c>
      <c r="G407" s="2" t="s">
        <v>2105</v>
      </c>
      <c r="H407" s="2" t="s">
        <v>2245</v>
      </c>
      <c r="I407" s="2" t="s">
        <v>2300</v>
      </c>
      <c r="J407" s="2" t="s">
        <v>92</v>
      </c>
      <c r="P407" s="89" t="s">
        <v>2299</v>
      </c>
    </row>
    <row r="408" spans="2:16" hidden="1" x14ac:dyDescent="0.35">
      <c r="B408" s="37">
        <v>104516710</v>
      </c>
      <c r="E408" s="2" t="s">
        <v>34</v>
      </c>
      <c r="G408" s="2" t="s">
        <v>98</v>
      </c>
      <c r="H408" s="2" t="s">
        <v>180</v>
      </c>
      <c r="I408" s="2" t="s">
        <v>2301</v>
      </c>
      <c r="J408" s="2" t="s">
        <v>256</v>
      </c>
      <c r="P408" s="89" t="s">
        <v>2299</v>
      </c>
    </row>
    <row r="409" spans="2:16" hidden="1" x14ac:dyDescent="0.35">
      <c r="B409" s="37">
        <v>104520870</v>
      </c>
      <c r="E409" s="2" t="s">
        <v>1971</v>
      </c>
      <c r="G409" s="2" t="s">
        <v>2105</v>
      </c>
      <c r="H409" s="2" t="s">
        <v>2106</v>
      </c>
      <c r="I409" s="2" t="s">
        <v>2302</v>
      </c>
      <c r="J409" s="2" t="s">
        <v>248</v>
      </c>
      <c r="P409" s="89" t="s">
        <v>2299</v>
      </c>
    </row>
    <row r="410" spans="2:16" hidden="1" x14ac:dyDescent="0.35">
      <c r="B410" s="2">
        <v>104523360</v>
      </c>
      <c r="E410" s="2" t="s">
        <v>72</v>
      </c>
      <c r="G410" s="2" t="s">
        <v>129</v>
      </c>
      <c r="H410" s="2" t="s">
        <v>69</v>
      </c>
      <c r="I410" s="2" t="s">
        <v>2303</v>
      </c>
      <c r="J410" s="2" t="s">
        <v>77</v>
      </c>
      <c r="P410" s="72" t="s">
        <v>2299</v>
      </c>
    </row>
    <row r="411" spans="2:16" hidden="1" x14ac:dyDescent="0.35">
      <c r="B411" s="37">
        <v>104524120</v>
      </c>
      <c r="E411" s="2" t="s">
        <v>34</v>
      </c>
      <c r="G411" s="2" t="s">
        <v>98</v>
      </c>
      <c r="H411" s="2" t="s">
        <v>99</v>
      </c>
      <c r="I411" s="2" t="s">
        <v>2304</v>
      </c>
      <c r="J411" s="2" t="s">
        <v>297</v>
      </c>
      <c r="P411" s="72" t="s">
        <v>2299</v>
      </c>
    </row>
    <row r="412" spans="2:16" hidden="1" x14ac:dyDescent="0.35">
      <c r="B412" s="37">
        <v>104524130</v>
      </c>
      <c r="E412" s="2" t="s">
        <v>34</v>
      </c>
      <c r="G412" s="2" t="s">
        <v>98</v>
      </c>
      <c r="H412" s="2" t="s">
        <v>99</v>
      </c>
      <c r="I412" s="2" t="s">
        <v>2305</v>
      </c>
      <c r="J412" s="2" t="s">
        <v>297</v>
      </c>
      <c r="P412" s="72" t="s">
        <v>2299</v>
      </c>
    </row>
    <row r="413" spans="2:16" hidden="1" x14ac:dyDescent="0.35">
      <c r="B413" s="37">
        <v>104524380</v>
      </c>
      <c r="E413" s="2" t="s">
        <v>34</v>
      </c>
      <c r="G413" s="2" t="s">
        <v>81</v>
      </c>
      <c r="H413" s="2" t="s">
        <v>180</v>
      </c>
      <c r="I413" s="2" t="s">
        <v>2306</v>
      </c>
      <c r="J413" s="2" t="s">
        <v>160</v>
      </c>
      <c r="P413" s="89" t="s">
        <v>2299</v>
      </c>
    </row>
    <row r="414" spans="2:16" hidden="1" x14ac:dyDescent="0.35">
      <c r="B414" s="2">
        <v>104524860</v>
      </c>
      <c r="E414" s="2" t="s">
        <v>34</v>
      </c>
      <c r="G414" s="2" t="s">
        <v>273</v>
      </c>
      <c r="H414" s="2" t="s">
        <v>180</v>
      </c>
      <c r="I414" s="2" t="s">
        <v>2307</v>
      </c>
      <c r="J414" s="2" t="s">
        <v>92</v>
      </c>
      <c r="P414" s="89" t="s">
        <v>2299</v>
      </c>
    </row>
    <row r="415" spans="2:16" hidden="1" x14ac:dyDescent="0.35">
      <c r="B415" s="37">
        <v>104527380</v>
      </c>
      <c r="E415" s="2" t="s">
        <v>34</v>
      </c>
      <c r="G415" s="2" t="s">
        <v>94</v>
      </c>
      <c r="H415" s="2" t="s">
        <v>180</v>
      </c>
      <c r="I415" s="2" t="s">
        <v>2308</v>
      </c>
      <c r="J415" s="2" t="s">
        <v>1006</v>
      </c>
      <c r="P415" s="89" t="s">
        <v>2299</v>
      </c>
    </row>
    <row r="416" spans="2:16" hidden="1" x14ac:dyDescent="0.35">
      <c r="B416" s="37">
        <v>104529020</v>
      </c>
      <c r="E416" s="2" t="s">
        <v>34</v>
      </c>
      <c r="G416" s="2" t="s">
        <v>273</v>
      </c>
      <c r="H416" s="2" t="s">
        <v>180</v>
      </c>
      <c r="I416" s="2" t="s">
        <v>2309</v>
      </c>
      <c r="J416" s="2" t="s">
        <v>57</v>
      </c>
      <c r="P416" s="89" t="s">
        <v>2299</v>
      </c>
    </row>
    <row r="417" spans="2:16" hidden="1" x14ac:dyDescent="0.35">
      <c r="B417" s="2">
        <v>104530460</v>
      </c>
      <c r="E417" s="2" t="s">
        <v>34</v>
      </c>
      <c r="G417" s="2" t="s">
        <v>98</v>
      </c>
      <c r="H417" s="2" t="s">
        <v>180</v>
      </c>
      <c r="I417" s="2" t="s">
        <v>2310</v>
      </c>
      <c r="J417" s="2" t="s">
        <v>92</v>
      </c>
      <c r="P417" s="89" t="s">
        <v>2299</v>
      </c>
    </row>
    <row r="418" spans="2:16" hidden="1" x14ac:dyDescent="0.35">
      <c r="B418" s="2">
        <v>104531460</v>
      </c>
      <c r="E418" s="2" t="s">
        <v>34</v>
      </c>
      <c r="G418" s="2" t="s">
        <v>285</v>
      </c>
      <c r="H418" s="2" t="s">
        <v>286</v>
      </c>
      <c r="I418" s="2" t="s">
        <v>2311</v>
      </c>
      <c r="J418" s="2" t="s">
        <v>163</v>
      </c>
      <c r="P418" s="72" t="s">
        <v>2299</v>
      </c>
    </row>
    <row r="419" spans="2:16" hidden="1" x14ac:dyDescent="0.35">
      <c r="B419" s="2">
        <v>104533970</v>
      </c>
      <c r="E419" s="2" t="s">
        <v>34</v>
      </c>
      <c r="G419" s="2" t="s">
        <v>94</v>
      </c>
      <c r="H419" s="2" t="s">
        <v>230</v>
      </c>
      <c r="I419" s="2" t="s">
        <v>2312</v>
      </c>
      <c r="J419" s="2" t="s">
        <v>104</v>
      </c>
      <c r="P419" s="89" t="s">
        <v>2299</v>
      </c>
    </row>
    <row r="420" spans="2:16" hidden="1" x14ac:dyDescent="0.35">
      <c r="B420" s="2">
        <v>104534650</v>
      </c>
      <c r="E420" s="2" t="s">
        <v>34</v>
      </c>
      <c r="G420" s="2" t="s">
        <v>1832</v>
      </c>
      <c r="H420" s="2" t="s">
        <v>1956</v>
      </c>
      <c r="I420" s="2" t="s">
        <v>2313</v>
      </c>
      <c r="J420" s="2" t="s">
        <v>50</v>
      </c>
      <c r="P420" s="72" t="s">
        <v>2299</v>
      </c>
    </row>
    <row r="421" spans="2:16" hidden="1" x14ac:dyDescent="0.35">
      <c r="B421" s="2">
        <v>104535310</v>
      </c>
      <c r="E421" s="2" t="s">
        <v>34</v>
      </c>
      <c r="G421" s="2" t="s">
        <v>98</v>
      </c>
      <c r="H421" s="2" t="s">
        <v>99</v>
      </c>
      <c r="I421" s="2" t="s">
        <v>2314</v>
      </c>
      <c r="J421" s="2" t="s">
        <v>104</v>
      </c>
      <c r="P421" s="72" t="s">
        <v>2299</v>
      </c>
    </row>
    <row r="422" spans="2:16" hidden="1" x14ac:dyDescent="0.35">
      <c r="B422" s="2">
        <v>104537790</v>
      </c>
      <c r="E422" s="2" t="s">
        <v>34</v>
      </c>
      <c r="G422" s="2" t="s">
        <v>98</v>
      </c>
      <c r="H422" s="2" t="s">
        <v>99</v>
      </c>
      <c r="I422" s="2" t="s">
        <v>2315</v>
      </c>
      <c r="J422" s="2" t="s">
        <v>104</v>
      </c>
      <c r="P422" s="72" t="s">
        <v>2299</v>
      </c>
    </row>
    <row r="423" spans="2:16" hidden="1" x14ac:dyDescent="0.35">
      <c r="B423" s="37">
        <v>108000022</v>
      </c>
      <c r="E423" s="2" t="s">
        <v>34</v>
      </c>
      <c r="G423" s="2" t="s">
        <v>94</v>
      </c>
      <c r="H423" s="2" t="s">
        <v>1029</v>
      </c>
      <c r="I423" s="2" t="s">
        <v>2316</v>
      </c>
      <c r="J423" s="2" t="s">
        <v>156</v>
      </c>
      <c r="P423" s="72" t="s">
        <v>2299</v>
      </c>
    </row>
    <row r="424" spans="2:16" hidden="1" x14ac:dyDescent="0.35">
      <c r="B424" s="37">
        <v>150001745</v>
      </c>
      <c r="E424" s="2" t="s">
        <v>34</v>
      </c>
      <c r="G424" s="2" t="s">
        <v>94</v>
      </c>
      <c r="H424" s="2" t="s">
        <v>226</v>
      </c>
      <c r="I424" s="2" t="s">
        <v>2317</v>
      </c>
      <c r="J424" s="2" t="s">
        <v>256</v>
      </c>
      <c r="P424" s="89" t="s">
        <v>2299</v>
      </c>
    </row>
    <row r="425" spans="2:16" hidden="1" x14ac:dyDescent="0.35">
      <c r="B425" s="2">
        <v>201222320</v>
      </c>
      <c r="E425" s="2" t="s">
        <v>34</v>
      </c>
      <c r="G425" s="2" t="s">
        <v>273</v>
      </c>
      <c r="H425" s="2" t="s">
        <v>359</v>
      </c>
      <c r="I425" s="2" t="s">
        <v>2318</v>
      </c>
      <c r="J425" s="2" t="s">
        <v>2319</v>
      </c>
      <c r="P425" s="89" t="s">
        <v>2299</v>
      </c>
    </row>
    <row r="426" spans="2:16" hidden="1" x14ac:dyDescent="0.35">
      <c r="B426" s="37">
        <v>201230050</v>
      </c>
      <c r="E426" s="2" t="s">
        <v>34</v>
      </c>
      <c r="G426" s="2" t="s">
        <v>273</v>
      </c>
      <c r="H426" s="2" t="s">
        <v>180</v>
      </c>
      <c r="I426" s="2" t="s">
        <v>2320</v>
      </c>
      <c r="J426" s="2" t="s">
        <v>361</v>
      </c>
      <c r="P426" s="89" t="s">
        <v>2299</v>
      </c>
    </row>
    <row r="427" spans="2:16" hidden="1" x14ac:dyDescent="0.35">
      <c r="B427" s="37">
        <v>201700066</v>
      </c>
      <c r="E427" s="2" t="s">
        <v>34</v>
      </c>
      <c r="G427" s="2" t="s">
        <v>285</v>
      </c>
      <c r="H427" s="2" t="s">
        <v>1640</v>
      </c>
      <c r="I427" s="2" t="s">
        <v>2321</v>
      </c>
      <c r="J427" s="2" t="s">
        <v>49</v>
      </c>
      <c r="P427" s="89" t="s">
        <v>2299</v>
      </c>
    </row>
    <row r="428" spans="2:16" hidden="1" x14ac:dyDescent="0.35">
      <c r="B428" s="37">
        <v>201700191</v>
      </c>
      <c r="E428" s="2" t="s">
        <v>34</v>
      </c>
      <c r="G428" s="2" t="s">
        <v>285</v>
      </c>
      <c r="H428" s="2" t="s">
        <v>286</v>
      </c>
      <c r="I428" s="2" t="s">
        <v>2322</v>
      </c>
      <c r="J428" s="2" t="s">
        <v>785</v>
      </c>
      <c r="P428" s="89" t="s">
        <v>2299</v>
      </c>
    </row>
    <row r="429" spans="2:16" hidden="1" x14ac:dyDescent="0.35">
      <c r="B429" s="37">
        <v>201700290</v>
      </c>
      <c r="E429" s="2" t="s">
        <v>34</v>
      </c>
      <c r="G429" s="2" t="s">
        <v>285</v>
      </c>
      <c r="H429" s="2" t="s">
        <v>1658</v>
      </c>
      <c r="I429" s="2" t="s">
        <v>2323</v>
      </c>
      <c r="J429" s="2" t="s">
        <v>253</v>
      </c>
      <c r="P429" s="89" t="s">
        <v>2299</v>
      </c>
    </row>
    <row r="430" spans="2:16" hidden="1" x14ac:dyDescent="0.35">
      <c r="B430" s="37">
        <v>201700322</v>
      </c>
      <c r="E430" s="2" t="s">
        <v>34</v>
      </c>
      <c r="G430" s="2" t="s">
        <v>285</v>
      </c>
      <c r="H430" s="2" t="s">
        <v>286</v>
      </c>
      <c r="I430" s="2" t="s">
        <v>2324</v>
      </c>
      <c r="J430" s="2" t="s">
        <v>187</v>
      </c>
      <c r="P430" s="89" t="s">
        <v>2299</v>
      </c>
    </row>
    <row r="431" spans="2:16" hidden="1" x14ac:dyDescent="0.35">
      <c r="B431" s="37">
        <v>102201250</v>
      </c>
      <c r="E431" s="2" t="s">
        <v>34</v>
      </c>
      <c r="G431" s="2" t="s">
        <v>94</v>
      </c>
      <c r="H431" s="2" t="s">
        <v>180</v>
      </c>
      <c r="I431" s="2" t="s">
        <v>2325</v>
      </c>
      <c r="J431" s="2" t="s">
        <v>50</v>
      </c>
      <c r="P431" s="72" t="s">
        <v>1951</v>
      </c>
    </row>
    <row r="432" spans="2:16" hidden="1" x14ac:dyDescent="0.35">
      <c r="B432" s="2">
        <v>104532400</v>
      </c>
      <c r="E432" s="2" t="s">
        <v>34</v>
      </c>
      <c r="G432" s="2" t="s">
        <v>1900</v>
      </c>
      <c r="H432" s="2" t="s">
        <v>618</v>
      </c>
      <c r="I432" s="2" t="s">
        <v>2326</v>
      </c>
      <c r="J432" s="2" t="s">
        <v>49</v>
      </c>
      <c r="P432" s="72" t="s">
        <v>1951</v>
      </c>
    </row>
    <row r="433" spans="2:16" hidden="1" x14ac:dyDescent="0.35">
      <c r="B433" s="37">
        <v>201222562</v>
      </c>
      <c r="E433" s="2" t="s">
        <v>34</v>
      </c>
      <c r="G433" s="2" t="s">
        <v>273</v>
      </c>
      <c r="H433" s="2" t="s">
        <v>180</v>
      </c>
      <c r="I433" s="2" t="s">
        <v>2327</v>
      </c>
      <c r="J433" s="2" t="s">
        <v>50</v>
      </c>
      <c r="P433" s="72" t="s">
        <v>1951</v>
      </c>
    </row>
    <row r="434" spans="2:16" hidden="1" x14ac:dyDescent="0.35">
      <c r="B434" s="2">
        <v>104527990</v>
      </c>
      <c r="E434" s="2" t="s">
        <v>1971</v>
      </c>
      <c r="G434" s="2" t="s">
        <v>1314</v>
      </c>
      <c r="H434" s="2" t="s">
        <v>1240</v>
      </c>
      <c r="I434" s="2" t="s">
        <v>2328</v>
      </c>
      <c r="J434" s="2" t="s">
        <v>248</v>
      </c>
      <c r="P434" s="72" t="s">
        <v>1951</v>
      </c>
    </row>
    <row r="435" spans="2:16" hidden="1" x14ac:dyDescent="0.35">
      <c r="B435" s="2">
        <v>104532900</v>
      </c>
      <c r="E435" s="2" t="s">
        <v>34</v>
      </c>
      <c r="G435" s="2" t="s">
        <v>1832</v>
      </c>
      <c r="H435" s="2" t="s">
        <v>618</v>
      </c>
      <c r="I435" s="2" t="s">
        <v>2329</v>
      </c>
      <c r="J435" s="2" t="s">
        <v>141</v>
      </c>
      <c r="P435" s="72" t="s">
        <v>1951</v>
      </c>
    </row>
    <row r="436" spans="2:16" hidden="1" x14ac:dyDescent="0.35">
      <c r="B436" s="2">
        <v>104532910</v>
      </c>
      <c r="E436" s="2" t="s">
        <v>34</v>
      </c>
      <c r="G436" s="2" t="s">
        <v>1832</v>
      </c>
      <c r="H436" s="2" t="s">
        <v>618</v>
      </c>
      <c r="I436" s="2" t="s">
        <v>2330</v>
      </c>
      <c r="J436" s="2" t="s">
        <v>141</v>
      </c>
      <c r="P436" s="72" t="s">
        <v>1951</v>
      </c>
    </row>
    <row r="437" spans="2:16" hidden="1" x14ac:dyDescent="0.35">
      <c r="B437" s="2">
        <v>104532950</v>
      </c>
      <c r="E437" s="2" t="s">
        <v>34</v>
      </c>
      <c r="G437" s="2" t="s">
        <v>1216</v>
      </c>
      <c r="H437" s="2" t="s">
        <v>1231</v>
      </c>
      <c r="I437" s="2" t="s">
        <v>2331</v>
      </c>
      <c r="J437" s="2" t="s">
        <v>57</v>
      </c>
      <c r="P437" s="72" t="s">
        <v>1951</v>
      </c>
    </row>
    <row r="438" spans="2:16" hidden="1" x14ac:dyDescent="0.35">
      <c r="B438" s="2">
        <v>104533020</v>
      </c>
      <c r="E438" s="2" t="s">
        <v>34</v>
      </c>
      <c r="G438" s="2" t="s">
        <v>194</v>
      </c>
      <c r="H438" s="2" t="s">
        <v>196</v>
      </c>
      <c r="I438" s="2" t="s">
        <v>2332</v>
      </c>
      <c r="J438" s="2" t="s">
        <v>57</v>
      </c>
      <c r="P438" s="72" t="s">
        <v>1951</v>
      </c>
    </row>
    <row r="439" spans="2:16" hidden="1" x14ac:dyDescent="0.35">
      <c r="B439" s="2">
        <v>104533030</v>
      </c>
      <c r="E439" s="2" t="s">
        <v>34</v>
      </c>
      <c r="G439" s="2" t="s">
        <v>194</v>
      </c>
      <c r="H439" s="2" t="s">
        <v>196</v>
      </c>
      <c r="I439" s="2" t="s">
        <v>2333</v>
      </c>
      <c r="J439" s="2" t="s">
        <v>57</v>
      </c>
      <c r="P439" s="72" t="s">
        <v>1951</v>
      </c>
    </row>
    <row r="440" spans="2:16" hidden="1" x14ac:dyDescent="0.35">
      <c r="B440" s="2">
        <v>104533600</v>
      </c>
      <c r="E440" s="2" t="s">
        <v>34</v>
      </c>
      <c r="G440" s="2" t="s">
        <v>254</v>
      </c>
      <c r="H440" s="2" t="s">
        <v>682</v>
      </c>
      <c r="I440" s="2" t="s">
        <v>2334</v>
      </c>
      <c r="J440" s="2" t="s">
        <v>253</v>
      </c>
      <c r="P440" s="72" t="s">
        <v>1951</v>
      </c>
    </row>
    <row r="441" spans="2:16" hidden="1" x14ac:dyDescent="0.35">
      <c r="B441" s="2">
        <v>104533610</v>
      </c>
      <c r="E441" s="2" t="s">
        <v>34</v>
      </c>
      <c r="G441" s="2" t="s">
        <v>254</v>
      </c>
      <c r="H441" s="2" t="s">
        <v>682</v>
      </c>
      <c r="I441" s="2" t="s">
        <v>2335</v>
      </c>
      <c r="J441" s="2" t="s">
        <v>253</v>
      </c>
      <c r="P441" s="72" t="s">
        <v>1951</v>
      </c>
    </row>
    <row r="442" spans="2:16" hidden="1" x14ac:dyDescent="0.35">
      <c r="B442" s="37">
        <v>50009138</v>
      </c>
      <c r="E442" s="2" t="s">
        <v>34</v>
      </c>
      <c r="G442" s="2" t="s">
        <v>98</v>
      </c>
      <c r="H442" s="2" t="s">
        <v>180</v>
      </c>
      <c r="I442" s="2" t="s">
        <v>2336</v>
      </c>
      <c r="J442" s="2" t="s">
        <v>149</v>
      </c>
      <c r="P442" s="72" t="s">
        <v>1951</v>
      </c>
    </row>
    <row r="443" spans="2:16" hidden="1" x14ac:dyDescent="0.35">
      <c r="B443" s="37">
        <v>50009151</v>
      </c>
      <c r="E443" s="2" t="s">
        <v>34</v>
      </c>
      <c r="G443" s="2" t="s">
        <v>98</v>
      </c>
      <c r="H443" s="2" t="s">
        <v>180</v>
      </c>
      <c r="I443" s="2" t="s">
        <v>2337</v>
      </c>
      <c r="J443" s="2" t="s">
        <v>511</v>
      </c>
      <c r="P443" s="72" t="s">
        <v>1951</v>
      </c>
    </row>
    <row r="444" spans="2:16" hidden="1" x14ac:dyDescent="0.35">
      <c r="B444" s="37">
        <v>101500300</v>
      </c>
      <c r="E444" s="2" t="s">
        <v>34</v>
      </c>
      <c r="G444" s="2" t="s">
        <v>81</v>
      </c>
      <c r="H444" s="2" t="s">
        <v>180</v>
      </c>
      <c r="I444" s="2" t="s">
        <v>2338</v>
      </c>
      <c r="J444" s="2" t="s">
        <v>50</v>
      </c>
      <c r="P444" s="72" t="s">
        <v>1951</v>
      </c>
    </row>
    <row r="445" spans="2:16" hidden="1" x14ac:dyDescent="0.35">
      <c r="B445" s="37">
        <v>101710006</v>
      </c>
      <c r="E445" s="2" t="s">
        <v>45</v>
      </c>
      <c r="G445" s="2" t="s">
        <v>46</v>
      </c>
      <c r="H445" s="2" t="s">
        <v>180</v>
      </c>
      <c r="I445" s="2" t="s">
        <v>2339</v>
      </c>
      <c r="J445" s="2" t="s">
        <v>166</v>
      </c>
      <c r="P445" s="72" t="s">
        <v>1951</v>
      </c>
    </row>
    <row r="446" spans="2:16" hidden="1" x14ac:dyDescent="0.35">
      <c r="B446" s="2">
        <v>102200060</v>
      </c>
      <c r="E446" s="2" t="s">
        <v>34</v>
      </c>
      <c r="G446" s="2" t="s">
        <v>273</v>
      </c>
      <c r="H446" s="2" t="s">
        <v>1302</v>
      </c>
      <c r="I446" s="2" t="s">
        <v>2340</v>
      </c>
      <c r="J446" s="2" t="s">
        <v>57</v>
      </c>
      <c r="P446" s="72" t="s">
        <v>1951</v>
      </c>
    </row>
    <row r="447" spans="2:16" hidden="1" x14ac:dyDescent="0.35">
      <c r="B447" s="37">
        <v>102201300</v>
      </c>
      <c r="E447" s="2" t="s">
        <v>34</v>
      </c>
      <c r="G447" s="2" t="s">
        <v>94</v>
      </c>
      <c r="H447" s="2" t="s">
        <v>180</v>
      </c>
      <c r="I447" s="2" t="s">
        <v>2341</v>
      </c>
      <c r="J447" s="2" t="s">
        <v>50</v>
      </c>
      <c r="P447" s="72" t="s">
        <v>1951</v>
      </c>
    </row>
    <row r="448" spans="2:16" hidden="1" x14ac:dyDescent="0.35">
      <c r="B448" s="2">
        <v>102400050</v>
      </c>
      <c r="E448" s="2" t="s">
        <v>34</v>
      </c>
      <c r="G448" s="2" t="s">
        <v>285</v>
      </c>
      <c r="H448" s="2" t="s">
        <v>286</v>
      </c>
      <c r="I448" s="2" t="s">
        <v>2342</v>
      </c>
      <c r="J448" s="2" t="s">
        <v>803</v>
      </c>
      <c r="P448" s="72" t="s">
        <v>1951</v>
      </c>
    </row>
    <row r="449" spans="2:16" hidden="1" x14ac:dyDescent="0.35">
      <c r="B449" s="2">
        <v>102400051</v>
      </c>
      <c r="E449" s="2" t="s">
        <v>34</v>
      </c>
      <c r="G449" s="2" t="s">
        <v>285</v>
      </c>
      <c r="H449" s="2" t="s">
        <v>286</v>
      </c>
      <c r="I449" s="2" t="s">
        <v>2343</v>
      </c>
      <c r="J449" s="2" t="s">
        <v>803</v>
      </c>
      <c r="P449" s="72" t="s">
        <v>1951</v>
      </c>
    </row>
    <row r="450" spans="2:16" hidden="1" x14ac:dyDescent="0.35">
      <c r="B450" s="2">
        <v>104341110</v>
      </c>
      <c r="E450" s="2" t="s">
        <v>1971</v>
      </c>
      <c r="G450" s="2" t="s">
        <v>242</v>
      </c>
      <c r="H450" s="2" t="s">
        <v>180</v>
      </c>
      <c r="I450" s="2" t="s">
        <v>2344</v>
      </c>
      <c r="J450" s="2" t="s">
        <v>177</v>
      </c>
      <c r="P450" s="72" t="s">
        <v>1951</v>
      </c>
    </row>
    <row r="451" spans="2:16" hidden="1" x14ac:dyDescent="0.35">
      <c r="B451" s="37">
        <v>104510690</v>
      </c>
      <c r="E451" s="2" t="s">
        <v>34</v>
      </c>
      <c r="G451" s="2" t="s">
        <v>98</v>
      </c>
      <c r="H451" s="2" t="s">
        <v>180</v>
      </c>
      <c r="I451" s="2" t="s">
        <v>2345</v>
      </c>
      <c r="J451" s="2" t="s">
        <v>50</v>
      </c>
      <c r="P451" s="72" t="s">
        <v>1951</v>
      </c>
    </row>
    <row r="452" spans="2:16" hidden="1" x14ac:dyDescent="0.35">
      <c r="B452" s="37">
        <v>104511020</v>
      </c>
      <c r="E452" s="2" t="s">
        <v>34</v>
      </c>
      <c r="G452" s="2" t="s">
        <v>98</v>
      </c>
      <c r="H452" s="2" t="s">
        <v>180</v>
      </c>
      <c r="I452" s="2" t="s">
        <v>2346</v>
      </c>
      <c r="J452" s="2" t="s">
        <v>104</v>
      </c>
      <c r="P452" s="72" t="s">
        <v>1951</v>
      </c>
    </row>
    <row r="453" spans="2:16" hidden="1" x14ac:dyDescent="0.35">
      <c r="B453" s="37">
        <v>104511090</v>
      </c>
      <c r="E453" s="2" t="s">
        <v>45</v>
      </c>
      <c r="G453" s="2" t="s">
        <v>46</v>
      </c>
      <c r="H453" s="2" t="s">
        <v>169</v>
      </c>
      <c r="I453" s="2" t="s">
        <v>2347</v>
      </c>
      <c r="J453" s="2" t="s">
        <v>49</v>
      </c>
      <c r="P453" s="72" t="s">
        <v>1951</v>
      </c>
    </row>
    <row r="454" spans="2:16" hidden="1" x14ac:dyDescent="0.35">
      <c r="B454" s="37">
        <v>104512320</v>
      </c>
      <c r="E454" s="2" t="s">
        <v>34</v>
      </c>
      <c r="G454" s="2" t="s">
        <v>94</v>
      </c>
      <c r="H454" s="2" t="s">
        <v>180</v>
      </c>
      <c r="I454" s="2" t="s">
        <v>2348</v>
      </c>
      <c r="J454" s="2" t="s">
        <v>50</v>
      </c>
      <c r="P454" s="72" t="s">
        <v>1951</v>
      </c>
    </row>
    <row r="455" spans="2:16" hidden="1" x14ac:dyDescent="0.35">
      <c r="B455" s="37">
        <v>104513080</v>
      </c>
      <c r="E455" s="2" t="s">
        <v>34</v>
      </c>
      <c r="G455" s="2" t="s">
        <v>98</v>
      </c>
      <c r="H455" s="2" t="s">
        <v>180</v>
      </c>
      <c r="I455" s="2" t="s">
        <v>2349</v>
      </c>
      <c r="J455" s="2" t="s">
        <v>50</v>
      </c>
      <c r="P455" s="72" t="s">
        <v>1951</v>
      </c>
    </row>
    <row r="456" spans="2:16" hidden="1" x14ac:dyDescent="0.35">
      <c r="B456" s="37">
        <v>104517190</v>
      </c>
      <c r="E456" s="2" t="s">
        <v>34</v>
      </c>
      <c r="G456" s="2" t="s">
        <v>1832</v>
      </c>
      <c r="H456" s="2" t="s">
        <v>2350</v>
      </c>
      <c r="I456" s="2" t="s">
        <v>2351</v>
      </c>
      <c r="J456" s="2" t="s">
        <v>149</v>
      </c>
      <c r="P456" s="72" t="s">
        <v>1951</v>
      </c>
    </row>
    <row r="457" spans="2:16" hidden="1" x14ac:dyDescent="0.35">
      <c r="B457" s="37">
        <v>104519620</v>
      </c>
      <c r="E457" s="2" t="s">
        <v>2352</v>
      </c>
      <c r="G457" s="2" t="s">
        <v>194</v>
      </c>
      <c r="H457" s="2" t="s">
        <v>180</v>
      </c>
      <c r="I457" s="2" t="s">
        <v>2353</v>
      </c>
      <c r="J457" s="2" t="s">
        <v>569</v>
      </c>
      <c r="P457" s="72" t="s">
        <v>1951</v>
      </c>
    </row>
    <row r="458" spans="2:16" hidden="1" x14ac:dyDescent="0.35">
      <c r="B458" s="37">
        <v>104520560</v>
      </c>
      <c r="E458" s="2" t="s">
        <v>34</v>
      </c>
      <c r="G458" s="2" t="s">
        <v>98</v>
      </c>
      <c r="H458" s="2" t="s">
        <v>180</v>
      </c>
      <c r="I458" s="2" t="s">
        <v>2354</v>
      </c>
      <c r="J458" s="2" t="s">
        <v>50</v>
      </c>
      <c r="P458" s="72" t="s">
        <v>1951</v>
      </c>
    </row>
    <row r="459" spans="2:16" hidden="1" x14ac:dyDescent="0.35">
      <c r="B459" s="37">
        <v>104520740</v>
      </c>
      <c r="E459" s="2" t="s">
        <v>2352</v>
      </c>
      <c r="G459" s="2" t="s">
        <v>194</v>
      </c>
      <c r="H459" s="2" t="s">
        <v>180</v>
      </c>
      <c r="I459" s="2" t="s">
        <v>2355</v>
      </c>
      <c r="J459" s="2" t="s">
        <v>50</v>
      </c>
      <c r="P459" s="72" t="s">
        <v>1951</v>
      </c>
    </row>
    <row r="460" spans="2:16" hidden="1" x14ac:dyDescent="0.35">
      <c r="B460" s="37">
        <v>104520760</v>
      </c>
      <c r="E460" s="2" t="s">
        <v>2352</v>
      </c>
      <c r="G460" s="2" t="s">
        <v>194</v>
      </c>
      <c r="H460" s="2" t="s">
        <v>180</v>
      </c>
      <c r="I460" s="2" t="s">
        <v>2356</v>
      </c>
      <c r="J460" s="2" t="s">
        <v>50</v>
      </c>
      <c r="P460" s="72" t="s">
        <v>1951</v>
      </c>
    </row>
    <row r="461" spans="2:16" hidden="1" x14ac:dyDescent="0.35">
      <c r="B461" s="37">
        <v>104521020</v>
      </c>
      <c r="E461" s="2" t="s">
        <v>45</v>
      </c>
      <c r="G461" s="2" t="s">
        <v>46</v>
      </c>
      <c r="H461" s="2" t="s">
        <v>63</v>
      </c>
      <c r="I461" s="2" t="s">
        <v>2357</v>
      </c>
      <c r="J461" s="2" t="s">
        <v>149</v>
      </c>
      <c r="P461" s="72" t="s">
        <v>1951</v>
      </c>
    </row>
    <row r="462" spans="2:16" hidden="1" x14ac:dyDescent="0.35">
      <c r="B462" s="37">
        <v>104521680</v>
      </c>
      <c r="E462" s="2" t="s">
        <v>2352</v>
      </c>
      <c r="G462" s="2" t="s">
        <v>1832</v>
      </c>
      <c r="H462" s="2" t="s">
        <v>180</v>
      </c>
      <c r="I462" s="2" t="s">
        <v>2358</v>
      </c>
      <c r="J462" s="2" t="s">
        <v>50</v>
      </c>
      <c r="P462" s="72" t="s">
        <v>1951</v>
      </c>
    </row>
    <row r="463" spans="2:16" hidden="1" x14ac:dyDescent="0.35">
      <c r="B463" s="37">
        <v>104523280</v>
      </c>
      <c r="E463" s="2" t="s">
        <v>45</v>
      </c>
      <c r="G463" s="2" t="s">
        <v>46</v>
      </c>
      <c r="H463" s="2" t="s">
        <v>180</v>
      </c>
      <c r="I463" s="2" t="s">
        <v>2359</v>
      </c>
      <c r="J463" s="2" t="s">
        <v>57</v>
      </c>
      <c r="P463" s="72" t="s">
        <v>1951</v>
      </c>
    </row>
    <row r="464" spans="2:16" hidden="1" x14ac:dyDescent="0.35">
      <c r="B464" s="37">
        <v>104523530</v>
      </c>
      <c r="E464" s="2" t="s">
        <v>34</v>
      </c>
      <c r="G464" s="2" t="s">
        <v>98</v>
      </c>
      <c r="H464" s="2" t="s">
        <v>180</v>
      </c>
      <c r="I464" s="2" t="s">
        <v>2360</v>
      </c>
      <c r="J464" s="2" t="s">
        <v>50</v>
      </c>
      <c r="P464" s="72" t="s">
        <v>1951</v>
      </c>
    </row>
    <row r="465" spans="2:16" hidden="1" x14ac:dyDescent="0.35">
      <c r="B465" s="37">
        <v>104523870</v>
      </c>
      <c r="E465" s="2" t="s">
        <v>45</v>
      </c>
      <c r="G465" s="2" t="s">
        <v>212</v>
      </c>
      <c r="H465" s="2" t="s">
        <v>216</v>
      </c>
      <c r="I465" s="2" t="s">
        <v>2361</v>
      </c>
      <c r="J465" s="2" t="s">
        <v>50</v>
      </c>
      <c r="P465" s="72" t="s">
        <v>1951</v>
      </c>
    </row>
    <row r="466" spans="2:16" hidden="1" x14ac:dyDescent="0.35">
      <c r="B466" s="37">
        <v>104523970</v>
      </c>
      <c r="E466" s="2" t="s">
        <v>34</v>
      </c>
      <c r="G466" s="2" t="s">
        <v>98</v>
      </c>
      <c r="H466" s="2" t="s">
        <v>180</v>
      </c>
      <c r="I466" s="2" t="s">
        <v>2362</v>
      </c>
      <c r="J466" s="2" t="s">
        <v>50</v>
      </c>
      <c r="P466" s="72" t="s">
        <v>1951</v>
      </c>
    </row>
    <row r="467" spans="2:16" hidden="1" x14ac:dyDescent="0.35">
      <c r="B467" s="37">
        <v>104524410</v>
      </c>
      <c r="E467" s="2" t="s">
        <v>34</v>
      </c>
      <c r="G467" s="2" t="s">
        <v>81</v>
      </c>
      <c r="H467" s="2" t="s">
        <v>180</v>
      </c>
      <c r="I467" s="2" t="s">
        <v>2363</v>
      </c>
      <c r="J467" s="2" t="s">
        <v>50</v>
      </c>
      <c r="P467" s="72" t="s">
        <v>1951</v>
      </c>
    </row>
    <row r="468" spans="2:16" hidden="1" x14ac:dyDescent="0.35">
      <c r="B468" s="37">
        <v>104524740</v>
      </c>
      <c r="E468" s="2" t="s">
        <v>1971</v>
      </c>
      <c r="G468" s="2" t="s">
        <v>242</v>
      </c>
      <c r="H468" s="2" t="s">
        <v>243</v>
      </c>
      <c r="I468" s="2" t="s">
        <v>2364</v>
      </c>
      <c r="J468" s="2" t="s">
        <v>198</v>
      </c>
      <c r="P468" s="72" t="s">
        <v>1951</v>
      </c>
    </row>
    <row r="469" spans="2:16" hidden="1" x14ac:dyDescent="0.35">
      <c r="B469" s="37">
        <v>104525170</v>
      </c>
      <c r="E469" s="2" t="s">
        <v>34</v>
      </c>
      <c r="G469" s="2" t="s">
        <v>98</v>
      </c>
      <c r="H469" s="2" t="s">
        <v>180</v>
      </c>
      <c r="I469" s="2" t="s">
        <v>2365</v>
      </c>
      <c r="J469" s="2" t="s">
        <v>50</v>
      </c>
      <c r="P469" s="72" t="s">
        <v>1951</v>
      </c>
    </row>
    <row r="470" spans="2:16" hidden="1" x14ac:dyDescent="0.35">
      <c r="B470" s="37">
        <v>104525450</v>
      </c>
      <c r="E470" s="2" t="s">
        <v>34</v>
      </c>
      <c r="G470" s="2" t="s">
        <v>94</v>
      </c>
      <c r="H470" s="2" t="s">
        <v>180</v>
      </c>
      <c r="I470" s="2" t="s">
        <v>2366</v>
      </c>
      <c r="J470" s="2" t="s">
        <v>50</v>
      </c>
      <c r="P470" s="72" t="s">
        <v>1951</v>
      </c>
    </row>
    <row r="471" spans="2:16" hidden="1" x14ac:dyDescent="0.35">
      <c r="B471" s="37">
        <v>104525610</v>
      </c>
      <c r="E471" s="2" t="s">
        <v>34</v>
      </c>
      <c r="G471" s="2" t="s">
        <v>94</v>
      </c>
      <c r="H471" s="2" t="s">
        <v>180</v>
      </c>
      <c r="I471" s="2" t="s">
        <v>2367</v>
      </c>
      <c r="J471" s="2" t="s">
        <v>50</v>
      </c>
      <c r="P471" s="72" t="s">
        <v>1951</v>
      </c>
    </row>
    <row r="472" spans="2:16" hidden="1" x14ac:dyDescent="0.35">
      <c r="B472" s="37">
        <v>104525760</v>
      </c>
      <c r="E472" s="2" t="s">
        <v>34</v>
      </c>
      <c r="G472" s="2" t="s">
        <v>81</v>
      </c>
      <c r="H472" s="2" t="s">
        <v>180</v>
      </c>
      <c r="I472" s="2" t="s">
        <v>2368</v>
      </c>
      <c r="J472" s="2" t="s">
        <v>50</v>
      </c>
      <c r="P472" s="72" t="s">
        <v>1951</v>
      </c>
    </row>
    <row r="473" spans="2:16" hidden="1" x14ac:dyDescent="0.35">
      <c r="B473" s="37">
        <v>104526540</v>
      </c>
      <c r="E473" s="2" t="s">
        <v>45</v>
      </c>
      <c r="G473" s="2" t="s">
        <v>46</v>
      </c>
      <c r="H473" s="2" t="s">
        <v>180</v>
      </c>
      <c r="I473" s="2" t="s">
        <v>2369</v>
      </c>
      <c r="J473" s="2" t="s">
        <v>163</v>
      </c>
      <c r="P473" s="72" t="s">
        <v>1951</v>
      </c>
    </row>
    <row r="474" spans="2:16" hidden="1" x14ac:dyDescent="0.35">
      <c r="B474" s="37">
        <v>104526690</v>
      </c>
      <c r="E474" s="2" t="s">
        <v>2352</v>
      </c>
      <c r="G474" s="2" t="s">
        <v>1832</v>
      </c>
      <c r="H474" s="2" t="s">
        <v>180</v>
      </c>
      <c r="I474" s="2" t="s">
        <v>2370</v>
      </c>
      <c r="J474" s="2" t="s">
        <v>50</v>
      </c>
      <c r="P474" s="72" t="s">
        <v>1951</v>
      </c>
    </row>
    <row r="475" spans="2:16" hidden="1" x14ac:dyDescent="0.35">
      <c r="B475" s="37">
        <v>104527490</v>
      </c>
      <c r="E475" s="2" t="s">
        <v>34</v>
      </c>
      <c r="G475" s="2" t="s">
        <v>98</v>
      </c>
      <c r="H475" s="2" t="s">
        <v>180</v>
      </c>
      <c r="I475" s="2" t="s">
        <v>2371</v>
      </c>
      <c r="J475" s="2" t="s">
        <v>50</v>
      </c>
      <c r="P475" s="72" t="s">
        <v>1951</v>
      </c>
    </row>
    <row r="476" spans="2:16" hidden="1" x14ac:dyDescent="0.35">
      <c r="B476" s="2">
        <v>104528030</v>
      </c>
      <c r="E476" s="2" t="s">
        <v>1971</v>
      </c>
      <c r="G476" s="2" t="s">
        <v>242</v>
      </c>
      <c r="H476" s="2" t="s">
        <v>180</v>
      </c>
      <c r="I476" s="2" t="s">
        <v>2372</v>
      </c>
      <c r="J476" s="2" t="s">
        <v>65</v>
      </c>
      <c r="P476" s="72" t="s">
        <v>1951</v>
      </c>
    </row>
    <row r="477" spans="2:16" hidden="1" x14ac:dyDescent="0.35">
      <c r="B477" s="37">
        <v>104528100</v>
      </c>
      <c r="E477" s="2" t="s">
        <v>34</v>
      </c>
      <c r="G477" s="2" t="s">
        <v>81</v>
      </c>
      <c r="H477" s="2" t="s">
        <v>180</v>
      </c>
      <c r="I477" s="2" t="s">
        <v>2373</v>
      </c>
      <c r="J477" s="2" t="s">
        <v>50</v>
      </c>
      <c r="P477" s="72" t="s">
        <v>1951</v>
      </c>
    </row>
    <row r="478" spans="2:16" hidden="1" x14ac:dyDescent="0.35">
      <c r="B478" s="37">
        <v>104529130</v>
      </c>
      <c r="E478" s="2" t="s">
        <v>1971</v>
      </c>
      <c r="G478" s="2" t="s">
        <v>242</v>
      </c>
      <c r="H478" s="2" t="s">
        <v>1274</v>
      </c>
      <c r="I478" s="2" t="s">
        <v>2374</v>
      </c>
      <c r="J478" s="2" t="s">
        <v>198</v>
      </c>
      <c r="P478" s="72" t="s">
        <v>1951</v>
      </c>
    </row>
    <row r="479" spans="2:16" hidden="1" x14ac:dyDescent="0.35">
      <c r="B479" s="2">
        <v>104529700</v>
      </c>
      <c r="E479" s="2" t="s">
        <v>1971</v>
      </c>
      <c r="G479" s="2" t="s">
        <v>242</v>
      </c>
      <c r="H479" s="2" t="s">
        <v>180</v>
      </c>
      <c r="I479" s="2" t="s">
        <v>2375</v>
      </c>
      <c r="J479" s="2" t="s">
        <v>248</v>
      </c>
      <c r="P479" s="72" t="s">
        <v>1951</v>
      </c>
    </row>
    <row r="480" spans="2:16" hidden="1" x14ac:dyDescent="0.35">
      <c r="B480" s="37">
        <v>104529760</v>
      </c>
      <c r="E480" s="2" t="s">
        <v>2352</v>
      </c>
      <c r="G480" s="2" t="s">
        <v>157</v>
      </c>
      <c r="H480" s="2" t="s">
        <v>180</v>
      </c>
      <c r="I480" s="2" t="s">
        <v>2376</v>
      </c>
      <c r="J480" s="2" t="s">
        <v>50</v>
      </c>
      <c r="P480" s="72" t="s">
        <v>1951</v>
      </c>
    </row>
    <row r="481" spans="2:16" hidden="1" x14ac:dyDescent="0.35">
      <c r="B481" s="37">
        <v>104529780</v>
      </c>
      <c r="E481" s="2" t="s">
        <v>2352</v>
      </c>
      <c r="G481" s="2" t="s">
        <v>157</v>
      </c>
      <c r="H481" s="2" t="s">
        <v>180</v>
      </c>
      <c r="I481" s="2" t="s">
        <v>2377</v>
      </c>
      <c r="J481" s="2" t="s">
        <v>50</v>
      </c>
      <c r="P481" s="72" t="s">
        <v>1951</v>
      </c>
    </row>
    <row r="482" spans="2:16" hidden="1" x14ac:dyDescent="0.35">
      <c r="B482" s="37">
        <v>104529790</v>
      </c>
      <c r="E482" s="2" t="s">
        <v>2352</v>
      </c>
      <c r="G482" s="2" t="s">
        <v>157</v>
      </c>
      <c r="H482" s="2" t="s">
        <v>180</v>
      </c>
      <c r="I482" s="2" t="s">
        <v>2378</v>
      </c>
      <c r="J482" s="2" t="s">
        <v>50</v>
      </c>
      <c r="P482" s="72" t="s">
        <v>1951</v>
      </c>
    </row>
    <row r="483" spans="2:16" hidden="1" x14ac:dyDescent="0.35">
      <c r="B483" s="37">
        <v>104529800</v>
      </c>
      <c r="E483" s="2" t="s">
        <v>2352</v>
      </c>
      <c r="G483" s="2" t="s">
        <v>157</v>
      </c>
      <c r="H483" s="2" t="s">
        <v>180</v>
      </c>
      <c r="I483" s="2" t="s">
        <v>2379</v>
      </c>
      <c r="J483" s="2" t="s">
        <v>50</v>
      </c>
      <c r="P483" s="72" t="s">
        <v>1951</v>
      </c>
    </row>
    <row r="484" spans="2:16" hidden="1" x14ac:dyDescent="0.35">
      <c r="B484" s="2">
        <v>104529940</v>
      </c>
      <c r="E484" s="2" t="s">
        <v>72</v>
      </c>
      <c r="G484" s="2" t="s">
        <v>129</v>
      </c>
      <c r="H484" s="2" t="s">
        <v>129</v>
      </c>
      <c r="I484" s="2" t="s">
        <v>2380</v>
      </c>
      <c r="J484" s="2" t="s">
        <v>77</v>
      </c>
      <c r="P484" s="72" t="s">
        <v>1951</v>
      </c>
    </row>
    <row r="485" spans="2:16" hidden="1" x14ac:dyDescent="0.35">
      <c r="B485" s="37">
        <v>104530650</v>
      </c>
      <c r="E485" s="2" t="s">
        <v>1971</v>
      </c>
      <c r="G485" s="2" t="s">
        <v>2105</v>
      </c>
      <c r="H485" s="2" t="s">
        <v>2245</v>
      </c>
      <c r="I485" s="2" t="s">
        <v>2381</v>
      </c>
      <c r="J485" s="2" t="s">
        <v>198</v>
      </c>
      <c r="P485" s="72" t="s">
        <v>1951</v>
      </c>
    </row>
    <row r="486" spans="2:16" hidden="1" x14ac:dyDescent="0.35">
      <c r="B486" s="37">
        <v>104532100</v>
      </c>
      <c r="E486" s="2" t="s">
        <v>72</v>
      </c>
      <c r="G486" s="2" t="s">
        <v>85</v>
      </c>
      <c r="H486" s="2" t="s">
        <v>130</v>
      </c>
      <c r="I486" s="2" t="s">
        <v>2382</v>
      </c>
      <c r="J486" s="2" t="s">
        <v>92</v>
      </c>
      <c r="P486" s="72" t="s">
        <v>1951</v>
      </c>
    </row>
    <row r="487" spans="2:16" hidden="1" x14ac:dyDescent="0.35">
      <c r="B487" s="2">
        <v>104532820</v>
      </c>
      <c r="E487" s="2" t="s">
        <v>1971</v>
      </c>
      <c r="G487" s="2" t="s">
        <v>2105</v>
      </c>
      <c r="H487" s="2" t="s">
        <v>1973</v>
      </c>
      <c r="I487" s="2" t="s">
        <v>2383</v>
      </c>
      <c r="J487" s="2" t="s">
        <v>141</v>
      </c>
      <c r="P487" s="72" t="s">
        <v>1951</v>
      </c>
    </row>
    <row r="488" spans="2:16" hidden="1" x14ac:dyDescent="0.35">
      <c r="B488" s="2">
        <v>104532840</v>
      </c>
      <c r="E488" s="2" t="s">
        <v>34</v>
      </c>
      <c r="G488" s="2" t="s">
        <v>138</v>
      </c>
      <c r="H488" s="2" t="s">
        <v>339</v>
      </c>
      <c r="I488" s="2" t="s">
        <v>2384</v>
      </c>
      <c r="J488" s="2" t="s">
        <v>50</v>
      </c>
      <c r="P488" s="72" t="s">
        <v>1951</v>
      </c>
    </row>
    <row r="489" spans="2:16" hidden="1" x14ac:dyDescent="0.35">
      <c r="B489" s="2">
        <v>104532850</v>
      </c>
      <c r="E489" s="2" t="s">
        <v>34</v>
      </c>
      <c r="G489" s="2" t="s">
        <v>2105</v>
      </c>
      <c r="H489" s="2" t="s">
        <v>85</v>
      </c>
      <c r="I489" s="2" t="s">
        <v>2385</v>
      </c>
      <c r="J489" s="2" t="s">
        <v>141</v>
      </c>
      <c r="P489" s="72" t="s">
        <v>1951</v>
      </c>
    </row>
    <row r="490" spans="2:16" hidden="1" x14ac:dyDescent="0.35">
      <c r="B490" s="2">
        <v>104532860</v>
      </c>
      <c r="E490" s="2" t="s">
        <v>34</v>
      </c>
      <c r="G490" s="2" t="s">
        <v>273</v>
      </c>
      <c r="H490" s="2" t="s">
        <v>283</v>
      </c>
      <c r="I490" s="2" t="s">
        <v>2386</v>
      </c>
      <c r="J490" s="2" t="s">
        <v>253</v>
      </c>
      <c r="P490" s="72" t="s">
        <v>1951</v>
      </c>
    </row>
    <row r="491" spans="2:16" hidden="1" x14ac:dyDescent="0.35">
      <c r="B491" s="2">
        <v>104532870</v>
      </c>
      <c r="E491" s="2" t="s">
        <v>34</v>
      </c>
      <c r="G491" s="2" t="s">
        <v>273</v>
      </c>
      <c r="H491" s="2" t="s">
        <v>1956</v>
      </c>
      <c r="I491" s="2" t="s">
        <v>2387</v>
      </c>
      <c r="J491" s="2" t="s">
        <v>57</v>
      </c>
      <c r="P491" s="72" t="s">
        <v>1951</v>
      </c>
    </row>
    <row r="492" spans="2:16" hidden="1" x14ac:dyDescent="0.35">
      <c r="B492" s="2">
        <v>104532880</v>
      </c>
      <c r="E492" s="2" t="s">
        <v>34</v>
      </c>
      <c r="G492" s="2" t="s">
        <v>273</v>
      </c>
      <c r="H492" s="2" t="s">
        <v>1956</v>
      </c>
      <c r="I492" s="2" t="s">
        <v>2388</v>
      </c>
      <c r="J492" s="2" t="s">
        <v>141</v>
      </c>
      <c r="P492" s="72" t="s">
        <v>1951</v>
      </c>
    </row>
    <row r="493" spans="2:16" hidden="1" x14ac:dyDescent="0.35">
      <c r="B493" s="2">
        <v>104532930</v>
      </c>
      <c r="E493" s="2" t="s">
        <v>34</v>
      </c>
      <c r="G493" s="2" t="s">
        <v>94</v>
      </c>
      <c r="H493" s="2" t="s">
        <v>223</v>
      </c>
      <c r="I493" s="2" t="s">
        <v>2389</v>
      </c>
      <c r="J493" s="2" t="s">
        <v>50</v>
      </c>
      <c r="P493" s="72" t="s">
        <v>1951</v>
      </c>
    </row>
    <row r="494" spans="2:16" hidden="1" x14ac:dyDescent="0.35">
      <c r="B494" s="2">
        <v>104532960</v>
      </c>
      <c r="E494" s="2" t="s">
        <v>34</v>
      </c>
      <c r="G494" s="2" t="s">
        <v>1239</v>
      </c>
      <c r="H494" s="2" t="s">
        <v>1240</v>
      </c>
      <c r="I494" s="2" t="s">
        <v>2390</v>
      </c>
      <c r="J494" s="2" t="s">
        <v>160</v>
      </c>
      <c r="P494" s="72" t="s">
        <v>1951</v>
      </c>
    </row>
    <row r="495" spans="2:16" hidden="1" x14ac:dyDescent="0.35">
      <c r="B495" s="2">
        <v>104532980</v>
      </c>
      <c r="E495" s="2" t="s">
        <v>34</v>
      </c>
      <c r="G495" s="2" t="s">
        <v>1832</v>
      </c>
      <c r="H495" s="2" t="s">
        <v>1499</v>
      </c>
      <c r="I495" s="2" t="s">
        <v>2391</v>
      </c>
      <c r="J495" s="2" t="s">
        <v>141</v>
      </c>
      <c r="P495" s="72" t="s">
        <v>1951</v>
      </c>
    </row>
    <row r="496" spans="2:16" hidden="1" x14ac:dyDescent="0.35">
      <c r="B496" s="2">
        <v>104533000</v>
      </c>
      <c r="E496" s="2" t="s">
        <v>34</v>
      </c>
      <c r="G496" s="2" t="s">
        <v>179</v>
      </c>
      <c r="H496" s="2" t="s">
        <v>183</v>
      </c>
      <c r="I496" s="2" t="s">
        <v>2392</v>
      </c>
      <c r="J496" s="2" t="s">
        <v>106</v>
      </c>
      <c r="P496" s="72" t="s">
        <v>1951</v>
      </c>
    </row>
    <row r="497" spans="2:16" hidden="1" x14ac:dyDescent="0.35">
      <c r="B497" s="2">
        <v>104533040</v>
      </c>
      <c r="E497" s="2" t="s">
        <v>34</v>
      </c>
      <c r="G497" s="2" t="s">
        <v>1832</v>
      </c>
      <c r="H497" s="2" t="s">
        <v>464</v>
      </c>
      <c r="I497" s="2" t="s">
        <v>2393</v>
      </c>
      <c r="J497" s="2" t="s">
        <v>248</v>
      </c>
      <c r="P497" s="72" t="s">
        <v>1951</v>
      </c>
    </row>
    <row r="498" spans="2:16" hidden="1" x14ac:dyDescent="0.35">
      <c r="B498" s="2">
        <v>104533070</v>
      </c>
      <c r="E498" s="2" t="s">
        <v>34</v>
      </c>
      <c r="G498" s="2" t="s">
        <v>273</v>
      </c>
      <c r="H498" s="2" t="s">
        <v>283</v>
      </c>
      <c r="I498" s="2" t="s">
        <v>2394</v>
      </c>
      <c r="J498" s="2" t="s">
        <v>57</v>
      </c>
      <c r="P498" s="72" t="s">
        <v>1951</v>
      </c>
    </row>
    <row r="499" spans="2:16" hidden="1" x14ac:dyDescent="0.35">
      <c r="B499" s="2">
        <v>104533090</v>
      </c>
      <c r="E499" s="2" t="s">
        <v>34</v>
      </c>
      <c r="G499" s="2" t="s">
        <v>179</v>
      </c>
      <c r="H499" s="2" t="s">
        <v>180</v>
      </c>
      <c r="I499" s="2" t="s">
        <v>2395</v>
      </c>
      <c r="J499" s="2" t="s">
        <v>57</v>
      </c>
      <c r="P499" s="72" t="s">
        <v>1951</v>
      </c>
    </row>
    <row r="500" spans="2:16" hidden="1" x14ac:dyDescent="0.35">
      <c r="B500" s="2">
        <v>104533110</v>
      </c>
      <c r="E500" s="2" t="s">
        <v>34</v>
      </c>
      <c r="G500" s="2" t="s">
        <v>179</v>
      </c>
      <c r="H500" s="2" t="s">
        <v>180</v>
      </c>
      <c r="I500" s="2" t="s">
        <v>2396</v>
      </c>
      <c r="J500" s="2" t="s">
        <v>57</v>
      </c>
      <c r="P500" s="72" t="s">
        <v>1951</v>
      </c>
    </row>
    <row r="501" spans="2:16" hidden="1" x14ac:dyDescent="0.35">
      <c r="B501" s="2">
        <v>104533140</v>
      </c>
      <c r="E501" s="2" t="s">
        <v>1971</v>
      </c>
      <c r="G501" s="2" t="s">
        <v>2105</v>
      </c>
      <c r="H501" s="2" t="s">
        <v>2245</v>
      </c>
      <c r="I501" s="2" t="s">
        <v>2397</v>
      </c>
      <c r="J501" s="2" t="s">
        <v>141</v>
      </c>
      <c r="P501" s="72" t="s">
        <v>1951</v>
      </c>
    </row>
    <row r="502" spans="2:16" hidden="1" x14ac:dyDescent="0.35">
      <c r="B502" s="2">
        <v>104533500</v>
      </c>
      <c r="E502" s="2" t="s">
        <v>72</v>
      </c>
      <c r="G502" s="2" t="s">
        <v>129</v>
      </c>
      <c r="H502" s="2" t="s">
        <v>129</v>
      </c>
      <c r="I502" s="2" t="s">
        <v>2398</v>
      </c>
      <c r="J502" s="2" t="s">
        <v>77</v>
      </c>
      <c r="P502" s="72" t="s">
        <v>1951</v>
      </c>
    </row>
    <row r="503" spans="2:16" hidden="1" x14ac:dyDescent="0.35">
      <c r="B503" s="2">
        <v>104533510</v>
      </c>
      <c r="E503" s="2" t="s">
        <v>72</v>
      </c>
      <c r="G503" s="2" t="s">
        <v>129</v>
      </c>
      <c r="H503" s="2" t="s">
        <v>129</v>
      </c>
      <c r="I503" s="2" t="s">
        <v>2399</v>
      </c>
      <c r="J503" s="2" t="s">
        <v>77</v>
      </c>
      <c r="P503" s="72" t="s">
        <v>1951</v>
      </c>
    </row>
    <row r="504" spans="2:16" hidden="1" x14ac:dyDescent="0.35">
      <c r="B504" s="2">
        <v>104533580</v>
      </c>
      <c r="E504" s="2" t="s">
        <v>34</v>
      </c>
      <c r="G504" s="2" t="s">
        <v>1832</v>
      </c>
      <c r="H504" s="2" t="s">
        <v>161</v>
      </c>
      <c r="I504" s="2" t="s">
        <v>2400</v>
      </c>
      <c r="J504" s="2" t="s">
        <v>2401</v>
      </c>
      <c r="P504" s="72" t="s">
        <v>1951</v>
      </c>
    </row>
    <row r="505" spans="2:16" hidden="1" x14ac:dyDescent="0.35">
      <c r="B505" s="2">
        <v>104533590</v>
      </c>
      <c r="E505" s="2" t="s">
        <v>34</v>
      </c>
      <c r="G505" s="2" t="s">
        <v>1832</v>
      </c>
      <c r="H505" s="2" t="s">
        <v>161</v>
      </c>
      <c r="I505" s="2" t="s">
        <v>2402</v>
      </c>
      <c r="J505" s="2" t="s">
        <v>160</v>
      </c>
      <c r="P505" s="72" t="s">
        <v>1951</v>
      </c>
    </row>
    <row r="506" spans="2:16" hidden="1" x14ac:dyDescent="0.35">
      <c r="B506" s="2">
        <v>104533620</v>
      </c>
      <c r="E506" s="2" t="s">
        <v>34</v>
      </c>
      <c r="G506" s="2" t="s">
        <v>81</v>
      </c>
      <c r="H506" s="2" t="s">
        <v>230</v>
      </c>
      <c r="I506" s="2" t="s">
        <v>2403</v>
      </c>
      <c r="J506" s="2" t="s">
        <v>57</v>
      </c>
      <c r="P506" s="72" t="s">
        <v>1951</v>
      </c>
    </row>
    <row r="507" spans="2:16" hidden="1" x14ac:dyDescent="0.35">
      <c r="B507" s="37">
        <v>104534080</v>
      </c>
      <c r="E507" s="2" t="s">
        <v>1971</v>
      </c>
      <c r="G507" s="2" t="s">
        <v>2105</v>
      </c>
      <c r="H507" s="2" t="s">
        <v>180</v>
      </c>
      <c r="I507" s="2" t="s">
        <v>2404</v>
      </c>
      <c r="J507" s="2" t="s">
        <v>482</v>
      </c>
      <c r="P507" s="72" t="s">
        <v>1951</v>
      </c>
    </row>
    <row r="508" spans="2:16" hidden="1" x14ac:dyDescent="0.35">
      <c r="B508" s="2">
        <v>104534290</v>
      </c>
      <c r="E508" s="2" t="s">
        <v>34</v>
      </c>
      <c r="G508" s="2" t="s">
        <v>273</v>
      </c>
      <c r="H508" s="2" t="s">
        <v>1956</v>
      </c>
      <c r="I508" s="2" t="s">
        <v>2405</v>
      </c>
      <c r="J508" s="2" t="s">
        <v>57</v>
      </c>
      <c r="P508" s="72" t="s">
        <v>1951</v>
      </c>
    </row>
    <row r="509" spans="2:16" hidden="1" x14ac:dyDescent="0.35">
      <c r="B509" s="2">
        <v>104534780</v>
      </c>
      <c r="E509" s="2" t="s">
        <v>72</v>
      </c>
      <c r="G509" s="2" t="s">
        <v>129</v>
      </c>
      <c r="H509" s="2" t="s">
        <v>1823</v>
      </c>
      <c r="I509" s="2" t="s">
        <v>2406</v>
      </c>
      <c r="J509" s="2" t="s">
        <v>77</v>
      </c>
      <c r="P509" s="72" t="s">
        <v>1951</v>
      </c>
    </row>
    <row r="510" spans="2:16" hidden="1" x14ac:dyDescent="0.35">
      <c r="B510" s="2">
        <v>104537860</v>
      </c>
      <c r="E510" s="2" t="s">
        <v>34</v>
      </c>
      <c r="G510" s="2" t="s">
        <v>98</v>
      </c>
      <c r="H510" s="2" t="s">
        <v>99</v>
      </c>
      <c r="I510" s="2" t="s">
        <v>2407</v>
      </c>
      <c r="J510" s="2" t="s">
        <v>294</v>
      </c>
      <c r="P510" s="72" t="s">
        <v>1951</v>
      </c>
    </row>
    <row r="511" spans="2:16" hidden="1" x14ac:dyDescent="0.35">
      <c r="B511" s="2">
        <v>104539170</v>
      </c>
      <c r="E511" s="2" t="s">
        <v>34</v>
      </c>
      <c r="G511" s="2" t="s">
        <v>1832</v>
      </c>
      <c r="H511" s="2" t="s">
        <v>1106</v>
      </c>
      <c r="I511" s="2" t="s">
        <v>2408</v>
      </c>
      <c r="J511" s="2" t="s">
        <v>65</v>
      </c>
      <c r="P511" s="72" t="s">
        <v>1951</v>
      </c>
    </row>
    <row r="512" spans="2:16" hidden="1" x14ac:dyDescent="0.35">
      <c r="B512" s="37">
        <v>105045390</v>
      </c>
      <c r="E512" s="2" t="s">
        <v>1971</v>
      </c>
      <c r="G512" s="2" t="s">
        <v>2105</v>
      </c>
      <c r="H512" s="2" t="s">
        <v>2106</v>
      </c>
      <c r="I512" s="2" t="s">
        <v>2107</v>
      </c>
      <c r="J512" s="2" t="s">
        <v>92</v>
      </c>
      <c r="P512" s="72" t="s">
        <v>1951</v>
      </c>
    </row>
    <row r="513" spans="2:16" hidden="1" x14ac:dyDescent="0.35">
      <c r="B513" s="37">
        <v>105201070</v>
      </c>
      <c r="E513" s="2" t="s">
        <v>34</v>
      </c>
      <c r="G513" s="2" t="s">
        <v>98</v>
      </c>
      <c r="H513" s="2" t="s">
        <v>180</v>
      </c>
      <c r="I513" s="2" t="s">
        <v>2409</v>
      </c>
      <c r="J513" s="2" t="s">
        <v>104</v>
      </c>
      <c r="P513" s="72" t="s">
        <v>1951</v>
      </c>
    </row>
    <row r="514" spans="2:16" hidden="1" x14ac:dyDescent="0.35">
      <c r="B514" s="37">
        <v>150000349</v>
      </c>
      <c r="E514" s="2" t="s">
        <v>34</v>
      </c>
      <c r="G514" s="2" t="s">
        <v>98</v>
      </c>
      <c r="H514" s="2" t="s">
        <v>180</v>
      </c>
      <c r="I514" s="2" t="s">
        <v>2410</v>
      </c>
      <c r="J514" s="2" t="s">
        <v>50</v>
      </c>
      <c r="P514" s="72" t="s">
        <v>1951</v>
      </c>
    </row>
    <row r="515" spans="2:16" hidden="1" x14ac:dyDescent="0.35">
      <c r="B515" s="2">
        <v>150000828</v>
      </c>
      <c r="E515" s="2" t="s">
        <v>45</v>
      </c>
      <c r="G515" s="2" t="s">
        <v>46</v>
      </c>
      <c r="H515" s="2" t="s">
        <v>180</v>
      </c>
      <c r="I515" s="2" t="s">
        <v>2411</v>
      </c>
      <c r="J515" s="2" t="s">
        <v>49</v>
      </c>
      <c r="P515" s="72" t="s">
        <v>1951</v>
      </c>
    </row>
    <row r="516" spans="2:16" hidden="1" x14ac:dyDescent="0.35">
      <c r="B516" s="37">
        <v>150000843</v>
      </c>
      <c r="E516" s="2" t="s">
        <v>34</v>
      </c>
      <c r="G516" s="2" t="s">
        <v>81</v>
      </c>
      <c r="H516" s="2" t="s">
        <v>180</v>
      </c>
      <c r="I516" s="2" t="s">
        <v>2412</v>
      </c>
      <c r="J516" s="2" t="s">
        <v>50</v>
      </c>
      <c r="P516" s="72" t="s">
        <v>1951</v>
      </c>
    </row>
    <row r="517" spans="2:16" hidden="1" x14ac:dyDescent="0.35">
      <c r="B517" s="37">
        <v>150001197</v>
      </c>
      <c r="E517" s="2" t="s">
        <v>2352</v>
      </c>
      <c r="G517" s="2" t="s">
        <v>1832</v>
      </c>
      <c r="H517" s="2" t="s">
        <v>180</v>
      </c>
      <c r="I517" s="2" t="s">
        <v>2413</v>
      </c>
      <c r="J517" s="2" t="s">
        <v>50</v>
      </c>
      <c r="P517" s="72" t="s">
        <v>1951</v>
      </c>
    </row>
    <row r="518" spans="2:16" hidden="1" x14ac:dyDescent="0.35">
      <c r="B518" s="37">
        <v>150001753</v>
      </c>
      <c r="E518" s="2" t="s">
        <v>34</v>
      </c>
      <c r="G518" s="2" t="s">
        <v>94</v>
      </c>
      <c r="H518" s="2" t="s">
        <v>180</v>
      </c>
      <c r="I518" s="2" t="s">
        <v>2414</v>
      </c>
      <c r="J518" s="2" t="s">
        <v>50</v>
      </c>
      <c r="P518" s="72" t="s">
        <v>1951</v>
      </c>
    </row>
    <row r="519" spans="2:16" hidden="1" x14ac:dyDescent="0.35">
      <c r="B519" s="37">
        <v>150001823</v>
      </c>
      <c r="E519" s="2" t="s">
        <v>34</v>
      </c>
      <c r="G519" s="2" t="s">
        <v>94</v>
      </c>
      <c r="H519" s="2" t="s">
        <v>180</v>
      </c>
      <c r="I519" s="2" t="s">
        <v>2415</v>
      </c>
      <c r="J519" s="2" t="s">
        <v>50</v>
      </c>
      <c r="P519" s="72" t="s">
        <v>1951</v>
      </c>
    </row>
    <row r="520" spans="2:16" hidden="1" x14ac:dyDescent="0.35">
      <c r="B520" s="37">
        <v>150001827</v>
      </c>
      <c r="E520" s="2" t="s">
        <v>34</v>
      </c>
      <c r="G520" s="2" t="s">
        <v>94</v>
      </c>
      <c r="H520" s="2" t="s">
        <v>180</v>
      </c>
      <c r="I520" s="2" t="s">
        <v>2416</v>
      </c>
      <c r="J520" s="2" t="s">
        <v>50</v>
      </c>
      <c r="P520" s="72" t="s">
        <v>1951</v>
      </c>
    </row>
    <row r="521" spans="2:16" hidden="1" x14ac:dyDescent="0.35">
      <c r="B521" s="37">
        <v>201220811</v>
      </c>
      <c r="E521" s="2" t="s">
        <v>34</v>
      </c>
      <c r="G521" s="2" t="s">
        <v>273</v>
      </c>
      <c r="H521" s="2" t="s">
        <v>180</v>
      </c>
      <c r="I521" s="2" t="s">
        <v>2417</v>
      </c>
      <c r="J521" s="2" t="s">
        <v>50</v>
      </c>
      <c r="P521" s="72" t="s">
        <v>1951</v>
      </c>
    </row>
    <row r="522" spans="2:16" hidden="1" x14ac:dyDescent="0.35">
      <c r="B522" s="37">
        <v>201222040</v>
      </c>
      <c r="E522" s="2" t="s">
        <v>34</v>
      </c>
      <c r="G522" s="2" t="s">
        <v>273</v>
      </c>
      <c r="H522" s="2" t="s">
        <v>180</v>
      </c>
      <c r="I522" s="2" t="s">
        <v>2418</v>
      </c>
      <c r="J522" s="2" t="s">
        <v>49</v>
      </c>
      <c r="P522" s="72" t="s">
        <v>1951</v>
      </c>
    </row>
    <row r="523" spans="2:16" hidden="1" x14ac:dyDescent="0.35">
      <c r="B523" s="63">
        <v>201223360</v>
      </c>
      <c r="E523" s="63" t="s">
        <v>34</v>
      </c>
      <c r="G523" s="2" t="s">
        <v>273</v>
      </c>
      <c r="H523" s="2" t="s">
        <v>180</v>
      </c>
      <c r="I523" s="2" t="s">
        <v>2419</v>
      </c>
      <c r="J523" s="2" t="s">
        <v>49</v>
      </c>
      <c r="P523" s="72" t="s">
        <v>1951</v>
      </c>
    </row>
    <row r="524" spans="2:16" hidden="1" x14ac:dyDescent="0.35">
      <c r="B524" s="37">
        <v>201230750</v>
      </c>
      <c r="E524" s="2" t="s">
        <v>34</v>
      </c>
      <c r="G524" s="2" t="s">
        <v>138</v>
      </c>
      <c r="H524" s="2" t="s">
        <v>180</v>
      </c>
      <c r="I524" s="2" t="s">
        <v>2420</v>
      </c>
      <c r="J524" s="2" t="s">
        <v>50</v>
      </c>
      <c r="P524" s="72" t="s">
        <v>1951</v>
      </c>
    </row>
    <row r="525" spans="2:16" hidden="1" x14ac:dyDescent="0.35">
      <c r="B525" s="37">
        <v>201300200</v>
      </c>
      <c r="E525" s="2" t="s">
        <v>45</v>
      </c>
      <c r="G525" s="2" t="s">
        <v>46</v>
      </c>
      <c r="H525" s="2" t="s">
        <v>47</v>
      </c>
      <c r="I525" s="2" t="s">
        <v>2421</v>
      </c>
      <c r="J525" s="2" t="s">
        <v>177</v>
      </c>
      <c r="P525" s="72" t="s">
        <v>1951</v>
      </c>
    </row>
    <row r="526" spans="2:16" hidden="1" x14ac:dyDescent="0.35">
      <c r="B526" s="37">
        <v>201400000</v>
      </c>
      <c r="E526" s="2" t="s">
        <v>2352</v>
      </c>
      <c r="G526" s="2" t="s">
        <v>1832</v>
      </c>
      <c r="H526" s="2" t="s">
        <v>180</v>
      </c>
      <c r="I526" s="2" t="s">
        <v>2422</v>
      </c>
      <c r="J526" s="2" t="s">
        <v>2423</v>
      </c>
      <c r="P526" s="72" t="s">
        <v>1951</v>
      </c>
    </row>
    <row r="527" spans="2:16" hidden="1" x14ac:dyDescent="0.35">
      <c r="B527" s="37">
        <v>201609180</v>
      </c>
      <c r="E527" s="2" t="s">
        <v>34</v>
      </c>
      <c r="G527" s="2" t="s">
        <v>285</v>
      </c>
      <c r="H527" s="2" t="s">
        <v>180</v>
      </c>
      <c r="I527" s="2" t="s">
        <v>2424</v>
      </c>
      <c r="J527" s="2" t="s">
        <v>50</v>
      </c>
      <c r="P527" s="72" t="s">
        <v>1951</v>
      </c>
    </row>
    <row r="528" spans="2:16" hidden="1" x14ac:dyDescent="0.35">
      <c r="B528" s="37">
        <v>201610120</v>
      </c>
      <c r="E528" s="2" t="s">
        <v>34</v>
      </c>
      <c r="G528" s="2" t="s">
        <v>273</v>
      </c>
      <c r="H528" s="2" t="s">
        <v>180</v>
      </c>
      <c r="I528" s="2" t="s">
        <v>2425</v>
      </c>
      <c r="J528" s="2" t="s">
        <v>2423</v>
      </c>
      <c r="P528" s="72" t="s">
        <v>1951</v>
      </c>
    </row>
    <row r="529" spans="2:16" hidden="1" x14ac:dyDescent="0.35">
      <c r="B529" s="37">
        <v>201610150</v>
      </c>
      <c r="E529" s="2" t="s">
        <v>34</v>
      </c>
      <c r="G529" s="2" t="s">
        <v>138</v>
      </c>
      <c r="H529" s="2" t="s">
        <v>180</v>
      </c>
      <c r="I529" s="2" t="s">
        <v>2426</v>
      </c>
      <c r="J529" s="2" t="s">
        <v>50</v>
      </c>
      <c r="P529" s="72" t="s">
        <v>1951</v>
      </c>
    </row>
    <row r="530" spans="2:16" hidden="1" x14ac:dyDescent="0.35">
      <c r="B530" s="2">
        <v>201610810</v>
      </c>
      <c r="E530" s="2" t="s">
        <v>34</v>
      </c>
      <c r="G530" s="2" t="s">
        <v>273</v>
      </c>
      <c r="H530" s="2" t="s">
        <v>180</v>
      </c>
      <c r="I530" s="2" t="s">
        <v>2427</v>
      </c>
      <c r="J530" s="2" t="s">
        <v>50</v>
      </c>
      <c r="P530" s="72" t="s">
        <v>1951</v>
      </c>
    </row>
    <row r="531" spans="2:16" hidden="1" x14ac:dyDescent="0.35">
      <c r="B531" s="37">
        <v>201610820</v>
      </c>
      <c r="E531" s="2" t="s">
        <v>34</v>
      </c>
      <c r="G531" s="2" t="s">
        <v>273</v>
      </c>
      <c r="H531" s="2" t="s">
        <v>180</v>
      </c>
      <c r="I531" s="2" t="s">
        <v>2428</v>
      </c>
      <c r="J531" s="2" t="s">
        <v>50</v>
      </c>
      <c r="P531" s="72" t="s">
        <v>1951</v>
      </c>
    </row>
    <row r="532" spans="2:16" hidden="1" x14ac:dyDescent="0.35">
      <c r="B532" s="37">
        <v>201700057</v>
      </c>
      <c r="E532" s="2" t="s">
        <v>34</v>
      </c>
      <c r="G532" s="2" t="s">
        <v>285</v>
      </c>
      <c r="H532" s="2" t="s">
        <v>180</v>
      </c>
      <c r="I532" s="2" t="s">
        <v>2429</v>
      </c>
      <c r="J532" s="2" t="s">
        <v>50</v>
      </c>
      <c r="P532" s="72" t="s">
        <v>1951</v>
      </c>
    </row>
    <row r="533" spans="2:16" hidden="1" x14ac:dyDescent="0.35">
      <c r="B533" s="37">
        <v>201700350</v>
      </c>
      <c r="E533" s="2" t="s">
        <v>34</v>
      </c>
      <c r="G533" s="2" t="s">
        <v>179</v>
      </c>
      <c r="H533" s="2" t="s">
        <v>180</v>
      </c>
      <c r="I533" s="2" t="s">
        <v>2430</v>
      </c>
      <c r="J533" s="2" t="s">
        <v>50</v>
      </c>
      <c r="P533" s="72" t="s">
        <v>1951</v>
      </c>
    </row>
    <row r="534" spans="2:16" hidden="1" x14ac:dyDescent="0.35">
      <c r="B534" s="37">
        <v>201701000</v>
      </c>
      <c r="E534" s="2" t="s">
        <v>2352</v>
      </c>
      <c r="G534" s="2" t="s">
        <v>1832</v>
      </c>
      <c r="H534" s="2" t="s">
        <v>180</v>
      </c>
      <c r="I534" s="2" t="s">
        <v>2431</v>
      </c>
      <c r="J534" s="2" t="s">
        <v>50</v>
      </c>
      <c r="P534" s="72" t="s">
        <v>1951</v>
      </c>
    </row>
    <row r="535" spans="2:16" hidden="1" x14ac:dyDescent="0.35">
      <c r="B535" s="37">
        <v>100093660</v>
      </c>
      <c r="E535" s="2" t="s">
        <v>45</v>
      </c>
      <c r="G535" s="2" t="s">
        <v>212</v>
      </c>
      <c r="H535" s="2" t="s">
        <v>180</v>
      </c>
      <c r="I535" s="2" t="s">
        <v>2432</v>
      </c>
      <c r="J535" s="2" t="s">
        <v>50</v>
      </c>
      <c r="P535" s="72" t="s">
        <v>1951</v>
      </c>
    </row>
    <row r="536" spans="2:16" hidden="1" x14ac:dyDescent="0.35">
      <c r="B536" s="2">
        <v>104537700</v>
      </c>
      <c r="E536" s="2" t="s">
        <v>1971</v>
      </c>
      <c r="G536" s="2" t="s">
        <v>1314</v>
      </c>
      <c r="H536" s="2" t="s">
        <v>1240</v>
      </c>
      <c r="I536" s="2" t="s">
        <v>2433</v>
      </c>
      <c r="J536" s="2" t="s">
        <v>141</v>
      </c>
      <c r="P536" s="72" t="s">
        <v>1951</v>
      </c>
    </row>
    <row r="537" spans="2:16" hidden="1" x14ac:dyDescent="0.35">
      <c r="B537" s="2">
        <v>104527770</v>
      </c>
      <c r="E537" s="2" t="s">
        <v>2352</v>
      </c>
      <c r="G537" s="2" t="s">
        <v>250</v>
      </c>
      <c r="H537" s="2" t="s">
        <v>180</v>
      </c>
      <c r="I537" s="2" t="s">
        <v>2434</v>
      </c>
      <c r="J537" s="2" t="s">
        <v>49</v>
      </c>
      <c r="P537" s="72" t="s">
        <v>2435</v>
      </c>
    </row>
    <row r="538" spans="2:16" hidden="1" x14ac:dyDescent="0.35">
      <c r="B538" s="37">
        <v>102201100</v>
      </c>
      <c r="E538" s="2" t="s">
        <v>34</v>
      </c>
      <c r="G538" s="2" t="s">
        <v>94</v>
      </c>
      <c r="H538" s="2" t="s">
        <v>180</v>
      </c>
      <c r="I538" s="2" t="s">
        <v>2436</v>
      </c>
      <c r="J538" s="2" t="s">
        <v>49</v>
      </c>
      <c r="P538" s="72" t="s">
        <v>2435</v>
      </c>
    </row>
    <row r="539" spans="2:16" hidden="1" x14ac:dyDescent="0.35">
      <c r="B539" s="37">
        <v>102202450</v>
      </c>
      <c r="E539" s="2" t="s">
        <v>34</v>
      </c>
      <c r="G539" s="2" t="s">
        <v>94</v>
      </c>
      <c r="H539" s="2" t="s">
        <v>180</v>
      </c>
      <c r="I539" s="2" t="s">
        <v>2437</v>
      </c>
      <c r="J539" s="2" t="s">
        <v>160</v>
      </c>
      <c r="P539" s="72" t="s">
        <v>2435</v>
      </c>
    </row>
    <row r="540" spans="2:16" hidden="1" x14ac:dyDescent="0.35">
      <c r="B540" s="2">
        <v>102300001</v>
      </c>
      <c r="E540" s="2" t="s">
        <v>34</v>
      </c>
      <c r="G540" s="2" t="s">
        <v>94</v>
      </c>
      <c r="H540" s="2" t="s">
        <v>180</v>
      </c>
      <c r="I540" s="2" t="s">
        <v>2438</v>
      </c>
      <c r="J540" s="2" t="s">
        <v>65</v>
      </c>
      <c r="P540" s="72" t="s">
        <v>2435</v>
      </c>
    </row>
    <row r="541" spans="2:16" hidden="1" x14ac:dyDescent="0.35">
      <c r="B541" s="2">
        <v>104525440</v>
      </c>
      <c r="E541" s="2" t="s">
        <v>34</v>
      </c>
      <c r="G541" s="2" t="s">
        <v>94</v>
      </c>
      <c r="H541" s="2" t="s">
        <v>180</v>
      </c>
      <c r="I541" s="2" t="s">
        <v>2439</v>
      </c>
      <c r="J541" s="2" t="s">
        <v>234</v>
      </c>
      <c r="P541" s="72" t="s">
        <v>2435</v>
      </c>
    </row>
    <row r="542" spans="2:16" hidden="1" x14ac:dyDescent="0.35">
      <c r="B542" s="37">
        <v>104527660</v>
      </c>
      <c r="E542" s="2" t="s">
        <v>34</v>
      </c>
      <c r="G542" s="2" t="s">
        <v>98</v>
      </c>
      <c r="H542" s="2" t="s">
        <v>180</v>
      </c>
      <c r="I542" s="2" t="s">
        <v>2440</v>
      </c>
      <c r="J542" s="2" t="s">
        <v>294</v>
      </c>
      <c r="P542" s="72" t="s">
        <v>2435</v>
      </c>
    </row>
    <row r="543" spans="2:16" hidden="1" x14ac:dyDescent="0.35">
      <c r="B543" s="2">
        <v>104527780</v>
      </c>
      <c r="E543" s="2" t="s">
        <v>2352</v>
      </c>
      <c r="G543" s="2" t="s">
        <v>250</v>
      </c>
      <c r="H543" s="2" t="s">
        <v>180</v>
      </c>
      <c r="I543" s="2" t="s">
        <v>2441</v>
      </c>
      <c r="J543" s="2" t="s">
        <v>49</v>
      </c>
      <c r="P543" s="72" t="s">
        <v>2435</v>
      </c>
    </row>
    <row r="544" spans="2:16" hidden="1" x14ac:dyDescent="0.35">
      <c r="B544" s="2">
        <v>104527790</v>
      </c>
      <c r="E544" s="2" t="s">
        <v>2352</v>
      </c>
      <c r="G544" s="2" t="s">
        <v>250</v>
      </c>
      <c r="H544" s="2" t="s">
        <v>180</v>
      </c>
      <c r="I544" s="2" t="s">
        <v>2442</v>
      </c>
      <c r="J544" s="2" t="s">
        <v>49</v>
      </c>
      <c r="P544" s="72" t="s">
        <v>2435</v>
      </c>
    </row>
    <row r="545" spans="2:16" hidden="1" x14ac:dyDescent="0.35">
      <c r="B545" s="2">
        <v>104527810</v>
      </c>
      <c r="E545" s="2" t="s">
        <v>2352</v>
      </c>
      <c r="G545" s="2" t="s">
        <v>250</v>
      </c>
      <c r="H545" s="2" t="s">
        <v>180</v>
      </c>
      <c r="I545" s="2" t="s">
        <v>2443</v>
      </c>
      <c r="J545" s="2" t="s">
        <v>49</v>
      </c>
      <c r="P545" s="72" t="s">
        <v>2435</v>
      </c>
    </row>
    <row r="546" spans="2:16" hidden="1" x14ac:dyDescent="0.35">
      <c r="B546" s="2">
        <v>104528230</v>
      </c>
      <c r="E546" s="2" t="s">
        <v>34</v>
      </c>
      <c r="G546" s="2" t="s">
        <v>273</v>
      </c>
      <c r="H546" s="2" t="s">
        <v>180</v>
      </c>
      <c r="I546" s="2" t="s">
        <v>2444</v>
      </c>
      <c r="J546" s="2" t="s">
        <v>106</v>
      </c>
      <c r="P546" s="72" t="s">
        <v>2435</v>
      </c>
    </row>
    <row r="547" spans="2:16" hidden="1" x14ac:dyDescent="0.35">
      <c r="B547" s="37">
        <v>105000940</v>
      </c>
      <c r="E547" s="2" t="s">
        <v>34</v>
      </c>
      <c r="G547" s="2" t="s">
        <v>273</v>
      </c>
      <c r="H547" s="2" t="s">
        <v>180</v>
      </c>
      <c r="I547" s="2" t="s">
        <v>2445</v>
      </c>
      <c r="J547" s="2" t="s">
        <v>57</v>
      </c>
      <c r="P547" s="72" t="s">
        <v>2435</v>
      </c>
    </row>
    <row r="548" spans="2:16" hidden="1" x14ac:dyDescent="0.35">
      <c r="B548" s="37">
        <v>150000724</v>
      </c>
      <c r="E548" s="2" t="s">
        <v>1971</v>
      </c>
      <c r="G548" s="2" t="s">
        <v>895</v>
      </c>
      <c r="H548" s="2" t="s">
        <v>914</v>
      </c>
      <c r="I548" s="2" t="s">
        <v>2446</v>
      </c>
      <c r="J548" s="2" t="s">
        <v>163</v>
      </c>
      <c r="P548" s="72" t="s">
        <v>2435</v>
      </c>
    </row>
    <row r="549" spans="2:16" hidden="1" x14ac:dyDescent="0.35">
      <c r="B549" s="37">
        <v>150000725</v>
      </c>
      <c r="E549" s="2" t="s">
        <v>1971</v>
      </c>
      <c r="G549" s="2" t="s">
        <v>895</v>
      </c>
      <c r="H549" s="2" t="s">
        <v>914</v>
      </c>
      <c r="I549" s="2" t="s">
        <v>2447</v>
      </c>
      <c r="J549" s="2" t="s">
        <v>163</v>
      </c>
      <c r="P549" s="72" t="s">
        <v>2435</v>
      </c>
    </row>
    <row r="550" spans="2:16" hidden="1" x14ac:dyDescent="0.35">
      <c r="B550" s="37">
        <v>150000726</v>
      </c>
      <c r="E550" s="2" t="s">
        <v>1971</v>
      </c>
      <c r="G550" s="2" t="s">
        <v>895</v>
      </c>
      <c r="H550" s="2" t="s">
        <v>914</v>
      </c>
      <c r="I550" s="2" t="s">
        <v>2448</v>
      </c>
      <c r="J550" s="2" t="s">
        <v>163</v>
      </c>
      <c r="P550" s="72" t="s">
        <v>2435</v>
      </c>
    </row>
    <row r="551" spans="2:16" hidden="1" x14ac:dyDescent="0.35">
      <c r="B551" s="37">
        <v>150000730</v>
      </c>
      <c r="E551" s="2" t="s">
        <v>1971</v>
      </c>
      <c r="G551" s="2" t="s">
        <v>895</v>
      </c>
      <c r="H551" s="2" t="s">
        <v>914</v>
      </c>
      <c r="I551" s="2" t="s">
        <v>2449</v>
      </c>
      <c r="J551" s="2" t="s">
        <v>163</v>
      </c>
      <c r="P551" s="72" t="s">
        <v>2435</v>
      </c>
    </row>
    <row r="552" spans="2:16" hidden="1" x14ac:dyDescent="0.35">
      <c r="B552" s="2">
        <v>150000882</v>
      </c>
      <c r="E552" s="2" t="s">
        <v>34</v>
      </c>
      <c r="G552" s="2" t="s">
        <v>94</v>
      </c>
      <c r="H552" s="2" t="s">
        <v>180</v>
      </c>
      <c r="I552" s="2" t="s">
        <v>2450</v>
      </c>
      <c r="J552" s="2" t="s">
        <v>1010</v>
      </c>
      <c r="P552" s="72" t="s">
        <v>2435</v>
      </c>
    </row>
    <row r="553" spans="2:16" hidden="1" x14ac:dyDescent="0.35">
      <c r="B553" s="2">
        <v>150001540</v>
      </c>
      <c r="E553" s="2" t="s">
        <v>34</v>
      </c>
      <c r="G553" s="2" t="s">
        <v>98</v>
      </c>
      <c r="H553" s="2" t="s">
        <v>180</v>
      </c>
      <c r="I553" s="2" t="s">
        <v>2451</v>
      </c>
      <c r="J553" s="2" t="s">
        <v>225</v>
      </c>
      <c r="P553" s="72" t="s">
        <v>2435</v>
      </c>
    </row>
    <row r="554" spans="2:16" hidden="1" x14ac:dyDescent="0.35">
      <c r="B554" s="2">
        <v>150002023</v>
      </c>
      <c r="E554" s="2" t="s">
        <v>34</v>
      </c>
      <c r="G554" s="2" t="s">
        <v>98</v>
      </c>
      <c r="H554" s="2" t="s">
        <v>180</v>
      </c>
      <c r="I554" s="2" t="s">
        <v>2452</v>
      </c>
      <c r="J554" s="2" t="s">
        <v>256</v>
      </c>
      <c r="P554" s="72" t="s">
        <v>2435</v>
      </c>
    </row>
    <row r="555" spans="2:16" hidden="1" x14ac:dyDescent="0.35">
      <c r="B555" s="37">
        <v>150000727</v>
      </c>
      <c r="E555" s="2" t="s">
        <v>1971</v>
      </c>
      <c r="G555" s="2" t="s">
        <v>895</v>
      </c>
      <c r="H555" s="2" t="s">
        <v>914</v>
      </c>
      <c r="I555" s="2" t="s">
        <v>2453</v>
      </c>
      <c r="J555" s="2" t="s">
        <v>163</v>
      </c>
      <c r="P555" s="72" t="s">
        <v>2435</v>
      </c>
    </row>
    <row r="556" spans="2:16" hidden="1" x14ac:dyDescent="0.35">
      <c r="B556" s="37">
        <v>150001860</v>
      </c>
      <c r="E556" s="2" t="s">
        <v>34</v>
      </c>
      <c r="G556" s="2" t="s">
        <v>138</v>
      </c>
      <c r="H556" s="2" t="s">
        <v>180</v>
      </c>
      <c r="I556" s="2" t="s">
        <v>2454</v>
      </c>
      <c r="J556" s="2" t="s">
        <v>50</v>
      </c>
      <c r="P556" s="72" t="s">
        <v>2455</v>
      </c>
    </row>
    <row r="557" spans="2:16" hidden="1" x14ac:dyDescent="0.35">
      <c r="B557" s="37">
        <v>102500006</v>
      </c>
      <c r="E557" s="2" t="s">
        <v>34</v>
      </c>
      <c r="G557" s="2" t="s">
        <v>273</v>
      </c>
      <c r="H557" s="2" t="s">
        <v>1602</v>
      </c>
      <c r="I557" s="2" t="s">
        <v>2456</v>
      </c>
      <c r="J557" s="2" t="s">
        <v>57</v>
      </c>
      <c r="P557" s="72" t="s">
        <v>2455</v>
      </c>
    </row>
    <row r="558" spans="2:16" hidden="1" x14ac:dyDescent="0.35">
      <c r="B558" s="37">
        <v>103001150</v>
      </c>
      <c r="E558" s="2" t="s">
        <v>1971</v>
      </c>
      <c r="G558" s="2" t="s">
        <v>1334</v>
      </c>
      <c r="H558" s="2" t="s">
        <v>1379</v>
      </c>
      <c r="I558" s="2" t="s">
        <v>2457</v>
      </c>
      <c r="J558" s="2" t="s">
        <v>65</v>
      </c>
      <c r="P558" s="72" t="s">
        <v>2455</v>
      </c>
    </row>
    <row r="559" spans="2:16" hidden="1" x14ac:dyDescent="0.35">
      <c r="B559" s="37">
        <v>104516950</v>
      </c>
      <c r="E559" s="2" t="s">
        <v>1971</v>
      </c>
      <c r="G559" s="2" t="s">
        <v>74</v>
      </c>
      <c r="H559" s="2" t="s">
        <v>180</v>
      </c>
      <c r="I559" s="2" t="s">
        <v>2458</v>
      </c>
      <c r="J559" s="2" t="s">
        <v>77</v>
      </c>
      <c r="P559" s="72" t="s">
        <v>2455</v>
      </c>
    </row>
    <row r="560" spans="2:16" hidden="1" x14ac:dyDescent="0.35">
      <c r="B560" s="37">
        <v>104522140</v>
      </c>
      <c r="E560" s="2" t="s">
        <v>34</v>
      </c>
      <c r="G560" s="2" t="s">
        <v>94</v>
      </c>
      <c r="H560" s="2" t="s">
        <v>180</v>
      </c>
      <c r="I560" s="2" t="s">
        <v>2459</v>
      </c>
      <c r="J560" s="2" t="s">
        <v>50</v>
      </c>
      <c r="P560" s="72" t="s">
        <v>2455</v>
      </c>
    </row>
    <row r="561" spans="2:16" hidden="1" x14ac:dyDescent="0.35">
      <c r="B561" s="37">
        <v>104526160</v>
      </c>
      <c r="E561" s="2" t="s">
        <v>34</v>
      </c>
      <c r="G561" s="2" t="s">
        <v>98</v>
      </c>
      <c r="H561" s="2" t="s">
        <v>180</v>
      </c>
      <c r="I561" s="2" t="s">
        <v>2460</v>
      </c>
      <c r="J561" s="2" t="s">
        <v>65</v>
      </c>
      <c r="P561" s="72" t="s">
        <v>2455</v>
      </c>
    </row>
    <row r="562" spans="2:16" hidden="1" x14ac:dyDescent="0.35">
      <c r="B562" s="37">
        <v>104526380</v>
      </c>
      <c r="E562" s="2" t="s">
        <v>34</v>
      </c>
      <c r="G562" s="2" t="s">
        <v>98</v>
      </c>
      <c r="H562" s="2" t="s">
        <v>1751</v>
      </c>
      <c r="I562" s="2" t="s">
        <v>2461</v>
      </c>
      <c r="J562" s="2" t="s">
        <v>50</v>
      </c>
      <c r="P562" s="72" t="s">
        <v>2455</v>
      </c>
    </row>
    <row r="563" spans="2:16" hidden="1" x14ac:dyDescent="0.35">
      <c r="B563" s="37">
        <v>104527070</v>
      </c>
      <c r="E563" s="2" t="s">
        <v>34</v>
      </c>
      <c r="G563" s="2" t="s">
        <v>98</v>
      </c>
      <c r="H563" s="2" t="s">
        <v>1751</v>
      </c>
      <c r="I563" s="2" t="s">
        <v>2462</v>
      </c>
      <c r="J563" s="2" t="s">
        <v>49</v>
      </c>
      <c r="P563" s="72" t="s">
        <v>2455</v>
      </c>
    </row>
    <row r="564" spans="2:16" hidden="1" x14ac:dyDescent="0.35">
      <c r="B564" s="37">
        <v>104527210</v>
      </c>
      <c r="E564" s="2" t="s">
        <v>34</v>
      </c>
      <c r="G564" s="2" t="s">
        <v>94</v>
      </c>
      <c r="H564" s="2" t="s">
        <v>180</v>
      </c>
      <c r="I564" s="2" t="s">
        <v>2463</v>
      </c>
      <c r="J564" s="2" t="s">
        <v>50</v>
      </c>
      <c r="P564" s="72" t="s">
        <v>2455</v>
      </c>
    </row>
    <row r="565" spans="2:16" hidden="1" x14ac:dyDescent="0.35">
      <c r="B565" s="37">
        <v>104529230</v>
      </c>
      <c r="E565" s="2" t="s">
        <v>34</v>
      </c>
      <c r="G565" s="2" t="s">
        <v>94</v>
      </c>
      <c r="H565" s="2" t="s">
        <v>180</v>
      </c>
      <c r="I565" s="2" t="s">
        <v>2464</v>
      </c>
      <c r="J565" s="2" t="s">
        <v>50</v>
      </c>
      <c r="P565" s="72" t="s">
        <v>2455</v>
      </c>
    </row>
    <row r="566" spans="2:16" hidden="1" x14ac:dyDescent="0.35">
      <c r="B566" s="37">
        <v>104529680</v>
      </c>
      <c r="E566" s="2" t="s">
        <v>34</v>
      </c>
      <c r="G566" s="2" t="s">
        <v>273</v>
      </c>
      <c r="H566" s="2" t="s">
        <v>180</v>
      </c>
      <c r="I566" s="2" t="s">
        <v>2465</v>
      </c>
      <c r="J566" s="2" t="s">
        <v>50</v>
      </c>
      <c r="P566" s="72" t="s">
        <v>2455</v>
      </c>
    </row>
    <row r="567" spans="2:16" hidden="1" x14ac:dyDescent="0.35">
      <c r="B567" s="37">
        <v>104529690</v>
      </c>
      <c r="E567" s="2" t="s">
        <v>1971</v>
      </c>
      <c r="G567" s="2" t="s">
        <v>89</v>
      </c>
      <c r="H567" s="2" t="s">
        <v>883</v>
      </c>
      <c r="I567" s="2" t="s">
        <v>2466</v>
      </c>
      <c r="J567" s="2" t="s">
        <v>141</v>
      </c>
      <c r="P567" s="72" t="s">
        <v>2455</v>
      </c>
    </row>
    <row r="568" spans="2:16" hidden="1" x14ac:dyDescent="0.35">
      <c r="B568" s="2">
        <v>104529750</v>
      </c>
      <c r="E568" s="2" t="s">
        <v>1971</v>
      </c>
      <c r="G568" s="2" t="s">
        <v>2105</v>
      </c>
      <c r="H568" s="2" t="s">
        <v>2106</v>
      </c>
      <c r="I568" s="2" t="s">
        <v>2467</v>
      </c>
      <c r="J568" s="2" t="s">
        <v>253</v>
      </c>
      <c r="P568" s="72" t="s">
        <v>2455</v>
      </c>
    </row>
    <row r="569" spans="2:16" hidden="1" x14ac:dyDescent="0.35">
      <c r="B569" s="37">
        <v>104529920</v>
      </c>
      <c r="E569" s="2" t="s">
        <v>34</v>
      </c>
      <c r="G569" s="2" t="s">
        <v>98</v>
      </c>
      <c r="H569" s="2" t="s">
        <v>1751</v>
      </c>
      <c r="I569" s="2" t="s">
        <v>2468</v>
      </c>
      <c r="J569" s="2" t="s">
        <v>149</v>
      </c>
      <c r="P569" s="72" t="s">
        <v>2455</v>
      </c>
    </row>
    <row r="570" spans="2:16" hidden="1" x14ac:dyDescent="0.35">
      <c r="B570" s="2">
        <v>104530160</v>
      </c>
      <c r="E570" s="2" t="s">
        <v>34</v>
      </c>
      <c r="G570" s="2" t="s">
        <v>273</v>
      </c>
      <c r="H570" s="2" t="s">
        <v>1635</v>
      </c>
      <c r="I570" s="2" t="s">
        <v>2469</v>
      </c>
      <c r="J570" s="2" t="s">
        <v>49</v>
      </c>
      <c r="P570" s="72" t="s">
        <v>2455</v>
      </c>
    </row>
    <row r="571" spans="2:16" hidden="1" x14ac:dyDescent="0.35">
      <c r="B571" s="2">
        <v>104530500</v>
      </c>
      <c r="E571" s="2" t="s">
        <v>34</v>
      </c>
      <c r="G571" s="2" t="s">
        <v>94</v>
      </c>
      <c r="H571" s="2" t="s">
        <v>1029</v>
      </c>
      <c r="I571" s="2" t="s">
        <v>2470</v>
      </c>
      <c r="J571" s="2" t="s">
        <v>50</v>
      </c>
      <c r="P571" s="72" t="s">
        <v>2455</v>
      </c>
    </row>
    <row r="572" spans="2:16" hidden="1" x14ac:dyDescent="0.35">
      <c r="B572" s="2">
        <v>104533880</v>
      </c>
      <c r="E572" s="2" t="s">
        <v>34</v>
      </c>
      <c r="G572" s="2" t="s">
        <v>273</v>
      </c>
      <c r="H572" s="2" t="s">
        <v>180</v>
      </c>
      <c r="I572" s="2" t="s">
        <v>2471</v>
      </c>
      <c r="J572" s="2" t="s">
        <v>50</v>
      </c>
      <c r="P572" s="72" t="s">
        <v>2455</v>
      </c>
    </row>
    <row r="573" spans="2:16" hidden="1" x14ac:dyDescent="0.35">
      <c r="B573" s="37">
        <v>150000126</v>
      </c>
      <c r="E573" s="2" t="s">
        <v>34</v>
      </c>
      <c r="G573" s="2" t="s">
        <v>273</v>
      </c>
      <c r="H573" s="2" t="s">
        <v>1602</v>
      </c>
      <c r="I573" s="2" t="s">
        <v>2472</v>
      </c>
      <c r="J573" s="2" t="s">
        <v>65</v>
      </c>
      <c r="P573" s="72" t="s">
        <v>2455</v>
      </c>
    </row>
    <row r="574" spans="2:16" hidden="1" x14ac:dyDescent="0.35">
      <c r="B574" s="37">
        <v>150001159</v>
      </c>
      <c r="E574" s="2" t="s">
        <v>34</v>
      </c>
      <c r="G574" s="2" t="s">
        <v>81</v>
      </c>
      <c r="H574" s="2" t="s">
        <v>180</v>
      </c>
      <c r="I574" s="2" t="s">
        <v>2473</v>
      </c>
      <c r="J574" s="2" t="s">
        <v>160</v>
      </c>
      <c r="P574" s="72" t="s">
        <v>2455</v>
      </c>
    </row>
    <row r="575" spans="2:16" hidden="1" x14ac:dyDescent="0.35">
      <c r="B575" s="2">
        <v>235001883</v>
      </c>
      <c r="E575" s="2" t="s">
        <v>34</v>
      </c>
      <c r="G575" s="2" t="s">
        <v>273</v>
      </c>
      <c r="H575" s="2" t="s">
        <v>1302</v>
      </c>
      <c r="I575" s="2" t="s">
        <v>2474</v>
      </c>
      <c r="J575" s="2" t="s">
        <v>417</v>
      </c>
      <c r="P575" s="72" t="s">
        <v>2455</v>
      </c>
    </row>
    <row r="576" spans="2:16" hidden="1" x14ac:dyDescent="0.35">
      <c r="B576" s="2">
        <v>108005380</v>
      </c>
      <c r="E576" s="2" t="s">
        <v>34</v>
      </c>
      <c r="G576" s="2" t="s">
        <v>94</v>
      </c>
      <c r="H576" s="2" t="s">
        <v>1029</v>
      </c>
      <c r="I576" s="2" t="s">
        <v>2475</v>
      </c>
      <c r="J576" s="2" t="s">
        <v>2476</v>
      </c>
      <c r="P576" s="72" t="s">
        <v>1942</v>
      </c>
    </row>
    <row r="577" spans="2:16" hidden="1" x14ac:dyDescent="0.35">
      <c r="B577" s="2">
        <v>104520520</v>
      </c>
      <c r="E577" s="2" t="s">
        <v>45</v>
      </c>
      <c r="G577" s="2" t="s">
        <v>46</v>
      </c>
      <c r="H577" s="2" t="s">
        <v>169</v>
      </c>
      <c r="I577" s="2" t="s">
        <v>2477</v>
      </c>
      <c r="J577" s="2" t="s">
        <v>50</v>
      </c>
      <c r="P577" s="72" t="s">
        <v>1942</v>
      </c>
    </row>
    <row r="578" spans="2:16" hidden="1" x14ac:dyDescent="0.35">
      <c r="B578" s="2">
        <v>201400100</v>
      </c>
      <c r="E578" s="2" t="s">
        <v>45</v>
      </c>
      <c r="G578" s="2" t="s">
        <v>46</v>
      </c>
      <c r="H578" s="2" t="s">
        <v>631</v>
      </c>
      <c r="I578" s="2" t="s">
        <v>2478</v>
      </c>
      <c r="J578" s="2" t="s">
        <v>267</v>
      </c>
      <c r="P578" s="72" t="s">
        <v>1942</v>
      </c>
    </row>
    <row r="579" spans="2:16" hidden="1" x14ac:dyDescent="0.35">
      <c r="B579" s="2">
        <v>92009062</v>
      </c>
      <c r="E579" s="2" t="s">
        <v>45</v>
      </c>
      <c r="G579" s="2" t="s">
        <v>212</v>
      </c>
      <c r="H579" s="2" t="s">
        <v>214</v>
      </c>
      <c r="I579" s="2" t="s">
        <v>2479</v>
      </c>
      <c r="J579" s="2" t="s">
        <v>50</v>
      </c>
      <c r="P579" s="72" t="s">
        <v>1942</v>
      </c>
    </row>
    <row r="580" spans="2:16" hidden="1" x14ac:dyDescent="0.35">
      <c r="B580" s="2">
        <v>101720005</v>
      </c>
      <c r="E580" s="2" t="s">
        <v>45</v>
      </c>
      <c r="G580" s="2" t="s">
        <v>46</v>
      </c>
      <c r="H580" s="2" t="s">
        <v>631</v>
      </c>
      <c r="I580" s="2" t="s">
        <v>2480</v>
      </c>
      <c r="J580" s="2" t="s">
        <v>469</v>
      </c>
      <c r="P580" s="72" t="s">
        <v>1942</v>
      </c>
    </row>
    <row r="581" spans="2:16" hidden="1" x14ac:dyDescent="0.35">
      <c r="B581" s="2">
        <v>104532640</v>
      </c>
      <c r="E581" s="2" t="s">
        <v>72</v>
      </c>
      <c r="G581" s="2" t="s">
        <v>89</v>
      </c>
      <c r="H581" s="2" t="s">
        <v>883</v>
      </c>
      <c r="I581" s="2" t="s">
        <v>2481</v>
      </c>
      <c r="J581" s="2" t="s">
        <v>77</v>
      </c>
      <c r="P581" s="72" t="s">
        <v>1942</v>
      </c>
    </row>
    <row r="582" spans="2:16" hidden="1" x14ac:dyDescent="0.35">
      <c r="B582" s="2">
        <v>104533830</v>
      </c>
      <c r="E582" s="2" t="s">
        <v>72</v>
      </c>
      <c r="G582" s="2" t="s">
        <v>895</v>
      </c>
      <c r="H582" s="2" t="s">
        <v>896</v>
      </c>
      <c r="I582" s="2" t="s">
        <v>2482</v>
      </c>
      <c r="J582" s="2" t="s">
        <v>57</v>
      </c>
      <c r="P582" s="72" t="s">
        <v>1942</v>
      </c>
    </row>
    <row r="583" spans="2:16" hidden="1" x14ac:dyDescent="0.35">
      <c r="B583" s="74">
        <v>104523570</v>
      </c>
      <c r="E583" s="73" t="s">
        <v>34</v>
      </c>
      <c r="G583" s="73" t="s">
        <v>94</v>
      </c>
      <c r="H583" s="73" t="s">
        <v>180</v>
      </c>
      <c r="I583" s="73" t="s">
        <v>2483</v>
      </c>
      <c r="J583" s="73" t="s">
        <v>50</v>
      </c>
      <c r="P583" s="72" t="s">
        <v>1955</v>
      </c>
    </row>
    <row r="584" spans="2:16" hidden="1" x14ac:dyDescent="0.35">
      <c r="B584" s="37">
        <v>104529720</v>
      </c>
      <c r="E584" s="2" t="s">
        <v>72</v>
      </c>
      <c r="G584" s="2" t="s">
        <v>1334</v>
      </c>
      <c r="H584" s="2" t="s">
        <v>1379</v>
      </c>
      <c r="I584" s="2" t="s">
        <v>2484</v>
      </c>
      <c r="J584" s="2" t="s">
        <v>802</v>
      </c>
      <c r="P584" s="72" t="s">
        <v>1955</v>
      </c>
    </row>
    <row r="585" spans="2:16" hidden="1" x14ac:dyDescent="0.35">
      <c r="B585" s="37">
        <v>201211360</v>
      </c>
      <c r="E585" s="2" t="s">
        <v>34</v>
      </c>
      <c r="G585" s="2" t="s">
        <v>371</v>
      </c>
      <c r="H585" s="2" t="s">
        <v>378</v>
      </c>
      <c r="I585" s="2" t="s">
        <v>2485</v>
      </c>
      <c r="J585" s="2" t="s">
        <v>50</v>
      </c>
      <c r="P585" s="72" t="s">
        <v>1955</v>
      </c>
    </row>
    <row r="586" spans="2:16" hidden="1" x14ac:dyDescent="0.35">
      <c r="B586" s="37">
        <v>201700008</v>
      </c>
      <c r="E586" s="2" t="s">
        <v>34</v>
      </c>
      <c r="G586" s="2" t="s">
        <v>285</v>
      </c>
      <c r="H586" s="2" t="s">
        <v>180</v>
      </c>
      <c r="I586" s="2" t="s">
        <v>2486</v>
      </c>
      <c r="J586" s="2" t="s">
        <v>50</v>
      </c>
      <c r="P586" s="72" t="s">
        <v>1955</v>
      </c>
    </row>
    <row r="587" spans="2:16" hidden="1" x14ac:dyDescent="0.35">
      <c r="B587" s="37">
        <v>102201400</v>
      </c>
      <c r="E587" s="2" t="s">
        <v>34</v>
      </c>
      <c r="G587" s="2" t="s">
        <v>94</v>
      </c>
      <c r="H587" s="2" t="s">
        <v>180</v>
      </c>
      <c r="I587" s="2" t="s">
        <v>2487</v>
      </c>
      <c r="J587" s="2" t="s">
        <v>50</v>
      </c>
      <c r="P587" s="72" t="s">
        <v>1955</v>
      </c>
    </row>
    <row r="588" spans="2:16" hidden="1" x14ac:dyDescent="0.35">
      <c r="B588" s="37">
        <v>101310039</v>
      </c>
      <c r="E588" s="2" t="s">
        <v>34</v>
      </c>
      <c r="G588" s="2" t="s">
        <v>179</v>
      </c>
      <c r="H588" s="2" t="s">
        <v>180</v>
      </c>
      <c r="I588" s="2" t="s">
        <v>2488</v>
      </c>
      <c r="J588" s="2" t="s">
        <v>50</v>
      </c>
      <c r="P588" s="72" t="s">
        <v>1955</v>
      </c>
    </row>
    <row r="589" spans="2:16" hidden="1" x14ac:dyDescent="0.35">
      <c r="B589" s="37">
        <v>102201150</v>
      </c>
      <c r="E589" s="2" t="s">
        <v>34</v>
      </c>
      <c r="G589" s="2" t="s">
        <v>94</v>
      </c>
      <c r="H589" s="2" t="s">
        <v>180</v>
      </c>
      <c r="I589" s="2" t="s">
        <v>2489</v>
      </c>
      <c r="J589" s="2" t="s">
        <v>50</v>
      </c>
      <c r="P589" s="72" t="s">
        <v>1955</v>
      </c>
    </row>
    <row r="590" spans="2:16" hidden="1" x14ac:dyDescent="0.35">
      <c r="B590" s="2">
        <v>102310340</v>
      </c>
      <c r="E590" s="2" t="s">
        <v>34</v>
      </c>
      <c r="G590" s="2" t="s">
        <v>94</v>
      </c>
      <c r="H590" s="2" t="s">
        <v>180</v>
      </c>
      <c r="I590" s="2" t="s">
        <v>2490</v>
      </c>
      <c r="J590" s="2" t="s">
        <v>50</v>
      </c>
      <c r="P590" s="72" t="s">
        <v>1955</v>
      </c>
    </row>
    <row r="591" spans="2:16" hidden="1" x14ac:dyDescent="0.35">
      <c r="B591" s="2">
        <v>102400032</v>
      </c>
      <c r="E591" s="2" t="s">
        <v>34</v>
      </c>
      <c r="G591" s="2" t="s">
        <v>285</v>
      </c>
      <c r="H591" s="2" t="s">
        <v>180</v>
      </c>
      <c r="I591" s="2" t="s">
        <v>2491</v>
      </c>
      <c r="J591" s="2" t="s">
        <v>50</v>
      </c>
      <c r="P591" s="72" t="s">
        <v>1955</v>
      </c>
    </row>
    <row r="592" spans="2:16" hidden="1" x14ac:dyDescent="0.35">
      <c r="B592" s="2">
        <v>104515100</v>
      </c>
      <c r="E592" s="2" t="s">
        <v>1971</v>
      </c>
      <c r="G592" s="2" t="s">
        <v>775</v>
      </c>
      <c r="H592" s="2" t="s">
        <v>778</v>
      </c>
      <c r="I592" s="2" t="s">
        <v>2492</v>
      </c>
      <c r="J592" s="2" t="s">
        <v>77</v>
      </c>
      <c r="P592" s="72" t="s">
        <v>1955</v>
      </c>
    </row>
    <row r="593" spans="2:16" hidden="1" x14ac:dyDescent="0.35">
      <c r="B593" s="2">
        <v>104516530</v>
      </c>
      <c r="E593" s="2" t="s">
        <v>1971</v>
      </c>
      <c r="G593" s="2" t="s">
        <v>775</v>
      </c>
      <c r="H593" s="2" t="s">
        <v>776</v>
      </c>
      <c r="I593" s="2" t="s">
        <v>2493</v>
      </c>
      <c r="J593" s="2" t="s">
        <v>77</v>
      </c>
      <c r="P593" s="72" t="s">
        <v>1955</v>
      </c>
    </row>
    <row r="594" spans="2:16" hidden="1" x14ac:dyDescent="0.35">
      <c r="B594" s="37">
        <v>104521650</v>
      </c>
      <c r="E594" s="2" t="s">
        <v>34</v>
      </c>
      <c r="G594" s="2" t="s">
        <v>94</v>
      </c>
      <c r="H594" s="2" t="s">
        <v>180</v>
      </c>
      <c r="I594" s="2" t="s">
        <v>2494</v>
      </c>
      <c r="J594" s="2" t="s">
        <v>50</v>
      </c>
      <c r="P594" s="72" t="s">
        <v>1955</v>
      </c>
    </row>
    <row r="595" spans="2:16" hidden="1" x14ac:dyDescent="0.35">
      <c r="B595" s="37">
        <v>104522130</v>
      </c>
      <c r="E595" s="2" t="s">
        <v>34</v>
      </c>
      <c r="G595" s="2" t="s">
        <v>94</v>
      </c>
      <c r="H595" s="2" t="s">
        <v>180</v>
      </c>
      <c r="I595" s="2" t="s">
        <v>2495</v>
      </c>
      <c r="J595" s="2" t="s">
        <v>50</v>
      </c>
      <c r="P595" s="72" t="s">
        <v>1955</v>
      </c>
    </row>
    <row r="596" spans="2:16" hidden="1" x14ac:dyDescent="0.35">
      <c r="B596" s="37">
        <v>104522150</v>
      </c>
      <c r="E596" s="2" t="s">
        <v>34</v>
      </c>
      <c r="G596" s="2" t="s">
        <v>94</v>
      </c>
      <c r="H596" s="2" t="s">
        <v>180</v>
      </c>
      <c r="I596" s="2" t="s">
        <v>2496</v>
      </c>
      <c r="J596" s="2" t="s">
        <v>50</v>
      </c>
      <c r="P596" s="72" t="s">
        <v>1955</v>
      </c>
    </row>
    <row r="597" spans="2:16" hidden="1" x14ac:dyDescent="0.35">
      <c r="B597" s="37">
        <v>104525500</v>
      </c>
      <c r="E597" s="2" t="s">
        <v>34</v>
      </c>
      <c r="G597" s="2" t="s">
        <v>138</v>
      </c>
      <c r="H597" s="2" t="s">
        <v>180</v>
      </c>
      <c r="I597" s="2" t="s">
        <v>2497</v>
      </c>
      <c r="J597" s="2" t="s">
        <v>50</v>
      </c>
      <c r="P597" s="72" t="s">
        <v>1955</v>
      </c>
    </row>
    <row r="598" spans="2:16" hidden="1" x14ac:dyDescent="0.35">
      <c r="B598" s="37">
        <v>104526070</v>
      </c>
      <c r="E598" s="2" t="s">
        <v>34</v>
      </c>
      <c r="G598" s="2" t="s">
        <v>94</v>
      </c>
      <c r="H598" s="2" t="s">
        <v>180</v>
      </c>
      <c r="I598" s="2" t="s">
        <v>2498</v>
      </c>
      <c r="J598" s="2" t="s">
        <v>50</v>
      </c>
      <c r="P598" s="72" t="s">
        <v>1955</v>
      </c>
    </row>
    <row r="599" spans="2:16" hidden="1" x14ac:dyDescent="0.35">
      <c r="B599" s="2">
        <v>104533990</v>
      </c>
      <c r="E599" s="2" t="s">
        <v>34</v>
      </c>
      <c r="G599" s="2" t="s">
        <v>273</v>
      </c>
      <c r="H599" s="2" t="s">
        <v>180</v>
      </c>
      <c r="I599" s="2" t="s">
        <v>2499</v>
      </c>
      <c r="J599" s="2" t="s">
        <v>50</v>
      </c>
      <c r="P599" s="72" t="s">
        <v>1955</v>
      </c>
    </row>
    <row r="600" spans="2:16" hidden="1" x14ac:dyDescent="0.35">
      <c r="B600" s="37">
        <v>104532610</v>
      </c>
      <c r="E600" s="2" t="s">
        <v>72</v>
      </c>
      <c r="G600" s="2" t="s">
        <v>138</v>
      </c>
      <c r="H600" s="2" t="s">
        <v>329</v>
      </c>
      <c r="I600" s="2" t="s">
        <v>2500</v>
      </c>
      <c r="J600" s="2" t="s">
        <v>57</v>
      </c>
      <c r="P600" s="72" t="s">
        <v>1955</v>
      </c>
    </row>
    <row r="601" spans="2:16" hidden="1" x14ac:dyDescent="0.35">
      <c r="B601" s="37">
        <v>104512230</v>
      </c>
      <c r="E601" s="2" t="s">
        <v>34</v>
      </c>
      <c r="G601" s="2" t="s">
        <v>138</v>
      </c>
      <c r="H601" s="2" t="s">
        <v>329</v>
      </c>
      <c r="I601" s="2" t="s">
        <v>2501</v>
      </c>
      <c r="J601" s="2" t="s">
        <v>50</v>
      </c>
      <c r="P601" s="72" t="s">
        <v>1955</v>
      </c>
    </row>
    <row r="602" spans="2:16" hidden="1" x14ac:dyDescent="0.35">
      <c r="B602" s="37">
        <v>104524350</v>
      </c>
      <c r="E602" s="2" t="s">
        <v>34</v>
      </c>
      <c r="G602" s="2" t="s">
        <v>146</v>
      </c>
      <c r="H602" s="2" t="s">
        <v>415</v>
      </c>
      <c r="I602" s="2" t="s">
        <v>2502</v>
      </c>
      <c r="J602" s="2" t="s">
        <v>198</v>
      </c>
      <c r="P602" s="72" t="s">
        <v>1955</v>
      </c>
    </row>
    <row r="603" spans="2:16" hidden="1" x14ac:dyDescent="0.35">
      <c r="B603" s="2">
        <v>104525430</v>
      </c>
      <c r="E603" s="2" t="s">
        <v>34</v>
      </c>
      <c r="G603" s="2" t="s">
        <v>138</v>
      </c>
      <c r="H603" s="2" t="s">
        <v>329</v>
      </c>
      <c r="I603" s="2" t="s">
        <v>2503</v>
      </c>
      <c r="J603" s="2" t="s">
        <v>50</v>
      </c>
      <c r="P603" s="72" t="s">
        <v>1955</v>
      </c>
    </row>
    <row r="604" spans="2:16" hidden="1" x14ac:dyDescent="0.35">
      <c r="B604" s="37">
        <v>104528660</v>
      </c>
      <c r="E604" s="2" t="s">
        <v>34</v>
      </c>
      <c r="G604" s="2" t="s">
        <v>250</v>
      </c>
      <c r="H604" s="2" t="s">
        <v>261</v>
      </c>
      <c r="I604" s="2" t="s">
        <v>2504</v>
      </c>
      <c r="J604" s="2" t="s">
        <v>253</v>
      </c>
      <c r="P604" s="72" t="s">
        <v>1955</v>
      </c>
    </row>
    <row r="605" spans="2:16" hidden="1" x14ac:dyDescent="0.35">
      <c r="B605" s="37">
        <v>104529220</v>
      </c>
      <c r="E605" s="2" t="s">
        <v>34</v>
      </c>
      <c r="G605" s="2" t="s">
        <v>194</v>
      </c>
      <c r="H605" s="2" t="s">
        <v>82</v>
      </c>
      <c r="I605" s="2" t="s">
        <v>2505</v>
      </c>
      <c r="J605" s="2" t="s">
        <v>57</v>
      </c>
      <c r="P605" s="72" t="s">
        <v>1955</v>
      </c>
    </row>
    <row r="606" spans="2:16" hidden="1" x14ac:dyDescent="0.35">
      <c r="B606" s="2">
        <v>104533100</v>
      </c>
      <c r="E606" s="2" t="s">
        <v>34</v>
      </c>
      <c r="G606" s="2" t="s">
        <v>179</v>
      </c>
      <c r="H606" s="2" t="s">
        <v>724</v>
      </c>
      <c r="I606" s="2" t="s">
        <v>2506</v>
      </c>
      <c r="J606" s="2" t="s">
        <v>57</v>
      </c>
      <c r="P606" s="72" t="s">
        <v>1955</v>
      </c>
    </row>
    <row r="607" spans="2:16" hidden="1" x14ac:dyDescent="0.35">
      <c r="B607" s="2">
        <v>104533570</v>
      </c>
      <c r="E607" s="2" t="s">
        <v>34</v>
      </c>
      <c r="G607" s="2" t="s">
        <v>94</v>
      </c>
      <c r="H607" s="2" t="s">
        <v>232</v>
      </c>
      <c r="I607" s="2" t="s">
        <v>2507</v>
      </c>
      <c r="J607" s="2" t="s">
        <v>92</v>
      </c>
      <c r="P607" s="72" t="s">
        <v>1955</v>
      </c>
    </row>
    <row r="608" spans="2:16" hidden="1" x14ac:dyDescent="0.35">
      <c r="B608" s="2">
        <v>104534180</v>
      </c>
      <c r="E608" s="2" t="s">
        <v>34</v>
      </c>
      <c r="G608" s="2" t="s">
        <v>94</v>
      </c>
      <c r="H608" s="2" t="s">
        <v>230</v>
      </c>
      <c r="I608" s="2" t="s">
        <v>2508</v>
      </c>
      <c r="J608" s="2" t="s">
        <v>65</v>
      </c>
      <c r="P608" s="72" t="s">
        <v>1955</v>
      </c>
    </row>
    <row r="609" spans="2:16" hidden="1" x14ac:dyDescent="0.35">
      <c r="B609" s="2">
        <v>104534320</v>
      </c>
      <c r="E609" s="2" t="s">
        <v>72</v>
      </c>
      <c r="G609" s="2" t="s">
        <v>895</v>
      </c>
      <c r="H609" s="2" t="s">
        <v>914</v>
      </c>
      <c r="I609" s="2" t="s">
        <v>2509</v>
      </c>
      <c r="J609" s="2" t="s">
        <v>163</v>
      </c>
      <c r="P609" s="72" t="s">
        <v>1955</v>
      </c>
    </row>
    <row r="610" spans="2:16" hidden="1" x14ac:dyDescent="0.35">
      <c r="B610" s="2">
        <v>104534330</v>
      </c>
      <c r="E610" s="2" t="s">
        <v>72</v>
      </c>
      <c r="G610" s="2" t="s">
        <v>895</v>
      </c>
      <c r="H610" s="2" t="s">
        <v>914</v>
      </c>
      <c r="I610" s="2" t="s">
        <v>2510</v>
      </c>
      <c r="J610" s="2" t="s">
        <v>163</v>
      </c>
      <c r="P610" s="72" t="s">
        <v>1955</v>
      </c>
    </row>
    <row r="611" spans="2:16" hidden="1" x14ac:dyDescent="0.35">
      <c r="B611" s="2">
        <v>104538300</v>
      </c>
      <c r="E611" s="2" t="s">
        <v>34</v>
      </c>
      <c r="G611" s="2" t="s">
        <v>1832</v>
      </c>
      <c r="H611" s="2" t="s">
        <v>2054</v>
      </c>
      <c r="I611" s="2" t="s">
        <v>2511</v>
      </c>
      <c r="J611" s="2" t="s">
        <v>149</v>
      </c>
      <c r="P611" s="72" t="s">
        <v>1955</v>
      </c>
    </row>
    <row r="612" spans="2:16" hidden="1" x14ac:dyDescent="0.35">
      <c r="B612" s="2">
        <v>104539490</v>
      </c>
      <c r="E612" s="2" t="s">
        <v>34</v>
      </c>
      <c r="G612" s="2" t="s">
        <v>1832</v>
      </c>
      <c r="H612" s="2" t="s">
        <v>1499</v>
      </c>
      <c r="I612" s="2" t="s">
        <v>2512</v>
      </c>
      <c r="J612" s="2" t="s">
        <v>92</v>
      </c>
      <c r="P612" s="72" t="s">
        <v>1955</v>
      </c>
    </row>
    <row r="613" spans="2:16" hidden="1" x14ac:dyDescent="0.35">
      <c r="B613" s="2">
        <v>102402740</v>
      </c>
      <c r="E613" s="2" t="s">
        <v>34</v>
      </c>
      <c r="G613" s="2" t="s">
        <v>285</v>
      </c>
      <c r="H613" s="2" t="s">
        <v>286</v>
      </c>
      <c r="I613" s="2" t="s">
        <v>2513</v>
      </c>
      <c r="J613" s="2" t="s">
        <v>803</v>
      </c>
      <c r="P613" s="72" t="s">
        <v>2514</v>
      </c>
    </row>
    <row r="614" spans="2:16" hidden="1" x14ac:dyDescent="0.35">
      <c r="B614" s="2">
        <v>104501070</v>
      </c>
      <c r="E614" s="2" t="s">
        <v>34</v>
      </c>
      <c r="G614" s="2" t="s">
        <v>273</v>
      </c>
      <c r="H614" s="2" t="s">
        <v>1602</v>
      </c>
      <c r="I614" s="2" t="s">
        <v>1614</v>
      </c>
      <c r="J614" s="2" t="s">
        <v>57</v>
      </c>
      <c r="P614" s="72" t="s">
        <v>2514</v>
      </c>
    </row>
    <row r="615" spans="2:16" hidden="1" x14ac:dyDescent="0.35">
      <c r="B615" s="2">
        <v>104527190</v>
      </c>
      <c r="E615" s="2" t="s">
        <v>34</v>
      </c>
      <c r="G615" s="2" t="s">
        <v>81</v>
      </c>
      <c r="H615" s="2" t="s">
        <v>180</v>
      </c>
      <c r="I615" s="2" t="s">
        <v>2515</v>
      </c>
      <c r="J615" s="2" t="s">
        <v>163</v>
      </c>
      <c r="P615" s="72" t="s">
        <v>2514</v>
      </c>
    </row>
    <row r="616" spans="2:16" hidden="1" x14ac:dyDescent="0.35">
      <c r="B616" s="2">
        <v>104527200</v>
      </c>
      <c r="E616" s="2" t="s">
        <v>34</v>
      </c>
      <c r="G616" s="2" t="s">
        <v>81</v>
      </c>
      <c r="H616" s="2" t="s">
        <v>180</v>
      </c>
      <c r="I616" s="2" t="s">
        <v>2516</v>
      </c>
      <c r="J616" s="2" t="s">
        <v>163</v>
      </c>
      <c r="P616" s="72" t="s">
        <v>2514</v>
      </c>
    </row>
    <row r="617" spans="2:16" hidden="1" x14ac:dyDescent="0.35">
      <c r="B617" s="2">
        <v>104529490</v>
      </c>
      <c r="E617" s="2" t="s">
        <v>1971</v>
      </c>
      <c r="G617" s="2" t="s">
        <v>1334</v>
      </c>
      <c r="H617" s="2" t="s">
        <v>1335</v>
      </c>
      <c r="I617" s="2" t="s">
        <v>2517</v>
      </c>
      <c r="J617" s="2" t="s">
        <v>411</v>
      </c>
      <c r="P617" s="72" t="s">
        <v>2514</v>
      </c>
    </row>
    <row r="618" spans="2:16" hidden="1" x14ac:dyDescent="0.35">
      <c r="B618" s="37">
        <v>104529650</v>
      </c>
      <c r="E618" s="2" t="s">
        <v>1971</v>
      </c>
      <c r="G618" s="2" t="s">
        <v>1972</v>
      </c>
      <c r="H618" s="2" t="s">
        <v>1973</v>
      </c>
      <c r="I618" s="2" t="s">
        <v>2518</v>
      </c>
      <c r="J618" s="2" t="s">
        <v>198</v>
      </c>
      <c r="P618" s="72" t="s">
        <v>2514</v>
      </c>
    </row>
    <row r="619" spans="2:16" hidden="1" x14ac:dyDescent="0.35">
      <c r="B619" s="37">
        <v>201300050</v>
      </c>
      <c r="E619" s="2" t="s">
        <v>45</v>
      </c>
      <c r="G619" s="2" t="s">
        <v>46</v>
      </c>
      <c r="H619" s="2" t="s">
        <v>580</v>
      </c>
      <c r="I619" s="2" t="s">
        <v>2519</v>
      </c>
      <c r="J619" s="2" t="s">
        <v>65</v>
      </c>
      <c r="P619" s="72" t="s">
        <v>2514</v>
      </c>
    </row>
    <row r="620" spans="2:16" hidden="1" x14ac:dyDescent="0.35">
      <c r="B620" s="76">
        <v>104539510</v>
      </c>
      <c r="E620" s="76" t="s">
        <v>72</v>
      </c>
      <c r="G620" s="76" t="s">
        <v>242</v>
      </c>
      <c r="H620" s="76" t="s">
        <v>1274</v>
      </c>
      <c r="I620" s="76" t="s">
        <v>2520</v>
      </c>
      <c r="J620" s="76" t="s">
        <v>248</v>
      </c>
      <c r="P620" s="72" t="s">
        <v>1942</v>
      </c>
    </row>
    <row r="621" spans="2:16" hidden="1" x14ac:dyDescent="0.35">
      <c r="B621" s="73">
        <v>104535340</v>
      </c>
      <c r="E621" s="73" t="s">
        <v>1971</v>
      </c>
      <c r="G621" s="73" t="s">
        <v>242</v>
      </c>
      <c r="H621" s="73" t="s">
        <v>1274</v>
      </c>
      <c r="I621" s="73" t="s">
        <v>2521</v>
      </c>
      <c r="J621" s="73" t="s">
        <v>65</v>
      </c>
      <c r="P621" s="72" t="s">
        <v>2027</v>
      </c>
    </row>
    <row r="622" spans="2:16" hidden="1" x14ac:dyDescent="0.35">
      <c r="B622" s="73">
        <v>104535330</v>
      </c>
      <c r="E622" s="73" t="s">
        <v>1971</v>
      </c>
      <c r="G622" s="73" t="s">
        <v>242</v>
      </c>
      <c r="H622" s="73" t="s">
        <v>1274</v>
      </c>
      <c r="I622" s="73" t="s">
        <v>2522</v>
      </c>
      <c r="J622" s="73" t="s">
        <v>65</v>
      </c>
      <c r="P622" s="72" t="s">
        <v>2027</v>
      </c>
    </row>
    <row r="623" spans="2:16" hidden="1" x14ac:dyDescent="0.35">
      <c r="B623" s="73">
        <v>104531210</v>
      </c>
      <c r="E623" s="73" t="s">
        <v>34</v>
      </c>
      <c r="G623" s="73" t="s">
        <v>98</v>
      </c>
      <c r="H623" s="73" t="s">
        <v>180</v>
      </c>
      <c r="I623" s="73" t="s">
        <v>2523</v>
      </c>
      <c r="J623" s="73" t="s">
        <v>49</v>
      </c>
      <c r="P623" s="72" t="s">
        <v>2111</v>
      </c>
    </row>
    <row r="624" spans="2:16" hidden="1" x14ac:dyDescent="0.35">
      <c r="B624" s="2">
        <v>104533250</v>
      </c>
      <c r="E624" s="2" t="s">
        <v>34</v>
      </c>
      <c r="G624" s="2" t="s">
        <v>1832</v>
      </c>
      <c r="H624" s="2" t="s">
        <v>180</v>
      </c>
      <c r="I624" s="2" t="s">
        <v>2524</v>
      </c>
      <c r="J624" s="2" t="s">
        <v>270</v>
      </c>
      <c r="P624" s="72" t="s">
        <v>2145</v>
      </c>
    </row>
    <row r="625" spans="2:16" hidden="1" x14ac:dyDescent="0.35">
      <c r="B625" s="74">
        <v>104531220</v>
      </c>
      <c r="E625" s="73" t="s">
        <v>34</v>
      </c>
      <c r="G625" s="73" t="s">
        <v>98</v>
      </c>
      <c r="H625" s="73" t="s">
        <v>180</v>
      </c>
      <c r="I625" s="73" t="s">
        <v>2525</v>
      </c>
      <c r="J625" s="73" t="s">
        <v>50</v>
      </c>
      <c r="P625" s="72" t="s">
        <v>2242</v>
      </c>
    </row>
    <row r="626" spans="2:16" hidden="1" x14ac:dyDescent="0.35">
      <c r="B626" s="2">
        <v>104527710</v>
      </c>
      <c r="E626" s="2" t="s">
        <v>34</v>
      </c>
      <c r="G626" s="2" t="s">
        <v>81</v>
      </c>
      <c r="H626" s="2" t="s">
        <v>180</v>
      </c>
      <c r="I626" s="2" t="s">
        <v>2526</v>
      </c>
      <c r="J626" s="2" t="s">
        <v>50</v>
      </c>
      <c r="P626" s="72" t="s">
        <v>2242</v>
      </c>
    </row>
    <row r="627" spans="2:16" hidden="1" x14ac:dyDescent="0.35">
      <c r="B627" s="74">
        <v>100093810</v>
      </c>
      <c r="E627" s="73" t="s">
        <v>34</v>
      </c>
      <c r="G627" s="73" t="s">
        <v>98</v>
      </c>
      <c r="H627" s="73" t="s">
        <v>98</v>
      </c>
      <c r="I627" s="73" t="s">
        <v>99</v>
      </c>
      <c r="J627" s="73" t="s">
        <v>50</v>
      </c>
      <c r="P627" s="72" t="s">
        <v>1948</v>
      </c>
    </row>
    <row r="628" spans="2:16" hidden="1" x14ac:dyDescent="0.35">
      <c r="B628" s="74">
        <v>105201800</v>
      </c>
      <c r="E628" s="73" t="s">
        <v>34</v>
      </c>
      <c r="G628" s="73" t="s">
        <v>98</v>
      </c>
      <c r="H628" s="73" t="s">
        <v>98</v>
      </c>
      <c r="I628" s="73" t="s">
        <v>180</v>
      </c>
      <c r="J628" s="73" t="s">
        <v>50</v>
      </c>
      <c r="P628" s="72" t="s">
        <v>1948</v>
      </c>
    </row>
    <row r="629" spans="2:16" hidden="1" x14ac:dyDescent="0.35">
      <c r="B629" s="37">
        <v>209100038</v>
      </c>
      <c r="E629" s="2" t="s">
        <v>34</v>
      </c>
      <c r="G629" s="2" t="s">
        <v>250</v>
      </c>
      <c r="H629" s="2" t="s">
        <v>261</v>
      </c>
      <c r="I629" s="2" t="s">
        <v>2527</v>
      </c>
      <c r="J629" s="2" t="s">
        <v>50</v>
      </c>
      <c r="P629" s="72" t="s">
        <v>1948</v>
      </c>
    </row>
    <row r="630" spans="2:16" hidden="1" x14ac:dyDescent="0.35">
      <c r="B630" s="74">
        <v>40002138</v>
      </c>
      <c r="E630" s="73" t="s">
        <v>45</v>
      </c>
      <c r="G630" s="73" t="s">
        <v>212</v>
      </c>
      <c r="H630" s="73" t="s">
        <v>180</v>
      </c>
      <c r="I630" s="73" t="s">
        <v>2528</v>
      </c>
      <c r="J630" s="73" t="s">
        <v>50</v>
      </c>
      <c r="P630" s="89" t="s">
        <v>2299</v>
      </c>
    </row>
    <row r="631" spans="2:16" hidden="1" x14ac:dyDescent="0.35">
      <c r="B631" s="2">
        <v>104529520</v>
      </c>
      <c r="E631" s="2" t="s">
        <v>1971</v>
      </c>
      <c r="G631" s="2" t="s">
        <v>1334</v>
      </c>
      <c r="H631" s="2" t="s">
        <v>1364</v>
      </c>
      <c r="I631" s="2" t="s">
        <v>2529</v>
      </c>
      <c r="J631" s="2" t="s">
        <v>77</v>
      </c>
      <c r="P631" s="72" t="s">
        <v>2299</v>
      </c>
    </row>
    <row r="632" spans="2:16" hidden="1" x14ac:dyDescent="0.35">
      <c r="B632" s="74">
        <v>104511060</v>
      </c>
      <c r="E632" s="73" t="s">
        <v>34</v>
      </c>
      <c r="G632" s="73" t="s">
        <v>98</v>
      </c>
      <c r="H632" s="73" t="s">
        <v>180</v>
      </c>
      <c r="I632" s="73" t="s">
        <v>2530</v>
      </c>
      <c r="J632" s="73" t="s">
        <v>50</v>
      </c>
      <c r="P632" s="72" t="s">
        <v>1951</v>
      </c>
    </row>
    <row r="633" spans="2:16" hidden="1" x14ac:dyDescent="0.35">
      <c r="B633" s="74">
        <v>50723037</v>
      </c>
      <c r="E633" s="73" t="s">
        <v>34</v>
      </c>
      <c r="G633" s="73" t="s">
        <v>98</v>
      </c>
      <c r="H633" s="73" t="s">
        <v>180</v>
      </c>
      <c r="I633" s="73" t="s">
        <v>2531</v>
      </c>
      <c r="J633" s="73" t="s">
        <v>104</v>
      </c>
      <c r="P633" s="72" t="s">
        <v>1951</v>
      </c>
    </row>
    <row r="634" spans="2:16" hidden="1" x14ac:dyDescent="0.35">
      <c r="B634" s="74">
        <v>105201370</v>
      </c>
      <c r="E634" s="73" t="s">
        <v>34</v>
      </c>
      <c r="G634" s="73" t="s">
        <v>98</v>
      </c>
      <c r="H634" s="73" t="s">
        <v>180</v>
      </c>
      <c r="I634" s="73" t="s">
        <v>2532</v>
      </c>
      <c r="J634" s="73" t="s">
        <v>104</v>
      </c>
      <c r="P634" s="72" t="s">
        <v>1951</v>
      </c>
    </row>
    <row r="635" spans="2:16" hidden="1" x14ac:dyDescent="0.35">
      <c r="B635" s="74">
        <v>150001406</v>
      </c>
      <c r="E635" s="73" t="s">
        <v>34</v>
      </c>
      <c r="G635" s="73" t="s">
        <v>98</v>
      </c>
      <c r="H635" s="73" t="s">
        <v>180</v>
      </c>
      <c r="I635" s="73" t="s">
        <v>2533</v>
      </c>
      <c r="J635" s="73" t="s">
        <v>50</v>
      </c>
      <c r="P635" s="72" t="s">
        <v>1951</v>
      </c>
    </row>
    <row r="636" spans="2:16" hidden="1" x14ac:dyDescent="0.35">
      <c r="B636" s="74">
        <v>104524710</v>
      </c>
      <c r="E636" s="73" t="s">
        <v>1971</v>
      </c>
      <c r="G636" s="73" t="s">
        <v>242</v>
      </c>
      <c r="H636" s="73" t="s">
        <v>243</v>
      </c>
      <c r="I636" s="73" t="s">
        <v>2534</v>
      </c>
      <c r="J636" s="73" t="s">
        <v>50</v>
      </c>
      <c r="P636" s="72" t="s">
        <v>2455</v>
      </c>
    </row>
    <row r="637" spans="2:16" hidden="1" x14ac:dyDescent="0.35">
      <c r="B637" s="2">
        <v>201700198</v>
      </c>
      <c r="E637" s="2" t="s">
        <v>34</v>
      </c>
      <c r="G637" s="2" t="s">
        <v>285</v>
      </c>
      <c r="H637" s="2" t="s">
        <v>1658</v>
      </c>
      <c r="I637" s="2" t="s">
        <v>2535</v>
      </c>
      <c r="J637" s="2" t="s">
        <v>417</v>
      </c>
      <c r="P637" s="72" t="s">
        <v>1942</v>
      </c>
    </row>
    <row r="638" spans="2:16" hidden="1" x14ac:dyDescent="0.35">
      <c r="B638" s="2">
        <v>150000018</v>
      </c>
      <c r="E638" s="2" t="s">
        <v>34</v>
      </c>
      <c r="G638" s="2" t="s">
        <v>1832</v>
      </c>
      <c r="H638" s="2" t="s">
        <v>265</v>
      </c>
      <c r="I638" s="2" t="s">
        <v>2536</v>
      </c>
      <c r="J638" s="2" t="s">
        <v>163</v>
      </c>
      <c r="P638" s="72" t="s">
        <v>1942</v>
      </c>
    </row>
    <row r="639" spans="2:16" hidden="1" x14ac:dyDescent="0.35">
      <c r="B639" s="2">
        <v>104526980</v>
      </c>
      <c r="E639" s="2" t="s">
        <v>34</v>
      </c>
      <c r="G639" s="2" t="s">
        <v>94</v>
      </c>
      <c r="H639" s="2" t="s">
        <v>232</v>
      </c>
      <c r="I639" s="2" t="s">
        <v>2537</v>
      </c>
      <c r="J639" s="2" t="s">
        <v>234</v>
      </c>
      <c r="P639" s="72" t="s">
        <v>1942</v>
      </c>
    </row>
    <row r="640" spans="2:16" hidden="1" x14ac:dyDescent="0.35">
      <c r="B640" s="2">
        <v>104524850</v>
      </c>
      <c r="E640" s="2" t="s">
        <v>34</v>
      </c>
      <c r="G640" s="2" t="s">
        <v>273</v>
      </c>
      <c r="H640" s="2" t="s">
        <v>274</v>
      </c>
      <c r="I640" s="2" t="s">
        <v>2538</v>
      </c>
      <c r="J640" s="2" t="s">
        <v>278</v>
      </c>
      <c r="P640" s="72" t="s">
        <v>1942</v>
      </c>
    </row>
    <row r="641" spans="2:16" hidden="1" x14ac:dyDescent="0.35">
      <c r="B641" s="2">
        <v>104528810</v>
      </c>
      <c r="E641" s="2" t="s">
        <v>34</v>
      </c>
      <c r="G641" s="2" t="s">
        <v>1216</v>
      </c>
      <c r="H641" s="2" t="s">
        <v>1231</v>
      </c>
      <c r="I641" s="2" t="s">
        <v>2539</v>
      </c>
      <c r="J641" s="2" t="s">
        <v>198</v>
      </c>
      <c r="P641" s="72" t="s">
        <v>1942</v>
      </c>
    </row>
    <row r="642" spans="2:16" hidden="1" x14ac:dyDescent="0.35">
      <c r="B642" s="2">
        <v>104529260</v>
      </c>
      <c r="E642" s="2" t="s">
        <v>34</v>
      </c>
      <c r="G642" s="2" t="s">
        <v>98</v>
      </c>
      <c r="H642" s="2" t="s">
        <v>1755</v>
      </c>
      <c r="I642" s="2" t="s">
        <v>2540</v>
      </c>
      <c r="J642" s="2" t="s">
        <v>49</v>
      </c>
      <c r="P642" s="72" t="s">
        <v>1942</v>
      </c>
    </row>
    <row r="643" spans="2:16" hidden="1" x14ac:dyDescent="0.35">
      <c r="B643" s="2">
        <v>104533360</v>
      </c>
      <c r="E643" s="2" t="s">
        <v>34</v>
      </c>
      <c r="G643" s="2" t="s">
        <v>1832</v>
      </c>
      <c r="H643" s="2" t="s">
        <v>1896</v>
      </c>
      <c r="I643" s="2" t="s">
        <v>2541</v>
      </c>
      <c r="J643" s="2" t="s">
        <v>50</v>
      </c>
      <c r="P643" s="72" t="s">
        <v>1942</v>
      </c>
    </row>
    <row r="644" spans="2:16" hidden="1" x14ac:dyDescent="0.35">
      <c r="B644" s="2">
        <v>104538240</v>
      </c>
      <c r="E644" s="2" t="s">
        <v>34</v>
      </c>
      <c r="G644" s="2" t="s">
        <v>1832</v>
      </c>
      <c r="H644" s="2" t="s">
        <v>2054</v>
      </c>
      <c r="I644" s="2" t="s">
        <v>2542</v>
      </c>
      <c r="J644" s="2" t="s">
        <v>488</v>
      </c>
      <c r="P644" s="72" t="s">
        <v>1942</v>
      </c>
    </row>
    <row r="645" spans="2:16" hidden="1" x14ac:dyDescent="0.35">
      <c r="B645" s="2">
        <v>201700062</v>
      </c>
      <c r="E645" s="2" t="s">
        <v>34</v>
      </c>
      <c r="G645" s="2" t="s">
        <v>285</v>
      </c>
      <c r="H645" s="2" t="s">
        <v>1640</v>
      </c>
      <c r="I645" s="2" t="s">
        <v>2543</v>
      </c>
      <c r="J645" s="2" t="s">
        <v>177</v>
      </c>
      <c r="P645" s="72" t="s">
        <v>1942</v>
      </c>
    </row>
    <row r="646" spans="2:16" hidden="1" x14ac:dyDescent="0.35">
      <c r="B646" s="2">
        <v>104539300</v>
      </c>
      <c r="E646" s="2" t="s">
        <v>34</v>
      </c>
      <c r="G646" s="2" t="s">
        <v>1832</v>
      </c>
      <c r="H646" s="2" t="s">
        <v>161</v>
      </c>
      <c r="I646" s="2" t="s">
        <v>1895</v>
      </c>
      <c r="J646" s="2" t="s">
        <v>398</v>
      </c>
      <c r="P646" s="72" t="s">
        <v>1942</v>
      </c>
    </row>
    <row r="647" spans="2:16" hidden="1" x14ac:dyDescent="0.35">
      <c r="B647" s="2">
        <v>104533260</v>
      </c>
      <c r="E647" s="2" t="s">
        <v>34</v>
      </c>
      <c r="G647" s="2" t="s">
        <v>1832</v>
      </c>
      <c r="H647" s="2" t="s">
        <v>1896</v>
      </c>
      <c r="I647" s="2" t="s">
        <v>1897</v>
      </c>
      <c r="J647" s="2" t="s">
        <v>270</v>
      </c>
      <c r="P647" s="72" t="s">
        <v>1942</v>
      </c>
    </row>
    <row r="648" spans="2:16" hidden="1" x14ac:dyDescent="0.35">
      <c r="B648" s="2">
        <v>104533370</v>
      </c>
      <c r="E648" s="2" t="s">
        <v>34</v>
      </c>
      <c r="G648" s="2" t="s">
        <v>1832</v>
      </c>
      <c r="H648" s="2" t="s">
        <v>1896</v>
      </c>
      <c r="I648" s="2" t="s">
        <v>1898</v>
      </c>
      <c r="J648" s="2" t="s">
        <v>270</v>
      </c>
      <c r="P648" s="72" t="s">
        <v>1942</v>
      </c>
    </row>
    <row r="649" spans="2:16" hidden="1" x14ac:dyDescent="0.35">
      <c r="B649" s="2">
        <v>104533460</v>
      </c>
      <c r="E649" s="2" t="s">
        <v>34</v>
      </c>
      <c r="G649" s="2" t="s">
        <v>1832</v>
      </c>
      <c r="H649" s="2" t="s">
        <v>1896</v>
      </c>
      <c r="I649" s="2" t="s">
        <v>2544</v>
      </c>
      <c r="J649" s="2" t="s">
        <v>270</v>
      </c>
      <c r="P649" s="72" t="s">
        <v>1942</v>
      </c>
    </row>
    <row r="650" spans="2:16" hidden="1" x14ac:dyDescent="0.35">
      <c r="B650" s="2">
        <v>201700199</v>
      </c>
      <c r="E650" s="2" t="s">
        <v>34</v>
      </c>
      <c r="G650" s="2" t="s">
        <v>285</v>
      </c>
      <c r="H650" s="2" t="s">
        <v>1658</v>
      </c>
      <c r="I650" s="2" t="s">
        <v>2545</v>
      </c>
      <c r="J650" s="2" t="s">
        <v>417</v>
      </c>
      <c r="P650" s="72" t="s">
        <v>1942</v>
      </c>
    </row>
    <row r="651" spans="2:16" hidden="1" x14ac:dyDescent="0.35">
      <c r="B651" s="2">
        <v>104529570</v>
      </c>
      <c r="E651" s="2" t="s">
        <v>72</v>
      </c>
      <c r="G651" s="2" t="s">
        <v>74</v>
      </c>
      <c r="H651" s="2" t="s">
        <v>778</v>
      </c>
      <c r="I651" s="2" t="s">
        <v>2546</v>
      </c>
      <c r="J651" s="2" t="s">
        <v>77</v>
      </c>
      <c r="P651" s="72" t="s">
        <v>1942</v>
      </c>
    </row>
    <row r="652" spans="2:16" hidden="1" x14ac:dyDescent="0.35">
      <c r="B652" s="2">
        <v>104534310</v>
      </c>
      <c r="E652" s="2" t="s">
        <v>72</v>
      </c>
      <c r="G652" s="2" t="s">
        <v>895</v>
      </c>
      <c r="H652" s="2" t="s">
        <v>914</v>
      </c>
      <c r="I652" s="2" t="s">
        <v>2547</v>
      </c>
      <c r="J652" s="2" t="s">
        <v>163</v>
      </c>
      <c r="P652" s="72" t="s">
        <v>1955</v>
      </c>
    </row>
    <row r="653" spans="2:16" hidden="1" x14ac:dyDescent="0.35">
      <c r="B653" s="2">
        <v>104514870</v>
      </c>
      <c r="E653" s="2" t="s">
        <v>34</v>
      </c>
      <c r="G653" s="2" t="s">
        <v>138</v>
      </c>
      <c r="H653" s="2" t="s">
        <v>144</v>
      </c>
      <c r="I653" s="2" t="s">
        <v>2548</v>
      </c>
      <c r="J653" s="2" t="s">
        <v>50</v>
      </c>
      <c r="P653" s="72" t="s">
        <v>1942</v>
      </c>
    </row>
    <row r="654" spans="2:16" hidden="1" x14ac:dyDescent="0.35">
      <c r="B654" s="2">
        <v>201230450</v>
      </c>
      <c r="E654" s="2" t="s">
        <v>34</v>
      </c>
      <c r="G654" s="2" t="s">
        <v>138</v>
      </c>
      <c r="H654" s="2" t="s">
        <v>363</v>
      </c>
      <c r="I654" s="2" t="s">
        <v>2549</v>
      </c>
      <c r="J654" s="2" t="s">
        <v>50</v>
      </c>
      <c r="P654" s="72" t="s">
        <v>1942</v>
      </c>
    </row>
    <row r="655" spans="2:16" hidden="1" x14ac:dyDescent="0.35">
      <c r="B655" s="2">
        <v>104532440</v>
      </c>
      <c r="E655" s="2" t="s">
        <v>34</v>
      </c>
      <c r="G655" s="2" t="s">
        <v>1832</v>
      </c>
      <c r="H655" s="2" t="s">
        <v>464</v>
      </c>
      <c r="I655" s="2" t="s">
        <v>2550</v>
      </c>
      <c r="J655" s="2" t="s">
        <v>50</v>
      </c>
      <c r="P655" s="72" t="s">
        <v>1942</v>
      </c>
    </row>
    <row r="656" spans="2:16" hidden="1" x14ac:dyDescent="0.35">
      <c r="B656" s="2">
        <v>150000899</v>
      </c>
      <c r="E656" s="2" t="s">
        <v>34</v>
      </c>
      <c r="G656" s="2" t="s">
        <v>1832</v>
      </c>
      <c r="H656" s="2" t="s">
        <v>265</v>
      </c>
      <c r="I656" s="2" t="s">
        <v>2551</v>
      </c>
      <c r="J656" s="2" t="s">
        <v>267</v>
      </c>
      <c r="P656" s="72" t="s">
        <v>1942</v>
      </c>
    </row>
    <row r="657" spans="2:16" hidden="1" x14ac:dyDescent="0.35">
      <c r="B657" s="37">
        <v>104520080</v>
      </c>
      <c r="E657" s="2" t="s">
        <v>34</v>
      </c>
      <c r="G657" s="2" t="s">
        <v>81</v>
      </c>
      <c r="H657" s="2" t="s">
        <v>196</v>
      </c>
      <c r="I657" s="2" t="s">
        <v>2552</v>
      </c>
      <c r="J657" s="2" t="s">
        <v>57</v>
      </c>
      <c r="P657" s="72" t="s">
        <v>1942</v>
      </c>
    </row>
    <row r="658" spans="2:16" hidden="1" x14ac:dyDescent="0.35">
      <c r="B658" s="2">
        <v>101530700</v>
      </c>
      <c r="E658" s="2" t="s">
        <v>34</v>
      </c>
      <c r="G658" s="2" t="s">
        <v>81</v>
      </c>
      <c r="H658" s="2" t="s">
        <v>196</v>
      </c>
      <c r="I658" s="2" t="s">
        <v>1899</v>
      </c>
      <c r="J658" s="2" t="s">
        <v>160</v>
      </c>
      <c r="P658" s="72" t="s">
        <v>1942</v>
      </c>
    </row>
    <row r="659" spans="2:16" hidden="1" x14ac:dyDescent="0.35">
      <c r="B659" s="2">
        <v>104537560</v>
      </c>
      <c r="E659" s="2" t="s">
        <v>34</v>
      </c>
      <c r="G659" s="2" t="s">
        <v>94</v>
      </c>
      <c r="H659" s="2" t="s">
        <v>221</v>
      </c>
      <c r="I659" s="2" t="s">
        <v>2553</v>
      </c>
      <c r="J659" s="2" t="s">
        <v>270</v>
      </c>
      <c r="P659" s="72" t="s">
        <v>1942</v>
      </c>
    </row>
    <row r="660" spans="2:16" hidden="1" x14ac:dyDescent="0.35">
      <c r="B660" s="2">
        <v>104528350</v>
      </c>
      <c r="E660" s="2" t="s">
        <v>34</v>
      </c>
      <c r="G660" s="2" t="s">
        <v>94</v>
      </c>
      <c r="H660" s="2" t="s">
        <v>232</v>
      </c>
      <c r="I660" s="2" t="s">
        <v>2554</v>
      </c>
      <c r="J660" s="2" t="s">
        <v>50</v>
      </c>
      <c r="P660" s="72" t="s">
        <v>1942</v>
      </c>
    </row>
    <row r="661" spans="2:16" hidden="1" x14ac:dyDescent="0.35">
      <c r="B661" s="2">
        <v>104527030</v>
      </c>
      <c r="E661" s="2" t="s">
        <v>34</v>
      </c>
      <c r="G661" s="2" t="s">
        <v>94</v>
      </c>
      <c r="H661" s="2" t="s">
        <v>232</v>
      </c>
      <c r="I661" s="2" t="s">
        <v>2555</v>
      </c>
      <c r="J661" s="2" t="s">
        <v>234</v>
      </c>
      <c r="P661" s="72" t="s">
        <v>1942</v>
      </c>
    </row>
    <row r="662" spans="2:16" hidden="1" x14ac:dyDescent="0.35">
      <c r="B662" s="2">
        <v>104528420</v>
      </c>
      <c r="E662" s="2" t="s">
        <v>34</v>
      </c>
      <c r="G662" s="2" t="s">
        <v>94</v>
      </c>
      <c r="H662" s="2" t="s">
        <v>232</v>
      </c>
      <c r="I662" s="2" t="s">
        <v>2556</v>
      </c>
      <c r="J662" s="2" t="s">
        <v>234</v>
      </c>
      <c r="P662" s="72" t="s">
        <v>1942</v>
      </c>
    </row>
    <row r="663" spans="2:16" hidden="1" x14ac:dyDescent="0.35">
      <c r="B663" s="2">
        <v>104527010</v>
      </c>
      <c r="E663" s="2" t="s">
        <v>34</v>
      </c>
      <c r="G663" s="2" t="s">
        <v>94</v>
      </c>
      <c r="H663" s="2" t="s">
        <v>232</v>
      </c>
      <c r="I663" s="2" t="s">
        <v>2557</v>
      </c>
      <c r="J663" s="2" t="s">
        <v>234</v>
      </c>
      <c r="P663" s="72" t="s">
        <v>1942</v>
      </c>
    </row>
    <row r="664" spans="2:16" hidden="1" x14ac:dyDescent="0.35">
      <c r="B664" s="2">
        <v>104527060</v>
      </c>
      <c r="E664" s="2" t="s">
        <v>34</v>
      </c>
      <c r="G664" s="2" t="s">
        <v>94</v>
      </c>
      <c r="H664" s="2" t="s">
        <v>232</v>
      </c>
      <c r="I664" s="2" t="s">
        <v>2558</v>
      </c>
      <c r="J664" s="2" t="s">
        <v>1163</v>
      </c>
      <c r="P664" s="72" t="s">
        <v>1942</v>
      </c>
    </row>
    <row r="665" spans="2:16" hidden="1" x14ac:dyDescent="0.35">
      <c r="B665" s="2">
        <v>104539320</v>
      </c>
      <c r="E665" s="2" t="s">
        <v>34</v>
      </c>
      <c r="G665" s="2" t="s">
        <v>1216</v>
      </c>
      <c r="H665" s="2" t="s">
        <v>1231</v>
      </c>
      <c r="I665" s="2" t="s">
        <v>2559</v>
      </c>
      <c r="J665" s="2" t="s">
        <v>141</v>
      </c>
      <c r="P665" s="72" t="s">
        <v>1942</v>
      </c>
    </row>
    <row r="666" spans="2:16" hidden="1" x14ac:dyDescent="0.35">
      <c r="B666" s="2">
        <v>209100028</v>
      </c>
      <c r="E666" s="2" t="s">
        <v>34</v>
      </c>
      <c r="G666" s="2" t="s">
        <v>250</v>
      </c>
      <c r="H666" s="2" t="s">
        <v>261</v>
      </c>
      <c r="I666" s="2" t="s">
        <v>2560</v>
      </c>
      <c r="J666" s="2" t="s">
        <v>177</v>
      </c>
      <c r="P666" s="72" t="s">
        <v>1942</v>
      </c>
    </row>
    <row r="667" spans="2:16" hidden="1" x14ac:dyDescent="0.35">
      <c r="B667" s="2">
        <v>105000360</v>
      </c>
      <c r="E667" s="2" t="s">
        <v>34</v>
      </c>
      <c r="G667" s="2" t="s">
        <v>273</v>
      </c>
      <c r="H667" s="2" t="s">
        <v>281</v>
      </c>
      <c r="I667" s="2" t="s">
        <v>2561</v>
      </c>
      <c r="J667" s="2" t="s">
        <v>50</v>
      </c>
      <c r="P667" s="72" t="s">
        <v>1942</v>
      </c>
    </row>
    <row r="668" spans="2:16" hidden="1" x14ac:dyDescent="0.35">
      <c r="B668" s="2">
        <v>150001408</v>
      </c>
      <c r="E668" s="2" t="s">
        <v>34</v>
      </c>
      <c r="G668" s="2" t="s">
        <v>98</v>
      </c>
      <c r="H668" s="2" t="s">
        <v>99</v>
      </c>
      <c r="I668" s="2" t="s">
        <v>2562</v>
      </c>
      <c r="J668" s="2" t="s">
        <v>256</v>
      </c>
      <c r="P668" s="72" t="s">
        <v>1942</v>
      </c>
    </row>
    <row r="669" spans="2:16" hidden="1" x14ac:dyDescent="0.35">
      <c r="B669" s="2">
        <v>104537840</v>
      </c>
      <c r="E669" s="2" t="s">
        <v>34</v>
      </c>
      <c r="G669" s="2" t="s">
        <v>98</v>
      </c>
      <c r="H669" s="2" t="s">
        <v>99</v>
      </c>
      <c r="I669" s="2" t="s">
        <v>2563</v>
      </c>
      <c r="J669" s="2" t="s">
        <v>106</v>
      </c>
      <c r="P669" s="72" t="s">
        <v>1942</v>
      </c>
    </row>
    <row r="670" spans="2:16" hidden="1" x14ac:dyDescent="0.35">
      <c r="B670" s="2">
        <v>104524220</v>
      </c>
      <c r="E670" s="2" t="s">
        <v>34</v>
      </c>
      <c r="G670" s="2" t="s">
        <v>98</v>
      </c>
      <c r="H670" s="2" t="s">
        <v>99</v>
      </c>
      <c r="I670" s="2" t="s">
        <v>2314</v>
      </c>
      <c r="J670" s="2" t="s">
        <v>104</v>
      </c>
      <c r="P670" s="72" t="s">
        <v>1942</v>
      </c>
    </row>
    <row r="671" spans="2:16" hidden="1" x14ac:dyDescent="0.35">
      <c r="B671" s="2">
        <v>104537800</v>
      </c>
      <c r="E671" s="2" t="s">
        <v>34</v>
      </c>
      <c r="G671" s="2" t="s">
        <v>98</v>
      </c>
      <c r="H671" s="2" t="s">
        <v>99</v>
      </c>
      <c r="I671" s="2" t="s">
        <v>2564</v>
      </c>
      <c r="J671" s="2" t="s">
        <v>106</v>
      </c>
      <c r="P671" s="72" t="s">
        <v>1942</v>
      </c>
    </row>
    <row r="672" spans="2:16" hidden="1" x14ac:dyDescent="0.35">
      <c r="B672" s="2">
        <v>104520960</v>
      </c>
      <c r="E672" s="2" t="s">
        <v>34</v>
      </c>
      <c r="G672" s="2" t="s">
        <v>98</v>
      </c>
      <c r="H672" s="2" t="s">
        <v>99</v>
      </c>
      <c r="I672" s="2" t="s">
        <v>2565</v>
      </c>
      <c r="J672" s="2" t="s">
        <v>104</v>
      </c>
      <c r="P672" s="72" t="s">
        <v>1942</v>
      </c>
    </row>
    <row r="673" spans="2:16" hidden="1" x14ac:dyDescent="0.35">
      <c r="B673" s="2">
        <v>105201340</v>
      </c>
      <c r="E673" s="2" t="s">
        <v>34</v>
      </c>
      <c r="G673" s="2" t="s">
        <v>98</v>
      </c>
      <c r="H673" s="2" t="s">
        <v>99</v>
      </c>
      <c r="I673" s="2" t="s">
        <v>2566</v>
      </c>
      <c r="J673" s="2" t="s">
        <v>104</v>
      </c>
      <c r="P673" s="72" t="s">
        <v>1942</v>
      </c>
    </row>
    <row r="674" spans="2:16" hidden="1" x14ac:dyDescent="0.35">
      <c r="B674" s="2">
        <v>150001685</v>
      </c>
      <c r="E674" s="2" t="s">
        <v>34</v>
      </c>
      <c r="G674" s="2" t="s">
        <v>98</v>
      </c>
      <c r="H674" s="2" t="s">
        <v>99</v>
      </c>
      <c r="I674" s="2" t="s">
        <v>2567</v>
      </c>
      <c r="J674" s="2" t="s">
        <v>177</v>
      </c>
      <c r="P674" s="72" t="s">
        <v>1942</v>
      </c>
    </row>
    <row r="675" spans="2:16" hidden="1" x14ac:dyDescent="0.35">
      <c r="B675" s="2">
        <v>150001710</v>
      </c>
      <c r="E675" s="2" t="s">
        <v>34</v>
      </c>
      <c r="G675" s="2" t="s">
        <v>98</v>
      </c>
      <c r="H675" s="2" t="s">
        <v>99</v>
      </c>
      <c r="I675" s="2" t="s">
        <v>2568</v>
      </c>
      <c r="J675" s="2" t="s">
        <v>417</v>
      </c>
      <c r="P675" s="72" t="s">
        <v>1942</v>
      </c>
    </row>
    <row r="676" spans="2:16" hidden="1" x14ac:dyDescent="0.35">
      <c r="B676" s="2">
        <v>104524110</v>
      </c>
      <c r="E676" s="2" t="s">
        <v>34</v>
      </c>
      <c r="G676" s="2" t="s">
        <v>98</v>
      </c>
      <c r="H676" s="2" t="s">
        <v>99</v>
      </c>
      <c r="I676" s="2" t="s">
        <v>2569</v>
      </c>
      <c r="J676" s="2" t="s">
        <v>297</v>
      </c>
      <c r="P676" s="72" t="s">
        <v>1942</v>
      </c>
    </row>
    <row r="677" spans="2:16" hidden="1" x14ac:dyDescent="0.35">
      <c r="B677" s="2">
        <v>150001537</v>
      </c>
      <c r="E677" s="2" t="s">
        <v>34</v>
      </c>
      <c r="G677" s="2" t="s">
        <v>98</v>
      </c>
      <c r="H677" s="2" t="s">
        <v>1755</v>
      </c>
      <c r="I677" s="2" t="s">
        <v>2570</v>
      </c>
      <c r="J677" s="2" t="s">
        <v>50</v>
      </c>
      <c r="P677" s="72" t="s">
        <v>1942</v>
      </c>
    </row>
    <row r="678" spans="2:16" hidden="1" x14ac:dyDescent="0.35">
      <c r="B678" s="2">
        <v>104529580</v>
      </c>
      <c r="E678" s="2" t="s">
        <v>34</v>
      </c>
      <c r="G678" s="2" t="s">
        <v>98</v>
      </c>
      <c r="H678" s="2" t="s">
        <v>1755</v>
      </c>
      <c r="I678" s="2" t="s">
        <v>2571</v>
      </c>
      <c r="J678" s="2" t="s">
        <v>92</v>
      </c>
      <c r="P678" s="72" t="s">
        <v>1942</v>
      </c>
    </row>
    <row r="679" spans="2:16" hidden="1" x14ac:dyDescent="0.35">
      <c r="B679" s="2">
        <v>150000304</v>
      </c>
      <c r="E679" s="2" t="s">
        <v>34</v>
      </c>
      <c r="G679" s="2" t="s">
        <v>98</v>
      </c>
      <c r="H679" s="2" t="s">
        <v>1755</v>
      </c>
      <c r="I679" s="2" t="s">
        <v>2572</v>
      </c>
      <c r="J679" s="2" t="s">
        <v>166</v>
      </c>
      <c r="P679" s="72" t="s">
        <v>1942</v>
      </c>
    </row>
    <row r="680" spans="2:16" hidden="1" x14ac:dyDescent="0.35">
      <c r="B680" s="37">
        <v>105200870</v>
      </c>
      <c r="E680" s="2" t="s">
        <v>34</v>
      </c>
      <c r="G680" s="2" t="s">
        <v>98</v>
      </c>
      <c r="H680" s="2" t="s">
        <v>325</v>
      </c>
      <c r="I680" s="2" t="s">
        <v>2573</v>
      </c>
      <c r="J680" s="2" t="s">
        <v>163</v>
      </c>
      <c r="P680" s="72" t="s">
        <v>1942</v>
      </c>
    </row>
    <row r="681" spans="2:16" hidden="1" x14ac:dyDescent="0.35">
      <c r="B681" s="2">
        <v>150000555</v>
      </c>
      <c r="E681" s="2" t="s">
        <v>34</v>
      </c>
      <c r="G681" s="2" t="s">
        <v>98</v>
      </c>
      <c r="H681" s="2" t="s">
        <v>325</v>
      </c>
      <c r="I681" s="2" t="s">
        <v>2574</v>
      </c>
      <c r="J681" s="2" t="s">
        <v>141</v>
      </c>
      <c r="P681" s="72" t="s">
        <v>1942</v>
      </c>
    </row>
    <row r="682" spans="2:16" hidden="1" x14ac:dyDescent="0.35">
      <c r="B682" s="2">
        <v>104521950</v>
      </c>
      <c r="E682" s="2" t="s">
        <v>34</v>
      </c>
      <c r="G682" s="2" t="s">
        <v>98</v>
      </c>
      <c r="H682" s="2" t="s">
        <v>325</v>
      </c>
      <c r="I682" s="2" t="s">
        <v>2575</v>
      </c>
      <c r="J682" s="2" t="s">
        <v>163</v>
      </c>
      <c r="P682" s="72" t="s">
        <v>1942</v>
      </c>
    </row>
    <row r="683" spans="2:16" hidden="1" x14ac:dyDescent="0.35">
      <c r="B683" s="2">
        <v>968200370</v>
      </c>
      <c r="E683" s="2" t="s">
        <v>45</v>
      </c>
      <c r="G683" s="2" t="s">
        <v>46</v>
      </c>
      <c r="H683" s="2" t="s">
        <v>169</v>
      </c>
      <c r="I683" s="2" t="s">
        <v>2576</v>
      </c>
      <c r="J683" s="2" t="s">
        <v>57</v>
      </c>
      <c r="P683" s="72" t="s">
        <v>1942</v>
      </c>
    </row>
    <row r="684" spans="2:16" hidden="1" x14ac:dyDescent="0.35">
      <c r="B684" s="2">
        <v>968200390</v>
      </c>
      <c r="E684" s="2" t="s">
        <v>45</v>
      </c>
      <c r="G684" s="2" t="s">
        <v>46</v>
      </c>
      <c r="H684" s="2" t="s">
        <v>169</v>
      </c>
      <c r="I684" s="2" t="s">
        <v>2577</v>
      </c>
      <c r="J684" s="2" t="s">
        <v>50</v>
      </c>
      <c r="P684" s="72" t="s">
        <v>1942</v>
      </c>
    </row>
    <row r="685" spans="2:16" hidden="1" x14ac:dyDescent="0.35">
      <c r="B685" s="2">
        <v>104500320</v>
      </c>
      <c r="E685" s="2" t="s">
        <v>45</v>
      </c>
      <c r="G685" s="2" t="s">
        <v>46</v>
      </c>
      <c r="H685" s="2" t="s">
        <v>580</v>
      </c>
      <c r="I685" s="2" t="s">
        <v>2578</v>
      </c>
      <c r="J685" s="2" t="s">
        <v>57</v>
      </c>
      <c r="P685" s="72" t="s">
        <v>1942</v>
      </c>
    </row>
    <row r="686" spans="2:16" hidden="1" x14ac:dyDescent="0.35">
      <c r="B686" s="2">
        <v>101710005</v>
      </c>
      <c r="E686" s="2" t="s">
        <v>45</v>
      </c>
      <c r="G686" s="2" t="s">
        <v>46</v>
      </c>
      <c r="H686" s="2" t="s">
        <v>631</v>
      </c>
      <c r="I686" s="2" t="s">
        <v>2579</v>
      </c>
      <c r="J686" s="2" t="s">
        <v>65</v>
      </c>
      <c r="P686" s="72" t="s">
        <v>1942</v>
      </c>
    </row>
    <row r="687" spans="2:16" hidden="1" x14ac:dyDescent="0.35">
      <c r="B687" s="2">
        <v>40002149</v>
      </c>
      <c r="E687" s="2" t="s">
        <v>45</v>
      </c>
      <c r="G687" s="2" t="s">
        <v>212</v>
      </c>
      <c r="H687" s="2" t="s">
        <v>972</v>
      </c>
      <c r="I687" s="2" t="s">
        <v>2580</v>
      </c>
      <c r="J687" s="2" t="s">
        <v>50</v>
      </c>
      <c r="P687" s="72" t="s">
        <v>1942</v>
      </c>
    </row>
    <row r="688" spans="2:16" hidden="1" x14ac:dyDescent="0.35">
      <c r="B688" s="2">
        <v>105201940</v>
      </c>
      <c r="E688" s="2" t="s">
        <v>45</v>
      </c>
      <c r="G688" s="2" t="s">
        <v>212</v>
      </c>
      <c r="H688" s="2" t="s">
        <v>972</v>
      </c>
      <c r="I688" s="2" t="s">
        <v>2581</v>
      </c>
      <c r="J688" s="2" t="s">
        <v>50</v>
      </c>
      <c r="P688" s="72" t="s">
        <v>1942</v>
      </c>
    </row>
    <row r="689" spans="2:16" hidden="1" x14ac:dyDescent="0.35">
      <c r="B689" s="2">
        <v>40002150</v>
      </c>
      <c r="E689" s="2" t="s">
        <v>45</v>
      </c>
      <c r="G689" s="2" t="s">
        <v>212</v>
      </c>
      <c r="H689" s="2" t="s">
        <v>972</v>
      </c>
      <c r="I689" s="2" t="s">
        <v>2582</v>
      </c>
      <c r="J689" s="2" t="s">
        <v>50</v>
      </c>
      <c r="P689" s="72" t="s">
        <v>1942</v>
      </c>
    </row>
    <row r="690" spans="2:16" hidden="1" x14ac:dyDescent="0.35">
      <c r="B690" s="2">
        <v>40009385</v>
      </c>
      <c r="E690" s="2" t="s">
        <v>45</v>
      </c>
      <c r="G690" s="2" t="s">
        <v>212</v>
      </c>
      <c r="H690" s="2" t="s">
        <v>991</v>
      </c>
      <c r="I690" s="2" t="s">
        <v>2583</v>
      </c>
      <c r="J690" s="2" t="s">
        <v>50</v>
      </c>
      <c r="P690" s="72" t="s">
        <v>1942</v>
      </c>
    </row>
    <row r="691" spans="2:16" hidden="1" x14ac:dyDescent="0.35">
      <c r="B691" s="2">
        <v>92009233</v>
      </c>
      <c r="E691" s="2" t="s">
        <v>45</v>
      </c>
      <c r="G691" s="2" t="s">
        <v>212</v>
      </c>
      <c r="H691" s="2" t="s">
        <v>216</v>
      </c>
      <c r="I691" s="2" t="s">
        <v>2584</v>
      </c>
      <c r="J691" s="2" t="s">
        <v>50</v>
      </c>
      <c r="P691" s="72" t="s">
        <v>1942</v>
      </c>
    </row>
    <row r="692" spans="2:16" hidden="1" x14ac:dyDescent="0.35">
      <c r="B692" s="2">
        <v>100093740</v>
      </c>
      <c r="E692" s="2" t="s">
        <v>45</v>
      </c>
      <c r="G692" s="2" t="s">
        <v>212</v>
      </c>
      <c r="H692" s="2" t="s">
        <v>216</v>
      </c>
      <c r="I692" s="2" t="s">
        <v>2585</v>
      </c>
      <c r="J692" s="2" t="s">
        <v>50</v>
      </c>
      <c r="P692" s="72" t="s">
        <v>1942</v>
      </c>
    </row>
    <row r="693" spans="2:16" hidden="1" x14ac:dyDescent="0.35">
      <c r="B693" s="2">
        <v>40002153</v>
      </c>
      <c r="E693" s="2" t="s">
        <v>45</v>
      </c>
      <c r="G693" s="2" t="s">
        <v>212</v>
      </c>
      <c r="H693" s="2" t="s">
        <v>216</v>
      </c>
      <c r="I693" s="2" t="s">
        <v>2586</v>
      </c>
      <c r="J693" s="2" t="s">
        <v>50</v>
      </c>
      <c r="P693" s="72" t="s">
        <v>1942</v>
      </c>
    </row>
    <row r="694" spans="2:16" hidden="1" x14ac:dyDescent="0.35">
      <c r="B694" s="2">
        <v>150001989</v>
      </c>
      <c r="E694" s="2" t="s">
        <v>72</v>
      </c>
      <c r="G694" s="2" t="s">
        <v>74</v>
      </c>
      <c r="H694" s="2" t="s">
        <v>778</v>
      </c>
      <c r="I694" s="2" t="s">
        <v>2587</v>
      </c>
      <c r="J694" s="2" t="s">
        <v>77</v>
      </c>
      <c r="P694" s="72" t="s">
        <v>1942</v>
      </c>
    </row>
    <row r="695" spans="2:16" hidden="1" x14ac:dyDescent="0.35">
      <c r="B695" s="2">
        <v>104532800</v>
      </c>
      <c r="E695" s="2" t="s">
        <v>72</v>
      </c>
      <c r="G695" s="2" t="s">
        <v>1972</v>
      </c>
      <c r="H695" s="2" t="s">
        <v>2245</v>
      </c>
      <c r="I695" s="2" t="s">
        <v>2588</v>
      </c>
      <c r="J695" s="2" t="s">
        <v>198</v>
      </c>
      <c r="P695" s="72" t="s">
        <v>1942</v>
      </c>
    </row>
    <row r="696" spans="2:16" hidden="1" x14ac:dyDescent="0.35">
      <c r="B696" s="2">
        <v>104538570</v>
      </c>
      <c r="E696" s="2" t="s">
        <v>72</v>
      </c>
      <c r="G696" s="2" t="s">
        <v>242</v>
      </c>
      <c r="H696" s="2" t="s">
        <v>1274</v>
      </c>
      <c r="I696" s="2" t="s">
        <v>2589</v>
      </c>
      <c r="J696" s="2" t="s">
        <v>248</v>
      </c>
      <c r="P696" s="72" t="s">
        <v>1942</v>
      </c>
    </row>
    <row r="697" spans="2:16" hidden="1" x14ac:dyDescent="0.35">
      <c r="B697" s="2">
        <v>104539610</v>
      </c>
      <c r="E697" s="2" t="s">
        <v>72</v>
      </c>
      <c r="G697" s="2" t="s">
        <v>1334</v>
      </c>
      <c r="H697" s="2" t="s">
        <v>1349</v>
      </c>
      <c r="I697" s="2" t="s">
        <v>1888</v>
      </c>
      <c r="J697" s="2" t="s">
        <v>50</v>
      </c>
      <c r="P697" s="72" t="s">
        <v>1942</v>
      </c>
    </row>
    <row r="698" spans="2:16" hidden="1" x14ac:dyDescent="0.35">
      <c r="B698" s="2">
        <v>104537650</v>
      </c>
      <c r="E698" s="2" t="s">
        <v>72</v>
      </c>
      <c r="G698" s="2" t="s">
        <v>1334</v>
      </c>
      <c r="H698" s="2" t="s">
        <v>1364</v>
      </c>
      <c r="I698" s="2" t="s">
        <v>2590</v>
      </c>
      <c r="J698" s="2" t="s">
        <v>77</v>
      </c>
      <c r="P698" s="72" t="s">
        <v>1942</v>
      </c>
    </row>
    <row r="699" spans="2:16" hidden="1" x14ac:dyDescent="0.35">
      <c r="B699" s="2">
        <v>104529950</v>
      </c>
      <c r="E699" s="2" t="s">
        <v>72</v>
      </c>
      <c r="G699" s="2" t="s">
        <v>129</v>
      </c>
      <c r="H699" s="2" t="s">
        <v>130</v>
      </c>
      <c r="I699" s="2" t="s">
        <v>2591</v>
      </c>
      <c r="J699" s="2" t="s">
        <v>77</v>
      </c>
      <c r="P699" s="72" t="s">
        <v>2592</v>
      </c>
    </row>
    <row r="700" spans="2:16" hidden="1" x14ac:dyDescent="0.35">
      <c r="B700" s="2">
        <v>104529970</v>
      </c>
      <c r="E700" s="2" t="s">
        <v>72</v>
      </c>
      <c r="G700" s="2" t="s">
        <v>129</v>
      </c>
      <c r="H700" s="2" t="s">
        <v>129</v>
      </c>
      <c r="I700" s="2" t="s">
        <v>2593</v>
      </c>
      <c r="J700" s="37" t="s">
        <v>248</v>
      </c>
      <c r="P700" s="72" t="s">
        <v>2592</v>
      </c>
    </row>
    <row r="701" spans="2:16" hidden="1" x14ac:dyDescent="0.35">
      <c r="B701" s="2">
        <v>104529980</v>
      </c>
      <c r="E701" s="2" t="s">
        <v>72</v>
      </c>
      <c r="G701" s="2" t="s">
        <v>129</v>
      </c>
      <c r="H701" s="2" t="s">
        <v>129</v>
      </c>
      <c r="I701" s="2" t="s">
        <v>2594</v>
      </c>
      <c r="J701" s="37" t="s">
        <v>248</v>
      </c>
      <c r="P701" s="72" t="s">
        <v>2592</v>
      </c>
    </row>
    <row r="702" spans="2:16" hidden="1" x14ac:dyDescent="0.35">
      <c r="B702" s="37">
        <v>104532660</v>
      </c>
      <c r="E702" s="2" t="s">
        <v>72</v>
      </c>
      <c r="G702" s="2" t="s">
        <v>89</v>
      </c>
      <c r="H702" s="2" t="s">
        <v>169</v>
      </c>
      <c r="I702" s="2" t="s">
        <v>2595</v>
      </c>
      <c r="J702" s="2" t="s">
        <v>50</v>
      </c>
      <c r="P702" s="72" t="s">
        <v>2592</v>
      </c>
    </row>
    <row r="703" spans="2:16" hidden="1" x14ac:dyDescent="0.35">
      <c r="B703" s="2">
        <v>104539240</v>
      </c>
      <c r="E703" s="2" t="s">
        <v>72</v>
      </c>
      <c r="G703" s="2" t="s">
        <v>1239</v>
      </c>
      <c r="H703" s="2" t="s">
        <v>1240</v>
      </c>
      <c r="I703" s="2" t="s">
        <v>2596</v>
      </c>
      <c r="J703" s="2" t="s">
        <v>57</v>
      </c>
      <c r="P703" s="72" t="s">
        <v>2592</v>
      </c>
    </row>
    <row r="704" spans="2:16" hidden="1" x14ac:dyDescent="0.35">
      <c r="B704" s="2">
        <v>150001936</v>
      </c>
      <c r="E704" s="2" t="s">
        <v>72</v>
      </c>
      <c r="G704" s="2" t="s">
        <v>242</v>
      </c>
      <c r="H704" s="2" t="s">
        <v>246</v>
      </c>
      <c r="I704" s="2" t="s">
        <v>2597</v>
      </c>
      <c r="J704" s="2" t="s">
        <v>65</v>
      </c>
      <c r="P704" s="72" t="s">
        <v>2592</v>
      </c>
    </row>
    <row r="705" spans="2:2" hidden="1" x14ac:dyDescent="0.35">
      <c r="B705" s="37">
        <v>40009376</v>
      </c>
    </row>
    <row r="706" spans="2:2" hidden="1" x14ac:dyDescent="0.35">
      <c r="B706" s="37">
        <v>40009377</v>
      </c>
    </row>
    <row r="707" spans="2:2" hidden="1" x14ac:dyDescent="0.35">
      <c r="B707" s="37">
        <v>40009378</v>
      </c>
    </row>
    <row r="708" spans="2:2" hidden="1" x14ac:dyDescent="0.35">
      <c r="B708" s="2">
        <v>150001930</v>
      </c>
    </row>
    <row r="709" spans="2:2" hidden="1" x14ac:dyDescent="0.35">
      <c r="B709" s="2">
        <v>104343100</v>
      </c>
    </row>
    <row r="710" spans="2:2" hidden="1" x14ac:dyDescent="0.35">
      <c r="B710" s="37">
        <v>40005008</v>
      </c>
    </row>
    <row r="711" spans="2:2" hidden="1" x14ac:dyDescent="0.35">
      <c r="B711" s="37">
        <v>92009365</v>
      </c>
    </row>
    <row r="712" spans="2:2" hidden="1" x14ac:dyDescent="0.35">
      <c r="B712" s="37">
        <v>40002159</v>
      </c>
    </row>
    <row r="713" spans="2:2" hidden="1" x14ac:dyDescent="0.35">
      <c r="B713" s="2">
        <v>40004996</v>
      </c>
    </row>
    <row r="714" spans="2:2" hidden="1" x14ac:dyDescent="0.35">
      <c r="B714" s="37">
        <v>40522152</v>
      </c>
    </row>
    <row r="715" spans="2:2" hidden="1" x14ac:dyDescent="0.35">
      <c r="B715" s="37">
        <v>96820032</v>
      </c>
    </row>
    <row r="716" spans="2:2" hidden="1" x14ac:dyDescent="0.35">
      <c r="B716" s="37">
        <v>92009271</v>
      </c>
    </row>
    <row r="717" spans="2:2" hidden="1" x14ac:dyDescent="0.35">
      <c r="B717" s="37">
        <v>92009363</v>
      </c>
    </row>
    <row r="718" spans="2:2" hidden="1" x14ac:dyDescent="0.35">
      <c r="B718" s="37">
        <v>40002157</v>
      </c>
    </row>
    <row r="719" spans="2:2" hidden="1" x14ac:dyDescent="0.35">
      <c r="B719" s="2">
        <v>40522170</v>
      </c>
    </row>
    <row r="720" spans="2:2" hidden="1" x14ac:dyDescent="0.35">
      <c r="B720" s="37">
        <v>92009256</v>
      </c>
    </row>
    <row r="721" spans="1:31" hidden="1" x14ac:dyDescent="0.35">
      <c r="B721" s="37">
        <v>40009381</v>
      </c>
    </row>
    <row r="722" spans="1:31" hidden="1" x14ac:dyDescent="0.35">
      <c r="B722" s="37">
        <v>92009223</v>
      </c>
    </row>
    <row r="723" spans="1:31" hidden="1" x14ac:dyDescent="0.35">
      <c r="B723" s="37">
        <v>40002161</v>
      </c>
    </row>
    <row r="724" spans="1:31" hidden="1" x14ac:dyDescent="0.35">
      <c r="B724" s="37">
        <v>40002156</v>
      </c>
    </row>
    <row r="725" spans="1:31" hidden="1" x14ac:dyDescent="0.35">
      <c r="B725" s="2">
        <v>40522160</v>
      </c>
    </row>
    <row r="726" spans="1:31" hidden="1" x14ac:dyDescent="0.35">
      <c r="B726" s="2">
        <v>104539480</v>
      </c>
      <c r="E726" s="2" t="s">
        <v>1971</v>
      </c>
      <c r="G726" s="2" t="s">
        <v>1314</v>
      </c>
      <c r="H726" s="2" t="s">
        <v>1240</v>
      </c>
      <c r="I726" s="2" t="s">
        <v>2598</v>
      </c>
      <c r="J726" s="2" t="s">
        <v>248</v>
      </c>
      <c r="P726" s="72" t="s">
        <v>1948</v>
      </c>
    </row>
    <row r="727" spans="1:31" hidden="1" x14ac:dyDescent="0.35">
      <c r="B727" s="73">
        <v>104528000</v>
      </c>
      <c r="E727" s="73" t="s">
        <v>1971</v>
      </c>
      <c r="G727" s="73" t="s">
        <v>1314</v>
      </c>
      <c r="H727" s="73" t="s">
        <v>1327</v>
      </c>
      <c r="I727" s="73" t="s">
        <v>2599</v>
      </c>
      <c r="J727" s="73" t="s">
        <v>248</v>
      </c>
      <c r="P727" s="72" t="s">
        <v>1948</v>
      </c>
    </row>
    <row r="728" spans="1:31" hidden="1" x14ac:dyDescent="0.35">
      <c r="B728" s="73">
        <v>150001989</v>
      </c>
      <c r="E728" s="73" t="s">
        <v>1971</v>
      </c>
      <c r="G728" s="73" t="s">
        <v>74</v>
      </c>
      <c r="H728" s="73" t="s">
        <v>778</v>
      </c>
      <c r="I728" s="73" t="s">
        <v>2587</v>
      </c>
      <c r="J728" s="73" t="s">
        <v>77</v>
      </c>
      <c r="P728" s="72" t="s">
        <v>1948</v>
      </c>
    </row>
    <row r="729" spans="1:31" hidden="1" x14ac:dyDescent="0.35">
      <c r="A729" s="2" t="s">
        <v>137</v>
      </c>
      <c r="B729" s="2">
        <v>104532030</v>
      </c>
      <c r="C729" s="2" t="s">
        <v>2600</v>
      </c>
      <c r="D729" s="2" t="s">
        <v>2601</v>
      </c>
      <c r="E729" s="2" t="s">
        <v>34</v>
      </c>
      <c r="G729" s="2" t="s">
        <v>1900</v>
      </c>
      <c r="H729" s="2" t="s">
        <v>1923</v>
      </c>
      <c r="I729" s="2" t="s">
        <v>2602</v>
      </c>
      <c r="J729" s="2" t="s">
        <v>49</v>
      </c>
      <c r="K729" s="2" t="s">
        <v>50</v>
      </c>
      <c r="L729" s="2" t="s">
        <v>2603</v>
      </c>
      <c r="M729" s="2" t="s">
        <v>51</v>
      </c>
      <c r="N729" s="2" t="s">
        <v>78</v>
      </c>
      <c r="O729" s="2">
        <v>20640</v>
      </c>
      <c r="P729" s="72" t="s">
        <v>2604</v>
      </c>
      <c r="Q729" s="2">
        <v>30000</v>
      </c>
      <c r="R729" s="2">
        <v>0</v>
      </c>
      <c r="S729" s="2" t="s">
        <v>143</v>
      </c>
      <c r="T729" s="2" t="s">
        <v>143</v>
      </c>
      <c r="U729" s="2">
        <v>20640</v>
      </c>
      <c r="V729" s="2">
        <v>20640</v>
      </c>
      <c r="W729" s="2">
        <v>0</v>
      </c>
      <c r="X729" s="2" t="s">
        <v>2605</v>
      </c>
      <c r="Y729" s="2">
        <v>0</v>
      </c>
      <c r="Z729" s="2" t="s">
        <v>2606</v>
      </c>
      <c r="AA729" s="2" t="s">
        <v>2</v>
      </c>
      <c r="AB729" s="2" t="e">
        <v>#VALUE!</v>
      </c>
      <c r="AC729" s="2">
        <v>13.44</v>
      </c>
      <c r="AD729" s="2" t="e">
        <v>#VALUE!</v>
      </c>
      <c r="AE729" s="2" t="s">
        <v>44</v>
      </c>
    </row>
    <row r="730" spans="1:31" hidden="1" x14ac:dyDescent="0.35">
      <c r="A730" s="2" t="s">
        <v>137</v>
      </c>
      <c r="B730" s="2">
        <v>102202050</v>
      </c>
      <c r="C730" s="2" t="s">
        <v>2607</v>
      </c>
      <c r="D730" s="2" t="s">
        <v>2608</v>
      </c>
      <c r="E730" s="2" t="s">
        <v>34</v>
      </c>
      <c r="G730" s="2" t="s">
        <v>94</v>
      </c>
      <c r="H730" s="2" t="s">
        <v>232</v>
      </c>
      <c r="I730" s="2" t="s">
        <v>2609</v>
      </c>
      <c r="J730" s="2" t="s">
        <v>160</v>
      </c>
      <c r="K730" s="2" t="s">
        <v>50</v>
      </c>
      <c r="L730" s="2" t="s">
        <v>2610</v>
      </c>
      <c r="M730" s="2" t="s">
        <v>51</v>
      </c>
      <c r="N730" s="2" t="s">
        <v>41</v>
      </c>
      <c r="O730" s="2">
        <v>9344.73</v>
      </c>
      <c r="P730" s="72" t="s">
        <v>2604</v>
      </c>
      <c r="Q730" s="2">
        <v>17000</v>
      </c>
      <c r="R730" s="2">
        <v>1.7121950018905707E-5</v>
      </c>
      <c r="S730" s="2" t="s">
        <v>69</v>
      </c>
      <c r="T730" s="2" t="s">
        <v>69</v>
      </c>
      <c r="U730" s="2">
        <v>9344.89</v>
      </c>
      <c r="V730" s="2">
        <v>9344.89</v>
      </c>
      <c r="W730" s="2">
        <v>0</v>
      </c>
      <c r="X730" s="2" t="s">
        <v>2605</v>
      </c>
      <c r="Y730" s="2">
        <v>0</v>
      </c>
      <c r="Z730" s="2" t="s">
        <v>2606</v>
      </c>
      <c r="AA730" s="2" t="s">
        <v>2</v>
      </c>
      <c r="AB730" s="2" t="e">
        <v>#VALUE!</v>
      </c>
      <c r="AC730" s="2">
        <v>9.6000000000000014</v>
      </c>
      <c r="AD730" s="2" t="e">
        <v>#VALUE!</v>
      </c>
      <c r="AE730" s="2" t="s">
        <v>53</v>
      </c>
    </row>
    <row r="731" spans="1:31" hidden="1" x14ac:dyDescent="0.35">
      <c r="A731" s="2" t="s">
        <v>137</v>
      </c>
      <c r="B731" s="2">
        <v>104528560</v>
      </c>
      <c r="C731" s="2" t="s">
        <v>2611</v>
      </c>
      <c r="D731" s="2" t="s">
        <v>2612</v>
      </c>
      <c r="E731" s="2" t="s">
        <v>34</v>
      </c>
      <c r="G731" s="2" t="s">
        <v>1832</v>
      </c>
      <c r="H731" s="2" t="s">
        <v>261</v>
      </c>
      <c r="I731" s="2" t="s">
        <v>2613</v>
      </c>
      <c r="J731" s="2" t="s">
        <v>141</v>
      </c>
      <c r="K731" s="2" t="s">
        <v>50</v>
      </c>
      <c r="L731" s="2" t="s">
        <v>1843</v>
      </c>
      <c r="M731" s="2" t="s">
        <v>40</v>
      </c>
      <c r="N731" s="2" t="s">
        <v>78</v>
      </c>
      <c r="O731" s="2">
        <v>13776</v>
      </c>
      <c r="P731" s="72" t="s">
        <v>2604</v>
      </c>
      <c r="Q731" s="2">
        <v>18500</v>
      </c>
      <c r="R731" s="2">
        <v>0</v>
      </c>
      <c r="S731" s="2" t="s">
        <v>69</v>
      </c>
      <c r="T731" s="2" t="s">
        <v>69</v>
      </c>
      <c r="U731" s="2">
        <v>13776</v>
      </c>
      <c r="V731" s="2">
        <v>13776</v>
      </c>
      <c r="W731" s="2">
        <v>0</v>
      </c>
      <c r="X731" s="2" t="s">
        <v>2605</v>
      </c>
      <c r="Y731" s="2">
        <v>0</v>
      </c>
      <c r="Z731" s="2" t="s">
        <v>2606</v>
      </c>
      <c r="AA731" s="2" t="s">
        <v>2</v>
      </c>
      <c r="AB731" s="2" t="e">
        <v>#VALUE!</v>
      </c>
      <c r="AC731" s="2">
        <v>5.76</v>
      </c>
      <c r="AD731" s="2" t="e">
        <v>#VALUE!</v>
      </c>
      <c r="AE731" s="2" t="s">
        <v>2614</v>
      </c>
    </row>
    <row r="732" spans="1:31" hidden="1" x14ac:dyDescent="0.35">
      <c r="A732" s="2" t="s">
        <v>137</v>
      </c>
      <c r="B732" s="2">
        <v>150001861</v>
      </c>
      <c r="C732" s="2" t="s">
        <v>2615</v>
      </c>
      <c r="D732" s="2" t="s">
        <v>2616</v>
      </c>
      <c r="E732" s="2" t="s">
        <v>34</v>
      </c>
      <c r="G732" s="2" t="s">
        <v>138</v>
      </c>
      <c r="H732" s="2" t="s">
        <v>139</v>
      </c>
      <c r="I732" s="2" t="s">
        <v>2617</v>
      </c>
      <c r="J732" s="2" t="s">
        <v>49</v>
      </c>
      <c r="K732" s="2" t="s">
        <v>50</v>
      </c>
      <c r="L732" s="2" t="s">
        <v>2603</v>
      </c>
      <c r="M732" s="2" t="s">
        <v>51</v>
      </c>
      <c r="N732" s="2" t="s">
        <v>78</v>
      </c>
      <c r="O732" s="2">
        <v>13810.800000000001</v>
      </c>
      <c r="P732" s="72" t="s">
        <v>2604</v>
      </c>
      <c r="Q732" s="2">
        <v>22000</v>
      </c>
      <c r="R732" s="2">
        <v>1.9984360066027662E-4</v>
      </c>
      <c r="S732" s="2" t="s">
        <v>69</v>
      </c>
      <c r="T732" s="2" t="s">
        <v>69</v>
      </c>
      <c r="U732" s="2">
        <v>13813.560000000001</v>
      </c>
      <c r="V732" s="2">
        <v>13813.560000000001</v>
      </c>
      <c r="W732" s="2">
        <v>0</v>
      </c>
      <c r="X732" s="2" t="s">
        <v>2605</v>
      </c>
      <c r="Y732" s="2">
        <v>0</v>
      </c>
      <c r="Z732" s="2" t="s">
        <v>2606</v>
      </c>
      <c r="AA732" s="2" t="s">
        <v>2</v>
      </c>
      <c r="AB732" s="2" t="e">
        <v>#VALUE!</v>
      </c>
      <c r="AC732" s="2">
        <v>9.8879999999999999</v>
      </c>
      <c r="AD732" s="2" t="e">
        <v>#VALUE!</v>
      </c>
      <c r="AE732" s="2" t="s">
        <v>53</v>
      </c>
    </row>
    <row r="733" spans="1:31" hidden="1" x14ac:dyDescent="0.35">
      <c r="A733" s="2" t="s">
        <v>137</v>
      </c>
      <c r="B733" s="2">
        <v>104532580</v>
      </c>
      <c r="C733" s="2" t="s">
        <v>2618</v>
      </c>
      <c r="D733" s="2" t="s">
        <v>2619</v>
      </c>
      <c r="E733" s="2" t="s">
        <v>34</v>
      </c>
      <c r="G733" s="2" t="s">
        <v>1900</v>
      </c>
      <c r="H733" s="2" t="s">
        <v>1906</v>
      </c>
      <c r="I733" s="2" t="s">
        <v>2620</v>
      </c>
      <c r="J733" s="2" t="s">
        <v>57</v>
      </c>
      <c r="K733" s="2" t="s">
        <v>50</v>
      </c>
      <c r="L733" s="2" t="s">
        <v>1875</v>
      </c>
      <c r="M733" s="2" t="s">
        <v>51</v>
      </c>
      <c r="N733" s="2" t="s">
        <v>78</v>
      </c>
      <c r="O733" s="2">
        <v>19314</v>
      </c>
      <c r="P733" s="72" t="s">
        <v>2604</v>
      </c>
      <c r="Q733" s="2">
        <v>27758</v>
      </c>
      <c r="R733" s="2">
        <v>0</v>
      </c>
      <c r="S733" s="2" t="s">
        <v>69</v>
      </c>
      <c r="T733" s="2" t="s">
        <v>69</v>
      </c>
      <c r="U733" s="2">
        <v>19314</v>
      </c>
      <c r="V733" s="2">
        <v>19314</v>
      </c>
      <c r="W733" s="2">
        <v>0</v>
      </c>
      <c r="X733" s="2" t="s">
        <v>2605</v>
      </c>
      <c r="Y733" s="2">
        <v>0</v>
      </c>
      <c r="Z733" s="2" t="s">
        <v>2606</v>
      </c>
      <c r="AA733" s="2" t="s">
        <v>2</v>
      </c>
      <c r="AB733" s="2" t="e">
        <v>#VALUE!</v>
      </c>
      <c r="AC733" s="2">
        <v>9.1199999999999992</v>
      </c>
      <c r="AD733" s="2" t="e">
        <v>#VALUE!</v>
      </c>
      <c r="AE733" s="2" t="s">
        <v>44</v>
      </c>
    </row>
    <row r="734" spans="1:31" hidden="1" x14ac:dyDescent="0.35">
      <c r="A734" s="2" t="s">
        <v>137</v>
      </c>
      <c r="B734" s="2">
        <v>104532590</v>
      </c>
      <c r="C734" s="2" t="s">
        <v>2621</v>
      </c>
      <c r="D734" s="2" t="s">
        <v>2622</v>
      </c>
      <c r="E734" s="2" t="s">
        <v>34</v>
      </c>
      <c r="G734" s="2" t="s">
        <v>1900</v>
      </c>
      <c r="H734" s="2" t="s">
        <v>1906</v>
      </c>
      <c r="I734" s="2" t="s">
        <v>2623</v>
      </c>
      <c r="J734" s="2" t="s">
        <v>57</v>
      </c>
      <c r="K734" s="2" t="s">
        <v>50</v>
      </c>
      <c r="L734" s="2" t="s">
        <v>1875</v>
      </c>
      <c r="M734" s="2" t="s">
        <v>51</v>
      </c>
      <c r="N734" s="2" t="s">
        <v>78</v>
      </c>
      <c r="O734" s="2">
        <v>19314</v>
      </c>
      <c r="P734" s="72" t="s">
        <v>2604</v>
      </c>
      <c r="Q734" s="2">
        <v>27758</v>
      </c>
      <c r="R734" s="2">
        <v>0</v>
      </c>
      <c r="S734" s="2" t="s">
        <v>143</v>
      </c>
      <c r="T734" s="2" t="s">
        <v>143</v>
      </c>
      <c r="U734" s="2">
        <v>19314</v>
      </c>
      <c r="V734" s="2">
        <v>19314</v>
      </c>
      <c r="W734" s="2">
        <v>0</v>
      </c>
      <c r="X734" s="2" t="s">
        <v>2605</v>
      </c>
      <c r="Y734" s="2">
        <v>0</v>
      </c>
      <c r="Z734" s="2" t="s">
        <v>2606</v>
      </c>
      <c r="AA734" s="2" t="s">
        <v>2</v>
      </c>
      <c r="AB734" s="2" t="e">
        <v>#VALUE!</v>
      </c>
      <c r="AC734" s="2">
        <v>7.98</v>
      </c>
      <c r="AD734" s="2" t="e">
        <v>#VALUE!</v>
      </c>
      <c r="AE734" s="2" t="s">
        <v>44</v>
      </c>
    </row>
    <row r="735" spans="1:31" hidden="1" x14ac:dyDescent="0.35">
      <c r="A735" s="2" t="s">
        <v>137</v>
      </c>
      <c r="B735" s="2">
        <v>104538220</v>
      </c>
      <c r="C735" s="2" t="s">
        <v>2624</v>
      </c>
      <c r="D735" s="2" t="s">
        <v>2625</v>
      </c>
      <c r="E735" s="2" t="s">
        <v>34</v>
      </c>
      <c r="G735" s="2" t="s">
        <v>1832</v>
      </c>
      <c r="H735" s="2" t="s">
        <v>2054</v>
      </c>
      <c r="I735" s="2" t="s">
        <v>2626</v>
      </c>
      <c r="J735" s="2" t="s">
        <v>2627</v>
      </c>
      <c r="K735" s="2" t="s">
        <v>50</v>
      </c>
      <c r="L735" s="2" t="s">
        <v>2628</v>
      </c>
      <c r="M735" s="2" t="s">
        <v>40</v>
      </c>
      <c r="N735" s="2" t="s">
        <v>41</v>
      </c>
      <c r="O735" s="2">
        <v>15276</v>
      </c>
      <c r="P735" s="72" t="s">
        <v>2604</v>
      </c>
      <c r="Q735" s="2">
        <v>25000</v>
      </c>
      <c r="R735" s="2">
        <v>0</v>
      </c>
      <c r="S735" s="2" t="s">
        <v>143</v>
      </c>
      <c r="T735" s="2" t="s">
        <v>143</v>
      </c>
      <c r="U735" s="2">
        <v>15276</v>
      </c>
      <c r="V735" s="2">
        <v>15276</v>
      </c>
      <c r="W735" s="2">
        <v>0</v>
      </c>
      <c r="X735" s="2" t="s">
        <v>2605</v>
      </c>
      <c r="Y735" s="2">
        <v>0</v>
      </c>
      <c r="Z735" s="2" t="s">
        <v>2606</v>
      </c>
      <c r="AA735" s="2" t="s">
        <v>2</v>
      </c>
      <c r="AB735" s="2" t="e">
        <v>#VALUE!</v>
      </c>
      <c r="AC735" s="2">
        <v>8.36</v>
      </c>
      <c r="AD735" s="2" t="e">
        <v>#VALUE!</v>
      </c>
      <c r="AE735" s="2" t="s">
        <v>44</v>
      </c>
    </row>
    <row r="736" spans="1:31" hidden="1" x14ac:dyDescent="0.35">
      <c r="A736" s="2" t="s">
        <v>137</v>
      </c>
      <c r="B736" s="2">
        <v>104537960</v>
      </c>
      <c r="C736" s="2" t="s">
        <v>2629</v>
      </c>
      <c r="D736" s="2" t="s">
        <v>2630</v>
      </c>
      <c r="E736" s="2" t="s">
        <v>34</v>
      </c>
      <c r="G736" s="2" t="s">
        <v>81</v>
      </c>
      <c r="H736" s="2" t="s">
        <v>196</v>
      </c>
      <c r="I736" s="2" t="s">
        <v>2631</v>
      </c>
      <c r="J736" s="2" t="s">
        <v>1455</v>
      </c>
      <c r="K736" s="2" t="s">
        <v>50</v>
      </c>
      <c r="L736" s="2" t="s">
        <v>2632</v>
      </c>
      <c r="M736" s="2" t="s">
        <v>51</v>
      </c>
      <c r="N736" s="2" t="s">
        <v>78</v>
      </c>
      <c r="O736" s="2">
        <v>84700</v>
      </c>
      <c r="P736" s="72" t="s">
        <v>2604</v>
      </c>
      <c r="Q736" s="2">
        <v>119167</v>
      </c>
      <c r="R736" s="2">
        <v>0</v>
      </c>
      <c r="S736" s="2" t="s">
        <v>143</v>
      </c>
      <c r="T736" s="2" t="s">
        <v>143</v>
      </c>
      <c r="U736" s="2">
        <v>84700</v>
      </c>
      <c r="V736" s="2">
        <v>84700</v>
      </c>
      <c r="W736" s="2">
        <v>0</v>
      </c>
      <c r="X736" s="2" t="s">
        <v>2605</v>
      </c>
      <c r="Y736" s="2">
        <v>0</v>
      </c>
      <c r="Z736" s="2" t="s">
        <v>2606</v>
      </c>
      <c r="AA736" s="2" t="s">
        <v>2</v>
      </c>
      <c r="AB736" s="2" t="e">
        <v>#VALUE!</v>
      </c>
      <c r="AC736" s="2">
        <v>22</v>
      </c>
      <c r="AD736" s="2" t="e">
        <v>#VALUE!</v>
      </c>
      <c r="AE736" s="2" t="s">
        <v>53</v>
      </c>
    </row>
    <row r="737" spans="1:33" hidden="1" x14ac:dyDescent="0.35">
      <c r="A737" s="2" t="s">
        <v>137</v>
      </c>
      <c r="B737" s="2">
        <v>104532050</v>
      </c>
      <c r="C737" s="2" t="s">
        <v>2633</v>
      </c>
      <c r="D737" s="2" t="s">
        <v>2634</v>
      </c>
      <c r="E737" s="2" t="s">
        <v>34</v>
      </c>
      <c r="G737" s="2" t="s">
        <v>1900</v>
      </c>
      <c r="H737" s="2" t="s">
        <v>1935</v>
      </c>
      <c r="I737" s="2" t="s">
        <v>2635</v>
      </c>
      <c r="J737" s="2" t="s">
        <v>49</v>
      </c>
      <c r="K737" s="2" t="s">
        <v>50</v>
      </c>
      <c r="L737" s="2" t="s">
        <v>2603</v>
      </c>
      <c r="M737" s="2" t="s">
        <v>51</v>
      </c>
      <c r="N737" s="2" t="s">
        <v>78</v>
      </c>
      <c r="O737" s="2">
        <v>99636</v>
      </c>
      <c r="P737" s="72" t="s">
        <v>2604</v>
      </c>
      <c r="Q737" s="2">
        <v>130000</v>
      </c>
      <c r="R737" s="2">
        <v>0</v>
      </c>
      <c r="S737" s="2" t="s">
        <v>69</v>
      </c>
      <c r="T737" s="2" t="s">
        <v>69</v>
      </c>
      <c r="U737" s="2">
        <v>99636</v>
      </c>
      <c r="V737" s="2">
        <v>99636</v>
      </c>
      <c r="W737" s="2">
        <v>0</v>
      </c>
      <c r="X737" s="2" t="s">
        <v>2605</v>
      </c>
      <c r="Y737" s="2">
        <v>0</v>
      </c>
      <c r="Z737" s="2" t="s">
        <v>2606</v>
      </c>
      <c r="AA737" s="2" t="s">
        <v>2</v>
      </c>
      <c r="AB737" s="2" t="e">
        <v>#VALUE!</v>
      </c>
      <c r="AC737" s="2">
        <v>13.44</v>
      </c>
      <c r="AD737" s="2" t="e">
        <v>#VALUE!</v>
      </c>
      <c r="AE737" s="2" t="s">
        <v>53</v>
      </c>
    </row>
    <row r="738" spans="1:33" hidden="1" x14ac:dyDescent="0.35">
      <c r="A738" s="2" t="e">
        <v>#N/A</v>
      </c>
      <c r="B738" s="2">
        <v>101600020</v>
      </c>
      <c r="C738" s="2" t="e">
        <v>#REF!</v>
      </c>
      <c r="D738" s="2" t="e">
        <v>#REF!</v>
      </c>
      <c r="E738" s="2" t="s">
        <v>45</v>
      </c>
      <c r="G738" s="2" t="s">
        <v>46</v>
      </c>
      <c r="H738" s="2" t="s">
        <v>47</v>
      </c>
      <c r="I738" s="2" t="s">
        <v>2636</v>
      </c>
      <c r="J738" s="2" t="e">
        <v>#N/A</v>
      </c>
      <c r="K738" s="2" t="e">
        <v>#N/A</v>
      </c>
      <c r="L738" s="2" t="e">
        <v>#REF!</v>
      </c>
      <c r="M738" s="2" t="s">
        <v>51</v>
      </c>
      <c r="N738" s="2" t="s">
        <v>41</v>
      </c>
      <c r="O738" s="2">
        <v>31005</v>
      </c>
      <c r="P738" s="72" t="s">
        <v>2604</v>
      </c>
      <c r="Q738" s="2">
        <v>58850</v>
      </c>
      <c r="R738" s="2" t="e">
        <v>#REF!</v>
      </c>
      <c r="S738" s="2" t="s">
        <v>52</v>
      </c>
      <c r="T738" s="2" t="e">
        <v>#N/A</v>
      </c>
      <c r="U738" s="2" t="e">
        <v>#REF!</v>
      </c>
      <c r="V738" s="2">
        <v>30974</v>
      </c>
      <c r="W738" s="2" t="e">
        <v>#REF!</v>
      </c>
      <c r="X738" s="2" t="e">
        <v>#N/A</v>
      </c>
      <c r="Y738" s="2" t="e">
        <v>#N/A</v>
      </c>
      <c r="Z738" s="2" t="e">
        <v>#N/A</v>
      </c>
      <c r="AA738" s="2" t="s">
        <v>2</v>
      </c>
      <c r="AB738" s="2" t="e">
        <v>#REF!</v>
      </c>
      <c r="AC738" s="2" t="e">
        <v>#N/A</v>
      </c>
      <c r="AD738" s="2" t="e">
        <v>#REF!</v>
      </c>
      <c r="AE738" s="2" t="e">
        <v>#REF!</v>
      </c>
      <c r="AF738" s="2" t="e">
        <v>#N/A</v>
      </c>
    </row>
    <row r="739" spans="1:33" hidden="1" x14ac:dyDescent="0.35">
      <c r="A739" s="2" t="e">
        <v>#N/A</v>
      </c>
      <c r="B739" s="2">
        <v>101600050</v>
      </c>
      <c r="C739" s="2" t="e">
        <v>#REF!</v>
      </c>
      <c r="D739" s="2" t="e">
        <v>#REF!</v>
      </c>
      <c r="E739" s="2" t="s">
        <v>45</v>
      </c>
      <c r="G739" s="2" t="s">
        <v>46</v>
      </c>
      <c r="H739" s="2" t="s">
        <v>47</v>
      </c>
      <c r="I739" s="2" t="s">
        <v>2637</v>
      </c>
      <c r="J739" s="2" t="e">
        <v>#N/A</v>
      </c>
      <c r="K739" s="2" t="e">
        <v>#N/A</v>
      </c>
      <c r="L739" s="2" t="e">
        <v>#REF!</v>
      </c>
      <c r="M739" s="2" t="s">
        <v>51</v>
      </c>
      <c r="N739" s="2" t="s">
        <v>41</v>
      </c>
      <c r="O739" s="2">
        <v>33709</v>
      </c>
      <c r="P739" s="72" t="s">
        <v>2604</v>
      </c>
      <c r="Q739" s="2">
        <v>62060</v>
      </c>
      <c r="R739" s="2" t="e">
        <v>#REF!</v>
      </c>
      <c r="S739" s="2" t="s">
        <v>52</v>
      </c>
      <c r="T739" s="2" t="e">
        <v>#N/A</v>
      </c>
      <c r="U739" s="2" t="e">
        <v>#REF!</v>
      </c>
      <c r="V739" s="2">
        <v>33739</v>
      </c>
      <c r="W739" s="2" t="e">
        <v>#REF!</v>
      </c>
      <c r="X739" s="2" t="e">
        <v>#N/A</v>
      </c>
      <c r="Y739" s="2" t="e">
        <v>#N/A</v>
      </c>
      <c r="Z739" s="2" t="e">
        <v>#N/A</v>
      </c>
      <c r="AA739" s="2" t="s">
        <v>2</v>
      </c>
      <c r="AB739" s="2" t="e">
        <v>#REF!</v>
      </c>
      <c r="AC739" s="2" t="e">
        <v>#N/A</v>
      </c>
      <c r="AD739" s="2" t="e">
        <v>#REF!</v>
      </c>
      <c r="AE739" s="2" t="e">
        <v>#REF!</v>
      </c>
      <c r="AF739" s="2" t="e">
        <v>#N/A</v>
      </c>
    </row>
    <row r="740" spans="1:33" hidden="1" x14ac:dyDescent="0.35">
      <c r="A740" s="2" t="e">
        <v>#N/A</v>
      </c>
      <c r="B740" s="2">
        <v>101600070</v>
      </c>
      <c r="C740" s="2" t="e">
        <v>#REF!</v>
      </c>
      <c r="D740" s="2" t="e">
        <v>#REF!</v>
      </c>
      <c r="E740" s="2" t="s">
        <v>45</v>
      </c>
      <c r="G740" s="2" t="s">
        <v>46</v>
      </c>
      <c r="H740" s="2" t="s">
        <v>61</v>
      </c>
      <c r="I740" s="2" t="s">
        <v>2638</v>
      </c>
      <c r="J740" s="2" t="e">
        <v>#N/A</v>
      </c>
      <c r="K740" s="2" t="e">
        <v>#N/A</v>
      </c>
      <c r="L740" s="2" t="e">
        <v>#REF!</v>
      </c>
      <c r="M740" s="2" t="s">
        <v>51</v>
      </c>
      <c r="N740" s="2" t="s">
        <v>41</v>
      </c>
      <c r="O740" s="2">
        <v>15953</v>
      </c>
      <c r="P740" s="72" t="s">
        <v>2604</v>
      </c>
      <c r="Q740" s="2">
        <v>28890</v>
      </c>
      <c r="R740" s="2" t="e">
        <v>#REF!</v>
      </c>
      <c r="S740" s="2" t="s">
        <v>52</v>
      </c>
      <c r="T740" s="2" t="e">
        <v>#N/A</v>
      </c>
      <c r="U740" s="2" t="e">
        <v>#REF!</v>
      </c>
      <c r="V740" s="2">
        <v>15997</v>
      </c>
      <c r="W740" s="2" t="e">
        <v>#REF!</v>
      </c>
      <c r="X740" s="2" t="e">
        <v>#N/A</v>
      </c>
      <c r="Y740" s="2" t="e">
        <v>#N/A</v>
      </c>
      <c r="Z740" s="2" t="e">
        <v>#N/A</v>
      </c>
      <c r="AA740" s="2" t="s">
        <v>2</v>
      </c>
      <c r="AB740" s="2" t="e">
        <v>#REF!</v>
      </c>
      <c r="AC740" s="2" t="e">
        <v>#N/A</v>
      </c>
      <c r="AD740" s="2" t="e">
        <v>#REF!</v>
      </c>
      <c r="AE740" s="2" t="e">
        <v>#REF!</v>
      </c>
      <c r="AF740" s="2" t="e">
        <v>#N/A</v>
      </c>
    </row>
    <row r="741" spans="1:33" hidden="1" x14ac:dyDescent="0.35">
      <c r="A741" s="2" t="e">
        <v>#N/A</v>
      </c>
      <c r="B741" s="2">
        <v>101600001</v>
      </c>
      <c r="C741" s="2" t="e">
        <v>#REF!</v>
      </c>
      <c r="D741" s="2" t="e">
        <v>#REF!</v>
      </c>
      <c r="E741" s="2" t="s">
        <v>45</v>
      </c>
      <c r="G741" s="2" t="s">
        <v>46</v>
      </c>
      <c r="H741" s="2" t="s">
        <v>63</v>
      </c>
      <c r="I741" s="2" t="s">
        <v>2639</v>
      </c>
      <c r="J741" s="2" t="e">
        <v>#N/A</v>
      </c>
      <c r="K741" s="2" t="e">
        <v>#N/A</v>
      </c>
      <c r="L741" s="2" t="e">
        <v>#REF!</v>
      </c>
      <c r="M741" s="2" t="s">
        <v>51</v>
      </c>
      <c r="N741" s="2" t="s">
        <v>41</v>
      </c>
      <c r="O741" s="2">
        <v>19916</v>
      </c>
      <c r="P741" s="72" t="s">
        <v>2604</v>
      </c>
      <c r="Q741" s="2">
        <v>44940</v>
      </c>
      <c r="R741" s="2" t="e">
        <v>#REF!</v>
      </c>
      <c r="S741" s="2" t="s">
        <v>69</v>
      </c>
      <c r="T741" s="2" t="e">
        <v>#N/A</v>
      </c>
      <c r="U741" s="2" t="e">
        <v>#REF!</v>
      </c>
      <c r="V741" s="2">
        <v>19916</v>
      </c>
      <c r="W741" s="2" t="e">
        <v>#REF!</v>
      </c>
      <c r="X741" s="2" t="e">
        <v>#N/A</v>
      </c>
      <c r="Y741" s="2" t="e">
        <v>#N/A</v>
      </c>
      <c r="Z741" s="2" t="e">
        <v>#N/A</v>
      </c>
      <c r="AA741" s="2" t="s">
        <v>2</v>
      </c>
      <c r="AB741" s="2" t="e">
        <v>#REF!</v>
      </c>
      <c r="AC741" s="2" t="e">
        <v>#N/A</v>
      </c>
      <c r="AD741" s="2" t="e">
        <v>#REF!</v>
      </c>
      <c r="AE741" s="2" t="e">
        <v>#REF!</v>
      </c>
      <c r="AF741" s="2" t="e">
        <v>#N/A</v>
      </c>
    </row>
    <row r="742" spans="1:33" hidden="1" x14ac:dyDescent="0.35">
      <c r="A742" s="2" t="e">
        <v>#N/A</v>
      </c>
      <c r="B742" s="2">
        <v>101600041</v>
      </c>
      <c r="C742" s="2" t="e">
        <v>#REF!</v>
      </c>
      <c r="D742" s="2" t="e">
        <v>#REF!</v>
      </c>
      <c r="E742" s="2" t="s">
        <v>45</v>
      </c>
      <c r="G742" s="2" t="s">
        <v>46</v>
      </c>
      <c r="H742" s="2" t="s">
        <v>63</v>
      </c>
      <c r="I742" s="2" t="s">
        <v>2640</v>
      </c>
      <c r="J742" s="2" t="e">
        <v>#N/A</v>
      </c>
      <c r="K742" s="2" t="e">
        <v>#N/A</v>
      </c>
      <c r="L742" s="2" t="e">
        <v>#REF!</v>
      </c>
      <c r="M742" s="2" t="s">
        <v>51</v>
      </c>
      <c r="N742" s="2" t="s">
        <v>41</v>
      </c>
      <c r="O742" s="2">
        <v>20922.57</v>
      </c>
      <c r="P742" s="72" t="s">
        <v>2604</v>
      </c>
      <c r="Q742" s="2">
        <v>52323</v>
      </c>
      <c r="R742" s="2" t="e">
        <v>#REF!</v>
      </c>
      <c r="S742" s="2" t="s">
        <v>52</v>
      </c>
      <c r="T742" s="2" t="e">
        <v>#N/A</v>
      </c>
      <c r="U742" s="2" t="e">
        <v>#REF!</v>
      </c>
      <c r="V742" s="2">
        <v>20922.530000000002</v>
      </c>
      <c r="W742" s="2" t="e">
        <v>#REF!</v>
      </c>
      <c r="X742" s="2" t="e">
        <v>#N/A</v>
      </c>
      <c r="Y742" s="2" t="e">
        <v>#N/A</v>
      </c>
      <c r="Z742" s="2" t="e">
        <v>#N/A</v>
      </c>
      <c r="AA742" s="2" t="s">
        <v>2</v>
      </c>
      <c r="AB742" s="2" t="e">
        <v>#REF!</v>
      </c>
      <c r="AC742" s="2" t="e">
        <v>#N/A</v>
      </c>
      <c r="AD742" s="2" t="e">
        <v>#REF!</v>
      </c>
      <c r="AE742" s="2" t="e">
        <v>#REF!</v>
      </c>
      <c r="AF742" s="2" t="e">
        <v>#N/A</v>
      </c>
    </row>
    <row r="743" spans="1:33" hidden="1" x14ac:dyDescent="0.35">
      <c r="A743" s="2" t="e">
        <v>#N/A</v>
      </c>
      <c r="B743" s="2">
        <v>101600006</v>
      </c>
      <c r="C743" s="2" t="e">
        <v>#REF!</v>
      </c>
      <c r="D743" s="2" t="e">
        <v>#REF!</v>
      </c>
      <c r="E743" s="2" t="s">
        <v>45</v>
      </c>
      <c r="G743" s="2" t="s">
        <v>46</v>
      </c>
      <c r="H743" s="2" t="s">
        <v>63</v>
      </c>
      <c r="I743" s="2" t="s">
        <v>2641</v>
      </c>
      <c r="J743" s="2" t="e">
        <v>#N/A</v>
      </c>
      <c r="K743" s="2" t="e">
        <v>#N/A</v>
      </c>
      <c r="L743" s="2" t="e">
        <v>#REF!</v>
      </c>
      <c r="M743" s="2" t="s">
        <v>51</v>
      </c>
      <c r="N743" s="2" t="s">
        <v>41</v>
      </c>
      <c r="O743" s="2">
        <v>20174</v>
      </c>
      <c r="P743" s="72" t="s">
        <v>2604</v>
      </c>
      <c r="Q743" s="2">
        <v>46064</v>
      </c>
      <c r="R743" s="2" t="e">
        <v>#REF!</v>
      </c>
      <c r="S743" s="2" t="s">
        <v>69</v>
      </c>
      <c r="T743" s="2" t="e">
        <v>#N/A</v>
      </c>
      <c r="U743" s="2" t="e">
        <v>#REF!</v>
      </c>
      <c r="V743" s="2">
        <v>20174</v>
      </c>
      <c r="W743" s="2" t="e">
        <v>#REF!</v>
      </c>
      <c r="X743" s="2" t="e">
        <v>#N/A</v>
      </c>
      <c r="Y743" s="2" t="e">
        <v>#N/A</v>
      </c>
      <c r="Z743" s="2" t="e">
        <v>#N/A</v>
      </c>
      <c r="AA743" s="2" t="s">
        <v>2</v>
      </c>
      <c r="AB743" s="2" t="e">
        <v>#REF!</v>
      </c>
      <c r="AC743" s="2" t="e">
        <v>#N/A</v>
      </c>
      <c r="AD743" s="2" t="e">
        <v>#REF!</v>
      </c>
      <c r="AE743" s="2" t="e">
        <v>#REF!</v>
      </c>
      <c r="AF743" s="2" t="e">
        <v>#N/A</v>
      </c>
    </row>
    <row r="744" spans="1:33" hidden="1" x14ac:dyDescent="0.35">
      <c r="A744" s="2" t="e">
        <v>#N/A</v>
      </c>
      <c r="B744" s="2">
        <v>101600042</v>
      </c>
      <c r="C744" s="2" t="e">
        <v>#REF!</v>
      </c>
      <c r="D744" s="2" t="e">
        <v>#REF!</v>
      </c>
      <c r="E744" s="2" t="s">
        <v>45</v>
      </c>
      <c r="G744" s="2" t="s">
        <v>46</v>
      </c>
      <c r="H744" s="2" t="s">
        <v>63</v>
      </c>
      <c r="I744" s="2" t="s">
        <v>2642</v>
      </c>
      <c r="J744" s="2" t="e">
        <v>#N/A</v>
      </c>
      <c r="K744" s="2" t="e">
        <v>#N/A</v>
      </c>
      <c r="L744" s="2" t="e">
        <v>#REF!</v>
      </c>
      <c r="M744" s="2" t="s">
        <v>51</v>
      </c>
      <c r="N744" s="2" t="s">
        <v>41</v>
      </c>
      <c r="O744" s="2">
        <v>21177.629999999997</v>
      </c>
      <c r="P744" s="72" t="s">
        <v>2604</v>
      </c>
      <c r="Q744" s="2">
        <v>46064</v>
      </c>
      <c r="R744" s="2" t="e">
        <v>#REF!</v>
      </c>
      <c r="S744" s="2" t="s">
        <v>52</v>
      </c>
      <c r="T744" s="2" t="e">
        <v>#N/A</v>
      </c>
      <c r="U744" s="2" t="e">
        <v>#REF!</v>
      </c>
      <c r="V744" s="2">
        <v>21177.64</v>
      </c>
      <c r="W744" s="2" t="e">
        <v>#REF!</v>
      </c>
      <c r="X744" s="2" t="e">
        <v>#N/A</v>
      </c>
      <c r="Y744" s="2" t="e">
        <v>#N/A</v>
      </c>
      <c r="Z744" s="2" t="e">
        <v>#N/A</v>
      </c>
      <c r="AA744" s="2" t="s">
        <v>2</v>
      </c>
      <c r="AB744" s="2" t="e">
        <v>#REF!</v>
      </c>
      <c r="AC744" s="2" t="e">
        <v>#N/A</v>
      </c>
      <c r="AD744" s="2" t="e">
        <v>#REF!</v>
      </c>
      <c r="AE744" s="2" t="e">
        <v>#REF!</v>
      </c>
      <c r="AF744" s="2" t="e">
        <v>#N/A</v>
      </c>
    </row>
    <row r="745" spans="1:33" hidden="1" x14ac:dyDescent="0.35">
      <c r="A745" s="2" t="e">
        <v>#N/A</v>
      </c>
      <c r="B745" s="2">
        <v>101600043</v>
      </c>
      <c r="C745" s="2" t="e">
        <v>#REF!</v>
      </c>
      <c r="D745" s="2" t="e">
        <v>#REF!</v>
      </c>
      <c r="E745" s="2" t="s">
        <v>45</v>
      </c>
      <c r="G745" s="2" t="s">
        <v>46</v>
      </c>
      <c r="H745" s="2" t="s">
        <v>63</v>
      </c>
      <c r="I745" s="2" t="s">
        <v>2643</v>
      </c>
      <c r="J745" s="2" t="e">
        <v>#N/A</v>
      </c>
      <c r="K745" s="2" t="e">
        <v>#N/A</v>
      </c>
      <c r="L745" s="2" t="e">
        <v>#REF!</v>
      </c>
      <c r="M745" s="2" t="s">
        <v>51</v>
      </c>
      <c r="N745" s="2" t="s">
        <v>41</v>
      </c>
      <c r="O745" s="2">
        <v>21400.25</v>
      </c>
      <c r="P745" s="72" t="s">
        <v>2604</v>
      </c>
      <c r="Q745" s="2">
        <v>49434</v>
      </c>
      <c r="R745" s="2" t="e">
        <v>#REF!</v>
      </c>
      <c r="S745" s="2" t="s">
        <v>52</v>
      </c>
      <c r="T745" s="2" t="e">
        <v>#N/A</v>
      </c>
      <c r="U745" s="2" t="e">
        <v>#REF!</v>
      </c>
      <c r="V745" s="2">
        <v>21400.17</v>
      </c>
      <c r="W745" s="2" t="e">
        <v>#REF!</v>
      </c>
      <c r="X745" s="2" t="e">
        <v>#N/A</v>
      </c>
      <c r="Y745" s="2" t="e">
        <v>#N/A</v>
      </c>
      <c r="Z745" s="2" t="e">
        <v>#N/A</v>
      </c>
      <c r="AA745" s="2" t="s">
        <v>2</v>
      </c>
      <c r="AB745" s="2" t="e">
        <v>#REF!</v>
      </c>
      <c r="AC745" s="2" t="e">
        <v>#N/A</v>
      </c>
      <c r="AD745" s="2" t="e">
        <v>#REF!</v>
      </c>
      <c r="AE745" s="2" t="e">
        <v>#REF!</v>
      </c>
      <c r="AF745" s="2" t="e">
        <v>#N/A</v>
      </c>
    </row>
    <row r="746" spans="1:33" hidden="1" x14ac:dyDescent="0.35">
      <c r="A746" s="2" t="e">
        <v>#N/A</v>
      </c>
      <c r="B746" s="2">
        <v>101600003</v>
      </c>
      <c r="C746" s="2" t="e">
        <v>#REF!</v>
      </c>
      <c r="D746" s="2" t="e">
        <v>#REF!</v>
      </c>
      <c r="E746" s="2" t="s">
        <v>45</v>
      </c>
      <c r="G746" s="2" t="s">
        <v>46</v>
      </c>
      <c r="H746" s="2" t="s">
        <v>63</v>
      </c>
      <c r="I746" s="2" t="s">
        <v>2644</v>
      </c>
      <c r="J746" s="2" t="e">
        <v>#N/A</v>
      </c>
      <c r="K746" s="2" t="e">
        <v>#N/A</v>
      </c>
      <c r="L746" s="2" t="e">
        <v>#REF!</v>
      </c>
      <c r="M746" s="2" t="s">
        <v>51</v>
      </c>
      <c r="N746" s="2" t="s">
        <v>41</v>
      </c>
      <c r="O746" s="2">
        <v>19922</v>
      </c>
      <c r="P746" s="72" t="s">
        <v>2604</v>
      </c>
      <c r="Q746" s="2">
        <v>49434</v>
      </c>
      <c r="R746" s="2" t="e">
        <v>#REF!</v>
      </c>
      <c r="S746" s="2" t="s">
        <v>69</v>
      </c>
      <c r="T746" s="2" t="e">
        <v>#N/A</v>
      </c>
      <c r="U746" s="2" t="e">
        <v>#REF!</v>
      </c>
      <c r="V746" s="2">
        <v>19922</v>
      </c>
      <c r="W746" s="2" t="e">
        <v>#REF!</v>
      </c>
      <c r="X746" s="2" t="e">
        <v>#REF!</v>
      </c>
      <c r="Y746" s="2" t="e">
        <v>#N/A</v>
      </c>
      <c r="Z746" s="2" t="e">
        <v>#REF!</v>
      </c>
      <c r="AA746" s="2" t="s">
        <v>2</v>
      </c>
      <c r="AB746" s="2" t="e">
        <v>#REF!</v>
      </c>
      <c r="AC746" s="2" t="e">
        <v>#N/A</v>
      </c>
      <c r="AD746" s="2" t="e">
        <v>#REF!</v>
      </c>
      <c r="AE746" s="2" t="e">
        <v>#REF!</v>
      </c>
      <c r="AF746" s="2" t="e">
        <v>#N/A</v>
      </c>
    </row>
    <row r="747" spans="1:33" hidden="1" x14ac:dyDescent="0.35">
      <c r="A747" s="2" t="s">
        <v>2645</v>
      </c>
      <c r="B747" s="2">
        <v>150001914</v>
      </c>
      <c r="C747" s="2" t="e">
        <v>#REF!</v>
      </c>
      <c r="D747" s="2" t="e">
        <v>#REF!</v>
      </c>
      <c r="E747" s="2" t="s">
        <v>72</v>
      </c>
      <c r="G747" s="2" t="s">
        <v>89</v>
      </c>
      <c r="H747" s="2" t="s">
        <v>90</v>
      </c>
      <c r="I747" s="2" t="s">
        <v>2646</v>
      </c>
      <c r="J747" s="2" t="s">
        <v>57</v>
      </c>
      <c r="K747" s="2" t="s">
        <v>50</v>
      </c>
      <c r="L747" s="2" t="e">
        <v>#REF!</v>
      </c>
      <c r="M747" s="2" t="s">
        <v>385</v>
      </c>
      <c r="N747" s="2" t="s">
        <v>78</v>
      </c>
      <c r="O747" s="2">
        <v>14300.39</v>
      </c>
      <c r="P747" s="72" t="s">
        <v>2647</v>
      </c>
      <c r="Q747" s="2">
        <v>20700</v>
      </c>
      <c r="R747" s="2" t="e">
        <v>#REF!</v>
      </c>
      <c r="S747" s="2" t="s">
        <v>69</v>
      </c>
      <c r="T747" s="2" t="s">
        <v>143</v>
      </c>
      <c r="U747" s="2" t="e">
        <v>#REF!</v>
      </c>
      <c r="V747" s="2">
        <v>14300.09</v>
      </c>
      <c r="W747" s="2" t="e">
        <v>#REF!</v>
      </c>
      <c r="X747" s="2" t="s">
        <v>42</v>
      </c>
      <c r="Y747" s="2">
        <v>20700</v>
      </c>
      <c r="Z747" s="2">
        <v>0</v>
      </c>
      <c r="AA747" s="2">
        <v>0.30917439613526571</v>
      </c>
      <c r="AB747" s="2" t="e">
        <v>#REF!</v>
      </c>
      <c r="AC747" s="2">
        <v>6</v>
      </c>
      <c r="AD747" s="2" t="e">
        <v>#REF!</v>
      </c>
      <c r="AE747" s="2" t="s">
        <v>53</v>
      </c>
      <c r="AF747" s="2">
        <v>0.06</v>
      </c>
      <c r="AG747" s="2">
        <v>0.12</v>
      </c>
    </row>
    <row r="748" spans="1:33" hidden="1" x14ac:dyDescent="0.35">
      <c r="A748" s="2" t="s">
        <v>2645</v>
      </c>
      <c r="B748" s="2">
        <v>104525470</v>
      </c>
      <c r="C748" s="2" t="e">
        <v>#REF!</v>
      </c>
      <c r="D748" s="2" t="e">
        <v>#REF!</v>
      </c>
      <c r="E748" s="2" t="s">
        <v>72</v>
      </c>
      <c r="G748" s="2" t="s">
        <v>1334</v>
      </c>
      <c r="H748" s="2" t="s">
        <v>2648</v>
      </c>
      <c r="I748" s="2" t="s">
        <v>2649</v>
      </c>
      <c r="J748" s="2">
        <v>0</v>
      </c>
      <c r="K748" s="2">
        <v>0</v>
      </c>
      <c r="L748" s="2" t="e">
        <v>#REF!</v>
      </c>
      <c r="M748" s="2" t="s">
        <v>385</v>
      </c>
      <c r="N748" s="2" t="s">
        <v>78</v>
      </c>
      <c r="O748" s="2">
        <v>19632</v>
      </c>
      <c r="P748" s="72" t="s">
        <v>2647</v>
      </c>
      <c r="Q748" s="2">
        <v>25960</v>
      </c>
      <c r="R748" s="2" t="e">
        <v>#REF!</v>
      </c>
      <c r="S748" s="2" t="s">
        <v>69</v>
      </c>
      <c r="T748" s="2" t="s">
        <v>143</v>
      </c>
      <c r="U748" s="2" t="e">
        <v>#REF!</v>
      </c>
      <c r="V748" s="2">
        <v>19632</v>
      </c>
      <c r="W748" s="2" t="e">
        <v>#REF!</v>
      </c>
      <c r="X748" s="2" t="s">
        <v>2650</v>
      </c>
      <c r="Y748" s="2">
        <v>0</v>
      </c>
      <c r="Z748" s="2" t="s">
        <v>2606</v>
      </c>
      <c r="AA748" s="2" t="s">
        <v>2</v>
      </c>
      <c r="AB748" s="2" t="e">
        <v>#REF!</v>
      </c>
      <c r="AD748" s="2" t="e">
        <v>#REF!</v>
      </c>
      <c r="AE748" s="2">
        <v>0</v>
      </c>
      <c r="AF748" s="2">
        <v>0</v>
      </c>
      <c r="AG748" s="2">
        <v>0</v>
      </c>
    </row>
    <row r="749" spans="1:33" hidden="1" x14ac:dyDescent="0.35">
      <c r="A749" s="2" t="s">
        <v>2645</v>
      </c>
      <c r="B749" s="2">
        <v>104528010</v>
      </c>
      <c r="C749" s="2" t="e">
        <v>#REF!</v>
      </c>
      <c r="D749" s="2" t="e">
        <v>#REF!</v>
      </c>
      <c r="E749" s="2" t="s">
        <v>72</v>
      </c>
      <c r="G749" s="2" t="s">
        <v>242</v>
      </c>
      <c r="H749" s="2" t="s">
        <v>1274</v>
      </c>
      <c r="I749" s="2" t="s">
        <v>2651</v>
      </c>
      <c r="J749" s="2">
        <v>0</v>
      </c>
      <c r="K749" s="2">
        <v>0</v>
      </c>
      <c r="L749" s="2" t="s">
        <v>2652</v>
      </c>
      <c r="M749" s="2" t="s">
        <v>40</v>
      </c>
      <c r="N749" s="2" t="s">
        <v>78</v>
      </c>
      <c r="O749" s="2">
        <v>21610</v>
      </c>
      <c r="P749" s="72" t="s">
        <v>2647</v>
      </c>
      <c r="Q749" s="2">
        <v>26900</v>
      </c>
      <c r="R749" s="2">
        <v>0</v>
      </c>
      <c r="S749" s="2" t="s">
        <v>143</v>
      </c>
      <c r="T749" s="2" t="s">
        <v>69</v>
      </c>
      <c r="U749" s="2">
        <v>21610</v>
      </c>
      <c r="W749" s="2">
        <v>0</v>
      </c>
      <c r="AE749" s="2">
        <v>0</v>
      </c>
      <c r="AF749" s="2">
        <v>0</v>
      </c>
      <c r="AG749" s="2">
        <v>0</v>
      </c>
    </row>
    <row r="750" spans="1:33" hidden="1" x14ac:dyDescent="0.35">
      <c r="A750" s="2" t="s">
        <v>2645</v>
      </c>
      <c r="B750" s="2">
        <v>104523760</v>
      </c>
      <c r="C750" s="2" t="e">
        <v>#REF!</v>
      </c>
      <c r="D750" s="2" t="e">
        <v>#REF!</v>
      </c>
      <c r="E750" s="2" t="s">
        <v>72</v>
      </c>
      <c r="G750" s="2" t="s">
        <v>242</v>
      </c>
      <c r="H750" s="2" t="s">
        <v>1274</v>
      </c>
      <c r="I750" s="2" t="s">
        <v>2653</v>
      </c>
      <c r="J750" s="2">
        <v>0</v>
      </c>
      <c r="K750" s="2">
        <v>0</v>
      </c>
      <c r="L750" s="2" t="s">
        <v>2652</v>
      </c>
      <c r="M750" s="2" t="s">
        <v>40</v>
      </c>
      <c r="N750" s="2" t="s">
        <v>78</v>
      </c>
      <c r="O750" s="2">
        <v>41999.65</v>
      </c>
      <c r="P750" s="72" t="s">
        <v>2647</v>
      </c>
      <c r="Q750" s="2">
        <v>65000</v>
      </c>
      <c r="R750" s="2">
        <v>0</v>
      </c>
      <c r="S750" s="2" t="s">
        <v>69</v>
      </c>
      <c r="T750" s="2" t="s">
        <v>69</v>
      </c>
      <c r="U750" s="2">
        <v>41999.65</v>
      </c>
      <c r="W750" s="2">
        <v>0</v>
      </c>
      <c r="AE750" s="2">
        <v>0</v>
      </c>
      <c r="AF750" s="2">
        <v>0</v>
      </c>
      <c r="AG750" s="2">
        <v>0</v>
      </c>
    </row>
    <row r="751" spans="1:33" hidden="1" x14ac:dyDescent="0.35">
      <c r="A751" s="2" t="s">
        <v>2645</v>
      </c>
      <c r="B751" s="2">
        <v>104537650</v>
      </c>
      <c r="C751" s="2" t="e">
        <v>#REF!</v>
      </c>
      <c r="D751" s="2" t="e">
        <v>#REF!</v>
      </c>
      <c r="E751" s="2" t="s">
        <v>72</v>
      </c>
      <c r="G751" s="2" t="s">
        <v>1334</v>
      </c>
      <c r="H751" s="2" t="s">
        <v>1364</v>
      </c>
      <c r="I751" s="2" t="s">
        <v>2590</v>
      </c>
      <c r="J751" s="2">
        <v>0</v>
      </c>
      <c r="K751" s="2">
        <v>0</v>
      </c>
      <c r="L751" s="2" t="s">
        <v>2652</v>
      </c>
      <c r="M751" s="2" t="s">
        <v>385</v>
      </c>
      <c r="N751" s="2" t="s">
        <v>41</v>
      </c>
      <c r="O751" s="2">
        <v>5882</v>
      </c>
      <c r="P751" s="72" t="s">
        <v>2647</v>
      </c>
      <c r="Q751" s="2">
        <v>7750</v>
      </c>
      <c r="R751" s="2">
        <v>0</v>
      </c>
      <c r="S751" s="2" t="s">
        <v>69</v>
      </c>
      <c r="T751" s="2" t="s">
        <v>69</v>
      </c>
      <c r="U751" s="2">
        <v>5882</v>
      </c>
      <c r="W751" s="2">
        <v>0</v>
      </c>
      <c r="AE751" s="2">
        <v>0</v>
      </c>
      <c r="AF751" s="2">
        <v>0</v>
      </c>
      <c r="AG751" s="2">
        <v>0</v>
      </c>
    </row>
    <row r="752" spans="1:33" hidden="1" x14ac:dyDescent="0.35">
      <c r="A752" s="2" t="s">
        <v>2645</v>
      </c>
      <c r="B752" s="2">
        <v>104540410</v>
      </c>
      <c r="C752" s="2" t="e">
        <v>#REF!</v>
      </c>
      <c r="D752" s="2" t="e">
        <v>#REF!</v>
      </c>
      <c r="E752" s="2" t="s">
        <v>72</v>
      </c>
      <c r="G752" s="2" t="s">
        <v>1334</v>
      </c>
      <c r="H752" s="2" t="s">
        <v>2654</v>
      </c>
      <c r="I752" s="2" t="s">
        <v>2655</v>
      </c>
      <c r="J752" s="2">
        <v>0</v>
      </c>
      <c r="K752" s="2">
        <v>0</v>
      </c>
      <c r="L752" s="2" t="s">
        <v>2652</v>
      </c>
      <c r="M752" s="2" t="s">
        <v>385</v>
      </c>
      <c r="N752" s="2" t="s">
        <v>41</v>
      </c>
      <c r="O752" s="2">
        <v>82554</v>
      </c>
      <c r="P752" s="72" t="s">
        <v>2647</v>
      </c>
      <c r="Q752" s="2">
        <v>97866</v>
      </c>
      <c r="R752" s="2">
        <v>0</v>
      </c>
      <c r="S752" s="2" t="s">
        <v>493</v>
      </c>
      <c r="T752" s="2" t="s">
        <v>69</v>
      </c>
      <c r="U752" s="2">
        <v>82554</v>
      </c>
      <c r="V752" s="2" t="s">
        <v>2650</v>
      </c>
      <c r="W752" s="2">
        <v>0</v>
      </c>
      <c r="AE752" s="2">
        <v>0</v>
      </c>
      <c r="AF752" s="2">
        <v>0</v>
      </c>
      <c r="AG752" s="2">
        <v>0</v>
      </c>
    </row>
    <row r="753" spans="1:16" hidden="1" x14ac:dyDescent="0.35">
      <c r="A753" s="50" t="s">
        <v>2645</v>
      </c>
      <c r="B753" s="50">
        <v>104542600</v>
      </c>
      <c r="C753" s="50" t="s">
        <v>2656</v>
      </c>
      <c r="E753" s="50" t="s">
        <v>72</v>
      </c>
      <c r="G753" s="63" t="s">
        <v>85</v>
      </c>
      <c r="H753" s="63" t="s">
        <v>86</v>
      </c>
      <c r="I753" s="63" t="s">
        <v>2657</v>
      </c>
      <c r="P753" s="72" t="s">
        <v>2592</v>
      </c>
    </row>
    <row r="754" spans="1:16" hidden="1" x14ac:dyDescent="0.35">
      <c r="A754" s="50" t="s">
        <v>2645</v>
      </c>
      <c r="B754" s="50">
        <v>104529590</v>
      </c>
      <c r="C754" s="50" t="s">
        <v>2658</v>
      </c>
      <c r="E754" s="50" t="s">
        <v>72</v>
      </c>
      <c r="G754" s="63" t="s">
        <v>85</v>
      </c>
      <c r="H754" s="63" t="s">
        <v>86</v>
      </c>
      <c r="I754" s="63" t="s">
        <v>2659</v>
      </c>
      <c r="P754" s="72" t="s">
        <v>2592</v>
      </c>
    </row>
    <row r="755" spans="1:16" hidden="1" x14ac:dyDescent="0.35">
      <c r="A755" s="50" t="s">
        <v>2645</v>
      </c>
      <c r="B755" s="50">
        <v>104539130</v>
      </c>
      <c r="C755" s="50" t="s">
        <v>2660</v>
      </c>
      <c r="E755" s="50" t="s">
        <v>72</v>
      </c>
      <c r="G755" s="63" t="s">
        <v>85</v>
      </c>
      <c r="H755" s="63" t="s">
        <v>86</v>
      </c>
      <c r="I755" s="63" t="s">
        <v>2659</v>
      </c>
      <c r="P755" s="72" t="s">
        <v>2592</v>
      </c>
    </row>
    <row r="756" spans="1:16" hidden="1" x14ac:dyDescent="0.35">
      <c r="A756" s="50" t="s">
        <v>2645</v>
      </c>
      <c r="B756" s="50">
        <v>150002033</v>
      </c>
      <c r="C756" s="50" t="s">
        <v>2661</v>
      </c>
      <c r="E756" s="50" t="s">
        <v>72</v>
      </c>
      <c r="G756" s="63" t="s">
        <v>89</v>
      </c>
      <c r="H756" s="63" t="s">
        <v>90</v>
      </c>
      <c r="I756" s="63" t="s">
        <v>1882</v>
      </c>
      <c r="P756" s="72" t="s">
        <v>2592</v>
      </c>
    </row>
    <row r="757" spans="1:16" hidden="1" x14ac:dyDescent="0.35">
      <c r="A757" s="50" t="s">
        <v>2645</v>
      </c>
      <c r="B757" s="50">
        <v>150002034</v>
      </c>
      <c r="C757" s="50" t="s">
        <v>2662</v>
      </c>
      <c r="E757" s="50" t="s">
        <v>72</v>
      </c>
      <c r="G757" s="63" t="s">
        <v>89</v>
      </c>
      <c r="H757" s="63" t="s">
        <v>90</v>
      </c>
      <c r="I757" s="63" t="s">
        <v>2663</v>
      </c>
      <c r="P757" s="72" t="s">
        <v>2592</v>
      </c>
    </row>
    <row r="758" spans="1:16" hidden="1" x14ac:dyDescent="0.35">
      <c r="A758" s="50" t="s">
        <v>2645</v>
      </c>
      <c r="B758" s="50">
        <v>104543950</v>
      </c>
      <c r="C758" s="50" t="s">
        <v>2664</v>
      </c>
      <c r="E758" s="50" t="s">
        <v>72</v>
      </c>
      <c r="G758" s="63" t="s">
        <v>89</v>
      </c>
      <c r="H758" s="63" t="s">
        <v>883</v>
      </c>
      <c r="I758" s="63" t="s">
        <v>2665</v>
      </c>
      <c r="P758" s="72" t="s">
        <v>2592</v>
      </c>
    </row>
    <row r="759" spans="1:16" hidden="1" x14ac:dyDescent="0.35">
      <c r="A759" s="50" t="s">
        <v>2645</v>
      </c>
      <c r="B759" s="50">
        <v>104339920</v>
      </c>
      <c r="C759" s="50" t="s">
        <v>2666</v>
      </c>
      <c r="E759" s="50" t="s">
        <v>72</v>
      </c>
      <c r="G759" s="63" t="s">
        <v>242</v>
      </c>
      <c r="H759" s="63" t="s">
        <v>246</v>
      </c>
      <c r="I759" s="63" t="s">
        <v>2667</v>
      </c>
      <c r="P759" s="72" t="s">
        <v>2592</v>
      </c>
    </row>
    <row r="760" spans="1:16" hidden="1" x14ac:dyDescent="0.35">
      <c r="A760" s="50" t="s">
        <v>2645</v>
      </c>
      <c r="B760" s="50">
        <v>104534670</v>
      </c>
      <c r="C760" s="50" t="s">
        <v>2668</v>
      </c>
      <c r="E760" s="50" t="s">
        <v>72</v>
      </c>
      <c r="G760" s="63" t="s">
        <v>242</v>
      </c>
      <c r="H760" s="63" t="s">
        <v>1274</v>
      </c>
      <c r="I760" s="63" t="s">
        <v>2669</v>
      </c>
      <c r="P760" s="72" t="s">
        <v>2592</v>
      </c>
    </row>
    <row r="761" spans="1:16" hidden="1" x14ac:dyDescent="0.35">
      <c r="A761" s="50" t="s">
        <v>2645</v>
      </c>
      <c r="B761" s="50">
        <v>104519360</v>
      </c>
      <c r="C761" s="50" t="s">
        <v>2670</v>
      </c>
      <c r="E761" s="50" t="s">
        <v>72</v>
      </c>
      <c r="G761" s="63" t="s">
        <v>85</v>
      </c>
      <c r="H761" s="63" t="s">
        <v>86</v>
      </c>
      <c r="I761" s="63" t="s">
        <v>2671</v>
      </c>
      <c r="P761" s="72" t="s">
        <v>2592</v>
      </c>
    </row>
    <row r="762" spans="1:16" hidden="1" x14ac:dyDescent="0.35">
      <c r="A762" s="50" t="s">
        <v>2645</v>
      </c>
      <c r="B762" s="50">
        <v>104541870</v>
      </c>
      <c r="C762" s="50" t="s">
        <v>2672</v>
      </c>
      <c r="E762" s="50" t="s">
        <v>72</v>
      </c>
      <c r="G762" s="63" t="s">
        <v>85</v>
      </c>
      <c r="H762" s="63" t="s">
        <v>86</v>
      </c>
      <c r="I762" s="63" t="s">
        <v>2673</v>
      </c>
      <c r="P762" s="72" t="s">
        <v>2592</v>
      </c>
    </row>
    <row r="763" spans="1:16" hidden="1" x14ac:dyDescent="0.35">
      <c r="A763" s="50" t="s">
        <v>2645</v>
      </c>
      <c r="B763" s="50">
        <v>104540120</v>
      </c>
      <c r="C763" s="50" t="s">
        <v>2674</v>
      </c>
      <c r="E763" s="50" t="s">
        <v>72</v>
      </c>
      <c r="G763" s="63" t="s">
        <v>1314</v>
      </c>
      <c r="H763" s="63" t="s">
        <v>2675</v>
      </c>
      <c r="I763" s="63" t="s">
        <v>2676</v>
      </c>
      <c r="P763" s="72" t="s">
        <v>2592</v>
      </c>
    </row>
    <row r="764" spans="1:16" hidden="1" x14ac:dyDescent="0.35">
      <c r="A764" s="50" t="s">
        <v>2645</v>
      </c>
      <c r="B764" s="50">
        <v>104516650</v>
      </c>
      <c r="C764" s="50" t="s">
        <v>2677</v>
      </c>
      <c r="E764" s="50" t="s">
        <v>72</v>
      </c>
      <c r="G764" s="63" t="s">
        <v>242</v>
      </c>
      <c r="H764" s="63" t="s">
        <v>243</v>
      </c>
      <c r="I764" s="63" t="s">
        <v>2678</v>
      </c>
      <c r="P764" s="72" t="s">
        <v>2592</v>
      </c>
    </row>
    <row r="765" spans="1:16" hidden="1" x14ac:dyDescent="0.35">
      <c r="A765" s="50" t="s">
        <v>2645</v>
      </c>
      <c r="B765" s="50">
        <v>104539100</v>
      </c>
      <c r="C765" s="50" t="s">
        <v>2679</v>
      </c>
      <c r="E765" s="50" t="s">
        <v>72</v>
      </c>
      <c r="G765" s="63" t="s">
        <v>1334</v>
      </c>
      <c r="H765" s="63" t="s">
        <v>2680</v>
      </c>
      <c r="I765" s="63" t="s">
        <v>2681</v>
      </c>
      <c r="P765" s="72" t="s">
        <v>2592</v>
      </c>
    </row>
    <row r="766" spans="1:16" hidden="1" x14ac:dyDescent="0.35">
      <c r="A766" s="50" t="s">
        <v>2645</v>
      </c>
      <c r="B766" s="50">
        <v>104534310</v>
      </c>
      <c r="C766" s="50" t="s">
        <v>2682</v>
      </c>
      <c r="E766" s="50" t="s">
        <v>72</v>
      </c>
      <c r="G766" s="63" t="s">
        <v>895</v>
      </c>
      <c r="H766" s="63" t="s">
        <v>914</v>
      </c>
      <c r="I766" s="63" t="s">
        <v>2683</v>
      </c>
      <c r="P766" s="72" t="s">
        <v>2592</v>
      </c>
    </row>
    <row r="767" spans="1:16" hidden="1" x14ac:dyDescent="0.35">
      <c r="A767" s="50" t="s">
        <v>2645</v>
      </c>
      <c r="B767" s="50">
        <v>104539550</v>
      </c>
      <c r="C767" s="50" t="s">
        <v>2684</v>
      </c>
      <c r="E767" s="50" t="s">
        <v>72</v>
      </c>
      <c r="G767" s="63" t="s">
        <v>89</v>
      </c>
      <c r="H767" s="63" t="s">
        <v>889</v>
      </c>
      <c r="I767" s="63" t="s">
        <v>2685</v>
      </c>
      <c r="P767" s="72" t="s">
        <v>2592</v>
      </c>
    </row>
    <row r="768" spans="1:16" hidden="1" x14ac:dyDescent="0.35">
      <c r="A768" s="50" t="s">
        <v>2645</v>
      </c>
      <c r="B768" s="50">
        <v>104525480</v>
      </c>
      <c r="C768" s="50" t="s">
        <v>2686</v>
      </c>
      <c r="E768" s="50" t="s">
        <v>72</v>
      </c>
      <c r="G768" s="63" t="s">
        <v>1334</v>
      </c>
      <c r="H768" s="63" t="s">
        <v>1379</v>
      </c>
      <c r="I768" s="63" t="s">
        <v>2687</v>
      </c>
      <c r="P768" s="72" t="s">
        <v>2592</v>
      </c>
    </row>
    <row r="769" spans="1:16" hidden="1" x14ac:dyDescent="0.35">
      <c r="A769" s="50" t="s">
        <v>2645</v>
      </c>
      <c r="B769" s="50">
        <v>104537650</v>
      </c>
      <c r="C769" s="50" t="s">
        <v>2688</v>
      </c>
      <c r="E769" s="50" t="s">
        <v>72</v>
      </c>
      <c r="G769" s="63" t="s">
        <v>1334</v>
      </c>
      <c r="H769" s="63" t="s">
        <v>2689</v>
      </c>
      <c r="I769" s="63" t="s">
        <v>2590</v>
      </c>
      <c r="P769" s="72" t="s">
        <v>2592</v>
      </c>
    </row>
    <row r="770" spans="1:16" hidden="1" x14ac:dyDescent="0.35">
      <c r="A770" s="50" t="s">
        <v>2645</v>
      </c>
      <c r="B770" s="50">
        <v>104539610</v>
      </c>
      <c r="C770" s="50" t="s">
        <v>2690</v>
      </c>
      <c r="E770" s="50" t="s">
        <v>72</v>
      </c>
      <c r="G770" s="63" t="s">
        <v>1334</v>
      </c>
      <c r="H770" s="63" t="s">
        <v>2691</v>
      </c>
      <c r="I770" s="63" t="s">
        <v>1888</v>
      </c>
      <c r="P770" s="72" t="s">
        <v>2592</v>
      </c>
    </row>
    <row r="771" spans="1:16" hidden="1" x14ac:dyDescent="0.35">
      <c r="A771" s="50" t="s">
        <v>2645</v>
      </c>
      <c r="B771" s="50">
        <v>104523760</v>
      </c>
      <c r="C771" s="50" t="s">
        <v>2692</v>
      </c>
      <c r="E771" s="50" t="s">
        <v>72</v>
      </c>
      <c r="G771" s="63" t="s">
        <v>242</v>
      </c>
      <c r="H771" s="63" t="s">
        <v>1274</v>
      </c>
      <c r="I771" s="63" t="s">
        <v>2653</v>
      </c>
      <c r="P771" s="72" t="s">
        <v>2592</v>
      </c>
    </row>
    <row r="772" spans="1:16" hidden="1" x14ac:dyDescent="0.35">
      <c r="A772" s="50" t="s">
        <v>2645</v>
      </c>
      <c r="B772" s="50">
        <v>104528010</v>
      </c>
      <c r="C772" s="50" t="s">
        <v>2693</v>
      </c>
      <c r="E772" s="50" t="s">
        <v>72</v>
      </c>
      <c r="G772" s="63" t="s">
        <v>242</v>
      </c>
      <c r="H772" s="63" t="s">
        <v>1274</v>
      </c>
      <c r="I772" s="63" t="s">
        <v>2651</v>
      </c>
      <c r="P772" s="72" t="s">
        <v>2592</v>
      </c>
    </row>
    <row r="773" spans="1:16" hidden="1" x14ac:dyDescent="0.35">
      <c r="A773" s="50" t="s">
        <v>2645</v>
      </c>
      <c r="B773" s="50">
        <v>104529130</v>
      </c>
      <c r="C773" s="50" t="s">
        <v>2694</v>
      </c>
      <c r="E773" s="50" t="s">
        <v>72</v>
      </c>
      <c r="G773" s="63" t="s">
        <v>242</v>
      </c>
      <c r="H773" s="63" t="s">
        <v>1274</v>
      </c>
      <c r="I773" s="63" t="s">
        <v>2695</v>
      </c>
      <c r="P773" s="72" t="s">
        <v>2592</v>
      </c>
    </row>
    <row r="774" spans="1:16" hidden="1" x14ac:dyDescent="0.35">
      <c r="A774" s="50" t="s">
        <v>2645</v>
      </c>
      <c r="B774" s="50">
        <v>104539510</v>
      </c>
      <c r="C774" s="50" t="s">
        <v>2696</v>
      </c>
      <c r="E774" s="50" t="s">
        <v>72</v>
      </c>
      <c r="G774" s="63" t="s">
        <v>242</v>
      </c>
      <c r="H774" s="63" t="s">
        <v>1274</v>
      </c>
      <c r="I774" s="63" t="s">
        <v>2520</v>
      </c>
      <c r="P774" s="72" t="s">
        <v>2592</v>
      </c>
    </row>
    <row r="775" spans="1:16" hidden="1" x14ac:dyDescent="0.35">
      <c r="A775" s="50" t="s">
        <v>2645</v>
      </c>
      <c r="B775" s="50">
        <v>104538570</v>
      </c>
      <c r="C775" s="50" t="s">
        <v>2697</v>
      </c>
      <c r="E775" s="50" t="s">
        <v>72</v>
      </c>
      <c r="G775" s="63" t="s">
        <v>242</v>
      </c>
      <c r="H775" s="63" t="s">
        <v>1274</v>
      </c>
      <c r="I775" s="63" t="s">
        <v>2698</v>
      </c>
      <c r="P775" s="72" t="s">
        <v>2592</v>
      </c>
    </row>
    <row r="776" spans="1:16" hidden="1" x14ac:dyDescent="0.35">
      <c r="A776" s="50" t="s">
        <v>2645</v>
      </c>
      <c r="B776" s="50">
        <v>104534890</v>
      </c>
      <c r="C776" s="50" t="s">
        <v>2699</v>
      </c>
      <c r="E776" s="50" t="s">
        <v>72</v>
      </c>
      <c r="G776" s="63" t="s">
        <v>242</v>
      </c>
      <c r="H776" s="63" t="s">
        <v>1274</v>
      </c>
      <c r="I776" s="63" t="s">
        <v>2700</v>
      </c>
      <c r="P776" s="72" t="s">
        <v>2592</v>
      </c>
    </row>
    <row r="777" spans="1:16" hidden="1" x14ac:dyDescent="0.35">
      <c r="A777" s="50" t="s">
        <v>2645</v>
      </c>
      <c r="B777" s="50">
        <v>104529520</v>
      </c>
      <c r="C777" s="50" t="s">
        <v>2701</v>
      </c>
      <c r="E777" s="50" t="s">
        <v>72</v>
      </c>
      <c r="G777" s="63" t="s">
        <v>1334</v>
      </c>
      <c r="H777" s="63" t="s">
        <v>2689</v>
      </c>
      <c r="I777" s="63" t="s">
        <v>2702</v>
      </c>
      <c r="P777" s="72" t="s">
        <v>2592</v>
      </c>
    </row>
    <row r="778" spans="1:16" hidden="1" x14ac:dyDescent="0.35">
      <c r="A778" s="50" t="s">
        <v>2645</v>
      </c>
      <c r="B778" s="50">
        <v>104525470</v>
      </c>
      <c r="C778" s="50" t="s">
        <v>2703</v>
      </c>
      <c r="E778" s="50" t="s">
        <v>72</v>
      </c>
      <c r="G778" s="63" t="s">
        <v>1334</v>
      </c>
      <c r="H778" s="63" t="s">
        <v>2648</v>
      </c>
      <c r="I778" s="63" t="s">
        <v>2649</v>
      </c>
      <c r="P778" s="72" t="s">
        <v>2592</v>
      </c>
    </row>
    <row r="779" spans="1:16" hidden="1" x14ac:dyDescent="0.35">
      <c r="A779" s="50" t="s">
        <v>2645</v>
      </c>
      <c r="B779" s="50">
        <v>104525540</v>
      </c>
      <c r="C779" s="50" t="s">
        <v>2704</v>
      </c>
      <c r="E779" s="50" t="s">
        <v>72</v>
      </c>
      <c r="G779" s="63" t="s">
        <v>129</v>
      </c>
      <c r="H779" s="63" t="s">
        <v>2705</v>
      </c>
      <c r="I779" s="63" t="s">
        <v>2706</v>
      </c>
      <c r="P779" s="72" t="s">
        <v>2592</v>
      </c>
    </row>
    <row r="780" spans="1:16" hidden="1" x14ac:dyDescent="0.35">
      <c r="A780" s="50" t="s">
        <v>2645</v>
      </c>
      <c r="B780" s="50">
        <v>104529570</v>
      </c>
      <c r="C780" s="50" t="s">
        <v>2707</v>
      </c>
      <c r="E780" s="50" t="s">
        <v>72</v>
      </c>
      <c r="G780" s="63" t="s">
        <v>74</v>
      </c>
      <c r="H780" s="63" t="s">
        <v>677</v>
      </c>
      <c r="I780" s="63" t="s">
        <v>2708</v>
      </c>
      <c r="P780" s="72" t="s">
        <v>2592</v>
      </c>
    </row>
    <row r="781" spans="1:16" hidden="1" x14ac:dyDescent="0.35">
      <c r="A781" s="50" t="s">
        <v>2645</v>
      </c>
      <c r="B781" s="50">
        <v>104540410</v>
      </c>
      <c r="C781" s="50" t="s">
        <v>2709</v>
      </c>
      <c r="E781" s="50" t="s">
        <v>72</v>
      </c>
      <c r="G781" s="63" t="s">
        <v>1334</v>
      </c>
      <c r="H781" s="63" t="s">
        <v>2654</v>
      </c>
      <c r="I781" s="63" t="s">
        <v>2710</v>
      </c>
      <c r="P781" s="72" t="s">
        <v>2592</v>
      </c>
    </row>
    <row r="782" spans="1:16" hidden="1" x14ac:dyDescent="0.35">
      <c r="A782" s="50" t="s">
        <v>2645</v>
      </c>
      <c r="B782" s="50">
        <v>104528950</v>
      </c>
      <c r="C782" s="50" t="s">
        <v>2711</v>
      </c>
      <c r="E782" s="50" t="s">
        <v>72</v>
      </c>
      <c r="G782" s="63" t="s">
        <v>1334</v>
      </c>
      <c r="H782" s="63" t="s">
        <v>2654</v>
      </c>
      <c r="I782" s="63" t="s">
        <v>2712</v>
      </c>
      <c r="P782" s="72" t="s">
        <v>2592</v>
      </c>
    </row>
    <row r="783" spans="1:16" hidden="1" x14ac:dyDescent="0.35">
      <c r="A783" s="50" t="s">
        <v>2645</v>
      </c>
      <c r="B783" s="50">
        <v>104533800</v>
      </c>
      <c r="C783" s="50" t="s">
        <v>2713</v>
      </c>
      <c r="E783" s="50" t="s">
        <v>72</v>
      </c>
      <c r="G783" s="63" t="s">
        <v>1334</v>
      </c>
      <c r="H783" s="63" t="s">
        <v>2654</v>
      </c>
      <c r="I783" s="63" t="s">
        <v>2714</v>
      </c>
      <c r="P783" s="72" t="s">
        <v>2592</v>
      </c>
    </row>
    <row r="784" spans="1:16" hidden="1" x14ac:dyDescent="0.35">
      <c r="A784" s="50" t="s">
        <v>2645</v>
      </c>
      <c r="B784" s="50">
        <v>104529720</v>
      </c>
      <c r="C784" s="50" t="s">
        <v>2715</v>
      </c>
      <c r="E784" s="50" t="s">
        <v>72</v>
      </c>
      <c r="G784" s="63" t="s">
        <v>1334</v>
      </c>
      <c r="H784" s="63" t="s">
        <v>2716</v>
      </c>
      <c r="I784" s="63" t="s">
        <v>2484</v>
      </c>
      <c r="P784" s="72" t="s">
        <v>2592</v>
      </c>
    </row>
    <row r="785" spans="1:16" hidden="1" x14ac:dyDescent="0.35">
      <c r="A785" s="50" t="s">
        <v>2645</v>
      </c>
      <c r="B785" s="50">
        <v>104524290</v>
      </c>
      <c r="C785" s="50" t="s">
        <v>2717</v>
      </c>
      <c r="E785" s="50" t="s">
        <v>72</v>
      </c>
      <c r="G785" s="2" t="s">
        <v>2718</v>
      </c>
      <c r="H785" s="63" t="s">
        <v>2719</v>
      </c>
      <c r="I785" s="63" t="s">
        <v>2720</v>
      </c>
      <c r="P785" s="72" t="s">
        <v>2592</v>
      </c>
    </row>
    <row r="786" spans="1:16" hidden="1" x14ac:dyDescent="0.35">
      <c r="A786" s="50" t="s">
        <v>2645</v>
      </c>
      <c r="B786" s="50">
        <v>150001914</v>
      </c>
      <c r="C786" s="50" t="s">
        <v>2721</v>
      </c>
      <c r="E786" s="50" t="s">
        <v>72</v>
      </c>
      <c r="G786" s="63" t="s">
        <v>89</v>
      </c>
      <c r="H786" s="63" t="s">
        <v>90</v>
      </c>
      <c r="I786" s="63" t="s">
        <v>2646</v>
      </c>
      <c r="P786" s="72" t="s">
        <v>2592</v>
      </c>
    </row>
    <row r="787" spans="1:16" hidden="1" x14ac:dyDescent="0.35">
      <c r="A787" s="50" t="s">
        <v>2645</v>
      </c>
      <c r="B787" s="50">
        <v>104532660</v>
      </c>
      <c r="C787" s="50" t="s">
        <v>2722</v>
      </c>
      <c r="E787" s="50" t="s">
        <v>72</v>
      </c>
      <c r="G787" s="63" t="s">
        <v>89</v>
      </c>
      <c r="H787" s="63" t="s">
        <v>90</v>
      </c>
      <c r="I787" s="63" t="s">
        <v>2723</v>
      </c>
      <c r="P787" s="72" t="s">
        <v>2592</v>
      </c>
    </row>
    <row r="788" spans="1:16" hidden="1" x14ac:dyDescent="0.35">
      <c r="A788" s="50" t="s">
        <v>2645</v>
      </c>
      <c r="B788" s="50">
        <v>104532670</v>
      </c>
      <c r="C788" s="50" t="s">
        <v>2724</v>
      </c>
      <c r="E788" s="50" t="s">
        <v>72</v>
      </c>
      <c r="G788" s="63" t="s">
        <v>89</v>
      </c>
      <c r="H788" s="63" t="s">
        <v>90</v>
      </c>
      <c r="I788" s="63" t="s">
        <v>2725</v>
      </c>
      <c r="P788" s="72" t="s">
        <v>2592</v>
      </c>
    </row>
    <row r="789" spans="1:16" hidden="1" x14ac:dyDescent="0.35">
      <c r="A789" s="50" t="s">
        <v>2645</v>
      </c>
      <c r="B789" s="50">
        <v>104532800</v>
      </c>
      <c r="C789" s="50" t="s">
        <v>2726</v>
      </c>
      <c r="E789" s="50" t="s">
        <v>72</v>
      </c>
      <c r="G789" s="63" t="s">
        <v>782</v>
      </c>
      <c r="H789" s="63" t="s">
        <v>2727</v>
      </c>
      <c r="I789" s="63" t="s">
        <v>2728</v>
      </c>
      <c r="P789" s="72" t="s">
        <v>2592</v>
      </c>
    </row>
    <row r="790" spans="1:16" hidden="1" x14ac:dyDescent="0.35">
      <c r="A790" s="50" t="s">
        <v>2645</v>
      </c>
      <c r="B790" s="50">
        <v>150001989</v>
      </c>
      <c r="C790" s="50" t="s">
        <v>2729</v>
      </c>
      <c r="E790" s="50" t="s">
        <v>72</v>
      </c>
      <c r="G790" s="63" t="s">
        <v>74</v>
      </c>
      <c r="H790" s="63" t="s">
        <v>672</v>
      </c>
      <c r="I790" s="63" t="s">
        <v>2730</v>
      </c>
      <c r="P790" s="72" t="s">
        <v>2592</v>
      </c>
    </row>
    <row r="791" spans="1:16" hidden="1" x14ac:dyDescent="0.35">
      <c r="A791" s="50" t="s">
        <v>2645</v>
      </c>
      <c r="B791" s="50">
        <v>104534550</v>
      </c>
      <c r="C791" s="50" t="s">
        <v>2731</v>
      </c>
      <c r="E791" s="50" t="s">
        <v>72</v>
      </c>
      <c r="G791" s="63" t="s">
        <v>782</v>
      </c>
      <c r="H791" s="63" t="s">
        <v>2732</v>
      </c>
      <c r="I791" s="63" t="s">
        <v>2733</v>
      </c>
      <c r="P791" s="72" t="s">
        <v>2592</v>
      </c>
    </row>
    <row r="792" spans="1:16" hidden="1" x14ac:dyDescent="0.35">
      <c r="A792" s="50" t="s">
        <v>2645</v>
      </c>
      <c r="B792" s="50">
        <v>104527410</v>
      </c>
      <c r="C792" s="50" t="s">
        <v>2734</v>
      </c>
      <c r="E792" s="50" t="s">
        <v>72</v>
      </c>
      <c r="G792" s="63" t="s">
        <v>1334</v>
      </c>
      <c r="H792" s="63" t="s">
        <v>2735</v>
      </c>
      <c r="I792" s="63" t="s">
        <v>2736</v>
      </c>
      <c r="P792" s="72" t="s">
        <v>2592</v>
      </c>
    </row>
    <row r="793" spans="1:16" hidden="1" x14ac:dyDescent="0.35">
      <c r="A793" s="50" t="s">
        <v>2645</v>
      </c>
      <c r="B793" s="50">
        <v>104529970</v>
      </c>
      <c r="C793" s="50" t="s">
        <v>2737</v>
      </c>
      <c r="E793" s="50" t="s">
        <v>72</v>
      </c>
      <c r="G793" s="63" t="s">
        <v>129</v>
      </c>
      <c r="H793" s="63" t="s">
        <v>130</v>
      </c>
      <c r="I793" s="63" t="s">
        <v>2738</v>
      </c>
      <c r="P793" s="72" t="s">
        <v>2592</v>
      </c>
    </row>
    <row r="794" spans="1:16" hidden="1" x14ac:dyDescent="0.35">
      <c r="A794" s="50" t="s">
        <v>2645</v>
      </c>
      <c r="B794" s="50">
        <v>104529980</v>
      </c>
      <c r="C794" s="50" t="s">
        <v>2739</v>
      </c>
      <c r="E794" s="50" t="s">
        <v>72</v>
      </c>
      <c r="G794" s="63" t="s">
        <v>129</v>
      </c>
      <c r="H794" s="63" t="s">
        <v>130</v>
      </c>
      <c r="I794" s="63" t="s">
        <v>2740</v>
      </c>
      <c r="P794" s="72" t="s">
        <v>2592</v>
      </c>
    </row>
    <row r="795" spans="1:16" hidden="1" x14ac:dyDescent="0.35">
      <c r="A795" s="50" t="s">
        <v>2645</v>
      </c>
      <c r="B795" s="50">
        <v>104529940</v>
      </c>
      <c r="C795" s="50" t="s">
        <v>2741</v>
      </c>
      <c r="E795" s="50" t="s">
        <v>72</v>
      </c>
      <c r="G795" s="63" t="s">
        <v>129</v>
      </c>
      <c r="H795" s="63" t="s">
        <v>130</v>
      </c>
      <c r="I795" s="63" t="s">
        <v>2742</v>
      </c>
      <c r="P795" s="72" t="s">
        <v>2592</v>
      </c>
    </row>
    <row r="796" spans="1:16" hidden="1" x14ac:dyDescent="0.35">
      <c r="A796" s="50" t="s">
        <v>2645</v>
      </c>
      <c r="B796" s="50">
        <v>104524730</v>
      </c>
      <c r="C796" s="50" t="s">
        <v>2743</v>
      </c>
      <c r="E796" s="50" t="s">
        <v>72</v>
      </c>
      <c r="G796" s="63" t="s">
        <v>242</v>
      </c>
      <c r="H796" s="63" t="s">
        <v>243</v>
      </c>
      <c r="I796" s="63" t="s">
        <v>2744</v>
      </c>
      <c r="P796" s="72" t="s">
        <v>2592</v>
      </c>
    </row>
    <row r="797" spans="1:16" hidden="1" x14ac:dyDescent="0.35">
      <c r="A797" s="50" t="s">
        <v>2645</v>
      </c>
      <c r="B797" s="50">
        <v>104524710</v>
      </c>
      <c r="C797" s="50" t="s">
        <v>2745</v>
      </c>
      <c r="E797" s="50" t="s">
        <v>72</v>
      </c>
      <c r="G797" s="63" t="s">
        <v>242</v>
      </c>
      <c r="H797" s="63" t="s">
        <v>243</v>
      </c>
      <c r="I797" s="63" t="s">
        <v>2746</v>
      </c>
      <c r="P797" s="72" t="s">
        <v>2592</v>
      </c>
    </row>
    <row r="798" spans="1:16" hidden="1" x14ac:dyDescent="0.35">
      <c r="A798" s="50" t="s">
        <v>2645</v>
      </c>
      <c r="B798" s="50">
        <v>104535330</v>
      </c>
      <c r="C798" s="50" t="s">
        <v>2747</v>
      </c>
      <c r="E798" s="50" t="s">
        <v>72</v>
      </c>
      <c r="G798" s="63" t="s">
        <v>242</v>
      </c>
      <c r="H798" s="63" t="s">
        <v>783</v>
      </c>
      <c r="I798" s="63" t="s">
        <v>2748</v>
      </c>
      <c r="P798" s="72" t="s">
        <v>2592</v>
      </c>
    </row>
    <row r="799" spans="1:16" hidden="1" x14ac:dyDescent="0.35">
      <c r="A799" s="50" t="s">
        <v>2645</v>
      </c>
      <c r="B799" s="50">
        <v>104535340</v>
      </c>
      <c r="C799" s="50" t="s">
        <v>2749</v>
      </c>
      <c r="E799" s="50" t="s">
        <v>72</v>
      </c>
      <c r="G799" s="63" t="s">
        <v>242</v>
      </c>
      <c r="H799" s="63" t="s">
        <v>783</v>
      </c>
      <c r="I799" s="63" t="s">
        <v>2750</v>
      </c>
      <c r="P799" s="72" t="s">
        <v>2592</v>
      </c>
    </row>
    <row r="800" spans="1:16" hidden="1" x14ac:dyDescent="0.35">
      <c r="A800" s="50" t="s">
        <v>2645</v>
      </c>
      <c r="B800" s="50">
        <v>104532660</v>
      </c>
      <c r="C800" s="50" t="s">
        <v>2722</v>
      </c>
      <c r="E800" s="50" t="s">
        <v>72</v>
      </c>
      <c r="G800" s="63" t="s">
        <v>89</v>
      </c>
      <c r="H800" s="63" t="s">
        <v>90</v>
      </c>
      <c r="I800" s="63" t="s">
        <v>2723</v>
      </c>
      <c r="P800" s="72" t="s">
        <v>2592</v>
      </c>
    </row>
    <row r="801" spans="1:34" hidden="1" x14ac:dyDescent="0.35">
      <c r="A801" s="50" t="s">
        <v>2645</v>
      </c>
      <c r="B801" s="50">
        <v>104532670</v>
      </c>
      <c r="C801" s="50" t="s">
        <v>2724</v>
      </c>
      <c r="E801" s="50" t="s">
        <v>72</v>
      </c>
      <c r="G801" s="63" t="s">
        <v>89</v>
      </c>
      <c r="H801" s="63" t="s">
        <v>90</v>
      </c>
      <c r="I801" s="63" t="s">
        <v>2725</v>
      </c>
      <c r="P801" s="72" t="s">
        <v>2592</v>
      </c>
    </row>
    <row r="802" spans="1:34" hidden="1" x14ac:dyDescent="0.35">
      <c r="A802" s="2" t="s">
        <v>137</v>
      </c>
      <c r="B802" s="2">
        <v>104535480</v>
      </c>
      <c r="C802" s="2" t="str">
        <f>+MaestraLP3[[#This Row],[CÓDIGO]]&amp;MaestraLP3[[#Headers],[-]]&amp;MaestraLP3[[#This Row],[UMV]]</f>
        <v>104518970-C10</v>
      </c>
      <c r="D802" s="37" t="str">
        <f>+_xlfn.CONCAT(MaestraLP3[[#This Row],[CÓDIGO]],MaestraLP3[[#Headers],[FS00]])</f>
        <v>104518970FS00</v>
      </c>
      <c r="E802" s="2" t="s">
        <v>34</v>
      </c>
      <c r="G802" s="2" t="s">
        <v>250</v>
      </c>
      <c r="H802" s="2" t="s">
        <v>2751</v>
      </c>
      <c r="I802" s="2" t="s">
        <v>2228</v>
      </c>
      <c r="J802" s="37" t="s">
        <v>160</v>
      </c>
      <c r="K802" s="37" t="s">
        <v>50</v>
      </c>
      <c r="L802" s="2" t="str">
        <f>VLOOKUP(MaestraLP3[[#This Row],[UMV]],VALIDACIONES!$J$5:$L$489,3,FALSE)</f>
        <v>Caja 10 Unidades</v>
      </c>
      <c r="M802" s="2" t="s">
        <v>385</v>
      </c>
      <c r="N802" s="2" t="s">
        <v>78</v>
      </c>
      <c r="O802" s="77">
        <v>49584</v>
      </c>
      <c r="P802" s="72" t="s">
        <v>2752</v>
      </c>
      <c r="Q802" s="53">
        <v>59000</v>
      </c>
      <c r="R802" s="78">
        <v>0</v>
      </c>
      <c r="S802" s="53" t="s">
        <v>143</v>
      </c>
      <c r="T802" s="79" t="s">
        <v>69</v>
      </c>
      <c r="U802" s="75">
        <v>9200</v>
      </c>
      <c r="V802" s="77">
        <v>49584</v>
      </c>
      <c r="W802" s="80">
        <f>+(MaestraLP3[[#This Row],[COSTO OCT AL 25-09]]-MaestraLP3[[#This Row],[COSTO ]])/MaestraLP3[[#This Row],[COSTO OCT AL 25-09]]</f>
        <v>-3.5309612335252342E-6</v>
      </c>
      <c r="X802" s="53" t="s">
        <v>2605</v>
      </c>
      <c r="Y802" s="77">
        <v>0</v>
      </c>
      <c r="Z802" s="38" t="str">
        <f t="shared" ref="Z802:Z848" si="0">IF(Y802=0,"INDICAR PRECIO VTA",Y802-Q802)</f>
        <v>INDICAR PRECIO VTA</v>
      </c>
      <c r="AA802" s="81" t="str">
        <f t="shared" ref="AA802:AA848" si="1">+IFERROR((Y802-V802)/Y802,"-")</f>
        <v>-</v>
      </c>
      <c r="AB802" s="82">
        <f>+MaestraLP3[[#This Row],[PRECIO]]*MaestraLP3[[#This Row],[%MG UMV]]</f>
        <v>17579</v>
      </c>
      <c r="AC802" s="83">
        <v>4.8</v>
      </c>
      <c r="AD802" s="84">
        <f>+MaestraLP3[[#This Row],[MARGEN UNITARIO]]/MaestraLP3[[#This Row],[Peso Neto UMV (KG)]]</f>
        <v>1757.9</v>
      </c>
      <c r="AE802" s="2" t="s">
        <v>44</v>
      </c>
      <c r="AF802" s="78">
        <v>0</v>
      </c>
      <c r="AG802" s="78">
        <v>0</v>
      </c>
    </row>
    <row r="803" spans="1:34" hidden="1" x14ac:dyDescent="0.35">
      <c r="A803" s="2" t="s">
        <v>137</v>
      </c>
      <c r="B803" s="2">
        <v>104535490</v>
      </c>
      <c r="C803" s="2" t="str">
        <f>+MaestraLP3[[#This Row],[CÓDIGO]]&amp;MaestraLP3[[#Headers],[-]]&amp;MaestraLP3[[#This Row],[UMV]]</f>
        <v>104519120-C10</v>
      </c>
      <c r="D803" s="37" t="str">
        <f>+_xlfn.CONCAT(MaestraLP3[[#This Row],[CÓDIGO]],MaestraLP3[[#Headers],[FS00]])</f>
        <v>104519120FS00</v>
      </c>
      <c r="E803" s="2" t="s">
        <v>34</v>
      </c>
      <c r="G803" s="2" t="s">
        <v>250</v>
      </c>
      <c r="H803" s="2" t="s">
        <v>2751</v>
      </c>
      <c r="I803" s="2" t="s">
        <v>2229</v>
      </c>
      <c r="J803" s="37" t="s">
        <v>160</v>
      </c>
      <c r="K803" s="37" t="s">
        <v>50</v>
      </c>
      <c r="L803" s="2" t="str">
        <f>VLOOKUP(MaestraLP3[[#This Row],[UMV]],VALIDACIONES!$J$5:$L$489,3,FALSE)</f>
        <v>Caja 10 Unidades</v>
      </c>
      <c r="M803" s="2" t="s">
        <v>385</v>
      </c>
      <c r="N803" s="2" t="s">
        <v>78</v>
      </c>
      <c r="O803" s="77">
        <v>49584</v>
      </c>
      <c r="P803" s="72" t="s">
        <v>2752</v>
      </c>
      <c r="Q803" s="53">
        <v>59000</v>
      </c>
      <c r="R803" s="78">
        <v>0</v>
      </c>
      <c r="S803" s="53" t="s">
        <v>143</v>
      </c>
      <c r="T803" s="79" t="s">
        <v>69</v>
      </c>
      <c r="U803" s="75">
        <v>2091</v>
      </c>
      <c r="V803" s="77">
        <v>49584</v>
      </c>
      <c r="W803" s="80">
        <f>+(MaestraLP3[[#This Row],[COSTO OCT AL 25-09]]-MaestraLP3[[#This Row],[COSTO ]])/MaestraLP3[[#This Row],[COSTO OCT AL 25-09]]</f>
        <v>3.0607528840612144E-6</v>
      </c>
      <c r="X803" s="53" t="s">
        <v>2605</v>
      </c>
      <c r="Y803" s="77">
        <v>0</v>
      </c>
      <c r="Z803" s="38" t="str">
        <f t="shared" si="0"/>
        <v>INDICAR PRECIO VTA</v>
      </c>
      <c r="AA803" s="81" t="str">
        <f t="shared" si="1"/>
        <v>-</v>
      </c>
      <c r="AB803" s="82">
        <f>+MaestraLP3[[#This Row],[PRECIO]]*MaestraLP3[[#This Row],[%MG UMV]]</f>
        <v>14328.400000000001</v>
      </c>
      <c r="AC803" s="83">
        <v>4.8</v>
      </c>
      <c r="AD803" s="84">
        <f>+MaestraLP3[[#This Row],[MARGEN UNITARIO]]/MaestraLP3[[#This Row],[Peso Neto UMV (KG)]]</f>
        <v>1432.8400000000001</v>
      </c>
      <c r="AE803" s="2" t="s">
        <v>53</v>
      </c>
      <c r="AF803" s="78">
        <v>0</v>
      </c>
      <c r="AG803" s="78">
        <v>0</v>
      </c>
    </row>
    <row r="804" spans="1:34" hidden="1" x14ac:dyDescent="0.35">
      <c r="A804" s="2" t="s">
        <v>137</v>
      </c>
      <c r="B804" s="2">
        <v>209100029</v>
      </c>
      <c r="C804" s="2" t="str">
        <f>+MaestraLP3[[#This Row],[CÓDIGO]]&amp;MaestraLP3[[#Headers],[-]]&amp;MaestraLP3[[#This Row],[UMV]]</f>
        <v>104544640-C10</v>
      </c>
      <c r="D804" s="37" t="str">
        <f>+_xlfn.CONCAT(MaestraLP3[[#This Row],[CÓDIGO]],MaestraLP3[[#Headers],[FS00]])</f>
        <v>104544640FS00</v>
      </c>
      <c r="E804" s="2" t="s">
        <v>34</v>
      </c>
      <c r="G804" s="2" t="s">
        <v>250</v>
      </c>
      <c r="H804" s="2" t="s">
        <v>261</v>
      </c>
      <c r="I804" s="2" t="s">
        <v>2753</v>
      </c>
      <c r="J804" s="37" t="s">
        <v>177</v>
      </c>
      <c r="K804" s="37" t="s">
        <v>50</v>
      </c>
      <c r="L804" s="2" t="str">
        <f>VLOOKUP(MaestraLP3[[#This Row],[UMV]],VALIDACIONES!$J$5:$L$489,3,FALSE)</f>
        <v>Caja 10 Unidades</v>
      </c>
      <c r="M804" s="2" t="s">
        <v>40</v>
      </c>
      <c r="N804" s="2" t="s">
        <v>78</v>
      </c>
      <c r="O804" s="77">
        <v>9895.81</v>
      </c>
      <c r="P804" s="72" t="s">
        <v>2752</v>
      </c>
      <c r="Q804" s="53">
        <v>14800</v>
      </c>
      <c r="R804" s="78">
        <v>0</v>
      </c>
      <c r="S804" s="53" t="s">
        <v>69</v>
      </c>
      <c r="T804" s="79" t="s">
        <v>69</v>
      </c>
      <c r="U804" s="75">
        <v>2090.6</v>
      </c>
      <c r="V804" s="77">
        <v>9895.81</v>
      </c>
      <c r="W804" s="80">
        <f>+(MaestraLP3[[#This Row],[COSTO OCT AL 25-09]]-MaestraLP3[[#This Row],[COSTO ]])/MaestraLP3[[#This Row],[COSTO OCT AL 25-09]]</f>
        <v>0</v>
      </c>
      <c r="X804" s="53" t="s">
        <v>2605</v>
      </c>
      <c r="Y804" s="77">
        <v>0</v>
      </c>
      <c r="Z804" s="38" t="str">
        <f t="shared" si="0"/>
        <v>INDICAR PRECIO VTA</v>
      </c>
      <c r="AA804" s="81" t="str">
        <f t="shared" si="1"/>
        <v>-</v>
      </c>
      <c r="AB804" s="82">
        <f>+MaestraLP3[[#This Row],[PRECIO]]*MaestraLP3[[#This Row],[%MG UMV]]</f>
        <v>9720</v>
      </c>
      <c r="AC804" s="83">
        <v>1.3</v>
      </c>
      <c r="AD804" s="84">
        <f>+MaestraLP3[[#This Row],[MARGEN UNITARIO]]/MaestraLP3[[#This Row],[Peso Neto UMV (KG)]]</f>
        <v>972</v>
      </c>
      <c r="AE804" s="2" t="s">
        <v>44</v>
      </c>
      <c r="AF804" s="78">
        <v>0</v>
      </c>
      <c r="AG804" s="78">
        <v>0</v>
      </c>
      <c r="AH804" s="2" t="s">
        <v>53</v>
      </c>
    </row>
    <row r="805" spans="1:34" hidden="1" x14ac:dyDescent="0.35">
      <c r="A805" s="2" t="s">
        <v>137</v>
      </c>
      <c r="B805" s="2">
        <v>201700224</v>
      </c>
      <c r="C805" s="2" t="str">
        <f>+MaestraLP3[[#This Row],[CÓDIGO]]&amp;MaestraLP3[[#Headers],[-]]&amp;MaestraLP3[[#This Row],[UMV]]</f>
        <v>104524690-C10</v>
      </c>
      <c r="D805" s="37" t="str">
        <f>+_xlfn.CONCAT(MaestraLP3[[#This Row],[CÓDIGO]],MaestraLP3[[#Headers],[FS00]])</f>
        <v>104524690FS00</v>
      </c>
      <c r="E805" s="2" t="s">
        <v>34</v>
      </c>
      <c r="G805" s="2" t="s">
        <v>285</v>
      </c>
      <c r="H805" s="2" t="s">
        <v>1658</v>
      </c>
      <c r="I805" s="2" t="s">
        <v>2754</v>
      </c>
      <c r="J805" s="37" t="s">
        <v>49</v>
      </c>
      <c r="K805" s="37" t="s">
        <v>50</v>
      </c>
      <c r="L805" s="2" t="str">
        <f>VLOOKUP(MaestraLP3[[#This Row],[UMV]],VALIDACIONES!$J$5:$L$489,3,FALSE)</f>
        <v>Caja 10 Unidades</v>
      </c>
      <c r="M805" s="2" t="s">
        <v>51</v>
      </c>
      <c r="N805" s="2" t="s">
        <v>55</v>
      </c>
      <c r="O805" s="77">
        <v>11818</v>
      </c>
      <c r="P805" s="72" t="s">
        <v>2752</v>
      </c>
      <c r="Q805" s="53">
        <v>22990</v>
      </c>
      <c r="R805" s="78">
        <v>0</v>
      </c>
      <c r="S805" s="53" t="s">
        <v>143</v>
      </c>
      <c r="T805" s="79" t="s">
        <v>69</v>
      </c>
      <c r="U805" s="75">
        <v>2090.6</v>
      </c>
      <c r="V805" s="77">
        <v>11818</v>
      </c>
      <c r="W805" s="80">
        <f>+(MaestraLP3[[#This Row],[COSTO OCT AL 25-09]]-MaestraLP3[[#This Row],[COSTO ]])/MaestraLP3[[#This Row],[COSTO OCT AL 25-09]]</f>
        <v>1.8917001656338759E-6</v>
      </c>
      <c r="X805" s="53" t="s">
        <v>2605</v>
      </c>
      <c r="Y805" s="77">
        <v>0</v>
      </c>
      <c r="Z805" s="38" t="str">
        <f t="shared" si="0"/>
        <v>INDICAR PRECIO VTA</v>
      </c>
      <c r="AA805" s="81" t="str">
        <f t="shared" si="1"/>
        <v>-</v>
      </c>
      <c r="AB805" s="82">
        <f>+MaestraLP3[[#This Row],[PRECIO]]*MaestraLP3[[#This Row],[%MG UMV]]</f>
        <v>13137.600000000006</v>
      </c>
      <c r="AC805" s="83">
        <v>1.56</v>
      </c>
      <c r="AD805" s="84">
        <f>+MaestraLP3[[#This Row],[MARGEN UNITARIO]]/MaestraLP3[[#This Row],[Peso Neto UMV (KG)]]</f>
        <v>1313.7600000000007</v>
      </c>
      <c r="AE805" s="2" t="s">
        <v>44</v>
      </c>
      <c r="AF805" s="78">
        <v>0</v>
      </c>
      <c r="AG805" s="78">
        <v>0</v>
      </c>
    </row>
    <row r="806" spans="1:34" hidden="1" x14ac:dyDescent="0.35">
      <c r="A806" s="2" t="s">
        <v>137</v>
      </c>
      <c r="B806" s="2">
        <v>104538230</v>
      </c>
      <c r="C806" s="2" t="str">
        <f>+MaestraLP3[[#This Row],[CÓDIGO]]&amp;MaestraLP3[[#Headers],[-]]&amp;MaestraLP3[[#This Row],[UMV]]</f>
        <v>104545030-C10</v>
      </c>
      <c r="D806" s="37" t="str">
        <f>+_xlfn.CONCAT(MaestraLP3[[#This Row],[CÓDIGO]],MaestraLP3[[#Headers],[FS00]])</f>
        <v>104545030FS00</v>
      </c>
      <c r="E806" s="2" t="s">
        <v>34</v>
      </c>
      <c r="G806" s="2" t="s">
        <v>1832</v>
      </c>
      <c r="H806" s="2" t="s">
        <v>464</v>
      </c>
      <c r="I806" s="2" t="s">
        <v>2755</v>
      </c>
      <c r="J806" s="37" t="s">
        <v>198</v>
      </c>
      <c r="K806" s="37" t="s">
        <v>50</v>
      </c>
      <c r="L806" s="2" t="str">
        <f>VLOOKUP(MaestraLP3[[#This Row],[UMV]],VALIDACIONES!$J$5:$L$489,3,FALSE)</f>
        <v>Caja 10 Unidades</v>
      </c>
      <c r="M806" s="2" t="s">
        <v>40</v>
      </c>
      <c r="N806" s="2" t="s">
        <v>41</v>
      </c>
      <c r="O806" s="77">
        <v>18560</v>
      </c>
      <c r="P806" s="72" t="s">
        <v>2752</v>
      </c>
      <c r="Q806" s="53">
        <v>30000</v>
      </c>
      <c r="R806" s="78">
        <v>0</v>
      </c>
      <c r="S806" s="53" t="s">
        <v>493</v>
      </c>
      <c r="T806" s="79" t="s">
        <v>69</v>
      </c>
      <c r="U806" s="75">
        <v>2090.6</v>
      </c>
      <c r="V806" s="77">
        <v>18560</v>
      </c>
      <c r="W806" s="80">
        <f>+(MaestraLP3[[#This Row],[COSTO OCT AL 25-09]]-MaestraLP3[[#This Row],[COSTO ]])/MaestraLP3[[#This Row],[COSTO OCT AL 25-09]]</f>
        <v>0</v>
      </c>
      <c r="X806" s="53" t="s">
        <v>2605</v>
      </c>
      <c r="Y806" s="77">
        <v>0</v>
      </c>
      <c r="Z806" s="38" t="str">
        <f t="shared" si="0"/>
        <v>INDICAR PRECIO VTA</v>
      </c>
      <c r="AA806" s="81" t="str">
        <f t="shared" si="1"/>
        <v>-</v>
      </c>
      <c r="AB806" s="82">
        <f>+MaestraLP3[[#This Row],[PRECIO]]*MaestraLP3[[#This Row],[%MG UMV]]</f>
        <v>9450</v>
      </c>
      <c r="AC806" s="83">
        <v>2.5</v>
      </c>
      <c r="AD806" s="84">
        <f>+MaestraLP3[[#This Row],[MARGEN UNITARIO]]/MaestraLP3[[#This Row],[Peso Neto UMV (KG)]]</f>
        <v>945</v>
      </c>
      <c r="AE806" s="2" t="s">
        <v>44</v>
      </c>
      <c r="AF806" s="78">
        <v>0</v>
      </c>
      <c r="AG806" s="78">
        <v>0</v>
      </c>
    </row>
    <row r="807" spans="1:34" hidden="1" x14ac:dyDescent="0.35">
      <c r="A807" s="2" t="s">
        <v>137</v>
      </c>
      <c r="B807" s="2">
        <v>104537510</v>
      </c>
      <c r="C807" s="2" t="str">
        <f>+MaestraLP3[[#This Row],[CÓDIGO]]&amp;MaestraLP3[[#Headers],[-]]&amp;MaestraLP3[[#This Row],[UMV]]</f>
        <v>104547470-C10</v>
      </c>
      <c r="D807" s="37" t="str">
        <f>+_xlfn.CONCAT(MaestraLP3[[#This Row],[CÓDIGO]],MaestraLP3[[#Headers],[FS00]])</f>
        <v>104547470FS00</v>
      </c>
      <c r="E807" s="2" t="s">
        <v>34</v>
      </c>
      <c r="G807" s="2" t="s">
        <v>1832</v>
      </c>
      <c r="H807" s="2" t="s">
        <v>1896</v>
      </c>
      <c r="I807" s="2" t="s">
        <v>2756</v>
      </c>
      <c r="J807" s="37" t="s">
        <v>65</v>
      </c>
      <c r="K807" s="37" t="s">
        <v>50</v>
      </c>
      <c r="L807" s="2" t="str">
        <f>VLOOKUP(MaestraLP3[[#This Row],[UMV]],VALIDACIONES!$J$5:$L$489,3,FALSE)</f>
        <v>Caja 10 Unidades</v>
      </c>
      <c r="M807" s="2" t="s">
        <v>51</v>
      </c>
      <c r="N807" s="2" t="s">
        <v>41</v>
      </c>
      <c r="O807" s="77">
        <v>74130</v>
      </c>
      <c r="P807" s="72" t="s">
        <v>2752</v>
      </c>
      <c r="Q807" s="53">
        <v>119900</v>
      </c>
      <c r="R807" s="78">
        <v>0</v>
      </c>
      <c r="S807" s="53" t="s">
        <v>143</v>
      </c>
      <c r="T807" s="79" t="s">
        <v>69</v>
      </c>
      <c r="U807" s="75">
        <v>20639.400000000001</v>
      </c>
      <c r="V807" s="77">
        <v>74130</v>
      </c>
      <c r="W807" s="80">
        <f>+(MaestraLP3[[#This Row],[COSTO OCT AL 25-09]]-MaestraLP3[[#This Row],[COSTO ]])/MaestraLP3[[#This Row],[COSTO OCT AL 25-09]]</f>
        <v>0</v>
      </c>
      <c r="X807" s="53" t="s">
        <v>2605</v>
      </c>
      <c r="Y807" s="77">
        <v>0</v>
      </c>
      <c r="Z807" s="38" t="str">
        <f t="shared" si="0"/>
        <v>INDICAR PRECIO VTA</v>
      </c>
      <c r="AA807" s="81" t="str">
        <f t="shared" si="1"/>
        <v>-</v>
      </c>
      <c r="AB807" s="82">
        <f>+MaestraLP3[[#This Row],[PRECIO]]*MaestraLP3[[#This Row],[%MG UMV]]</f>
        <v>6590</v>
      </c>
      <c r="AC807" s="83">
        <v>10</v>
      </c>
      <c r="AD807" s="84">
        <f>+MaestraLP3[[#This Row],[MARGEN UNITARIO]]/MaestraLP3[[#This Row],[Peso Neto UMV (KG)]]</f>
        <v>659</v>
      </c>
      <c r="AE807" s="2" t="s">
        <v>53</v>
      </c>
      <c r="AF807" s="78">
        <v>0</v>
      </c>
      <c r="AG807" s="78">
        <v>0</v>
      </c>
    </row>
    <row r="808" spans="1:34" hidden="1" x14ac:dyDescent="0.35">
      <c r="A808" s="2" t="s">
        <v>137</v>
      </c>
      <c r="B808" s="2">
        <v>104532040</v>
      </c>
      <c r="C808" s="2" t="str">
        <f>+MaestraLP3[[#This Row],[CÓDIGO]]&amp;MaestraLP3[[#Headers],[-]]&amp;MaestraLP3[[#This Row],[UMV]]</f>
        <v>104301050-C04</v>
      </c>
      <c r="D808" s="37" t="str">
        <f>+_xlfn.CONCAT(MaestraLP3[[#This Row],[CÓDIGO]],MaestraLP3[[#Headers],[FS00]])</f>
        <v>104301050FS00</v>
      </c>
      <c r="E808" s="2" t="s">
        <v>34</v>
      </c>
      <c r="G808" s="2" t="s">
        <v>1900</v>
      </c>
      <c r="H808" s="2" t="s">
        <v>1935</v>
      </c>
      <c r="I808" s="2" t="s">
        <v>2757</v>
      </c>
      <c r="J808" s="37" t="s">
        <v>49</v>
      </c>
      <c r="K808" s="37" t="s">
        <v>50</v>
      </c>
      <c r="L808" s="2" t="str">
        <f>VLOOKUP(MaestraLP3[[#This Row],[UMV]],VALIDACIONES!$J$5:$L$489,3,FALSE)</f>
        <v>Caja 4 Unidades</v>
      </c>
      <c r="M808" s="2" t="s">
        <v>51</v>
      </c>
      <c r="N808" s="2" t="s">
        <v>78</v>
      </c>
      <c r="O808" s="77">
        <v>104796</v>
      </c>
      <c r="P808" s="72" t="s">
        <v>2752</v>
      </c>
      <c r="Q808" s="53">
        <v>130000</v>
      </c>
      <c r="R808" s="78">
        <v>0</v>
      </c>
      <c r="S808" s="53" t="s">
        <v>143</v>
      </c>
      <c r="T808" s="79" t="s">
        <v>69</v>
      </c>
      <c r="U808" s="75">
        <v>24862.58</v>
      </c>
      <c r="V808" s="77">
        <v>104796</v>
      </c>
      <c r="W808" s="80">
        <f>+(MaestraLP3[[#This Row],[COSTO OCT AL 25-09]]-MaestraLP3[[#This Row],[COSTO ]])/MaestraLP3[[#This Row],[COSTO OCT AL 25-09]]</f>
        <v>3.9430763164497971E-3</v>
      </c>
      <c r="X808" s="53" t="s">
        <v>2605</v>
      </c>
      <c r="Y808" s="77">
        <v>0</v>
      </c>
      <c r="Z808" s="38" t="str">
        <f t="shared" si="0"/>
        <v>INDICAR PRECIO VTA</v>
      </c>
      <c r="AA808" s="81" t="str">
        <f t="shared" si="1"/>
        <v>-</v>
      </c>
      <c r="AB808" s="82">
        <f>+MaestraLP3[[#This Row],[PRECIO]]*MaestraLP3[[#This Row],[%MG UMV]]</f>
        <v>6827.7999999999984</v>
      </c>
      <c r="AC808" s="83">
        <v>14.28</v>
      </c>
      <c r="AD808" s="84">
        <f>+MaestraLP3[[#This Row],[MARGEN UNITARIO]]/MaestraLP3[[#This Row],[Peso Neto UMV (KG)]]</f>
        <v>682.77999999999986</v>
      </c>
      <c r="AE808" s="2" t="s">
        <v>53</v>
      </c>
      <c r="AF808" s="78">
        <v>0</v>
      </c>
      <c r="AG808" s="78">
        <v>0</v>
      </c>
    </row>
    <row r="809" spans="1:34" hidden="1" x14ac:dyDescent="0.35">
      <c r="A809" s="2" t="s">
        <v>137</v>
      </c>
      <c r="B809" s="2">
        <v>201700239</v>
      </c>
      <c r="C809" s="2" t="str">
        <f>+MaestraLP3[[#This Row],[CÓDIGO]]&amp;MaestraLP3[[#Headers],[-]]&amp;MaestraLP3[[#This Row],[UMV]]</f>
        <v>104539710-C04</v>
      </c>
      <c r="D809" s="37" t="str">
        <f>+_xlfn.CONCAT(MaestraLP3[[#This Row],[CÓDIGO]],MaestraLP3[[#Headers],[FS00]])</f>
        <v>104539710FS00</v>
      </c>
      <c r="E809" s="2" t="s">
        <v>34</v>
      </c>
      <c r="G809" s="2" t="s">
        <v>285</v>
      </c>
      <c r="H809" s="2" t="s">
        <v>286</v>
      </c>
      <c r="I809" s="2" t="s">
        <v>2758</v>
      </c>
      <c r="J809" s="37" t="s">
        <v>49</v>
      </c>
      <c r="K809" s="37" t="s">
        <v>50</v>
      </c>
      <c r="L809" s="2" t="str">
        <f>VLOOKUP(MaestraLP3[[#This Row],[UMV]],VALIDACIONES!$J$5:$L$489,3,FALSE)</f>
        <v>Caja 4 Unidades</v>
      </c>
      <c r="M809" s="2" t="s">
        <v>51</v>
      </c>
      <c r="N809" s="2" t="s">
        <v>55</v>
      </c>
      <c r="O809" s="77">
        <v>15964.43</v>
      </c>
      <c r="P809" s="72" t="s">
        <v>2752</v>
      </c>
      <c r="Q809" s="53">
        <v>26000</v>
      </c>
      <c r="R809" s="78">
        <v>0</v>
      </c>
      <c r="S809" s="53" t="s">
        <v>143</v>
      </c>
      <c r="T809" s="79" t="s">
        <v>69</v>
      </c>
      <c r="U809" s="75">
        <v>56089.760000000002</v>
      </c>
      <c r="V809" s="77">
        <v>15964.43</v>
      </c>
      <c r="W809" s="80">
        <f>+(MaestraLP3[[#This Row],[COSTO OCT AL 25-09]]-MaestraLP3[[#This Row],[COSTO ]])/MaestraLP3[[#This Row],[COSTO OCT AL 25-09]]</f>
        <v>0</v>
      </c>
      <c r="X809" s="53" t="s">
        <v>2605</v>
      </c>
      <c r="Y809" s="77">
        <v>0</v>
      </c>
      <c r="Z809" s="38" t="str">
        <f t="shared" si="0"/>
        <v>INDICAR PRECIO VTA</v>
      </c>
      <c r="AA809" s="81" t="str">
        <f t="shared" si="1"/>
        <v>-</v>
      </c>
      <c r="AB809" s="82">
        <f>+MaestraLP3[[#This Row],[PRECIO]]*MaestraLP3[[#This Row],[%MG UMV]]</f>
        <v>11008</v>
      </c>
      <c r="AC809" s="83">
        <v>2.2200000000000002</v>
      </c>
      <c r="AD809" s="84">
        <f>+MaestraLP3[[#This Row],[MARGEN UNITARIO]]/MaestraLP3[[#This Row],[Peso Neto UMV (KG)]]</f>
        <v>1100.8</v>
      </c>
      <c r="AE809" s="2" t="s">
        <v>44</v>
      </c>
      <c r="AF809" s="78">
        <v>0</v>
      </c>
      <c r="AG809" s="78">
        <v>0</v>
      </c>
    </row>
    <row r="810" spans="1:34" hidden="1" x14ac:dyDescent="0.35">
      <c r="A810" s="2" t="s">
        <v>137</v>
      </c>
      <c r="B810" s="2">
        <v>150001046</v>
      </c>
      <c r="C810" s="2" t="str">
        <f>+MaestraLP3[[#This Row],[CÓDIGO]]&amp;MaestraLP3[[#Headers],[-]]&amp;MaestraLP3[[#This Row],[UMV]]</f>
        <v>104321070-C04</v>
      </c>
      <c r="D810" s="37" t="str">
        <f>+_xlfn.CONCAT(MaestraLP3[[#This Row],[CÓDIGO]],MaestraLP3[[#Headers],[FS00]])</f>
        <v>104321070FS00</v>
      </c>
      <c r="E810" s="2" t="s">
        <v>34</v>
      </c>
      <c r="G810" s="2" t="s">
        <v>94</v>
      </c>
      <c r="H810" s="2" t="s">
        <v>226</v>
      </c>
      <c r="I810" s="2" t="s">
        <v>2759</v>
      </c>
      <c r="J810" s="37" t="s">
        <v>160</v>
      </c>
      <c r="K810" s="37" t="s">
        <v>50</v>
      </c>
      <c r="L810" s="2" t="str">
        <f>VLOOKUP(MaestraLP3[[#This Row],[UMV]],VALIDACIONES!$J$5:$L$489,3,FALSE)</f>
        <v>Caja 4 Unidades</v>
      </c>
      <c r="M810" s="2" t="s">
        <v>51</v>
      </c>
      <c r="N810" s="2" t="s">
        <v>78</v>
      </c>
      <c r="O810" s="77">
        <v>17188.810000000001</v>
      </c>
      <c r="P810" s="72" t="s">
        <v>2752</v>
      </c>
      <c r="Q810" s="53">
        <v>20000</v>
      </c>
      <c r="R810" s="78">
        <v>0</v>
      </c>
      <c r="S810" s="53" t="s">
        <v>69</v>
      </c>
      <c r="T810" s="79" t="s">
        <v>69</v>
      </c>
      <c r="U810" s="75">
        <v>20640</v>
      </c>
      <c r="V810" s="77">
        <v>17188.810000000001</v>
      </c>
      <c r="W810" s="80">
        <f>+(MaestraLP3[[#This Row],[COSTO OCT AL 25-09]]-MaestraLP3[[#This Row],[COSTO ]])/MaestraLP3[[#This Row],[COSTO OCT AL 25-09]]</f>
        <v>-1.3070358450478232E-3</v>
      </c>
      <c r="X810" s="53" t="s">
        <v>2605</v>
      </c>
      <c r="Y810" s="77">
        <v>0</v>
      </c>
      <c r="Z810" s="38" t="str">
        <f t="shared" si="0"/>
        <v>INDICAR PRECIO VTA</v>
      </c>
      <c r="AA810" s="81" t="str">
        <f t="shared" si="1"/>
        <v>-</v>
      </c>
      <c r="AB810" s="82">
        <f>+MaestraLP3[[#This Row],[PRECIO]]*MaestraLP3[[#This Row],[%MG UMV]]</f>
        <v>11752.36</v>
      </c>
      <c r="AC810" s="83">
        <v>2.6</v>
      </c>
      <c r="AD810" s="84">
        <f>+MaestraLP3[[#This Row],[MARGEN UNITARIO]]/MaestraLP3[[#This Row],[Peso Neto UMV (KG)]]</f>
        <v>1175.2360000000001</v>
      </c>
      <c r="AE810" s="2" t="s">
        <v>44</v>
      </c>
      <c r="AF810" s="78">
        <v>0</v>
      </c>
      <c r="AG810" s="78">
        <v>0</v>
      </c>
    </row>
    <row r="811" spans="1:34" hidden="1" x14ac:dyDescent="0.35">
      <c r="A811" s="2" t="s">
        <v>137</v>
      </c>
      <c r="B811" s="2">
        <v>104524440</v>
      </c>
      <c r="C811" s="2" t="str">
        <f>+MaestraLP3[[#This Row],[CÓDIGO]]&amp;MaestraLP3[[#Headers],[-]]&amp;MaestraLP3[[#This Row],[UMV]]</f>
        <v>104544890-C10</v>
      </c>
      <c r="D811" s="37" t="str">
        <f>+_xlfn.CONCAT(MaestraLP3[[#This Row],[CÓDIGO]],MaestraLP3[[#Headers],[FS00]])</f>
        <v>104544890FS00</v>
      </c>
      <c r="E811" s="2" t="s">
        <v>34</v>
      </c>
      <c r="G811" s="2" t="s">
        <v>1832</v>
      </c>
      <c r="H811" s="2" t="s">
        <v>464</v>
      </c>
      <c r="I811" s="2" t="s">
        <v>2760</v>
      </c>
      <c r="J811" s="37" t="s">
        <v>256</v>
      </c>
      <c r="K811" s="37" t="s">
        <v>50</v>
      </c>
      <c r="L811" s="2" t="str">
        <f>VLOOKUP(MaestraLP3[[#This Row],[UMV]],VALIDACIONES!$J$5:$L$489,3,FALSE)</f>
        <v>Caja 10 Unidades</v>
      </c>
      <c r="M811" s="2" t="s">
        <v>40</v>
      </c>
      <c r="N811" s="2" t="s">
        <v>78</v>
      </c>
      <c r="O811" s="77">
        <v>16560</v>
      </c>
      <c r="P811" s="72" t="s">
        <v>2752</v>
      </c>
      <c r="Q811" s="53">
        <v>25700</v>
      </c>
      <c r="R811" s="78">
        <v>0</v>
      </c>
      <c r="S811" s="53" t="s">
        <v>493</v>
      </c>
      <c r="T811" s="79" t="s">
        <v>69</v>
      </c>
      <c r="U811" s="75">
        <v>37954</v>
      </c>
      <c r="V811" s="77">
        <v>16560</v>
      </c>
      <c r="W811" s="80">
        <f>+(MaestraLP3[[#This Row],[COSTO OCT AL 25-09]]-MaestraLP3[[#This Row],[COSTO ]])/MaestraLP3[[#This Row],[COSTO OCT AL 25-09]]</f>
        <v>0</v>
      </c>
      <c r="X811" s="53" t="s">
        <v>2605</v>
      </c>
      <c r="Y811" s="77">
        <v>0</v>
      </c>
      <c r="Z811" s="38" t="str">
        <f t="shared" si="0"/>
        <v>INDICAR PRECIO VTA</v>
      </c>
      <c r="AA811" s="81" t="str">
        <f t="shared" si="1"/>
        <v>-</v>
      </c>
      <c r="AB811" s="82">
        <f>+MaestraLP3[[#This Row],[PRECIO]]*MaestraLP3[[#This Row],[%MG UMV]]</f>
        <v>8250</v>
      </c>
      <c r="AC811" s="83">
        <v>3.45</v>
      </c>
      <c r="AD811" s="84">
        <f>+MaestraLP3[[#This Row],[MARGEN UNITARIO]]/MaestraLP3[[#This Row],[Peso Neto UMV (KG)]]</f>
        <v>825</v>
      </c>
      <c r="AE811" s="2" t="s">
        <v>44</v>
      </c>
      <c r="AF811" s="78">
        <v>0</v>
      </c>
      <c r="AG811" s="78">
        <v>0</v>
      </c>
      <c r="AH811" s="2" t="s">
        <v>53</v>
      </c>
    </row>
    <row r="812" spans="1:34" hidden="1" x14ac:dyDescent="0.35">
      <c r="A812" s="2" t="s">
        <v>137</v>
      </c>
      <c r="B812" s="2">
        <v>104360380</v>
      </c>
      <c r="C812" s="2" t="str">
        <f>+MaestraLP3[[#This Row],[CÓDIGO]]&amp;MaestraLP3[[#Headers],[-]]&amp;MaestraLP3[[#This Row],[UMV]]</f>
        <v>104521770-C04</v>
      </c>
      <c r="D812" s="37" t="str">
        <f>+_xlfn.CONCAT(MaestraLP3[[#This Row],[CÓDIGO]],MaestraLP3[[#Headers],[FS00]])</f>
        <v>104521770FS00</v>
      </c>
      <c r="E812" s="2" t="s">
        <v>34</v>
      </c>
      <c r="G812" s="2" t="s">
        <v>1832</v>
      </c>
      <c r="H812" s="2" t="s">
        <v>1892</v>
      </c>
      <c r="I812" s="2" t="s">
        <v>2761</v>
      </c>
      <c r="J812" s="37" t="s">
        <v>49</v>
      </c>
      <c r="K812" s="37" t="s">
        <v>50</v>
      </c>
      <c r="L812" s="2" t="str">
        <f>VLOOKUP(MaestraLP3[[#This Row],[UMV]],VALIDACIONES!$J$5:$L$489,3,FALSE)</f>
        <v>Caja 4 Unidades</v>
      </c>
      <c r="M812" s="2" t="s">
        <v>51</v>
      </c>
      <c r="N812" s="2" t="s">
        <v>41</v>
      </c>
      <c r="O812" s="77">
        <v>13472.19</v>
      </c>
      <c r="P812" s="72" t="s">
        <v>2752</v>
      </c>
      <c r="Q812" s="53">
        <v>25900</v>
      </c>
      <c r="R812" s="78">
        <v>0</v>
      </c>
      <c r="S812" s="53" t="s">
        <v>69</v>
      </c>
      <c r="T812" s="79" t="s">
        <v>69</v>
      </c>
      <c r="U812" s="75">
        <v>23090.98</v>
      </c>
      <c r="V812" s="77">
        <v>13472.19</v>
      </c>
      <c r="W812" s="80">
        <f>+(MaestraLP3[[#This Row],[COSTO OCT AL 25-09]]-MaestraLP3[[#This Row],[COSTO ]])/MaestraLP3[[#This Row],[COSTO OCT AL 25-09]]</f>
        <v>1.600731763091699E-3</v>
      </c>
      <c r="X812" s="53" t="s">
        <v>2605</v>
      </c>
      <c r="Y812" s="77">
        <v>0</v>
      </c>
      <c r="Z812" s="38" t="str">
        <f t="shared" si="0"/>
        <v>INDICAR PRECIO VTA</v>
      </c>
      <c r="AA812" s="81" t="str">
        <f t="shared" si="1"/>
        <v>-</v>
      </c>
      <c r="AB812" s="82">
        <f>+MaestraLP3[[#This Row],[PRECIO]]*MaestraLP3[[#This Row],[%MG UMV]]</f>
        <v>7536</v>
      </c>
      <c r="AC812" s="83">
        <v>3</v>
      </c>
      <c r="AD812" s="84">
        <f>+MaestraLP3[[#This Row],[MARGEN UNITARIO]]/MaestraLP3[[#This Row],[Peso Neto UMV (KG)]]</f>
        <v>753.6</v>
      </c>
      <c r="AE812" s="2" t="s">
        <v>53</v>
      </c>
      <c r="AF812" s="78">
        <v>0</v>
      </c>
      <c r="AG812" s="78">
        <v>0</v>
      </c>
      <c r="AH812" s="2" t="s">
        <v>53</v>
      </c>
    </row>
    <row r="813" spans="1:34" hidden="1" x14ac:dyDescent="0.35">
      <c r="A813" s="2" t="s">
        <v>137</v>
      </c>
      <c r="B813" s="2">
        <v>104330880</v>
      </c>
      <c r="C813" s="2" t="str">
        <f>+MaestraLP3[[#This Row],[CÓDIGO]]&amp;MaestraLP3[[#Headers],[-]]&amp;MaestraLP3[[#This Row],[UMV]]</f>
        <v>104300500-C04</v>
      </c>
      <c r="D813" s="37" t="str">
        <f>+_xlfn.CONCAT(MaestraLP3[[#This Row],[CÓDIGO]],MaestraLP3[[#Headers],[FS00]])</f>
        <v>104300500FS00</v>
      </c>
      <c r="E813" s="2" t="s">
        <v>34</v>
      </c>
      <c r="G813" s="2" t="s">
        <v>1216</v>
      </c>
      <c r="H813" s="2" t="s">
        <v>811</v>
      </c>
      <c r="I813" s="2" t="s">
        <v>2762</v>
      </c>
      <c r="J813" s="37" t="s">
        <v>57</v>
      </c>
      <c r="K813" s="37" t="s">
        <v>50</v>
      </c>
      <c r="L813" s="2" t="str">
        <f>VLOOKUP(MaestraLP3[[#This Row],[UMV]],VALIDACIONES!$J$5:$L$489,3,FALSE)</f>
        <v>Caja 4 Unidades</v>
      </c>
      <c r="M813" s="2" t="s">
        <v>40</v>
      </c>
      <c r="N813" s="2" t="s">
        <v>41</v>
      </c>
      <c r="O813" s="77">
        <v>40211.120000000003</v>
      </c>
      <c r="P813" s="72" t="s">
        <v>2752</v>
      </c>
      <c r="Q813" s="53">
        <v>77900</v>
      </c>
      <c r="R813" s="78">
        <v>0</v>
      </c>
      <c r="S813" s="53" t="s">
        <v>69</v>
      </c>
      <c r="T813" s="79" t="s">
        <v>69</v>
      </c>
      <c r="U813" s="75">
        <v>34704</v>
      </c>
      <c r="V813" s="77">
        <v>40211.120000000003</v>
      </c>
      <c r="W813" s="80">
        <f>+(MaestraLP3[[#This Row],[COSTO OCT AL 25-09]]-MaestraLP3[[#This Row],[COSTO ]])/MaestraLP3[[#This Row],[COSTO OCT AL 25-09]]</f>
        <v>0</v>
      </c>
      <c r="X813" s="53" t="s">
        <v>2605</v>
      </c>
      <c r="Y813" s="77">
        <v>0</v>
      </c>
      <c r="Z813" s="38" t="str">
        <f t="shared" si="0"/>
        <v>INDICAR PRECIO VTA</v>
      </c>
      <c r="AA813" s="81" t="str">
        <f t="shared" si="1"/>
        <v>-</v>
      </c>
      <c r="AB813" s="82">
        <f>+MaestraLP3[[#This Row],[PRECIO]]*MaestraLP3[[#This Row],[%MG UMV]]</f>
        <v>5649.5600000000013</v>
      </c>
      <c r="AC813" s="83">
        <v>9</v>
      </c>
      <c r="AD813" s="84">
        <f>+MaestraLP3[[#This Row],[MARGEN UNITARIO]]/MaestraLP3[[#This Row],[Peso Neto UMV (KG)]]</f>
        <v>564.95600000000013</v>
      </c>
      <c r="AE813" s="2" t="s">
        <v>53</v>
      </c>
      <c r="AF813" s="78">
        <v>0</v>
      </c>
      <c r="AG813" s="78">
        <v>0</v>
      </c>
    </row>
    <row r="814" spans="1:34" hidden="1" x14ac:dyDescent="0.35">
      <c r="A814" s="2" t="s">
        <v>137</v>
      </c>
      <c r="B814" s="2">
        <v>104303300</v>
      </c>
      <c r="C814" s="2" t="str">
        <f>+MaestraLP3[[#This Row],[CÓDIGO]]&amp;MaestraLP3[[#Headers],[-]]&amp;MaestraLP3[[#This Row],[UMV]]</f>
        <v>104519580-C04</v>
      </c>
      <c r="D814" s="37" t="str">
        <f>+_xlfn.CONCAT(MaestraLP3[[#This Row],[CÓDIGO]],MaestraLP3[[#Headers],[FS00]])</f>
        <v>104519580FS00</v>
      </c>
      <c r="E814" s="2" t="s">
        <v>34</v>
      </c>
      <c r="G814" s="2" t="s">
        <v>194</v>
      </c>
      <c r="H814" s="2" t="s">
        <v>200</v>
      </c>
      <c r="I814" s="2" t="s">
        <v>2763</v>
      </c>
      <c r="J814" s="37" t="s">
        <v>65</v>
      </c>
      <c r="K814" s="37" t="s">
        <v>50</v>
      </c>
      <c r="L814" s="2" t="str">
        <f>VLOOKUP(MaestraLP3[[#This Row],[UMV]],VALIDACIONES!$J$5:$L$489,3,FALSE)</f>
        <v>Caja 4 Unidades</v>
      </c>
      <c r="M814" s="2" t="s">
        <v>40</v>
      </c>
      <c r="N814" s="2" t="s">
        <v>78</v>
      </c>
      <c r="O814" s="77">
        <v>42348.34</v>
      </c>
      <c r="P814" s="72" t="s">
        <v>2752</v>
      </c>
      <c r="Q814" s="53">
        <v>68000</v>
      </c>
      <c r="R814" s="78">
        <v>0</v>
      </c>
      <c r="S814" s="53" t="s">
        <v>69</v>
      </c>
      <c r="T814" s="79" t="s">
        <v>69</v>
      </c>
      <c r="U814" s="75">
        <v>12688</v>
      </c>
      <c r="V814" s="77">
        <v>42348.34</v>
      </c>
      <c r="W814" s="80">
        <f>+(MaestraLP3[[#This Row],[COSTO OCT AL 25-09]]-MaestraLP3[[#This Row],[COSTO ]])/MaestraLP3[[#This Row],[COSTO OCT AL 25-09]]</f>
        <v>0</v>
      </c>
      <c r="X814" s="53" t="s">
        <v>2605</v>
      </c>
      <c r="Y814" s="77">
        <v>0</v>
      </c>
      <c r="Z814" s="38" t="str">
        <f t="shared" si="0"/>
        <v>INDICAR PRECIO VTA</v>
      </c>
      <c r="AA814" s="81" t="str">
        <f t="shared" si="1"/>
        <v>-</v>
      </c>
      <c r="AB814" s="82">
        <f>+MaestraLP3[[#This Row],[PRECIO]]*MaestraLP3[[#This Row],[%MG UMV]]</f>
        <v>10078.52</v>
      </c>
      <c r="AC814" s="83">
        <v>10</v>
      </c>
      <c r="AD814" s="84">
        <f>+MaestraLP3[[#This Row],[MARGEN UNITARIO]]/MaestraLP3[[#This Row],[Peso Neto UMV (KG)]]</f>
        <v>1007.8520000000001</v>
      </c>
      <c r="AE814" s="2" t="s">
        <v>53</v>
      </c>
      <c r="AF814" s="78">
        <v>0</v>
      </c>
      <c r="AG814" s="78">
        <v>0</v>
      </c>
    </row>
    <row r="815" spans="1:34" hidden="1" x14ac:dyDescent="0.35">
      <c r="A815" s="2" t="s">
        <v>137</v>
      </c>
      <c r="B815" s="2">
        <v>104502380</v>
      </c>
      <c r="C815" s="2" t="str">
        <f>+MaestraLP3[[#This Row],[CÓDIGO]]&amp;MaestraLP3[[#Headers],[-]]&amp;MaestraLP3[[#This Row],[UMV]]</f>
        <v>104547460-C10</v>
      </c>
      <c r="D815" s="37" t="str">
        <f>+_xlfn.CONCAT(MaestraLP3[[#This Row],[CÓDIGO]],MaestraLP3[[#Headers],[FS00]])</f>
        <v>104547460FS00</v>
      </c>
      <c r="E815" s="2" t="s">
        <v>34</v>
      </c>
      <c r="G815" s="2" t="s">
        <v>98</v>
      </c>
      <c r="H815" s="2" t="s">
        <v>180</v>
      </c>
      <c r="I815" s="2" t="s">
        <v>2764</v>
      </c>
      <c r="J815" s="37" t="s">
        <v>160</v>
      </c>
      <c r="K815" s="37" t="s">
        <v>160</v>
      </c>
      <c r="L815" s="2" t="str">
        <f>VLOOKUP(MaestraLP3[[#This Row],[UMV]],VALIDACIONES!$J$5:$L$489,3,FALSE)</f>
        <v>Caja 10 Unidades</v>
      </c>
      <c r="M815" s="2" t="s">
        <v>51</v>
      </c>
      <c r="N815" s="2" t="s">
        <v>78</v>
      </c>
      <c r="O815" s="77">
        <v>11203.25</v>
      </c>
      <c r="P815" s="72" t="s">
        <v>2752</v>
      </c>
      <c r="Q815" s="53">
        <v>14277</v>
      </c>
      <c r="R815" s="78">
        <v>0</v>
      </c>
      <c r="S815" s="53" t="s">
        <v>143</v>
      </c>
      <c r="T815" s="79" t="s">
        <v>69</v>
      </c>
      <c r="U815" s="75">
        <v>18912</v>
      </c>
      <c r="V815" s="77">
        <v>11203.25</v>
      </c>
      <c r="W815" s="80">
        <f>+(MaestraLP3[[#This Row],[COSTO OCT AL 25-09]]-MaestraLP3[[#This Row],[COSTO ]])/MaestraLP3[[#This Row],[COSTO OCT AL 25-09]]</f>
        <v>6.2805303558967204E-3</v>
      </c>
      <c r="X815" s="53" t="s">
        <v>2605</v>
      </c>
      <c r="Y815" s="77">
        <v>0</v>
      </c>
      <c r="Z815" s="38" t="str">
        <f t="shared" si="0"/>
        <v>INDICAR PRECIO VTA</v>
      </c>
      <c r="AA815" s="81" t="str">
        <f t="shared" si="1"/>
        <v>-</v>
      </c>
      <c r="AB815" s="82">
        <f>+MaestraLP3[[#This Row],[PRECIO]]*MaestraLP3[[#This Row],[%MG UMV]]</f>
        <v>7760</v>
      </c>
      <c r="AC815" s="83">
        <v>2.7690000000000001</v>
      </c>
      <c r="AD815" s="84">
        <f>+MaestraLP3[[#This Row],[MARGEN UNITARIO]]/MaestraLP3[[#This Row],[Peso Neto UMV (KG)]]</f>
        <v>776</v>
      </c>
      <c r="AE815" s="2" t="s">
        <v>44</v>
      </c>
      <c r="AF815" s="78">
        <v>0</v>
      </c>
      <c r="AG815" s="78">
        <v>0</v>
      </c>
    </row>
    <row r="816" spans="1:34" hidden="1" x14ac:dyDescent="0.35">
      <c r="A816" s="2" t="s">
        <v>137</v>
      </c>
      <c r="B816" s="2">
        <v>104539570</v>
      </c>
      <c r="C816" s="2" t="str">
        <f>+MaestraLP3[[#This Row],[CÓDIGO]]&amp;MaestraLP3[[#Headers],[-]]&amp;MaestraLP3[[#This Row],[UMV]]</f>
        <v>104539580-C04</v>
      </c>
      <c r="D816" s="37" t="str">
        <f>+_xlfn.CONCAT(MaestraLP3[[#This Row],[CÓDIGO]],MaestraLP3[[#Headers],[FS00]])</f>
        <v>104539580FS00</v>
      </c>
      <c r="E816" s="2" t="s">
        <v>34</v>
      </c>
      <c r="G816" s="2" t="s">
        <v>194</v>
      </c>
      <c r="H816" s="2" t="s">
        <v>82</v>
      </c>
      <c r="I816" s="2" t="s">
        <v>2765</v>
      </c>
      <c r="J816" s="37" t="s">
        <v>65</v>
      </c>
      <c r="K816" s="37" t="s">
        <v>50</v>
      </c>
      <c r="L816" s="2" t="str">
        <f>VLOOKUP(MaestraLP3[[#This Row],[UMV]],VALIDACIONES!$J$5:$L$489,3,FALSE)</f>
        <v>Caja 4 Unidades</v>
      </c>
      <c r="M816" s="2" t="s">
        <v>40</v>
      </c>
      <c r="N816" s="2" t="s">
        <v>41</v>
      </c>
      <c r="O816" s="77">
        <v>39600</v>
      </c>
      <c r="P816" s="72" t="s">
        <v>2752</v>
      </c>
      <c r="Q816" s="53">
        <v>50000</v>
      </c>
      <c r="R816" s="78">
        <v>0</v>
      </c>
      <c r="S816" s="53" t="s">
        <v>493</v>
      </c>
      <c r="T816" s="79" t="s">
        <v>69</v>
      </c>
      <c r="U816" s="75">
        <v>31900</v>
      </c>
      <c r="V816" s="77">
        <v>39600</v>
      </c>
      <c r="W816" s="80">
        <f>+(MaestraLP3[[#This Row],[COSTO OCT AL 25-09]]-MaestraLP3[[#This Row],[COSTO ]])/MaestraLP3[[#This Row],[COSTO OCT AL 25-09]]</f>
        <v>1.3928426189507931E-2</v>
      </c>
      <c r="X816" s="53" t="s">
        <v>2605</v>
      </c>
      <c r="Y816" s="77">
        <v>0</v>
      </c>
      <c r="Z816" s="38" t="str">
        <f t="shared" si="0"/>
        <v>INDICAR PRECIO VTA</v>
      </c>
      <c r="AA816" s="81" t="str">
        <f t="shared" si="1"/>
        <v>-</v>
      </c>
      <c r="AB816" s="82">
        <f>+MaestraLP3[[#This Row],[PRECIO]]*MaestraLP3[[#This Row],[%MG UMV]]</f>
        <v>9204</v>
      </c>
      <c r="AC816" s="83">
        <v>10</v>
      </c>
      <c r="AD816" s="84">
        <f>+MaestraLP3[[#This Row],[MARGEN UNITARIO]]/MaestraLP3[[#This Row],[Peso Neto UMV (KG)]]</f>
        <v>920.4</v>
      </c>
      <c r="AE816" s="2" t="s">
        <v>44</v>
      </c>
      <c r="AF816" s="78">
        <v>0</v>
      </c>
      <c r="AG816" s="78">
        <v>0</v>
      </c>
    </row>
    <row r="817" spans="1:33" hidden="1" x14ac:dyDescent="0.35">
      <c r="A817" s="2" t="s">
        <v>137</v>
      </c>
      <c r="B817" s="2">
        <v>104544070</v>
      </c>
      <c r="C817" s="2" t="str">
        <f>+MaestraLP3[[#This Row],[CÓDIGO]]&amp;MaestraLP3[[#Headers],[-]]&amp;MaestraLP3[[#This Row],[UMV]]</f>
        <v>104549060-C20</v>
      </c>
      <c r="D817" s="37" t="str">
        <f>+_xlfn.CONCAT(MaestraLP3[[#This Row],[CÓDIGO]],MaestraLP3[[#Headers],[FS00]])</f>
        <v>104549060FS00</v>
      </c>
      <c r="E817" s="2" t="s">
        <v>34</v>
      </c>
      <c r="G817" s="2" t="s">
        <v>273</v>
      </c>
      <c r="H817" s="2" t="s">
        <v>1529</v>
      </c>
      <c r="I817" s="2" t="s">
        <v>2766</v>
      </c>
      <c r="J817" s="37" t="s">
        <v>278</v>
      </c>
      <c r="K817" s="37" t="s">
        <v>50</v>
      </c>
      <c r="L817" s="2" t="str">
        <f>VLOOKUP(MaestraLP3[[#This Row],[UMV]],VALIDACIONES!$J$5:$L$489,3,FALSE)</f>
        <v>Caja 20 Unidades</v>
      </c>
      <c r="M817" s="2" t="s">
        <v>51</v>
      </c>
      <c r="N817" s="2" t="s">
        <v>78</v>
      </c>
      <c r="O817" s="77">
        <v>22416</v>
      </c>
      <c r="P817" s="72" t="s">
        <v>2752</v>
      </c>
      <c r="Q817" s="53">
        <v>31000</v>
      </c>
      <c r="R817" s="78">
        <v>0</v>
      </c>
      <c r="S817" s="53" t="s">
        <v>143</v>
      </c>
      <c r="T817" s="79" t="s">
        <v>69</v>
      </c>
      <c r="U817" s="75">
        <v>34800</v>
      </c>
      <c r="V817" s="77">
        <v>22416</v>
      </c>
      <c r="W817" s="80">
        <f>+(MaestraLP3[[#This Row],[COSTO OCT AL 25-09]]-MaestraLP3[[#This Row],[COSTO ]])/MaestraLP3[[#This Row],[COSTO OCT AL 25-09]]</f>
        <v>0</v>
      </c>
      <c r="X817" s="53" t="s">
        <v>2605</v>
      </c>
      <c r="Y817" s="77">
        <v>0</v>
      </c>
      <c r="Z817" s="38" t="str">
        <f t="shared" si="0"/>
        <v>INDICAR PRECIO VTA</v>
      </c>
      <c r="AA817" s="81" t="str">
        <f t="shared" si="1"/>
        <v>-</v>
      </c>
      <c r="AB817" s="82" t="e">
        <f>+MaestraLP3[[#This Row],[PRECIO]]*MaestraLP3[[#This Row],[%MG UMV]]</f>
        <v>#VALUE!</v>
      </c>
      <c r="AC817" s="83">
        <v>6.3520000000000003</v>
      </c>
      <c r="AD817" s="84">
        <f>+MaestraLP3[[#This Row],[MARGEN UNITARIO]]/MaestraLP3[[#This Row],[Peso Neto UMV (KG)]]</f>
        <v>0</v>
      </c>
      <c r="AE817" s="2" t="s">
        <v>53</v>
      </c>
      <c r="AF817" s="78">
        <v>0</v>
      </c>
      <c r="AG817" s="78">
        <v>0</v>
      </c>
    </row>
    <row r="818" spans="1:33" hidden="1" x14ac:dyDescent="0.35">
      <c r="A818" s="2" t="s">
        <v>137</v>
      </c>
      <c r="B818" s="2">
        <v>104543110</v>
      </c>
      <c r="C818" s="2" t="str">
        <f>+MaestraLP3[[#This Row],[CÓDIGO]]&amp;MaestraLP3[[#Headers],[-]]&amp;MaestraLP3[[#This Row],[UMV]]</f>
        <v>104549070-C10</v>
      </c>
      <c r="D818" s="37" t="str">
        <f>+_xlfn.CONCAT(MaestraLP3[[#This Row],[CÓDIGO]],MaestraLP3[[#Headers],[FS00]])</f>
        <v>104549070FS00</v>
      </c>
      <c r="E818" s="2" t="s">
        <v>34</v>
      </c>
      <c r="G818" s="2" t="s">
        <v>146</v>
      </c>
      <c r="H818" s="2" t="s">
        <v>415</v>
      </c>
      <c r="I818" s="2" t="s">
        <v>2767</v>
      </c>
      <c r="J818" s="37" t="s">
        <v>256</v>
      </c>
      <c r="K818" s="37" t="s">
        <v>50</v>
      </c>
      <c r="L818" s="2" t="str">
        <f>VLOOKUP(MaestraLP3[[#This Row],[UMV]],VALIDACIONES!$J$5:$L$489,3,FALSE)</f>
        <v>Caja 10 Unidades</v>
      </c>
      <c r="M818" s="2" t="s">
        <v>40</v>
      </c>
      <c r="N818" s="2" t="s">
        <v>78</v>
      </c>
      <c r="O818" s="77">
        <v>46200</v>
      </c>
      <c r="P818" s="72" t="s">
        <v>2752</v>
      </c>
      <c r="Q818" s="53">
        <v>75000</v>
      </c>
      <c r="R818" s="78">
        <v>0</v>
      </c>
      <c r="S818" s="53" t="s">
        <v>93</v>
      </c>
      <c r="T818" s="79" t="s">
        <v>69</v>
      </c>
      <c r="U818" s="75">
        <v>22920</v>
      </c>
      <c r="V818" s="77">
        <v>46200</v>
      </c>
      <c r="W818" s="80">
        <f>+(MaestraLP3[[#This Row],[COSTO OCT AL 25-09]]-MaestraLP3[[#This Row],[COSTO ]])/MaestraLP3[[#This Row],[COSTO OCT AL 25-09]]</f>
        <v>0</v>
      </c>
      <c r="X818" s="53" t="s">
        <v>2605</v>
      </c>
      <c r="Y818" s="77">
        <v>0</v>
      </c>
      <c r="Z818" s="38" t="str">
        <f t="shared" si="0"/>
        <v>INDICAR PRECIO VTA</v>
      </c>
      <c r="AA818" s="81" t="str">
        <f t="shared" si="1"/>
        <v>-</v>
      </c>
      <c r="AB818" s="82" t="e">
        <f>+MaestraLP3[[#This Row],[PRECIO]]*MaestraLP3[[#This Row],[%MG UMV]]</f>
        <v>#VALUE!</v>
      </c>
      <c r="AC818" s="83">
        <v>14.1</v>
      </c>
      <c r="AD818" s="84">
        <f>+MaestraLP3[[#This Row],[MARGEN UNITARIO]]/MaestraLP3[[#This Row],[Peso Neto UMV (KG)]]</f>
        <v>0</v>
      </c>
      <c r="AE818" s="2" t="s">
        <v>44</v>
      </c>
      <c r="AF818" s="78">
        <v>0</v>
      </c>
      <c r="AG818" s="78">
        <v>0</v>
      </c>
    </row>
    <row r="819" spans="1:33" hidden="1" x14ac:dyDescent="0.35">
      <c r="A819" s="2" t="s">
        <v>137</v>
      </c>
      <c r="B819" s="2">
        <v>201700142</v>
      </c>
      <c r="C819" s="2" t="str">
        <f>+MaestraLP3[[#This Row],[CÓDIGO]]&amp;MaestraLP3[[#Headers],[-]]&amp;MaestraLP3[[#This Row],[UMV]]</f>
        <v>104549080-C10</v>
      </c>
      <c r="D819" s="37" t="str">
        <f>+_xlfn.CONCAT(MaestraLP3[[#This Row],[CÓDIGO]],MaestraLP3[[#Headers],[FS00]])</f>
        <v>104549080FS00</v>
      </c>
      <c r="E819" s="2" t="s">
        <v>34</v>
      </c>
      <c r="G819" s="2" t="s">
        <v>285</v>
      </c>
      <c r="H819" s="2" t="s">
        <v>1640</v>
      </c>
      <c r="I819" s="2" t="s">
        <v>2768</v>
      </c>
      <c r="J819" s="37" t="s">
        <v>278</v>
      </c>
      <c r="K819" s="37" t="s">
        <v>50</v>
      </c>
      <c r="L819" s="2" t="str">
        <f>VLOOKUP(MaestraLP3[[#This Row],[UMV]],VALIDACIONES!$J$5:$L$489,3,FALSE)</f>
        <v>Caja 10 Unidades</v>
      </c>
      <c r="M819" s="2" t="s">
        <v>51</v>
      </c>
      <c r="N819" s="2" t="s">
        <v>55</v>
      </c>
      <c r="O819" s="77">
        <v>7792</v>
      </c>
      <c r="P819" s="72" t="s">
        <v>2752</v>
      </c>
      <c r="Q819" s="53">
        <v>11900</v>
      </c>
      <c r="R819" s="78">
        <v>0</v>
      </c>
      <c r="S819" s="53" t="s">
        <v>69</v>
      </c>
      <c r="T819" s="79" t="s">
        <v>69</v>
      </c>
      <c r="U819" s="75">
        <v>91814.2</v>
      </c>
      <c r="V819" s="77">
        <v>7792</v>
      </c>
      <c r="W819" s="80">
        <f>+(MaestraLP3[[#This Row],[COSTO OCT AL 25-09]]-MaestraLP3[[#This Row],[COSTO ]])/MaestraLP3[[#This Row],[COSTO OCT AL 25-09]]</f>
        <v>0</v>
      </c>
      <c r="X819" s="53" t="s">
        <v>2605</v>
      </c>
      <c r="Y819" s="77">
        <v>0</v>
      </c>
      <c r="Z819" s="38" t="str">
        <f t="shared" si="0"/>
        <v>INDICAR PRECIO VTA</v>
      </c>
      <c r="AA819" s="81" t="str">
        <f t="shared" si="1"/>
        <v>-</v>
      </c>
      <c r="AB819" s="82" t="e">
        <f>+MaestraLP3[[#This Row],[PRECIO]]*MaestraLP3[[#This Row],[%MG UMV]]</f>
        <v>#VALUE!</v>
      </c>
      <c r="AC819" s="83">
        <v>2.56</v>
      </c>
      <c r="AD819" s="84">
        <f>+MaestraLP3[[#This Row],[MARGEN UNITARIO]]/MaestraLP3[[#This Row],[Peso Neto UMV (KG)]]</f>
        <v>0</v>
      </c>
      <c r="AE819" s="2" t="s">
        <v>44</v>
      </c>
      <c r="AF819" s="78">
        <v>0</v>
      </c>
      <c r="AG819" s="78">
        <v>0</v>
      </c>
    </row>
    <row r="820" spans="1:33" hidden="1" x14ac:dyDescent="0.35">
      <c r="A820" s="2" t="s">
        <v>137</v>
      </c>
      <c r="B820" s="2">
        <v>104522490</v>
      </c>
      <c r="C820" s="2" t="str">
        <f>+MaestraLP3[[#This Row],[CÓDIGO]]&amp;MaestraLP3[[#Headers],[-]]&amp;MaestraLP3[[#This Row],[UMV]]</f>
        <v>104549090-C10</v>
      </c>
      <c r="D820" s="37" t="str">
        <f>+_xlfn.CONCAT(MaestraLP3[[#This Row],[CÓDIGO]],MaestraLP3[[#Headers],[FS00]])</f>
        <v>104549090FS00</v>
      </c>
      <c r="E820" s="2" t="s">
        <v>34</v>
      </c>
      <c r="G820" s="2" t="s">
        <v>179</v>
      </c>
      <c r="H820" s="2" t="s">
        <v>180</v>
      </c>
      <c r="I820" s="2" t="s">
        <v>2769</v>
      </c>
      <c r="J820" s="37" t="s">
        <v>50</v>
      </c>
      <c r="K820" s="37" t="s">
        <v>50</v>
      </c>
      <c r="L820" s="2" t="str">
        <f>VLOOKUP(MaestraLP3[[#This Row],[UMV]],VALIDACIONES!$J$5:$L$489,3,FALSE)</f>
        <v>Caja 10 Unidades</v>
      </c>
      <c r="M820" s="2" t="s">
        <v>51</v>
      </c>
      <c r="N820" s="2" t="s">
        <v>78</v>
      </c>
      <c r="O820" s="77">
        <v>3007</v>
      </c>
      <c r="P820" s="72" t="s">
        <v>2752</v>
      </c>
      <c r="Q820" s="53">
        <v>3900</v>
      </c>
      <c r="R820" s="78">
        <v>0</v>
      </c>
      <c r="S820" s="53" t="s">
        <v>69</v>
      </c>
      <c r="T820" s="79" t="s">
        <v>69</v>
      </c>
      <c r="U820" s="75">
        <v>40752</v>
      </c>
      <c r="V820" s="77">
        <v>3007</v>
      </c>
      <c r="W820" s="80">
        <f>+(MaestraLP3[[#This Row],[COSTO OCT AL 25-09]]-MaestraLP3[[#This Row],[COSTO ]])/MaestraLP3[[#This Row],[COSTO OCT AL 25-09]]</f>
        <v>0</v>
      </c>
      <c r="X820" s="53" t="s">
        <v>2605</v>
      </c>
      <c r="Y820" s="77">
        <v>0</v>
      </c>
      <c r="Z820" s="38" t="str">
        <f t="shared" si="0"/>
        <v>INDICAR PRECIO VTA</v>
      </c>
      <c r="AA820" s="81" t="str">
        <f t="shared" si="1"/>
        <v>-</v>
      </c>
      <c r="AB820" s="82" t="e">
        <f>+MaestraLP3[[#This Row],[PRECIO]]*MaestraLP3[[#This Row],[%MG UMV]]</f>
        <v>#VALUE!</v>
      </c>
      <c r="AC820" s="83">
        <v>1</v>
      </c>
      <c r="AD820" s="84">
        <f>+MaestraLP3[[#This Row],[MARGEN UNITARIO]]/MaestraLP3[[#This Row],[Peso Neto UMV (KG)]]</f>
        <v>0</v>
      </c>
      <c r="AE820" s="2" t="s">
        <v>53</v>
      </c>
      <c r="AF820" s="78">
        <v>0</v>
      </c>
      <c r="AG820" s="78">
        <v>0</v>
      </c>
    </row>
    <row r="821" spans="1:33" hidden="1" x14ac:dyDescent="0.35">
      <c r="A821" s="2" t="s">
        <v>137</v>
      </c>
      <c r="B821" s="2">
        <v>104528880</v>
      </c>
      <c r="C821" s="2" t="str">
        <f>+MaestraLP3[[#This Row],[CÓDIGO]]&amp;MaestraLP3[[#Headers],[-]]&amp;MaestraLP3[[#This Row],[UMV]]</f>
        <v>104547070-C09</v>
      </c>
      <c r="D821" s="37" t="str">
        <f>+_xlfn.CONCAT(MaestraLP3[[#This Row],[CÓDIGO]],MaestraLP3[[#Headers],[FS00]])</f>
        <v>104547070FS00</v>
      </c>
      <c r="E821" s="2" t="s">
        <v>34</v>
      </c>
      <c r="G821" s="2" t="s">
        <v>94</v>
      </c>
      <c r="H821" s="2" t="s">
        <v>232</v>
      </c>
      <c r="I821" s="2" t="s">
        <v>2770</v>
      </c>
      <c r="J821" s="37" t="s">
        <v>803</v>
      </c>
      <c r="K821" s="37" t="s">
        <v>50</v>
      </c>
      <c r="L821" s="2" t="str">
        <f>VLOOKUP(MaestraLP3[[#This Row],[UMV]],VALIDACIONES!$J$5:$L$489,3,FALSE)</f>
        <v>Caja 9 Unidades</v>
      </c>
      <c r="M821" s="2" t="s">
        <v>51</v>
      </c>
      <c r="N821" s="2" t="s">
        <v>78</v>
      </c>
      <c r="O821" s="77">
        <v>14294</v>
      </c>
      <c r="P821" s="72" t="s">
        <v>2752</v>
      </c>
      <c r="Q821" s="53">
        <v>17800</v>
      </c>
      <c r="R821" s="78">
        <v>0</v>
      </c>
      <c r="S821" s="53" t="s">
        <v>143</v>
      </c>
      <c r="T821" s="79" t="s">
        <v>69</v>
      </c>
      <c r="U821" s="75">
        <v>39960</v>
      </c>
      <c r="V821" s="77">
        <v>14294</v>
      </c>
      <c r="W821" s="80">
        <f>+(MaestraLP3[[#This Row],[COSTO OCT AL 25-09]]-MaestraLP3[[#This Row],[COSTO ]])/MaestraLP3[[#This Row],[COSTO OCT AL 25-09]]</f>
        <v>0</v>
      </c>
      <c r="X821" s="53" t="s">
        <v>2605</v>
      </c>
      <c r="Y821" s="77">
        <v>0</v>
      </c>
      <c r="Z821" s="38" t="str">
        <f t="shared" si="0"/>
        <v>INDICAR PRECIO VTA</v>
      </c>
      <c r="AA821" s="81" t="str">
        <f t="shared" si="1"/>
        <v>-</v>
      </c>
      <c r="AB821" s="82">
        <f>+MaestraLP3[[#This Row],[PRECIO]]*MaestraLP3[[#This Row],[%MG UMV]]</f>
        <v>7290</v>
      </c>
      <c r="AC821" s="83">
        <v>5.04</v>
      </c>
      <c r="AD821" s="84">
        <f>+MaestraLP3[[#This Row],[MARGEN UNITARIO]]/MaestraLP3[[#This Row],[Peso Neto UMV (KG)]]</f>
        <v>810</v>
      </c>
      <c r="AE821" s="2" t="s">
        <v>53</v>
      </c>
      <c r="AF821" s="78">
        <v>0</v>
      </c>
      <c r="AG821" s="78">
        <v>0</v>
      </c>
    </row>
    <row r="822" spans="1:33" hidden="1" x14ac:dyDescent="0.35">
      <c r="A822" s="2" t="s">
        <v>137</v>
      </c>
      <c r="B822" s="2">
        <v>104310440</v>
      </c>
      <c r="C822" s="2" t="str">
        <f>+MaestraLP3[[#This Row],[CÓDIGO]]&amp;MaestraLP3[[#Headers],[-]]&amp;MaestraLP3[[#This Row],[UMV]]</f>
        <v>104547450-C10</v>
      </c>
      <c r="D822" s="37" t="str">
        <f>+_xlfn.CONCAT(MaestraLP3[[#This Row],[CÓDIGO]],MaestraLP3[[#Headers],[FS00]])</f>
        <v>104547450FS00</v>
      </c>
      <c r="E822" s="2" t="s">
        <v>34</v>
      </c>
      <c r="G822" s="2" t="s">
        <v>194</v>
      </c>
      <c r="H822" s="2" t="s">
        <v>200</v>
      </c>
      <c r="I822" s="2" t="s">
        <v>2771</v>
      </c>
      <c r="J822" s="37" t="s">
        <v>65</v>
      </c>
      <c r="K822" s="37" t="s">
        <v>50</v>
      </c>
      <c r="L822" s="2" t="str">
        <f>VLOOKUP(MaestraLP3[[#This Row],[UMV]],VALIDACIONES!$J$5:$L$489,3,FALSE)</f>
        <v>Caja 10 Unidades</v>
      </c>
      <c r="M822" s="2" t="s">
        <v>40</v>
      </c>
      <c r="N822" s="2" t="s">
        <v>78</v>
      </c>
      <c r="O822" s="77">
        <v>28254.25</v>
      </c>
      <c r="P822" s="72" t="s">
        <v>2752</v>
      </c>
      <c r="Q822" s="53">
        <v>46000</v>
      </c>
      <c r="R822" s="78">
        <v>0</v>
      </c>
      <c r="S822" s="53" t="s">
        <v>69</v>
      </c>
      <c r="T822" s="79" t="s">
        <v>69</v>
      </c>
      <c r="U822" s="75">
        <v>42647.76</v>
      </c>
      <c r="V822" s="77">
        <v>28254.25</v>
      </c>
      <c r="W822" s="80">
        <f>+(MaestraLP3[[#This Row],[COSTO OCT AL 25-09]]-MaestraLP3[[#This Row],[COSTO ]])/MaestraLP3[[#This Row],[COSTO OCT AL 25-09]]</f>
        <v>0</v>
      </c>
      <c r="X822" s="53" t="s">
        <v>2605</v>
      </c>
      <c r="Y822" s="77">
        <v>0</v>
      </c>
      <c r="Z822" s="38" t="str">
        <f t="shared" si="0"/>
        <v>INDICAR PRECIO VTA</v>
      </c>
      <c r="AA822" s="81" t="str">
        <f t="shared" si="1"/>
        <v>-</v>
      </c>
      <c r="AB822" s="82">
        <f>+MaestraLP3[[#This Row],[PRECIO]]*MaestraLP3[[#This Row],[%MG UMV]]</f>
        <v>6650</v>
      </c>
      <c r="AC822" s="83">
        <v>10</v>
      </c>
      <c r="AD822" s="84">
        <f>+MaestraLP3[[#This Row],[MARGEN UNITARIO]]/MaestraLP3[[#This Row],[Peso Neto UMV (KG)]]</f>
        <v>665</v>
      </c>
      <c r="AE822" s="2" t="s">
        <v>53</v>
      </c>
      <c r="AF822" s="78">
        <v>0</v>
      </c>
      <c r="AG822" s="78">
        <v>0</v>
      </c>
    </row>
    <row r="823" spans="1:33" hidden="1" x14ac:dyDescent="0.35">
      <c r="A823" s="2" t="s">
        <v>137</v>
      </c>
      <c r="B823" s="2">
        <v>209100058</v>
      </c>
      <c r="C823" s="2" t="str">
        <f>+MaestraLP3[[#This Row],[CÓDIGO]]&amp;MaestraLP3[[#Headers],[-]]&amp;MaestraLP3[[#This Row],[UMV]]</f>
        <v>104540460-C12</v>
      </c>
      <c r="D823" s="37" t="str">
        <f>+_xlfn.CONCAT(MaestraLP3[[#This Row],[CÓDIGO]],MaestraLP3[[#Headers],[FS00]])</f>
        <v>104540460FS00</v>
      </c>
      <c r="E823" s="2" t="s">
        <v>34</v>
      </c>
      <c r="G823" s="2" t="s">
        <v>250</v>
      </c>
      <c r="H823" s="2" t="s">
        <v>1292</v>
      </c>
      <c r="I823" s="2" t="s">
        <v>2772</v>
      </c>
      <c r="J823" s="37" t="s">
        <v>837</v>
      </c>
      <c r="K823" s="37" t="s">
        <v>50</v>
      </c>
      <c r="L823" s="2" t="str">
        <f>VLOOKUP(MaestraLP3[[#This Row],[UMV]],VALIDACIONES!$J$5:$L$489,3,FALSE)</f>
        <v>Caja 12 Unidades</v>
      </c>
      <c r="M823" s="2" t="s">
        <v>51</v>
      </c>
      <c r="N823" s="2" t="s">
        <v>78</v>
      </c>
      <c r="O823" s="77">
        <v>14682.160000000002</v>
      </c>
      <c r="P823" s="72" t="s">
        <v>2752</v>
      </c>
      <c r="Q823" s="53">
        <v>21500</v>
      </c>
      <c r="R823" s="78">
        <v>0</v>
      </c>
      <c r="S823" s="53" t="s">
        <v>69</v>
      </c>
      <c r="T823" s="79" t="s">
        <v>69</v>
      </c>
      <c r="U823" s="75">
        <v>13927.26</v>
      </c>
      <c r="V823" s="77">
        <v>14682.160000000002</v>
      </c>
      <c r="W823" s="80">
        <f>+(MaestraLP3[[#This Row],[COSTO OCT AL 25-09]]-MaestraLP3[[#This Row],[COSTO ]])/MaestraLP3[[#This Row],[COSTO OCT AL 25-09]]</f>
        <v>0</v>
      </c>
      <c r="X823" s="53" t="s">
        <v>2605</v>
      </c>
      <c r="Y823" s="77">
        <v>0</v>
      </c>
      <c r="Z823" s="38" t="str">
        <f t="shared" si="0"/>
        <v>INDICAR PRECIO VTA</v>
      </c>
      <c r="AA823" s="81" t="str">
        <f t="shared" si="1"/>
        <v>-</v>
      </c>
      <c r="AB823" s="82">
        <f>+MaestraLP3[[#This Row],[PRECIO]]*MaestraLP3[[#This Row],[%MG UMV]]</f>
        <v>8920</v>
      </c>
      <c r="AC823" s="83">
        <v>5.56</v>
      </c>
      <c r="AD823" s="84">
        <f>+MaestraLP3[[#This Row],[MARGEN UNITARIO]]/MaestraLP3[[#This Row],[Peso Neto UMV (KG)]]</f>
        <v>743.33333333333337</v>
      </c>
      <c r="AE823" s="2" t="s">
        <v>44</v>
      </c>
      <c r="AF823" s="78">
        <v>0</v>
      </c>
      <c r="AG823" s="78">
        <v>0</v>
      </c>
    </row>
    <row r="824" spans="1:33" hidden="1" x14ac:dyDescent="0.35">
      <c r="A824" s="2" t="s">
        <v>137</v>
      </c>
      <c r="B824" s="2">
        <v>104543470</v>
      </c>
      <c r="C824" s="2" t="str">
        <f>+MaestraLP3[[#This Row],[CÓDIGO]]&amp;MaestraLP3[[#Headers],[-]]&amp;MaestraLP3[[#This Row],[UMV]]</f>
        <v>104547050-C27</v>
      </c>
      <c r="D824" s="37" t="str">
        <f>+_xlfn.CONCAT(MaestraLP3[[#This Row],[CÓDIGO]],MaestraLP3[[#Headers],[FS00]])</f>
        <v>104547050FS00</v>
      </c>
      <c r="E824" s="2" t="s">
        <v>34</v>
      </c>
      <c r="G824" s="2" t="s">
        <v>371</v>
      </c>
      <c r="H824" s="2" t="s">
        <v>372</v>
      </c>
      <c r="I824" s="2" t="s">
        <v>2773</v>
      </c>
      <c r="J824" s="37" t="s">
        <v>65</v>
      </c>
      <c r="K824" s="37" t="s">
        <v>50</v>
      </c>
      <c r="L824" s="2" t="str">
        <f>VLOOKUP(MaestraLP3[[#This Row],[UMV]],VALIDACIONES!$J$5:$L$489,3,FALSE)</f>
        <v>Caja 27 Unidades</v>
      </c>
      <c r="M824" s="2" t="s">
        <v>51</v>
      </c>
      <c r="N824" s="2" t="s">
        <v>78</v>
      </c>
      <c r="O824" s="77">
        <v>39430</v>
      </c>
      <c r="P824" s="72" t="s">
        <v>2752</v>
      </c>
      <c r="Q824" s="53">
        <v>53500</v>
      </c>
      <c r="R824" s="78">
        <v>0</v>
      </c>
      <c r="S824" s="53" t="s">
        <v>493</v>
      </c>
      <c r="T824" s="79" t="s">
        <v>69</v>
      </c>
      <c r="U824" s="75">
        <v>3760</v>
      </c>
      <c r="V824" s="77">
        <v>39430</v>
      </c>
      <c r="W824" s="80">
        <f>+(MaestraLP3[[#This Row],[COSTO OCT AL 25-09]]-MaestraLP3[[#This Row],[COSTO ]])/MaestraLP3[[#This Row],[COSTO OCT AL 25-09]]</f>
        <v>0</v>
      </c>
      <c r="X824" s="53" t="s">
        <v>2605</v>
      </c>
      <c r="Y824" s="77">
        <v>0</v>
      </c>
      <c r="Z824" s="38" t="str">
        <f t="shared" si="0"/>
        <v>INDICAR PRECIO VTA</v>
      </c>
      <c r="AA824" s="81" t="str">
        <f t="shared" si="1"/>
        <v>-</v>
      </c>
      <c r="AB824" s="82">
        <f>+MaestraLP3[[#This Row],[PRECIO]]*MaestraLP3[[#This Row],[%MG UMV]]</f>
        <v>16740</v>
      </c>
      <c r="AC824" s="83">
        <v>16.22</v>
      </c>
      <c r="AD824" s="84">
        <f>+MaestraLP3[[#This Row],[MARGEN UNITARIO]]/MaestraLP3[[#This Row],[Peso Neto UMV (KG)]]</f>
        <v>1550</v>
      </c>
      <c r="AE824" s="2" t="s">
        <v>53</v>
      </c>
      <c r="AF824" s="78">
        <v>0</v>
      </c>
      <c r="AG824" s="78">
        <v>0</v>
      </c>
    </row>
    <row r="825" spans="1:33" hidden="1" x14ac:dyDescent="0.35">
      <c r="A825" s="2" t="s">
        <v>137</v>
      </c>
      <c r="B825" s="2">
        <v>103800460</v>
      </c>
      <c r="C825" s="2" t="str">
        <f>+MaestraLP3[[#This Row],[CÓDIGO]]&amp;MaestraLP3[[#Headers],[-]]&amp;MaestraLP3[[#This Row],[UMV]]</f>
        <v>104547060-C10</v>
      </c>
      <c r="D825" s="37" t="str">
        <f>+_xlfn.CONCAT(MaestraLP3[[#This Row],[CÓDIGO]],MaestraLP3[[#Headers],[FS00]])</f>
        <v>104547060FS00</v>
      </c>
      <c r="E825" s="2" t="s">
        <v>34</v>
      </c>
      <c r="G825" s="2" t="s">
        <v>371</v>
      </c>
      <c r="H825" s="2" t="s">
        <v>372</v>
      </c>
      <c r="I825" s="2" t="s">
        <v>2774</v>
      </c>
      <c r="J825" s="37" t="s">
        <v>65</v>
      </c>
      <c r="K825" s="37" t="s">
        <v>50</v>
      </c>
      <c r="L825" s="2" t="str">
        <f>VLOOKUP(MaestraLP3[[#This Row],[UMV]],VALIDACIONES!$J$5:$L$489,3,FALSE)</f>
        <v>Caja 10 Unidades</v>
      </c>
      <c r="M825" s="2" t="s">
        <v>51</v>
      </c>
      <c r="N825" s="2" t="s">
        <v>41</v>
      </c>
      <c r="O825" s="77">
        <v>37890.49</v>
      </c>
      <c r="P825" s="72" t="s">
        <v>2752</v>
      </c>
      <c r="Q825" s="53">
        <v>58500</v>
      </c>
      <c r="R825" s="78">
        <v>0</v>
      </c>
      <c r="S825" s="53" t="s">
        <v>69</v>
      </c>
      <c r="T825" s="79" t="s">
        <v>69</v>
      </c>
      <c r="U825" s="75">
        <v>6519.6</v>
      </c>
      <c r="V825" s="77">
        <v>37890.49</v>
      </c>
      <c r="W825" s="80">
        <f>+(MaestraLP3[[#This Row],[COSTO OCT AL 25-09]]-MaestraLP3[[#This Row],[COSTO ]])/MaestraLP3[[#This Row],[COSTO OCT AL 25-09]]</f>
        <v>0</v>
      </c>
      <c r="X825" s="53" t="s">
        <v>2605</v>
      </c>
      <c r="Y825" s="77">
        <v>0</v>
      </c>
      <c r="Z825" s="38" t="str">
        <f t="shared" si="0"/>
        <v>INDICAR PRECIO VTA</v>
      </c>
      <c r="AA825" s="81" t="str">
        <f t="shared" si="1"/>
        <v>-</v>
      </c>
      <c r="AB825" s="82">
        <f>+MaestraLP3[[#This Row],[PRECIO]]*MaestraLP3[[#This Row],[%MG UMV]]</f>
        <v>12100</v>
      </c>
      <c r="AC825" s="83">
        <v>17</v>
      </c>
      <c r="AD825" s="84">
        <f>+MaestraLP3[[#This Row],[MARGEN UNITARIO]]/MaestraLP3[[#This Row],[Peso Neto UMV (KG)]]</f>
        <v>1210</v>
      </c>
      <c r="AE825" s="2" t="s">
        <v>53</v>
      </c>
      <c r="AF825" s="78">
        <v>0</v>
      </c>
      <c r="AG825" s="78">
        <v>0</v>
      </c>
    </row>
    <row r="826" spans="1:33" hidden="1" x14ac:dyDescent="0.35">
      <c r="A826" s="2" t="s">
        <v>137</v>
      </c>
      <c r="B826" s="2">
        <v>103800430</v>
      </c>
      <c r="C826" s="2" t="str">
        <f>+MaestraLP3[[#This Row],[CÓDIGO]]&amp;MaestraLP3[[#Headers],[-]]&amp;MaestraLP3[[#This Row],[UMV]]</f>
        <v>104519700-C10</v>
      </c>
      <c r="D826" s="37" t="str">
        <f>+_xlfn.CONCAT(MaestraLP3[[#This Row],[CÓDIGO]],MaestraLP3[[#Headers],[FS00]])</f>
        <v>104519700FS00</v>
      </c>
      <c r="E826" s="2" t="s">
        <v>34</v>
      </c>
      <c r="G826" s="2" t="s">
        <v>371</v>
      </c>
      <c r="H826" s="2" t="s">
        <v>372</v>
      </c>
      <c r="I826" s="2" t="s">
        <v>2775</v>
      </c>
      <c r="J826" s="37" t="s">
        <v>65</v>
      </c>
      <c r="K826" s="37" t="s">
        <v>50</v>
      </c>
      <c r="L826" s="2" t="str">
        <f>VLOOKUP(MaestraLP3[[#This Row],[UMV]],VALIDACIONES!$J$5:$L$489,3,FALSE)</f>
        <v>Caja 10 Unidades</v>
      </c>
      <c r="M826" s="2" t="s">
        <v>51</v>
      </c>
      <c r="N826" s="2" t="s">
        <v>41</v>
      </c>
      <c r="O826" s="77">
        <v>36338.629999999997</v>
      </c>
      <c r="P826" s="72" t="s">
        <v>2752</v>
      </c>
      <c r="Q826" s="53">
        <v>57070</v>
      </c>
      <c r="R826" s="78">
        <v>0</v>
      </c>
      <c r="S826" s="53" t="s">
        <v>69</v>
      </c>
      <c r="T826" s="79" t="s">
        <v>69</v>
      </c>
      <c r="U826" s="75">
        <v>35605.799999999996</v>
      </c>
      <c r="V826" s="77">
        <v>36338.629999999997</v>
      </c>
      <c r="W826" s="80">
        <f>+(MaestraLP3[[#This Row],[COSTO OCT AL 25-09]]-MaestraLP3[[#This Row],[COSTO ]])/MaestraLP3[[#This Row],[COSTO OCT AL 25-09]]</f>
        <v>9.6402060442251671E-3</v>
      </c>
      <c r="X826" s="53" t="s">
        <v>2605</v>
      </c>
      <c r="Y826" s="77">
        <v>0</v>
      </c>
      <c r="Z826" s="38" t="str">
        <f t="shared" si="0"/>
        <v>INDICAR PRECIO VTA</v>
      </c>
      <c r="AA826" s="81" t="str">
        <f t="shared" si="1"/>
        <v>-</v>
      </c>
      <c r="AB826" s="82">
        <f>+MaestraLP3[[#This Row],[PRECIO]]*MaestraLP3[[#This Row],[%MG UMV]]</f>
        <v>5517.6000000000022</v>
      </c>
      <c r="AC826" s="83">
        <v>17</v>
      </c>
      <c r="AD826" s="84">
        <f>+MaestraLP3[[#This Row],[MARGEN UNITARIO]]/MaestraLP3[[#This Row],[Peso Neto UMV (KG)]]</f>
        <v>551.76000000000022</v>
      </c>
      <c r="AE826" s="2" t="s">
        <v>53</v>
      </c>
      <c r="AF826" s="78">
        <v>0</v>
      </c>
      <c r="AG826" s="78">
        <v>0</v>
      </c>
    </row>
    <row r="827" spans="1:33" hidden="1" x14ac:dyDescent="0.35">
      <c r="A827" s="2" t="s">
        <v>137</v>
      </c>
      <c r="B827" s="2">
        <v>104532570</v>
      </c>
      <c r="C827" s="2" t="str">
        <f>+MaestraLP3[[#This Row],[CÓDIGO]]&amp;MaestraLP3[[#Headers],[-]]&amp;MaestraLP3[[#This Row],[UMV]]</f>
        <v>104548180-C06</v>
      </c>
      <c r="D827" s="37" t="str">
        <f>+_xlfn.CONCAT(MaestraLP3[[#This Row],[CÓDIGO]],MaestraLP3[[#Headers],[FS00]])</f>
        <v>104548180FS00</v>
      </c>
      <c r="E827" s="2" t="s">
        <v>34</v>
      </c>
      <c r="G827" s="2" t="s">
        <v>1900</v>
      </c>
      <c r="H827" s="2" t="s">
        <v>1923</v>
      </c>
      <c r="I827" s="2" t="s">
        <v>2776</v>
      </c>
      <c r="J827" s="37" t="s">
        <v>57</v>
      </c>
      <c r="K827" s="37" t="s">
        <v>50</v>
      </c>
      <c r="L827" s="2" t="str">
        <f>VLOOKUP(MaestraLP3[[#This Row],[UMV]],VALIDACIONES!$J$5:$L$489,3,FALSE)</f>
        <v>Caja 6 Unidades</v>
      </c>
      <c r="M827" s="2" t="s">
        <v>51</v>
      </c>
      <c r="N827" s="2" t="s">
        <v>78</v>
      </c>
      <c r="O827" s="77">
        <v>19314</v>
      </c>
      <c r="P827" s="72" t="s">
        <v>2752</v>
      </c>
      <c r="Q827" s="53">
        <v>27758</v>
      </c>
      <c r="R827" s="78">
        <v>0</v>
      </c>
      <c r="S827" s="53" t="s">
        <v>69</v>
      </c>
      <c r="T827" s="79" t="s">
        <v>69</v>
      </c>
      <c r="U827" s="75">
        <v>12072</v>
      </c>
      <c r="V827" s="77">
        <v>19314</v>
      </c>
      <c r="W827" s="80">
        <f>+(MaestraLP3[[#This Row],[COSTO OCT AL 25-09]]-MaestraLP3[[#This Row],[COSTO ]])/MaestraLP3[[#This Row],[COSTO OCT AL 25-09]]</f>
        <v>0</v>
      </c>
      <c r="X827" s="53" t="s">
        <v>2605</v>
      </c>
      <c r="Y827" s="77">
        <v>0</v>
      </c>
      <c r="Z827" s="38" t="str">
        <f t="shared" si="0"/>
        <v>INDICAR PRECIO VTA</v>
      </c>
      <c r="AA827" s="81" t="str">
        <f t="shared" si="1"/>
        <v>-</v>
      </c>
      <c r="AB827" s="82">
        <f>+MaestraLP3[[#This Row],[PRECIO]]*MaestraLP3[[#This Row],[%MG UMV]]</f>
        <v>4500</v>
      </c>
      <c r="AC827" s="83">
        <v>9.1199999999999992</v>
      </c>
      <c r="AD827" s="84">
        <f>+MaestraLP3[[#This Row],[MARGEN UNITARIO]]/MaestraLP3[[#This Row],[Peso Neto UMV (KG)]]</f>
        <v>1500</v>
      </c>
      <c r="AE827" s="2" t="s">
        <v>44</v>
      </c>
      <c r="AF827" s="78">
        <v>0</v>
      </c>
      <c r="AG827" s="78">
        <v>0</v>
      </c>
    </row>
    <row r="828" spans="1:33" hidden="1" x14ac:dyDescent="0.35">
      <c r="A828" s="2" t="s">
        <v>137</v>
      </c>
      <c r="B828" s="2">
        <v>104524830</v>
      </c>
      <c r="C828" s="2" t="str">
        <f>+MaestraLP3[[#This Row],[CÓDIGO]]&amp;MaestraLP3[[#Headers],[-]]&amp;MaestraLP3[[#This Row],[UMV]]</f>
        <v>104547080-C12</v>
      </c>
      <c r="D828" s="37" t="str">
        <f>+_xlfn.CONCAT(MaestraLP3[[#This Row],[CÓDIGO]],MaestraLP3[[#Headers],[FS00]])</f>
        <v>104547080FS00</v>
      </c>
      <c r="E828" s="2" t="s">
        <v>34</v>
      </c>
      <c r="G828" s="2" t="s">
        <v>94</v>
      </c>
      <c r="H828" s="2" t="s">
        <v>230</v>
      </c>
      <c r="I828" s="2" t="s">
        <v>2777</v>
      </c>
      <c r="J828" s="37" t="s">
        <v>803</v>
      </c>
      <c r="K828" s="37" t="s">
        <v>50</v>
      </c>
      <c r="L828" s="2" t="str">
        <f>VLOOKUP(MaestraLP3[[#This Row],[UMV]],VALIDACIONES!$J$5:$L$489,3,FALSE)</f>
        <v>Caja 12 Unidades</v>
      </c>
      <c r="M828" s="2" t="s">
        <v>51</v>
      </c>
      <c r="N828" s="2" t="s">
        <v>78</v>
      </c>
      <c r="O828" s="77">
        <v>6763.68</v>
      </c>
      <c r="P828" s="72" t="s">
        <v>2752</v>
      </c>
      <c r="Q828" s="53">
        <v>12800</v>
      </c>
      <c r="R828" s="78">
        <v>0</v>
      </c>
      <c r="S828" s="53" t="s">
        <v>69</v>
      </c>
      <c r="T828" s="79" t="s">
        <v>69</v>
      </c>
      <c r="U828" s="75">
        <v>12672</v>
      </c>
      <c r="V828" s="77">
        <v>6763.68</v>
      </c>
      <c r="W828" s="80">
        <f>+(MaestraLP3[[#This Row],[COSTO OCT AL 25-09]]-MaestraLP3[[#This Row],[COSTO ]])/MaestraLP3[[#This Row],[COSTO OCT AL 25-09]]</f>
        <v>0</v>
      </c>
      <c r="X828" s="53" t="s">
        <v>2605</v>
      </c>
      <c r="Y828" s="77">
        <v>0</v>
      </c>
      <c r="Z828" s="38" t="str">
        <f t="shared" si="0"/>
        <v>INDICAR PRECIO VTA</v>
      </c>
      <c r="AA828" s="81" t="str">
        <f t="shared" si="1"/>
        <v>-</v>
      </c>
      <c r="AB828" s="82">
        <f>+MaestraLP3[[#This Row],[PRECIO]]*MaestraLP3[[#This Row],[%MG UMV]]</f>
        <v>16920</v>
      </c>
      <c r="AC828" s="83">
        <v>3.5</v>
      </c>
      <c r="AD828" s="84">
        <f>+MaestraLP3[[#This Row],[MARGEN UNITARIO]]/MaestraLP3[[#This Row],[Peso Neto UMV (KG)]]</f>
        <v>1410</v>
      </c>
      <c r="AE828" s="2" t="s">
        <v>44</v>
      </c>
      <c r="AF828" s="78">
        <v>0</v>
      </c>
      <c r="AG828" s="78">
        <v>0</v>
      </c>
    </row>
    <row r="829" spans="1:33" hidden="1" x14ac:dyDescent="0.35">
      <c r="A829" s="2" t="s">
        <v>137</v>
      </c>
      <c r="B829" s="2">
        <v>104330400</v>
      </c>
      <c r="C829" s="2" t="str">
        <f>+MaestraLP3[[#This Row],[CÓDIGO]]&amp;MaestraLP3[[#Headers],[-]]&amp;MaestraLP3[[#This Row],[UMV]]</f>
        <v>104515110-C04</v>
      </c>
      <c r="D829" s="37" t="str">
        <f>+_xlfn.CONCAT(MaestraLP3[[#This Row],[CÓDIGO]],MaestraLP3[[#Headers],[FS00]])</f>
        <v>104515110FS00</v>
      </c>
      <c r="E829" s="2" t="s">
        <v>34</v>
      </c>
      <c r="G829" s="2" t="s">
        <v>1216</v>
      </c>
      <c r="H829" s="2" t="s">
        <v>1231</v>
      </c>
      <c r="I829" s="2" t="s">
        <v>2778</v>
      </c>
      <c r="J829" s="37" t="s">
        <v>141</v>
      </c>
      <c r="K829" s="37" t="s">
        <v>50</v>
      </c>
      <c r="L829" s="2" t="str">
        <f>VLOOKUP(MaestraLP3[[#This Row],[UMV]],VALIDACIONES!$J$5:$L$489,3,FALSE)</f>
        <v>Caja 4 Unidades</v>
      </c>
      <c r="M829" s="2" t="s">
        <v>40</v>
      </c>
      <c r="N829" s="2" t="s">
        <v>41</v>
      </c>
      <c r="O829" s="77">
        <v>18874.96</v>
      </c>
      <c r="P829" s="72" t="s">
        <v>2752</v>
      </c>
      <c r="Q829" s="53">
        <v>26000</v>
      </c>
      <c r="R829" s="78">
        <v>0</v>
      </c>
      <c r="S829" s="53" t="s">
        <v>69</v>
      </c>
      <c r="T829" s="79" t="s">
        <v>69</v>
      </c>
      <c r="U829" s="75">
        <v>16772.400000000001</v>
      </c>
      <c r="V829" s="77">
        <v>18874.96</v>
      </c>
      <c r="W829" s="80">
        <f>+(MaestraLP3[[#This Row],[COSTO OCT AL 25-09]]-MaestraLP3[[#This Row],[COSTO ]])/MaestraLP3[[#This Row],[COSTO OCT AL 25-09]]</f>
        <v>8.155162931390016E-3</v>
      </c>
      <c r="X829" s="53" t="s">
        <v>2605</v>
      </c>
      <c r="Y829" s="77">
        <v>0</v>
      </c>
      <c r="Z829" s="38" t="str">
        <f t="shared" si="0"/>
        <v>INDICAR PRECIO VTA</v>
      </c>
      <c r="AA829" s="81" t="str">
        <f t="shared" si="1"/>
        <v>-</v>
      </c>
      <c r="AB829" s="82">
        <f>+MaestraLP3[[#This Row],[PRECIO]]*MaestraLP3[[#This Row],[%MG UMV]]</f>
        <v>7649.7199999999993</v>
      </c>
      <c r="AC829" s="83">
        <v>10</v>
      </c>
      <c r="AD829" s="84">
        <f>+MaestraLP3[[#This Row],[MARGEN UNITARIO]]/MaestraLP3[[#This Row],[Peso Neto UMV (KG)]]</f>
        <v>764.97199999999998</v>
      </c>
      <c r="AE829" s="2" t="s">
        <v>44</v>
      </c>
      <c r="AF829" s="78">
        <v>0</v>
      </c>
      <c r="AG829" s="78">
        <v>0</v>
      </c>
    </row>
    <row r="830" spans="1:33" hidden="1" x14ac:dyDescent="0.35">
      <c r="A830" s="2" t="s">
        <v>137</v>
      </c>
      <c r="B830" s="2">
        <v>104330870</v>
      </c>
      <c r="C830" s="2" t="str">
        <f>+MaestraLP3[[#This Row],[CÓDIGO]]&amp;MaestraLP3[[#Headers],[-]]&amp;MaestraLP3[[#This Row],[UMV]]</f>
        <v>104540470-C15</v>
      </c>
      <c r="D830" s="37" t="str">
        <f>+_xlfn.CONCAT(MaestraLP3[[#This Row],[CÓDIGO]],MaestraLP3[[#Headers],[FS00]])</f>
        <v>104540470FS00</v>
      </c>
      <c r="E830" s="2" t="s">
        <v>34</v>
      </c>
      <c r="G830" s="2" t="s">
        <v>1216</v>
      </c>
      <c r="H830" s="2" t="s">
        <v>1231</v>
      </c>
      <c r="I830" s="2" t="s">
        <v>2779</v>
      </c>
      <c r="J830" s="37" t="s">
        <v>141</v>
      </c>
      <c r="K830" s="37" t="s">
        <v>50</v>
      </c>
      <c r="L830" s="2" t="str">
        <f>VLOOKUP(MaestraLP3[[#This Row],[UMV]],VALIDACIONES!$J$5:$L$489,3,FALSE)</f>
        <v>Caja 15 Unidades</v>
      </c>
      <c r="M830" s="2" t="s">
        <v>40</v>
      </c>
      <c r="N830" s="2" t="s">
        <v>41</v>
      </c>
      <c r="O830" s="77">
        <v>18117.05</v>
      </c>
      <c r="P830" s="72" t="s">
        <v>2752</v>
      </c>
      <c r="Q830" s="53">
        <v>25700</v>
      </c>
      <c r="R830" s="78">
        <v>0</v>
      </c>
      <c r="S830" s="53" t="s">
        <v>69</v>
      </c>
      <c r="T830" s="79" t="s">
        <v>69</v>
      </c>
      <c r="U830" s="75">
        <v>13232.64</v>
      </c>
      <c r="V830" s="77">
        <v>18117.05</v>
      </c>
      <c r="W830" s="80">
        <f>+(MaestraLP3[[#This Row],[COSTO OCT AL 25-09]]-MaestraLP3[[#This Row],[COSTO ]])/MaestraLP3[[#This Row],[COSTO OCT AL 25-09]]</f>
        <v>0</v>
      </c>
      <c r="X830" s="53" t="s">
        <v>2605</v>
      </c>
      <c r="Y830" s="77">
        <v>0</v>
      </c>
      <c r="Z830" s="38" t="str">
        <f t="shared" si="0"/>
        <v>INDICAR PRECIO VTA</v>
      </c>
      <c r="AA830" s="81" t="str">
        <f t="shared" si="1"/>
        <v>-</v>
      </c>
      <c r="AB830" s="82">
        <f>+MaestraLP3[[#This Row],[PRECIO]]*MaestraLP3[[#This Row],[%MG UMV]]</f>
        <v>16900</v>
      </c>
      <c r="AC830" s="83">
        <v>10</v>
      </c>
      <c r="AD830" s="84">
        <f>+MaestraLP3[[#This Row],[MARGEN UNITARIO]]/MaestraLP3[[#This Row],[Peso Neto UMV (KG)]]</f>
        <v>1126.6666666666667</v>
      </c>
      <c r="AE830" s="2" t="s">
        <v>53</v>
      </c>
      <c r="AF830" s="78">
        <v>0</v>
      </c>
      <c r="AG830" s="78">
        <v>0</v>
      </c>
    </row>
    <row r="831" spans="1:33" hidden="1" x14ac:dyDescent="0.35">
      <c r="A831" s="2" t="s">
        <v>137</v>
      </c>
      <c r="B831" s="2">
        <v>104330270</v>
      </c>
      <c r="C831" s="2" t="str">
        <f>+MaestraLP3[[#This Row],[CÓDIGO]]&amp;MaestraLP3[[#Headers],[-]]&amp;MaestraLP3[[#This Row],[UMV]]</f>
        <v>102500011-C12</v>
      </c>
      <c r="D831" s="37" t="str">
        <f>+_xlfn.CONCAT(MaestraLP3[[#This Row],[CÓDIGO]],MaestraLP3[[#Headers],[FS00]])</f>
        <v>102500011FS00</v>
      </c>
      <c r="E831" s="2" t="s">
        <v>34</v>
      </c>
      <c r="G831" s="2" t="s">
        <v>1216</v>
      </c>
      <c r="H831" s="2" t="s">
        <v>1222</v>
      </c>
      <c r="I831" s="2" t="s">
        <v>2780</v>
      </c>
      <c r="J831" s="37" t="s">
        <v>141</v>
      </c>
      <c r="K831" s="37" t="s">
        <v>50</v>
      </c>
      <c r="L831" s="2" t="str">
        <f>VLOOKUP(MaestraLP3[[#This Row],[UMV]],VALIDACIONES!$J$5:$L$489,3,FALSE)</f>
        <v>Caja 12 Unidades</v>
      </c>
      <c r="M831" s="2" t="s">
        <v>40</v>
      </c>
      <c r="N831" s="2" t="s">
        <v>41</v>
      </c>
      <c r="O831" s="77">
        <v>17962.2</v>
      </c>
      <c r="P831" s="72" t="s">
        <v>2752</v>
      </c>
      <c r="Q831" s="53">
        <v>29900</v>
      </c>
      <c r="R831" s="78">
        <v>0</v>
      </c>
      <c r="S831" s="53" t="s">
        <v>69</v>
      </c>
      <c r="T831" s="79" t="s">
        <v>69</v>
      </c>
      <c r="U831" s="75">
        <v>14750</v>
      </c>
      <c r="V831" s="77">
        <v>17962.2</v>
      </c>
      <c r="W831" s="80">
        <f>+(MaestraLP3[[#This Row],[COSTO OCT AL 25-09]]-MaestraLP3[[#This Row],[COSTO ]])/MaestraLP3[[#This Row],[COSTO OCT AL 25-09]]</f>
        <v>1.1260911567996131E-2</v>
      </c>
      <c r="X831" s="53" t="s">
        <v>2605</v>
      </c>
      <c r="Y831" s="77">
        <v>0</v>
      </c>
      <c r="Z831" s="38" t="str">
        <f t="shared" si="0"/>
        <v>INDICAR PRECIO VTA</v>
      </c>
      <c r="AA831" s="81" t="str">
        <f t="shared" si="1"/>
        <v>-</v>
      </c>
      <c r="AB831" s="82">
        <f>+MaestraLP3[[#This Row],[PRECIO]]*MaestraLP3[[#This Row],[%MG UMV]]</f>
        <v>10059.222100000003</v>
      </c>
      <c r="AC831" s="83">
        <v>10</v>
      </c>
      <c r="AD831" s="84">
        <f>+MaestraLP3[[#This Row],[MARGEN UNITARIO]]/MaestraLP3[[#This Row],[Peso Neto UMV (KG)]]</f>
        <v>1676.5370166666671</v>
      </c>
      <c r="AE831" s="2" t="s">
        <v>53</v>
      </c>
      <c r="AF831" s="78">
        <v>0</v>
      </c>
      <c r="AG831" s="78">
        <v>0</v>
      </c>
    </row>
    <row r="832" spans="1:33" hidden="1" x14ac:dyDescent="0.35">
      <c r="A832" s="2" t="s">
        <v>137</v>
      </c>
      <c r="B832" s="2">
        <v>101510000</v>
      </c>
      <c r="C832" s="2" t="str">
        <f>+MaestraLP3[[#This Row],[CÓDIGO]]&amp;MaestraLP3[[#Headers],[-]]&amp;MaestraLP3[[#This Row],[UMV]]</f>
        <v>102500022-C24</v>
      </c>
      <c r="D832" s="37" t="str">
        <f>+_xlfn.CONCAT(MaestraLP3[[#This Row],[CÓDIGO]],MaestraLP3[[#Headers],[FS00]])</f>
        <v>102500022FS00</v>
      </c>
      <c r="E832" s="2" t="s">
        <v>34</v>
      </c>
      <c r="G832" s="2" t="s">
        <v>81</v>
      </c>
      <c r="H832" s="2" t="s">
        <v>82</v>
      </c>
      <c r="I832" s="2" t="s">
        <v>2781</v>
      </c>
      <c r="J832" s="37" t="s">
        <v>57</v>
      </c>
      <c r="K832" s="37" t="s">
        <v>50</v>
      </c>
      <c r="L832" s="2" t="str">
        <f>VLOOKUP(MaestraLP3[[#This Row],[UMV]],VALIDACIONES!$J$5:$L$489,3,FALSE)</f>
        <v>Caja 24 Unidades</v>
      </c>
      <c r="M832" s="2" t="s">
        <v>51</v>
      </c>
      <c r="N832" s="2" t="s">
        <v>41</v>
      </c>
      <c r="O832" s="77">
        <v>30808.82</v>
      </c>
      <c r="P832" s="72" t="s">
        <v>2752</v>
      </c>
      <c r="Q832" s="53">
        <v>54900</v>
      </c>
      <c r="R832" s="78">
        <v>0</v>
      </c>
      <c r="S832" s="53" t="s">
        <v>69</v>
      </c>
      <c r="T832" s="79" t="s">
        <v>69</v>
      </c>
      <c r="U832" s="75">
        <v>10505.06</v>
      </c>
      <c r="V832" s="77">
        <v>30808.82</v>
      </c>
      <c r="W832" s="80">
        <f>+(MaestraLP3[[#This Row],[COSTO OCT AL 25-09]]-MaestraLP3[[#This Row],[COSTO ]])/MaestraLP3[[#This Row],[COSTO OCT AL 25-09]]</f>
        <v>2.8336254768041881E-4</v>
      </c>
      <c r="X832" s="53" t="s">
        <v>2605</v>
      </c>
      <c r="Y832" s="77">
        <v>0</v>
      </c>
      <c r="Z832" s="38" t="str">
        <f t="shared" si="0"/>
        <v>INDICAR PRECIO VTA</v>
      </c>
      <c r="AA832" s="81" t="str">
        <f t="shared" si="1"/>
        <v>-</v>
      </c>
      <c r="AB832" s="82">
        <f>+MaestraLP3[[#This Row],[PRECIO]]*MaestraLP3[[#This Row],[%MG UMV]]</f>
        <v>13530.019350000002</v>
      </c>
      <c r="AC832" s="83">
        <v>17.399999999999999</v>
      </c>
      <c r="AD832" s="84">
        <f>+MaestraLP3[[#This Row],[MARGEN UNITARIO]]/MaestraLP3[[#This Row],[Peso Neto UMV (KG)]]</f>
        <v>1127.5016125000002</v>
      </c>
      <c r="AE832" s="2" t="s">
        <v>53</v>
      </c>
      <c r="AF832" s="78">
        <v>0</v>
      </c>
      <c r="AG832" s="78">
        <v>0</v>
      </c>
    </row>
    <row r="833" spans="1:33" hidden="1" x14ac:dyDescent="0.35">
      <c r="A833" s="2" t="s">
        <v>137</v>
      </c>
      <c r="B833" s="2">
        <v>104500450</v>
      </c>
      <c r="C833" s="2" t="str">
        <f>+MaestraLP3[[#This Row],[CÓDIGO]]&amp;MaestraLP3[[#Headers],[-]]&amp;MaestraLP3[[#This Row],[UMV]]</f>
        <v>102500021-C24</v>
      </c>
      <c r="D833" s="37" t="str">
        <f>+_xlfn.CONCAT(MaestraLP3[[#This Row],[CÓDIGO]],MaestraLP3[[#Headers],[FS00]])</f>
        <v>102500021FS00</v>
      </c>
      <c r="E833" s="2" t="s">
        <v>34</v>
      </c>
      <c r="G833" s="2" t="s">
        <v>1216</v>
      </c>
      <c r="H833" s="2" t="s">
        <v>811</v>
      </c>
      <c r="I833" s="2" t="s">
        <v>2782</v>
      </c>
      <c r="J833" s="37" t="s">
        <v>141</v>
      </c>
      <c r="K833" s="37" t="s">
        <v>50</v>
      </c>
      <c r="L833" s="2" t="str">
        <f>VLOOKUP(MaestraLP3[[#This Row],[UMV]],VALIDACIONES!$J$5:$L$489,3,FALSE)</f>
        <v>Caja 24 Unidades</v>
      </c>
      <c r="M833" s="2" t="s">
        <v>40</v>
      </c>
      <c r="N833" s="2" t="s">
        <v>41</v>
      </c>
      <c r="O833" s="77">
        <v>16878.810000000001</v>
      </c>
      <c r="P833" s="72" t="s">
        <v>2752</v>
      </c>
      <c r="Q833" s="53">
        <v>27300</v>
      </c>
      <c r="R833" s="78">
        <v>0</v>
      </c>
      <c r="S833" s="53" t="s">
        <v>69</v>
      </c>
      <c r="T833" s="79" t="s">
        <v>69</v>
      </c>
      <c r="U833" s="75">
        <v>14700</v>
      </c>
      <c r="V833" s="77">
        <v>16878.810000000001</v>
      </c>
      <c r="W833" s="80">
        <f>+(MaestraLP3[[#This Row],[COSTO OCT AL 25-09]]-MaestraLP3[[#This Row],[COSTO ]])/MaestraLP3[[#This Row],[COSTO OCT AL 25-09]]</f>
        <v>-4.5063571075728654E-3</v>
      </c>
      <c r="X833" s="53" t="s">
        <v>2605</v>
      </c>
      <c r="Y833" s="77">
        <v>0</v>
      </c>
      <c r="Z833" s="38" t="str">
        <f t="shared" si="0"/>
        <v>INDICAR PRECIO VTA</v>
      </c>
      <c r="AA833" s="81" t="str">
        <f t="shared" si="1"/>
        <v>-</v>
      </c>
      <c r="AB833" s="82">
        <f>+MaestraLP3[[#This Row],[PRECIO]]*MaestraLP3[[#This Row],[%MG UMV]]</f>
        <v>13164.406200000005</v>
      </c>
      <c r="AC833" s="83">
        <v>10</v>
      </c>
      <c r="AD833" s="84">
        <f>+MaestraLP3[[#This Row],[MARGEN UNITARIO]]/MaestraLP3[[#This Row],[Peso Neto UMV (KG)]]</f>
        <v>1097.0338500000005</v>
      </c>
      <c r="AE833" s="2" t="s">
        <v>53</v>
      </c>
      <c r="AF833" s="78">
        <v>0</v>
      </c>
      <c r="AG833" s="78">
        <v>0</v>
      </c>
    </row>
    <row r="834" spans="1:33" hidden="1" x14ac:dyDescent="0.35">
      <c r="A834" s="2" t="s">
        <v>137</v>
      </c>
      <c r="B834" s="2">
        <v>104330920</v>
      </c>
      <c r="C834" s="2" t="str">
        <f>+MaestraLP3[[#This Row],[CÓDIGO]]&amp;MaestraLP3[[#Headers],[-]]&amp;MaestraLP3[[#This Row],[UMV]]</f>
        <v>102500020-C24</v>
      </c>
      <c r="D834" s="37" t="str">
        <f>+_xlfn.CONCAT(MaestraLP3[[#This Row],[CÓDIGO]],MaestraLP3[[#Headers],[FS00]])</f>
        <v>102500020FS00</v>
      </c>
      <c r="E834" s="2" t="s">
        <v>34</v>
      </c>
      <c r="G834" s="2" t="s">
        <v>1216</v>
      </c>
      <c r="H834" s="2" t="s">
        <v>811</v>
      </c>
      <c r="I834" s="2" t="s">
        <v>2783</v>
      </c>
      <c r="J834" s="37" t="s">
        <v>141</v>
      </c>
      <c r="K834" s="37" t="s">
        <v>50</v>
      </c>
      <c r="L834" s="2" t="str">
        <f>VLOOKUP(MaestraLP3[[#This Row],[UMV]],VALIDACIONES!$J$5:$L$489,3,FALSE)</f>
        <v>Caja 24 Unidades</v>
      </c>
      <c r="M834" s="2" t="s">
        <v>40</v>
      </c>
      <c r="N834" s="2" t="s">
        <v>41</v>
      </c>
      <c r="O834" s="77">
        <v>16782.240000000002</v>
      </c>
      <c r="P834" s="72" t="s">
        <v>2752</v>
      </c>
      <c r="Q834" s="53">
        <v>26700</v>
      </c>
      <c r="R834" s="78">
        <v>0</v>
      </c>
      <c r="S834" s="53" t="s">
        <v>69</v>
      </c>
      <c r="T834" s="79" t="s">
        <v>69</v>
      </c>
      <c r="U834" s="75">
        <v>11916.960000000001</v>
      </c>
      <c r="V834" s="77">
        <v>16782.240000000002</v>
      </c>
      <c r="W834" s="80">
        <f>+(MaestraLP3[[#This Row],[COSTO OCT AL 25-09]]-MaestraLP3[[#This Row],[COSTO ]])/MaestraLP3[[#This Row],[COSTO OCT AL 25-09]]</f>
        <v>-1.7854080679844328E-2</v>
      </c>
      <c r="X834" s="53" t="s">
        <v>2605</v>
      </c>
      <c r="Y834" s="77">
        <v>0</v>
      </c>
      <c r="Z834" s="38" t="str">
        <f t="shared" si="0"/>
        <v>INDICAR PRECIO VTA</v>
      </c>
      <c r="AA834" s="81" t="str">
        <f t="shared" si="1"/>
        <v>-</v>
      </c>
      <c r="AB834" s="82">
        <f>+MaestraLP3[[#This Row],[PRECIO]]*MaestraLP3[[#This Row],[%MG UMV]]</f>
        <v>12827.913400000003</v>
      </c>
      <c r="AC834" s="83">
        <v>10</v>
      </c>
      <c r="AD834" s="84">
        <f>+MaestraLP3[[#This Row],[MARGEN UNITARIO]]/MaestraLP3[[#This Row],[Peso Neto UMV (KG)]]</f>
        <v>1068.9927833333336</v>
      </c>
      <c r="AE834" s="2" t="s">
        <v>44</v>
      </c>
      <c r="AF834" s="78">
        <v>0</v>
      </c>
      <c r="AG834" s="78">
        <v>0</v>
      </c>
    </row>
    <row r="835" spans="1:33" hidden="1" x14ac:dyDescent="0.35">
      <c r="A835" s="2" t="s">
        <v>137</v>
      </c>
      <c r="B835" s="2">
        <v>104330930</v>
      </c>
      <c r="C835" s="2" t="str">
        <f>+MaestraLP3[[#This Row],[CÓDIGO]]&amp;MaestraLP3[[#Headers],[-]]&amp;MaestraLP3[[#This Row],[UMV]]</f>
        <v>102500019-C24</v>
      </c>
      <c r="D835" s="37" t="str">
        <f>+_xlfn.CONCAT(MaestraLP3[[#This Row],[CÓDIGO]],MaestraLP3[[#Headers],[FS00]])</f>
        <v>102500019FS00</v>
      </c>
      <c r="E835" s="2" t="s">
        <v>34</v>
      </c>
      <c r="G835" s="2" t="s">
        <v>1216</v>
      </c>
      <c r="H835" s="2" t="s">
        <v>1231</v>
      </c>
      <c r="I835" s="2" t="s">
        <v>2784</v>
      </c>
      <c r="J835" s="37" t="s">
        <v>141</v>
      </c>
      <c r="K835" s="37" t="s">
        <v>50</v>
      </c>
      <c r="L835" s="2" t="str">
        <f>VLOOKUP(MaestraLP3[[#This Row],[UMV]],VALIDACIONES!$J$5:$L$489,3,FALSE)</f>
        <v>Caja 24 Unidades</v>
      </c>
      <c r="M835" s="2" t="s">
        <v>40</v>
      </c>
      <c r="N835" s="2" t="s">
        <v>41</v>
      </c>
      <c r="O835" s="77">
        <v>16691.86</v>
      </c>
      <c r="P835" s="72" t="s">
        <v>2752</v>
      </c>
      <c r="Q835" s="53">
        <v>29000</v>
      </c>
      <c r="R835" s="78">
        <v>0</v>
      </c>
      <c r="S835" s="53" t="s">
        <v>69</v>
      </c>
      <c r="T835" s="79" t="s">
        <v>69</v>
      </c>
      <c r="U835" s="75">
        <v>13784.96</v>
      </c>
      <c r="V835" s="77">
        <v>16691.86</v>
      </c>
      <c r="W835" s="80">
        <f>+(MaestraLP3[[#This Row],[COSTO OCT AL 25-09]]-MaestraLP3[[#This Row],[COSTO ]])/MaestraLP3[[#This Row],[COSTO OCT AL 25-09]]</f>
        <v>1.2773307200889943E-4</v>
      </c>
      <c r="X835" s="53" t="s">
        <v>2605</v>
      </c>
      <c r="Y835" s="77">
        <v>0</v>
      </c>
      <c r="Z835" s="38" t="str">
        <f t="shared" si="0"/>
        <v>INDICAR PRECIO VTA</v>
      </c>
      <c r="AA835" s="81" t="str">
        <f t="shared" si="1"/>
        <v>-</v>
      </c>
      <c r="AB835" s="82">
        <f>+MaestraLP3[[#This Row],[PRECIO]]*MaestraLP3[[#This Row],[%MG UMV]]</f>
        <v>13071.888950000004</v>
      </c>
      <c r="AC835" s="83">
        <v>10</v>
      </c>
      <c r="AD835" s="84">
        <f>+MaestraLP3[[#This Row],[MARGEN UNITARIO]]/MaestraLP3[[#This Row],[Peso Neto UMV (KG)]]</f>
        <v>1089.3240791666669</v>
      </c>
      <c r="AE835" s="2" t="s">
        <v>44</v>
      </c>
      <c r="AF835" s="78">
        <v>0</v>
      </c>
      <c r="AG835" s="78">
        <v>0</v>
      </c>
    </row>
    <row r="836" spans="1:33" hidden="1" x14ac:dyDescent="0.35">
      <c r="A836" s="2" t="s">
        <v>137</v>
      </c>
      <c r="B836" s="2">
        <v>101510040</v>
      </c>
      <c r="C836" s="2" t="str">
        <f>+MaestraLP3[[#This Row],[CÓDIGO]]&amp;MaestraLP3[[#Headers],[-]]&amp;MaestraLP3[[#This Row],[UMV]]</f>
        <v>108000192-Z60</v>
      </c>
      <c r="D836" s="37" t="str">
        <f>+_xlfn.CONCAT(MaestraLP3[[#This Row],[CÓDIGO]],MaestraLP3[[#Headers],[FS00]])</f>
        <v>108000192FS00</v>
      </c>
      <c r="E836" s="2" t="s">
        <v>34</v>
      </c>
      <c r="G836" s="2" t="s">
        <v>81</v>
      </c>
      <c r="H836" s="2" t="s">
        <v>82</v>
      </c>
      <c r="I836" s="2" t="s">
        <v>2785</v>
      </c>
      <c r="J836" s="37" t="s">
        <v>57</v>
      </c>
      <c r="K836" s="37" t="s">
        <v>50</v>
      </c>
      <c r="L836" s="2" t="str">
        <f>VLOOKUP(MaestraLP3[[#This Row],[UMV]],VALIDACIONES!$J$5:$L$489,3,FALSE)</f>
        <v>Caja 160 Unidades</v>
      </c>
      <c r="M836" s="2" t="s">
        <v>51</v>
      </c>
      <c r="N836" s="2" t="s">
        <v>41</v>
      </c>
      <c r="O836" s="77">
        <v>28772.23</v>
      </c>
      <c r="P836" s="72" t="s">
        <v>2752</v>
      </c>
      <c r="Q836" s="53">
        <v>48500</v>
      </c>
      <c r="R836" s="78">
        <v>0</v>
      </c>
      <c r="S836" s="53" t="s">
        <v>69</v>
      </c>
      <c r="T836" s="79" t="s">
        <v>69</v>
      </c>
      <c r="U836" s="75">
        <v>11409.8</v>
      </c>
      <c r="V836" s="77">
        <v>28772.23</v>
      </c>
      <c r="W836" s="80">
        <f>+(MaestraLP3[[#This Row],[COSTO OCT AL 25-09]]-MaestraLP3[[#This Row],[COSTO ]])/MaestraLP3[[#This Row],[COSTO OCT AL 25-09]]</f>
        <v>-3.5309782168799826E-2</v>
      </c>
      <c r="X836" s="53" t="s">
        <v>2605</v>
      </c>
      <c r="Y836" s="77">
        <v>0</v>
      </c>
      <c r="Z836" s="38" t="str">
        <f t="shared" si="0"/>
        <v>INDICAR PRECIO VTA</v>
      </c>
      <c r="AA836" s="81" t="str">
        <f t="shared" si="1"/>
        <v>-</v>
      </c>
      <c r="AB836" s="82">
        <f>+MaestraLP3[[#This Row],[PRECIO]]*MaestraLP3[[#This Row],[%MG UMV]]</f>
        <v>22999.355750000002</v>
      </c>
      <c r="AC836" s="83">
        <v>17.399999999999999</v>
      </c>
      <c r="AD836" s="84">
        <f>+MaestraLP3[[#This Row],[MARGEN UNITARIO]]/MaestraLP3[[#This Row],[Peso Neto UMV (KG)]]</f>
        <v>4791.5324479166675</v>
      </c>
      <c r="AE836" s="2" t="s">
        <v>53</v>
      </c>
      <c r="AF836" s="78">
        <v>0</v>
      </c>
      <c r="AG836" s="78">
        <v>0</v>
      </c>
    </row>
    <row r="837" spans="1:33" hidden="1" x14ac:dyDescent="0.35">
      <c r="A837" s="2" t="s">
        <v>137</v>
      </c>
      <c r="B837" s="2">
        <v>104534110</v>
      </c>
      <c r="C837" s="2" t="str">
        <f>+MaestraLP3[[#This Row],[CÓDIGO]]&amp;MaestraLP3[[#Headers],[-]]&amp;MaestraLP3[[#This Row],[UMV]]</f>
        <v>108000140-C08</v>
      </c>
      <c r="D837" s="37" t="str">
        <f>+_xlfn.CONCAT(MaestraLP3[[#This Row],[CÓDIGO]],MaestraLP3[[#Headers],[FS00]])</f>
        <v>108000140FS00</v>
      </c>
      <c r="E837" s="2" t="s">
        <v>34</v>
      </c>
      <c r="G837" s="2" t="s">
        <v>250</v>
      </c>
      <c r="H837" s="2" t="s">
        <v>1292</v>
      </c>
      <c r="I837" s="2" t="s">
        <v>2786</v>
      </c>
      <c r="J837" s="37" t="s">
        <v>49</v>
      </c>
      <c r="K837" s="37" t="s">
        <v>50</v>
      </c>
      <c r="L837" s="2" t="str">
        <f>VLOOKUP(MaestraLP3[[#This Row],[UMV]],VALIDACIONES!$J$5:$L$489,3,FALSE)</f>
        <v>Caja 8 Unidades</v>
      </c>
      <c r="M837" s="2" t="s">
        <v>51</v>
      </c>
      <c r="N837" s="2" t="s">
        <v>78</v>
      </c>
      <c r="O837" s="77">
        <v>18132</v>
      </c>
      <c r="P837" s="72" t="s">
        <v>2752</v>
      </c>
      <c r="Q837" s="53">
        <v>28500</v>
      </c>
      <c r="R837" s="78">
        <v>0</v>
      </c>
      <c r="S837" s="53" t="s">
        <v>69</v>
      </c>
      <c r="T837" s="79" t="s">
        <v>69</v>
      </c>
      <c r="U837" s="75">
        <v>19348</v>
      </c>
      <c r="V837" s="77">
        <v>18132</v>
      </c>
      <c r="W837" s="80">
        <f>+(MaestraLP3[[#This Row],[COSTO OCT AL 25-09]]-MaestraLP3[[#This Row],[COSTO ]])/MaestraLP3[[#This Row],[COSTO OCT AL 25-09]]</f>
        <v>-2.4750472629796818E-2</v>
      </c>
      <c r="X837" s="53" t="s">
        <v>2605</v>
      </c>
      <c r="Y837" s="77">
        <v>0</v>
      </c>
      <c r="Z837" s="38" t="str">
        <f t="shared" si="0"/>
        <v>INDICAR PRECIO VTA</v>
      </c>
      <c r="AA837" s="81" t="str">
        <f t="shared" si="1"/>
        <v>-</v>
      </c>
      <c r="AB837" s="82">
        <f>+MaestraLP3[[#This Row],[PRECIO]]*MaestraLP3[[#This Row],[%MG UMV]]</f>
        <v>6802.1373000000003</v>
      </c>
      <c r="AC837" s="83">
        <v>12</v>
      </c>
      <c r="AD837" s="84">
        <f>+MaestraLP3[[#This Row],[MARGEN UNITARIO]]/MaestraLP3[[#This Row],[Peso Neto UMV (KG)]]</f>
        <v>1889.4825833333334</v>
      </c>
      <c r="AE837" s="2" t="s">
        <v>53</v>
      </c>
      <c r="AF837" s="78">
        <v>0</v>
      </c>
      <c r="AG837" s="78">
        <v>0</v>
      </c>
    </row>
    <row r="838" spans="1:33" hidden="1" x14ac:dyDescent="0.35">
      <c r="A838" s="2" t="s">
        <v>137</v>
      </c>
      <c r="B838" s="2">
        <v>104330690</v>
      </c>
      <c r="C838" s="2" t="str">
        <f>+MaestraLP3[[#This Row],[CÓDIGO]]&amp;MaestraLP3[[#Headers],[-]]&amp;MaestraLP3[[#This Row],[UMV]]</f>
        <v>108000191-Z60</v>
      </c>
      <c r="D838" s="37" t="str">
        <f>+_xlfn.CONCAT(MaestraLP3[[#This Row],[CÓDIGO]],MaestraLP3[[#Headers],[FS00]])</f>
        <v>108000191FS00</v>
      </c>
      <c r="E838" s="2" t="s">
        <v>34</v>
      </c>
      <c r="G838" s="2" t="s">
        <v>1216</v>
      </c>
      <c r="H838" s="2" t="s">
        <v>1231</v>
      </c>
      <c r="I838" s="2" t="s">
        <v>2787</v>
      </c>
      <c r="J838" s="37" t="s">
        <v>141</v>
      </c>
      <c r="K838" s="37" t="s">
        <v>50</v>
      </c>
      <c r="L838" s="2" t="str">
        <f>VLOOKUP(MaestraLP3[[#This Row],[UMV]],VALIDACIONES!$J$5:$L$489,3,FALSE)</f>
        <v>Caja 160 Unidades</v>
      </c>
      <c r="M838" s="2" t="s">
        <v>40</v>
      </c>
      <c r="N838" s="2" t="s">
        <v>41</v>
      </c>
      <c r="O838" s="77">
        <v>14858.91</v>
      </c>
      <c r="P838" s="72" t="s">
        <v>2752</v>
      </c>
      <c r="Q838" s="53">
        <v>20700</v>
      </c>
      <c r="R838" s="78">
        <v>0</v>
      </c>
      <c r="S838" s="53" t="s">
        <v>69</v>
      </c>
      <c r="T838" s="79" t="s">
        <v>69</v>
      </c>
      <c r="U838" s="75">
        <v>11158</v>
      </c>
      <c r="V838" s="77">
        <v>14858.91</v>
      </c>
      <c r="W838" s="80">
        <f>+(MaestraLP3[[#This Row],[COSTO OCT AL 25-09]]-MaestraLP3[[#This Row],[COSTO ]])/MaestraLP3[[#This Row],[COSTO OCT AL 25-09]]</f>
        <v>0.19570943152837844</v>
      </c>
      <c r="X838" s="53" t="s">
        <v>2605</v>
      </c>
      <c r="Y838" s="77">
        <v>0</v>
      </c>
      <c r="Z838" s="38" t="str">
        <f t="shared" si="0"/>
        <v>INDICAR PRECIO VTA</v>
      </c>
      <c r="AA838" s="81" t="str">
        <f t="shared" si="1"/>
        <v>-</v>
      </c>
      <c r="AB838" s="82">
        <f>+MaestraLP3[[#This Row],[PRECIO]]*MaestraLP3[[#This Row],[%MG UMV]]</f>
        <v>14904.585200000003</v>
      </c>
      <c r="AC838" s="83">
        <v>10</v>
      </c>
      <c r="AD838" s="84">
        <f>+MaestraLP3[[#This Row],[MARGEN UNITARIO]]/MaestraLP3[[#This Row],[Peso Neto UMV (KG)]]</f>
        <v>3726.1463000000008</v>
      </c>
      <c r="AE838" s="2" t="s">
        <v>44</v>
      </c>
      <c r="AF838" s="78">
        <v>0</v>
      </c>
      <c r="AG838" s="78">
        <v>0</v>
      </c>
    </row>
    <row r="839" spans="1:33" hidden="1" x14ac:dyDescent="0.35">
      <c r="A839" s="2" t="s">
        <v>137</v>
      </c>
      <c r="B839" s="2">
        <v>104303010</v>
      </c>
      <c r="C839" s="2" t="str">
        <f>+MaestraLP3[[#This Row],[CÓDIGO]]&amp;MaestraLP3[[#Headers],[-]]&amp;MaestraLP3[[#This Row],[UMV]]</f>
        <v>108000190-Z60</v>
      </c>
      <c r="D839" s="37" t="str">
        <f>+_xlfn.CONCAT(MaestraLP3[[#This Row],[CÓDIGO]],MaestraLP3[[#Headers],[FS00]])</f>
        <v>108000190FS00</v>
      </c>
      <c r="E839" s="2" t="s">
        <v>34</v>
      </c>
      <c r="G839" s="2" t="s">
        <v>1216</v>
      </c>
      <c r="H839" s="2" t="s">
        <v>1222</v>
      </c>
      <c r="I839" s="2" t="s">
        <v>2788</v>
      </c>
      <c r="J839" s="37" t="s">
        <v>141</v>
      </c>
      <c r="K839" s="37" t="s">
        <v>50</v>
      </c>
      <c r="L839" s="2" t="str">
        <f>VLOOKUP(MaestraLP3[[#This Row],[UMV]],VALIDACIONES!$J$5:$L$489,3,FALSE)</f>
        <v>Caja 160 Unidades</v>
      </c>
      <c r="M839" s="2" t="s">
        <v>40</v>
      </c>
      <c r="N839" s="2" t="s">
        <v>41</v>
      </c>
      <c r="O839" s="77">
        <v>14441.62</v>
      </c>
      <c r="P839" s="72" t="s">
        <v>2752</v>
      </c>
      <c r="Q839" s="53">
        <v>23300</v>
      </c>
      <c r="R839" s="78">
        <v>0</v>
      </c>
      <c r="S839" s="53" t="s">
        <v>69</v>
      </c>
      <c r="T839" s="79" t="s">
        <v>69</v>
      </c>
      <c r="U839" s="75">
        <v>17208</v>
      </c>
      <c r="V839" s="77">
        <v>14441.62</v>
      </c>
      <c r="W839" s="80">
        <f>+(MaestraLP3[[#This Row],[COSTO OCT AL 25-09]]-MaestraLP3[[#This Row],[COSTO ]])/MaestraLP3[[#This Row],[COSTO OCT AL 25-09]]</f>
        <v>-1.4813143806051842E-2</v>
      </c>
      <c r="X839" s="53" t="s">
        <v>2605</v>
      </c>
      <c r="Y839" s="77">
        <v>0</v>
      </c>
      <c r="Z839" s="38" t="str">
        <f t="shared" si="0"/>
        <v>INDICAR PRECIO VTA</v>
      </c>
      <c r="AA839" s="81" t="str">
        <f t="shared" si="1"/>
        <v>-</v>
      </c>
      <c r="AB839" s="82">
        <f>+MaestraLP3[[#This Row],[PRECIO]]*MaestraLP3[[#This Row],[%MG UMV]]</f>
        <v>28701.423200000005</v>
      </c>
      <c r="AC839" s="83">
        <v>10</v>
      </c>
      <c r="AD839" s="84">
        <f>+MaestraLP3[[#This Row],[MARGEN UNITARIO]]/MaestraLP3[[#This Row],[Peso Neto UMV (KG)]]</f>
        <v>5979.4631666666683</v>
      </c>
      <c r="AE839" s="2" t="s">
        <v>53</v>
      </c>
      <c r="AF839" s="78">
        <v>0</v>
      </c>
      <c r="AG839" s="78">
        <v>0</v>
      </c>
    </row>
    <row r="840" spans="1:33" hidden="1" x14ac:dyDescent="0.35">
      <c r="A840" s="2" t="s">
        <v>137</v>
      </c>
      <c r="B840" s="2">
        <v>104527040</v>
      </c>
      <c r="C840" s="2" t="str">
        <f>+MaestraLP3[[#This Row],[CÓDIGO]]&amp;MaestraLP3[[#Headers],[-]]&amp;MaestraLP3[[#This Row],[UMV]]</f>
        <v>108000144-C10</v>
      </c>
      <c r="D840" s="37" t="str">
        <f>+_xlfn.CONCAT(MaestraLP3[[#This Row],[CÓDIGO]],MaestraLP3[[#Headers],[FS00]])</f>
        <v>108000144FS00</v>
      </c>
      <c r="E840" s="2" t="s">
        <v>34</v>
      </c>
      <c r="G840" s="2" t="s">
        <v>94</v>
      </c>
      <c r="H840" s="2" t="s">
        <v>232</v>
      </c>
      <c r="I840" s="2" t="s">
        <v>2789</v>
      </c>
      <c r="J840" s="37" t="s">
        <v>1163</v>
      </c>
      <c r="K840" s="37" t="s">
        <v>50</v>
      </c>
      <c r="L840" s="2" t="str">
        <f>VLOOKUP(MaestraLP3[[#This Row],[UMV]],VALIDACIONES!$J$5:$L$489,3,FALSE)</f>
        <v>Caja 10 Unidades</v>
      </c>
      <c r="M840" s="2" t="s">
        <v>51</v>
      </c>
      <c r="N840" s="2" t="s">
        <v>78</v>
      </c>
      <c r="O840" s="77">
        <v>13125</v>
      </c>
      <c r="P840" s="72" t="s">
        <v>2752</v>
      </c>
      <c r="Q840" s="53">
        <v>19000</v>
      </c>
      <c r="R840" s="78">
        <v>0</v>
      </c>
      <c r="S840" s="53" t="s">
        <v>143</v>
      </c>
      <c r="T840" s="79" t="s">
        <v>69</v>
      </c>
      <c r="U840" s="75">
        <v>17205.599999999999</v>
      </c>
      <c r="V840" s="77">
        <v>13125</v>
      </c>
      <c r="W840" s="80">
        <f>+(MaestraLP3[[#This Row],[COSTO OCT AL 25-09]]-MaestraLP3[[#This Row],[COSTO ]])/MaestraLP3[[#This Row],[COSTO OCT AL 25-09]]</f>
        <v>-1.7926847656249835E-2</v>
      </c>
      <c r="X840" s="53" t="s">
        <v>2605</v>
      </c>
      <c r="Y840" s="77">
        <v>0</v>
      </c>
      <c r="Z840" s="38" t="str">
        <f t="shared" si="0"/>
        <v>INDICAR PRECIO VTA</v>
      </c>
      <c r="AA840" s="81" t="str">
        <f t="shared" si="1"/>
        <v>-</v>
      </c>
      <c r="AB840" s="82">
        <f>+MaestraLP3[[#This Row],[PRECIO]]*MaestraLP3[[#This Row],[%MG UMV]]</f>
        <v>13941.072700000004</v>
      </c>
      <c r="AC840" s="83">
        <v>10</v>
      </c>
      <c r="AD840" s="84">
        <f>+MaestraLP3[[#This Row],[MARGEN UNITARIO]]/MaestraLP3[[#This Row],[Peso Neto UMV (KG)]]</f>
        <v>2050.1577500000008</v>
      </c>
      <c r="AE840" s="2" t="s">
        <v>53</v>
      </c>
      <c r="AF840" s="78">
        <v>0</v>
      </c>
      <c r="AG840" s="78">
        <v>0</v>
      </c>
    </row>
    <row r="841" spans="1:33" hidden="1" x14ac:dyDescent="0.35">
      <c r="A841" s="2" t="s">
        <v>137</v>
      </c>
      <c r="B841" s="2">
        <v>104527020</v>
      </c>
      <c r="C841" s="2" t="str">
        <f>+MaestraLP3[[#This Row],[CÓDIGO]]&amp;MaestraLP3[[#Headers],[-]]&amp;MaestraLP3[[#This Row],[UMV]]</f>
        <v>102500080-C12</v>
      </c>
      <c r="D841" s="37" t="str">
        <f>+_xlfn.CONCAT(MaestraLP3[[#This Row],[CÓDIGO]],MaestraLP3[[#Headers],[FS00]])</f>
        <v>102500080FS00</v>
      </c>
      <c r="E841" s="2" t="s">
        <v>34</v>
      </c>
      <c r="G841" s="2" t="s">
        <v>94</v>
      </c>
      <c r="H841" s="2" t="s">
        <v>232</v>
      </c>
      <c r="I841" s="2" t="s">
        <v>2790</v>
      </c>
      <c r="J841" s="37" t="s">
        <v>234</v>
      </c>
      <c r="K841" s="37" t="s">
        <v>50</v>
      </c>
      <c r="L841" s="2" t="str">
        <f>VLOOKUP(MaestraLP3[[#This Row],[UMV]],VALIDACIONES!$J$5:$L$489,3,FALSE)</f>
        <v>Caja 12 Unidades</v>
      </c>
      <c r="M841" s="2" t="s">
        <v>51</v>
      </c>
      <c r="N841" s="2" t="s">
        <v>78</v>
      </c>
      <c r="O841" s="77">
        <v>15720</v>
      </c>
      <c r="P841" s="72" t="s">
        <v>2752</v>
      </c>
      <c r="Q841" s="53">
        <v>21600</v>
      </c>
      <c r="R841" s="78">
        <v>0</v>
      </c>
      <c r="S841" s="53" t="s">
        <v>143</v>
      </c>
      <c r="T841" s="79" t="s">
        <v>69</v>
      </c>
      <c r="U841" s="75">
        <v>14868</v>
      </c>
      <c r="V841" s="77">
        <v>15720</v>
      </c>
      <c r="W841" s="80">
        <f>+(MaestraLP3[[#This Row],[COSTO OCT AL 25-09]]-MaestraLP3[[#This Row],[COSTO ]])/MaestraLP3[[#This Row],[COSTO OCT AL 25-09]]</f>
        <v>2.4977964295230397E-2</v>
      </c>
      <c r="X841" s="53" t="s">
        <v>2605</v>
      </c>
      <c r="Y841" s="77">
        <v>0</v>
      </c>
      <c r="Z841" s="38" t="str">
        <f t="shared" si="0"/>
        <v>INDICAR PRECIO VTA</v>
      </c>
      <c r="AA841" s="81" t="str">
        <f t="shared" si="1"/>
        <v>-</v>
      </c>
      <c r="AB841" s="82">
        <f>+MaestraLP3[[#This Row],[PRECIO]]*MaestraLP3[[#This Row],[%MG UMV]]</f>
        <v>7533.3403499999986</v>
      </c>
      <c r="AC841" s="83">
        <v>12</v>
      </c>
      <c r="AD841" s="84">
        <f>+MaestraLP3[[#This Row],[MARGEN UNITARIO]]/MaestraLP3[[#This Row],[Peso Neto UMV (KG)]]</f>
        <v>1255.5567249999997</v>
      </c>
      <c r="AE841" s="2" t="s">
        <v>53</v>
      </c>
      <c r="AF841" s="78">
        <v>0</v>
      </c>
      <c r="AG841" s="78">
        <v>0</v>
      </c>
    </row>
    <row r="842" spans="1:33" hidden="1" x14ac:dyDescent="0.35">
      <c r="A842" s="2" t="s">
        <v>137</v>
      </c>
      <c r="B842" s="2">
        <v>101530600</v>
      </c>
      <c r="C842" s="2" t="str">
        <f>+MaestraLP3[[#This Row],[CÓDIGO]]&amp;MaestraLP3[[#Headers],[-]]&amp;MaestraLP3[[#This Row],[UMV]]</f>
        <v>102500041-C12</v>
      </c>
      <c r="D842" s="37" t="str">
        <f>+_xlfn.CONCAT(MaestraLP3[[#This Row],[CÓDIGO]],MaestraLP3[[#Headers],[FS00]])</f>
        <v>102500041FS00</v>
      </c>
      <c r="E842" s="2" t="s">
        <v>34</v>
      </c>
      <c r="G842" s="2" t="s">
        <v>81</v>
      </c>
      <c r="H842" s="2" t="s">
        <v>196</v>
      </c>
      <c r="I842" s="2" t="s">
        <v>2791</v>
      </c>
      <c r="J842" s="37" t="s">
        <v>57</v>
      </c>
      <c r="K842" s="37" t="s">
        <v>50</v>
      </c>
      <c r="L842" s="2" t="str">
        <f>VLOOKUP(MaestraLP3[[#This Row],[UMV]],VALIDACIONES!$J$5:$L$489,3,FALSE)</f>
        <v>Caja 12 Unidades</v>
      </c>
      <c r="M842" s="2" t="s">
        <v>51</v>
      </c>
      <c r="N842" s="2" t="s">
        <v>41</v>
      </c>
      <c r="O842" s="77">
        <v>23971.46</v>
      </c>
      <c r="P842" s="72" t="s">
        <v>2752</v>
      </c>
      <c r="Q842" s="53">
        <v>48000</v>
      </c>
      <c r="R842" s="78">
        <v>0</v>
      </c>
      <c r="S842" s="53" t="s">
        <v>69</v>
      </c>
      <c r="T842" s="79" t="s">
        <v>69</v>
      </c>
      <c r="U842" s="75">
        <v>14868</v>
      </c>
      <c r="V842" s="77">
        <v>23971.46</v>
      </c>
      <c r="W842" s="80">
        <f>+(MaestraLP3[[#This Row],[COSTO OCT AL 25-09]]-MaestraLP3[[#This Row],[COSTO ]])/MaestraLP3[[#This Row],[COSTO OCT AL 25-09]]</f>
        <v>-1.012495908862023E-2</v>
      </c>
      <c r="X842" s="53" t="s">
        <v>2605</v>
      </c>
      <c r="Y842" s="77">
        <v>0</v>
      </c>
      <c r="Z842" s="38" t="str">
        <f t="shared" si="0"/>
        <v>INDICAR PRECIO VTA</v>
      </c>
      <c r="AA842" s="81" t="str">
        <f t="shared" si="1"/>
        <v>-</v>
      </c>
      <c r="AB842" s="82">
        <f>+MaestraLP3[[#This Row],[PRECIO]]*MaestraLP3[[#This Row],[%MG UMV]]</f>
        <v>7951.1346500000018</v>
      </c>
      <c r="AC842" s="83">
        <v>18.3</v>
      </c>
      <c r="AD842" s="84">
        <f>+MaestraLP3[[#This Row],[MARGEN UNITARIO]]/MaestraLP3[[#This Row],[Peso Neto UMV (KG)]]</f>
        <v>1325.1891083333337</v>
      </c>
      <c r="AE842" s="2" t="s">
        <v>53</v>
      </c>
      <c r="AF842" s="78">
        <v>0</v>
      </c>
      <c r="AG842" s="78">
        <v>0</v>
      </c>
    </row>
    <row r="843" spans="1:33" hidden="1" x14ac:dyDescent="0.35">
      <c r="A843" s="2" t="s">
        <v>137</v>
      </c>
      <c r="B843" s="2">
        <v>104527050</v>
      </c>
      <c r="C843" s="2" t="str">
        <f>+MaestraLP3[[#This Row],[CÓDIGO]]&amp;MaestraLP3[[#Headers],[-]]&amp;MaestraLP3[[#This Row],[UMV]]</f>
        <v>102500042-C12</v>
      </c>
      <c r="D843" s="37" t="str">
        <f>+_xlfn.CONCAT(MaestraLP3[[#This Row],[CÓDIGO]],MaestraLP3[[#Headers],[FS00]])</f>
        <v>102500042FS00</v>
      </c>
      <c r="E843" s="2" t="s">
        <v>34</v>
      </c>
      <c r="G843" s="2" t="s">
        <v>94</v>
      </c>
      <c r="H843" s="2" t="s">
        <v>232</v>
      </c>
      <c r="I843" s="2" t="s">
        <v>2792</v>
      </c>
      <c r="J843" s="37" t="s">
        <v>1163</v>
      </c>
      <c r="K843" s="37" t="s">
        <v>50</v>
      </c>
      <c r="L843" s="2" t="str">
        <f>VLOOKUP(MaestraLP3[[#This Row],[UMV]],VALIDACIONES!$J$5:$L$489,3,FALSE)</f>
        <v>Caja 12 Unidades</v>
      </c>
      <c r="M843" s="2" t="s">
        <v>51</v>
      </c>
      <c r="N843" s="2" t="s">
        <v>78</v>
      </c>
      <c r="O843" s="77">
        <v>13050</v>
      </c>
      <c r="P843" s="72" t="s">
        <v>2752</v>
      </c>
      <c r="Q843" s="53">
        <v>19000</v>
      </c>
      <c r="R843" s="78">
        <v>0</v>
      </c>
      <c r="S843" s="53" t="s">
        <v>143</v>
      </c>
      <c r="T843" s="79" t="s">
        <v>69</v>
      </c>
      <c r="U843" s="75">
        <v>17224.32</v>
      </c>
      <c r="V843" s="77">
        <v>13050</v>
      </c>
      <c r="W843" s="80">
        <f>+(MaestraLP3[[#This Row],[COSTO OCT AL 25-09]]-MaestraLP3[[#This Row],[COSTO ]])/MaestraLP3[[#This Row],[COSTO OCT AL 25-09]]</f>
        <v>-4.7932319487209388E-3</v>
      </c>
      <c r="X843" s="53" t="s">
        <v>2605</v>
      </c>
      <c r="Y843" s="77">
        <v>0</v>
      </c>
      <c r="Z843" s="38" t="str">
        <f t="shared" si="0"/>
        <v>INDICAR PRECIO VTA</v>
      </c>
      <c r="AA843" s="81" t="str">
        <f t="shared" si="1"/>
        <v>-</v>
      </c>
      <c r="AB843" s="82">
        <f>+MaestraLP3[[#This Row],[PRECIO]]*MaestraLP3[[#This Row],[%MG UMV]]</f>
        <v>8010.7253000000037</v>
      </c>
      <c r="AC843" s="83">
        <v>10</v>
      </c>
      <c r="AD843" s="84">
        <f>+MaestraLP3[[#This Row],[MARGEN UNITARIO]]/MaestraLP3[[#This Row],[Peso Neto UMV (KG)]]</f>
        <v>1335.1208833333339</v>
      </c>
      <c r="AE843" s="2" t="s">
        <v>53</v>
      </c>
      <c r="AF843" s="78">
        <v>0</v>
      </c>
      <c r="AG843" s="78">
        <v>0</v>
      </c>
    </row>
    <row r="844" spans="1:33" hidden="1" x14ac:dyDescent="0.35">
      <c r="A844" s="2" t="s">
        <v>137</v>
      </c>
      <c r="B844" s="2">
        <v>101530550</v>
      </c>
      <c r="C844" s="2" t="str">
        <f>+MaestraLP3[[#This Row],[CÓDIGO]]&amp;MaestraLP3[[#Headers],[-]]&amp;MaestraLP3[[#This Row],[UMV]]</f>
        <v>102500017-C14</v>
      </c>
      <c r="D844" s="37" t="str">
        <f>+_xlfn.CONCAT(MaestraLP3[[#This Row],[CÓDIGO]],MaestraLP3[[#Headers],[FS00]])</f>
        <v>102500017FS00</v>
      </c>
      <c r="E844" s="2" t="s">
        <v>34</v>
      </c>
      <c r="G844" s="2" t="s">
        <v>81</v>
      </c>
      <c r="H844" s="2" t="s">
        <v>196</v>
      </c>
      <c r="I844" s="2" t="s">
        <v>2793</v>
      </c>
      <c r="J844" s="37" t="s">
        <v>57</v>
      </c>
      <c r="K844" s="37" t="s">
        <v>50</v>
      </c>
      <c r="L844" s="2" t="str">
        <f>VLOOKUP(MaestraLP3[[#This Row],[UMV]],VALIDACIONES!$J$5:$L$489,3,FALSE)</f>
        <v>Caja 14 Unidades</v>
      </c>
      <c r="M844" s="2" t="s">
        <v>51</v>
      </c>
      <c r="N844" s="2" t="s">
        <v>41</v>
      </c>
      <c r="O844" s="77">
        <v>23606.09</v>
      </c>
      <c r="P844" s="72" t="s">
        <v>2752</v>
      </c>
      <c r="Q844" s="53">
        <v>52000</v>
      </c>
      <c r="R844" s="78">
        <v>0</v>
      </c>
      <c r="S844" s="53" t="s">
        <v>69</v>
      </c>
      <c r="T844" s="79" t="s">
        <v>69</v>
      </c>
      <c r="U844" s="75">
        <v>20290.8</v>
      </c>
      <c r="V844" s="77">
        <v>23606.09</v>
      </c>
      <c r="W844" s="80">
        <f>+(MaestraLP3[[#This Row],[COSTO OCT AL 25-09]]-MaestraLP3[[#This Row],[COSTO ]])/MaestraLP3[[#This Row],[COSTO OCT AL 25-09]]</f>
        <v>-2.2518900739283115E-2</v>
      </c>
      <c r="X844" s="53" t="s">
        <v>2605</v>
      </c>
      <c r="Y844" s="77">
        <v>0</v>
      </c>
      <c r="Z844" s="38" t="str">
        <f t="shared" si="0"/>
        <v>INDICAR PRECIO VTA</v>
      </c>
      <c r="AA844" s="81" t="str">
        <f t="shared" si="1"/>
        <v>-</v>
      </c>
      <c r="AB844" s="82">
        <f>+MaestraLP3[[#This Row],[PRECIO]]*MaestraLP3[[#This Row],[%MG UMV]]</f>
        <v>8884.1501000000026</v>
      </c>
      <c r="AC844" s="83">
        <v>18.3</v>
      </c>
      <c r="AD844" s="84">
        <f>+MaestraLP3[[#This Row],[MARGEN UNITARIO]]/MaestraLP3[[#This Row],[Peso Neto UMV (KG)]]</f>
        <v>1269.1643000000004</v>
      </c>
      <c r="AE844" s="2" t="s">
        <v>53</v>
      </c>
      <c r="AF844" s="78">
        <v>0</v>
      </c>
      <c r="AG844" s="78">
        <v>0</v>
      </c>
    </row>
    <row r="845" spans="1:33" hidden="1" x14ac:dyDescent="0.35">
      <c r="A845" s="2" t="s">
        <v>137</v>
      </c>
      <c r="B845" s="2">
        <v>104539260</v>
      </c>
      <c r="C845" s="2" t="str">
        <f>+MaestraLP3[[#This Row],[CÓDIGO]]&amp;MaestraLP3[[#Headers],[-]]&amp;MaestraLP3[[#This Row],[UMV]]</f>
        <v>102500018-C24</v>
      </c>
      <c r="D845" s="37" t="str">
        <f>+_xlfn.CONCAT(MaestraLP3[[#This Row],[CÓDIGO]],MaestraLP3[[#Headers],[FS00]])</f>
        <v>102500018FS00</v>
      </c>
      <c r="E845" s="2" t="s">
        <v>34</v>
      </c>
      <c r="G845" s="2" t="s">
        <v>1216</v>
      </c>
      <c r="H845" s="2" t="s">
        <v>1222</v>
      </c>
      <c r="I845" s="2" t="s">
        <v>2794</v>
      </c>
      <c r="J845" s="37" t="s">
        <v>198</v>
      </c>
      <c r="K845" s="37" t="s">
        <v>50</v>
      </c>
      <c r="L845" s="2" t="str">
        <f>VLOOKUP(MaestraLP3[[#This Row],[UMV]],VALIDACIONES!$J$5:$L$489,3,FALSE)</f>
        <v>Caja 24 Unidades</v>
      </c>
      <c r="M845" s="2" t="s">
        <v>40</v>
      </c>
      <c r="N845" s="2" t="s">
        <v>41</v>
      </c>
      <c r="O845" s="77">
        <v>16100</v>
      </c>
      <c r="P845" s="72" t="s">
        <v>2752</v>
      </c>
      <c r="Q845" s="53">
        <v>31700</v>
      </c>
      <c r="R845" s="78">
        <v>0</v>
      </c>
      <c r="S845" s="53" t="s">
        <v>493</v>
      </c>
      <c r="T845" s="79" t="s">
        <v>69</v>
      </c>
      <c r="U845" s="75">
        <v>11033.52</v>
      </c>
      <c r="V845" s="77">
        <v>16100</v>
      </c>
      <c r="W845" s="80">
        <f>+(MaestraLP3[[#This Row],[COSTO OCT AL 25-09]]-MaestraLP3[[#This Row],[COSTO ]])/MaestraLP3[[#This Row],[COSTO OCT AL 25-09]]</f>
        <v>-4.6959035848240606E-2</v>
      </c>
      <c r="X845" s="53" t="s">
        <v>2605</v>
      </c>
      <c r="Y845" s="77">
        <v>0</v>
      </c>
      <c r="Z845" s="38" t="str">
        <f t="shared" si="0"/>
        <v>INDICAR PRECIO VTA</v>
      </c>
      <c r="AA845" s="81" t="str">
        <f t="shared" si="1"/>
        <v>-</v>
      </c>
      <c r="AB845" s="82">
        <f>+MaestraLP3[[#This Row],[PRECIO]]*MaestraLP3[[#This Row],[%MG UMV]]</f>
        <v>17453.780050000001</v>
      </c>
      <c r="AC845" s="83">
        <v>12.5</v>
      </c>
      <c r="AD845" s="84">
        <f>+MaestraLP3[[#This Row],[MARGEN UNITARIO]]/MaestraLP3[[#This Row],[Peso Neto UMV (KG)]]</f>
        <v>1454.4816708333335</v>
      </c>
      <c r="AE845" s="2" t="s">
        <v>53</v>
      </c>
      <c r="AF845" s="78">
        <v>0</v>
      </c>
      <c r="AG845" s="78">
        <v>0</v>
      </c>
    </row>
    <row r="846" spans="1:33" hidden="1" x14ac:dyDescent="0.35">
      <c r="A846" s="2" t="s">
        <v>137</v>
      </c>
      <c r="B846" s="2">
        <v>104321040</v>
      </c>
      <c r="C846" s="2" t="str">
        <f>+MaestraLP3[[#This Row],[CÓDIGO]]&amp;MaestraLP3[[#Headers],[-]]&amp;MaestraLP3[[#This Row],[UMV]]</f>
        <v>102310110-C24</v>
      </c>
      <c r="D846" s="37" t="str">
        <f>+_xlfn.CONCAT(MaestraLP3[[#This Row],[CÓDIGO]],MaestraLP3[[#Headers],[FS00]])</f>
        <v>102310110FS00</v>
      </c>
      <c r="E846" s="2" t="s">
        <v>34</v>
      </c>
      <c r="G846" s="2" t="s">
        <v>194</v>
      </c>
      <c r="H846" s="2" t="s">
        <v>202</v>
      </c>
      <c r="I846" s="2" t="s">
        <v>2795</v>
      </c>
      <c r="J846" s="37" t="s">
        <v>65</v>
      </c>
      <c r="K846" s="37" t="s">
        <v>50</v>
      </c>
      <c r="L846" s="2" t="str">
        <f>VLOOKUP(MaestraLP3[[#This Row],[UMV]],VALIDACIONES!$J$5:$L$489,3,FALSE)</f>
        <v>Caja 24 Unidades</v>
      </c>
      <c r="M846" s="2" t="s">
        <v>40</v>
      </c>
      <c r="N846" s="2" t="s">
        <v>41</v>
      </c>
      <c r="O846" s="77">
        <v>12293.68</v>
      </c>
      <c r="P846" s="72" t="s">
        <v>2752</v>
      </c>
      <c r="Q846" s="53">
        <v>24000</v>
      </c>
      <c r="R846" s="78">
        <v>0</v>
      </c>
      <c r="S846" s="53" t="s">
        <v>69</v>
      </c>
      <c r="T846" s="79" t="s">
        <v>69</v>
      </c>
      <c r="U846" s="75">
        <v>11916.960000000001</v>
      </c>
      <c r="V846" s="77">
        <v>12293.68</v>
      </c>
      <c r="W846" s="80">
        <f>+(MaestraLP3[[#This Row],[COSTO OCT AL 25-09]]-MaestraLP3[[#This Row],[COSTO ]])/MaestraLP3[[#This Row],[COSTO OCT AL 25-09]]</f>
        <v>-9.1166767435133748E-3</v>
      </c>
      <c r="X846" s="53" t="s">
        <v>2605</v>
      </c>
      <c r="Y846" s="77">
        <v>0</v>
      </c>
      <c r="Z846" s="38" t="str">
        <f t="shared" si="0"/>
        <v>INDICAR PRECIO VTA</v>
      </c>
      <c r="AA846" s="81" t="str">
        <f t="shared" si="1"/>
        <v>-</v>
      </c>
      <c r="AB846" s="82">
        <f>+MaestraLP3[[#This Row],[PRECIO]]*MaestraLP3[[#This Row],[%MG UMV]]</f>
        <v>14744.252400000005</v>
      </c>
      <c r="AC846" s="83">
        <v>10</v>
      </c>
      <c r="AD846" s="84">
        <f>+MaestraLP3[[#This Row],[MARGEN UNITARIO]]/MaestraLP3[[#This Row],[Peso Neto UMV (KG)]]</f>
        <v>11814.304807692311</v>
      </c>
      <c r="AE846" s="2" t="s">
        <v>44</v>
      </c>
      <c r="AF846" s="78">
        <v>0</v>
      </c>
      <c r="AG846" s="78">
        <v>0</v>
      </c>
    </row>
    <row r="847" spans="1:33" hidden="1" x14ac:dyDescent="0.35">
      <c r="A847" s="2" t="s">
        <v>137</v>
      </c>
      <c r="B847" s="2">
        <v>104501080</v>
      </c>
      <c r="C847" s="2" t="str">
        <f>+MaestraLP3[[#This Row],[CÓDIGO]]&amp;MaestraLP3[[#Headers],[-]]&amp;MaestraLP3[[#This Row],[UMV]]</f>
        <v>102500010-C15</v>
      </c>
      <c r="D847" s="37" t="str">
        <f>+_xlfn.CONCAT(MaestraLP3[[#This Row],[CÓDIGO]],MaestraLP3[[#Headers],[FS00]])</f>
        <v>102500010FS00</v>
      </c>
      <c r="E847" s="2" t="s">
        <v>34</v>
      </c>
      <c r="G847" s="2" t="s">
        <v>273</v>
      </c>
      <c r="H847" s="2" t="s">
        <v>1602</v>
      </c>
      <c r="I847" s="2" t="s">
        <v>2796</v>
      </c>
      <c r="J847" s="37" t="s">
        <v>57</v>
      </c>
      <c r="K847" s="37" t="s">
        <v>50</v>
      </c>
      <c r="L847" s="2" t="str">
        <f>VLOOKUP(MaestraLP3[[#This Row],[UMV]],VALIDACIONES!$J$5:$L$489,3,FALSE)</f>
        <v>Caja 15 Unidades</v>
      </c>
      <c r="M847" s="2" t="s">
        <v>51</v>
      </c>
      <c r="N847" s="2" t="s">
        <v>78</v>
      </c>
      <c r="O847" s="77">
        <v>20252.3</v>
      </c>
      <c r="P847" s="72" t="s">
        <v>2752</v>
      </c>
      <c r="Q847" s="53">
        <v>28000</v>
      </c>
      <c r="R847" s="78">
        <v>0</v>
      </c>
      <c r="S847" s="53" t="s">
        <v>69</v>
      </c>
      <c r="T847" s="79" t="s">
        <v>69</v>
      </c>
      <c r="U847" s="75">
        <v>9988.56</v>
      </c>
      <c r="V847" s="77">
        <v>20252.3</v>
      </c>
      <c r="W847" s="80">
        <f>+(MaestraLP3[[#This Row],[COSTO OCT AL 25-09]]-MaestraLP3[[#This Row],[COSTO ]])/MaestraLP3[[#This Row],[COSTO OCT AL 25-09]]</f>
        <v>-1.9521466556327045E-2</v>
      </c>
      <c r="X847" s="53" t="s">
        <v>2605</v>
      </c>
      <c r="Y847" s="77">
        <v>0</v>
      </c>
      <c r="Z847" s="38" t="str">
        <f t="shared" si="0"/>
        <v>INDICAR PRECIO VTA</v>
      </c>
      <c r="AA847" s="81" t="str">
        <f t="shared" si="1"/>
        <v>-</v>
      </c>
      <c r="AB847" s="82">
        <f>+MaestraLP3[[#This Row],[PRECIO]]*MaestraLP3[[#This Row],[%MG UMV]]</f>
        <v>23080.549850000003</v>
      </c>
      <c r="AC847" s="83">
        <v>18</v>
      </c>
      <c r="AD847" s="84">
        <f>+MaestraLP3[[#This Row],[MARGEN UNITARIO]]/MaestraLP3[[#This Row],[Peso Neto UMV (KG)]]</f>
        <v>3077.4066466666673</v>
      </c>
      <c r="AE847" s="2" t="s">
        <v>53</v>
      </c>
      <c r="AF847" s="78">
        <v>0</v>
      </c>
      <c r="AG847" s="78">
        <v>0</v>
      </c>
    </row>
    <row r="848" spans="1:33" hidden="1" x14ac:dyDescent="0.35">
      <c r="A848" s="2" t="s">
        <v>137</v>
      </c>
      <c r="B848" s="2">
        <v>104540080</v>
      </c>
      <c r="C848" s="2" t="str">
        <f>+MaestraLP3[[#This Row],[CÓDIGO]]&amp;MaestraLP3[[#Headers],[-]]&amp;MaestraLP3[[#This Row],[UMV]]</f>
        <v>102500009-C14</v>
      </c>
      <c r="D848" s="37" t="str">
        <f>+_xlfn.CONCAT(MaestraLP3[[#This Row],[CÓDIGO]],MaestraLP3[[#Headers],[FS00]])</f>
        <v>102500009FS00</v>
      </c>
      <c r="E848" s="2" t="s">
        <v>34</v>
      </c>
      <c r="G848" s="2" t="s">
        <v>94</v>
      </c>
      <c r="H848" s="2" t="s">
        <v>1004</v>
      </c>
      <c r="I848" s="2" t="s">
        <v>2797</v>
      </c>
      <c r="J848" s="37" t="s">
        <v>1006</v>
      </c>
      <c r="K848" s="37" t="s">
        <v>50</v>
      </c>
      <c r="L848" s="2" t="str">
        <f>VLOOKUP(MaestraLP3[[#This Row],[UMV]],VALIDACIONES!$J$5:$L$489,3,FALSE)</f>
        <v>Caja 14 Unidades</v>
      </c>
      <c r="M848" s="2" t="s">
        <v>51</v>
      </c>
      <c r="N848" s="2" t="s">
        <v>78</v>
      </c>
      <c r="O848" s="77">
        <v>10976.14</v>
      </c>
      <c r="P848" s="72" t="s">
        <v>2752</v>
      </c>
      <c r="Q848" s="53">
        <v>17000</v>
      </c>
      <c r="R848" s="78">
        <v>0</v>
      </c>
      <c r="S848" s="53" t="s">
        <v>69</v>
      </c>
      <c r="T848" s="79" t="s">
        <v>69</v>
      </c>
      <c r="U848" s="75">
        <v>16176</v>
      </c>
      <c r="V848" s="77">
        <v>10976.14</v>
      </c>
      <c r="W848" s="80">
        <f>+(MaestraLP3[[#This Row],[COSTO OCT AL 25-09]]-MaestraLP3[[#This Row],[COSTO ]])/MaestraLP3[[#This Row],[COSTO OCT AL 25-09]]</f>
        <v>-2.9160776268822058E-2</v>
      </c>
      <c r="X848" s="53" t="s">
        <v>2605</v>
      </c>
      <c r="Y848" s="77">
        <v>0</v>
      </c>
      <c r="Z848" s="38" t="str">
        <f t="shared" si="0"/>
        <v>INDICAR PRECIO VTA</v>
      </c>
      <c r="AA848" s="81" t="str">
        <f t="shared" si="1"/>
        <v>-</v>
      </c>
      <c r="AB848" s="82">
        <f>+MaestraLP3[[#This Row],[PRECIO]]*MaestraLP3[[#This Row],[%MG UMV]]</f>
        <v>19716.2644</v>
      </c>
      <c r="AC848" s="83">
        <v>10</v>
      </c>
      <c r="AD848" s="84">
        <f>+MaestraLP3[[#This Row],[MARGEN UNITARIO]]/MaestraLP3[[#This Row],[Peso Neto UMV (KG)]]</f>
        <v>3520.7615000000001</v>
      </c>
      <c r="AE848" s="2" t="s">
        <v>53</v>
      </c>
      <c r="AF848" s="78">
        <v>0</v>
      </c>
      <c r="AG848" s="78">
        <v>0</v>
      </c>
    </row>
    <row r="849" spans="1:34" hidden="1" x14ac:dyDescent="0.35">
      <c r="A849" s="2" t="s">
        <v>2645</v>
      </c>
      <c r="B849" s="2">
        <v>104537930</v>
      </c>
      <c r="C849" s="2" t="str">
        <f>+MaestraLP3[[#This Row],[CÓDIGO]]&amp;MaestraLP3[[#Headers],[-]]&amp;MaestraLP3[[#This Row],[UMV]]</f>
        <v>102500016-C12</v>
      </c>
      <c r="D849" s="37" t="str">
        <f>+_xlfn.CONCAT(MaestraLP3[[#This Row],[CÓDIGO]],MaestraLP3[[#Headers],[FS00]])</f>
        <v>102500016FS00</v>
      </c>
      <c r="E849" s="2" t="s">
        <v>72</v>
      </c>
      <c r="G849" s="2" t="s">
        <v>1334</v>
      </c>
      <c r="H849" s="63" t="s">
        <v>1349</v>
      </c>
      <c r="I849" s="2" t="s">
        <v>2798</v>
      </c>
      <c r="J849" s="37" t="s">
        <v>65</v>
      </c>
      <c r="K849" s="37" t="s">
        <v>50</v>
      </c>
      <c r="L849" s="2" t="str">
        <f>VLOOKUP(MaestraLP3[[#This Row],[UMV]],VALIDACIONES!$J$5:$L$489,3,FALSE)</f>
        <v>Caja 12 Unidades</v>
      </c>
      <c r="M849" s="2" t="s">
        <v>385</v>
      </c>
      <c r="N849" s="2" t="s">
        <v>41</v>
      </c>
      <c r="O849" s="77">
        <v>61840</v>
      </c>
      <c r="P849" s="72" t="s">
        <v>2799</v>
      </c>
      <c r="Q849" s="53">
        <v>65000</v>
      </c>
      <c r="R849" s="78">
        <f>+IFERROR((MaestraLP3[[#This Row],[COSTO ]]/MaestraLP3[[#This Row],[COSTO SEP]]-1),0)</f>
        <v>0.11577995654247708</v>
      </c>
      <c r="S849" s="53" t="s">
        <v>143</v>
      </c>
      <c r="T849" s="79"/>
      <c r="U849" s="77">
        <v>15166.5</v>
      </c>
      <c r="V849" s="77">
        <v>61840</v>
      </c>
      <c r="W849" s="53">
        <f>+(MaestraLP3[[#This Row],[COSTO OCT AL 25-09]]-MaestraLP3[[#This Row],[COSTO ]])/MaestraLP3[[#This Row],[COSTO OCT AL 25-09]]</f>
        <v>-4.6092219020172825E-2</v>
      </c>
      <c r="X849" s="38" t="str">
        <f>++IF(P849="HASTA AGOTAR STOCK","HASTA AGOTAR STOCK",IF(P849="TEMPORALMENTE SIN STOCK","¿SIGUE TEMPORALMENTE SIN STOCK?",IF(Z849="INDICAR PRECIO VTA","",IF(Q849=0,"INCORPORACIÓN",IF(Z849=0,"MANTIENE",IF(Z849&lt;0,"BAJA",IF(Z849&gt;0,"ALZA","")))))))</f>
        <v>MANTIENE</v>
      </c>
      <c r="Y849" s="77">
        <v>65000</v>
      </c>
      <c r="Z849" s="38">
        <f>IF(Y849=0,"INDICAR PRECIO VTA",Y849-Q849)</f>
        <v>0</v>
      </c>
      <c r="AA849" s="78">
        <f>+IFERROR((Y849-V849)/Y849,"-")</f>
        <v>4.8615384615384616E-2</v>
      </c>
      <c r="AB849" s="85">
        <f>+MaestraLP3[[#This Row],[PRECIO]]*MaestraLP3[[#This Row],[%MG UMV]]</f>
        <v>17346.348000000002</v>
      </c>
      <c r="AC849" s="83">
        <v>13.6</v>
      </c>
      <c r="AD849" s="77">
        <f>+MaestraLP3[[#This Row],[MARGEN UNITARIO]]/MaestraLP3[[#This Row],[Peso Neto UMV (KG)]]</f>
        <v>3613.8225000000007</v>
      </c>
      <c r="AE849" s="2" t="s">
        <v>53</v>
      </c>
      <c r="AF849" s="78">
        <v>0</v>
      </c>
      <c r="AG849" s="78">
        <v>0</v>
      </c>
      <c r="AH849" s="2" t="s">
        <v>53</v>
      </c>
    </row>
    <row r="850" spans="1:34" hidden="1" x14ac:dyDescent="0.35">
      <c r="A850" s="2" t="s">
        <v>2645</v>
      </c>
      <c r="B850" s="2">
        <v>104526760</v>
      </c>
      <c r="C850" s="2" t="str">
        <f>+MaestraLP3[[#This Row],[CÓDIGO]]&amp;MaestraLP3[[#Headers],[-]]&amp;MaestraLP3[[#This Row],[UMV]]</f>
        <v>102320340-C09</v>
      </c>
      <c r="D850" s="37" t="str">
        <f>+_xlfn.CONCAT(MaestraLP3[[#This Row],[CÓDIGO]],MaestraLP3[[#Headers],[FS00]])</f>
        <v>102320340FS00</v>
      </c>
      <c r="E850" s="2" t="s">
        <v>72</v>
      </c>
      <c r="G850" s="2" t="s">
        <v>1314</v>
      </c>
      <c r="H850" s="2" t="s">
        <v>1240</v>
      </c>
      <c r="I850" s="2" t="s">
        <v>2800</v>
      </c>
      <c r="J850" s="37" t="s">
        <v>49</v>
      </c>
      <c r="K850" s="37" t="s">
        <v>50</v>
      </c>
      <c r="L850" s="2" t="str">
        <f>VLOOKUP(MaestraLP3[[#This Row],[UMV]],VALIDACIONES!$J$5:$L$489,3,FALSE)</f>
        <v>Caja 9 Unidades</v>
      </c>
      <c r="M850" s="2" t="s">
        <v>40</v>
      </c>
      <c r="N850" s="2" t="s">
        <v>41</v>
      </c>
      <c r="O850" s="77">
        <v>34188</v>
      </c>
      <c r="P850" s="72" t="s">
        <v>2799</v>
      </c>
      <c r="Q850" s="53">
        <v>52900</v>
      </c>
      <c r="R850" s="78">
        <f>+IFERROR((MaestraLP3[[#This Row],[COSTO ]]/MaestraLP3[[#This Row],[COSTO SEP]]-1),0)</f>
        <v>0.11709800766493128</v>
      </c>
      <c r="S850" s="53" t="s">
        <v>544</v>
      </c>
      <c r="T850" s="79"/>
      <c r="U850" s="77">
        <v>11492.6</v>
      </c>
      <c r="V850" s="77">
        <v>36000</v>
      </c>
      <c r="W850" s="53">
        <f>+(MaestraLP3[[#This Row],[COSTO OCT AL 25-09]]-MaestraLP3[[#This Row],[COSTO ]])/MaestraLP3[[#This Row],[COSTO OCT AL 25-09]]</f>
        <v>-6.304816169074734E-2</v>
      </c>
      <c r="X850" s="38" t="str">
        <f>++IF(P850="HASTA AGOTAR STOCK","HASTA AGOTAR STOCK",IF(P850="TEMPORALMENTE SIN STOCK","¿SIGUE TEMPORALMENTE SIN STOCK?",IF(Z850="INDICAR PRECIO VTA","",IF(Q850=0,"INCORPORACIÓN",IF(Z850=0,"MANTIENE",IF(Z850&lt;0,"BAJA",IF(Z850&gt;0,"ALZA","")))))))</f>
        <v>MANTIENE</v>
      </c>
      <c r="Y850" s="77">
        <v>52900</v>
      </c>
      <c r="Z850" s="38">
        <f>IF(Y850=0,"INDICAR PRECIO VTA",Y850-Q850)</f>
        <v>0</v>
      </c>
      <c r="AA850" s="78">
        <f>+IFERROR((Y850-V850)/Y850,"-")</f>
        <v>0.31947069943289225</v>
      </c>
      <c r="AB850" s="85">
        <f>+MaestraLP3[[#This Row],[PRECIO]]*MaestraLP3[[#This Row],[%MG UMV]]</f>
        <v>29774.245050000001</v>
      </c>
      <c r="AC850" s="83">
        <v>12</v>
      </c>
      <c r="AD850" s="77">
        <f>+MaestraLP3[[#This Row],[MARGEN UNITARIO]]/MaestraLP3[[#This Row],[Peso Neto UMV (KG)]]</f>
        <v>22054.996333333333</v>
      </c>
      <c r="AE850" s="2" t="s">
        <v>44</v>
      </c>
      <c r="AF850" s="78">
        <v>0.06</v>
      </c>
      <c r="AG850" s="78">
        <v>0.1</v>
      </c>
      <c r="AH850" s="2" t="s">
        <v>53</v>
      </c>
    </row>
    <row r="851" spans="1:34" hidden="1" x14ac:dyDescent="0.35">
      <c r="A851" s="2" t="s">
        <v>2645</v>
      </c>
      <c r="B851" s="2">
        <v>104528000</v>
      </c>
      <c r="C851" s="2" t="str">
        <f>+MaestraLP3[[#This Row],[CÓDIGO]]&amp;MaestraLP3[[#Headers],[-]]&amp;MaestraLP3[[#This Row],[UMV]]</f>
        <v>150000324-D10</v>
      </c>
      <c r="D851" s="37" t="str">
        <f>+_xlfn.CONCAT(MaestraLP3[[#This Row],[CÓDIGO]],MaestraLP3[[#Headers],[FS00]])</f>
        <v>150000324FS00</v>
      </c>
      <c r="E851" s="2" t="s">
        <v>72</v>
      </c>
      <c r="G851" s="2" t="s">
        <v>1314</v>
      </c>
      <c r="H851" s="2" t="s">
        <v>1327</v>
      </c>
      <c r="I851" s="2" t="s">
        <v>2599</v>
      </c>
      <c r="J851" s="37" t="s">
        <v>248</v>
      </c>
      <c r="K851" s="37" t="s">
        <v>248</v>
      </c>
      <c r="L851" s="2" t="str">
        <f>VLOOKUP(MaestraLP3[[#This Row],[UMV]],VALIDACIONES!$J$5:$L$489,3,FALSE)</f>
        <v>Display 10 Unidades</v>
      </c>
      <c r="M851" s="2" t="s">
        <v>40</v>
      </c>
      <c r="N851" s="2" t="s">
        <v>41</v>
      </c>
      <c r="O851" s="77">
        <v>21634.2</v>
      </c>
      <c r="P851" s="72" t="s">
        <v>2799</v>
      </c>
      <c r="Q851" s="53">
        <v>32900</v>
      </c>
      <c r="R851" s="78">
        <f>+IFERROR((MaestraLP3[[#This Row],[COSTO ]]/MaestraLP3[[#This Row],[COSTO SEP]]-1),0)</f>
        <v>7.8802206462391666E-6</v>
      </c>
      <c r="S851" s="53" t="s">
        <v>544</v>
      </c>
      <c r="T851" s="79"/>
      <c r="U851" s="77">
        <v>15889.28</v>
      </c>
      <c r="V851" s="77">
        <v>18801</v>
      </c>
      <c r="W851" s="53">
        <f>+(MaestraLP3[[#This Row],[COSTO OCT AL 25-09]]-MaestraLP3[[#This Row],[COSTO ]])/MaestraLP3[[#This Row],[COSTO OCT AL 25-09]]</f>
        <v>-3.8841863776600239E-3</v>
      </c>
      <c r="X851" s="38" t="str">
        <f>++IF(P851="HASTA AGOTAR STOCK","HASTA AGOTAR STOCK",IF(P851="TEMPORALMENTE SIN STOCK","¿SIGUE TEMPORALMENTE SIN STOCK?",IF(Z851="INDICAR PRECIO VTA","",IF(Q851=0,"INCORPORACIÓN",IF(Z851=0,"MANTIENE",IF(Z851&lt;0,"BAJA",IF(Z851&gt;0,"ALZA","")))))))</f>
        <v>MANTIENE</v>
      </c>
      <c r="Y851" s="77">
        <v>32900</v>
      </c>
      <c r="Z851" s="38">
        <f>IF(Y851=0,"INDICAR PRECIO VTA",Y851-Q851)</f>
        <v>0</v>
      </c>
      <c r="AA851" s="78">
        <f>+IFERROR((Y851-V851)/Y851,"-")</f>
        <v>0.42854103343465044</v>
      </c>
      <c r="AB851" s="85">
        <f>+MaestraLP3[[#This Row],[PRECIO]]*MaestraLP3[[#This Row],[%MG UMV]]</f>
        <v>10109.9</v>
      </c>
      <c r="AC851" s="83">
        <v>10</v>
      </c>
      <c r="AD851" s="77">
        <f>+MaestraLP3[[#This Row],[MARGEN UNITARIO]]/MaestraLP3[[#This Row],[Peso Neto UMV (KG)]]</f>
        <v>1000.9801980198019</v>
      </c>
      <c r="AE851" s="2" t="s">
        <v>44</v>
      </c>
      <c r="AF851" s="78">
        <v>0</v>
      </c>
      <c r="AG851" s="78">
        <v>0</v>
      </c>
    </row>
    <row r="852" spans="1:34" hidden="1" x14ac:dyDescent="0.35">
      <c r="A852" s="2" t="s">
        <v>2645</v>
      </c>
      <c r="B852" s="2">
        <v>104518450</v>
      </c>
      <c r="C852" s="2" t="str">
        <f>+MaestraLP3[[#This Row],[CÓDIGO]]&amp;MaestraLP3[[#Headers],[-]]&amp;MaestraLP3[[#This Row],[UMV]]</f>
        <v>104542630-D10</v>
      </c>
      <c r="D852" s="37" t="str">
        <f>+_xlfn.CONCAT(MaestraLP3[[#This Row],[CÓDIGO]],MaestraLP3[[#Headers],[FS00]])</f>
        <v>104542630FS00</v>
      </c>
      <c r="E852" s="2" t="s">
        <v>72</v>
      </c>
      <c r="G852" s="2" t="s">
        <v>1334</v>
      </c>
      <c r="H852" s="63" t="s">
        <v>1379</v>
      </c>
      <c r="I852" s="2" t="s">
        <v>1861</v>
      </c>
      <c r="J852" s="37" t="s">
        <v>77</v>
      </c>
      <c r="K852" s="37" t="s">
        <v>77</v>
      </c>
      <c r="L852" s="2" t="str">
        <f>VLOOKUP(MaestraLP3[[#This Row],[UMV]],VALIDACIONES!$J$5:$L$489,3,FALSE)</f>
        <v>Display 10 Unidades</v>
      </c>
      <c r="M852" s="2" t="s">
        <v>385</v>
      </c>
      <c r="N852" s="2" t="s">
        <v>41</v>
      </c>
      <c r="O852" s="77">
        <v>5150</v>
      </c>
      <c r="P852" s="72" t="s">
        <v>2799</v>
      </c>
      <c r="Q852" s="53">
        <v>8590</v>
      </c>
      <c r="R852" s="78">
        <f>+IFERROR((MaestraLP3[[#This Row],[COSTO ]]/MaestraLP3[[#This Row],[COSTO SEP]]-1),0)</f>
        <v>0.29253731343283573</v>
      </c>
      <c r="S852" s="53" t="s">
        <v>493</v>
      </c>
      <c r="T852" s="79"/>
      <c r="U852" s="77">
        <v>34193.049999999996</v>
      </c>
      <c r="V852" s="77">
        <v>3829.64</v>
      </c>
      <c r="W852" s="53">
        <f>+(MaestraLP3[[#This Row],[COSTO OCT AL 25-09]]-MaestraLP3[[#This Row],[COSTO ]])/MaestraLP3[[#This Row],[COSTO OCT AL 25-09]]</f>
        <v>0</v>
      </c>
      <c r="X852" s="38" t="str">
        <f>++IF(P852="HASTA AGOTAR STOCK","HASTA AGOTAR STOCK",IF(P852="TEMPORALMENTE SIN STOCK","¿SIGUE TEMPORALMENTE SIN STOCK?",IF(Z852="INDICAR PRECIO VTA","",IF(Q852=0,"INCORPORACIÓN",IF(Z852=0,"MANTIENE",IF(Z852&lt;0,"BAJA",IF(Z852&gt;0,"ALZA","")))))))</f>
        <v>MANTIENE</v>
      </c>
      <c r="Y852" s="77">
        <v>8590</v>
      </c>
      <c r="Z852" s="38">
        <f>IF(Y852=0,"INDICAR PRECIO VTA",Y852-Q852)</f>
        <v>0</v>
      </c>
      <c r="AA852" s="78">
        <f>+IFERROR((Y852-V852)/Y852,"-")</f>
        <v>0.55417462165308506</v>
      </c>
      <c r="AB852" s="85">
        <f>+MaestraLP3[[#This Row],[PRECIO]]*MaestraLP3[[#This Row],[%MG UMV]]</f>
        <v>7640</v>
      </c>
      <c r="AC852" s="83">
        <v>1</v>
      </c>
      <c r="AD852" s="77">
        <f>+MaestraLP3[[#This Row],[MARGEN UNITARIO]]/MaestraLP3[[#This Row],[Peso Neto UMV (KG)]]</f>
        <v>764</v>
      </c>
      <c r="AE852" s="2" t="s">
        <v>53</v>
      </c>
      <c r="AF852" s="78">
        <v>0</v>
      </c>
      <c r="AG852" s="78">
        <v>0</v>
      </c>
      <c r="AH852" s="2" t="s">
        <v>53</v>
      </c>
    </row>
    <row r="853" spans="1:34" hidden="1" x14ac:dyDescent="0.35">
      <c r="A853" s="2" t="s">
        <v>2645</v>
      </c>
      <c r="B853" s="2">
        <v>104529860</v>
      </c>
      <c r="C853" s="2" t="str">
        <f>+MaestraLP3[[#This Row],[CÓDIGO]]&amp;MaestraLP3[[#Headers],[-]]&amp;MaestraLP3[[#This Row],[UMV]]</f>
        <v>104519920-D10</v>
      </c>
      <c r="D853" s="37" t="str">
        <f>+_xlfn.CONCAT(MaestraLP3[[#This Row],[CÓDIGO]],MaestraLP3[[#Headers],[FS00]])</f>
        <v>104519920FS00</v>
      </c>
      <c r="E853" s="2" t="s">
        <v>72</v>
      </c>
      <c r="G853" s="2" t="s">
        <v>1334</v>
      </c>
      <c r="H853" s="63" t="s">
        <v>1379</v>
      </c>
      <c r="I853" s="2" t="s">
        <v>2801</v>
      </c>
      <c r="J853" s="37" t="s">
        <v>77</v>
      </c>
      <c r="K853" s="37" t="s">
        <v>77</v>
      </c>
      <c r="L853" s="2" t="str">
        <f>VLOOKUP(MaestraLP3[[#This Row],[UMV]],VALIDACIONES!$J$5:$L$489,3,FALSE)</f>
        <v>Display 10 Unidades</v>
      </c>
      <c r="M853" s="2" t="s">
        <v>385</v>
      </c>
      <c r="N853" s="2" t="s">
        <v>41</v>
      </c>
      <c r="O853" s="77">
        <v>5000</v>
      </c>
      <c r="P853" s="72" t="s">
        <v>2799</v>
      </c>
      <c r="Q853" s="53">
        <v>7500</v>
      </c>
      <c r="R853" s="78">
        <f>+IFERROR((MaestraLP3[[#This Row],[COSTO ]]/MaestraLP3[[#This Row],[COSTO SEP]]-1),0)</f>
        <v>-2.7715991776419702E-2</v>
      </c>
      <c r="S853" s="53" t="s">
        <v>493</v>
      </c>
      <c r="T853" s="79"/>
      <c r="U853" s="77">
        <v>20161.8</v>
      </c>
      <c r="V853" s="77">
        <v>5000</v>
      </c>
      <c r="W853" s="53">
        <f>+(MaestraLP3[[#This Row],[COSTO OCT AL 25-09]]-MaestraLP3[[#This Row],[COSTO ]])/MaestraLP3[[#This Row],[COSTO OCT AL 25-09]]</f>
        <v>-4.0105386416861913E-2</v>
      </c>
      <c r="X853" s="38" t="str">
        <f>++IF(P853="HASTA AGOTAR STOCK","HASTA AGOTAR STOCK",IF(P853="TEMPORALMENTE SIN STOCK","¿SIGUE TEMPORALMENTE SIN STOCK?",IF(Z853="INDICAR PRECIO VTA","",IF(Q853=0,"INCORPORACIÓN",IF(Z853=0,"MANTIENE",IF(Z853&lt;0,"BAJA",IF(Z853&gt;0,"ALZA","")))))))</f>
        <v>MANTIENE</v>
      </c>
      <c r="Y853" s="77">
        <v>7500</v>
      </c>
      <c r="Z853" s="38">
        <f>IF(Y853=0,"INDICAR PRECIO VTA",Y853-Q853)</f>
        <v>0</v>
      </c>
      <c r="AA853" s="78">
        <f>+IFERROR((Y853-V853)/Y853,"-")</f>
        <v>0.33333333333333331</v>
      </c>
      <c r="AB853" s="85">
        <f>+MaestraLP3[[#This Row],[PRECIO]]*MaestraLP3[[#This Row],[%MG UMV]]</f>
        <v>9143.2999999999993</v>
      </c>
      <c r="AC853" s="83">
        <v>1</v>
      </c>
      <c r="AD853" s="77">
        <f>+MaestraLP3[[#This Row],[MARGEN UNITARIO]]/MaestraLP3[[#This Row],[Peso Neto UMV (KG)]]</f>
        <v>914.32999999999993</v>
      </c>
      <c r="AE853" s="2" t="s">
        <v>44</v>
      </c>
      <c r="AF853" s="78">
        <v>0.03</v>
      </c>
      <c r="AG853" s="78">
        <v>0.05</v>
      </c>
      <c r="AH853" s="2" t="s">
        <v>53</v>
      </c>
    </row>
    <row r="854" spans="1:34" hidden="1" x14ac:dyDescent="0.35">
      <c r="A854" s="2" t="s">
        <v>137</v>
      </c>
      <c r="B854" s="2">
        <v>150000408</v>
      </c>
      <c r="C854" s="2" t="str">
        <f>+MaestraLP3[[#This Row],[CÓDIGO]]&amp;MaestraLP3[[#Headers],[-]]&amp;MaestraLP3[[#This Row],[UMV]]</f>
        <v>150001807-D05</v>
      </c>
      <c r="D854" s="37" t="str">
        <f>+_xlfn.CONCAT(MaestraLP3[[#This Row],[CÓDIGO]],MaestraLP3[[#Headers],[FS00]])</f>
        <v>150001807FS00</v>
      </c>
      <c r="E854" s="2" t="s">
        <v>34</v>
      </c>
      <c r="G854" s="2" t="s">
        <v>94</v>
      </c>
      <c r="H854" s="2" t="s">
        <v>226</v>
      </c>
      <c r="I854" s="2" t="s">
        <v>2802</v>
      </c>
      <c r="J854" s="37" t="s">
        <v>160</v>
      </c>
      <c r="K854" s="37" t="s">
        <v>50</v>
      </c>
      <c r="L854" s="2" t="str">
        <f>VLOOKUP(MaestraLP3[[#This Row],[UMV]],VALIDACIONES!$J$5:$L$489,3,FALSE)</f>
        <v>Display 5 Unidades</v>
      </c>
      <c r="M854" s="2" t="s">
        <v>51</v>
      </c>
      <c r="N854" s="2" t="s">
        <v>78</v>
      </c>
      <c r="O854" s="77">
        <v>22866.720000000001</v>
      </c>
      <c r="P854" s="72" t="s">
        <v>2803</v>
      </c>
      <c r="Q854" s="53">
        <v>31100</v>
      </c>
      <c r="R854" s="78">
        <f>+IFERROR((MaestraLP3[[#This Row],[COSTO ]]/MaestraLP3[[#This Row],[COSTO SEP]]-1),0)</f>
        <v>3.747915222174214E-6</v>
      </c>
      <c r="S854" s="53" t="s">
        <v>69</v>
      </c>
      <c r="T854" s="79" t="s">
        <v>69</v>
      </c>
      <c r="U854" s="75">
        <v>15319.8</v>
      </c>
      <c r="V854" s="77">
        <v>22866.720000000001</v>
      </c>
      <c r="W854" s="80">
        <f>+(MaestraLP3[[#This Row],[COSTO OCT AL 25-09]]-MaestraLP3[[#This Row],[COSTO ]])/MaestraLP3[[#This Row],[COSTO OCT AL 25-09]]</f>
        <v>-4.3476460602044093E-3</v>
      </c>
      <c r="X854" s="38" t="str">
        <f t="shared" ref="X854:X868" si="2">++IF(P854="HASTA AGOTAR STOCK","HASTA AGOTAR STOCK",IF(P854="TEMPORALMENTE SIN STOCK","¿SIGUE TEMPORALMENTE SIN STOCK?",IF(Z854="INDICAR PRECIO VTA","",IF(Q854=0,"INCORPORACIÓN",IF(Z854=0,"MANTIENE",IF(Z854&lt;0,"BAJA",IF(Z854&gt;0,"ALZA","")))))))</f>
        <v/>
      </c>
      <c r="Y854" s="77">
        <v>0</v>
      </c>
      <c r="Z854" s="38" t="str">
        <f t="shared" ref="Z854:Z868" si="3">IF(Y854=0,"INDICAR PRECIO VTA",Y854-Q854)</f>
        <v>INDICAR PRECIO VTA</v>
      </c>
      <c r="AA854" s="81" t="str">
        <f t="shared" ref="AA854:AA868" si="4">+IFERROR((Y854-V854)/Y854,"-")</f>
        <v>-</v>
      </c>
      <c r="AB854" s="82">
        <f>+MaestraLP3[[#This Row],[PRECIO]]*MaestraLP3[[#This Row],[%MG UMV]]</f>
        <v>11959.2</v>
      </c>
      <c r="AC854" s="83">
        <v>2.4000000000000004</v>
      </c>
      <c r="AD854" s="84">
        <f>+MaestraLP3[[#This Row],[MARGEN UNITARIO]]/MaestraLP3[[#This Row],[Peso Neto UMV (KG)]]</f>
        <v>1195.92</v>
      </c>
      <c r="AE854" s="2" t="s">
        <v>44</v>
      </c>
      <c r="AF854" s="78">
        <v>0</v>
      </c>
      <c r="AG854" s="78">
        <v>0</v>
      </c>
    </row>
    <row r="855" spans="1:34" hidden="1" x14ac:dyDescent="0.35">
      <c r="A855" s="2" t="s">
        <v>137</v>
      </c>
      <c r="B855" s="2">
        <v>104539310</v>
      </c>
      <c r="C855" s="2" t="str">
        <f>+MaestraLP3[[#This Row],[CÓDIGO]]&amp;MaestraLP3[[#Headers],[-]]&amp;MaestraLP3[[#This Row],[UMV]]</f>
        <v>104537640-C10</v>
      </c>
      <c r="D855" s="37" t="str">
        <f>+_xlfn.CONCAT(MaestraLP3[[#This Row],[CÓDIGO]],MaestraLP3[[#Headers],[FS00]])</f>
        <v>104537640FS00</v>
      </c>
      <c r="E855" s="2" t="s">
        <v>34</v>
      </c>
      <c r="G855" s="2" t="s">
        <v>250</v>
      </c>
      <c r="H855" s="2" t="s">
        <v>2751</v>
      </c>
      <c r="I855" s="2" t="s">
        <v>2804</v>
      </c>
      <c r="J855" s="37" t="s">
        <v>198</v>
      </c>
      <c r="K855" s="37" t="s">
        <v>50</v>
      </c>
      <c r="L855" s="2" t="str">
        <f>VLOOKUP(MaestraLP3[[#This Row],[UMV]],VALIDACIONES!$J$5:$L$489,3,FALSE)</f>
        <v>Caja 10 Unidades</v>
      </c>
      <c r="M855" s="2" t="s">
        <v>40</v>
      </c>
      <c r="N855" s="2" t="s">
        <v>78</v>
      </c>
      <c r="O855" s="77">
        <v>38000</v>
      </c>
      <c r="P855" s="72" t="s">
        <v>2803</v>
      </c>
      <c r="Q855" s="53">
        <v>53000</v>
      </c>
      <c r="R855" s="78">
        <f>+IFERROR((MaestraLP3[[#This Row],[COSTO ]]/MaestraLP3[[#This Row],[COSTO SEP]]-1),0)</f>
        <v>-9.9118942731277748E-3</v>
      </c>
      <c r="S855" s="53" t="s">
        <v>143</v>
      </c>
      <c r="T855" s="79" t="s">
        <v>69</v>
      </c>
      <c r="U855" s="75">
        <v>10170</v>
      </c>
      <c r="V855" s="77">
        <v>38000</v>
      </c>
      <c r="W855" s="80">
        <f>+(MaestraLP3[[#This Row],[COSTO OCT AL 25-09]]-MaestraLP3[[#This Row],[COSTO ]])/MaestraLP3[[#This Row],[COSTO OCT AL 25-09]]</f>
        <v>-1.1248593925759279E-2</v>
      </c>
      <c r="X855" s="38" t="str">
        <f t="shared" si="2"/>
        <v/>
      </c>
      <c r="Y855" s="77">
        <v>0</v>
      </c>
      <c r="Z855" s="38" t="str">
        <f t="shared" si="3"/>
        <v>INDICAR PRECIO VTA</v>
      </c>
      <c r="AA855" s="81" t="str">
        <f t="shared" si="4"/>
        <v>-</v>
      </c>
      <c r="AB855" s="82">
        <f>+MaestraLP3[[#This Row],[PRECIO]]*MaestraLP3[[#This Row],[%MG UMV]]</f>
        <v>6220</v>
      </c>
      <c r="AC855" s="83">
        <v>5</v>
      </c>
      <c r="AD855" s="84">
        <f>+MaestraLP3[[#This Row],[MARGEN UNITARIO]]/MaestraLP3[[#This Row],[Peso Neto UMV (KG)]]</f>
        <v>622</v>
      </c>
      <c r="AE855" s="2" t="s">
        <v>53</v>
      </c>
      <c r="AF855" s="78">
        <v>0</v>
      </c>
      <c r="AG855" s="78">
        <v>0</v>
      </c>
    </row>
    <row r="856" spans="1:34" hidden="1" x14ac:dyDescent="0.35">
      <c r="A856" s="2" t="s">
        <v>137</v>
      </c>
      <c r="B856" s="2">
        <v>104520960</v>
      </c>
      <c r="C856" s="2" t="str">
        <f>+MaestraLP3[[#This Row],[CÓDIGO]]&amp;MaestraLP3[[#Headers],[-]]&amp;MaestraLP3[[#This Row],[UMV]]</f>
        <v>104535120-D10</v>
      </c>
      <c r="D856" s="37" t="str">
        <f>+_xlfn.CONCAT(MaestraLP3[[#This Row],[CÓDIGO]],MaestraLP3[[#Headers],[FS00]])</f>
        <v>104535120FS00</v>
      </c>
      <c r="E856" s="2" t="s">
        <v>34</v>
      </c>
      <c r="G856" s="2" t="s">
        <v>98</v>
      </c>
      <c r="H856" s="2" t="s">
        <v>99</v>
      </c>
      <c r="I856" s="2" t="s">
        <v>2565</v>
      </c>
      <c r="J856" s="37" t="s">
        <v>104</v>
      </c>
      <c r="K856" s="37" t="s">
        <v>50</v>
      </c>
      <c r="L856" s="2" t="str">
        <f>VLOOKUP(MaestraLP3[[#This Row],[UMV]],VALIDACIONES!$J$5:$L$489,3,FALSE)</f>
        <v>Display 10 Unidades</v>
      </c>
      <c r="M856" s="2" t="s">
        <v>51</v>
      </c>
      <c r="N856" s="2" t="s">
        <v>41</v>
      </c>
      <c r="O856" s="77">
        <v>20660</v>
      </c>
      <c r="P856" s="72" t="s">
        <v>2803</v>
      </c>
      <c r="Q856" s="53">
        <v>26800</v>
      </c>
      <c r="R856" s="78">
        <f>+IFERROR((MaestraLP3[[#This Row],[COSTO ]]/MaestraLP3[[#This Row],[COSTO SEP]]-1),0)</f>
        <v>6.2295081967213006E-2</v>
      </c>
      <c r="S856" s="53" t="s">
        <v>69</v>
      </c>
      <c r="T856" s="79" t="s">
        <v>69</v>
      </c>
      <c r="U856" s="75">
        <v>14960</v>
      </c>
      <c r="V856" s="77">
        <v>20660</v>
      </c>
      <c r="W856" s="80">
        <f>+(MaestraLP3[[#This Row],[COSTO OCT AL 25-09]]-MaestraLP3[[#This Row],[COSTO ]])/MaestraLP3[[#This Row],[COSTO OCT AL 25-09]]</f>
        <v>-3.8461538461538464E-2</v>
      </c>
      <c r="X856" s="38" t="str">
        <f t="shared" si="2"/>
        <v/>
      </c>
      <c r="Y856" s="77">
        <v>0</v>
      </c>
      <c r="Z856" s="38" t="str">
        <f t="shared" si="3"/>
        <v>INDICAR PRECIO VTA</v>
      </c>
      <c r="AA856" s="81" t="str">
        <f t="shared" si="4"/>
        <v>-</v>
      </c>
      <c r="AB856" s="82">
        <f>+MaestraLP3[[#This Row],[PRECIO]]*MaestraLP3[[#This Row],[%MG UMV]]</f>
        <v>6881</v>
      </c>
      <c r="AC856" s="83">
        <v>3</v>
      </c>
      <c r="AD856" s="84">
        <f>+MaestraLP3[[#This Row],[MARGEN UNITARIO]]/MaestraLP3[[#This Row],[Peso Neto UMV (KG)]]</f>
        <v>688.1</v>
      </c>
      <c r="AE856" s="2" t="s">
        <v>44</v>
      </c>
      <c r="AF856" s="78">
        <v>0</v>
      </c>
      <c r="AG856" s="78">
        <v>0</v>
      </c>
    </row>
    <row r="857" spans="1:34" hidden="1" x14ac:dyDescent="0.35">
      <c r="A857" s="2" t="s">
        <v>137</v>
      </c>
      <c r="B857" s="2">
        <v>104538270</v>
      </c>
      <c r="C857" s="2" t="str">
        <f>+MaestraLP3[[#This Row],[CÓDIGO]]&amp;MaestraLP3[[#Headers],[-]]&amp;MaestraLP3[[#This Row],[UMV]]</f>
        <v>104527320-D10</v>
      </c>
      <c r="D857" s="37" t="str">
        <f>+_xlfn.CONCAT(MaestraLP3[[#This Row],[CÓDIGO]],MaestraLP3[[#Headers],[FS00]])</f>
        <v>104527320FS00</v>
      </c>
      <c r="E857" s="2" t="s">
        <v>34</v>
      </c>
      <c r="G857" s="2" t="s">
        <v>1832</v>
      </c>
      <c r="H857" s="2" t="s">
        <v>1499</v>
      </c>
      <c r="I857" s="2" t="s">
        <v>2805</v>
      </c>
      <c r="J857" s="37" t="s">
        <v>50</v>
      </c>
      <c r="K857" s="37" t="s">
        <v>50</v>
      </c>
      <c r="L857" s="2" t="str">
        <f>VLOOKUP(MaestraLP3[[#This Row],[UMV]],VALIDACIONES!$J$5:$L$489,3,FALSE)</f>
        <v>Display 10 Unidades</v>
      </c>
      <c r="M857" s="2" t="s">
        <v>40</v>
      </c>
      <c r="N857" s="2" t="s">
        <v>41</v>
      </c>
      <c r="O857" s="77">
        <v>13070</v>
      </c>
      <c r="P857" s="72" t="s">
        <v>2803</v>
      </c>
      <c r="Q857" s="53">
        <v>20500</v>
      </c>
      <c r="R857" s="78">
        <f>+IFERROR((MaestraLP3[[#This Row],[COSTO ]]/MaestraLP3[[#This Row],[COSTO SEP]]-1),0)</f>
        <v>-4.3552519214346663E-2</v>
      </c>
      <c r="S857" s="53" t="s">
        <v>69</v>
      </c>
      <c r="T857" s="79" t="s">
        <v>69</v>
      </c>
      <c r="U857" s="75">
        <v>17500</v>
      </c>
      <c r="V857" s="77">
        <v>13070</v>
      </c>
      <c r="W857" s="80">
        <f>+(MaestraLP3[[#This Row],[COSTO OCT AL 25-09]]-MaestraLP3[[#This Row],[COSTO ]])/MaestraLP3[[#This Row],[COSTO OCT AL 25-09]]</f>
        <v>-9.9188458070333628E-3</v>
      </c>
      <c r="X857" s="38" t="str">
        <f t="shared" si="2"/>
        <v/>
      </c>
      <c r="Y857" s="77">
        <v>0</v>
      </c>
      <c r="Z857" s="38" t="str">
        <f t="shared" si="3"/>
        <v>INDICAR PRECIO VTA</v>
      </c>
      <c r="AA857" s="81" t="str">
        <f t="shared" si="4"/>
        <v>-</v>
      </c>
      <c r="AB857" s="82">
        <f>+MaestraLP3[[#This Row],[PRECIO]]*MaestraLP3[[#This Row],[%MG UMV]]</f>
        <v>2161</v>
      </c>
      <c r="AC857" s="83">
        <v>1.95</v>
      </c>
      <c r="AD857" s="84">
        <f>+MaestraLP3[[#This Row],[MARGEN UNITARIO]]/MaestraLP3[[#This Row],[Peso Neto UMV (KG)]]</f>
        <v>216.1</v>
      </c>
      <c r="AE857" s="2" t="s">
        <v>53</v>
      </c>
      <c r="AF857" s="78">
        <v>0</v>
      </c>
      <c r="AG857" s="78">
        <v>0</v>
      </c>
      <c r="AH857" s="2" t="s">
        <v>53</v>
      </c>
    </row>
    <row r="858" spans="1:34" hidden="1" x14ac:dyDescent="0.35">
      <c r="A858" s="2" t="s">
        <v>137</v>
      </c>
      <c r="B858" s="2">
        <v>104524470</v>
      </c>
      <c r="C858" s="2" t="str">
        <f>+MaestraLP3[[#This Row],[CÓDIGO]]&amp;MaestraLP3[[#Headers],[-]]&amp;MaestraLP3[[#This Row],[UMV]]</f>
        <v>104513000-D10</v>
      </c>
      <c r="D858" s="37" t="str">
        <f>+_xlfn.CONCAT(MaestraLP3[[#This Row],[CÓDIGO]],MaestraLP3[[#Headers],[FS00]])</f>
        <v>104513000FS00</v>
      </c>
      <c r="E858" s="2" t="s">
        <v>34</v>
      </c>
      <c r="G858" s="2" t="s">
        <v>1832</v>
      </c>
      <c r="H858" s="2" t="s">
        <v>464</v>
      </c>
      <c r="I858" s="2" t="s">
        <v>2806</v>
      </c>
      <c r="J858" s="37" t="s">
        <v>256</v>
      </c>
      <c r="K858" s="37" t="s">
        <v>50</v>
      </c>
      <c r="L858" s="2" t="str">
        <f>VLOOKUP(MaestraLP3[[#This Row],[UMV]],VALIDACIONES!$J$5:$L$489,3,FALSE)</f>
        <v>Display 10 Unidades</v>
      </c>
      <c r="M858" s="2" t="s">
        <v>40</v>
      </c>
      <c r="N858" s="2" t="s">
        <v>78</v>
      </c>
      <c r="O858" s="77">
        <v>9900</v>
      </c>
      <c r="P858" s="72" t="s">
        <v>2803</v>
      </c>
      <c r="Q858" s="53">
        <v>14400</v>
      </c>
      <c r="R858" s="78">
        <f>+IFERROR((MaestraLP3[[#This Row],[COSTO ]]/MaestraLP3[[#This Row],[COSTO SEP]]-1),0)</f>
        <v>-5.979506496442033E-2</v>
      </c>
      <c r="S858" s="53" t="s">
        <v>143</v>
      </c>
      <c r="T858" s="79" t="s">
        <v>69</v>
      </c>
      <c r="U858" s="75">
        <v>16400</v>
      </c>
      <c r="V858" s="77">
        <v>9873.9</v>
      </c>
      <c r="W858" s="80">
        <f>+(MaestraLP3[[#This Row],[COSTO OCT AL 25-09]]-MaestraLP3[[#This Row],[COSTO ]])/MaestraLP3[[#This Row],[COSTO OCT AL 25-09]]</f>
        <v>-2.497685061183267E-2</v>
      </c>
      <c r="X858" s="38" t="str">
        <f t="shared" si="2"/>
        <v/>
      </c>
      <c r="Y858" s="77">
        <v>0</v>
      </c>
      <c r="Z858" s="38" t="str">
        <f t="shared" si="3"/>
        <v>INDICAR PRECIO VTA</v>
      </c>
      <c r="AA858" s="81" t="str">
        <f t="shared" si="4"/>
        <v>-</v>
      </c>
      <c r="AB858" s="82">
        <f>+MaestraLP3[[#This Row],[PRECIO]]*MaestraLP3[[#This Row],[%MG UMV]]</f>
        <v>6294.3200000000006</v>
      </c>
      <c r="AC858" s="83">
        <v>1.8</v>
      </c>
      <c r="AD858" s="84">
        <f>+MaestraLP3[[#This Row],[MARGEN UNITARIO]]/MaestraLP3[[#This Row],[Peso Neto UMV (KG)]]</f>
        <v>629.43200000000002</v>
      </c>
      <c r="AE858" s="2" t="s">
        <v>44</v>
      </c>
      <c r="AF858" s="78">
        <v>0</v>
      </c>
      <c r="AG858" s="78">
        <v>0</v>
      </c>
      <c r="AH858" s="2" t="s">
        <v>53</v>
      </c>
    </row>
    <row r="859" spans="1:34" hidden="1" x14ac:dyDescent="0.35">
      <c r="A859" s="2" t="s">
        <v>137</v>
      </c>
      <c r="B859" s="2">
        <v>104535500</v>
      </c>
      <c r="C859" s="2" t="str">
        <f>+MaestraLP3[[#This Row],[CÓDIGO]]&amp;MaestraLP3[[#Headers],[-]]&amp;MaestraLP3[[#This Row],[UMV]]</f>
        <v>104520620-D05</v>
      </c>
      <c r="D859" s="37" t="str">
        <f>+_xlfn.CONCAT(MaestraLP3[[#This Row],[CÓDIGO]],MaestraLP3[[#Headers],[FS00]])</f>
        <v>104520620FS00</v>
      </c>
      <c r="E859" s="2" t="s">
        <v>34</v>
      </c>
      <c r="G859" s="2" t="s">
        <v>146</v>
      </c>
      <c r="H859" s="2" t="s">
        <v>405</v>
      </c>
      <c r="I859" s="2" t="s">
        <v>2807</v>
      </c>
      <c r="J859" s="37" t="s">
        <v>2808</v>
      </c>
      <c r="K859" s="37" t="s">
        <v>50</v>
      </c>
      <c r="L859" s="2" t="str">
        <f>VLOOKUP(MaestraLP3[[#This Row],[UMV]],VALIDACIONES!$J$5:$L$489,3,FALSE)</f>
        <v>Display 5 Unidades</v>
      </c>
      <c r="M859" s="2" t="s">
        <v>40</v>
      </c>
      <c r="N859" s="2" t="s">
        <v>78</v>
      </c>
      <c r="O859" s="77">
        <v>38520</v>
      </c>
      <c r="P859" s="72" t="s">
        <v>2803</v>
      </c>
      <c r="Q859" s="53">
        <v>49000</v>
      </c>
      <c r="R859" s="78">
        <f>+IFERROR((MaestraLP3[[#This Row],[COSTO ]]/MaestraLP3[[#This Row],[COSTO SEP]]-1),0)</f>
        <v>2.9118136439267861E-3</v>
      </c>
      <c r="S859" s="53" t="s">
        <v>143</v>
      </c>
      <c r="T859" s="79" t="s">
        <v>69</v>
      </c>
      <c r="U859" s="75">
        <v>16900</v>
      </c>
      <c r="V859" s="77">
        <v>38520</v>
      </c>
      <c r="W859" s="80">
        <f>+(MaestraLP3[[#This Row],[COSTO OCT AL 25-09]]-MaestraLP3[[#This Row],[COSTO ]])/MaestraLP3[[#This Row],[COSTO OCT AL 25-09]]</f>
        <v>-5.4211843202668893E-3</v>
      </c>
      <c r="X859" s="38" t="str">
        <f t="shared" si="2"/>
        <v/>
      </c>
      <c r="Y859" s="77">
        <v>0</v>
      </c>
      <c r="Z859" s="38" t="str">
        <f t="shared" si="3"/>
        <v>INDICAR PRECIO VTA</v>
      </c>
      <c r="AA859" s="81" t="str">
        <f t="shared" si="4"/>
        <v>-</v>
      </c>
      <c r="AB859" s="82">
        <f>+MaestraLP3[[#This Row],[PRECIO]]*MaestraLP3[[#This Row],[%MG UMV]]</f>
        <v>8869</v>
      </c>
      <c r="AC859" s="83">
        <v>7.2</v>
      </c>
      <c r="AD859" s="84">
        <f>+MaestraLP3[[#This Row],[MARGEN UNITARIO]]/MaestraLP3[[#This Row],[Peso Neto UMV (KG)]]</f>
        <v>886.9</v>
      </c>
      <c r="AE859" s="2" t="s">
        <v>44</v>
      </c>
      <c r="AF859" s="78">
        <v>0</v>
      </c>
      <c r="AG859" s="78">
        <v>0</v>
      </c>
    </row>
    <row r="860" spans="1:34" hidden="1" x14ac:dyDescent="0.35">
      <c r="A860" s="2" t="s">
        <v>137</v>
      </c>
      <c r="B860" s="2">
        <v>201112230</v>
      </c>
      <c r="C860" s="2" t="str">
        <f>+MaestraLP3[[#This Row],[CÓDIGO]]&amp;MaestraLP3[[#Headers],[-]]&amp;MaestraLP3[[#This Row],[UMV]]</f>
        <v>104544250-D10</v>
      </c>
      <c r="D860" s="37" t="str">
        <f>+_xlfn.CONCAT(MaestraLP3[[#This Row],[CÓDIGO]],MaestraLP3[[#Headers],[FS00]])</f>
        <v>104544250FS00</v>
      </c>
      <c r="E860" s="2" t="s">
        <v>34</v>
      </c>
      <c r="G860" s="2" t="s">
        <v>285</v>
      </c>
      <c r="H860" s="2" t="s">
        <v>1640</v>
      </c>
      <c r="I860" s="2" t="s">
        <v>2809</v>
      </c>
      <c r="J860" s="37" t="s">
        <v>166</v>
      </c>
      <c r="K860" s="37" t="s">
        <v>50</v>
      </c>
      <c r="L860" s="2" t="str">
        <f>VLOOKUP(MaestraLP3[[#This Row],[UMV]],VALIDACIONES!$J$5:$L$489,3,FALSE)</f>
        <v>Display 10 Unidades</v>
      </c>
      <c r="M860" s="2" t="s">
        <v>51</v>
      </c>
      <c r="N860" s="2" t="s">
        <v>55</v>
      </c>
      <c r="O860" s="77">
        <v>19192.34</v>
      </c>
      <c r="P860" s="72" t="s">
        <v>2803</v>
      </c>
      <c r="Q860" s="53">
        <v>28500</v>
      </c>
      <c r="R860" s="78">
        <f>+IFERROR((MaestraLP3[[#This Row],[COSTO ]]/MaestraLP3[[#This Row],[COSTO SEP]]-1),0)</f>
        <v>7.8205128205128149E-2</v>
      </c>
      <c r="S860" s="53" t="s">
        <v>69</v>
      </c>
      <c r="T860" s="79" t="s">
        <v>69</v>
      </c>
      <c r="U860" s="75">
        <v>18800</v>
      </c>
      <c r="V860" s="77">
        <v>19192.34</v>
      </c>
      <c r="W860" s="80">
        <f>+(MaestraLP3[[#This Row],[COSTO OCT AL 25-09]]-MaestraLP3[[#This Row],[COSTO ]])/MaestraLP3[[#This Row],[COSTO OCT AL 25-09]]</f>
        <v>-3.9555006180469712E-2</v>
      </c>
      <c r="X860" s="38" t="str">
        <f t="shared" si="2"/>
        <v/>
      </c>
      <c r="Y860" s="77">
        <v>0</v>
      </c>
      <c r="Z860" s="38" t="str">
        <f t="shared" si="3"/>
        <v>INDICAR PRECIO VTA</v>
      </c>
      <c r="AA860" s="81" t="str">
        <f t="shared" si="4"/>
        <v>-</v>
      </c>
      <c r="AB860" s="82">
        <f>+MaestraLP3[[#This Row],[PRECIO]]*MaestraLP3[[#This Row],[%MG UMV]]</f>
        <v>9657</v>
      </c>
      <c r="AC860" s="83">
        <v>4</v>
      </c>
      <c r="AD860" s="84">
        <f>+MaestraLP3[[#This Row],[MARGEN UNITARIO]]/MaestraLP3[[#This Row],[Peso Neto UMV (KG)]]</f>
        <v>965.7</v>
      </c>
      <c r="AE860" s="2" t="s">
        <v>44</v>
      </c>
      <c r="AF860" s="78">
        <v>0</v>
      </c>
      <c r="AG860" s="78">
        <v>0</v>
      </c>
    </row>
    <row r="861" spans="1:34" hidden="1" x14ac:dyDescent="0.35">
      <c r="A861" s="2" t="s">
        <v>137</v>
      </c>
      <c r="B861" s="2">
        <v>150002096</v>
      </c>
      <c r="C861" s="2" t="str">
        <f>+MaestraLP3[[#This Row],[CÓDIGO]]&amp;MaestraLP3[[#Headers],[-]]&amp;MaestraLP3[[#This Row],[UMV]]</f>
        <v>104526560-D10</v>
      </c>
      <c r="D861" s="37" t="str">
        <f>+_xlfn.CONCAT(MaestraLP3[[#This Row],[CÓDIGO]],MaestraLP3[[#Headers],[FS00]])</f>
        <v>104526560FS00</v>
      </c>
      <c r="E861" s="2" t="s">
        <v>34</v>
      </c>
      <c r="G861" s="2" t="s">
        <v>194</v>
      </c>
      <c r="H861" s="2" t="s">
        <v>82</v>
      </c>
      <c r="I861" s="2" t="s">
        <v>2810</v>
      </c>
      <c r="J861" s="37" t="s">
        <v>253</v>
      </c>
      <c r="K861" s="37" t="s">
        <v>50</v>
      </c>
      <c r="L861" s="2" t="str">
        <f>VLOOKUP(MaestraLP3[[#This Row],[UMV]],VALIDACIONES!$J$5:$L$489,3,FALSE)</f>
        <v>Display 10 Unidades</v>
      </c>
      <c r="M861" s="2" t="s">
        <v>40</v>
      </c>
      <c r="N861" s="2" t="s">
        <v>78</v>
      </c>
      <c r="O861" s="77">
        <v>54666.16</v>
      </c>
      <c r="P861" s="72" t="s">
        <v>2803</v>
      </c>
      <c r="Q861" s="53">
        <v>72000</v>
      </c>
      <c r="R861" s="78">
        <f>+IFERROR((MaestraLP3[[#This Row],[COSTO ]]/MaestraLP3[[#This Row],[COSTO SEP]]-1),0)</f>
        <v>-1.5009380863039379E-2</v>
      </c>
      <c r="S861" s="53" t="s">
        <v>143</v>
      </c>
      <c r="T861" s="79" t="s">
        <v>69</v>
      </c>
      <c r="U861" s="75">
        <v>13860</v>
      </c>
      <c r="V861" s="77">
        <v>54665.84</v>
      </c>
      <c r="W861" s="80">
        <f>+(MaestraLP3[[#This Row],[COSTO OCT AL 25-09]]-MaestraLP3[[#This Row],[COSTO ]])/MaestraLP3[[#This Row],[COSTO OCT AL 25-09]]</f>
        <v>-2.8653295128939827E-3</v>
      </c>
      <c r="X861" s="38" t="str">
        <f t="shared" si="2"/>
        <v/>
      </c>
      <c r="Y861" s="77">
        <v>0</v>
      </c>
      <c r="Z861" s="38" t="str">
        <f t="shared" si="3"/>
        <v>INDICAR PRECIO VTA</v>
      </c>
      <c r="AA861" s="81" t="str">
        <f t="shared" si="4"/>
        <v>-</v>
      </c>
      <c r="AB861" s="82">
        <f>+MaestraLP3[[#This Row],[PRECIO]]*MaestraLP3[[#This Row],[%MG UMV]]</f>
        <v>10424</v>
      </c>
      <c r="AC861" s="83">
        <v>16</v>
      </c>
      <c r="AD861" s="84">
        <f>+MaestraLP3[[#This Row],[MARGEN UNITARIO]]/MaestraLP3[[#This Row],[Peso Neto UMV (KG)]]</f>
        <v>1042.4000000000001</v>
      </c>
      <c r="AE861" s="2" t="s">
        <v>53</v>
      </c>
      <c r="AF861" s="78">
        <v>0</v>
      </c>
      <c r="AG861" s="78">
        <v>0</v>
      </c>
    </row>
    <row r="862" spans="1:34" hidden="1" x14ac:dyDescent="0.35">
      <c r="A862" s="2" t="s">
        <v>137</v>
      </c>
      <c r="B862" s="2">
        <v>201700342</v>
      </c>
      <c r="C862" s="2" t="str">
        <f>+MaestraLP3[[#This Row],[CÓDIGO]]&amp;MaestraLP3[[#Headers],[-]]&amp;MaestraLP3[[#This Row],[UMV]]</f>
        <v>150001092-C10</v>
      </c>
      <c r="D862" s="37" t="str">
        <f>+_xlfn.CONCAT(MaestraLP3[[#This Row],[CÓDIGO]],MaestraLP3[[#Headers],[FS00]])</f>
        <v>150001092FS00</v>
      </c>
      <c r="E862" s="2" t="s">
        <v>34</v>
      </c>
      <c r="G862" s="2" t="s">
        <v>285</v>
      </c>
      <c r="H862" s="2" t="s">
        <v>1640</v>
      </c>
      <c r="I862" s="2" t="s">
        <v>2811</v>
      </c>
      <c r="J862" s="37" t="s">
        <v>49</v>
      </c>
      <c r="K862" s="37" t="s">
        <v>50</v>
      </c>
      <c r="L862" s="2" t="str">
        <f>VLOOKUP(MaestraLP3[[#This Row],[UMV]],VALIDACIONES!$J$5:$L$489,3,FALSE)</f>
        <v>Caja 10 Unidades</v>
      </c>
      <c r="M862" s="2" t="s">
        <v>51</v>
      </c>
      <c r="N862" s="2" t="s">
        <v>55</v>
      </c>
      <c r="O862" s="77">
        <v>15793</v>
      </c>
      <c r="P862" s="72" t="s">
        <v>2803</v>
      </c>
      <c r="Q862" s="53">
        <v>23600</v>
      </c>
      <c r="R862" s="78">
        <f>+IFERROR((MaestraLP3[[#This Row],[COSTO ]]/MaestraLP3[[#This Row],[COSTO SEP]]-1),0)</f>
        <v>3.8168084612877351E-6</v>
      </c>
      <c r="S862" s="53" t="s">
        <v>69</v>
      </c>
      <c r="T862" s="79" t="s">
        <v>69</v>
      </c>
      <c r="U862" s="75">
        <v>22920</v>
      </c>
      <c r="V862" s="77">
        <v>15793</v>
      </c>
      <c r="W862" s="80">
        <f>+(MaestraLP3[[#This Row],[COSTO OCT AL 25-09]]-MaestraLP3[[#This Row],[COSTO ]])/MaestraLP3[[#This Row],[COSTO OCT AL 25-09]]</f>
        <v>-4.231571200785043E-3</v>
      </c>
      <c r="X862" s="38" t="str">
        <f t="shared" si="2"/>
        <v/>
      </c>
      <c r="Y862" s="77">
        <v>0</v>
      </c>
      <c r="Z862" s="38" t="str">
        <f t="shared" si="3"/>
        <v>INDICAR PRECIO VTA</v>
      </c>
      <c r="AA862" s="81" t="str">
        <f t="shared" si="4"/>
        <v>-</v>
      </c>
      <c r="AB862" s="82">
        <f>+MaestraLP3[[#This Row],[PRECIO]]*MaestraLP3[[#This Row],[%MG UMV]]</f>
        <v>9800</v>
      </c>
      <c r="AC862" s="83">
        <v>4.8</v>
      </c>
      <c r="AD862" s="84">
        <f>+MaestraLP3[[#This Row],[MARGEN UNITARIO]]/MaestraLP3[[#This Row],[Peso Neto UMV (KG)]]</f>
        <v>980</v>
      </c>
      <c r="AE862" s="2" t="s">
        <v>44</v>
      </c>
      <c r="AF862" s="78">
        <v>0</v>
      </c>
      <c r="AG862" s="78">
        <v>0</v>
      </c>
    </row>
    <row r="863" spans="1:34" hidden="1" x14ac:dyDescent="0.35">
      <c r="A863" s="2" t="s">
        <v>137</v>
      </c>
      <c r="B863" s="2">
        <v>104534400</v>
      </c>
      <c r="C863" s="2" t="str">
        <f>+MaestraLP3[[#This Row],[CÓDIGO]]&amp;MaestraLP3[[#Headers],[-]]&amp;MaestraLP3[[#This Row],[UMV]]</f>
        <v>104529990-D05</v>
      </c>
      <c r="D863" s="37" t="str">
        <f>+_xlfn.CONCAT(MaestraLP3[[#This Row],[CÓDIGO]],MaestraLP3[[#Headers],[FS00]])</f>
        <v>104529990FS00</v>
      </c>
      <c r="E863" s="2" t="s">
        <v>34</v>
      </c>
      <c r="G863" s="2" t="s">
        <v>146</v>
      </c>
      <c r="H863" s="2" t="s">
        <v>2812</v>
      </c>
      <c r="I863" s="2" t="s">
        <v>2813</v>
      </c>
      <c r="J863" s="37" t="s">
        <v>149</v>
      </c>
      <c r="K863" s="37" t="s">
        <v>50</v>
      </c>
      <c r="L863" s="2" t="str">
        <f>VLOOKUP(MaestraLP3[[#This Row],[UMV]],VALIDACIONES!$J$5:$L$489,3,FALSE)</f>
        <v>Display 5 Unidades</v>
      </c>
      <c r="M863" s="2" t="s">
        <v>385</v>
      </c>
      <c r="N863" s="2" t="s">
        <v>78</v>
      </c>
      <c r="O863" s="77">
        <v>12900</v>
      </c>
      <c r="P863" s="72" t="s">
        <v>2803</v>
      </c>
      <c r="Q863" s="53">
        <v>19000</v>
      </c>
      <c r="R863" s="78">
        <f>+IFERROR((MaestraLP3[[#This Row],[COSTO ]]/MaestraLP3[[#This Row],[COSTO SEP]]-1),0)</f>
        <v>-2.7777777777777679E-3</v>
      </c>
      <c r="S863" s="53" t="s">
        <v>143</v>
      </c>
      <c r="T863" s="79" t="s">
        <v>69</v>
      </c>
      <c r="U863" s="75">
        <v>1652.31</v>
      </c>
      <c r="V863" s="77">
        <v>12900</v>
      </c>
      <c r="W863" s="80">
        <f>+(MaestraLP3[[#This Row],[COSTO OCT AL 25-09]]-MaestraLP3[[#This Row],[COSTO ]])/MaestraLP3[[#This Row],[COSTO OCT AL 25-09]]</f>
        <v>-5.6022408963585435E-3</v>
      </c>
      <c r="X863" s="38" t="str">
        <f t="shared" si="2"/>
        <v/>
      </c>
      <c r="Y863" s="77">
        <v>0</v>
      </c>
      <c r="Z863" s="38" t="str">
        <f t="shared" si="3"/>
        <v>INDICAR PRECIO VTA</v>
      </c>
      <c r="AA863" s="81" t="str">
        <f t="shared" si="4"/>
        <v>-</v>
      </c>
      <c r="AB863" s="82">
        <f>+MaestraLP3[[#This Row],[PRECIO]]*MaestraLP3[[#This Row],[%MG UMV]]</f>
        <v>8935</v>
      </c>
      <c r="AC863" s="83">
        <v>4</v>
      </c>
      <c r="AD863" s="84">
        <f>+MaestraLP3[[#This Row],[MARGEN UNITARIO]]/MaestraLP3[[#This Row],[Peso Neto UMV (KG)]]</f>
        <v>893.5</v>
      </c>
      <c r="AE863" s="2" t="s">
        <v>44</v>
      </c>
      <c r="AF863" s="78">
        <v>0</v>
      </c>
      <c r="AG863" s="78">
        <v>0</v>
      </c>
    </row>
    <row r="864" spans="1:34" hidden="1" x14ac:dyDescent="0.35">
      <c r="A864" s="2" t="s">
        <v>137</v>
      </c>
      <c r="B864" s="2">
        <v>104518500</v>
      </c>
      <c r="C864" s="2" t="str">
        <f>+MaestraLP3[[#This Row],[CÓDIGO]]&amp;MaestraLP3[[#Headers],[-]]&amp;MaestraLP3[[#This Row],[UMV]]</f>
        <v>104546960-C10</v>
      </c>
      <c r="D864" s="37" t="str">
        <f>+_xlfn.CONCAT(MaestraLP3[[#This Row],[CÓDIGO]],MaestraLP3[[#Headers],[FS00]])</f>
        <v>104546960FS00</v>
      </c>
      <c r="E864" s="2" t="s">
        <v>34</v>
      </c>
      <c r="G864" s="2" t="s">
        <v>371</v>
      </c>
      <c r="H864" s="2" t="s">
        <v>372</v>
      </c>
      <c r="I864" s="2" t="s">
        <v>2814</v>
      </c>
      <c r="J864" s="37" t="s">
        <v>65</v>
      </c>
      <c r="K864" s="37" t="s">
        <v>50</v>
      </c>
      <c r="L864" s="2" t="str">
        <f>VLOOKUP(MaestraLP3[[#This Row],[UMV]],VALIDACIONES!$J$5:$L$489,3,FALSE)</f>
        <v>Caja 10 Unidades</v>
      </c>
      <c r="M864" s="2" t="s">
        <v>51</v>
      </c>
      <c r="N864" s="2" t="s">
        <v>41</v>
      </c>
      <c r="O864" s="77">
        <v>30340</v>
      </c>
      <c r="P864" s="72" t="s">
        <v>2803</v>
      </c>
      <c r="Q864" s="53">
        <v>38900</v>
      </c>
      <c r="R864" s="78">
        <f>+IFERROR((MaestraLP3[[#This Row],[COSTO ]]/MaestraLP3[[#This Row],[COSTO SEP]]-1),0)</f>
        <v>0</v>
      </c>
      <c r="S864" s="53" t="s">
        <v>69</v>
      </c>
      <c r="T864" s="79" t="s">
        <v>69</v>
      </c>
      <c r="U864" s="75">
        <v>8497.7000000000007</v>
      </c>
      <c r="V864" s="77">
        <v>30340</v>
      </c>
      <c r="W864" s="80">
        <f>+(MaestraLP3[[#This Row],[COSTO OCT AL 25-09]]-MaestraLP3[[#This Row],[COSTO ]])/MaestraLP3[[#This Row],[COSTO OCT AL 25-09]]</f>
        <v>0</v>
      </c>
      <c r="X864" s="38" t="str">
        <f t="shared" si="2"/>
        <v/>
      </c>
      <c r="Y864" s="77">
        <v>0</v>
      </c>
      <c r="Z864" s="38" t="str">
        <f t="shared" si="3"/>
        <v>INDICAR PRECIO VTA</v>
      </c>
      <c r="AA864" s="81" t="str">
        <f t="shared" si="4"/>
        <v>-</v>
      </c>
      <c r="AB864" s="82">
        <f>+MaestraLP3[[#This Row],[PRECIO]]*MaestraLP3[[#This Row],[%MG UMV]]</f>
        <v>3039.9999999999995</v>
      </c>
      <c r="AC864" s="83">
        <v>9.5</v>
      </c>
      <c r="AD864" s="84">
        <f>+MaestraLP3[[#This Row],[MARGEN UNITARIO]]/MaestraLP3[[#This Row],[Peso Neto UMV (KG)]]</f>
        <v>303.99999999999994</v>
      </c>
      <c r="AE864" s="2" t="s">
        <v>53</v>
      </c>
      <c r="AF864" s="78">
        <v>0</v>
      </c>
      <c r="AG864" s="78">
        <v>0</v>
      </c>
    </row>
    <row r="865" spans="1:34" hidden="1" x14ac:dyDescent="0.35">
      <c r="A865" s="2" t="s">
        <v>137</v>
      </c>
      <c r="B865" s="2">
        <v>104522160</v>
      </c>
      <c r="C865" s="2" t="str">
        <f>+MaestraLP3[[#This Row],[CÓDIGO]]&amp;MaestraLP3[[#Headers],[-]]&amp;MaestraLP3[[#This Row],[UMV]]</f>
        <v>104534660-D20</v>
      </c>
      <c r="D865" s="37" t="str">
        <f>+_xlfn.CONCAT(MaestraLP3[[#This Row],[CÓDIGO]],MaestraLP3[[#Headers],[FS00]])</f>
        <v>104534660FS00</v>
      </c>
      <c r="E865" s="2" t="s">
        <v>34</v>
      </c>
      <c r="G865" s="2" t="s">
        <v>94</v>
      </c>
      <c r="H865" s="2" t="s">
        <v>359</v>
      </c>
      <c r="I865" s="2" t="s">
        <v>2815</v>
      </c>
      <c r="J865" s="37" t="s">
        <v>149</v>
      </c>
      <c r="K865" s="37" t="s">
        <v>50</v>
      </c>
      <c r="L865" s="2" t="str">
        <f>VLOOKUP(MaestraLP3[[#This Row],[UMV]],VALIDACIONES!$J$5:$L$489,3,FALSE)</f>
        <v>Display 20 Unidades</v>
      </c>
      <c r="M865" s="2" t="s">
        <v>51</v>
      </c>
      <c r="N865" s="2" t="s">
        <v>78</v>
      </c>
      <c r="O865" s="77">
        <v>6500</v>
      </c>
      <c r="P865" s="72" t="s">
        <v>2803</v>
      </c>
      <c r="Q865" s="53">
        <v>9756</v>
      </c>
      <c r="R865" s="78">
        <f>+IFERROR((MaestraLP3[[#This Row],[COSTO ]]/MaestraLP3[[#This Row],[COSTO SEP]]-1),0)</f>
        <v>0.18709677419354831</v>
      </c>
      <c r="S865" s="53" t="s">
        <v>69</v>
      </c>
      <c r="T865" s="79" t="s">
        <v>69</v>
      </c>
      <c r="U865" s="75">
        <v>25016.159999999996</v>
      </c>
      <c r="V865" s="77">
        <v>6500</v>
      </c>
      <c r="W865" s="80">
        <f>+(MaestraLP3[[#This Row],[COSTO OCT AL 25-09]]-MaestraLP3[[#This Row],[COSTO ]])/MaestraLP3[[#This Row],[COSTO OCT AL 25-09]]</f>
        <v>-0.12195121951219512</v>
      </c>
      <c r="X865" s="38" t="str">
        <f t="shared" si="2"/>
        <v/>
      </c>
      <c r="Y865" s="77">
        <v>0</v>
      </c>
      <c r="Z865" s="38" t="str">
        <f t="shared" si="3"/>
        <v>INDICAR PRECIO VTA</v>
      </c>
      <c r="AA865" s="81" t="str">
        <f t="shared" si="4"/>
        <v>-</v>
      </c>
      <c r="AB865" s="82">
        <f>+MaestraLP3[[#This Row],[PRECIO]]*MaestraLP3[[#This Row],[%MG UMV]]</f>
        <v>3280.9999999999995</v>
      </c>
      <c r="AC865" s="83">
        <v>2.5</v>
      </c>
      <c r="AD865" s="84">
        <f>+MaestraLP3[[#This Row],[MARGEN UNITARIO]]/MaestraLP3[[#This Row],[Peso Neto UMV (KG)]]</f>
        <v>164.04999999999998</v>
      </c>
      <c r="AE865" s="2" t="s">
        <v>44</v>
      </c>
      <c r="AF865" s="78">
        <v>0</v>
      </c>
      <c r="AG865" s="78">
        <v>0</v>
      </c>
    </row>
    <row r="866" spans="1:34" hidden="1" x14ac:dyDescent="0.35">
      <c r="A866" s="2" t="s">
        <v>137</v>
      </c>
      <c r="B866" s="2">
        <v>104527970</v>
      </c>
      <c r="C866" s="2" t="str">
        <f>+MaestraLP3[[#This Row],[CÓDIGO]]&amp;MaestraLP3[[#Headers],[-]]&amp;MaestraLP3[[#This Row],[UMV]]</f>
        <v>150000893-C20</v>
      </c>
      <c r="D866" s="37" t="str">
        <f>+_xlfn.CONCAT(MaestraLP3[[#This Row],[CÓDIGO]],MaestraLP3[[#Headers],[FS00]])</f>
        <v>150000893FS00</v>
      </c>
      <c r="E866" s="2" t="s">
        <v>34</v>
      </c>
      <c r="G866" s="2" t="s">
        <v>250</v>
      </c>
      <c r="H866" s="2" t="s">
        <v>1292</v>
      </c>
      <c r="I866" s="2" t="s">
        <v>2816</v>
      </c>
      <c r="J866" s="37" t="s">
        <v>49</v>
      </c>
      <c r="K866" s="37" t="s">
        <v>50</v>
      </c>
      <c r="L866" s="2" t="str">
        <f>VLOOKUP(MaestraLP3[[#This Row],[UMV]],VALIDACIONES!$J$5:$L$489,3,FALSE)</f>
        <v>Caja 20 Unidades</v>
      </c>
      <c r="M866" s="2" t="s">
        <v>51</v>
      </c>
      <c r="N866" s="2" t="s">
        <v>78</v>
      </c>
      <c r="O866" s="77">
        <v>21624</v>
      </c>
      <c r="P866" s="72" t="s">
        <v>2803</v>
      </c>
      <c r="Q866" s="53">
        <v>31000</v>
      </c>
      <c r="R866" s="78">
        <f>+IFERROR((MaestraLP3[[#This Row],[COSTO ]]/MaestraLP3[[#This Row],[COSTO SEP]]-1),0)</f>
        <v>7.3062805872756931E-2</v>
      </c>
      <c r="S866" s="53" t="s">
        <v>143</v>
      </c>
      <c r="T866" s="79" t="s">
        <v>69</v>
      </c>
      <c r="U866" s="75">
        <v>20881.199999999997</v>
      </c>
      <c r="V866" s="77">
        <v>21624</v>
      </c>
      <c r="W866" s="80">
        <f>+(MaestraLP3[[#This Row],[COSTO OCT AL 25-09]]-MaestraLP3[[#This Row],[COSTO ]])/MaestraLP3[[#This Row],[COSTO OCT AL 25-09]]</f>
        <v>-6.3853875001263605E-2</v>
      </c>
      <c r="X866" s="38" t="str">
        <f t="shared" si="2"/>
        <v/>
      </c>
      <c r="Y866" s="77">
        <v>0</v>
      </c>
      <c r="Z866" s="38" t="str">
        <f t="shared" si="3"/>
        <v>INDICAR PRECIO VTA</v>
      </c>
      <c r="AA866" s="81" t="str">
        <f t="shared" si="4"/>
        <v>-</v>
      </c>
      <c r="AB866" s="82">
        <f>+MaestraLP3[[#This Row],[PRECIO]]*MaestraLP3[[#This Row],[%MG UMV]]</f>
        <v>3320.7999999999993</v>
      </c>
      <c r="AC866" s="83">
        <v>12</v>
      </c>
      <c r="AD866" s="84">
        <f>+MaestraLP3[[#This Row],[MARGEN UNITARIO]]/MaestraLP3[[#This Row],[Peso Neto UMV (KG)]]</f>
        <v>166.03999999999996</v>
      </c>
      <c r="AE866" s="2" t="s">
        <v>44</v>
      </c>
      <c r="AF866" s="78">
        <v>0</v>
      </c>
      <c r="AG866" s="78">
        <v>0</v>
      </c>
      <c r="AH866" s="2" t="s">
        <v>53</v>
      </c>
    </row>
    <row r="867" spans="1:34" hidden="1" x14ac:dyDescent="0.35">
      <c r="A867" s="2" t="s">
        <v>137</v>
      </c>
      <c r="B867" s="2">
        <v>104535470</v>
      </c>
      <c r="C867" s="2" t="str">
        <f>+MaestraLP3[[#This Row],[CÓDIGO]]&amp;MaestraLP3[[#Headers],[-]]&amp;MaestraLP3[[#This Row],[UMV]]</f>
        <v>104520990-AJ</v>
      </c>
      <c r="D867" s="37" t="str">
        <f>+_xlfn.CONCAT(MaestraLP3[[#This Row],[CÓDIGO]],MaestraLP3[[#Headers],[FS00]])</f>
        <v>104520990FS00</v>
      </c>
      <c r="E867" s="2" t="s">
        <v>34</v>
      </c>
      <c r="G867" s="2" t="s">
        <v>138</v>
      </c>
      <c r="H867" s="2" t="s">
        <v>139</v>
      </c>
      <c r="I867" s="2" t="s">
        <v>2817</v>
      </c>
      <c r="J867" s="37" t="s">
        <v>50</v>
      </c>
      <c r="K867" s="37" t="s">
        <v>50</v>
      </c>
      <c r="L867" s="2" t="str">
        <f>VLOOKUP(MaestraLP3[[#This Row],[UMV]],VALIDACIONES!$J$5:$L$489,3,FALSE)</f>
        <v>Saco</v>
      </c>
      <c r="M867" s="2" t="s">
        <v>51</v>
      </c>
      <c r="N867" s="2" t="s">
        <v>41</v>
      </c>
      <c r="O867" s="77">
        <v>24178</v>
      </c>
      <c r="P867" s="72" t="s">
        <v>2803</v>
      </c>
      <c r="Q867" s="53">
        <v>29000</v>
      </c>
      <c r="R867" s="78">
        <f>+IFERROR((MaestraLP3[[#This Row],[COSTO ]]/MaestraLP3[[#This Row],[COSTO SEP]]-1),0)</f>
        <v>2.8235294117640031E-4</v>
      </c>
      <c r="S867" s="53" t="s">
        <v>69</v>
      </c>
      <c r="T867" s="79" t="s">
        <v>69</v>
      </c>
      <c r="U867" s="75">
        <v>8757.119999999999</v>
      </c>
      <c r="V867" s="77">
        <v>24178</v>
      </c>
      <c r="W867" s="80">
        <f>+(MaestraLP3[[#This Row],[COSTO OCT AL 25-09]]-MaestraLP3[[#This Row],[COSTO ]])/MaestraLP3[[#This Row],[COSTO OCT AL 25-09]]</f>
        <v>-1.2939197534494724E-4</v>
      </c>
      <c r="X867" s="38" t="str">
        <f t="shared" si="2"/>
        <v/>
      </c>
      <c r="Y867" s="77">
        <v>0</v>
      </c>
      <c r="Z867" s="38" t="str">
        <f t="shared" si="3"/>
        <v>INDICAR PRECIO VTA</v>
      </c>
      <c r="AA867" s="81" t="str">
        <f t="shared" si="4"/>
        <v>-</v>
      </c>
      <c r="AB867" s="82">
        <f>+MaestraLP3[[#This Row],[PRECIO]]*MaestraLP3[[#This Row],[%MG UMV]]</f>
        <v>13744</v>
      </c>
      <c r="AC867" s="83">
        <v>16.489999999999998</v>
      </c>
      <c r="AD867" s="84">
        <f>+MaestraLP3[[#This Row],[MARGEN UNITARIO]]/MaestraLP3[[#This Row],[Peso Neto UMV (KG)]]</f>
        <v>549.76</v>
      </c>
      <c r="AE867" s="2" t="s">
        <v>53</v>
      </c>
      <c r="AF867" s="78">
        <v>0</v>
      </c>
      <c r="AG867" s="78">
        <v>0</v>
      </c>
    </row>
    <row r="868" spans="1:34" hidden="1" x14ac:dyDescent="0.35">
      <c r="A868" s="2" t="s">
        <v>137</v>
      </c>
      <c r="B868" s="2">
        <v>150000765</v>
      </c>
      <c r="C868" s="2" t="str">
        <f>+MaestraLP3[[#This Row],[CÓDIGO]]&amp;MaestraLP3[[#Headers],[-]]&amp;MaestraLP3[[#This Row],[UMV]]</f>
        <v>104521980-AJ</v>
      </c>
      <c r="D868" s="37" t="str">
        <f>+_xlfn.CONCAT(MaestraLP3[[#This Row],[CÓDIGO]],MaestraLP3[[#Headers],[FS00]])</f>
        <v>104521980FS00</v>
      </c>
      <c r="E868" s="2" t="s">
        <v>34</v>
      </c>
      <c r="G868" s="2" t="s">
        <v>1832</v>
      </c>
      <c r="H868" s="2" t="s">
        <v>1433</v>
      </c>
      <c r="I868" s="2" t="s">
        <v>2818</v>
      </c>
      <c r="J868" s="37" t="s">
        <v>65</v>
      </c>
      <c r="K868" s="37" t="s">
        <v>50</v>
      </c>
      <c r="L868" s="2" t="str">
        <f>VLOOKUP(MaestraLP3[[#This Row],[UMV]],VALIDACIONES!$J$5:$L$489,3,FALSE)</f>
        <v>Saco</v>
      </c>
      <c r="M868" s="2" t="s">
        <v>51</v>
      </c>
      <c r="N868" s="2" t="s">
        <v>78</v>
      </c>
      <c r="O868" s="77">
        <v>13499.9</v>
      </c>
      <c r="P868" s="72" t="s">
        <v>2803</v>
      </c>
      <c r="Q868" s="53">
        <v>18400</v>
      </c>
      <c r="R868" s="78">
        <f>+IFERROR((MaestraLP3[[#This Row],[COSTO ]]/MaestraLP3[[#This Row],[COSTO SEP]]-1),0)</f>
        <v>6.2324380165289073E-2</v>
      </c>
      <c r="S868" s="53" t="s">
        <v>69</v>
      </c>
      <c r="T868" s="79" t="s">
        <v>69</v>
      </c>
      <c r="U868" s="75">
        <v>21137.279999999999</v>
      </c>
      <c r="V868" s="77">
        <v>13499.9</v>
      </c>
      <c r="W868" s="80">
        <f>+(MaestraLP3[[#This Row],[COSTO OCT AL 25-09]]-MaestraLP3[[#This Row],[COSTO ]])/MaestraLP3[[#This Row],[COSTO OCT AL 25-09]]</f>
        <v>-4.4339728030710839E-2</v>
      </c>
      <c r="X868" s="38" t="str">
        <f t="shared" si="2"/>
        <v/>
      </c>
      <c r="Y868" s="77">
        <v>0</v>
      </c>
      <c r="Z868" s="38" t="str">
        <f t="shared" si="3"/>
        <v>INDICAR PRECIO VTA</v>
      </c>
      <c r="AA868" s="81" t="str">
        <f t="shared" si="4"/>
        <v>-</v>
      </c>
      <c r="AB868" s="82">
        <f>+MaestraLP3[[#This Row],[PRECIO]]*MaestraLP3[[#This Row],[%MG UMV]]</f>
        <v>816.35000000000036</v>
      </c>
      <c r="AC868" s="83">
        <v>10</v>
      </c>
      <c r="AD868" s="84">
        <f>+MaestraLP3[[#This Row],[MARGEN UNITARIO]]/MaestraLP3[[#This Row],[Peso Neto UMV (KG)]]</f>
        <v>163.27000000000007</v>
      </c>
      <c r="AE868" s="2" t="s">
        <v>53</v>
      </c>
      <c r="AF868" s="78">
        <v>0</v>
      </c>
      <c r="AG868" s="78">
        <v>0</v>
      </c>
    </row>
    <row r="869" spans="1:34" hidden="1" x14ac:dyDescent="0.35">
      <c r="A869" s="2" t="s">
        <v>137</v>
      </c>
      <c r="B869" s="2">
        <v>104535380</v>
      </c>
      <c r="C869" s="2" t="s">
        <v>2819</v>
      </c>
      <c r="D869" s="37" t="s">
        <v>2820</v>
      </c>
      <c r="E869" s="2" t="s">
        <v>34</v>
      </c>
      <c r="G869" s="2" t="s">
        <v>250</v>
      </c>
      <c r="H869" s="2" t="s">
        <v>1295</v>
      </c>
      <c r="I869" s="2" t="s">
        <v>2821</v>
      </c>
      <c r="J869" s="37" t="s">
        <v>156</v>
      </c>
      <c r="K869" s="37" t="s">
        <v>50</v>
      </c>
      <c r="L869" s="2" t="s">
        <v>2822</v>
      </c>
      <c r="M869" s="2" t="s">
        <v>40</v>
      </c>
      <c r="N869" s="2" t="s">
        <v>78</v>
      </c>
      <c r="O869" s="77">
        <v>42822</v>
      </c>
      <c r="P869" s="72" t="s">
        <v>2823</v>
      </c>
      <c r="Q869" s="53">
        <v>52900</v>
      </c>
      <c r="R869" s="78">
        <v>0</v>
      </c>
      <c r="S869" s="53" t="s">
        <v>143</v>
      </c>
      <c r="T869" s="79" t="s">
        <v>69</v>
      </c>
      <c r="U869" s="77">
        <v>42822</v>
      </c>
      <c r="V869" s="77">
        <v>42822</v>
      </c>
      <c r="W869" s="78">
        <v>0</v>
      </c>
      <c r="X869" s="38" t="s">
        <v>2605</v>
      </c>
      <c r="Y869" s="77">
        <v>0</v>
      </c>
      <c r="Z869" s="38" t="s">
        <v>2606</v>
      </c>
      <c r="AA869" s="81" t="s">
        <v>2</v>
      </c>
      <c r="AB869" s="82">
        <v>0</v>
      </c>
      <c r="AC869" s="83">
        <v>4.5</v>
      </c>
      <c r="AD869" s="84">
        <v>0</v>
      </c>
      <c r="AE869" s="2" t="s">
        <v>53</v>
      </c>
      <c r="AF869" s="78">
        <v>0</v>
      </c>
      <c r="AG869" s="78">
        <v>0</v>
      </c>
    </row>
    <row r="870" spans="1:34" hidden="1" x14ac:dyDescent="0.35">
      <c r="A870" s="2" t="s">
        <v>137</v>
      </c>
      <c r="B870" s="2">
        <v>105001050</v>
      </c>
      <c r="C870" s="2" t="s">
        <v>2824</v>
      </c>
      <c r="D870" s="37" t="s">
        <v>2825</v>
      </c>
      <c r="E870" s="2" t="s">
        <v>34</v>
      </c>
      <c r="G870" s="2" t="s">
        <v>273</v>
      </c>
      <c r="H870" s="2" t="s">
        <v>1529</v>
      </c>
      <c r="I870" s="2" t="s">
        <v>2826</v>
      </c>
      <c r="J870" s="37" t="s">
        <v>187</v>
      </c>
      <c r="K870" s="37" t="s">
        <v>50</v>
      </c>
      <c r="L870" s="2" t="s">
        <v>1841</v>
      </c>
      <c r="M870" s="2" t="s">
        <v>51</v>
      </c>
      <c r="N870" s="2" t="s">
        <v>78</v>
      </c>
      <c r="O870" s="77">
        <v>22880.989999999998</v>
      </c>
      <c r="P870" s="72" t="s">
        <v>2823</v>
      </c>
      <c r="Q870" s="53">
        <v>24500</v>
      </c>
      <c r="R870" s="78">
        <v>0</v>
      </c>
      <c r="S870" s="53" t="s">
        <v>143</v>
      </c>
      <c r="T870" s="79" t="s">
        <v>69</v>
      </c>
      <c r="U870" s="77">
        <v>22880.989999999998</v>
      </c>
      <c r="V870" s="77">
        <v>22880.989999999998</v>
      </c>
      <c r="W870" s="78">
        <v>0</v>
      </c>
      <c r="X870" s="38" t="s">
        <v>2605</v>
      </c>
      <c r="Y870" s="77">
        <v>0</v>
      </c>
      <c r="Z870" s="38" t="s">
        <v>2606</v>
      </c>
      <c r="AA870" s="81" t="s">
        <v>2</v>
      </c>
      <c r="AB870" s="82">
        <v>0</v>
      </c>
      <c r="AC870" s="83">
        <v>3.84</v>
      </c>
      <c r="AD870" s="84">
        <v>0</v>
      </c>
      <c r="AE870" s="2" t="s">
        <v>44</v>
      </c>
      <c r="AF870" s="78">
        <v>0</v>
      </c>
      <c r="AG870" s="78">
        <v>0</v>
      </c>
    </row>
    <row r="871" spans="1:34" hidden="1" x14ac:dyDescent="0.35">
      <c r="A871" s="2" t="s">
        <v>137</v>
      </c>
      <c r="B871" s="2">
        <v>104532600</v>
      </c>
      <c r="C871" s="2" t="s">
        <v>2827</v>
      </c>
      <c r="D871" s="37" t="s">
        <v>2828</v>
      </c>
      <c r="E871" s="2" t="s">
        <v>34</v>
      </c>
      <c r="G871" s="2" t="s">
        <v>1900</v>
      </c>
      <c r="H871" s="2" t="s">
        <v>1906</v>
      </c>
      <c r="I871" s="2" t="s">
        <v>2829</v>
      </c>
      <c r="J871" s="37" t="s">
        <v>57</v>
      </c>
      <c r="K871" s="37" t="s">
        <v>50</v>
      </c>
      <c r="L871" s="2" t="s">
        <v>1875</v>
      </c>
      <c r="M871" s="2" t="s">
        <v>51</v>
      </c>
      <c r="N871" s="2" t="s">
        <v>78</v>
      </c>
      <c r="O871" s="77">
        <v>19314</v>
      </c>
      <c r="P871" s="72" t="s">
        <v>2823</v>
      </c>
      <c r="Q871" s="53">
        <v>19000</v>
      </c>
      <c r="R871" s="78">
        <v>0</v>
      </c>
      <c r="S871" s="53" t="s">
        <v>69</v>
      </c>
      <c r="T871" s="53" t="s">
        <v>69</v>
      </c>
      <c r="U871" s="77">
        <v>19314</v>
      </c>
      <c r="V871" s="77">
        <v>19314</v>
      </c>
      <c r="W871" s="78">
        <v>0</v>
      </c>
      <c r="X871" s="38" t="s">
        <v>2605</v>
      </c>
      <c r="Y871" s="77">
        <v>0</v>
      </c>
      <c r="Z871" s="38" t="s">
        <v>2606</v>
      </c>
      <c r="AA871" s="81" t="s">
        <v>2</v>
      </c>
      <c r="AB871" s="82">
        <v>0</v>
      </c>
      <c r="AC871" s="83">
        <v>9.1199999999999992</v>
      </c>
      <c r="AD871" s="84">
        <v>0</v>
      </c>
      <c r="AE871" s="2" t="s">
        <v>44</v>
      </c>
      <c r="AF871" s="78">
        <v>0</v>
      </c>
      <c r="AG871" s="78">
        <v>0</v>
      </c>
    </row>
    <row r="872" spans="1:34" hidden="1" x14ac:dyDescent="0.35">
      <c r="A872" s="2" t="s">
        <v>137</v>
      </c>
      <c r="B872" s="2">
        <v>104531730</v>
      </c>
      <c r="C872" s="2" t="s">
        <v>2830</v>
      </c>
      <c r="D872" s="37" t="s">
        <v>2831</v>
      </c>
      <c r="E872" s="2" t="s">
        <v>34</v>
      </c>
      <c r="G872" s="2" t="s">
        <v>1900</v>
      </c>
      <c r="H872" s="2" t="s">
        <v>1914</v>
      </c>
      <c r="I872" s="2" t="s">
        <v>2832</v>
      </c>
      <c r="J872" s="37" t="s">
        <v>141</v>
      </c>
      <c r="K872" s="37" t="s">
        <v>50</v>
      </c>
      <c r="L872" s="2" t="s">
        <v>1843</v>
      </c>
      <c r="M872" s="2" t="s">
        <v>51</v>
      </c>
      <c r="N872" s="2" t="s">
        <v>78</v>
      </c>
      <c r="O872" s="77">
        <v>89636</v>
      </c>
      <c r="P872" s="72" t="s">
        <v>2823</v>
      </c>
      <c r="Q872" s="53">
        <v>80000</v>
      </c>
      <c r="R872" s="78">
        <v>-4.4624927484471222E-5</v>
      </c>
      <c r="S872" s="53" t="s">
        <v>69</v>
      </c>
      <c r="T872" s="53" t="s">
        <v>69</v>
      </c>
      <c r="U872" s="77">
        <v>89632</v>
      </c>
      <c r="V872" s="77">
        <v>89632</v>
      </c>
      <c r="W872" s="78">
        <v>0</v>
      </c>
      <c r="X872" s="38" t="s">
        <v>2605</v>
      </c>
      <c r="Y872" s="77">
        <v>0</v>
      </c>
      <c r="Z872" s="38" t="s">
        <v>2606</v>
      </c>
      <c r="AA872" s="81" t="s">
        <v>2</v>
      </c>
      <c r="AB872" s="82">
        <v>0</v>
      </c>
      <c r="AC872" s="83">
        <v>16</v>
      </c>
      <c r="AD872" s="84">
        <v>0</v>
      </c>
      <c r="AE872" s="2" t="s">
        <v>53</v>
      </c>
      <c r="AF872" s="78">
        <v>0</v>
      </c>
      <c r="AG872" s="78">
        <v>0</v>
      </c>
    </row>
    <row r="873" spans="1:34" hidden="1" x14ac:dyDescent="0.35">
      <c r="A873" s="2" t="s">
        <v>137</v>
      </c>
      <c r="B873" s="2">
        <v>104531910</v>
      </c>
      <c r="C873" s="2" t="s">
        <v>2833</v>
      </c>
      <c r="D873" s="37" t="s">
        <v>2834</v>
      </c>
      <c r="E873" s="2" t="s">
        <v>34</v>
      </c>
      <c r="G873" s="2" t="s">
        <v>1900</v>
      </c>
      <c r="H873" s="2" t="s">
        <v>1920</v>
      </c>
      <c r="I873" s="2" t="s">
        <v>2835</v>
      </c>
      <c r="J873" s="37" t="s">
        <v>49</v>
      </c>
      <c r="K873" s="37" t="s">
        <v>50</v>
      </c>
      <c r="L873" s="2" t="s">
        <v>2603</v>
      </c>
      <c r="M873" s="2" t="s">
        <v>51</v>
      </c>
      <c r="N873" s="2" t="s">
        <v>78</v>
      </c>
      <c r="O873" s="77">
        <v>46548</v>
      </c>
      <c r="P873" s="72" t="s">
        <v>2823</v>
      </c>
      <c r="Q873" s="53">
        <v>40000</v>
      </c>
      <c r="R873" s="78">
        <v>0</v>
      </c>
      <c r="S873" s="53" t="s">
        <v>69</v>
      </c>
      <c r="T873" s="53" t="s">
        <v>69</v>
      </c>
      <c r="U873" s="77">
        <v>46548</v>
      </c>
      <c r="V873" s="77">
        <v>46548</v>
      </c>
      <c r="W873" s="78">
        <v>0</v>
      </c>
      <c r="X873" s="38" t="s">
        <v>2605</v>
      </c>
      <c r="Y873" s="77">
        <v>0</v>
      </c>
      <c r="Z873" s="38" t="s">
        <v>2606</v>
      </c>
      <c r="AA873" s="81" t="s">
        <v>2</v>
      </c>
      <c r="AB873" s="82">
        <v>0</v>
      </c>
      <c r="AC873" s="83">
        <v>17.16</v>
      </c>
      <c r="AD873" s="84">
        <v>0</v>
      </c>
      <c r="AE873" s="2" t="s">
        <v>53</v>
      </c>
      <c r="AF873" s="78">
        <v>0</v>
      </c>
      <c r="AG873" s="78">
        <v>0</v>
      </c>
    </row>
    <row r="874" spans="1:34" hidden="1" x14ac:dyDescent="0.35">
      <c r="A874" s="2" t="s">
        <v>137</v>
      </c>
      <c r="B874" s="2">
        <v>150000332</v>
      </c>
      <c r="C874" s="2" t="s">
        <v>2836</v>
      </c>
      <c r="D874" s="37" t="s">
        <v>2837</v>
      </c>
      <c r="E874" s="2" t="s">
        <v>34</v>
      </c>
      <c r="G874" s="2" t="s">
        <v>94</v>
      </c>
      <c r="H874" s="2" t="s">
        <v>1096</v>
      </c>
      <c r="I874" s="2" t="s">
        <v>2838</v>
      </c>
      <c r="J874" s="37" t="s">
        <v>1006</v>
      </c>
      <c r="K874" s="37" t="s">
        <v>50</v>
      </c>
      <c r="L874" s="2" t="s">
        <v>2839</v>
      </c>
      <c r="M874" s="2" t="s">
        <v>51</v>
      </c>
      <c r="N874" s="2" t="s">
        <v>78</v>
      </c>
      <c r="O874" s="77">
        <v>20141.5</v>
      </c>
      <c r="P874" s="72" t="s">
        <v>2823</v>
      </c>
      <c r="Q874" s="53">
        <v>30000</v>
      </c>
      <c r="R874" s="78">
        <v>0</v>
      </c>
      <c r="S874" s="53" t="s">
        <v>143</v>
      </c>
      <c r="T874" s="79" t="s">
        <v>69</v>
      </c>
      <c r="U874" s="77">
        <v>20141.5</v>
      </c>
      <c r="V874" s="77">
        <v>20141.5</v>
      </c>
      <c r="W874" s="78">
        <v>0</v>
      </c>
      <c r="X874" s="38" t="s">
        <v>2605</v>
      </c>
      <c r="Y874" s="77">
        <v>0</v>
      </c>
      <c r="Z874" s="38" t="s">
        <v>2606</v>
      </c>
      <c r="AA874" s="81" t="s">
        <v>2</v>
      </c>
      <c r="AB874" s="82">
        <v>0</v>
      </c>
      <c r="AC874" s="83">
        <v>10</v>
      </c>
      <c r="AD874" s="84">
        <v>0</v>
      </c>
      <c r="AE874" s="2" t="s">
        <v>53</v>
      </c>
      <c r="AF874" s="78">
        <v>0</v>
      </c>
      <c r="AG874" s="78">
        <v>0</v>
      </c>
    </row>
    <row r="875" spans="1:34" hidden="1" x14ac:dyDescent="0.35">
      <c r="A875" s="2" t="s">
        <v>137</v>
      </c>
      <c r="B875" s="2">
        <v>150000531</v>
      </c>
      <c r="C875" s="2" t="s">
        <v>2840</v>
      </c>
      <c r="D875" s="37" t="s">
        <v>2841</v>
      </c>
      <c r="E875" s="2" t="s">
        <v>34</v>
      </c>
      <c r="G875" s="2" t="s">
        <v>98</v>
      </c>
      <c r="H875" s="2" t="s">
        <v>180</v>
      </c>
      <c r="I875" s="2" t="s">
        <v>2842</v>
      </c>
      <c r="J875" s="37" t="s">
        <v>248</v>
      </c>
      <c r="K875" s="37" t="s">
        <v>248</v>
      </c>
      <c r="L875" s="2" t="s">
        <v>1864</v>
      </c>
      <c r="M875" s="2" t="s">
        <v>51</v>
      </c>
      <c r="N875" s="2" t="s">
        <v>78</v>
      </c>
      <c r="O875" s="77">
        <v>27109.71</v>
      </c>
      <c r="P875" s="72" t="s">
        <v>2823</v>
      </c>
      <c r="Q875" s="53">
        <v>34697.478991596639</v>
      </c>
      <c r="R875" s="78">
        <v>0</v>
      </c>
      <c r="S875" s="53" t="s">
        <v>143</v>
      </c>
      <c r="T875" s="79" t="s">
        <v>69</v>
      </c>
      <c r="U875" s="77">
        <v>27109.71</v>
      </c>
      <c r="V875" s="77">
        <v>27109.71</v>
      </c>
      <c r="W875" s="78">
        <v>0</v>
      </c>
      <c r="X875" s="38" t="s">
        <v>2605</v>
      </c>
      <c r="Y875" s="77">
        <v>0</v>
      </c>
      <c r="Z875" s="38" t="s">
        <v>2606</v>
      </c>
      <c r="AA875" s="81" t="s">
        <v>2</v>
      </c>
      <c r="AB875" s="82">
        <v>0</v>
      </c>
      <c r="AC875" s="83">
        <v>9.1</v>
      </c>
      <c r="AD875" s="84">
        <v>0</v>
      </c>
      <c r="AE875" s="2" t="s">
        <v>44</v>
      </c>
      <c r="AF875" s="78">
        <v>0</v>
      </c>
      <c r="AG875" s="78">
        <v>0</v>
      </c>
    </row>
    <row r="876" spans="1:34" hidden="1" x14ac:dyDescent="0.35">
      <c r="A876" s="2" t="s">
        <v>137</v>
      </c>
      <c r="B876" s="2">
        <v>104543360</v>
      </c>
      <c r="C876" s="2" t="s">
        <v>2843</v>
      </c>
      <c r="D876" s="37" t="s">
        <v>2844</v>
      </c>
      <c r="E876" s="2" t="s">
        <v>34</v>
      </c>
      <c r="G876" s="2" t="s">
        <v>179</v>
      </c>
      <c r="H876" s="2" t="s">
        <v>183</v>
      </c>
      <c r="I876" s="2" t="s">
        <v>2845</v>
      </c>
      <c r="J876" s="37" t="s">
        <v>57</v>
      </c>
      <c r="K876" s="37" t="s">
        <v>50</v>
      </c>
      <c r="L876" s="2" t="s">
        <v>1875</v>
      </c>
      <c r="M876" s="2" t="s">
        <v>51</v>
      </c>
      <c r="N876" s="2" t="s">
        <v>78</v>
      </c>
      <c r="O876" s="77">
        <v>35940</v>
      </c>
      <c r="P876" s="72" t="s">
        <v>2823</v>
      </c>
      <c r="Q876" s="53">
        <v>44400</v>
      </c>
      <c r="R876" s="78">
        <v>0</v>
      </c>
      <c r="S876" s="53" t="s">
        <v>93</v>
      </c>
      <c r="T876" s="53" t="s">
        <v>69</v>
      </c>
      <c r="U876" s="77">
        <v>35940</v>
      </c>
      <c r="V876" s="77">
        <v>35940</v>
      </c>
      <c r="W876" s="78">
        <v>0</v>
      </c>
      <c r="X876" s="38" t="s">
        <v>2605</v>
      </c>
      <c r="Y876" s="77">
        <v>0</v>
      </c>
      <c r="Z876" s="38" t="s">
        <v>2606</v>
      </c>
      <c r="AA876" s="81" t="s">
        <v>2</v>
      </c>
      <c r="AB876" s="82">
        <v>0</v>
      </c>
      <c r="AC876" s="83">
        <v>2.8</v>
      </c>
      <c r="AD876" s="84">
        <v>0</v>
      </c>
      <c r="AE876" s="2" t="s">
        <v>53</v>
      </c>
      <c r="AF876" s="78">
        <v>0</v>
      </c>
      <c r="AG876" s="78">
        <v>0</v>
      </c>
      <c r="AH876" s="2" t="s">
        <v>2614</v>
      </c>
    </row>
    <row r="877" spans="1:34" hidden="1" x14ac:dyDescent="0.35">
      <c r="A877" s="2" t="s">
        <v>2645</v>
      </c>
      <c r="B877" s="2">
        <v>104539540</v>
      </c>
      <c r="C877" s="2" t="str">
        <f>+MaestraLP3[[#This Row],[CÓDIGO]]&amp;MaestraLP3[[#Headers],[-]]&amp;MaestraLP3[[#This Row],[UMV]]</f>
        <v>150001787-D20</v>
      </c>
      <c r="D877" s="37" t="str">
        <f>+MaestraLP3[[#This Row],[CÓDIGO]]&amp;MaestraLP3[[#Headers],[FS00]]</f>
        <v>150001787FS00</v>
      </c>
      <c r="E877" s="2" t="s">
        <v>72</v>
      </c>
      <c r="G877" s="2" t="s">
        <v>1314</v>
      </c>
      <c r="H877" s="2" t="s">
        <v>776</v>
      </c>
      <c r="I877" s="2" t="s">
        <v>2846</v>
      </c>
      <c r="J877" s="37" t="s">
        <v>248</v>
      </c>
      <c r="K877" s="37" t="s">
        <v>248</v>
      </c>
      <c r="L877" s="2" t="str">
        <f>VLOOKUP(MaestraLP3[[#This Row],[UMV]],VALIDACIONES!J:L,3,0)</f>
        <v>Display 20 Unidades</v>
      </c>
      <c r="M877" s="2" t="s">
        <v>40</v>
      </c>
      <c r="N877" s="2" t="s">
        <v>41</v>
      </c>
      <c r="O877" s="86">
        <v>38831</v>
      </c>
      <c r="P877" s="72" t="s">
        <v>2823</v>
      </c>
      <c r="Q877" s="87">
        <v>43968</v>
      </c>
      <c r="R877" s="78">
        <f>+IFERROR((MaestraLP3[[#This Row],[COSTO ]]/MaestraLP3[[#This Row],[COSTO SEP]]-1),0)</f>
        <v>0</v>
      </c>
      <c r="S877" s="53" t="s">
        <v>2847</v>
      </c>
      <c r="T877" s="79"/>
      <c r="U877" s="77">
        <v>20160</v>
      </c>
      <c r="V877" s="77" t="s">
        <v>2848</v>
      </c>
      <c r="W877" s="53">
        <f>+(MaestraLP3[[#This Row],[COSTO ]]-MaestraLP3[[#This Row],[COSTO OCT AL 25-09]])/MaestraLP3[[#This Row],[COSTO OCT AL 25-09]]</f>
        <v>-1.906577693041425E-4</v>
      </c>
      <c r="X877" s="53" t="e">
        <f t="shared" ref="X877:X882" si="5">++IF(P877="HASTA AGOTAR STOCK","HASTA AGOTAR STOCK",IF(P877="TEMPORALMENTE SIN STOCK","¿SIGUE TEMPORALMENTE SIN STOCK?",IF(Z877="INDICAR PRECIO VTA","",IF(Q877=0,"INCORPORACIÓN",IF(Z877=0,"MANTIENE",IF(Z877&lt;0,"BAJA",IF(Z877&gt;0,"ALZA","")))))))</f>
        <v>#VALUE!</v>
      </c>
      <c r="Y877" s="77" t="s">
        <v>2849</v>
      </c>
      <c r="Z877" s="38" t="e">
        <f t="shared" ref="Z877:Z882" si="6">IF(Y877=0,"INDICAR PRECIO VTA",Y877-Q877)</f>
        <v>#VALUE!</v>
      </c>
      <c r="AA877" s="78" t="str">
        <f t="shared" ref="AA877:AA882" si="7">+IFERROR((Y877-V877)/Y877,"-")</f>
        <v>-</v>
      </c>
      <c r="AB877" s="85">
        <f>MaestraLP3[[#This Row],[PRECIO]]*MaestraLP3[[#This Row],[%MG UMV]]</f>
        <v>415.40000000000009</v>
      </c>
      <c r="AC877" s="83">
        <v>20</v>
      </c>
      <c r="AD877" s="77">
        <f>+MaestraLP3[[#This Row],[MARGEN UNITARIO]]/MaestraLP3[[#This Row],[Peso Neto UMV (KG)]]</f>
        <v>1153.8888888888891</v>
      </c>
      <c r="AE877" s="2" t="e">
        <v>#N/A</v>
      </c>
      <c r="AF877" s="78">
        <v>0</v>
      </c>
      <c r="AG877" s="78">
        <v>0</v>
      </c>
      <c r="AH877" s="2" t="e">
        <v>#N/A</v>
      </c>
    </row>
    <row r="878" spans="1:34" hidden="1" x14ac:dyDescent="0.35">
      <c r="A878" s="2" t="s">
        <v>2645</v>
      </c>
      <c r="B878" s="2">
        <v>104540130</v>
      </c>
      <c r="C878" s="2" t="str">
        <f>+MaestraLP3[[#This Row],[CÓDIGO]]&amp;MaestraLP3[[#Headers],[-]]&amp;MaestraLP3[[#This Row],[UMV]]</f>
        <v>104548960-UN</v>
      </c>
      <c r="D878" s="37" t="str">
        <f>+MaestraLP3[[#This Row],[CÓDIGO]]&amp;MaestraLP3[[#Headers],[FS00]]</f>
        <v>104548960FS00</v>
      </c>
      <c r="E878" s="2" t="s">
        <v>72</v>
      </c>
      <c r="G878" s="2" t="s">
        <v>1314</v>
      </c>
      <c r="H878" s="2" t="s">
        <v>776</v>
      </c>
      <c r="I878" s="2" t="s">
        <v>2850</v>
      </c>
      <c r="J878" s="37" t="s">
        <v>815</v>
      </c>
      <c r="K878" s="37" t="s">
        <v>50</v>
      </c>
      <c r="L878" s="2" t="str">
        <f>VLOOKUP(MaestraLP3[[#This Row],[UMV]],VALIDACIONES!J:L,3,0)</f>
        <v>Unidad</v>
      </c>
      <c r="M878" s="2" t="s">
        <v>40</v>
      </c>
      <c r="N878" s="2" t="s">
        <v>41</v>
      </c>
      <c r="O878" s="86">
        <v>36498</v>
      </c>
      <c r="P878" s="72" t="s">
        <v>2823</v>
      </c>
      <c r="Q878" s="87">
        <v>40160</v>
      </c>
      <c r="R878" s="78">
        <f>+IFERROR((MaestraLP3[[#This Row],[COSTO ]]/MaestraLP3[[#This Row],[COSTO SEP]]-1),0)</f>
        <v>0</v>
      </c>
      <c r="S878" s="53" t="s">
        <v>2847</v>
      </c>
      <c r="T878" s="79"/>
      <c r="U878" s="77">
        <v>19290</v>
      </c>
      <c r="V878" s="77" t="s">
        <v>2848</v>
      </c>
      <c r="W878" s="53">
        <f>+(MaestraLP3[[#This Row],[COSTO ]]-MaestraLP3[[#This Row],[COSTO OCT AL 25-09]])/MaestraLP3[[#This Row],[COSTO OCT AL 25-09]]</f>
        <v>0</v>
      </c>
      <c r="X878" s="53" t="e">
        <f t="shared" si="5"/>
        <v>#VALUE!</v>
      </c>
      <c r="Y878" s="77" t="s">
        <v>2849</v>
      </c>
      <c r="Z878" s="38" t="e">
        <f t="shared" si="6"/>
        <v>#VALUE!</v>
      </c>
      <c r="AA878" s="78" t="str">
        <f t="shared" si="7"/>
        <v>-</v>
      </c>
      <c r="AB878" s="85">
        <f>MaestraLP3[[#This Row],[PRECIO]]*MaestraLP3[[#This Row],[%MG UMV]]</f>
        <v>10400</v>
      </c>
      <c r="AC878" s="83">
        <v>16.8</v>
      </c>
      <c r="AD878" s="77">
        <f>+MaestraLP3[[#This Row],[MARGEN UNITARIO]]/MaestraLP3[[#This Row],[Peso Neto UMV (KG)]]</f>
        <v>1300</v>
      </c>
      <c r="AE878" s="2" t="e">
        <v>#N/A</v>
      </c>
      <c r="AF878" s="78">
        <v>0</v>
      </c>
      <c r="AG878" s="78">
        <v>0</v>
      </c>
      <c r="AH878" s="2" t="e">
        <v>#N/A</v>
      </c>
    </row>
    <row r="879" spans="1:34" hidden="1" x14ac:dyDescent="0.35">
      <c r="A879" s="2" t="s">
        <v>2645</v>
      </c>
      <c r="B879" s="2">
        <v>104537930</v>
      </c>
      <c r="C879" s="2" t="str">
        <f>+MaestraLP3[[#This Row],[CÓDIGO]]&amp;MaestraLP3[[#Headers],[-]]&amp;MaestraLP3[[#This Row],[UMV]]</f>
        <v>104000051-C02</v>
      </c>
      <c r="D879" s="37" t="str">
        <f>+MaestraLP3[[#This Row],[CÓDIGO]]&amp;MaestraLP3[[#Headers],[FS00]]</f>
        <v>104000051FS00</v>
      </c>
      <c r="E879" s="2" t="s">
        <v>72</v>
      </c>
      <c r="G879" s="2" t="s">
        <v>1334</v>
      </c>
      <c r="H879" s="2" t="s">
        <v>2691</v>
      </c>
      <c r="I879" s="2" t="s">
        <v>2798</v>
      </c>
      <c r="J879" s="37" t="s">
        <v>65</v>
      </c>
      <c r="K879" s="37" t="s">
        <v>50</v>
      </c>
      <c r="L879" s="2" t="str">
        <f>VLOOKUP(MaestraLP3[[#This Row],[UMV]],VALIDACIONES!J:L,3,0)</f>
        <v>Caja 2 Unidades</v>
      </c>
      <c r="M879" s="2" t="s">
        <v>385</v>
      </c>
      <c r="N879" s="2" t="s">
        <v>41</v>
      </c>
      <c r="O879" s="86">
        <v>61840</v>
      </c>
      <c r="P879" s="72" t="s">
        <v>2823</v>
      </c>
      <c r="Q879" s="87">
        <v>65000</v>
      </c>
      <c r="R879" s="78">
        <f>+IFERROR((MaestraLP3[[#This Row],[COSTO ]]/MaestraLP3[[#This Row],[COSTO SEP]]-1),0)</f>
        <v>-0.32179723020847784</v>
      </c>
      <c r="S879" s="53" t="s">
        <v>2847</v>
      </c>
      <c r="T879" s="79"/>
      <c r="U879" s="77">
        <v>19020</v>
      </c>
      <c r="V879" s="77" t="e">
        <v>#N/A</v>
      </c>
      <c r="W879" s="53">
        <f>+(MaestraLP3[[#This Row],[COSTO ]]-MaestraLP3[[#This Row],[COSTO OCT AL 25-09]])/MaestraLP3[[#This Row],[COSTO OCT AL 25-09]]</f>
        <v>1.8192018595119947E-2</v>
      </c>
      <c r="X879" s="53" t="e">
        <f t="shared" si="5"/>
        <v>#VALUE!</v>
      </c>
      <c r="Y879" s="77" t="s">
        <v>2849</v>
      </c>
      <c r="Z879" s="38" t="e">
        <f t="shared" si="6"/>
        <v>#VALUE!</v>
      </c>
      <c r="AA879" s="78" t="str">
        <f t="shared" si="7"/>
        <v>-</v>
      </c>
      <c r="AB879" s="85">
        <f>MaestraLP3[[#This Row],[PRECIO]]*MaestraLP3[[#This Row],[%MG UMV]]</f>
        <v>14580</v>
      </c>
      <c r="AC879" s="83">
        <v>13.6</v>
      </c>
      <c r="AD879" s="77">
        <f>+MaestraLP3[[#This Row],[MARGEN UNITARIO]]/MaestraLP3[[#This Row],[Peso Neto UMV (KG)]]</f>
        <v>1822.5</v>
      </c>
      <c r="AE879" s="2" t="e">
        <v>#N/A</v>
      </c>
      <c r="AF879" s="78">
        <v>0</v>
      </c>
      <c r="AG879" s="78">
        <v>0</v>
      </c>
      <c r="AH879" s="2" t="e">
        <v>#N/A</v>
      </c>
    </row>
    <row r="880" spans="1:34" hidden="1" x14ac:dyDescent="0.35">
      <c r="A880" s="2" t="s">
        <v>2645</v>
      </c>
      <c r="B880" s="2">
        <v>104535510</v>
      </c>
      <c r="C880" s="2" t="str">
        <f>+MaestraLP3[[#This Row],[CÓDIGO]]&amp;MaestraLP3[[#Headers],[-]]&amp;MaestraLP3[[#This Row],[UMV]]</f>
        <v>108000162-C24</v>
      </c>
      <c r="D880" s="37" t="str">
        <f>+MaestraLP3[[#This Row],[CÓDIGO]]&amp;MaestraLP3[[#Headers],[FS00]]</f>
        <v>108000162FS00</v>
      </c>
      <c r="E880" s="2" t="s">
        <v>72</v>
      </c>
      <c r="G880" s="2" t="s">
        <v>1314</v>
      </c>
      <c r="H880" s="2" t="s">
        <v>776</v>
      </c>
      <c r="I880" s="2" t="s">
        <v>2851</v>
      </c>
      <c r="J880" s="37" t="s">
        <v>253</v>
      </c>
      <c r="K880" s="37" t="s">
        <v>50</v>
      </c>
      <c r="L880" s="2" t="str">
        <f>VLOOKUP(MaestraLP3[[#This Row],[UMV]],VALIDACIONES!J:L,3,0)</f>
        <v>Caja 24 Unidades</v>
      </c>
      <c r="M880" s="2" t="s">
        <v>40</v>
      </c>
      <c r="N880" s="2" t="s">
        <v>41</v>
      </c>
      <c r="O880" s="86">
        <v>29040</v>
      </c>
      <c r="P880" s="72" t="s">
        <v>2823</v>
      </c>
      <c r="Q880" s="87">
        <v>44490</v>
      </c>
      <c r="R880" s="78">
        <f>+IFERROR((MaestraLP3[[#This Row],[COSTO ]]/MaestraLP3[[#This Row],[COSTO SEP]]-1),0)</f>
        <v>0.13618619077306704</v>
      </c>
      <c r="S880" s="53" t="s">
        <v>2847</v>
      </c>
      <c r="T880" s="79"/>
      <c r="U880" s="77">
        <v>17400</v>
      </c>
      <c r="V880" s="77" t="e">
        <v>#N/A</v>
      </c>
      <c r="W880" s="53">
        <f>+(MaestraLP3[[#This Row],[COSTO ]]-MaestraLP3[[#This Row],[COSTO OCT AL 25-09]])/MaestraLP3[[#This Row],[COSTO OCT AL 25-09]]</f>
        <v>1.8693487982112719E-2</v>
      </c>
      <c r="X880" s="53" t="e">
        <f t="shared" si="5"/>
        <v>#VALUE!</v>
      </c>
      <c r="Y880" s="77" t="s">
        <v>2849</v>
      </c>
      <c r="Z880" s="38" t="e">
        <f t="shared" si="6"/>
        <v>#VALUE!</v>
      </c>
      <c r="AA880" s="78" t="str">
        <f t="shared" si="7"/>
        <v>-</v>
      </c>
      <c r="AB880" s="85">
        <f>MaestraLP3[[#This Row],[PRECIO]]*MaestraLP3[[#This Row],[%MG UMV]]</f>
        <v>11461.376400000008</v>
      </c>
      <c r="AC880" s="83">
        <v>14.4</v>
      </c>
      <c r="AD880" s="77">
        <f>+MaestraLP3[[#This Row],[MARGEN UNITARIO]]/MaestraLP3[[#This Row],[Peso Neto UMV (KG)]]</f>
        <v>1540.5075806451623</v>
      </c>
      <c r="AE880" s="2" t="e">
        <v>#N/A</v>
      </c>
      <c r="AF880" s="78">
        <v>0.05</v>
      </c>
      <c r="AG880" s="78">
        <v>7.0000000000000007E-2</v>
      </c>
      <c r="AH880" s="2" t="e">
        <v>#N/A</v>
      </c>
    </row>
    <row r="881" spans="1:34" hidden="1" x14ac:dyDescent="0.35">
      <c r="A881" s="2" t="s">
        <v>2645</v>
      </c>
      <c r="B881" s="2">
        <v>104538910</v>
      </c>
      <c r="C881" s="2" t="str">
        <f>+MaestraLP3[[#This Row],[CÓDIGO]]&amp;MaestraLP3[[#Headers],[-]]&amp;MaestraLP3[[#This Row],[UMV]]</f>
        <v>104532130-C10</v>
      </c>
      <c r="D881" s="37" t="str">
        <f>+MaestraLP3[[#This Row],[CÓDIGO]]&amp;MaestraLP3[[#Headers],[FS00]]</f>
        <v>104532130FS00</v>
      </c>
      <c r="E881" s="2" t="s">
        <v>72</v>
      </c>
      <c r="G881" s="2" t="s">
        <v>1314</v>
      </c>
      <c r="H881" s="2" t="s">
        <v>776</v>
      </c>
      <c r="I881" s="2" t="s">
        <v>2852</v>
      </c>
      <c r="J881" s="37" t="s">
        <v>253</v>
      </c>
      <c r="K881" s="37" t="s">
        <v>50</v>
      </c>
      <c r="L881" s="2" t="str">
        <f>VLOOKUP(MaestraLP3[[#This Row],[UMV]],VALIDACIONES!J:L,3,0)</f>
        <v>Caja 10 Unidades</v>
      </c>
      <c r="M881" s="2" t="s">
        <v>40</v>
      </c>
      <c r="N881" s="2" t="s">
        <v>41</v>
      </c>
      <c r="O881" s="86">
        <v>31040</v>
      </c>
      <c r="P881" s="72" t="s">
        <v>2823</v>
      </c>
      <c r="Q881" s="87">
        <v>50900</v>
      </c>
      <c r="R881" s="78">
        <f>+IFERROR((MaestraLP3[[#This Row],[COSTO ]]/MaestraLP3[[#This Row],[COSTO SEP]]-1),0)</f>
        <v>0</v>
      </c>
      <c r="S881" s="53" t="s">
        <v>2847</v>
      </c>
      <c r="T881" s="79"/>
      <c r="U881" s="77">
        <v>16560</v>
      </c>
      <c r="V881" s="77" t="e">
        <v>#N/A</v>
      </c>
      <c r="W881" s="53">
        <f>+(MaestraLP3[[#This Row],[COSTO ]]-MaestraLP3[[#This Row],[COSTO OCT AL 25-09]])/MaestraLP3[[#This Row],[COSTO OCT AL 25-09]]</f>
        <v>-1.520572450805009E-2</v>
      </c>
      <c r="X881" s="53" t="e">
        <f t="shared" si="5"/>
        <v>#VALUE!</v>
      </c>
      <c r="Y881" s="77" t="s">
        <v>2849</v>
      </c>
      <c r="Z881" s="38" t="e">
        <f t="shared" si="6"/>
        <v>#VALUE!</v>
      </c>
      <c r="AA881" s="78" t="str">
        <f t="shared" si="7"/>
        <v>-</v>
      </c>
      <c r="AB881" s="85">
        <f>MaestraLP3[[#This Row],[PRECIO]]*MaestraLP3[[#This Row],[%MG UMV]]</f>
        <v>9270</v>
      </c>
      <c r="AC881" s="83">
        <v>15.2</v>
      </c>
      <c r="AD881" s="77">
        <f>+MaestraLP3[[#This Row],[MARGEN UNITARIO]]/MaestraLP3[[#This Row],[Peso Neto UMV (KG)]]</f>
        <v>927</v>
      </c>
      <c r="AE881" s="2" t="e">
        <v>#N/A</v>
      </c>
      <c r="AF881" s="78">
        <v>0.05</v>
      </c>
      <c r="AG881" s="78">
        <v>7.0000000000000007E-2</v>
      </c>
      <c r="AH881" s="2" t="e">
        <v>#N/A</v>
      </c>
    </row>
    <row r="882" spans="1:34" hidden="1" x14ac:dyDescent="0.35">
      <c r="A882" s="2" t="s">
        <v>137</v>
      </c>
      <c r="B882" s="2">
        <v>104534880</v>
      </c>
      <c r="C882" s="2" t="str">
        <f>+MaestraLP3[[#This Row],[CÓDIGO]]&amp;MaestraLP3[[#Headers],[-]]&amp;MaestraLP3[[#This Row],[UMV]]</f>
        <v>104532140-C10</v>
      </c>
      <c r="D882" s="37" t="str">
        <f>+MaestraLP3[[#This Row],[CÓDIGO]]&amp;MaestraLP3[[#Headers],[FS00]]</f>
        <v>104532140FS00</v>
      </c>
      <c r="E882" s="2" t="s">
        <v>72</v>
      </c>
      <c r="G882" s="2" t="s">
        <v>1314</v>
      </c>
      <c r="H882" s="2" t="s">
        <v>776</v>
      </c>
      <c r="I882" s="2" t="s">
        <v>2853</v>
      </c>
      <c r="J882" s="37" t="s">
        <v>253</v>
      </c>
      <c r="K882" s="37" t="s">
        <v>50</v>
      </c>
      <c r="L882" s="2" t="str">
        <f>VLOOKUP(MaestraLP3[[#This Row],[UMV]],VALIDACIONES!J:L,3,0)</f>
        <v>Caja 10 Unidades</v>
      </c>
      <c r="M882" s="2" t="s">
        <v>40</v>
      </c>
      <c r="N882" s="2" t="s">
        <v>41</v>
      </c>
      <c r="O882" s="77">
        <v>27488</v>
      </c>
      <c r="P882" s="72" t="s">
        <v>2823</v>
      </c>
      <c r="Q882" s="77">
        <v>34450</v>
      </c>
      <c r="R882" s="78">
        <f>+IFERROR((MaestraLP3[[#This Row],[COSTO ]]/MaestraLP3[[#This Row],[COSTO SEP]]-1),0)</f>
        <v>0</v>
      </c>
      <c r="S882" s="53" t="s">
        <v>493</v>
      </c>
      <c r="T882" s="79"/>
      <c r="U882" s="77">
        <v>19980</v>
      </c>
      <c r="V882" s="77">
        <v>27488</v>
      </c>
      <c r="W882" s="78">
        <f>+(MaestraLP3[[#This Row],[COSTO ]]-MaestraLP3[[#This Row],[COSTO OCT AL 25-09]])/MaestraLP3[[#This Row],[COSTO OCT AL 25-09]]</f>
        <v>-6.1469684269348981E-3</v>
      </c>
      <c r="X882" s="53" t="str">
        <f t="shared" si="5"/>
        <v>MANTIENE</v>
      </c>
      <c r="Y882" s="77">
        <v>34450</v>
      </c>
      <c r="Z882" s="38">
        <f t="shared" si="6"/>
        <v>0</v>
      </c>
      <c r="AA882" s="78">
        <f t="shared" si="7"/>
        <v>0.2020899854862119</v>
      </c>
      <c r="AB882" s="85">
        <f>MaestraLP3[[#This Row],[PRECIO]]*MaestraLP3[[#This Row],[%MG UMV]]</f>
        <v>8930</v>
      </c>
      <c r="AC882" s="83">
        <v>12.8</v>
      </c>
      <c r="AD882" s="77">
        <f>+MaestraLP3[[#This Row],[MARGEN UNITARIO]]/MaestraLP3[[#This Row],[Peso Neto UMV (KG)]]</f>
        <v>893</v>
      </c>
      <c r="AF882" s="78">
        <v>0</v>
      </c>
      <c r="AG882" s="78">
        <v>0</v>
      </c>
    </row>
    <row r="883" spans="1:34" hidden="1" x14ac:dyDescent="0.35">
      <c r="A883" s="2" t="s">
        <v>137</v>
      </c>
      <c r="B883" s="2">
        <v>104531400</v>
      </c>
      <c r="C883" s="2" t="s">
        <v>2854</v>
      </c>
      <c r="D883" s="2" t="s">
        <v>2855</v>
      </c>
      <c r="E883" s="2" t="s">
        <v>34</v>
      </c>
      <c r="J883" s="2" t="s">
        <v>65</v>
      </c>
      <c r="K883" s="2" t="s">
        <v>50</v>
      </c>
      <c r="O883" s="2">
        <v>25680</v>
      </c>
      <c r="P883" s="72" t="s">
        <v>2856</v>
      </c>
      <c r="Q883" s="2">
        <v>29800</v>
      </c>
      <c r="R883" s="2">
        <v>0</v>
      </c>
      <c r="S883" s="2" t="s">
        <v>143</v>
      </c>
      <c r="T883" s="2" t="s">
        <v>69</v>
      </c>
      <c r="U883" s="2">
        <v>25680</v>
      </c>
      <c r="V883" s="2">
        <v>25680</v>
      </c>
      <c r="W883" s="2">
        <v>25680</v>
      </c>
      <c r="X883" s="2">
        <v>0</v>
      </c>
      <c r="Y883" s="2" t="s">
        <v>142</v>
      </c>
      <c r="Z883" s="2">
        <v>0</v>
      </c>
      <c r="AA883" s="2" t="s">
        <v>2606</v>
      </c>
      <c r="AB883" s="2" t="s">
        <v>2</v>
      </c>
      <c r="AC883" s="2">
        <v>16</v>
      </c>
      <c r="AE883" s="2" t="s">
        <v>53</v>
      </c>
      <c r="AF883" s="2">
        <v>0</v>
      </c>
      <c r="AG883" s="2">
        <v>0</v>
      </c>
    </row>
    <row r="884" spans="1:34" hidden="1" x14ac:dyDescent="0.35">
      <c r="A884" s="2" t="s">
        <v>137</v>
      </c>
      <c r="B884" s="2">
        <v>104531410</v>
      </c>
      <c r="C884" s="2" t="s">
        <v>2857</v>
      </c>
      <c r="D884" s="2" t="s">
        <v>2858</v>
      </c>
      <c r="E884" s="2" t="s">
        <v>34</v>
      </c>
      <c r="J884" s="2" t="s">
        <v>65</v>
      </c>
      <c r="K884" s="2" t="s">
        <v>50</v>
      </c>
      <c r="O884" s="2">
        <v>29890</v>
      </c>
      <c r="P884" s="72" t="s">
        <v>2856</v>
      </c>
      <c r="Q884" s="2">
        <v>33000</v>
      </c>
      <c r="R884" s="2">
        <v>0</v>
      </c>
      <c r="S884" s="2" t="s">
        <v>143</v>
      </c>
      <c r="T884" s="2" t="s">
        <v>69</v>
      </c>
      <c r="U884" s="2">
        <v>29890</v>
      </c>
      <c r="V884" s="2">
        <v>29890</v>
      </c>
      <c r="W884" s="2">
        <v>29890</v>
      </c>
      <c r="X884" s="2">
        <v>0</v>
      </c>
      <c r="Y884" s="2" t="s">
        <v>142</v>
      </c>
      <c r="Z884" s="2">
        <v>0</v>
      </c>
      <c r="AA884" s="2" t="s">
        <v>2606</v>
      </c>
      <c r="AB884" s="2" t="s">
        <v>2</v>
      </c>
      <c r="AC884" s="2">
        <v>18</v>
      </c>
      <c r="AE884" s="2" t="s">
        <v>53</v>
      </c>
      <c r="AF884" s="2">
        <v>0</v>
      </c>
      <c r="AG884" s="2">
        <v>0</v>
      </c>
    </row>
    <row r="885" spans="1:34" hidden="1" x14ac:dyDescent="0.35">
      <c r="A885" s="2" t="s">
        <v>137</v>
      </c>
      <c r="B885" s="2">
        <v>104531420</v>
      </c>
      <c r="C885" s="2" t="s">
        <v>2859</v>
      </c>
      <c r="D885" s="2" t="s">
        <v>2860</v>
      </c>
      <c r="E885" s="2" t="s">
        <v>34</v>
      </c>
      <c r="J885" s="2" t="s">
        <v>65</v>
      </c>
      <c r="K885" s="2" t="s">
        <v>50</v>
      </c>
      <c r="O885" s="2">
        <v>26910</v>
      </c>
      <c r="P885" s="72" t="s">
        <v>2856</v>
      </c>
      <c r="Q885" s="2">
        <v>35000</v>
      </c>
      <c r="R885" s="2">
        <v>0</v>
      </c>
      <c r="S885" s="2" t="s">
        <v>143</v>
      </c>
      <c r="T885" s="2" t="s">
        <v>69</v>
      </c>
      <c r="U885" s="2">
        <v>26910</v>
      </c>
      <c r="V885" s="2">
        <v>26910</v>
      </c>
      <c r="W885" s="2">
        <v>26910</v>
      </c>
      <c r="X885" s="2">
        <v>0</v>
      </c>
      <c r="Y885" s="2" t="s">
        <v>142</v>
      </c>
      <c r="Z885" s="2">
        <v>0</v>
      </c>
      <c r="AA885" s="2" t="s">
        <v>2606</v>
      </c>
      <c r="AB885" s="2" t="s">
        <v>2</v>
      </c>
      <c r="AC885" s="2">
        <v>16</v>
      </c>
      <c r="AE885" s="2" t="s">
        <v>53</v>
      </c>
      <c r="AF885" s="2">
        <v>0</v>
      </c>
      <c r="AG885" s="2">
        <v>0</v>
      </c>
    </row>
    <row r="886" spans="1:34" hidden="1" x14ac:dyDescent="0.35">
      <c r="A886" s="2" t="s">
        <v>137</v>
      </c>
      <c r="B886" s="2">
        <v>104538280</v>
      </c>
      <c r="C886" s="2" t="s">
        <v>2861</v>
      </c>
      <c r="D886" s="2" t="s">
        <v>2862</v>
      </c>
      <c r="E886" s="2" t="s">
        <v>34</v>
      </c>
      <c r="J886" s="2" t="s">
        <v>50</v>
      </c>
      <c r="K886" s="2" t="s">
        <v>50</v>
      </c>
      <c r="O886" s="2">
        <v>17748</v>
      </c>
      <c r="P886" s="72" t="s">
        <v>2856</v>
      </c>
      <c r="Q886" s="2">
        <v>26900</v>
      </c>
      <c r="R886" s="2">
        <v>0</v>
      </c>
      <c r="S886" s="2" t="s">
        <v>69</v>
      </c>
      <c r="T886" s="2" t="s">
        <v>69</v>
      </c>
      <c r="U886" s="2">
        <v>17748</v>
      </c>
      <c r="V886" s="2">
        <v>17748</v>
      </c>
      <c r="W886" s="2">
        <v>17748</v>
      </c>
      <c r="X886" s="2">
        <v>0</v>
      </c>
      <c r="Y886" s="2" t="s">
        <v>142</v>
      </c>
      <c r="Z886" s="2">
        <v>0</v>
      </c>
      <c r="AA886" s="2" t="s">
        <v>2606</v>
      </c>
      <c r="AB886" s="2" t="s">
        <v>2</v>
      </c>
      <c r="AC886" s="2">
        <v>2.21</v>
      </c>
      <c r="AE886" s="2" t="s">
        <v>53</v>
      </c>
      <c r="AF886" s="2">
        <v>0</v>
      </c>
      <c r="AG886" s="2">
        <v>0</v>
      </c>
    </row>
    <row r="887" spans="1:34" hidden="1" x14ac:dyDescent="0.35">
      <c r="A887" s="2" t="s">
        <v>137</v>
      </c>
      <c r="B887" s="2">
        <v>104532490</v>
      </c>
      <c r="C887" s="2" t="s">
        <v>2863</v>
      </c>
      <c r="D887" s="2" t="s">
        <v>2864</v>
      </c>
      <c r="E887" s="2" t="s">
        <v>34</v>
      </c>
      <c r="J887" s="2" t="s">
        <v>141</v>
      </c>
      <c r="K887" s="2" t="s">
        <v>50</v>
      </c>
      <c r="O887" s="2">
        <v>22400</v>
      </c>
      <c r="P887" s="72" t="s">
        <v>2856</v>
      </c>
      <c r="Q887" s="2">
        <v>36000</v>
      </c>
      <c r="R887" s="2">
        <v>0</v>
      </c>
      <c r="S887" s="2" t="s">
        <v>143</v>
      </c>
      <c r="T887" s="2" t="s">
        <v>69</v>
      </c>
      <c r="U887" s="2">
        <v>22400</v>
      </c>
      <c r="V887" s="2">
        <v>22400</v>
      </c>
      <c r="W887" s="2">
        <v>22400</v>
      </c>
      <c r="X887" s="2">
        <v>0</v>
      </c>
      <c r="Y887" s="2" t="s">
        <v>142</v>
      </c>
      <c r="Z887" s="2">
        <v>0</v>
      </c>
      <c r="AA887" s="2" t="s">
        <v>2606</v>
      </c>
      <c r="AB887" s="2" t="s">
        <v>2</v>
      </c>
      <c r="AC887" s="2">
        <v>3.76</v>
      </c>
      <c r="AE887" s="2" t="s">
        <v>44</v>
      </c>
      <c r="AF887" s="2">
        <v>0</v>
      </c>
      <c r="AG887" s="2">
        <v>0</v>
      </c>
    </row>
    <row r="888" spans="1:34" hidden="1" x14ac:dyDescent="0.35">
      <c r="A888" s="2" t="s">
        <v>137</v>
      </c>
      <c r="B888" s="2">
        <v>104527240</v>
      </c>
      <c r="C888" s="2" t="s">
        <v>2865</v>
      </c>
      <c r="D888" s="2" t="s">
        <v>2866</v>
      </c>
      <c r="E888" s="2" t="s">
        <v>34</v>
      </c>
      <c r="J888" s="2" t="s">
        <v>1006</v>
      </c>
      <c r="K888" s="2" t="s">
        <v>50</v>
      </c>
      <c r="O888" s="2">
        <v>21470</v>
      </c>
      <c r="P888" s="72" t="s">
        <v>2856</v>
      </c>
      <c r="Q888" s="2">
        <v>27600</v>
      </c>
      <c r="R888" s="2">
        <v>0</v>
      </c>
      <c r="S888" s="2" t="s">
        <v>69</v>
      </c>
      <c r="T888" s="2" t="s">
        <v>69</v>
      </c>
      <c r="U888" s="2">
        <v>21470</v>
      </c>
      <c r="V888" s="2">
        <v>21470</v>
      </c>
      <c r="W888" s="2">
        <v>21470</v>
      </c>
      <c r="X888" s="2">
        <v>0</v>
      </c>
      <c r="Y888" s="2" t="s">
        <v>142</v>
      </c>
      <c r="Z888" s="2">
        <v>0</v>
      </c>
      <c r="AA888" s="2" t="s">
        <v>2606</v>
      </c>
      <c r="AB888" s="2" t="s">
        <v>2</v>
      </c>
      <c r="AC888" s="2">
        <v>10</v>
      </c>
      <c r="AE888" s="2" t="s">
        <v>53</v>
      </c>
      <c r="AF888" s="2">
        <v>0</v>
      </c>
      <c r="AG888" s="2">
        <v>0</v>
      </c>
    </row>
    <row r="889" spans="1:34" hidden="1" x14ac:dyDescent="0.35">
      <c r="A889" s="2" t="s">
        <v>137</v>
      </c>
      <c r="B889" s="2">
        <v>104523470</v>
      </c>
      <c r="C889" s="2" t="s">
        <v>2867</v>
      </c>
      <c r="D889" s="2" t="s">
        <v>2868</v>
      </c>
      <c r="E889" s="2" t="s">
        <v>34</v>
      </c>
      <c r="J889" s="2" t="s">
        <v>1006</v>
      </c>
      <c r="K889" s="2" t="s">
        <v>50</v>
      </c>
      <c r="O889" s="2">
        <v>17000</v>
      </c>
      <c r="P889" s="72" t="s">
        <v>2856</v>
      </c>
      <c r="Q889" s="2">
        <v>25000</v>
      </c>
      <c r="R889" s="2">
        <v>0</v>
      </c>
      <c r="S889" s="2" t="s">
        <v>69</v>
      </c>
      <c r="T889" s="2" t="s">
        <v>69</v>
      </c>
      <c r="U889" s="2">
        <v>17000</v>
      </c>
      <c r="V889" s="2">
        <v>17000</v>
      </c>
      <c r="W889" s="2">
        <v>17000</v>
      </c>
      <c r="X889" s="2">
        <v>0</v>
      </c>
      <c r="Y889" s="2" t="s">
        <v>142</v>
      </c>
      <c r="Z889" s="2">
        <v>0</v>
      </c>
      <c r="AA889" s="2" t="s">
        <v>2606</v>
      </c>
      <c r="AB889" s="2" t="s">
        <v>2</v>
      </c>
      <c r="AC889" s="2">
        <v>10</v>
      </c>
      <c r="AE889" s="2" t="s">
        <v>53</v>
      </c>
      <c r="AF889" s="2">
        <v>0</v>
      </c>
      <c r="AG889" s="2">
        <v>0</v>
      </c>
    </row>
    <row r="890" spans="1:34" hidden="1" x14ac:dyDescent="0.35">
      <c r="A890" s="2" t="s">
        <v>137</v>
      </c>
      <c r="B890" s="2">
        <v>104542780</v>
      </c>
      <c r="C890" s="2" t="s">
        <v>2869</v>
      </c>
      <c r="D890" s="2" t="s">
        <v>2870</v>
      </c>
      <c r="E890" s="2" t="s">
        <v>34</v>
      </c>
      <c r="J890" s="2" t="s">
        <v>49</v>
      </c>
      <c r="K890" s="2" t="s">
        <v>50</v>
      </c>
      <c r="O890" s="2">
        <v>21168</v>
      </c>
      <c r="P890" s="72" t="s">
        <v>2856</v>
      </c>
      <c r="Q890" s="2">
        <v>28900</v>
      </c>
      <c r="R890" s="2">
        <v>1.3605442176870763E-2</v>
      </c>
      <c r="S890" s="2" t="s">
        <v>143</v>
      </c>
      <c r="T890" s="2" t="s">
        <v>69</v>
      </c>
      <c r="U890" s="2">
        <v>21456</v>
      </c>
      <c r="V890" s="2">
        <v>21456</v>
      </c>
      <c r="W890" s="2">
        <v>21456</v>
      </c>
      <c r="X890" s="2">
        <v>0</v>
      </c>
      <c r="Y890" s="2" t="s">
        <v>142</v>
      </c>
      <c r="Z890" s="2">
        <v>0</v>
      </c>
      <c r="AA890" s="2" t="s">
        <v>2606</v>
      </c>
      <c r="AB890" s="2" t="s">
        <v>2</v>
      </c>
      <c r="AC890" s="2">
        <v>12.24</v>
      </c>
      <c r="AE890" s="2" t="s">
        <v>53</v>
      </c>
      <c r="AF890" s="2">
        <v>0</v>
      </c>
      <c r="AG890" s="2">
        <v>0</v>
      </c>
    </row>
    <row r="891" spans="1:34" hidden="1" x14ac:dyDescent="0.35">
      <c r="A891" s="2" t="s">
        <v>137</v>
      </c>
      <c r="B891" s="2">
        <v>104526970</v>
      </c>
      <c r="C891" s="2" t="s">
        <v>2871</v>
      </c>
      <c r="D891" s="2" t="s">
        <v>2872</v>
      </c>
      <c r="E891" s="2" t="s">
        <v>34</v>
      </c>
      <c r="J891" s="2" t="s">
        <v>234</v>
      </c>
      <c r="K891" s="2" t="s">
        <v>50</v>
      </c>
      <c r="O891" s="2">
        <v>15420</v>
      </c>
      <c r="P891" s="72" t="s">
        <v>2856</v>
      </c>
      <c r="Q891" s="2">
        <v>20000</v>
      </c>
      <c r="R891" s="2">
        <v>0</v>
      </c>
      <c r="S891" s="2" t="s">
        <v>143</v>
      </c>
      <c r="T891" s="2" t="s">
        <v>69</v>
      </c>
      <c r="U891" s="2">
        <v>15420</v>
      </c>
      <c r="V891" s="2">
        <v>15420</v>
      </c>
      <c r="W891" s="2">
        <v>15420</v>
      </c>
      <c r="X891" s="2">
        <v>0</v>
      </c>
      <c r="Y891" s="2" t="s">
        <v>142</v>
      </c>
      <c r="Z891" s="2">
        <v>0</v>
      </c>
      <c r="AA891" s="2" t="s">
        <v>2606</v>
      </c>
      <c r="AB891" s="2" t="s">
        <v>2</v>
      </c>
      <c r="AC891" s="2">
        <v>12</v>
      </c>
      <c r="AE891" s="2" t="s">
        <v>53</v>
      </c>
      <c r="AF891" s="2">
        <v>0</v>
      </c>
      <c r="AG891" s="2">
        <v>0</v>
      </c>
    </row>
    <row r="892" spans="1:34" hidden="1" x14ac:dyDescent="0.35">
      <c r="A892" s="2" t="s">
        <v>137</v>
      </c>
      <c r="B892" s="2">
        <v>104526240</v>
      </c>
      <c r="C892" s="2" t="s">
        <v>2873</v>
      </c>
      <c r="D892" s="2" t="s">
        <v>2874</v>
      </c>
      <c r="E892" s="2" t="s">
        <v>34</v>
      </c>
      <c r="J892" s="2" t="s">
        <v>256</v>
      </c>
      <c r="K892" s="2" t="s">
        <v>50</v>
      </c>
      <c r="O892" s="2">
        <v>7290</v>
      </c>
      <c r="P892" s="72" t="s">
        <v>2856</v>
      </c>
      <c r="Q892" s="2">
        <v>8395</v>
      </c>
      <c r="R892" s="2">
        <v>0</v>
      </c>
      <c r="S892" s="2" t="s">
        <v>143</v>
      </c>
      <c r="T892" s="2" t="s">
        <v>69</v>
      </c>
      <c r="U892" s="2">
        <v>7290</v>
      </c>
      <c r="V892" s="2">
        <v>7290</v>
      </c>
      <c r="W892" s="2">
        <v>7290</v>
      </c>
      <c r="X892" s="2">
        <v>0</v>
      </c>
      <c r="Y892" s="2" t="s">
        <v>142</v>
      </c>
      <c r="Z892" s="2">
        <v>0</v>
      </c>
      <c r="AA892" s="2" t="s">
        <v>2606</v>
      </c>
      <c r="AB892" s="2" t="s">
        <v>2</v>
      </c>
      <c r="AC892" s="2">
        <v>3.75</v>
      </c>
      <c r="AE892" s="2" t="s">
        <v>53</v>
      </c>
      <c r="AF892" s="2">
        <v>0</v>
      </c>
      <c r="AG892" s="2">
        <v>0</v>
      </c>
    </row>
    <row r="893" spans="1:34" hidden="1" x14ac:dyDescent="0.35">
      <c r="A893" s="2" t="s">
        <v>137</v>
      </c>
      <c r="B893" s="2">
        <v>104527420</v>
      </c>
      <c r="C893" s="2" t="s">
        <v>2875</v>
      </c>
      <c r="D893" s="2" t="s">
        <v>2876</v>
      </c>
      <c r="E893" s="2" t="s">
        <v>34</v>
      </c>
      <c r="J893" s="2" t="s">
        <v>141</v>
      </c>
      <c r="K893" s="2" t="s">
        <v>50</v>
      </c>
      <c r="O893" s="2">
        <v>13392</v>
      </c>
      <c r="P893" s="72" t="s">
        <v>2856</v>
      </c>
      <c r="Q893" s="2">
        <v>25600</v>
      </c>
      <c r="R893" s="2">
        <v>0</v>
      </c>
      <c r="S893" s="2" t="s">
        <v>69</v>
      </c>
      <c r="T893" s="2" t="s">
        <v>69</v>
      </c>
      <c r="U893" s="2">
        <v>13392</v>
      </c>
      <c r="V893" s="2">
        <v>13392</v>
      </c>
      <c r="W893" s="2">
        <v>13392</v>
      </c>
      <c r="X893" s="2">
        <v>0</v>
      </c>
      <c r="Y893" s="2" t="s">
        <v>142</v>
      </c>
      <c r="Z893" s="2">
        <v>0</v>
      </c>
      <c r="AA893" s="2" t="s">
        <v>2606</v>
      </c>
      <c r="AB893" s="2" t="s">
        <v>2</v>
      </c>
      <c r="AC893" s="2">
        <v>10</v>
      </c>
      <c r="AE893" s="2" t="s">
        <v>44</v>
      </c>
      <c r="AF893" s="2">
        <v>0</v>
      </c>
      <c r="AG893" s="2">
        <v>0</v>
      </c>
    </row>
    <row r="894" spans="1:34" hidden="1" x14ac:dyDescent="0.35">
      <c r="A894" s="2" t="s">
        <v>137</v>
      </c>
      <c r="B894" s="2">
        <v>150000163</v>
      </c>
      <c r="C894" s="2" t="s">
        <v>2877</v>
      </c>
      <c r="D894" s="2" t="s">
        <v>2878</v>
      </c>
      <c r="E894" s="2" t="s">
        <v>34</v>
      </c>
      <c r="J894" s="2" t="s">
        <v>49</v>
      </c>
      <c r="K894" s="2" t="s">
        <v>50</v>
      </c>
      <c r="O894" s="2">
        <v>50186.399999999994</v>
      </c>
      <c r="P894" s="72" t="s">
        <v>2856</v>
      </c>
      <c r="Q894" s="2">
        <v>79900</v>
      </c>
      <c r="R894" s="2">
        <v>0</v>
      </c>
      <c r="S894" s="2" t="s">
        <v>69</v>
      </c>
      <c r="T894" s="2" t="s">
        <v>69</v>
      </c>
      <c r="U894" s="2">
        <v>50186.399999999994</v>
      </c>
      <c r="V894" s="2">
        <v>50186.399999999994</v>
      </c>
      <c r="W894" s="2">
        <v>50186.399999999994</v>
      </c>
      <c r="X894" s="2">
        <v>0</v>
      </c>
      <c r="Y894" s="2" t="s">
        <v>142</v>
      </c>
      <c r="Z894" s="2">
        <v>0</v>
      </c>
      <c r="AA894" s="2" t="s">
        <v>2606</v>
      </c>
      <c r="AB894" s="2" t="s">
        <v>2</v>
      </c>
      <c r="AC894" s="2">
        <v>12</v>
      </c>
      <c r="AE894" s="2" t="s">
        <v>53</v>
      </c>
      <c r="AF894" s="2">
        <v>0</v>
      </c>
      <c r="AG894" s="2">
        <v>0</v>
      </c>
    </row>
    <row r="895" spans="1:34" hidden="1" x14ac:dyDescent="0.35">
      <c r="A895" s="2" t="s">
        <v>137</v>
      </c>
      <c r="B895" s="2">
        <v>201112050</v>
      </c>
      <c r="C895" s="2" t="s">
        <v>2879</v>
      </c>
      <c r="D895" s="2" t="s">
        <v>2880</v>
      </c>
      <c r="E895" s="2" t="s">
        <v>34</v>
      </c>
      <c r="J895" s="2" t="s">
        <v>698</v>
      </c>
      <c r="K895" s="2" t="s">
        <v>50</v>
      </c>
      <c r="O895" s="2">
        <v>21518.600000000002</v>
      </c>
      <c r="P895" s="72" t="s">
        <v>2856</v>
      </c>
      <c r="Q895" s="2">
        <v>31500</v>
      </c>
      <c r="R895" s="2">
        <v>0</v>
      </c>
      <c r="S895" s="2" t="s">
        <v>69</v>
      </c>
      <c r="T895" s="2" t="s">
        <v>69</v>
      </c>
      <c r="U895" s="2">
        <v>21518.600000000002</v>
      </c>
      <c r="V895" s="2">
        <v>21518.600000000002</v>
      </c>
      <c r="W895" s="2">
        <v>21518.600000000002</v>
      </c>
      <c r="X895" s="2">
        <v>0</v>
      </c>
      <c r="Y895" s="2" t="s">
        <v>2650</v>
      </c>
      <c r="Z895" s="2">
        <v>0</v>
      </c>
      <c r="AA895" s="2" t="s">
        <v>2606</v>
      </c>
      <c r="AB895" s="2" t="s">
        <v>2</v>
      </c>
      <c r="AC895" s="2">
        <v>2</v>
      </c>
      <c r="AE895" s="2" t="s">
        <v>44</v>
      </c>
      <c r="AF895" s="2">
        <v>0</v>
      </c>
      <c r="AG895" s="2">
        <v>0</v>
      </c>
    </row>
    <row r="896" spans="1:34" hidden="1" x14ac:dyDescent="0.35">
      <c r="A896" s="2" t="s">
        <v>137</v>
      </c>
      <c r="B896" s="2">
        <v>201700348</v>
      </c>
      <c r="C896" s="2" t="s">
        <v>2881</v>
      </c>
      <c r="D896" s="2" t="s">
        <v>2882</v>
      </c>
      <c r="E896" s="2" t="s">
        <v>34</v>
      </c>
      <c r="J896" s="2" t="s">
        <v>815</v>
      </c>
      <c r="K896" s="2" t="s">
        <v>50</v>
      </c>
      <c r="O896" s="2">
        <v>11531</v>
      </c>
      <c r="P896" s="72" t="s">
        <v>2856</v>
      </c>
      <c r="Q896" s="2">
        <v>17500</v>
      </c>
      <c r="R896" s="2">
        <v>0</v>
      </c>
      <c r="S896" s="2" t="s">
        <v>143</v>
      </c>
      <c r="T896" s="2" t="s">
        <v>69</v>
      </c>
      <c r="U896" s="2">
        <v>11531</v>
      </c>
      <c r="V896" s="2">
        <v>11531</v>
      </c>
      <c r="W896" s="2">
        <v>11531</v>
      </c>
      <c r="X896" s="2">
        <v>0</v>
      </c>
      <c r="Y896" s="2" t="s">
        <v>142</v>
      </c>
      <c r="Z896" s="2">
        <v>0</v>
      </c>
      <c r="AA896" s="2" t="s">
        <v>2606</v>
      </c>
      <c r="AB896" s="2" t="s">
        <v>2</v>
      </c>
      <c r="AC896" s="2">
        <v>2.66</v>
      </c>
      <c r="AE896" s="2" t="s">
        <v>44</v>
      </c>
      <c r="AF896" s="2">
        <v>0</v>
      </c>
      <c r="AG896" s="2">
        <v>0</v>
      </c>
    </row>
    <row r="897" spans="1:34" hidden="1" x14ac:dyDescent="0.35">
      <c r="A897" s="2" t="s">
        <v>137</v>
      </c>
      <c r="B897" s="2">
        <v>150001682</v>
      </c>
      <c r="C897" s="2" t="s">
        <v>2883</v>
      </c>
      <c r="D897" s="2" t="s">
        <v>2884</v>
      </c>
      <c r="E897" s="2" t="s">
        <v>34</v>
      </c>
      <c r="J897" s="2" t="s">
        <v>256</v>
      </c>
      <c r="K897" s="2" t="s">
        <v>50</v>
      </c>
      <c r="O897" s="2">
        <v>10190.4</v>
      </c>
      <c r="P897" s="72" t="s">
        <v>2856</v>
      </c>
      <c r="Q897" s="2">
        <v>13500</v>
      </c>
      <c r="R897" s="2">
        <v>0</v>
      </c>
      <c r="S897" s="2" t="s">
        <v>69</v>
      </c>
      <c r="T897" s="2" t="s">
        <v>69</v>
      </c>
      <c r="U897" s="2">
        <v>10190.4</v>
      </c>
      <c r="V897" s="2">
        <v>10190.4</v>
      </c>
      <c r="W897" s="2">
        <v>10190.4</v>
      </c>
      <c r="X897" s="2">
        <v>0</v>
      </c>
      <c r="Y897" s="2" t="s">
        <v>142</v>
      </c>
      <c r="Z897" s="2">
        <v>0</v>
      </c>
      <c r="AA897" s="2" t="s">
        <v>2606</v>
      </c>
      <c r="AB897" s="2" t="s">
        <v>2</v>
      </c>
      <c r="AC897" s="2">
        <v>5.0100000000000007</v>
      </c>
      <c r="AE897" s="2" t="s">
        <v>53</v>
      </c>
      <c r="AF897" s="2">
        <v>0</v>
      </c>
      <c r="AG897" s="2">
        <v>0</v>
      </c>
    </row>
    <row r="898" spans="1:34" hidden="1" x14ac:dyDescent="0.35">
      <c r="A898" s="2" t="s">
        <v>137</v>
      </c>
      <c r="B898" s="2">
        <v>104527670</v>
      </c>
      <c r="C898" s="2" t="s">
        <v>2885</v>
      </c>
      <c r="D898" s="2" t="s">
        <v>2886</v>
      </c>
      <c r="E898" s="2" t="s">
        <v>34</v>
      </c>
      <c r="J898" s="2" t="s">
        <v>294</v>
      </c>
      <c r="K898" s="2" t="s">
        <v>50</v>
      </c>
      <c r="O898" s="2">
        <v>15400</v>
      </c>
      <c r="P898" s="72" t="s">
        <v>2856</v>
      </c>
      <c r="Q898" s="2">
        <v>28000</v>
      </c>
      <c r="R898" s="2">
        <v>0</v>
      </c>
      <c r="S898" s="2" t="s">
        <v>69</v>
      </c>
      <c r="T898" s="2" t="s">
        <v>69</v>
      </c>
      <c r="U898" s="2">
        <v>15400</v>
      </c>
      <c r="V898" s="2">
        <v>15400</v>
      </c>
      <c r="W898" s="2">
        <v>15400</v>
      </c>
      <c r="X898" s="2">
        <v>0</v>
      </c>
      <c r="Y898" s="2" t="s">
        <v>142</v>
      </c>
      <c r="Z898" s="2">
        <v>0</v>
      </c>
      <c r="AA898" s="2" t="s">
        <v>2606</v>
      </c>
      <c r="AB898" s="2" t="s">
        <v>2</v>
      </c>
      <c r="AC898" s="2">
        <v>2</v>
      </c>
      <c r="AE898" s="2" t="s">
        <v>44</v>
      </c>
      <c r="AF898" s="2">
        <v>0</v>
      </c>
      <c r="AG898" s="2">
        <v>0</v>
      </c>
    </row>
    <row r="899" spans="1:34" hidden="1" x14ac:dyDescent="0.35">
      <c r="A899" s="2" t="s">
        <v>276</v>
      </c>
      <c r="B899" s="2">
        <v>104360380</v>
      </c>
      <c r="C899" s="2" t="s">
        <v>2887</v>
      </c>
      <c r="D899" s="2" t="s">
        <v>2888</v>
      </c>
      <c r="E899" s="2" t="s">
        <v>34</v>
      </c>
      <c r="J899" s="2" t="s">
        <v>49</v>
      </c>
      <c r="K899" s="2" t="s">
        <v>50</v>
      </c>
      <c r="O899" s="2">
        <v>13472.2</v>
      </c>
      <c r="P899" s="72" t="s">
        <v>2856</v>
      </c>
      <c r="Q899" s="2">
        <v>25900</v>
      </c>
      <c r="R899" s="2">
        <v>2.9690770624313245E-6</v>
      </c>
      <c r="S899" s="2" t="s">
        <v>52</v>
      </c>
      <c r="T899" s="2" t="s">
        <v>69</v>
      </c>
      <c r="U899" s="2">
        <v>13472.24</v>
      </c>
      <c r="V899" s="2">
        <v>13472.24</v>
      </c>
      <c r="W899" s="2">
        <v>13472.24</v>
      </c>
      <c r="X899" s="2">
        <v>0</v>
      </c>
      <c r="Y899" s="2" t="s">
        <v>2650</v>
      </c>
      <c r="Z899" s="2">
        <v>0</v>
      </c>
      <c r="AA899" s="2" t="s">
        <v>2606</v>
      </c>
      <c r="AB899" s="2" t="s">
        <v>2</v>
      </c>
      <c r="AC899" s="2">
        <v>3</v>
      </c>
      <c r="AE899" s="2" t="s">
        <v>53</v>
      </c>
      <c r="AF899" s="2">
        <v>0</v>
      </c>
      <c r="AG899" s="2">
        <v>0</v>
      </c>
      <c r="AH899" s="2" t="s">
        <v>2614</v>
      </c>
    </row>
    <row r="900" spans="1:34" hidden="1" x14ac:dyDescent="0.35">
      <c r="A900" s="2" t="s">
        <v>276</v>
      </c>
      <c r="B900" s="2">
        <v>101530550</v>
      </c>
      <c r="C900" s="2" t="s">
        <v>2889</v>
      </c>
      <c r="D900" s="2" t="s">
        <v>2890</v>
      </c>
      <c r="E900" s="2" t="s">
        <v>34</v>
      </c>
      <c r="J900" s="2" t="s">
        <v>57</v>
      </c>
      <c r="K900" s="2" t="s">
        <v>50</v>
      </c>
      <c r="O900" s="2">
        <v>23608.01</v>
      </c>
      <c r="P900" s="72" t="s">
        <v>2856</v>
      </c>
      <c r="Q900" s="2">
        <v>54740</v>
      </c>
      <c r="R900" s="2">
        <v>9.6153805424492589E-5</v>
      </c>
      <c r="S900" s="2" t="s">
        <v>52</v>
      </c>
      <c r="T900" s="2" t="s">
        <v>69</v>
      </c>
      <c r="U900" s="2">
        <v>23610.28</v>
      </c>
      <c r="V900" s="2">
        <v>23610.28</v>
      </c>
      <c r="W900" s="2">
        <v>23610.28</v>
      </c>
      <c r="X900" s="2">
        <v>0</v>
      </c>
      <c r="Y900" s="2" t="s">
        <v>2650</v>
      </c>
      <c r="Z900" s="2">
        <v>0</v>
      </c>
      <c r="AA900" s="2" t="s">
        <v>2606</v>
      </c>
      <c r="AB900" s="2" t="s">
        <v>2</v>
      </c>
      <c r="AC900" s="2">
        <v>18</v>
      </c>
      <c r="AE900" s="2" t="s">
        <v>53</v>
      </c>
      <c r="AF900" s="2">
        <v>0</v>
      </c>
      <c r="AG900" s="2">
        <v>0</v>
      </c>
    </row>
    <row r="901" spans="1:34" hidden="1" x14ac:dyDescent="0.35">
      <c r="A901" s="2" t="s">
        <v>276</v>
      </c>
      <c r="B901" s="2">
        <v>101510000</v>
      </c>
      <c r="C901" s="2" t="s">
        <v>2891</v>
      </c>
      <c r="D901" s="2" t="s">
        <v>2892</v>
      </c>
      <c r="E901" s="2" t="s">
        <v>34</v>
      </c>
      <c r="J901" s="2" t="s">
        <v>57</v>
      </c>
      <c r="K901" s="2" t="s">
        <v>50</v>
      </c>
      <c r="O901" s="2">
        <v>30810.19</v>
      </c>
      <c r="P901" s="72" t="s">
        <v>2856</v>
      </c>
      <c r="Q901" s="2">
        <v>57800</v>
      </c>
      <c r="R901" s="2">
        <v>9.737038297874534E-7</v>
      </c>
      <c r="S901" s="2" t="s">
        <v>52</v>
      </c>
      <c r="T901" s="2" t="s">
        <v>69</v>
      </c>
      <c r="U901" s="2">
        <v>30810.22</v>
      </c>
      <c r="V901" s="2">
        <v>30810.22</v>
      </c>
      <c r="W901" s="2">
        <v>30810.22</v>
      </c>
      <c r="X901" s="2">
        <v>0</v>
      </c>
      <c r="Y901" s="2" t="s">
        <v>2650</v>
      </c>
      <c r="Z901" s="2">
        <v>0</v>
      </c>
      <c r="AA901" s="2" t="s">
        <v>2606</v>
      </c>
      <c r="AB901" s="2" t="s">
        <v>2</v>
      </c>
      <c r="AC901" s="2">
        <v>17.399999999999999</v>
      </c>
      <c r="AE901" s="2" t="s">
        <v>53</v>
      </c>
      <c r="AF901" s="2">
        <v>0</v>
      </c>
      <c r="AG901" s="2">
        <v>0</v>
      </c>
    </row>
    <row r="902" spans="1:34" hidden="1" x14ac:dyDescent="0.35">
      <c r="A902" s="2" t="s">
        <v>276</v>
      </c>
      <c r="B902" s="2">
        <v>101510040</v>
      </c>
      <c r="C902" s="2" t="s">
        <v>2893</v>
      </c>
      <c r="D902" s="2" t="s">
        <v>2894</v>
      </c>
      <c r="E902" s="2" t="s">
        <v>34</v>
      </c>
      <c r="J902" s="2" t="s">
        <v>57</v>
      </c>
      <c r="K902" s="2" t="s">
        <v>50</v>
      </c>
      <c r="O902" s="2">
        <v>28772.27</v>
      </c>
      <c r="P902" s="72" t="s">
        <v>2856</v>
      </c>
      <c r="Q902" s="2">
        <v>53900</v>
      </c>
      <c r="R902" s="2">
        <v>0</v>
      </c>
      <c r="S902" s="2" t="s">
        <v>52</v>
      </c>
      <c r="T902" s="2" t="s">
        <v>69</v>
      </c>
      <c r="U902" s="2">
        <v>28772.27</v>
      </c>
      <c r="V902" s="2">
        <v>28772.27</v>
      </c>
      <c r="W902" s="2">
        <v>28772.27</v>
      </c>
      <c r="X902" s="2">
        <v>0</v>
      </c>
      <c r="Y902" s="2" t="s">
        <v>2650</v>
      </c>
      <c r="Z902" s="2">
        <v>0</v>
      </c>
      <c r="AA902" s="2" t="s">
        <v>2606</v>
      </c>
      <c r="AB902" s="2" t="s">
        <v>2</v>
      </c>
      <c r="AC902" s="2">
        <v>17.399999999999999</v>
      </c>
      <c r="AE902" s="2" t="s">
        <v>53</v>
      </c>
      <c r="AF902" s="2">
        <v>0</v>
      </c>
      <c r="AG902" s="2">
        <v>0</v>
      </c>
    </row>
    <row r="903" spans="1:34" hidden="1" x14ac:dyDescent="0.35">
      <c r="A903" s="2" t="s">
        <v>276</v>
      </c>
      <c r="B903" s="2">
        <v>104534640</v>
      </c>
      <c r="C903" s="2" t="s">
        <v>2895</v>
      </c>
      <c r="D903" s="2" t="s">
        <v>2896</v>
      </c>
      <c r="E903" s="2" t="s">
        <v>34</v>
      </c>
      <c r="J903" s="2" t="s">
        <v>65</v>
      </c>
      <c r="K903" s="2" t="s">
        <v>50</v>
      </c>
      <c r="O903" s="2">
        <v>35870</v>
      </c>
      <c r="P903" s="72" t="s">
        <v>2856</v>
      </c>
      <c r="Q903" s="2">
        <v>52000</v>
      </c>
      <c r="R903" s="2">
        <v>0</v>
      </c>
      <c r="S903" s="2" t="s">
        <v>52</v>
      </c>
      <c r="T903" s="2" t="s">
        <v>69</v>
      </c>
      <c r="U903" s="2">
        <v>35870</v>
      </c>
      <c r="V903" s="2">
        <v>35870</v>
      </c>
      <c r="W903" s="2">
        <v>35870</v>
      </c>
      <c r="X903" s="2">
        <v>0</v>
      </c>
      <c r="Y903" s="2" t="s">
        <v>2650</v>
      </c>
      <c r="Z903" s="2">
        <v>0</v>
      </c>
      <c r="AA903" s="2" t="s">
        <v>2606</v>
      </c>
      <c r="AB903" s="2" t="s">
        <v>2</v>
      </c>
      <c r="AC903" s="2">
        <v>10.1</v>
      </c>
      <c r="AE903" s="2" t="s">
        <v>53</v>
      </c>
      <c r="AF903" s="2">
        <v>0</v>
      </c>
      <c r="AG903" s="2">
        <v>0.15</v>
      </c>
    </row>
    <row r="904" spans="1:34" hidden="1" x14ac:dyDescent="0.35">
      <c r="A904" s="2" t="s">
        <v>276</v>
      </c>
      <c r="B904" s="2">
        <v>104330400</v>
      </c>
      <c r="C904" s="2" t="s">
        <v>2897</v>
      </c>
      <c r="D904" s="2" t="s">
        <v>2898</v>
      </c>
      <c r="E904" s="2" t="s">
        <v>34</v>
      </c>
      <c r="J904" s="2" t="s">
        <v>141</v>
      </c>
      <c r="K904" s="2" t="s">
        <v>50</v>
      </c>
      <c r="O904" s="2">
        <v>18901.34</v>
      </c>
      <c r="P904" s="72" t="s">
        <v>2856</v>
      </c>
      <c r="Q904" s="2">
        <v>26000</v>
      </c>
      <c r="R904" s="2">
        <v>0</v>
      </c>
      <c r="S904" s="2" t="s">
        <v>52</v>
      </c>
      <c r="T904" s="2" t="s">
        <v>69</v>
      </c>
      <c r="U904" s="2">
        <v>18901.34</v>
      </c>
      <c r="V904" s="2">
        <v>18901.34</v>
      </c>
      <c r="W904" s="2">
        <v>18901.34</v>
      </c>
      <c r="X904" s="2">
        <v>0</v>
      </c>
      <c r="Y904" s="2" t="s">
        <v>2650</v>
      </c>
      <c r="Z904" s="2">
        <v>0</v>
      </c>
      <c r="AA904" s="2" t="s">
        <v>2606</v>
      </c>
      <c r="AB904" s="2" t="s">
        <v>2</v>
      </c>
      <c r="AC904" s="2">
        <v>10</v>
      </c>
      <c r="AE904" s="2" t="s">
        <v>53</v>
      </c>
      <c r="AF904" s="2">
        <v>0</v>
      </c>
      <c r="AG904" s="2">
        <v>0</v>
      </c>
    </row>
    <row r="905" spans="1:34" hidden="1" x14ac:dyDescent="0.35">
      <c r="A905" s="2" t="s">
        <v>33</v>
      </c>
      <c r="B905" s="2">
        <v>104542760</v>
      </c>
      <c r="C905" s="2" t="s">
        <v>2899</v>
      </c>
      <c r="D905" s="37" t="s">
        <v>2900</v>
      </c>
      <c r="E905" s="2" t="s">
        <v>72</v>
      </c>
      <c r="F905" s="2" t="s">
        <v>84</v>
      </c>
      <c r="G905" s="2" t="s">
        <v>89</v>
      </c>
      <c r="H905" s="2" t="s">
        <v>889</v>
      </c>
      <c r="I905" s="2" t="s">
        <v>2901</v>
      </c>
      <c r="J905" s="37" t="s">
        <v>57</v>
      </c>
      <c r="K905" s="37" t="s">
        <v>50</v>
      </c>
      <c r="L905" s="2" t="s">
        <v>1843</v>
      </c>
      <c r="M905" s="2" t="s">
        <v>40</v>
      </c>
      <c r="N905" s="2" t="s">
        <v>41</v>
      </c>
      <c r="O905" s="77">
        <v>45138</v>
      </c>
      <c r="P905" s="72" t="s">
        <v>2902</v>
      </c>
      <c r="Q905" s="77">
        <v>53940</v>
      </c>
      <c r="R905" s="78">
        <v>0</v>
      </c>
      <c r="S905" s="53" t="s">
        <v>493</v>
      </c>
      <c r="T905" s="79" t="s">
        <v>42</v>
      </c>
      <c r="U905" s="77">
        <v>14412</v>
      </c>
      <c r="V905" s="77">
        <v>1188</v>
      </c>
      <c r="W905" s="77">
        <v>16242.98</v>
      </c>
      <c r="X905" s="78">
        <v>0</v>
      </c>
      <c r="Y905" s="53" t="s">
        <v>190</v>
      </c>
      <c r="Z905" s="77">
        <v>23900</v>
      </c>
      <c r="AA905" s="38">
        <v>-30040</v>
      </c>
      <c r="AB905" s="78">
        <v>0.95029288702928871</v>
      </c>
      <c r="AC905" s="85">
        <v>4488</v>
      </c>
      <c r="AD905" s="83">
        <v>5.46</v>
      </c>
      <c r="AE905" s="2" t="s">
        <v>53</v>
      </c>
      <c r="AF905" s="78">
        <v>0</v>
      </c>
      <c r="AG905" s="78">
        <v>0</v>
      </c>
      <c r="AH905" s="2" t="s">
        <v>44</v>
      </c>
    </row>
    <row r="906" spans="1:34" hidden="1" x14ac:dyDescent="0.35">
      <c r="A906" s="2" t="s">
        <v>33</v>
      </c>
      <c r="B906" s="2">
        <v>104542750</v>
      </c>
      <c r="C906" s="2" t="s">
        <v>2903</v>
      </c>
      <c r="D906" s="37" t="s">
        <v>2904</v>
      </c>
      <c r="E906" s="2" t="s">
        <v>72</v>
      </c>
      <c r="F906" s="2" t="s">
        <v>84</v>
      </c>
      <c r="G906" s="2" t="s">
        <v>89</v>
      </c>
      <c r="H906" s="2" t="s">
        <v>889</v>
      </c>
      <c r="I906" s="2" t="s">
        <v>2905</v>
      </c>
      <c r="J906" s="37" t="s">
        <v>92</v>
      </c>
      <c r="K906" s="37" t="s">
        <v>50</v>
      </c>
      <c r="L906" s="2" t="s">
        <v>2906</v>
      </c>
      <c r="M906" s="2" t="s">
        <v>40</v>
      </c>
      <c r="N906" s="2" t="s">
        <v>41</v>
      </c>
      <c r="O906" s="77">
        <v>21080</v>
      </c>
      <c r="P906" s="72" t="s">
        <v>2902</v>
      </c>
      <c r="Q906" s="77">
        <v>25800</v>
      </c>
      <c r="R906" s="78">
        <v>0</v>
      </c>
      <c r="S906" s="53" t="s">
        <v>493</v>
      </c>
      <c r="T906" s="79" t="e">
        <v>#N/A</v>
      </c>
      <c r="U906" s="77">
        <v>57142.399999999994</v>
      </c>
      <c r="V906" s="77">
        <v>470</v>
      </c>
      <c r="W906" s="77" t="e">
        <v>#N/A</v>
      </c>
      <c r="X906" s="78">
        <v>0</v>
      </c>
      <c r="Y906" s="53" t="e">
        <v>#N/A</v>
      </c>
      <c r="Z906" s="77" t="e">
        <v>#N/A</v>
      </c>
      <c r="AA906" s="38" t="e">
        <v>#N/A</v>
      </c>
      <c r="AB906" s="78" t="s">
        <v>2</v>
      </c>
      <c r="AC906" s="85">
        <v>2857.6000000000058</v>
      </c>
      <c r="AD906" s="83">
        <v>4.54</v>
      </c>
      <c r="AE906" s="2" t="s">
        <v>53</v>
      </c>
      <c r="AF906" s="78">
        <v>0</v>
      </c>
      <c r="AG906" s="78">
        <v>0</v>
      </c>
      <c r="AH906" s="2" t="s">
        <v>44</v>
      </c>
    </row>
    <row r="907" spans="1:34" hidden="1" x14ac:dyDescent="0.35">
      <c r="A907" s="2" t="s">
        <v>137</v>
      </c>
      <c r="B907" s="2">
        <v>104540090</v>
      </c>
      <c r="C907" s="2" t="s">
        <v>2907</v>
      </c>
      <c r="D907" s="37" t="s">
        <v>2908</v>
      </c>
      <c r="E907" s="2" t="s">
        <v>72</v>
      </c>
      <c r="F907" s="2" t="s">
        <v>73</v>
      </c>
      <c r="G907" s="2" t="s">
        <v>74</v>
      </c>
      <c r="H907" s="2" t="s">
        <v>672</v>
      </c>
      <c r="I907" s="2" t="s">
        <v>2909</v>
      </c>
      <c r="J907" s="37" t="s">
        <v>77</v>
      </c>
      <c r="K907" s="37" t="s">
        <v>77</v>
      </c>
      <c r="L907" s="2" t="s">
        <v>1843</v>
      </c>
      <c r="M907" s="2" t="s">
        <v>40</v>
      </c>
      <c r="N907" s="2" t="s">
        <v>41</v>
      </c>
      <c r="O907" s="77">
        <v>2698</v>
      </c>
      <c r="P907" s="72" t="s">
        <v>2902</v>
      </c>
      <c r="Q907" s="77">
        <v>2890</v>
      </c>
      <c r="R907" s="78">
        <v>0</v>
      </c>
      <c r="S907" s="53" t="s">
        <v>143</v>
      </c>
      <c r="T907" s="79" t="e">
        <v>#N/A</v>
      </c>
      <c r="U907" s="77">
        <v>48872</v>
      </c>
      <c r="V907" s="77">
        <v>2703</v>
      </c>
      <c r="W907" s="77" t="e">
        <v>#N/A</v>
      </c>
      <c r="X907" s="78">
        <v>0</v>
      </c>
      <c r="Y907" s="53" t="s">
        <v>142</v>
      </c>
      <c r="Z907" s="77" t="e">
        <v>#N/A</v>
      </c>
      <c r="AA907" s="38" t="e">
        <v>#N/A</v>
      </c>
      <c r="AB907" s="78" t="s">
        <v>2</v>
      </c>
      <c r="AC907" s="85">
        <v>28128</v>
      </c>
      <c r="AD907" s="83">
        <v>1</v>
      </c>
      <c r="AE907" s="2" t="s">
        <v>44</v>
      </c>
      <c r="AF907" s="78">
        <v>0</v>
      </c>
      <c r="AG907" s="78">
        <v>0</v>
      </c>
      <c r="AH907" s="2" t="s">
        <v>44</v>
      </c>
    </row>
    <row r="908" spans="1:34" hidden="1" x14ac:dyDescent="0.35">
      <c r="A908" s="2" t="s">
        <v>137</v>
      </c>
      <c r="B908" s="2">
        <v>104534190</v>
      </c>
      <c r="C908" s="2" t="s">
        <v>2910</v>
      </c>
      <c r="D908" s="37" t="s">
        <v>2911</v>
      </c>
      <c r="E908" s="2" t="s">
        <v>72</v>
      </c>
      <c r="F908" s="2" t="s">
        <v>84</v>
      </c>
      <c r="G908" s="2" t="s">
        <v>85</v>
      </c>
      <c r="H908" s="2" t="s">
        <v>856</v>
      </c>
      <c r="I908" s="2" t="s">
        <v>2912</v>
      </c>
      <c r="J908" s="37" t="s">
        <v>837</v>
      </c>
      <c r="K908" s="37" t="s">
        <v>50</v>
      </c>
      <c r="L908" s="2" t="s">
        <v>2913</v>
      </c>
      <c r="M908" s="2" t="s">
        <v>40</v>
      </c>
      <c r="N908" s="2" t="s">
        <v>41</v>
      </c>
      <c r="O908" s="77">
        <v>13986</v>
      </c>
      <c r="P908" s="72" t="s">
        <v>2902</v>
      </c>
      <c r="Q908" s="77">
        <v>15990</v>
      </c>
      <c r="R908" s="78">
        <v>0</v>
      </c>
      <c r="S908" s="53" t="s">
        <v>143</v>
      </c>
      <c r="T908" s="79" t="e">
        <v>#N/A</v>
      </c>
      <c r="U908" s="77">
        <v>72737</v>
      </c>
      <c r="V908" s="77">
        <v>13986</v>
      </c>
      <c r="W908" s="77" t="e">
        <v>#N/A</v>
      </c>
      <c r="X908" s="78">
        <v>0</v>
      </c>
      <c r="Y908" s="53" t="s">
        <v>142</v>
      </c>
      <c r="Z908" s="77" t="e">
        <v>#N/A</v>
      </c>
      <c r="AA908" s="38" t="e">
        <v>#N/A</v>
      </c>
      <c r="AB908" s="78" t="s">
        <v>2</v>
      </c>
      <c r="AC908" s="85">
        <v>7262.9999999999991</v>
      </c>
      <c r="AD908" s="83">
        <v>2.97</v>
      </c>
      <c r="AE908" s="2" t="s">
        <v>44</v>
      </c>
      <c r="AF908" s="78">
        <v>0</v>
      </c>
      <c r="AG908" s="78">
        <v>0</v>
      </c>
      <c r="AH908" s="2" t="s">
        <v>44</v>
      </c>
    </row>
    <row r="909" spans="1:34" hidden="1" x14ac:dyDescent="0.35">
      <c r="A909" s="2" t="s">
        <v>137</v>
      </c>
      <c r="B909" s="2">
        <v>104539290</v>
      </c>
      <c r="C909" s="2" t="s">
        <v>2914</v>
      </c>
      <c r="D909" s="37" t="s">
        <v>2915</v>
      </c>
      <c r="E909" s="2" t="s">
        <v>72</v>
      </c>
      <c r="F909" s="2" t="s">
        <v>84</v>
      </c>
      <c r="G909" s="2" t="s">
        <v>242</v>
      </c>
      <c r="H909" s="2" t="s">
        <v>1274</v>
      </c>
      <c r="I909" s="2" t="s">
        <v>2916</v>
      </c>
      <c r="J909" s="37" t="s">
        <v>248</v>
      </c>
      <c r="K909" s="37" t="s">
        <v>77</v>
      </c>
      <c r="L909" s="2" t="s">
        <v>2917</v>
      </c>
      <c r="M909" s="2" t="s">
        <v>40</v>
      </c>
      <c r="N909" s="2" t="s">
        <v>78</v>
      </c>
      <c r="O909" s="77">
        <v>102400</v>
      </c>
      <c r="P909" s="72" t="s">
        <v>2902</v>
      </c>
      <c r="Q909" s="77">
        <v>115000</v>
      </c>
      <c r="R909" s="78">
        <v>0</v>
      </c>
      <c r="S909" s="53" t="s">
        <v>143</v>
      </c>
      <c r="T909" s="79" t="e">
        <v>#N/A</v>
      </c>
      <c r="U909" s="77">
        <v>19871</v>
      </c>
      <c r="V909" s="77">
        <v>102400</v>
      </c>
      <c r="W909" s="77" t="e">
        <v>#N/A</v>
      </c>
      <c r="X909" s="78">
        <v>0</v>
      </c>
      <c r="Y909" s="53" t="s">
        <v>142</v>
      </c>
      <c r="Z909" s="77" t="e">
        <v>#N/A</v>
      </c>
      <c r="AA909" s="38" t="e">
        <v>#N/A</v>
      </c>
      <c r="AB909" s="78" t="s">
        <v>2</v>
      </c>
      <c r="AC909" s="85">
        <v>11259</v>
      </c>
      <c r="AD909" s="83">
        <v>10</v>
      </c>
      <c r="AE909" s="2" t="s">
        <v>44</v>
      </c>
      <c r="AF909" s="78">
        <v>0</v>
      </c>
      <c r="AG909" s="78">
        <v>0</v>
      </c>
    </row>
    <row r="910" spans="1:34" hidden="1" x14ac:dyDescent="0.35">
      <c r="A910" s="2" t="s">
        <v>137</v>
      </c>
      <c r="B910" s="2">
        <v>105345340</v>
      </c>
      <c r="C910" s="2" t="s">
        <v>2918</v>
      </c>
      <c r="D910" s="37" t="s">
        <v>2919</v>
      </c>
      <c r="E910" s="2" t="s">
        <v>72</v>
      </c>
      <c r="F910" s="2" t="s">
        <v>84</v>
      </c>
      <c r="G910" s="2" t="s">
        <v>242</v>
      </c>
      <c r="H910" s="2" t="s">
        <v>1274</v>
      </c>
      <c r="I910" s="2" t="s">
        <v>2920</v>
      </c>
      <c r="J910" s="37" t="s">
        <v>248</v>
      </c>
      <c r="K910" s="37" t="s">
        <v>77</v>
      </c>
      <c r="L910" s="2" t="s">
        <v>2603</v>
      </c>
      <c r="M910" s="2" t="s">
        <v>40</v>
      </c>
      <c r="N910" s="2" t="s">
        <v>78</v>
      </c>
      <c r="O910" s="77">
        <v>125018.9</v>
      </c>
      <c r="P910" s="72" t="s">
        <v>2902</v>
      </c>
      <c r="Q910" s="77">
        <v>138000</v>
      </c>
      <c r="R910" s="78">
        <v>0</v>
      </c>
      <c r="S910" s="53" t="s">
        <v>143</v>
      </c>
      <c r="T910" s="79" t="e">
        <v>#N/A</v>
      </c>
      <c r="U910" s="77">
        <v>20352</v>
      </c>
      <c r="V910" s="77">
        <v>125018.9</v>
      </c>
      <c r="W910" s="77" t="e">
        <v>#N/A</v>
      </c>
      <c r="X910" s="78">
        <v>0</v>
      </c>
      <c r="Y910" s="53" t="s">
        <v>142</v>
      </c>
      <c r="Z910" s="77" t="e">
        <v>#N/A</v>
      </c>
      <c r="AA910" s="38" t="e">
        <v>#N/A</v>
      </c>
      <c r="AB910" s="78" t="s">
        <v>2</v>
      </c>
      <c r="AC910" s="85">
        <v>1648</v>
      </c>
      <c r="AD910" s="83">
        <v>10</v>
      </c>
      <c r="AE910" s="2" t="s">
        <v>44</v>
      </c>
      <c r="AF910" s="78">
        <v>0</v>
      </c>
      <c r="AG910" s="78">
        <v>0</v>
      </c>
    </row>
    <row r="911" spans="1:34" hidden="1" x14ac:dyDescent="0.35">
      <c r="A911" s="2" t="s">
        <v>137</v>
      </c>
      <c r="B911" s="2">
        <v>104520470</v>
      </c>
      <c r="C911" s="2" t="s">
        <v>2921</v>
      </c>
      <c r="D911" s="37" t="s">
        <v>2922</v>
      </c>
      <c r="E911" s="2" t="s">
        <v>72</v>
      </c>
      <c r="F911" s="2" t="s">
        <v>84</v>
      </c>
      <c r="G911" s="2" t="s">
        <v>242</v>
      </c>
      <c r="H911" s="2" t="s">
        <v>1274</v>
      </c>
      <c r="I911" s="2" t="s">
        <v>2923</v>
      </c>
      <c r="J911" s="37" t="s">
        <v>248</v>
      </c>
      <c r="K911" s="37" t="s">
        <v>77</v>
      </c>
      <c r="L911" s="2" t="s">
        <v>2924</v>
      </c>
      <c r="M911" s="2" t="s">
        <v>40</v>
      </c>
      <c r="N911" s="2" t="s">
        <v>78</v>
      </c>
      <c r="O911" s="77">
        <v>66610</v>
      </c>
      <c r="P911" s="72" t="s">
        <v>2902</v>
      </c>
      <c r="Q911" s="77">
        <v>71000</v>
      </c>
      <c r="R911" s="78">
        <v>0</v>
      </c>
      <c r="S911" s="53" t="s">
        <v>143</v>
      </c>
      <c r="T911" s="79" t="e">
        <v>#N/A</v>
      </c>
      <c r="U911" s="77">
        <v>30080</v>
      </c>
      <c r="V911" s="77">
        <v>66610</v>
      </c>
      <c r="W911" s="77" t="e">
        <v>#N/A</v>
      </c>
      <c r="X911" s="78">
        <v>0</v>
      </c>
      <c r="Y911" s="53" t="s">
        <v>142</v>
      </c>
      <c r="Z911" s="77" t="e">
        <v>#N/A</v>
      </c>
      <c r="AA911" s="38" t="e">
        <v>#N/A</v>
      </c>
      <c r="AB911" s="78" t="s">
        <v>2</v>
      </c>
      <c r="AC911" s="85">
        <v>9920</v>
      </c>
      <c r="AD911" s="83">
        <v>5</v>
      </c>
      <c r="AE911" s="2" t="s">
        <v>44</v>
      </c>
      <c r="AF911" s="78">
        <v>0</v>
      </c>
      <c r="AG911" s="78">
        <v>0</v>
      </c>
    </row>
    <row r="912" spans="1:34" hidden="1" x14ac:dyDescent="0.35">
      <c r="A912" s="2" t="s">
        <v>276</v>
      </c>
      <c r="B912" s="2">
        <v>104542640</v>
      </c>
      <c r="C912" s="2" t="s">
        <v>2925</v>
      </c>
      <c r="D912" s="37" t="s">
        <v>2926</v>
      </c>
      <c r="E912" s="2" t="s">
        <v>72</v>
      </c>
      <c r="F912" s="2" t="s">
        <v>84</v>
      </c>
      <c r="G912" s="2" t="s">
        <v>85</v>
      </c>
      <c r="H912" s="2" t="s">
        <v>86</v>
      </c>
      <c r="I912" s="2" t="s">
        <v>2927</v>
      </c>
      <c r="J912" s="37" t="s">
        <v>49</v>
      </c>
      <c r="K912" s="37" t="s">
        <v>50</v>
      </c>
      <c r="L912" s="2" t="s">
        <v>2610</v>
      </c>
      <c r="M912" s="2" t="s">
        <v>40</v>
      </c>
      <c r="N912" s="2" t="s">
        <v>41</v>
      </c>
      <c r="O912" s="77">
        <v>153048</v>
      </c>
      <c r="P912" s="72" t="s">
        <v>2902</v>
      </c>
      <c r="Q912" s="77">
        <v>196900</v>
      </c>
      <c r="R912" s="78">
        <v>0</v>
      </c>
      <c r="S912" s="53" t="s">
        <v>93</v>
      </c>
      <c r="T912" s="79" t="e">
        <v>#N/A</v>
      </c>
      <c r="U912" s="77">
        <v>11223.67</v>
      </c>
      <c r="V912" s="77">
        <v>153048</v>
      </c>
      <c r="W912" s="77" t="e">
        <v>#N/A</v>
      </c>
      <c r="X912" s="78">
        <v>0</v>
      </c>
      <c r="Y912" s="53" t="e">
        <v>#N/A</v>
      </c>
      <c r="Z912" s="77" t="e">
        <v>#N/A</v>
      </c>
      <c r="AA912" s="38" t="e">
        <v>#N/A</v>
      </c>
      <c r="AB912" s="78" t="s">
        <v>2</v>
      </c>
      <c r="AC912" s="85">
        <v>776.32999999999993</v>
      </c>
      <c r="AD912" s="83">
        <v>16.32</v>
      </c>
      <c r="AE912" s="2" t="s">
        <v>44</v>
      </c>
      <c r="AF912" s="78">
        <v>0</v>
      </c>
      <c r="AG912" s="78">
        <v>0</v>
      </c>
      <c r="AH912" s="2" t="s">
        <v>44</v>
      </c>
    </row>
    <row r="913" spans="1:34" hidden="1" x14ac:dyDescent="0.35">
      <c r="A913" s="2" t="s">
        <v>276</v>
      </c>
      <c r="B913" s="2">
        <v>104545070</v>
      </c>
      <c r="C913" s="2" t="s">
        <v>2928</v>
      </c>
      <c r="D913" s="37" t="s">
        <v>2929</v>
      </c>
      <c r="E913" s="2" t="s">
        <v>72</v>
      </c>
      <c r="F913" s="2" t="s">
        <v>84</v>
      </c>
      <c r="G913" s="2" t="s">
        <v>85</v>
      </c>
      <c r="H913" s="2" t="s">
        <v>86</v>
      </c>
      <c r="I913" s="2" t="s">
        <v>2930</v>
      </c>
      <c r="J913" s="37" t="s">
        <v>77</v>
      </c>
      <c r="K913" s="37" t="s">
        <v>77</v>
      </c>
      <c r="L913" s="2" t="s">
        <v>2931</v>
      </c>
      <c r="M913" s="2" t="s">
        <v>40</v>
      </c>
      <c r="N913" s="2" t="s">
        <v>41</v>
      </c>
      <c r="O913" s="77">
        <v>7198</v>
      </c>
      <c r="P913" s="72" t="s">
        <v>2902</v>
      </c>
      <c r="Q913" s="77">
        <v>10690</v>
      </c>
      <c r="R913" s="78">
        <v>0</v>
      </c>
      <c r="S913" s="53" t="s">
        <v>544</v>
      </c>
      <c r="T913" s="79" t="e">
        <v>#N/A</v>
      </c>
      <c r="U913" s="77">
        <v>6636</v>
      </c>
      <c r="V913" s="77">
        <v>5441</v>
      </c>
      <c r="W913" s="77" t="e">
        <v>#N/A</v>
      </c>
      <c r="X913" s="78">
        <v>0</v>
      </c>
      <c r="Y913" s="53" t="e">
        <v>#N/A</v>
      </c>
      <c r="Z913" s="77" t="e">
        <v>#N/A</v>
      </c>
      <c r="AA913" s="38" t="e">
        <v>#N/A</v>
      </c>
      <c r="AB913" s="78" t="s">
        <v>2</v>
      </c>
      <c r="AC913" s="85">
        <v>4354</v>
      </c>
      <c r="AD913" s="83">
        <v>1</v>
      </c>
      <c r="AE913" s="2" t="s">
        <v>44</v>
      </c>
      <c r="AF913" s="78">
        <v>0</v>
      </c>
      <c r="AG913" s="78">
        <v>0</v>
      </c>
      <c r="AH913" s="2" t="e">
        <v>#REF!</v>
      </c>
    </row>
    <row r="914" spans="1:34" hidden="1" x14ac:dyDescent="0.35">
      <c r="A914" s="2" t="s">
        <v>276</v>
      </c>
      <c r="B914" s="2">
        <v>104542740</v>
      </c>
      <c r="C914" s="2" t="s">
        <v>2932</v>
      </c>
      <c r="D914" s="37" t="s">
        <v>2933</v>
      </c>
      <c r="E914" s="2" t="s">
        <v>72</v>
      </c>
      <c r="F914" s="2" t="s">
        <v>84</v>
      </c>
      <c r="G914" s="2" t="s">
        <v>89</v>
      </c>
      <c r="H914" s="2" t="s">
        <v>889</v>
      </c>
      <c r="I914" s="2" t="s">
        <v>2934</v>
      </c>
      <c r="J914" s="37" t="s">
        <v>92</v>
      </c>
      <c r="K914" s="37" t="s">
        <v>50</v>
      </c>
      <c r="L914" s="2" t="s">
        <v>1875</v>
      </c>
      <c r="M914" s="2" t="s">
        <v>40</v>
      </c>
      <c r="N914" s="2" t="s">
        <v>41</v>
      </c>
      <c r="O914" s="77">
        <v>22260</v>
      </c>
      <c r="P914" s="72" t="s">
        <v>2902</v>
      </c>
      <c r="Q914" s="77">
        <v>54390</v>
      </c>
      <c r="R914" s="78">
        <v>0</v>
      </c>
      <c r="S914" s="53" t="s">
        <v>493</v>
      </c>
      <c r="T914" s="79" t="e">
        <v>#N/A</v>
      </c>
      <c r="U914" s="77">
        <v>77639.759999999995</v>
      </c>
      <c r="V914" s="77">
        <v>22260</v>
      </c>
      <c r="W914" s="77" t="e">
        <v>#N/A</v>
      </c>
      <c r="X914" s="78">
        <v>0</v>
      </c>
      <c r="Y914" s="53" t="e">
        <v>#N/A</v>
      </c>
      <c r="Z914" s="77" t="e">
        <v>#N/A</v>
      </c>
      <c r="AA914" s="38" t="e">
        <v>#N/A</v>
      </c>
      <c r="AB914" s="78" t="s">
        <v>2</v>
      </c>
      <c r="AC914" s="85">
        <v>7360.2400000000061</v>
      </c>
      <c r="AD914" s="83">
        <v>1.8</v>
      </c>
      <c r="AE914" s="2" t="s">
        <v>44</v>
      </c>
      <c r="AF914" s="78">
        <v>0</v>
      </c>
      <c r="AG914" s="78">
        <v>0</v>
      </c>
      <c r="AH914" s="2" t="s">
        <v>44</v>
      </c>
    </row>
    <row r="915" spans="1:34" hidden="1" x14ac:dyDescent="0.35">
      <c r="A915" s="2" t="s">
        <v>276</v>
      </c>
      <c r="B915" s="2">
        <v>104524340</v>
      </c>
      <c r="C915" s="2" t="s">
        <v>2935</v>
      </c>
      <c r="D915" s="37" t="s">
        <v>2936</v>
      </c>
      <c r="E915" s="2" t="s">
        <v>72</v>
      </c>
      <c r="F915" s="2" t="s">
        <v>84</v>
      </c>
      <c r="G915" s="2" t="s">
        <v>242</v>
      </c>
      <c r="H915" s="2" t="s">
        <v>1274</v>
      </c>
      <c r="I915" s="2" t="s">
        <v>2937</v>
      </c>
      <c r="J915" s="37" t="s">
        <v>248</v>
      </c>
      <c r="K915" s="37" t="s">
        <v>77</v>
      </c>
      <c r="L915" s="2" t="s">
        <v>2822</v>
      </c>
      <c r="M915" s="2" t="s">
        <v>40</v>
      </c>
      <c r="N915" s="2" t="s">
        <v>78</v>
      </c>
      <c r="O915" s="77">
        <v>97975</v>
      </c>
      <c r="P915" s="72" t="s">
        <v>2902</v>
      </c>
      <c r="Q915" s="77">
        <v>129000</v>
      </c>
      <c r="R915" s="78">
        <v>5.0994942028985468E-2</v>
      </c>
      <c r="S915" s="53" t="s">
        <v>69</v>
      </c>
      <c r="T915" s="79" t="e">
        <v>#N/A</v>
      </c>
      <c r="U915" s="77">
        <v>16560</v>
      </c>
      <c r="V915" s="77">
        <v>97974.3</v>
      </c>
      <c r="W915" s="77" t="e">
        <v>#N/A</v>
      </c>
      <c r="X915" s="78">
        <v>5.0994942028985503E-2</v>
      </c>
      <c r="Y915" s="53" t="e">
        <v>#N/A</v>
      </c>
      <c r="Z915" s="77" t="e">
        <v>#N/A</v>
      </c>
      <c r="AA915" s="38" t="e">
        <v>#N/A</v>
      </c>
      <c r="AB915" s="78" t="s">
        <v>2</v>
      </c>
      <c r="AC915" s="85">
        <v>595.52376000000015</v>
      </c>
      <c r="AD915" s="83">
        <v>10</v>
      </c>
      <c r="AE915" s="2" t="s">
        <v>44</v>
      </c>
      <c r="AF915" s="78">
        <v>0.05</v>
      </c>
      <c r="AG915" s="78">
        <v>0.1</v>
      </c>
      <c r="AH915" s="2" t="s">
        <v>44</v>
      </c>
    </row>
    <row r="916" spans="1:34" hidden="1" x14ac:dyDescent="0.35">
      <c r="A916" s="2" t="s">
        <v>276</v>
      </c>
      <c r="B916" s="2">
        <v>104540020</v>
      </c>
      <c r="C916" s="2" t="s">
        <v>2938</v>
      </c>
      <c r="D916" s="37" t="s">
        <v>2939</v>
      </c>
      <c r="E916" s="2" t="s">
        <v>72</v>
      </c>
      <c r="F916" s="2" t="s">
        <v>84</v>
      </c>
      <c r="G916" s="2" t="s">
        <v>242</v>
      </c>
      <c r="H916" s="2" t="s">
        <v>1274</v>
      </c>
      <c r="I916" s="2" t="s">
        <v>2940</v>
      </c>
      <c r="J916" s="37" t="s">
        <v>248</v>
      </c>
      <c r="K916" s="37" t="s">
        <v>248</v>
      </c>
      <c r="L916" s="2" t="s">
        <v>2941</v>
      </c>
      <c r="M916" s="2" t="s">
        <v>40</v>
      </c>
      <c r="N916" s="2" t="s">
        <v>78</v>
      </c>
      <c r="O916" s="77">
        <v>118722</v>
      </c>
      <c r="P916" s="72" t="s">
        <v>2902</v>
      </c>
      <c r="Q916" s="77">
        <v>193500</v>
      </c>
      <c r="R916" s="78">
        <v>0</v>
      </c>
      <c r="S916" s="53" t="s">
        <v>544</v>
      </c>
      <c r="T916" s="79" t="e">
        <v>#N/A</v>
      </c>
      <c r="U916" s="77">
        <v>40996.199999999997</v>
      </c>
      <c r="V916" s="77">
        <v>118721</v>
      </c>
      <c r="W916" s="77" t="e">
        <v>#N/A</v>
      </c>
      <c r="X916" s="78">
        <v>0</v>
      </c>
      <c r="Y916" s="53" t="e">
        <v>#N/A</v>
      </c>
      <c r="Z916" s="77" t="e">
        <v>#N/A</v>
      </c>
      <c r="AA916" s="38" t="e">
        <v>#N/A</v>
      </c>
      <c r="AB916" s="78" t="s">
        <v>2</v>
      </c>
      <c r="AC916" s="85">
        <v>4099.8000000000029</v>
      </c>
      <c r="AD916" s="83">
        <v>15</v>
      </c>
      <c r="AE916" s="2" t="s">
        <v>44</v>
      </c>
      <c r="AF916" s="78">
        <v>0.05</v>
      </c>
      <c r="AG916" s="78">
        <v>0.1</v>
      </c>
      <c r="AH916" s="2" t="s">
        <v>44</v>
      </c>
    </row>
    <row r="917" spans="1:34" hidden="1" x14ac:dyDescent="0.35">
      <c r="A917" s="2" t="s">
        <v>276</v>
      </c>
      <c r="B917" s="2">
        <v>104341100</v>
      </c>
      <c r="C917" s="2" t="s">
        <v>2942</v>
      </c>
      <c r="D917" s="37" t="s">
        <v>2943</v>
      </c>
      <c r="E917" s="2" t="s">
        <v>72</v>
      </c>
      <c r="F917" s="2" t="s">
        <v>84</v>
      </c>
      <c r="G917" s="2" t="s">
        <v>242</v>
      </c>
      <c r="H917" s="2" t="s">
        <v>1274</v>
      </c>
      <c r="I917" s="2" t="s">
        <v>2944</v>
      </c>
      <c r="J917" s="37" t="s">
        <v>248</v>
      </c>
      <c r="K917" s="37" t="s">
        <v>77</v>
      </c>
      <c r="L917" s="2" t="s">
        <v>2610</v>
      </c>
      <c r="M917" s="2" t="s">
        <v>40</v>
      </c>
      <c r="N917" s="2" t="s">
        <v>78</v>
      </c>
      <c r="O917" s="77">
        <v>122000</v>
      </c>
      <c r="P917" s="72" t="s">
        <v>2902</v>
      </c>
      <c r="Q917" s="77">
        <v>159000</v>
      </c>
      <c r="R917" s="78">
        <v>0</v>
      </c>
      <c r="S917" s="53" t="s">
        <v>544</v>
      </c>
      <c r="T917" s="79" t="e">
        <v>#N/A</v>
      </c>
      <c r="U917" s="77">
        <v>8640.7199999999993</v>
      </c>
      <c r="V917" s="77">
        <v>122000</v>
      </c>
      <c r="W917" s="77" t="e">
        <v>#N/A</v>
      </c>
      <c r="X917" s="78">
        <v>0</v>
      </c>
      <c r="Y917" s="53" t="e">
        <v>#N/A</v>
      </c>
      <c r="Z917" s="77" t="e">
        <v>#N/A</v>
      </c>
      <c r="AA917" s="38" t="e">
        <v>#N/A</v>
      </c>
      <c r="AB917" s="78" t="s">
        <v>2</v>
      </c>
      <c r="AC917" s="85">
        <v>864.28000000000054</v>
      </c>
      <c r="AD917" s="83">
        <v>10</v>
      </c>
      <c r="AE917" s="2" t="s">
        <v>44</v>
      </c>
      <c r="AF917" s="78">
        <v>0.03</v>
      </c>
      <c r="AG917" s="78">
        <v>0.05</v>
      </c>
      <c r="AH917" s="2" t="s">
        <v>44</v>
      </c>
    </row>
    <row r="918" spans="1:34" hidden="1" x14ac:dyDescent="0.35">
      <c r="A918" s="2" t="s">
        <v>276</v>
      </c>
      <c r="B918" s="2">
        <v>104529700</v>
      </c>
      <c r="C918" s="2" t="s">
        <v>2945</v>
      </c>
      <c r="D918" s="37" t="s">
        <v>2946</v>
      </c>
      <c r="E918" s="2" t="s">
        <v>72</v>
      </c>
      <c r="F918" s="2" t="s">
        <v>84</v>
      </c>
      <c r="G918" s="2" t="s">
        <v>242</v>
      </c>
      <c r="H918" s="2" t="s">
        <v>1274</v>
      </c>
      <c r="I918" s="2" t="s">
        <v>2947</v>
      </c>
      <c r="J918" s="37" t="s">
        <v>248</v>
      </c>
      <c r="K918" s="37" t="s">
        <v>77</v>
      </c>
      <c r="L918" s="2" t="s">
        <v>1834</v>
      </c>
      <c r="M918" s="2" t="s">
        <v>40</v>
      </c>
      <c r="N918" s="2" t="s">
        <v>78</v>
      </c>
      <c r="O918" s="77">
        <v>154500</v>
      </c>
      <c r="P918" s="72" t="s">
        <v>2902</v>
      </c>
      <c r="Q918" s="77">
        <v>238500</v>
      </c>
      <c r="R918" s="78">
        <v>0</v>
      </c>
      <c r="S918" s="53" t="s">
        <v>544</v>
      </c>
      <c r="T918" s="79" t="e">
        <v>#N/A</v>
      </c>
      <c r="U918" s="77">
        <v>17206.560000000001</v>
      </c>
      <c r="V918" s="77">
        <v>154500</v>
      </c>
      <c r="W918" s="77" t="e">
        <v>#N/A</v>
      </c>
      <c r="X918" s="78">
        <v>0</v>
      </c>
      <c r="Y918" s="53" t="e">
        <v>#N/A</v>
      </c>
      <c r="Z918" s="77" t="e">
        <v>#N/A</v>
      </c>
      <c r="AA918" s="38" t="e">
        <v>#N/A</v>
      </c>
      <c r="AB918" s="78" t="s">
        <v>2</v>
      </c>
      <c r="AC918" s="85">
        <v>1720.4399999999987</v>
      </c>
      <c r="AD918" s="83">
        <v>15</v>
      </c>
      <c r="AE918" s="2" t="s">
        <v>44</v>
      </c>
      <c r="AF918" s="78">
        <v>0.08</v>
      </c>
      <c r="AG918" s="78">
        <v>0.15</v>
      </c>
      <c r="AH918" s="2" t="e">
        <v>#REF!</v>
      </c>
    </row>
    <row r="919" spans="1:34" hidden="1" x14ac:dyDescent="0.35">
      <c r="A919" s="2" t="s">
        <v>276</v>
      </c>
      <c r="B919" s="2">
        <v>104542530</v>
      </c>
      <c r="C919" s="2" t="s">
        <v>2948</v>
      </c>
      <c r="D919" s="37" t="s">
        <v>2949</v>
      </c>
      <c r="E919" s="2" t="s">
        <v>72</v>
      </c>
      <c r="F919" s="2" t="s">
        <v>84</v>
      </c>
      <c r="G919" s="2" t="s">
        <v>242</v>
      </c>
      <c r="H919" s="2" t="s">
        <v>1274</v>
      </c>
      <c r="I919" s="2" t="s">
        <v>2950</v>
      </c>
      <c r="J919" s="37" t="s">
        <v>248</v>
      </c>
      <c r="K919" s="37" t="s">
        <v>248</v>
      </c>
      <c r="L919" s="2" t="s">
        <v>2951</v>
      </c>
      <c r="M919" s="2" t="s">
        <v>40</v>
      </c>
      <c r="N919" s="2" t="s">
        <v>78</v>
      </c>
      <c r="O919" s="77">
        <v>21181</v>
      </c>
      <c r="P919" s="72" t="s">
        <v>2902</v>
      </c>
      <c r="Q919" s="77">
        <v>28190</v>
      </c>
      <c r="R919" s="78">
        <v>0</v>
      </c>
      <c r="S919" s="53" t="s">
        <v>493</v>
      </c>
      <c r="T919" s="79" t="e">
        <v>#N/A</v>
      </c>
      <c r="U919" s="77">
        <v>46845</v>
      </c>
      <c r="V919" s="77">
        <v>21181</v>
      </c>
      <c r="W919" s="77" t="e">
        <v>#N/A</v>
      </c>
      <c r="X919" s="78">
        <v>0</v>
      </c>
      <c r="Y919" s="53" t="e">
        <v>#N/A</v>
      </c>
      <c r="Z919" s="77" t="e">
        <v>#N/A</v>
      </c>
      <c r="AA919" s="38" t="e">
        <v>#N/A</v>
      </c>
      <c r="AB919" s="78" t="s">
        <v>2</v>
      </c>
      <c r="AC919" s="85">
        <v>4685</v>
      </c>
      <c r="AD919" s="83">
        <v>5</v>
      </c>
      <c r="AE919" s="2" t="s">
        <v>44</v>
      </c>
      <c r="AF919" s="78">
        <v>0.02</v>
      </c>
      <c r="AG919" s="78">
        <v>0.04</v>
      </c>
      <c r="AH919" s="2" t="s">
        <v>44</v>
      </c>
    </row>
    <row r="920" spans="1:34" hidden="1" x14ac:dyDescent="0.35">
      <c r="A920" s="2" t="s">
        <v>276</v>
      </c>
      <c r="B920" s="2">
        <v>104533770</v>
      </c>
      <c r="C920" s="2" t="s">
        <v>2952</v>
      </c>
      <c r="D920" s="37" t="s">
        <v>2953</v>
      </c>
      <c r="E920" s="2" t="s">
        <v>72</v>
      </c>
      <c r="F920" s="2" t="s">
        <v>73</v>
      </c>
      <c r="G920" s="2" t="s">
        <v>1314</v>
      </c>
      <c r="H920" s="2" t="s">
        <v>776</v>
      </c>
      <c r="I920" s="2" t="s">
        <v>2954</v>
      </c>
      <c r="J920" s="37" t="s">
        <v>253</v>
      </c>
      <c r="K920" s="37" t="s">
        <v>50</v>
      </c>
      <c r="L920" s="2" t="s">
        <v>2955</v>
      </c>
      <c r="M920" s="2" t="s">
        <v>40</v>
      </c>
      <c r="N920" s="2" t="s">
        <v>41</v>
      </c>
      <c r="O920" s="77">
        <v>32808</v>
      </c>
      <c r="P920" s="72" t="s">
        <v>2902</v>
      </c>
      <c r="Q920" s="77">
        <v>51900</v>
      </c>
      <c r="R920" s="78">
        <v>0</v>
      </c>
      <c r="S920" s="53" t="s">
        <v>493</v>
      </c>
      <c r="T920" s="79" t="e">
        <v>#N/A</v>
      </c>
      <c r="U920" s="77">
        <v>30253</v>
      </c>
      <c r="V920" s="77">
        <v>33176</v>
      </c>
      <c r="W920" s="77" t="e">
        <v>#N/A</v>
      </c>
      <c r="X920" s="78">
        <v>0</v>
      </c>
      <c r="Y920" s="53" t="e">
        <v>#N/A</v>
      </c>
      <c r="Z920" s="77" t="e">
        <v>#N/A</v>
      </c>
      <c r="AA920" s="38" t="e">
        <v>#N/A</v>
      </c>
      <c r="AB920" s="78" t="s">
        <v>2</v>
      </c>
      <c r="AC920" s="85">
        <v>3025</v>
      </c>
      <c r="AD920" s="83">
        <v>16</v>
      </c>
      <c r="AE920" s="2" t="s">
        <v>44</v>
      </c>
      <c r="AF920" s="78">
        <v>0.05</v>
      </c>
      <c r="AG920" s="78">
        <v>7.0000000000000007E-2</v>
      </c>
      <c r="AH920" s="2" t="s">
        <v>44</v>
      </c>
    </row>
    <row r="921" spans="1:34" hidden="1" x14ac:dyDescent="0.35">
      <c r="A921" s="2" t="s">
        <v>276</v>
      </c>
      <c r="B921" s="2">
        <v>103000560</v>
      </c>
      <c r="C921" s="2" t="s">
        <v>2956</v>
      </c>
      <c r="D921" s="37" t="s">
        <v>2957</v>
      </c>
      <c r="E921" s="2" t="s">
        <v>72</v>
      </c>
      <c r="F921" s="2" t="s">
        <v>73</v>
      </c>
      <c r="G921" s="2" t="s">
        <v>1334</v>
      </c>
      <c r="H921" s="2" t="s">
        <v>1349</v>
      </c>
      <c r="I921" s="2" t="s">
        <v>2958</v>
      </c>
      <c r="J921" s="37" t="s">
        <v>65</v>
      </c>
      <c r="K921" s="37" t="s">
        <v>50</v>
      </c>
      <c r="L921" s="2" t="s">
        <v>2955</v>
      </c>
      <c r="M921" s="2" t="s">
        <v>385</v>
      </c>
      <c r="N921" s="2" t="s">
        <v>41</v>
      </c>
      <c r="O921" s="77">
        <v>110500</v>
      </c>
      <c r="P921" s="72" t="s">
        <v>2902</v>
      </c>
      <c r="Q921" s="77">
        <v>110500</v>
      </c>
      <c r="R921" s="78">
        <v>0</v>
      </c>
      <c r="S921" s="53" t="s">
        <v>544</v>
      </c>
      <c r="T921" s="79" t="e">
        <v>#N/A</v>
      </c>
      <c r="U921" s="77">
        <v>3600</v>
      </c>
      <c r="V921" s="77">
        <v>84676.1</v>
      </c>
      <c r="W921" s="77" t="e">
        <v>#N/A</v>
      </c>
      <c r="X921" s="78">
        <v>0</v>
      </c>
      <c r="Y921" s="53" t="e">
        <v>#N/A</v>
      </c>
      <c r="Z921" s="77" t="e">
        <v>#N/A</v>
      </c>
      <c r="AA921" s="38" t="e">
        <v>#N/A</v>
      </c>
      <c r="AB921" s="78" t="s">
        <v>2</v>
      </c>
      <c r="AC921" s="85">
        <v>360</v>
      </c>
      <c r="AD921" s="83">
        <v>1.36</v>
      </c>
      <c r="AE921" s="2" t="s">
        <v>53</v>
      </c>
      <c r="AF921" s="78">
        <v>0</v>
      </c>
      <c r="AG921" s="78">
        <v>0</v>
      </c>
      <c r="AH921" s="2" t="s">
        <v>44</v>
      </c>
    </row>
    <row r="922" spans="1:34" hidden="1" x14ac:dyDescent="0.35">
      <c r="A922" s="2" t="s">
        <v>276</v>
      </c>
      <c r="B922" s="2">
        <v>104522670</v>
      </c>
      <c r="C922" s="2" t="s">
        <v>2959</v>
      </c>
      <c r="D922" s="37" t="s">
        <v>2960</v>
      </c>
      <c r="E922" s="2" t="s">
        <v>72</v>
      </c>
      <c r="F922" s="2" t="s">
        <v>73</v>
      </c>
      <c r="G922" s="2" t="s">
        <v>1334</v>
      </c>
      <c r="H922" s="2" t="s">
        <v>1379</v>
      </c>
      <c r="I922" s="2" t="s">
        <v>2961</v>
      </c>
      <c r="J922" s="37" t="s">
        <v>569</v>
      </c>
      <c r="K922" s="37" t="s">
        <v>50</v>
      </c>
      <c r="L922" s="2" t="s">
        <v>2962</v>
      </c>
      <c r="M922" s="2" t="s">
        <v>40</v>
      </c>
      <c r="N922" s="2" t="s">
        <v>41</v>
      </c>
      <c r="O922" s="77">
        <v>36098</v>
      </c>
      <c r="P922" s="72" t="s">
        <v>2902</v>
      </c>
      <c r="Q922" s="77">
        <v>61900</v>
      </c>
      <c r="R922" s="78">
        <v>0</v>
      </c>
      <c r="S922" s="53" t="s">
        <v>52</v>
      </c>
      <c r="T922" s="79" t="e">
        <v>#N/A</v>
      </c>
      <c r="U922" s="77">
        <v>4011.9999999999995</v>
      </c>
      <c r="V922" s="77">
        <v>36102</v>
      </c>
      <c r="W922" s="77" t="e">
        <v>#N/A</v>
      </c>
      <c r="X922" s="78">
        <v>0</v>
      </c>
      <c r="Y922" s="53" t="e">
        <v>#N/A</v>
      </c>
      <c r="Z922" s="77" t="e">
        <v>#N/A</v>
      </c>
      <c r="AA922" s="38" t="e">
        <v>#N/A</v>
      </c>
      <c r="AB922" s="78" t="s">
        <v>2</v>
      </c>
      <c r="AC922" s="85">
        <v>401.00000000000045</v>
      </c>
      <c r="AD922" s="83">
        <v>6.8</v>
      </c>
      <c r="AE922" s="2" t="s">
        <v>44</v>
      </c>
      <c r="AF922" s="78">
        <v>0.09</v>
      </c>
      <c r="AG922" s="78">
        <v>0.12</v>
      </c>
      <c r="AH922" s="2" t="s">
        <v>44</v>
      </c>
    </row>
    <row r="923" spans="1:34" hidden="1" x14ac:dyDescent="0.35">
      <c r="A923" s="2" t="s">
        <v>2645</v>
      </c>
      <c r="B923" s="2">
        <v>104543460</v>
      </c>
      <c r="C923" s="2" t="s">
        <v>2963</v>
      </c>
      <c r="D923" s="2" t="s">
        <v>2964</v>
      </c>
      <c r="E923" s="2" t="s">
        <v>34</v>
      </c>
      <c r="F923" s="2" t="s">
        <v>80</v>
      </c>
      <c r="G923" s="2" t="s">
        <v>371</v>
      </c>
      <c r="H923" s="2" t="s">
        <v>372</v>
      </c>
      <c r="I923" s="2" t="s">
        <v>2965</v>
      </c>
      <c r="J923" s="2" t="s">
        <v>65</v>
      </c>
      <c r="K923" s="2" t="s">
        <v>50</v>
      </c>
      <c r="P923" s="72" t="s">
        <v>2966</v>
      </c>
      <c r="Z923" s="2" t="s">
        <v>2606</v>
      </c>
      <c r="AA923" s="2" t="s">
        <v>2</v>
      </c>
      <c r="AB923" s="2" t="e">
        <v>#VALUE!</v>
      </c>
      <c r="AC923" s="2">
        <v>16</v>
      </c>
      <c r="AD923" s="2" t="e">
        <v>#VALUE!</v>
      </c>
      <c r="AE923" s="2" t="s">
        <v>53</v>
      </c>
      <c r="AF923" s="2">
        <v>0.1</v>
      </c>
      <c r="AG923" s="2">
        <v>0.1</v>
      </c>
    </row>
    <row r="924" spans="1:34" hidden="1" x14ac:dyDescent="0.35">
      <c r="A924" s="2" t="s">
        <v>2645</v>
      </c>
      <c r="B924" s="2">
        <v>104330690</v>
      </c>
      <c r="C924" s="2" t="s">
        <v>2967</v>
      </c>
      <c r="D924" s="2" t="s">
        <v>2968</v>
      </c>
      <c r="E924" s="2" t="s">
        <v>34</v>
      </c>
      <c r="F924" s="2" t="s">
        <v>35</v>
      </c>
      <c r="G924" s="2" t="s">
        <v>1216</v>
      </c>
      <c r="H924" s="2" t="s">
        <v>1231</v>
      </c>
      <c r="I924" s="2" t="s">
        <v>1234</v>
      </c>
      <c r="J924" s="2" t="s">
        <v>141</v>
      </c>
      <c r="K924" s="2" t="s">
        <v>50</v>
      </c>
      <c r="P924" s="72" t="s">
        <v>2966</v>
      </c>
      <c r="Z924" s="2" t="s">
        <v>2606</v>
      </c>
      <c r="AA924" s="2" t="s">
        <v>2</v>
      </c>
      <c r="AB924" s="2" t="e">
        <v>#VALUE!</v>
      </c>
      <c r="AC924" s="2">
        <v>10</v>
      </c>
      <c r="AD924" s="2" t="e">
        <v>#VALUE!</v>
      </c>
      <c r="AE924" s="2" t="s">
        <v>44</v>
      </c>
      <c r="AF924" s="2">
        <v>0.05</v>
      </c>
      <c r="AG924" s="2">
        <v>0.08</v>
      </c>
    </row>
    <row r="925" spans="1:34" hidden="1" x14ac:dyDescent="0.35">
      <c r="A925" s="2" t="s">
        <v>2645</v>
      </c>
      <c r="B925" s="2">
        <v>104539900</v>
      </c>
      <c r="C925" s="2" t="s">
        <v>2969</v>
      </c>
      <c r="D925" s="2" t="s">
        <v>2970</v>
      </c>
      <c r="E925" s="2" t="s">
        <v>34</v>
      </c>
      <c r="F925" s="2" t="s">
        <v>80</v>
      </c>
      <c r="G925" s="2" t="s">
        <v>94</v>
      </c>
      <c r="H925" s="2" t="s">
        <v>180</v>
      </c>
      <c r="I925" s="2" t="s">
        <v>2971</v>
      </c>
      <c r="J925" s="2" t="s">
        <v>65</v>
      </c>
      <c r="K925" s="2" t="s">
        <v>50</v>
      </c>
      <c r="P925" s="72" t="s">
        <v>2966</v>
      </c>
      <c r="Z925" s="2" t="s">
        <v>2606</v>
      </c>
      <c r="AA925" s="2" t="s">
        <v>2</v>
      </c>
      <c r="AB925" s="2" t="e">
        <v>#VALUE!</v>
      </c>
      <c r="AC925" s="2">
        <v>10</v>
      </c>
      <c r="AD925" s="2" t="e">
        <v>#VALUE!</v>
      </c>
      <c r="AE925" s="2" t="s">
        <v>53</v>
      </c>
      <c r="AF925" s="2">
        <v>0.3</v>
      </c>
      <c r="AG925" s="2">
        <v>0.3</v>
      </c>
    </row>
    <row r="926" spans="1:34" hidden="1" x14ac:dyDescent="0.35">
      <c r="A926" s="2" t="s">
        <v>2645</v>
      </c>
      <c r="B926" s="2">
        <v>104528350</v>
      </c>
      <c r="C926" s="2" t="s">
        <v>2972</v>
      </c>
      <c r="D926" s="2" t="s">
        <v>2973</v>
      </c>
      <c r="E926" s="2" t="s">
        <v>34</v>
      </c>
      <c r="F926" s="2" t="s">
        <v>80</v>
      </c>
      <c r="G926" s="2" t="s">
        <v>94</v>
      </c>
      <c r="H926" s="2" t="s">
        <v>232</v>
      </c>
      <c r="I926" s="2" t="s">
        <v>2974</v>
      </c>
      <c r="J926" s="2" t="s">
        <v>50</v>
      </c>
      <c r="K926" s="2" t="s">
        <v>50</v>
      </c>
      <c r="P926" s="72" t="s">
        <v>2966</v>
      </c>
      <c r="Z926" s="2" t="s">
        <v>2606</v>
      </c>
      <c r="AA926" s="2" t="s">
        <v>2</v>
      </c>
      <c r="AB926" s="2" t="e">
        <v>#VALUE!</v>
      </c>
      <c r="AC926" s="2">
        <v>5</v>
      </c>
      <c r="AD926" s="2" t="e">
        <v>#VALUE!</v>
      </c>
      <c r="AE926" s="2" t="s">
        <v>53</v>
      </c>
      <c r="AF926" s="2">
        <v>0.15</v>
      </c>
      <c r="AG926" s="2">
        <v>0.15</v>
      </c>
    </row>
    <row r="927" spans="1:34" hidden="1" x14ac:dyDescent="0.35">
      <c r="A927" s="2" t="s">
        <v>2645</v>
      </c>
      <c r="B927" s="2">
        <v>104527060</v>
      </c>
      <c r="C927" s="2" t="s">
        <v>2975</v>
      </c>
      <c r="D927" s="2" t="s">
        <v>2976</v>
      </c>
      <c r="E927" s="2" t="s">
        <v>34</v>
      </c>
      <c r="F927" s="2" t="s">
        <v>80</v>
      </c>
      <c r="G927" s="2" t="s">
        <v>94</v>
      </c>
      <c r="H927" s="2" t="s">
        <v>232</v>
      </c>
      <c r="I927" s="2" t="s">
        <v>2977</v>
      </c>
      <c r="J927" s="2" t="s">
        <v>1163</v>
      </c>
      <c r="K927" s="2" t="s">
        <v>50</v>
      </c>
      <c r="P927" s="72" t="s">
        <v>2966</v>
      </c>
      <c r="Z927" s="2" t="s">
        <v>2606</v>
      </c>
      <c r="AA927" s="2" t="s">
        <v>2</v>
      </c>
      <c r="AB927" s="2" t="e">
        <v>#VALUE!</v>
      </c>
      <c r="AC927" s="2">
        <v>10</v>
      </c>
      <c r="AD927" s="2" t="e">
        <v>#VALUE!</v>
      </c>
      <c r="AE927" s="2" t="s">
        <v>53</v>
      </c>
      <c r="AF927" s="2">
        <v>0.2</v>
      </c>
      <c r="AG927" s="2">
        <v>0.2</v>
      </c>
    </row>
    <row r="928" spans="1:34" hidden="1" x14ac:dyDescent="0.35">
      <c r="A928" s="2" t="s">
        <v>2645</v>
      </c>
      <c r="B928" s="2">
        <v>150000392</v>
      </c>
      <c r="C928" s="2" t="s">
        <v>2978</v>
      </c>
      <c r="D928" s="2" t="s">
        <v>2979</v>
      </c>
      <c r="E928" s="2" t="s">
        <v>34</v>
      </c>
      <c r="F928" s="2" t="s">
        <v>35</v>
      </c>
      <c r="G928" s="2" t="s">
        <v>257</v>
      </c>
      <c r="H928" s="2" t="s">
        <v>265</v>
      </c>
      <c r="I928" s="2" t="s">
        <v>2980</v>
      </c>
      <c r="J928" s="2" t="s">
        <v>49</v>
      </c>
      <c r="K928" s="2" t="s">
        <v>50</v>
      </c>
      <c r="P928" s="72" t="s">
        <v>2966</v>
      </c>
      <c r="Z928" s="2" t="s">
        <v>2606</v>
      </c>
      <c r="AA928" s="2" t="s">
        <v>2</v>
      </c>
      <c r="AB928" s="2" t="e">
        <v>#VALUE!</v>
      </c>
      <c r="AC928" s="2">
        <v>9</v>
      </c>
      <c r="AD928" s="2" t="e">
        <v>#VALUE!</v>
      </c>
      <c r="AE928" s="2" t="s">
        <v>44</v>
      </c>
      <c r="AF928" s="2">
        <v>0.1</v>
      </c>
      <c r="AG928" s="2">
        <v>0.1</v>
      </c>
    </row>
    <row r="929" spans="1:34" hidden="1" x14ac:dyDescent="0.35">
      <c r="A929" s="2" t="s">
        <v>2645</v>
      </c>
      <c r="B929" s="2">
        <v>104500450</v>
      </c>
      <c r="C929" s="2" t="s">
        <v>2981</v>
      </c>
      <c r="D929" s="2" t="s">
        <v>2982</v>
      </c>
      <c r="E929" s="2" t="s">
        <v>34</v>
      </c>
      <c r="F929" s="2" t="s">
        <v>35</v>
      </c>
      <c r="G929" s="2" t="s">
        <v>1216</v>
      </c>
      <c r="H929" s="2" t="s">
        <v>811</v>
      </c>
      <c r="I929" s="2" t="s">
        <v>1221</v>
      </c>
      <c r="J929" s="2" t="s">
        <v>141</v>
      </c>
      <c r="K929" s="2" t="s">
        <v>50</v>
      </c>
      <c r="P929" s="72" t="s">
        <v>2966</v>
      </c>
      <c r="Z929" s="2" t="s">
        <v>2606</v>
      </c>
      <c r="AA929" s="2" t="s">
        <v>2</v>
      </c>
      <c r="AB929" s="2" t="e">
        <v>#VALUE!</v>
      </c>
      <c r="AC929" s="2">
        <v>10</v>
      </c>
      <c r="AD929" s="2" t="e">
        <v>#VALUE!</v>
      </c>
      <c r="AE929" s="2" t="s">
        <v>53</v>
      </c>
      <c r="AF929" s="2">
        <v>0.1</v>
      </c>
      <c r="AG929" s="2">
        <v>0.15</v>
      </c>
    </row>
    <row r="930" spans="1:34" hidden="1" x14ac:dyDescent="0.35">
      <c r="A930" s="2" t="s">
        <v>2645</v>
      </c>
      <c r="B930" s="2">
        <v>104330270</v>
      </c>
      <c r="C930" s="2" t="s">
        <v>2983</v>
      </c>
      <c r="D930" s="2" t="s">
        <v>2984</v>
      </c>
      <c r="E930" s="2" t="s">
        <v>34</v>
      </c>
      <c r="F930" s="2" t="s">
        <v>35</v>
      </c>
      <c r="G930" s="2" t="s">
        <v>1216</v>
      </c>
      <c r="H930" s="2" t="s">
        <v>1222</v>
      </c>
      <c r="I930" s="2" t="s">
        <v>1228</v>
      </c>
      <c r="J930" s="2" t="s">
        <v>141</v>
      </c>
      <c r="K930" s="2" t="s">
        <v>50</v>
      </c>
      <c r="P930" s="72" t="s">
        <v>2966</v>
      </c>
      <c r="Z930" s="2" t="s">
        <v>2606</v>
      </c>
      <c r="AA930" s="2" t="s">
        <v>2</v>
      </c>
      <c r="AB930" s="2" t="e">
        <v>#VALUE!</v>
      </c>
      <c r="AC930" s="2">
        <v>10</v>
      </c>
      <c r="AD930" s="2" t="e">
        <v>#VALUE!</v>
      </c>
      <c r="AE930" s="2" t="s">
        <v>53</v>
      </c>
      <c r="AF930" s="2">
        <v>0.15</v>
      </c>
      <c r="AG930" s="2">
        <v>0.2</v>
      </c>
    </row>
    <row r="931" spans="1:34" hidden="1" x14ac:dyDescent="0.35">
      <c r="A931" s="2" t="s">
        <v>2645</v>
      </c>
      <c r="B931" s="2">
        <v>104539720</v>
      </c>
      <c r="C931" s="2" t="s">
        <v>2985</v>
      </c>
      <c r="D931" s="2" t="s">
        <v>2986</v>
      </c>
      <c r="E931" s="2" t="s">
        <v>72</v>
      </c>
      <c r="F931" s="2" t="s">
        <v>73</v>
      </c>
      <c r="G931" s="2" t="s">
        <v>1239</v>
      </c>
      <c r="H931" s="2" t="s">
        <v>776</v>
      </c>
      <c r="I931" s="2" t="s">
        <v>2257</v>
      </c>
      <c r="J931" s="2" t="s">
        <v>248</v>
      </c>
      <c r="K931" s="2" t="s">
        <v>77</v>
      </c>
      <c r="P931" s="72" t="s">
        <v>2966</v>
      </c>
      <c r="Z931" s="2" t="s">
        <v>2606</v>
      </c>
      <c r="AA931" s="2" t="s">
        <v>2</v>
      </c>
      <c r="AB931" s="2" t="e">
        <v>#VALUE!</v>
      </c>
      <c r="AC931" s="2">
        <v>15</v>
      </c>
      <c r="AD931" s="2" t="e">
        <v>#VALUE!</v>
      </c>
      <c r="AE931" s="2" t="s">
        <v>53</v>
      </c>
      <c r="AF931" s="2">
        <v>0</v>
      </c>
      <c r="AG931" s="2">
        <v>0</v>
      </c>
    </row>
    <row r="932" spans="1:34" hidden="1" x14ac:dyDescent="0.35">
      <c r="A932" s="2" t="s">
        <v>2645</v>
      </c>
      <c r="B932" s="2">
        <v>104538340</v>
      </c>
      <c r="C932" s="2" t="s">
        <v>2987</v>
      </c>
      <c r="D932" s="2" t="s">
        <v>2988</v>
      </c>
      <c r="E932" s="2" t="s">
        <v>72</v>
      </c>
      <c r="F932" s="2" t="s">
        <v>84</v>
      </c>
      <c r="G932" s="2" t="s">
        <v>242</v>
      </c>
      <c r="H932" s="2" t="s">
        <v>783</v>
      </c>
      <c r="I932" s="2" t="s">
        <v>2989</v>
      </c>
      <c r="J932" s="2" t="s">
        <v>803</v>
      </c>
      <c r="K932" s="2" t="s">
        <v>50</v>
      </c>
      <c r="P932" s="72" t="s">
        <v>2966</v>
      </c>
      <c r="Y932" s="2">
        <v>23000</v>
      </c>
      <c r="Z932" s="2">
        <v>0</v>
      </c>
      <c r="AA932" s="2">
        <v>0.14782608695652175</v>
      </c>
      <c r="AB932" s="2">
        <v>3400</v>
      </c>
      <c r="AC932" s="2">
        <v>5.6</v>
      </c>
      <c r="AD932" s="2">
        <v>607.14285714285722</v>
      </c>
      <c r="AE932" s="2" t="s">
        <v>53</v>
      </c>
      <c r="AF932" s="2">
        <v>0.02</v>
      </c>
      <c r="AG932" s="2">
        <v>0.05</v>
      </c>
    </row>
    <row r="933" spans="1:34" hidden="1" x14ac:dyDescent="0.35">
      <c r="A933" s="2" t="s">
        <v>2645</v>
      </c>
      <c r="B933" s="2">
        <v>104340040</v>
      </c>
      <c r="C933" s="2" t="s">
        <v>2990</v>
      </c>
      <c r="D933" s="2" t="s">
        <v>2991</v>
      </c>
      <c r="E933" s="2" t="s">
        <v>72</v>
      </c>
      <c r="F933" s="2" t="s">
        <v>84</v>
      </c>
      <c r="G933" s="2" t="s">
        <v>242</v>
      </c>
      <c r="H933" s="2" t="s">
        <v>243</v>
      </c>
      <c r="I933" s="2" t="s">
        <v>2992</v>
      </c>
      <c r="J933" s="2" t="s">
        <v>65</v>
      </c>
      <c r="K933" s="2" t="s">
        <v>77</v>
      </c>
      <c r="P933" s="72" t="s">
        <v>2966</v>
      </c>
      <c r="Y933" s="2">
        <v>65000</v>
      </c>
      <c r="Z933" s="2">
        <v>0</v>
      </c>
      <c r="AA933" s="2">
        <v>9.0292307692307686E-2</v>
      </c>
      <c r="AB933" s="2">
        <v>5869</v>
      </c>
      <c r="AC933" s="2">
        <v>10</v>
      </c>
      <c r="AD933" s="2">
        <v>586.9</v>
      </c>
      <c r="AE933" s="2" t="s">
        <v>53</v>
      </c>
      <c r="AF933" s="2">
        <v>0.02</v>
      </c>
      <c r="AG933" s="2">
        <v>0.04</v>
      </c>
    </row>
    <row r="934" spans="1:34" hidden="1" x14ac:dyDescent="0.35">
      <c r="A934" s="2" t="s">
        <v>2645</v>
      </c>
      <c r="B934" s="2">
        <v>104538350</v>
      </c>
      <c r="C934" s="2" t="s">
        <v>2993</v>
      </c>
      <c r="D934" s="2" t="s">
        <v>2994</v>
      </c>
      <c r="E934" s="2" t="s">
        <v>72</v>
      </c>
      <c r="F934" s="2" t="s">
        <v>84</v>
      </c>
      <c r="G934" s="2" t="s">
        <v>242</v>
      </c>
      <c r="H934" s="2" t="s">
        <v>1274</v>
      </c>
      <c r="I934" s="2" t="s">
        <v>2995</v>
      </c>
      <c r="J934" s="2" t="s">
        <v>198</v>
      </c>
      <c r="K934" s="2" t="s">
        <v>50</v>
      </c>
      <c r="P934" s="72" t="s">
        <v>2966</v>
      </c>
      <c r="Y934" s="2">
        <v>0</v>
      </c>
      <c r="Z934" s="2" t="s">
        <v>2606</v>
      </c>
      <c r="AA934" s="2" t="s">
        <v>2</v>
      </c>
      <c r="AB934" s="2" t="e">
        <v>#VALUE!</v>
      </c>
      <c r="AC934" s="2">
        <v>5</v>
      </c>
      <c r="AD934" s="2" t="e">
        <v>#VALUE!</v>
      </c>
      <c r="AE934" s="2" t="s">
        <v>53</v>
      </c>
      <c r="AF934" s="2">
        <v>0.03</v>
      </c>
      <c r="AG934" s="2">
        <v>0.05</v>
      </c>
    </row>
    <row r="935" spans="1:34" hidden="1" x14ac:dyDescent="0.35">
      <c r="A935" s="2" t="s">
        <v>2645</v>
      </c>
      <c r="B935" s="2">
        <v>104543480</v>
      </c>
      <c r="C935" s="2" t="s">
        <v>2996</v>
      </c>
      <c r="D935" s="2" t="s">
        <v>2997</v>
      </c>
      <c r="E935" s="2" t="s">
        <v>72</v>
      </c>
      <c r="F935" s="2" t="s">
        <v>84</v>
      </c>
      <c r="G935" s="2" t="s">
        <v>242</v>
      </c>
      <c r="H935" s="2" t="s">
        <v>1286</v>
      </c>
      <c r="I935" s="2" t="s">
        <v>2998</v>
      </c>
      <c r="J935" s="2" t="s">
        <v>77</v>
      </c>
      <c r="K935" s="2" t="s">
        <v>77</v>
      </c>
      <c r="P935" s="72" t="s">
        <v>2966</v>
      </c>
      <c r="Y935" s="2">
        <v>0</v>
      </c>
      <c r="Z935" s="2" t="s">
        <v>2606</v>
      </c>
      <c r="AA935" s="2" t="s">
        <v>2</v>
      </c>
      <c r="AB935" s="2" t="e">
        <v>#VALUE!</v>
      </c>
      <c r="AC935" s="2">
        <v>1</v>
      </c>
      <c r="AD935" s="2" t="e">
        <v>#VALUE!</v>
      </c>
      <c r="AE935" s="2" t="s">
        <v>44</v>
      </c>
      <c r="AF935" s="2">
        <v>0</v>
      </c>
      <c r="AG935" s="2">
        <v>0</v>
      </c>
    </row>
    <row r="936" spans="1:34" hidden="1" x14ac:dyDescent="0.35">
      <c r="A936" s="2" t="s">
        <v>2645</v>
      </c>
      <c r="B936" s="2">
        <v>104519060</v>
      </c>
      <c r="C936" s="2" t="s">
        <v>2999</v>
      </c>
      <c r="D936" s="2" t="s">
        <v>3000</v>
      </c>
      <c r="E936" s="2" t="s">
        <v>72</v>
      </c>
      <c r="F936" s="2" t="s">
        <v>73</v>
      </c>
      <c r="G936" s="2" t="s">
        <v>1314</v>
      </c>
      <c r="H936" s="2" t="s">
        <v>1240</v>
      </c>
      <c r="I936" s="2" t="s">
        <v>3001</v>
      </c>
      <c r="J936" s="2" t="s">
        <v>57</v>
      </c>
      <c r="K936" s="2" t="s">
        <v>50</v>
      </c>
      <c r="P936" s="72" t="s">
        <v>2966</v>
      </c>
      <c r="Y936" s="2">
        <v>54600</v>
      </c>
      <c r="Z936" s="2">
        <v>5700</v>
      </c>
      <c r="AA936" s="2">
        <v>0.31318681318681318</v>
      </c>
      <c r="AB936" s="2">
        <v>17100</v>
      </c>
      <c r="AC936" s="2">
        <v>12</v>
      </c>
      <c r="AD936" s="2">
        <v>1425</v>
      </c>
      <c r="AE936" s="2" t="s">
        <v>44</v>
      </c>
      <c r="AF936" s="2">
        <v>0.04</v>
      </c>
      <c r="AG936" s="2">
        <v>0.06</v>
      </c>
    </row>
    <row r="937" spans="1:34" hidden="1" x14ac:dyDescent="0.35">
      <c r="A937" s="2" t="s">
        <v>2645</v>
      </c>
      <c r="B937" s="2">
        <v>150000711</v>
      </c>
      <c r="C937" s="2" t="s">
        <v>3002</v>
      </c>
      <c r="D937" s="2" t="s">
        <v>3003</v>
      </c>
      <c r="E937" s="2" t="s">
        <v>72</v>
      </c>
      <c r="F937" s="2" t="s">
        <v>73</v>
      </c>
      <c r="G937" s="2" t="s">
        <v>1334</v>
      </c>
      <c r="H937" s="2" t="s">
        <v>1335</v>
      </c>
      <c r="I937" s="2" t="s">
        <v>3004</v>
      </c>
      <c r="J937" s="2" t="s">
        <v>267</v>
      </c>
      <c r="K937" s="2" t="s">
        <v>50</v>
      </c>
      <c r="P937" s="72" t="s">
        <v>2966</v>
      </c>
      <c r="Y937" s="2">
        <v>0</v>
      </c>
      <c r="Z937" s="2" t="s">
        <v>2606</v>
      </c>
      <c r="AA937" s="2" t="s">
        <v>2</v>
      </c>
      <c r="AB937" s="2" t="e">
        <v>#VALUE!</v>
      </c>
      <c r="AC937" s="2">
        <v>10</v>
      </c>
      <c r="AD937" s="2" t="e">
        <v>#VALUE!</v>
      </c>
      <c r="AE937" s="2" t="s">
        <v>53</v>
      </c>
      <c r="AF937" s="2">
        <v>0.03</v>
      </c>
      <c r="AG937" s="2">
        <v>0.03</v>
      </c>
    </row>
    <row r="938" spans="1:34" hidden="1" x14ac:dyDescent="0.35">
      <c r="A938" s="2" t="s">
        <v>2645</v>
      </c>
      <c r="B938" s="2">
        <v>150001862</v>
      </c>
      <c r="C938" s="2" t="s">
        <v>3005</v>
      </c>
      <c r="D938" s="2" t="s">
        <v>3006</v>
      </c>
      <c r="E938" s="2" t="s">
        <v>72</v>
      </c>
      <c r="F938" s="2" t="s">
        <v>73</v>
      </c>
      <c r="G938" s="2" t="s">
        <v>1334</v>
      </c>
      <c r="H938" s="2" t="s">
        <v>1335</v>
      </c>
      <c r="I938" s="2" t="s">
        <v>3007</v>
      </c>
      <c r="J938" s="2" t="s">
        <v>267</v>
      </c>
      <c r="K938" s="2" t="s">
        <v>50</v>
      </c>
      <c r="P938" s="72" t="s">
        <v>2966</v>
      </c>
      <c r="Y938" s="2">
        <v>0</v>
      </c>
      <c r="Z938" s="2" t="s">
        <v>2606</v>
      </c>
      <c r="AA938" s="2" t="s">
        <v>2</v>
      </c>
      <c r="AB938" s="2" t="e">
        <v>#VALUE!</v>
      </c>
      <c r="AC938" s="2">
        <v>10</v>
      </c>
      <c r="AD938" s="2" t="e">
        <v>#VALUE!</v>
      </c>
      <c r="AE938" s="2" t="s">
        <v>53</v>
      </c>
      <c r="AF938" s="2">
        <v>0.05</v>
      </c>
      <c r="AG938" s="2">
        <v>0.08</v>
      </c>
    </row>
    <row r="939" spans="1:34" hidden="1" x14ac:dyDescent="0.35">
      <c r="A939" s="2" t="s">
        <v>2645</v>
      </c>
      <c r="B939" s="2">
        <v>104543030</v>
      </c>
      <c r="C939" s="2" t="s">
        <v>3008</v>
      </c>
      <c r="D939" s="2" t="s">
        <v>3009</v>
      </c>
      <c r="E939" s="2" t="s">
        <v>72</v>
      </c>
      <c r="F939" s="2" t="s">
        <v>73</v>
      </c>
      <c r="G939" s="2" t="s">
        <v>1334</v>
      </c>
      <c r="H939" s="2" t="s">
        <v>1335</v>
      </c>
      <c r="I939" s="2" t="s">
        <v>3010</v>
      </c>
      <c r="J939" s="2" t="s">
        <v>65</v>
      </c>
      <c r="K939" s="2" t="s">
        <v>50</v>
      </c>
      <c r="P939" s="72" t="s">
        <v>2966</v>
      </c>
      <c r="Y939" s="2">
        <v>0</v>
      </c>
      <c r="Z939" s="2" t="s">
        <v>2606</v>
      </c>
      <c r="AA939" s="2" t="s">
        <v>2</v>
      </c>
      <c r="AB939" s="2" t="e">
        <v>#VALUE!</v>
      </c>
      <c r="AC939" s="2">
        <v>2</v>
      </c>
      <c r="AD939" s="2" t="e">
        <v>#VALUE!</v>
      </c>
      <c r="AE939" s="2" t="s">
        <v>44</v>
      </c>
      <c r="AF939" s="2">
        <v>0.05</v>
      </c>
      <c r="AG939" s="2">
        <v>0.08</v>
      </c>
      <c r="AH939" s="2" t="s">
        <v>53</v>
      </c>
    </row>
    <row r="940" spans="1:34" hidden="1" x14ac:dyDescent="0.35">
      <c r="A940" s="2" t="s">
        <v>2645</v>
      </c>
      <c r="B940" s="2">
        <v>104541760</v>
      </c>
      <c r="C940" s="2" t="s">
        <v>3011</v>
      </c>
      <c r="D940" s="2" t="s">
        <v>3012</v>
      </c>
      <c r="E940" s="2" t="s">
        <v>72</v>
      </c>
      <c r="F940" s="2" t="s">
        <v>73</v>
      </c>
      <c r="G940" s="2" t="s">
        <v>1334</v>
      </c>
      <c r="H940" s="2" t="s">
        <v>1349</v>
      </c>
      <c r="I940" s="2" t="s">
        <v>1889</v>
      </c>
      <c r="J940" s="2" t="s">
        <v>65</v>
      </c>
      <c r="K940" s="2" t="s">
        <v>50</v>
      </c>
      <c r="P940" s="72" t="s">
        <v>2966</v>
      </c>
      <c r="Y940" s="2">
        <v>0</v>
      </c>
      <c r="Z940" s="2" t="s">
        <v>2606</v>
      </c>
      <c r="AA940" s="2" t="s">
        <v>2</v>
      </c>
      <c r="AB940" s="2" t="e">
        <v>#VALUE!</v>
      </c>
      <c r="AC940" s="2">
        <v>13.6</v>
      </c>
      <c r="AD940" s="2" t="e">
        <v>#VALUE!</v>
      </c>
      <c r="AE940" s="2" t="s">
        <v>53</v>
      </c>
      <c r="AF940" s="2">
        <v>0.03</v>
      </c>
      <c r="AG940" s="2">
        <v>0.05</v>
      </c>
    </row>
    <row r="941" spans="1:34" hidden="1" x14ac:dyDescent="0.35">
      <c r="A941" s="2" t="s">
        <v>2645</v>
      </c>
      <c r="B941" s="2">
        <v>103502100</v>
      </c>
      <c r="C941" s="2" t="s">
        <v>3013</v>
      </c>
      <c r="D941" s="2" t="s">
        <v>3014</v>
      </c>
      <c r="E941" s="2" t="s">
        <v>72</v>
      </c>
      <c r="F941" s="2" t="s">
        <v>73</v>
      </c>
      <c r="G941" s="2" t="s">
        <v>1334</v>
      </c>
      <c r="H941" s="2" t="s">
        <v>1364</v>
      </c>
      <c r="I941" s="2" t="s">
        <v>3015</v>
      </c>
      <c r="J941" s="2" t="s">
        <v>77</v>
      </c>
      <c r="K941" s="2" t="s">
        <v>77</v>
      </c>
      <c r="P941" s="72" t="s">
        <v>2966</v>
      </c>
      <c r="Y941" s="2">
        <v>0</v>
      </c>
      <c r="Z941" s="2" t="s">
        <v>2606</v>
      </c>
      <c r="AA941" s="2" t="s">
        <v>2</v>
      </c>
      <c r="AB941" s="2" t="e">
        <v>#VALUE!</v>
      </c>
      <c r="AC941" s="2">
        <v>1</v>
      </c>
      <c r="AD941" s="2" t="e">
        <v>#VALUE!</v>
      </c>
      <c r="AE941" s="2" t="s">
        <v>53</v>
      </c>
      <c r="AF941" s="2">
        <v>0.08</v>
      </c>
      <c r="AG941" s="2">
        <v>0.08</v>
      </c>
    </row>
    <row r="942" spans="1:34" hidden="1" x14ac:dyDescent="0.35">
      <c r="A942" s="2" t="s">
        <v>276</v>
      </c>
      <c r="B942" s="2">
        <v>104343100</v>
      </c>
      <c r="C942" s="2" t="s">
        <v>3016</v>
      </c>
      <c r="D942" s="2" t="s">
        <v>3017</v>
      </c>
      <c r="E942" s="2" t="s">
        <v>72</v>
      </c>
      <c r="F942" s="2" t="s">
        <v>73</v>
      </c>
      <c r="G942" s="2" t="s">
        <v>1314</v>
      </c>
      <c r="H942" s="2" t="s">
        <v>776</v>
      </c>
      <c r="I942" s="2" t="s">
        <v>3018</v>
      </c>
      <c r="J942" s="2" t="s">
        <v>65</v>
      </c>
      <c r="K942" s="2" t="s">
        <v>77</v>
      </c>
      <c r="L942" s="2" t="s">
        <v>3019</v>
      </c>
      <c r="M942" s="2" t="s">
        <v>40</v>
      </c>
      <c r="N942" s="2" t="s">
        <v>41</v>
      </c>
      <c r="O942" s="2">
        <v>35618</v>
      </c>
      <c r="P942" s="72" t="s">
        <v>2966</v>
      </c>
      <c r="Q942" s="2">
        <v>55600</v>
      </c>
      <c r="R942" s="2">
        <v>0</v>
      </c>
      <c r="S942" s="2" t="s">
        <v>544</v>
      </c>
      <c r="T942" s="2" t="s">
        <v>493</v>
      </c>
      <c r="U942" s="2">
        <v>77560</v>
      </c>
      <c r="V942" s="2">
        <v>36780.659999999996</v>
      </c>
      <c r="W942" s="2">
        <v>0</v>
      </c>
      <c r="X942" s="2" t="s">
        <v>2650</v>
      </c>
      <c r="Y942" s="2">
        <v>0</v>
      </c>
      <c r="Z942" s="2" t="s">
        <v>2606</v>
      </c>
      <c r="AA942" s="2" t="s">
        <v>2</v>
      </c>
      <c r="AB942" s="2">
        <v>-7560</v>
      </c>
      <c r="AC942" s="2">
        <v>18</v>
      </c>
      <c r="AD942" s="2">
        <v>-945</v>
      </c>
      <c r="AE942" s="2" t="s">
        <v>44</v>
      </c>
      <c r="AF942" s="2">
        <v>0.05</v>
      </c>
      <c r="AG942" s="2">
        <v>7.0000000000000007E-2</v>
      </c>
    </row>
    <row r="943" spans="1:34" hidden="1" x14ac:dyDescent="0.35">
      <c r="A943" s="2" t="s">
        <v>276</v>
      </c>
      <c r="B943" s="2">
        <v>150001930</v>
      </c>
      <c r="C943" s="2" t="s">
        <v>3020</v>
      </c>
      <c r="D943" s="2" t="s">
        <v>3021</v>
      </c>
      <c r="E943" s="2" t="s">
        <v>72</v>
      </c>
      <c r="F943" s="2" t="s">
        <v>73</v>
      </c>
      <c r="G943" s="2" t="s">
        <v>1314</v>
      </c>
      <c r="H943" s="2" t="s">
        <v>776</v>
      </c>
      <c r="I943" s="2" t="s">
        <v>3022</v>
      </c>
      <c r="J943" s="2" t="s">
        <v>65</v>
      </c>
      <c r="K943" s="2" t="s">
        <v>77</v>
      </c>
      <c r="L943" s="2" t="s">
        <v>3023</v>
      </c>
      <c r="M943" s="2" t="s">
        <v>40</v>
      </c>
      <c r="N943" s="2" t="s">
        <v>41</v>
      </c>
      <c r="O943" s="2">
        <v>37597</v>
      </c>
      <c r="P943" s="72" t="s">
        <v>2966</v>
      </c>
      <c r="Q943" s="2">
        <v>59900</v>
      </c>
      <c r="R943" s="2">
        <v>0</v>
      </c>
      <c r="S943" s="2" t="s">
        <v>52</v>
      </c>
      <c r="T943" s="2" t="s">
        <v>493</v>
      </c>
      <c r="U943" s="2">
        <v>37500</v>
      </c>
      <c r="V943" s="2">
        <v>36748.660000000003</v>
      </c>
      <c r="W943" s="2">
        <v>0</v>
      </c>
      <c r="X943" s="2" t="s">
        <v>2650</v>
      </c>
      <c r="Y943" s="2">
        <v>0</v>
      </c>
      <c r="Z943" s="2" t="s">
        <v>2606</v>
      </c>
      <c r="AA943" s="2" t="s">
        <v>2</v>
      </c>
      <c r="AB943" s="2">
        <v>2500</v>
      </c>
      <c r="AC943" s="2">
        <v>19</v>
      </c>
      <c r="AD943" s="2">
        <v>312.5</v>
      </c>
      <c r="AE943" s="2" t="s">
        <v>44</v>
      </c>
      <c r="AF943" s="2">
        <v>0.05</v>
      </c>
      <c r="AG943" s="2">
        <v>7.0000000000000007E-2</v>
      </c>
    </row>
    <row r="944" spans="1:34" hidden="1" x14ac:dyDescent="0.35">
      <c r="A944" s="2" t="s">
        <v>137</v>
      </c>
      <c r="B944" s="2">
        <v>104520360</v>
      </c>
      <c r="C944" s="2" t="s">
        <v>3024</v>
      </c>
      <c r="D944" s="2" t="s">
        <v>3025</v>
      </c>
      <c r="E944" s="2" t="s">
        <v>45</v>
      </c>
      <c r="F944" s="2" t="s">
        <v>45</v>
      </c>
      <c r="G944" s="2" t="s">
        <v>46</v>
      </c>
      <c r="H944" s="2" t="s">
        <v>180</v>
      </c>
      <c r="I944" s="2" t="s">
        <v>3026</v>
      </c>
      <c r="J944" s="2" t="s">
        <v>50</v>
      </c>
      <c r="K944" s="2" t="s">
        <v>50</v>
      </c>
      <c r="L944" s="2" t="s">
        <v>3023</v>
      </c>
      <c r="M944" s="2" t="s">
        <v>51</v>
      </c>
      <c r="N944" s="2" t="s">
        <v>41</v>
      </c>
      <c r="O944" s="2">
        <v>153001</v>
      </c>
      <c r="P944" s="72" t="s">
        <v>2966</v>
      </c>
      <c r="Q944" s="2">
        <v>250000</v>
      </c>
      <c r="R944" s="2">
        <v>0</v>
      </c>
      <c r="S944" s="2" t="s">
        <v>69</v>
      </c>
      <c r="U944" s="2">
        <v>33000</v>
      </c>
      <c r="V944" s="2">
        <v>153001</v>
      </c>
      <c r="W944" s="2">
        <v>0</v>
      </c>
      <c r="X944" s="2" t="s">
        <v>102</v>
      </c>
      <c r="Y944" s="2">
        <v>250000</v>
      </c>
      <c r="Z944" s="2">
        <v>220000</v>
      </c>
      <c r="AA944" s="2">
        <v>0.38799600000000001</v>
      </c>
      <c r="AB944" s="2">
        <v>-3000</v>
      </c>
      <c r="AC944" s="2">
        <v>10</v>
      </c>
      <c r="AD944" s="2">
        <v>-428.57142857142856</v>
      </c>
      <c r="AE944" s="2" t="s">
        <v>44</v>
      </c>
      <c r="AF944" s="2">
        <v>0.05</v>
      </c>
      <c r="AG944" s="2">
        <v>0.05</v>
      </c>
    </row>
    <row r="945" spans="1:33" hidden="1" x14ac:dyDescent="0.35">
      <c r="A945" s="2" t="s">
        <v>137</v>
      </c>
      <c r="B945" s="2">
        <v>108004060</v>
      </c>
      <c r="C945" s="2" t="s">
        <v>3027</v>
      </c>
      <c r="D945" s="2" t="s">
        <v>3028</v>
      </c>
      <c r="E945" s="2" t="s">
        <v>45</v>
      </c>
      <c r="F945" s="2" t="s">
        <v>45</v>
      </c>
      <c r="G945" s="2" t="s">
        <v>46</v>
      </c>
      <c r="H945" s="2" t="s">
        <v>180</v>
      </c>
      <c r="I945" s="2" t="s">
        <v>3029</v>
      </c>
      <c r="J945" s="2" t="s">
        <v>49</v>
      </c>
      <c r="K945" s="2" t="s">
        <v>50</v>
      </c>
      <c r="L945" s="2" t="s">
        <v>3030</v>
      </c>
      <c r="M945" s="2" t="s">
        <v>51</v>
      </c>
      <c r="N945" s="2" t="s">
        <v>41</v>
      </c>
      <c r="O945" s="2">
        <v>2414.6799999999998</v>
      </c>
      <c r="P945" s="72" t="s">
        <v>2966</v>
      </c>
      <c r="Q945" s="2">
        <v>3900</v>
      </c>
      <c r="R945" s="2">
        <v>0</v>
      </c>
      <c r="S945" s="2" t="s">
        <v>69</v>
      </c>
      <c r="U945" s="2">
        <v>8672</v>
      </c>
      <c r="V945" s="2">
        <v>2414.6799999999998</v>
      </c>
      <c r="W945" s="2">
        <v>0</v>
      </c>
      <c r="X945" s="2" t="s">
        <v>190</v>
      </c>
      <c r="Y945" s="2">
        <v>3900</v>
      </c>
      <c r="Z945" s="2">
        <v>-5639</v>
      </c>
      <c r="AA945" s="2">
        <v>0.3808512820512821</v>
      </c>
      <c r="AB945" s="2">
        <v>866.99999999999989</v>
      </c>
      <c r="AC945" s="2">
        <v>24</v>
      </c>
      <c r="AD945" s="2">
        <v>328.40909090909088</v>
      </c>
      <c r="AE945" s="2" t="s">
        <v>44</v>
      </c>
      <c r="AF945" s="2">
        <v>0.05</v>
      </c>
      <c r="AG945" s="2">
        <v>0.05</v>
      </c>
    </row>
    <row r="946" spans="1:33" hidden="1" x14ac:dyDescent="0.35">
      <c r="A946" s="2" t="s">
        <v>137</v>
      </c>
      <c r="B946" s="2">
        <v>104523010</v>
      </c>
      <c r="C946" s="2" t="s">
        <v>3031</v>
      </c>
      <c r="D946" s="2" t="s">
        <v>3032</v>
      </c>
      <c r="E946" s="2" t="s">
        <v>45</v>
      </c>
      <c r="F946" s="2" t="s">
        <v>45</v>
      </c>
      <c r="G946" s="2" t="s">
        <v>46</v>
      </c>
      <c r="H946" s="2" t="s">
        <v>618</v>
      </c>
      <c r="I946" s="2" t="s">
        <v>3033</v>
      </c>
      <c r="J946" s="2" t="s">
        <v>50</v>
      </c>
      <c r="K946" s="2" t="s">
        <v>50</v>
      </c>
      <c r="L946" s="2" t="s">
        <v>2603</v>
      </c>
      <c r="M946" s="2" t="s">
        <v>51</v>
      </c>
      <c r="N946" s="2" t="s">
        <v>78</v>
      </c>
      <c r="O946" s="2">
        <v>7194</v>
      </c>
      <c r="P946" s="72" t="s">
        <v>2966</v>
      </c>
      <c r="Q946" s="2">
        <v>13100</v>
      </c>
      <c r="R946" s="2">
        <v>1.8564655124286844E-6</v>
      </c>
      <c r="S946" s="2" t="s">
        <v>69</v>
      </c>
      <c r="U946" s="2">
        <v>64639.08</v>
      </c>
      <c r="V946" s="2">
        <v>7194</v>
      </c>
      <c r="W946" s="2">
        <v>0</v>
      </c>
      <c r="X946" s="2" t="s">
        <v>190</v>
      </c>
      <c r="Y946" s="2">
        <v>13100</v>
      </c>
      <c r="Z946" s="2">
        <v>-58003</v>
      </c>
      <c r="AA946" s="2">
        <v>0.45083969465648854</v>
      </c>
      <c r="AB946" s="2">
        <v>6463.9199999999983</v>
      </c>
      <c r="AC946" s="2">
        <v>0.72</v>
      </c>
      <c r="AD946" s="2">
        <v>1224.2272727272723</v>
      </c>
      <c r="AE946" s="2" t="s">
        <v>44</v>
      </c>
      <c r="AF946" s="2">
        <v>0.1</v>
      </c>
      <c r="AG946" s="2">
        <v>0.1</v>
      </c>
    </row>
    <row r="947" spans="1:33" hidden="1" x14ac:dyDescent="0.35">
      <c r="A947" s="2" t="s">
        <v>137</v>
      </c>
      <c r="B947" s="2">
        <v>104533120</v>
      </c>
      <c r="C947" s="2" t="s">
        <v>3034</v>
      </c>
      <c r="D947" s="2" t="s">
        <v>3035</v>
      </c>
      <c r="E947" s="2" t="s">
        <v>34</v>
      </c>
      <c r="F947" s="2" t="s">
        <v>80</v>
      </c>
      <c r="G947" s="2" t="s">
        <v>94</v>
      </c>
      <c r="H947" s="2" t="s">
        <v>232</v>
      </c>
      <c r="I947" s="2" t="s">
        <v>3036</v>
      </c>
      <c r="J947" s="2" t="s">
        <v>92</v>
      </c>
      <c r="K947" s="2" t="s">
        <v>50</v>
      </c>
      <c r="L947" s="2" t="s">
        <v>2603</v>
      </c>
      <c r="M947" s="2" t="s">
        <v>51</v>
      </c>
      <c r="N947" s="2" t="s">
        <v>41</v>
      </c>
      <c r="O947" s="2">
        <v>32820</v>
      </c>
      <c r="P947" s="72" t="s">
        <v>2966</v>
      </c>
      <c r="Q947" s="2">
        <v>35000</v>
      </c>
      <c r="R947" s="2">
        <v>3.6588837337703239E-7</v>
      </c>
      <c r="S947" s="2" t="s">
        <v>143</v>
      </c>
      <c r="T947" s="2" t="s">
        <v>143</v>
      </c>
      <c r="U947" s="2">
        <v>27330.739999999998</v>
      </c>
      <c r="V947" s="2">
        <v>32820</v>
      </c>
      <c r="W947" s="2">
        <v>3.6588837338605795E-7</v>
      </c>
      <c r="X947" s="2" t="s">
        <v>190</v>
      </c>
      <c r="Y947" s="2">
        <v>35000</v>
      </c>
      <c r="Z947" s="2">
        <v>-20190</v>
      </c>
      <c r="AA947" s="2">
        <v>6.2285714285714285E-2</v>
      </c>
      <c r="AB947" s="2">
        <v>27859.25</v>
      </c>
      <c r="AC947" s="2">
        <v>2</v>
      </c>
      <c r="AD947" s="2">
        <v>9286.4166666666661</v>
      </c>
      <c r="AE947" s="2" t="s">
        <v>44</v>
      </c>
      <c r="AF947" s="2">
        <v>0.05</v>
      </c>
      <c r="AG947" s="2">
        <v>0.05</v>
      </c>
    </row>
    <row r="948" spans="1:33" hidden="1" x14ac:dyDescent="0.35">
      <c r="A948" s="2" t="s">
        <v>137</v>
      </c>
      <c r="B948" s="2">
        <v>104533680</v>
      </c>
      <c r="C948" s="2" t="s">
        <v>3037</v>
      </c>
      <c r="D948" s="2" t="s">
        <v>3038</v>
      </c>
      <c r="E948" s="2" t="s">
        <v>34</v>
      </c>
      <c r="F948" s="2" t="s">
        <v>80</v>
      </c>
      <c r="G948" s="2" t="s">
        <v>250</v>
      </c>
      <c r="H948" s="2" t="s">
        <v>1295</v>
      </c>
      <c r="I948" s="2" t="s">
        <v>3039</v>
      </c>
      <c r="J948" s="2" t="s">
        <v>156</v>
      </c>
      <c r="K948" s="2" t="s">
        <v>156</v>
      </c>
      <c r="L948" s="2" t="s">
        <v>2931</v>
      </c>
      <c r="M948" s="2" t="s">
        <v>40</v>
      </c>
      <c r="N948" s="2" t="s">
        <v>78</v>
      </c>
      <c r="O948" s="2">
        <v>37993</v>
      </c>
      <c r="P948" s="72" t="s">
        <v>2966</v>
      </c>
      <c r="Q948" s="2">
        <v>50000</v>
      </c>
      <c r="R948" s="2">
        <v>0</v>
      </c>
      <c r="S948" s="2" t="s">
        <v>143</v>
      </c>
      <c r="T948" s="2" t="s">
        <v>143</v>
      </c>
      <c r="U948" s="2">
        <v>70681.759999999995</v>
      </c>
      <c r="V948" s="2">
        <v>37993</v>
      </c>
      <c r="W948" s="2">
        <v>0</v>
      </c>
      <c r="X948" s="2" t="s">
        <v>190</v>
      </c>
      <c r="Y948" s="2">
        <v>50000</v>
      </c>
      <c r="Z948" s="2">
        <v>-45950</v>
      </c>
      <c r="AA948" s="2">
        <v>0.24013999999999999</v>
      </c>
      <c r="AB948" s="2">
        <v>25268.240000000009</v>
      </c>
      <c r="AC948" s="2">
        <v>5.4</v>
      </c>
      <c r="AD948" s="2">
        <v>2526.824000000001</v>
      </c>
      <c r="AE948" s="2" t="s">
        <v>44</v>
      </c>
      <c r="AF948" s="2">
        <v>0.25</v>
      </c>
      <c r="AG948" s="2">
        <v>0.25</v>
      </c>
    </row>
    <row r="949" spans="1:33" hidden="1" x14ac:dyDescent="0.35">
      <c r="A949" s="2" t="s">
        <v>137</v>
      </c>
      <c r="B949" s="2">
        <v>104535450</v>
      </c>
      <c r="C949" s="2" t="s">
        <v>3040</v>
      </c>
      <c r="D949" s="2" t="s">
        <v>3041</v>
      </c>
      <c r="E949" s="2" t="s">
        <v>34</v>
      </c>
      <c r="F949" s="2" t="s">
        <v>80</v>
      </c>
      <c r="G949" s="2" t="s">
        <v>138</v>
      </c>
      <c r="H949" s="2" t="s">
        <v>139</v>
      </c>
      <c r="I949" s="2" t="s">
        <v>3042</v>
      </c>
      <c r="J949" s="2" t="s">
        <v>49</v>
      </c>
      <c r="K949" s="2" t="s">
        <v>50</v>
      </c>
      <c r="L949" s="2" t="s">
        <v>2603</v>
      </c>
      <c r="M949" s="2" t="s">
        <v>51</v>
      </c>
      <c r="N949" s="2" t="s">
        <v>41</v>
      </c>
      <c r="O949" s="2">
        <v>13572</v>
      </c>
      <c r="P949" s="72" t="s">
        <v>2966</v>
      </c>
      <c r="Q949" s="2">
        <v>20000</v>
      </c>
      <c r="R949" s="2">
        <v>0</v>
      </c>
      <c r="S949" s="2" t="s">
        <v>143</v>
      </c>
      <c r="T949" s="2" t="s">
        <v>143</v>
      </c>
      <c r="U949" s="2">
        <v>42936</v>
      </c>
      <c r="V949" s="2">
        <v>13572</v>
      </c>
      <c r="W949" s="2">
        <v>0</v>
      </c>
      <c r="X949" s="2" t="s">
        <v>190</v>
      </c>
      <c r="Y949" s="2">
        <v>20000</v>
      </c>
      <c r="Z949" s="2">
        <v>-47000</v>
      </c>
      <c r="AA949" s="2">
        <v>0.32140000000000002</v>
      </c>
      <c r="AB949" s="2">
        <v>24064</v>
      </c>
      <c r="AC949" s="2">
        <v>10.199999999999999</v>
      </c>
      <c r="AD949" s="2">
        <v>8021.333333333333</v>
      </c>
      <c r="AE949" s="2" t="s">
        <v>53</v>
      </c>
      <c r="AF949" s="2">
        <v>0.03</v>
      </c>
      <c r="AG949" s="2">
        <v>0.05</v>
      </c>
    </row>
    <row r="950" spans="1:33" hidden="1" x14ac:dyDescent="0.35">
      <c r="A950" s="2" t="s">
        <v>137</v>
      </c>
      <c r="B950" s="2">
        <v>104524460</v>
      </c>
      <c r="C950" s="2" t="s">
        <v>3043</v>
      </c>
      <c r="D950" s="2" t="s">
        <v>3044</v>
      </c>
      <c r="E950" s="2" t="s">
        <v>34</v>
      </c>
      <c r="F950" s="2" t="s">
        <v>35</v>
      </c>
      <c r="G950" s="2" t="s">
        <v>36</v>
      </c>
      <c r="H950" s="2" t="s">
        <v>464</v>
      </c>
      <c r="I950" s="2" t="s">
        <v>3045</v>
      </c>
      <c r="J950" s="2" t="s">
        <v>256</v>
      </c>
      <c r="K950" s="2" t="s">
        <v>50</v>
      </c>
      <c r="L950" s="2" t="s">
        <v>2917</v>
      </c>
      <c r="M950" s="2" t="s">
        <v>40</v>
      </c>
      <c r="N950" s="2" t="s">
        <v>78</v>
      </c>
      <c r="O950" s="2">
        <v>35688.299999999996</v>
      </c>
      <c r="P950" s="72" t="s">
        <v>2966</v>
      </c>
      <c r="Q950" s="2">
        <v>27900</v>
      </c>
      <c r="R950" s="2">
        <v>0</v>
      </c>
      <c r="S950" s="2" t="s">
        <v>143</v>
      </c>
      <c r="T950" s="2" t="s">
        <v>143</v>
      </c>
      <c r="U950" s="2">
        <v>50780</v>
      </c>
      <c r="V950" s="2">
        <v>35688.299999999996</v>
      </c>
      <c r="W950" s="2">
        <v>0</v>
      </c>
      <c r="X950" s="2" t="s">
        <v>190</v>
      </c>
      <c r="Y950" s="2">
        <v>27900</v>
      </c>
      <c r="Z950" s="2">
        <v>-50300</v>
      </c>
      <c r="AA950" s="2">
        <v>-0.27915053763440845</v>
      </c>
      <c r="AB950" s="2">
        <v>27420</v>
      </c>
      <c r="AC950" s="2">
        <v>3.45</v>
      </c>
      <c r="AD950" s="2">
        <v>5653.6082474226805</v>
      </c>
      <c r="AE950" s="2" t="s">
        <v>44</v>
      </c>
      <c r="AF950" s="2">
        <v>0.2</v>
      </c>
      <c r="AG950" s="2">
        <v>0.2</v>
      </c>
    </row>
    <row r="951" spans="1:33" hidden="1" x14ac:dyDescent="0.35">
      <c r="A951" s="2" t="s">
        <v>137</v>
      </c>
      <c r="B951" s="2">
        <v>101310076</v>
      </c>
      <c r="C951" s="2" t="s">
        <v>3046</v>
      </c>
      <c r="D951" s="2" t="s">
        <v>3047</v>
      </c>
      <c r="E951" s="2" t="s">
        <v>34</v>
      </c>
      <c r="F951" s="2" t="s">
        <v>97</v>
      </c>
      <c r="G951" s="2" t="s">
        <v>273</v>
      </c>
      <c r="H951" s="2" t="s">
        <v>279</v>
      </c>
      <c r="I951" s="2" t="s">
        <v>3048</v>
      </c>
      <c r="J951" s="2" t="s">
        <v>49</v>
      </c>
      <c r="K951" s="2" t="s">
        <v>50</v>
      </c>
      <c r="L951" s="2" t="s">
        <v>2603</v>
      </c>
      <c r="M951" s="2" t="s">
        <v>51</v>
      </c>
      <c r="N951" s="2" t="s">
        <v>55</v>
      </c>
      <c r="O951" s="2">
        <v>4176</v>
      </c>
      <c r="P951" s="72" t="s">
        <v>2966</v>
      </c>
      <c r="Q951" s="2">
        <v>9000</v>
      </c>
      <c r="R951" s="2">
        <v>1.4053290599451485E-2</v>
      </c>
      <c r="S951" s="2" t="s">
        <v>143</v>
      </c>
      <c r="T951" s="2" t="s">
        <v>143</v>
      </c>
      <c r="U951" s="2">
        <v>44801.159999999996</v>
      </c>
      <c r="V951" s="2">
        <v>4176</v>
      </c>
      <c r="W951" s="2">
        <v>2.678502074558323E-6</v>
      </c>
      <c r="X951" s="2" t="s">
        <v>190</v>
      </c>
      <c r="Y951" s="2">
        <v>9000</v>
      </c>
      <c r="Z951" s="2">
        <v>-61000</v>
      </c>
      <c r="AA951" s="2">
        <v>0.53600000000000003</v>
      </c>
      <c r="AB951" s="2">
        <v>25198.720000000001</v>
      </c>
      <c r="AC951" s="2">
        <v>3</v>
      </c>
      <c r="AD951" s="2">
        <v>4199.7866666666669</v>
      </c>
      <c r="AE951" s="2" t="s">
        <v>44</v>
      </c>
      <c r="AF951" s="2">
        <v>0.25</v>
      </c>
      <c r="AG951" s="2">
        <v>0.25</v>
      </c>
    </row>
    <row r="952" spans="1:33" hidden="1" x14ac:dyDescent="0.35">
      <c r="A952" s="2" t="s">
        <v>2645</v>
      </c>
      <c r="B952" s="2">
        <v>201230450</v>
      </c>
      <c r="C952" s="2" t="s">
        <v>3049</v>
      </c>
      <c r="D952" s="2" t="s">
        <v>3050</v>
      </c>
      <c r="E952" s="2" t="s">
        <v>34</v>
      </c>
      <c r="F952" s="2" t="s">
        <v>80</v>
      </c>
      <c r="G952" s="2" t="s">
        <v>138</v>
      </c>
      <c r="H952" s="2" t="s">
        <v>363</v>
      </c>
      <c r="I952" s="2" t="s">
        <v>3051</v>
      </c>
      <c r="J952" s="2" t="s">
        <v>50</v>
      </c>
      <c r="K952" s="2" t="s">
        <v>50</v>
      </c>
      <c r="L952" s="2" t="s">
        <v>2917</v>
      </c>
      <c r="M952" s="2" t="s">
        <v>51</v>
      </c>
      <c r="N952" s="2" t="s">
        <v>358</v>
      </c>
      <c r="O952" s="2">
        <v>1907.33</v>
      </c>
      <c r="P952" s="72" t="s">
        <v>3052</v>
      </c>
      <c r="Q952" s="2">
        <v>4000</v>
      </c>
      <c r="R952" s="2">
        <v>0</v>
      </c>
      <c r="S952" s="2" t="s">
        <v>52</v>
      </c>
      <c r="T952" s="2" t="s">
        <v>52</v>
      </c>
      <c r="U952" s="2">
        <v>1907.33</v>
      </c>
      <c r="V952" s="2">
        <v>0</v>
      </c>
      <c r="W952" s="2">
        <v>4000</v>
      </c>
      <c r="X952" s="2">
        <v>0</v>
      </c>
      <c r="Y952" s="2">
        <v>0.52316750000000001</v>
      </c>
      <c r="Z952" s="2">
        <v>2092.67</v>
      </c>
      <c r="AA952" s="2">
        <v>5</v>
      </c>
      <c r="AB952" s="2">
        <v>418.53399999999999</v>
      </c>
      <c r="AC952" s="2" t="s">
        <v>53</v>
      </c>
      <c r="AD952" s="2" t="s">
        <v>53</v>
      </c>
      <c r="AE952" s="2" t="b">
        <v>1</v>
      </c>
      <c r="AF952" s="2">
        <v>0.3</v>
      </c>
      <c r="AG952" s="2">
        <v>0.3</v>
      </c>
    </row>
    <row r="953" spans="1:33" hidden="1" x14ac:dyDescent="0.35">
      <c r="A953" s="2" t="s">
        <v>2645</v>
      </c>
      <c r="B953" s="2">
        <v>150001835</v>
      </c>
      <c r="C953" s="2" t="s">
        <v>3053</v>
      </c>
      <c r="D953" s="2" t="s">
        <v>3054</v>
      </c>
      <c r="E953" s="2" t="s">
        <v>34</v>
      </c>
      <c r="F953" s="2" t="s">
        <v>97</v>
      </c>
      <c r="G953" s="2" t="s">
        <v>179</v>
      </c>
      <c r="H953" s="2" t="s">
        <v>183</v>
      </c>
      <c r="I953" s="2" t="s">
        <v>3055</v>
      </c>
      <c r="J953" s="2" t="s">
        <v>57</v>
      </c>
      <c r="K953" s="2" t="s">
        <v>50</v>
      </c>
      <c r="L953" s="2" t="s">
        <v>1875</v>
      </c>
      <c r="M953" s="2" t="s">
        <v>51</v>
      </c>
      <c r="N953" s="2" t="s">
        <v>78</v>
      </c>
      <c r="O953" s="2">
        <v>17077.14</v>
      </c>
      <c r="P953" s="72" t="s">
        <v>3052</v>
      </c>
      <c r="Q953" s="2">
        <v>15000</v>
      </c>
      <c r="R953" s="2">
        <v>0</v>
      </c>
      <c r="S953" s="2" t="s">
        <v>69</v>
      </c>
      <c r="T953" s="2" t="s">
        <v>69</v>
      </c>
      <c r="U953" s="2">
        <v>17077.14</v>
      </c>
      <c r="V953" s="2">
        <v>0</v>
      </c>
      <c r="W953" s="2">
        <v>15000</v>
      </c>
      <c r="X953" s="2">
        <v>0</v>
      </c>
      <c r="Y953" s="2">
        <v>-0.13847599999999996</v>
      </c>
      <c r="Z953" s="2">
        <v>-2077.1399999999994</v>
      </c>
      <c r="AA953" s="2">
        <v>0.6</v>
      </c>
      <c r="AB953" s="2">
        <v>-3461.8999999999992</v>
      </c>
      <c r="AC953" s="2" t="s">
        <v>44</v>
      </c>
      <c r="AD953" s="2" t="s">
        <v>44</v>
      </c>
      <c r="AE953" s="2" t="b">
        <v>1</v>
      </c>
      <c r="AF953" s="2">
        <v>0.25</v>
      </c>
      <c r="AG953" s="2">
        <v>0.25</v>
      </c>
    </row>
    <row r="954" spans="1:33" hidden="1" x14ac:dyDescent="0.35">
      <c r="A954" s="2" t="s">
        <v>2645</v>
      </c>
      <c r="B954" s="2">
        <v>104543150</v>
      </c>
      <c r="C954" s="2" t="s">
        <v>3056</v>
      </c>
      <c r="D954" s="2" t="s">
        <v>3057</v>
      </c>
      <c r="E954" s="2" t="s">
        <v>34</v>
      </c>
      <c r="F954" s="2" t="s">
        <v>35</v>
      </c>
      <c r="G954" s="2" t="s">
        <v>257</v>
      </c>
      <c r="H954" s="2" t="s">
        <v>271</v>
      </c>
      <c r="I954" s="2" t="s">
        <v>3058</v>
      </c>
      <c r="J954" s="2" t="s">
        <v>57</v>
      </c>
      <c r="K954" s="2" t="s">
        <v>50</v>
      </c>
      <c r="L954" s="2" t="s">
        <v>1875</v>
      </c>
      <c r="M954" s="2" t="s">
        <v>51</v>
      </c>
      <c r="N954" s="2" t="s">
        <v>41</v>
      </c>
      <c r="O954" s="2">
        <v>83700</v>
      </c>
      <c r="P954" s="72" t="s">
        <v>3052</v>
      </c>
      <c r="Q954" s="2">
        <v>113900</v>
      </c>
      <c r="R954" s="2">
        <v>0</v>
      </c>
      <c r="S954" s="2" t="s">
        <v>143</v>
      </c>
      <c r="T954" s="2" t="s">
        <v>143</v>
      </c>
      <c r="U954" s="2">
        <v>83700</v>
      </c>
      <c r="V954" s="2">
        <v>0</v>
      </c>
      <c r="W954" s="2">
        <v>113900</v>
      </c>
      <c r="X954" s="2">
        <v>0</v>
      </c>
      <c r="Y954" s="2">
        <v>0.26514486391571557</v>
      </c>
      <c r="Z954" s="2">
        <v>30200.000000000004</v>
      </c>
      <c r="AA954" s="2">
        <v>13.62</v>
      </c>
      <c r="AB954" s="2">
        <v>2217.3274596182091</v>
      </c>
      <c r="AC954" s="2" t="s">
        <v>53</v>
      </c>
      <c r="AD954" s="2" t="s">
        <v>53</v>
      </c>
      <c r="AE954" s="2" t="b">
        <v>1</v>
      </c>
      <c r="AF954" s="2">
        <v>0.03</v>
      </c>
      <c r="AG954" s="2">
        <v>0.05</v>
      </c>
    </row>
    <row r="955" spans="1:33" hidden="1" x14ac:dyDescent="0.35">
      <c r="A955" s="2" t="s">
        <v>2645</v>
      </c>
      <c r="B955" s="2">
        <v>232000920</v>
      </c>
      <c r="C955" s="2" t="s">
        <v>3059</v>
      </c>
      <c r="D955" s="2" t="s">
        <v>3060</v>
      </c>
      <c r="E955" s="2" t="s">
        <v>34</v>
      </c>
      <c r="F955" s="2" t="s">
        <v>97</v>
      </c>
      <c r="G955" s="2" t="s">
        <v>273</v>
      </c>
      <c r="H955" s="2" t="s">
        <v>1302</v>
      </c>
      <c r="I955" s="2" t="s">
        <v>3061</v>
      </c>
      <c r="J955" s="2" t="s">
        <v>49</v>
      </c>
      <c r="K955" s="2" t="s">
        <v>50</v>
      </c>
      <c r="L955" s="2" t="s">
        <v>2603</v>
      </c>
      <c r="M955" s="2" t="s">
        <v>51</v>
      </c>
      <c r="N955" s="2" t="s">
        <v>358</v>
      </c>
      <c r="O955" s="2">
        <v>10558.05</v>
      </c>
      <c r="P955" s="72" t="s">
        <v>3052</v>
      </c>
      <c r="Q955" s="2">
        <v>18000</v>
      </c>
      <c r="R955" s="2">
        <v>0</v>
      </c>
      <c r="S955" s="2" t="s">
        <v>143</v>
      </c>
      <c r="T955" s="2" t="s">
        <v>143</v>
      </c>
      <c r="U955" s="2">
        <v>10558.05</v>
      </c>
      <c r="V955" s="2">
        <v>0</v>
      </c>
      <c r="W955" s="2">
        <v>18000</v>
      </c>
      <c r="X955" s="2">
        <v>0</v>
      </c>
      <c r="Y955" s="2">
        <v>0.41344166666666671</v>
      </c>
      <c r="Z955" s="2">
        <v>7441.9500000000007</v>
      </c>
      <c r="AA955" s="2">
        <v>12</v>
      </c>
      <c r="AB955" s="2">
        <v>620.16250000000002</v>
      </c>
      <c r="AC955" s="2" t="s">
        <v>44</v>
      </c>
      <c r="AD955" s="2" t="s">
        <v>44</v>
      </c>
      <c r="AE955" s="2" t="b">
        <v>1</v>
      </c>
      <c r="AF955" s="2">
        <v>0.25</v>
      </c>
      <c r="AG955" s="2">
        <v>0.25</v>
      </c>
    </row>
    <row r="956" spans="1:33" hidden="1" x14ac:dyDescent="0.35">
      <c r="A956" s="2" t="s">
        <v>2645</v>
      </c>
      <c r="B956" s="2">
        <v>201113010</v>
      </c>
      <c r="C956" s="2" t="s">
        <v>3062</v>
      </c>
      <c r="D956" s="2" t="s">
        <v>3063</v>
      </c>
      <c r="E956" s="2" t="s">
        <v>34</v>
      </c>
      <c r="F956" s="2" t="s">
        <v>97</v>
      </c>
      <c r="G956" s="2" t="s">
        <v>285</v>
      </c>
      <c r="H956" s="2" t="s">
        <v>1640</v>
      </c>
      <c r="I956" s="2" t="s">
        <v>3064</v>
      </c>
      <c r="J956" s="2" t="s">
        <v>469</v>
      </c>
      <c r="K956" s="2" t="s">
        <v>50</v>
      </c>
      <c r="L956" s="2" t="s">
        <v>3065</v>
      </c>
      <c r="M956" s="2" t="s">
        <v>51</v>
      </c>
      <c r="N956" s="2" t="s">
        <v>55</v>
      </c>
      <c r="O956" s="2">
        <v>22530.240000000002</v>
      </c>
      <c r="P956" s="72" t="s">
        <v>3052</v>
      </c>
      <c r="Q956" s="2">
        <v>25000</v>
      </c>
      <c r="R956" s="2">
        <v>2.6158762623034182E-3</v>
      </c>
      <c r="S956" s="2" t="s">
        <v>69</v>
      </c>
      <c r="T956" s="2" t="s">
        <v>69</v>
      </c>
      <c r="U956" s="2">
        <v>22589.176320000002</v>
      </c>
      <c r="V956" s="2">
        <v>2.6016361777071229E-3</v>
      </c>
      <c r="W956" s="2">
        <v>25000</v>
      </c>
      <c r="X956" s="2">
        <v>0</v>
      </c>
      <c r="Y956" s="2">
        <v>9.643294719999991E-2</v>
      </c>
      <c r="Z956" s="2">
        <v>2410.8236799999977</v>
      </c>
      <c r="AA956" s="2">
        <v>2.56</v>
      </c>
      <c r="AB956" s="2">
        <v>941.72799999999904</v>
      </c>
      <c r="AC956" s="2" t="s">
        <v>44</v>
      </c>
      <c r="AD956" s="2" t="s">
        <v>44</v>
      </c>
      <c r="AE956" s="2" t="b">
        <v>1</v>
      </c>
      <c r="AF956" s="2">
        <v>0.25</v>
      </c>
      <c r="AG956" s="2">
        <v>0.25</v>
      </c>
    </row>
    <row r="957" spans="1:33" hidden="1" x14ac:dyDescent="0.35">
      <c r="A957" s="2" t="s">
        <v>2645</v>
      </c>
      <c r="B957" s="2">
        <v>201700347</v>
      </c>
      <c r="C957" s="2" t="s">
        <v>3066</v>
      </c>
      <c r="D957" s="2" t="s">
        <v>3067</v>
      </c>
      <c r="E957" s="2" t="s">
        <v>34</v>
      </c>
      <c r="F957" s="2" t="s">
        <v>97</v>
      </c>
      <c r="G957" s="2" t="s">
        <v>285</v>
      </c>
      <c r="H957" s="2" t="s">
        <v>286</v>
      </c>
      <c r="I957" s="2" t="s">
        <v>3068</v>
      </c>
      <c r="J957" s="2" t="s">
        <v>815</v>
      </c>
      <c r="K957" s="2" t="s">
        <v>50</v>
      </c>
      <c r="L957" s="2" t="s">
        <v>3069</v>
      </c>
      <c r="M957" s="2" t="s">
        <v>51</v>
      </c>
      <c r="N957" s="2" t="s">
        <v>55</v>
      </c>
      <c r="O957" s="2">
        <v>11955</v>
      </c>
      <c r="P957" s="72" t="s">
        <v>3052</v>
      </c>
      <c r="Q957" s="2">
        <v>13000</v>
      </c>
      <c r="R957" s="2">
        <v>0</v>
      </c>
      <c r="S957" s="2" t="s">
        <v>143</v>
      </c>
      <c r="T957" s="2" t="s">
        <v>143</v>
      </c>
      <c r="U957" s="2">
        <v>11955</v>
      </c>
      <c r="V957" s="2">
        <v>0</v>
      </c>
      <c r="W957" s="2">
        <v>13000</v>
      </c>
      <c r="X957" s="2">
        <v>0</v>
      </c>
      <c r="Y957" s="2">
        <v>8.0384615384615388E-2</v>
      </c>
      <c r="Z957" s="2">
        <v>1045</v>
      </c>
      <c r="AA957" s="2">
        <v>2.66</v>
      </c>
      <c r="AB957" s="2">
        <v>392.85714285714283</v>
      </c>
      <c r="AC957" s="2" t="s">
        <v>44</v>
      </c>
      <c r="AD957" s="2" t="s">
        <v>44</v>
      </c>
      <c r="AE957" s="2" t="b">
        <v>1</v>
      </c>
      <c r="AF957" s="2">
        <v>0.25</v>
      </c>
      <c r="AG957" s="2">
        <v>0.25</v>
      </c>
    </row>
    <row r="958" spans="1:33" hidden="1" x14ac:dyDescent="0.35">
      <c r="A958" s="2" t="s">
        <v>2645</v>
      </c>
      <c r="B958" s="2">
        <v>150001408</v>
      </c>
      <c r="C958" s="2" t="s">
        <v>3070</v>
      </c>
      <c r="D958" s="2" t="s">
        <v>3071</v>
      </c>
      <c r="E958" s="2" t="s">
        <v>34</v>
      </c>
      <c r="F958" s="2" t="s">
        <v>97</v>
      </c>
      <c r="G958" s="2" t="s">
        <v>98</v>
      </c>
      <c r="H958" s="2" t="s">
        <v>180</v>
      </c>
      <c r="I958" s="2" t="s">
        <v>3072</v>
      </c>
      <c r="J958" s="2" t="s">
        <v>256</v>
      </c>
      <c r="K958" s="2" t="s">
        <v>50</v>
      </c>
      <c r="L958" s="2" t="s">
        <v>3073</v>
      </c>
      <c r="M958" s="2" t="s">
        <v>51</v>
      </c>
      <c r="N958" s="2" t="s">
        <v>78</v>
      </c>
      <c r="O958" s="2">
        <v>15210</v>
      </c>
      <c r="P958" s="72" t="s">
        <v>3052</v>
      </c>
      <c r="Q958" s="2">
        <v>16731</v>
      </c>
      <c r="R958" s="2">
        <v>0</v>
      </c>
      <c r="S958" s="2" t="s">
        <v>69</v>
      </c>
      <c r="T958" s="2" t="s">
        <v>69</v>
      </c>
      <c r="U958" s="2">
        <v>15210</v>
      </c>
      <c r="V958" s="2">
        <v>0</v>
      </c>
      <c r="W958" s="2">
        <v>16731</v>
      </c>
      <c r="X958" s="2">
        <v>0</v>
      </c>
      <c r="Y958" s="2">
        <v>9.0909090909090912E-2</v>
      </c>
      <c r="Z958" s="2">
        <v>1521</v>
      </c>
      <c r="AA958" s="2">
        <v>8.4</v>
      </c>
      <c r="AB958" s="2">
        <v>181.07142857142856</v>
      </c>
      <c r="AC958" s="2" t="s">
        <v>53</v>
      </c>
      <c r="AD958" s="2" t="s">
        <v>53</v>
      </c>
      <c r="AE958" s="2" t="b">
        <v>1</v>
      </c>
      <c r="AF958" s="2">
        <v>0.25</v>
      </c>
      <c r="AG958" s="2">
        <v>0.25</v>
      </c>
    </row>
    <row r="959" spans="1:33" hidden="1" x14ac:dyDescent="0.35">
      <c r="A959" s="2" t="s">
        <v>2645</v>
      </c>
      <c r="B959" s="2">
        <v>150001685</v>
      </c>
      <c r="C959" s="2" t="s">
        <v>3074</v>
      </c>
      <c r="D959" s="2" t="s">
        <v>3075</v>
      </c>
      <c r="E959" s="2" t="s">
        <v>34</v>
      </c>
      <c r="F959" s="2" t="s">
        <v>97</v>
      </c>
      <c r="G959" s="2" t="s">
        <v>98</v>
      </c>
      <c r="H959" s="2" t="s">
        <v>180</v>
      </c>
      <c r="I959" s="2" t="s">
        <v>3076</v>
      </c>
      <c r="J959" s="2" t="s">
        <v>177</v>
      </c>
      <c r="K959" s="2" t="s">
        <v>50</v>
      </c>
      <c r="L959" s="2" t="s">
        <v>2941</v>
      </c>
      <c r="M959" s="2" t="s">
        <v>51</v>
      </c>
      <c r="N959" s="2" t="s">
        <v>78</v>
      </c>
      <c r="O959" s="2">
        <v>15416.199999999999</v>
      </c>
      <c r="P959" s="72" t="s">
        <v>3052</v>
      </c>
      <c r="Q959" s="2">
        <v>16958</v>
      </c>
      <c r="R959" s="2">
        <v>0</v>
      </c>
      <c r="S959" s="2" t="s">
        <v>143</v>
      </c>
      <c r="T959" s="2" t="s">
        <v>143</v>
      </c>
      <c r="U959" s="2">
        <v>15416.199999999999</v>
      </c>
      <c r="V959" s="2">
        <v>0</v>
      </c>
      <c r="W959" s="2">
        <v>16958</v>
      </c>
      <c r="X959" s="2">
        <v>0</v>
      </c>
      <c r="Y959" s="2">
        <v>9.0918740417502128E-2</v>
      </c>
      <c r="Z959" s="2">
        <v>1541.8000000000011</v>
      </c>
      <c r="AA959" s="2">
        <v>8.48</v>
      </c>
      <c r="AB959" s="2">
        <v>181.81603773584916</v>
      </c>
      <c r="AC959" s="2" t="s">
        <v>53</v>
      </c>
      <c r="AD959" s="2" t="s">
        <v>53</v>
      </c>
      <c r="AE959" s="2" t="b">
        <v>1</v>
      </c>
      <c r="AF959" s="2">
        <v>0.25</v>
      </c>
      <c r="AG959" s="2">
        <v>0.25</v>
      </c>
    </row>
    <row r="960" spans="1:33" hidden="1" x14ac:dyDescent="0.35">
      <c r="A960" s="2" t="s">
        <v>2645</v>
      </c>
      <c r="B960" s="2">
        <v>104543940</v>
      </c>
      <c r="C960" s="2" t="s">
        <v>3077</v>
      </c>
      <c r="D960" s="2" t="s">
        <v>3078</v>
      </c>
      <c r="E960" s="2" t="s">
        <v>34</v>
      </c>
      <c r="F960" s="2" t="s">
        <v>35</v>
      </c>
      <c r="G960" s="2" t="s">
        <v>257</v>
      </c>
      <c r="H960" s="2" t="s">
        <v>261</v>
      </c>
      <c r="I960" s="2" t="s">
        <v>3079</v>
      </c>
      <c r="J960" s="2" t="s">
        <v>57</v>
      </c>
      <c r="K960" s="2" t="s">
        <v>50</v>
      </c>
      <c r="L960" s="2" t="s">
        <v>1875</v>
      </c>
      <c r="M960" s="2" t="s">
        <v>40</v>
      </c>
      <c r="N960" s="2" t="s">
        <v>78</v>
      </c>
      <c r="O960" s="2">
        <v>14370</v>
      </c>
      <c r="P960" s="72" t="s">
        <v>3052</v>
      </c>
      <c r="Q960" s="2">
        <v>20813</v>
      </c>
      <c r="R960" s="2">
        <v>0</v>
      </c>
      <c r="S960" s="2" t="s">
        <v>69</v>
      </c>
      <c r="T960" s="2" t="s">
        <v>69</v>
      </c>
      <c r="U960" s="2">
        <v>14370</v>
      </c>
      <c r="V960" s="2">
        <v>0</v>
      </c>
      <c r="W960" s="2">
        <v>20813</v>
      </c>
      <c r="X960" s="2">
        <v>0</v>
      </c>
      <c r="Y960" s="2">
        <v>0.30956613654927206</v>
      </c>
      <c r="Z960" s="2">
        <v>6442.9999999999991</v>
      </c>
      <c r="AA960" s="2">
        <v>7.2</v>
      </c>
      <c r="AB960" s="2">
        <v>894.86111111111097</v>
      </c>
      <c r="AC960" s="2" t="s">
        <v>53</v>
      </c>
      <c r="AD960" s="2" t="s">
        <v>53</v>
      </c>
      <c r="AE960" s="2" t="b">
        <v>1</v>
      </c>
      <c r="AF960" s="2">
        <v>0.05</v>
      </c>
      <c r="AG960" s="2">
        <v>7.0000000000000007E-2</v>
      </c>
    </row>
    <row r="961" spans="1:33" hidden="1" x14ac:dyDescent="0.35">
      <c r="A961" s="2" t="s">
        <v>2645</v>
      </c>
      <c r="B961" s="2">
        <v>150001890</v>
      </c>
      <c r="C961" s="2" t="s">
        <v>3080</v>
      </c>
      <c r="D961" s="2" t="s">
        <v>3081</v>
      </c>
      <c r="E961" s="2" t="s">
        <v>72</v>
      </c>
      <c r="F961" s="2" t="s">
        <v>73</v>
      </c>
      <c r="G961" s="2" t="s">
        <v>1239</v>
      </c>
      <c r="H961" s="2" t="s">
        <v>1240</v>
      </c>
      <c r="I961" s="2" t="s">
        <v>3082</v>
      </c>
      <c r="J961" s="2" t="s">
        <v>77</v>
      </c>
      <c r="K961" s="2" t="s">
        <v>77</v>
      </c>
      <c r="L961" s="2" t="s">
        <v>1848</v>
      </c>
      <c r="M961" s="2" t="s">
        <v>40</v>
      </c>
      <c r="N961" s="2" t="s">
        <v>78</v>
      </c>
      <c r="O961" s="2">
        <v>5512.35</v>
      </c>
      <c r="P961" s="72" t="s">
        <v>3052</v>
      </c>
      <c r="Q961" s="2">
        <v>8300</v>
      </c>
      <c r="R961" s="2">
        <v>1.5900659428374375E-2</v>
      </c>
      <c r="S961" s="2" t="s">
        <v>544</v>
      </c>
      <c r="T961" s="2" t="s">
        <v>493</v>
      </c>
      <c r="U961" s="2">
        <v>5600</v>
      </c>
      <c r="V961" s="2">
        <v>1.5900659428374399E-2</v>
      </c>
      <c r="W961" s="2">
        <v>8300</v>
      </c>
      <c r="X961" s="2">
        <v>0</v>
      </c>
      <c r="Y961" s="2">
        <v>0.3253012048192771</v>
      </c>
      <c r="Z961" s="2">
        <v>2700</v>
      </c>
      <c r="AA961" s="2">
        <v>1</v>
      </c>
      <c r="AB961" s="2">
        <v>2700</v>
      </c>
      <c r="AC961" s="2" t="s">
        <v>44</v>
      </c>
      <c r="AD961" s="2" t="s">
        <v>44</v>
      </c>
      <c r="AE961" s="2" t="b">
        <v>1</v>
      </c>
      <c r="AF961" s="2">
        <v>0.02</v>
      </c>
      <c r="AG961" s="2">
        <v>0.04</v>
      </c>
    </row>
    <row r="962" spans="1:33" hidden="1" x14ac:dyDescent="0.35">
      <c r="A962" s="2" t="s">
        <v>137</v>
      </c>
      <c r="B962" s="2">
        <v>104519410</v>
      </c>
      <c r="C962" s="2" t="s">
        <v>3083</v>
      </c>
      <c r="D962" s="2" t="s">
        <v>3084</v>
      </c>
      <c r="E962" s="2" t="s">
        <v>34</v>
      </c>
      <c r="F962" s="2" t="s">
        <v>80</v>
      </c>
      <c r="G962" s="2" t="s">
        <v>138</v>
      </c>
      <c r="H962" s="2" t="s">
        <v>139</v>
      </c>
      <c r="I962" s="2" t="s">
        <v>3085</v>
      </c>
      <c r="J962" s="2" t="s">
        <v>50</v>
      </c>
      <c r="K962" s="2" t="s">
        <v>50</v>
      </c>
      <c r="L962" s="2" t="s">
        <v>2917</v>
      </c>
      <c r="M962" s="2" t="s">
        <v>51</v>
      </c>
      <c r="N962" s="2" t="s">
        <v>78</v>
      </c>
      <c r="O962" s="2">
        <v>6048</v>
      </c>
      <c r="P962" s="72" t="s">
        <v>3052</v>
      </c>
      <c r="Q962" s="2">
        <v>8000</v>
      </c>
      <c r="R962" s="2">
        <v>0</v>
      </c>
      <c r="S962" s="2" t="s">
        <v>143</v>
      </c>
      <c r="U962" s="2">
        <v>6048</v>
      </c>
      <c r="V962" s="2" t="e">
        <v>#N/A</v>
      </c>
      <c r="W962" s="2" t="e">
        <v>#N/A</v>
      </c>
      <c r="X962" s="2" t="s">
        <v>2650</v>
      </c>
      <c r="Z962" s="2" t="s">
        <v>2606</v>
      </c>
      <c r="AA962" s="2" t="s">
        <v>2</v>
      </c>
      <c r="AB962" s="2" t="e">
        <v>#VALUE!</v>
      </c>
      <c r="AC962" s="2">
        <v>4.58</v>
      </c>
      <c r="AD962" s="2" t="e">
        <v>#VALUE!</v>
      </c>
      <c r="AE962" s="2" t="s">
        <v>53</v>
      </c>
      <c r="AF962" s="2" t="e">
        <v>#N/A</v>
      </c>
      <c r="AG962" s="2" t="e">
        <v>#N/A</v>
      </c>
    </row>
    <row r="963" spans="1:33" hidden="1" x14ac:dyDescent="0.35">
      <c r="A963" s="2" t="s">
        <v>137</v>
      </c>
      <c r="B963" s="2">
        <v>104535420</v>
      </c>
      <c r="C963" s="2" t="s">
        <v>3086</v>
      </c>
      <c r="D963" s="2" t="s">
        <v>3087</v>
      </c>
      <c r="E963" s="2" t="s">
        <v>34</v>
      </c>
      <c r="F963" s="2" t="s">
        <v>80</v>
      </c>
      <c r="G963" s="2" t="s">
        <v>138</v>
      </c>
      <c r="H963" s="2" t="s">
        <v>139</v>
      </c>
      <c r="I963" s="2" t="s">
        <v>3088</v>
      </c>
      <c r="J963" s="2" t="s">
        <v>141</v>
      </c>
      <c r="K963" s="2" t="s">
        <v>50</v>
      </c>
      <c r="L963" s="2" t="s">
        <v>1843</v>
      </c>
      <c r="M963" s="2" t="s">
        <v>51</v>
      </c>
      <c r="N963" s="2" t="s">
        <v>41</v>
      </c>
      <c r="O963" s="2">
        <v>28772</v>
      </c>
      <c r="P963" s="72" t="s">
        <v>3052</v>
      </c>
      <c r="Q963" s="2">
        <v>37000</v>
      </c>
      <c r="R963" s="2">
        <v>0</v>
      </c>
      <c r="S963" s="2" t="s">
        <v>143</v>
      </c>
      <c r="U963" s="2">
        <v>28772</v>
      </c>
      <c r="V963" s="2" t="e">
        <v>#N/A</v>
      </c>
      <c r="W963" s="2" t="e">
        <v>#N/A</v>
      </c>
      <c r="X963" s="2" t="s">
        <v>2650</v>
      </c>
      <c r="Z963" s="2" t="s">
        <v>2606</v>
      </c>
      <c r="AA963" s="2" t="s">
        <v>2</v>
      </c>
      <c r="AB963" s="2" t="e">
        <v>#VALUE!</v>
      </c>
      <c r="AC963" s="2">
        <v>18.8</v>
      </c>
      <c r="AD963" s="2" t="e">
        <v>#VALUE!</v>
      </c>
      <c r="AE963" s="2" t="s">
        <v>53</v>
      </c>
      <c r="AF963" s="2" t="e">
        <v>#N/A</v>
      </c>
      <c r="AG963" s="2" t="e">
        <v>#N/A</v>
      </c>
    </row>
    <row r="964" spans="1:33" hidden="1" x14ac:dyDescent="0.35">
      <c r="A964" s="2" t="s">
        <v>137</v>
      </c>
      <c r="B964" s="2">
        <v>104535430</v>
      </c>
      <c r="C964" s="2" t="s">
        <v>3089</v>
      </c>
      <c r="D964" s="2" t="s">
        <v>3090</v>
      </c>
      <c r="E964" s="2" t="s">
        <v>34</v>
      </c>
      <c r="F964" s="2" t="s">
        <v>80</v>
      </c>
      <c r="G964" s="2" t="s">
        <v>138</v>
      </c>
      <c r="H964" s="2" t="s">
        <v>139</v>
      </c>
      <c r="I964" s="2" t="s">
        <v>3091</v>
      </c>
      <c r="J964" s="2" t="s">
        <v>49</v>
      </c>
      <c r="K964" s="2" t="s">
        <v>50</v>
      </c>
      <c r="L964" s="2" t="s">
        <v>2603</v>
      </c>
      <c r="M964" s="2" t="s">
        <v>51</v>
      </c>
      <c r="N964" s="2" t="s">
        <v>41</v>
      </c>
      <c r="O964" s="2">
        <v>15432</v>
      </c>
      <c r="P964" s="72" t="s">
        <v>3052</v>
      </c>
      <c r="Q964" s="2">
        <v>20000</v>
      </c>
      <c r="R964" s="2">
        <v>0</v>
      </c>
      <c r="S964" s="2" t="s">
        <v>143</v>
      </c>
      <c r="U964" s="2">
        <v>15432</v>
      </c>
      <c r="V964" s="2" t="e">
        <v>#N/A</v>
      </c>
      <c r="W964" s="2" t="e">
        <v>#N/A</v>
      </c>
      <c r="X964" s="2" t="s">
        <v>2650</v>
      </c>
      <c r="Z964" s="2" t="s">
        <v>2606</v>
      </c>
      <c r="AA964" s="2" t="s">
        <v>2</v>
      </c>
      <c r="AB964" s="2" t="e">
        <v>#VALUE!</v>
      </c>
      <c r="AC964" s="2">
        <v>10.199999999999999</v>
      </c>
      <c r="AD964" s="2" t="e">
        <v>#VALUE!</v>
      </c>
      <c r="AE964" s="2" t="s">
        <v>53</v>
      </c>
      <c r="AF964" s="2" t="e">
        <v>#N/A</v>
      </c>
      <c r="AG964" s="2" t="e">
        <v>#N/A</v>
      </c>
    </row>
    <row r="965" spans="1:33" hidden="1" x14ac:dyDescent="0.35">
      <c r="A965" s="2" t="s">
        <v>137</v>
      </c>
      <c r="B965" s="2">
        <v>104517010</v>
      </c>
      <c r="C965" s="2" t="s">
        <v>3092</v>
      </c>
      <c r="D965" s="2" t="s">
        <v>3093</v>
      </c>
      <c r="E965" s="2" t="s">
        <v>34</v>
      </c>
      <c r="F965" s="2" t="s">
        <v>35</v>
      </c>
      <c r="G965" s="2" t="s">
        <v>146</v>
      </c>
      <c r="H965" s="2" t="s">
        <v>152</v>
      </c>
      <c r="I965" s="2" t="s">
        <v>1842</v>
      </c>
      <c r="J965" s="2" t="s">
        <v>57</v>
      </c>
      <c r="K965" s="2" t="s">
        <v>50</v>
      </c>
      <c r="L965" s="2" t="s">
        <v>1875</v>
      </c>
      <c r="M965" s="2" t="s">
        <v>40</v>
      </c>
      <c r="N965" s="2" t="s">
        <v>41</v>
      </c>
      <c r="O965" s="2">
        <v>18846.599999999999</v>
      </c>
      <c r="P965" s="72" t="s">
        <v>3052</v>
      </c>
      <c r="Q965" s="2">
        <v>23000</v>
      </c>
      <c r="R965" s="2">
        <v>0</v>
      </c>
      <c r="S965" s="2" t="s">
        <v>69</v>
      </c>
      <c r="U965" s="2">
        <v>18846.599999999999</v>
      </c>
      <c r="V965" s="2" t="e">
        <v>#N/A</v>
      </c>
      <c r="W965" s="2" t="e">
        <v>#N/A</v>
      </c>
      <c r="X965" s="2" t="s">
        <v>2650</v>
      </c>
      <c r="Z965" s="2" t="s">
        <v>2606</v>
      </c>
      <c r="AA965" s="2" t="s">
        <v>2</v>
      </c>
      <c r="AB965" s="2" t="e">
        <v>#VALUE!</v>
      </c>
      <c r="AC965" s="2">
        <v>6.6</v>
      </c>
      <c r="AD965" s="2" t="e">
        <v>#VALUE!</v>
      </c>
      <c r="AE965" s="2" t="s">
        <v>44</v>
      </c>
      <c r="AF965" s="2" t="e">
        <v>#N/A</v>
      </c>
      <c r="AG965" s="2" t="e">
        <v>#N/A</v>
      </c>
    </row>
    <row r="966" spans="1:33" hidden="1" x14ac:dyDescent="0.35">
      <c r="A966" s="2" t="s">
        <v>137</v>
      </c>
      <c r="B966" s="2">
        <v>104524450</v>
      </c>
      <c r="C966" s="2" t="s">
        <v>3094</v>
      </c>
      <c r="D966" s="2" t="s">
        <v>3095</v>
      </c>
      <c r="E966" s="2" t="s">
        <v>34</v>
      </c>
      <c r="F966" s="2" t="s">
        <v>35</v>
      </c>
      <c r="G966" s="2" t="s">
        <v>36</v>
      </c>
      <c r="H966" s="2" t="s">
        <v>464</v>
      </c>
      <c r="I966" s="2" t="s">
        <v>3096</v>
      </c>
      <c r="J966" s="2" t="s">
        <v>256</v>
      </c>
      <c r="K966" s="2" t="s">
        <v>50</v>
      </c>
      <c r="L966" s="2" t="s">
        <v>3073</v>
      </c>
      <c r="M966" s="2" t="s">
        <v>40</v>
      </c>
      <c r="N966" s="2" t="s">
        <v>78</v>
      </c>
      <c r="O966" s="2">
        <v>17752.2</v>
      </c>
      <c r="P966" s="72" t="s">
        <v>3052</v>
      </c>
      <c r="Q966" s="2">
        <v>14000</v>
      </c>
      <c r="R966" s="2">
        <v>0</v>
      </c>
      <c r="S966" s="2" t="s">
        <v>69</v>
      </c>
      <c r="U966" s="2">
        <v>17752.2</v>
      </c>
      <c r="V966" s="2" t="e">
        <v>#N/A</v>
      </c>
      <c r="W966" s="2" t="e">
        <v>#N/A</v>
      </c>
      <c r="X966" s="2" t="s">
        <v>2650</v>
      </c>
      <c r="Z966" s="2" t="s">
        <v>2606</v>
      </c>
      <c r="AA966" s="2" t="s">
        <v>2</v>
      </c>
      <c r="AB966" s="2" t="e">
        <v>#VALUE!</v>
      </c>
      <c r="AC966" s="2">
        <v>1.8</v>
      </c>
      <c r="AD966" s="2" t="e">
        <v>#VALUE!</v>
      </c>
      <c r="AE966" s="2" t="s">
        <v>44</v>
      </c>
      <c r="AF966" s="2" t="e">
        <v>#N/A</v>
      </c>
      <c r="AG966" s="2" t="e">
        <v>#N/A</v>
      </c>
    </row>
    <row r="967" spans="1:33" hidden="1" x14ac:dyDescent="0.35">
      <c r="A967" s="2" t="s">
        <v>137</v>
      </c>
      <c r="B967" s="2">
        <v>104534600</v>
      </c>
      <c r="C967" s="2" t="s">
        <v>3097</v>
      </c>
      <c r="D967" s="2" t="s">
        <v>3098</v>
      </c>
      <c r="E967" s="2" t="s">
        <v>34</v>
      </c>
      <c r="F967" s="2" t="s">
        <v>35</v>
      </c>
      <c r="G967" s="2" t="s">
        <v>36</v>
      </c>
      <c r="H967" s="2" t="s">
        <v>37</v>
      </c>
      <c r="I967" s="2" t="s">
        <v>3099</v>
      </c>
      <c r="J967" s="2" t="s">
        <v>511</v>
      </c>
      <c r="K967" s="2" t="s">
        <v>50</v>
      </c>
      <c r="L967" s="2" t="s">
        <v>3100</v>
      </c>
      <c r="M967" s="2" t="s">
        <v>40</v>
      </c>
      <c r="N967" s="2" t="s">
        <v>41</v>
      </c>
      <c r="O967" s="2">
        <v>12360</v>
      </c>
      <c r="P967" s="72" t="s">
        <v>3052</v>
      </c>
      <c r="Q967" s="2">
        <v>12360</v>
      </c>
      <c r="R967" s="2">
        <v>0</v>
      </c>
      <c r="S967" s="2" t="s">
        <v>143</v>
      </c>
      <c r="U967" s="2">
        <v>12360</v>
      </c>
      <c r="V967" s="2" t="e">
        <v>#N/A</v>
      </c>
      <c r="W967" s="2" t="e">
        <v>#N/A</v>
      </c>
      <c r="X967" s="2" t="s">
        <v>2650</v>
      </c>
      <c r="Z967" s="2" t="s">
        <v>2606</v>
      </c>
      <c r="AA967" s="2" t="s">
        <v>2</v>
      </c>
      <c r="AB967" s="2" t="e">
        <v>#VALUE!</v>
      </c>
      <c r="AC967" s="2">
        <v>4.8</v>
      </c>
      <c r="AD967" s="2" t="e">
        <v>#VALUE!</v>
      </c>
      <c r="AE967" s="2" t="s">
        <v>44</v>
      </c>
      <c r="AF967" s="2" t="e">
        <v>#N/A</v>
      </c>
      <c r="AG967" s="2" t="e">
        <v>#N/A</v>
      </c>
    </row>
    <row r="968" spans="1:33" hidden="1" x14ac:dyDescent="0.35">
      <c r="A968" s="2" t="s">
        <v>137</v>
      </c>
      <c r="B968" s="2">
        <v>104538290</v>
      </c>
      <c r="C968" s="2" t="s">
        <v>3101</v>
      </c>
      <c r="D968" s="2" t="s">
        <v>3102</v>
      </c>
      <c r="E968" s="2" t="s">
        <v>34</v>
      </c>
      <c r="F968" s="2" t="s">
        <v>35</v>
      </c>
      <c r="G968" s="2" t="s">
        <v>36</v>
      </c>
      <c r="H968" s="2" t="s">
        <v>164</v>
      </c>
      <c r="I968" s="2" t="s">
        <v>3103</v>
      </c>
      <c r="J968" s="2" t="s">
        <v>149</v>
      </c>
      <c r="K968" s="2" t="s">
        <v>50</v>
      </c>
      <c r="L968" s="2" t="s">
        <v>3104</v>
      </c>
      <c r="M968" s="2" t="s">
        <v>40</v>
      </c>
      <c r="N968" s="2" t="s">
        <v>41</v>
      </c>
      <c r="O968" s="2">
        <v>9600</v>
      </c>
      <c r="P968" s="72" t="s">
        <v>3052</v>
      </c>
      <c r="Q968" s="2">
        <v>9600</v>
      </c>
      <c r="R968" s="2">
        <v>0</v>
      </c>
      <c r="S968" s="2" t="s">
        <v>69</v>
      </c>
      <c r="U968" s="2">
        <v>9600</v>
      </c>
      <c r="V968" s="2" t="e">
        <v>#N/A</v>
      </c>
      <c r="W968" s="2" t="e">
        <v>#N/A</v>
      </c>
      <c r="X968" s="2" t="s">
        <v>2650</v>
      </c>
      <c r="Z968" s="2" t="s">
        <v>2606</v>
      </c>
      <c r="AA968" s="2" t="s">
        <v>2</v>
      </c>
      <c r="AB968" s="2" t="e">
        <v>#VALUE!</v>
      </c>
      <c r="AC968" s="2">
        <v>4.2</v>
      </c>
      <c r="AD968" s="2" t="e">
        <v>#VALUE!</v>
      </c>
      <c r="AE968" s="2" t="s">
        <v>44</v>
      </c>
      <c r="AF968" s="2" t="e">
        <v>#N/A</v>
      </c>
      <c r="AG968" s="2" t="e">
        <v>#N/A</v>
      </c>
    </row>
    <row r="969" spans="1:33" hidden="1" x14ac:dyDescent="0.35">
      <c r="A969" s="2" t="s">
        <v>137</v>
      </c>
      <c r="B969" s="2">
        <v>104530250</v>
      </c>
      <c r="C969" s="2" t="s">
        <v>3105</v>
      </c>
      <c r="D969" s="2" t="s">
        <v>3106</v>
      </c>
      <c r="E969" s="2" t="s">
        <v>34</v>
      </c>
      <c r="F969" s="2" t="s">
        <v>80</v>
      </c>
      <c r="G969" s="2" t="s">
        <v>94</v>
      </c>
      <c r="H969" s="2" t="s">
        <v>180</v>
      </c>
      <c r="I969" s="2" t="s">
        <v>3107</v>
      </c>
      <c r="J969" s="2" t="s">
        <v>101</v>
      </c>
      <c r="K969" s="2" t="s">
        <v>101</v>
      </c>
      <c r="L969" s="2" t="s">
        <v>3019</v>
      </c>
      <c r="M969" s="2" t="s">
        <v>51</v>
      </c>
      <c r="N969" s="2" t="s">
        <v>78</v>
      </c>
      <c r="O969" s="2">
        <v>5005</v>
      </c>
      <c r="P969" s="72" t="s">
        <v>3052</v>
      </c>
      <c r="Q969" s="2">
        <v>7000</v>
      </c>
      <c r="R969" s="2">
        <v>0</v>
      </c>
      <c r="S969" s="2" t="s">
        <v>143</v>
      </c>
      <c r="U969" s="2">
        <v>5005</v>
      </c>
      <c r="V969" s="2" t="e">
        <v>#N/A</v>
      </c>
      <c r="W969" s="2" t="e">
        <v>#N/A</v>
      </c>
      <c r="X969" s="2" t="s">
        <v>2650</v>
      </c>
      <c r="Z969" s="2" t="s">
        <v>2606</v>
      </c>
      <c r="AA969" s="2" t="s">
        <v>2</v>
      </c>
      <c r="AB969" s="2" t="e">
        <v>#VALUE!</v>
      </c>
      <c r="AC969" s="2">
        <v>2</v>
      </c>
      <c r="AD969" s="2" t="e">
        <v>#VALUE!</v>
      </c>
      <c r="AE969" s="2" t="s">
        <v>44</v>
      </c>
      <c r="AF969" s="2" t="e">
        <v>#N/A</v>
      </c>
      <c r="AG969" s="2" t="e">
        <v>#N/A</v>
      </c>
    </row>
    <row r="970" spans="1:33" hidden="1" x14ac:dyDescent="0.35">
      <c r="A970" s="2" t="s">
        <v>137</v>
      </c>
      <c r="B970" s="2">
        <v>102320050</v>
      </c>
      <c r="C970" s="2" t="s">
        <v>3108</v>
      </c>
      <c r="D970" s="2" t="s">
        <v>3109</v>
      </c>
      <c r="E970" s="2" t="s">
        <v>34</v>
      </c>
      <c r="F970" s="2" t="s">
        <v>80</v>
      </c>
      <c r="G970" s="2" t="s">
        <v>94</v>
      </c>
      <c r="H970" s="2" t="s">
        <v>223</v>
      </c>
      <c r="I970" s="2" t="s">
        <v>3110</v>
      </c>
      <c r="J970" s="2" t="s">
        <v>225</v>
      </c>
      <c r="K970" s="2" t="s">
        <v>50</v>
      </c>
      <c r="L970" s="2" t="s">
        <v>3111</v>
      </c>
      <c r="M970" s="2" t="s">
        <v>51</v>
      </c>
      <c r="N970" s="2" t="s">
        <v>55</v>
      </c>
      <c r="O970" s="2">
        <v>2852.88</v>
      </c>
      <c r="P970" s="72" t="s">
        <v>3052</v>
      </c>
      <c r="Q970" s="2">
        <v>3500</v>
      </c>
      <c r="R970" s="2">
        <v>0</v>
      </c>
      <c r="S970" s="2" t="s">
        <v>69</v>
      </c>
      <c r="U970" s="2">
        <v>2852.88</v>
      </c>
      <c r="V970" s="2" t="e">
        <v>#N/A</v>
      </c>
      <c r="W970" s="2" t="e">
        <v>#N/A</v>
      </c>
      <c r="X970" s="2" t="s">
        <v>2650</v>
      </c>
      <c r="Z970" s="2" t="s">
        <v>2606</v>
      </c>
      <c r="AA970" s="2" t="s">
        <v>2</v>
      </c>
      <c r="AB970" s="2" t="e">
        <v>#VALUE!</v>
      </c>
      <c r="AC970" s="2">
        <v>0.192</v>
      </c>
      <c r="AD970" s="2" t="e">
        <v>#VALUE!</v>
      </c>
      <c r="AE970" s="2" t="s">
        <v>44</v>
      </c>
      <c r="AF970" s="2" t="e">
        <v>#N/A</v>
      </c>
      <c r="AG970" s="2" t="e">
        <v>#N/A</v>
      </c>
    </row>
    <row r="971" spans="1:33" hidden="1" x14ac:dyDescent="0.35">
      <c r="A971" s="2" t="s">
        <v>137</v>
      </c>
      <c r="B971" s="2">
        <v>104527000</v>
      </c>
      <c r="C971" s="2" t="s">
        <v>3112</v>
      </c>
      <c r="D971" s="2" t="s">
        <v>3113</v>
      </c>
      <c r="E971" s="2" t="s">
        <v>34</v>
      </c>
      <c r="F971" s="2" t="s">
        <v>80</v>
      </c>
      <c r="G971" s="2" t="s">
        <v>94</v>
      </c>
      <c r="H971" s="2" t="s">
        <v>232</v>
      </c>
      <c r="I971" s="2" t="s">
        <v>3114</v>
      </c>
      <c r="J971" s="2" t="s">
        <v>234</v>
      </c>
      <c r="K971" s="2" t="s">
        <v>50</v>
      </c>
      <c r="L971" s="2" t="s">
        <v>3115</v>
      </c>
      <c r="M971" s="2" t="s">
        <v>51</v>
      </c>
      <c r="N971" s="2" t="s">
        <v>78</v>
      </c>
      <c r="O971" s="2">
        <v>15720</v>
      </c>
      <c r="P971" s="72" t="s">
        <v>3052</v>
      </c>
      <c r="Q971" s="2">
        <v>20000</v>
      </c>
      <c r="R971" s="2">
        <v>0</v>
      </c>
      <c r="S971" s="2" t="s">
        <v>143</v>
      </c>
      <c r="U971" s="2">
        <v>15720</v>
      </c>
      <c r="V971" s="2" t="e">
        <v>#N/A</v>
      </c>
      <c r="W971" s="2" t="e">
        <v>#N/A</v>
      </c>
      <c r="X971" s="2" t="s">
        <v>2650</v>
      </c>
      <c r="Z971" s="2" t="s">
        <v>2606</v>
      </c>
      <c r="AA971" s="2" t="s">
        <v>2</v>
      </c>
      <c r="AB971" s="2" t="e">
        <v>#VALUE!</v>
      </c>
      <c r="AC971" s="2">
        <v>12</v>
      </c>
      <c r="AD971" s="2" t="e">
        <v>#VALUE!</v>
      </c>
      <c r="AE971" s="2" t="s">
        <v>53</v>
      </c>
      <c r="AF971" s="2" t="e">
        <v>#N/A</v>
      </c>
      <c r="AG971" s="2" t="e">
        <v>#N/A</v>
      </c>
    </row>
    <row r="972" spans="1:33" hidden="1" x14ac:dyDescent="0.35">
      <c r="A972" s="2" t="s">
        <v>137</v>
      </c>
      <c r="B972" s="2">
        <v>104528390</v>
      </c>
      <c r="C972" s="2" t="s">
        <v>3116</v>
      </c>
      <c r="D972" s="2" t="s">
        <v>3117</v>
      </c>
      <c r="E972" s="2" t="s">
        <v>34</v>
      </c>
      <c r="F972" s="2" t="s">
        <v>80</v>
      </c>
      <c r="G972" s="2" t="s">
        <v>94</v>
      </c>
      <c r="H972" s="2" t="s">
        <v>232</v>
      </c>
      <c r="I972" s="2" t="s">
        <v>3118</v>
      </c>
      <c r="J972" s="2" t="s">
        <v>50</v>
      </c>
      <c r="K972" s="2" t="s">
        <v>50</v>
      </c>
      <c r="L972" s="2" t="s">
        <v>2917</v>
      </c>
      <c r="M972" s="2" t="s">
        <v>51</v>
      </c>
      <c r="N972" s="2" t="s">
        <v>78</v>
      </c>
      <c r="O972" s="2">
        <v>5445</v>
      </c>
      <c r="P972" s="72" t="s">
        <v>3052</v>
      </c>
      <c r="Q972" s="2">
        <v>7650</v>
      </c>
      <c r="R972" s="2">
        <v>0</v>
      </c>
      <c r="S972" s="2" t="s">
        <v>143</v>
      </c>
      <c r="U972" s="2">
        <v>5445</v>
      </c>
      <c r="V972" s="2" t="e">
        <v>#N/A</v>
      </c>
      <c r="W972" s="2" t="e">
        <v>#N/A</v>
      </c>
      <c r="X972" s="2" t="s">
        <v>2650</v>
      </c>
      <c r="Z972" s="2" t="s">
        <v>2606</v>
      </c>
      <c r="AA972" s="2" t="s">
        <v>2</v>
      </c>
      <c r="AB972" s="2" t="e">
        <v>#VALUE!</v>
      </c>
      <c r="AC972" s="2">
        <v>5</v>
      </c>
      <c r="AD972" s="2" t="e">
        <v>#VALUE!</v>
      </c>
      <c r="AE972" s="2" t="s">
        <v>53</v>
      </c>
      <c r="AF972" s="2" t="e">
        <v>#N/A</v>
      </c>
      <c r="AG972" s="2" t="e">
        <v>#N/A</v>
      </c>
    </row>
    <row r="973" spans="1:33" hidden="1" x14ac:dyDescent="0.35">
      <c r="A973" s="2" t="s">
        <v>137</v>
      </c>
      <c r="B973" s="2">
        <v>104533740</v>
      </c>
      <c r="C973" s="2" t="s">
        <v>3119</v>
      </c>
      <c r="D973" s="2" t="s">
        <v>3120</v>
      </c>
      <c r="E973" s="2" t="s">
        <v>34</v>
      </c>
      <c r="F973" s="2" t="s">
        <v>80</v>
      </c>
      <c r="G973" s="2" t="s">
        <v>94</v>
      </c>
      <c r="H973" s="2" t="s">
        <v>1194</v>
      </c>
      <c r="I973" s="2" t="s">
        <v>3121</v>
      </c>
      <c r="J973" s="2" t="s">
        <v>65</v>
      </c>
      <c r="K973" s="2" t="s">
        <v>50</v>
      </c>
      <c r="L973" s="2" t="s">
        <v>3122</v>
      </c>
      <c r="M973" s="2" t="s">
        <v>51</v>
      </c>
      <c r="N973" s="2" t="s">
        <v>78</v>
      </c>
      <c r="O973" s="2">
        <v>34720</v>
      </c>
      <c r="P973" s="72" t="s">
        <v>3052</v>
      </c>
      <c r="Q973" s="2">
        <v>45000</v>
      </c>
      <c r="R973" s="2">
        <v>0</v>
      </c>
      <c r="S973" s="2" t="s">
        <v>143</v>
      </c>
      <c r="U973" s="2">
        <v>34720</v>
      </c>
      <c r="V973" s="2" t="e">
        <v>#N/A</v>
      </c>
      <c r="W973" s="2" t="e">
        <v>#N/A</v>
      </c>
      <c r="X973" s="2" t="s">
        <v>2650</v>
      </c>
      <c r="Z973" s="2" t="s">
        <v>2606</v>
      </c>
      <c r="AA973" s="2" t="s">
        <v>2</v>
      </c>
      <c r="AB973" s="2" t="e">
        <v>#VALUE!</v>
      </c>
      <c r="AC973" s="2">
        <v>2.5</v>
      </c>
      <c r="AD973" s="2" t="e">
        <v>#VALUE!</v>
      </c>
      <c r="AE973" s="2" t="s">
        <v>53</v>
      </c>
      <c r="AF973" s="2" t="e">
        <v>#N/A</v>
      </c>
      <c r="AG973" s="2" t="e">
        <v>#N/A</v>
      </c>
    </row>
    <row r="974" spans="1:33" hidden="1" x14ac:dyDescent="0.35">
      <c r="A974" s="2" t="s">
        <v>137</v>
      </c>
      <c r="B974" s="2">
        <v>104529110</v>
      </c>
      <c r="C974" s="2" t="s">
        <v>3123</v>
      </c>
      <c r="D974" s="2" t="s">
        <v>3124</v>
      </c>
      <c r="E974" s="2" t="s">
        <v>34</v>
      </c>
      <c r="F974" s="2" t="s">
        <v>80</v>
      </c>
      <c r="G974" s="2" t="s">
        <v>94</v>
      </c>
      <c r="H974" s="2" t="s">
        <v>95</v>
      </c>
      <c r="I974" s="2" t="s">
        <v>3125</v>
      </c>
      <c r="J974" s="2" t="s">
        <v>482</v>
      </c>
      <c r="K974" s="2" t="s">
        <v>50</v>
      </c>
      <c r="L974" s="2" t="s">
        <v>3126</v>
      </c>
      <c r="M974" s="2" t="s">
        <v>51</v>
      </c>
      <c r="N974" s="2" t="s">
        <v>41</v>
      </c>
      <c r="O974" s="2">
        <v>14589</v>
      </c>
      <c r="P974" s="72" t="s">
        <v>3052</v>
      </c>
      <c r="Q974" s="2">
        <v>18000</v>
      </c>
      <c r="R974" s="2">
        <v>0</v>
      </c>
      <c r="S974" s="2" t="s">
        <v>143</v>
      </c>
      <c r="U974" s="2">
        <v>14589</v>
      </c>
      <c r="V974" s="2" t="e">
        <v>#N/A</v>
      </c>
      <c r="W974" s="2" t="e">
        <v>#N/A</v>
      </c>
      <c r="X974" s="2" t="s">
        <v>2650</v>
      </c>
      <c r="Z974" s="2" t="s">
        <v>2606</v>
      </c>
      <c r="AA974" s="2" t="s">
        <v>2</v>
      </c>
      <c r="AB974" s="2" t="e">
        <v>#VALUE!</v>
      </c>
      <c r="AC974" s="2">
        <v>6.48</v>
      </c>
      <c r="AD974" s="2" t="e">
        <v>#VALUE!</v>
      </c>
      <c r="AE974" s="2" t="s">
        <v>44</v>
      </c>
      <c r="AF974" s="2" t="e">
        <v>#N/A</v>
      </c>
      <c r="AG974" s="2" t="e">
        <v>#N/A</v>
      </c>
    </row>
    <row r="975" spans="1:33" hidden="1" x14ac:dyDescent="0.35">
      <c r="A975" s="2" t="s">
        <v>137</v>
      </c>
      <c r="B975" s="2">
        <v>104538330</v>
      </c>
      <c r="C975" s="2" t="s">
        <v>3127</v>
      </c>
      <c r="D975" s="2" t="s">
        <v>3128</v>
      </c>
      <c r="E975" s="2" t="s">
        <v>34</v>
      </c>
      <c r="F975" s="2" t="s">
        <v>80</v>
      </c>
      <c r="G975" s="2" t="s">
        <v>250</v>
      </c>
      <c r="H975" s="2" t="s">
        <v>1295</v>
      </c>
      <c r="I975" s="2" t="s">
        <v>3129</v>
      </c>
      <c r="J975" s="2" t="s">
        <v>141</v>
      </c>
      <c r="K975" s="2" t="s">
        <v>50</v>
      </c>
      <c r="L975" s="2" t="s">
        <v>1843</v>
      </c>
      <c r="M975" s="2" t="s">
        <v>40</v>
      </c>
      <c r="N975" s="2" t="s">
        <v>78</v>
      </c>
      <c r="O975" s="2">
        <v>20912</v>
      </c>
      <c r="P975" s="72" t="s">
        <v>3052</v>
      </c>
      <c r="Q975" s="2">
        <v>27000</v>
      </c>
      <c r="R975" s="2">
        <v>0</v>
      </c>
      <c r="S975" s="2" t="s">
        <v>69</v>
      </c>
      <c r="U975" s="2">
        <v>20912</v>
      </c>
      <c r="V975" s="2" t="e">
        <v>#N/A</v>
      </c>
      <c r="W975" s="2" t="e">
        <v>#N/A</v>
      </c>
      <c r="X975" s="2" t="s">
        <v>2650</v>
      </c>
      <c r="Z975" s="2" t="s">
        <v>2606</v>
      </c>
      <c r="AA975" s="2" t="s">
        <v>2</v>
      </c>
      <c r="AB975" s="2" t="e">
        <v>#VALUE!</v>
      </c>
      <c r="AC975" s="2">
        <v>2.72</v>
      </c>
      <c r="AD975" s="2" t="e">
        <v>#VALUE!</v>
      </c>
      <c r="AE975" s="2" t="s">
        <v>44</v>
      </c>
      <c r="AF975" s="2" t="e">
        <v>#N/A</v>
      </c>
      <c r="AG975" s="2" t="e">
        <v>#N/A</v>
      </c>
    </row>
    <row r="976" spans="1:33" hidden="1" x14ac:dyDescent="0.35">
      <c r="A976" s="2" t="s">
        <v>137</v>
      </c>
      <c r="B976" s="2">
        <v>104533200</v>
      </c>
      <c r="C976" s="2" t="s">
        <v>3130</v>
      </c>
      <c r="D976" s="2" t="s">
        <v>3131</v>
      </c>
      <c r="E976" s="2" t="s">
        <v>34</v>
      </c>
      <c r="F976" s="2" t="s">
        <v>35</v>
      </c>
      <c r="G976" s="2" t="s">
        <v>257</v>
      </c>
      <c r="H976" s="2" t="s">
        <v>1425</v>
      </c>
      <c r="I976" s="2" t="s">
        <v>3132</v>
      </c>
      <c r="J976" s="2" t="s">
        <v>49</v>
      </c>
      <c r="K976" s="2" t="s">
        <v>50</v>
      </c>
      <c r="L976" s="2" t="s">
        <v>2603</v>
      </c>
      <c r="M976" s="2" t="s">
        <v>385</v>
      </c>
      <c r="N976" s="2" t="s">
        <v>41</v>
      </c>
      <c r="O976" s="2">
        <v>27888</v>
      </c>
      <c r="P976" s="72" t="s">
        <v>3052</v>
      </c>
      <c r="Q976" s="2">
        <v>27876</v>
      </c>
      <c r="R976" s="2">
        <v>0</v>
      </c>
      <c r="S976" s="2" t="s">
        <v>69</v>
      </c>
      <c r="U976" s="2">
        <v>27888</v>
      </c>
      <c r="V976" s="2" t="e">
        <v>#N/A</v>
      </c>
      <c r="W976" s="2" t="e">
        <v>#N/A</v>
      </c>
      <c r="X976" s="2" t="s">
        <v>2650</v>
      </c>
      <c r="Z976" s="2" t="s">
        <v>2606</v>
      </c>
      <c r="AA976" s="2" t="s">
        <v>2</v>
      </c>
      <c r="AB976" s="2" t="e">
        <v>#VALUE!</v>
      </c>
      <c r="AC976" s="2">
        <v>12.06</v>
      </c>
      <c r="AD976" s="2" t="e">
        <v>#VALUE!</v>
      </c>
      <c r="AE976" s="2" t="s">
        <v>53</v>
      </c>
      <c r="AF976" s="2" t="e">
        <v>#N/A</v>
      </c>
      <c r="AG976" s="2" t="e">
        <v>#N/A</v>
      </c>
    </row>
    <row r="977" spans="1:34" hidden="1" x14ac:dyDescent="0.35">
      <c r="A977" s="2" t="s">
        <v>137</v>
      </c>
      <c r="B977" s="2">
        <v>104538260</v>
      </c>
      <c r="C977" s="2" t="s">
        <v>3133</v>
      </c>
      <c r="D977" s="2" t="s">
        <v>3134</v>
      </c>
      <c r="E977" s="2" t="s">
        <v>34</v>
      </c>
      <c r="F977" s="2" t="s">
        <v>35</v>
      </c>
      <c r="G977" s="2" t="s">
        <v>257</v>
      </c>
      <c r="H977" s="2" t="s">
        <v>1499</v>
      </c>
      <c r="I977" s="2" t="s">
        <v>3135</v>
      </c>
      <c r="J977" s="2" t="s">
        <v>50</v>
      </c>
      <c r="K977" s="2" t="s">
        <v>50</v>
      </c>
      <c r="L977" s="2" t="s">
        <v>2917</v>
      </c>
      <c r="M977" s="2" t="s">
        <v>40</v>
      </c>
      <c r="N977" s="2" t="s">
        <v>41</v>
      </c>
      <c r="O977" s="2">
        <v>12515</v>
      </c>
      <c r="P977" s="72" t="s">
        <v>3052</v>
      </c>
      <c r="Q977" s="2">
        <v>12515</v>
      </c>
      <c r="R977" s="2">
        <v>0</v>
      </c>
      <c r="S977" s="2" t="s">
        <v>143</v>
      </c>
      <c r="U977" s="2">
        <v>12515</v>
      </c>
      <c r="V977" s="2" t="e">
        <v>#N/A</v>
      </c>
      <c r="W977" s="2" t="e">
        <v>#N/A</v>
      </c>
      <c r="X977" s="2" t="s">
        <v>2650</v>
      </c>
      <c r="Z977" s="2" t="s">
        <v>2606</v>
      </c>
      <c r="AA977" s="2" t="s">
        <v>2</v>
      </c>
      <c r="AB977" s="2" t="e">
        <v>#VALUE!</v>
      </c>
      <c r="AC977" s="2">
        <v>1.8</v>
      </c>
      <c r="AD977" s="2" t="e">
        <v>#VALUE!</v>
      </c>
      <c r="AE977" s="2" t="s">
        <v>53</v>
      </c>
      <c r="AF977" s="2" t="e">
        <v>#N/A</v>
      </c>
      <c r="AG977" s="2" t="e">
        <v>#N/A</v>
      </c>
    </row>
    <row r="978" spans="1:34" hidden="1" x14ac:dyDescent="0.35">
      <c r="A978" s="2" t="s">
        <v>276</v>
      </c>
      <c r="B978" s="2">
        <v>104535530</v>
      </c>
      <c r="C978" s="2" t="s">
        <v>3136</v>
      </c>
      <c r="D978" s="2" t="s">
        <v>3137</v>
      </c>
      <c r="E978" s="2" t="s">
        <v>34</v>
      </c>
      <c r="F978" s="2" t="s">
        <v>80</v>
      </c>
      <c r="G978" s="2" t="s">
        <v>371</v>
      </c>
      <c r="H978" s="2" t="s">
        <v>378</v>
      </c>
      <c r="I978" s="2" t="s">
        <v>3138</v>
      </c>
      <c r="J978" s="2" t="s">
        <v>57</v>
      </c>
      <c r="K978" s="2" t="s">
        <v>50</v>
      </c>
      <c r="L978" s="2" t="s">
        <v>1875</v>
      </c>
      <c r="M978" s="2" t="s">
        <v>385</v>
      </c>
      <c r="N978" s="2" t="s">
        <v>78</v>
      </c>
      <c r="O978" s="2">
        <v>26400</v>
      </c>
      <c r="P978" s="72" t="s">
        <v>3052</v>
      </c>
      <c r="Q978" s="2">
        <v>34000</v>
      </c>
      <c r="R978" s="2">
        <v>0</v>
      </c>
      <c r="S978" s="2" t="s">
        <v>143</v>
      </c>
      <c r="U978" s="2">
        <v>26400</v>
      </c>
      <c r="V978" s="2" t="e">
        <v>#N/A</v>
      </c>
      <c r="W978" s="2" t="e">
        <v>#N/A</v>
      </c>
      <c r="X978" s="2" t="s">
        <v>2650</v>
      </c>
      <c r="Z978" s="2" t="s">
        <v>2606</v>
      </c>
      <c r="AA978" s="2" t="s">
        <v>2</v>
      </c>
      <c r="AB978" s="2" t="e">
        <v>#VALUE!</v>
      </c>
      <c r="AC978" s="2">
        <v>5.7</v>
      </c>
      <c r="AD978" s="2" t="e">
        <v>#VALUE!</v>
      </c>
      <c r="AE978" s="2" t="s">
        <v>44</v>
      </c>
      <c r="AF978" s="2" t="e">
        <v>#N/A</v>
      </c>
      <c r="AG978" s="2" t="e">
        <v>#N/A</v>
      </c>
    </row>
    <row r="979" spans="1:34" hidden="1" x14ac:dyDescent="0.35">
      <c r="A979" s="2" t="s">
        <v>276</v>
      </c>
      <c r="B979" s="2">
        <v>150000397</v>
      </c>
      <c r="C979" s="2" t="s">
        <v>3139</v>
      </c>
      <c r="D979" s="2" t="s">
        <v>3140</v>
      </c>
      <c r="E979" s="2" t="s">
        <v>34</v>
      </c>
      <c r="F979" s="2" t="s">
        <v>80</v>
      </c>
      <c r="G979" s="2" t="s">
        <v>94</v>
      </c>
      <c r="H979" s="2" t="s">
        <v>1029</v>
      </c>
      <c r="I979" s="2" t="s">
        <v>3141</v>
      </c>
      <c r="J979" s="2" t="s">
        <v>50</v>
      </c>
      <c r="K979" s="2" t="s">
        <v>50</v>
      </c>
      <c r="L979" s="2" t="s">
        <v>2917</v>
      </c>
      <c r="M979" s="2" t="s">
        <v>51</v>
      </c>
      <c r="N979" s="2" t="s">
        <v>78</v>
      </c>
      <c r="O979" s="2">
        <v>24865.91</v>
      </c>
      <c r="P979" s="72" t="s">
        <v>3052</v>
      </c>
      <c r="Q979" s="2">
        <v>35000</v>
      </c>
      <c r="R979" s="2">
        <v>0</v>
      </c>
      <c r="S979" s="2" t="s">
        <v>69</v>
      </c>
      <c r="U979" s="2">
        <v>24866</v>
      </c>
      <c r="V979" s="2" t="e">
        <v>#N/A</v>
      </c>
      <c r="W979" s="2" t="e">
        <v>#N/A</v>
      </c>
      <c r="X979" s="2" t="s">
        <v>2650</v>
      </c>
      <c r="Z979" s="2" t="s">
        <v>2606</v>
      </c>
      <c r="AA979" s="2" t="s">
        <v>2</v>
      </c>
      <c r="AB979" s="2" t="e">
        <v>#VALUE!</v>
      </c>
      <c r="AC979" s="2">
        <v>8</v>
      </c>
      <c r="AD979" s="2" t="e">
        <v>#VALUE!</v>
      </c>
      <c r="AE979" s="2" t="s">
        <v>53</v>
      </c>
      <c r="AF979" s="2" t="e">
        <v>#N/A</v>
      </c>
      <c r="AG979" s="2" t="e">
        <v>#N/A</v>
      </c>
    </row>
    <row r="980" spans="1:34" hidden="1" x14ac:dyDescent="0.35">
      <c r="A980" s="2" t="s">
        <v>276</v>
      </c>
      <c r="B980" s="2">
        <v>150000016</v>
      </c>
      <c r="C980" s="2" t="s">
        <v>3142</v>
      </c>
      <c r="D980" s="2" t="s">
        <v>3143</v>
      </c>
      <c r="E980" s="2" t="s">
        <v>34</v>
      </c>
      <c r="F980" s="2" t="s">
        <v>80</v>
      </c>
      <c r="G980" s="2" t="s">
        <v>94</v>
      </c>
      <c r="H980" s="2" t="s">
        <v>1029</v>
      </c>
      <c r="I980" s="2" t="s">
        <v>3144</v>
      </c>
      <c r="J980" s="2" t="s">
        <v>50</v>
      </c>
      <c r="K980" s="2" t="s">
        <v>50</v>
      </c>
      <c r="L980" s="2" t="s">
        <v>2917</v>
      </c>
      <c r="M980" s="2" t="s">
        <v>51</v>
      </c>
      <c r="N980" s="2" t="s">
        <v>78</v>
      </c>
      <c r="O980" s="2">
        <v>23091.71</v>
      </c>
      <c r="P980" s="72" t="s">
        <v>3052</v>
      </c>
      <c r="Q980" s="2">
        <v>35000</v>
      </c>
      <c r="R980" s="2">
        <v>0</v>
      </c>
      <c r="S980" s="2" t="s">
        <v>69</v>
      </c>
      <c r="U980" s="2">
        <v>23091.71</v>
      </c>
      <c r="V980" s="2" t="e">
        <v>#N/A</v>
      </c>
      <c r="W980" s="2" t="e">
        <v>#N/A</v>
      </c>
      <c r="X980" s="2" t="s">
        <v>2650</v>
      </c>
      <c r="Z980" s="2" t="s">
        <v>2606</v>
      </c>
      <c r="AA980" s="2" t="s">
        <v>2</v>
      </c>
      <c r="AB980" s="2" t="e">
        <v>#VALUE!</v>
      </c>
      <c r="AC980" s="2">
        <v>9</v>
      </c>
      <c r="AD980" s="2" t="e">
        <v>#VALUE!</v>
      </c>
      <c r="AE980" s="2" t="s">
        <v>53</v>
      </c>
      <c r="AF980" s="2" t="e">
        <v>#N/A</v>
      </c>
      <c r="AG980" s="2" t="e">
        <v>#N/A</v>
      </c>
    </row>
    <row r="981" spans="1:34" hidden="1" x14ac:dyDescent="0.35">
      <c r="A981" s="2" t="s">
        <v>276</v>
      </c>
      <c r="B981" s="2">
        <v>104544120</v>
      </c>
      <c r="C981" s="2" t="s">
        <v>3145</v>
      </c>
      <c r="D981" s="2" t="s">
        <v>3146</v>
      </c>
      <c r="E981" s="2" t="s">
        <v>34</v>
      </c>
      <c r="F981" s="2" t="s">
        <v>35</v>
      </c>
      <c r="G981" s="2" t="s">
        <v>257</v>
      </c>
      <c r="H981" s="2" t="s">
        <v>1433</v>
      </c>
      <c r="I981" s="2" t="s">
        <v>3147</v>
      </c>
      <c r="J981" s="2" t="s">
        <v>270</v>
      </c>
      <c r="K981" s="2" t="s">
        <v>270</v>
      </c>
      <c r="L981" s="2" t="s">
        <v>2913</v>
      </c>
      <c r="M981" s="2" t="s">
        <v>51</v>
      </c>
      <c r="N981" s="2" t="s">
        <v>41</v>
      </c>
      <c r="O981" s="2">
        <v>6346</v>
      </c>
      <c r="P981" s="72" t="s">
        <v>3052</v>
      </c>
      <c r="Q981" s="2">
        <v>8470</v>
      </c>
      <c r="R981" s="2">
        <v>0</v>
      </c>
      <c r="S981" s="2" t="s">
        <v>143</v>
      </c>
      <c r="U981" s="2">
        <v>6346</v>
      </c>
      <c r="V981" s="2" t="e">
        <v>#N/A</v>
      </c>
      <c r="W981" s="2" t="e">
        <v>#N/A</v>
      </c>
      <c r="X981" s="2" t="s">
        <v>2650</v>
      </c>
      <c r="Z981" s="2" t="s">
        <v>2606</v>
      </c>
      <c r="AA981" s="2" t="s">
        <v>2</v>
      </c>
      <c r="AB981" s="2" t="e">
        <v>#VALUE!</v>
      </c>
      <c r="AC981" s="2">
        <v>5</v>
      </c>
      <c r="AD981" s="2" t="e">
        <v>#VALUE!</v>
      </c>
      <c r="AE981" s="2" t="s">
        <v>53</v>
      </c>
      <c r="AF981" s="2" t="e">
        <v>#N/A</v>
      </c>
      <c r="AG981" s="2" t="e">
        <v>#N/A</v>
      </c>
    </row>
    <row r="982" spans="1:34" hidden="1" x14ac:dyDescent="0.35">
      <c r="A982" s="2" t="s">
        <v>276</v>
      </c>
      <c r="B982" s="2">
        <v>104544130</v>
      </c>
      <c r="C982" s="2" t="s">
        <v>3148</v>
      </c>
      <c r="D982" s="2" t="s">
        <v>3149</v>
      </c>
      <c r="E982" s="2" t="s">
        <v>34</v>
      </c>
      <c r="F982" s="2" t="s">
        <v>35</v>
      </c>
      <c r="G982" s="2" t="s">
        <v>257</v>
      </c>
      <c r="H982" s="2" t="s">
        <v>1433</v>
      </c>
      <c r="I982" s="2" t="s">
        <v>1436</v>
      </c>
      <c r="J982" s="2" t="s">
        <v>270</v>
      </c>
      <c r="K982" s="2" t="s">
        <v>270</v>
      </c>
      <c r="L982" s="2" t="s">
        <v>2913</v>
      </c>
      <c r="M982" s="2" t="s">
        <v>51</v>
      </c>
      <c r="N982" s="2" t="s">
        <v>41</v>
      </c>
      <c r="O982" s="2">
        <v>6776</v>
      </c>
      <c r="P982" s="72" t="s">
        <v>3052</v>
      </c>
      <c r="Q982" s="2">
        <v>9000</v>
      </c>
      <c r="R982" s="2">
        <v>0</v>
      </c>
      <c r="S982" s="2" t="s">
        <v>143</v>
      </c>
      <c r="U982" s="2">
        <v>6537</v>
      </c>
      <c r="V982" s="2" t="e">
        <v>#N/A</v>
      </c>
      <c r="W982" s="2" t="e">
        <v>#N/A</v>
      </c>
      <c r="X982" s="2" t="s">
        <v>2650</v>
      </c>
      <c r="Z982" s="2" t="s">
        <v>2606</v>
      </c>
      <c r="AA982" s="2" t="s">
        <v>2</v>
      </c>
      <c r="AB982" s="2" t="e">
        <v>#VALUE!</v>
      </c>
      <c r="AC982" s="2">
        <v>5</v>
      </c>
      <c r="AD982" s="2" t="e">
        <v>#VALUE!</v>
      </c>
      <c r="AE982" s="2" t="s">
        <v>53</v>
      </c>
      <c r="AF982" s="2" t="e">
        <v>#N/A</v>
      </c>
      <c r="AG982" s="2" t="e">
        <v>#N/A</v>
      </c>
    </row>
    <row r="983" spans="1:34" hidden="1" x14ac:dyDescent="0.35">
      <c r="A983" s="39" t="s">
        <v>137</v>
      </c>
      <c r="B983" s="39">
        <v>104519640</v>
      </c>
      <c r="C983" s="39" t="s">
        <v>4077</v>
      </c>
      <c r="D983" s="50" t="s">
        <v>4078</v>
      </c>
      <c r="E983" s="39" t="s">
        <v>34</v>
      </c>
      <c r="F983" s="39" t="s">
        <v>35</v>
      </c>
      <c r="G983" s="39" t="s">
        <v>194</v>
      </c>
      <c r="H983" s="39" t="s">
        <v>180</v>
      </c>
      <c r="I983" s="39" t="s">
        <v>195</v>
      </c>
      <c r="J983" s="49" t="s">
        <v>141</v>
      </c>
      <c r="K983" s="50" t="s">
        <v>50</v>
      </c>
      <c r="L983" s="39" t="s">
        <v>1843</v>
      </c>
      <c r="M983" s="39" t="s">
        <v>40</v>
      </c>
      <c r="N983" s="39" t="s">
        <v>41</v>
      </c>
      <c r="O983" s="64">
        <v>18625.599999999999</v>
      </c>
      <c r="P983" s="39" t="s">
        <v>4107</v>
      </c>
      <c r="Q983" s="64">
        <v>30000</v>
      </c>
      <c r="R983" s="66">
        <v>0</v>
      </c>
      <c r="S983" s="65" t="s">
        <v>69</v>
      </c>
      <c r="T983" s="65" t="s">
        <v>69</v>
      </c>
      <c r="U983" s="64">
        <v>18625.599999999999</v>
      </c>
      <c r="V983" s="64">
        <v>18625.599999999999</v>
      </c>
      <c r="W983" s="66">
        <v>0</v>
      </c>
      <c r="X983" s="67" t="s">
        <v>42</v>
      </c>
      <c r="Y983" s="64">
        <v>30000</v>
      </c>
      <c r="Z983" s="41">
        <v>0</v>
      </c>
      <c r="AA983" s="66">
        <v>0.37914666666666674</v>
      </c>
      <c r="AB983" s="68">
        <v>11374.400000000001</v>
      </c>
      <c r="AC983" s="69">
        <v>10</v>
      </c>
      <c r="AD983" s="64">
        <v>1137.44</v>
      </c>
      <c r="AE983" s="39" t="s">
        <v>44</v>
      </c>
      <c r="AF983" s="66">
        <v>0.25</v>
      </c>
      <c r="AG983" s="66">
        <v>0.3</v>
      </c>
      <c r="AH983" s="39"/>
    </row>
    <row r="984" spans="1:34" hidden="1" x14ac:dyDescent="0.35">
      <c r="A984" s="39" t="s">
        <v>137</v>
      </c>
      <c r="B984" s="39">
        <v>102320100</v>
      </c>
      <c r="C984" s="39" t="s">
        <v>4079</v>
      </c>
      <c r="D984" s="50" t="s">
        <v>4080</v>
      </c>
      <c r="E984" s="39" t="s">
        <v>34</v>
      </c>
      <c r="F984" s="39" t="s">
        <v>80</v>
      </c>
      <c r="G984" s="39" t="s">
        <v>94</v>
      </c>
      <c r="H984" s="39" t="s">
        <v>223</v>
      </c>
      <c r="I984" s="39" t="s">
        <v>224</v>
      </c>
      <c r="J984" s="49" t="s">
        <v>225</v>
      </c>
      <c r="K984" s="50" t="s">
        <v>50</v>
      </c>
      <c r="L984" s="39" t="s">
        <v>3111</v>
      </c>
      <c r="M984" s="39" t="s">
        <v>51</v>
      </c>
      <c r="N984" s="39" t="s">
        <v>55</v>
      </c>
      <c r="O984" s="64">
        <v>2879.11</v>
      </c>
      <c r="P984" s="39" t="s">
        <v>4107</v>
      </c>
      <c r="Q984" s="64">
        <v>3500</v>
      </c>
      <c r="R984" s="66">
        <v>1.0969402002702222</v>
      </c>
      <c r="S984" s="65" t="s">
        <v>69</v>
      </c>
      <c r="T984" s="65" t="s">
        <v>69</v>
      </c>
      <c r="U984" s="64">
        <v>2879.11</v>
      </c>
      <c r="V984" s="64">
        <v>6037.3214999999991</v>
      </c>
      <c r="W984" s="66">
        <v>1.096940200270222</v>
      </c>
      <c r="X984" s="67" t="s">
        <v>42</v>
      </c>
      <c r="Y984" s="64">
        <v>3500</v>
      </c>
      <c r="Z984" s="41">
        <v>0</v>
      </c>
      <c r="AA984" s="66">
        <v>-0.72494899999999973</v>
      </c>
      <c r="AB984" s="68">
        <v>-2537.3214999999991</v>
      </c>
      <c r="AC984" s="69">
        <v>0.192</v>
      </c>
      <c r="AD984" s="64">
        <v>-13215.216145833328</v>
      </c>
      <c r="AE984" s="39" t="s">
        <v>44</v>
      </c>
      <c r="AF984" s="66">
        <v>0.1</v>
      </c>
      <c r="AG984" s="66">
        <v>0.15</v>
      </c>
      <c r="AH984" s="39"/>
    </row>
    <row r="985" spans="1:34" hidden="1" x14ac:dyDescent="0.35">
      <c r="A985" s="39" t="s">
        <v>137</v>
      </c>
      <c r="B985" s="39">
        <v>104528360</v>
      </c>
      <c r="C985" s="39" t="s">
        <v>4081</v>
      </c>
      <c r="D985" s="50" t="s">
        <v>4082</v>
      </c>
      <c r="E985" s="39" t="s">
        <v>34</v>
      </c>
      <c r="F985" s="39" t="s">
        <v>80</v>
      </c>
      <c r="G985" s="39" t="s">
        <v>94</v>
      </c>
      <c r="H985" s="39" t="s">
        <v>232</v>
      </c>
      <c r="I985" s="39" t="s">
        <v>237</v>
      </c>
      <c r="J985" s="49" t="s">
        <v>50</v>
      </c>
      <c r="K985" s="50" t="s">
        <v>50</v>
      </c>
      <c r="L985" s="39" t="s">
        <v>2917</v>
      </c>
      <c r="M985" s="39" t="s">
        <v>51</v>
      </c>
      <c r="N985" s="39" t="s">
        <v>78</v>
      </c>
      <c r="O985" s="64">
        <v>5450</v>
      </c>
      <c r="P985" s="39" t="s">
        <v>4107</v>
      </c>
      <c r="Q985" s="64">
        <v>7300</v>
      </c>
      <c r="R985" s="66">
        <v>0</v>
      </c>
      <c r="S985" s="65" t="s">
        <v>69</v>
      </c>
      <c r="T985" s="65" t="s">
        <v>69</v>
      </c>
      <c r="U985" s="64">
        <v>5450</v>
      </c>
      <c r="V985" s="64">
        <v>5450</v>
      </c>
      <c r="W985" s="66">
        <v>0</v>
      </c>
      <c r="X985" s="67" t="s">
        <v>42</v>
      </c>
      <c r="Y985" s="64">
        <v>7300</v>
      </c>
      <c r="Z985" s="41">
        <v>0</v>
      </c>
      <c r="AA985" s="66">
        <v>0.25342465753424659</v>
      </c>
      <c r="AB985" s="68">
        <v>1850</v>
      </c>
      <c r="AC985" s="69">
        <v>5</v>
      </c>
      <c r="AD985" s="64">
        <v>370</v>
      </c>
      <c r="AE985" s="39" t="s">
        <v>53</v>
      </c>
      <c r="AF985" s="66">
        <v>0.15</v>
      </c>
      <c r="AG985" s="66">
        <v>0.15</v>
      </c>
      <c r="AH985" s="39"/>
    </row>
    <row r="986" spans="1:34" hidden="1" x14ac:dyDescent="0.35">
      <c r="A986" s="39" t="s">
        <v>137</v>
      </c>
      <c r="B986" s="39">
        <v>104538100</v>
      </c>
      <c r="C986" s="39" t="s">
        <v>4083</v>
      </c>
      <c r="D986" s="50" t="s">
        <v>4084</v>
      </c>
      <c r="E986" s="39" t="s">
        <v>72</v>
      </c>
      <c r="F986" s="39" t="s">
        <v>84</v>
      </c>
      <c r="G986" s="39" t="s">
        <v>242</v>
      </c>
      <c r="H986" s="39" t="s">
        <v>246</v>
      </c>
      <c r="I986" s="39" t="s">
        <v>247</v>
      </c>
      <c r="J986" s="49" t="s">
        <v>248</v>
      </c>
      <c r="K986" s="50" t="s">
        <v>77</v>
      </c>
      <c r="L986" s="39" t="s">
        <v>1864</v>
      </c>
      <c r="M986" s="39" t="s">
        <v>40</v>
      </c>
      <c r="N986" s="39" t="s">
        <v>41</v>
      </c>
      <c r="O986" s="64">
        <v>56740</v>
      </c>
      <c r="P986" s="39" t="s">
        <v>4107</v>
      </c>
      <c r="Q986" s="64">
        <v>58300</v>
      </c>
      <c r="R986" s="66">
        <v>0</v>
      </c>
      <c r="S986" s="65" t="s">
        <v>143</v>
      </c>
      <c r="T986" s="65" t="s">
        <v>69</v>
      </c>
      <c r="U986" s="64">
        <v>56740</v>
      </c>
      <c r="V986" s="64">
        <v>56740</v>
      </c>
      <c r="W986" s="66">
        <v>0</v>
      </c>
      <c r="X986" s="67" t="s">
        <v>2650</v>
      </c>
      <c r="Y986" s="64">
        <v>0</v>
      </c>
      <c r="Z986" s="41" t="s">
        <v>2606</v>
      </c>
      <c r="AA986" s="66" t="s">
        <v>2</v>
      </c>
      <c r="AB986" s="68" t="e">
        <v>#VALUE!</v>
      </c>
      <c r="AC986" s="69">
        <v>10</v>
      </c>
      <c r="AD986" s="64" t="e">
        <v>#VALUE!</v>
      </c>
      <c r="AE986" s="39" t="s">
        <v>53</v>
      </c>
      <c r="AF986" s="66">
        <v>0</v>
      </c>
      <c r="AG986" s="66">
        <v>0</v>
      </c>
      <c r="AH986" s="39" t="s">
        <v>53</v>
      </c>
    </row>
    <row r="987" spans="1:34" hidden="1" x14ac:dyDescent="0.35">
      <c r="A987" s="39" t="s">
        <v>137</v>
      </c>
      <c r="B987" s="39">
        <v>104533170</v>
      </c>
      <c r="C987" s="39" t="s">
        <v>2910</v>
      </c>
      <c r="D987" s="50" t="s">
        <v>2911</v>
      </c>
      <c r="E987" s="39" t="s">
        <v>34</v>
      </c>
      <c r="F987" s="39" t="s">
        <v>35</v>
      </c>
      <c r="G987" s="39" t="s">
        <v>257</v>
      </c>
      <c r="H987" s="39" t="s">
        <v>265</v>
      </c>
      <c r="I987" s="39" t="s">
        <v>269</v>
      </c>
      <c r="J987" s="49" t="s">
        <v>270</v>
      </c>
      <c r="K987" s="50" t="s">
        <v>270</v>
      </c>
      <c r="L987" s="39" t="s">
        <v>2913</v>
      </c>
      <c r="M987" s="39" t="s">
        <v>51</v>
      </c>
      <c r="N987" s="39" t="s">
        <v>41</v>
      </c>
      <c r="O987" s="64">
        <v>72737</v>
      </c>
      <c r="P987" s="39" t="s">
        <v>4107</v>
      </c>
      <c r="Q987" s="64">
        <v>80000</v>
      </c>
      <c r="R987" s="66">
        <v>1.3748161183491092E-5</v>
      </c>
      <c r="S987" s="65" t="s">
        <v>143</v>
      </c>
      <c r="T987" s="65" t="s">
        <v>143</v>
      </c>
      <c r="U987" s="64">
        <v>72738</v>
      </c>
      <c r="V987" s="64">
        <v>72738</v>
      </c>
      <c r="W987" s="66">
        <v>0</v>
      </c>
      <c r="X987" s="67" t="s">
        <v>42</v>
      </c>
      <c r="Y987" s="64">
        <v>80000</v>
      </c>
      <c r="Z987" s="41">
        <v>0</v>
      </c>
      <c r="AA987" s="66">
        <v>9.0774999999999995E-2</v>
      </c>
      <c r="AB987" s="68">
        <v>7262</v>
      </c>
      <c r="AC987" s="69">
        <v>10</v>
      </c>
      <c r="AD987" s="64">
        <v>726.2</v>
      </c>
      <c r="AE987" s="39" t="s">
        <v>53</v>
      </c>
      <c r="AF987" s="66">
        <v>0.15</v>
      </c>
      <c r="AG987" s="66">
        <v>0.15</v>
      </c>
      <c r="AH987" s="39"/>
    </row>
    <row r="988" spans="1:34" hidden="1" x14ac:dyDescent="0.35">
      <c r="A988" s="39" t="s">
        <v>137</v>
      </c>
      <c r="B988" s="39">
        <v>201221050</v>
      </c>
      <c r="C988" s="39" t="s">
        <v>2925</v>
      </c>
      <c r="D988" s="50" t="s">
        <v>2926</v>
      </c>
      <c r="E988" s="39" t="s">
        <v>34</v>
      </c>
      <c r="F988" s="39" t="s">
        <v>97</v>
      </c>
      <c r="G988" s="39" t="s">
        <v>273</v>
      </c>
      <c r="H988" s="39" t="s">
        <v>279</v>
      </c>
      <c r="I988" s="39" t="s">
        <v>280</v>
      </c>
      <c r="J988" s="49" t="s">
        <v>160</v>
      </c>
      <c r="K988" s="50" t="s">
        <v>50</v>
      </c>
      <c r="L988" s="39" t="s">
        <v>2610</v>
      </c>
      <c r="M988" s="39" t="s">
        <v>51</v>
      </c>
      <c r="N988" s="39" t="s">
        <v>55</v>
      </c>
      <c r="O988" s="64">
        <v>11223.67</v>
      </c>
      <c r="P988" s="39" t="s">
        <v>4107</v>
      </c>
      <c r="Q988" s="64">
        <v>12000</v>
      </c>
      <c r="R988" s="66">
        <v>0.12032110263398699</v>
      </c>
      <c r="S988" s="65" t="s">
        <v>69</v>
      </c>
      <c r="T988" s="65" t="s">
        <v>69</v>
      </c>
      <c r="U988" s="64">
        <v>11223.84</v>
      </c>
      <c r="V988" s="64">
        <v>12574.11435</v>
      </c>
      <c r="W988" s="66">
        <v>0.120304133879314</v>
      </c>
      <c r="X988" s="67" t="s">
        <v>42</v>
      </c>
      <c r="Y988" s="64">
        <v>12000</v>
      </c>
      <c r="Z988" s="41">
        <v>0</v>
      </c>
      <c r="AA988" s="66">
        <v>-4.7842862499999986E-2</v>
      </c>
      <c r="AB988" s="68">
        <v>-574.11434999999983</v>
      </c>
      <c r="AC988" s="69">
        <v>2.4</v>
      </c>
      <c r="AD988" s="64">
        <v>-239.21431249999995</v>
      </c>
      <c r="AE988" s="39" t="s">
        <v>44</v>
      </c>
      <c r="AF988" s="66">
        <v>0.25</v>
      </c>
      <c r="AG988" s="66">
        <v>0.25</v>
      </c>
      <c r="AH988" s="39"/>
    </row>
    <row r="989" spans="1:34" hidden="1" x14ac:dyDescent="0.35">
      <c r="A989" s="39" t="s">
        <v>137</v>
      </c>
      <c r="B989" s="39">
        <v>104530430</v>
      </c>
      <c r="C989" s="39" t="s">
        <v>2932</v>
      </c>
      <c r="D989" s="50" t="s">
        <v>2933</v>
      </c>
      <c r="E989" s="39" t="s">
        <v>34</v>
      </c>
      <c r="F989" s="39" t="s">
        <v>97</v>
      </c>
      <c r="G989" s="39" t="s">
        <v>273</v>
      </c>
      <c r="H989" s="39" t="s">
        <v>283</v>
      </c>
      <c r="I989" s="39" t="s">
        <v>284</v>
      </c>
      <c r="J989" s="49" t="s">
        <v>57</v>
      </c>
      <c r="K989" s="50" t="s">
        <v>50</v>
      </c>
      <c r="L989" s="39" t="s">
        <v>1875</v>
      </c>
      <c r="M989" s="39" t="s">
        <v>51</v>
      </c>
      <c r="N989" s="39" t="s">
        <v>41</v>
      </c>
      <c r="O989" s="64">
        <v>77639.759999999995</v>
      </c>
      <c r="P989" s="39" t="s">
        <v>4107</v>
      </c>
      <c r="Q989" s="64">
        <v>85000</v>
      </c>
      <c r="R989" s="66">
        <v>0</v>
      </c>
      <c r="S989" s="65" t="s">
        <v>69</v>
      </c>
      <c r="T989" s="65" t="s">
        <v>69</v>
      </c>
      <c r="U989" s="64">
        <v>77639.759999999995</v>
      </c>
      <c r="V989" s="64">
        <v>77639.759999999995</v>
      </c>
      <c r="W989" s="66">
        <v>0</v>
      </c>
      <c r="X989" s="67" t="s">
        <v>42</v>
      </c>
      <c r="Y989" s="64">
        <v>85000</v>
      </c>
      <c r="Z989" s="41">
        <v>0</v>
      </c>
      <c r="AA989" s="66">
        <v>8.6591058823529479E-2</v>
      </c>
      <c r="AB989" s="68">
        <v>7360.2400000000061</v>
      </c>
      <c r="AC989" s="69">
        <v>12</v>
      </c>
      <c r="AD989" s="64">
        <v>613.35333333333381</v>
      </c>
      <c r="AE989" s="39" t="s">
        <v>53</v>
      </c>
      <c r="AF989" s="66">
        <v>0.03</v>
      </c>
      <c r="AG989" s="66">
        <v>0.05</v>
      </c>
      <c r="AH989" s="39"/>
    </row>
    <row r="990" spans="1:34" hidden="1" x14ac:dyDescent="0.35">
      <c r="A990" s="39" t="s">
        <v>137</v>
      </c>
      <c r="B990" s="39">
        <v>102400072</v>
      </c>
      <c r="C990" s="39" t="s">
        <v>2935</v>
      </c>
      <c r="D990" s="50" t="s">
        <v>2936</v>
      </c>
      <c r="E990" s="39" t="s">
        <v>34</v>
      </c>
      <c r="F990" s="39" t="s">
        <v>97</v>
      </c>
      <c r="G990" s="39" t="s">
        <v>285</v>
      </c>
      <c r="H990" s="39" t="s">
        <v>286</v>
      </c>
      <c r="I990" s="39" t="s">
        <v>287</v>
      </c>
      <c r="J990" s="49" t="s">
        <v>156</v>
      </c>
      <c r="K990" s="50" t="s">
        <v>50</v>
      </c>
      <c r="L990" s="39" t="s">
        <v>2822</v>
      </c>
      <c r="M990" s="39" t="s">
        <v>51</v>
      </c>
      <c r="N990" s="39" t="s">
        <v>55</v>
      </c>
      <c r="O990" s="64">
        <v>17404.47624</v>
      </c>
      <c r="P990" s="39" t="s">
        <v>4107</v>
      </c>
      <c r="Q990" s="64">
        <v>18000</v>
      </c>
      <c r="R990" s="66">
        <v>-1.0088326564890671E-2</v>
      </c>
      <c r="S990" s="65" t="s">
        <v>143</v>
      </c>
      <c r="T990" s="65" t="s">
        <v>143</v>
      </c>
      <c r="U990" s="64">
        <v>16560</v>
      </c>
      <c r="V990" s="64">
        <v>17228.894199999999</v>
      </c>
      <c r="W990" s="66">
        <v>4.0392161835748723E-2</v>
      </c>
      <c r="X990" s="67" t="s">
        <v>42</v>
      </c>
      <c r="Y990" s="64">
        <v>18000</v>
      </c>
      <c r="Z990" s="41">
        <v>0</v>
      </c>
      <c r="AA990" s="66">
        <v>4.2839211111111178E-2</v>
      </c>
      <c r="AB990" s="68">
        <v>771.10580000000118</v>
      </c>
      <c r="AC990" s="69">
        <v>1.962</v>
      </c>
      <c r="AD990" s="64">
        <v>393.02028542303833</v>
      </c>
      <c r="AE990" s="39" t="s">
        <v>44</v>
      </c>
      <c r="AF990" s="66">
        <v>0.25</v>
      </c>
      <c r="AG990" s="66">
        <v>0.25</v>
      </c>
      <c r="AH990" s="39"/>
    </row>
    <row r="991" spans="1:34" hidden="1" x14ac:dyDescent="0.35">
      <c r="A991" s="39" t="s">
        <v>137</v>
      </c>
      <c r="B991" s="39">
        <v>104526580</v>
      </c>
      <c r="C991" s="39" t="s">
        <v>4085</v>
      </c>
      <c r="D991" s="50" t="s">
        <v>4086</v>
      </c>
      <c r="E991" s="39" t="s">
        <v>34</v>
      </c>
      <c r="F991" s="39" t="s">
        <v>97</v>
      </c>
      <c r="G991" s="39" t="s">
        <v>98</v>
      </c>
      <c r="H991" s="39" t="s">
        <v>180</v>
      </c>
      <c r="I991" s="39" t="s">
        <v>303</v>
      </c>
      <c r="J991" s="49" t="s">
        <v>50</v>
      </c>
      <c r="K991" s="50" t="s">
        <v>50</v>
      </c>
      <c r="L991" s="39" t="s">
        <v>2917</v>
      </c>
      <c r="M991" s="39" t="s">
        <v>51</v>
      </c>
      <c r="N991" s="39" t="s">
        <v>78</v>
      </c>
      <c r="O991" s="64">
        <v>834</v>
      </c>
      <c r="P991" s="39" t="s">
        <v>4107</v>
      </c>
      <c r="Q991" s="64">
        <v>917</v>
      </c>
      <c r="R991" s="66">
        <v>0</v>
      </c>
      <c r="S991" s="65" t="s">
        <v>143</v>
      </c>
      <c r="T991" s="65" t="s">
        <v>143</v>
      </c>
      <c r="U991" s="64">
        <v>834</v>
      </c>
      <c r="V991" s="64">
        <v>834</v>
      </c>
      <c r="W991" s="66">
        <v>0</v>
      </c>
      <c r="X991" s="67" t="s">
        <v>42</v>
      </c>
      <c r="Y991" s="64">
        <v>917</v>
      </c>
      <c r="Z991" s="41">
        <v>0</v>
      </c>
      <c r="AA991" s="66">
        <v>9.0512540894220284E-2</v>
      </c>
      <c r="AB991" s="68">
        <v>83</v>
      </c>
      <c r="AC991" s="69">
        <v>3.0000000000000001E-3</v>
      </c>
      <c r="AD991" s="64">
        <v>27666.666666666668</v>
      </c>
      <c r="AE991" s="39" t="s">
        <v>44</v>
      </c>
      <c r="AF991" s="66">
        <v>0.25</v>
      </c>
      <c r="AG991" s="66">
        <v>0.25</v>
      </c>
      <c r="AH991" s="39"/>
    </row>
    <row r="992" spans="1:34" hidden="1" x14ac:dyDescent="0.35">
      <c r="A992" s="39" t="s">
        <v>276</v>
      </c>
      <c r="B992" s="39">
        <v>104535520</v>
      </c>
      <c r="C992" s="39" t="s">
        <v>4087</v>
      </c>
      <c r="D992" s="50" t="s">
        <v>4088</v>
      </c>
      <c r="E992" s="39" t="s">
        <v>34</v>
      </c>
      <c r="F992" s="39" t="s">
        <v>80</v>
      </c>
      <c r="G992" s="39" t="s">
        <v>371</v>
      </c>
      <c r="H992" s="39" t="s">
        <v>378</v>
      </c>
      <c r="I992" s="39" t="s">
        <v>384</v>
      </c>
      <c r="J992" s="49" t="s">
        <v>57</v>
      </c>
      <c r="K992" s="50" t="s">
        <v>50</v>
      </c>
      <c r="L992" s="39" t="s">
        <v>1875</v>
      </c>
      <c r="M992" s="39" t="s">
        <v>385</v>
      </c>
      <c r="N992" s="39" t="s">
        <v>78</v>
      </c>
      <c r="O992" s="64">
        <v>30720</v>
      </c>
      <c r="P992" s="39" t="s">
        <v>4107</v>
      </c>
      <c r="Q992" s="64">
        <v>38000</v>
      </c>
      <c r="R992" s="66">
        <v>0</v>
      </c>
      <c r="S992" s="65" t="s">
        <v>143</v>
      </c>
      <c r="T992" s="65" t="s">
        <v>143</v>
      </c>
      <c r="U992" s="64">
        <v>30720</v>
      </c>
      <c r="V992" s="64">
        <v>30720</v>
      </c>
      <c r="W992" s="66">
        <v>0</v>
      </c>
      <c r="X992" s="67" t="s">
        <v>42</v>
      </c>
      <c r="Y992" s="64">
        <v>38000</v>
      </c>
      <c r="Z992" s="41">
        <v>0</v>
      </c>
      <c r="AA992" s="66">
        <v>0.19157894736842104</v>
      </c>
      <c r="AB992" s="68">
        <v>7280</v>
      </c>
      <c r="AC992" s="69">
        <v>5.7</v>
      </c>
      <c r="AD992" s="64">
        <v>1277.1929824561403</v>
      </c>
      <c r="AE992" s="39" t="s">
        <v>53</v>
      </c>
      <c r="AF992" s="66">
        <v>7.0000000000000007E-2</v>
      </c>
      <c r="AG992" s="66">
        <v>0.1</v>
      </c>
      <c r="AH992" s="39"/>
    </row>
    <row r="993" spans="1:34" hidden="1" x14ac:dyDescent="0.35">
      <c r="A993" s="39" t="s">
        <v>276</v>
      </c>
      <c r="B993" s="71">
        <v>104529470</v>
      </c>
      <c r="C993" s="39" t="s">
        <v>4089</v>
      </c>
      <c r="D993" s="50" t="s">
        <v>4090</v>
      </c>
      <c r="E993" s="39" t="s">
        <v>34</v>
      </c>
      <c r="F993" s="39" t="s">
        <v>35</v>
      </c>
      <c r="G993" s="39" t="s">
        <v>36</v>
      </c>
      <c r="H993" s="39" t="s">
        <v>464</v>
      </c>
      <c r="I993" s="39" t="s">
        <v>491</v>
      </c>
      <c r="J993" s="49" t="s">
        <v>492</v>
      </c>
      <c r="K993" s="50" t="s">
        <v>50</v>
      </c>
      <c r="L993" s="39" t="s">
        <v>3974</v>
      </c>
      <c r="M993" s="39" t="s">
        <v>40</v>
      </c>
      <c r="N993" s="39" t="s">
        <v>41</v>
      </c>
      <c r="O993" s="64">
        <v>13500</v>
      </c>
      <c r="P993" s="39" t="s">
        <v>4107</v>
      </c>
      <c r="Q993" s="64">
        <v>21600</v>
      </c>
      <c r="R993" s="66">
        <v>0</v>
      </c>
      <c r="S993" s="65" t="s">
        <v>493</v>
      </c>
      <c r="T993" s="65" t="s">
        <v>493</v>
      </c>
      <c r="U993" s="64">
        <v>13500</v>
      </c>
      <c r="V993" s="64">
        <v>13500</v>
      </c>
      <c r="W993" s="66">
        <v>0</v>
      </c>
      <c r="X993" s="67" t="s">
        <v>42</v>
      </c>
      <c r="Y993" s="64">
        <v>21600</v>
      </c>
      <c r="Z993" s="41">
        <v>0</v>
      </c>
      <c r="AA993" s="66">
        <v>0.375</v>
      </c>
      <c r="AB993" s="68">
        <v>8100</v>
      </c>
      <c r="AC993" s="69">
        <v>1.875</v>
      </c>
      <c r="AD993" s="64">
        <v>4320</v>
      </c>
      <c r="AE993" s="39" t="s">
        <v>44</v>
      </c>
      <c r="AF993" s="66">
        <v>0.1</v>
      </c>
      <c r="AG993" s="66">
        <v>0.15</v>
      </c>
      <c r="AH993" s="39" t="s">
        <v>53</v>
      </c>
    </row>
    <row r="994" spans="1:34" hidden="1" x14ac:dyDescent="0.35">
      <c r="A994" s="39" t="s">
        <v>276</v>
      </c>
      <c r="B994" s="71">
        <v>104254140</v>
      </c>
      <c r="C994" s="39" t="s">
        <v>4091</v>
      </c>
      <c r="D994" s="50" t="s">
        <v>4092</v>
      </c>
      <c r="E994" s="39" t="s">
        <v>34</v>
      </c>
      <c r="F994" s="39" t="s">
        <v>35</v>
      </c>
      <c r="G994" s="39" t="s">
        <v>36</v>
      </c>
      <c r="H994" s="39" t="s">
        <v>464</v>
      </c>
      <c r="I994" s="39" t="s">
        <v>512</v>
      </c>
      <c r="J994" s="49" t="s">
        <v>484</v>
      </c>
      <c r="K994" s="50" t="s">
        <v>484</v>
      </c>
      <c r="L994" s="39" t="s">
        <v>1837</v>
      </c>
      <c r="M994" s="39" t="s">
        <v>40</v>
      </c>
      <c r="N994" s="39" t="s">
        <v>41</v>
      </c>
      <c r="O994" s="64">
        <v>10515.36</v>
      </c>
      <c r="P994" s="39" t="s">
        <v>4107</v>
      </c>
      <c r="Q994" s="64">
        <v>15000</v>
      </c>
      <c r="R994" s="66">
        <v>8.5484472238706033E-3</v>
      </c>
      <c r="S994" s="65" t="s">
        <v>493</v>
      </c>
      <c r="T994" s="65" t="s">
        <v>493</v>
      </c>
      <c r="U994" s="64">
        <v>10605.25</v>
      </c>
      <c r="V994" s="64">
        <v>10605.25</v>
      </c>
      <c r="W994" s="66">
        <v>0</v>
      </c>
      <c r="X994" s="67" t="s">
        <v>42</v>
      </c>
      <c r="Y994" s="64">
        <v>15000</v>
      </c>
      <c r="Z994" s="41">
        <v>0</v>
      </c>
      <c r="AA994" s="66">
        <v>0.29298333333333332</v>
      </c>
      <c r="AB994" s="68">
        <v>4394.75</v>
      </c>
      <c r="AC994" s="69">
        <v>1.26</v>
      </c>
      <c r="AD994" s="64">
        <v>3487.8968253968255</v>
      </c>
      <c r="AE994" s="39" t="s">
        <v>44</v>
      </c>
      <c r="AF994" s="66">
        <v>0.1</v>
      </c>
      <c r="AG994" s="66">
        <v>0.15</v>
      </c>
      <c r="AH994" s="39" t="s">
        <v>53</v>
      </c>
    </row>
    <row r="995" spans="1:34" hidden="1" x14ac:dyDescent="0.35">
      <c r="A995" s="39" t="s">
        <v>276</v>
      </c>
      <c r="B995" s="71">
        <v>104521090</v>
      </c>
      <c r="C995" s="39" t="s">
        <v>4093</v>
      </c>
      <c r="D995" s="50" t="s">
        <v>4094</v>
      </c>
      <c r="E995" s="39" t="s">
        <v>34</v>
      </c>
      <c r="F995" s="39" t="s">
        <v>35</v>
      </c>
      <c r="G995" s="39" t="s">
        <v>36</v>
      </c>
      <c r="H995" s="39" t="s">
        <v>464</v>
      </c>
      <c r="I995" s="39" t="s">
        <v>515</v>
      </c>
      <c r="J995" s="49" t="s">
        <v>407</v>
      </c>
      <c r="K995" s="50" t="s">
        <v>50</v>
      </c>
      <c r="L995" s="39" t="s">
        <v>1836</v>
      </c>
      <c r="M995" s="39" t="s">
        <v>40</v>
      </c>
      <c r="N995" s="39" t="s">
        <v>41</v>
      </c>
      <c r="O995" s="64">
        <v>8112</v>
      </c>
      <c r="P995" s="39" t="s">
        <v>4107</v>
      </c>
      <c r="Q995" s="64">
        <v>12000</v>
      </c>
      <c r="R995" s="66">
        <v>1.9723865877718794E-4</v>
      </c>
      <c r="S995" s="65" t="s">
        <v>493</v>
      </c>
      <c r="T995" s="65" t="s">
        <v>493</v>
      </c>
      <c r="U995" s="64">
        <v>8113.6</v>
      </c>
      <c r="V995" s="64">
        <v>8113.6</v>
      </c>
      <c r="W995" s="66">
        <v>0</v>
      </c>
      <c r="X995" s="67" t="s">
        <v>42</v>
      </c>
      <c r="Y995" s="64">
        <v>12000</v>
      </c>
      <c r="Z995" s="41">
        <v>0</v>
      </c>
      <c r="AA995" s="66">
        <v>0.32386666666666664</v>
      </c>
      <c r="AB995" s="68">
        <v>3886.3999999999996</v>
      </c>
      <c r="AC995" s="69">
        <v>2.08</v>
      </c>
      <c r="AD995" s="64">
        <v>1868.4615384615381</v>
      </c>
      <c r="AE995" s="39" t="s">
        <v>44</v>
      </c>
      <c r="AF995" s="66">
        <v>0.1</v>
      </c>
      <c r="AG995" s="66">
        <v>0.15</v>
      </c>
      <c r="AH995" s="39" t="s">
        <v>53</v>
      </c>
    </row>
    <row r="996" spans="1:34" hidden="1" x14ac:dyDescent="0.35">
      <c r="A996" s="39" t="s">
        <v>276</v>
      </c>
      <c r="B996" s="39">
        <v>104543770</v>
      </c>
      <c r="C996" s="39" t="s">
        <v>4095</v>
      </c>
      <c r="D996" s="50" t="s">
        <v>4096</v>
      </c>
      <c r="E996" s="39" t="s">
        <v>72</v>
      </c>
      <c r="F996" s="39" t="s">
        <v>84</v>
      </c>
      <c r="G996" s="39" t="s">
        <v>89</v>
      </c>
      <c r="H996" s="39" t="s">
        <v>90</v>
      </c>
      <c r="I996" s="39" t="s">
        <v>874</v>
      </c>
      <c r="J996" s="49" t="s">
        <v>57</v>
      </c>
      <c r="K996" s="50" t="s">
        <v>50</v>
      </c>
      <c r="L996" s="39" t="s">
        <v>1875</v>
      </c>
      <c r="M996" s="39" t="s">
        <v>385</v>
      </c>
      <c r="N996" s="39" t="s">
        <v>78</v>
      </c>
      <c r="O996" s="64">
        <v>17299.800000000003</v>
      </c>
      <c r="P996" s="39" t="s">
        <v>4107</v>
      </c>
      <c r="Q996" s="64">
        <v>23940</v>
      </c>
      <c r="R996" s="66">
        <v>-8.2995179135019082E-2</v>
      </c>
      <c r="S996" s="65" t="s">
        <v>52</v>
      </c>
      <c r="T996" s="65" t="s">
        <v>69</v>
      </c>
      <c r="U996" s="64">
        <v>15864</v>
      </c>
      <c r="V996" s="64">
        <v>15864</v>
      </c>
      <c r="W996" s="66">
        <v>0</v>
      </c>
      <c r="X996" s="67" t="s">
        <v>42</v>
      </c>
      <c r="Y996" s="64">
        <v>23940</v>
      </c>
      <c r="Z996" s="41">
        <v>0</v>
      </c>
      <c r="AA996" s="66">
        <v>0.33734335839599</v>
      </c>
      <c r="AB996" s="68">
        <v>8076.0000000000009</v>
      </c>
      <c r="AC996" s="69">
        <v>6</v>
      </c>
      <c r="AD996" s="64">
        <v>1346.0000000000002</v>
      </c>
      <c r="AE996" s="39" t="s">
        <v>44</v>
      </c>
      <c r="AF996" s="66">
        <v>0.03</v>
      </c>
      <c r="AG996" s="66">
        <v>0.06</v>
      </c>
      <c r="AH996" s="39"/>
    </row>
    <row r="997" spans="1:34" hidden="1" x14ac:dyDescent="0.35">
      <c r="A997" s="39" t="s">
        <v>276</v>
      </c>
      <c r="B997" s="39">
        <v>103601720</v>
      </c>
      <c r="C997" s="39" t="s">
        <v>4097</v>
      </c>
      <c r="D997" s="50" t="s">
        <v>4098</v>
      </c>
      <c r="E997" s="39" t="s">
        <v>72</v>
      </c>
      <c r="F997" s="39" t="s">
        <v>84</v>
      </c>
      <c r="G997" s="39" t="s">
        <v>89</v>
      </c>
      <c r="H997" s="39" t="s">
        <v>876</v>
      </c>
      <c r="I997" s="39" t="s">
        <v>878</v>
      </c>
      <c r="J997" s="49" t="s">
        <v>77</v>
      </c>
      <c r="K997" s="50" t="s">
        <v>77</v>
      </c>
      <c r="L997" s="39" t="s">
        <v>1848</v>
      </c>
      <c r="M997" s="39" t="s">
        <v>385</v>
      </c>
      <c r="N997" s="39" t="s">
        <v>78</v>
      </c>
      <c r="O997" s="64">
        <v>5339.26</v>
      </c>
      <c r="P997" s="39" t="s">
        <v>4107</v>
      </c>
      <c r="Q997" s="64">
        <v>7490</v>
      </c>
      <c r="R997" s="66">
        <v>-4.8695886695981905E-5</v>
      </c>
      <c r="S997" s="65" t="s">
        <v>52</v>
      </c>
      <c r="T997" s="65" t="s">
        <v>69</v>
      </c>
      <c r="U997" s="64">
        <v>5339.26</v>
      </c>
      <c r="V997" s="64">
        <v>5339</v>
      </c>
      <c r="W997" s="66">
        <v>-4.869588669595005E-5</v>
      </c>
      <c r="X997" s="67" t="s">
        <v>42</v>
      </c>
      <c r="Y997" s="64">
        <v>7490</v>
      </c>
      <c r="Z997" s="41">
        <v>0</v>
      </c>
      <c r="AA997" s="66">
        <v>0.28718291054739653</v>
      </c>
      <c r="AB997" s="68">
        <v>2151</v>
      </c>
      <c r="AC997" s="69">
        <v>1</v>
      </c>
      <c r="AD997" s="64">
        <v>2151</v>
      </c>
      <c r="AE997" s="39" t="s">
        <v>44</v>
      </c>
      <c r="AF997" s="66">
        <v>0.08</v>
      </c>
      <c r="AG997" s="66">
        <v>0.1</v>
      </c>
      <c r="AH997" s="39"/>
    </row>
    <row r="998" spans="1:34" hidden="1" x14ac:dyDescent="0.35">
      <c r="A998" s="39" t="s">
        <v>276</v>
      </c>
      <c r="B998" s="39">
        <v>104544940</v>
      </c>
      <c r="C998" s="39" t="s">
        <v>4099</v>
      </c>
      <c r="D998" s="50" t="s">
        <v>4100</v>
      </c>
      <c r="E998" s="39" t="s">
        <v>72</v>
      </c>
      <c r="F998" s="39" t="s">
        <v>73</v>
      </c>
      <c r="G998" s="39" t="s">
        <v>1334</v>
      </c>
      <c r="H998" s="39" t="s">
        <v>1379</v>
      </c>
      <c r="I998" s="39" t="s">
        <v>1387</v>
      </c>
      <c r="J998" s="49" t="s">
        <v>49</v>
      </c>
      <c r="K998" s="50" t="s">
        <v>50</v>
      </c>
      <c r="L998" s="39" t="s">
        <v>2603</v>
      </c>
      <c r="M998" s="39" t="s">
        <v>385</v>
      </c>
      <c r="N998" s="39" t="s">
        <v>41</v>
      </c>
      <c r="O998" s="64">
        <v>40068</v>
      </c>
      <c r="P998" s="39" t="s">
        <v>4107</v>
      </c>
      <c r="Q998" s="64">
        <v>57000</v>
      </c>
      <c r="R998" s="66">
        <v>0</v>
      </c>
      <c r="S998" s="65" t="s">
        <v>93</v>
      </c>
      <c r="T998" s="65" t="s">
        <v>69</v>
      </c>
      <c r="U998" s="64">
        <v>40068</v>
      </c>
      <c r="V998" s="64">
        <v>40068</v>
      </c>
      <c r="W998" s="66">
        <v>0</v>
      </c>
      <c r="X998" s="67" t="e">
        <v>#VALUE!</v>
      </c>
      <c r="Y998" s="64" t="s">
        <v>4076</v>
      </c>
      <c r="Z998" s="41" t="e">
        <v>#VALUE!</v>
      </c>
      <c r="AA998" s="66" t="s">
        <v>2</v>
      </c>
      <c r="AB998" s="68" t="e">
        <v>#VALUE!</v>
      </c>
      <c r="AC998" s="69">
        <v>4.08</v>
      </c>
      <c r="AD998" s="64" t="e">
        <v>#VALUE!</v>
      </c>
      <c r="AE998" s="39" t="s">
        <v>44</v>
      </c>
      <c r="AF998" s="66">
        <v>0</v>
      </c>
      <c r="AG998" s="66">
        <v>0</v>
      </c>
      <c r="AH998" s="39" t="s">
        <v>53</v>
      </c>
    </row>
    <row r="999" spans="1:34" hidden="1" x14ac:dyDescent="0.35">
      <c r="A999" s="39" t="s">
        <v>276</v>
      </c>
      <c r="B999" s="39">
        <v>104544920</v>
      </c>
      <c r="C999" s="39" t="s">
        <v>4101</v>
      </c>
      <c r="D999" s="50" t="s">
        <v>4102</v>
      </c>
      <c r="E999" s="39" t="s">
        <v>72</v>
      </c>
      <c r="F999" s="39" t="s">
        <v>73</v>
      </c>
      <c r="G999" s="39" t="s">
        <v>1334</v>
      </c>
      <c r="H999" s="39" t="s">
        <v>1379</v>
      </c>
      <c r="I999" s="39" t="s">
        <v>1401</v>
      </c>
      <c r="J999" s="49" t="s">
        <v>49</v>
      </c>
      <c r="K999" s="50" t="s">
        <v>50</v>
      </c>
      <c r="L999" s="39" t="s">
        <v>2603</v>
      </c>
      <c r="M999" s="39" t="s">
        <v>385</v>
      </c>
      <c r="N999" s="39" t="s">
        <v>41</v>
      </c>
      <c r="O999" s="64">
        <v>40068</v>
      </c>
      <c r="P999" s="39" t="s">
        <v>4107</v>
      </c>
      <c r="Q999" s="64">
        <v>57000</v>
      </c>
      <c r="R999" s="66">
        <v>0</v>
      </c>
      <c r="S999" s="65" t="s">
        <v>69</v>
      </c>
      <c r="T999" s="65" t="s">
        <v>69</v>
      </c>
      <c r="U999" s="64">
        <v>40068</v>
      </c>
      <c r="V999" s="64">
        <v>40068</v>
      </c>
      <c r="W999" s="66">
        <v>0</v>
      </c>
      <c r="X999" s="67" t="e">
        <v>#VALUE!</v>
      </c>
      <c r="Y999" s="64" t="s">
        <v>4076</v>
      </c>
      <c r="Z999" s="41" t="e">
        <v>#VALUE!</v>
      </c>
      <c r="AA999" s="66" t="s">
        <v>2</v>
      </c>
      <c r="AB999" s="68" t="e">
        <v>#VALUE!</v>
      </c>
      <c r="AC999" s="69">
        <v>4.08</v>
      </c>
      <c r="AD999" s="64" t="e">
        <v>#VALUE!</v>
      </c>
      <c r="AE999" s="39" t="s">
        <v>44</v>
      </c>
      <c r="AF999" s="66">
        <v>0</v>
      </c>
      <c r="AG999" s="66">
        <v>0</v>
      </c>
      <c r="AH999" s="39" t="s">
        <v>53</v>
      </c>
    </row>
    <row r="1000" spans="1:34" hidden="1" x14ac:dyDescent="0.35">
      <c r="A1000" s="39" t="s">
        <v>276</v>
      </c>
      <c r="B1000" s="39">
        <v>104544930</v>
      </c>
      <c r="C1000" s="39" t="s">
        <v>4103</v>
      </c>
      <c r="D1000" s="50" t="s">
        <v>4104</v>
      </c>
      <c r="E1000" s="39" t="s">
        <v>72</v>
      </c>
      <c r="F1000" s="39" t="s">
        <v>73</v>
      </c>
      <c r="G1000" s="39" t="s">
        <v>1334</v>
      </c>
      <c r="H1000" s="39" t="s">
        <v>1379</v>
      </c>
      <c r="I1000" s="39" t="s">
        <v>1412</v>
      </c>
      <c r="J1000" s="49" t="s">
        <v>49</v>
      </c>
      <c r="K1000" s="50" t="s">
        <v>50</v>
      </c>
      <c r="L1000" s="39" t="s">
        <v>2603</v>
      </c>
      <c r="M1000" s="39" t="s">
        <v>385</v>
      </c>
      <c r="N1000" s="39" t="s">
        <v>41</v>
      </c>
      <c r="O1000" s="64">
        <v>40068</v>
      </c>
      <c r="P1000" s="39" t="s">
        <v>4107</v>
      </c>
      <c r="Q1000" s="64">
        <v>57000</v>
      </c>
      <c r="R1000" s="66">
        <v>0</v>
      </c>
      <c r="S1000" s="65" t="s">
        <v>69</v>
      </c>
      <c r="T1000" s="65" t="s">
        <v>69</v>
      </c>
      <c r="U1000" s="64">
        <v>40068</v>
      </c>
      <c r="V1000" s="64">
        <v>40068</v>
      </c>
      <c r="W1000" s="66">
        <v>0</v>
      </c>
      <c r="X1000" s="67" t="e">
        <v>#VALUE!</v>
      </c>
      <c r="Y1000" s="64" t="s">
        <v>4076</v>
      </c>
      <c r="Z1000" s="41" t="e">
        <v>#VALUE!</v>
      </c>
      <c r="AA1000" s="66" t="s">
        <v>2</v>
      </c>
      <c r="AB1000" s="68" t="e">
        <v>#VALUE!</v>
      </c>
      <c r="AC1000" s="69">
        <v>4.08</v>
      </c>
      <c r="AD1000" s="64" t="e">
        <v>#VALUE!</v>
      </c>
      <c r="AE1000" s="39" t="s">
        <v>44</v>
      </c>
      <c r="AF1000" s="66">
        <v>0</v>
      </c>
      <c r="AG1000" s="66">
        <v>0</v>
      </c>
      <c r="AH1000" s="39" t="s">
        <v>53</v>
      </c>
    </row>
    <row r="1001" spans="1:34" hidden="1" x14ac:dyDescent="0.35">
      <c r="A1001" s="39" t="s">
        <v>276</v>
      </c>
      <c r="B1001" s="39">
        <v>201610120</v>
      </c>
      <c r="C1001" s="39" t="s">
        <v>4105</v>
      </c>
      <c r="D1001" s="50" t="s">
        <v>4106</v>
      </c>
      <c r="E1001" s="39" t="s">
        <v>34</v>
      </c>
      <c r="F1001" s="39" t="s">
        <v>97</v>
      </c>
      <c r="G1001" s="39" t="s">
        <v>273</v>
      </c>
      <c r="H1001" s="39" t="s">
        <v>281</v>
      </c>
      <c r="I1001" s="39" t="s">
        <v>1595</v>
      </c>
      <c r="J1001" s="49" t="s">
        <v>141</v>
      </c>
      <c r="K1001" s="50" t="s">
        <v>50</v>
      </c>
      <c r="L1001" s="39" t="s">
        <v>1843</v>
      </c>
      <c r="M1001" s="39" t="s">
        <v>51</v>
      </c>
      <c r="N1001" s="39" t="s">
        <v>358</v>
      </c>
      <c r="O1001" s="64">
        <v>13879.6</v>
      </c>
      <c r="P1001" s="39" t="s">
        <v>4107</v>
      </c>
      <c r="Q1001" s="65">
        <v>20990</v>
      </c>
      <c r="R1001" s="66">
        <v>0</v>
      </c>
      <c r="S1001" s="65" t="s">
        <v>69</v>
      </c>
      <c r="T1001" s="65" t="s">
        <v>69</v>
      </c>
      <c r="U1001" s="64">
        <v>13879.6</v>
      </c>
      <c r="V1001" s="64">
        <v>13879.6</v>
      </c>
      <c r="W1001" s="66">
        <v>0</v>
      </c>
      <c r="X1001" s="67" t="s">
        <v>42</v>
      </c>
      <c r="Y1001" s="64">
        <v>20990</v>
      </c>
      <c r="Z1001" s="41">
        <v>0</v>
      </c>
      <c r="AA1001" s="66">
        <v>0.33875178656503097</v>
      </c>
      <c r="AB1001" s="68">
        <v>7110.4</v>
      </c>
      <c r="AC1001" s="69">
        <v>20</v>
      </c>
      <c r="AD1001" s="64">
        <v>355.52</v>
      </c>
      <c r="AE1001" s="39" t="s">
        <v>53</v>
      </c>
      <c r="AF1001" s="66">
        <v>0.03</v>
      </c>
      <c r="AG1001" s="66">
        <v>0.05</v>
      </c>
      <c r="AH1001" s="39" t="s">
        <v>53</v>
      </c>
    </row>
    <row r="1002" spans="1:34" hidden="1" x14ac:dyDescent="0.35">
      <c r="A1002" s="39" t="s">
        <v>276</v>
      </c>
      <c r="B1002" s="39">
        <v>104330270</v>
      </c>
      <c r="C1002" s="39" t="s">
        <v>2983</v>
      </c>
      <c r="D1002" s="50" t="s">
        <v>2984</v>
      </c>
      <c r="E1002" s="39" t="s">
        <v>34</v>
      </c>
      <c r="F1002" s="39" t="s">
        <v>35</v>
      </c>
      <c r="G1002" s="39" t="s">
        <v>1216</v>
      </c>
      <c r="H1002" s="39" t="s">
        <v>1222</v>
      </c>
      <c r="I1002" s="39" t="s">
        <v>2780</v>
      </c>
      <c r="J1002" s="49" t="s">
        <v>141</v>
      </c>
      <c r="K1002" s="50" t="s">
        <v>50</v>
      </c>
      <c r="L1002" s="39" t="s">
        <v>1843</v>
      </c>
      <c r="M1002" s="39" t="s">
        <v>40</v>
      </c>
      <c r="N1002" s="39" t="s">
        <v>41</v>
      </c>
      <c r="O1002" s="64">
        <v>17949.46</v>
      </c>
      <c r="P1002" s="39" t="s">
        <v>4107</v>
      </c>
      <c r="Q1002" s="65">
        <v>29900</v>
      </c>
      <c r="R1002" s="66">
        <v>0</v>
      </c>
      <c r="S1002" s="65" t="s">
        <v>143</v>
      </c>
      <c r="T1002" s="65" t="s">
        <v>143</v>
      </c>
      <c r="U1002" s="64">
        <v>17949.46</v>
      </c>
      <c r="V1002" s="64">
        <v>17949.46</v>
      </c>
      <c r="W1002" s="66">
        <v>0</v>
      </c>
      <c r="X1002" s="67" t="s">
        <v>42</v>
      </c>
      <c r="Y1002" s="64">
        <v>29900</v>
      </c>
      <c r="Z1002" s="41">
        <v>0</v>
      </c>
      <c r="AA1002" s="66">
        <v>0.39968361204013381</v>
      </c>
      <c r="AB1002" s="68">
        <v>11950.54</v>
      </c>
      <c r="AC1002" s="69"/>
      <c r="AD1002" s="64" t="e">
        <v>#DIV/0!</v>
      </c>
      <c r="AE1002" s="39" t="s">
        <v>53</v>
      </c>
      <c r="AF1002" s="66">
        <v>0.15</v>
      </c>
      <c r="AG1002" s="66">
        <v>0.2</v>
      </c>
      <c r="AH1002" s="39" t="s">
        <v>53</v>
      </c>
    </row>
    <row r="1003" spans="1:34" hidden="1" x14ac:dyDescent="0.35">
      <c r="A1003" s="39" t="s">
        <v>33</v>
      </c>
      <c r="B1003" s="39">
        <v>101600001</v>
      </c>
      <c r="C1003" s="39" t="s">
        <v>4122</v>
      </c>
      <c r="D1003" s="50" t="s">
        <v>4123</v>
      </c>
      <c r="E1003" s="39" t="s">
        <v>45</v>
      </c>
      <c r="F1003" s="39" t="s">
        <v>45</v>
      </c>
      <c r="G1003" s="39" t="s">
        <v>46</v>
      </c>
      <c r="H1003" s="39" t="s">
        <v>180</v>
      </c>
      <c r="I1003" s="39" t="s">
        <v>68</v>
      </c>
      <c r="J1003" s="49" t="s">
        <v>65</v>
      </c>
      <c r="K1003" s="50" t="s">
        <v>50</v>
      </c>
      <c r="L1003" s="39" t="s">
        <v>3122</v>
      </c>
      <c r="M1003" s="39" t="s">
        <v>51</v>
      </c>
      <c r="N1003" s="39" t="s">
        <v>41</v>
      </c>
      <c r="O1003" s="64">
        <v>19916</v>
      </c>
      <c r="P1003" s="39" t="s">
        <v>4174</v>
      </c>
      <c r="Q1003" s="65">
        <v>48085</v>
      </c>
      <c r="R1003" s="66">
        <v>0</v>
      </c>
      <c r="S1003" s="65" t="s">
        <v>69</v>
      </c>
      <c r="T1003" s="65"/>
      <c r="U1003" s="64">
        <v>19916</v>
      </c>
      <c r="V1003" s="64">
        <v>19916</v>
      </c>
      <c r="W1003" s="66">
        <v>0</v>
      </c>
      <c r="X1003" s="67" t="s">
        <v>42</v>
      </c>
      <c r="Y1003" s="64">
        <v>48085</v>
      </c>
      <c r="Z1003" s="41">
        <v>0</v>
      </c>
      <c r="AA1003" s="66">
        <v>0.58581678278049287</v>
      </c>
      <c r="AB1003" s="68">
        <v>28169</v>
      </c>
      <c r="AC1003" s="69">
        <v>0.5</v>
      </c>
      <c r="AD1003" s="64">
        <v>56338</v>
      </c>
      <c r="AE1003" s="39" t="s">
        <v>44</v>
      </c>
      <c r="AF1003" s="66">
        <v>0.1</v>
      </c>
      <c r="AG1003" s="66">
        <v>0.1</v>
      </c>
      <c r="AH1003" s="39" t="s">
        <v>53</v>
      </c>
    </row>
    <row r="1004" spans="1:34" hidden="1" x14ac:dyDescent="0.35">
      <c r="A1004" s="39" t="s">
        <v>33</v>
      </c>
      <c r="B1004" s="39">
        <v>101600006</v>
      </c>
      <c r="C1004" s="39" t="s">
        <v>4124</v>
      </c>
      <c r="D1004" s="50" t="s">
        <v>4125</v>
      </c>
      <c r="E1004" s="39" t="s">
        <v>45</v>
      </c>
      <c r="F1004" s="39" t="s">
        <v>45</v>
      </c>
      <c r="G1004" s="39" t="s">
        <v>46</v>
      </c>
      <c r="H1004" s="39" t="s">
        <v>180</v>
      </c>
      <c r="I1004" s="39" t="s">
        <v>70</v>
      </c>
      <c r="J1004" s="49" t="s">
        <v>65</v>
      </c>
      <c r="K1004" s="50" t="s">
        <v>50</v>
      </c>
      <c r="L1004" s="39" t="s">
        <v>3122</v>
      </c>
      <c r="M1004" s="39" t="s">
        <v>51</v>
      </c>
      <c r="N1004" s="39" t="s">
        <v>41</v>
      </c>
      <c r="O1004" s="64">
        <v>20174</v>
      </c>
      <c r="P1004" s="39" t="s">
        <v>4174</v>
      </c>
      <c r="Q1004" s="65">
        <v>49288</v>
      </c>
      <c r="R1004" s="66">
        <v>0</v>
      </c>
      <c r="S1004" s="65" t="s">
        <v>69</v>
      </c>
      <c r="T1004" s="65"/>
      <c r="U1004" s="64">
        <v>20174</v>
      </c>
      <c r="V1004" s="64">
        <v>20174</v>
      </c>
      <c r="W1004" s="66">
        <v>0</v>
      </c>
      <c r="X1004" s="67" t="s">
        <v>42</v>
      </c>
      <c r="Y1004" s="64">
        <v>49288</v>
      </c>
      <c r="Z1004" s="41">
        <v>0</v>
      </c>
      <c r="AA1004" s="66">
        <v>0.59069144619379976</v>
      </c>
      <c r="AB1004" s="68">
        <v>29114.000000000004</v>
      </c>
      <c r="AC1004" s="69">
        <v>0.5</v>
      </c>
      <c r="AD1004" s="64">
        <v>58228.000000000007</v>
      </c>
      <c r="AE1004" s="39" t="s">
        <v>44</v>
      </c>
      <c r="AF1004" s="66">
        <v>0.1</v>
      </c>
      <c r="AG1004" s="66">
        <v>0.1</v>
      </c>
      <c r="AH1004" s="39" t="s">
        <v>53</v>
      </c>
    </row>
    <row r="1005" spans="1:34" hidden="1" x14ac:dyDescent="0.35">
      <c r="A1005" s="39" t="s">
        <v>33</v>
      </c>
      <c r="B1005" s="39">
        <v>101600003</v>
      </c>
      <c r="C1005" s="39" t="s">
        <v>4126</v>
      </c>
      <c r="D1005" s="50" t="s">
        <v>4127</v>
      </c>
      <c r="E1005" s="39" t="s">
        <v>45</v>
      </c>
      <c r="F1005" s="39" t="s">
        <v>45</v>
      </c>
      <c r="G1005" s="39" t="s">
        <v>46</v>
      </c>
      <c r="H1005" s="39" t="s">
        <v>180</v>
      </c>
      <c r="I1005" s="39" t="s">
        <v>71</v>
      </c>
      <c r="J1005" s="49" t="s">
        <v>65</v>
      </c>
      <c r="K1005" s="50" t="s">
        <v>50</v>
      </c>
      <c r="L1005" s="39" t="s">
        <v>3122</v>
      </c>
      <c r="M1005" s="39" t="s">
        <v>51</v>
      </c>
      <c r="N1005" s="39" t="s">
        <v>41</v>
      </c>
      <c r="O1005" s="64">
        <v>19922</v>
      </c>
      <c r="P1005" s="39" t="s">
        <v>4174</v>
      </c>
      <c r="Q1005" s="65">
        <v>52894</v>
      </c>
      <c r="R1005" s="66">
        <v>0</v>
      </c>
      <c r="S1005" s="65" t="s">
        <v>69</v>
      </c>
      <c r="T1005" s="65"/>
      <c r="U1005" s="64">
        <v>19922</v>
      </c>
      <c r="V1005" s="64">
        <v>19922</v>
      </c>
      <c r="W1005" s="66">
        <v>0</v>
      </c>
      <c r="X1005" s="67" t="s">
        <v>42</v>
      </c>
      <c r="Y1005" s="64">
        <v>52894</v>
      </c>
      <c r="Z1005" s="41">
        <v>0</v>
      </c>
      <c r="AA1005" s="66">
        <v>0.62335992740197377</v>
      </c>
      <c r="AB1005" s="68">
        <v>32972</v>
      </c>
      <c r="AC1005" s="69">
        <v>0.55000000000000004</v>
      </c>
      <c r="AD1005" s="64">
        <v>59949.090909090904</v>
      </c>
      <c r="AE1005" s="39" t="s">
        <v>44</v>
      </c>
      <c r="AF1005" s="66">
        <v>0.1</v>
      </c>
      <c r="AG1005" s="66">
        <v>0.1</v>
      </c>
      <c r="AH1005" s="39" t="s">
        <v>53</v>
      </c>
    </row>
    <row r="1006" spans="1:34" hidden="1" x14ac:dyDescent="0.35">
      <c r="A1006" s="39" t="s">
        <v>137</v>
      </c>
      <c r="B1006" s="39">
        <v>104520970</v>
      </c>
      <c r="C1006" s="39" t="s">
        <v>4128</v>
      </c>
      <c r="D1006" s="50" t="s">
        <v>4129</v>
      </c>
      <c r="E1006" s="39" t="s">
        <v>34</v>
      </c>
      <c r="F1006" s="39" t="s">
        <v>35</v>
      </c>
      <c r="G1006" s="39" t="s">
        <v>36</v>
      </c>
      <c r="H1006" s="39" t="s">
        <v>161</v>
      </c>
      <c r="I1006" s="39" t="s">
        <v>162</v>
      </c>
      <c r="J1006" s="49" t="s">
        <v>163</v>
      </c>
      <c r="K1006" s="50" t="s">
        <v>50</v>
      </c>
      <c r="L1006" s="39" t="s">
        <v>1834</v>
      </c>
      <c r="M1006" s="39" t="s">
        <v>40</v>
      </c>
      <c r="N1006" s="39" t="s">
        <v>41</v>
      </c>
      <c r="O1006" s="64">
        <v>22161.119999999999</v>
      </c>
      <c r="P1006" s="39" t="s">
        <v>4174</v>
      </c>
      <c r="Q1006" s="64">
        <v>30900</v>
      </c>
      <c r="R1006" s="66">
        <v>0</v>
      </c>
      <c r="S1006" s="65" t="s">
        <v>69</v>
      </c>
      <c r="T1006" s="65"/>
      <c r="U1006" s="64">
        <v>22161.119999999999</v>
      </c>
      <c r="V1006" s="64">
        <v>22161.119999999999</v>
      </c>
      <c r="W1006" s="66">
        <v>0</v>
      </c>
      <c r="X1006" s="67" t="s">
        <v>42</v>
      </c>
      <c r="Y1006" s="64">
        <v>30900</v>
      </c>
      <c r="Z1006" s="41">
        <v>0</v>
      </c>
      <c r="AA1006" s="66">
        <v>0.28281165048543694</v>
      </c>
      <c r="AB1006" s="68">
        <v>8738.880000000001</v>
      </c>
      <c r="AC1006" s="69">
        <v>3.6960000000000002</v>
      </c>
      <c r="AD1006" s="64">
        <v>2364.4155844155844</v>
      </c>
      <c r="AE1006" s="39" t="s">
        <v>44</v>
      </c>
      <c r="AF1006" s="66">
        <v>0.1</v>
      </c>
      <c r="AG1006" s="66">
        <v>0.15</v>
      </c>
      <c r="AH1006" s="39" t="s">
        <v>53</v>
      </c>
    </row>
    <row r="1007" spans="1:34" hidden="1" x14ac:dyDescent="0.35">
      <c r="A1007" s="39" t="s">
        <v>137</v>
      </c>
      <c r="B1007" s="39">
        <v>104534170</v>
      </c>
      <c r="C1007" s="39" t="s">
        <v>4130</v>
      </c>
      <c r="D1007" s="50" t="s">
        <v>4131</v>
      </c>
      <c r="E1007" s="39" t="s">
        <v>34</v>
      </c>
      <c r="F1007" s="39" t="s">
        <v>97</v>
      </c>
      <c r="G1007" s="39" t="s">
        <v>179</v>
      </c>
      <c r="H1007" s="39" t="s">
        <v>183</v>
      </c>
      <c r="I1007" s="39" t="s">
        <v>186</v>
      </c>
      <c r="J1007" s="49" t="s">
        <v>187</v>
      </c>
      <c r="K1007" s="50" t="s">
        <v>50</v>
      </c>
      <c r="L1007" s="39" t="s">
        <v>1841</v>
      </c>
      <c r="M1007" s="39" t="s">
        <v>51</v>
      </c>
      <c r="N1007" s="39" t="s">
        <v>78</v>
      </c>
      <c r="O1007" s="64">
        <v>160620</v>
      </c>
      <c r="P1007" s="39" t="s">
        <v>4174</v>
      </c>
      <c r="Q1007" s="64">
        <v>160000</v>
      </c>
      <c r="R1007" s="66">
        <v>0</v>
      </c>
      <c r="S1007" s="65" t="s">
        <v>69</v>
      </c>
      <c r="T1007" s="65"/>
      <c r="U1007" s="64">
        <v>160620</v>
      </c>
      <c r="V1007" s="64">
        <v>160620</v>
      </c>
      <c r="W1007" s="66">
        <v>0</v>
      </c>
      <c r="X1007" s="67" t="s">
        <v>42</v>
      </c>
      <c r="Y1007" s="64">
        <v>160000</v>
      </c>
      <c r="Z1007" s="41">
        <v>0</v>
      </c>
      <c r="AA1007" s="66">
        <v>-3.875E-3</v>
      </c>
      <c r="AB1007" s="68">
        <v>-620</v>
      </c>
      <c r="AC1007" s="69">
        <v>18</v>
      </c>
      <c r="AD1007" s="64">
        <v>-34.444444444444443</v>
      </c>
      <c r="AE1007" s="39" t="s">
        <v>53</v>
      </c>
      <c r="AF1007" s="95">
        <v>0.4</v>
      </c>
      <c r="AG1007" s="66">
        <v>0.25</v>
      </c>
      <c r="AH1007" s="39"/>
    </row>
    <row r="1008" spans="1:34" hidden="1" x14ac:dyDescent="0.35">
      <c r="A1008" s="39" t="s">
        <v>137</v>
      </c>
      <c r="B1008" s="39">
        <v>104518960</v>
      </c>
      <c r="C1008" s="39" t="s">
        <v>4132</v>
      </c>
      <c r="D1008" s="50" t="s">
        <v>4133</v>
      </c>
      <c r="E1008" s="39" t="s">
        <v>34</v>
      </c>
      <c r="F1008" s="39" t="s">
        <v>35</v>
      </c>
      <c r="G1008" s="39" t="s">
        <v>194</v>
      </c>
      <c r="H1008" s="39" t="s">
        <v>200</v>
      </c>
      <c r="I1008" s="39" t="s">
        <v>201</v>
      </c>
      <c r="J1008" s="49" t="s">
        <v>65</v>
      </c>
      <c r="K1008" s="50" t="s">
        <v>50</v>
      </c>
      <c r="L1008" s="39" t="s">
        <v>3122</v>
      </c>
      <c r="M1008" s="39" t="s">
        <v>40</v>
      </c>
      <c r="N1008" s="39" t="s">
        <v>78</v>
      </c>
      <c r="O1008" s="64">
        <v>23709.4</v>
      </c>
      <c r="P1008" s="39" t="s">
        <v>4174</v>
      </c>
      <c r="Q1008" s="64">
        <v>32000</v>
      </c>
      <c r="R1008" s="66">
        <v>0</v>
      </c>
      <c r="S1008" s="65" t="s">
        <v>69</v>
      </c>
      <c r="T1008" s="65"/>
      <c r="U1008" s="64">
        <v>23709.4</v>
      </c>
      <c r="V1008" s="64">
        <v>23709.4</v>
      </c>
      <c r="W1008" s="66">
        <v>0</v>
      </c>
      <c r="X1008" s="67" t="s">
        <v>42</v>
      </c>
      <c r="Y1008" s="64">
        <v>32000</v>
      </c>
      <c r="Z1008" s="41">
        <v>0</v>
      </c>
      <c r="AA1008" s="66">
        <v>0.25908124999999993</v>
      </c>
      <c r="AB1008" s="68">
        <v>8290.5999999999985</v>
      </c>
      <c r="AC1008" s="69">
        <v>10</v>
      </c>
      <c r="AD1008" s="64">
        <v>829.05999999999983</v>
      </c>
      <c r="AE1008" s="39" t="s">
        <v>53</v>
      </c>
      <c r="AF1008" s="95">
        <v>0.4</v>
      </c>
      <c r="AG1008" s="66">
        <v>0.2</v>
      </c>
      <c r="AH1008" s="39"/>
    </row>
    <row r="1009" spans="1:34" hidden="1" x14ac:dyDescent="0.35">
      <c r="A1009" s="39" t="s">
        <v>137</v>
      </c>
      <c r="B1009" s="39">
        <v>104526960</v>
      </c>
      <c r="C1009" s="39" t="s">
        <v>4134</v>
      </c>
      <c r="D1009" s="50" t="s">
        <v>4135</v>
      </c>
      <c r="E1009" s="39" t="s">
        <v>34</v>
      </c>
      <c r="F1009" s="39" t="s">
        <v>80</v>
      </c>
      <c r="G1009" s="39" t="s">
        <v>94</v>
      </c>
      <c r="H1009" s="39" t="s">
        <v>232</v>
      </c>
      <c r="I1009" s="39" t="s">
        <v>238</v>
      </c>
      <c r="J1009" s="49" t="s">
        <v>234</v>
      </c>
      <c r="K1009" s="50" t="s">
        <v>50</v>
      </c>
      <c r="L1009" s="39" t="s">
        <v>3115</v>
      </c>
      <c r="M1009" s="39" t="s">
        <v>51</v>
      </c>
      <c r="N1009" s="39" t="s">
        <v>78</v>
      </c>
      <c r="O1009" s="64">
        <v>15720</v>
      </c>
      <c r="P1009" s="39" t="s">
        <v>4174</v>
      </c>
      <c r="Q1009" s="64">
        <v>18000</v>
      </c>
      <c r="R1009" s="66">
        <v>0</v>
      </c>
      <c r="S1009" s="65" t="s">
        <v>69</v>
      </c>
      <c r="T1009" s="65"/>
      <c r="U1009" s="64">
        <v>15720</v>
      </c>
      <c r="V1009" s="64">
        <v>15720</v>
      </c>
      <c r="W1009" s="66">
        <v>0</v>
      </c>
      <c r="X1009" s="67" t="s">
        <v>42</v>
      </c>
      <c r="Y1009" s="64">
        <v>18000</v>
      </c>
      <c r="Z1009" s="41">
        <v>0</v>
      </c>
      <c r="AA1009" s="66">
        <v>0.12666666666666668</v>
      </c>
      <c r="AB1009" s="68">
        <v>2280</v>
      </c>
      <c r="AC1009" s="69">
        <v>12</v>
      </c>
      <c r="AD1009" s="64">
        <v>190</v>
      </c>
      <c r="AE1009" s="39" t="s">
        <v>53</v>
      </c>
      <c r="AF1009" s="66">
        <v>0.2</v>
      </c>
      <c r="AG1009" s="66">
        <v>0.2</v>
      </c>
      <c r="AH1009" s="39"/>
    </row>
    <row r="1010" spans="1:34" hidden="1" x14ac:dyDescent="0.35">
      <c r="A1010" s="39" t="s">
        <v>137</v>
      </c>
      <c r="B1010" s="39">
        <v>104528400</v>
      </c>
      <c r="C1010" s="39" t="s">
        <v>4136</v>
      </c>
      <c r="D1010" s="50" t="s">
        <v>4137</v>
      </c>
      <c r="E1010" s="39" t="s">
        <v>34</v>
      </c>
      <c r="F1010" s="39" t="s">
        <v>80</v>
      </c>
      <c r="G1010" s="39" t="s">
        <v>94</v>
      </c>
      <c r="H1010" s="39" t="s">
        <v>232</v>
      </c>
      <c r="I1010" s="39" t="s">
        <v>241</v>
      </c>
      <c r="J1010" s="49" t="s">
        <v>50</v>
      </c>
      <c r="K1010" s="50" t="s">
        <v>50</v>
      </c>
      <c r="L1010" s="39" t="s">
        <v>2917</v>
      </c>
      <c r="M1010" s="39" t="s">
        <v>51</v>
      </c>
      <c r="N1010" s="39" t="s">
        <v>78</v>
      </c>
      <c r="O1010" s="64">
        <v>6175</v>
      </c>
      <c r="P1010" s="39" t="s">
        <v>4174</v>
      </c>
      <c r="Q1010" s="64">
        <v>7300</v>
      </c>
      <c r="R1010" s="66">
        <v>0</v>
      </c>
      <c r="S1010" s="65" t="s">
        <v>69</v>
      </c>
      <c r="T1010" s="65"/>
      <c r="U1010" s="64">
        <v>6175</v>
      </c>
      <c r="V1010" s="64">
        <v>6175</v>
      </c>
      <c r="W1010" s="66">
        <v>0</v>
      </c>
      <c r="X1010" s="67" t="s">
        <v>42</v>
      </c>
      <c r="Y1010" s="64">
        <v>7300</v>
      </c>
      <c r="Z1010" s="41">
        <v>0</v>
      </c>
      <c r="AA1010" s="66">
        <v>0.1541095890410959</v>
      </c>
      <c r="AB1010" s="68">
        <v>1125</v>
      </c>
      <c r="AC1010" s="69">
        <v>5</v>
      </c>
      <c r="AD1010" s="64">
        <v>225</v>
      </c>
      <c r="AE1010" s="39" t="s">
        <v>53</v>
      </c>
      <c r="AF1010" s="66">
        <v>0.2</v>
      </c>
      <c r="AG1010" s="66">
        <v>0.2</v>
      </c>
      <c r="AH1010" s="39"/>
    </row>
    <row r="1011" spans="1:34" hidden="1" x14ac:dyDescent="0.35">
      <c r="A1011" s="39" t="s">
        <v>137</v>
      </c>
      <c r="B1011" s="39">
        <v>104532890</v>
      </c>
      <c r="C1011" s="39" t="s">
        <v>4138</v>
      </c>
      <c r="D1011" s="50" t="s">
        <v>4139</v>
      </c>
      <c r="E1011" s="39" t="s">
        <v>34</v>
      </c>
      <c r="F1011" s="39" t="s">
        <v>35</v>
      </c>
      <c r="G1011" s="39" t="s">
        <v>257</v>
      </c>
      <c r="H1011" s="39" t="s">
        <v>258</v>
      </c>
      <c r="I1011" s="39" t="s">
        <v>260</v>
      </c>
      <c r="J1011" s="49" t="s">
        <v>49</v>
      </c>
      <c r="K1011" s="50" t="s">
        <v>50</v>
      </c>
      <c r="L1011" s="39" t="s">
        <v>2603</v>
      </c>
      <c r="M1011" s="39" t="s">
        <v>51</v>
      </c>
      <c r="N1011" s="39" t="s">
        <v>41</v>
      </c>
      <c r="O1011" s="64">
        <v>77640</v>
      </c>
      <c r="P1011" s="39" t="s">
        <v>4174</v>
      </c>
      <c r="Q1011" s="64">
        <v>101000</v>
      </c>
      <c r="R1011" s="66">
        <v>0</v>
      </c>
      <c r="S1011" s="65" t="s">
        <v>69</v>
      </c>
      <c r="T1011" s="65"/>
      <c r="U1011" s="64">
        <v>77640</v>
      </c>
      <c r="V1011" s="64">
        <v>77640</v>
      </c>
      <c r="W1011" s="66">
        <v>0</v>
      </c>
      <c r="X1011" s="67" t="s">
        <v>42</v>
      </c>
      <c r="Y1011" s="64">
        <v>101000</v>
      </c>
      <c r="Z1011" s="41">
        <v>0</v>
      </c>
      <c r="AA1011" s="66">
        <v>0.2312871287128713</v>
      </c>
      <c r="AB1011" s="68">
        <v>23360</v>
      </c>
      <c r="AC1011" s="69">
        <v>12</v>
      </c>
      <c r="AD1011" s="64">
        <v>1946.6666666666667</v>
      </c>
      <c r="AE1011" s="39" t="s">
        <v>44</v>
      </c>
      <c r="AF1011" s="66">
        <v>0.2</v>
      </c>
      <c r="AG1011" s="66">
        <v>0.2</v>
      </c>
      <c r="AH1011" s="39"/>
    </row>
    <row r="1012" spans="1:34" hidden="1" x14ac:dyDescent="0.35">
      <c r="A1012" s="39" t="s">
        <v>137</v>
      </c>
      <c r="B1012" s="39">
        <v>104528550</v>
      </c>
      <c r="C1012" s="39" t="s">
        <v>4140</v>
      </c>
      <c r="D1012" s="50" t="s">
        <v>4141</v>
      </c>
      <c r="E1012" s="39" t="s">
        <v>34</v>
      </c>
      <c r="F1012" s="39" t="s">
        <v>35</v>
      </c>
      <c r="G1012" s="39" t="s">
        <v>257</v>
      </c>
      <c r="H1012" s="39" t="s">
        <v>261</v>
      </c>
      <c r="I1012" s="39" t="s">
        <v>263</v>
      </c>
      <c r="J1012" s="49" t="s">
        <v>141</v>
      </c>
      <c r="K1012" s="50" t="s">
        <v>50</v>
      </c>
      <c r="L1012" s="39" t="s">
        <v>1843</v>
      </c>
      <c r="M1012" s="39" t="s">
        <v>40</v>
      </c>
      <c r="N1012" s="39" t="s">
        <v>78</v>
      </c>
      <c r="O1012" s="64">
        <v>14756</v>
      </c>
      <c r="P1012" s="39" t="s">
        <v>4174</v>
      </c>
      <c r="Q1012" s="64">
        <v>18500</v>
      </c>
      <c r="R1012" s="66">
        <v>-2.7107617240440529E-4</v>
      </c>
      <c r="S1012" s="65" t="s">
        <v>69</v>
      </c>
      <c r="T1012" s="65"/>
      <c r="U1012" s="64">
        <v>14752</v>
      </c>
      <c r="V1012" s="64">
        <v>14752</v>
      </c>
      <c r="W1012" s="66">
        <v>0</v>
      </c>
      <c r="X1012" s="67" t="s">
        <v>42</v>
      </c>
      <c r="Y1012" s="64">
        <v>18500</v>
      </c>
      <c r="Z1012" s="41">
        <v>0</v>
      </c>
      <c r="AA1012" s="66">
        <v>0.20259459459459458</v>
      </c>
      <c r="AB1012" s="68">
        <v>3748</v>
      </c>
      <c r="AC1012" s="69">
        <v>4.8</v>
      </c>
      <c r="AD1012" s="64">
        <v>780.83333333333337</v>
      </c>
      <c r="AE1012" s="39" t="s">
        <v>53</v>
      </c>
      <c r="AF1012" s="66">
        <v>0.12</v>
      </c>
      <c r="AG1012" s="66">
        <v>0.3</v>
      </c>
      <c r="AH1012" s="39"/>
    </row>
    <row r="1013" spans="1:34" hidden="1" x14ac:dyDescent="0.35">
      <c r="A1013" s="39" t="s">
        <v>137</v>
      </c>
      <c r="B1013" s="39">
        <v>150000429</v>
      </c>
      <c r="C1013" s="39" t="s">
        <v>2907</v>
      </c>
      <c r="D1013" s="50" t="s">
        <v>2908</v>
      </c>
      <c r="E1013" s="39" t="s">
        <v>34</v>
      </c>
      <c r="F1013" s="39" t="s">
        <v>35</v>
      </c>
      <c r="G1013" s="39" t="s">
        <v>257</v>
      </c>
      <c r="H1013" s="39" t="s">
        <v>265</v>
      </c>
      <c r="I1013" s="39" t="s">
        <v>268</v>
      </c>
      <c r="J1013" s="49" t="s">
        <v>141</v>
      </c>
      <c r="K1013" s="50" t="s">
        <v>50</v>
      </c>
      <c r="L1013" s="39" t="s">
        <v>1843</v>
      </c>
      <c r="M1013" s="39" t="s">
        <v>51</v>
      </c>
      <c r="N1013" s="39" t="s">
        <v>78</v>
      </c>
      <c r="O1013" s="64">
        <v>48872</v>
      </c>
      <c r="P1013" s="39" t="s">
        <v>4174</v>
      </c>
      <c r="Q1013" s="64">
        <v>77000</v>
      </c>
      <c r="R1013" s="66">
        <v>0</v>
      </c>
      <c r="S1013" s="65" t="s">
        <v>69</v>
      </c>
      <c r="T1013" s="65"/>
      <c r="U1013" s="64">
        <v>48872</v>
      </c>
      <c r="V1013" s="64">
        <v>48872</v>
      </c>
      <c r="W1013" s="66">
        <v>0</v>
      </c>
      <c r="X1013" s="67" t="s">
        <v>42</v>
      </c>
      <c r="Y1013" s="64">
        <v>77000</v>
      </c>
      <c r="Z1013" s="41">
        <v>0</v>
      </c>
      <c r="AA1013" s="66">
        <v>0.36529870129870129</v>
      </c>
      <c r="AB1013" s="68">
        <v>28128</v>
      </c>
      <c r="AC1013" s="69">
        <v>18</v>
      </c>
      <c r="AD1013" s="64">
        <v>1562.6666666666667</v>
      </c>
      <c r="AE1013" s="39" t="s">
        <v>53</v>
      </c>
      <c r="AF1013" s="66">
        <v>0.25</v>
      </c>
      <c r="AG1013" s="66">
        <v>0.25</v>
      </c>
      <c r="AH1013" s="39"/>
    </row>
    <row r="1014" spans="1:34" hidden="1" x14ac:dyDescent="0.35">
      <c r="A1014" s="39" t="s">
        <v>137</v>
      </c>
      <c r="B1014" s="39">
        <v>104521950</v>
      </c>
      <c r="C1014" s="39" t="s">
        <v>2945</v>
      </c>
      <c r="D1014" s="50" t="s">
        <v>2946</v>
      </c>
      <c r="E1014" s="39" t="s">
        <v>34</v>
      </c>
      <c r="F1014" s="39" t="s">
        <v>97</v>
      </c>
      <c r="G1014" s="39" t="s">
        <v>98</v>
      </c>
      <c r="H1014" s="39" t="s">
        <v>180</v>
      </c>
      <c r="I1014" s="39" t="s">
        <v>290</v>
      </c>
      <c r="J1014" s="49" t="s">
        <v>163</v>
      </c>
      <c r="K1014" s="50" t="s">
        <v>50</v>
      </c>
      <c r="L1014" s="39" t="s">
        <v>1834</v>
      </c>
      <c r="M1014" s="39" t="s">
        <v>51</v>
      </c>
      <c r="N1014" s="39" t="s">
        <v>78</v>
      </c>
      <c r="O1014" s="64">
        <v>17206.560000000001</v>
      </c>
      <c r="P1014" s="39" t="s">
        <v>4174</v>
      </c>
      <c r="Q1014" s="64">
        <v>18927</v>
      </c>
      <c r="R1014" s="66">
        <v>0</v>
      </c>
      <c r="S1014" s="65" t="s">
        <v>69</v>
      </c>
      <c r="T1014" s="65"/>
      <c r="U1014" s="64">
        <v>17207.04</v>
      </c>
      <c r="V1014" s="64">
        <v>17206.560000000001</v>
      </c>
      <c r="W1014" s="66">
        <v>-2.7895559026977527E-5</v>
      </c>
      <c r="X1014" s="67" t="s">
        <v>42</v>
      </c>
      <c r="Y1014" s="64">
        <v>18927</v>
      </c>
      <c r="Z1014" s="41">
        <v>0</v>
      </c>
      <c r="AA1014" s="66">
        <v>9.0898716119828749E-2</v>
      </c>
      <c r="AB1014" s="68">
        <v>1720.4399999999987</v>
      </c>
      <c r="AC1014" s="69">
        <v>6</v>
      </c>
      <c r="AD1014" s="64">
        <v>286.73999999999978</v>
      </c>
      <c r="AE1014" s="39" t="s">
        <v>44</v>
      </c>
      <c r="AF1014" s="66">
        <v>0.25</v>
      </c>
      <c r="AG1014" s="66">
        <v>0.25</v>
      </c>
      <c r="AH1014" s="39"/>
    </row>
    <row r="1015" spans="1:34" hidden="1" x14ac:dyDescent="0.35">
      <c r="A1015" s="39" t="s">
        <v>137</v>
      </c>
      <c r="B1015" s="39">
        <v>104524650</v>
      </c>
      <c r="C1015" s="39" t="s">
        <v>2948</v>
      </c>
      <c r="D1015" s="50" t="s">
        <v>2949</v>
      </c>
      <c r="E1015" s="39" t="s">
        <v>34</v>
      </c>
      <c r="F1015" s="39" t="s">
        <v>97</v>
      </c>
      <c r="G1015" s="39" t="s">
        <v>98</v>
      </c>
      <c r="H1015" s="39" t="s">
        <v>180</v>
      </c>
      <c r="I1015" s="39" t="s">
        <v>291</v>
      </c>
      <c r="J1015" s="49" t="s">
        <v>292</v>
      </c>
      <c r="K1015" s="50" t="s">
        <v>50</v>
      </c>
      <c r="L1015" s="39" t="s">
        <v>2951</v>
      </c>
      <c r="M1015" s="39" t="s">
        <v>51</v>
      </c>
      <c r="N1015" s="39" t="s">
        <v>78</v>
      </c>
      <c r="O1015" s="64">
        <v>46845</v>
      </c>
      <c r="P1015" s="39" t="s">
        <v>4174</v>
      </c>
      <c r="Q1015" s="64">
        <v>51530</v>
      </c>
      <c r="R1015" s="66">
        <v>0</v>
      </c>
      <c r="S1015" s="65" t="s">
        <v>69</v>
      </c>
      <c r="T1015" s="65"/>
      <c r="U1015" s="64">
        <v>46845</v>
      </c>
      <c r="V1015" s="64">
        <v>46845</v>
      </c>
      <c r="W1015" s="66">
        <v>0</v>
      </c>
      <c r="X1015" s="67" t="s">
        <v>42</v>
      </c>
      <c r="Y1015" s="64">
        <v>51530</v>
      </c>
      <c r="Z1015" s="41">
        <v>0</v>
      </c>
      <c r="AA1015" s="66">
        <v>9.0917911895982917E-2</v>
      </c>
      <c r="AB1015" s="68">
        <v>4685</v>
      </c>
      <c r="AC1015" s="69">
        <v>8.1</v>
      </c>
      <c r="AD1015" s="64">
        <v>578.39506172839504</v>
      </c>
      <c r="AE1015" s="39" t="s">
        <v>44</v>
      </c>
      <c r="AF1015" s="66">
        <v>0.25</v>
      </c>
      <c r="AG1015" s="66">
        <v>0.25</v>
      </c>
      <c r="AH1015" s="39"/>
    </row>
    <row r="1016" spans="1:34" hidden="1" x14ac:dyDescent="0.35">
      <c r="A1016" s="39" t="s">
        <v>137</v>
      </c>
      <c r="B1016" s="39">
        <v>106000820</v>
      </c>
      <c r="C1016" s="39" t="s">
        <v>2952</v>
      </c>
      <c r="D1016" s="50" t="s">
        <v>2953</v>
      </c>
      <c r="E1016" s="39" t="s">
        <v>34</v>
      </c>
      <c r="F1016" s="39" t="s">
        <v>97</v>
      </c>
      <c r="G1016" s="39" t="s">
        <v>98</v>
      </c>
      <c r="H1016" s="39" t="s">
        <v>180</v>
      </c>
      <c r="I1016" s="39" t="s">
        <v>293</v>
      </c>
      <c r="J1016" s="49" t="s">
        <v>294</v>
      </c>
      <c r="K1016" s="50" t="s">
        <v>294</v>
      </c>
      <c r="L1016" s="39" t="s">
        <v>2955</v>
      </c>
      <c r="M1016" s="39" t="s">
        <v>51</v>
      </c>
      <c r="N1016" s="39" t="s">
        <v>78</v>
      </c>
      <c r="O1016" s="64">
        <v>30253</v>
      </c>
      <c r="P1016" s="39" t="s">
        <v>4174</v>
      </c>
      <c r="Q1016" s="64">
        <v>33278</v>
      </c>
      <c r="R1016" s="66">
        <v>0</v>
      </c>
      <c r="S1016" s="65" t="s">
        <v>69</v>
      </c>
      <c r="T1016" s="65"/>
      <c r="U1016" s="64">
        <v>30253</v>
      </c>
      <c r="V1016" s="64">
        <v>30253</v>
      </c>
      <c r="W1016" s="66">
        <v>0</v>
      </c>
      <c r="X1016" s="67" t="s">
        <v>42</v>
      </c>
      <c r="Y1016" s="64">
        <v>33278</v>
      </c>
      <c r="Z1016" s="41">
        <v>0</v>
      </c>
      <c r="AA1016" s="66">
        <v>9.0900895486507607E-2</v>
      </c>
      <c r="AB1016" s="68">
        <v>3025</v>
      </c>
      <c r="AC1016" s="69">
        <v>1</v>
      </c>
      <c r="AD1016" s="64">
        <v>3025</v>
      </c>
      <c r="AE1016" s="39" t="s">
        <v>44</v>
      </c>
      <c r="AF1016" s="66">
        <v>0.25</v>
      </c>
      <c r="AG1016" s="66">
        <v>0.25</v>
      </c>
      <c r="AH1016" s="39"/>
    </row>
    <row r="1017" spans="1:34" hidden="1" x14ac:dyDescent="0.35">
      <c r="A1017" s="39" t="s">
        <v>137</v>
      </c>
      <c r="B1017" s="39">
        <v>104529710</v>
      </c>
      <c r="C1017" s="39" t="s">
        <v>2956</v>
      </c>
      <c r="D1017" s="50" t="s">
        <v>2957</v>
      </c>
      <c r="E1017" s="39" t="s">
        <v>34</v>
      </c>
      <c r="F1017" s="39" t="s">
        <v>97</v>
      </c>
      <c r="G1017" s="39" t="s">
        <v>98</v>
      </c>
      <c r="H1017" s="39" t="s">
        <v>180</v>
      </c>
      <c r="I1017" s="39" t="s">
        <v>295</v>
      </c>
      <c r="J1017" s="49" t="s">
        <v>294</v>
      </c>
      <c r="K1017" s="50" t="s">
        <v>50</v>
      </c>
      <c r="L1017" s="39" t="s">
        <v>2955</v>
      </c>
      <c r="M1017" s="39" t="s">
        <v>51</v>
      </c>
      <c r="N1017" s="39" t="s">
        <v>78</v>
      </c>
      <c r="O1017" s="64">
        <v>3600</v>
      </c>
      <c r="P1017" s="39" t="s">
        <v>4174</v>
      </c>
      <c r="Q1017" s="64">
        <v>3960</v>
      </c>
      <c r="R1017" s="66">
        <v>0</v>
      </c>
      <c r="S1017" s="65" t="s">
        <v>69</v>
      </c>
      <c r="T1017" s="65"/>
      <c r="U1017" s="64">
        <v>3600</v>
      </c>
      <c r="V1017" s="64">
        <v>3600</v>
      </c>
      <c r="W1017" s="66">
        <v>0</v>
      </c>
      <c r="X1017" s="67" t="s">
        <v>42</v>
      </c>
      <c r="Y1017" s="64">
        <v>3960</v>
      </c>
      <c r="Z1017" s="41">
        <v>0</v>
      </c>
      <c r="AA1017" s="66">
        <v>9.0909090909090912E-2</v>
      </c>
      <c r="AB1017" s="68">
        <v>360</v>
      </c>
      <c r="AC1017" s="69">
        <v>0.4</v>
      </c>
      <c r="AD1017" s="64">
        <v>900</v>
      </c>
      <c r="AE1017" s="39" t="s">
        <v>44</v>
      </c>
      <c r="AF1017" s="95">
        <v>0.4</v>
      </c>
      <c r="AG1017" s="66">
        <v>0.25</v>
      </c>
      <c r="AH1017" s="39"/>
    </row>
    <row r="1018" spans="1:34" hidden="1" x14ac:dyDescent="0.35">
      <c r="A1018" s="39" t="s">
        <v>137</v>
      </c>
      <c r="B1018" s="39">
        <v>105200860</v>
      </c>
      <c r="C1018" s="39" t="s">
        <v>4142</v>
      </c>
      <c r="D1018" s="50" t="s">
        <v>4143</v>
      </c>
      <c r="E1018" s="39" t="s">
        <v>34</v>
      </c>
      <c r="F1018" s="39" t="s">
        <v>97</v>
      </c>
      <c r="G1018" s="39" t="s">
        <v>98</v>
      </c>
      <c r="H1018" s="39" t="s">
        <v>180</v>
      </c>
      <c r="I1018" s="39" t="s">
        <v>308</v>
      </c>
      <c r="J1018" s="49" t="s">
        <v>163</v>
      </c>
      <c r="K1018" s="50" t="s">
        <v>50</v>
      </c>
      <c r="L1018" s="39" t="s">
        <v>1834</v>
      </c>
      <c r="M1018" s="39" t="s">
        <v>51</v>
      </c>
      <c r="N1018" s="39" t="s">
        <v>78</v>
      </c>
      <c r="O1018" s="64">
        <v>21680.33</v>
      </c>
      <c r="P1018" s="39" t="s">
        <v>4174</v>
      </c>
      <c r="Q1018" s="64">
        <v>23848</v>
      </c>
      <c r="R1018" s="66">
        <v>0</v>
      </c>
      <c r="S1018" s="65" t="s">
        <v>69</v>
      </c>
      <c r="T1018" s="65"/>
      <c r="U1018" s="64">
        <v>21680.33</v>
      </c>
      <c r="V1018" s="64">
        <v>21680.33</v>
      </c>
      <c r="W1018" s="66">
        <v>0</v>
      </c>
      <c r="X1018" s="67" t="s">
        <v>42</v>
      </c>
      <c r="Y1018" s="64">
        <v>23848</v>
      </c>
      <c r="Z1018" s="41">
        <v>0</v>
      </c>
      <c r="AA1018" s="66">
        <v>9.0895253270714446E-2</v>
      </c>
      <c r="AB1018" s="68">
        <v>2167.6699999999983</v>
      </c>
      <c r="AC1018" s="69">
        <v>4.8</v>
      </c>
      <c r="AD1018" s="64">
        <v>451.59791666666632</v>
      </c>
      <c r="AE1018" s="39" t="s">
        <v>44</v>
      </c>
      <c r="AF1018" s="66">
        <v>0.25</v>
      </c>
      <c r="AG1018" s="66">
        <v>0.25</v>
      </c>
      <c r="AH1018" s="39"/>
    </row>
    <row r="1019" spans="1:34" hidden="1" x14ac:dyDescent="0.35">
      <c r="A1019" s="39" t="s">
        <v>137</v>
      </c>
      <c r="B1019" s="39">
        <v>150000970</v>
      </c>
      <c r="C1019" s="39" t="s">
        <v>4144</v>
      </c>
      <c r="D1019" s="50" t="s">
        <v>4145</v>
      </c>
      <c r="E1019" s="39" t="s">
        <v>34</v>
      </c>
      <c r="F1019" s="39" t="s">
        <v>97</v>
      </c>
      <c r="G1019" s="39" t="s">
        <v>98</v>
      </c>
      <c r="H1019" s="39" t="s">
        <v>180</v>
      </c>
      <c r="I1019" s="39" t="s">
        <v>309</v>
      </c>
      <c r="J1019" s="49" t="s">
        <v>248</v>
      </c>
      <c r="K1019" s="50" t="s">
        <v>248</v>
      </c>
      <c r="L1019" s="39" t="s">
        <v>1864</v>
      </c>
      <c r="M1019" s="39" t="s">
        <v>51</v>
      </c>
      <c r="N1019" s="39" t="s">
        <v>78</v>
      </c>
      <c r="O1019" s="64">
        <v>47694.23</v>
      </c>
      <c r="P1019" s="39" t="s">
        <v>4174</v>
      </c>
      <c r="Q1019" s="64">
        <v>52464</v>
      </c>
      <c r="R1019" s="66">
        <v>0</v>
      </c>
      <c r="S1019" s="65" t="s">
        <v>69</v>
      </c>
      <c r="T1019" s="65"/>
      <c r="U1019" s="64">
        <v>47694.23</v>
      </c>
      <c r="V1019" s="64">
        <v>47694.23</v>
      </c>
      <c r="W1019" s="66">
        <v>0</v>
      </c>
      <c r="X1019" s="67" t="s">
        <v>42</v>
      </c>
      <c r="Y1019" s="64">
        <v>52464</v>
      </c>
      <c r="Z1019" s="41">
        <v>0</v>
      </c>
      <c r="AA1019" s="66">
        <v>9.0915103690149379E-2</v>
      </c>
      <c r="AB1019" s="68">
        <v>4769.7699999999968</v>
      </c>
      <c r="AC1019" s="69">
        <v>14.26</v>
      </c>
      <c r="AD1019" s="64">
        <v>334.48597475455796</v>
      </c>
      <c r="AE1019" s="39" t="s">
        <v>44</v>
      </c>
      <c r="AF1019" s="66">
        <v>0.25</v>
      </c>
      <c r="AG1019" s="66">
        <v>0.25</v>
      </c>
      <c r="AH1019" s="39"/>
    </row>
    <row r="1020" spans="1:34" hidden="1" x14ac:dyDescent="0.35">
      <c r="A1020" s="39" t="s">
        <v>137</v>
      </c>
      <c r="B1020" s="39">
        <v>104515850</v>
      </c>
      <c r="C1020" s="39" t="s">
        <v>4146</v>
      </c>
      <c r="D1020" s="50" t="s">
        <v>4147</v>
      </c>
      <c r="E1020" s="39" t="s">
        <v>34</v>
      </c>
      <c r="F1020" s="39" t="s">
        <v>97</v>
      </c>
      <c r="G1020" s="39" t="s">
        <v>98</v>
      </c>
      <c r="H1020" s="39" t="s">
        <v>180</v>
      </c>
      <c r="I1020" s="39" t="s">
        <v>310</v>
      </c>
      <c r="J1020" s="49" t="s">
        <v>228</v>
      </c>
      <c r="K1020" s="50" t="s">
        <v>50</v>
      </c>
      <c r="L1020" s="39" t="s">
        <v>1838</v>
      </c>
      <c r="M1020" s="39" t="s">
        <v>51</v>
      </c>
      <c r="N1020" s="39" t="s">
        <v>78</v>
      </c>
      <c r="O1020" s="64">
        <v>24544.079999999998</v>
      </c>
      <c r="P1020" s="39" t="s">
        <v>4174</v>
      </c>
      <c r="Q1020" s="64">
        <v>26998</v>
      </c>
      <c r="R1020" s="66">
        <v>0</v>
      </c>
      <c r="S1020" s="65" t="s">
        <v>69</v>
      </c>
      <c r="T1020" s="65"/>
      <c r="U1020" s="64">
        <v>24544.079999999998</v>
      </c>
      <c r="V1020" s="64">
        <v>24544.079999999998</v>
      </c>
      <c r="W1020" s="66">
        <v>0</v>
      </c>
      <c r="X1020" s="67" t="s">
        <v>42</v>
      </c>
      <c r="Y1020" s="64">
        <v>26998</v>
      </c>
      <c r="Z1020" s="41">
        <v>0</v>
      </c>
      <c r="AA1020" s="66">
        <v>9.089265871546047E-2</v>
      </c>
      <c r="AB1020" s="68">
        <v>2453.9200000000019</v>
      </c>
      <c r="AC1020" s="69">
        <v>7.8479999999999999</v>
      </c>
      <c r="AD1020" s="64">
        <v>312.68093781855276</v>
      </c>
      <c r="AE1020" s="39" t="s">
        <v>44</v>
      </c>
      <c r="AF1020" s="66">
        <v>0.25</v>
      </c>
      <c r="AG1020" s="66">
        <v>0.25</v>
      </c>
      <c r="AH1020" s="39"/>
    </row>
    <row r="1021" spans="1:34" hidden="1" x14ac:dyDescent="0.35">
      <c r="A1021" s="39" t="s">
        <v>137</v>
      </c>
      <c r="B1021" s="39">
        <v>40522170</v>
      </c>
      <c r="C1021" s="39" t="s">
        <v>4148</v>
      </c>
      <c r="D1021" s="50" t="s">
        <v>4149</v>
      </c>
      <c r="E1021" s="39" t="s">
        <v>45</v>
      </c>
      <c r="F1021" s="39" t="s">
        <v>45</v>
      </c>
      <c r="G1021" s="39" t="s">
        <v>212</v>
      </c>
      <c r="H1021" s="39" t="s">
        <v>180</v>
      </c>
      <c r="I1021" s="39" t="s">
        <v>218</v>
      </c>
      <c r="J1021" s="49" t="s">
        <v>50</v>
      </c>
      <c r="K1021" s="50" t="s">
        <v>50</v>
      </c>
      <c r="L1021" s="39" t="s">
        <v>2917</v>
      </c>
      <c r="M1021" s="39" t="s">
        <v>51</v>
      </c>
      <c r="N1021" s="39" t="s">
        <v>41</v>
      </c>
      <c r="O1021" s="64">
        <v>447752</v>
      </c>
      <c r="P1021" s="39" t="s">
        <v>4174</v>
      </c>
      <c r="Q1021" s="65">
        <v>650000</v>
      </c>
      <c r="R1021" s="66">
        <v>0</v>
      </c>
      <c r="S1021" s="65" t="s">
        <v>69</v>
      </c>
      <c r="T1021" s="65"/>
      <c r="U1021" s="64">
        <v>447752</v>
      </c>
      <c r="V1021" s="64">
        <v>447752</v>
      </c>
      <c r="W1021" s="66">
        <v>0</v>
      </c>
      <c r="X1021" s="67" t="s">
        <v>42</v>
      </c>
      <c r="Y1021" s="64">
        <v>650000</v>
      </c>
      <c r="Z1021" s="41">
        <v>0</v>
      </c>
      <c r="AA1021" s="66">
        <v>0.31115076923076923</v>
      </c>
      <c r="AB1021" s="68">
        <v>202248</v>
      </c>
      <c r="AC1021" s="69">
        <v>19</v>
      </c>
      <c r="AD1021" s="64">
        <v>10644.631578947368</v>
      </c>
      <c r="AE1021" s="39" t="s">
        <v>44</v>
      </c>
      <c r="AF1021" s="66">
        <v>0</v>
      </c>
      <c r="AG1021" s="66">
        <v>0</v>
      </c>
      <c r="AH1021" s="39"/>
    </row>
    <row r="1022" spans="1:34" hidden="1" x14ac:dyDescent="0.35">
      <c r="A1022" s="39" t="s">
        <v>276</v>
      </c>
      <c r="B1022" s="39">
        <v>201200190</v>
      </c>
      <c r="C1022" s="39" t="s">
        <v>4150</v>
      </c>
      <c r="D1022" s="50" t="s">
        <v>4151</v>
      </c>
      <c r="E1022" s="39" t="s">
        <v>34</v>
      </c>
      <c r="F1022" s="39" t="s">
        <v>97</v>
      </c>
      <c r="G1022" s="39" t="s">
        <v>273</v>
      </c>
      <c r="H1022" s="39" t="s">
        <v>1302</v>
      </c>
      <c r="I1022" s="39" t="s">
        <v>1547</v>
      </c>
      <c r="J1022" s="49" t="s">
        <v>57</v>
      </c>
      <c r="K1022" s="50" t="s">
        <v>50</v>
      </c>
      <c r="L1022" s="39" t="s">
        <v>1875</v>
      </c>
      <c r="M1022" s="39" t="s">
        <v>51</v>
      </c>
      <c r="N1022" s="39" t="s">
        <v>55</v>
      </c>
      <c r="O1022" s="64">
        <v>10521</v>
      </c>
      <c r="P1022" s="39" t="s">
        <v>4174</v>
      </c>
      <c r="Q1022" s="64">
        <v>22000</v>
      </c>
      <c r="R1022" s="66">
        <v>0</v>
      </c>
      <c r="S1022" s="65" t="s">
        <v>69</v>
      </c>
      <c r="T1022" s="65"/>
      <c r="U1022" s="64">
        <v>10521</v>
      </c>
      <c r="V1022" s="64">
        <v>10521</v>
      </c>
      <c r="W1022" s="66">
        <v>0</v>
      </c>
      <c r="X1022" s="67" t="s">
        <v>42</v>
      </c>
      <c r="Y1022" s="64">
        <v>22000</v>
      </c>
      <c r="Z1022" s="41">
        <v>0</v>
      </c>
      <c r="AA1022" s="66">
        <v>0.52177272727272728</v>
      </c>
      <c r="AB1022" s="68">
        <v>11479</v>
      </c>
      <c r="AC1022" s="69">
        <v>12</v>
      </c>
      <c r="AD1022" s="64">
        <v>956.58333333333337</v>
      </c>
      <c r="AE1022" s="39" t="s">
        <v>44</v>
      </c>
      <c r="AF1022" s="66">
        <v>0.05</v>
      </c>
      <c r="AG1022" s="66">
        <v>7.0000000000000007E-2</v>
      </c>
      <c r="AH1022" s="39" t="s">
        <v>53</v>
      </c>
    </row>
    <row r="1023" spans="1:34" hidden="1" x14ac:dyDescent="0.35">
      <c r="A1023" s="39" t="s">
        <v>276</v>
      </c>
      <c r="B1023" s="39">
        <v>101710001</v>
      </c>
      <c r="C1023" s="39" t="s">
        <v>4152</v>
      </c>
      <c r="D1023" s="50" t="s">
        <v>4153</v>
      </c>
      <c r="E1023" s="39" t="s">
        <v>45</v>
      </c>
      <c r="F1023" s="39" t="s">
        <v>45</v>
      </c>
      <c r="G1023" s="39" t="s">
        <v>46</v>
      </c>
      <c r="H1023" s="39" t="s">
        <v>631</v>
      </c>
      <c r="I1023" s="39" t="s">
        <v>634</v>
      </c>
      <c r="J1023" s="49" t="s">
        <v>65</v>
      </c>
      <c r="K1023" s="50" t="s">
        <v>50</v>
      </c>
      <c r="L1023" s="39" t="s">
        <v>3122</v>
      </c>
      <c r="M1023" s="39" t="s">
        <v>51</v>
      </c>
      <c r="N1023" s="39" t="s">
        <v>55</v>
      </c>
      <c r="O1023" s="64">
        <v>13511.099999999999</v>
      </c>
      <c r="P1023" s="39" t="s">
        <v>4174</v>
      </c>
      <c r="Q1023" s="65">
        <v>25190</v>
      </c>
      <c r="R1023" s="66">
        <v>0</v>
      </c>
      <c r="S1023" s="65" t="s">
        <v>69</v>
      </c>
      <c r="T1023" s="65"/>
      <c r="U1023" s="64">
        <v>13511.099999999999</v>
      </c>
      <c r="V1023" s="64">
        <v>13511.099999999999</v>
      </c>
      <c r="W1023" s="66">
        <v>0</v>
      </c>
      <c r="X1023" s="67" t="s">
        <v>42</v>
      </c>
      <c r="Y1023" s="64">
        <v>25190</v>
      </c>
      <c r="Z1023" s="41">
        <v>0</v>
      </c>
      <c r="AA1023" s="66">
        <v>0.46363239380706633</v>
      </c>
      <c r="AB1023" s="68">
        <v>11678.900000000001</v>
      </c>
      <c r="AC1023" s="69">
        <v>2</v>
      </c>
      <c r="AD1023" s="64">
        <v>5839.4500000000007</v>
      </c>
      <c r="AE1023" s="39" t="s">
        <v>53</v>
      </c>
      <c r="AF1023" s="66">
        <v>0.1</v>
      </c>
      <c r="AG1023" s="66">
        <v>0.1</v>
      </c>
      <c r="AH1023" s="39"/>
    </row>
    <row r="1024" spans="1:34" hidden="1" x14ac:dyDescent="0.35">
      <c r="A1024" s="39" t="s">
        <v>276</v>
      </c>
      <c r="B1024" s="39">
        <v>101720003</v>
      </c>
      <c r="C1024" s="39" t="s">
        <v>4154</v>
      </c>
      <c r="D1024" s="50" t="s">
        <v>4155</v>
      </c>
      <c r="E1024" s="39" t="s">
        <v>45</v>
      </c>
      <c r="F1024" s="39" t="s">
        <v>45</v>
      </c>
      <c r="G1024" s="39" t="s">
        <v>46</v>
      </c>
      <c r="H1024" s="39" t="s">
        <v>631</v>
      </c>
      <c r="I1024" s="39" t="s">
        <v>637</v>
      </c>
      <c r="J1024" s="49" t="s">
        <v>166</v>
      </c>
      <c r="K1024" s="50" t="s">
        <v>50</v>
      </c>
      <c r="L1024" s="39" t="s">
        <v>3335</v>
      </c>
      <c r="M1024" s="39" t="s">
        <v>51</v>
      </c>
      <c r="N1024" s="39" t="s">
        <v>55</v>
      </c>
      <c r="O1024" s="64">
        <v>14621.5</v>
      </c>
      <c r="P1024" s="39" t="s">
        <v>4174</v>
      </c>
      <c r="Q1024" s="65">
        <v>39000</v>
      </c>
      <c r="R1024" s="66">
        <v>0</v>
      </c>
      <c r="S1024" s="65" t="s">
        <v>69</v>
      </c>
      <c r="T1024" s="65"/>
      <c r="U1024" s="64">
        <v>14616.5</v>
      </c>
      <c r="V1024" s="64">
        <v>14621.5</v>
      </c>
      <c r="W1024" s="66">
        <v>3.4207915711695688E-4</v>
      </c>
      <c r="X1024" s="67" t="s">
        <v>42</v>
      </c>
      <c r="Y1024" s="64">
        <v>39000</v>
      </c>
      <c r="Z1024" s="41">
        <v>0</v>
      </c>
      <c r="AA1024" s="66">
        <v>0.62508974358974356</v>
      </c>
      <c r="AB1024" s="68">
        <v>24378.5</v>
      </c>
      <c r="AC1024" s="69">
        <v>1.8</v>
      </c>
      <c r="AD1024" s="64">
        <v>13543.611111111111</v>
      </c>
      <c r="AE1024" s="39" t="s">
        <v>53</v>
      </c>
      <c r="AF1024" s="66">
        <v>0.1</v>
      </c>
      <c r="AG1024" s="66">
        <v>0.1</v>
      </c>
      <c r="AH1024" s="39"/>
    </row>
    <row r="1025" spans="1:34" hidden="1" x14ac:dyDescent="0.35">
      <c r="A1025" s="39" t="s">
        <v>276</v>
      </c>
      <c r="B1025" s="39">
        <v>101720004</v>
      </c>
      <c r="C1025" s="39" t="s">
        <v>4156</v>
      </c>
      <c r="D1025" s="50" t="s">
        <v>4157</v>
      </c>
      <c r="E1025" s="39" t="s">
        <v>45</v>
      </c>
      <c r="F1025" s="39" t="s">
        <v>45</v>
      </c>
      <c r="G1025" s="39" t="s">
        <v>46</v>
      </c>
      <c r="H1025" s="39" t="s">
        <v>631</v>
      </c>
      <c r="I1025" s="39" t="s">
        <v>639</v>
      </c>
      <c r="J1025" s="49" t="s">
        <v>65</v>
      </c>
      <c r="K1025" s="50" t="s">
        <v>50</v>
      </c>
      <c r="L1025" s="39" t="s">
        <v>3122</v>
      </c>
      <c r="M1025" s="39" t="s">
        <v>51</v>
      </c>
      <c r="N1025" s="39" t="s">
        <v>55</v>
      </c>
      <c r="O1025" s="64">
        <v>11480.5</v>
      </c>
      <c r="P1025" s="39" t="s">
        <v>4174</v>
      </c>
      <c r="Q1025" s="65">
        <v>24612</v>
      </c>
      <c r="R1025" s="66">
        <v>0</v>
      </c>
      <c r="S1025" s="65" t="s">
        <v>69</v>
      </c>
      <c r="T1025" s="65"/>
      <c r="U1025" s="64">
        <v>11480.5</v>
      </c>
      <c r="V1025" s="64">
        <v>11480.5</v>
      </c>
      <c r="W1025" s="66">
        <v>0</v>
      </c>
      <c r="X1025" s="67" t="s">
        <v>42</v>
      </c>
      <c r="Y1025" s="64">
        <v>24612</v>
      </c>
      <c r="Z1025" s="41">
        <v>0</v>
      </c>
      <c r="AA1025" s="66">
        <v>0.5335405493255323</v>
      </c>
      <c r="AB1025" s="68">
        <v>13131.500000000002</v>
      </c>
      <c r="AC1025" s="69">
        <v>1.7</v>
      </c>
      <c r="AD1025" s="64">
        <v>7724.4117647058838</v>
      </c>
      <c r="AE1025" s="39" t="s">
        <v>53</v>
      </c>
      <c r="AF1025" s="66">
        <v>0.1</v>
      </c>
      <c r="AG1025" s="66">
        <v>0.1</v>
      </c>
      <c r="AH1025" s="39"/>
    </row>
    <row r="1026" spans="1:34" hidden="1" x14ac:dyDescent="0.35">
      <c r="A1026" s="39" t="s">
        <v>276</v>
      </c>
      <c r="B1026" s="39">
        <v>104525090</v>
      </c>
      <c r="C1026" s="39" t="s">
        <v>4158</v>
      </c>
      <c r="D1026" s="50" t="s">
        <v>4159</v>
      </c>
      <c r="E1026" s="39" t="s">
        <v>45</v>
      </c>
      <c r="F1026" s="39" t="s">
        <v>45</v>
      </c>
      <c r="G1026" s="39" t="s">
        <v>46</v>
      </c>
      <c r="H1026" s="39" t="s">
        <v>631</v>
      </c>
      <c r="I1026" s="39" t="s">
        <v>644</v>
      </c>
      <c r="J1026" s="49" t="s">
        <v>160</v>
      </c>
      <c r="K1026" s="50" t="s">
        <v>50</v>
      </c>
      <c r="L1026" s="39" t="s">
        <v>2610</v>
      </c>
      <c r="M1026" s="39" t="s">
        <v>51</v>
      </c>
      <c r="N1026" s="39" t="s">
        <v>78</v>
      </c>
      <c r="O1026" s="64">
        <v>20886</v>
      </c>
      <c r="P1026" s="39" t="s">
        <v>4174</v>
      </c>
      <c r="Q1026" s="65">
        <v>44000</v>
      </c>
      <c r="R1026" s="66">
        <v>0</v>
      </c>
      <c r="S1026" s="65" t="s">
        <v>69</v>
      </c>
      <c r="T1026" s="65"/>
      <c r="U1026" s="64">
        <v>20886</v>
      </c>
      <c r="V1026" s="64">
        <v>20886</v>
      </c>
      <c r="W1026" s="66">
        <v>0</v>
      </c>
      <c r="X1026" s="67" t="s">
        <v>42</v>
      </c>
      <c r="Y1026" s="64">
        <v>44000</v>
      </c>
      <c r="Z1026" s="41">
        <v>0</v>
      </c>
      <c r="AA1026" s="66">
        <v>0.5253181818181818</v>
      </c>
      <c r="AB1026" s="68">
        <v>23114</v>
      </c>
      <c r="AC1026" s="69">
        <v>0.48</v>
      </c>
      <c r="AD1026" s="64">
        <v>48154.166666666672</v>
      </c>
      <c r="AE1026" s="39" t="s">
        <v>53</v>
      </c>
      <c r="AF1026" s="66">
        <v>0.1</v>
      </c>
      <c r="AG1026" s="66">
        <v>0.1</v>
      </c>
      <c r="AH1026" s="39"/>
    </row>
    <row r="1027" spans="1:34" hidden="1" x14ac:dyDescent="0.35">
      <c r="A1027" s="39" t="s">
        <v>276</v>
      </c>
      <c r="B1027" s="39">
        <v>104523520</v>
      </c>
      <c r="C1027" s="39" t="s">
        <v>4160</v>
      </c>
      <c r="D1027" s="50" t="s">
        <v>4161</v>
      </c>
      <c r="E1027" s="39" t="s">
        <v>45</v>
      </c>
      <c r="F1027" s="39" t="s">
        <v>45</v>
      </c>
      <c r="G1027" s="39" t="s">
        <v>46</v>
      </c>
      <c r="H1027" s="39" t="s">
        <v>631</v>
      </c>
      <c r="I1027" s="39" t="s">
        <v>664</v>
      </c>
      <c r="J1027" s="49" t="s">
        <v>57</v>
      </c>
      <c r="K1027" s="50" t="s">
        <v>50</v>
      </c>
      <c r="L1027" s="39" t="s">
        <v>1875</v>
      </c>
      <c r="M1027" s="39" t="s">
        <v>51</v>
      </c>
      <c r="N1027" s="39" t="s">
        <v>78</v>
      </c>
      <c r="O1027" s="64">
        <v>21264</v>
      </c>
      <c r="P1027" s="39" t="s">
        <v>4174</v>
      </c>
      <c r="Q1027" s="65">
        <v>36000</v>
      </c>
      <c r="R1027" s="66">
        <v>0</v>
      </c>
      <c r="S1027" s="65" t="s">
        <v>69</v>
      </c>
      <c r="T1027" s="65"/>
      <c r="U1027" s="64">
        <v>21264</v>
      </c>
      <c r="V1027" s="64">
        <v>21264</v>
      </c>
      <c r="W1027" s="66">
        <v>0</v>
      </c>
      <c r="X1027" s="67" t="s">
        <v>42</v>
      </c>
      <c r="Y1027" s="64">
        <v>36000</v>
      </c>
      <c r="Z1027" s="41">
        <v>0</v>
      </c>
      <c r="AA1027" s="66">
        <v>0.40933333333333333</v>
      </c>
      <c r="AB1027" s="68">
        <v>14736</v>
      </c>
      <c r="AC1027" s="69">
        <v>0.3</v>
      </c>
      <c r="AD1027" s="64">
        <v>49120</v>
      </c>
      <c r="AE1027" s="39" t="s">
        <v>44</v>
      </c>
      <c r="AF1027" s="66">
        <v>0.1</v>
      </c>
      <c r="AG1027" s="66">
        <v>0.1</v>
      </c>
      <c r="AH1027" s="39"/>
    </row>
    <row r="1028" spans="1:34" hidden="1" x14ac:dyDescent="0.35">
      <c r="A1028" s="39" t="s">
        <v>276</v>
      </c>
      <c r="B1028" s="39">
        <v>96820032</v>
      </c>
      <c r="C1028" s="39" t="s">
        <v>4162</v>
      </c>
      <c r="D1028" s="50" t="s">
        <v>4163</v>
      </c>
      <c r="E1028" s="39" t="s">
        <v>45</v>
      </c>
      <c r="F1028" s="39" t="s">
        <v>45</v>
      </c>
      <c r="G1028" s="39" t="s">
        <v>212</v>
      </c>
      <c r="H1028" s="39" t="s">
        <v>216</v>
      </c>
      <c r="I1028" s="39" t="s">
        <v>997</v>
      </c>
      <c r="J1028" s="49" t="s">
        <v>50</v>
      </c>
      <c r="K1028" s="50" t="s">
        <v>50</v>
      </c>
      <c r="L1028" s="39" t="s">
        <v>2917</v>
      </c>
      <c r="M1028" s="39" t="s">
        <v>51</v>
      </c>
      <c r="N1028" s="39" t="s">
        <v>78</v>
      </c>
      <c r="O1028" s="64">
        <v>231455</v>
      </c>
      <c r="P1028" s="39" t="s">
        <v>4174</v>
      </c>
      <c r="Q1028" s="65">
        <v>350000</v>
      </c>
      <c r="R1028" s="66">
        <v>0</v>
      </c>
      <c r="S1028" s="65" t="s">
        <v>69</v>
      </c>
      <c r="T1028" s="65"/>
      <c r="U1028" s="64">
        <v>231455</v>
      </c>
      <c r="V1028" s="64">
        <v>231455</v>
      </c>
      <c r="W1028" s="66">
        <v>0</v>
      </c>
      <c r="X1028" s="67" t="s">
        <v>42</v>
      </c>
      <c r="Y1028" s="64">
        <v>350000</v>
      </c>
      <c r="Z1028" s="41">
        <v>0</v>
      </c>
      <c r="AA1028" s="66">
        <v>0.3387</v>
      </c>
      <c r="AB1028" s="68">
        <v>118545</v>
      </c>
      <c r="AC1028" s="69">
        <v>58</v>
      </c>
      <c r="AD1028" s="64">
        <v>2043.8793103448277</v>
      </c>
      <c r="AE1028" s="39" t="s">
        <v>44</v>
      </c>
      <c r="AF1028" s="66">
        <v>0</v>
      </c>
      <c r="AG1028" s="66">
        <v>0</v>
      </c>
      <c r="AH1028" s="39"/>
    </row>
    <row r="1029" spans="1:34" hidden="1" x14ac:dyDescent="0.35">
      <c r="A1029" s="39" t="s">
        <v>276</v>
      </c>
      <c r="B1029" s="39">
        <v>104534950</v>
      </c>
      <c r="C1029" s="39" t="s">
        <v>4164</v>
      </c>
      <c r="D1029" s="50" t="s">
        <v>4165</v>
      </c>
      <c r="E1029" s="39" t="s">
        <v>72</v>
      </c>
      <c r="F1029" s="39" t="s">
        <v>84</v>
      </c>
      <c r="G1029" s="39" t="s">
        <v>242</v>
      </c>
      <c r="H1029" s="39" t="s">
        <v>246</v>
      </c>
      <c r="I1029" s="39" t="s">
        <v>1269</v>
      </c>
      <c r="J1029" s="49" t="s">
        <v>77</v>
      </c>
      <c r="K1029" s="50" t="s">
        <v>77</v>
      </c>
      <c r="L1029" s="39" t="s">
        <v>1848</v>
      </c>
      <c r="M1029" s="39" t="s">
        <v>40</v>
      </c>
      <c r="N1029" s="39" t="s">
        <v>78</v>
      </c>
      <c r="O1029" s="64">
        <v>2424</v>
      </c>
      <c r="P1029" s="39" t="s">
        <v>4174</v>
      </c>
      <c r="Q1029" s="64">
        <v>7790</v>
      </c>
      <c r="R1029" s="66">
        <v>0</v>
      </c>
      <c r="S1029" s="65" t="s">
        <v>69</v>
      </c>
      <c r="T1029" s="65"/>
      <c r="U1029" s="64">
        <v>2424</v>
      </c>
      <c r="V1029" s="64">
        <v>2424</v>
      </c>
      <c r="W1029" s="66">
        <v>0</v>
      </c>
      <c r="X1029" s="67" t="s">
        <v>42</v>
      </c>
      <c r="Y1029" s="64">
        <v>7790</v>
      </c>
      <c r="Z1029" s="41">
        <v>0</v>
      </c>
      <c r="AA1029" s="66">
        <v>0.68883183568677797</v>
      </c>
      <c r="AB1029" s="68">
        <v>5366</v>
      </c>
      <c r="AC1029" s="69">
        <v>1</v>
      </c>
      <c r="AD1029" s="64">
        <v>5366</v>
      </c>
      <c r="AE1029" s="93" t="s">
        <v>53</v>
      </c>
      <c r="AF1029" s="66">
        <v>7.0000000000000007E-2</v>
      </c>
      <c r="AG1029" s="66">
        <v>0.1</v>
      </c>
      <c r="AH1029" s="39" t="s">
        <v>53</v>
      </c>
    </row>
    <row r="1030" spans="1:34" hidden="1" x14ac:dyDescent="0.35">
      <c r="A1030" s="39" t="s">
        <v>276</v>
      </c>
      <c r="B1030" s="39">
        <v>104534940</v>
      </c>
      <c r="C1030" s="39" t="s">
        <v>4166</v>
      </c>
      <c r="D1030" s="50" t="s">
        <v>4167</v>
      </c>
      <c r="E1030" s="39" t="s">
        <v>72</v>
      </c>
      <c r="F1030" s="39" t="s">
        <v>84</v>
      </c>
      <c r="G1030" s="39" t="s">
        <v>242</v>
      </c>
      <c r="H1030" s="39" t="s">
        <v>246</v>
      </c>
      <c r="I1030" s="39" t="s">
        <v>1270</v>
      </c>
      <c r="J1030" s="49" t="s">
        <v>77</v>
      </c>
      <c r="K1030" s="50" t="s">
        <v>77</v>
      </c>
      <c r="L1030" s="39" t="s">
        <v>1848</v>
      </c>
      <c r="M1030" s="39" t="s">
        <v>40</v>
      </c>
      <c r="N1030" s="39" t="s">
        <v>78</v>
      </c>
      <c r="O1030" s="64">
        <v>4411</v>
      </c>
      <c r="P1030" s="39" t="s">
        <v>4174</v>
      </c>
      <c r="Q1030" s="64">
        <v>7690</v>
      </c>
      <c r="R1030" s="66">
        <v>0</v>
      </c>
      <c r="S1030" s="65" t="s">
        <v>69</v>
      </c>
      <c r="T1030" s="65"/>
      <c r="U1030" s="64">
        <v>4411</v>
      </c>
      <c r="V1030" s="64">
        <v>4411</v>
      </c>
      <c r="W1030" s="66">
        <v>0</v>
      </c>
      <c r="X1030" s="67" t="s">
        <v>42</v>
      </c>
      <c r="Y1030" s="64">
        <v>7690</v>
      </c>
      <c r="Z1030" s="41">
        <v>0</v>
      </c>
      <c r="AA1030" s="66">
        <v>0.42639791937581273</v>
      </c>
      <c r="AB1030" s="68">
        <v>3279</v>
      </c>
      <c r="AC1030" s="69">
        <v>1</v>
      </c>
      <c r="AD1030" s="64">
        <v>3279</v>
      </c>
      <c r="AE1030" s="93" t="s">
        <v>53</v>
      </c>
      <c r="AF1030" s="66">
        <v>7.0000000000000007E-2</v>
      </c>
      <c r="AG1030" s="66">
        <v>0.1</v>
      </c>
      <c r="AH1030" s="39" t="s">
        <v>53</v>
      </c>
    </row>
    <row r="1031" spans="1:34" hidden="1" x14ac:dyDescent="0.35">
      <c r="A1031" s="39" t="s">
        <v>276</v>
      </c>
      <c r="B1031" s="39">
        <v>104534960</v>
      </c>
      <c r="C1031" s="39" t="s">
        <v>4168</v>
      </c>
      <c r="D1031" s="50" t="s">
        <v>4169</v>
      </c>
      <c r="E1031" s="39" t="s">
        <v>72</v>
      </c>
      <c r="F1031" s="39" t="s">
        <v>84</v>
      </c>
      <c r="G1031" s="39" t="s">
        <v>242</v>
      </c>
      <c r="H1031" s="39" t="s">
        <v>246</v>
      </c>
      <c r="I1031" s="39" t="s">
        <v>1271</v>
      </c>
      <c r="J1031" s="49" t="s">
        <v>77</v>
      </c>
      <c r="K1031" s="50" t="s">
        <v>77</v>
      </c>
      <c r="L1031" s="39" t="s">
        <v>1848</v>
      </c>
      <c r="M1031" s="39" t="s">
        <v>40</v>
      </c>
      <c r="N1031" s="39" t="s">
        <v>78</v>
      </c>
      <c r="O1031" s="64">
        <v>5700</v>
      </c>
      <c r="P1031" s="39" t="s">
        <v>4174</v>
      </c>
      <c r="Q1031" s="64">
        <v>7990</v>
      </c>
      <c r="R1031" s="66">
        <v>0</v>
      </c>
      <c r="S1031" s="65" t="s">
        <v>69</v>
      </c>
      <c r="T1031" s="65"/>
      <c r="U1031" s="64">
        <v>5700</v>
      </c>
      <c r="V1031" s="64">
        <v>5700</v>
      </c>
      <c r="W1031" s="66">
        <v>0</v>
      </c>
      <c r="X1031" s="67" t="s">
        <v>42</v>
      </c>
      <c r="Y1031" s="64">
        <v>7990</v>
      </c>
      <c r="Z1031" s="41">
        <v>0</v>
      </c>
      <c r="AA1031" s="66">
        <v>0.28660826032540676</v>
      </c>
      <c r="AB1031" s="68">
        <v>2290</v>
      </c>
      <c r="AC1031" s="69">
        <v>1</v>
      </c>
      <c r="AD1031" s="64">
        <v>2290</v>
      </c>
      <c r="AE1031" s="93" t="s">
        <v>53</v>
      </c>
      <c r="AF1031" s="66">
        <v>7.0000000000000007E-2</v>
      </c>
      <c r="AG1031" s="66">
        <v>0.1</v>
      </c>
      <c r="AH1031" s="39" t="s">
        <v>53</v>
      </c>
    </row>
    <row r="1032" spans="1:34" hidden="1" x14ac:dyDescent="0.35">
      <c r="A1032" s="39"/>
      <c r="B1032" s="39">
        <v>104522670</v>
      </c>
      <c r="C1032" s="39" t="s">
        <v>4170</v>
      </c>
      <c r="D1032" s="50" t="s">
        <v>4171</v>
      </c>
      <c r="E1032" s="39"/>
      <c r="F1032" s="39"/>
      <c r="G1032" s="39" t="s">
        <v>1334</v>
      </c>
      <c r="H1032" s="39" t="s">
        <v>1379</v>
      </c>
      <c r="I1032" s="39" t="s">
        <v>2961</v>
      </c>
      <c r="J1032" s="49" t="s">
        <v>569</v>
      </c>
      <c r="K1032" s="50" t="s">
        <v>50</v>
      </c>
      <c r="L1032" s="39" t="s">
        <v>3297</v>
      </c>
      <c r="M1032" s="39" t="s">
        <v>40</v>
      </c>
      <c r="N1032" s="39" t="s">
        <v>41</v>
      </c>
      <c r="O1032" s="64"/>
      <c r="P1032" s="39"/>
      <c r="Q1032" s="65"/>
      <c r="R1032" s="66">
        <v>0</v>
      </c>
      <c r="S1032" s="65" t="s">
        <v>69</v>
      </c>
      <c r="T1032" s="65"/>
      <c r="U1032" s="64" t="e">
        <v>#N/A</v>
      </c>
      <c r="V1032" s="64"/>
      <c r="W1032" s="66" t="e">
        <v>#N/A</v>
      </c>
      <c r="X1032" s="67" t="s">
        <v>88</v>
      </c>
      <c r="Y1032" s="64">
        <v>61900</v>
      </c>
      <c r="Z1032" s="41">
        <v>61900</v>
      </c>
      <c r="AA1032" s="66">
        <v>1</v>
      </c>
      <c r="AB1032" s="68">
        <v>61900</v>
      </c>
      <c r="AC1032" s="69"/>
      <c r="AD1032" s="64" t="e">
        <v>#DIV/0!</v>
      </c>
      <c r="AE1032" s="39"/>
      <c r="AF1032" s="66"/>
      <c r="AG1032" s="66"/>
      <c r="AH1032" s="39"/>
    </row>
    <row r="1033" spans="1:34" hidden="1" x14ac:dyDescent="0.35">
      <c r="A1033" s="39"/>
      <c r="B1033" s="39">
        <v>104524470</v>
      </c>
      <c r="C1033" s="39" t="s">
        <v>4172</v>
      </c>
      <c r="D1033" s="50" t="s">
        <v>4173</v>
      </c>
      <c r="E1033" s="39"/>
      <c r="F1033" s="39"/>
      <c r="G1033" s="39" t="s">
        <v>36</v>
      </c>
      <c r="H1033" s="39" t="s">
        <v>464</v>
      </c>
      <c r="I1033" s="39" t="s">
        <v>4175</v>
      </c>
      <c r="J1033" s="49" t="s">
        <v>256</v>
      </c>
      <c r="K1033" s="50" t="s">
        <v>50</v>
      </c>
      <c r="L1033" s="39" t="s">
        <v>3073</v>
      </c>
      <c r="M1033" s="39" t="s">
        <v>40</v>
      </c>
      <c r="N1033" s="39" t="s">
        <v>78</v>
      </c>
      <c r="O1033" s="64"/>
      <c r="P1033" s="39"/>
      <c r="Q1033" s="65"/>
      <c r="R1033" s="66">
        <v>0</v>
      </c>
      <c r="S1033" s="65" t="s">
        <v>69</v>
      </c>
      <c r="T1033" s="65"/>
      <c r="U1033" s="64" t="e">
        <v>#N/A</v>
      </c>
      <c r="V1033" s="64"/>
      <c r="W1033" s="66" t="e">
        <v>#N/A</v>
      </c>
      <c r="X1033" s="67" t="s">
        <v>88</v>
      </c>
      <c r="Y1033" s="64">
        <v>14400</v>
      </c>
      <c r="Z1033" s="41">
        <v>14400</v>
      </c>
      <c r="AA1033" s="66">
        <v>1</v>
      </c>
      <c r="AB1033" s="68">
        <v>14400</v>
      </c>
      <c r="AC1033" s="69"/>
      <c r="AD1033" s="64" t="e">
        <v>#DIV/0!</v>
      </c>
      <c r="AE1033" s="39"/>
      <c r="AF1033" s="66"/>
      <c r="AG1033" s="66"/>
      <c r="AH1033" s="39"/>
    </row>
    <row r="1034" spans="1:34" hidden="1" x14ac:dyDescent="0.35">
      <c r="A1034" s="39"/>
      <c r="B1034" s="39">
        <v>50723037</v>
      </c>
      <c r="C1034" s="2" t="s">
        <v>4263</v>
      </c>
      <c r="D1034" s="2" t="s">
        <v>4264</v>
      </c>
      <c r="E1034" s="2" t="s">
        <v>34</v>
      </c>
      <c r="G1034" s="2" t="s">
        <v>180</v>
      </c>
      <c r="H1034" s="2" t="s">
        <v>98</v>
      </c>
      <c r="I1034" s="2" t="s">
        <v>4261</v>
      </c>
      <c r="J1034" s="2" t="s">
        <v>104</v>
      </c>
      <c r="K1034" s="2" t="s">
        <v>50</v>
      </c>
      <c r="L1034" s="2" t="s">
        <v>3221</v>
      </c>
      <c r="M1034" s="2" t="s">
        <v>51</v>
      </c>
      <c r="N1034" s="2" t="s">
        <v>78</v>
      </c>
      <c r="P1034" s="39" t="s">
        <v>4174</v>
      </c>
      <c r="R1034" s="2">
        <v>0</v>
      </c>
      <c r="S1034" s="2" t="s">
        <v>143</v>
      </c>
      <c r="T1034" s="2" t="s">
        <v>69</v>
      </c>
      <c r="U1034" s="2" t="e">
        <v>#N/A</v>
      </c>
      <c r="V1034" s="2">
        <v>14232</v>
      </c>
      <c r="W1034" s="2" t="e">
        <v>#N/A</v>
      </c>
      <c r="X1034" s="2" t="s">
        <v>88</v>
      </c>
      <c r="Y1034" s="2">
        <v>15000</v>
      </c>
      <c r="Z1034" s="2">
        <v>15000</v>
      </c>
      <c r="AA1034" s="2">
        <v>5.1200000000000002E-2</v>
      </c>
      <c r="AB1034" s="2">
        <v>768</v>
      </c>
      <c r="AD1034" s="2" t="e">
        <v>#DIV/0!</v>
      </c>
      <c r="AE1034" s="2" t="s">
        <v>44</v>
      </c>
      <c r="AF1034" s="2">
        <v>0.2</v>
      </c>
      <c r="AG1034" s="2">
        <v>0.2</v>
      </c>
    </row>
    <row r="1035" spans="1:34" hidden="1" x14ac:dyDescent="0.35">
      <c r="A1035" s="39"/>
      <c r="B1035" s="39">
        <v>105201800</v>
      </c>
      <c r="C1035" s="2" t="s">
        <v>4265</v>
      </c>
      <c r="D1035" s="2" t="s">
        <v>4266</v>
      </c>
      <c r="E1035" s="2" t="s">
        <v>34</v>
      </c>
      <c r="G1035" s="2" t="s">
        <v>180</v>
      </c>
      <c r="H1035" s="2" t="s">
        <v>98</v>
      </c>
      <c r="I1035" s="2" t="s">
        <v>4258</v>
      </c>
      <c r="J1035" s="2" t="s">
        <v>141</v>
      </c>
      <c r="K1035" s="2" t="s">
        <v>50</v>
      </c>
      <c r="L1035" s="2" t="s">
        <v>1843</v>
      </c>
      <c r="M1035" s="2" t="s">
        <v>51</v>
      </c>
      <c r="N1035" s="2" t="s">
        <v>41</v>
      </c>
      <c r="P1035" s="39" t="s">
        <v>4174</v>
      </c>
      <c r="R1035" s="2">
        <v>0</v>
      </c>
      <c r="S1035" s="2" t="s">
        <v>143</v>
      </c>
      <c r="T1035" s="2" t="s">
        <v>69</v>
      </c>
      <c r="U1035" s="2" t="e">
        <v>#N/A</v>
      </c>
      <c r="V1035" s="2">
        <v>5120</v>
      </c>
      <c r="W1035" s="2" t="e">
        <v>#N/A</v>
      </c>
      <c r="X1035" s="2" t="s">
        <v>88</v>
      </c>
      <c r="Y1035" s="2">
        <v>6000</v>
      </c>
      <c r="Z1035" s="2">
        <v>6000</v>
      </c>
      <c r="AA1035" s="2">
        <v>0.14666666666666667</v>
      </c>
      <c r="AB1035" s="2">
        <v>880</v>
      </c>
      <c r="AD1035" s="2" t="e">
        <v>#DIV/0!</v>
      </c>
      <c r="AE1035" s="2" t="s">
        <v>44</v>
      </c>
      <c r="AF1035" s="2">
        <v>0.2</v>
      </c>
      <c r="AG1035" s="2">
        <v>0.2</v>
      </c>
    </row>
    <row r="1036" spans="1:34" hidden="1" x14ac:dyDescent="0.35">
      <c r="A1036" s="39"/>
      <c r="B1036" s="39">
        <v>201230450</v>
      </c>
      <c r="C1036" s="2" t="s">
        <v>4267</v>
      </c>
      <c r="D1036" s="2" t="s">
        <v>3050</v>
      </c>
      <c r="E1036" s="2" t="s">
        <v>34</v>
      </c>
      <c r="G1036" s="2" t="s">
        <v>363</v>
      </c>
      <c r="H1036" s="2" t="s">
        <v>138</v>
      </c>
      <c r="I1036" s="2" t="s">
        <v>4259</v>
      </c>
      <c r="J1036" s="2" t="s">
        <v>141</v>
      </c>
      <c r="K1036" s="2" t="s">
        <v>50</v>
      </c>
      <c r="L1036" s="2" t="s">
        <v>1843</v>
      </c>
      <c r="M1036" s="2" t="s">
        <v>51</v>
      </c>
      <c r="N1036" s="2" t="s">
        <v>78</v>
      </c>
      <c r="P1036" s="39" t="s">
        <v>4174</v>
      </c>
      <c r="R1036" s="2">
        <v>0</v>
      </c>
      <c r="S1036" s="2" t="s">
        <v>52</v>
      </c>
      <c r="T1036" s="2" t="s">
        <v>69</v>
      </c>
      <c r="U1036" s="2">
        <v>7629.32</v>
      </c>
      <c r="V1036" s="2">
        <v>0</v>
      </c>
      <c r="W1036" s="2">
        <v>-1</v>
      </c>
      <c r="X1036" s="2" t="s">
        <v>2650</v>
      </c>
      <c r="Y1036" s="2">
        <v>0</v>
      </c>
      <c r="Z1036" s="2" t="s">
        <v>2606</v>
      </c>
      <c r="AA1036" s="2" t="s">
        <v>2</v>
      </c>
      <c r="AB1036" s="2" t="e">
        <v>#VALUE!</v>
      </c>
      <c r="AD1036" s="2" t="e">
        <v>#VALUE!</v>
      </c>
      <c r="AE1036" s="2">
        <v>0</v>
      </c>
      <c r="AF1036" s="2">
        <v>0</v>
      </c>
      <c r="AG1036" s="2">
        <v>0</v>
      </c>
    </row>
    <row r="1037" spans="1:34" hidden="1" x14ac:dyDescent="0.35">
      <c r="A1037" s="39"/>
      <c r="B1037" s="39">
        <v>104525220</v>
      </c>
      <c r="C1037" s="2" t="s">
        <v>4268</v>
      </c>
      <c r="D1037" s="2" t="s">
        <v>4269</v>
      </c>
      <c r="E1037" s="2" t="s">
        <v>34</v>
      </c>
      <c r="G1037" s="2" t="s">
        <v>4222</v>
      </c>
      <c r="H1037" s="2" t="s">
        <v>4221</v>
      </c>
      <c r="I1037" s="2" t="s">
        <v>4230</v>
      </c>
      <c r="J1037" s="2" t="s">
        <v>248</v>
      </c>
      <c r="K1037" s="2" t="s">
        <v>248</v>
      </c>
      <c r="L1037" s="2" t="s">
        <v>1864</v>
      </c>
      <c r="M1037" s="2" t="s">
        <v>51</v>
      </c>
      <c r="N1037" s="2" t="s">
        <v>78</v>
      </c>
      <c r="P1037" s="39" t="s">
        <v>4174</v>
      </c>
      <c r="R1037" s="2">
        <v>0</v>
      </c>
      <c r="S1037" s="2" t="s">
        <v>43</v>
      </c>
      <c r="T1037" s="2" t="s">
        <v>69</v>
      </c>
      <c r="U1037" s="2">
        <v>16661</v>
      </c>
      <c r="V1037" s="2">
        <v>0</v>
      </c>
      <c r="W1037" s="2">
        <v>-1</v>
      </c>
      <c r="X1037" s="2" t="s">
        <v>2650</v>
      </c>
      <c r="Y1037" s="2">
        <v>0</v>
      </c>
      <c r="Z1037" s="2" t="s">
        <v>2606</v>
      </c>
      <c r="AA1037" s="2" t="s">
        <v>2</v>
      </c>
      <c r="AB1037" s="2" t="e">
        <v>#VALUE!</v>
      </c>
      <c r="AD1037" s="2" t="e">
        <v>#VALUE!</v>
      </c>
      <c r="AE1037" s="2">
        <v>0</v>
      </c>
      <c r="AF1037" s="2">
        <v>0</v>
      </c>
      <c r="AG1037" s="2">
        <v>0</v>
      </c>
    </row>
    <row r="1038" spans="1:34" hidden="1" x14ac:dyDescent="0.35">
      <c r="A1038" s="39"/>
      <c r="B1038" s="39">
        <v>201541010</v>
      </c>
      <c r="C1038" s="2" t="s">
        <v>4270</v>
      </c>
      <c r="D1038" s="2" t="s">
        <v>4271</v>
      </c>
      <c r="E1038" s="2" t="s">
        <v>34</v>
      </c>
      <c r="G1038" s="2" t="s">
        <v>82</v>
      </c>
      <c r="H1038" s="2" t="s">
        <v>81</v>
      </c>
      <c r="I1038" s="2" t="s">
        <v>4260</v>
      </c>
      <c r="J1038" s="2" t="s">
        <v>160</v>
      </c>
      <c r="K1038" s="2" t="s">
        <v>50</v>
      </c>
      <c r="L1038" s="2" t="s">
        <v>2610</v>
      </c>
      <c r="M1038" s="2" t="s">
        <v>51</v>
      </c>
      <c r="N1038" s="2" t="s">
        <v>78</v>
      </c>
      <c r="P1038" s="39" t="s">
        <v>4174</v>
      </c>
      <c r="R1038" s="2">
        <v>0</v>
      </c>
      <c r="S1038" s="2" t="s">
        <v>493</v>
      </c>
      <c r="T1038" s="2" t="s">
        <v>69</v>
      </c>
      <c r="U1038" s="2">
        <v>14181.119999999999</v>
      </c>
      <c r="V1038" s="2">
        <v>0</v>
      </c>
      <c r="W1038" s="2">
        <v>-1</v>
      </c>
      <c r="X1038" s="2" t="s">
        <v>2650</v>
      </c>
      <c r="Y1038" s="2">
        <v>0</v>
      </c>
      <c r="Z1038" s="2" t="s">
        <v>2606</v>
      </c>
      <c r="AA1038" s="2" t="s">
        <v>2</v>
      </c>
      <c r="AB1038" s="2" t="e">
        <v>#VALUE!</v>
      </c>
      <c r="AD1038" s="2" t="e">
        <v>#VALUE!</v>
      </c>
      <c r="AE1038" s="2">
        <v>0</v>
      </c>
      <c r="AF1038" s="2">
        <v>0</v>
      </c>
      <c r="AG1038" s="2">
        <v>0</v>
      </c>
    </row>
    <row r="1039" spans="1:34" hidden="1" x14ac:dyDescent="0.35">
      <c r="A1039" s="39"/>
      <c r="B1039" s="39">
        <v>10002421</v>
      </c>
      <c r="C1039" s="2" t="s">
        <v>4272</v>
      </c>
      <c r="D1039" s="2" t="s">
        <v>4273</v>
      </c>
      <c r="E1039" s="2" t="s">
        <v>34</v>
      </c>
      <c r="G1039" s="2" t="s">
        <v>4220</v>
      </c>
      <c r="H1039" s="2" t="s">
        <v>4220</v>
      </c>
      <c r="I1039" s="2" t="s">
        <v>4224</v>
      </c>
      <c r="J1039" s="2" t="s">
        <v>248</v>
      </c>
      <c r="K1039" s="2" t="s">
        <v>248</v>
      </c>
      <c r="L1039" s="2" t="s">
        <v>1864</v>
      </c>
      <c r="M1039" s="2" t="s">
        <v>51</v>
      </c>
      <c r="N1039" s="2" t="s">
        <v>2</v>
      </c>
      <c r="P1039" s="39" t="s">
        <v>4174</v>
      </c>
      <c r="R1039" s="2">
        <v>0</v>
      </c>
      <c r="S1039" s="2" t="s">
        <v>493</v>
      </c>
      <c r="T1039" s="2" t="s">
        <v>69</v>
      </c>
      <c r="U1039" s="2" t="e">
        <v>#N/A</v>
      </c>
      <c r="V1039" s="2">
        <v>0</v>
      </c>
      <c r="W1039" s="2" t="e">
        <v>#N/A</v>
      </c>
      <c r="X1039" s="2" t="s">
        <v>2650</v>
      </c>
      <c r="Y1039" s="2">
        <v>0</v>
      </c>
      <c r="Z1039" s="2" t="s">
        <v>2606</v>
      </c>
      <c r="AA1039" s="2" t="s">
        <v>2</v>
      </c>
      <c r="AB1039" s="2" t="e">
        <v>#VALUE!</v>
      </c>
      <c r="AD1039" s="2" t="e">
        <v>#VALUE!</v>
      </c>
      <c r="AE1039" s="2">
        <v>0</v>
      </c>
      <c r="AF1039" s="2">
        <v>0</v>
      </c>
      <c r="AG1039" s="2">
        <v>0</v>
      </c>
    </row>
    <row r="1040" spans="1:34" hidden="1" x14ac:dyDescent="0.35">
      <c r="A1040" s="39"/>
      <c r="B1040" s="39">
        <v>104526980</v>
      </c>
      <c r="C1040" s="2" t="s">
        <v>4274</v>
      </c>
      <c r="D1040" s="2" t="s">
        <v>4275</v>
      </c>
      <c r="E1040" s="2" t="s">
        <v>34</v>
      </c>
      <c r="G1040" s="2" t="s">
        <v>232</v>
      </c>
      <c r="H1040" s="2" t="s">
        <v>94</v>
      </c>
      <c r="I1040" s="2" t="s">
        <v>4231</v>
      </c>
      <c r="J1040" s="2" t="s">
        <v>234</v>
      </c>
      <c r="K1040" s="2" t="s">
        <v>50</v>
      </c>
      <c r="L1040" s="2" t="s">
        <v>3115</v>
      </c>
      <c r="M1040" s="2" t="s">
        <v>51</v>
      </c>
      <c r="N1040" s="2" t="s">
        <v>78</v>
      </c>
      <c r="P1040" s="39" t="s">
        <v>4174</v>
      </c>
      <c r="R1040" s="2">
        <v>0</v>
      </c>
      <c r="S1040" s="2" t="s">
        <v>143</v>
      </c>
      <c r="T1040" s="2" t="s">
        <v>69</v>
      </c>
      <c r="U1040" s="2">
        <v>16680</v>
      </c>
      <c r="V1040" s="2">
        <v>0</v>
      </c>
      <c r="W1040" s="2">
        <v>-1</v>
      </c>
      <c r="X1040" s="2" t="s">
        <v>2650</v>
      </c>
      <c r="Y1040" s="2">
        <v>0</v>
      </c>
      <c r="Z1040" s="2" t="s">
        <v>2606</v>
      </c>
      <c r="AA1040" s="2" t="s">
        <v>2</v>
      </c>
      <c r="AB1040" s="2" t="e">
        <v>#VALUE!</v>
      </c>
      <c r="AD1040" s="2" t="e">
        <v>#VALUE!</v>
      </c>
      <c r="AE1040" s="2">
        <v>0</v>
      </c>
      <c r="AF1040" s="2">
        <v>0</v>
      </c>
      <c r="AG1040" s="2">
        <v>0</v>
      </c>
    </row>
    <row r="1041" spans="1:33" hidden="1" x14ac:dyDescent="0.35">
      <c r="A1041" s="39"/>
      <c r="B1041" s="39">
        <v>104330270</v>
      </c>
      <c r="C1041" s="2" t="s">
        <v>2983</v>
      </c>
      <c r="D1041" s="2" t="s">
        <v>2984</v>
      </c>
      <c r="E1041" s="2" t="s">
        <v>34</v>
      </c>
      <c r="G1041" s="2" t="s">
        <v>1222</v>
      </c>
      <c r="H1041" s="2" t="s">
        <v>1216</v>
      </c>
      <c r="I1041" s="2" t="s">
        <v>4226</v>
      </c>
      <c r="J1041" s="2" t="s">
        <v>141</v>
      </c>
      <c r="K1041" s="2">
        <v>0</v>
      </c>
      <c r="L1041" s="2" t="s">
        <v>1843</v>
      </c>
      <c r="M1041" s="2" t="s">
        <v>40</v>
      </c>
      <c r="N1041" s="2" t="s">
        <v>41</v>
      </c>
      <c r="P1041" s="39" t="s">
        <v>4174</v>
      </c>
      <c r="R1041" s="2">
        <v>0</v>
      </c>
      <c r="S1041" s="2" t="s">
        <v>143</v>
      </c>
      <c r="T1041" s="2" t="s">
        <v>69</v>
      </c>
      <c r="U1041" s="2">
        <v>17949.46</v>
      </c>
      <c r="V1041" s="2">
        <v>17950</v>
      </c>
      <c r="W1041" s="2">
        <v>3.008447050779651E-5</v>
      </c>
      <c r="X1041" s="2" t="s">
        <v>2650</v>
      </c>
      <c r="Y1041" s="2">
        <v>0</v>
      </c>
      <c r="Z1041" s="2" t="s">
        <v>2606</v>
      </c>
      <c r="AA1041" s="2" t="s">
        <v>2</v>
      </c>
      <c r="AB1041" s="2" t="e">
        <v>#VALUE!</v>
      </c>
      <c r="AD1041" s="2" t="e">
        <v>#VALUE!</v>
      </c>
      <c r="AE1041" s="2" t="s">
        <v>44</v>
      </c>
      <c r="AF1041" s="2">
        <v>0</v>
      </c>
      <c r="AG1041" s="2">
        <v>0</v>
      </c>
    </row>
    <row r="1042" spans="1:33" hidden="1" x14ac:dyDescent="0.35">
      <c r="A1042" s="39"/>
      <c r="B1042" s="39">
        <v>104539130</v>
      </c>
      <c r="C1042" s="2" t="s">
        <v>4276</v>
      </c>
      <c r="D1042" s="2" t="s">
        <v>2660</v>
      </c>
      <c r="E1042" s="2" t="s">
        <v>72</v>
      </c>
      <c r="G1042" s="2" t="s">
        <v>86</v>
      </c>
      <c r="H1042" s="2" t="s">
        <v>85</v>
      </c>
      <c r="I1042" s="2" t="s">
        <v>4243</v>
      </c>
      <c r="J1042" s="2" t="s">
        <v>198</v>
      </c>
      <c r="K1042" s="2" t="s">
        <v>50</v>
      </c>
      <c r="L1042" s="2" t="s">
        <v>1844</v>
      </c>
      <c r="M1042" s="2" t="s">
        <v>40</v>
      </c>
      <c r="N1042" s="2" t="s">
        <v>41</v>
      </c>
      <c r="P1042" s="39" t="s">
        <v>4174</v>
      </c>
      <c r="R1042" s="2">
        <v>0</v>
      </c>
      <c r="S1042" s="2" t="s">
        <v>52</v>
      </c>
      <c r="T1042" s="2" t="s">
        <v>69</v>
      </c>
      <c r="U1042" s="2">
        <v>150360</v>
      </c>
      <c r="V1042" s="2">
        <v>0</v>
      </c>
      <c r="W1042" s="2">
        <v>-1</v>
      </c>
      <c r="X1042" s="2" t="s">
        <v>2650</v>
      </c>
      <c r="Y1042" s="2">
        <v>0</v>
      </c>
      <c r="Z1042" s="2" t="s">
        <v>2606</v>
      </c>
      <c r="AA1042" s="2" t="s">
        <v>2</v>
      </c>
      <c r="AB1042" s="2" t="e">
        <v>#VALUE!</v>
      </c>
      <c r="AD1042" s="2" t="e">
        <v>#VALUE!</v>
      </c>
      <c r="AE1042" s="2" t="s">
        <v>44</v>
      </c>
      <c r="AF1042" s="2">
        <v>0.03</v>
      </c>
      <c r="AG1042" s="2">
        <v>0.05</v>
      </c>
    </row>
    <row r="1043" spans="1:33" hidden="1" x14ac:dyDescent="0.35">
      <c r="A1043" s="39" t="s">
        <v>137</v>
      </c>
      <c r="B1043" s="39">
        <v>104543770</v>
      </c>
      <c r="C1043" s="2" t="s">
        <v>4095</v>
      </c>
      <c r="D1043" s="2" t="s">
        <v>4096</v>
      </c>
      <c r="E1043" s="2" t="s">
        <v>72</v>
      </c>
      <c r="G1043" s="2" t="s">
        <v>90</v>
      </c>
      <c r="H1043" s="2" t="s">
        <v>89</v>
      </c>
      <c r="I1043" s="2" t="s">
        <v>874</v>
      </c>
      <c r="J1043" s="2" t="s">
        <v>57</v>
      </c>
      <c r="K1043" s="2" t="s">
        <v>50</v>
      </c>
      <c r="L1043" s="2" t="s">
        <v>1875</v>
      </c>
      <c r="M1043" s="2" t="s">
        <v>385</v>
      </c>
      <c r="N1043" s="2" t="s">
        <v>78</v>
      </c>
      <c r="P1043" s="39" t="s">
        <v>4174</v>
      </c>
      <c r="Q1043" s="2">
        <v>3450</v>
      </c>
      <c r="R1043" s="2">
        <v>0</v>
      </c>
      <c r="S1043" s="2" t="s">
        <v>143</v>
      </c>
      <c r="T1043" s="2" t="s">
        <v>69</v>
      </c>
      <c r="U1043" s="2">
        <v>16146</v>
      </c>
      <c r="V1043" s="2">
        <v>16146</v>
      </c>
      <c r="W1043" s="2">
        <v>0</v>
      </c>
      <c r="X1043" s="2" t="s">
        <v>102</v>
      </c>
      <c r="Y1043" s="2">
        <v>23940</v>
      </c>
      <c r="Z1043" s="2">
        <v>20490</v>
      </c>
      <c r="AA1043" s="2">
        <v>0.32556390977443611</v>
      </c>
      <c r="AB1043" s="2">
        <v>7794.0000000000009</v>
      </c>
      <c r="AD1043" s="2" t="e">
        <v>#DIV/0!</v>
      </c>
      <c r="AE1043" s="2" t="s">
        <v>44</v>
      </c>
      <c r="AF1043" s="2">
        <v>0.03</v>
      </c>
      <c r="AG1043" s="2">
        <v>0.06</v>
      </c>
    </row>
    <row r="1044" spans="1:33" hidden="1" x14ac:dyDescent="0.35">
      <c r="A1044" s="39"/>
      <c r="B1044" s="39">
        <v>104529590</v>
      </c>
      <c r="C1044" s="2" t="s">
        <v>4277</v>
      </c>
      <c r="D1044" s="2" t="s">
        <v>2658</v>
      </c>
      <c r="E1044" s="2" t="s">
        <v>72</v>
      </c>
      <c r="G1044" s="2" t="s">
        <v>86</v>
      </c>
      <c r="H1044" s="2" t="s">
        <v>85</v>
      </c>
      <c r="I1044" s="2" t="s">
        <v>4232</v>
      </c>
      <c r="J1044" s="2" t="s">
        <v>57</v>
      </c>
      <c r="K1044" s="2" t="s">
        <v>50</v>
      </c>
      <c r="L1044" s="2" t="s">
        <v>1875</v>
      </c>
      <c r="M1044" s="2" t="s">
        <v>40</v>
      </c>
      <c r="N1044" s="2" t="s">
        <v>41</v>
      </c>
      <c r="P1044" s="39" t="s">
        <v>4174</v>
      </c>
      <c r="R1044" s="2">
        <v>0</v>
      </c>
      <c r="S1044" s="2" t="s">
        <v>52</v>
      </c>
      <c r="T1044" s="2" t="s">
        <v>69</v>
      </c>
      <c r="U1044" s="2">
        <v>191262</v>
      </c>
      <c r="V1044" s="2">
        <v>0</v>
      </c>
      <c r="W1044" s="2">
        <v>-1</v>
      </c>
      <c r="X1044" s="2" t="s">
        <v>2650</v>
      </c>
      <c r="Y1044" s="2">
        <v>0</v>
      </c>
      <c r="Z1044" s="2" t="s">
        <v>2606</v>
      </c>
      <c r="AA1044" s="2" t="s">
        <v>2</v>
      </c>
      <c r="AB1044" s="2" t="e">
        <v>#VALUE!</v>
      </c>
      <c r="AD1044" s="2" t="e">
        <v>#VALUE!</v>
      </c>
      <c r="AE1044" s="2" t="s">
        <v>44</v>
      </c>
      <c r="AF1044" s="2">
        <v>0.03</v>
      </c>
      <c r="AG1044" s="2">
        <v>0.04</v>
      </c>
    </row>
    <row r="1045" spans="1:33" hidden="1" x14ac:dyDescent="0.35">
      <c r="A1045" s="39"/>
      <c r="B1045" s="39">
        <v>104542600</v>
      </c>
      <c r="C1045" s="2" t="s">
        <v>4278</v>
      </c>
      <c r="D1045" s="2" t="s">
        <v>2656</v>
      </c>
      <c r="E1045" s="2" t="s">
        <v>72</v>
      </c>
      <c r="G1045" s="2" t="s">
        <v>86</v>
      </c>
      <c r="H1045" s="2" t="s">
        <v>85</v>
      </c>
      <c r="I1045" s="2" t="s">
        <v>4247</v>
      </c>
      <c r="J1045" s="2" t="s">
        <v>57</v>
      </c>
      <c r="K1045" s="2" t="s">
        <v>50</v>
      </c>
      <c r="L1045" s="2" t="s">
        <v>1875</v>
      </c>
      <c r="M1045" s="2" t="s">
        <v>40</v>
      </c>
      <c r="N1045" s="2" t="s">
        <v>41</v>
      </c>
      <c r="P1045" s="39" t="s">
        <v>4174</v>
      </c>
      <c r="R1045" s="2">
        <v>0</v>
      </c>
      <c r="S1045" s="2" t="s">
        <v>52</v>
      </c>
      <c r="T1045" s="2" t="s">
        <v>69</v>
      </c>
      <c r="U1045" s="2">
        <v>141630</v>
      </c>
      <c r="V1045" s="2">
        <v>0</v>
      </c>
      <c r="W1045" s="2">
        <v>-1</v>
      </c>
      <c r="X1045" s="2" t="s">
        <v>2650</v>
      </c>
      <c r="Y1045" s="2">
        <v>0</v>
      </c>
      <c r="Z1045" s="2" t="s">
        <v>2606</v>
      </c>
      <c r="AA1045" s="2" t="s">
        <v>2</v>
      </c>
      <c r="AB1045" s="2" t="e">
        <v>#VALUE!</v>
      </c>
      <c r="AD1045" s="2" t="e">
        <v>#VALUE!</v>
      </c>
      <c r="AE1045" s="2" t="s">
        <v>44</v>
      </c>
      <c r="AF1045" s="2">
        <v>0.03</v>
      </c>
      <c r="AG1045" s="2">
        <v>0.05</v>
      </c>
    </row>
    <row r="1046" spans="1:33" hidden="1" x14ac:dyDescent="0.35">
      <c r="A1046" s="39"/>
      <c r="B1046" s="39">
        <v>104543150</v>
      </c>
      <c r="C1046" s="2" t="s">
        <v>3056</v>
      </c>
      <c r="D1046" s="2" t="s">
        <v>3057</v>
      </c>
      <c r="E1046" s="2" t="s">
        <v>34</v>
      </c>
      <c r="G1046" s="2" t="s">
        <v>271</v>
      </c>
      <c r="H1046" s="2" t="s">
        <v>257</v>
      </c>
      <c r="I1046" s="2" t="s">
        <v>4248</v>
      </c>
      <c r="J1046" s="2" t="s">
        <v>57</v>
      </c>
      <c r="K1046" s="2">
        <v>0</v>
      </c>
      <c r="L1046" s="2" t="s">
        <v>1875</v>
      </c>
      <c r="M1046" s="2" t="s">
        <v>51</v>
      </c>
      <c r="N1046" s="2" t="s">
        <v>41</v>
      </c>
      <c r="P1046" s="39" t="s">
        <v>4174</v>
      </c>
      <c r="R1046" s="2">
        <v>0</v>
      </c>
      <c r="S1046" s="2" t="s">
        <v>493</v>
      </c>
      <c r="T1046" s="2" t="s">
        <v>69</v>
      </c>
      <c r="U1046" s="2">
        <v>83700</v>
      </c>
      <c r="V1046" s="2">
        <v>83700</v>
      </c>
      <c r="W1046" s="2">
        <v>0</v>
      </c>
      <c r="X1046" s="2" t="s">
        <v>2650</v>
      </c>
      <c r="Y1046" s="2">
        <v>0</v>
      </c>
      <c r="Z1046" s="2" t="s">
        <v>2606</v>
      </c>
      <c r="AA1046" s="2" t="s">
        <v>2</v>
      </c>
      <c r="AB1046" s="2" t="e">
        <v>#VALUE!</v>
      </c>
      <c r="AD1046" s="2" t="e">
        <v>#VALUE!</v>
      </c>
      <c r="AE1046" s="2" t="s">
        <v>44</v>
      </c>
      <c r="AF1046" s="2">
        <v>0</v>
      </c>
      <c r="AG1046" s="2">
        <v>0</v>
      </c>
    </row>
    <row r="1047" spans="1:33" hidden="1" x14ac:dyDescent="0.35">
      <c r="A1047" s="39"/>
      <c r="B1047" s="39">
        <v>104540130</v>
      </c>
      <c r="C1047" s="2" t="s">
        <v>4279</v>
      </c>
      <c r="D1047" s="2" t="s">
        <v>4280</v>
      </c>
      <c r="E1047" s="2" t="s">
        <v>72</v>
      </c>
      <c r="G1047" s="2" t="s">
        <v>180</v>
      </c>
      <c r="H1047" s="2" t="s">
        <v>1314</v>
      </c>
      <c r="I1047" s="2" t="s">
        <v>4245</v>
      </c>
      <c r="J1047" s="2" t="s">
        <v>815</v>
      </c>
      <c r="K1047" s="2" t="s">
        <v>50</v>
      </c>
      <c r="L1047" s="2" t="s">
        <v>3069</v>
      </c>
      <c r="M1047" s="2" t="s">
        <v>40</v>
      </c>
      <c r="N1047" s="2" t="s">
        <v>41</v>
      </c>
      <c r="P1047" s="39" t="s">
        <v>4174</v>
      </c>
      <c r="R1047" s="2">
        <v>0</v>
      </c>
      <c r="S1047" s="2" t="s">
        <v>69</v>
      </c>
      <c r="T1047" s="2" t="s">
        <v>69</v>
      </c>
      <c r="U1047" s="2">
        <v>36498</v>
      </c>
      <c r="V1047" s="2">
        <v>0</v>
      </c>
      <c r="W1047" s="2">
        <v>-1</v>
      </c>
      <c r="X1047" s="2" t="s">
        <v>2650</v>
      </c>
      <c r="Y1047" s="2">
        <v>0</v>
      </c>
      <c r="Z1047" s="2" t="s">
        <v>2606</v>
      </c>
      <c r="AA1047" s="2" t="s">
        <v>2</v>
      </c>
      <c r="AB1047" s="2" t="e">
        <v>#VALUE!</v>
      </c>
      <c r="AD1047" s="2" t="e">
        <v>#VALUE!</v>
      </c>
      <c r="AE1047" s="2" t="s">
        <v>44</v>
      </c>
      <c r="AF1047" s="2">
        <v>0</v>
      </c>
      <c r="AG1047" s="2">
        <v>0</v>
      </c>
    </row>
    <row r="1048" spans="1:33" hidden="1" x14ac:dyDescent="0.35">
      <c r="A1048" s="39"/>
      <c r="B1048" s="39">
        <v>104543950</v>
      </c>
      <c r="C1048" s="2" t="s">
        <v>4281</v>
      </c>
      <c r="D1048" s="2" t="s">
        <v>2664</v>
      </c>
      <c r="E1048" s="2" t="s">
        <v>72</v>
      </c>
      <c r="G1048" s="2" t="s">
        <v>883</v>
      </c>
      <c r="H1048" s="2" t="s">
        <v>89</v>
      </c>
      <c r="I1048" s="2" t="s">
        <v>4252</v>
      </c>
      <c r="J1048" s="2" t="s">
        <v>253</v>
      </c>
      <c r="K1048" s="2" t="s">
        <v>50</v>
      </c>
      <c r="L1048" s="2" t="s">
        <v>3299</v>
      </c>
      <c r="M1048" s="2" t="s">
        <v>385</v>
      </c>
      <c r="N1048" s="2" t="s">
        <v>78</v>
      </c>
      <c r="P1048" s="39" t="s">
        <v>4174</v>
      </c>
      <c r="R1048" s="2">
        <v>0</v>
      </c>
      <c r="S1048" s="2" t="s">
        <v>493</v>
      </c>
      <c r="T1048" s="2" t="s">
        <v>69</v>
      </c>
      <c r="U1048" s="2">
        <v>58000</v>
      </c>
      <c r="V1048" s="2">
        <v>0</v>
      </c>
      <c r="W1048" s="2">
        <v>-1</v>
      </c>
      <c r="X1048" s="2" t="s">
        <v>2650</v>
      </c>
      <c r="Y1048" s="2">
        <v>0</v>
      </c>
      <c r="Z1048" s="2" t="s">
        <v>2606</v>
      </c>
      <c r="AA1048" s="2" t="s">
        <v>2</v>
      </c>
      <c r="AB1048" s="2" t="e">
        <v>#VALUE!</v>
      </c>
      <c r="AD1048" s="2" t="e">
        <v>#VALUE!</v>
      </c>
      <c r="AE1048" s="2" t="s">
        <v>44</v>
      </c>
      <c r="AF1048" s="2">
        <v>0.1</v>
      </c>
      <c r="AG1048" s="2">
        <v>0.15</v>
      </c>
    </row>
    <row r="1049" spans="1:33" hidden="1" x14ac:dyDescent="0.35">
      <c r="A1049" s="39"/>
      <c r="B1049" s="39">
        <v>104546890</v>
      </c>
      <c r="C1049" s="2" t="s">
        <v>4282</v>
      </c>
      <c r="D1049" s="2" t="s">
        <v>4283</v>
      </c>
      <c r="E1049" s="2" t="s">
        <v>72</v>
      </c>
      <c r="G1049" s="2" t="s">
        <v>246</v>
      </c>
      <c r="H1049" s="2" t="s">
        <v>242</v>
      </c>
      <c r="I1049" s="2" t="s">
        <v>4255</v>
      </c>
      <c r="J1049" s="2" t="s">
        <v>253</v>
      </c>
      <c r="K1049" s="2" t="s">
        <v>50</v>
      </c>
      <c r="L1049" s="2" t="s">
        <v>3299</v>
      </c>
      <c r="M1049" s="2" t="s">
        <v>40</v>
      </c>
      <c r="N1049" s="2" t="s">
        <v>78</v>
      </c>
      <c r="P1049" s="39" t="s">
        <v>4174</v>
      </c>
      <c r="R1049" s="2">
        <v>0</v>
      </c>
      <c r="S1049" s="2" t="s">
        <v>93</v>
      </c>
      <c r="T1049" s="2" t="s">
        <v>69</v>
      </c>
      <c r="U1049" s="2">
        <v>90400</v>
      </c>
      <c r="V1049" s="2">
        <v>0</v>
      </c>
      <c r="W1049" s="2">
        <v>-1</v>
      </c>
      <c r="X1049" s="2" t="e">
        <v>#N/A</v>
      </c>
      <c r="Y1049" s="2" t="e">
        <v>#N/A</v>
      </c>
      <c r="Z1049" s="2" t="e">
        <v>#N/A</v>
      </c>
      <c r="AA1049" s="2" t="s">
        <v>2</v>
      </c>
      <c r="AB1049" s="2" t="e">
        <v>#N/A</v>
      </c>
      <c r="AD1049" s="2" t="e">
        <v>#N/A</v>
      </c>
      <c r="AE1049" s="2" t="e">
        <v>#N/A</v>
      </c>
      <c r="AF1049" s="2" t="e">
        <v>#N/A</v>
      </c>
      <c r="AG1049" s="2" t="e">
        <v>#N/A</v>
      </c>
    </row>
    <row r="1050" spans="1:33" hidden="1" x14ac:dyDescent="0.35">
      <c r="A1050" s="39"/>
      <c r="B1050" s="39">
        <v>104533770</v>
      </c>
      <c r="C1050" s="2" t="s">
        <v>4284</v>
      </c>
      <c r="D1050" s="2" t="s">
        <v>4285</v>
      </c>
      <c r="E1050" s="2" t="s">
        <v>72</v>
      </c>
      <c r="G1050" s="2" t="s">
        <v>776</v>
      </c>
      <c r="H1050" s="2" t="s">
        <v>1314</v>
      </c>
      <c r="I1050" s="2" t="s">
        <v>4236</v>
      </c>
      <c r="J1050" s="2" t="s">
        <v>253</v>
      </c>
      <c r="K1050" s="2" t="s">
        <v>50</v>
      </c>
      <c r="L1050" s="2" t="s">
        <v>3299</v>
      </c>
      <c r="M1050" s="2" t="s">
        <v>40</v>
      </c>
      <c r="N1050" s="2" t="s">
        <v>41</v>
      </c>
      <c r="P1050" s="39" t="s">
        <v>4174</v>
      </c>
      <c r="R1050" s="2">
        <v>0</v>
      </c>
      <c r="S1050" s="2" t="s">
        <v>493</v>
      </c>
      <c r="T1050" s="2" t="s">
        <v>69</v>
      </c>
      <c r="U1050" s="2">
        <v>33176</v>
      </c>
      <c r="V1050" s="2">
        <v>0</v>
      </c>
      <c r="W1050" s="2">
        <v>-1</v>
      </c>
      <c r="X1050" s="2" t="s">
        <v>2650</v>
      </c>
      <c r="Y1050" s="2">
        <v>0</v>
      </c>
      <c r="Z1050" s="2" t="s">
        <v>2606</v>
      </c>
      <c r="AA1050" s="2" t="s">
        <v>2</v>
      </c>
      <c r="AB1050" s="2" t="e">
        <v>#VALUE!</v>
      </c>
      <c r="AD1050" s="2" t="e">
        <v>#VALUE!</v>
      </c>
      <c r="AE1050" s="2" t="s">
        <v>44</v>
      </c>
      <c r="AF1050" s="2">
        <v>0.05</v>
      </c>
      <c r="AG1050" s="2">
        <v>7.0000000000000007E-2</v>
      </c>
    </row>
    <row r="1051" spans="1:33" hidden="1" x14ac:dyDescent="0.35">
      <c r="A1051" s="39"/>
      <c r="B1051" s="39">
        <v>104538910</v>
      </c>
      <c r="C1051" s="2" t="s">
        <v>4286</v>
      </c>
      <c r="D1051" s="2" t="s">
        <v>4287</v>
      </c>
      <c r="E1051" s="2" t="s">
        <v>72</v>
      </c>
      <c r="G1051" s="2" t="s">
        <v>776</v>
      </c>
      <c r="H1051" s="2" t="s">
        <v>1314</v>
      </c>
      <c r="I1051" s="2" t="s">
        <v>4242</v>
      </c>
      <c r="J1051" s="2" t="s">
        <v>253</v>
      </c>
      <c r="K1051" s="2" t="s">
        <v>50</v>
      </c>
      <c r="L1051" s="2" t="s">
        <v>3299</v>
      </c>
      <c r="M1051" s="2" t="s">
        <v>40</v>
      </c>
      <c r="N1051" s="2" t="s">
        <v>41</v>
      </c>
      <c r="P1051" s="39" t="s">
        <v>4174</v>
      </c>
      <c r="R1051" s="2">
        <v>0</v>
      </c>
      <c r="S1051" s="2" t="s">
        <v>143</v>
      </c>
      <c r="T1051" s="2" t="s">
        <v>69</v>
      </c>
      <c r="U1051" s="2">
        <v>31040</v>
      </c>
      <c r="V1051" s="2">
        <v>0</v>
      </c>
      <c r="W1051" s="2">
        <v>-1</v>
      </c>
      <c r="X1051" s="2" t="s">
        <v>2650</v>
      </c>
      <c r="Y1051" s="2">
        <v>0</v>
      </c>
      <c r="Z1051" s="2" t="s">
        <v>2606</v>
      </c>
      <c r="AA1051" s="2" t="s">
        <v>2</v>
      </c>
      <c r="AB1051" s="2" t="e">
        <v>#VALUE!</v>
      </c>
      <c r="AD1051" s="2" t="e">
        <v>#VALUE!</v>
      </c>
      <c r="AE1051" s="2" t="s">
        <v>44</v>
      </c>
      <c r="AF1051" s="2">
        <v>0.05</v>
      </c>
      <c r="AG1051" s="2">
        <v>7.0000000000000007E-2</v>
      </c>
    </row>
    <row r="1052" spans="1:33" hidden="1" x14ac:dyDescent="0.35">
      <c r="A1052" s="39" t="s">
        <v>137</v>
      </c>
      <c r="B1052" s="39">
        <v>104543030</v>
      </c>
      <c r="C1052" s="2" t="s">
        <v>3008</v>
      </c>
      <c r="D1052" s="2" t="s">
        <v>3009</v>
      </c>
      <c r="E1052" s="2" t="s">
        <v>72</v>
      </c>
      <c r="G1052" s="2" t="s">
        <v>1335</v>
      </c>
      <c r="H1052" s="2" t="s">
        <v>1334</v>
      </c>
      <c r="I1052" s="2" t="s">
        <v>3010</v>
      </c>
      <c r="J1052" s="2" t="s">
        <v>65</v>
      </c>
      <c r="K1052" s="2" t="s">
        <v>50</v>
      </c>
      <c r="L1052" s="2" t="s">
        <v>3122</v>
      </c>
      <c r="M1052" s="2" t="s">
        <v>385</v>
      </c>
      <c r="N1052" s="2" t="s">
        <v>78</v>
      </c>
      <c r="P1052" s="39" t="s">
        <v>4174</v>
      </c>
      <c r="Q1052" s="2">
        <v>18000</v>
      </c>
      <c r="R1052" s="2">
        <v>0</v>
      </c>
      <c r="S1052" s="2" t="s">
        <v>143</v>
      </c>
      <c r="T1052" s="2" t="s">
        <v>69</v>
      </c>
      <c r="U1052" s="2">
        <v>10200</v>
      </c>
      <c r="V1052" s="2">
        <v>10200</v>
      </c>
      <c r="W1052" s="2">
        <v>0</v>
      </c>
      <c r="X1052" s="2" t="s">
        <v>2650</v>
      </c>
      <c r="Y1052" s="2">
        <v>0</v>
      </c>
      <c r="Z1052" s="2" t="s">
        <v>2606</v>
      </c>
      <c r="AA1052" s="2" t="s">
        <v>2</v>
      </c>
      <c r="AB1052" s="2" t="e">
        <v>#VALUE!</v>
      </c>
      <c r="AD1052" s="2" t="e">
        <v>#VALUE!</v>
      </c>
      <c r="AE1052" s="2" t="s">
        <v>44</v>
      </c>
      <c r="AF1052" s="2">
        <v>0.05</v>
      </c>
      <c r="AG1052" s="2">
        <v>0.08</v>
      </c>
    </row>
    <row r="1053" spans="1:33" hidden="1" x14ac:dyDescent="0.35">
      <c r="A1053" s="39"/>
      <c r="B1053" s="39">
        <v>104340040</v>
      </c>
      <c r="C1053" s="2" t="s">
        <v>2990</v>
      </c>
      <c r="D1053" s="2" t="s">
        <v>2991</v>
      </c>
      <c r="E1053" s="2" t="s">
        <v>72</v>
      </c>
      <c r="G1053" s="2" t="s">
        <v>243</v>
      </c>
      <c r="H1053" s="2" t="s">
        <v>242</v>
      </c>
      <c r="I1053" s="2" t="s">
        <v>4227</v>
      </c>
      <c r="J1053" s="2" t="s">
        <v>65</v>
      </c>
      <c r="K1053" s="2" t="s">
        <v>77</v>
      </c>
      <c r="L1053" s="2" t="s">
        <v>3122</v>
      </c>
      <c r="M1053" s="2" t="s">
        <v>40</v>
      </c>
      <c r="N1053" s="2" t="s">
        <v>41</v>
      </c>
      <c r="P1053" s="39" t="s">
        <v>4174</v>
      </c>
      <c r="R1053" s="2">
        <v>0</v>
      </c>
      <c r="S1053" s="2" t="s">
        <v>143</v>
      </c>
      <c r="T1053" s="2" t="s">
        <v>69</v>
      </c>
      <c r="U1053" s="2">
        <v>59131</v>
      </c>
      <c r="V1053" s="2">
        <v>0</v>
      </c>
      <c r="W1053" s="2">
        <v>-1</v>
      </c>
      <c r="X1053" s="2" t="s">
        <v>2650</v>
      </c>
      <c r="Y1053" s="2">
        <v>0</v>
      </c>
      <c r="Z1053" s="2" t="s">
        <v>2606</v>
      </c>
      <c r="AA1053" s="2" t="s">
        <v>2</v>
      </c>
      <c r="AB1053" s="2" t="e">
        <v>#VALUE!</v>
      </c>
      <c r="AD1053" s="2" t="e">
        <v>#VALUE!</v>
      </c>
      <c r="AE1053" s="2" t="s">
        <v>53</v>
      </c>
      <c r="AF1053" s="2">
        <v>0</v>
      </c>
      <c r="AG1053" s="2">
        <v>0</v>
      </c>
    </row>
    <row r="1054" spans="1:33" hidden="1" x14ac:dyDescent="0.35">
      <c r="A1054" s="39"/>
      <c r="B1054" s="39">
        <v>103000560</v>
      </c>
      <c r="C1054" s="2" t="s">
        <v>4288</v>
      </c>
      <c r="D1054" s="2" t="s">
        <v>4289</v>
      </c>
      <c r="E1054" s="2" t="s">
        <v>72</v>
      </c>
      <c r="G1054" s="2" t="s">
        <v>1349</v>
      </c>
      <c r="H1054" s="2" t="s">
        <v>1334</v>
      </c>
      <c r="I1054" s="2" t="s">
        <v>4225</v>
      </c>
      <c r="J1054" s="2" t="s">
        <v>65</v>
      </c>
      <c r="K1054" s="2" t="s">
        <v>50</v>
      </c>
      <c r="L1054" s="2" t="s">
        <v>3122</v>
      </c>
      <c r="M1054" s="2" t="s">
        <v>385</v>
      </c>
      <c r="N1054" s="2" t="s">
        <v>78</v>
      </c>
      <c r="P1054" s="39" t="s">
        <v>4174</v>
      </c>
      <c r="R1054" s="2">
        <v>0</v>
      </c>
      <c r="S1054" s="2" t="s">
        <v>544</v>
      </c>
      <c r="T1054" s="2" t="s">
        <v>69</v>
      </c>
      <c r="U1054" s="2">
        <v>84675.5</v>
      </c>
      <c r="V1054" s="2">
        <v>0</v>
      </c>
      <c r="W1054" s="2">
        <v>-1</v>
      </c>
      <c r="X1054" s="2" t="s">
        <v>2650</v>
      </c>
      <c r="Y1054" s="2">
        <v>0</v>
      </c>
      <c r="Z1054" s="2" t="s">
        <v>2606</v>
      </c>
      <c r="AA1054" s="2" t="s">
        <v>2</v>
      </c>
      <c r="AB1054" s="2" t="e">
        <v>#VALUE!</v>
      </c>
      <c r="AD1054" s="2" t="e">
        <v>#VALUE!</v>
      </c>
      <c r="AE1054" s="2" t="s">
        <v>53</v>
      </c>
      <c r="AF1054" s="2">
        <v>0</v>
      </c>
      <c r="AG1054" s="2">
        <v>0</v>
      </c>
    </row>
    <row r="1055" spans="1:33" hidden="1" x14ac:dyDescent="0.35">
      <c r="A1055" s="39"/>
      <c r="B1055" s="39">
        <v>104537930</v>
      </c>
      <c r="C1055" s="2" t="s">
        <v>4290</v>
      </c>
      <c r="D1055" s="2" t="s">
        <v>4291</v>
      </c>
      <c r="E1055" s="2" t="s">
        <v>72</v>
      </c>
      <c r="G1055" s="2" t="s">
        <v>1349</v>
      </c>
      <c r="H1055" s="2" t="s">
        <v>1334</v>
      </c>
      <c r="I1055" s="2" t="s">
        <v>4240</v>
      </c>
      <c r="J1055" s="2" t="s">
        <v>65</v>
      </c>
      <c r="K1055" s="2" t="s">
        <v>50</v>
      </c>
      <c r="L1055" s="2" t="s">
        <v>3122</v>
      </c>
      <c r="M1055" s="2" t="s">
        <v>385</v>
      </c>
      <c r="N1055" s="2" t="s">
        <v>41</v>
      </c>
      <c r="P1055" s="39" t="s">
        <v>4174</v>
      </c>
      <c r="R1055" s="2">
        <v>0</v>
      </c>
      <c r="S1055" s="2" t="s">
        <v>143</v>
      </c>
      <c r="T1055" s="2" t="s">
        <v>69</v>
      </c>
      <c r="U1055" s="2">
        <v>62820</v>
      </c>
      <c r="V1055" s="2">
        <v>0</v>
      </c>
      <c r="W1055" s="2">
        <v>-1</v>
      </c>
      <c r="X1055" s="2" t="s">
        <v>2650</v>
      </c>
      <c r="Y1055" s="2">
        <v>0</v>
      </c>
      <c r="Z1055" s="2" t="s">
        <v>2606</v>
      </c>
      <c r="AA1055" s="2" t="s">
        <v>2</v>
      </c>
      <c r="AB1055" s="2" t="e">
        <v>#VALUE!</v>
      </c>
      <c r="AD1055" s="2" t="e">
        <v>#VALUE!</v>
      </c>
      <c r="AE1055" s="2" t="s">
        <v>53</v>
      </c>
      <c r="AF1055" s="2">
        <v>0</v>
      </c>
      <c r="AG1055" s="2">
        <v>0</v>
      </c>
    </row>
    <row r="1056" spans="1:33" hidden="1" x14ac:dyDescent="0.35">
      <c r="A1056" s="39"/>
      <c r="B1056" s="39">
        <v>104541760</v>
      </c>
      <c r="C1056" s="2" t="s">
        <v>3011</v>
      </c>
      <c r="D1056" s="2" t="s">
        <v>3012</v>
      </c>
      <c r="E1056" s="2" t="s">
        <v>72</v>
      </c>
      <c r="G1056" s="2" t="s">
        <v>1349</v>
      </c>
      <c r="H1056" s="2" t="s">
        <v>1334</v>
      </c>
      <c r="I1056" s="2" t="s">
        <v>4246</v>
      </c>
      <c r="J1056" s="2" t="s">
        <v>65</v>
      </c>
      <c r="K1056" s="2" t="s">
        <v>50</v>
      </c>
      <c r="L1056" s="2" t="s">
        <v>3122</v>
      </c>
      <c r="M1056" s="2" t="s">
        <v>385</v>
      </c>
      <c r="N1056" s="2" t="s">
        <v>78</v>
      </c>
      <c r="P1056" s="39" t="s">
        <v>4174</v>
      </c>
      <c r="R1056" s="2">
        <v>0</v>
      </c>
      <c r="S1056" s="2" t="s">
        <v>143</v>
      </c>
      <c r="T1056" s="2" t="s">
        <v>69</v>
      </c>
      <c r="U1056" s="2">
        <v>89982.700000000012</v>
      </c>
      <c r="V1056" s="2">
        <v>0</v>
      </c>
      <c r="W1056" s="2">
        <v>-1</v>
      </c>
      <c r="X1056" s="2" t="s">
        <v>2650</v>
      </c>
      <c r="Y1056" s="2">
        <v>0</v>
      </c>
      <c r="Z1056" s="2" t="s">
        <v>2606</v>
      </c>
      <c r="AA1056" s="2" t="s">
        <v>2</v>
      </c>
      <c r="AB1056" s="2" t="e">
        <v>#VALUE!</v>
      </c>
      <c r="AD1056" s="2" t="e">
        <v>#VALUE!</v>
      </c>
      <c r="AE1056" s="2" t="s">
        <v>53</v>
      </c>
      <c r="AF1056" s="2">
        <v>0.03</v>
      </c>
      <c r="AG1056" s="2">
        <v>0.05</v>
      </c>
    </row>
    <row r="1057" spans="1:34" hidden="1" x14ac:dyDescent="0.35">
      <c r="A1057" s="39" t="s">
        <v>276</v>
      </c>
      <c r="B1057" s="39">
        <v>150000473</v>
      </c>
      <c r="C1057" s="2" t="s">
        <v>4292</v>
      </c>
      <c r="D1057" s="2" t="s">
        <v>4293</v>
      </c>
      <c r="E1057" s="2" t="s">
        <v>34</v>
      </c>
      <c r="G1057" s="2" t="s">
        <v>1425</v>
      </c>
      <c r="H1057" s="2" t="s">
        <v>257</v>
      </c>
      <c r="I1057" s="2" t="s">
        <v>1427</v>
      </c>
      <c r="J1057" s="2" t="s">
        <v>49</v>
      </c>
      <c r="K1057" s="2" t="s">
        <v>50</v>
      </c>
      <c r="L1057" s="2" t="s">
        <v>2603</v>
      </c>
      <c r="M1057" s="2" t="s">
        <v>385</v>
      </c>
      <c r="N1057" s="2" t="s">
        <v>78</v>
      </c>
      <c r="O1057" s="2">
        <v>29100</v>
      </c>
      <c r="P1057" s="39" t="s">
        <v>4174</v>
      </c>
      <c r="Q1057" s="2">
        <v>32100</v>
      </c>
      <c r="R1057" s="2">
        <v>0</v>
      </c>
      <c r="S1057" s="2" t="s">
        <v>544</v>
      </c>
      <c r="T1057" s="2" t="s">
        <v>69</v>
      </c>
      <c r="U1057" s="2">
        <v>29100</v>
      </c>
      <c r="V1057" s="2">
        <v>29100</v>
      </c>
      <c r="W1057" s="2">
        <v>0</v>
      </c>
      <c r="X1057" s="2" t="s">
        <v>2650</v>
      </c>
      <c r="Y1057" s="2">
        <v>0</v>
      </c>
      <c r="Z1057" s="2" t="s">
        <v>2606</v>
      </c>
      <c r="AA1057" s="2" t="s">
        <v>2</v>
      </c>
      <c r="AB1057" s="2" t="e">
        <v>#VALUE!</v>
      </c>
      <c r="AD1057" s="2" t="e">
        <v>#VALUE!</v>
      </c>
      <c r="AE1057" s="2" t="s">
        <v>53</v>
      </c>
      <c r="AF1057" s="2">
        <v>4.9999999999999996E-2</v>
      </c>
      <c r="AG1057" s="2">
        <v>4.9999999999999996E-2</v>
      </c>
      <c r="AH1057" s="2" t="s">
        <v>53</v>
      </c>
    </row>
    <row r="1058" spans="1:34" hidden="1" x14ac:dyDescent="0.35">
      <c r="A1058" s="39"/>
      <c r="B1058" s="39">
        <v>104533530</v>
      </c>
      <c r="C1058" s="2" t="s">
        <v>4294</v>
      </c>
      <c r="D1058" s="2" t="s">
        <v>4295</v>
      </c>
      <c r="E1058" s="2" t="s">
        <v>72</v>
      </c>
      <c r="G1058" s="2" t="s">
        <v>180</v>
      </c>
      <c r="H1058" s="2" t="s">
        <v>895</v>
      </c>
      <c r="I1058" s="2" t="s">
        <v>4235</v>
      </c>
      <c r="J1058" s="2" t="s">
        <v>49</v>
      </c>
      <c r="K1058" s="2" t="s">
        <v>50</v>
      </c>
      <c r="L1058" s="2" t="s">
        <v>2603</v>
      </c>
      <c r="M1058" s="2" t="s">
        <v>51</v>
      </c>
      <c r="N1058" s="2" t="s">
        <v>78</v>
      </c>
      <c r="P1058" s="39" t="s">
        <v>4174</v>
      </c>
      <c r="R1058" s="2">
        <v>0</v>
      </c>
      <c r="S1058" s="2" t="s">
        <v>544</v>
      </c>
      <c r="T1058" s="2" t="s">
        <v>69</v>
      </c>
      <c r="U1058" s="2">
        <v>7680</v>
      </c>
      <c r="V1058" s="2">
        <v>0</v>
      </c>
      <c r="W1058" s="2">
        <v>-1</v>
      </c>
      <c r="X1058" s="2" t="e">
        <v>#N/A</v>
      </c>
      <c r="Y1058" s="2" t="e">
        <v>#N/A</v>
      </c>
      <c r="Z1058" s="2" t="e">
        <v>#N/A</v>
      </c>
      <c r="AA1058" s="2" t="s">
        <v>2</v>
      </c>
      <c r="AB1058" s="2" t="e">
        <v>#N/A</v>
      </c>
      <c r="AD1058" s="2" t="e">
        <v>#N/A</v>
      </c>
      <c r="AE1058" s="2" t="e">
        <v>#N/A</v>
      </c>
      <c r="AF1058" s="2" t="e">
        <v>#N/A</v>
      </c>
      <c r="AG1058" s="2" t="e">
        <v>#N/A</v>
      </c>
    </row>
    <row r="1059" spans="1:34" hidden="1" x14ac:dyDescent="0.35">
      <c r="A1059" s="39"/>
      <c r="B1059" s="39">
        <v>104547890</v>
      </c>
      <c r="C1059" s="2" t="s">
        <v>4296</v>
      </c>
      <c r="D1059" s="2" t="s">
        <v>4297</v>
      </c>
      <c r="E1059" s="2" t="s">
        <v>72</v>
      </c>
      <c r="G1059" s="2" t="s">
        <v>1379</v>
      </c>
      <c r="H1059" s="2" t="s">
        <v>1334</v>
      </c>
      <c r="I1059" s="2" t="s">
        <v>4256</v>
      </c>
      <c r="J1059" s="2" t="s">
        <v>49</v>
      </c>
      <c r="K1059" s="2" t="s">
        <v>50</v>
      </c>
      <c r="L1059" s="2" t="s">
        <v>2603</v>
      </c>
      <c r="M1059" s="2" t="s">
        <v>385</v>
      </c>
      <c r="N1059" s="2" t="s">
        <v>78</v>
      </c>
      <c r="P1059" s="39" t="s">
        <v>4174</v>
      </c>
      <c r="R1059" s="2">
        <v>0</v>
      </c>
      <c r="S1059" s="2" t="s">
        <v>143</v>
      </c>
      <c r="T1059" s="2" t="s">
        <v>69</v>
      </c>
      <c r="U1059" s="2">
        <v>41652</v>
      </c>
      <c r="V1059" s="2">
        <v>0</v>
      </c>
      <c r="W1059" s="2">
        <v>-1</v>
      </c>
      <c r="X1059" s="2" t="e">
        <v>#N/A</v>
      </c>
      <c r="Y1059" s="2" t="e">
        <v>#N/A</v>
      </c>
      <c r="Z1059" s="2" t="e">
        <v>#N/A</v>
      </c>
      <c r="AA1059" s="2" t="s">
        <v>2</v>
      </c>
      <c r="AB1059" s="2" t="e">
        <v>#N/A</v>
      </c>
      <c r="AD1059" s="2" t="e">
        <v>#N/A</v>
      </c>
      <c r="AE1059" s="2" t="e">
        <v>#N/A</v>
      </c>
      <c r="AF1059" s="2" t="e">
        <v>#N/A</v>
      </c>
      <c r="AG1059" s="2" t="e">
        <v>#N/A</v>
      </c>
    </row>
    <row r="1060" spans="1:34" hidden="1" x14ac:dyDescent="0.35">
      <c r="A1060" s="39"/>
      <c r="B1060" s="39">
        <v>104538340</v>
      </c>
      <c r="C1060" s="2" t="s">
        <v>2987</v>
      </c>
      <c r="D1060" s="2" t="s">
        <v>2988</v>
      </c>
      <c r="E1060" s="2" t="s">
        <v>72</v>
      </c>
      <c r="G1060" s="2" t="s">
        <v>783</v>
      </c>
      <c r="H1060" s="2" t="s">
        <v>242</v>
      </c>
      <c r="I1060" s="2" t="s">
        <v>4241</v>
      </c>
      <c r="J1060" s="2" t="s">
        <v>803</v>
      </c>
      <c r="K1060" s="2" t="s">
        <v>50</v>
      </c>
      <c r="L1060" s="2" t="s">
        <v>3302</v>
      </c>
      <c r="M1060" s="2" t="s">
        <v>40</v>
      </c>
      <c r="N1060" s="2" t="s">
        <v>78</v>
      </c>
      <c r="P1060" s="39" t="s">
        <v>4174</v>
      </c>
      <c r="R1060" s="2">
        <v>0</v>
      </c>
      <c r="S1060" s="2" t="s">
        <v>143</v>
      </c>
      <c r="T1060" s="2" t="s">
        <v>69</v>
      </c>
      <c r="U1060" s="2">
        <v>19600</v>
      </c>
      <c r="V1060" s="2">
        <v>0</v>
      </c>
      <c r="W1060" s="2">
        <v>-1</v>
      </c>
      <c r="X1060" s="2" t="s">
        <v>88</v>
      </c>
      <c r="Y1060" s="2">
        <v>23000</v>
      </c>
      <c r="Z1060" s="2">
        <v>23000</v>
      </c>
      <c r="AA1060" s="2">
        <v>1</v>
      </c>
      <c r="AB1060" s="2">
        <v>23000</v>
      </c>
      <c r="AD1060" s="2" t="e">
        <v>#DIV/0!</v>
      </c>
      <c r="AE1060" s="2" t="s">
        <v>53</v>
      </c>
      <c r="AF1060" s="2">
        <v>0.02</v>
      </c>
      <c r="AG1060" s="2">
        <v>0.05</v>
      </c>
    </row>
    <row r="1061" spans="1:34" hidden="1" x14ac:dyDescent="0.35">
      <c r="A1061" s="39"/>
      <c r="B1061" s="39">
        <v>104534190</v>
      </c>
      <c r="C1061" s="2" t="s">
        <v>4298</v>
      </c>
      <c r="D1061" s="2" t="s">
        <v>4299</v>
      </c>
      <c r="E1061" s="2" t="s">
        <v>72</v>
      </c>
      <c r="G1061" s="2" t="s">
        <v>856</v>
      </c>
      <c r="H1061" s="2" t="s">
        <v>85</v>
      </c>
      <c r="I1061" s="2" t="s">
        <v>4237</v>
      </c>
      <c r="J1061" s="2" t="s">
        <v>837</v>
      </c>
      <c r="K1061" s="2" t="s">
        <v>50</v>
      </c>
      <c r="L1061" s="2" t="s">
        <v>3310</v>
      </c>
      <c r="M1061" s="2" t="s">
        <v>40</v>
      </c>
      <c r="N1061" s="2" t="s">
        <v>41</v>
      </c>
      <c r="P1061" s="39" t="s">
        <v>4174</v>
      </c>
      <c r="R1061" s="2">
        <v>0</v>
      </c>
      <c r="S1061" s="2" t="s">
        <v>143</v>
      </c>
      <c r="T1061" s="2" t="s">
        <v>69</v>
      </c>
      <c r="U1061" s="2">
        <v>13986</v>
      </c>
      <c r="V1061" s="2">
        <v>0</v>
      </c>
      <c r="W1061" s="2">
        <v>-1</v>
      </c>
      <c r="X1061" s="2" t="s">
        <v>2650</v>
      </c>
      <c r="Y1061" s="2">
        <v>0</v>
      </c>
      <c r="Z1061" s="2" t="s">
        <v>2606</v>
      </c>
      <c r="AA1061" s="2" t="s">
        <v>2</v>
      </c>
      <c r="AB1061" s="2" t="e">
        <v>#VALUE!</v>
      </c>
      <c r="AD1061" s="2" t="e">
        <v>#VALUE!</v>
      </c>
      <c r="AE1061" s="2" t="s">
        <v>44</v>
      </c>
      <c r="AF1061" s="2">
        <v>0.03</v>
      </c>
      <c r="AG1061" s="2">
        <v>0.1</v>
      </c>
    </row>
    <row r="1062" spans="1:34" hidden="1" x14ac:dyDescent="0.35">
      <c r="A1062" s="39"/>
      <c r="B1062" s="39">
        <v>104341100</v>
      </c>
      <c r="C1062" s="2" t="s">
        <v>4300</v>
      </c>
      <c r="D1062" s="2" t="s">
        <v>4301</v>
      </c>
      <c r="E1062" s="2" t="s">
        <v>72</v>
      </c>
      <c r="G1062" s="2" t="s">
        <v>1286</v>
      </c>
      <c r="H1062" s="2" t="s">
        <v>242</v>
      </c>
      <c r="I1062" s="2" t="s">
        <v>4228</v>
      </c>
      <c r="J1062" s="2" t="s">
        <v>248</v>
      </c>
      <c r="K1062" s="2" t="s">
        <v>77</v>
      </c>
      <c r="L1062" s="2" t="s">
        <v>1864</v>
      </c>
      <c r="M1062" s="2" t="s">
        <v>40</v>
      </c>
      <c r="N1062" s="2" t="s">
        <v>78</v>
      </c>
      <c r="P1062" s="39" t="s">
        <v>4174</v>
      </c>
      <c r="R1062" s="2">
        <v>0</v>
      </c>
      <c r="S1062" s="2" t="s">
        <v>544</v>
      </c>
      <c r="T1062" s="2" t="s">
        <v>69</v>
      </c>
      <c r="U1062" s="2">
        <v>122000</v>
      </c>
      <c r="V1062" s="2">
        <v>0</v>
      </c>
      <c r="W1062" s="2">
        <v>-1</v>
      </c>
      <c r="X1062" s="2" t="s">
        <v>2650</v>
      </c>
      <c r="Y1062" s="2">
        <v>0</v>
      </c>
      <c r="Z1062" s="2" t="s">
        <v>2606</v>
      </c>
      <c r="AA1062" s="2" t="s">
        <v>2</v>
      </c>
      <c r="AB1062" s="2" t="e">
        <v>#VALUE!</v>
      </c>
      <c r="AD1062" s="2" t="e">
        <v>#VALUE!</v>
      </c>
      <c r="AE1062" s="2" t="s">
        <v>44</v>
      </c>
      <c r="AF1062" s="2">
        <v>0.03</v>
      </c>
      <c r="AG1062" s="2">
        <v>0.05</v>
      </c>
    </row>
    <row r="1063" spans="1:34" hidden="1" x14ac:dyDescent="0.35">
      <c r="A1063" s="39"/>
      <c r="B1063" s="39">
        <v>104529700</v>
      </c>
      <c r="C1063" s="2" t="s">
        <v>4302</v>
      </c>
      <c r="D1063" s="2" t="s">
        <v>4303</v>
      </c>
      <c r="E1063" s="2" t="s">
        <v>72</v>
      </c>
      <c r="G1063" s="2" t="s">
        <v>1286</v>
      </c>
      <c r="H1063" s="2" t="s">
        <v>242</v>
      </c>
      <c r="I1063" s="2" t="s">
        <v>4233</v>
      </c>
      <c r="J1063" s="2" t="s">
        <v>248</v>
      </c>
      <c r="K1063" s="2" t="s">
        <v>77</v>
      </c>
      <c r="L1063" s="2" t="s">
        <v>1864</v>
      </c>
      <c r="M1063" s="2" t="s">
        <v>40</v>
      </c>
      <c r="N1063" s="2" t="s">
        <v>78</v>
      </c>
      <c r="P1063" s="39" t="s">
        <v>4174</v>
      </c>
      <c r="R1063" s="2">
        <v>0</v>
      </c>
      <c r="S1063" s="2" t="s">
        <v>544</v>
      </c>
      <c r="T1063" s="2" t="s">
        <v>69</v>
      </c>
      <c r="U1063" s="2">
        <v>154500</v>
      </c>
      <c r="V1063" s="2">
        <v>0</v>
      </c>
      <c r="W1063" s="2">
        <v>-1</v>
      </c>
      <c r="X1063" s="2" t="s">
        <v>2650</v>
      </c>
      <c r="Y1063" s="2">
        <v>0</v>
      </c>
      <c r="Z1063" s="2" t="s">
        <v>2606</v>
      </c>
      <c r="AA1063" s="2" t="s">
        <v>2</v>
      </c>
      <c r="AB1063" s="2" t="e">
        <v>#VALUE!</v>
      </c>
      <c r="AD1063" s="2" t="e">
        <v>#VALUE!</v>
      </c>
      <c r="AE1063" s="2" t="s">
        <v>44</v>
      </c>
      <c r="AF1063" s="2">
        <v>0.08</v>
      </c>
      <c r="AG1063" s="2">
        <v>0.15</v>
      </c>
    </row>
    <row r="1064" spans="1:34" hidden="1" x14ac:dyDescent="0.35">
      <c r="A1064" s="39"/>
      <c r="B1064" s="39">
        <v>104540020</v>
      </c>
      <c r="C1064" s="2" t="s">
        <v>4304</v>
      </c>
      <c r="D1064" s="2" t="s">
        <v>4305</v>
      </c>
      <c r="E1064" s="2" t="s">
        <v>72</v>
      </c>
      <c r="G1064" s="2" t="s">
        <v>1286</v>
      </c>
      <c r="H1064" s="2" t="s">
        <v>242</v>
      </c>
      <c r="I1064" s="2" t="s">
        <v>4244</v>
      </c>
      <c r="J1064" s="2" t="s">
        <v>248</v>
      </c>
      <c r="K1064" s="2" t="s">
        <v>248</v>
      </c>
      <c r="L1064" s="2" t="s">
        <v>1864</v>
      </c>
      <c r="M1064" s="2" t="s">
        <v>40</v>
      </c>
      <c r="N1064" s="2" t="s">
        <v>78</v>
      </c>
      <c r="P1064" s="39" t="s">
        <v>4174</v>
      </c>
      <c r="R1064" s="2">
        <v>0</v>
      </c>
      <c r="S1064" s="2" t="s">
        <v>544</v>
      </c>
      <c r="T1064" s="2" t="s">
        <v>69</v>
      </c>
      <c r="U1064" s="2">
        <v>118721</v>
      </c>
      <c r="V1064" s="2">
        <v>0</v>
      </c>
      <c r="W1064" s="2">
        <v>-1</v>
      </c>
      <c r="X1064" s="2" t="s">
        <v>2650</v>
      </c>
      <c r="Y1064" s="2">
        <v>0</v>
      </c>
      <c r="Z1064" s="2" t="s">
        <v>2606</v>
      </c>
      <c r="AA1064" s="2" t="s">
        <v>2</v>
      </c>
      <c r="AB1064" s="2" t="e">
        <v>#VALUE!</v>
      </c>
      <c r="AD1064" s="2" t="e">
        <v>#VALUE!</v>
      </c>
      <c r="AE1064" s="2" t="s">
        <v>44</v>
      </c>
      <c r="AF1064" s="2">
        <v>0.05</v>
      </c>
      <c r="AG1064" s="2">
        <v>0.1</v>
      </c>
    </row>
    <row r="1065" spans="1:34" hidden="1" x14ac:dyDescent="0.35">
      <c r="A1065" s="39"/>
      <c r="B1065" s="39">
        <v>104520780</v>
      </c>
      <c r="C1065" s="2" t="s">
        <v>4306</v>
      </c>
      <c r="D1065" s="2" t="s">
        <v>4307</v>
      </c>
      <c r="E1065" s="2" t="s">
        <v>72</v>
      </c>
      <c r="G1065" s="2" t="s">
        <v>1379</v>
      </c>
      <c r="H1065" s="2" t="s">
        <v>1334</v>
      </c>
      <c r="I1065" s="2" t="s">
        <v>4229</v>
      </c>
      <c r="J1065" s="2" t="s">
        <v>248</v>
      </c>
      <c r="K1065" s="2" t="s">
        <v>248</v>
      </c>
      <c r="L1065" s="2" t="s">
        <v>1864</v>
      </c>
      <c r="M1065" s="2" t="s">
        <v>40</v>
      </c>
      <c r="N1065" s="2" t="s">
        <v>41</v>
      </c>
      <c r="P1065" s="39" t="s">
        <v>4174</v>
      </c>
      <c r="R1065" s="2">
        <v>0</v>
      </c>
      <c r="S1065" s="2" t="s">
        <v>493</v>
      </c>
      <c r="T1065" s="2" t="s">
        <v>69</v>
      </c>
      <c r="U1065" s="2">
        <v>24059.487999999998</v>
      </c>
      <c r="V1065" s="2">
        <v>0</v>
      </c>
      <c r="W1065" s="2">
        <v>-1</v>
      </c>
      <c r="X1065" s="2" t="e">
        <v>#N/A</v>
      </c>
      <c r="Y1065" s="2" t="e">
        <v>#N/A</v>
      </c>
      <c r="Z1065" s="2" t="e">
        <v>#N/A</v>
      </c>
      <c r="AA1065" s="2" t="s">
        <v>2</v>
      </c>
      <c r="AB1065" s="2" t="e">
        <v>#N/A</v>
      </c>
      <c r="AD1065" s="2" t="e">
        <v>#N/A</v>
      </c>
      <c r="AE1065" s="2" t="e">
        <v>#N/A</v>
      </c>
      <c r="AF1065" s="2" t="e">
        <v>#N/A</v>
      </c>
      <c r="AG1065" s="2" t="e">
        <v>#N/A</v>
      </c>
    </row>
    <row r="1066" spans="1:34" hidden="1" x14ac:dyDescent="0.35">
      <c r="A1066" s="39"/>
      <c r="B1066" s="39">
        <v>104545070</v>
      </c>
      <c r="C1066" s="2" t="s">
        <v>4308</v>
      </c>
      <c r="D1066" s="2" t="s">
        <v>4309</v>
      </c>
      <c r="E1066" s="2" t="s">
        <v>72</v>
      </c>
      <c r="G1066" s="2" t="s">
        <v>86</v>
      </c>
      <c r="H1066" s="2" t="s">
        <v>85</v>
      </c>
      <c r="I1066" s="2" t="s">
        <v>4254</v>
      </c>
      <c r="J1066" s="2" t="s">
        <v>77</v>
      </c>
      <c r="K1066" s="2" t="s">
        <v>77</v>
      </c>
      <c r="L1066" s="2" t="s">
        <v>1848</v>
      </c>
      <c r="M1066" s="2" t="s">
        <v>40</v>
      </c>
      <c r="N1066" s="2" t="s">
        <v>41</v>
      </c>
      <c r="P1066" s="39" t="s">
        <v>4174</v>
      </c>
      <c r="R1066" s="2">
        <v>0</v>
      </c>
      <c r="S1066" s="2" t="s">
        <v>544</v>
      </c>
      <c r="T1066" s="2" t="s">
        <v>69</v>
      </c>
      <c r="U1066" s="2">
        <v>5441</v>
      </c>
      <c r="V1066" s="2">
        <v>0</v>
      </c>
      <c r="W1066" s="2">
        <v>-1</v>
      </c>
      <c r="X1066" s="2" t="s">
        <v>2650</v>
      </c>
      <c r="Y1066" s="2">
        <v>0</v>
      </c>
      <c r="Z1066" s="2" t="s">
        <v>2606</v>
      </c>
      <c r="AA1066" s="2" t="s">
        <v>2</v>
      </c>
      <c r="AB1066" s="2" t="e">
        <v>#VALUE!</v>
      </c>
      <c r="AD1066" s="2" t="e">
        <v>#VALUE!</v>
      </c>
      <c r="AE1066" s="2" t="s">
        <v>44</v>
      </c>
      <c r="AF1066" s="2">
        <v>0.03</v>
      </c>
      <c r="AG1066" s="2">
        <v>0.05</v>
      </c>
    </row>
    <row r="1067" spans="1:34" hidden="1" x14ac:dyDescent="0.35">
      <c r="A1067" s="39"/>
      <c r="B1067" s="39">
        <v>104534760</v>
      </c>
      <c r="C1067" s="2" t="s">
        <v>4310</v>
      </c>
      <c r="D1067" s="2" t="s">
        <v>4311</v>
      </c>
      <c r="E1067" s="2" t="s">
        <v>72</v>
      </c>
      <c r="G1067" s="2" t="s">
        <v>4223</v>
      </c>
      <c r="H1067" s="2" t="s">
        <v>129</v>
      </c>
      <c r="I1067" s="2" t="s">
        <v>4238</v>
      </c>
      <c r="J1067" s="2" t="s">
        <v>77</v>
      </c>
      <c r="K1067" s="2" t="s">
        <v>77</v>
      </c>
      <c r="L1067" s="2" t="s">
        <v>1848</v>
      </c>
      <c r="M1067" s="2" t="s">
        <v>40</v>
      </c>
      <c r="N1067" s="2" t="s">
        <v>78</v>
      </c>
      <c r="P1067" s="39" t="s">
        <v>4174</v>
      </c>
      <c r="R1067" s="2">
        <v>0</v>
      </c>
      <c r="S1067" s="2" t="s">
        <v>493</v>
      </c>
      <c r="T1067" s="2" t="s">
        <v>69</v>
      </c>
      <c r="U1067" s="2">
        <v>3569</v>
      </c>
      <c r="V1067" s="2">
        <v>0</v>
      </c>
      <c r="W1067" s="2">
        <v>-1</v>
      </c>
      <c r="X1067" s="2" t="e">
        <v>#N/A</v>
      </c>
      <c r="Y1067" s="2" t="e">
        <v>#N/A</v>
      </c>
      <c r="Z1067" s="2" t="e">
        <v>#N/A</v>
      </c>
      <c r="AA1067" s="2" t="s">
        <v>2</v>
      </c>
      <c r="AB1067" s="2" t="e">
        <v>#N/A</v>
      </c>
      <c r="AD1067" s="2" t="e">
        <v>#N/A</v>
      </c>
      <c r="AE1067" s="2" t="e">
        <v>#N/A</v>
      </c>
      <c r="AF1067" s="2" t="e">
        <v>#N/A</v>
      </c>
      <c r="AG1067" s="2" t="e">
        <v>#N/A</v>
      </c>
    </row>
    <row r="1068" spans="1:34" hidden="1" x14ac:dyDescent="0.35">
      <c r="A1068" s="39"/>
      <c r="B1068" s="39">
        <v>104543530</v>
      </c>
      <c r="C1068" s="2" t="s">
        <v>4312</v>
      </c>
      <c r="D1068" s="2" t="s">
        <v>4313</v>
      </c>
      <c r="E1068" s="2" t="s">
        <v>72</v>
      </c>
      <c r="G1068" s="2" t="s">
        <v>1850</v>
      </c>
      <c r="H1068" s="2" t="s">
        <v>129</v>
      </c>
      <c r="I1068" s="2" t="s">
        <v>4249</v>
      </c>
      <c r="J1068" s="2" t="s">
        <v>77</v>
      </c>
      <c r="K1068" s="2" t="s">
        <v>77</v>
      </c>
      <c r="L1068" s="2" t="s">
        <v>1848</v>
      </c>
      <c r="M1068" s="2" t="s">
        <v>40</v>
      </c>
      <c r="N1068" s="2" t="s">
        <v>41</v>
      </c>
      <c r="P1068" s="39" t="s">
        <v>4174</v>
      </c>
      <c r="R1068" s="2">
        <v>0</v>
      </c>
      <c r="S1068" s="2" t="s">
        <v>52</v>
      </c>
      <c r="T1068" s="2" t="s">
        <v>69</v>
      </c>
      <c r="U1068" s="2">
        <v>5136</v>
      </c>
      <c r="V1068" s="2">
        <v>0</v>
      </c>
      <c r="W1068" s="2">
        <v>-1</v>
      </c>
      <c r="X1068" s="2" t="e">
        <v>#N/A</v>
      </c>
      <c r="Y1068" s="2" t="e">
        <v>#N/A</v>
      </c>
      <c r="Z1068" s="2" t="e">
        <v>#N/A</v>
      </c>
      <c r="AA1068" s="2" t="s">
        <v>2</v>
      </c>
      <c r="AB1068" s="2" t="e">
        <v>#N/A</v>
      </c>
      <c r="AD1068" s="2" t="e">
        <v>#N/A</v>
      </c>
      <c r="AE1068" s="2" t="e">
        <v>#N/A</v>
      </c>
      <c r="AF1068" s="2" t="e">
        <v>#N/A</v>
      </c>
      <c r="AG1068" s="2" t="e">
        <v>#N/A</v>
      </c>
    </row>
    <row r="1069" spans="1:34" hidden="1" x14ac:dyDescent="0.35">
      <c r="A1069" s="39"/>
      <c r="B1069" s="39">
        <v>104543540</v>
      </c>
      <c r="C1069" s="2" t="s">
        <v>4314</v>
      </c>
      <c r="D1069" s="2" t="s">
        <v>4315</v>
      </c>
      <c r="E1069" s="2" t="s">
        <v>72</v>
      </c>
      <c r="G1069" s="2" t="s">
        <v>1850</v>
      </c>
      <c r="H1069" s="2" t="s">
        <v>129</v>
      </c>
      <c r="I1069" s="2" t="s">
        <v>4250</v>
      </c>
      <c r="J1069" s="2" t="s">
        <v>77</v>
      </c>
      <c r="K1069" s="2" t="s">
        <v>77</v>
      </c>
      <c r="L1069" s="2" t="s">
        <v>1848</v>
      </c>
      <c r="M1069" s="2" t="s">
        <v>40</v>
      </c>
      <c r="N1069" s="2" t="s">
        <v>41</v>
      </c>
      <c r="P1069" s="39" t="s">
        <v>4174</v>
      </c>
      <c r="R1069" s="2">
        <v>0</v>
      </c>
      <c r="S1069" s="2" t="s">
        <v>52</v>
      </c>
      <c r="T1069" s="2" t="s">
        <v>69</v>
      </c>
      <c r="U1069" s="2">
        <v>5136</v>
      </c>
      <c r="V1069" s="2">
        <v>0</v>
      </c>
      <c r="W1069" s="2">
        <v>-1</v>
      </c>
      <c r="X1069" s="2" t="e">
        <v>#N/A</v>
      </c>
      <c r="Y1069" s="2" t="e">
        <v>#N/A</v>
      </c>
      <c r="Z1069" s="2" t="e">
        <v>#N/A</v>
      </c>
      <c r="AA1069" s="2" t="s">
        <v>2</v>
      </c>
      <c r="AB1069" s="2" t="e">
        <v>#N/A</v>
      </c>
      <c r="AD1069" s="2" t="e">
        <v>#N/A</v>
      </c>
      <c r="AE1069" s="2" t="e">
        <v>#N/A</v>
      </c>
      <c r="AF1069" s="2" t="e">
        <v>#N/A</v>
      </c>
      <c r="AG1069" s="2" t="e">
        <v>#N/A</v>
      </c>
    </row>
    <row r="1070" spans="1:34" hidden="1" x14ac:dyDescent="0.35">
      <c r="A1070" s="39"/>
      <c r="B1070" s="39">
        <v>104545050</v>
      </c>
      <c r="C1070" s="2" t="s">
        <v>4316</v>
      </c>
      <c r="D1070" s="2" t="s">
        <v>4317</v>
      </c>
      <c r="E1070" s="2" t="s">
        <v>72</v>
      </c>
      <c r="G1070" s="2" t="s">
        <v>130</v>
      </c>
      <c r="H1070" s="2" t="s">
        <v>129</v>
      </c>
      <c r="I1070" s="2" t="s">
        <v>4253</v>
      </c>
      <c r="J1070" s="2" t="s">
        <v>77</v>
      </c>
      <c r="K1070" s="2" t="s">
        <v>77</v>
      </c>
      <c r="L1070" s="2" t="s">
        <v>1848</v>
      </c>
      <c r="M1070" s="2" t="s">
        <v>40</v>
      </c>
      <c r="N1070" s="2" t="s">
        <v>41</v>
      </c>
      <c r="P1070" s="39" t="s">
        <v>4174</v>
      </c>
      <c r="R1070" s="2">
        <v>0</v>
      </c>
      <c r="S1070" s="2" t="s">
        <v>93</v>
      </c>
      <c r="T1070" s="2" t="s">
        <v>69</v>
      </c>
      <c r="U1070" s="2">
        <v>102953</v>
      </c>
      <c r="V1070" s="2">
        <v>0</v>
      </c>
      <c r="W1070" s="2">
        <v>-1</v>
      </c>
      <c r="X1070" s="2" t="s">
        <v>2650</v>
      </c>
      <c r="Y1070" s="2">
        <v>0</v>
      </c>
      <c r="Z1070" s="2" t="s">
        <v>2606</v>
      </c>
      <c r="AA1070" s="2" t="s">
        <v>2</v>
      </c>
      <c r="AB1070" s="2" t="e">
        <v>#VALUE!</v>
      </c>
      <c r="AD1070" s="2" t="e">
        <v>#VALUE!</v>
      </c>
      <c r="AE1070" s="2">
        <v>0</v>
      </c>
      <c r="AF1070" s="2">
        <v>0</v>
      </c>
      <c r="AG1070" s="2">
        <v>0</v>
      </c>
    </row>
    <row r="1071" spans="1:34" hidden="1" x14ac:dyDescent="0.35">
      <c r="A1071" s="39"/>
      <c r="B1071" s="39">
        <v>104532660</v>
      </c>
      <c r="C1071" s="2" t="s">
        <v>4318</v>
      </c>
      <c r="D1071" s="2" t="s">
        <v>2722</v>
      </c>
      <c r="E1071" s="2" t="s">
        <v>72</v>
      </c>
      <c r="G1071" s="2" t="s">
        <v>169</v>
      </c>
      <c r="H1071" s="2" t="s">
        <v>89</v>
      </c>
      <c r="I1071" s="2" t="s">
        <v>4234</v>
      </c>
      <c r="J1071" s="2" t="s">
        <v>50</v>
      </c>
      <c r="K1071" s="2" t="s">
        <v>50</v>
      </c>
      <c r="L1071" s="2" t="s">
        <v>2917</v>
      </c>
      <c r="M1071" s="2" t="s">
        <v>51</v>
      </c>
      <c r="N1071" s="2" t="s">
        <v>41</v>
      </c>
      <c r="P1071" s="39" t="s">
        <v>4174</v>
      </c>
      <c r="R1071" s="2">
        <v>0</v>
      </c>
      <c r="S1071" s="2" t="s">
        <v>143</v>
      </c>
      <c r="T1071" s="2" t="s">
        <v>69</v>
      </c>
      <c r="U1071" s="2">
        <v>75942</v>
      </c>
      <c r="V1071" s="2">
        <v>0</v>
      </c>
      <c r="W1071" s="2">
        <v>-1</v>
      </c>
      <c r="X1071" s="2" t="e">
        <v>#N/A</v>
      </c>
      <c r="Y1071" s="2" t="e">
        <v>#N/A</v>
      </c>
      <c r="Z1071" s="2" t="e">
        <v>#N/A</v>
      </c>
      <c r="AA1071" s="2" t="s">
        <v>2</v>
      </c>
      <c r="AB1071" s="2" t="e">
        <v>#N/A</v>
      </c>
      <c r="AD1071" s="2" t="e">
        <v>#N/A</v>
      </c>
      <c r="AE1071" s="2" t="e">
        <v>#N/A</v>
      </c>
      <c r="AF1071" s="2">
        <v>0</v>
      </c>
      <c r="AG1071" s="2">
        <v>0</v>
      </c>
    </row>
    <row r="1072" spans="1:34" hidden="1" x14ac:dyDescent="0.35">
      <c r="A1072" s="39"/>
      <c r="B1072" s="39">
        <v>104537690</v>
      </c>
      <c r="C1072" s="2" t="s">
        <v>4319</v>
      </c>
      <c r="D1072" s="2" t="s">
        <v>4320</v>
      </c>
      <c r="E1072" s="2" t="s">
        <v>72</v>
      </c>
      <c r="G1072" s="2" t="s">
        <v>876</v>
      </c>
      <c r="H1072" s="2" t="s">
        <v>89</v>
      </c>
      <c r="I1072" s="2" t="s">
        <v>4239</v>
      </c>
      <c r="J1072" s="2" t="s">
        <v>50</v>
      </c>
      <c r="K1072" s="2" t="s">
        <v>50</v>
      </c>
      <c r="L1072" s="2" t="s">
        <v>2917</v>
      </c>
      <c r="M1072" s="2" t="s">
        <v>51</v>
      </c>
      <c r="N1072" s="2" t="s">
        <v>78</v>
      </c>
      <c r="P1072" s="39" t="s">
        <v>4174</v>
      </c>
      <c r="R1072" s="2">
        <v>0</v>
      </c>
      <c r="S1072" s="2" t="s">
        <v>43</v>
      </c>
      <c r="T1072" s="2" t="s">
        <v>69</v>
      </c>
      <c r="U1072" s="2">
        <v>1586</v>
      </c>
      <c r="V1072" s="2">
        <v>0</v>
      </c>
      <c r="W1072" s="2">
        <v>-1</v>
      </c>
      <c r="X1072" s="2" t="e">
        <v>#N/A</v>
      </c>
      <c r="Y1072" s="2" t="e">
        <v>#N/A</v>
      </c>
      <c r="Z1072" s="2" t="e">
        <v>#N/A</v>
      </c>
      <c r="AA1072" s="2" t="s">
        <v>2</v>
      </c>
      <c r="AB1072" s="2" t="e">
        <v>#N/A</v>
      </c>
      <c r="AD1072" s="2" t="e">
        <v>#N/A</v>
      </c>
      <c r="AE1072" s="2" t="e">
        <v>#N/A</v>
      </c>
      <c r="AF1072" s="2" t="e">
        <v>#N/A</v>
      </c>
      <c r="AG1072" s="2" t="e">
        <v>#N/A</v>
      </c>
    </row>
    <row r="1073" spans="1:33" hidden="1" x14ac:dyDescent="0.35">
      <c r="A1073" s="39"/>
      <c r="B1073" s="39">
        <v>104543690</v>
      </c>
      <c r="C1073" s="2" t="s">
        <v>4321</v>
      </c>
      <c r="D1073" s="2" t="s">
        <v>4322</v>
      </c>
      <c r="E1073" s="2" t="s">
        <v>34</v>
      </c>
      <c r="G1073" s="2" t="s">
        <v>265</v>
      </c>
      <c r="H1073" s="2" t="s">
        <v>257</v>
      </c>
      <c r="I1073" s="2" t="s">
        <v>4251</v>
      </c>
      <c r="J1073" s="2" t="s">
        <v>50</v>
      </c>
      <c r="K1073" s="2">
        <v>0</v>
      </c>
      <c r="L1073" s="2" t="s">
        <v>2917</v>
      </c>
      <c r="M1073" s="2" t="s">
        <v>51</v>
      </c>
      <c r="N1073" s="2" t="s">
        <v>78</v>
      </c>
      <c r="P1073" s="39" t="s">
        <v>4174</v>
      </c>
      <c r="R1073" s="2">
        <v>0</v>
      </c>
      <c r="S1073" s="2" t="s">
        <v>43</v>
      </c>
      <c r="T1073" s="2" t="s">
        <v>69</v>
      </c>
      <c r="U1073" s="2">
        <v>672</v>
      </c>
      <c r="V1073" s="2">
        <v>672</v>
      </c>
      <c r="W1073" s="2">
        <v>0</v>
      </c>
      <c r="X1073" s="2" t="s">
        <v>2650</v>
      </c>
      <c r="Y1073" s="2">
        <v>0</v>
      </c>
      <c r="Z1073" s="2" t="s">
        <v>2606</v>
      </c>
      <c r="AA1073" s="2" t="s">
        <v>2</v>
      </c>
      <c r="AB1073" s="2" t="e">
        <v>#VALUE!</v>
      </c>
      <c r="AD1073" s="2" t="e">
        <v>#VALUE!</v>
      </c>
      <c r="AE1073" s="2" t="s">
        <v>53</v>
      </c>
      <c r="AF1073" s="2">
        <v>0</v>
      </c>
      <c r="AG1073" s="2">
        <v>0</v>
      </c>
    </row>
    <row r="1074" spans="1:33" x14ac:dyDescent="0.35">
      <c r="A1074" s="39" t="s">
        <v>137</v>
      </c>
      <c r="B1074" s="39">
        <v>104535540</v>
      </c>
      <c r="C1074" s="39" t="s">
        <v>4474</v>
      </c>
      <c r="D1074" s="50" t="s">
        <v>4475</v>
      </c>
      <c r="E1074" s="39" t="s">
        <v>34</v>
      </c>
      <c r="F1074" s="39" t="s">
        <v>80</v>
      </c>
      <c r="G1074" s="39" t="s">
        <v>371</v>
      </c>
      <c r="H1074" s="39" t="s">
        <v>378</v>
      </c>
      <c r="I1074" s="39" t="s">
        <v>390</v>
      </c>
      <c r="J1074" s="49" t="s">
        <v>57</v>
      </c>
      <c r="K1074" s="50" t="s">
        <v>50</v>
      </c>
      <c r="L1074" s="39" t="s">
        <v>1875</v>
      </c>
      <c r="M1074" s="39" t="s">
        <v>385</v>
      </c>
      <c r="N1074" s="39" t="s">
        <v>78</v>
      </c>
      <c r="O1074" s="64">
        <v>29280</v>
      </c>
      <c r="P1074" s="39" t="s">
        <v>4501</v>
      </c>
      <c r="Q1074" s="64">
        <v>36000</v>
      </c>
      <c r="R1074" s="64">
        <v>36000</v>
      </c>
      <c r="S1074" s="64">
        <v>0</v>
      </c>
      <c r="T1074" s="66">
        <v>-1</v>
      </c>
      <c r="U1074" s="65" t="s">
        <v>69</v>
      </c>
      <c r="V1074" s="39"/>
      <c r="W1074" s="64"/>
      <c r="X1074" s="64"/>
      <c r="Y1074" s="64"/>
      <c r="Z1074" s="66"/>
      <c r="AA1074" s="65"/>
      <c r="AC1074" s="69">
        <v>5.7</v>
      </c>
      <c r="AD1074" s="64">
        <v>0</v>
      </c>
      <c r="AE1074" s="39" t="s">
        <v>53</v>
      </c>
      <c r="AF1074" s="66">
        <v>6.9999999999999993E-2</v>
      </c>
      <c r="AG1074" s="66">
        <v>9.9999999999999992E-2</v>
      </c>
    </row>
    <row r="1075" spans="1:33" x14ac:dyDescent="0.35">
      <c r="A1075" s="39" t="s">
        <v>137</v>
      </c>
      <c r="B1075" s="39">
        <v>104530050</v>
      </c>
      <c r="C1075" s="39" t="s">
        <v>4476</v>
      </c>
      <c r="D1075" s="50" t="s">
        <v>4477</v>
      </c>
      <c r="E1075" s="39" t="s">
        <v>34</v>
      </c>
      <c r="F1075" s="39" t="s">
        <v>97</v>
      </c>
      <c r="G1075" s="39" t="s">
        <v>157</v>
      </c>
      <c r="H1075" s="39" t="s">
        <v>445</v>
      </c>
      <c r="I1075" s="39" t="s">
        <v>463</v>
      </c>
      <c r="J1075" s="49" t="s">
        <v>49</v>
      </c>
      <c r="K1075" s="50" t="s">
        <v>50</v>
      </c>
      <c r="L1075" s="39" t="s">
        <v>2603</v>
      </c>
      <c r="M1075" s="39" t="s">
        <v>51</v>
      </c>
      <c r="N1075" s="39" t="s">
        <v>78</v>
      </c>
      <c r="O1075" s="64">
        <v>6156</v>
      </c>
      <c r="P1075" s="39" t="s">
        <v>4501</v>
      </c>
      <c r="Q1075" s="64">
        <v>11090</v>
      </c>
      <c r="R1075" s="64">
        <v>11090</v>
      </c>
      <c r="S1075" s="64">
        <v>0</v>
      </c>
      <c r="T1075" s="66">
        <v>-1</v>
      </c>
      <c r="U1075" s="65" t="s">
        <v>69</v>
      </c>
      <c r="V1075" s="39"/>
      <c r="W1075" s="64"/>
      <c r="X1075" s="64"/>
      <c r="Y1075" s="64"/>
      <c r="Z1075" s="66"/>
      <c r="AA1075" s="65"/>
      <c r="AC1075" s="69">
        <v>12</v>
      </c>
      <c r="AD1075" s="64">
        <v>0</v>
      </c>
      <c r="AE1075" s="39" t="s">
        <v>44</v>
      </c>
      <c r="AF1075" s="66">
        <v>0.03</v>
      </c>
      <c r="AG1075" s="66">
        <v>6.9999999999999993E-2</v>
      </c>
    </row>
    <row r="1076" spans="1:33" x14ac:dyDescent="0.35">
      <c r="A1076" s="39" t="s">
        <v>137</v>
      </c>
      <c r="B1076" s="39">
        <v>104518410</v>
      </c>
      <c r="C1076" s="39" t="s">
        <v>4478</v>
      </c>
      <c r="D1076" s="50" t="s">
        <v>4479</v>
      </c>
      <c r="E1076" s="39" t="s">
        <v>45</v>
      </c>
      <c r="F1076" s="39" t="s">
        <v>45</v>
      </c>
      <c r="G1076" s="39" t="s">
        <v>46</v>
      </c>
      <c r="H1076" s="39" t="s">
        <v>61</v>
      </c>
      <c r="I1076" s="39" t="s">
        <v>589</v>
      </c>
      <c r="J1076" s="49" t="s">
        <v>361</v>
      </c>
      <c r="K1076" s="50" t="s">
        <v>50</v>
      </c>
      <c r="L1076" s="39" t="s">
        <v>3322</v>
      </c>
      <c r="M1076" s="39" t="s">
        <v>51</v>
      </c>
      <c r="N1076" s="39" t="s">
        <v>41</v>
      </c>
      <c r="O1076" s="64">
        <v>44439</v>
      </c>
      <c r="P1076" s="39" t="s">
        <v>4501</v>
      </c>
      <c r="Q1076" s="65">
        <v>89302</v>
      </c>
      <c r="R1076" s="65">
        <v>89302</v>
      </c>
      <c r="S1076" s="65">
        <v>0</v>
      </c>
      <c r="T1076" s="66">
        <v>-1</v>
      </c>
      <c r="U1076" s="65" t="s">
        <v>69</v>
      </c>
      <c r="V1076" s="39"/>
      <c r="W1076" s="65"/>
      <c r="X1076" s="65"/>
      <c r="Y1076" s="65"/>
      <c r="Z1076" s="66"/>
      <c r="AA1076" s="65"/>
      <c r="AC1076" s="69">
        <v>0.6</v>
      </c>
      <c r="AD1076" s="64">
        <v>0</v>
      </c>
      <c r="AE1076" s="39" t="s">
        <v>44</v>
      </c>
      <c r="AF1076" s="66">
        <v>0.1</v>
      </c>
      <c r="AG1076" s="66">
        <v>0.1</v>
      </c>
    </row>
    <row r="1077" spans="1:33" x14ac:dyDescent="0.35">
      <c r="A1077" s="39" t="s">
        <v>137</v>
      </c>
      <c r="B1077" s="39">
        <v>150000078</v>
      </c>
      <c r="C1077" s="39" t="s">
        <v>4480</v>
      </c>
      <c r="D1077" s="50" t="s">
        <v>4481</v>
      </c>
      <c r="E1077" s="39" t="s">
        <v>34</v>
      </c>
      <c r="F1077" s="39" t="s">
        <v>80</v>
      </c>
      <c r="G1077" s="39" t="s">
        <v>94</v>
      </c>
      <c r="H1077" s="39" t="s">
        <v>226</v>
      </c>
      <c r="I1077" s="39" t="s">
        <v>227</v>
      </c>
      <c r="J1077" s="49" t="s">
        <v>228</v>
      </c>
      <c r="K1077" s="50" t="s">
        <v>50</v>
      </c>
      <c r="L1077" s="39" t="s">
        <v>1838</v>
      </c>
      <c r="M1077" s="39" t="s">
        <v>51</v>
      </c>
      <c r="N1077" s="39" t="s">
        <v>78</v>
      </c>
      <c r="O1077" s="64">
        <v>14865.12</v>
      </c>
      <c r="P1077" s="39" t="s">
        <v>4501</v>
      </c>
      <c r="Q1077" s="64">
        <v>17500</v>
      </c>
      <c r="R1077" s="64">
        <v>17500</v>
      </c>
      <c r="S1077" s="64">
        <v>0</v>
      </c>
      <c r="T1077" s="66">
        <v>-1</v>
      </c>
      <c r="U1077" s="65" t="s">
        <v>69</v>
      </c>
      <c r="V1077" s="39"/>
      <c r="W1077" s="64"/>
      <c r="X1077" s="64"/>
      <c r="Y1077" s="64"/>
      <c r="Z1077" s="66"/>
      <c r="AA1077" s="65"/>
      <c r="AC1077" s="69">
        <v>4.68</v>
      </c>
      <c r="AD1077" s="64">
        <v>0</v>
      </c>
      <c r="AE1077" s="39" t="s">
        <v>53</v>
      </c>
      <c r="AF1077" s="66">
        <v>0.4</v>
      </c>
      <c r="AG1077" s="66">
        <v>0.4</v>
      </c>
    </row>
    <row r="1078" spans="1:33" x14ac:dyDescent="0.35">
      <c r="A1078" s="39" t="s">
        <v>137</v>
      </c>
      <c r="B1078" s="39">
        <v>150000079</v>
      </c>
      <c r="C1078" s="39" t="s">
        <v>4482</v>
      </c>
      <c r="D1078" s="50" t="s">
        <v>4483</v>
      </c>
      <c r="E1078" s="39" t="s">
        <v>34</v>
      </c>
      <c r="F1078" s="39" t="s">
        <v>80</v>
      </c>
      <c r="G1078" s="39" t="s">
        <v>94</v>
      </c>
      <c r="H1078" s="39" t="s">
        <v>226</v>
      </c>
      <c r="I1078" s="39" t="s">
        <v>229</v>
      </c>
      <c r="J1078" s="49" t="s">
        <v>228</v>
      </c>
      <c r="K1078" s="50" t="s">
        <v>50</v>
      </c>
      <c r="L1078" s="39" t="s">
        <v>1838</v>
      </c>
      <c r="M1078" s="39" t="s">
        <v>51</v>
      </c>
      <c r="N1078" s="39" t="s">
        <v>78</v>
      </c>
      <c r="O1078" s="64">
        <v>14864.4</v>
      </c>
      <c r="P1078" s="39" t="s">
        <v>4501</v>
      </c>
      <c r="Q1078" s="64">
        <v>17500</v>
      </c>
      <c r="R1078" s="64">
        <v>17500</v>
      </c>
      <c r="S1078" s="64">
        <v>0</v>
      </c>
      <c r="T1078" s="66">
        <v>-1</v>
      </c>
      <c r="U1078" s="65" t="s">
        <v>69</v>
      </c>
      <c r="V1078" s="39"/>
      <c r="W1078" s="64"/>
      <c r="X1078" s="64"/>
      <c r="Y1078" s="64"/>
      <c r="Z1078" s="66"/>
      <c r="AA1078" s="65"/>
      <c r="AC1078" s="69">
        <v>4.8600000000000003</v>
      </c>
      <c r="AD1078" s="64">
        <v>0</v>
      </c>
      <c r="AE1078" s="39" t="s">
        <v>53</v>
      </c>
      <c r="AF1078" s="66">
        <v>0.4</v>
      </c>
      <c r="AG1078" s="66">
        <v>0.4</v>
      </c>
    </row>
    <row r="1079" spans="1:33" x14ac:dyDescent="0.35">
      <c r="A1079" s="39" t="s">
        <v>137</v>
      </c>
      <c r="B1079" s="39">
        <v>102200080</v>
      </c>
      <c r="C1079" s="39" t="s">
        <v>4484</v>
      </c>
      <c r="D1079" s="50" t="s">
        <v>4485</v>
      </c>
      <c r="E1079" s="39" t="s">
        <v>34</v>
      </c>
      <c r="F1079" s="39" t="s">
        <v>80</v>
      </c>
      <c r="G1079" s="39" t="s">
        <v>94</v>
      </c>
      <c r="H1079" s="39" t="s">
        <v>232</v>
      </c>
      <c r="I1079" s="39" t="s">
        <v>1151</v>
      </c>
      <c r="J1079" s="49" t="s">
        <v>160</v>
      </c>
      <c r="K1079" s="50" t="s">
        <v>50</v>
      </c>
      <c r="L1079" s="39" t="s">
        <v>2610</v>
      </c>
      <c r="M1079" s="39" t="s">
        <v>51</v>
      </c>
      <c r="N1079" s="39" t="s">
        <v>41</v>
      </c>
      <c r="O1079" s="64">
        <v>8185.52</v>
      </c>
      <c r="P1079" s="39" t="s">
        <v>4501</v>
      </c>
      <c r="Q1079" s="64">
        <v>16000</v>
      </c>
      <c r="R1079" s="64">
        <v>16000</v>
      </c>
      <c r="S1079" s="64">
        <v>0</v>
      </c>
      <c r="T1079" s="66">
        <v>-1</v>
      </c>
      <c r="U1079" s="65" t="s">
        <v>69</v>
      </c>
      <c r="V1079" s="39"/>
      <c r="W1079" s="64"/>
      <c r="X1079" s="64"/>
      <c r="Y1079" s="64"/>
      <c r="Z1079" s="66"/>
      <c r="AA1079" s="65"/>
      <c r="AC1079" s="69">
        <v>9.6</v>
      </c>
      <c r="AD1079" s="64">
        <v>0</v>
      </c>
      <c r="AE1079" s="39" t="s">
        <v>53</v>
      </c>
      <c r="AF1079" s="66">
        <v>0.4</v>
      </c>
      <c r="AG1079" s="66">
        <v>0.4</v>
      </c>
    </row>
    <row r="1080" spans="1:33" x14ac:dyDescent="0.35">
      <c r="A1080" s="39" t="s">
        <v>137</v>
      </c>
      <c r="B1080" s="39">
        <v>104528380</v>
      </c>
      <c r="C1080" s="39" t="s">
        <v>4486</v>
      </c>
      <c r="D1080" s="50" t="s">
        <v>4487</v>
      </c>
      <c r="E1080" s="39" t="s">
        <v>34</v>
      </c>
      <c r="F1080" s="39" t="s">
        <v>80</v>
      </c>
      <c r="G1080" s="39" t="s">
        <v>94</v>
      </c>
      <c r="H1080" s="39" t="s">
        <v>232</v>
      </c>
      <c r="I1080" s="39" t="s">
        <v>235</v>
      </c>
      <c r="J1080" s="49" t="s">
        <v>50</v>
      </c>
      <c r="K1080" s="50" t="s">
        <v>50</v>
      </c>
      <c r="L1080" s="39" t="s">
        <v>2917</v>
      </c>
      <c r="M1080" s="39" t="s">
        <v>51</v>
      </c>
      <c r="N1080" s="39" t="s">
        <v>78</v>
      </c>
      <c r="O1080" s="64">
        <v>5456</v>
      </c>
      <c r="P1080" s="39" t="s">
        <v>4501</v>
      </c>
      <c r="Q1080" s="64">
        <v>7300</v>
      </c>
      <c r="R1080" s="64">
        <v>7300</v>
      </c>
      <c r="S1080" s="64">
        <v>0</v>
      </c>
      <c r="T1080" s="66">
        <v>-1</v>
      </c>
      <c r="U1080" s="65" t="s">
        <v>69</v>
      </c>
      <c r="V1080" s="39"/>
      <c r="W1080" s="64"/>
      <c r="X1080" s="64"/>
      <c r="Y1080" s="64"/>
      <c r="Z1080" s="66"/>
      <c r="AA1080" s="65"/>
      <c r="AC1080" s="69">
        <v>5</v>
      </c>
      <c r="AD1080" s="64">
        <v>0</v>
      </c>
      <c r="AE1080" s="39" t="s">
        <v>44</v>
      </c>
      <c r="AF1080" s="66">
        <v>0.4</v>
      </c>
      <c r="AG1080" s="66">
        <v>0.4</v>
      </c>
    </row>
    <row r="1081" spans="1:33" x14ac:dyDescent="0.35">
      <c r="A1081" s="39" t="s">
        <v>137</v>
      </c>
      <c r="B1081" s="39">
        <v>104528370</v>
      </c>
      <c r="C1081" s="39" t="s">
        <v>4488</v>
      </c>
      <c r="D1081" s="50" t="s">
        <v>4489</v>
      </c>
      <c r="E1081" s="39" t="s">
        <v>34</v>
      </c>
      <c r="F1081" s="39" t="s">
        <v>80</v>
      </c>
      <c r="G1081" s="39" t="s">
        <v>94</v>
      </c>
      <c r="H1081" s="39" t="s">
        <v>232</v>
      </c>
      <c r="I1081" s="39" t="s">
        <v>239</v>
      </c>
      <c r="J1081" s="49" t="s">
        <v>50</v>
      </c>
      <c r="K1081" s="50" t="s">
        <v>50</v>
      </c>
      <c r="L1081" s="39" t="s">
        <v>2917</v>
      </c>
      <c r="M1081" s="39" t="s">
        <v>51</v>
      </c>
      <c r="N1081" s="39" t="s">
        <v>78</v>
      </c>
      <c r="O1081" s="64">
        <v>5820</v>
      </c>
      <c r="P1081" s="39" t="s">
        <v>4501</v>
      </c>
      <c r="Q1081" s="64">
        <v>7300</v>
      </c>
      <c r="R1081" s="64">
        <v>7300</v>
      </c>
      <c r="S1081" s="64">
        <v>0</v>
      </c>
      <c r="T1081" s="66">
        <v>-1</v>
      </c>
      <c r="U1081" s="65" t="s">
        <v>69</v>
      </c>
      <c r="V1081" s="39"/>
      <c r="W1081" s="64"/>
      <c r="X1081" s="64"/>
      <c r="Y1081" s="64"/>
      <c r="Z1081" s="66"/>
      <c r="AA1081" s="65"/>
      <c r="AC1081" s="69">
        <v>5</v>
      </c>
      <c r="AD1081" s="64">
        <v>0</v>
      </c>
      <c r="AE1081" s="39" t="s">
        <v>53</v>
      </c>
      <c r="AF1081" s="66">
        <v>0.4</v>
      </c>
      <c r="AG1081" s="66">
        <v>0.4</v>
      </c>
    </row>
    <row r="1082" spans="1:33" x14ac:dyDescent="0.35">
      <c r="A1082" s="39" t="s">
        <v>137</v>
      </c>
      <c r="B1082" s="39">
        <v>104527010</v>
      </c>
      <c r="C1082" s="39" t="s">
        <v>4490</v>
      </c>
      <c r="D1082" s="50" t="s">
        <v>4491</v>
      </c>
      <c r="E1082" s="39" t="s">
        <v>34</v>
      </c>
      <c r="F1082" s="39" t="s">
        <v>80</v>
      </c>
      <c r="G1082" s="39" t="s">
        <v>94</v>
      </c>
      <c r="H1082" s="39" t="s">
        <v>232</v>
      </c>
      <c r="I1082" s="39" t="s">
        <v>240</v>
      </c>
      <c r="J1082" s="49" t="s">
        <v>234</v>
      </c>
      <c r="K1082" s="50" t="s">
        <v>50</v>
      </c>
      <c r="L1082" s="39" t="s">
        <v>3115</v>
      </c>
      <c r="M1082" s="39" t="s">
        <v>51</v>
      </c>
      <c r="N1082" s="39" t="s">
        <v>78</v>
      </c>
      <c r="O1082" s="64">
        <v>15930</v>
      </c>
      <c r="P1082" s="39" t="s">
        <v>4501</v>
      </c>
      <c r="Q1082" s="64">
        <v>18000</v>
      </c>
      <c r="R1082" s="64">
        <v>18000</v>
      </c>
      <c r="S1082" s="64">
        <v>0</v>
      </c>
      <c r="T1082" s="66">
        <v>-1</v>
      </c>
      <c r="U1082" s="65" t="s">
        <v>69</v>
      </c>
      <c r="V1082" s="39"/>
      <c r="W1082" s="64"/>
      <c r="X1082" s="64"/>
      <c r="Y1082" s="64"/>
      <c r="Z1082" s="66"/>
      <c r="AA1082" s="65"/>
      <c r="AC1082" s="69">
        <v>12</v>
      </c>
      <c r="AD1082" s="64">
        <v>0</v>
      </c>
      <c r="AE1082" s="39" t="s">
        <v>53</v>
      </c>
      <c r="AF1082" s="66">
        <v>0.4</v>
      </c>
      <c r="AG1082" s="66">
        <v>0.4</v>
      </c>
    </row>
    <row r="1083" spans="1:33" x14ac:dyDescent="0.35">
      <c r="A1083" s="39" t="s">
        <v>137</v>
      </c>
      <c r="B1083" s="39">
        <v>150001890</v>
      </c>
      <c r="C1083" s="39" t="s">
        <v>3080</v>
      </c>
      <c r="D1083" s="50" t="s">
        <v>3081</v>
      </c>
      <c r="E1083" s="39" t="s">
        <v>72</v>
      </c>
      <c r="F1083" s="39" t="s">
        <v>73</v>
      </c>
      <c r="G1083" s="39" t="s">
        <v>1239</v>
      </c>
      <c r="H1083" s="39" t="s">
        <v>1240</v>
      </c>
      <c r="I1083" s="39" t="s">
        <v>4381</v>
      </c>
      <c r="J1083" s="49" t="s">
        <v>77</v>
      </c>
      <c r="K1083" s="50" t="s">
        <v>77</v>
      </c>
      <c r="L1083" s="39" t="s">
        <v>1848</v>
      </c>
      <c r="M1083" s="39" t="s">
        <v>40</v>
      </c>
      <c r="N1083" s="39" t="s">
        <v>78</v>
      </c>
      <c r="O1083" s="64">
        <v>0</v>
      </c>
      <c r="P1083" s="39" t="s">
        <v>4501</v>
      </c>
      <c r="Q1083" s="65">
        <v>8370</v>
      </c>
      <c r="R1083" s="65">
        <v>8370</v>
      </c>
      <c r="S1083" s="65">
        <v>0</v>
      </c>
      <c r="T1083" s="66">
        <v>0</v>
      </c>
      <c r="U1083" s="65" t="s">
        <v>69</v>
      </c>
      <c r="V1083" s="39"/>
      <c r="W1083" s="65"/>
      <c r="X1083" s="65"/>
      <c r="Y1083" s="65"/>
      <c r="Z1083" s="66"/>
      <c r="AA1083" s="65"/>
      <c r="AC1083" s="69">
        <v>1</v>
      </c>
      <c r="AD1083" s="64">
        <v>0</v>
      </c>
      <c r="AE1083" s="39" t="s">
        <v>44</v>
      </c>
      <c r="AF1083" s="66">
        <v>0.02</v>
      </c>
      <c r="AG1083" s="66">
        <v>0.04</v>
      </c>
    </row>
    <row r="1084" spans="1:33" x14ac:dyDescent="0.35">
      <c r="A1084" s="39" t="s">
        <v>137</v>
      </c>
      <c r="B1084" s="39">
        <v>104530290</v>
      </c>
      <c r="C1084" s="39" t="s">
        <v>4492</v>
      </c>
      <c r="D1084" s="50" t="s">
        <v>4493</v>
      </c>
      <c r="E1084" s="39" t="s">
        <v>34</v>
      </c>
      <c r="F1084" s="39" t="s">
        <v>97</v>
      </c>
      <c r="G1084" s="39" t="s">
        <v>273</v>
      </c>
      <c r="H1084" s="39" t="s">
        <v>1302</v>
      </c>
      <c r="I1084" s="39" t="s">
        <v>1552</v>
      </c>
      <c r="J1084" s="49" t="s">
        <v>141</v>
      </c>
      <c r="K1084" s="50" t="s">
        <v>50</v>
      </c>
      <c r="L1084" s="39" t="s">
        <v>1843</v>
      </c>
      <c r="M1084" s="39" t="s">
        <v>51</v>
      </c>
      <c r="N1084" s="39" t="s">
        <v>78</v>
      </c>
      <c r="O1084" s="64">
        <v>50064</v>
      </c>
      <c r="P1084" s="39" t="s">
        <v>4501</v>
      </c>
      <c r="Q1084" s="64">
        <v>64700</v>
      </c>
      <c r="R1084" s="64">
        <v>64700</v>
      </c>
      <c r="S1084" s="64">
        <v>0</v>
      </c>
      <c r="T1084" s="66">
        <v>-1</v>
      </c>
      <c r="U1084" s="65" t="s">
        <v>69</v>
      </c>
      <c r="V1084" s="39"/>
      <c r="W1084" s="64"/>
      <c r="X1084" s="64"/>
      <c r="Y1084" s="64"/>
      <c r="Z1084" s="66"/>
      <c r="AA1084" s="65"/>
      <c r="AC1084" s="69">
        <v>14.52</v>
      </c>
      <c r="AD1084" s="64">
        <v>0</v>
      </c>
      <c r="AE1084" s="39" t="s">
        <v>53</v>
      </c>
      <c r="AF1084" s="66">
        <v>0.03</v>
      </c>
      <c r="AG1084" s="66">
        <v>4.9999999999999996E-2</v>
      </c>
    </row>
    <row r="1085" spans="1:33" x14ac:dyDescent="0.35">
      <c r="A1085" s="39" t="s">
        <v>137</v>
      </c>
      <c r="B1085" s="39">
        <v>201700343</v>
      </c>
      <c r="C1085" s="39" t="s">
        <v>4494</v>
      </c>
      <c r="D1085" s="50" t="s">
        <v>4495</v>
      </c>
      <c r="E1085" s="39" t="s">
        <v>34</v>
      </c>
      <c r="F1085" s="39" t="s">
        <v>97</v>
      </c>
      <c r="G1085" s="39" t="s">
        <v>285</v>
      </c>
      <c r="H1085" s="39" t="s">
        <v>1640</v>
      </c>
      <c r="I1085" s="39" t="s">
        <v>1649</v>
      </c>
      <c r="J1085" s="49" t="s">
        <v>49</v>
      </c>
      <c r="K1085" s="50" t="s">
        <v>50</v>
      </c>
      <c r="L1085" s="39" t="s">
        <v>2603</v>
      </c>
      <c r="M1085" s="39" t="s">
        <v>51</v>
      </c>
      <c r="N1085" s="39" t="s">
        <v>78</v>
      </c>
      <c r="O1085" s="64">
        <v>12094.8</v>
      </c>
      <c r="P1085" s="39" t="s">
        <v>4501</v>
      </c>
      <c r="Q1085" s="64">
        <v>23300</v>
      </c>
      <c r="R1085" s="64">
        <v>23300</v>
      </c>
      <c r="S1085" s="64">
        <v>0</v>
      </c>
      <c r="T1085" s="66">
        <v>-1</v>
      </c>
      <c r="U1085" s="65" t="s">
        <v>69</v>
      </c>
      <c r="V1085" s="39"/>
      <c r="W1085" s="64"/>
      <c r="X1085" s="64"/>
      <c r="Y1085" s="64"/>
      <c r="Z1085" s="66"/>
      <c r="AA1085" s="65"/>
      <c r="AC1085" s="69">
        <v>4.8</v>
      </c>
      <c r="AD1085" s="64">
        <v>0</v>
      </c>
      <c r="AE1085" s="39" t="s">
        <v>44</v>
      </c>
      <c r="AF1085" s="66">
        <v>4.9999999999999996E-2</v>
      </c>
      <c r="AG1085" s="66">
        <v>9.9999999999999992E-2</v>
      </c>
    </row>
    <row r="1086" spans="1:33" x14ac:dyDescent="0.35">
      <c r="A1086" s="39" t="s">
        <v>137</v>
      </c>
      <c r="B1086" s="39">
        <v>101310301</v>
      </c>
      <c r="C1086" s="39" t="s">
        <v>4496</v>
      </c>
      <c r="D1086" s="50" t="s">
        <v>4497</v>
      </c>
      <c r="E1086" s="39" t="s">
        <v>34</v>
      </c>
      <c r="F1086" s="39" t="s">
        <v>97</v>
      </c>
      <c r="G1086" s="39" t="s">
        <v>285</v>
      </c>
      <c r="H1086" s="39" t="s">
        <v>286</v>
      </c>
      <c r="I1086" s="39" t="s">
        <v>1681</v>
      </c>
      <c r="J1086" s="49" t="s">
        <v>803</v>
      </c>
      <c r="K1086" s="50" t="s">
        <v>50</v>
      </c>
      <c r="L1086" s="39" t="s">
        <v>3302</v>
      </c>
      <c r="M1086" s="39" t="s">
        <v>51</v>
      </c>
      <c r="N1086" s="39" t="s">
        <v>78</v>
      </c>
      <c r="O1086" s="64">
        <v>6897</v>
      </c>
      <c r="P1086" s="39" t="s">
        <v>4501</v>
      </c>
      <c r="Q1086" s="64">
        <v>33000</v>
      </c>
      <c r="R1086" s="64">
        <v>33000</v>
      </c>
      <c r="S1086" s="64">
        <v>0</v>
      </c>
      <c r="T1086" s="66">
        <v>-1</v>
      </c>
      <c r="U1086" s="65" t="s">
        <v>69</v>
      </c>
      <c r="V1086" s="39"/>
      <c r="W1086" s="64"/>
      <c r="X1086" s="64"/>
      <c r="Y1086" s="64"/>
      <c r="Z1086" s="66"/>
      <c r="AA1086" s="65"/>
      <c r="AC1086" s="69">
        <v>2.52</v>
      </c>
      <c r="AD1086" s="64">
        <v>0</v>
      </c>
      <c r="AE1086" s="39" t="s">
        <v>44</v>
      </c>
      <c r="AF1086" s="66">
        <v>6.9999999999999993E-2</v>
      </c>
      <c r="AG1086" s="66">
        <v>0.15</v>
      </c>
    </row>
    <row r="1087" spans="1:33" x14ac:dyDescent="0.35">
      <c r="A1087" s="39" t="s">
        <v>137</v>
      </c>
      <c r="B1087" s="39">
        <v>101310300</v>
      </c>
      <c r="C1087" s="39" t="s">
        <v>4498</v>
      </c>
      <c r="D1087" s="50" t="s">
        <v>4499</v>
      </c>
      <c r="E1087" s="39" t="s">
        <v>34</v>
      </c>
      <c r="F1087" s="39" t="s">
        <v>97</v>
      </c>
      <c r="G1087" s="39" t="s">
        <v>285</v>
      </c>
      <c r="H1087" s="39" t="s">
        <v>286</v>
      </c>
      <c r="I1087" s="39" t="s">
        <v>1682</v>
      </c>
      <c r="J1087" s="49" t="s">
        <v>803</v>
      </c>
      <c r="K1087" s="50" t="s">
        <v>50</v>
      </c>
      <c r="L1087" s="39" t="s">
        <v>3302</v>
      </c>
      <c r="M1087" s="39" t="s">
        <v>51</v>
      </c>
      <c r="N1087" s="39" t="s">
        <v>78</v>
      </c>
      <c r="O1087" s="64">
        <v>8206.6200000000008</v>
      </c>
      <c r="P1087" s="39" t="s">
        <v>4501</v>
      </c>
      <c r="Q1087" s="64">
        <v>33000</v>
      </c>
      <c r="R1087" s="64">
        <v>33000</v>
      </c>
      <c r="S1087" s="64">
        <v>0</v>
      </c>
      <c r="T1087" s="66">
        <v>-1</v>
      </c>
      <c r="U1087" s="65" t="s">
        <v>69</v>
      </c>
      <c r="V1087" s="39"/>
      <c r="W1087" s="64"/>
      <c r="X1087" s="64"/>
      <c r="Y1087" s="64"/>
      <c r="Z1087" s="66"/>
      <c r="AA1087" s="65"/>
      <c r="AC1087" s="69">
        <v>2.52</v>
      </c>
      <c r="AD1087" s="64">
        <v>0</v>
      </c>
      <c r="AE1087" s="39" t="s">
        <v>44</v>
      </c>
      <c r="AF1087" s="66">
        <v>6.9999999999999993E-2</v>
      </c>
      <c r="AG1087" s="66">
        <v>0.15</v>
      </c>
    </row>
    <row r="1088" spans="1:33" x14ac:dyDescent="0.35">
      <c r="A1088" s="39" t="s">
        <v>137</v>
      </c>
      <c r="B1088" s="39">
        <v>104517320</v>
      </c>
      <c r="C1088" s="39" t="s">
        <v>2942</v>
      </c>
      <c r="D1088" s="50" t="s">
        <v>2943</v>
      </c>
      <c r="E1088" s="39" t="s">
        <v>34</v>
      </c>
      <c r="F1088" s="39" t="s">
        <v>97</v>
      </c>
      <c r="G1088" s="71" t="s">
        <v>98</v>
      </c>
      <c r="H1088" s="71" t="s">
        <v>180</v>
      </c>
      <c r="I1088" s="71" t="s">
        <v>289</v>
      </c>
      <c r="J1088" s="49" t="s">
        <v>160</v>
      </c>
      <c r="K1088" s="50" t="s">
        <v>50</v>
      </c>
      <c r="L1088" s="39" t="s">
        <v>2610</v>
      </c>
      <c r="M1088" s="39" t="s">
        <v>51</v>
      </c>
      <c r="N1088" s="39" t="s">
        <v>78</v>
      </c>
      <c r="O1088" s="64">
        <v>8640.7199999999993</v>
      </c>
      <c r="P1088" s="39" t="s">
        <v>4501</v>
      </c>
      <c r="Q1088" s="64">
        <v>9505</v>
      </c>
      <c r="R1088" s="64">
        <v>9505</v>
      </c>
      <c r="S1088" s="64">
        <v>0</v>
      </c>
      <c r="T1088" s="66">
        <v>-1</v>
      </c>
      <c r="U1088" s="65" t="s">
        <v>69</v>
      </c>
      <c r="V1088" s="39"/>
      <c r="W1088" s="64"/>
      <c r="X1088" s="64"/>
      <c r="Y1088" s="64"/>
      <c r="Z1088" s="66"/>
      <c r="AA1088" s="65"/>
      <c r="AC1088" s="69">
        <v>2.6880000000000002</v>
      </c>
      <c r="AD1088" s="64">
        <v>0</v>
      </c>
      <c r="AE1088" s="39" t="s">
        <v>44</v>
      </c>
      <c r="AF1088" s="66">
        <v>0.25</v>
      </c>
      <c r="AG1088" s="66">
        <v>0.25</v>
      </c>
    </row>
    <row r="1089" spans="1:36" x14ac:dyDescent="0.35">
      <c r="A1089" s="39"/>
      <c r="B1089" s="39">
        <v>104524470</v>
      </c>
      <c r="C1089" s="39" t="s">
        <v>4500</v>
      </c>
      <c r="D1089" s="50" t="s">
        <v>4173</v>
      </c>
      <c r="E1089" s="39"/>
      <c r="F1089" s="39"/>
      <c r="G1089" s="71" t="s">
        <v>36</v>
      </c>
      <c r="H1089" s="71" t="s">
        <v>464</v>
      </c>
      <c r="I1089" s="39" t="s">
        <v>4429</v>
      </c>
      <c r="J1089" s="49" t="s">
        <v>4427</v>
      </c>
      <c r="K1089" s="50" t="s">
        <v>4428</v>
      </c>
      <c r="L1089" s="39" t="e">
        <v>#N/A</v>
      </c>
      <c r="M1089" s="39" t="s">
        <v>40</v>
      </c>
      <c r="N1089" s="39" t="s">
        <v>78</v>
      </c>
      <c r="O1089" s="64"/>
      <c r="P1089" s="39" t="s">
        <v>4501</v>
      </c>
      <c r="Q1089" s="65"/>
      <c r="R1089" s="65">
        <v>14400</v>
      </c>
      <c r="S1089" s="65">
        <v>14400</v>
      </c>
      <c r="T1089" s="66">
        <v>0</v>
      </c>
      <c r="U1089" s="65" t="s">
        <v>69</v>
      </c>
      <c r="V1089" s="39"/>
      <c r="W1089" s="65"/>
      <c r="X1089" s="65"/>
      <c r="Y1089" s="65"/>
      <c r="Z1089" s="66"/>
      <c r="AA1089" s="65"/>
      <c r="AC1089" s="69"/>
      <c r="AD1089" s="64">
        <v>0</v>
      </c>
      <c r="AE1089" s="39"/>
      <c r="AF1089" s="66"/>
      <c r="AG1089" s="66"/>
    </row>
    <row r="1090" spans="1:36" x14ac:dyDescent="0.35">
      <c r="A1090" s="39" t="s">
        <v>2645</v>
      </c>
      <c r="B1090" s="39">
        <v>104542650</v>
      </c>
      <c r="C1090" s="39" t="s">
        <v>4711</v>
      </c>
      <c r="D1090" s="50" t="s">
        <v>4712</v>
      </c>
      <c r="E1090" s="39" t="s">
        <v>72</v>
      </c>
      <c r="F1090" s="39" t="s">
        <v>84</v>
      </c>
      <c r="G1090" s="39" t="s">
        <v>129</v>
      </c>
      <c r="H1090" s="39" t="s">
        <v>130</v>
      </c>
      <c r="I1090" s="39" t="s">
        <v>1809</v>
      </c>
      <c r="J1090" s="49" t="s">
        <v>77</v>
      </c>
      <c r="K1090" s="50" t="s">
        <v>77</v>
      </c>
      <c r="L1090" s="39" t="s">
        <v>1848</v>
      </c>
      <c r="M1090" s="39" t="s">
        <v>40</v>
      </c>
      <c r="N1090" s="39" t="s">
        <v>78</v>
      </c>
      <c r="O1090" s="64">
        <v>7229</v>
      </c>
      <c r="P1090" s="39" t="s">
        <v>4501</v>
      </c>
      <c r="Q1090" s="64">
        <v>9990</v>
      </c>
      <c r="R1090" s="66">
        <v>-1</v>
      </c>
      <c r="S1090" s="65" t="s">
        <v>52</v>
      </c>
      <c r="T1090" s="65"/>
      <c r="U1090" s="64">
        <v>7229</v>
      </c>
      <c r="V1090" s="64">
        <v>0</v>
      </c>
      <c r="W1090" s="66">
        <v>-1</v>
      </c>
      <c r="X1090" s="67" t="s">
        <v>4413</v>
      </c>
      <c r="Y1090" s="64">
        <v>0</v>
      </c>
      <c r="Z1090" s="41" t="s">
        <v>2606</v>
      </c>
      <c r="AA1090" s="66" t="s">
        <v>2</v>
      </c>
      <c r="AB1090" s="68">
        <v>0</v>
      </c>
      <c r="AC1090" s="69">
        <v>1</v>
      </c>
      <c r="AD1090" s="64">
        <v>0</v>
      </c>
      <c r="AE1090" s="39" t="s">
        <v>44</v>
      </c>
      <c r="AF1090" s="39">
        <v>0</v>
      </c>
      <c r="AG1090" s="66">
        <v>0</v>
      </c>
      <c r="AH1090" s="66">
        <v>0</v>
      </c>
    </row>
    <row r="1091" spans="1:36" x14ac:dyDescent="0.35">
      <c r="A1091" s="39" t="s">
        <v>2645</v>
      </c>
      <c r="B1091" s="39">
        <v>104543100</v>
      </c>
      <c r="C1091" s="39" t="s">
        <v>4713</v>
      </c>
      <c r="D1091" s="50" t="s">
        <v>4714</v>
      </c>
      <c r="E1091" s="39" t="s">
        <v>34</v>
      </c>
      <c r="F1091" s="39" t="s">
        <v>80</v>
      </c>
      <c r="G1091" s="39" t="s">
        <v>81</v>
      </c>
      <c r="H1091" s="39" t="s">
        <v>82</v>
      </c>
      <c r="I1091" s="39" t="s">
        <v>769</v>
      </c>
      <c r="J1091" s="49" t="s">
        <v>57</v>
      </c>
      <c r="K1091" s="50" t="s">
        <v>50</v>
      </c>
      <c r="L1091" s="39" t="s">
        <v>1875</v>
      </c>
      <c r="M1091" s="39" t="s">
        <v>51</v>
      </c>
      <c r="N1091" s="39" t="s">
        <v>78</v>
      </c>
      <c r="O1091" s="64">
        <v>28956</v>
      </c>
      <c r="P1091" s="39" t="s">
        <v>4501</v>
      </c>
      <c r="Q1091" s="64">
        <v>43000</v>
      </c>
      <c r="R1091" s="66">
        <v>0</v>
      </c>
      <c r="S1091" s="65" t="s">
        <v>69</v>
      </c>
      <c r="T1091" s="65"/>
      <c r="U1091" s="64">
        <v>28956</v>
      </c>
      <c r="V1091" s="64">
        <v>28956</v>
      </c>
      <c r="W1091" s="66">
        <v>0</v>
      </c>
      <c r="X1091" s="67" t="s">
        <v>4413</v>
      </c>
      <c r="Y1091" s="64">
        <v>0</v>
      </c>
      <c r="Z1091" s="41" t="s">
        <v>2606</v>
      </c>
      <c r="AA1091" s="66" t="s">
        <v>2</v>
      </c>
      <c r="AB1091" s="68">
        <v>0</v>
      </c>
      <c r="AC1091" s="69">
        <v>15</v>
      </c>
      <c r="AD1091" s="64">
        <v>0</v>
      </c>
      <c r="AE1091" s="39" t="s">
        <v>53</v>
      </c>
      <c r="AF1091" s="109">
        <v>0</v>
      </c>
      <c r="AG1091" s="66">
        <v>4.9999999999999996E-2</v>
      </c>
      <c r="AH1091" s="66">
        <v>6.9999999999999993E-2</v>
      </c>
    </row>
    <row r="1092" spans="1:36" x14ac:dyDescent="0.35">
      <c r="A1092" s="39" t="s">
        <v>2645</v>
      </c>
      <c r="B1092" s="39">
        <v>104538920</v>
      </c>
      <c r="C1092" s="39" t="s">
        <v>4715</v>
      </c>
      <c r="D1092" s="50" t="s">
        <v>4716</v>
      </c>
      <c r="E1092" s="39" t="s">
        <v>72</v>
      </c>
      <c r="F1092" s="39" t="s">
        <v>73</v>
      </c>
      <c r="G1092" s="39" t="s">
        <v>1314</v>
      </c>
      <c r="H1092" s="39" t="s">
        <v>1321</v>
      </c>
      <c r="I1092" s="39" t="s">
        <v>1326</v>
      </c>
      <c r="J1092" s="49" t="s">
        <v>57</v>
      </c>
      <c r="K1092" s="50" t="s">
        <v>50</v>
      </c>
      <c r="L1092" s="39" t="s">
        <v>1875</v>
      </c>
      <c r="M1092" s="39" t="s">
        <v>40</v>
      </c>
      <c r="N1092" s="39" t="s">
        <v>41</v>
      </c>
      <c r="O1092" s="64">
        <v>34662</v>
      </c>
      <c r="P1092" s="39" t="s">
        <v>4501</v>
      </c>
      <c r="Q1092" s="64">
        <v>69600</v>
      </c>
      <c r="R1092" s="66">
        <v>-0.46325082222606884</v>
      </c>
      <c r="S1092" s="65" t="s">
        <v>544</v>
      </c>
      <c r="T1092" s="65"/>
      <c r="U1092" s="64">
        <v>34662</v>
      </c>
      <c r="V1092" s="64">
        <v>18604.800000000003</v>
      </c>
      <c r="W1092" s="66">
        <v>-0.46325082222606884</v>
      </c>
      <c r="X1092" s="67" t="s">
        <v>4413</v>
      </c>
      <c r="Y1092" s="64">
        <v>0</v>
      </c>
      <c r="Z1092" s="41" t="s">
        <v>2606</v>
      </c>
      <c r="AA1092" s="66" t="s">
        <v>2</v>
      </c>
      <c r="AB1092" s="68">
        <v>0</v>
      </c>
      <c r="AC1092" s="69">
        <v>12</v>
      </c>
      <c r="AD1092" s="64">
        <v>0</v>
      </c>
      <c r="AE1092" s="39" t="s">
        <v>53</v>
      </c>
      <c r="AF1092" s="39">
        <v>0</v>
      </c>
      <c r="AG1092" s="66">
        <v>0</v>
      </c>
      <c r="AH1092" s="66">
        <v>0</v>
      </c>
    </row>
    <row r="1093" spans="1:36" x14ac:dyDescent="0.35">
      <c r="A1093" s="39" t="s">
        <v>4708</v>
      </c>
      <c r="B1093" s="39">
        <v>102320050</v>
      </c>
      <c r="C1093" s="39" t="s">
        <v>4717</v>
      </c>
      <c r="D1093" s="50" t="s">
        <v>3109</v>
      </c>
      <c r="E1093" s="39" t="s">
        <v>34</v>
      </c>
      <c r="F1093" s="39" t="s">
        <v>80</v>
      </c>
      <c r="G1093" s="39" t="s">
        <v>94</v>
      </c>
      <c r="H1093" s="39" t="s">
        <v>223</v>
      </c>
      <c r="I1093" s="39" t="s">
        <v>3110</v>
      </c>
      <c r="J1093" s="49" t="s">
        <v>160</v>
      </c>
      <c r="K1093" s="50" t="s">
        <v>50</v>
      </c>
      <c r="L1093" s="39" t="s">
        <v>2610</v>
      </c>
      <c r="M1093" s="39" t="s">
        <v>51</v>
      </c>
      <c r="N1093" s="39" t="s">
        <v>78</v>
      </c>
      <c r="O1093" s="64">
        <v>2986</v>
      </c>
      <c r="P1093" s="39" t="s">
        <v>4501</v>
      </c>
      <c r="Q1093" s="65">
        <v>3500</v>
      </c>
      <c r="R1093" s="66">
        <v>22.780940120562619</v>
      </c>
      <c r="S1093" s="65" t="s">
        <v>143</v>
      </c>
      <c r="T1093" s="65"/>
      <c r="U1093" s="64">
        <v>68469.119999999995</v>
      </c>
      <c r="V1093" s="64">
        <v>71009.887199999983</v>
      </c>
      <c r="W1093" s="66">
        <v>3.7108220464933499E-2</v>
      </c>
      <c r="X1093" s="67" t="s">
        <v>4413</v>
      </c>
      <c r="Y1093" s="64">
        <v>0</v>
      </c>
      <c r="Z1093" s="41" t="s">
        <v>2606</v>
      </c>
      <c r="AA1093" s="66" t="s">
        <v>2</v>
      </c>
      <c r="AB1093" s="68">
        <v>0</v>
      </c>
      <c r="AC1093" s="69">
        <v>4.6079999999999997</v>
      </c>
      <c r="AD1093" s="64">
        <v>0</v>
      </c>
      <c r="AE1093" s="39" t="s">
        <v>44</v>
      </c>
      <c r="AF1093" s="109">
        <v>0</v>
      </c>
      <c r="AG1093" s="66">
        <v>0.1</v>
      </c>
      <c r="AH1093" s="66">
        <v>0.1</v>
      </c>
    </row>
    <row r="1094" spans="1:36" x14ac:dyDescent="0.35">
      <c r="A1094" s="110" t="s">
        <v>4708</v>
      </c>
      <c r="B1094" s="39">
        <v>104537930</v>
      </c>
      <c r="C1094" s="39" t="s">
        <v>4290</v>
      </c>
      <c r="D1094" s="50" t="s">
        <v>4291</v>
      </c>
      <c r="E1094" s="39" t="s">
        <v>72</v>
      </c>
      <c r="F1094" s="39" t="s">
        <v>4594</v>
      </c>
      <c r="G1094" s="39" t="s">
        <v>1334</v>
      </c>
      <c r="H1094" s="39" t="s">
        <v>1349</v>
      </c>
      <c r="I1094" s="39" t="s">
        <v>2798</v>
      </c>
      <c r="J1094" s="49" t="s">
        <v>65</v>
      </c>
      <c r="K1094" s="50" t="s">
        <v>50</v>
      </c>
      <c r="L1094" s="39" t="s">
        <v>3122</v>
      </c>
      <c r="M1094" s="39" t="s">
        <v>385</v>
      </c>
      <c r="N1094" s="39" t="s">
        <v>41</v>
      </c>
      <c r="O1094" s="64"/>
      <c r="P1094" s="39" t="s">
        <v>4501</v>
      </c>
      <c r="Q1094" s="65">
        <v>0</v>
      </c>
      <c r="R1094" s="66">
        <v>0</v>
      </c>
      <c r="S1094" s="65" t="s">
        <v>143</v>
      </c>
      <c r="T1094" s="65"/>
      <c r="U1094" s="64">
        <v>62820</v>
      </c>
      <c r="V1094" s="64">
        <v>0</v>
      </c>
      <c r="W1094" s="66">
        <v>-1</v>
      </c>
      <c r="X1094" s="67" t="s">
        <v>4413</v>
      </c>
      <c r="Y1094" s="64">
        <v>0</v>
      </c>
      <c r="Z1094" s="41" t="s">
        <v>2606</v>
      </c>
      <c r="AA1094" s="66" t="s">
        <v>2</v>
      </c>
      <c r="AB1094" s="68">
        <v>0</v>
      </c>
      <c r="AC1094" s="69">
        <v>13.6</v>
      </c>
      <c r="AD1094" s="64">
        <v>0</v>
      </c>
      <c r="AE1094" s="39" t="s">
        <v>53</v>
      </c>
      <c r="AF1094" s="39">
        <v>0</v>
      </c>
      <c r="AG1094" s="66">
        <v>0</v>
      </c>
      <c r="AH1094" s="66">
        <v>0</v>
      </c>
    </row>
    <row r="1095" spans="1:36" x14ac:dyDescent="0.35">
      <c r="A1095" s="39" t="s">
        <v>4708</v>
      </c>
      <c r="B1095" s="39">
        <v>150000400</v>
      </c>
      <c r="C1095" s="39" t="s">
        <v>4718</v>
      </c>
      <c r="D1095" s="50" t="s">
        <v>4719</v>
      </c>
      <c r="E1095" s="39" t="s">
        <v>34</v>
      </c>
      <c r="F1095" s="39" t="s">
        <v>80</v>
      </c>
      <c r="G1095" s="39" t="s">
        <v>94</v>
      </c>
      <c r="H1095" s="39" t="s">
        <v>1029</v>
      </c>
      <c r="I1095" s="39" t="s">
        <v>1037</v>
      </c>
      <c r="J1095" s="49" t="s">
        <v>278</v>
      </c>
      <c r="K1095" s="50" t="s">
        <v>50</v>
      </c>
      <c r="L1095" s="39" t="s">
        <v>2924</v>
      </c>
      <c r="M1095" s="39" t="s">
        <v>51</v>
      </c>
      <c r="N1095" s="39" t="s">
        <v>78</v>
      </c>
      <c r="O1095" s="64">
        <v>57376.800000000003</v>
      </c>
      <c r="P1095" s="39" t="s">
        <v>4501</v>
      </c>
      <c r="Q1095" s="64">
        <v>72245</v>
      </c>
      <c r="R1095" s="66">
        <v>0</v>
      </c>
      <c r="S1095" s="65" t="s">
        <v>143</v>
      </c>
      <c r="T1095" s="65"/>
      <c r="U1095" s="64">
        <v>57376.800000000003</v>
      </c>
      <c r="V1095" s="64">
        <v>57376.800000000003</v>
      </c>
      <c r="W1095" s="66">
        <v>0</v>
      </c>
      <c r="X1095" s="67" t="s">
        <v>4413</v>
      </c>
      <c r="Y1095" s="64">
        <v>0</v>
      </c>
      <c r="Z1095" s="41" t="s">
        <v>2606</v>
      </c>
      <c r="AA1095" s="66" t="s">
        <v>2</v>
      </c>
      <c r="AB1095" s="68">
        <v>0</v>
      </c>
      <c r="AC1095" s="69">
        <v>9.6</v>
      </c>
      <c r="AD1095" s="64">
        <v>0</v>
      </c>
      <c r="AE1095" s="39" t="s">
        <v>53</v>
      </c>
      <c r="AF1095" s="109">
        <v>0</v>
      </c>
      <c r="AG1095" s="66">
        <v>4.9999999999999996E-2</v>
      </c>
      <c r="AH1095" s="66">
        <v>9.9999999999999992E-2</v>
      </c>
    </row>
    <row r="1096" spans="1:36" x14ac:dyDescent="0.35">
      <c r="A1096" s="39" t="s">
        <v>2645</v>
      </c>
      <c r="B1096" s="39">
        <v>101500050</v>
      </c>
      <c r="C1096" s="39" t="s">
        <v>4720</v>
      </c>
      <c r="D1096" s="50" t="s">
        <v>4721</v>
      </c>
      <c r="E1096" s="39" t="s">
        <v>34</v>
      </c>
      <c r="F1096" s="39" t="s">
        <v>80</v>
      </c>
      <c r="G1096" s="39" t="s">
        <v>81</v>
      </c>
      <c r="H1096" s="39" t="s">
        <v>188</v>
      </c>
      <c r="I1096" s="39" t="s">
        <v>4117</v>
      </c>
      <c r="J1096" s="49" t="s">
        <v>160</v>
      </c>
      <c r="K1096" s="50" t="s">
        <v>50</v>
      </c>
      <c r="L1096" s="39" t="s">
        <v>2610</v>
      </c>
      <c r="M1096" s="39" t="s">
        <v>51</v>
      </c>
      <c r="N1096" s="39" t="s">
        <v>78</v>
      </c>
      <c r="O1096" s="64">
        <v>15199.52</v>
      </c>
      <c r="P1096" s="39" t="s">
        <v>4501</v>
      </c>
      <c r="Q1096" s="65">
        <v>31100</v>
      </c>
      <c r="R1096" s="66">
        <v>0.2116435255850182</v>
      </c>
      <c r="S1096" s="65" t="s">
        <v>69</v>
      </c>
      <c r="T1096" s="65"/>
      <c r="U1096" s="64">
        <v>15199.52</v>
      </c>
      <c r="V1096" s="64">
        <v>18416.399999999998</v>
      </c>
      <c r="W1096" s="66">
        <v>0.21164352558501828</v>
      </c>
      <c r="X1096" s="67" t="s">
        <v>4413</v>
      </c>
      <c r="Y1096" s="64">
        <v>0</v>
      </c>
      <c r="Z1096" s="41" t="s">
        <v>2606</v>
      </c>
      <c r="AA1096" s="66" t="s">
        <v>2</v>
      </c>
      <c r="AB1096" s="68">
        <v>0</v>
      </c>
      <c r="AC1096" s="69">
        <v>10.199999999999999</v>
      </c>
      <c r="AD1096" s="64">
        <v>0</v>
      </c>
      <c r="AE1096" s="39" t="s">
        <v>53</v>
      </c>
      <c r="AF1096" s="109">
        <v>0</v>
      </c>
      <c r="AG1096" s="66">
        <v>0</v>
      </c>
      <c r="AH1096" s="66">
        <v>0</v>
      </c>
      <c r="AI1096" s="39" t="s">
        <v>53</v>
      </c>
      <c r="AJ1096" s="39" t="e">
        <v>#N/A</v>
      </c>
    </row>
    <row r="1097" spans="1:36" x14ac:dyDescent="0.35">
      <c r="A1097" s="39" t="s">
        <v>2645</v>
      </c>
      <c r="B1097" s="39">
        <v>104544780</v>
      </c>
      <c r="C1097" s="39" t="s">
        <v>4722</v>
      </c>
      <c r="D1097" s="50" t="s">
        <v>4723</v>
      </c>
      <c r="E1097" s="39" t="s">
        <v>34</v>
      </c>
      <c r="F1097" s="39" t="s">
        <v>80</v>
      </c>
      <c r="G1097" s="39" t="s">
        <v>94</v>
      </c>
      <c r="H1097" s="39" t="s">
        <v>1004</v>
      </c>
      <c r="I1097" s="39" t="s">
        <v>4691</v>
      </c>
      <c r="J1097" s="49" t="s">
        <v>1006</v>
      </c>
      <c r="K1097" s="50" t="s">
        <v>50</v>
      </c>
      <c r="L1097" s="39" t="s">
        <v>2839</v>
      </c>
      <c r="M1097" s="39" t="s">
        <v>51</v>
      </c>
      <c r="N1097" s="39" t="s">
        <v>78</v>
      </c>
      <c r="O1097" s="64">
        <v>0</v>
      </c>
      <c r="P1097" s="39" t="s">
        <v>4501</v>
      </c>
      <c r="Q1097" s="65">
        <v>0</v>
      </c>
      <c r="R1097" s="66">
        <v>0</v>
      </c>
      <c r="S1097" s="65" t="s">
        <v>143</v>
      </c>
      <c r="T1097" s="65"/>
      <c r="U1097" s="64">
        <v>11200</v>
      </c>
      <c r="V1097" s="64">
        <v>11200</v>
      </c>
      <c r="W1097" s="66">
        <v>0</v>
      </c>
      <c r="X1097" s="67" t="s">
        <v>4413</v>
      </c>
      <c r="Y1097" s="64">
        <v>0</v>
      </c>
      <c r="Z1097" s="41" t="s">
        <v>2606</v>
      </c>
      <c r="AA1097" s="66" t="s">
        <v>2</v>
      </c>
      <c r="AB1097" s="68">
        <v>0</v>
      </c>
      <c r="AC1097" s="69">
        <v>10</v>
      </c>
      <c r="AD1097" s="64">
        <v>0</v>
      </c>
      <c r="AE1097" s="39" t="s">
        <v>44</v>
      </c>
      <c r="AF1097" s="109">
        <v>0</v>
      </c>
      <c r="AG1097" s="66">
        <v>0</v>
      </c>
      <c r="AH1097" s="66">
        <v>0</v>
      </c>
      <c r="AI1097" s="39"/>
      <c r="AJ1097" s="39" t="e">
        <v>#N/A</v>
      </c>
    </row>
    <row r="1098" spans="1:36" x14ac:dyDescent="0.35">
      <c r="A1098" s="39" t="s">
        <v>4708</v>
      </c>
      <c r="B1098" s="39">
        <v>104526100</v>
      </c>
      <c r="C1098" s="39" t="s">
        <v>4727</v>
      </c>
      <c r="D1098" s="50" t="s">
        <v>4728</v>
      </c>
      <c r="E1098" s="39" t="s">
        <v>34</v>
      </c>
      <c r="F1098" s="39" t="s">
        <v>80</v>
      </c>
      <c r="G1098" s="39" t="s">
        <v>81</v>
      </c>
      <c r="H1098" s="39" t="s">
        <v>188</v>
      </c>
      <c r="I1098" s="39" t="s">
        <v>189</v>
      </c>
      <c r="J1098" s="49" t="s">
        <v>160</v>
      </c>
      <c r="K1098" s="50" t="s">
        <v>50</v>
      </c>
      <c r="L1098" s="39" t="s">
        <v>2610</v>
      </c>
      <c r="M1098" s="39" t="s">
        <v>51</v>
      </c>
      <c r="N1098" s="39" t="s">
        <v>78</v>
      </c>
      <c r="O1098" s="64">
        <v>19887.36</v>
      </c>
      <c r="P1098" s="39" t="s">
        <v>4501</v>
      </c>
      <c r="Q1098" s="64">
        <v>28000</v>
      </c>
      <c r="R1098" s="66">
        <v>0</v>
      </c>
      <c r="S1098" s="65" t="s">
        <v>143</v>
      </c>
      <c r="T1098" s="65"/>
      <c r="U1098" s="64">
        <v>19887.36</v>
      </c>
      <c r="V1098" s="64">
        <v>19887.36</v>
      </c>
      <c r="W1098" s="66">
        <v>0</v>
      </c>
      <c r="X1098" s="67" t="s">
        <v>42</v>
      </c>
      <c r="Y1098" s="64">
        <v>28000</v>
      </c>
      <c r="Z1098" s="41">
        <v>0</v>
      </c>
      <c r="AA1098" s="66">
        <v>0.28973714285714286</v>
      </c>
      <c r="AB1098" s="68">
        <v>8112.64</v>
      </c>
      <c r="AC1098" s="69">
        <v>10.199999999999999</v>
      </c>
      <c r="AD1098" s="64">
        <v>795.35686274509817</v>
      </c>
      <c r="AE1098" s="39" t="s">
        <v>53</v>
      </c>
      <c r="AF1098" s="109">
        <v>0</v>
      </c>
      <c r="AG1098" s="95">
        <v>0.15</v>
      </c>
      <c r="AH1098" s="95">
        <v>0.15</v>
      </c>
      <c r="AI1098" s="39"/>
      <c r="AJ1098" s="39">
        <v>14.583</v>
      </c>
    </row>
    <row r="1099" spans="1:36" x14ac:dyDescent="0.35">
      <c r="A1099" s="39" t="s">
        <v>4708</v>
      </c>
      <c r="B1099" s="39">
        <v>104547230</v>
      </c>
      <c r="C1099" s="39" t="s">
        <v>4729</v>
      </c>
      <c r="D1099" s="50" t="s">
        <v>4730</v>
      </c>
      <c r="E1099" s="39" t="s">
        <v>34</v>
      </c>
      <c r="F1099" s="39" t="s">
        <v>80</v>
      </c>
      <c r="G1099" s="39" t="s">
        <v>81</v>
      </c>
      <c r="H1099" s="39" t="s">
        <v>188</v>
      </c>
      <c r="I1099" s="39" t="s">
        <v>752</v>
      </c>
      <c r="J1099" s="49" t="s">
        <v>160</v>
      </c>
      <c r="K1099" s="50" t="s">
        <v>50</v>
      </c>
      <c r="L1099" s="39" t="s">
        <v>2610</v>
      </c>
      <c r="M1099" s="39" t="s">
        <v>51</v>
      </c>
      <c r="N1099" s="39" t="s">
        <v>78</v>
      </c>
      <c r="O1099" s="64">
        <v>18648</v>
      </c>
      <c r="P1099" s="39" t="s">
        <v>4501</v>
      </c>
      <c r="Q1099" s="65">
        <v>31200</v>
      </c>
      <c r="R1099" s="66">
        <v>0</v>
      </c>
      <c r="S1099" s="65" t="s">
        <v>143</v>
      </c>
      <c r="T1099" s="65"/>
      <c r="U1099" s="64">
        <v>18648</v>
      </c>
      <c r="V1099" s="64">
        <v>18648</v>
      </c>
      <c r="W1099" s="66">
        <v>0</v>
      </c>
      <c r="X1099" s="67" t="s">
        <v>42</v>
      </c>
      <c r="Y1099" s="64">
        <v>31200</v>
      </c>
      <c r="Z1099" s="41">
        <v>0</v>
      </c>
      <c r="AA1099" s="66">
        <v>0.40230769230769231</v>
      </c>
      <c r="AB1099" s="68">
        <v>12552</v>
      </c>
      <c r="AC1099" s="69">
        <v>10.32</v>
      </c>
      <c r="AD1099" s="64">
        <v>1216.2790697674418</v>
      </c>
      <c r="AE1099" s="39" t="s">
        <v>53</v>
      </c>
      <c r="AF1099" s="109">
        <v>0</v>
      </c>
      <c r="AG1099" s="95">
        <v>0.15</v>
      </c>
      <c r="AH1099" s="95">
        <v>0.15</v>
      </c>
      <c r="AI1099" s="39" t="s">
        <v>53</v>
      </c>
      <c r="AJ1099" s="39">
        <v>39.332999999999998</v>
      </c>
    </row>
  </sheetData>
  <autoFilter ref="A1:AH1099" xr:uid="{D9F6958B-DCB6-4897-965A-367BE6EBC970}">
    <filterColumn colId="15">
      <filters>
        <filter val="LP OCTUBRE 2025"/>
      </filters>
    </filterColumn>
  </autoFilter>
  <phoneticPr fontId="8" type="noConversion"/>
  <conditionalFormatting sqref="A802:A882">
    <cfRule type="containsText" dxfId="749" priority="211" operator="containsText" text="ELIMINADOS">
      <formula>NOT(ISERROR(SEARCH("ELIMINADOS",A802)))</formula>
    </cfRule>
  </conditionalFormatting>
  <conditionalFormatting sqref="A905:A922">
    <cfRule type="containsText" dxfId="748" priority="193" operator="containsText" text="ELIMINADOS">
      <formula>NOT(ISERROR(SEARCH("ELIMINADOS",A905)))</formula>
    </cfRule>
    <cfRule type="containsText" dxfId="747" priority="201" operator="containsText" text="ELIMINADOS">
      <formula>NOT(ISERROR(SEARCH("ELIMINADOS",A905)))</formula>
    </cfRule>
  </conditionalFormatting>
  <conditionalFormatting sqref="A983:A1002">
    <cfRule type="containsText" dxfId="746" priority="184" operator="containsText" text="ELIMINADOS">
      <formula>NOT(ISERROR(SEARCH("ELIMINADOS",A983)))</formula>
    </cfRule>
  </conditionalFormatting>
  <conditionalFormatting sqref="A1003:A1033">
    <cfRule type="containsText" dxfId="745" priority="135" operator="containsText" text="ELIMINADOS">
      <formula>NOT(ISERROR(SEARCH("ELIMINADOS",A1003)))</formula>
    </cfRule>
  </conditionalFormatting>
  <conditionalFormatting sqref="A1032:A1073">
    <cfRule type="containsText" dxfId="744" priority="89" operator="containsText" text="NACIONAL">
      <formula>NOT(ISERROR(SEARCH("NACIONAL",A1032)))</formula>
    </cfRule>
  </conditionalFormatting>
  <conditionalFormatting sqref="A1034:A1073">
    <cfRule type="containsText" dxfId="743" priority="92" operator="containsText" text="EXCLUSIVOS">
      <formula>NOT(ISERROR(SEARCH("EXCLUSIVOS",A1034)))</formula>
    </cfRule>
    <cfRule type="containsText" dxfId="742" priority="91" operator="containsText" text="ELIMINADOS">
      <formula>NOT(ISERROR(SEARCH("ELIMINADOS",A1034)))</formula>
    </cfRule>
  </conditionalFormatting>
  <conditionalFormatting sqref="A1074:A1089">
    <cfRule type="containsText" dxfId="741" priority="61" operator="containsText" text="ELIMINADOS">
      <formula>NOT(ISERROR(SEARCH("ELIMINADOS",A1074)))</formula>
    </cfRule>
  </conditionalFormatting>
  <conditionalFormatting sqref="A1089 C1089:F1089">
    <cfRule type="containsText" dxfId="740" priority="55" operator="containsText" text="NACIONAL">
      <formula>NOT(ISERROR(SEARCH("NACIONAL",A1089)))</formula>
    </cfRule>
  </conditionalFormatting>
  <conditionalFormatting sqref="A1090:A1099">
    <cfRule type="containsText" dxfId="739" priority="3" operator="containsText" text="ELIMINADOS">
      <formula>NOT(ISERROR(SEARCH("ELIMINADOS",A1090)))</formula>
    </cfRule>
  </conditionalFormatting>
  <conditionalFormatting sqref="A877:B882">
    <cfRule type="containsText" dxfId="738" priority="212" operator="containsText" text="NACIONAL">
      <formula>NOT(ISERROR(SEARCH("NACIONAL",A877)))</formula>
    </cfRule>
    <cfRule type="containsText" dxfId="737" priority="213" operator="containsText" text="EXCLUSIVOS">
      <formula>NOT(ISERROR(SEARCH("EXCLUSIVOS",A877)))</formula>
    </cfRule>
  </conditionalFormatting>
  <conditionalFormatting sqref="A905:B922 E905:F922">
    <cfRule type="containsText" dxfId="736" priority="195" operator="containsText" text="EXCLUSIVOS">
      <formula>NOT(ISERROR(SEARCH("EXCLUSIVOS",A905)))</formula>
    </cfRule>
    <cfRule type="containsText" dxfId="735" priority="194" operator="containsText" text="NACIONAL">
      <formula>NOT(ISERROR(SEARCH("NACIONAL",A905)))</formula>
    </cfRule>
  </conditionalFormatting>
  <conditionalFormatting sqref="A983:B1001 A1002">
    <cfRule type="containsText" dxfId="734" priority="186" operator="containsText" text="EXCLUSIVOS">
      <formula>NOT(ISERROR(SEARCH("EXCLUSIVOS",A983)))</formula>
    </cfRule>
    <cfRule type="containsText" dxfId="733" priority="185" operator="containsText" text="NACIONAL">
      <formula>NOT(ISERROR(SEARCH("NACIONAL",A983)))</formula>
    </cfRule>
  </conditionalFormatting>
  <conditionalFormatting sqref="A1001:B1001">
    <cfRule type="duplicateValues" dxfId="732" priority="176"/>
    <cfRule type="duplicateValues" dxfId="731" priority="175"/>
    <cfRule type="containsText" dxfId="730" priority="166" operator="containsText" text="NACIONAL">
      <formula>NOT(ISERROR(SEARCH("NACIONAL",A1001)))</formula>
    </cfRule>
    <cfRule type="containsText" dxfId="729" priority="167" operator="containsText" text="EXCLUSIVOS">
      <formula>NOT(ISERROR(SEARCH("EXCLUSIVOS",A1001)))</formula>
    </cfRule>
    <cfRule type="containsText" dxfId="728" priority="168" operator="containsText" text="NACIONAL">
      <formula>NOT(ISERROR(SEARCH("NACIONAL",A1001)))</formula>
    </cfRule>
    <cfRule type="containsText" dxfId="727" priority="169" operator="containsText" text="EXCLUSIVOS">
      <formula>NOT(ISERROR(SEARCH("EXCLUSIVOS",A1001)))</formula>
    </cfRule>
    <cfRule type="duplicateValues" dxfId="726" priority="170"/>
    <cfRule type="duplicateValues" dxfId="725" priority="171"/>
    <cfRule type="duplicateValues" dxfId="724" priority="172"/>
    <cfRule type="duplicateValues" dxfId="723" priority="173"/>
    <cfRule type="duplicateValues" dxfId="722" priority="174"/>
  </conditionalFormatting>
  <conditionalFormatting sqref="A1023:B1028">
    <cfRule type="containsText" dxfId="721" priority="117" operator="containsText" text="NACIONAL">
      <formula>NOT(ISERROR(SEARCH("NACIONAL",A1023)))</formula>
    </cfRule>
    <cfRule type="containsText" dxfId="720" priority="118" operator="containsText" text="EXCLUSIVOS">
      <formula>NOT(ISERROR(SEARCH("EXCLUSIVOS",A1023)))</formula>
    </cfRule>
  </conditionalFormatting>
  <conditionalFormatting sqref="A1029:B1031">
    <cfRule type="containsText" dxfId="719" priority="109" operator="containsText" text="EXCLUSIVOS">
      <formula>NOT(ISERROR(SEARCH("EXCLUSIVOS",A1029)))</formula>
    </cfRule>
    <cfRule type="containsText" dxfId="718" priority="108" operator="containsText" text="NACIONAL">
      <formula>NOT(ISERROR(SEARCH("NACIONAL",A1029)))</formula>
    </cfRule>
    <cfRule type="containsText" dxfId="717" priority="107" operator="containsText" text="EXCLUSIVOS">
      <formula>NOT(ISERROR(SEARCH("EXCLUSIVOS",A1029)))</formula>
    </cfRule>
    <cfRule type="containsText" dxfId="716" priority="106" operator="containsText" text="NACIONAL">
      <formula>NOT(ISERROR(SEARCH("NACIONAL",A1029)))</formula>
    </cfRule>
  </conditionalFormatting>
  <conditionalFormatting sqref="A877:D881">
    <cfRule type="containsText" dxfId="715" priority="228" operator="containsText" text="NACIONAL">
      <formula>NOT(ISERROR(SEARCH("NACIONAL",A877)))</formula>
    </cfRule>
    <cfRule type="containsText" dxfId="714" priority="229" operator="containsText" text="EXCLUSIVOS">
      <formula>NOT(ISERROR(SEARCH("EXCLUSIVOS",A877)))</formula>
    </cfRule>
  </conditionalFormatting>
  <conditionalFormatting sqref="A882:D882">
    <cfRule type="containsText" dxfId="713" priority="221" operator="containsText" text="NACIONAL">
      <formula>NOT(ISERROR(SEARCH("NACIONAL",A882)))</formula>
    </cfRule>
    <cfRule type="containsText" dxfId="712" priority="222" operator="containsText" text="EXCLUSIVOS">
      <formula>NOT(ISERROR(SEARCH("EXCLUSIVOS",A882)))</formula>
    </cfRule>
  </conditionalFormatting>
  <conditionalFormatting sqref="A1023:D1031 A1021:F1022 C1032:F1033">
    <cfRule type="containsText" dxfId="711" priority="132" operator="containsText" text="NACIONAL">
      <formula>NOT(ISERROR(SEARCH("NACIONAL",A1021)))</formula>
    </cfRule>
  </conditionalFormatting>
  <conditionalFormatting sqref="A802:E848">
    <cfRule type="containsText" dxfId="710" priority="263" operator="containsText" text="NACIONAL">
      <formula>NOT(ISERROR(SEARCH("NACIONAL",A802)))</formula>
    </cfRule>
    <cfRule type="containsText" dxfId="709" priority="264" operator="containsText" text="EXCLUSIVOS">
      <formula>NOT(ISERROR(SEARCH("EXCLUSIVOS",A802)))</formula>
    </cfRule>
  </conditionalFormatting>
  <conditionalFormatting sqref="A849:E853">
    <cfRule type="containsText" dxfId="708" priority="254" operator="containsText" text="EXCLUSIVOS">
      <formula>NOT(ISERROR(SEARCH("EXCLUSIVOS",A849)))</formula>
    </cfRule>
    <cfRule type="containsText" dxfId="707" priority="253" operator="containsText" text="NACIONAL">
      <formula>NOT(ISERROR(SEARCH("NACIONAL",A849)))</formula>
    </cfRule>
  </conditionalFormatting>
  <conditionalFormatting sqref="A854:E868">
    <cfRule type="containsText" dxfId="706" priority="244" operator="containsText" text="EXCLUSIVOS">
      <formula>NOT(ISERROR(SEARCH("EXCLUSIVOS",A854)))</formula>
    </cfRule>
    <cfRule type="containsText" dxfId="705" priority="243" operator="containsText" text="NACIONAL">
      <formula>NOT(ISERROR(SEARCH("NACIONAL",A854)))</formula>
    </cfRule>
  </conditionalFormatting>
  <conditionalFormatting sqref="A869:E876">
    <cfRule type="containsText" dxfId="704" priority="233" operator="containsText" text="EXCLUSIVOS">
      <formula>NOT(ISERROR(SEARCH("EXCLUSIVOS",A869)))</formula>
    </cfRule>
    <cfRule type="containsText" dxfId="703" priority="232" operator="containsText" text="NACIONAL">
      <formula>NOT(ISERROR(SEARCH("NACIONAL",A869)))</formula>
    </cfRule>
  </conditionalFormatting>
  <conditionalFormatting sqref="A905:F922">
    <cfRule type="containsText" dxfId="702" priority="202" operator="containsText" text="NACIONAL">
      <formula>NOT(ISERROR(SEARCH("NACIONAL",A905)))</formula>
    </cfRule>
    <cfRule type="containsText" dxfId="701" priority="203" operator="containsText" text="EXCLUSIVOS">
      <formula>NOT(ISERROR(SEARCH("EXCLUSIVOS",A905)))</formula>
    </cfRule>
  </conditionalFormatting>
  <conditionalFormatting sqref="A1003:F1020 A1021:D1031 A1032:A1033 C1032:F1033">
    <cfRule type="containsText" dxfId="700" priority="140" operator="containsText" text="EXCLUSIVOS">
      <formula>NOT(ISERROR(SEARCH("EXCLUSIVOS",A1003)))</formula>
    </cfRule>
  </conditionalFormatting>
  <conditionalFormatting sqref="A1003:F1020">
    <cfRule type="containsText" dxfId="699" priority="139" operator="containsText" text="NACIONAL">
      <formula>NOT(ISERROR(SEARCH("NACIONAL",A1003)))</formula>
    </cfRule>
  </conditionalFormatting>
  <conditionalFormatting sqref="A1074:F1076 A1077:D1088">
    <cfRule type="containsText" dxfId="698" priority="60" operator="containsText" text="NACIONAL">
      <formula>NOT(ISERROR(SEARCH("NACIONAL",A1074)))</formula>
    </cfRule>
  </conditionalFormatting>
  <conditionalFormatting sqref="A1074:F1088 A1089 C1089:F1089">
    <cfRule type="containsText" dxfId="697" priority="64" operator="containsText" text="EXCLUSIVOS">
      <formula>NOT(ISERROR(SEARCH("EXCLUSIVOS",A1074)))</formula>
    </cfRule>
  </conditionalFormatting>
  <conditionalFormatting sqref="A1090:F1095">
    <cfRule type="containsText" dxfId="696" priority="43" operator="containsText" text="NACIONAL">
      <formula>NOT(ISERROR(SEARCH("NACIONAL",A1090)))</formula>
    </cfRule>
    <cfRule type="containsText" dxfId="695" priority="44" operator="containsText" text="EXCLUSIVOS">
      <formula>NOT(ISERROR(SEARCH("EXCLUSIVOS",A1090)))</formula>
    </cfRule>
  </conditionalFormatting>
  <conditionalFormatting sqref="A1096:F1097">
    <cfRule type="containsText" dxfId="694" priority="25" operator="containsText" text="NACIONAL">
      <formula>NOT(ISERROR(SEARCH("NACIONAL",A1096)))</formula>
    </cfRule>
    <cfRule type="containsText" dxfId="693" priority="26" operator="containsText" text="EXCLUSIVOS">
      <formula>NOT(ISERROR(SEARCH("EXCLUSIVOS",A1096)))</formula>
    </cfRule>
  </conditionalFormatting>
  <conditionalFormatting sqref="A1098:F1099">
    <cfRule type="containsText" dxfId="692" priority="7" operator="containsText" text="NACIONAL">
      <formula>NOT(ISERROR(SEARCH("NACIONAL",A1098)))</formula>
    </cfRule>
    <cfRule type="containsText" dxfId="691" priority="8" operator="containsText" text="EXCLUSIVOS">
      <formula>NOT(ISERROR(SEARCH("EXCLUSIVOS",A1098)))</formula>
    </cfRule>
  </conditionalFormatting>
  <conditionalFormatting sqref="A1:XFD1">
    <cfRule type="containsText" dxfId="690" priority="609" operator="containsText" text="ELIMINADOS">
      <formula>NOT(ISERROR(SEARCH("ELIMINADOS",A1)))</formula>
    </cfRule>
    <cfRule type="containsText" dxfId="689" priority="611" operator="containsText" text="NACIONAL">
      <formula>NOT(ISERROR(SEARCH("NACIONAL",A1)))</formula>
    </cfRule>
    <cfRule type="containsText" dxfId="688" priority="612" operator="containsText" text="EXCLUSIVOS">
      <formula>NOT(ISERROR(SEARCH("EXCLUSIVOS",A1)))</formula>
    </cfRule>
  </conditionalFormatting>
  <conditionalFormatting sqref="B1">
    <cfRule type="duplicateValues" dxfId="687" priority="610"/>
  </conditionalFormatting>
  <conditionalFormatting sqref="B2:B14">
    <cfRule type="duplicateValues" dxfId="686" priority="605"/>
    <cfRule type="duplicateValues" dxfId="685" priority="604"/>
    <cfRule type="duplicateValues" dxfId="684" priority="603"/>
    <cfRule type="duplicateValues" dxfId="683" priority="602"/>
  </conditionalFormatting>
  <conditionalFormatting sqref="B2:B50">
    <cfRule type="duplicateValues" dxfId="682" priority="601"/>
    <cfRule type="cellIs" dxfId="681" priority="589" operator="equal">
      <formula>137502000.5</formula>
    </cfRule>
    <cfRule type="duplicateValues" dxfId="680" priority="518"/>
    <cfRule type="duplicateValues" dxfId="679" priority="607"/>
    <cfRule type="duplicateValues" dxfId="678" priority="606"/>
  </conditionalFormatting>
  <conditionalFormatting sqref="B15:B16">
    <cfRule type="duplicateValues" dxfId="677" priority="600"/>
    <cfRule type="duplicateValues" dxfId="676" priority="599"/>
    <cfRule type="duplicateValues" dxfId="675" priority="598"/>
    <cfRule type="duplicateValues" dxfId="674" priority="597"/>
  </conditionalFormatting>
  <conditionalFormatting sqref="B15:B29">
    <cfRule type="cellIs" dxfId="673" priority="587" operator="equal">
      <formula>142505510.5</formula>
    </cfRule>
  </conditionalFormatting>
  <conditionalFormatting sqref="B17">
    <cfRule type="cellIs" dxfId="672" priority="581" operator="equal">
      <formula>120851609</formula>
    </cfRule>
    <cfRule type="duplicateValues" dxfId="671" priority="583"/>
    <cfRule type="duplicateValues" dxfId="670" priority="584"/>
    <cfRule type="duplicateValues" dxfId="669" priority="585"/>
    <cfRule type="duplicateValues" dxfId="668" priority="586"/>
    <cfRule type="duplicateValues" dxfId="667" priority="582"/>
  </conditionalFormatting>
  <conditionalFormatting sqref="B18:B29">
    <cfRule type="duplicateValues" dxfId="666" priority="578"/>
    <cfRule type="duplicateValues" dxfId="665" priority="579"/>
    <cfRule type="duplicateValues" dxfId="664" priority="580"/>
    <cfRule type="duplicateValues" dxfId="663" priority="577"/>
  </conditionalFormatting>
  <conditionalFormatting sqref="B23:B24">
    <cfRule type="duplicateValues" dxfId="662" priority="574"/>
    <cfRule type="duplicateValues" dxfId="661" priority="575"/>
    <cfRule type="duplicateValues" dxfId="660" priority="576"/>
  </conditionalFormatting>
  <conditionalFormatting sqref="B25:B29">
    <cfRule type="duplicateValues" dxfId="659" priority="572"/>
    <cfRule type="duplicateValues" dxfId="658" priority="571"/>
    <cfRule type="duplicateValues" dxfId="657" priority="573"/>
  </conditionalFormatting>
  <conditionalFormatting sqref="B30:B34">
    <cfRule type="duplicateValues" dxfId="656" priority="570"/>
    <cfRule type="duplicateValues" dxfId="655" priority="569"/>
    <cfRule type="duplicateValues" dxfId="654" priority="566"/>
    <cfRule type="duplicateValues" dxfId="653" priority="568"/>
    <cfRule type="duplicateValues" dxfId="652" priority="567"/>
  </conditionalFormatting>
  <conditionalFormatting sqref="B35">
    <cfRule type="duplicateValues" dxfId="651" priority="563"/>
    <cfRule type="duplicateValues" dxfId="650" priority="562"/>
    <cfRule type="duplicateValues" dxfId="649" priority="564"/>
    <cfRule type="duplicateValues" dxfId="648" priority="565"/>
  </conditionalFormatting>
  <conditionalFormatting sqref="B35:B36">
    <cfRule type="cellIs" dxfId="647" priority="556" operator="equal">
      <formula>142505510.5</formula>
    </cfRule>
  </conditionalFormatting>
  <conditionalFormatting sqref="B36">
    <cfRule type="duplicateValues" dxfId="646" priority="561"/>
    <cfRule type="duplicateValues" dxfId="645" priority="560"/>
    <cfRule type="duplicateValues" dxfId="644" priority="559"/>
    <cfRule type="duplicateValues" dxfId="643" priority="558"/>
    <cfRule type="cellIs" dxfId="642" priority="557" operator="equal">
      <formula>120851609</formula>
    </cfRule>
  </conditionalFormatting>
  <conditionalFormatting sqref="B37:B40">
    <cfRule type="duplicateValues" dxfId="641" priority="596"/>
    <cfRule type="duplicateValues" dxfId="640" priority="595"/>
    <cfRule type="duplicateValues" dxfId="639" priority="594"/>
    <cfRule type="duplicateValues" dxfId="638" priority="593"/>
    <cfRule type="duplicateValues" dxfId="637" priority="592"/>
  </conditionalFormatting>
  <conditionalFormatting sqref="B41:B42">
    <cfRule type="duplicateValues" dxfId="636" priority="555"/>
    <cfRule type="duplicateValues" dxfId="635" priority="554"/>
    <cfRule type="duplicateValues" dxfId="634" priority="553"/>
    <cfRule type="duplicateValues" dxfId="633" priority="552"/>
  </conditionalFormatting>
  <conditionalFormatting sqref="B41:B49">
    <cfRule type="cellIs" dxfId="632" priority="588" operator="equal">
      <formula>142505510.5</formula>
    </cfRule>
  </conditionalFormatting>
  <conditionalFormatting sqref="B43">
    <cfRule type="duplicateValues" dxfId="631" priority="546"/>
    <cfRule type="duplicateValues" dxfId="630" priority="545"/>
    <cfRule type="duplicateValues" dxfId="629" priority="544"/>
    <cfRule type="duplicateValues" dxfId="628" priority="543"/>
  </conditionalFormatting>
  <conditionalFormatting sqref="B43:B46">
    <cfRule type="cellIs" dxfId="627" priority="538" operator="equal">
      <formula>120851609</formula>
    </cfRule>
  </conditionalFormatting>
  <conditionalFormatting sqref="B44:B45">
    <cfRule type="duplicateValues" dxfId="626" priority="551"/>
    <cfRule type="duplicateValues" dxfId="625" priority="550"/>
    <cfRule type="duplicateValues" dxfId="624" priority="549"/>
    <cfRule type="duplicateValues" dxfId="623" priority="548"/>
    <cfRule type="duplicateValues" dxfId="622" priority="547"/>
  </conditionalFormatting>
  <conditionalFormatting sqref="B46">
    <cfRule type="duplicateValues" dxfId="621" priority="542"/>
    <cfRule type="duplicateValues" dxfId="620" priority="541"/>
    <cfRule type="duplicateValues" dxfId="619" priority="540"/>
    <cfRule type="duplicateValues" dxfId="618" priority="539"/>
  </conditionalFormatting>
  <conditionalFormatting sqref="B46:B48">
    <cfRule type="duplicateValues" dxfId="617" priority="590"/>
  </conditionalFormatting>
  <conditionalFormatting sqref="B47">
    <cfRule type="duplicateValues" dxfId="616" priority="535"/>
    <cfRule type="duplicateValues" dxfId="615" priority="536"/>
    <cfRule type="duplicateValues" dxfId="614" priority="534"/>
    <cfRule type="duplicateValues" dxfId="613" priority="537"/>
  </conditionalFormatting>
  <conditionalFormatting sqref="B48">
    <cfRule type="duplicateValues" dxfId="612" priority="533"/>
    <cfRule type="duplicateValues" dxfId="611" priority="532"/>
    <cfRule type="duplicateValues" dxfId="610" priority="531"/>
    <cfRule type="duplicateValues" dxfId="609" priority="591"/>
  </conditionalFormatting>
  <conditionalFormatting sqref="B49">
    <cfRule type="duplicateValues" dxfId="608" priority="527"/>
    <cfRule type="duplicateValues" dxfId="607" priority="526"/>
    <cfRule type="duplicateValues" dxfId="606" priority="525"/>
    <cfRule type="duplicateValues" dxfId="605" priority="524"/>
    <cfRule type="duplicateValues" dxfId="604" priority="530"/>
    <cfRule type="duplicateValues" dxfId="603" priority="529"/>
    <cfRule type="duplicateValues" dxfId="602" priority="528"/>
  </conditionalFormatting>
  <conditionalFormatting sqref="B50">
    <cfRule type="duplicateValues" dxfId="601" priority="522"/>
    <cfRule type="duplicateValues" dxfId="600" priority="521"/>
    <cfRule type="duplicateValues" dxfId="599" priority="523"/>
    <cfRule type="duplicateValues" dxfId="598" priority="519"/>
    <cfRule type="duplicateValues" dxfId="597" priority="520"/>
  </conditionalFormatting>
  <conditionalFormatting sqref="B51:B443">
    <cfRule type="duplicateValues" dxfId="596" priority="517"/>
  </conditionalFormatting>
  <conditionalFormatting sqref="B51:B679">
    <cfRule type="duplicateValues" dxfId="595" priority="515"/>
  </conditionalFormatting>
  <conditionalFormatting sqref="B51:B728">
    <cfRule type="duplicateValues" dxfId="594" priority="280"/>
  </conditionalFormatting>
  <conditionalFormatting sqref="B56:B65">
    <cfRule type="duplicateValues" dxfId="593" priority="481"/>
    <cfRule type="duplicateValues" dxfId="592" priority="478"/>
    <cfRule type="duplicateValues" dxfId="591" priority="479"/>
    <cfRule type="duplicateValues" dxfId="590" priority="480"/>
  </conditionalFormatting>
  <conditionalFormatting sqref="B56:B67 B94:B103">
    <cfRule type="cellIs" dxfId="589" priority="448" operator="equal">
      <formula>142505510.5</formula>
    </cfRule>
  </conditionalFormatting>
  <conditionalFormatting sqref="B56:B68">
    <cfRule type="cellIs" dxfId="588" priority="436" operator="equal">
      <formula>137502000.5</formula>
    </cfRule>
  </conditionalFormatting>
  <conditionalFormatting sqref="B66:B67">
    <cfRule type="duplicateValues" dxfId="587" priority="445"/>
    <cfRule type="duplicateValues" dxfId="586" priority="444"/>
    <cfRule type="duplicateValues" dxfId="585" priority="443"/>
    <cfRule type="duplicateValues" dxfId="584" priority="446"/>
    <cfRule type="duplicateValues" dxfId="583" priority="447"/>
    <cfRule type="duplicateValues" dxfId="582" priority="442"/>
    <cfRule type="duplicateValues" dxfId="581" priority="441"/>
  </conditionalFormatting>
  <conditionalFormatting sqref="B68">
    <cfRule type="duplicateValues" dxfId="580" priority="437"/>
    <cfRule type="duplicateValues" dxfId="579" priority="435"/>
    <cfRule type="duplicateValues" dxfId="578" priority="440"/>
    <cfRule type="duplicateValues" dxfId="577" priority="439"/>
    <cfRule type="duplicateValues" dxfId="576" priority="438"/>
  </conditionalFormatting>
  <conditionalFormatting sqref="B79">
    <cfRule type="cellIs" dxfId="575" priority="423" operator="equal">
      <formula>142505510.5</formula>
    </cfRule>
    <cfRule type="cellIs" dxfId="574" priority="424" operator="equal">
      <formula>137502000.5</formula>
    </cfRule>
    <cfRule type="duplicateValues" dxfId="573" priority="425"/>
    <cfRule type="duplicateValues" dxfId="572" priority="426"/>
    <cfRule type="duplicateValues" dxfId="571" priority="427"/>
    <cfRule type="duplicateValues" dxfId="570" priority="428"/>
    <cfRule type="duplicateValues" dxfId="569" priority="429"/>
    <cfRule type="duplicateValues" dxfId="568" priority="432"/>
    <cfRule type="duplicateValues" dxfId="567" priority="431"/>
    <cfRule type="duplicateValues" dxfId="566" priority="434"/>
    <cfRule type="duplicateValues" dxfId="565" priority="430"/>
    <cfRule type="duplicateValues" dxfId="564" priority="422"/>
    <cfRule type="duplicateValues" dxfId="563" priority="433"/>
  </conditionalFormatting>
  <conditionalFormatting sqref="B80">
    <cfRule type="duplicateValues" dxfId="562" priority="420"/>
    <cfRule type="duplicateValues" dxfId="561" priority="418"/>
    <cfRule type="duplicateValues" dxfId="560" priority="419"/>
    <cfRule type="duplicateValues" dxfId="559" priority="421"/>
  </conditionalFormatting>
  <conditionalFormatting sqref="B89">
    <cfRule type="duplicateValues" dxfId="558" priority="414"/>
    <cfRule type="cellIs" dxfId="557" priority="413" operator="equal">
      <formula>120851609</formula>
    </cfRule>
    <cfRule type="duplicateValues" dxfId="556" priority="417"/>
    <cfRule type="duplicateValues" dxfId="555" priority="460"/>
    <cfRule type="duplicateValues" dxfId="554" priority="416"/>
    <cfRule type="duplicateValues" dxfId="553" priority="415"/>
  </conditionalFormatting>
  <conditionalFormatting sqref="B89:B91">
    <cfRule type="duplicateValues" dxfId="552" priority="490"/>
    <cfRule type="duplicateValues" dxfId="551" priority="487"/>
    <cfRule type="duplicateValues" dxfId="550" priority="488"/>
    <cfRule type="duplicateValues" dxfId="549" priority="489"/>
    <cfRule type="cellIs" dxfId="548" priority="449" operator="equal">
      <formula>137502000.5</formula>
    </cfRule>
  </conditionalFormatting>
  <conditionalFormatting sqref="B90:B91">
    <cfRule type="duplicateValues" dxfId="547" priority="482"/>
    <cfRule type="duplicateValues" dxfId="546" priority="483"/>
    <cfRule type="duplicateValues" dxfId="545" priority="484"/>
    <cfRule type="duplicateValues" dxfId="544" priority="485"/>
    <cfRule type="duplicateValues" dxfId="543" priority="486"/>
  </conditionalFormatting>
  <conditionalFormatting sqref="B92:B93">
    <cfRule type="duplicateValues" dxfId="542" priority="499"/>
    <cfRule type="duplicateValues" dxfId="541" priority="498"/>
    <cfRule type="duplicateValues" dxfId="540" priority="497"/>
    <cfRule type="duplicateValues" dxfId="539" priority="496"/>
  </conditionalFormatting>
  <conditionalFormatting sqref="B93">
    <cfRule type="duplicateValues" dxfId="538" priority="491"/>
    <cfRule type="duplicateValues" dxfId="537" priority="492"/>
    <cfRule type="duplicateValues" dxfId="536" priority="493"/>
    <cfRule type="duplicateValues" dxfId="535" priority="494"/>
    <cfRule type="duplicateValues" dxfId="534" priority="495"/>
  </conditionalFormatting>
  <conditionalFormatting sqref="B93:B103">
    <cfRule type="cellIs" dxfId="533" priority="404" operator="equal">
      <formula>137502000.5</formula>
    </cfRule>
  </conditionalFormatting>
  <conditionalFormatting sqref="B94:B100">
    <cfRule type="duplicateValues" dxfId="532" priority="469"/>
    <cfRule type="duplicateValues" dxfId="531" priority="471"/>
    <cfRule type="duplicateValues" dxfId="530" priority="470"/>
  </conditionalFormatting>
  <conditionalFormatting sqref="B94:B102">
    <cfRule type="duplicateValues" dxfId="529" priority="473"/>
    <cfRule type="duplicateValues" dxfId="528" priority="474"/>
    <cfRule type="duplicateValues" dxfId="527" priority="475"/>
    <cfRule type="duplicateValues" dxfId="526" priority="472"/>
  </conditionalFormatting>
  <conditionalFormatting sqref="B94:B103">
    <cfRule type="duplicateValues" dxfId="525" priority="466"/>
    <cfRule type="duplicateValues" dxfId="524" priority="465"/>
    <cfRule type="duplicateValues" dxfId="523" priority="463"/>
    <cfRule type="duplicateValues" dxfId="522" priority="464"/>
  </conditionalFormatting>
  <conditionalFormatting sqref="B99:B101 B103">
    <cfRule type="cellIs" dxfId="521" priority="412" operator="equal">
      <formula>120851609</formula>
    </cfRule>
  </conditionalFormatting>
  <conditionalFormatting sqref="B101:B102">
    <cfRule type="duplicateValues" dxfId="520" priority="411"/>
    <cfRule type="duplicateValues" dxfId="519" priority="409"/>
    <cfRule type="duplicateValues" dxfId="518" priority="410"/>
  </conditionalFormatting>
  <conditionalFormatting sqref="B103">
    <cfRule type="duplicateValues" dxfId="517" priority="407"/>
    <cfRule type="duplicateValues" dxfId="516" priority="403"/>
    <cfRule type="duplicateValues" dxfId="515" priority="408"/>
    <cfRule type="duplicateValues" dxfId="514" priority="405"/>
    <cfRule type="duplicateValues" dxfId="513" priority="406"/>
  </conditionalFormatting>
  <conditionalFormatting sqref="B104:B114">
    <cfRule type="duplicateValues" dxfId="512" priority="454"/>
    <cfRule type="duplicateValues" dxfId="511" priority="400"/>
    <cfRule type="duplicateValues" dxfId="510" priority="399"/>
  </conditionalFormatting>
  <conditionalFormatting sqref="B105">
    <cfRule type="cellIs" dxfId="509" priority="394" operator="equal">
      <formula>120851609</formula>
    </cfRule>
    <cfRule type="duplicateValues" dxfId="508" priority="395"/>
    <cfRule type="duplicateValues" dxfId="507" priority="396"/>
    <cfRule type="duplicateValues" dxfId="506" priority="397"/>
    <cfRule type="duplicateValues" dxfId="505" priority="398"/>
    <cfRule type="cellIs" dxfId="504" priority="402" operator="equal">
      <formula>137502000.5</formula>
    </cfRule>
    <cfRule type="cellIs" dxfId="503" priority="401" operator="equal">
      <formula>142505510.5</formula>
    </cfRule>
  </conditionalFormatting>
  <conditionalFormatting sqref="B108">
    <cfRule type="cellIs" dxfId="502" priority="388" operator="equal">
      <formula>142505510.5</formula>
    </cfRule>
    <cfRule type="cellIs" dxfId="501" priority="389" operator="equal">
      <formula>137502000.5</formula>
    </cfRule>
    <cfRule type="duplicateValues" dxfId="500" priority="390"/>
    <cfRule type="duplicateValues" dxfId="499" priority="391"/>
    <cfRule type="duplicateValues" dxfId="498" priority="392"/>
    <cfRule type="duplicateValues" dxfId="497" priority="393"/>
  </conditionalFormatting>
  <conditionalFormatting sqref="B109">
    <cfRule type="duplicateValues" dxfId="496" priority="385"/>
    <cfRule type="duplicateValues" dxfId="495" priority="386"/>
    <cfRule type="duplicateValues" dxfId="494" priority="387"/>
  </conditionalFormatting>
  <conditionalFormatting sqref="B110">
    <cfRule type="duplicateValues" dxfId="493" priority="384"/>
    <cfRule type="cellIs" dxfId="492" priority="378" operator="equal">
      <formula>142505510.5</formula>
    </cfRule>
    <cfRule type="cellIs" dxfId="491" priority="379" operator="equal">
      <formula>137502000.5</formula>
    </cfRule>
    <cfRule type="cellIs" dxfId="490" priority="380" operator="equal">
      <formula>120851609</formula>
    </cfRule>
    <cfRule type="duplicateValues" dxfId="489" priority="381"/>
    <cfRule type="duplicateValues" dxfId="488" priority="382"/>
    <cfRule type="duplicateValues" dxfId="487" priority="383"/>
  </conditionalFormatting>
  <conditionalFormatting sqref="B111:B113 B104:B107">
    <cfRule type="duplicateValues" dxfId="486" priority="450"/>
    <cfRule type="duplicateValues" dxfId="485" priority="452"/>
    <cfRule type="duplicateValues" dxfId="484" priority="451"/>
  </conditionalFormatting>
  <conditionalFormatting sqref="B111:B113 B104:B109">
    <cfRule type="duplicateValues" dxfId="483" priority="453"/>
  </conditionalFormatting>
  <conditionalFormatting sqref="B114">
    <cfRule type="duplicateValues" dxfId="482" priority="375"/>
    <cfRule type="duplicateValues" dxfId="481" priority="374"/>
    <cfRule type="duplicateValues" dxfId="480" priority="373"/>
    <cfRule type="duplicateValues" dxfId="479" priority="372"/>
    <cfRule type="duplicateValues" dxfId="478" priority="371"/>
    <cfRule type="duplicateValues" dxfId="477" priority="369"/>
    <cfRule type="duplicateValues" dxfId="476" priority="368"/>
    <cfRule type="duplicateValues" dxfId="475" priority="370"/>
    <cfRule type="duplicateValues" dxfId="474" priority="376"/>
    <cfRule type="duplicateValues" dxfId="473" priority="367"/>
    <cfRule type="cellIs" dxfId="472" priority="364" operator="equal">
      <formula>142505510.5</formula>
    </cfRule>
    <cfRule type="cellIs" dxfId="471" priority="365" operator="equal">
      <formula>137502000.5</formula>
    </cfRule>
    <cfRule type="cellIs" dxfId="470" priority="366" operator="equal">
      <formula>120851609</formula>
    </cfRule>
    <cfRule type="duplicateValues" dxfId="469" priority="377"/>
  </conditionalFormatting>
  <conditionalFormatting sqref="B115:B128">
    <cfRule type="duplicateValues" dxfId="468" priority="455"/>
  </conditionalFormatting>
  <conditionalFormatting sqref="B129">
    <cfRule type="duplicateValues" dxfId="467" priority="363"/>
  </conditionalFormatting>
  <conditionalFormatting sqref="B130">
    <cfRule type="duplicateValues" dxfId="466" priority="362"/>
  </conditionalFormatting>
  <conditionalFormatting sqref="B131">
    <cfRule type="duplicateValues" dxfId="465" priority="361"/>
  </conditionalFormatting>
  <conditionalFormatting sqref="B150:B191">
    <cfRule type="duplicateValues" dxfId="464" priority="360"/>
  </conditionalFormatting>
  <conditionalFormatting sqref="B193:B198">
    <cfRule type="duplicateValues" dxfId="463" priority="500"/>
  </conditionalFormatting>
  <conditionalFormatting sqref="B199:B210">
    <cfRule type="duplicateValues" dxfId="462" priority="359"/>
  </conditionalFormatting>
  <conditionalFormatting sqref="B211:B215">
    <cfRule type="duplicateValues" dxfId="461" priority="358"/>
  </conditionalFormatting>
  <conditionalFormatting sqref="B219:B242">
    <cfRule type="duplicateValues" dxfId="460" priority="357"/>
  </conditionalFormatting>
  <conditionalFormatting sqref="B243:B255">
    <cfRule type="duplicateValues" dxfId="459" priority="462"/>
  </conditionalFormatting>
  <conditionalFormatting sqref="B256">
    <cfRule type="duplicateValues" dxfId="458" priority="356"/>
  </conditionalFormatting>
  <conditionalFormatting sqref="B258:B263">
    <cfRule type="duplicateValues" dxfId="457" priority="508"/>
  </conditionalFormatting>
  <conditionalFormatting sqref="B264:B278">
    <cfRule type="duplicateValues" dxfId="456" priority="456"/>
  </conditionalFormatting>
  <conditionalFormatting sqref="B285:B298">
    <cfRule type="duplicateValues" dxfId="455" priority="461"/>
  </conditionalFormatting>
  <conditionalFormatting sqref="B299">
    <cfRule type="duplicateValues" dxfId="454" priority="353"/>
    <cfRule type="duplicateValues" dxfId="453" priority="354"/>
    <cfRule type="duplicateValues" dxfId="452" priority="355"/>
  </conditionalFormatting>
  <conditionalFormatting sqref="B300">
    <cfRule type="duplicateValues" dxfId="451" priority="350"/>
    <cfRule type="duplicateValues" dxfId="450" priority="351"/>
    <cfRule type="duplicateValues" dxfId="449" priority="352"/>
  </conditionalFormatting>
  <conditionalFormatting sqref="B301:B306">
    <cfRule type="duplicateValues" dxfId="448" priority="347"/>
    <cfRule type="duplicateValues" dxfId="447" priority="348"/>
    <cfRule type="duplicateValues" dxfId="446" priority="349"/>
  </conditionalFormatting>
  <conditionalFormatting sqref="B307:B311">
    <cfRule type="duplicateValues" dxfId="445" priority="345"/>
    <cfRule type="duplicateValues" dxfId="444" priority="344"/>
    <cfRule type="duplicateValues" dxfId="443" priority="346"/>
  </conditionalFormatting>
  <conditionalFormatting sqref="B312:B315">
    <cfRule type="duplicateValues" dxfId="442" priority="341"/>
    <cfRule type="duplicateValues" dxfId="441" priority="342"/>
    <cfRule type="duplicateValues" dxfId="440" priority="343"/>
  </conditionalFormatting>
  <conditionalFormatting sqref="B316:B317">
    <cfRule type="duplicateValues" dxfId="439" priority="457"/>
  </conditionalFormatting>
  <conditionalFormatting sqref="B318:B337">
    <cfRule type="duplicateValues" dxfId="438" priority="459"/>
  </conditionalFormatting>
  <conditionalFormatting sqref="B329">
    <cfRule type="duplicateValues" dxfId="437" priority="340"/>
  </conditionalFormatting>
  <conditionalFormatting sqref="B333:B334">
    <cfRule type="duplicateValues" dxfId="436" priority="339"/>
  </conditionalFormatting>
  <conditionalFormatting sqref="B335:B337 B330:B332 B318:B328">
    <cfRule type="duplicateValues" dxfId="435" priority="458"/>
  </conditionalFormatting>
  <conditionalFormatting sqref="B338:B342">
    <cfRule type="duplicateValues" dxfId="434" priority="477"/>
  </conditionalFormatting>
  <conditionalFormatting sqref="B343:B357">
    <cfRule type="duplicateValues" dxfId="433" priority="507"/>
  </conditionalFormatting>
  <conditionalFormatting sqref="B347">
    <cfRule type="duplicateValues" dxfId="432" priority="338"/>
  </conditionalFormatting>
  <conditionalFormatting sqref="B353">
    <cfRule type="duplicateValues" dxfId="431" priority="337"/>
  </conditionalFormatting>
  <conditionalFormatting sqref="B354:B357 B343:B352">
    <cfRule type="duplicateValues" dxfId="430" priority="506"/>
  </conditionalFormatting>
  <conditionalFormatting sqref="B354:B357 B348:B352 B343:B346">
    <cfRule type="duplicateValues" dxfId="429" priority="505"/>
  </conditionalFormatting>
  <conditionalFormatting sqref="B358">
    <cfRule type="duplicateValues" dxfId="428" priority="335"/>
    <cfRule type="duplicateValues" dxfId="427" priority="336"/>
  </conditionalFormatting>
  <conditionalFormatting sqref="B365:B429">
    <cfRule type="duplicateValues" dxfId="426" priority="467"/>
  </conditionalFormatting>
  <conditionalFormatting sqref="B430:B434">
    <cfRule type="duplicateValues" dxfId="425" priority="468"/>
  </conditionalFormatting>
  <conditionalFormatting sqref="B436">
    <cfRule type="duplicateValues" dxfId="424" priority="476"/>
  </conditionalFormatting>
  <conditionalFormatting sqref="B437:B443">
    <cfRule type="duplicateValues" dxfId="423" priority="511"/>
  </conditionalFormatting>
  <conditionalFormatting sqref="B444:B448">
    <cfRule type="duplicateValues" dxfId="422" priority="501"/>
  </conditionalFormatting>
  <conditionalFormatting sqref="B449:B454">
    <cfRule type="duplicateValues" dxfId="421" priority="334"/>
    <cfRule type="duplicateValues" dxfId="420" priority="332"/>
    <cfRule type="duplicateValues" dxfId="419" priority="333"/>
  </conditionalFormatting>
  <conditionalFormatting sqref="B455:B459">
    <cfRule type="duplicateValues" dxfId="418" priority="504"/>
  </conditionalFormatting>
  <conditionalFormatting sqref="B456:B457">
    <cfRule type="duplicateValues" dxfId="417" priority="330"/>
  </conditionalFormatting>
  <conditionalFormatting sqref="B458:B459 B455">
    <cfRule type="duplicateValues" dxfId="416" priority="331"/>
  </conditionalFormatting>
  <conditionalFormatting sqref="B460">
    <cfRule type="duplicateValues" dxfId="415" priority="329"/>
  </conditionalFormatting>
  <conditionalFormatting sqref="B461:B462">
    <cfRule type="duplicateValues" dxfId="414" priority="502"/>
  </conditionalFormatting>
  <conditionalFormatting sqref="B463:B466">
    <cfRule type="duplicateValues" dxfId="413" priority="328"/>
  </conditionalFormatting>
  <conditionalFormatting sqref="B467:B490">
    <cfRule type="duplicateValues" dxfId="412" priority="503"/>
  </conditionalFormatting>
  <conditionalFormatting sqref="B491:B495">
    <cfRule type="duplicateValues" dxfId="411" priority="327"/>
  </conditionalFormatting>
  <conditionalFormatting sqref="B496">
    <cfRule type="duplicateValues" dxfId="410" priority="326"/>
    <cfRule type="duplicateValues" dxfId="409" priority="324"/>
    <cfRule type="duplicateValues" dxfId="408" priority="325"/>
  </conditionalFormatting>
  <conditionalFormatting sqref="B497">
    <cfRule type="duplicateValues" dxfId="407" priority="323"/>
  </conditionalFormatting>
  <conditionalFormatting sqref="B498:B500">
    <cfRule type="duplicateValues" dxfId="406" priority="509"/>
  </conditionalFormatting>
  <conditionalFormatting sqref="B501">
    <cfRule type="duplicateValues" dxfId="405" priority="322"/>
  </conditionalFormatting>
  <conditionalFormatting sqref="B502">
    <cfRule type="duplicateValues" dxfId="404" priority="321"/>
  </conditionalFormatting>
  <conditionalFormatting sqref="B503">
    <cfRule type="duplicateValues" dxfId="403" priority="320"/>
  </conditionalFormatting>
  <conditionalFormatting sqref="B504:B506">
    <cfRule type="duplicateValues" dxfId="402" priority="319"/>
  </conditionalFormatting>
  <conditionalFormatting sqref="B507">
    <cfRule type="duplicateValues" dxfId="401" priority="318"/>
  </conditionalFormatting>
  <conditionalFormatting sqref="B508">
    <cfRule type="duplicateValues" dxfId="400" priority="317"/>
  </conditionalFormatting>
  <conditionalFormatting sqref="B509">
    <cfRule type="duplicateValues" dxfId="399" priority="316"/>
  </conditionalFormatting>
  <conditionalFormatting sqref="B510">
    <cfRule type="duplicateValues" dxfId="398" priority="315"/>
    <cfRule type="duplicateValues" dxfId="397" priority="314"/>
  </conditionalFormatting>
  <conditionalFormatting sqref="B511">
    <cfRule type="duplicateValues" dxfId="396" priority="313"/>
    <cfRule type="duplicateValues" dxfId="395" priority="312"/>
  </conditionalFormatting>
  <conditionalFormatting sqref="B512:B517">
    <cfRule type="duplicateValues" dxfId="394" priority="310"/>
    <cfRule type="cellIs" dxfId="393" priority="311" operator="equal">
      <formula>504101275</formula>
    </cfRule>
  </conditionalFormatting>
  <conditionalFormatting sqref="B518:B532">
    <cfRule type="duplicateValues" dxfId="392" priority="309"/>
  </conditionalFormatting>
  <conditionalFormatting sqref="B533">
    <cfRule type="duplicateValues" dxfId="391" priority="306"/>
    <cfRule type="duplicateValues" dxfId="390" priority="307"/>
    <cfRule type="duplicateValues" dxfId="389" priority="308"/>
  </conditionalFormatting>
  <conditionalFormatting sqref="B534:B535">
    <cfRule type="duplicateValues" dxfId="388" priority="510"/>
  </conditionalFormatting>
  <conditionalFormatting sqref="B536:B551">
    <cfRule type="duplicateValues" dxfId="387" priority="512"/>
  </conditionalFormatting>
  <conditionalFormatting sqref="B552:B558">
    <cfRule type="duplicateValues" dxfId="386" priority="305"/>
  </conditionalFormatting>
  <conditionalFormatting sqref="B559:B574">
    <cfRule type="duplicateValues" dxfId="385" priority="304"/>
  </conditionalFormatting>
  <conditionalFormatting sqref="B575:B603 B51:B535">
    <cfRule type="duplicateValues" dxfId="384" priority="516"/>
  </conditionalFormatting>
  <conditionalFormatting sqref="B604">
    <cfRule type="duplicateValues" dxfId="383" priority="302"/>
    <cfRule type="duplicateValues" dxfId="382" priority="303"/>
  </conditionalFormatting>
  <conditionalFormatting sqref="B605:B652">
    <cfRule type="duplicateValues" dxfId="381" priority="300"/>
    <cfRule type="duplicateValues" dxfId="380" priority="301"/>
  </conditionalFormatting>
  <conditionalFormatting sqref="B653:B655">
    <cfRule type="duplicateValues" dxfId="379" priority="297"/>
    <cfRule type="duplicateValues" dxfId="378" priority="298"/>
    <cfRule type="duplicateValues" dxfId="377" priority="299"/>
  </conditionalFormatting>
  <conditionalFormatting sqref="B656:B658">
    <cfRule type="duplicateValues" dxfId="376" priority="514"/>
    <cfRule type="duplicateValues" dxfId="375" priority="513"/>
  </conditionalFormatting>
  <conditionalFormatting sqref="B659:B664">
    <cfRule type="duplicateValues" dxfId="374" priority="294"/>
  </conditionalFormatting>
  <conditionalFormatting sqref="B659:B676">
    <cfRule type="duplicateValues" dxfId="373" priority="295"/>
  </conditionalFormatting>
  <conditionalFormatting sqref="B659:B679">
    <cfRule type="duplicateValues" dxfId="372" priority="296"/>
  </conditionalFormatting>
  <conditionalFormatting sqref="B665:B676">
    <cfRule type="duplicateValues" dxfId="371" priority="293"/>
  </conditionalFormatting>
  <conditionalFormatting sqref="B678">
    <cfRule type="cellIs" dxfId="370" priority="290" operator="equal">
      <formula>504101275</formula>
    </cfRule>
  </conditionalFormatting>
  <conditionalFormatting sqref="B678:B679">
    <cfRule type="duplicateValues" dxfId="369" priority="292"/>
    <cfRule type="duplicateValues" dxfId="368" priority="291"/>
  </conditionalFormatting>
  <conditionalFormatting sqref="B680:B683">
    <cfRule type="duplicateValues" dxfId="367" priority="287"/>
    <cfRule type="duplicateValues" dxfId="366" priority="289"/>
    <cfRule type="duplicateValues" dxfId="365" priority="288"/>
  </conditionalFormatting>
  <conditionalFormatting sqref="B684">
    <cfRule type="duplicateValues" dxfId="364" priority="284"/>
    <cfRule type="duplicateValues" dxfId="363" priority="285"/>
    <cfRule type="duplicateValues" dxfId="362" priority="286"/>
  </conditionalFormatting>
  <conditionalFormatting sqref="B685:B728">
    <cfRule type="duplicateValues" dxfId="361" priority="282"/>
    <cfRule type="duplicateValues" dxfId="360" priority="283"/>
    <cfRule type="duplicateValues" dxfId="359" priority="281"/>
  </conditionalFormatting>
  <conditionalFormatting sqref="B802:B848">
    <cfRule type="duplicateValues" dxfId="358" priority="257"/>
  </conditionalFormatting>
  <conditionalFormatting sqref="B849:B853">
    <cfRule type="duplicateValues" dxfId="357" priority="247"/>
  </conditionalFormatting>
  <conditionalFormatting sqref="B854:B868">
    <cfRule type="duplicateValues" dxfId="356" priority="237"/>
  </conditionalFormatting>
  <conditionalFormatting sqref="B869:B876">
    <cfRule type="duplicateValues" dxfId="355" priority="236"/>
  </conditionalFormatting>
  <conditionalFormatting sqref="B877:B881">
    <cfRule type="duplicateValues" dxfId="354" priority="227"/>
    <cfRule type="duplicateValues" dxfId="353" priority="225"/>
    <cfRule type="duplicateValues" dxfId="352" priority="226"/>
  </conditionalFormatting>
  <conditionalFormatting sqref="B882">
    <cfRule type="duplicateValues" dxfId="351" priority="214"/>
    <cfRule type="duplicateValues" dxfId="350" priority="215"/>
    <cfRule type="duplicateValues" dxfId="349" priority="216"/>
  </conditionalFormatting>
  <conditionalFormatting sqref="B905:B922">
    <cfRule type="duplicateValues" dxfId="348" priority="204"/>
    <cfRule type="duplicateValues" dxfId="347" priority="205"/>
    <cfRule type="duplicateValues" dxfId="346" priority="206"/>
    <cfRule type="duplicateValues" dxfId="345" priority="200"/>
  </conditionalFormatting>
  <conditionalFormatting sqref="B983:B1002">
    <cfRule type="duplicateValues" dxfId="344" priority="192"/>
    <cfRule type="duplicateValues" dxfId="343" priority="191"/>
    <cfRule type="duplicateValues" dxfId="342" priority="189"/>
    <cfRule type="duplicateValues" dxfId="341" priority="188"/>
    <cfRule type="duplicateValues" dxfId="340" priority="187"/>
    <cfRule type="duplicateValues" dxfId="339" priority="190"/>
  </conditionalFormatting>
  <conditionalFormatting sqref="B998:B1000">
    <cfRule type="duplicateValues" dxfId="338" priority="181"/>
    <cfRule type="duplicateValues" dxfId="337" priority="180"/>
    <cfRule type="duplicateValues" dxfId="336" priority="182"/>
  </conditionalFormatting>
  <conditionalFormatting sqref="B998:B1001">
    <cfRule type="duplicateValues" dxfId="335" priority="177"/>
    <cfRule type="duplicateValues" dxfId="334" priority="179"/>
    <cfRule type="duplicateValues" dxfId="333" priority="183"/>
    <cfRule type="duplicateValues" dxfId="332" priority="178"/>
  </conditionalFormatting>
  <conditionalFormatting sqref="B1003:B1033">
    <cfRule type="duplicateValues" dxfId="331" priority="142"/>
    <cfRule type="duplicateValues" dxfId="330" priority="141"/>
    <cfRule type="duplicateValues" dxfId="329" priority="144"/>
    <cfRule type="duplicateValues" dxfId="328" priority="143"/>
  </conditionalFormatting>
  <conditionalFormatting sqref="B1023:B1027">
    <cfRule type="duplicateValues" dxfId="327" priority="127"/>
    <cfRule type="duplicateValues" dxfId="326" priority="126"/>
    <cfRule type="duplicateValues" dxfId="325" priority="125"/>
    <cfRule type="duplicateValues" dxfId="324" priority="124"/>
    <cfRule type="duplicateValues" dxfId="323" priority="123"/>
  </conditionalFormatting>
  <conditionalFormatting sqref="B1023:B1028">
    <cfRule type="duplicateValues" dxfId="322" priority="131"/>
    <cfRule type="duplicateValues" dxfId="321" priority="130"/>
    <cfRule type="duplicateValues" dxfId="320" priority="129"/>
    <cfRule type="duplicateValues" dxfId="319" priority="128"/>
  </conditionalFormatting>
  <conditionalFormatting sqref="B1028">
    <cfRule type="duplicateValues" dxfId="318" priority="120"/>
    <cfRule type="duplicateValues" dxfId="317" priority="119"/>
    <cfRule type="duplicateValues" dxfId="316" priority="116"/>
  </conditionalFormatting>
  <conditionalFormatting sqref="B1029:B1031">
    <cfRule type="duplicateValues" dxfId="315" priority="115"/>
    <cfRule type="duplicateValues" dxfId="314" priority="114"/>
    <cfRule type="duplicateValues" dxfId="313" priority="113"/>
    <cfRule type="duplicateValues" dxfId="312" priority="112"/>
    <cfRule type="duplicateValues" dxfId="311" priority="111"/>
    <cfRule type="duplicateValues" dxfId="310" priority="110"/>
  </conditionalFormatting>
  <conditionalFormatting sqref="B1034:B1035">
    <cfRule type="containsText" dxfId="309" priority="96" operator="containsText" text="NACIONAL">
      <formula>NOT(ISERROR(SEARCH("NACIONAL",B1034)))</formula>
    </cfRule>
  </conditionalFormatting>
  <conditionalFormatting sqref="B1034:B1073">
    <cfRule type="duplicateValues" dxfId="308" priority="95"/>
    <cfRule type="duplicateValues" dxfId="307" priority="102"/>
    <cfRule type="duplicateValues" dxfId="306" priority="101"/>
    <cfRule type="duplicateValues" dxfId="305" priority="100"/>
    <cfRule type="duplicateValues" dxfId="304" priority="99"/>
    <cfRule type="containsText" dxfId="303" priority="97" operator="containsText" text="EXCLUSIVOS">
      <formula>NOT(ISERROR(SEARCH("EXCLUSIVOS",B1034)))</formula>
    </cfRule>
    <cfRule type="duplicateValues" dxfId="302" priority="103"/>
    <cfRule type="duplicateValues" dxfId="301" priority="98"/>
  </conditionalFormatting>
  <conditionalFormatting sqref="B1036:B1073">
    <cfRule type="containsText" dxfId="300" priority="94" operator="containsText" text="NACIONAL">
      <formula>NOT(ISERROR(SEARCH("NACIONAL",B1036)))</formula>
    </cfRule>
    <cfRule type="duplicateValues" dxfId="299" priority="93"/>
  </conditionalFormatting>
  <conditionalFormatting sqref="B1074:B1088">
    <cfRule type="duplicateValues" dxfId="298" priority="71"/>
  </conditionalFormatting>
  <conditionalFormatting sqref="B1074:B1089">
    <cfRule type="duplicateValues" dxfId="297" priority="66"/>
    <cfRule type="duplicateValues" dxfId="296" priority="67"/>
    <cfRule type="duplicateValues" dxfId="295" priority="65"/>
    <cfRule type="duplicateValues" dxfId="294" priority="58"/>
    <cfRule type="duplicateValues" dxfId="293" priority="59"/>
    <cfRule type="duplicateValues" dxfId="292" priority="68"/>
  </conditionalFormatting>
  <conditionalFormatting sqref="B1089">
    <cfRule type="duplicateValues" dxfId="291" priority="56"/>
  </conditionalFormatting>
  <conditionalFormatting sqref="B1090:B1095">
    <cfRule type="duplicateValues" dxfId="290" priority="49"/>
    <cfRule type="duplicateValues" dxfId="289" priority="48"/>
    <cfRule type="duplicateValues" dxfId="288" priority="47"/>
    <cfRule type="duplicateValues" dxfId="287" priority="46"/>
    <cfRule type="duplicateValues" dxfId="286" priority="45"/>
    <cfRule type="duplicateValues" dxfId="285" priority="37"/>
    <cfRule type="duplicateValues" dxfId="284" priority="54"/>
    <cfRule type="duplicateValues" dxfId="283" priority="53"/>
    <cfRule type="duplicateValues" dxfId="282" priority="50"/>
  </conditionalFormatting>
  <conditionalFormatting sqref="B1096:B1097">
    <cfRule type="duplicateValues" dxfId="281" priority="33"/>
    <cfRule type="duplicateValues" dxfId="280" priority="19"/>
    <cfRule type="duplicateValues" dxfId="279" priority="27"/>
    <cfRule type="duplicateValues" dxfId="278" priority="28"/>
    <cfRule type="duplicateValues" dxfId="277" priority="29"/>
    <cfRule type="duplicateValues" dxfId="276" priority="30"/>
    <cfRule type="duplicateValues" dxfId="275" priority="31"/>
    <cfRule type="duplicateValues" dxfId="274" priority="32"/>
    <cfRule type="duplicateValues" dxfId="273" priority="34"/>
  </conditionalFormatting>
  <conditionalFormatting sqref="B1098:B1099">
    <cfRule type="duplicateValues" dxfId="272" priority="12"/>
    <cfRule type="duplicateValues" dxfId="271" priority="11"/>
    <cfRule type="duplicateValues" dxfId="270" priority="10"/>
    <cfRule type="duplicateValues" dxfId="269" priority="1"/>
    <cfRule type="duplicateValues" dxfId="268" priority="14"/>
    <cfRule type="duplicateValues" dxfId="267" priority="9"/>
    <cfRule type="duplicateValues" dxfId="266" priority="15"/>
    <cfRule type="duplicateValues" dxfId="265" priority="16"/>
    <cfRule type="duplicateValues" dxfId="264" priority="13"/>
  </conditionalFormatting>
  <conditionalFormatting sqref="B1:C1">
    <cfRule type="duplicateValues" dxfId="263" priority="613"/>
  </conditionalFormatting>
  <conditionalFormatting sqref="B802:C848">
    <cfRule type="duplicateValues" dxfId="262" priority="266"/>
    <cfRule type="duplicateValues" dxfId="261" priority="265"/>
  </conditionalFormatting>
  <conditionalFormatting sqref="B849:C853">
    <cfRule type="duplicateValues" dxfId="260" priority="256"/>
    <cfRule type="duplicateValues" dxfId="259" priority="255"/>
  </conditionalFormatting>
  <conditionalFormatting sqref="B854:C868">
    <cfRule type="duplicateValues" dxfId="258" priority="246"/>
    <cfRule type="duplicateValues" dxfId="257" priority="245"/>
  </conditionalFormatting>
  <conditionalFormatting sqref="B869:C876">
    <cfRule type="duplicateValues" dxfId="256" priority="235"/>
    <cfRule type="duplicateValues" dxfId="255" priority="234"/>
  </conditionalFormatting>
  <conditionalFormatting sqref="B877:C881">
    <cfRule type="duplicateValues" dxfId="254" priority="230"/>
    <cfRule type="duplicateValues" dxfId="253" priority="231"/>
  </conditionalFormatting>
  <conditionalFormatting sqref="B882:C882">
    <cfRule type="duplicateValues" dxfId="252" priority="223"/>
    <cfRule type="duplicateValues" dxfId="251" priority="224"/>
  </conditionalFormatting>
  <conditionalFormatting sqref="B905:C922">
    <cfRule type="duplicateValues" dxfId="250" priority="207"/>
    <cfRule type="duplicateValues" dxfId="249" priority="208"/>
  </conditionalFormatting>
  <conditionalFormatting sqref="B1003:C1033">
    <cfRule type="duplicateValues" dxfId="248" priority="145"/>
    <cfRule type="duplicateValues" dxfId="247" priority="146"/>
  </conditionalFormatting>
  <conditionalFormatting sqref="B1074:C1089">
    <cfRule type="duplicateValues" dxfId="246" priority="70"/>
    <cfRule type="duplicateValues" dxfId="245" priority="69"/>
  </conditionalFormatting>
  <conditionalFormatting sqref="B1090:C1095">
    <cfRule type="duplicateValues" dxfId="244" priority="51"/>
    <cfRule type="duplicateValues" dxfId="243" priority="52"/>
  </conditionalFormatting>
  <conditionalFormatting sqref="B1096:C1097">
    <cfRule type="duplicateValues" dxfId="242" priority="36"/>
    <cfRule type="duplicateValues" dxfId="241" priority="35"/>
  </conditionalFormatting>
  <conditionalFormatting sqref="B1098:C1099">
    <cfRule type="duplicateValues" dxfId="240" priority="17"/>
    <cfRule type="duplicateValues" dxfId="239" priority="18"/>
  </conditionalFormatting>
  <conditionalFormatting sqref="C983:C1002">
    <cfRule type="duplicateValues" dxfId="238" priority="165"/>
    <cfRule type="duplicateValues" dxfId="237" priority="164"/>
  </conditionalFormatting>
  <conditionalFormatting sqref="C983:F1002">
    <cfRule type="containsText" dxfId="236" priority="155" operator="containsText" text="EXCLUSIVOS">
      <formula>NOT(ISERROR(SEARCH("EXCLUSIVOS",C983)))</formula>
    </cfRule>
    <cfRule type="containsText" dxfId="235" priority="154" operator="containsText" text="NACIONAL">
      <formula>NOT(ISERROR(SEARCH("NACIONAL",C983)))</formula>
    </cfRule>
  </conditionalFormatting>
  <conditionalFormatting sqref="E299">
    <cfRule type="duplicateValues" dxfId="234" priority="279"/>
  </conditionalFormatting>
  <conditionalFormatting sqref="E680:E683">
    <cfRule type="duplicateValues" dxfId="233" priority="278"/>
    <cfRule type="duplicateValues" dxfId="232" priority="277"/>
    <cfRule type="duplicateValues" dxfId="231" priority="276"/>
  </conditionalFormatting>
  <conditionalFormatting sqref="E684">
    <cfRule type="duplicateValues" dxfId="230" priority="274"/>
    <cfRule type="duplicateValues" dxfId="229" priority="273"/>
    <cfRule type="duplicateValues" dxfId="228" priority="275"/>
  </conditionalFormatting>
  <conditionalFormatting sqref="E685:E728">
    <cfRule type="duplicateValues" dxfId="227" priority="272"/>
    <cfRule type="duplicateValues" dxfId="226" priority="270"/>
    <cfRule type="duplicateValues" dxfId="225" priority="271"/>
  </conditionalFormatting>
  <conditionalFormatting sqref="E877:E882">
    <cfRule type="containsText" dxfId="224" priority="209" operator="containsText" text="NACIONAL">
      <formula>NOT(ISERROR(SEARCH("NACIONAL",E877)))</formula>
    </cfRule>
    <cfRule type="containsText" dxfId="223" priority="210" operator="containsText" text="EXCLUSIVOS">
      <formula>NOT(ISERROR(SEARCH("EXCLUSIVOS",E877)))</formula>
    </cfRule>
  </conditionalFormatting>
  <conditionalFormatting sqref="E1002:F1002">
    <cfRule type="containsText" dxfId="222" priority="148" operator="containsText" text="NACIONAL">
      <formula>NOT(ISERROR(SEARCH("NACIONAL",E1002)))</formula>
    </cfRule>
    <cfRule type="containsText" dxfId="221" priority="149" operator="containsText" text="EXCLUSIVOS">
      <formula>NOT(ISERROR(SEARCH("EXCLUSIVOS",E1002)))</formula>
    </cfRule>
  </conditionalFormatting>
  <conditionalFormatting sqref="E1021:F1022">
    <cfRule type="containsText" dxfId="220" priority="133" operator="containsText" text="EXCLUSIVOS">
      <formula>NOT(ISERROR(SEARCH("EXCLUSIVOS",E1021)))</formula>
    </cfRule>
  </conditionalFormatting>
  <conditionalFormatting sqref="E1023:F1031">
    <cfRule type="containsText" dxfId="219" priority="104" operator="containsText" text="NACIONAL">
      <formula>NOT(ISERROR(SEARCH("NACIONAL",E1023)))</formula>
    </cfRule>
    <cfRule type="containsText" dxfId="218" priority="105" operator="containsText" text="EXCLUSIVOS">
      <formula>NOT(ISERROR(SEARCH("EXCLUSIVOS",E1023)))</formula>
    </cfRule>
  </conditionalFormatting>
  <conditionalFormatting sqref="E1077:F1088">
    <cfRule type="containsText" dxfId="217" priority="57" operator="containsText" text="NACIONAL">
      <formula>NOT(ISERROR(SEARCH("NACIONAL",E1077)))</formula>
    </cfRule>
  </conditionalFormatting>
  <conditionalFormatting sqref="G299">
    <cfRule type="duplicateValues" dxfId="216" priority="269"/>
  </conditionalFormatting>
  <conditionalFormatting sqref="G680:G728">
    <cfRule type="containsText" dxfId="215" priority="267" operator="containsText" text="NACIONAL">
      <formula>NOT(ISERROR(SEARCH("NACIONAL",G680)))</formula>
    </cfRule>
    <cfRule type="containsText" dxfId="214" priority="268" operator="containsText" text="EXCLUSIVOS">
      <formula>NOT(ISERROR(SEARCH("EXCLUSIVOS",G680)))</formula>
    </cfRule>
  </conditionalFormatting>
  <conditionalFormatting sqref="R802:R882 AA802:AA882 AF802:AG882">
    <cfRule type="cellIs" dxfId="213" priority="218" operator="lessThan">
      <formula>0</formula>
    </cfRule>
  </conditionalFormatting>
  <conditionalFormatting sqref="R802:R882">
    <cfRule type="cellIs" dxfId="212" priority="217" operator="greaterThan">
      <formula>1</formula>
    </cfRule>
  </conditionalFormatting>
  <conditionalFormatting sqref="R905:R922 AB905:AB922 AF905:AG922">
    <cfRule type="cellIs" dxfId="211" priority="197" operator="lessThan">
      <formula>0</formula>
    </cfRule>
  </conditionalFormatting>
  <conditionalFormatting sqref="R905:R922">
    <cfRule type="cellIs" dxfId="210" priority="196" operator="greaterThan">
      <formula>1</formula>
    </cfRule>
  </conditionalFormatting>
  <conditionalFormatting sqref="R983:R1033 AA983:AA1033 AF983:AG1033">
    <cfRule type="cellIs" dxfId="209" priority="137" operator="lessThan">
      <formula>0</formula>
    </cfRule>
  </conditionalFormatting>
  <conditionalFormatting sqref="R983:R1033">
    <cfRule type="cellIs" dxfId="208" priority="136" operator="greaterThan">
      <formula>1</formula>
    </cfRule>
  </conditionalFormatting>
  <conditionalFormatting sqref="R1090:R1099 AA1090:AA1099">
    <cfRule type="cellIs" dxfId="207" priority="5" operator="lessThan">
      <formula>0</formula>
    </cfRule>
  </conditionalFormatting>
  <conditionalFormatting sqref="R1090:R1099">
    <cfRule type="cellIs" dxfId="206" priority="4" operator="greaterThan">
      <formula>1</formula>
    </cfRule>
  </conditionalFormatting>
  <conditionalFormatting sqref="T1074:T1089">
    <cfRule type="cellIs" dxfId="205" priority="62" operator="greaterThan">
      <formula>1</formula>
    </cfRule>
    <cfRule type="cellIs" dxfId="204" priority="63" operator="lessThan">
      <formula>0</formula>
    </cfRule>
  </conditionalFormatting>
  <conditionalFormatting sqref="V802:W882">
    <cfRule type="cellIs" dxfId="203" priority="220" operator="lessThan">
      <formula>-0.1</formula>
    </cfRule>
  </conditionalFormatting>
  <conditionalFormatting sqref="V983:W1033">
    <cfRule type="cellIs" dxfId="202" priority="134" operator="lessThan">
      <formula>-0.1</formula>
    </cfRule>
  </conditionalFormatting>
  <conditionalFormatting sqref="V1090:W1099">
    <cfRule type="cellIs" dxfId="201" priority="2" operator="lessThan">
      <formula>-0.1</formula>
    </cfRule>
  </conditionalFormatting>
  <conditionalFormatting sqref="V905:X922">
    <cfRule type="cellIs" dxfId="200" priority="199" operator="lessThan">
      <formula>-0.1</formula>
    </cfRule>
  </conditionalFormatting>
  <conditionalFormatting sqref="W1">
    <cfRule type="cellIs" dxfId="199" priority="608" operator="lessThan">
      <formula>-0.1</formula>
    </cfRule>
  </conditionalFormatting>
  <conditionalFormatting sqref="W849:W868">
    <cfRule type="cellIs" dxfId="198" priority="241" operator="greaterThan">
      <formula>0.1</formula>
    </cfRule>
  </conditionalFormatting>
  <conditionalFormatting sqref="W877:W882">
    <cfRule type="cellIs" dxfId="197" priority="219" operator="greaterThan">
      <formula>0.1</formula>
    </cfRule>
  </conditionalFormatting>
  <conditionalFormatting sqref="W983:W1033">
    <cfRule type="cellIs" dxfId="196" priority="138" operator="greaterThan">
      <formula>0.1</formula>
    </cfRule>
  </conditionalFormatting>
  <conditionalFormatting sqref="W1090:W1099">
    <cfRule type="cellIs" dxfId="195" priority="6" operator="greaterThan">
      <formula>0.1</formula>
    </cfRule>
  </conditionalFormatting>
  <conditionalFormatting sqref="W802:X848">
    <cfRule type="cellIs" dxfId="194" priority="261" operator="greaterThan">
      <formula>0.1</formula>
    </cfRule>
  </conditionalFormatting>
  <conditionalFormatting sqref="X905:X922">
    <cfRule type="cellIs" dxfId="193" priority="198" operator="greaterThan">
      <formula>0.1</formula>
    </cfRule>
  </conditionalFormatting>
  <conditionalFormatting sqref="Z1074:Z1089">
    <cfRule type="cellIs" dxfId="192" priority="79" operator="greaterThan">
      <formula>1</formula>
    </cfRule>
    <cfRule type="cellIs" dxfId="191" priority="80" operator="lessThan">
      <formula>0</formula>
    </cfRule>
  </conditionalFormatting>
  <conditionalFormatting sqref="AE1001">
    <cfRule type="containsText" dxfId="190" priority="150" operator="containsText" text="NACIONAL">
      <formula>NOT(ISERROR(SEARCH("NACIONAL",AE1001)))</formula>
    </cfRule>
    <cfRule type="containsText" dxfId="189" priority="152" operator="containsText" text="NACIONAL">
      <formula>NOT(ISERROR(SEARCH("NACIONAL",AE1001)))</formula>
    </cfRule>
    <cfRule type="containsText" dxfId="188" priority="153" operator="containsText" text="EXCLUSIVOS">
      <formula>NOT(ISERROR(SEARCH("EXCLUSIVOS",AE1001)))</formula>
    </cfRule>
    <cfRule type="containsText" dxfId="187" priority="151" operator="containsText" text="EXCLUSIVOS">
      <formula>NOT(ISERROR(SEARCH("EXCLUSIVOS",AE1001)))</formula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9B4E9-65C6-4B3D-9508-10BE74CD36B7}">
  <dimension ref="A1:V1541"/>
  <sheetViews>
    <sheetView zoomScale="80" zoomScaleNormal="80" workbookViewId="0">
      <selection activeCell="Q22" sqref="Q22"/>
    </sheetView>
  </sheetViews>
  <sheetFormatPr baseColWidth="10" defaultColWidth="11.453125" defaultRowHeight="14.5" x14ac:dyDescent="0.35"/>
  <cols>
    <col min="3" max="3" width="40.81640625" customWidth="1"/>
  </cols>
  <sheetData>
    <row r="1" spans="1:22" x14ac:dyDescent="0.35">
      <c r="A1" t="s">
        <v>3150</v>
      </c>
      <c r="B1" t="s">
        <v>3151</v>
      </c>
      <c r="C1" t="s">
        <v>3152</v>
      </c>
      <c r="D1" t="s">
        <v>9</v>
      </c>
      <c r="E1" t="s">
        <v>3153</v>
      </c>
      <c r="F1" t="s">
        <v>3154</v>
      </c>
      <c r="G1" t="s">
        <v>3155</v>
      </c>
      <c r="H1" t="s">
        <v>3156</v>
      </c>
      <c r="I1" t="s">
        <v>3157</v>
      </c>
      <c r="J1" t="s">
        <v>3158</v>
      </c>
      <c r="L1" s="54"/>
      <c r="N1" t="s">
        <v>3159</v>
      </c>
      <c r="O1" t="s">
        <v>3159</v>
      </c>
      <c r="P1" t="s">
        <v>3159</v>
      </c>
      <c r="Q1" t="s">
        <v>234</v>
      </c>
      <c r="R1" t="s">
        <v>3159</v>
      </c>
      <c r="S1" t="s">
        <v>3159</v>
      </c>
      <c r="T1" t="s">
        <v>3159</v>
      </c>
      <c r="U1" t="s">
        <v>3159</v>
      </c>
      <c r="V1" t="s">
        <v>3159</v>
      </c>
    </row>
    <row r="2" spans="1:22" x14ac:dyDescent="0.35">
      <c r="A2" s="46" t="s">
        <v>3160</v>
      </c>
      <c r="B2" s="3">
        <v>104543140</v>
      </c>
      <c r="C2" t="str">
        <f>+VLOOKUP(B2,MaestraLP3[[#All],[CÓDIGO]:[PRODUCTO FOCO]],7,0)</f>
        <v>BOLLERIA PARA HORNEAR</v>
      </c>
      <c r="D2" s="46" t="str">
        <f>+VLOOKUP(B2,MaestraLP3[[#All],[CÓDIGO]:[PRODUCTO FOCO]],8,0)</f>
        <v>GALLETA CHOCOLATE HILTON 63,78 G</v>
      </c>
      <c r="E2" s="46" t="s">
        <v>3161</v>
      </c>
      <c r="F2" s="46" t="s">
        <v>3162</v>
      </c>
      <c r="G2" s="47" t="e">
        <f>+VLOOKUP(B2,MaestraLP3[[#All],[CÓDIGO]:[PRODUCTO FOCO]],30,0)*100+0.1</f>
        <v>#VALUE!</v>
      </c>
      <c r="I2" t="s">
        <v>3163</v>
      </c>
      <c r="J2">
        <f>+VLOOKUP(B2,MaestraLP3[[#All],[CÓDIGO]:[PRODUCTO FOCO]],29,0)</f>
        <v>0</v>
      </c>
    </row>
    <row r="3" spans="1:22" x14ac:dyDescent="0.35">
      <c r="A3" s="46" t="s">
        <v>3160</v>
      </c>
      <c r="B3" s="3">
        <v>105201270</v>
      </c>
      <c r="C3" t="str">
        <f>+VLOOKUP(B3,MaestraLP3[[#All],[CÓDIGO]:[PRODUCTO FOCO]],7,0)</f>
        <v>DESECHABLES</v>
      </c>
      <c r="D3" s="46" t="str">
        <f>+VLOOKUP(B3,MaestraLP3[[#All],[CÓDIGO]:[PRODUCTO FOCO]],8,0)</f>
        <v>BOLSA DE GALLETA DOUBLETREE</v>
      </c>
      <c r="E3" s="46" t="s">
        <v>3161</v>
      </c>
      <c r="F3" s="46" t="s">
        <v>3162</v>
      </c>
      <c r="G3" s="47" t="e">
        <f>+VLOOKUP(B3,MaestraLP3[[#All],[CÓDIGO]:[PRODUCTO FOCO]],30,0)*100+0.1</f>
        <v>#VALUE!</v>
      </c>
      <c r="I3" t="s">
        <v>3163</v>
      </c>
      <c r="J3">
        <f>+VLOOKUP(B3,MaestraLP3[[#All],[CÓDIGO]:[PRODUCTO FOCO]],29,0)</f>
        <v>0</v>
      </c>
    </row>
    <row r="4" spans="1:22" x14ac:dyDescent="0.35">
      <c r="A4" s="46" t="s">
        <v>3160</v>
      </c>
      <c r="B4" s="3">
        <v>104541910</v>
      </c>
      <c r="C4" t="str">
        <f>+VLOOKUP(B4,MaestraLP3[[#All],[CÓDIGO]:[PRODUCTO FOCO]],7,0)</f>
        <v>DESECHABLES</v>
      </c>
      <c r="D4" s="46" t="str">
        <f>+VLOOKUP(B4,MaestraLP3[[#All],[CÓDIGO]:[PRODUCTO FOCO]],8,0)</f>
        <v>POTE P/KRAFT BLANCO PLA YOGEN FRUZ 16 OZ</v>
      </c>
      <c r="E4" s="46" t="s">
        <v>3161</v>
      </c>
      <c r="F4" s="46" t="s">
        <v>3162</v>
      </c>
      <c r="G4" s="47" t="e">
        <f>+VLOOKUP(B4,MaestraLP3[[#All],[CÓDIGO]:[PRODUCTO FOCO]],30,0)*100+0.1</f>
        <v>#VALUE!</v>
      </c>
      <c r="I4" t="s">
        <v>3163</v>
      </c>
      <c r="J4">
        <f>+VLOOKUP(B4,MaestraLP3[[#All],[CÓDIGO]:[PRODUCTO FOCO]],29,0)</f>
        <v>0</v>
      </c>
    </row>
    <row r="5" spans="1:22" x14ac:dyDescent="0.35">
      <c r="A5" s="46" t="s">
        <v>3160</v>
      </c>
      <c r="B5" s="3">
        <v>104541920</v>
      </c>
      <c r="C5" t="str">
        <f>+VLOOKUP(B5,MaestraLP3[[#All],[CÓDIGO]:[PRODUCTO FOCO]],7,0)</f>
        <v>DESECHABLES</v>
      </c>
      <c r="D5" s="46" t="str">
        <f>+VLOOKUP(B5,MaestraLP3[[#All],[CÓDIGO]:[PRODUCTO FOCO]],8,0)</f>
        <v>POTE P/KRAFT BLANCO PLA YOGEN FRUZ 24 OZ</v>
      </c>
      <c r="E5" s="46" t="s">
        <v>3161</v>
      </c>
      <c r="F5" s="46" t="s">
        <v>3162</v>
      </c>
      <c r="G5" s="47" t="e">
        <f>+VLOOKUP(B5,MaestraLP3[[#All],[CÓDIGO]:[PRODUCTO FOCO]],30,0)*100+0.1</f>
        <v>#VALUE!</v>
      </c>
      <c r="I5" t="s">
        <v>3163</v>
      </c>
      <c r="J5">
        <f>+VLOOKUP(B5,MaestraLP3[[#All],[CÓDIGO]:[PRODUCTO FOCO]],29,0)</f>
        <v>0</v>
      </c>
    </row>
    <row r="6" spans="1:22" x14ac:dyDescent="0.35">
      <c r="A6" s="46" t="s">
        <v>3160</v>
      </c>
      <c r="B6" s="3">
        <v>104541900</v>
      </c>
      <c r="C6" t="str">
        <f>+VLOOKUP(B6,MaestraLP3[[#All],[CÓDIGO]:[PRODUCTO FOCO]],7,0)</f>
        <v>DESECHABLES</v>
      </c>
      <c r="D6" s="46" t="str">
        <f>+VLOOKUP(B6,MaestraLP3[[#All],[CÓDIGO]:[PRODUCTO FOCO]],8,0)</f>
        <v>POTE P/KRAFT BLANCO PLA YOURSERV 12 OZ</v>
      </c>
      <c r="E6" s="46" t="s">
        <v>3161</v>
      </c>
      <c r="F6" s="46" t="s">
        <v>3162</v>
      </c>
      <c r="G6" s="47" t="e">
        <f>+VLOOKUP(B6,MaestraLP3[[#All],[CÓDIGO]:[PRODUCTO FOCO]],30,0)*100+0.1</f>
        <v>#VALUE!</v>
      </c>
      <c r="I6" t="s">
        <v>3163</v>
      </c>
      <c r="J6">
        <f>+VLOOKUP(B6,MaestraLP3[[#All],[CÓDIGO]:[PRODUCTO FOCO]],29,0)</f>
        <v>0</v>
      </c>
    </row>
    <row r="7" spans="1:22" x14ac:dyDescent="0.35">
      <c r="A7" s="46" t="s">
        <v>3160</v>
      </c>
      <c r="B7" s="3">
        <v>104542540</v>
      </c>
      <c r="C7" t="str">
        <f>+VLOOKUP(B7,MaestraLP3[[#All],[CÓDIGO]:[PRODUCTO FOCO]],7,0)</f>
        <v>DESECHABLES</v>
      </c>
      <c r="D7" s="46" t="str">
        <f>+VLOOKUP(B7,MaestraLP3[[#All],[CÓDIGO]:[PRODUCTO FOCO]],8,0)</f>
        <v>POTE PAPEL KRAFT BLANCO PLA FILIPPO 4 OZ</v>
      </c>
      <c r="E7" s="46" t="s">
        <v>3161</v>
      </c>
      <c r="F7" s="46" t="s">
        <v>3162</v>
      </c>
      <c r="G7" s="47" t="e">
        <f>+VLOOKUP(B7,MaestraLP3[[#All],[CÓDIGO]:[PRODUCTO FOCO]],30,0)*100+0.1</f>
        <v>#VALUE!</v>
      </c>
      <c r="I7" t="s">
        <v>3163</v>
      </c>
      <c r="J7">
        <f>+VLOOKUP(B7,MaestraLP3[[#All],[CÓDIGO]:[PRODUCTO FOCO]],29,0)</f>
        <v>0</v>
      </c>
    </row>
    <row r="8" spans="1:22" x14ac:dyDescent="0.35">
      <c r="A8" s="46" t="s">
        <v>3160</v>
      </c>
      <c r="B8" s="3">
        <v>104542950</v>
      </c>
      <c r="C8" t="str">
        <f>+VLOOKUP(B8,MaestraLP3[[#All],[CÓDIGO]:[PRODUCTO FOCO]],7,0)</f>
        <v>DESECHABLES</v>
      </c>
      <c r="D8" s="46" t="str">
        <f>+VLOOKUP(B8,MaestraLP3[[#All],[CÓDIGO]:[PRODUCTO FOCO]],8,0)</f>
        <v>TAPA DOMO PLA TRANSPARENTE 12/16 OZ</v>
      </c>
      <c r="E8" s="46" t="s">
        <v>3161</v>
      </c>
      <c r="F8" s="46" t="s">
        <v>3162</v>
      </c>
      <c r="G8" s="47" t="e">
        <f>+VLOOKUP(B8,MaestraLP3[[#All],[CÓDIGO]:[PRODUCTO FOCO]],30,0)*100+0.1</f>
        <v>#VALUE!</v>
      </c>
      <c r="I8" t="s">
        <v>3163</v>
      </c>
      <c r="J8">
        <f>+VLOOKUP(B8,MaestraLP3[[#All],[CÓDIGO]:[PRODUCTO FOCO]],29,0)</f>
        <v>0</v>
      </c>
    </row>
    <row r="9" spans="1:22" x14ac:dyDescent="0.35">
      <c r="A9" s="46" t="s">
        <v>3160</v>
      </c>
      <c r="B9" s="3">
        <v>104542960</v>
      </c>
      <c r="C9" t="str">
        <f>+VLOOKUP(B9,MaestraLP3[[#All],[CÓDIGO]:[PRODUCTO FOCO]],7,0)</f>
        <v>DESECHABLES</v>
      </c>
      <c r="D9" s="46" t="str">
        <f>+VLOOKUP(B9,MaestraLP3[[#All],[CÓDIGO]:[PRODUCTO FOCO]],8,0)</f>
        <v>TAPA PLANA PLA TRANSPARENTE 12/16 OZ</v>
      </c>
      <c r="E9" s="46" t="s">
        <v>3161</v>
      </c>
      <c r="F9" s="46" t="s">
        <v>3162</v>
      </c>
      <c r="G9" s="47" t="e">
        <f>+VLOOKUP(B9,MaestraLP3[[#All],[CÓDIGO]:[PRODUCTO FOCO]],30,0)*100+0.1</f>
        <v>#VALUE!</v>
      </c>
      <c r="I9" t="s">
        <v>3163</v>
      </c>
      <c r="J9">
        <f>+VLOOKUP(B9,MaestraLP3[[#All],[CÓDIGO]:[PRODUCTO FOCO]],29,0)</f>
        <v>0</v>
      </c>
    </row>
    <row r="10" spans="1:22" x14ac:dyDescent="0.35">
      <c r="A10" s="46" t="s">
        <v>3160</v>
      </c>
      <c r="B10" s="3">
        <v>104541930</v>
      </c>
      <c r="C10" t="str">
        <f>+VLOOKUP(B10,MaestraLP3[[#All],[CÓDIGO]:[PRODUCTO FOCO]],7,0)</f>
        <v>DESECHABLES</v>
      </c>
      <c r="D10" s="46" t="str">
        <f>+VLOOKUP(B10,MaestraLP3[[#All],[CÓDIGO]:[PRODUCTO FOCO]],8,0)</f>
        <v>TAPA POTE P/KRAFT BLANCO PLA 12/16 OZ</v>
      </c>
      <c r="E10" s="46" t="s">
        <v>3161</v>
      </c>
      <c r="F10" s="46" t="s">
        <v>3162</v>
      </c>
      <c r="G10" s="47" t="e">
        <f>+VLOOKUP(B10,MaestraLP3[[#All],[CÓDIGO]:[PRODUCTO FOCO]],30,0)*100+0.1</f>
        <v>#VALUE!</v>
      </c>
      <c r="I10" t="s">
        <v>3163</v>
      </c>
      <c r="J10">
        <f>+VLOOKUP(B10,MaestraLP3[[#All],[CÓDIGO]:[PRODUCTO FOCO]],29,0)</f>
        <v>0</v>
      </c>
    </row>
    <row r="11" spans="1:22" x14ac:dyDescent="0.35">
      <c r="A11" s="46" t="s">
        <v>3160</v>
      </c>
      <c r="B11" s="3">
        <v>104541940</v>
      </c>
      <c r="C11" t="str">
        <f>+VLOOKUP(B11,MaestraLP3[[#All],[CÓDIGO]:[PRODUCTO FOCO]],7,0)</f>
        <v>DESECHABLES</v>
      </c>
      <c r="D11" s="46" t="str">
        <f>+VLOOKUP(B11,MaestraLP3[[#All],[CÓDIGO]:[PRODUCTO FOCO]],8,0)</f>
        <v>TAPA POTE P/KRAFT BLANCO PLA 24 OZ</v>
      </c>
      <c r="E11" s="46" t="s">
        <v>3161</v>
      </c>
      <c r="F11" s="46" t="s">
        <v>3162</v>
      </c>
      <c r="G11" s="47" t="e">
        <f>+VLOOKUP(B11,MaestraLP3[[#All],[CÓDIGO]:[PRODUCTO FOCO]],30,0)*100+0.1</f>
        <v>#VALUE!</v>
      </c>
      <c r="I11" t="s">
        <v>3163</v>
      </c>
      <c r="J11">
        <f>+VLOOKUP(B11,MaestraLP3[[#All],[CÓDIGO]:[PRODUCTO FOCO]],29,0)</f>
        <v>0</v>
      </c>
    </row>
    <row r="12" spans="1:22" x14ac:dyDescent="0.35">
      <c r="A12" s="46" t="s">
        <v>3160</v>
      </c>
      <c r="B12" s="3">
        <v>104542570</v>
      </c>
      <c r="C12" t="str">
        <f>+VLOOKUP(B12,MaestraLP3[[#All],[CÓDIGO]:[PRODUCTO FOCO]],7,0)</f>
        <v>DESECHABLES</v>
      </c>
      <c r="D12" s="46" t="str">
        <f>+VLOOKUP(B12,MaestraLP3[[#All],[CÓDIGO]:[PRODUCTO FOCO]],8,0)</f>
        <v>TAPA VASO CPLA BIODEGRADABLE 6 OZ</v>
      </c>
      <c r="E12" s="46" t="s">
        <v>3161</v>
      </c>
      <c r="F12" s="46" t="s">
        <v>3162</v>
      </c>
      <c r="G12" s="47" t="e">
        <f>+VLOOKUP(B12,MaestraLP3[[#All],[CÓDIGO]:[PRODUCTO FOCO]],30,0)*100+0.1</f>
        <v>#VALUE!</v>
      </c>
      <c r="I12" t="s">
        <v>3163</v>
      </c>
      <c r="J12">
        <f>+VLOOKUP(B12,MaestraLP3[[#All],[CÓDIGO]:[PRODUCTO FOCO]],29,0)</f>
        <v>0</v>
      </c>
    </row>
    <row r="13" spans="1:22" x14ac:dyDescent="0.35">
      <c r="A13" s="46" t="s">
        <v>3160</v>
      </c>
      <c r="B13" s="3">
        <v>104541950</v>
      </c>
      <c r="C13" t="str">
        <f>+VLOOKUP(B13,MaestraLP3[[#All],[CÓDIGO]:[PRODUCTO FOCO]],7,0)</f>
        <v>DESECHABLES</v>
      </c>
      <c r="D13" s="46" t="str">
        <f>+VLOOKUP(B13,MaestraLP3[[#All],[CÓDIGO]:[PRODUCTO FOCO]],8,0)</f>
        <v>TAPA VASO PLA TRANSPARENTE 16 OZ </v>
      </c>
      <c r="E13" s="46" t="s">
        <v>3161</v>
      </c>
      <c r="F13" s="46" t="s">
        <v>3162</v>
      </c>
      <c r="G13" s="47" t="e">
        <f>+VLOOKUP(B13,MaestraLP3[[#All],[CÓDIGO]:[PRODUCTO FOCO]],30,0)*100+0.1</f>
        <v>#VALUE!</v>
      </c>
      <c r="I13" t="s">
        <v>3163</v>
      </c>
      <c r="J13">
        <f>+VLOOKUP(B13,MaestraLP3[[#All],[CÓDIGO]:[PRODUCTO FOCO]],29,0)</f>
        <v>0</v>
      </c>
    </row>
    <row r="14" spans="1:22" x14ac:dyDescent="0.35">
      <c r="A14" s="46" t="s">
        <v>3160</v>
      </c>
      <c r="B14" s="3">
        <v>104540520</v>
      </c>
      <c r="C14" t="str">
        <f>+VLOOKUP(B14,MaestraLP3[[#All],[CÓDIGO]:[PRODUCTO FOCO]],7,0)</f>
        <v>DESECHABLES</v>
      </c>
      <c r="D14" s="46" t="str">
        <f>+VLOOKUP(B14,MaestraLP3[[#All],[CÓDIGO]:[PRODUCTO FOCO]],8,0)</f>
        <v>VASO D/PARED 12 OZ COMPOSTABLE VILAPERT</v>
      </c>
      <c r="E14" s="46" t="s">
        <v>3161</v>
      </c>
      <c r="F14" s="46" t="s">
        <v>3162</v>
      </c>
      <c r="G14" s="47" t="e">
        <f>+VLOOKUP(B14,MaestraLP3[[#All],[CÓDIGO]:[PRODUCTO FOCO]],30,0)*100+0.1</f>
        <v>#VALUE!</v>
      </c>
      <c r="I14" t="s">
        <v>3163</v>
      </c>
      <c r="J14">
        <f>+VLOOKUP(B14,MaestraLP3[[#All],[CÓDIGO]:[PRODUCTO FOCO]],29,0)</f>
        <v>0</v>
      </c>
    </row>
    <row r="15" spans="1:22" x14ac:dyDescent="0.35">
      <c r="A15" s="46" t="s">
        <v>3160</v>
      </c>
      <c r="B15" s="3">
        <v>104540530</v>
      </c>
      <c r="C15" t="str">
        <f>+VLOOKUP(B15,MaestraLP3[[#All],[CÓDIGO]:[PRODUCTO FOCO]],7,0)</f>
        <v>DESECHABLES</v>
      </c>
      <c r="D15" s="46" t="str">
        <f>+VLOOKUP(B15,MaestraLP3[[#All],[CÓDIGO]:[PRODUCTO FOCO]],8,0)</f>
        <v>VASO D/PARED 16 OZ COMPOSTABLE VILAPERT</v>
      </c>
      <c r="E15" s="46" t="s">
        <v>3161</v>
      </c>
      <c r="F15" s="46" t="s">
        <v>3162</v>
      </c>
      <c r="G15" s="47" t="e">
        <f>+VLOOKUP(B15,MaestraLP3[[#All],[CÓDIGO]:[PRODUCTO FOCO]],30,0)*100+0.1</f>
        <v>#VALUE!</v>
      </c>
      <c r="I15" t="s">
        <v>3163</v>
      </c>
      <c r="J15">
        <f>+VLOOKUP(B15,MaestraLP3[[#All],[CÓDIGO]:[PRODUCTO FOCO]],29,0)</f>
        <v>0</v>
      </c>
    </row>
    <row r="16" spans="1:22" x14ac:dyDescent="0.35">
      <c r="A16" s="46" t="s">
        <v>3160</v>
      </c>
      <c r="B16" s="3">
        <v>104540510</v>
      </c>
      <c r="C16" t="str">
        <f>+VLOOKUP(B16,MaestraLP3[[#All],[CÓDIGO]:[PRODUCTO FOCO]],7,0)</f>
        <v>DESECHABLES</v>
      </c>
      <c r="D16" s="46" t="str">
        <f>+VLOOKUP(B16,MaestraLP3[[#All],[CÓDIGO]:[PRODUCTO FOCO]],8,0)</f>
        <v>VASO D/PARED 8 OZ COMPOSTABLE VILAPERT</v>
      </c>
      <c r="E16" s="46" t="s">
        <v>3161</v>
      </c>
      <c r="F16" s="46" t="s">
        <v>3162</v>
      </c>
      <c r="G16" s="47" t="e">
        <f>+VLOOKUP(B16,MaestraLP3[[#All],[CÓDIGO]:[PRODUCTO FOCO]],30,0)*100+0.1</f>
        <v>#VALUE!</v>
      </c>
      <c r="I16" t="s">
        <v>3163</v>
      </c>
      <c r="J16">
        <f>+VLOOKUP(B16,MaestraLP3[[#All],[CÓDIGO]:[PRODUCTO FOCO]],29,0)</f>
        <v>0</v>
      </c>
    </row>
    <row r="17" spans="1:10" x14ac:dyDescent="0.35">
      <c r="A17" s="46" t="s">
        <v>3160</v>
      </c>
      <c r="B17" s="3">
        <v>104542990</v>
      </c>
      <c r="C17" t="str">
        <f>+VLOOKUP(B17,MaestraLP3[[#All],[CÓDIGO]:[PRODUCTO FOCO]],7,0)</f>
        <v>DESECHABLES</v>
      </c>
      <c r="D17" s="46" t="str">
        <f>+VLOOKUP(B17,MaestraLP3[[#All],[CÓDIGO]:[PRODUCTO FOCO]],8,0)</f>
        <v>VASO D/PARED COMPOSTABLE CESTSIBON 12 OZ</v>
      </c>
      <c r="E17" s="46" t="s">
        <v>3161</v>
      </c>
      <c r="F17" s="46" t="s">
        <v>3162</v>
      </c>
      <c r="G17" s="47" t="e">
        <f>+VLOOKUP(B17,MaestraLP3[[#All],[CÓDIGO]:[PRODUCTO FOCO]],30,0)*100+0.1</f>
        <v>#VALUE!</v>
      </c>
      <c r="I17" t="s">
        <v>3163</v>
      </c>
      <c r="J17">
        <f>+VLOOKUP(B17,MaestraLP3[[#All],[CÓDIGO]:[PRODUCTO FOCO]],29,0)</f>
        <v>0</v>
      </c>
    </row>
    <row r="18" spans="1:10" x14ac:dyDescent="0.35">
      <c r="A18" s="46" t="s">
        <v>3160</v>
      </c>
      <c r="B18" s="3">
        <v>104542980</v>
      </c>
      <c r="C18" t="str">
        <f>+VLOOKUP(B18,MaestraLP3[[#All],[CÓDIGO]:[PRODUCTO FOCO]],7,0)</f>
        <v>DESECHABLES</v>
      </c>
      <c r="D18" s="46" t="str">
        <f>+VLOOKUP(B18,MaestraLP3[[#All],[CÓDIGO]:[PRODUCTO FOCO]],8,0)</f>
        <v>VASO D/PARED COMPOSTABLE CESTSIBON 8 OZ</v>
      </c>
      <c r="E18" s="46" t="s">
        <v>3161</v>
      </c>
      <c r="F18" s="46" t="s">
        <v>3162</v>
      </c>
      <c r="G18" s="47" t="e">
        <f>+VLOOKUP(B18,MaestraLP3[[#All],[CÓDIGO]:[PRODUCTO FOCO]],30,0)*100+0.1</f>
        <v>#VALUE!</v>
      </c>
      <c r="I18" t="s">
        <v>3163</v>
      </c>
      <c r="J18">
        <f>+VLOOKUP(B18,MaestraLP3[[#All],[CÓDIGO]:[PRODUCTO FOCO]],29,0)</f>
        <v>0</v>
      </c>
    </row>
    <row r="19" spans="1:10" x14ac:dyDescent="0.35">
      <c r="A19" s="46" t="s">
        <v>3160</v>
      </c>
      <c r="B19" s="3">
        <v>104544300</v>
      </c>
      <c r="C19" t="str">
        <f>+VLOOKUP(B19,MaestraLP3[[#All],[CÓDIGO]:[PRODUCTO FOCO]],7,0)</f>
        <v>DESECHABLES</v>
      </c>
      <c r="D19" s="46" t="str">
        <f>+VLOOKUP(B19,MaestraLP3[[#All],[CÓDIGO]:[PRODUCTO FOCO]],8,0)</f>
        <v>VASO D/PARED COMPOSTABLE FILIPPO 6 OZ</v>
      </c>
      <c r="E19" s="46" t="s">
        <v>3161</v>
      </c>
      <c r="F19" s="46" t="s">
        <v>3162</v>
      </c>
      <c r="G19" s="47" t="e">
        <f>+VLOOKUP(B19,MaestraLP3[[#All],[CÓDIGO]:[PRODUCTO FOCO]],30,0)*100+0.1</f>
        <v>#VALUE!</v>
      </c>
      <c r="I19" t="s">
        <v>3163</v>
      </c>
      <c r="J19">
        <f>+VLOOKUP(B19,MaestraLP3[[#All],[CÓDIGO]:[PRODUCTO FOCO]],29,0)</f>
        <v>0</v>
      </c>
    </row>
    <row r="20" spans="1:10" x14ac:dyDescent="0.35">
      <c r="A20" s="46" t="s">
        <v>3160</v>
      </c>
      <c r="B20" s="3">
        <v>104542550</v>
      </c>
      <c r="C20" t="str">
        <f>+VLOOKUP(B20,MaestraLP3[[#All],[CÓDIGO]:[PRODUCTO FOCO]],7,0)</f>
        <v>DESECHABLES</v>
      </c>
      <c r="D20" s="46" t="str">
        <f>+VLOOKUP(B20,MaestraLP3[[#All],[CÓDIGO]:[PRODUCTO FOCO]],8,0)</f>
        <v>VASO D/PARED COMPOSTABLE FILIPPO 6 OZ</v>
      </c>
      <c r="E20" s="46" t="s">
        <v>3161</v>
      </c>
      <c r="F20" s="46" t="s">
        <v>3162</v>
      </c>
      <c r="G20" s="47" t="e">
        <f>+VLOOKUP(B20,MaestraLP3[[#All],[CÓDIGO]:[PRODUCTO FOCO]],30,0)*100+0.1</f>
        <v>#VALUE!</v>
      </c>
      <c r="I20" t="s">
        <v>3163</v>
      </c>
      <c r="J20">
        <f>+VLOOKUP(B20,MaestraLP3[[#All],[CÓDIGO]:[PRODUCTO FOCO]],29,0)</f>
        <v>0</v>
      </c>
    </row>
    <row r="21" spans="1:10" x14ac:dyDescent="0.35">
      <c r="A21" s="46" t="s">
        <v>3160</v>
      </c>
      <c r="B21" s="3">
        <v>104541960</v>
      </c>
      <c r="C21" t="str">
        <f>+VLOOKUP(B21,MaestraLP3[[#All],[CÓDIGO]:[PRODUCTO FOCO]],7,0)</f>
        <v>DESECHABLES</v>
      </c>
      <c r="D21" s="46" t="str">
        <f>+VLOOKUP(B21,MaestraLP3[[#All],[CÓDIGO]:[PRODUCTO FOCO]],8,0)</f>
        <v>VASO PLA COMPOSTABLE PRETZEELS 12 OZ</v>
      </c>
      <c r="E21" s="46" t="s">
        <v>3161</v>
      </c>
      <c r="F21" s="46" t="s">
        <v>3162</v>
      </c>
      <c r="G21" s="47" t="e">
        <f>+VLOOKUP(B21,MaestraLP3[[#All],[CÓDIGO]:[PRODUCTO FOCO]],30,0)*100+0.1</f>
        <v>#VALUE!</v>
      </c>
      <c r="I21" t="s">
        <v>3163</v>
      </c>
      <c r="J21">
        <f>+VLOOKUP(B21,MaestraLP3[[#All],[CÓDIGO]:[PRODUCTO FOCO]],29,0)</f>
        <v>0</v>
      </c>
    </row>
    <row r="22" spans="1:10" x14ac:dyDescent="0.35">
      <c r="A22" s="46" t="s">
        <v>3160</v>
      </c>
      <c r="B22" s="3">
        <v>104541970</v>
      </c>
      <c r="C22" t="str">
        <f>+VLOOKUP(B22,MaestraLP3[[#All],[CÓDIGO]:[PRODUCTO FOCO]],7,0)</f>
        <v>DESECHABLES</v>
      </c>
      <c r="D22" s="46" t="str">
        <f>+VLOOKUP(B22,MaestraLP3[[#All],[CÓDIGO]:[PRODUCTO FOCO]],8,0)</f>
        <v>VASO PLA TRANS/COMP YOGEN FRUZ 16 OZ</v>
      </c>
      <c r="E22" s="46" t="s">
        <v>3161</v>
      </c>
      <c r="F22" s="46" t="s">
        <v>3162</v>
      </c>
      <c r="G22" s="47" t="e">
        <f>+VLOOKUP(B22,MaestraLP3[[#All],[CÓDIGO]:[PRODUCTO FOCO]],30,0)*100+0.1</f>
        <v>#VALUE!</v>
      </c>
      <c r="I22" t="s">
        <v>3163</v>
      </c>
      <c r="J22">
        <f>+VLOOKUP(B22,MaestraLP3[[#All],[CÓDIGO]:[PRODUCTO FOCO]],29,0)</f>
        <v>0</v>
      </c>
    </row>
    <row r="23" spans="1:10" x14ac:dyDescent="0.35">
      <c r="A23" s="46" t="s">
        <v>3160</v>
      </c>
      <c r="B23" s="3">
        <v>104542970</v>
      </c>
      <c r="C23" t="str">
        <f>+VLOOKUP(B23,MaestraLP3[[#All],[CÓDIGO]:[PRODUCTO FOCO]],7,0)</f>
        <v>DESECHABLES</v>
      </c>
      <c r="D23" s="46" t="str">
        <f>+VLOOKUP(B23,MaestraLP3[[#All],[CÓDIGO]:[PRODUCTO FOCO]],8,0)</f>
        <v>VASO PLA TRANSPARENTE CESTSIBON 12 OZ</v>
      </c>
      <c r="E23" s="46" t="s">
        <v>3161</v>
      </c>
      <c r="F23" s="46" t="s">
        <v>3162</v>
      </c>
      <c r="G23" s="47" t="e">
        <f>+VLOOKUP(B23,MaestraLP3[[#All],[CÓDIGO]:[PRODUCTO FOCO]],30,0)*100+0.1</f>
        <v>#VALUE!</v>
      </c>
      <c r="I23" t="s">
        <v>3163</v>
      </c>
      <c r="J23">
        <f>+VLOOKUP(B23,MaestraLP3[[#All],[CÓDIGO]:[PRODUCTO FOCO]],29,0)</f>
        <v>0</v>
      </c>
    </row>
    <row r="24" spans="1:10" x14ac:dyDescent="0.35">
      <c r="A24" s="46" t="s">
        <v>3160</v>
      </c>
      <c r="B24" s="3">
        <v>104542940</v>
      </c>
      <c r="C24" t="str">
        <f>+VLOOKUP(B24,MaestraLP3[[#All],[CÓDIGO]:[PRODUCTO FOCO]],7,0)</f>
        <v>DESECHABLES</v>
      </c>
      <c r="D24" s="46" t="str">
        <f>+VLOOKUP(B24,MaestraLP3[[#All],[CÓDIGO]:[PRODUCTO FOCO]],8,0)</f>
        <v>VASO PLA TRANSPARENTE CESTSIBON 16 OZ</v>
      </c>
      <c r="E24" s="46" t="s">
        <v>3161</v>
      </c>
      <c r="F24" s="46" t="s">
        <v>3162</v>
      </c>
      <c r="G24" s="47" t="e">
        <f>+VLOOKUP(B24,MaestraLP3[[#All],[CÓDIGO]:[PRODUCTO FOCO]],30,0)*100+0.1</f>
        <v>#VALUE!</v>
      </c>
      <c r="I24" t="s">
        <v>3163</v>
      </c>
      <c r="J24">
        <f>+VLOOKUP(B24,MaestraLP3[[#All],[CÓDIGO]:[PRODUCTO FOCO]],29,0)</f>
        <v>0</v>
      </c>
    </row>
    <row r="25" spans="1:10" x14ac:dyDescent="0.35">
      <c r="A25" s="46" t="s">
        <v>3160</v>
      </c>
      <c r="B25" s="3">
        <v>101600020</v>
      </c>
      <c r="C25" t="str">
        <f>+VLOOKUP(B25,MaestraLP3[[#All],[CÓDIGO]:[PRODUCTO FOCO]],7,0)</f>
        <v>CAFES DE GRANO MOLIDO</v>
      </c>
      <c r="D25" s="46" t="str">
        <f>+VLOOKUP(B25,MaestraLP3[[#All],[CÓDIGO]:[PRODUCTO FOCO]],8,0)</f>
        <v>CAFE CREMA E GUSTO TARRO LAVAZZA 250 g</v>
      </c>
      <c r="E25" s="46" t="s">
        <v>3161</v>
      </c>
      <c r="F25" s="46" t="s">
        <v>3162</v>
      </c>
      <c r="G25" s="47" t="e">
        <f>+VLOOKUP(B25,MaestraLP3[[#All],[CÓDIGO]:[PRODUCTO FOCO]],30,0)*100+0.1</f>
        <v>#VALUE!</v>
      </c>
      <c r="I25" t="s">
        <v>3163</v>
      </c>
      <c r="J25">
        <f>+VLOOKUP(B25,MaestraLP3[[#All],[CÓDIGO]:[PRODUCTO FOCO]],29,0)</f>
        <v>28351.333333333332</v>
      </c>
    </row>
    <row r="26" spans="1:10" x14ac:dyDescent="0.35">
      <c r="A26" s="46" t="s">
        <v>3160</v>
      </c>
      <c r="B26" s="3">
        <v>101600050</v>
      </c>
      <c r="C26" t="str">
        <f>+VLOOKUP(B26,MaestraLP3[[#All],[CÓDIGO]:[PRODUCTO FOCO]],7,0)</f>
        <v>CAFES DE GRANO MOLIDO</v>
      </c>
      <c r="D26" s="46" t="str">
        <f>+VLOOKUP(B26,MaestraLP3[[#All],[CÓDIGO]:[PRODUCTO FOCO]],8,0)</f>
        <v>QUALITA ORO TARRO LAVAZZA 250 g</v>
      </c>
      <c r="E26" s="46" t="s">
        <v>3161</v>
      </c>
      <c r="F26" s="46" t="s">
        <v>3162</v>
      </c>
      <c r="G26" s="47" t="e">
        <f>+VLOOKUP(B26,MaestraLP3[[#All],[CÓDIGO]:[PRODUCTO FOCO]],30,0)*100+0.1</f>
        <v>#VALUE!</v>
      </c>
      <c r="I26" t="s">
        <v>3163</v>
      </c>
      <c r="J26">
        <f>+VLOOKUP(B26,MaestraLP3[[#All],[CÓDIGO]:[PRODUCTO FOCO]],29,0)</f>
        <v>27193.333333333332</v>
      </c>
    </row>
    <row r="27" spans="1:10" x14ac:dyDescent="0.35">
      <c r="A27" s="46" t="s">
        <v>3160</v>
      </c>
      <c r="B27" s="3">
        <v>101600070</v>
      </c>
      <c r="C27" t="str">
        <f>+VLOOKUP(B27,MaestraLP3[[#All],[CÓDIGO]:[PRODUCTO FOCO]],7,0)</f>
        <v>CAFES SOLUBLES</v>
      </c>
      <c r="D27" s="46" t="str">
        <f>+VLOOKUP(B27,MaestraLP3[[#All],[CÓDIGO]:[PRODUCTO FOCO]],8,0)</f>
        <v>CAFE PRONTISSIMO CLASI LATA LAVAZZA 95 g</v>
      </c>
      <c r="E27" s="46" t="s">
        <v>3161</v>
      </c>
      <c r="F27" s="46" t="s">
        <v>3162</v>
      </c>
      <c r="G27" s="47" t="e">
        <f>+VLOOKUP(B27,MaestraLP3[[#All],[CÓDIGO]:[PRODUCTO FOCO]],30,0)*100+0.1</f>
        <v>#VALUE!</v>
      </c>
      <c r="I27" t="s">
        <v>3163</v>
      </c>
      <c r="J27">
        <f>+VLOOKUP(B27,MaestraLP3[[#All],[CÓDIGO]:[PRODUCTO FOCO]],29,0)</f>
        <v>37529.824561403511</v>
      </c>
    </row>
    <row r="28" spans="1:10" x14ac:dyDescent="0.35">
      <c r="A28" s="46" t="s">
        <v>3160</v>
      </c>
      <c r="B28" s="3">
        <v>101600001</v>
      </c>
      <c r="C28" t="e">
        <f>+VLOOKUP(B28,MaestraLP3[[#All],[CÓDIGO]:[PRODUCTO FOCO]],7,0)</f>
        <v>#N/A</v>
      </c>
      <c r="D28" s="46" t="e">
        <f>+VLOOKUP(B28,MaestraLP3[[#All],[CÓDIGO]:[PRODUCTO FOCO]],8,0)</f>
        <v>#N/A</v>
      </c>
      <c r="E28" s="46" t="s">
        <v>3161</v>
      </c>
      <c r="F28" s="46" t="s">
        <v>3162</v>
      </c>
      <c r="G28" s="47" t="e">
        <f>+VLOOKUP(B28,MaestraLP3[[#All],[CÓDIGO]:[PRODUCTO FOCO]],30,0)*100+0.1</f>
        <v>#N/A</v>
      </c>
      <c r="I28" t="s">
        <v>3163</v>
      </c>
      <c r="J28" t="e">
        <f>+VLOOKUP(B28,MaestraLP3[[#All],[CÓDIGO]:[PRODUCTO FOCO]],29,0)</f>
        <v>#N/A</v>
      </c>
    </row>
    <row r="29" spans="1:10" x14ac:dyDescent="0.35">
      <c r="A29" s="46" t="s">
        <v>3160</v>
      </c>
      <c r="B29" s="3">
        <v>101600041</v>
      </c>
      <c r="C29" t="str">
        <f>+VLOOKUP(B29,MaestraLP3[[#All],[CÓDIGO]:[PRODUCTO FOCO]],7,0)</f>
        <v>CAPSULAS Y PODS</v>
      </c>
      <c r="D29" s="46" t="str">
        <f>+VLOOKUP(B29,MaestraLP3[[#All],[CÓDIGO]:[PRODUCTO FOCO]],8,0)</f>
        <v>CAPSULA ESPRESSO CLASSICO LAVAZZA 57 g</v>
      </c>
      <c r="E29" s="46" t="s">
        <v>3161</v>
      </c>
      <c r="F29" s="46" t="s">
        <v>3162</v>
      </c>
      <c r="G29" s="47" t="e">
        <f>+VLOOKUP(B29,MaestraLP3[[#All],[CÓDIGO]:[PRODUCTO FOCO]],30,0)*100+0.1</f>
        <v>#VALUE!</v>
      </c>
      <c r="I29" t="s">
        <v>3163</v>
      </c>
      <c r="J29">
        <f>+VLOOKUP(B29,MaestraLP3[[#All],[CÓDIGO]:[PRODUCTO FOCO]],29,0)</f>
        <v>26504.912280701763</v>
      </c>
    </row>
    <row r="30" spans="1:10" x14ac:dyDescent="0.35">
      <c r="A30" s="46" t="s">
        <v>3160</v>
      </c>
      <c r="B30" s="3">
        <v>101600006</v>
      </c>
      <c r="C30" t="e">
        <f>+VLOOKUP(B30,MaestraLP3[[#All],[CÓDIGO]:[PRODUCTO FOCO]],7,0)</f>
        <v>#N/A</v>
      </c>
      <c r="D30" s="46" t="e">
        <f>+VLOOKUP(B30,MaestraLP3[[#All],[CÓDIGO]:[PRODUCTO FOCO]],8,0)</f>
        <v>#N/A</v>
      </c>
      <c r="E30" s="46" t="s">
        <v>3161</v>
      </c>
      <c r="F30" s="46" t="s">
        <v>3162</v>
      </c>
      <c r="G30" s="47" t="e">
        <f>+VLOOKUP(B30,MaestraLP3[[#All],[CÓDIGO]:[PRODUCTO FOCO]],30,0)*100+0.1</f>
        <v>#N/A</v>
      </c>
      <c r="I30" t="s">
        <v>3163</v>
      </c>
      <c r="J30" t="e">
        <f>+VLOOKUP(B30,MaestraLP3[[#All],[CÓDIGO]:[PRODUCTO FOCO]],29,0)</f>
        <v>#N/A</v>
      </c>
    </row>
    <row r="31" spans="1:10" x14ac:dyDescent="0.35">
      <c r="A31" s="46" t="s">
        <v>3160</v>
      </c>
      <c r="B31" s="3">
        <v>101600042</v>
      </c>
      <c r="C31" t="str">
        <f>+VLOOKUP(B31,MaestraLP3[[#All],[CÓDIGO]:[PRODUCTO FOCO]],7,0)</f>
        <v>CAPSULAS Y PODS</v>
      </c>
      <c r="D31" s="46" t="str">
        <f>+VLOOKUP(B31,MaestraLP3[[#All],[CÓDIGO]:[PRODUCTO FOCO]],8,0)</f>
        <v>CAPSULA ESPRESSO INTENSO LAVAZZA 57 g</v>
      </c>
      <c r="E31" s="46" t="s">
        <v>3161</v>
      </c>
      <c r="F31" s="46" t="s">
        <v>3162</v>
      </c>
      <c r="G31" s="47" t="e">
        <f>+VLOOKUP(B31,MaestraLP3[[#All],[CÓDIGO]:[PRODUCTO FOCO]],30,0)*100+0.1</f>
        <v>#VALUE!</v>
      </c>
      <c r="I31" t="s">
        <v>3163</v>
      </c>
      <c r="J31">
        <f>+VLOOKUP(B31,MaestraLP3[[#All],[CÓDIGO]:[PRODUCTO FOCO]],29,0)</f>
        <v>37171.698113207545</v>
      </c>
    </row>
    <row r="32" spans="1:10" x14ac:dyDescent="0.35">
      <c r="A32" s="46" t="s">
        <v>3160</v>
      </c>
      <c r="B32" s="3">
        <v>101600043</v>
      </c>
      <c r="C32" t="str">
        <f>+VLOOKUP(B32,MaestraLP3[[#All],[CÓDIGO]:[PRODUCTO FOCO]],7,0)</f>
        <v>CAPSULAS Y PODS</v>
      </c>
      <c r="D32" s="46" t="str">
        <f>+VLOOKUP(B32,MaestraLP3[[#All],[CÓDIGO]:[PRODUCTO FOCO]],8,0)</f>
        <v>CAPSULA ESPRESSO QUALITA ORO LAVAZZA 55g</v>
      </c>
      <c r="E32" s="46" t="s">
        <v>3161</v>
      </c>
      <c r="F32" s="46" t="s">
        <v>3162</v>
      </c>
      <c r="G32" s="47" t="e">
        <f>+VLOOKUP(B32,MaestraLP3[[#All],[CÓDIGO]:[PRODUCTO FOCO]],30,0)*100+0.1</f>
        <v>#VALUE!</v>
      </c>
      <c r="I32" t="s">
        <v>3163</v>
      </c>
      <c r="J32">
        <f>+VLOOKUP(B32,MaestraLP3[[#All],[CÓDIGO]:[PRODUCTO FOCO]],29,0)</f>
        <v>29782.818181818177</v>
      </c>
    </row>
    <row r="33" spans="1:10" x14ac:dyDescent="0.35">
      <c r="A33" s="46" t="s">
        <v>3160</v>
      </c>
      <c r="B33" s="3">
        <v>101600003</v>
      </c>
      <c r="C33" t="e">
        <f>+VLOOKUP(B33,MaestraLP3[[#All],[CÓDIGO]:[PRODUCTO FOCO]],7,0)</f>
        <v>#N/A</v>
      </c>
      <c r="D33" s="46" t="e">
        <f>+VLOOKUP(B33,MaestraLP3[[#All],[CÓDIGO]:[PRODUCTO FOCO]],8,0)</f>
        <v>#N/A</v>
      </c>
      <c r="E33" s="46" t="s">
        <v>3161</v>
      </c>
      <c r="F33" s="46" t="s">
        <v>3162</v>
      </c>
      <c r="G33" s="47" t="e">
        <f>+VLOOKUP(B33,MaestraLP3[[#All],[CÓDIGO]:[PRODUCTO FOCO]],30,0)*100+0.1</f>
        <v>#N/A</v>
      </c>
      <c r="I33" t="s">
        <v>3163</v>
      </c>
      <c r="J33" t="e">
        <f>+VLOOKUP(B33,MaestraLP3[[#All],[CÓDIGO]:[PRODUCTO FOCO]],29,0)</f>
        <v>#N/A</v>
      </c>
    </row>
    <row r="34" spans="1:10" x14ac:dyDescent="0.35">
      <c r="A34" s="46" t="s">
        <v>3160</v>
      </c>
      <c r="B34" s="3">
        <v>104543210</v>
      </c>
      <c r="C34" t="str">
        <f>+VLOOKUP(B34,MaestraLP3[[#All],[CÓDIGO]:[PRODUCTO FOCO]],7,0)</f>
        <v>QUESOS SEMI DUROS</v>
      </c>
      <c r="D34" s="46" t="str">
        <f>+VLOOKUP(B34,MaestraLP3[[#All],[CÓDIGO]:[PRODUCTO FOCO]],8,0)</f>
        <v>QUESO CHEDDAR BLANCO LAMINADO 272 GR</v>
      </c>
      <c r="E34" s="46" t="s">
        <v>3161</v>
      </c>
      <c r="F34" s="46" t="s">
        <v>3162</v>
      </c>
      <c r="G34" s="47" t="e">
        <f>+VLOOKUP(B34,MaestraLP3[[#All],[CÓDIGO]:[PRODUCTO FOCO]],30,0)*100+0.1</f>
        <v>#VALUE!</v>
      </c>
      <c r="I34" t="s">
        <v>3163</v>
      </c>
      <c r="J34">
        <f>+VLOOKUP(B34,MaestraLP3[[#All],[CÓDIGO]:[PRODUCTO FOCO]],29,0)</f>
        <v>792.5925925925925</v>
      </c>
    </row>
    <row r="35" spans="1:10" x14ac:dyDescent="0.35">
      <c r="A35" s="46" t="s">
        <v>3160</v>
      </c>
      <c r="B35" s="3">
        <v>104500540</v>
      </c>
      <c r="C35" t="str">
        <f>+VLOOKUP(B35,MaestraLP3[[#All],[CÓDIGO]:[PRODUCTO FOCO]],7,0)</f>
        <v>CARNES CERTIFICADAS</v>
      </c>
      <c r="D35" s="46" t="str">
        <f>+VLOOKUP(B35,MaestraLP3[[#All],[CÓDIGO]:[PRODUCTO FOCO]],8,0)</f>
        <v>FILETE CERTIFIED ANGUS BEEF</v>
      </c>
      <c r="E35" s="46" t="s">
        <v>3161</v>
      </c>
      <c r="F35" s="46" t="s">
        <v>3162</v>
      </c>
      <c r="G35" s="47" t="e">
        <f>+VLOOKUP(B35,MaestraLP3[[#All],[CÓDIGO]:[PRODUCTO FOCO]],30,0)*100+0.1</f>
        <v>#VALUE!</v>
      </c>
      <c r="I35" t="s">
        <v>3163</v>
      </c>
      <c r="J35">
        <f>+VLOOKUP(B35,MaestraLP3[[#All],[CÓDIGO]:[PRODUCTO FOCO]],29,0)</f>
        <v>6000</v>
      </c>
    </row>
    <row r="36" spans="1:10" x14ac:dyDescent="0.35">
      <c r="A36" s="46" t="s">
        <v>3160</v>
      </c>
      <c r="B36" s="3">
        <v>104500690</v>
      </c>
      <c r="C36" t="str">
        <f>+VLOOKUP(B36,MaestraLP3[[#All],[CÓDIGO]:[PRODUCTO FOCO]],7,0)</f>
        <v>CARNES CERTIFICADAS</v>
      </c>
      <c r="D36" s="46" t="str">
        <f>+VLOOKUP(B36,MaestraLP3[[#All],[CÓDIGO]:[PRODUCTO FOCO]],8,0)</f>
        <v>LOMO LISO PRIME CERTIFIED ANGUS BEEF</v>
      </c>
      <c r="E36" s="46" t="s">
        <v>3161</v>
      </c>
      <c r="F36" s="46" t="s">
        <v>3162</v>
      </c>
      <c r="G36" s="47" t="e">
        <f>+VLOOKUP(B36,MaestraLP3[[#All],[CÓDIGO]:[PRODUCTO FOCO]],30,0)*100+0.1</f>
        <v>#VALUE!</v>
      </c>
      <c r="I36" t="s">
        <v>3163</v>
      </c>
      <c r="J36">
        <f>+VLOOKUP(B36,MaestraLP3[[#All],[CÓDIGO]:[PRODUCTO FOCO]],29,0)</f>
        <v>5505</v>
      </c>
    </row>
    <row r="37" spans="1:10" x14ac:dyDescent="0.35">
      <c r="A37" s="46" t="s">
        <v>3160</v>
      </c>
      <c r="B37" s="3">
        <v>104500570</v>
      </c>
      <c r="C37" t="str">
        <f>+VLOOKUP(B37,MaestraLP3[[#All],[CÓDIGO]:[PRODUCTO FOCO]],7,0)</f>
        <v>CARNES CERTIFICADAS</v>
      </c>
      <c r="D37" s="46" t="str">
        <f>+VLOOKUP(B37,MaestraLP3[[#All],[CÓDIGO]:[PRODUCTO FOCO]],8,0)</f>
        <v>LOMO VETADO PRIME CERTIFIED ANGUS BEEF</v>
      </c>
      <c r="E37" s="46" t="s">
        <v>3161</v>
      </c>
      <c r="F37" s="46" t="s">
        <v>3162</v>
      </c>
      <c r="G37" s="47" t="e">
        <f>+VLOOKUP(B37,MaestraLP3[[#All],[CÓDIGO]:[PRODUCTO FOCO]],30,0)*100+0.1</f>
        <v>#VALUE!</v>
      </c>
      <c r="I37" t="s">
        <v>3163</v>
      </c>
      <c r="J37">
        <f>+VLOOKUP(B37,MaestraLP3[[#All],[CÓDIGO]:[PRODUCTO FOCO]],29,0)</f>
        <v>8089</v>
      </c>
    </row>
    <row r="38" spans="1:10" x14ac:dyDescent="0.35">
      <c r="A38" s="46" t="s">
        <v>3160</v>
      </c>
      <c r="B38" s="3">
        <v>104534410</v>
      </c>
      <c r="C38" t="str">
        <f>+VLOOKUP(B38,MaestraLP3[[#All],[CÓDIGO]:[PRODUCTO FOCO]],7,0)</f>
        <v>APERITIVOS ORIENTALES</v>
      </c>
      <c r="D38" s="46" t="str">
        <f>+VLOOKUP(B38,MaestraLP3[[#All],[CÓDIGO]:[PRODUCTO FOCO]],8,0)</f>
        <v>EMPANADA CAM/QUESO 35 gr 100 uds SAMOSA</v>
      </c>
      <c r="E38" s="46" t="s">
        <v>3161</v>
      </c>
      <c r="F38" s="46" t="s">
        <v>3162</v>
      </c>
      <c r="G38" s="47" t="e">
        <f>+VLOOKUP(B38,MaestraLP3[[#All],[CÓDIGO]:[PRODUCTO FOCO]],30,0)*100+0.1</f>
        <v>#VALUE!</v>
      </c>
      <c r="I38" t="s">
        <v>3163</v>
      </c>
      <c r="J38">
        <f>+VLOOKUP(B38,MaestraLP3[[#All],[CÓDIGO]:[PRODUCTO FOCO]],29,0)</f>
        <v>1428.5714285714287</v>
      </c>
    </row>
    <row r="39" spans="1:10" x14ac:dyDescent="0.35">
      <c r="A39" s="46" t="s">
        <v>3160</v>
      </c>
      <c r="B39" s="3">
        <v>104534420</v>
      </c>
      <c r="C39" t="str">
        <f>+VLOOKUP(B39,MaestraLP3[[#All],[CÓDIGO]:[PRODUCTO FOCO]],7,0)</f>
        <v>APERITIVOS ORIENTALES</v>
      </c>
      <c r="D39" s="46" t="str">
        <f>+VLOOKUP(B39,MaestraLP3[[#All],[CÓDIGO]:[PRODUCTO FOCO]],8,0)</f>
        <v>EMPANADA CHAMP/QUESO 35 g 100 uds SAMOSA</v>
      </c>
      <c r="E39" s="46" t="s">
        <v>3161</v>
      </c>
      <c r="F39" s="46" t="s">
        <v>3162</v>
      </c>
      <c r="G39" s="47" t="e">
        <f>+VLOOKUP(B39,MaestraLP3[[#All],[CÓDIGO]:[PRODUCTO FOCO]],30,0)*100+0.1</f>
        <v>#VALUE!</v>
      </c>
      <c r="I39" t="s">
        <v>3163</v>
      </c>
      <c r="J39">
        <f>+VLOOKUP(B39,MaestraLP3[[#All],[CÓDIGO]:[PRODUCTO FOCO]],29,0)</f>
        <v>1428.5714285714287</v>
      </c>
    </row>
    <row r="40" spans="1:10" x14ac:dyDescent="0.35">
      <c r="A40" s="46" t="s">
        <v>3160</v>
      </c>
      <c r="B40" s="3">
        <v>104534430</v>
      </c>
      <c r="C40" t="str">
        <f>+VLOOKUP(B40,MaestraLP3[[#All],[CÓDIGO]:[PRODUCTO FOCO]],7,0)</f>
        <v>APERITIVOS ORIENTALES</v>
      </c>
      <c r="D40" s="46" t="str">
        <f>+VLOOKUP(B40,MaestraLP3[[#All],[CÓDIGO]:[PRODUCTO FOCO]],8,0)</f>
        <v>EMPANADA MECH/QUESO 35 gr 100 uds SAMOSA</v>
      </c>
      <c r="E40" s="46" t="s">
        <v>3161</v>
      </c>
      <c r="F40" s="46" t="s">
        <v>3162</v>
      </c>
      <c r="G40" s="47" t="e">
        <f>+VLOOKUP(B40,MaestraLP3[[#All],[CÓDIGO]:[PRODUCTO FOCO]],30,0)*100+0.1</f>
        <v>#VALUE!</v>
      </c>
      <c r="I40" t="s">
        <v>3163</v>
      </c>
      <c r="J40">
        <f>+VLOOKUP(B40,MaestraLP3[[#All],[CÓDIGO]:[PRODUCTO FOCO]],29,0)</f>
        <v>1428.5714285714289</v>
      </c>
    </row>
    <row r="41" spans="1:10" x14ac:dyDescent="0.35">
      <c r="A41" s="46" t="s">
        <v>3160</v>
      </c>
      <c r="B41" s="3">
        <v>104530330</v>
      </c>
      <c r="C41" t="str">
        <f>+VLOOKUP(B41,MaestraLP3[[#All],[CÓDIGO]:[PRODUCTO FOCO]],7,0)</f>
        <v>AROS DE CEBOLLA</v>
      </c>
      <c r="D41" s="46" t="str">
        <f>+VLOOKUP(B41,MaestraLP3[[#All],[CÓDIGO]:[PRODUCTO FOCO]],8,0)</f>
        <v>AROS CEBOLLA NATURALES REBOZADOS 1 kg</v>
      </c>
      <c r="E41" s="46" t="s">
        <v>3161</v>
      </c>
      <c r="F41" s="46" t="s">
        <v>3162</v>
      </c>
      <c r="G41" s="47" t="e">
        <f>+VLOOKUP(B41,MaestraLP3[[#All],[CÓDIGO]:[PRODUCTO FOCO]],30,0)*100+0.1</f>
        <v>#VALUE!</v>
      </c>
      <c r="I41" t="s">
        <v>3163</v>
      </c>
      <c r="J41">
        <f>+VLOOKUP(B41,MaestraLP3[[#All],[CÓDIGO]:[PRODUCTO FOCO]],29,0)</f>
        <v>804</v>
      </c>
    </row>
    <row r="42" spans="1:10" x14ac:dyDescent="0.35">
      <c r="A42" s="46" t="s">
        <v>3160</v>
      </c>
      <c r="B42" s="3">
        <v>104534400</v>
      </c>
      <c r="C42" t="e">
        <f>+VLOOKUP(B42,MaestraLP3[[#All],[CÓDIGO]:[PRODUCTO FOCO]],7,0)</f>
        <v>#N/A</v>
      </c>
      <c r="D42" s="46" t="e">
        <f>+VLOOKUP(B42,MaestraLP3[[#All],[CÓDIGO]:[PRODUCTO FOCO]],8,0)</f>
        <v>#N/A</v>
      </c>
      <c r="E42" s="46" t="s">
        <v>3161</v>
      </c>
      <c r="F42" s="46" t="s">
        <v>3162</v>
      </c>
      <c r="G42" s="47" t="e">
        <f>+VLOOKUP(B42,MaestraLP3[[#All],[CÓDIGO]:[PRODUCTO FOCO]],30,0)*100+0.1</f>
        <v>#N/A</v>
      </c>
      <c r="I42" t="s">
        <v>3163</v>
      </c>
      <c r="J42" t="e">
        <f>+VLOOKUP(B42,MaestraLP3[[#All],[CÓDIGO]:[PRODUCTO FOCO]],29,0)</f>
        <v>#N/A</v>
      </c>
    </row>
    <row r="43" spans="1:10" x14ac:dyDescent="0.35">
      <c r="A43" s="46" t="s">
        <v>3160</v>
      </c>
      <c r="B43" s="3">
        <v>104535500</v>
      </c>
      <c r="C43" t="e">
        <f>+VLOOKUP(B43,MaestraLP3[[#All],[CÓDIGO]:[PRODUCTO FOCO]],7,0)</f>
        <v>#N/A</v>
      </c>
      <c r="D43" s="46" t="e">
        <f>+VLOOKUP(B43,MaestraLP3[[#All],[CÓDIGO]:[PRODUCTO FOCO]],8,0)</f>
        <v>#N/A</v>
      </c>
      <c r="E43" s="46" t="s">
        <v>3161</v>
      </c>
      <c r="F43" s="46" t="s">
        <v>3162</v>
      </c>
      <c r="G43" s="47" t="e">
        <f>+VLOOKUP(B43,MaestraLP3[[#All],[CÓDIGO]:[PRODUCTO FOCO]],30,0)*100+0.1</f>
        <v>#N/A</v>
      </c>
      <c r="I43" t="s">
        <v>3163</v>
      </c>
      <c r="J43" t="e">
        <f>+VLOOKUP(B43,MaestraLP3[[#All],[CÓDIGO]:[PRODUCTO FOCO]],29,0)</f>
        <v>#N/A</v>
      </c>
    </row>
    <row r="44" spans="1:10" x14ac:dyDescent="0.35">
      <c r="A44" s="46" t="s">
        <v>3160</v>
      </c>
      <c r="B44" s="3">
        <v>104517010</v>
      </c>
      <c r="C44" t="e">
        <f>+VLOOKUP(B44,MaestraLP3[[#All],[CÓDIGO]:[PRODUCTO FOCO]],7,0)</f>
        <v>#N/A</v>
      </c>
      <c r="D44" s="46" t="e">
        <f>+VLOOKUP(B44,MaestraLP3[[#All],[CÓDIGO]:[PRODUCTO FOCO]],8,0)</f>
        <v>#N/A</v>
      </c>
      <c r="E44" s="46" t="s">
        <v>3161</v>
      </c>
      <c r="F44" s="46" t="s">
        <v>3162</v>
      </c>
      <c r="G44" s="47" t="e">
        <f>+VLOOKUP(B44,MaestraLP3[[#All],[CÓDIGO]:[PRODUCTO FOCO]],30,0)*100+0.1</f>
        <v>#N/A</v>
      </c>
      <c r="I44" t="s">
        <v>3163</v>
      </c>
      <c r="J44" t="e">
        <f>+VLOOKUP(B44,MaestraLP3[[#All],[CÓDIGO]:[PRODUCTO FOCO]],29,0)</f>
        <v>#N/A</v>
      </c>
    </row>
    <row r="45" spans="1:10" x14ac:dyDescent="0.35">
      <c r="A45" s="46" t="s">
        <v>3160</v>
      </c>
      <c r="B45" s="3">
        <v>104516860</v>
      </c>
      <c r="C45" t="str">
        <f>+VLOOKUP(B45,MaestraLP3[[#All],[CÓDIGO]:[PRODUCTO FOCO]],7,0)</f>
        <v>AGUAS</v>
      </c>
      <c r="D45" s="46" t="str">
        <f>+VLOOKUP(B45,MaestraLP3[[#All],[CÓDIGO]:[PRODUCTO FOCO]],8,0)</f>
        <v>AGUA MIN C/GAS VIDRIO SPELLEGRINO 505 ml</v>
      </c>
      <c r="E45" s="46" t="s">
        <v>3161</v>
      </c>
      <c r="F45" s="46" t="s">
        <v>3162</v>
      </c>
      <c r="G45" s="47" t="e">
        <f>+VLOOKUP(B45,MaestraLP3[[#All],[CÓDIGO]:[PRODUCTO FOCO]],30,0)*100+0.1</f>
        <v>#VALUE!</v>
      </c>
      <c r="I45" t="s">
        <v>3163</v>
      </c>
      <c r="J45">
        <f>+VLOOKUP(B45,MaestraLP3[[#All],[CÓDIGO]:[PRODUCTO FOCO]],29,0)</f>
        <v>-1942.7260726072611</v>
      </c>
    </row>
    <row r="46" spans="1:10" x14ac:dyDescent="0.35">
      <c r="A46" s="46" t="s">
        <v>3160</v>
      </c>
      <c r="B46" s="3">
        <v>104524460</v>
      </c>
      <c r="C46" t="e">
        <f>+VLOOKUP(B46,MaestraLP3[[#All],[CÓDIGO]:[PRODUCTO FOCO]],7,0)</f>
        <v>#N/A</v>
      </c>
      <c r="D46" s="46" t="e">
        <f>+VLOOKUP(B46,MaestraLP3[[#All],[CÓDIGO]:[PRODUCTO FOCO]],8,0)</f>
        <v>#N/A</v>
      </c>
      <c r="E46" s="46" t="s">
        <v>3161</v>
      </c>
      <c r="F46" s="46" t="s">
        <v>3162</v>
      </c>
      <c r="G46" s="47" t="e">
        <f>+VLOOKUP(B46,MaestraLP3[[#All],[CÓDIGO]:[PRODUCTO FOCO]],30,0)*100+0.1</f>
        <v>#N/A</v>
      </c>
      <c r="I46" t="s">
        <v>3163</v>
      </c>
      <c r="J46" t="e">
        <f>+VLOOKUP(B46,MaestraLP3[[#All],[CÓDIGO]:[PRODUCTO FOCO]],29,0)</f>
        <v>#N/A</v>
      </c>
    </row>
    <row r="47" spans="1:10" x14ac:dyDescent="0.35">
      <c r="A47" s="46" t="s">
        <v>3160</v>
      </c>
      <c r="B47" s="3">
        <v>104524470</v>
      </c>
      <c r="C47" t="e">
        <f>+VLOOKUP(B47,MaestraLP3[[#All],[CÓDIGO]:[PRODUCTO FOCO]],7,0)</f>
        <v>#N/A</v>
      </c>
      <c r="D47" s="46" t="e">
        <f>+VLOOKUP(B47,MaestraLP3[[#All],[CÓDIGO]:[PRODUCTO FOCO]],8,0)</f>
        <v>#N/A</v>
      </c>
      <c r="E47" s="46" t="s">
        <v>3161</v>
      </c>
      <c r="F47" s="46" t="s">
        <v>3162</v>
      </c>
      <c r="G47" s="47" t="e">
        <f>+VLOOKUP(B47,MaestraLP3[[#All],[CÓDIGO]:[PRODUCTO FOCO]],30,0)*100+0.1</f>
        <v>#N/A</v>
      </c>
      <c r="I47" t="s">
        <v>3163</v>
      </c>
      <c r="J47" t="e">
        <f>+VLOOKUP(B47,MaestraLP3[[#All],[CÓDIGO]:[PRODUCTO FOCO]],29,0)</f>
        <v>#N/A</v>
      </c>
    </row>
    <row r="48" spans="1:10" x14ac:dyDescent="0.35">
      <c r="A48" s="46" t="s">
        <v>3160</v>
      </c>
      <c r="B48" s="3">
        <v>104524450</v>
      </c>
      <c r="C48" t="str">
        <f>+VLOOKUP(B48,MaestraLP3[[#All],[CÓDIGO]:[PRODUCTO FOCO]],7,0)</f>
        <v>BOLLERÍA LISTA PARA COMER</v>
      </c>
      <c r="D48" s="46" t="str">
        <f>+VLOOKUP(B48,MaestraLP3[[#All],[CÓDIGO]:[PRODUCTO FOCO]],8,0)</f>
        <v>MUFFIN CHOCOLATE CHIPS 60 g</v>
      </c>
      <c r="E48" s="46" t="s">
        <v>3161</v>
      </c>
      <c r="F48" s="46" t="s">
        <v>3162</v>
      </c>
      <c r="G48" s="47" t="e">
        <f>+VLOOKUP(B48,MaestraLP3[[#All],[CÓDIGO]:[PRODUCTO FOCO]],30,0)*100+0.1</f>
        <v>#VALUE!</v>
      </c>
      <c r="I48" t="s">
        <v>3163</v>
      </c>
      <c r="J48">
        <f>+VLOOKUP(B48,MaestraLP3[[#All],[CÓDIGO]:[PRODUCTO FOCO]],29,0)</f>
        <v>2522.2222222222222</v>
      </c>
    </row>
    <row r="49" spans="1:10" x14ac:dyDescent="0.35">
      <c r="A49" s="46" t="s">
        <v>3160</v>
      </c>
      <c r="B49" s="3">
        <v>104534600</v>
      </c>
      <c r="C49" t="str">
        <f>+VLOOKUP(B49,MaestraLP3[[#All],[CÓDIGO]:[PRODUCTO FOCO]],7,0)</f>
        <v>BOLLERIA PARA HORNEAR</v>
      </c>
      <c r="D49" s="46" t="str">
        <f>+VLOOKUP(B49,MaestraLP3[[#All],[CÓDIGO]:[PRODUCTO FOCO]],8,0)</f>
        <v>MEDIALUNA PLUS 40 gr PAGNIFIQUE 120 uds.</v>
      </c>
      <c r="E49" s="46" t="s">
        <v>3161</v>
      </c>
      <c r="F49" s="46" t="s">
        <v>3162</v>
      </c>
      <c r="G49" s="47" t="e">
        <f>+VLOOKUP(B49,MaestraLP3[[#All],[CÓDIGO]:[PRODUCTO FOCO]],30,0)*100+0.1</f>
        <v>#VALUE!</v>
      </c>
      <c r="I49" t="s">
        <v>3163</v>
      </c>
      <c r="J49">
        <f>+VLOOKUP(B49,MaestraLP3[[#All],[CÓDIGO]:[PRODUCTO FOCO]],29,0)</f>
        <v>0</v>
      </c>
    </row>
    <row r="50" spans="1:10" x14ac:dyDescent="0.35">
      <c r="A50" s="46" t="s">
        <v>3160</v>
      </c>
      <c r="B50" s="3">
        <v>150000392</v>
      </c>
      <c r="C50" t="e">
        <f>+VLOOKUP(B50,MaestraLP3[[#All],[CÓDIGO]:[PRODUCTO FOCO]],7,0)</f>
        <v>#N/A</v>
      </c>
      <c r="D50" s="46" t="e">
        <f>+VLOOKUP(B50,MaestraLP3[[#All],[CÓDIGO]:[PRODUCTO FOCO]],8,0)</f>
        <v>#N/A</v>
      </c>
      <c r="E50" s="46" t="s">
        <v>3161</v>
      </c>
      <c r="F50" s="46" t="s">
        <v>3162</v>
      </c>
      <c r="G50" s="47" t="e">
        <f>+VLOOKUP(B50,MaestraLP3[[#All],[CÓDIGO]:[PRODUCTO FOCO]],30,0)*100+0.1</f>
        <v>#N/A</v>
      </c>
      <c r="I50" t="s">
        <v>3163</v>
      </c>
      <c r="J50" t="e">
        <f>+VLOOKUP(B50,MaestraLP3[[#All],[CÓDIGO]:[PRODUCTO FOCO]],29,0)</f>
        <v>#N/A</v>
      </c>
    </row>
    <row r="51" spans="1:10" x14ac:dyDescent="0.35">
      <c r="A51" s="46" t="s">
        <v>3160</v>
      </c>
      <c r="B51" s="3">
        <v>104538310</v>
      </c>
      <c r="C51" t="str">
        <f>+VLOOKUP(B51,MaestraLP3[[#All],[CÓDIGO]:[PRODUCTO FOCO]],7,0)</f>
        <v>PANES PARA HORNEAR</v>
      </c>
      <c r="D51" s="46" t="str">
        <f>+VLOOKUP(B51,MaestraLP3[[#All],[CÓDIGO]:[PRODUCTO FOCO]],8,0)</f>
        <v>CIABATTA 140 G</v>
      </c>
      <c r="E51" s="46" t="s">
        <v>3161</v>
      </c>
      <c r="F51" s="46" t="s">
        <v>3162</v>
      </c>
      <c r="G51" s="47" t="e">
        <f>+VLOOKUP(B51,MaestraLP3[[#All],[CÓDIGO]:[PRODUCTO FOCO]],30,0)*100+0.1</f>
        <v>#VALUE!</v>
      </c>
      <c r="I51" t="s">
        <v>3163</v>
      </c>
      <c r="J51">
        <f>+VLOOKUP(B51,MaestraLP3[[#All],[CÓDIGO]:[PRODUCTO FOCO]],29,0)</f>
        <v>0</v>
      </c>
    </row>
    <row r="52" spans="1:10" x14ac:dyDescent="0.35">
      <c r="A52" s="46" t="s">
        <v>3160</v>
      </c>
      <c r="B52" s="3">
        <v>104538210</v>
      </c>
      <c r="C52" t="str">
        <f>+VLOOKUP(B52,MaestraLP3[[#All],[CÓDIGO]:[PRODUCTO FOCO]],7,0)</f>
        <v>PANES PARA HORNEAR</v>
      </c>
      <c r="D52" s="46" t="str">
        <f>+VLOOKUP(B52,MaestraLP3[[#All],[CÓDIGO]:[PRODUCTO FOCO]],8,0)</f>
        <v>Mini Ciabatta 17 G</v>
      </c>
      <c r="E52" s="46" t="s">
        <v>3161</v>
      </c>
      <c r="F52" s="46" t="s">
        <v>3162</v>
      </c>
      <c r="G52" s="47" t="e">
        <f>+VLOOKUP(B52,MaestraLP3[[#All],[CÓDIGO]:[PRODUCTO FOCO]],30,0)*100+0.1</f>
        <v>#VALUE!</v>
      </c>
      <c r="I52" t="s">
        <v>3163</v>
      </c>
      <c r="J52">
        <f>+VLOOKUP(B52,MaestraLP3[[#All],[CÓDIGO]:[PRODUCTO FOCO]],29,0)</f>
        <v>0</v>
      </c>
    </row>
    <row r="53" spans="1:10" x14ac:dyDescent="0.35">
      <c r="A53" s="46" t="s">
        <v>3160</v>
      </c>
      <c r="B53" s="3">
        <v>104538290</v>
      </c>
      <c r="C53" t="e">
        <f>+VLOOKUP(B53,MaestraLP3[[#All],[CÓDIGO]:[PRODUCTO FOCO]],7,0)</f>
        <v>#N/A</v>
      </c>
      <c r="D53" s="46" t="e">
        <f>+VLOOKUP(B53,MaestraLP3[[#All],[CÓDIGO]:[PRODUCTO FOCO]],8,0)</f>
        <v>#N/A</v>
      </c>
      <c r="E53" s="46" t="s">
        <v>3161</v>
      </c>
      <c r="F53" s="46" t="s">
        <v>3162</v>
      </c>
      <c r="G53" s="47" t="e">
        <f>+VLOOKUP(B53,MaestraLP3[[#All],[CÓDIGO]:[PRODUCTO FOCO]],30,0)*100+0.1</f>
        <v>#N/A</v>
      </c>
      <c r="I53" t="s">
        <v>3163</v>
      </c>
      <c r="J53" t="e">
        <f>+VLOOKUP(B53,MaestraLP3[[#All],[CÓDIGO]:[PRODUCTO FOCO]],29,0)</f>
        <v>#N/A</v>
      </c>
    </row>
    <row r="54" spans="1:10" x14ac:dyDescent="0.35">
      <c r="A54" s="46" t="s">
        <v>3160</v>
      </c>
      <c r="B54" s="3">
        <v>104532490</v>
      </c>
      <c r="C54" t="e">
        <f>+VLOOKUP(B54,MaestraLP3[[#All],[CÓDIGO]:[PRODUCTO FOCO]],7,0)</f>
        <v>#N/A</v>
      </c>
      <c r="D54" s="46" t="e">
        <f>+VLOOKUP(B54,MaestraLP3[[#All],[CÓDIGO]:[PRODUCTO FOCO]],8,0)</f>
        <v>#N/A</v>
      </c>
      <c r="E54" s="46" t="s">
        <v>3161</v>
      </c>
      <c r="F54" s="46" t="s">
        <v>3162</v>
      </c>
      <c r="G54" s="47" t="e">
        <f>+VLOOKUP(B54,MaestraLP3[[#All],[CÓDIGO]:[PRODUCTO FOCO]],30,0)*100+0.1</f>
        <v>#N/A</v>
      </c>
      <c r="I54" t="s">
        <v>3163</v>
      </c>
      <c r="J54" t="e">
        <f>+VLOOKUP(B54,MaestraLP3[[#All],[CÓDIGO]:[PRODUCTO FOCO]],29,0)</f>
        <v>#N/A</v>
      </c>
    </row>
    <row r="55" spans="1:10" x14ac:dyDescent="0.35">
      <c r="A55" s="46" t="s">
        <v>3160</v>
      </c>
      <c r="B55" s="3">
        <v>104532890</v>
      </c>
      <c r="C55" t="e">
        <f>+VLOOKUP(B55,MaestraLP3[[#All],[CÓDIGO]:[PRODUCTO FOCO]],7,0)</f>
        <v>#N/A</v>
      </c>
      <c r="D55" s="46" t="e">
        <f>+VLOOKUP(B55,MaestraLP3[[#All],[CÓDIGO]:[PRODUCTO FOCO]],8,0)</f>
        <v>#N/A</v>
      </c>
      <c r="E55" s="46" t="s">
        <v>3161</v>
      </c>
      <c r="F55" s="46" t="s">
        <v>3162</v>
      </c>
      <c r="G55" s="47" t="e">
        <f>+VLOOKUP(B55,MaestraLP3[[#All],[CÓDIGO]:[PRODUCTO FOCO]],30,0)*100+0.1</f>
        <v>#N/A</v>
      </c>
      <c r="I55" t="s">
        <v>3163</v>
      </c>
      <c r="J55" t="e">
        <f>+VLOOKUP(B55,MaestraLP3[[#All],[CÓDIGO]:[PRODUCTO FOCO]],29,0)</f>
        <v>#N/A</v>
      </c>
    </row>
    <row r="56" spans="1:10" x14ac:dyDescent="0.35">
      <c r="A56" s="46" t="s">
        <v>3160</v>
      </c>
      <c r="B56" s="3">
        <v>150001835</v>
      </c>
      <c r="C56" t="e">
        <f>+VLOOKUP(B56,MaestraLP3[[#All],[CÓDIGO]:[PRODUCTO FOCO]],7,0)</f>
        <v>#N/A</v>
      </c>
      <c r="D56" s="46" t="e">
        <f>+VLOOKUP(B56,MaestraLP3[[#All],[CÓDIGO]:[PRODUCTO FOCO]],8,0)</f>
        <v>#N/A</v>
      </c>
      <c r="E56" s="46" t="s">
        <v>3161</v>
      </c>
      <c r="F56" s="46" t="s">
        <v>3162</v>
      </c>
      <c r="G56" s="47" t="e">
        <f>+VLOOKUP(B56,MaestraLP3[[#All],[CÓDIGO]:[PRODUCTO FOCO]],30,0)*100+0.1</f>
        <v>#N/A</v>
      </c>
      <c r="I56" t="s">
        <v>3163</v>
      </c>
      <c r="J56" t="e">
        <f>+VLOOKUP(B56,MaestraLP3[[#All],[CÓDIGO]:[PRODUCTO FOCO]],29,0)</f>
        <v>#N/A</v>
      </c>
    </row>
    <row r="57" spans="1:10" x14ac:dyDescent="0.35">
      <c r="A57" s="46" t="s">
        <v>3160</v>
      </c>
      <c r="B57" s="3">
        <v>104532990</v>
      </c>
      <c r="C57" t="str">
        <f>+VLOOKUP(B57,MaestraLP3[[#All],[CÓDIGO]:[PRODUCTO FOCO]],7,0)</f>
        <v>ESPECIAS</v>
      </c>
      <c r="D57" s="46" t="str">
        <f>+VLOOKUP(B57,MaestraLP3[[#All],[CÓDIGO]:[PRODUCTO FOCO]],8,0)</f>
        <v>PIMIENTA NEGRA CPK</v>
      </c>
      <c r="E57" s="46" t="s">
        <v>3161</v>
      </c>
      <c r="F57" s="46" t="s">
        <v>3162</v>
      </c>
      <c r="G57" s="47" t="e">
        <f>+VLOOKUP(B57,MaestraLP3[[#All],[CÓDIGO]:[PRODUCTO FOCO]],30,0)*100+0.1</f>
        <v>#VALUE!</v>
      </c>
      <c r="I57" t="s">
        <v>3163</v>
      </c>
      <c r="J57">
        <f>+VLOOKUP(B57,MaestraLP3[[#All],[CÓDIGO]:[PRODUCTO FOCO]],29,0)</f>
        <v>-69609.333333333328</v>
      </c>
    </row>
    <row r="58" spans="1:10" x14ac:dyDescent="0.35">
      <c r="A58" s="46" t="s">
        <v>3160</v>
      </c>
      <c r="B58" s="3">
        <v>104519640</v>
      </c>
      <c r="C58" t="e">
        <f>+VLOOKUP(B58,MaestraLP3[[#All],[CÓDIGO]:[PRODUCTO FOCO]],7,0)</f>
        <v>#N/A</v>
      </c>
      <c r="D58" s="46" t="e">
        <f>+VLOOKUP(B58,MaestraLP3[[#All],[CÓDIGO]:[PRODUCTO FOCO]],8,0)</f>
        <v>#N/A</v>
      </c>
      <c r="E58" s="46" t="s">
        <v>3161</v>
      </c>
      <c r="F58" s="46" t="s">
        <v>3162</v>
      </c>
      <c r="G58" s="47" t="e">
        <f>+VLOOKUP(B58,MaestraLP3[[#All],[CÓDIGO]:[PRODUCTO FOCO]],30,0)*100+0.1</f>
        <v>#N/A</v>
      </c>
      <c r="I58" t="s">
        <v>3163</v>
      </c>
      <c r="J58" t="e">
        <f>+VLOOKUP(B58,MaestraLP3[[#All],[CÓDIGO]:[PRODUCTO FOCO]],29,0)</f>
        <v>#N/A</v>
      </c>
    </row>
    <row r="59" spans="1:10" x14ac:dyDescent="0.35">
      <c r="A59" s="46" t="s">
        <v>3160</v>
      </c>
      <c r="B59" s="3">
        <v>104300050</v>
      </c>
      <c r="C59" t="str">
        <f>+VLOOKUP(B59,MaestraLP3[[#All],[CÓDIGO]:[PRODUCTO FOCO]],7,0)</f>
        <v>FRUTAS</v>
      </c>
      <c r="D59" s="46" t="str">
        <f>+VLOOKUP(B59,MaestraLP3[[#All],[CÓDIGO]:[PRODUCTO FOCO]],8,0)</f>
        <v>ARANDANOS IQF 2 kg</v>
      </c>
      <c r="E59" s="46" t="s">
        <v>3161</v>
      </c>
      <c r="F59" s="46" t="s">
        <v>3162</v>
      </c>
      <c r="G59" s="47" t="e">
        <f>+VLOOKUP(B59,MaestraLP3[[#All],[CÓDIGO]:[PRODUCTO FOCO]],30,0)*100+0.1</f>
        <v>#VALUE!</v>
      </c>
      <c r="I59" t="s">
        <v>3163</v>
      </c>
      <c r="J59">
        <f>+VLOOKUP(B59,MaestraLP3[[#All],[CÓDIGO]:[PRODUCTO FOCO]],29,0)</f>
        <v>929.8330000000002</v>
      </c>
    </row>
    <row r="60" spans="1:10" x14ac:dyDescent="0.35">
      <c r="A60" s="46" t="s">
        <v>3160</v>
      </c>
      <c r="B60" s="3">
        <v>104519750</v>
      </c>
      <c r="C60" t="str">
        <f>+VLOOKUP(B60,MaestraLP3[[#All],[CÓDIGO]:[PRODUCTO FOCO]],7,0)</f>
        <v>VERDURAS</v>
      </c>
      <c r="D60" s="46" t="str">
        <f>+VLOOKUP(B60,MaestraLP3[[#All],[CÓDIGO]:[PRODUCTO FOCO]],8,0)</f>
        <v>CEBOLLA CUBOS IQF ARDO 2,5 kg</v>
      </c>
      <c r="E60" s="46" t="s">
        <v>3161</v>
      </c>
      <c r="F60" s="46" t="s">
        <v>3162</v>
      </c>
      <c r="G60" s="47" t="e">
        <f>+VLOOKUP(B60,MaestraLP3[[#All],[CÓDIGO]:[PRODUCTO FOCO]],30,0)*100+0.1</f>
        <v>#VALUE!</v>
      </c>
      <c r="I60" t="s">
        <v>3163</v>
      </c>
      <c r="J60">
        <f>+VLOOKUP(B60,MaestraLP3[[#All],[CÓDIGO]:[PRODUCTO FOCO]],29,0)</f>
        <v>748.44799999999998</v>
      </c>
    </row>
    <row r="61" spans="1:10" x14ac:dyDescent="0.35">
      <c r="A61" s="46" t="s">
        <v>3160</v>
      </c>
      <c r="B61" s="3">
        <v>104519740</v>
      </c>
      <c r="C61" t="str">
        <f>+VLOOKUP(B61,MaestraLP3[[#All],[CÓDIGO]:[PRODUCTO FOCO]],7,0)</f>
        <v>VERDURAS</v>
      </c>
      <c r="D61" s="46" t="str">
        <f>+VLOOKUP(B61,MaestraLP3[[#All],[CÓDIGO]:[PRODUCTO FOCO]],8,0)</f>
        <v>CEBOLLA RODAJAS IQF ARDO 2,5 kg</v>
      </c>
      <c r="E61" s="46" t="s">
        <v>3161</v>
      </c>
      <c r="F61" s="46" t="s">
        <v>3162</v>
      </c>
      <c r="G61" s="47" t="e">
        <f>+VLOOKUP(B61,MaestraLP3[[#All],[CÓDIGO]:[PRODUCTO FOCO]],30,0)*100+0.1</f>
        <v>#VALUE!</v>
      </c>
      <c r="I61" t="s">
        <v>3163</v>
      </c>
      <c r="J61">
        <f>+VLOOKUP(B61,MaestraLP3[[#All],[CÓDIGO]:[PRODUCTO FOCO]],29,0)</f>
        <v>781.68000000000006</v>
      </c>
    </row>
    <row r="62" spans="1:10" x14ac:dyDescent="0.35">
      <c r="A62" s="46" t="s">
        <v>3160</v>
      </c>
      <c r="B62" s="3">
        <v>104532600</v>
      </c>
      <c r="C62" t="e">
        <f>+VLOOKUP(B62,MaestraLP3[[#All],[CÓDIGO]:[PRODUCTO FOCO]],7,0)</f>
        <v>#N/A</v>
      </c>
      <c r="D62" s="46" t="e">
        <f>+VLOOKUP(B62,MaestraLP3[[#All],[CÓDIGO]:[PRODUCTO FOCO]],8,0)</f>
        <v>#N/A</v>
      </c>
      <c r="E62" s="46" t="s">
        <v>3161</v>
      </c>
      <c r="F62" s="46" t="s">
        <v>3162</v>
      </c>
      <c r="G62" s="47" t="e">
        <f>+VLOOKUP(B62,MaestraLP3[[#All],[CÓDIGO]:[PRODUCTO FOCO]],30,0)*100+0.1</f>
        <v>#N/A</v>
      </c>
      <c r="I62" t="s">
        <v>3163</v>
      </c>
      <c r="J62" t="e">
        <f>+VLOOKUP(B62,MaestraLP3[[#All],[CÓDIGO]:[PRODUCTO FOCO]],29,0)</f>
        <v>#N/A</v>
      </c>
    </row>
    <row r="63" spans="1:10" x14ac:dyDescent="0.35">
      <c r="A63" s="46" t="s">
        <v>3160</v>
      </c>
      <c r="B63" s="3">
        <v>150000408</v>
      </c>
      <c r="C63" t="e">
        <f>+VLOOKUP(B63,MaestraLP3[[#All],[CÓDIGO]:[PRODUCTO FOCO]],7,0)</f>
        <v>#N/A</v>
      </c>
      <c r="D63" s="46" t="e">
        <f>+VLOOKUP(B63,MaestraLP3[[#All],[CÓDIGO]:[PRODUCTO FOCO]],8,0)</f>
        <v>#N/A</v>
      </c>
      <c r="E63" s="46" t="s">
        <v>3161</v>
      </c>
      <c r="F63" s="46" t="s">
        <v>3162</v>
      </c>
      <c r="G63" s="47" t="e">
        <f>+VLOOKUP(B63,MaestraLP3[[#All],[CÓDIGO]:[PRODUCTO FOCO]],30,0)*100+0.1</f>
        <v>#N/A</v>
      </c>
      <c r="I63" t="s">
        <v>3163</v>
      </c>
      <c r="J63" t="e">
        <f>+VLOOKUP(B63,MaestraLP3[[#All],[CÓDIGO]:[PRODUCTO FOCO]],29,0)</f>
        <v>#N/A</v>
      </c>
    </row>
    <row r="64" spans="1:10" x14ac:dyDescent="0.35">
      <c r="A64" s="46" t="s">
        <v>3160</v>
      </c>
      <c r="B64" s="3">
        <v>104530250</v>
      </c>
      <c r="C64" t="e">
        <f>+VLOOKUP(B64,MaestraLP3[[#All],[CÓDIGO]:[PRODUCTO FOCO]],7,0)</f>
        <v>#N/A</v>
      </c>
      <c r="D64" s="46" t="e">
        <f>+VLOOKUP(B64,MaestraLP3[[#All],[CÓDIGO]:[PRODUCTO FOCO]],8,0)</f>
        <v>#N/A</v>
      </c>
      <c r="E64" s="46" t="s">
        <v>3161</v>
      </c>
      <c r="F64" s="46" t="s">
        <v>3162</v>
      </c>
      <c r="G64" s="47" t="e">
        <f>+VLOOKUP(B64,MaestraLP3[[#All],[CÓDIGO]:[PRODUCTO FOCO]],30,0)*100+0.1</f>
        <v>#N/A</v>
      </c>
      <c r="I64" t="s">
        <v>3163</v>
      </c>
      <c r="J64" t="e">
        <f>+VLOOKUP(B64,MaestraLP3[[#All],[CÓDIGO]:[PRODUCTO FOCO]],29,0)</f>
        <v>#N/A</v>
      </c>
    </row>
    <row r="65" spans="1:10" x14ac:dyDescent="0.35">
      <c r="A65" s="46" t="s">
        <v>3160</v>
      </c>
      <c r="B65" s="3">
        <v>104534870</v>
      </c>
      <c r="C65" t="str">
        <f>+VLOOKUP(B65,MaestraLP3[[#All],[CÓDIGO]:[PRODUCTO FOCO]],7,0)</f>
        <v>OTROS</v>
      </c>
      <c r="D65" s="46" t="str">
        <f>+VLOOKUP(B65,MaestraLP3[[#All],[CÓDIGO]:[PRODUCTO FOCO]],8,0)</f>
        <v>COLORANTES ROJO AMARILLO AZUL 75 cc</v>
      </c>
      <c r="E65" s="46" t="s">
        <v>3161</v>
      </c>
      <c r="F65" s="46" t="s">
        <v>3162</v>
      </c>
      <c r="G65" s="47" t="e">
        <f>+VLOOKUP(B65,MaestraLP3[[#All],[CÓDIGO]:[PRODUCTO FOCO]],30,0)*100+0.1</f>
        <v>#VALUE!</v>
      </c>
      <c r="I65" t="s">
        <v>3163</v>
      </c>
      <c r="J65">
        <f>+VLOOKUP(B65,MaestraLP3[[#All],[CÓDIGO]:[PRODUCTO FOCO]],29,0)</f>
        <v>2246.666666666667</v>
      </c>
    </row>
    <row r="66" spans="1:10" x14ac:dyDescent="0.35">
      <c r="A66" s="46" t="s">
        <v>3160</v>
      </c>
      <c r="B66" s="3">
        <v>104533120</v>
      </c>
      <c r="C66" t="e">
        <f>+VLOOKUP(B66,MaestraLP3[[#All],[CÓDIGO]:[PRODUCTO FOCO]],7,0)</f>
        <v>#N/A</v>
      </c>
      <c r="D66" s="46" t="e">
        <f>+VLOOKUP(B66,MaestraLP3[[#All],[CÓDIGO]:[PRODUCTO FOCO]],8,0)</f>
        <v>#N/A</v>
      </c>
      <c r="E66" s="46" t="s">
        <v>3161</v>
      </c>
      <c r="F66" s="46" t="s">
        <v>3162</v>
      </c>
      <c r="G66" s="47" t="e">
        <f>+VLOOKUP(B66,MaestraLP3[[#All],[CÓDIGO]:[PRODUCTO FOCO]],30,0)*100+0.1</f>
        <v>#N/A</v>
      </c>
      <c r="I66" t="s">
        <v>3163</v>
      </c>
      <c r="J66" t="e">
        <f>+VLOOKUP(B66,MaestraLP3[[#All],[CÓDIGO]:[PRODUCTO FOCO]],29,0)</f>
        <v>#N/A</v>
      </c>
    </row>
    <row r="67" spans="1:10" x14ac:dyDescent="0.35">
      <c r="A67" s="46" t="s">
        <v>3160</v>
      </c>
      <c r="B67" s="3">
        <v>104527420</v>
      </c>
      <c r="C67" t="e">
        <f>+VLOOKUP(B67,MaestraLP3[[#All],[CÓDIGO]:[PRODUCTO FOCO]],7,0)</f>
        <v>#N/A</v>
      </c>
      <c r="D67" s="46" t="e">
        <f>+VLOOKUP(B67,MaestraLP3[[#All],[CÓDIGO]:[PRODUCTO FOCO]],8,0)</f>
        <v>#N/A</v>
      </c>
      <c r="E67" s="46" t="s">
        <v>3161</v>
      </c>
      <c r="F67" s="46" t="s">
        <v>3162</v>
      </c>
      <c r="G67" s="47" t="e">
        <f>+VLOOKUP(B67,MaestraLP3[[#All],[CÓDIGO]:[PRODUCTO FOCO]],30,0)*100+0.1</f>
        <v>#N/A</v>
      </c>
      <c r="I67" t="s">
        <v>3163</v>
      </c>
      <c r="J67" t="e">
        <f>+VLOOKUP(B67,MaestraLP3[[#All],[CÓDIGO]:[PRODUCTO FOCO]],29,0)</f>
        <v>#N/A</v>
      </c>
    </row>
    <row r="68" spans="1:10" x14ac:dyDescent="0.35">
      <c r="A68" s="46" t="s">
        <v>3160</v>
      </c>
      <c r="B68" s="3">
        <v>104527970</v>
      </c>
      <c r="C68" t="e">
        <f>+VLOOKUP(B68,MaestraLP3[[#All],[CÓDIGO]:[PRODUCTO FOCO]],7,0)</f>
        <v>#N/A</v>
      </c>
      <c r="D68" s="46" t="e">
        <f>+VLOOKUP(B68,MaestraLP3[[#All],[CÓDIGO]:[PRODUCTO FOCO]],8,0)</f>
        <v>#N/A</v>
      </c>
      <c r="E68" s="46" t="s">
        <v>3161</v>
      </c>
      <c r="F68" s="46" t="s">
        <v>3162</v>
      </c>
      <c r="G68" s="47" t="e">
        <f>+VLOOKUP(B68,MaestraLP3[[#All],[CÓDIGO]:[PRODUCTO FOCO]],30,0)*100+0.1</f>
        <v>#N/A</v>
      </c>
      <c r="I68" t="s">
        <v>3163</v>
      </c>
      <c r="J68" t="e">
        <f>+VLOOKUP(B68,MaestraLP3[[#All],[CÓDIGO]:[PRODUCTO FOCO]],29,0)</f>
        <v>#N/A</v>
      </c>
    </row>
    <row r="69" spans="1:10" x14ac:dyDescent="0.35">
      <c r="A69" s="46" t="s">
        <v>3160</v>
      </c>
      <c r="B69" s="3">
        <v>104533680</v>
      </c>
      <c r="C69" t="e">
        <f>+VLOOKUP(B69,MaestraLP3[[#All],[CÓDIGO]:[PRODUCTO FOCO]],7,0)</f>
        <v>#N/A</v>
      </c>
      <c r="D69" s="46" t="e">
        <f>+VLOOKUP(B69,MaestraLP3[[#All],[CÓDIGO]:[PRODUCTO FOCO]],8,0)</f>
        <v>#N/A</v>
      </c>
      <c r="E69" s="46" t="s">
        <v>3161</v>
      </c>
      <c r="F69" s="46" t="s">
        <v>3162</v>
      </c>
      <c r="G69" s="47" t="e">
        <f>+VLOOKUP(B69,MaestraLP3[[#All],[CÓDIGO]:[PRODUCTO FOCO]],30,0)*100+0.1</f>
        <v>#N/A</v>
      </c>
      <c r="I69" t="s">
        <v>3163</v>
      </c>
      <c r="J69" t="e">
        <f>+VLOOKUP(B69,MaestraLP3[[#All],[CÓDIGO]:[PRODUCTO FOCO]],29,0)</f>
        <v>#N/A</v>
      </c>
    </row>
    <row r="70" spans="1:10" x14ac:dyDescent="0.35">
      <c r="A70" s="46" t="s">
        <v>3160</v>
      </c>
      <c r="B70" s="3">
        <v>104538330</v>
      </c>
      <c r="C70" t="e">
        <f>+VLOOKUP(B70,MaestraLP3[[#All],[CÓDIGO]:[PRODUCTO FOCO]],7,0)</f>
        <v>#N/A</v>
      </c>
      <c r="D70" s="46" t="e">
        <f>+VLOOKUP(B70,MaestraLP3[[#All],[CÓDIGO]:[PRODUCTO FOCO]],8,0)</f>
        <v>#N/A</v>
      </c>
      <c r="E70" s="46" t="s">
        <v>3161</v>
      </c>
      <c r="F70" s="46" t="s">
        <v>3162</v>
      </c>
      <c r="G70" s="47" t="e">
        <f>+VLOOKUP(B70,MaestraLP3[[#All],[CÓDIGO]:[PRODUCTO FOCO]],30,0)*100+0.1</f>
        <v>#N/A</v>
      </c>
      <c r="I70" t="s">
        <v>3163</v>
      </c>
      <c r="J70" t="e">
        <f>+VLOOKUP(B70,MaestraLP3[[#All],[CÓDIGO]:[PRODUCTO FOCO]],29,0)</f>
        <v>#N/A</v>
      </c>
    </row>
    <row r="71" spans="1:10" x14ac:dyDescent="0.35">
      <c r="A71" s="46" t="s">
        <v>3160</v>
      </c>
      <c r="B71" s="3">
        <v>104534700</v>
      </c>
      <c r="C71" t="str">
        <f>+VLOOKUP(B71,MaestraLP3[[#All],[CÓDIGO]:[PRODUCTO FOCO]],7,0)</f>
        <v>MANJAR Y DULCE DE LECHE</v>
      </c>
      <c r="D71" s="46" t="str">
        <f>+VLOOKUP(B71,MaestraLP3[[#All],[CÓDIGO]:[PRODUCTO FOCO]],8,0)</f>
        <v>NOT MANJAR FS 1 kg</v>
      </c>
      <c r="E71" s="46" t="s">
        <v>3161</v>
      </c>
      <c r="F71" s="46" t="s">
        <v>3162</v>
      </c>
      <c r="G71" s="47" t="e">
        <f>+VLOOKUP(B71,MaestraLP3[[#All],[CÓDIGO]:[PRODUCTO FOCO]],30,0)*100+0.1</f>
        <v>#VALUE!</v>
      </c>
      <c r="I71" t="s">
        <v>3163</v>
      </c>
      <c r="J71">
        <f>+VLOOKUP(B71,MaestraLP3[[#All],[CÓDIGO]:[PRODUCTO FOCO]],29,0)</f>
        <v>-375</v>
      </c>
    </row>
    <row r="72" spans="1:10" x14ac:dyDescent="0.35">
      <c r="A72" s="46" t="s">
        <v>3160</v>
      </c>
      <c r="B72" s="3">
        <v>105001050</v>
      </c>
      <c r="C72" t="e">
        <f>+VLOOKUP(B72,MaestraLP3[[#All],[CÓDIGO]:[PRODUCTO FOCO]],7,0)</f>
        <v>#N/A</v>
      </c>
      <c r="D72" s="46" t="e">
        <f>+VLOOKUP(B72,MaestraLP3[[#All],[CÓDIGO]:[PRODUCTO FOCO]],8,0)</f>
        <v>#N/A</v>
      </c>
      <c r="E72" s="46" t="s">
        <v>3161</v>
      </c>
      <c r="F72" s="46" t="s">
        <v>3162</v>
      </c>
      <c r="G72" s="47" t="e">
        <f>+VLOOKUP(B72,MaestraLP3[[#All],[CÓDIGO]:[PRODUCTO FOCO]],30,0)*100+0.1</f>
        <v>#N/A</v>
      </c>
      <c r="I72" t="s">
        <v>3163</v>
      </c>
      <c r="J72" t="e">
        <f>+VLOOKUP(B72,MaestraLP3[[#All],[CÓDIGO]:[PRODUCTO FOCO]],29,0)</f>
        <v>#N/A</v>
      </c>
    </row>
    <row r="73" spans="1:10" x14ac:dyDescent="0.35">
      <c r="A73" s="46" t="s">
        <v>3160</v>
      </c>
      <c r="B73" s="3">
        <v>232000920</v>
      </c>
      <c r="C73" t="e">
        <f>+VLOOKUP(B73,MaestraLP3[[#All],[CÓDIGO]:[PRODUCTO FOCO]],7,0)</f>
        <v>#N/A</v>
      </c>
      <c r="D73" s="46" t="e">
        <f>+VLOOKUP(B73,MaestraLP3[[#All],[CÓDIGO]:[PRODUCTO FOCO]],8,0)</f>
        <v>#N/A</v>
      </c>
      <c r="E73" s="46" t="s">
        <v>3161</v>
      </c>
      <c r="F73" s="46" t="s">
        <v>3162</v>
      </c>
      <c r="G73" s="47" t="e">
        <f>+VLOOKUP(B73,MaestraLP3[[#All],[CÓDIGO]:[PRODUCTO FOCO]],30,0)*100+0.1</f>
        <v>#N/A</v>
      </c>
      <c r="I73" t="s">
        <v>3163</v>
      </c>
      <c r="J73" t="e">
        <f>+VLOOKUP(B73,MaestraLP3[[#All],[CÓDIGO]:[PRODUCTO FOCO]],29,0)</f>
        <v>#N/A</v>
      </c>
    </row>
    <row r="74" spans="1:10" x14ac:dyDescent="0.35">
      <c r="A74" s="46" t="s">
        <v>3160</v>
      </c>
      <c r="B74" s="3">
        <v>101310076</v>
      </c>
      <c r="C74" t="e">
        <f>+VLOOKUP(B74,MaestraLP3[[#All],[CÓDIGO]:[PRODUCTO FOCO]],7,0)</f>
        <v>#N/A</v>
      </c>
      <c r="D74" s="46" t="e">
        <f>+VLOOKUP(B74,MaestraLP3[[#All],[CÓDIGO]:[PRODUCTO FOCO]],8,0)</f>
        <v>#N/A</v>
      </c>
      <c r="E74" s="46" t="s">
        <v>3161</v>
      </c>
      <c r="F74" s="46" t="s">
        <v>3162</v>
      </c>
      <c r="G74" s="47" t="e">
        <f>+VLOOKUP(B74,MaestraLP3[[#All],[CÓDIGO]:[PRODUCTO FOCO]],30,0)*100+0.1</f>
        <v>#N/A</v>
      </c>
      <c r="I74" t="s">
        <v>3163</v>
      </c>
      <c r="J74" t="e">
        <f>+VLOOKUP(B74,MaestraLP3[[#All],[CÓDIGO]:[PRODUCTO FOCO]],29,0)</f>
        <v>#N/A</v>
      </c>
    </row>
    <row r="75" spans="1:10" x14ac:dyDescent="0.35">
      <c r="A75" s="46" t="s">
        <v>3160</v>
      </c>
      <c r="B75" s="3">
        <v>201221050</v>
      </c>
      <c r="C75" t="e">
        <f>+VLOOKUP(B75,MaestraLP3[[#All],[CÓDIGO]:[PRODUCTO FOCO]],7,0)</f>
        <v>#N/A</v>
      </c>
      <c r="D75" s="46" t="e">
        <f>+VLOOKUP(B75,MaestraLP3[[#All],[CÓDIGO]:[PRODUCTO FOCO]],8,0)</f>
        <v>#N/A</v>
      </c>
      <c r="E75" s="46" t="s">
        <v>3161</v>
      </c>
      <c r="F75" s="46" t="s">
        <v>3162</v>
      </c>
      <c r="G75" s="47" t="e">
        <f>+VLOOKUP(B75,MaestraLP3[[#All],[CÓDIGO]:[PRODUCTO FOCO]],30,0)*100+0.1</f>
        <v>#N/A</v>
      </c>
      <c r="I75" t="s">
        <v>3163</v>
      </c>
      <c r="J75" t="e">
        <f>+VLOOKUP(B75,MaestraLP3[[#All],[CÓDIGO]:[PRODUCTO FOCO]],29,0)</f>
        <v>#N/A</v>
      </c>
    </row>
    <row r="76" spans="1:10" x14ac:dyDescent="0.35">
      <c r="A76" s="46" t="s">
        <v>3160</v>
      </c>
      <c r="B76" s="3">
        <v>201112230</v>
      </c>
      <c r="C76" t="e">
        <f>+VLOOKUP(B76,MaestraLP3[[#All],[CÓDIGO]:[PRODUCTO FOCO]],7,0)</f>
        <v>#N/A</v>
      </c>
      <c r="D76" s="46" t="e">
        <f>+VLOOKUP(B76,MaestraLP3[[#All],[CÓDIGO]:[PRODUCTO FOCO]],8,0)</f>
        <v>#N/A</v>
      </c>
      <c r="E76" s="46" t="s">
        <v>3161</v>
      </c>
      <c r="F76" s="46" t="s">
        <v>3162</v>
      </c>
      <c r="G76" s="47" t="e">
        <f>+VLOOKUP(B76,MaestraLP3[[#All],[CÓDIGO]:[PRODUCTO FOCO]],30,0)*100+0.1</f>
        <v>#N/A</v>
      </c>
      <c r="I76" t="s">
        <v>3163</v>
      </c>
      <c r="J76" t="e">
        <f>+VLOOKUP(B76,MaestraLP3[[#All],[CÓDIGO]:[PRODUCTO FOCO]],29,0)</f>
        <v>#N/A</v>
      </c>
    </row>
    <row r="77" spans="1:10" x14ac:dyDescent="0.35">
      <c r="A77" s="46" t="s">
        <v>3160</v>
      </c>
      <c r="B77" s="3">
        <v>102400072</v>
      </c>
      <c r="C77" t="e">
        <f>+VLOOKUP(B77,MaestraLP3[[#All],[CÓDIGO]:[PRODUCTO FOCO]],7,0)</f>
        <v>#N/A</v>
      </c>
      <c r="D77" s="46" t="e">
        <f>+VLOOKUP(B77,MaestraLP3[[#All],[CÓDIGO]:[PRODUCTO FOCO]],8,0)</f>
        <v>#N/A</v>
      </c>
      <c r="E77" s="46" t="s">
        <v>3161</v>
      </c>
      <c r="F77" s="46" t="s">
        <v>3162</v>
      </c>
      <c r="G77" s="47" t="e">
        <f>+VLOOKUP(B77,MaestraLP3[[#All],[CÓDIGO]:[PRODUCTO FOCO]],30,0)*100+0.1</f>
        <v>#N/A</v>
      </c>
      <c r="I77" t="s">
        <v>3163</v>
      </c>
      <c r="J77" t="e">
        <f>+VLOOKUP(B77,MaestraLP3[[#All],[CÓDIGO]:[PRODUCTO FOCO]],29,0)</f>
        <v>#N/A</v>
      </c>
    </row>
    <row r="78" spans="1:10" x14ac:dyDescent="0.35">
      <c r="A78" s="46" t="s">
        <v>3160</v>
      </c>
      <c r="B78" s="3">
        <v>104517320</v>
      </c>
      <c r="C78" t="e">
        <f>+VLOOKUP(B78,MaestraLP3[[#All],[CÓDIGO]:[PRODUCTO FOCO]],7,0)</f>
        <v>#N/A</v>
      </c>
      <c r="D78" s="46" t="e">
        <f>+VLOOKUP(B78,MaestraLP3[[#All],[CÓDIGO]:[PRODUCTO FOCO]],8,0)</f>
        <v>#N/A</v>
      </c>
      <c r="E78" s="46" t="s">
        <v>3161</v>
      </c>
      <c r="F78" s="46" t="s">
        <v>3162</v>
      </c>
      <c r="G78" s="47" t="e">
        <f>+VLOOKUP(B78,MaestraLP3[[#All],[CÓDIGO]:[PRODUCTO FOCO]],30,0)*100+0.1</f>
        <v>#N/A</v>
      </c>
      <c r="I78" t="s">
        <v>3163</v>
      </c>
      <c r="J78" t="e">
        <f>+VLOOKUP(B78,MaestraLP3[[#All],[CÓDIGO]:[PRODUCTO FOCO]],29,0)</f>
        <v>#N/A</v>
      </c>
    </row>
    <row r="79" spans="1:10" x14ac:dyDescent="0.35">
      <c r="A79" s="46" t="s">
        <v>3160</v>
      </c>
      <c r="B79" s="3">
        <v>105200860</v>
      </c>
      <c r="C79" t="e">
        <f>+VLOOKUP(B79,MaestraLP3[[#All],[CÓDIGO]:[PRODUCTO FOCO]],7,0)</f>
        <v>#N/A</v>
      </c>
      <c r="D79" s="46" t="e">
        <f>+VLOOKUP(B79,MaestraLP3[[#All],[CÓDIGO]:[PRODUCTO FOCO]],8,0)</f>
        <v>#N/A</v>
      </c>
      <c r="E79" s="46" t="s">
        <v>3161</v>
      </c>
      <c r="F79" s="46" t="s">
        <v>3162</v>
      </c>
      <c r="G79" s="47" t="e">
        <f>+VLOOKUP(B79,MaestraLP3[[#All],[CÓDIGO]:[PRODUCTO FOCO]],30,0)*100+0.1</f>
        <v>#N/A</v>
      </c>
      <c r="I79" t="s">
        <v>3163</v>
      </c>
      <c r="J79" t="e">
        <f>+VLOOKUP(B79,MaestraLP3[[#All],[CÓDIGO]:[PRODUCTO FOCO]],29,0)</f>
        <v>#N/A</v>
      </c>
    </row>
    <row r="80" spans="1:10" x14ac:dyDescent="0.35">
      <c r="A80" s="46" t="s">
        <v>3160</v>
      </c>
      <c r="B80" s="3">
        <v>150000970</v>
      </c>
      <c r="C80" t="e">
        <f>+VLOOKUP(B80,MaestraLP3[[#All],[CÓDIGO]:[PRODUCTO FOCO]],7,0)</f>
        <v>#N/A</v>
      </c>
      <c r="D80" s="46" t="e">
        <f>+VLOOKUP(B80,MaestraLP3[[#All],[CÓDIGO]:[PRODUCTO FOCO]],8,0)</f>
        <v>#N/A</v>
      </c>
      <c r="E80" s="46" t="s">
        <v>3161</v>
      </c>
      <c r="F80" s="46" t="s">
        <v>3162</v>
      </c>
      <c r="G80" s="47" t="e">
        <f>+VLOOKUP(B80,MaestraLP3[[#All],[CÓDIGO]:[PRODUCTO FOCO]],30,0)*100+0.1</f>
        <v>#N/A</v>
      </c>
      <c r="I80" t="s">
        <v>3163</v>
      </c>
      <c r="J80" t="e">
        <f>+VLOOKUP(B80,MaestraLP3[[#All],[CÓDIGO]:[PRODUCTO FOCO]],29,0)</f>
        <v>#N/A</v>
      </c>
    </row>
    <row r="81" spans="1:10" x14ac:dyDescent="0.35">
      <c r="A81" s="46" t="s">
        <v>3160</v>
      </c>
      <c r="B81" s="3">
        <v>104515850</v>
      </c>
      <c r="C81" t="e">
        <f>+VLOOKUP(B81,MaestraLP3[[#All],[CÓDIGO]:[PRODUCTO FOCO]],7,0)</f>
        <v>#N/A</v>
      </c>
      <c r="D81" s="46" t="e">
        <f>+VLOOKUP(B81,MaestraLP3[[#All],[CÓDIGO]:[PRODUCTO FOCO]],8,0)</f>
        <v>#N/A</v>
      </c>
      <c r="E81" s="46" t="s">
        <v>3161</v>
      </c>
      <c r="F81" s="46" t="s">
        <v>3162</v>
      </c>
      <c r="G81" s="47" t="e">
        <f>+VLOOKUP(B81,MaestraLP3[[#All],[CÓDIGO]:[PRODUCTO FOCO]],30,0)*100+0.1</f>
        <v>#N/A</v>
      </c>
      <c r="I81" t="s">
        <v>3163</v>
      </c>
      <c r="J81" t="e">
        <f>+VLOOKUP(B81,MaestraLP3[[#All],[CÓDIGO]:[PRODUCTO FOCO]],29,0)</f>
        <v>#N/A</v>
      </c>
    </row>
    <row r="82" spans="1:10" x14ac:dyDescent="0.35">
      <c r="A82" s="46" t="s">
        <v>3160</v>
      </c>
      <c r="B82" s="3">
        <v>150000531</v>
      </c>
      <c r="C82" t="e">
        <f>+VLOOKUP(B82,MaestraLP3[[#All],[CÓDIGO]:[PRODUCTO FOCO]],7,0)</f>
        <v>#N/A</v>
      </c>
      <c r="D82" s="46" t="e">
        <f>+VLOOKUP(B82,MaestraLP3[[#All],[CÓDIGO]:[PRODUCTO FOCO]],8,0)</f>
        <v>#N/A</v>
      </c>
      <c r="E82" s="46" t="s">
        <v>3161</v>
      </c>
      <c r="F82" s="46" t="s">
        <v>3162</v>
      </c>
      <c r="G82" s="47" t="e">
        <f>+VLOOKUP(B82,MaestraLP3[[#All],[CÓDIGO]:[PRODUCTO FOCO]],30,0)*100+0.1</f>
        <v>#N/A</v>
      </c>
      <c r="I82" t="s">
        <v>3163</v>
      </c>
      <c r="J82" t="e">
        <f>+VLOOKUP(B82,MaestraLP3[[#All],[CÓDIGO]:[PRODUCTO FOCO]],29,0)</f>
        <v>#N/A</v>
      </c>
    </row>
    <row r="83" spans="1:10" x14ac:dyDescent="0.35">
      <c r="A83" s="46" t="s">
        <v>3160</v>
      </c>
      <c r="B83" s="3">
        <v>104524650</v>
      </c>
      <c r="C83" t="e">
        <f>+VLOOKUP(B83,MaestraLP3[[#All],[CÓDIGO]:[PRODUCTO FOCO]],7,0)</f>
        <v>#N/A</v>
      </c>
      <c r="D83" s="46" t="e">
        <f>+VLOOKUP(B83,MaestraLP3[[#All],[CÓDIGO]:[PRODUCTO FOCO]],8,0)</f>
        <v>#N/A</v>
      </c>
      <c r="E83" s="46" t="s">
        <v>3161</v>
      </c>
      <c r="F83" s="46" t="s">
        <v>3162</v>
      </c>
      <c r="G83" s="47" t="e">
        <f>+VLOOKUP(B83,MaestraLP3[[#All],[CÓDIGO]:[PRODUCTO FOCO]],30,0)*100+0.1</f>
        <v>#N/A</v>
      </c>
      <c r="I83" t="s">
        <v>3163</v>
      </c>
      <c r="J83" t="e">
        <f>+VLOOKUP(B83,MaestraLP3[[#All],[CÓDIGO]:[PRODUCTO FOCO]],29,0)</f>
        <v>#N/A</v>
      </c>
    </row>
    <row r="84" spans="1:10" x14ac:dyDescent="0.35">
      <c r="A84" s="46" t="s">
        <v>3160</v>
      </c>
      <c r="B84" s="3">
        <v>106000820</v>
      </c>
      <c r="C84" t="e">
        <f>+VLOOKUP(B84,MaestraLP3[[#All],[CÓDIGO]:[PRODUCTO FOCO]],7,0)</f>
        <v>#N/A</v>
      </c>
      <c r="D84" s="46" t="e">
        <f>+VLOOKUP(B84,MaestraLP3[[#All],[CÓDIGO]:[PRODUCTO FOCO]],8,0)</f>
        <v>#N/A</v>
      </c>
      <c r="E84" s="46" t="s">
        <v>3161</v>
      </c>
      <c r="F84" s="46" t="s">
        <v>3162</v>
      </c>
      <c r="G84" s="47" t="e">
        <f>+VLOOKUP(B84,MaestraLP3[[#All],[CÓDIGO]:[PRODUCTO FOCO]],30,0)*100+0.1</f>
        <v>#N/A</v>
      </c>
      <c r="I84" t="s">
        <v>3163</v>
      </c>
      <c r="J84" t="e">
        <f>+VLOOKUP(B84,MaestraLP3[[#All],[CÓDIGO]:[PRODUCTO FOCO]],29,0)</f>
        <v>#N/A</v>
      </c>
    </row>
    <row r="85" spans="1:10" x14ac:dyDescent="0.35">
      <c r="A85" s="46" t="s">
        <v>3160</v>
      </c>
      <c r="B85" s="3">
        <v>104529710</v>
      </c>
      <c r="C85" t="e">
        <f>+VLOOKUP(B85,MaestraLP3[[#All],[CÓDIGO]:[PRODUCTO FOCO]],7,0)</f>
        <v>#N/A</v>
      </c>
      <c r="D85" s="46" t="e">
        <f>+VLOOKUP(B85,MaestraLP3[[#All],[CÓDIGO]:[PRODUCTO FOCO]],8,0)</f>
        <v>#N/A</v>
      </c>
      <c r="E85" s="46" t="s">
        <v>3161</v>
      </c>
      <c r="F85" s="46" t="s">
        <v>3162</v>
      </c>
      <c r="G85" s="47" t="e">
        <f>+VLOOKUP(B85,MaestraLP3[[#All],[CÓDIGO]:[PRODUCTO FOCO]],30,0)*100+0.1</f>
        <v>#N/A</v>
      </c>
      <c r="I85" t="s">
        <v>3163</v>
      </c>
      <c r="J85" t="e">
        <f>+VLOOKUP(B85,MaestraLP3[[#All],[CÓDIGO]:[PRODUCTO FOCO]],29,0)</f>
        <v>#N/A</v>
      </c>
    </row>
    <row r="86" spans="1:10" x14ac:dyDescent="0.35">
      <c r="A86" s="46" t="s">
        <v>3160</v>
      </c>
      <c r="B86" s="3">
        <v>104524110</v>
      </c>
      <c r="C86" t="str">
        <f>+VLOOKUP(B86,MaestraLP3[[#All],[CÓDIGO]:[PRODUCTO FOCO]],7,0)</f>
        <v>DESCONTINUADOS</v>
      </c>
      <c r="D86" s="46" t="str">
        <f>+VLOOKUP(B86,MaestraLP3[[#All],[CÓDIGO]:[PRODUCTO FOCO]],8,0)</f>
        <v>BOMBILLA ENVASADA KRAFT 6 mm</v>
      </c>
      <c r="E86" s="46" t="s">
        <v>3161</v>
      </c>
      <c r="F86" s="46" t="s">
        <v>3162</v>
      </c>
      <c r="G86" s="47" t="e">
        <f>+VLOOKUP(B86,MaestraLP3[[#All],[CÓDIGO]:[PRODUCTO FOCO]],30,0)*100+0.1</f>
        <v>#VALUE!</v>
      </c>
      <c r="I86" t="s">
        <v>3163</v>
      </c>
      <c r="J86">
        <f>+VLOOKUP(B86,MaestraLP3[[#All],[CÓDIGO]:[PRODUCTO FOCO]],29,0)</f>
        <v>-5014.9999999999991</v>
      </c>
    </row>
    <row r="87" spans="1:10" x14ac:dyDescent="0.35">
      <c r="A87" s="46" t="s">
        <v>3160</v>
      </c>
      <c r="B87" s="3">
        <v>105010800</v>
      </c>
      <c r="C87" t="str">
        <f>+VLOOKUP(B87,MaestraLP3[[#All],[CÓDIGO]:[PRODUCTO FOCO]],7,0)</f>
        <v>DESCONTINUADOS</v>
      </c>
      <c r="D87" s="46" t="str">
        <f>+VLOOKUP(B87,MaestraLP3[[#All],[CÓDIGO]:[PRODUCTO FOCO]],8,0)</f>
        <v>BOWL BLANCO 1000 ml 500 unid</v>
      </c>
      <c r="E87" s="46" t="s">
        <v>3161</v>
      </c>
      <c r="F87" s="46" t="s">
        <v>3162</v>
      </c>
      <c r="G87" s="47" t="e">
        <f>+VLOOKUP(B87,MaestraLP3[[#All],[CÓDIGO]:[PRODUCTO FOCO]],30,0)*100+0.1</f>
        <v>#VALUE!</v>
      </c>
      <c r="I87" t="s">
        <v>3163</v>
      </c>
      <c r="J87">
        <f>+VLOOKUP(B87,MaestraLP3[[#All],[CÓDIGO]:[PRODUCTO FOCO]],29,0)</f>
        <v>-5358.0550000000003</v>
      </c>
    </row>
    <row r="88" spans="1:10" x14ac:dyDescent="0.35">
      <c r="A88" s="46" t="s">
        <v>3160</v>
      </c>
      <c r="B88" s="3">
        <v>104537800</v>
      </c>
      <c r="C88" t="str">
        <f>+VLOOKUP(B88,MaestraLP3[[#All],[CÓDIGO]:[PRODUCTO FOCO]],7,0)</f>
        <v>DESCONTINUADOS</v>
      </c>
      <c r="D88" s="46" t="str">
        <f>+VLOOKUP(B88,MaestraLP3[[#All],[CÓDIGO]:[PRODUCTO FOCO]],8,0)</f>
        <v>BOWL PAPEL KRAFT BLANCO 16 OZ PLA COMPOS</v>
      </c>
      <c r="E88" s="46" t="s">
        <v>3161</v>
      </c>
      <c r="F88" s="46" t="s">
        <v>3162</v>
      </c>
      <c r="G88" s="47" t="e">
        <f>+VLOOKUP(B88,MaestraLP3[[#All],[CÓDIGO]:[PRODUCTO FOCO]],30,0)*100+0.1</f>
        <v>#VALUE!</v>
      </c>
      <c r="I88" t="s">
        <v>3163</v>
      </c>
      <c r="J88">
        <f>+VLOOKUP(B88,MaestraLP3[[#All],[CÓDIGO]:[PRODUCTO FOCO]],29,0)</f>
        <v>-3850</v>
      </c>
    </row>
    <row r="89" spans="1:10" x14ac:dyDescent="0.35">
      <c r="A89" s="46" t="s">
        <v>3160</v>
      </c>
      <c r="B89" s="3">
        <v>104525140</v>
      </c>
      <c r="C89" t="str">
        <f>+VLOOKUP(B89,MaestraLP3[[#All],[CÓDIGO]:[PRODUCTO FOCO]],7,0)</f>
        <v>DESCONTINUADOS</v>
      </c>
      <c r="D89" s="46" t="str">
        <f>+VLOOKUP(B89,MaestraLP3[[#All],[CÓDIGO]:[PRODUCTO FOCO]],8,0)</f>
        <v>BROCHETA BAMBU 25 cm 200 uds</v>
      </c>
      <c r="E89" s="46" t="s">
        <v>3161</v>
      </c>
      <c r="F89" s="46" t="s">
        <v>3162</v>
      </c>
      <c r="G89" s="47" t="e">
        <f>+VLOOKUP(B89,MaestraLP3[[#All],[CÓDIGO]:[PRODUCTO FOCO]],30,0)*100+0.1</f>
        <v>#VALUE!</v>
      </c>
      <c r="I89" t="s">
        <v>3163</v>
      </c>
      <c r="J89">
        <f>+VLOOKUP(B89,MaestraLP3[[#All],[CÓDIGO]:[PRODUCTO FOCO]],29,0)</f>
        <v>-1206.25</v>
      </c>
    </row>
    <row r="90" spans="1:10" x14ac:dyDescent="0.35">
      <c r="A90" s="46" t="s">
        <v>3160</v>
      </c>
      <c r="B90" s="3">
        <v>104526580</v>
      </c>
      <c r="C90" t="e">
        <f>+VLOOKUP(B90,MaestraLP3[[#All],[CÓDIGO]:[PRODUCTO FOCO]],7,0)</f>
        <v>#N/A</v>
      </c>
      <c r="D90" s="46" t="e">
        <f>+VLOOKUP(B90,MaestraLP3[[#All],[CÓDIGO]:[PRODUCTO FOCO]],8,0)</f>
        <v>#N/A</v>
      </c>
      <c r="E90" s="46" t="s">
        <v>3161</v>
      </c>
      <c r="F90" s="46" t="s">
        <v>3162</v>
      </c>
      <c r="G90" s="47" t="e">
        <f>+VLOOKUP(B90,MaestraLP3[[#All],[CÓDIGO]:[PRODUCTO FOCO]],30,0)*100+0.1</f>
        <v>#N/A</v>
      </c>
      <c r="I90" t="s">
        <v>3163</v>
      </c>
      <c r="J90" t="e">
        <f>+VLOOKUP(B90,MaestraLP3[[#All],[CÓDIGO]:[PRODUCTO FOCO]],29,0)</f>
        <v>#N/A</v>
      </c>
    </row>
    <row r="91" spans="1:10" x14ac:dyDescent="0.35">
      <c r="A91" s="46" t="s">
        <v>3160</v>
      </c>
      <c r="B91" s="3">
        <v>104360460</v>
      </c>
      <c r="C91" t="str">
        <f>+VLOOKUP(B91,MaestraLP3[[#All],[CÓDIGO]:[PRODUCTO FOCO]],7,0)</f>
        <v>DESECHABLES</v>
      </c>
      <c r="D91" s="46" t="str">
        <f>+VLOOKUP(B91,MaestraLP3[[#All],[CÓDIGO]:[PRODUCTO FOCO]],8,0)</f>
        <v>PALITOS SUSHI BAMBOO 100 PARES</v>
      </c>
      <c r="E91" s="46" t="s">
        <v>3161</v>
      </c>
      <c r="F91" s="46" t="s">
        <v>3162</v>
      </c>
      <c r="G91" s="47" t="e">
        <f>+VLOOKUP(B91,MaestraLP3[[#All],[CÓDIGO]:[PRODUCTO FOCO]],30,0)*100+0.1</f>
        <v>#VALUE!</v>
      </c>
      <c r="I91" t="s">
        <v>3163</v>
      </c>
      <c r="J91">
        <f>+VLOOKUP(B91,MaestraLP3[[#All],[CÓDIGO]:[PRODUCTO FOCO]],29,0)</f>
        <v>-2438.385416666667</v>
      </c>
    </row>
    <row r="92" spans="1:10" x14ac:dyDescent="0.35">
      <c r="A92" s="46" t="s">
        <v>3160</v>
      </c>
      <c r="B92" s="3">
        <v>104520960</v>
      </c>
      <c r="C92" t="e">
        <f>+VLOOKUP(B92,MaestraLP3[[#All],[CÓDIGO]:[PRODUCTO FOCO]],7,0)</f>
        <v>#N/A</v>
      </c>
      <c r="D92" s="46" t="e">
        <f>+VLOOKUP(B92,MaestraLP3[[#All],[CÓDIGO]:[PRODUCTO FOCO]],8,0)</f>
        <v>#N/A</v>
      </c>
      <c r="E92" s="46" t="s">
        <v>3161</v>
      </c>
      <c r="F92" s="46" t="s">
        <v>3162</v>
      </c>
      <c r="G92" s="47" t="e">
        <f>+VLOOKUP(B92,MaestraLP3[[#All],[CÓDIGO]:[PRODUCTO FOCO]],30,0)*100+0.1</f>
        <v>#N/A</v>
      </c>
      <c r="I92" t="s">
        <v>3163</v>
      </c>
      <c r="J92" t="e">
        <f>+VLOOKUP(B92,MaestraLP3[[#All],[CÓDIGO]:[PRODUCTO FOCO]],29,0)</f>
        <v>#N/A</v>
      </c>
    </row>
    <row r="93" spans="1:10" x14ac:dyDescent="0.35">
      <c r="A93" s="46" t="s">
        <v>3160</v>
      </c>
      <c r="B93" s="3">
        <v>105010750</v>
      </c>
      <c r="C93" t="str">
        <f>+VLOOKUP(B93,MaestraLP3[[#All],[CÓDIGO]:[PRODUCTO FOCO]],7,0)</f>
        <v>DESCONTINUADOS</v>
      </c>
      <c r="D93" s="46" t="str">
        <f>+VLOOKUP(B93,MaestraLP3[[#All],[CÓDIGO]:[PRODUCTO FOCO]],8,0)</f>
        <v>PLATO DESECHABLE BLANCO 3 DIV 20,5 cm</v>
      </c>
      <c r="E93" s="46" t="s">
        <v>3161</v>
      </c>
      <c r="F93" s="46" t="s">
        <v>3162</v>
      </c>
      <c r="G93" s="47" t="e">
        <f>+VLOOKUP(B93,MaestraLP3[[#All],[CÓDIGO]:[PRODUCTO FOCO]],30,0)*100+0.1</f>
        <v>#VALUE!</v>
      </c>
      <c r="I93" t="s">
        <v>3163</v>
      </c>
      <c r="J93">
        <f>+VLOOKUP(B93,MaestraLP3[[#All],[CÓDIGO]:[PRODUCTO FOCO]],29,0)</f>
        <v>-757.75900000000001</v>
      </c>
    </row>
    <row r="94" spans="1:10" x14ac:dyDescent="0.35">
      <c r="A94" s="46" t="s">
        <v>3160</v>
      </c>
      <c r="B94" s="3">
        <v>104527680</v>
      </c>
      <c r="C94" t="str">
        <f>+VLOOKUP(B94,MaestraLP3[[#All],[CÓDIGO]:[PRODUCTO FOCO]],7,0)</f>
        <v>DESCONTINUADOS</v>
      </c>
      <c r="D94" s="46" t="str">
        <f>+VLOOKUP(B94,MaestraLP3[[#All],[CÓDIGO]:[PRODUCTO FOCO]],8,0)</f>
        <v>SET CAFE 2 PIEZAS</v>
      </c>
      <c r="E94" s="46" t="s">
        <v>3161</v>
      </c>
      <c r="F94" s="46" t="s">
        <v>3162</v>
      </c>
      <c r="G94" s="47" t="e">
        <f>+VLOOKUP(B94,MaestraLP3[[#All],[CÓDIGO]:[PRODUCTO FOCO]],30,0)*100+0.1</f>
        <v>#VALUE!</v>
      </c>
      <c r="I94" t="s">
        <v>3163</v>
      </c>
      <c r="J94">
        <f>+VLOOKUP(B94,MaestraLP3[[#All],[CÓDIGO]:[PRODUCTO FOCO]],29,0)</f>
        <v>-1500</v>
      </c>
    </row>
    <row r="95" spans="1:10" x14ac:dyDescent="0.35">
      <c r="A95" s="46" t="s">
        <v>3160</v>
      </c>
      <c r="B95" s="3">
        <v>104527670</v>
      </c>
      <c r="C95" t="e">
        <f>+VLOOKUP(B95,MaestraLP3[[#All],[CÓDIGO]:[PRODUCTO FOCO]],7,0)</f>
        <v>#N/A</v>
      </c>
      <c r="D95" s="46" t="e">
        <f>+VLOOKUP(B95,MaestraLP3[[#All],[CÓDIGO]:[PRODUCTO FOCO]],8,0)</f>
        <v>#N/A</v>
      </c>
      <c r="E95" s="46" t="s">
        <v>3161</v>
      </c>
      <c r="F95" s="46" t="s">
        <v>3162</v>
      </c>
      <c r="G95" s="47" t="e">
        <f>+VLOOKUP(B95,MaestraLP3[[#All],[CÓDIGO]:[PRODUCTO FOCO]],30,0)*100+0.1</f>
        <v>#N/A</v>
      </c>
      <c r="I95" t="s">
        <v>3163</v>
      </c>
      <c r="J95" t="e">
        <f>+VLOOKUP(B95,MaestraLP3[[#All],[CÓDIGO]:[PRODUCTO FOCO]],29,0)</f>
        <v>#N/A</v>
      </c>
    </row>
    <row r="96" spans="1:10" x14ac:dyDescent="0.35">
      <c r="A96" s="46" t="s">
        <v>3160</v>
      </c>
      <c r="B96" s="3">
        <v>104521690</v>
      </c>
      <c r="C96" t="str">
        <f>+VLOOKUP(B96,MaestraLP3[[#All],[CÓDIGO]:[PRODUCTO FOCO]],7,0)</f>
        <v>DESCONTINUADOS</v>
      </c>
      <c r="D96" s="46" t="str">
        <f>+VLOOKUP(B96,MaestraLP3[[#All],[CÓDIGO]:[PRODUCTO FOCO]],8,0)</f>
        <v>TAPA 8,25 oz</v>
      </c>
      <c r="E96" s="46" t="s">
        <v>3161</v>
      </c>
      <c r="F96" s="46" t="s">
        <v>3162</v>
      </c>
      <c r="G96" s="47" t="e">
        <f>+VLOOKUP(B96,MaestraLP3[[#All],[CÓDIGO]:[PRODUCTO FOCO]],30,0)*100+0.1</f>
        <v>#VALUE!</v>
      </c>
      <c r="I96" t="s">
        <v>3163</v>
      </c>
      <c r="J96">
        <f>+VLOOKUP(B96,MaestraLP3[[#All],[CÓDIGO]:[PRODUCTO FOCO]],29,0)</f>
        <v>-3480</v>
      </c>
    </row>
    <row r="97" spans="1:10" x14ac:dyDescent="0.35">
      <c r="A97" s="46" t="s">
        <v>3160</v>
      </c>
      <c r="B97" s="3">
        <v>104522980</v>
      </c>
      <c r="C97" t="str">
        <f>+VLOOKUP(B97,MaestraLP3[[#All],[CÓDIGO]:[PRODUCTO FOCO]],7,0)</f>
        <v>DESECHABLES</v>
      </c>
      <c r="D97" s="46" t="str">
        <f>+VLOOKUP(B97,MaestraLP3[[#All],[CÓDIGO]:[PRODUCTO FOCO]],8,0)</f>
        <v>TAPA VASO 14 oz LAVAZZA</v>
      </c>
      <c r="E97" s="46" t="s">
        <v>3161</v>
      </c>
      <c r="F97" s="46" t="s">
        <v>3162</v>
      </c>
      <c r="G97" s="47" t="e">
        <f>+VLOOKUP(B97,MaestraLP3[[#All],[CÓDIGO]:[PRODUCTO FOCO]],30,0)*100+0.1</f>
        <v>#VALUE!</v>
      </c>
      <c r="I97" t="s">
        <v>3163</v>
      </c>
      <c r="J97">
        <f>+VLOOKUP(B97,MaestraLP3[[#All],[CÓDIGO]:[PRODUCTO FOCO]],29,0)</f>
        <v>-4000</v>
      </c>
    </row>
    <row r="98" spans="1:10" x14ac:dyDescent="0.35">
      <c r="A98" s="46" t="s">
        <v>3160</v>
      </c>
      <c r="B98" s="3">
        <v>104523000</v>
      </c>
      <c r="C98" t="str">
        <f>+VLOOKUP(B98,MaestraLP3[[#All],[CÓDIGO]:[PRODUCTO FOCO]],7,0)</f>
        <v>DESECHABLES</v>
      </c>
      <c r="D98" s="46" t="str">
        <f>+VLOOKUP(B98,MaestraLP3[[#All],[CÓDIGO]:[PRODUCTO FOCO]],8,0)</f>
        <v>TAPA VASO 9 oz LAVAZZA</v>
      </c>
      <c r="E98" s="46" t="s">
        <v>3161</v>
      </c>
      <c r="F98" s="46" t="s">
        <v>3162</v>
      </c>
      <c r="G98" s="47" t="e">
        <f>+VLOOKUP(B98,MaestraLP3[[#All],[CÓDIGO]:[PRODUCTO FOCO]],30,0)*100+0.1</f>
        <v>#VALUE!</v>
      </c>
      <c r="I98" t="s">
        <v>3163</v>
      </c>
      <c r="J98">
        <f>+VLOOKUP(B98,MaestraLP3[[#All],[CÓDIGO]:[PRODUCTO FOCO]],29,0)</f>
        <v>-4833.333333333333</v>
      </c>
    </row>
    <row r="99" spans="1:10" x14ac:dyDescent="0.35">
      <c r="A99" s="46" t="s">
        <v>3160</v>
      </c>
      <c r="B99" s="3">
        <v>104524600</v>
      </c>
      <c r="C99" t="str">
        <f>+VLOOKUP(B99,MaestraLP3[[#All],[CÓDIGO]:[PRODUCTO FOCO]],7,0)</f>
        <v>DESCONTINUADOS</v>
      </c>
      <c r="D99" s="46" t="str">
        <f>+VLOOKUP(B99,MaestraLP3[[#All],[CÓDIGO]:[PRODUCTO FOCO]],8,0)</f>
        <v>VASO 14 oz CHURROMANIA</v>
      </c>
      <c r="E99" s="46" t="s">
        <v>3161</v>
      </c>
      <c r="F99" s="46" t="s">
        <v>3162</v>
      </c>
      <c r="G99" s="47" t="e">
        <f>+VLOOKUP(B99,MaestraLP3[[#All],[CÓDIGO]:[PRODUCTO FOCO]],30,0)*100+0.1</f>
        <v>#VALUE!</v>
      </c>
      <c r="I99" t="s">
        <v>3163</v>
      </c>
      <c r="J99">
        <f>+VLOOKUP(B99,MaestraLP3[[#All],[CÓDIGO]:[PRODUCTO FOCO]],29,0)</f>
        <v>-1390.5</v>
      </c>
    </row>
    <row r="100" spans="1:10" x14ac:dyDescent="0.35">
      <c r="A100" s="46" t="s">
        <v>3160</v>
      </c>
      <c r="B100" s="3">
        <v>104524610</v>
      </c>
      <c r="C100" t="str">
        <f>+VLOOKUP(B100,MaestraLP3[[#All],[CÓDIGO]:[PRODUCTO FOCO]],7,0)</f>
        <v>DESCONTINUADOS</v>
      </c>
      <c r="D100" s="46" t="str">
        <f>+VLOOKUP(B100,MaestraLP3[[#All],[CÓDIGO]:[PRODUCTO FOCO]],8,0)</f>
        <v>VASO 16 oz CHURROMANIA</v>
      </c>
      <c r="E100" s="46" t="s">
        <v>3161</v>
      </c>
      <c r="F100" s="46" t="s">
        <v>3162</v>
      </c>
      <c r="G100" s="47" t="e">
        <f>+VLOOKUP(B100,MaestraLP3[[#All],[CÓDIGO]:[PRODUCTO FOCO]],30,0)*100+0.1</f>
        <v>#VALUE!</v>
      </c>
      <c r="I100" t="s">
        <v>3163</v>
      </c>
      <c r="J100">
        <f>+VLOOKUP(B100,MaestraLP3[[#All],[CÓDIGO]:[PRODUCTO FOCO]],29,0)</f>
        <v>-2786</v>
      </c>
    </row>
    <row r="101" spans="1:10" x14ac:dyDescent="0.35">
      <c r="A101" s="46" t="s">
        <v>3160</v>
      </c>
      <c r="B101" s="3">
        <v>104516790</v>
      </c>
      <c r="C101" t="str">
        <f>+VLOOKUP(B101,MaestraLP3[[#All],[CÓDIGO]:[PRODUCTO FOCO]],7,0)</f>
        <v>DESECHABLES</v>
      </c>
      <c r="D101" s="46" t="str">
        <f>+VLOOKUP(B101,MaestraLP3[[#All],[CÓDIGO]:[PRODUCTO FOCO]],8,0)</f>
        <v>VASO 4 oz LAVAZZA</v>
      </c>
      <c r="E101" s="46" t="s">
        <v>3161</v>
      </c>
      <c r="F101" s="46" t="s">
        <v>3162</v>
      </c>
      <c r="G101" s="47" t="e">
        <f>+VLOOKUP(B101,MaestraLP3[[#All],[CÓDIGO]:[PRODUCTO FOCO]],30,0)*100+0.1</f>
        <v>#VALUE!</v>
      </c>
      <c r="I101" t="s">
        <v>3163</v>
      </c>
      <c r="J101">
        <f>+VLOOKUP(B101,MaestraLP3[[#All],[CÓDIGO]:[PRODUCTO FOCO]],29,0)</f>
        <v>-4708.75</v>
      </c>
    </row>
    <row r="102" spans="1:10" x14ac:dyDescent="0.35">
      <c r="A102" s="46" t="s">
        <v>3160</v>
      </c>
      <c r="B102" s="3">
        <v>104541840</v>
      </c>
      <c r="C102" t="str">
        <f>+VLOOKUP(B102,MaestraLP3[[#All],[CÓDIGO]:[PRODUCTO FOCO]],7,0)</f>
        <v>DESECHABLES</v>
      </c>
      <c r="D102" s="46" t="str">
        <f>+VLOOKUP(B102,MaestraLP3[[#All],[CÓDIGO]:[PRODUCTO FOCO]],8,0)</f>
        <v>VASO 4 OZ LAVAZZA</v>
      </c>
      <c r="E102" s="46" t="s">
        <v>3161</v>
      </c>
      <c r="F102" s="46" t="s">
        <v>3162</v>
      </c>
      <c r="G102" s="47" t="e">
        <f>+VLOOKUP(B102,MaestraLP3[[#All],[CÓDIGO]:[PRODUCTO FOCO]],30,0)*100+0.1</f>
        <v>#VALUE!</v>
      </c>
      <c r="I102" t="s">
        <v>3163</v>
      </c>
      <c r="J102">
        <f>+VLOOKUP(B102,MaestraLP3[[#All],[CÓDIGO]:[PRODUCTO FOCO]],29,0)</f>
        <v>-4847.5</v>
      </c>
    </row>
    <row r="103" spans="1:10" x14ac:dyDescent="0.35">
      <c r="A103" s="46" t="s">
        <v>3160</v>
      </c>
      <c r="B103" s="3">
        <v>104524590</v>
      </c>
      <c r="C103" t="str">
        <f>+VLOOKUP(B103,MaestraLP3[[#All],[CÓDIGO]:[PRODUCTO FOCO]],7,0)</f>
        <v>DESCONTINUADOS</v>
      </c>
      <c r="D103" s="46" t="str">
        <f>+VLOOKUP(B103,MaestraLP3[[#All],[CÓDIGO]:[PRODUCTO FOCO]],8,0)</f>
        <v>VASO 9 oz CHURROMANIA</v>
      </c>
      <c r="E103" s="46" t="s">
        <v>3161</v>
      </c>
      <c r="F103" s="46" t="s">
        <v>3162</v>
      </c>
      <c r="G103" s="47" t="e">
        <f>+VLOOKUP(B103,MaestraLP3[[#All],[CÓDIGO]:[PRODUCTO FOCO]],30,0)*100+0.1</f>
        <v>#VALUE!</v>
      </c>
      <c r="I103" t="s">
        <v>3163</v>
      </c>
      <c r="J103">
        <f>+VLOOKUP(B103,MaestraLP3[[#All],[CÓDIGO]:[PRODUCTO FOCO]],29,0)</f>
        <v>-2829.2857142857142</v>
      </c>
    </row>
    <row r="104" spans="1:10" x14ac:dyDescent="0.35">
      <c r="A104" s="46" t="s">
        <v>3160</v>
      </c>
      <c r="B104" s="3">
        <v>105010970</v>
      </c>
      <c r="C104" t="str">
        <f>+VLOOKUP(B104,MaestraLP3[[#All],[CÓDIGO]:[PRODUCTO FOCO]],7,0)</f>
        <v>DESCONTINUADOS</v>
      </c>
      <c r="D104" s="46" t="str">
        <f>+VLOOKUP(B104,MaestraLP3[[#All],[CÓDIGO]:[PRODUCTO FOCO]],8,0)</f>
        <v>Vaso de papel 21oz Subway x 1.200 un</v>
      </c>
      <c r="E104" s="46" t="s">
        <v>3161</v>
      </c>
      <c r="F104" s="46" t="s">
        <v>3162</v>
      </c>
      <c r="G104" s="47" t="e">
        <f>+VLOOKUP(B104,MaestraLP3[[#All],[CÓDIGO]:[PRODUCTO FOCO]],30,0)*100+0.1</f>
        <v>#VALUE!</v>
      </c>
      <c r="I104" t="s">
        <v>3163</v>
      </c>
      <c r="J104">
        <f>+VLOOKUP(B104,MaestraLP3[[#All],[CÓDIGO]:[PRODUCTO FOCO]],29,0)</f>
        <v>-16621.55</v>
      </c>
    </row>
    <row r="105" spans="1:10" x14ac:dyDescent="0.35">
      <c r="A105" s="46" t="s">
        <v>3160</v>
      </c>
      <c r="B105" s="3">
        <v>104522970</v>
      </c>
      <c r="C105" t="str">
        <f>+VLOOKUP(B105,MaestraLP3[[#All],[CÓDIGO]:[PRODUCTO FOCO]],7,0)</f>
        <v>DESECHABLES</v>
      </c>
      <c r="D105" s="46" t="str">
        <f>+VLOOKUP(B105,MaestraLP3[[#All],[CÓDIGO]:[PRODUCTO FOCO]],8,0)</f>
        <v>VASO DOBLE PARED 14 oz LAVAZZA</v>
      </c>
      <c r="E105" s="46" t="s">
        <v>3161</v>
      </c>
      <c r="F105" s="46" t="s">
        <v>3162</v>
      </c>
      <c r="G105" s="47" t="e">
        <f>+VLOOKUP(B105,MaestraLP3[[#All],[CÓDIGO]:[PRODUCTO FOCO]],30,0)*100+0.1</f>
        <v>#VALUE!</v>
      </c>
      <c r="I105" t="s">
        <v>3163</v>
      </c>
      <c r="J105">
        <f>+VLOOKUP(B105,MaestraLP3[[#All],[CÓDIGO]:[PRODUCTO FOCO]],29,0)</f>
        <v>-2343.75</v>
      </c>
    </row>
    <row r="106" spans="1:10" x14ac:dyDescent="0.35">
      <c r="A106" s="46" t="s">
        <v>3160</v>
      </c>
      <c r="B106" s="3">
        <v>104522990</v>
      </c>
      <c r="C106" t="str">
        <f>+VLOOKUP(B106,MaestraLP3[[#All],[CÓDIGO]:[PRODUCTO FOCO]],7,0)</f>
        <v>DESECHABLES</v>
      </c>
      <c r="D106" s="46" t="str">
        <f>+VLOOKUP(B106,MaestraLP3[[#All],[CÓDIGO]:[PRODUCTO FOCO]],8,0)</f>
        <v>VASO DOBLE PARED 9 oz LAVAZZA</v>
      </c>
      <c r="E106" s="46" t="s">
        <v>3161</v>
      </c>
      <c r="F106" s="46" t="s">
        <v>3162</v>
      </c>
      <c r="G106" s="47" t="e">
        <f>+VLOOKUP(B106,MaestraLP3[[#All],[CÓDIGO]:[PRODUCTO FOCO]],30,0)*100+0.1</f>
        <v>#VALUE!</v>
      </c>
      <c r="I106" t="s">
        <v>3163</v>
      </c>
      <c r="J106">
        <f>+VLOOKUP(B106,MaestraLP3[[#All],[CÓDIGO]:[PRODUCTO FOCO]],29,0)</f>
        <v>-2357.1428571428573</v>
      </c>
    </row>
    <row r="107" spans="1:10" x14ac:dyDescent="0.35">
      <c r="A107" s="46" t="s">
        <v>3160</v>
      </c>
      <c r="B107" s="3">
        <v>104521950</v>
      </c>
      <c r="C107" t="e">
        <f>+VLOOKUP(B107,MaestraLP3[[#All],[CÓDIGO]:[PRODUCTO FOCO]],7,0)</f>
        <v>#N/A</v>
      </c>
      <c r="D107" s="46" t="e">
        <f>+VLOOKUP(B107,MaestraLP3[[#All],[CÓDIGO]:[PRODUCTO FOCO]],8,0)</f>
        <v>#N/A</v>
      </c>
      <c r="E107" s="46" t="s">
        <v>3161</v>
      </c>
      <c r="F107" s="46" t="s">
        <v>3162</v>
      </c>
      <c r="G107" s="47" t="e">
        <f>+VLOOKUP(B107,MaestraLP3[[#All],[CÓDIGO]:[PRODUCTO FOCO]],30,0)*100+0.1</f>
        <v>#N/A</v>
      </c>
      <c r="I107" t="s">
        <v>3163</v>
      </c>
      <c r="J107" t="e">
        <f>+VLOOKUP(B107,MaestraLP3[[#All],[CÓDIGO]:[PRODUCTO FOCO]],29,0)</f>
        <v>#N/A</v>
      </c>
    </row>
    <row r="108" spans="1:10" x14ac:dyDescent="0.35">
      <c r="A108" s="46" t="s">
        <v>3160</v>
      </c>
      <c r="B108" s="3">
        <v>104520360</v>
      </c>
      <c r="C108" t="e">
        <f>+VLOOKUP(B108,MaestraLP3[[#All],[CÓDIGO]:[PRODUCTO FOCO]],7,0)</f>
        <v>#N/A</v>
      </c>
      <c r="D108" s="46" t="e">
        <f>+VLOOKUP(B108,MaestraLP3[[#All],[CÓDIGO]:[PRODUCTO FOCO]],8,0)</f>
        <v>#N/A</v>
      </c>
      <c r="E108" s="46" t="s">
        <v>3161</v>
      </c>
      <c r="F108" s="46" t="s">
        <v>3162</v>
      </c>
      <c r="G108" s="47" t="e">
        <f>+VLOOKUP(B108,MaestraLP3[[#All],[CÓDIGO]:[PRODUCTO FOCO]],30,0)*100+0.1</f>
        <v>#N/A</v>
      </c>
      <c r="I108" t="s">
        <v>3163</v>
      </c>
      <c r="J108" t="e">
        <f>+VLOOKUP(B108,MaestraLP3[[#All],[CÓDIGO]:[PRODUCTO FOCO]],29,0)</f>
        <v>#N/A</v>
      </c>
    </row>
    <row r="109" spans="1:10" x14ac:dyDescent="0.35">
      <c r="A109" s="46" t="s">
        <v>3160</v>
      </c>
      <c r="B109" s="3">
        <v>104518430</v>
      </c>
      <c r="C109" t="str">
        <f>+VLOOKUP(B109,MaestraLP3[[#All],[CÓDIGO]:[PRODUCTO FOCO]],7,0)</f>
        <v>DESCONTINUADOS</v>
      </c>
      <c r="D109" s="46" t="str">
        <f>+VLOOKUP(B109,MaestraLP3[[#All],[CÓDIGO]:[PRODUCTO FOCO]],8,0)</f>
        <v>MUG LAVAZZA</v>
      </c>
      <c r="E109" s="46" t="s">
        <v>3161</v>
      </c>
      <c r="F109" s="46" t="s">
        <v>3162</v>
      </c>
      <c r="G109" s="47" t="e">
        <f>+VLOOKUP(B109,MaestraLP3[[#All],[CÓDIGO]:[PRODUCTO FOCO]],30,0)*100+0.1</f>
        <v>#VALUE!</v>
      </c>
      <c r="I109" t="s">
        <v>3163</v>
      </c>
      <c r="J109">
        <f>+VLOOKUP(B109,MaestraLP3[[#All],[CÓDIGO]:[PRODUCTO FOCO]],29,0)</f>
        <v>0</v>
      </c>
    </row>
    <row r="110" spans="1:10" x14ac:dyDescent="0.35">
      <c r="A110" s="46" t="s">
        <v>3160</v>
      </c>
      <c r="B110" s="3">
        <v>968200370</v>
      </c>
      <c r="C110" t="str">
        <f>+VLOOKUP(B110,MaestraLP3[[#All],[CÓDIGO]:[PRODUCTO FOCO]],7,0)</f>
        <v>DESCONTINUADOS</v>
      </c>
      <c r="D110" s="46" t="str">
        <f>+VLOOKUP(B110,MaestraLP3[[#All],[CÓDIGO]:[PRODUCTO FOCO]],8,0)</f>
        <v>TAZA Y PLATO CHOCOLATE ERACLEA</v>
      </c>
      <c r="E110" s="46" t="s">
        <v>3161</v>
      </c>
      <c r="F110" s="46" t="s">
        <v>3162</v>
      </c>
      <c r="G110" s="47" t="e">
        <f>+VLOOKUP(B110,MaestraLP3[[#All],[CÓDIGO]:[PRODUCTO FOCO]],30,0)*100+0.1</f>
        <v>#VALUE!</v>
      </c>
      <c r="I110" t="s">
        <v>3163</v>
      </c>
      <c r="J110">
        <f>+VLOOKUP(B110,MaestraLP3[[#All],[CÓDIGO]:[PRODUCTO FOCO]],29,0)</f>
        <v>0</v>
      </c>
    </row>
    <row r="111" spans="1:10" x14ac:dyDescent="0.35">
      <c r="A111" s="46" t="s">
        <v>3160</v>
      </c>
      <c r="B111" s="3">
        <v>104518180</v>
      </c>
      <c r="C111" t="str">
        <f>+VLOOKUP(B111,MaestraLP3[[#All],[CÓDIGO]:[PRODUCTO FOCO]],7,0)</f>
        <v>ACCESORIOS</v>
      </c>
      <c r="D111" s="46" t="str">
        <f>+VLOOKUP(B111,MaestraLP3[[#All],[CÓDIGO]:[PRODUCTO FOCO]],8,0)</f>
        <v>TAZA Y PLATO ESPRESSO PREMIUM LAVAZZA</v>
      </c>
      <c r="E111" s="46" t="s">
        <v>3161</v>
      </c>
      <c r="F111" s="46" t="s">
        <v>3162</v>
      </c>
      <c r="G111" s="47" t="e">
        <f>+VLOOKUP(B111,MaestraLP3[[#All],[CÓDIGO]:[PRODUCTO FOCO]],30,0)*100+0.1</f>
        <v>#VALUE!</v>
      </c>
      <c r="I111" t="s">
        <v>3163</v>
      </c>
      <c r="J111">
        <f>+VLOOKUP(B111,MaestraLP3[[#All],[CÓDIGO]:[PRODUCTO FOCO]],29,0)</f>
        <v>5233.3166666666666</v>
      </c>
    </row>
    <row r="112" spans="1:10" x14ac:dyDescent="0.35">
      <c r="A112" s="46" t="s">
        <v>3160</v>
      </c>
      <c r="B112" s="3">
        <v>968200380</v>
      </c>
      <c r="C112" t="str">
        <f>+VLOOKUP(B112,MaestraLP3[[#All],[CÓDIGO]:[PRODUCTO FOCO]],7,0)</f>
        <v>DESCONTINUADOS</v>
      </c>
      <c r="D112" s="46" t="str">
        <f>+VLOOKUP(B112,MaestraLP3[[#All],[CÓDIGO]:[PRODUCTO FOCO]],8,0)</f>
        <v>TAZA Y PLATO TE WHITTINGTON</v>
      </c>
      <c r="E112" s="46" t="s">
        <v>3161</v>
      </c>
      <c r="F112" s="46" t="s">
        <v>3162</v>
      </c>
      <c r="G112" s="47" t="e">
        <f>+VLOOKUP(B112,MaestraLP3[[#All],[CÓDIGO]:[PRODUCTO FOCO]],30,0)*100+0.1</f>
        <v>#VALUE!</v>
      </c>
      <c r="I112" t="s">
        <v>3163</v>
      </c>
      <c r="J112">
        <f>+VLOOKUP(B112,MaestraLP3[[#All],[CÓDIGO]:[PRODUCTO FOCO]],29,0)</f>
        <v>0</v>
      </c>
    </row>
    <row r="113" spans="1:10" x14ac:dyDescent="0.35">
      <c r="A113" s="46" t="s">
        <v>3160</v>
      </c>
      <c r="B113" s="3">
        <v>108004060</v>
      </c>
      <c r="C113" t="e">
        <f>+VLOOKUP(B113,MaestraLP3[[#All],[CÓDIGO]:[PRODUCTO FOCO]],7,0)</f>
        <v>#N/A</v>
      </c>
      <c r="D113" s="46" t="e">
        <f>+VLOOKUP(B113,MaestraLP3[[#All],[CÓDIGO]:[PRODUCTO FOCO]],8,0)</f>
        <v>#N/A</v>
      </c>
      <c r="E113" s="46" t="s">
        <v>3161</v>
      </c>
      <c r="F113" s="46" t="s">
        <v>3162</v>
      </c>
      <c r="G113" s="47" t="e">
        <f>+VLOOKUP(B113,MaestraLP3[[#All],[CÓDIGO]:[PRODUCTO FOCO]],30,0)*100+0.1</f>
        <v>#N/A</v>
      </c>
      <c r="I113" t="s">
        <v>3163</v>
      </c>
      <c r="J113" t="e">
        <f>+VLOOKUP(B113,MaestraLP3[[#All],[CÓDIGO]:[PRODUCTO FOCO]],29,0)</f>
        <v>#N/A</v>
      </c>
    </row>
    <row r="114" spans="1:10" x14ac:dyDescent="0.35">
      <c r="A114" s="46" t="s">
        <v>3160</v>
      </c>
      <c r="B114" s="3">
        <v>968200390</v>
      </c>
      <c r="C114" t="str">
        <f>+VLOOKUP(B114,MaestraLP3[[#All],[CÓDIGO]:[PRODUCTO FOCO]],7,0)</f>
        <v>DESCONTINUADOS</v>
      </c>
      <c r="D114" s="46" t="str">
        <f>+VLOOKUP(B114,MaestraLP3[[#All],[CÓDIGO]:[PRODUCTO FOCO]],8,0)</f>
        <v>TETERA WHITTINGTON</v>
      </c>
      <c r="E114" s="46" t="s">
        <v>3161</v>
      </c>
      <c r="F114" s="46" t="s">
        <v>3162</v>
      </c>
      <c r="G114" s="47" t="e">
        <f>+VLOOKUP(B114,MaestraLP3[[#All],[CÓDIGO]:[PRODUCTO FOCO]],30,0)*100+0.1</f>
        <v>#VALUE!</v>
      </c>
      <c r="I114" t="s">
        <v>3163</v>
      </c>
      <c r="J114">
        <f>+VLOOKUP(B114,MaestraLP3[[#All],[CÓDIGO]:[PRODUCTO FOCO]],29,0)</f>
        <v>0</v>
      </c>
    </row>
    <row r="115" spans="1:10" x14ac:dyDescent="0.35">
      <c r="A115" s="46" t="s">
        <v>3160</v>
      </c>
      <c r="B115" s="3">
        <v>104518210</v>
      </c>
      <c r="C115" t="str">
        <f>+VLOOKUP(B115,MaestraLP3[[#All],[CÓDIGO]:[PRODUCTO FOCO]],7,0)</f>
        <v>DESCONTINUADOS</v>
      </c>
      <c r="D115" s="46" t="str">
        <f>+VLOOKUP(B115,MaestraLP3[[#All],[CÓDIGO]:[PRODUCTO FOCO]],8,0)</f>
        <v>VASO DOBLE FONDO LAVAZZA 140 cc</v>
      </c>
      <c r="E115" s="46" t="s">
        <v>3161</v>
      </c>
      <c r="F115" s="46" t="s">
        <v>3162</v>
      </c>
      <c r="G115" s="47" t="e">
        <f>+VLOOKUP(B115,MaestraLP3[[#All],[CÓDIGO]:[PRODUCTO FOCO]],30,0)*100+0.1</f>
        <v>#VALUE!</v>
      </c>
      <c r="I115" t="s">
        <v>3163</v>
      </c>
      <c r="J115">
        <f>+VLOOKUP(B115,MaestraLP3[[#All],[CÓDIGO]:[PRODUCTO FOCO]],29,0)</f>
        <v>0</v>
      </c>
    </row>
    <row r="116" spans="1:10" x14ac:dyDescent="0.35">
      <c r="A116" s="46" t="s">
        <v>3160</v>
      </c>
      <c r="B116" s="3">
        <v>104523010</v>
      </c>
      <c r="C116" t="e">
        <f>+VLOOKUP(B116,MaestraLP3[[#All],[CÓDIGO]:[PRODUCTO FOCO]],7,0)</f>
        <v>#N/A</v>
      </c>
      <c r="D116" s="46" t="e">
        <f>+VLOOKUP(B116,MaestraLP3[[#All],[CÓDIGO]:[PRODUCTO FOCO]],8,0)</f>
        <v>#N/A</v>
      </c>
      <c r="E116" s="46" t="s">
        <v>3161</v>
      </c>
      <c r="F116" s="46" t="s">
        <v>3162</v>
      </c>
      <c r="G116" s="47" t="e">
        <f>+VLOOKUP(B116,MaestraLP3[[#All],[CÓDIGO]:[PRODUCTO FOCO]],30,0)*100+0.1</f>
        <v>#N/A</v>
      </c>
      <c r="I116" t="s">
        <v>3163</v>
      </c>
      <c r="J116" t="e">
        <f>+VLOOKUP(B116,MaestraLP3[[#All],[CÓDIGO]:[PRODUCTO FOCO]],29,0)</f>
        <v>#N/A</v>
      </c>
    </row>
    <row r="117" spans="1:10" x14ac:dyDescent="0.35">
      <c r="A117" s="46" t="s">
        <v>3160</v>
      </c>
      <c r="B117" s="3">
        <v>40002120</v>
      </c>
      <c r="C117" t="str">
        <f>+VLOOKUP(B117,MaestraLP3[[#All],[CÓDIGO]:[PRODUCTO FOCO]],7,0)</f>
        <v>DESCONTINUADOS</v>
      </c>
      <c r="D117" s="46" t="str">
        <f>+VLOOKUP(B117,MaestraLP3[[#All],[CÓDIGO]:[PRODUCTO FOCO]],8,0)</f>
        <v>FILTRO PAPEL TITAN BUNN</v>
      </c>
      <c r="E117" s="46" t="s">
        <v>3161</v>
      </c>
      <c r="F117" s="46" t="s">
        <v>3162</v>
      </c>
      <c r="G117" s="47" t="e">
        <f>+VLOOKUP(B117,MaestraLP3[[#All],[CÓDIGO]:[PRODUCTO FOCO]],30,0)*100+0.1</f>
        <v>#VALUE!</v>
      </c>
      <c r="I117" t="s">
        <v>3163</v>
      </c>
      <c r="J117">
        <f>+VLOOKUP(B117,MaestraLP3[[#All],[CÓDIGO]:[PRODUCTO FOCO]],29,0)</f>
        <v>0</v>
      </c>
    </row>
    <row r="118" spans="1:10" x14ac:dyDescent="0.35">
      <c r="A118" s="46" t="s">
        <v>3160</v>
      </c>
      <c r="B118" s="3">
        <v>40002143</v>
      </c>
      <c r="C118" t="str">
        <f>+VLOOKUP(B118,MaestraLP3[[#All],[CÓDIGO]:[PRODUCTO FOCO]],7,0)</f>
        <v>DESCONTINUADOS</v>
      </c>
      <c r="D118" s="46" t="str">
        <f>+VLOOKUP(B118,MaestraLP3[[#All],[CÓDIGO]:[PRODUCTO FOCO]],8,0)</f>
        <v>MOLINILLO MINI MANUAL</v>
      </c>
      <c r="E118" s="46" t="s">
        <v>3161</v>
      </c>
      <c r="F118" s="46" t="s">
        <v>3162</v>
      </c>
      <c r="G118" s="47" t="e">
        <f>+VLOOKUP(B118,MaestraLP3[[#All],[CÓDIGO]:[PRODUCTO FOCO]],30,0)*100+0.1</f>
        <v>#VALUE!</v>
      </c>
      <c r="I118" t="s">
        <v>3163</v>
      </c>
      <c r="J118">
        <f>+VLOOKUP(B118,MaestraLP3[[#All],[CÓDIGO]:[PRODUCTO FOCO]],29,0)</f>
        <v>0</v>
      </c>
    </row>
    <row r="119" spans="1:10" x14ac:dyDescent="0.35">
      <c r="A119" s="46" t="s">
        <v>3160</v>
      </c>
      <c r="B119" s="3">
        <v>40009381</v>
      </c>
      <c r="C119" t="str">
        <f>+VLOOKUP(B119,MaestraLP3[[#All],[CÓDIGO]:[PRODUCTO FOCO]],7,0)</f>
        <v>DESCONTINUADOS</v>
      </c>
      <c r="D119" s="46" t="str">
        <f>+VLOOKUP(B119,MaestraLP3[[#All],[CÓDIGO]:[PRODUCTO FOCO]],8,0)</f>
        <v>FABRICA DE HIELO 220-240 v 50 hz 370 w</v>
      </c>
      <c r="E119" s="46" t="s">
        <v>3161</v>
      </c>
      <c r="F119" s="46" t="s">
        <v>3162</v>
      </c>
      <c r="G119" s="47" t="e">
        <f>+VLOOKUP(B119,MaestraLP3[[#All],[CÓDIGO]:[PRODUCTO FOCO]],30,0)*100+0.1</f>
        <v>#VALUE!</v>
      </c>
      <c r="I119" t="s">
        <v>3163</v>
      </c>
      <c r="J119">
        <f>+VLOOKUP(B119,MaestraLP3[[#All],[CÓDIGO]:[PRODUCTO FOCO]],29,0)</f>
        <v>0</v>
      </c>
    </row>
    <row r="120" spans="1:10" x14ac:dyDescent="0.35">
      <c r="A120" s="46" t="s">
        <v>3160</v>
      </c>
      <c r="B120" s="3">
        <v>40522170</v>
      </c>
      <c r="C120" t="e">
        <f>+VLOOKUP(B120,MaestraLP3[[#All],[CÓDIGO]:[PRODUCTO FOCO]],7,0)</f>
        <v>#N/A</v>
      </c>
      <c r="D120" s="46" t="e">
        <f>+VLOOKUP(B120,MaestraLP3[[#All],[CÓDIGO]:[PRODUCTO FOCO]],8,0)</f>
        <v>#N/A</v>
      </c>
      <c r="E120" s="46" t="s">
        <v>3161</v>
      </c>
      <c r="F120" s="46" t="s">
        <v>3162</v>
      </c>
      <c r="G120" s="47" t="e">
        <f>+VLOOKUP(B120,MaestraLP3[[#All],[CÓDIGO]:[PRODUCTO FOCO]],30,0)*100+0.1</f>
        <v>#N/A</v>
      </c>
      <c r="I120" t="s">
        <v>3163</v>
      </c>
      <c r="J120" t="e">
        <f>+VLOOKUP(B120,MaestraLP3[[#All],[CÓDIGO]:[PRODUCTO FOCO]],29,0)</f>
        <v>#N/A</v>
      </c>
    </row>
    <row r="121" spans="1:10" x14ac:dyDescent="0.35">
      <c r="A121" s="46" t="s">
        <v>3160</v>
      </c>
      <c r="B121" s="3">
        <v>40522160</v>
      </c>
      <c r="C121" t="str">
        <f>+VLOOKUP(B121,MaestraLP3[[#All],[CÓDIGO]:[PRODUCTO FOCO]],7,0)</f>
        <v>DESCONTINUADOS</v>
      </c>
      <c r="D121" s="46" t="str">
        <f>+VLOOKUP(B121,MaestraLP3[[#All],[CÓDIGO]:[PRODUCTO FOCO]],8,0)</f>
        <v>HORNO CONVECCION 4 BANDEJAS ALFA43XEH</v>
      </c>
      <c r="E121" s="46" t="s">
        <v>3161</v>
      </c>
      <c r="F121" s="46" t="s">
        <v>3162</v>
      </c>
      <c r="G121" s="47" t="e">
        <f>+VLOOKUP(B121,MaestraLP3[[#All],[CÓDIGO]:[PRODUCTO FOCO]],30,0)*100+0.1</f>
        <v>#VALUE!</v>
      </c>
      <c r="I121" t="s">
        <v>3163</v>
      </c>
      <c r="J121">
        <f>+VLOOKUP(B121,MaestraLP3[[#All],[CÓDIGO]:[PRODUCTO FOCO]],29,0)</f>
        <v>0</v>
      </c>
    </row>
    <row r="122" spans="1:10" x14ac:dyDescent="0.35">
      <c r="A122" s="46" t="s">
        <v>3160</v>
      </c>
      <c r="B122" s="3">
        <v>40522152</v>
      </c>
      <c r="C122" t="str">
        <f>+VLOOKUP(B122,MaestraLP3[[#All],[CÓDIGO]:[PRODUCTO FOCO]],7,0)</f>
        <v>DESCONTINUADOS</v>
      </c>
      <c r="D122" s="46" t="str">
        <f>+VLOOKUP(B122,MaestraLP3[[#All],[CÓDIGO]:[PRODUCTO FOCO]],8,0)</f>
        <v>HORNO ESPECIAL PARA PAELLAS</v>
      </c>
      <c r="E122" s="46" t="s">
        <v>3161</v>
      </c>
      <c r="F122" s="46" t="s">
        <v>3162</v>
      </c>
      <c r="G122" s="47" t="e">
        <f>+VLOOKUP(B122,MaestraLP3[[#All],[CÓDIGO]:[PRODUCTO FOCO]],30,0)*100+0.1</f>
        <v>#VALUE!</v>
      </c>
      <c r="I122" t="s">
        <v>3163</v>
      </c>
      <c r="J122">
        <f>+VLOOKUP(B122,MaestraLP3[[#All],[CÓDIGO]:[PRODUCTO FOCO]],29,0)</f>
        <v>0</v>
      </c>
    </row>
    <row r="123" spans="1:10" x14ac:dyDescent="0.35">
      <c r="A123" s="46" t="s">
        <v>3160</v>
      </c>
      <c r="B123" s="3">
        <v>104540090</v>
      </c>
      <c r="C123" t="e">
        <f>+VLOOKUP(B123,MaestraLP3[[#All],[CÓDIGO]:[PRODUCTO FOCO]],7,0)</f>
        <v>#N/A</v>
      </c>
      <c r="D123" s="46" t="e">
        <f>+VLOOKUP(B123,MaestraLP3[[#All],[CÓDIGO]:[PRODUCTO FOCO]],8,0)</f>
        <v>#N/A</v>
      </c>
      <c r="E123" s="46" t="s">
        <v>3161</v>
      </c>
      <c r="F123" s="46" t="s">
        <v>3162</v>
      </c>
      <c r="G123" s="47" t="e">
        <f>+VLOOKUP(B123,MaestraLP3[[#All],[CÓDIGO]:[PRODUCTO FOCO]],30,0)*100+0.1</f>
        <v>#N/A</v>
      </c>
      <c r="I123" t="s">
        <v>3163</v>
      </c>
      <c r="J123" t="e">
        <f>+VLOOKUP(B123,MaestraLP3[[#All],[CÓDIGO]:[PRODUCTO FOCO]],29,0)</f>
        <v>#N/A</v>
      </c>
    </row>
    <row r="124" spans="1:10" x14ac:dyDescent="0.35">
      <c r="A124" s="46" t="s">
        <v>3160</v>
      </c>
      <c r="B124" s="3">
        <v>104534190</v>
      </c>
      <c r="C124" t="str">
        <f>+VLOOKUP(B124,MaestraLP3[[#All],[CÓDIGO]:[PRODUCTO FOCO]],7,0)</f>
        <v>HAMBURGUESAS PREMIUM</v>
      </c>
      <c r="D124" s="46" t="str">
        <f>+VLOOKUP(B124,MaestraLP3[[#All],[CÓDIGO]:[PRODUCTO FOCO]],8,0)</f>
        <v>HAMBURGUESA PREMIUM 110 GRS</v>
      </c>
      <c r="E124" s="46" t="s">
        <v>3161</v>
      </c>
      <c r="F124" s="46" t="s">
        <v>3162</v>
      </c>
      <c r="G124" s="47" t="e">
        <f>+VLOOKUP(B124,MaestraLP3[[#All],[CÓDIGO]:[PRODUCTO FOCO]],30,0)*100+0.1</f>
        <v>#VALUE!</v>
      </c>
      <c r="I124" t="s">
        <v>3163</v>
      </c>
      <c r="J124">
        <f>+VLOOKUP(B124,MaestraLP3[[#All],[CÓDIGO]:[PRODUCTO FOCO]],29,0)</f>
        <v>0</v>
      </c>
    </row>
    <row r="125" spans="1:10" x14ac:dyDescent="0.35">
      <c r="A125" s="46" t="s">
        <v>3160</v>
      </c>
      <c r="B125" s="3">
        <v>104538370</v>
      </c>
      <c r="C125" t="str">
        <f>+VLOOKUP(B125,MaestraLP3[[#All],[CÓDIGO]:[PRODUCTO FOCO]],7,0)</f>
        <v>APANADOS</v>
      </c>
      <c r="D125" s="46" t="str">
        <f>+VLOOKUP(B125,MaestraLP3[[#All],[CÓDIGO]:[PRODUCTO FOCO]],8,0)</f>
        <v>NUGGETS DE REINETA APANADO BOLSA 400 GR</v>
      </c>
      <c r="E125" s="46" t="s">
        <v>3161</v>
      </c>
      <c r="F125" s="46" t="s">
        <v>3162</v>
      </c>
      <c r="G125" s="47" t="e">
        <f>+VLOOKUP(B125,MaestraLP3[[#All],[CÓDIGO]:[PRODUCTO FOCO]],30,0)*100+0.1</f>
        <v>#VALUE!</v>
      </c>
      <c r="I125" t="s">
        <v>3163</v>
      </c>
      <c r="J125">
        <f>+VLOOKUP(B125,MaestraLP3[[#All],[CÓDIGO]:[PRODUCTO FOCO]],29,0)</f>
        <v>1475</v>
      </c>
    </row>
    <row r="126" spans="1:10" x14ac:dyDescent="0.35">
      <c r="A126" s="46" t="s">
        <v>3160</v>
      </c>
      <c r="B126" s="3">
        <v>104538340</v>
      </c>
      <c r="C126" t="str">
        <f>+VLOOKUP(B126,MaestraLP3[[#All],[CÓDIGO]:[PRODUCTO FOCO]],7,0)</f>
        <v>APANADOS</v>
      </c>
      <c r="D126" s="46" t="str">
        <f>+VLOOKUP(B126,MaestraLP3[[#All],[CÓDIGO]:[PRODUCTO FOCO]],8,0)</f>
        <v>VARITAS DE REINETA APANADO BOLSA 400 GR</v>
      </c>
      <c r="E126" s="46" t="s">
        <v>3161</v>
      </c>
      <c r="F126" s="46" t="s">
        <v>3162</v>
      </c>
      <c r="G126" s="47" t="e">
        <f>+VLOOKUP(B126,MaestraLP3[[#All],[CÓDIGO]:[PRODUCTO FOCO]],30,0)*100+0.1</f>
        <v>#VALUE!</v>
      </c>
      <c r="I126" t="s">
        <v>3163</v>
      </c>
      <c r="J126">
        <f>+VLOOKUP(B126,MaestraLP3[[#All],[CÓDIGO]:[PRODUCTO FOCO]],29,0)</f>
        <v>0</v>
      </c>
    </row>
    <row r="127" spans="1:10" x14ac:dyDescent="0.35">
      <c r="A127" s="46" t="s">
        <v>3160</v>
      </c>
      <c r="B127" s="3">
        <v>104539290</v>
      </c>
      <c r="C127" t="e">
        <f>+VLOOKUP(B127,MaestraLP3[[#All],[CÓDIGO]:[PRODUCTO FOCO]],7,0)</f>
        <v>#N/A</v>
      </c>
      <c r="D127" s="46" t="e">
        <f>+VLOOKUP(B127,MaestraLP3[[#All],[CÓDIGO]:[PRODUCTO FOCO]],8,0)</f>
        <v>#N/A</v>
      </c>
      <c r="E127" s="46" t="s">
        <v>3161</v>
      </c>
      <c r="F127" s="46" t="s">
        <v>3162</v>
      </c>
      <c r="G127" s="47" t="e">
        <f>+VLOOKUP(B127,MaestraLP3[[#All],[CÓDIGO]:[PRODUCTO FOCO]],30,0)*100+0.1</f>
        <v>#N/A</v>
      </c>
      <c r="I127" t="s">
        <v>3163</v>
      </c>
      <c r="J127" t="e">
        <f>+VLOOKUP(B127,MaestraLP3[[#All],[CÓDIGO]:[PRODUCTO FOCO]],29,0)</f>
        <v>#N/A</v>
      </c>
    </row>
    <row r="128" spans="1:10" x14ac:dyDescent="0.35">
      <c r="A128" s="46" t="s">
        <v>3160</v>
      </c>
      <c r="B128" s="3">
        <v>105345340</v>
      </c>
      <c r="C128" t="e">
        <f>+VLOOKUP(B128,MaestraLP3[[#All],[CÓDIGO]:[PRODUCTO FOCO]],7,0)</f>
        <v>#N/A</v>
      </c>
      <c r="D128" s="46" t="e">
        <f>+VLOOKUP(B128,MaestraLP3[[#All],[CÓDIGO]:[PRODUCTO FOCO]],8,0)</f>
        <v>#N/A</v>
      </c>
      <c r="E128" s="46" t="s">
        <v>3161</v>
      </c>
      <c r="F128" s="46" t="s">
        <v>3162</v>
      </c>
      <c r="G128" s="47" t="e">
        <f>+VLOOKUP(B128,MaestraLP3[[#All],[CÓDIGO]:[PRODUCTO FOCO]],30,0)*100+0.1</f>
        <v>#N/A</v>
      </c>
      <c r="I128" t="s">
        <v>3163</v>
      </c>
      <c r="J128" t="e">
        <f>+VLOOKUP(B128,MaestraLP3[[#All],[CÓDIGO]:[PRODUCTO FOCO]],29,0)</f>
        <v>#N/A</v>
      </c>
    </row>
    <row r="129" spans="1:10" x14ac:dyDescent="0.35">
      <c r="A129" s="46" t="s">
        <v>3160</v>
      </c>
      <c r="B129" s="3">
        <v>104543480</v>
      </c>
      <c r="C129" t="e">
        <f>+VLOOKUP(B129,MaestraLP3[[#All],[CÓDIGO]:[PRODUCTO FOCO]],7,0)</f>
        <v>#N/A</v>
      </c>
      <c r="D129" s="46" t="e">
        <f>+VLOOKUP(B129,MaestraLP3[[#All],[CÓDIGO]:[PRODUCTO FOCO]],8,0)</f>
        <v>#N/A</v>
      </c>
      <c r="E129" s="46" t="s">
        <v>3161</v>
      </c>
      <c r="F129" s="46" t="s">
        <v>3162</v>
      </c>
      <c r="G129" s="47" t="e">
        <f>+VLOOKUP(B129,MaestraLP3[[#All],[CÓDIGO]:[PRODUCTO FOCO]],30,0)*100+0.1</f>
        <v>#N/A</v>
      </c>
      <c r="I129" t="s">
        <v>3163</v>
      </c>
      <c r="J129" t="e">
        <f>+VLOOKUP(B129,MaestraLP3[[#All],[CÓDIGO]:[PRODUCTO FOCO]],29,0)</f>
        <v>#N/A</v>
      </c>
    </row>
    <row r="130" spans="1:10" x14ac:dyDescent="0.35">
      <c r="A130" s="46" t="s">
        <v>3160</v>
      </c>
      <c r="B130" s="3">
        <v>104520470</v>
      </c>
      <c r="C130" t="e">
        <f>+VLOOKUP(B130,MaestraLP3[[#All],[CÓDIGO]:[PRODUCTO FOCO]],7,0)</f>
        <v>#N/A</v>
      </c>
      <c r="D130" s="46" t="e">
        <f>+VLOOKUP(B130,MaestraLP3[[#All],[CÓDIGO]:[PRODUCTO FOCO]],8,0)</f>
        <v>#N/A</v>
      </c>
      <c r="E130" s="46" t="s">
        <v>3161</v>
      </c>
      <c r="F130" s="46" t="s">
        <v>3162</v>
      </c>
      <c r="G130" s="47" t="e">
        <f>+VLOOKUP(B130,MaestraLP3[[#All],[CÓDIGO]:[PRODUCTO FOCO]],30,0)*100+0.1</f>
        <v>#N/A</v>
      </c>
      <c r="I130" t="s">
        <v>3163</v>
      </c>
      <c r="J130" t="e">
        <f>+VLOOKUP(B130,MaestraLP3[[#All],[CÓDIGO]:[PRODUCTO FOCO]],29,0)</f>
        <v>#N/A</v>
      </c>
    </row>
    <row r="131" spans="1:10" x14ac:dyDescent="0.35">
      <c r="A131" s="46" t="s">
        <v>3160</v>
      </c>
      <c r="B131" s="3">
        <v>104539540</v>
      </c>
      <c r="C131" t="e">
        <f>+VLOOKUP(B131,MaestraLP3[[#All],[CÓDIGO]:[PRODUCTO FOCO]],7,0)</f>
        <v>#N/A</v>
      </c>
      <c r="D131" s="46" t="e">
        <f>+VLOOKUP(B131,MaestraLP3[[#All],[CÓDIGO]:[PRODUCTO FOCO]],8,0)</f>
        <v>#N/A</v>
      </c>
      <c r="E131" s="46" t="s">
        <v>3161</v>
      </c>
      <c r="F131" s="46" t="s">
        <v>3162</v>
      </c>
      <c r="G131" s="47" t="e">
        <f>+VLOOKUP(B131,MaestraLP3[[#All],[CÓDIGO]:[PRODUCTO FOCO]],30,0)*100+0.1</f>
        <v>#N/A</v>
      </c>
      <c r="I131" t="s">
        <v>3163</v>
      </c>
      <c r="J131" t="e">
        <f>+VLOOKUP(B131,MaestraLP3[[#All],[CÓDIGO]:[PRODUCTO FOCO]],29,0)</f>
        <v>#N/A</v>
      </c>
    </row>
    <row r="132" spans="1:10" x14ac:dyDescent="0.35">
      <c r="A132" s="46" t="s">
        <v>3160</v>
      </c>
      <c r="B132" s="3">
        <v>104540130</v>
      </c>
      <c r="C132" t="e">
        <f>+VLOOKUP(B132,MaestraLP3[[#All],[CÓDIGO]:[PRODUCTO FOCO]],7,0)</f>
        <v>#N/A</v>
      </c>
      <c r="D132" s="46" t="e">
        <f>+VLOOKUP(B132,MaestraLP3[[#All],[CÓDIGO]:[PRODUCTO FOCO]],8,0)</f>
        <v>#N/A</v>
      </c>
      <c r="E132" s="46" t="s">
        <v>3161</v>
      </c>
      <c r="F132" s="46" t="s">
        <v>3162</v>
      </c>
      <c r="G132" s="47" t="e">
        <f>+VLOOKUP(B132,MaestraLP3[[#All],[CÓDIGO]:[PRODUCTO FOCO]],30,0)*100+0.1</f>
        <v>#N/A</v>
      </c>
      <c r="I132" t="s">
        <v>3163</v>
      </c>
      <c r="J132" t="e">
        <f>+VLOOKUP(B132,MaestraLP3[[#All],[CÓDIGO]:[PRODUCTO FOCO]],29,0)</f>
        <v>#N/A</v>
      </c>
    </row>
    <row r="133" spans="1:10" x14ac:dyDescent="0.35">
      <c r="A133" s="46" t="s">
        <v>3160</v>
      </c>
      <c r="B133" s="3">
        <v>104539470</v>
      </c>
      <c r="C133" t="str">
        <f>+VLOOKUP(B133,MaestraLP3[[#All],[CÓDIGO]:[PRODUCTO FOCO]],7,0)</f>
        <v>ACEITES DE OLIVA</v>
      </c>
      <c r="D133" s="46" t="str">
        <f>+VLOOKUP(B133,MaestraLP3[[#All],[CÓDIGO]:[PRODUCTO FOCO]],8,0)</f>
        <v>ACEITE OLIVA EVIRG SANTIAGO PREM 250 ml</v>
      </c>
      <c r="E133" s="46" t="s">
        <v>3161</v>
      </c>
      <c r="F133" s="46" t="s">
        <v>3162</v>
      </c>
      <c r="G133" s="47" t="e">
        <f>+VLOOKUP(B133,MaestraLP3[[#All],[CÓDIGO]:[PRODUCTO FOCO]],30,0)*100+0.1</f>
        <v>#VALUE!</v>
      </c>
      <c r="I133" t="s">
        <v>3163</v>
      </c>
      <c r="J133">
        <f>+VLOOKUP(B133,MaestraLP3[[#All],[CÓDIGO]:[PRODUCTO FOCO]],29,0)</f>
        <v>3891.3043478260875</v>
      </c>
    </row>
    <row r="134" spans="1:10" x14ac:dyDescent="0.35">
      <c r="A134" s="46" t="s">
        <v>3160</v>
      </c>
      <c r="B134" s="3">
        <v>104511950</v>
      </c>
      <c r="C134" t="str">
        <f>+VLOOKUP(B134,MaestraLP3[[#All],[CÓDIGO]:[PRODUCTO FOCO]],7,0)</f>
        <v>ACEITES ESPECIALES</v>
      </c>
      <c r="D134" s="46" t="str">
        <f>+VLOOKUP(B134,MaestraLP3[[#All],[CÓDIGO]:[PRODUCTO FOCO]],8,0)</f>
        <v>ACEITE SPRAY 481 g</v>
      </c>
      <c r="E134" s="46" t="s">
        <v>3161</v>
      </c>
      <c r="F134" s="46" t="s">
        <v>3162</v>
      </c>
      <c r="G134" s="47" t="e">
        <f>+VLOOKUP(B134,MaestraLP3[[#All],[CÓDIGO]:[PRODUCTO FOCO]],30,0)*100+0.1</f>
        <v>#VALUE!</v>
      </c>
      <c r="I134" t="s">
        <v>3163</v>
      </c>
      <c r="J134">
        <f>+VLOOKUP(B134,MaestraLP3[[#All],[CÓDIGO]:[PRODUCTO FOCO]],29,0)</f>
        <v>5303.395703395704</v>
      </c>
    </row>
    <row r="135" spans="1:10" x14ac:dyDescent="0.35">
      <c r="A135" s="46" t="s">
        <v>3160</v>
      </c>
      <c r="B135" s="3">
        <v>101310243</v>
      </c>
      <c r="C135" t="str">
        <f>+VLOOKUP(B135,MaestraLP3[[#All],[CÓDIGO]:[PRODUCTO FOCO]],7,0)</f>
        <v>ACETOS BALSAMICOS</v>
      </c>
      <c r="D135" s="46" t="str">
        <f>+VLOOKUP(B135,MaestraLP3[[#All],[CÓDIGO]:[PRODUCTO FOCO]],8,0)</f>
        <v>ACETO BALSAMICO EDRA 500 cc</v>
      </c>
      <c r="E135" s="46" t="s">
        <v>3161</v>
      </c>
      <c r="F135" s="46" t="s">
        <v>3162</v>
      </c>
      <c r="G135" s="47" t="e">
        <f>+VLOOKUP(B135,MaestraLP3[[#All],[CÓDIGO]:[PRODUCTO FOCO]],30,0)*100+0.1</f>
        <v>#VALUE!</v>
      </c>
      <c r="I135" t="s">
        <v>3163</v>
      </c>
      <c r="J135">
        <f>+VLOOKUP(B135,MaestraLP3[[#All],[CÓDIGO]:[PRODUCTO FOCO]],29,0)</f>
        <v>778</v>
      </c>
    </row>
    <row r="136" spans="1:10" x14ac:dyDescent="0.35">
      <c r="A136" s="46" t="s">
        <v>3160</v>
      </c>
      <c r="B136" s="3">
        <v>104539440</v>
      </c>
      <c r="C136" t="str">
        <f>+VLOOKUP(B136,MaestraLP3[[#All],[CÓDIGO]:[PRODUCTO FOCO]],7,0)</f>
        <v>ACETOS BALSAMICOS</v>
      </c>
      <c r="D136" s="46" t="str">
        <f>+VLOOKUP(B136,MaestraLP3[[#All],[CÓDIGO]:[PRODUCTO FOCO]],8,0)</f>
        <v>ACETO BALSAMICO SANTIAGO 250 ml</v>
      </c>
      <c r="E136" s="46" t="s">
        <v>3161</v>
      </c>
      <c r="F136" s="46" t="s">
        <v>3162</v>
      </c>
      <c r="G136" s="47" t="e">
        <f>+VLOOKUP(B136,MaestraLP3[[#All],[CÓDIGO]:[PRODUCTO FOCO]],30,0)*100+0.1</f>
        <v>#VALUE!</v>
      </c>
      <c r="I136" t="s">
        <v>3163</v>
      </c>
      <c r="J136">
        <f>+VLOOKUP(B136,MaestraLP3[[#All],[CÓDIGO]:[PRODUCTO FOCO]],29,0)</f>
        <v>3836</v>
      </c>
    </row>
    <row r="137" spans="1:10" x14ac:dyDescent="0.35">
      <c r="A137" s="46" t="s">
        <v>3160</v>
      </c>
      <c r="B137" s="3">
        <v>104521960</v>
      </c>
      <c r="C137" t="str">
        <f>+VLOOKUP(B137,MaestraLP3[[#All],[CÓDIGO]:[PRODUCTO FOCO]],7,0)</f>
        <v>MINI PORCIONES</v>
      </c>
      <c r="D137" s="46" t="str">
        <f>+VLOOKUP(B137,MaestraLP3[[#All],[CÓDIGO]:[PRODUCTO FOCO]],8,0)</f>
        <v>ACEITE MARAVILLA MINI RELKON 8 ml</v>
      </c>
      <c r="E137" s="46" t="s">
        <v>3161</v>
      </c>
      <c r="F137" s="46" t="s">
        <v>3162</v>
      </c>
      <c r="G137" s="47" t="e">
        <f>+VLOOKUP(B137,MaestraLP3[[#All],[CÓDIGO]:[PRODUCTO FOCO]],30,0)*100+0.1</f>
        <v>#VALUE!</v>
      </c>
      <c r="I137" t="s">
        <v>3163</v>
      </c>
      <c r="J137">
        <f>+VLOOKUP(B137,MaestraLP3[[#All],[CÓDIGO]:[PRODUCTO FOCO]],29,0)</f>
        <v>2169.5833333333335</v>
      </c>
    </row>
    <row r="138" spans="1:10" x14ac:dyDescent="0.35">
      <c r="A138" s="46" t="s">
        <v>3160</v>
      </c>
      <c r="B138" s="3">
        <v>104537620</v>
      </c>
      <c r="C138" t="str">
        <f>+VLOOKUP(B138,MaestraLP3[[#All],[CÓDIGO]:[PRODUCTO FOCO]],7,0)</f>
        <v>MINI PORCIONES</v>
      </c>
      <c r="D138" s="46" t="str">
        <f>+VLOOKUP(B138,MaestraLP3[[#All],[CÓDIGO]:[PRODUCTO FOCO]],8,0)</f>
        <v>ACEITE OLIVA ORO VERDE 8 ML</v>
      </c>
      <c r="E138" s="46" t="s">
        <v>3161</v>
      </c>
      <c r="F138" s="46" t="s">
        <v>3162</v>
      </c>
      <c r="G138" s="47" t="e">
        <f>+VLOOKUP(B138,MaestraLP3[[#All],[CÓDIGO]:[PRODUCTO FOCO]],30,0)*100+0.1</f>
        <v>#VALUE!</v>
      </c>
      <c r="I138" t="s">
        <v>3163</v>
      </c>
      <c r="J138">
        <f>+VLOOKUP(B138,MaestraLP3[[#All],[CÓDIGO]:[PRODUCTO FOCO]],29,0)</f>
        <v>3100.0000000000005</v>
      </c>
    </row>
    <row r="139" spans="1:10" x14ac:dyDescent="0.35">
      <c r="A139" s="46" t="s">
        <v>3160</v>
      </c>
      <c r="B139" s="3">
        <v>201230210</v>
      </c>
      <c r="C139" t="str">
        <f>+VLOOKUP(B139,MaestraLP3[[#All],[CÓDIGO]:[PRODUCTO FOCO]],7,0)</f>
        <v>VINAGRES</v>
      </c>
      <c r="D139" s="46" t="str">
        <f>+VLOOKUP(B139,MaestraLP3[[#All],[CÓDIGO]:[PRODUCTO FOCO]],8,0)</f>
        <v>VINAGRE VINO TINTO DON JUAN 500 ml</v>
      </c>
      <c r="E139" s="46" t="s">
        <v>3161</v>
      </c>
      <c r="F139" s="46" t="s">
        <v>3162</v>
      </c>
      <c r="G139" s="47" t="e">
        <f>+VLOOKUP(B139,MaestraLP3[[#All],[CÓDIGO]:[PRODUCTO FOCO]],30,0)*100+0.1</f>
        <v>#VALUE!</v>
      </c>
      <c r="I139" t="s">
        <v>3163</v>
      </c>
      <c r="J139">
        <f>+VLOOKUP(B139,MaestraLP3[[#All],[CÓDIGO]:[PRODUCTO FOCO]],29,0)</f>
        <v>642.25750000000005</v>
      </c>
    </row>
    <row r="140" spans="1:10" x14ac:dyDescent="0.35">
      <c r="A140" s="46" t="s">
        <v>3160</v>
      </c>
      <c r="B140" s="3">
        <v>201221650</v>
      </c>
      <c r="C140" t="str">
        <f>+VLOOKUP(B140,MaestraLP3[[#All],[CÓDIGO]:[PRODUCTO FOCO]],7,0)</f>
        <v>ENCURTIDOS</v>
      </c>
      <c r="D140" s="46" t="str">
        <f>+VLOOKUP(B140,MaestraLP3[[#All],[CÓDIGO]:[PRODUCTO FOCO]],8,0)</f>
        <v>AMERICANA DON JUAN 1 kg</v>
      </c>
      <c r="E140" s="46" t="s">
        <v>3161</v>
      </c>
      <c r="F140" s="46" t="s">
        <v>3162</v>
      </c>
      <c r="G140" s="47" t="e">
        <f>+VLOOKUP(B140,MaestraLP3[[#All],[CÓDIGO]:[PRODUCTO FOCO]],30,0)*100+0.1</f>
        <v>#VALUE!</v>
      </c>
      <c r="I140" t="s">
        <v>3163</v>
      </c>
      <c r="J140">
        <f>+VLOOKUP(B140,MaestraLP3[[#All],[CÓDIGO]:[PRODUCTO FOCO]],29,0)</f>
        <v>642.77011166666705</v>
      </c>
    </row>
    <row r="141" spans="1:10" x14ac:dyDescent="0.35">
      <c r="A141" s="46" t="s">
        <v>3160</v>
      </c>
      <c r="B141" s="3">
        <v>104530130</v>
      </c>
      <c r="C141" t="str">
        <f>+VLOOKUP(B141,MaestraLP3[[#All],[CÓDIGO]:[PRODUCTO FOCO]],7,0)</f>
        <v>ENCURTIDOS</v>
      </c>
      <c r="D141" s="46" t="str">
        <f>+VLOOKUP(B141,MaestraLP3[[#All],[CÓDIGO]:[PRODUCTO FOCO]],8,0)</f>
        <v>AMERICANA TRAVERSO 1 kg</v>
      </c>
      <c r="E141" s="46" t="s">
        <v>3161</v>
      </c>
      <c r="F141" s="46" t="s">
        <v>3162</v>
      </c>
      <c r="G141" s="47" t="e">
        <f>+VLOOKUP(B141,MaestraLP3[[#All],[CÓDIGO]:[PRODUCTO FOCO]],30,0)*100+0.1</f>
        <v>#VALUE!</v>
      </c>
      <c r="I141" t="s">
        <v>3163</v>
      </c>
      <c r="J141">
        <f>+VLOOKUP(B141,MaestraLP3[[#All],[CÓDIGO]:[PRODUCTO FOCO]],29,0)</f>
        <v>1221.6666666666667</v>
      </c>
    </row>
    <row r="142" spans="1:10" x14ac:dyDescent="0.35">
      <c r="A142" s="46" t="s">
        <v>3160</v>
      </c>
      <c r="B142" s="3">
        <v>201210650</v>
      </c>
      <c r="C142" t="str">
        <f>+VLOOKUP(B142,MaestraLP3[[#All],[CÓDIGO]:[PRODUCTO FOCO]],7,0)</f>
        <v>ENCURTIDOS</v>
      </c>
      <c r="D142" s="46" t="str">
        <f>+VLOOKUP(B142,MaestraLP3[[#All],[CÓDIGO]:[PRODUCTO FOCO]],8,0)</f>
        <v>CHUCRUT DON JUAN 1 kg</v>
      </c>
      <c r="E142" s="46" t="s">
        <v>3161</v>
      </c>
      <c r="F142" s="46" t="s">
        <v>3162</v>
      </c>
      <c r="G142" s="47" t="e">
        <f>+VLOOKUP(B142,MaestraLP3[[#All],[CÓDIGO]:[PRODUCTO FOCO]],30,0)*100+0.1</f>
        <v>#VALUE!</v>
      </c>
      <c r="I142" t="s">
        <v>3163</v>
      </c>
      <c r="J142">
        <f>+VLOOKUP(B142,MaestraLP3[[#All],[CÓDIGO]:[PRODUCTO FOCO]],29,0)</f>
        <v>931.31935833333353</v>
      </c>
    </row>
    <row r="143" spans="1:10" x14ac:dyDescent="0.35">
      <c r="A143" s="46" t="s">
        <v>3160</v>
      </c>
      <c r="B143" s="3">
        <v>104530140</v>
      </c>
      <c r="C143" t="str">
        <f>+VLOOKUP(B143,MaestraLP3[[#All],[CÓDIGO]:[PRODUCTO FOCO]],7,0)</f>
        <v>ENCURTIDOS</v>
      </c>
      <c r="D143" s="46" t="str">
        <f>+VLOOKUP(B143,MaestraLP3[[#All],[CÓDIGO]:[PRODUCTO FOCO]],8,0)</f>
        <v>CHUCRUT TRAVERSO 1 kg</v>
      </c>
      <c r="E143" s="46" t="s">
        <v>3161</v>
      </c>
      <c r="F143" s="46" t="s">
        <v>3162</v>
      </c>
      <c r="G143" s="47" t="e">
        <f>+VLOOKUP(B143,MaestraLP3[[#All],[CÓDIGO]:[PRODUCTO FOCO]],30,0)*100+0.1</f>
        <v>#VALUE!</v>
      </c>
      <c r="I143" t="s">
        <v>3163</v>
      </c>
      <c r="J143">
        <f>+VLOOKUP(B143,MaestraLP3[[#All],[CÓDIGO]:[PRODUCTO FOCO]],29,0)</f>
        <v>881</v>
      </c>
    </row>
    <row r="144" spans="1:10" x14ac:dyDescent="0.35">
      <c r="A144" s="46" t="s">
        <v>3160</v>
      </c>
      <c r="B144" s="3">
        <v>201211650</v>
      </c>
      <c r="C144" t="str">
        <f>+VLOOKUP(B144,MaestraLP3[[#All],[CÓDIGO]:[PRODUCTO FOCO]],7,0)</f>
        <v>ENCURTIDOS</v>
      </c>
      <c r="D144" s="46" t="str">
        <f>+VLOOKUP(B144,MaestraLP3[[#All],[CÓDIGO]:[PRODUCTO FOCO]],8,0)</f>
        <v>PICKLE SURTIDO DON JUAN 1 kg</v>
      </c>
      <c r="E144" s="46" t="s">
        <v>3161</v>
      </c>
      <c r="F144" s="46" t="s">
        <v>3162</v>
      </c>
      <c r="G144" s="47" t="e">
        <f>+VLOOKUP(B144,MaestraLP3[[#All],[CÓDIGO]:[PRODUCTO FOCO]],30,0)*100+0.1</f>
        <v>#VALUE!</v>
      </c>
      <c r="I144" t="s">
        <v>3163</v>
      </c>
      <c r="J144">
        <f>+VLOOKUP(B144,MaestraLP3[[#All],[CÓDIGO]:[PRODUCTO FOCO]],29,0)</f>
        <v>1412.9974250000002</v>
      </c>
    </row>
    <row r="145" spans="1:10" x14ac:dyDescent="0.35">
      <c r="A145" s="46" t="s">
        <v>3160</v>
      </c>
      <c r="B145" s="3">
        <v>104535530</v>
      </c>
      <c r="C145" t="e">
        <f>+VLOOKUP(B145,MaestraLP3[[#All],[CÓDIGO]:[PRODUCTO FOCO]],7,0)</f>
        <v>#N/A</v>
      </c>
      <c r="D145" s="46" t="e">
        <f>+VLOOKUP(B145,MaestraLP3[[#All],[CÓDIGO]:[PRODUCTO FOCO]],8,0)</f>
        <v>#N/A</v>
      </c>
      <c r="E145" s="46" t="s">
        <v>3161</v>
      </c>
      <c r="F145" s="46" t="s">
        <v>3162</v>
      </c>
      <c r="G145" s="47" t="e">
        <f>+VLOOKUP(B145,MaestraLP3[[#All],[CÓDIGO]:[PRODUCTO FOCO]],30,0)*100+0.1</f>
        <v>#N/A</v>
      </c>
      <c r="I145" t="s">
        <v>3163</v>
      </c>
      <c r="J145" t="e">
        <f>+VLOOKUP(B145,MaestraLP3[[#All],[CÓDIGO]:[PRODUCTO FOCO]],29,0)</f>
        <v>#N/A</v>
      </c>
    </row>
    <row r="146" spans="1:10" x14ac:dyDescent="0.35">
      <c r="A146" s="46" t="s">
        <v>3160</v>
      </c>
      <c r="B146" s="3">
        <v>104521730</v>
      </c>
      <c r="C146" t="str">
        <f>+VLOOKUP(B146,MaestraLP3[[#All],[CÓDIGO]:[PRODUCTO FOCO]],7,0)</f>
        <v>APERITIVOS ORIENTALES</v>
      </c>
      <c r="D146" s="46" t="str">
        <f>+VLOOKUP(B146,MaestraLP3[[#All],[CÓDIGO]:[PRODUCTO FOCO]],8,0)</f>
        <v>ARROLLADO JAMON QUESO 2 kg</v>
      </c>
      <c r="E146" s="46" t="s">
        <v>3161</v>
      </c>
      <c r="F146" s="46" t="s">
        <v>3162</v>
      </c>
      <c r="G146" s="47" t="e">
        <f>+VLOOKUP(B146,MaestraLP3[[#All],[CÓDIGO]:[PRODUCTO FOCO]],30,0)*100+0.1</f>
        <v>#VALUE!</v>
      </c>
      <c r="I146" t="s">
        <v>3163</v>
      </c>
      <c r="J146">
        <f>+VLOOKUP(B146,MaestraLP3[[#All],[CÓDIGO]:[PRODUCTO FOCO]],29,0)</f>
        <v>3925.0000000000005</v>
      </c>
    </row>
    <row r="147" spans="1:10" x14ac:dyDescent="0.35">
      <c r="A147" s="46" t="s">
        <v>3160</v>
      </c>
      <c r="B147" s="3">
        <v>104521820</v>
      </c>
      <c r="C147" t="str">
        <f>+VLOOKUP(B147,MaestraLP3[[#All],[CÓDIGO]:[PRODUCTO FOCO]],7,0)</f>
        <v>APERITIVOS ORIENTALES</v>
      </c>
      <c r="D147" s="46" t="str">
        <f>+VLOOKUP(B147,MaestraLP3[[#All],[CÓDIGO]:[PRODUCTO FOCO]],8,0)</f>
        <v>ARROLLADO PRIMAVERA 2 kg</v>
      </c>
      <c r="E147" s="46" t="s">
        <v>3161</v>
      </c>
      <c r="F147" s="46" t="s">
        <v>3162</v>
      </c>
      <c r="G147" s="47" t="e">
        <f>+VLOOKUP(B147,MaestraLP3[[#All],[CÓDIGO]:[PRODUCTO FOCO]],30,0)*100+0.1</f>
        <v>#VALUE!</v>
      </c>
      <c r="I147" t="s">
        <v>3163</v>
      </c>
      <c r="J147">
        <f>+VLOOKUP(B147,MaestraLP3[[#All],[CÓDIGO]:[PRODUCTO FOCO]],29,0)</f>
        <v>3227.5</v>
      </c>
    </row>
    <row r="148" spans="1:10" x14ac:dyDescent="0.35">
      <c r="A148" s="46" t="s">
        <v>3160</v>
      </c>
      <c r="B148" s="3">
        <v>104534440</v>
      </c>
      <c r="C148" t="str">
        <f>+VLOOKUP(B148,MaestraLP3[[#All],[CÓDIGO]:[PRODUCTO FOCO]],7,0)</f>
        <v>APERITIVOS ORIENTALES</v>
      </c>
      <c r="D148" s="46" t="str">
        <f>+VLOOKUP(B148,MaestraLP3[[#All],[CÓDIGO]:[PRODUCTO FOCO]],8,0)</f>
        <v>GYOZAS CAMARON 28 gr 180 uds SAMOSA</v>
      </c>
      <c r="E148" s="46" t="s">
        <v>3161</v>
      </c>
      <c r="F148" s="46" t="s">
        <v>3162</v>
      </c>
      <c r="G148" s="47" t="e">
        <f>+VLOOKUP(B148,MaestraLP3[[#All],[CÓDIGO]:[PRODUCTO FOCO]],30,0)*100+0.1</f>
        <v>#VALUE!</v>
      </c>
      <c r="I148" t="s">
        <v>3163</v>
      </c>
      <c r="J148">
        <f>+VLOOKUP(B148,MaestraLP3[[#All],[CÓDIGO]:[PRODUCTO FOCO]],29,0)</f>
        <v>1857.1428571428571</v>
      </c>
    </row>
    <row r="149" spans="1:10" x14ac:dyDescent="0.35">
      <c r="A149" s="46" t="s">
        <v>3160</v>
      </c>
      <c r="B149" s="3">
        <v>104534450</v>
      </c>
      <c r="C149" t="str">
        <f>+VLOOKUP(B149,MaestraLP3[[#All],[CÓDIGO]:[PRODUCTO FOCO]],7,0)</f>
        <v>APERITIVOS ORIENTALES</v>
      </c>
      <c r="D149" s="46" t="str">
        <f>+VLOOKUP(B149,MaestraLP3[[#All],[CÓDIGO]:[PRODUCTO FOCO]],8,0)</f>
        <v>GYOZAS CERDO 28 gr 180 uds SAMOSA</v>
      </c>
      <c r="E149" s="46" t="s">
        <v>3161</v>
      </c>
      <c r="F149" s="46" t="s">
        <v>3162</v>
      </c>
      <c r="G149" s="47" t="e">
        <f>+VLOOKUP(B149,MaestraLP3[[#All],[CÓDIGO]:[PRODUCTO FOCO]],30,0)*100+0.1</f>
        <v>#VALUE!</v>
      </c>
      <c r="I149" t="s">
        <v>3163</v>
      </c>
      <c r="J149">
        <f>+VLOOKUP(B149,MaestraLP3[[#All],[CÓDIGO]:[PRODUCTO FOCO]],29,0)</f>
        <v>1678.5714285714287</v>
      </c>
    </row>
    <row r="150" spans="1:10" x14ac:dyDescent="0.35">
      <c r="A150" s="46" t="s">
        <v>3160</v>
      </c>
      <c r="B150" s="3">
        <v>104534460</v>
      </c>
      <c r="C150" t="str">
        <f>+VLOOKUP(B150,MaestraLP3[[#All],[CÓDIGO]:[PRODUCTO FOCO]],7,0)</f>
        <v>APERITIVOS ORIENTALES</v>
      </c>
      <c r="D150" s="46" t="str">
        <f>+VLOOKUP(B150,MaestraLP3[[#All],[CÓDIGO]:[PRODUCTO FOCO]],8,0)</f>
        <v>GYOZAS POLLO 28 gr 180 uds SAMOSA</v>
      </c>
      <c r="E150" s="46" t="s">
        <v>3161</v>
      </c>
      <c r="F150" s="46" t="s">
        <v>3162</v>
      </c>
      <c r="G150" s="47" t="e">
        <f>+VLOOKUP(B150,MaestraLP3[[#All],[CÓDIGO]:[PRODUCTO FOCO]],30,0)*100+0.1</f>
        <v>#VALUE!</v>
      </c>
      <c r="I150" t="s">
        <v>3163</v>
      </c>
      <c r="J150">
        <f>+VLOOKUP(B150,MaestraLP3[[#All],[CÓDIGO]:[PRODUCTO FOCO]],29,0)</f>
        <v>1678.5714285714287</v>
      </c>
    </row>
    <row r="151" spans="1:10" x14ac:dyDescent="0.35">
      <c r="A151" s="46" t="s">
        <v>3160</v>
      </c>
      <c r="B151" s="3">
        <v>104534470</v>
      </c>
      <c r="C151" t="str">
        <f>+VLOOKUP(B151,MaestraLP3[[#All],[CÓDIGO]:[PRODUCTO FOCO]],7,0)</f>
        <v>APERITIVOS ORIENTALES</v>
      </c>
      <c r="D151" s="46" t="str">
        <f>+VLOOKUP(B151,MaestraLP3[[#All],[CÓDIGO]:[PRODUCTO FOCO]],8,0)</f>
        <v>GYOZAS VERDURAS  28 gr 180 uds SAMOSA</v>
      </c>
      <c r="E151" s="46" t="s">
        <v>3161</v>
      </c>
      <c r="F151" s="46" t="s">
        <v>3162</v>
      </c>
      <c r="G151" s="47" t="e">
        <f>+VLOOKUP(B151,MaestraLP3[[#All],[CÓDIGO]:[PRODUCTO FOCO]],30,0)*100+0.1</f>
        <v>#VALUE!</v>
      </c>
      <c r="I151" t="s">
        <v>3163</v>
      </c>
      <c r="J151">
        <f>+VLOOKUP(B151,MaestraLP3[[#All],[CÓDIGO]:[PRODUCTO FOCO]],29,0)</f>
        <v>1678.5714285714287</v>
      </c>
    </row>
    <row r="152" spans="1:10" x14ac:dyDescent="0.35">
      <c r="A152" s="46" t="s">
        <v>3160</v>
      </c>
      <c r="B152" s="3">
        <v>104539160</v>
      </c>
      <c r="C152" t="str">
        <f>+VLOOKUP(B152,MaestraLP3[[#All],[CÓDIGO]:[PRODUCTO FOCO]],7,0)</f>
        <v>AROS DE CEBOLLA</v>
      </c>
      <c r="D152" s="46" t="str">
        <f>+VLOOKUP(B152,MaestraLP3[[#All],[CÓDIGO]:[PRODUCTO FOCO]],8,0)</f>
        <v>AROS CEBOLLA AVIKO 1 KG 16,5 g</v>
      </c>
      <c r="E152" s="46" t="s">
        <v>3161</v>
      </c>
      <c r="F152" s="46" t="s">
        <v>3162</v>
      </c>
      <c r="G152" s="47" t="e">
        <f>+VLOOKUP(B152,MaestraLP3[[#All],[CÓDIGO]:[PRODUCTO FOCO]],30,0)*100+0.1</f>
        <v>#VALUE!</v>
      </c>
      <c r="I152" t="s">
        <v>3163</v>
      </c>
      <c r="J152">
        <f>+VLOOKUP(B152,MaestraLP3[[#All],[CÓDIGO]:[PRODUCTO FOCO]],29,0)</f>
        <v>1872.5</v>
      </c>
    </row>
    <row r="153" spans="1:10" x14ac:dyDescent="0.35">
      <c r="A153" s="46" t="s">
        <v>3160</v>
      </c>
      <c r="B153" s="3">
        <v>104541830</v>
      </c>
      <c r="C153" t="str">
        <f>+VLOOKUP(B153,MaestraLP3[[#All],[CÓDIGO]:[PRODUCTO FOCO]],7,0)</f>
        <v>EMPANADAS PARA FREIR</v>
      </c>
      <c r="D153" s="46" t="str">
        <f>+VLOOKUP(B153,MaestraLP3[[#All],[CÓDIGO]:[PRODUCTO FOCO]],8,0)</f>
        <v>EMPANADA QUESO MEDIA LUNA CALUSITA 27 G</v>
      </c>
      <c r="E153" s="46" t="s">
        <v>3161</v>
      </c>
      <c r="F153" s="46" t="s">
        <v>3162</v>
      </c>
      <c r="G153" s="47" t="e">
        <f>+VLOOKUP(B153,MaestraLP3[[#All],[CÓDIGO]:[PRODUCTO FOCO]],30,0)*100+0.1</f>
        <v>#VALUE!</v>
      </c>
      <c r="I153" t="s">
        <v>3163</v>
      </c>
      <c r="J153">
        <f>+VLOOKUP(B153,MaestraLP3[[#All],[CÓDIGO]:[PRODUCTO FOCO]],29,0)</f>
        <v>2389.8148148148148</v>
      </c>
    </row>
    <row r="154" spans="1:10" x14ac:dyDescent="0.35">
      <c r="A154" s="46" t="s">
        <v>3160</v>
      </c>
      <c r="B154" s="3">
        <v>104542810</v>
      </c>
      <c r="C154" t="str">
        <f>+VLOOKUP(B154,MaestraLP3[[#All],[CÓDIGO]:[PRODUCTO FOCO]],7,0)</f>
        <v>EMPANADAS PARA FREIR</v>
      </c>
      <c r="D154" s="46" t="str">
        <f>+VLOOKUP(B154,MaestraLP3[[#All],[CÓDIGO]:[PRODUCTO FOCO]],8,0)</f>
        <v>EMPANADA QUESO MEDIA LUNA CALUSITA 50 G</v>
      </c>
      <c r="E154" s="46" t="s">
        <v>3161</v>
      </c>
      <c r="F154" s="46" t="s">
        <v>3162</v>
      </c>
      <c r="G154" s="47" t="e">
        <f>+VLOOKUP(B154,MaestraLP3[[#All],[CÓDIGO]:[PRODUCTO FOCO]],30,0)*100+0.1</f>
        <v>#VALUE!</v>
      </c>
      <c r="I154" t="s">
        <v>3163</v>
      </c>
      <c r="J154">
        <f>+VLOOKUP(B154,MaestraLP3[[#All],[CÓDIGO]:[PRODUCTO FOCO]],29,0)</f>
        <v>1401.714285714286</v>
      </c>
    </row>
    <row r="155" spans="1:10" x14ac:dyDescent="0.35">
      <c r="A155" s="46" t="s">
        <v>3160</v>
      </c>
      <c r="B155" s="3">
        <v>104351690</v>
      </c>
      <c r="C155" t="str">
        <f>+VLOOKUP(B155,MaestraLP3[[#All],[CÓDIGO]:[PRODUCTO FOCO]],7,0)</f>
        <v>EMPANADAS PARA FREIR</v>
      </c>
      <c r="D155" s="46" t="str">
        <f>+VLOOKUP(B155,MaestraLP3[[#All],[CÓDIGO]:[PRODUCTO FOCO]],8,0)</f>
        <v>EMPANADA QUESO RAVIOLERA 21 G</v>
      </c>
      <c r="E155" s="46" t="s">
        <v>3161</v>
      </c>
      <c r="F155" s="46" t="s">
        <v>3162</v>
      </c>
      <c r="G155" s="47" t="e">
        <f>+VLOOKUP(B155,MaestraLP3[[#All],[CÓDIGO]:[PRODUCTO FOCO]],30,0)*100+0.1</f>
        <v>#VALUE!</v>
      </c>
      <c r="I155" t="s">
        <v>3163</v>
      </c>
      <c r="J155">
        <f>+VLOOKUP(B155,MaestraLP3[[#All],[CÓDIGO]:[PRODUCTO FOCO]],29,0)</f>
        <v>917.16269841269843</v>
      </c>
    </row>
    <row r="156" spans="1:10" x14ac:dyDescent="0.35">
      <c r="A156" s="46" t="s">
        <v>3160</v>
      </c>
      <c r="B156" s="3">
        <v>104544280</v>
      </c>
      <c r="C156" t="str">
        <f>+VLOOKUP(B156,MaestraLP3[[#All],[CÓDIGO]:[PRODUCTO FOCO]],7,0)</f>
        <v>EMPANADAS PARA HORNO</v>
      </c>
      <c r="D156" s="46" t="str">
        <f>+VLOOKUP(B156,MaestraLP3[[#All],[CÓDIGO]:[PRODUCTO FOCO]],8,0)</f>
        <v>EMPANADA NAPOLITANA 160 G</v>
      </c>
      <c r="E156" s="46" t="s">
        <v>3161</v>
      </c>
      <c r="F156" s="46" t="s">
        <v>3162</v>
      </c>
      <c r="G156" s="47" t="e">
        <f>+VLOOKUP(B156,MaestraLP3[[#All],[CÓDIGO]:[PRODUCTO FOCO]],30,0)*100+0.1</f>
        <v>#VALUE!</v>
      </c>
      <c r="I156" t="s">
        <v>3163</v>
      </c>
      <c r="J156">
        <f>+VLOOKUP(B156,MaestraLP3[[#All],[CÓDIGO]:[PRODUCTO FOCO]],29,0)</f>
        <v>1056.25</v>
      </c>
    </row>
    <row r="157" spans="1:10" x14ac:dyDescent="0.35">
      <c r="A157" s="46" t="s">
        <v>3160</v>
      </c>
      <c r="B157" s="3">
        <v>104538630</v>
      </c>
      <c r="C157" t="str">
        <f>+VLOOKUP(B157,MaestraLP3[[#All],[CÓDIGO]:[PRODUCTO FOCO]],7,0)</f>
        <v>EMPANADAS PARA HORNO</v>
      </c>
      <c r="D157" s="46" t="str">
        <f>+VLOOKUP(B157,MaestraLP3[[#All],[CÓDIGO]:[PRODUCTO FOCO]],8,0)</f>
        <v>EMPANADA PINO CARNE MOLIDA 180G ARTEMASA</v>
      </c>
      <c r="E157" s="46" t="s">
        <v>3161</v>
      </c>
      <c r="F157" s="46" t="s">
        <v>3162</v>
      </c>
      <c r="G157" s="47" t="e">
        <f>+VLOOKUP(B157,MaestraLP3[[#All],[CÓDIGO]:[PRODUCTO FOCO]],30,0)*100+0.1</f>
        <v>#VALUE!</v>
      </c>
      <c r="I157" t="s">
        <v>3163</v>
      </c>
      <c r="J157">
        <f>+VLOOKUP(B157,MaestraLP3[[#All],[CÓDIGO]:[PRODUCTO FOCO]],29,0)</f>
        <v>1222.2222222222222</v>
      </c>
    </row>
    <row r="158" spans="1:10" x14ac:dyDescent="0.35">
      <c r="A158" s="46" t="s">
        <v>3160</v>
      </c>
      <c r="B158" s="3">
        <v>104538640</v>
      </c>
      <c r="C158" t="str">
        <f>+VLOOKUP(B158,MaestraLP3[[#All],[CÓDIGO]:[PRODUCTO FOCO]],7,0)</f>
        <v>EMPANADAS PARA HORNO</v>
      </c>
      <c r="D158" s="46" t="str">
        <f>+VLOOKUP(B158,MaestraLP3[[#All],[CÓDIGO]:[PRODUCTO FOCO]],8,0)</f>
        <v>EMPANADA QUESO HOJA 160G ARTEMASA</v>
      </c>
      <c r="E158" s="46" t="s">
        <v>3161</v>
      </c>
      <c r="F158" s="46" t="s">
        <v>3162</v>
      </c>
      <c r="G158" s="47" t="e">
        <f>+VLOOKUP(B158,MaestraLP3[[#All],[CÓDIGO]:[PRODUCTO FOCO]],30,0)*100+0.1</f>
        <v>#VALUE!</v>
      </c>
      <c r="I158" t="s">
        <v>3163</v>
      </c>
      <c r="J158">
        <f>+VLOOKUP(B158,MaestraLP3[[#All],[CÓDIGO]:[PRODUCTO FOCO]],29,0)</f>
        <v>1431.25</v>
      </c>
    </row>
    <row r="159" spans="1:10" x14ac:dyDescent="0.35">
      <c r="A159" s="46" t="s">
        <v>3160</v>
      </c>
      <c r="B159" s="3">
        <v>104538650</v>
      </c>
      <c r="C159" t="str">
        <f>+VLOOKUP(B159,MaestraLP3[[#All],[CÓDIGO]:[PRODUCTO FOCO]],7,0)</f>
        <v>OTROS APERITIVOS</v>
      </c>
      <c r="D159" s="46" t="str">
        <f>+VLOOKUP(B159,MaestraLP3[[#All],[CÓDIGO]:[PRODUCTO FOCO]],8,0)</f>
        <v>CHAPARRITA HOJA CRUDA 160G ARTEMASA</v>
      </c>
      <c r="E159" s="46" t="s">
        <v>3161</v>
      </c>
      <c r="F159" s="46" t="s">
        <v>3162</v>
      </c>
      <c r="G159" s="47" t="e">
        <f>+VLOOKUP(B159,MaestraLP3[[#All],[CÓDIGO]:[PRODUCTO FOCO]],30,0)*100+0.1</f>
        <v>#VALUE!</v>
      </c>
      <c r="I159" t="s">
        <v>3163</v>
      </c>
      <c r="J159">
        <f>+VLOOKUP(B159,MaestraLP3[[#All],[CÓDIGO]:[PRODUCTO FOCO]],29,0)</f>
        <v>1356.25</v>
      </c>
    </row>
    <row r="160" spans="1:10" x14ac:dyDescent="0.35">
      <c r="A160" s="46" t="s">
        <v>3160</v>
      </c>
      <c r="B160" s="3">
        <v>104542720</v>
      </c>
      <c r="C160" t="str">
        <f>+VLOOKUP(B160,MaestraLP3[[#All],[CÓDIGO]:[PRODUCTO FOCO]],7,0)</f>
        <v>OTROS APERITIVOS</v>
      </c>
      <c r="D160" s="46" t="str">
        <f>+VLOOKUP(B160,MaestraLP3[[#All],[CÓDIGO]:[PRODUCTO FOCO]],8,0)</f>
        <v>MAC N CHEESE BITES 1 KG</v>
      </c>
      <c r="E160" s="46" t="s">
        <v>3161</v>
      </c>
      <c r="F160" s="46" t="s">
        <v>3162</v>
      </c>
      <c r="G160" s="47" t="e">
        <f>+VLOOKUP(B160,MaestraLP3[[#All],[CÓDIGO]:[PRODUCTO FOCO]],30,0)*100+0.1</f>
        <v>#VALUE!</v>
      </c>
      <c r="I160" t="s">
        <v>3163</v>
      </c>
      <c r="J160">
        <f>+VLOOKUP(B160,MaestraLP3[[#All],[CÓDIGO]:[PRODUCTO FOCO]],29,0)</f>
        <v>4734.666666666667</v>
      </c>
    </row>
    <row r="161" spans="1:10" x14ac:dyDescent="0.35">
      <c r="A161" s="46" t="s">
        <v>3160</v>
      </c>
      <c r="B161" s="3">
        <v>104543420</v>
      </c>
      <c r="C161" t="str">
        <f>+VLOOKUP(B161,MaestraLP3[[#All],[CÓDIGO]:[PRODUCTO FOCO]],7,0)</f>
        <v>OTROS APERITIVOS</v>
      </c>
      <c r="D161" s="46" t="str">
        <f>+VLOOKUP(B161,MaestraLP3[[#All],[CÓDIGO]:[PRODUCTO FOCO]],8,0)</f>
        <v>Veggie Sticks Mix Ardo 1 kg</v>
      </c>
      <c r="E161" s="46" t="s">
        <v>3161</v>
      </c>
      <c r="F161" s="46" t="s">
        <v>3162</v>
      </c>
      <c r="G161" s="47" t="e">
        <f>+VLOOKUP(B161,MaestraLP3[[#All],[CÓDIGO]:[PRODUCTO FOCO]],30,0)*100+0.1</f>
        <v>#VALUE!</v>
      </c>
      <c r="I161" t="s">
        <v>3163</v>
      </c>
      <c r="J161">
        <f>+VLOOKUP(B161,MaestraLP3[[#All],[CÓDIGO]:[PRODUCTO FOCO]],29,0)</f>
        <v>634.83333333333337</v>
      </c>
    </row>
    <row r="162" spans="1:10" x14ac:dyDescent="0.35">
      <c r="A162" s="46" t="s">
        <v>3160</v>
      </c>
      <c r="B162" s="3">
        <v>104543780</v>
      </c>
      <c r="C162" t="str">
        <f>+VLOOKUP(B162,MaestraLP3[[#All],[CÓDIGO]:[PRODUCTO FOCO]],7,0)</f>
        <v>OTROS APERITIVOS</v>
      </c>
      <c r="D162" s="46" t="str">
        <f>+VLOOKUP(B162,MaestraLP3[[#All],[CÓDIGO]:[PRODUCTO FOCO]],8,0)</f>
        <v>MIX SOPAIPILLA LISTA CONG 30 UN</v>
      </c>
      <c r="E162" s="46" t="s">
        <v>3161</v>
      </c>
      <c r="F162" s="46" t="s">
        <v>3162</v>
      </c>
      <c r="G162" s="47" t="e">
        <f>+VLOOKUP(B162,MaestraLP3[[#All],[CÓDIGO]:[PRODUCTO FOCO]],30,0)*100+0.1</f>
        <v>#VALUE!</v>
      </c>
      <c r="I162" t="s">
        <v>3163</v>
      </c>
      <c r="J162">
        <f>+VLOOKUP(B162,MaestraLP3[[#All],[CÓDIGO]:[PRODUCTO FOCO]],29,0)</f>
        <v>2328.7671232876714</v>
      </c>
    </row>
    <row r="163" spans="1:10" x14ac:dyDescent="0.35">
      <c r="A163" s="46" t="s">
        <v>3160</v>
      </c>
      <c r="B163" s="3">
        <v>104540430</v>
      </c>
      <c r="C163" t="str">
        <f>+VLOOKUP(B163,MaestraLP3[[#All],[CÓDIGO]:[PRODUCTO FOCO]],7,0)</f>
        <v>OTROS APERITIVOS</v>
      </c>
      <c r="D163" s="46" t="str">
        <f>+VLOOKUP(B163,MaestraLP3[[#All],[CÓDIGO]:[PRODUCTO FOCO]],8,0)</f>
        <v>SOPAIPILLA LISTA CONG SALVIA 6CM 2X60UN</v>
      </c>
      <c r="E163" s="46" t="s">
        <v>3161</v>
      </c>
      <c r="F163" s="46" t="s">
        <v>3162</v>
      </c>
      <c r="G163" s="47" t="e">
        <f>+VLOOKUP(B163,MaestraLP3[[#All],[CÓDIGO]:[PRODUCTO FOCO]],30,0)*100+0.1</f>
        <v>#VALUE!</v>
      </c>
      <c r="I163" t="s">
        <v>3163</v>
      </c>
      <c r="J163">
        <f>+VLOOKUP(B163,MaestraLP3[[#All],[CÓDIGO]:[PRODUCTO FOCO]],29,0)</f>
        <v>2127.6595744680853</v>
      </c>
    </row>
    <row r="164" spans="1:10" x14ac:dyDescent="0.35">
      <c r="A164" s="46" t="s">
        <v>3160</v>
      </c>
      <c r="B164" s="3">
        <v>104543120</v>
      </c>
      <c r="C164" t="str">
        <f>+VLOOKUP(B164,MaestraLP3[[#All],[CÓDIGO]:[PRODUCTO FOCO]],7,0)</f>
        <v>OTROS APERITIVOS</v>
      </c>
      <c r="D164" s="46" t="str">
        <f>+VLOOKUP(B164,MaestraLP3[[#All],[CÓDIGO]:[PRODUCTO FOCO]],8,0)</f>
        <v>SOPAIPILLAS 12CM MASSFOOD 65G 20UN</v>
      </c>
      <c r="E164" s="46" t="s">
        <v>3161</v>
      </c>
      <c r="F164" s="46" t="s">
        <v>3162</v>
      </c>
      <c r="G164" s="47" t="e">
        <f>+VLOOKUP(B164,MaestraLP3[[#All],[CÓDIGO]:[PRODUCTO FOCO]],30,0)*100+0.1</f>
        <v>#VALUE!</v>
      </c>
      <c r="I164" t="s">
        <v>3163</v>
      </c>
      <c r="J164">
        <f>+VLOOKUP(B164,MaestraLP3[[#All],[CÓDIGO]:[PRODUCTO FOCO]],29,0)</f>
        <v>1400</v>
      </c>
    </row>
    <row r="165" spans="1:10" x14ac:dyDescent="0.35">
      <c r="A165" s="46" t="s">
        <v>3160</v>
      </c>
      <c r="B165" s="3">
        <v>107600030</v>
      </c>
      <c r="C165" t="str">
        <f>+VLOOKUP(B165,MaestraLP3[[#All],[CÓDIGO]:[PRODUCTO FOCO]],7,0)</f>
        <v>AGUAS</v>
      </c>
      <c r="D165" s="46" t="str">
        <f>+VLOOKUP(B165,MaestraLP3[[#All],[CÓDIGO]:[PRODUCTO FOCO]],8,0)</f>
        <v>AGUA MIN C/GAS PET PUYEHUE 500 cc</v>
      </c>
      <c r="E165" s="46" t="s">
        <v>3161</v>
      </c>
      <c r="F165" s="46" t="s">
        <v>3162</v>
      </c>
      <c r="G165" s="47" t="e">
        <f>+VLOOKUP(B165,MaestraLP3[[#All],[CÓDIGO]:[PRODUCTO FOCO]],30,0)*100+0.1</f>
        <v>#VALUE!</v>
      </c>
      <c r="I165" t="s">
        <v>3163</v>
      </c>
      <c r="J165">
        <f>+VLOOKUP(B165,MaestraLP3[[#All],[CÓDIGO]:[PRODUCTO FOCO]],29,0)</f>
        <v>535.12666666666667</v>
      </c>
    </row>
    <row r="166" spans="1:10" x14ac:dyDescent="0.35">
      <c r="A166" s="46" t="s">
        <v>3160</v>
      </c>
      <c r="B166" s="3">
        <v>107600010</v>
      </c>
      <c r="C166" t="str">
        <f>+VLOOKUP(B166,MaestraLP3[[#All],[CÓDIGO]:[PRODUCTO FOCO]],7,0)</f>
        <v>AGUAS</v>
      </c>
      <c r="D166" s="46" t="str">
        <f>+VLOOKUP(B166,MaestraLP3[[#All],[CÓDIGO]:[PRODUCTO FOCO]],8,0)</f>
        <v>AGUA MIN C/GAS VIDRIO PUYEHUE 330 cc</v>
      </c>
      <c r="E166" s="46" t="s">
        <v>3161</v>
      </c>
      <c r="F166" s="46" t="s">
        <v>3162</v>
      </c>
      <c r="G166" s="47" t="e">
        <f>+VLOOKUP(B166,MaestraLP3[[#All],[CÓDIGO]:[PRODUCTO FOCO]],30,0)*100+0.1</f>
        <v>#VALUE!</v>
      </c>
      <c r="I166" t="s">
        <v>3163</v>
      </c>
      <c r="J166">
        <f>+VLOOKUP(B166,MaestraLP3[[#All],[CÓDIGO]:[PRODUCTO FOCO]],29,0)</f>
        <v>711.36363636363637</v>
      </c>
    </row>
    <row r="167" spans="1:10" x14ac:dyDescent="0.35">
      <c r="A167" s="46" t="s">
        <v>3160</v>
      </c>
      <c r="B167" s="3">
        <v>107600040</v>
      </c>
      <c r="C167" t="str">
        <f>+VLOOKUP(B167,MaestraLP3[[#All],[CÓDIGO]:[PRODUCTO FOCO]],7,0)</f>
        <v>AGUAS</v>
      </c>
      <c r="D167" s="46" t="str">
        <f>+VLOOKUP(B167,MaestraLP3[[#All],[CÓDIGO]:[PRODUCTO FOCO]],8,0)</f>
        <v>AGUA MIN S/GAS PET PUYEHUE 500 cc</v>
      </c>
      <c r="E167" s="46" t="s">
        <v>3161</v>
      </c>
      <c r="F167" s="46" t="s">
        <v>3162</v>
      </c>
      <c r="G167" s="47" t="e">
        <f>+VLOOKUP(B167,MaestraLP3[[#All],[CÓDIGO]:[PRODUCTO FOCO]],30,0)*100+0.1</f>
        <v>#VALUE!</v>
      </c>
      <c r="I167" t="s">
        <v>3163</v>
      </c>
      <c r="J167">
        <f>+VLOOKUP(B167,MaestraLP3[[#All],[CÓDIGO]:[PRODUCTO FOCO]],29,0)</f>
        <v>569.64666666666665</v>
      </c>
    </row>
    <row r="168" spans="1:10" x14ac:dyDescent="0.35">
      <c r="A168" s="46" t="s">
        <v>3160</v>
      </c>
      <c r="B168" s="3">
        <v>107600020</v>
      </c>
      <c r="C168" t="str">
        <f>+VLOOKUP(B168,MaestraLP3[[#All],[CÓDIGO]:[PRODUCTO FOCO]],7,0)</f>
        <v>AGUAS</v>
      </c>
      <c r="D168" s="46" t="str">
        <f>+VLOOKUP(B168,MaestraLP3[[#All],[CÓDIGO]:[PRODUCTO FOCO]],8,0)</f>
        <v>AGUA MIN S/GAS VIDRIO PUYEHUE 330 cc</v>
      </c>
      <c r="E168" s="46" t="s">
        <v>3161</v>
      </c>
      <c r="F168" s="46" t="s">
        <v>3162</v>
      </c>
      <c r="G168" s="47" t="e">
        <f>+VLOOKUP(B168,MaestraLP3[[#All],[CÓDIGO]:[PRODUCTO FOCO]],30,0)*100+0.1</f>
        <v>#VALUE!</v>
      </c>
      <c r="I168" t="s">
        <v>3163</v>
      </c>
      <c r="J168">
        <f>+VLOOKUP(B168,MaestraLP3[[#All],[CÓDIGO]:[PRODUCTO FOCO]],29,0)</f>
        <v>712.90909090909088</v>
      </c>
    </row>
    <row r="169" spans="1:10" x14ac:dyDescent="0.35">
      <c r="A169" s="46" t="s">
        <v>3160</v>
      </c>
      <c r="B169" s="3">
        <v>150001225</v>
      </c>
      <c r="C169" t="str">
        <f>+VLOOKUP(B169,MaestraLP3[[#All],[CÓDIGO]:[PRODUCTO FOCO]],7,0)</f>
        <v>BEBIDAS GASEOSAS</v>
      </c>
      <c r="D169" s="46" t="str">
        <f>+VLOOKUP(B169,MaestraLP3[[#All],[CÓDIGO]:[PRODUCTO FOCO]],8,0)</f>
        <v>COCA COLA LATA 6 uds. 350 cc</v>
      </c>
      <c r="E169" s="46" t="s">
        <v>3161</v>
      </c>
      <c r="F169" s="46" t="s">
        <v>3162</v>
      </c>
      <c r="G169" s="47" t="e">
        <f>+VLOOKUP(B169,MaestraLP3[[#All],[CÓDIGO]:[PRODUCTO FOCO]],30,0)*100+0.1</f>
        <v>#VALUE!</v>
      </c>
      <c r="I169" t="s">
        <v>3163</v>
      </c>
      <c r="J169">
        <f>+VLOOKUP(B169,MaestraLP3[[#All],[CÓDIGO]:[PRODUCTO FOCO]],29,0)</f>
        <v>561.11428571428576</v>
      </c>
    </row>
    <row r="170" spans="1:10" x14ac:dyDescent="0.35">
      <c r="A170" s="46" t="s">
        <v>3160</v>
      </c>
      <c r="B170" s="3">
        <v>150001224</v>
      </c>
      <c r="C170" t="str">
        <f>+VLOOKUP(B170,MaestraLP3[[#All],[CÓDIGO]:[PRODUCTO FOCO]],7,0)</f>
        <v>BEBIDAS GASEOSAS</v>
      </c>
      <c r="D170" s="46" t="str">
        <f>+VLOOKUP(B170,MaestraLP3[[#All],[CÓDIGO]:[PRODUCTO FOCO]],8,0)</f>
        <v>COCA COLA LIGHT LATA 6 uds. 350 cc</v>
      </c>
      <c r="E170" s="46" t="s">
        <v>3161</v>
      </c>
      <c r="F170" s="46" t="s">
        <v>3162</v>
      </c>
      <c r="G170" s="47" t="e">
        <f>+VLOOKUP(B170,MaestraLP3[[#All],[CÓDIGO]:[PRODUCTO FOCO]],30,0)*100+0.1</f>
        <v>#VALUE!</v>
      </c>
      <c r="I170" t="s">
        <v>3163</v>
      </c>
      <c r="J170">
        <f>+VLOOKUP(B170,MaestraLP3[[#All],[CÓDIGO]:[PRODUCTO FOCO]],29,0)</f>
        <v>565.75238095238092</v>
      </c>
    </row>
    <row r="171" spans="1:10" x14ac:dyDescent="0.35">
      <c r="A171" s="46" t="s">
        <v>3160</v>
      </c>
      <c r="B171" s="3">
        <v>150001223</v>
      </c>
      <c r="C171" t="str">
        <f>+VLOOKUP(B171,MaestraLP3[[#All],[CÓDIGO]:[PRODUCTO FOCO]],7,0)</f>
        <v>BEBIDAS GASEOSAS</v>
      </c>
      <c r="D171" s="46" t="str">
        <f>+VLOOKUP(B171,MaestraLP3[[#All],[CÓDIGO]:[PRODUCTO FOCO]],8,0)</f>
        <v>COCA COLA ZERO LATA 6 uds. 350 cc</v>
      </c>
      <c r="E171" s="46" t="s">
        <v>3161</v>
      </c>
      <c r="F171" s="46" t="s">
        <v>3162</v>
      </c>
      <c r="G171" s="47" t="e">
        <f>+VLOOKUP(B171,MaestraLP3[[#All],[CÓDIGO]:[PRODUCTO FOCO]],30,0)*100+0.1</f>
        <v>#VALUE!</v>
      </c>
      <c r="I171" t="s">
        <v>3163</v>
      </c>
      <c r="J171">
        <f>+VLOOKUP(B171,MaestraLP3[[#All],[CÓDIGO]:[PRODUCTO FOCO]],29,0)</f>
        <v>765.00000000000011</v>
      </c>
    </row>
    <row r="172" spans="1:10" x14ac:dyDescent="0.35">
      <c r="A172" s="46" t="s">
        <v>3160</v>
      </c>
      <c r="B172" s="3">
        <v>150001228</v>
      </c>
      <c r="C172" t="str">
        <f>+VLOOKUP(B172,MaestraLP3[[#All],[CÓDIGO]:[PRODUCTO FOCO]],7,0)</f>
        <v>BEBIDAS GASEOSAS</v>
      </c>
      <c r="D172" s="46" t="str">
        <f>+VLOOKUP(B172,MaestraLP3[[#All],[CÓDIGO]:[PRODUCTO FOCO]],8,0)</f>
        <v>FANTA LATA 6 uds. 350 cc</v>
      </c>
      <c r="E172" s="46" t="s">
        <v>3161</v>
      </c>
      <c r="F172" s="46" t="s">
        <v>3162</v>
      </c>
      <c r="G172" s="47" t="e">
        <f>+VLOOKUP(B172,MaestraLP3[[#All],[CÓDIGO]:[PRODUCTO FOCO]],30,0)*100+0.1</f>
        <v>#VALUE!</v>
      </c>
      <c r="I172" t="s">
        <v>3163</v>
      </c>
      <c r="J172">
        <f>+VLOOKUP(B172,MaestraLP3[[#All],[CÓDIGO]:[PRODUCTO FOCO]],29,0)</f>
        <v>596.84761904761911</v>
      </c>
    </row>
    <row r="173" spans="1:10" x14ac:dyDescent="0.35">
      <c r="A173" s="46" t="s">
        <v>3160</v>
      </c>
      <c r="B173" s="3">
        <v>150001227</v>
      </c>
      <c r="C173" t="str">
        <f>+VLOOKUP(B173,MaestraLP3[[#All],[CÓDIGO]:[PRODUCTO FOCO]],7,0)</f>
        <v>BEBIDAS GASEOSAS</v>
      </c>
      <c r="D173" s="46" t="str">
        <f>+VLOOKUP(B173,MaestraLP3[[#All],[CÓDIGO]:[PRODUCTO FOCO]],8,0)</f>
        <v>SPRITE LATA 6 uds. 350 cc</v>
      </c>
      <c r="E173" s="46" t="s">
        <v>3161</v>
      </c>
      <c r="F173" s="46" t="s">
        <v>3162</v>
      </c>
      <c r="G173" s="47" t="e">
        <f>+VLOOKUP(B173,MaestraLP3[[#All],[CÓDIGO]:[PRODUCTO FOCO]],30,0)*100+0.1</f>
        <v>#VALUE!</v>
      </c>
      <c r="I173" t="s">
        <v>3163</v>
      </c>
      <c r="J173">
        <f>+VLOOKUP(B173,MaestraLP3[[#All],[CÓDIGO]:[PRODUCTO FOCO]],29,0)</f>
        <v>591.24761904761897</v>
      </c>
    </row>
    <row r="174" spans="1:10" x14ac:dyDescent="0.35">
      <c r="A174" s="46" t="s">
        <v>3160</v>
      </c>
      <c r="B174" s="3">
        <v>150001229</v>
      </c>
      <c r="C174" t="str">
        <f>+VLOOKUP(B174,MaestraLP3[[#All],[CÓDIGO]:[PRODUCTO FOCO]],7,0)</f>
        <v>BEBIDAS GASEOSAS</v>
      </c>
      <c r="D174" s="46" t="str">
        <f>+VLOOKUP(B174,MaestraLP3[[#All],[CÓDIGO]:[PRODUCTO FOCO]],8,0)</f>
        <v>SPRITE ZERO LATA 6 uds. 350 cc</v>
      </c>
      <c r="E174" s="46" t="s">
        <v>3161</v>
      </c>
      <c r="F174" s="46" t="s">
        <v>3162</v>
      </c>
      <c r="G174" s="47" t="e">
        <f>+VLOOKUP(B174,MaestraLP3[[#All],[CÓDIGO]:[PRODUCTO FOCO]],30,0)*100+0.1</f>
        <v>#VALUE!</v>
      </c>
      <c r="I174" t="s">
        <v>3163</v>
      </c>
      <c r="J174">
        <f>+VLOOKUP(B174,MaestraLP3[[#All],[CÓDIGO]:[PRODUCTO FOCO]],29,0)</f>
        <v>1232.6763333333333</v>
      </c>
    </row>
    <row r="175" spans="1:10" x14ac:dyDescent="0.35">
      <c r="A175" s="46" t="s">
        <v>3160</v>
      </c>
      <c r="B175" s="3">
        <v>150001049</v>
      </c>
      <c r="C175" t="str">
        <f>+VLOOKUP(B175,MaestraLP3[[#All],[CÓDIGO]:[PRODUCTO FOCO]],7,0)</f>
        <v>JUGOS</v>
      </c>
      <c r="D175" s="46" t="str">
        <f>+VLOOKUP(B175,MaestraLP3[[#All],[CÓDIGO]:[PRODUCTO FOCO]],8,0)</f>
        <v>JUGO DURAZNO C/STEVIA VIVO 190 ML</v>
      </c>
      <c r="E175" s="46" t="s">
        <v>3161</v>
      </c>
      <c r="F175" s="46" t="s">
        <v>3162</v>
      </c>
      <c r="G175" s="47" t="e">
        <f>+VLOOKUP(B175,MaestraLP3[[#All],[CÓDIGO]:[PRODUCTO FOCO]],30,0)*100+0.1</f>
        <v>#VALUE!</v>
      </c>
      <c r="I175" t="s">
        <v>3163</v>
      </c>
      <c r="J175">
        <f>+VLOOKUP(B175,MaestraLP3[[#All],[CÓDIGO]:[PRODUCTO FOCO]],29,0)</f>
        <v>566.27551020408168</v>
      </c>
    </row>
    <row r="176" spans="1:10" x14ac:dyDescent="0.35">
      <c r="A176" s="46" t="s">
        <v>3160</v>
      </c>
      <c r="B176" s="3">
        <v>150000092</v>
      </c>
      <c r="C176" t="str">
        <f>+VLOOKUP(B176,MaestraLP3[[#All],[CÓDIGO]:[PRODUCTO FOCO]],7,0)</f>
        <v>JUGOS</v>
      </c>
      <c r="D176" s="46" t="str">
        <f>+VLOOKUP(B176,MaestraLP3[[#All],[CÓDIGO]:[PRODUCTO FOCO]],8,0)</f>
        <v>JUGO MANZANA C/STEVIA VIVO 190 ml</v>
      </c>
      <c r="E176" s="46" t="s">
        <v>3161</v>
      </c>
      <c r="F176" s="46" t="s">
        <v>3162</v>
      </c>
      <c r="G176" s="47" t="e">
        <f>+VLOOKUP(B176,MaestraLP3[[#All],[CÓDIGO]:[PRODUCTO FOCO]],30,0)*100+0.1</f>
        <v>#VALUE!</v>
      </c>
      <c r="I176" t="s">
        <v>3163</v>
      </c>
      <c r="J176">
        <f>+VLOOKUP(B176,MaestraLP3[[#All],[CÓDIGO]:[PRODUCTO FOCO]],29,0)</f>
        <v>568.31632653061217</v>
      </c>
    </row>
    <row r="177" spans="1:10" x14ac:dyDescent="0.35">
      <c r="A177" s="46" t="s">
        <v>3160</v>
      </c>
      <c r="B177" s="3">
        <v>150000093</v>
      </c>
      <c r="C177" t="str">
        <f>+VLOOKUP(B177,MaestraLP3[[#All],[CÓDIGO]:[PRODUCTO FOCO]],7,0)</f>
        <v>JUGOS</v>
      </c>
      <c r="D177" s="46" t="str">
        <f>+VLOOKUP(B177,MaestraLP3[[#All],[CÓDIGO]:[PRODUCTO FOCO]],8,0)</f>
        <v>JUGO NARANJA C/STEVIA VIVO 190 ml</v>
      </c>
      <c r="E177" s="46" t="s">
        <v>3161</v>
      </c>
      <c r="F177" s="46" t="s">
        <v>3162</v>
      </c>
      <c r="G177" s="47" t="e">
        <f>+VLOOKUP(B177,MaestraLP3[[#All],[CÓDIGO]:[PRODUCTO FOCO]],30,0)*100+0.1</f>
        <v>#VALUE!</v>
      </c>
      <c r="I177" t="s">
        <v>3163</v>
      </c>
      <c r="J177">
        <f>+VLOOKUP(B177,MaestraLP3[[#All],[CÓDIGO]:[PRODUCTO FOCO]],29,0)</f>
        <v>566.27551020408168</v>
      </c>
    </row>
    <row r="178" spans="1:10" x14ac:dyDescent="0.35">
      <c r="A178" s="46" t="s">
        <v>3160</v>
      </c>
      <c r="B178" s="3">
        <v>104524190</v>
      </c>
      <c r="C178" t="str">
        <f>+VLOOKUP(B178,MaestraLP3[[#All],[CÓDIGO]:[PRODUCTO FOCO]],7,0)</f>
        <v>JUGOS</v>
      </c>
      <c r="D178" s="46" t="str">
        <f>+VLOOKUP(B178,MaestraLP3[[#All],[CÓDIGO]:[PRODUCTO FOCO]],8,0)</f>
        <v>JUGO ORGANICO MANZANA AMA 300 ml</v>
      </c>
      <c r="E178" s="46" t="s">
        <v>3161</v>
      </c>
      <c r="F178" s="46" t="s">
        <v>3162</v>
      </c>
      <c r="G178" s="47" t="e">
        <f>+VLOOKUP(B178,MaestraLP3[[#All],[CÓDIGO]:[PRODUCTO FOCO]],30,0)*100+0.1</f>
        <v>#VALUE!</v>
      </c>
      <c r="I178" t="s">
        <v>3163</v>
      </c>
      <c r="J178">
        <f>+VLOOKUP(B178,MaestraLP3[[#All],[CÓDIGO]:[PRODUCTO FOCO]],29,0)</f>
        <v>899.16666666666663</v>
      </c>
    </row>
    <row r="179" spans="1:10" x14ac:dyDescent="0.35">
      <c r="A179" s="46" t="s">
        <v>3160</v>
      </c>
      <c r="B179" s="3">
        <v>104531650</v>
      </c>
      <c r="C179" t="str">
        <f>+VLOOKUP(B179,MaestraLP3[[#All],[CÓDIGO]:[PRODUCTO FOCO]],7,0)</f>
        <v>JUGOS</v>
      </c>
      <c r="D179" s="46" t="str">
        <f>+VLOOKUP(B179,MaestraLP3[[#All],[CÓDIGO]:[PRODUCTO FOCO]],8,0)</f>
        <v>JUGO ORGANICO MANZANA ARANDANO AMA 300ml</v>
      </c>
      <c r="E179" s="46" t="s">
        <v>3161</v>
      </c>
      <c r="F179" s="46" t="s">
        <v>3162</v>
      </c>
      <c r="G179" s="47" t="e">
        <f>+VLOOKUP(B179,MaestraLP3[[#All],[CÓDIGO]:[PRODUCTO FOCO]],30,0)*100+0.1</f>
        <v>#VALUE!</v>
      </c>
      <c r="I179" t="s">
        <v>3163</v>
      </c>
      <c r="J179">
        <f>+VLOOKUP(B179,MaestraLP3[[#All],[CÓDIGO]:[PRODUCTO FOCO]],29,0)</f>
        <v>906.66666666666663</v>
      </c>
    </row>
    <row r="180" spans="1:10" x14ac:dyDescent="0.35">
      <c r="A180" s="46" t="s">
        <v>3160</v>
      </c>
      <c r="B180" s="3">
        <v>104524180</v>
      </c>
      <c r="C180" t="str">
        <f>+VLOOKUP(B180,MaestraLP3[[#All],[CÓDIGO]:[PRODUCTO FOCO]],7,0)</f>
        <v>JUGOS</v>
      </c>
      <c r="D180" s="46" t="str">
        <f>+VLOOKUP(B180,MaestraLP3[[#All],[CÓDIGO]:[PRODUCTO FOCO]],8,0)</f>
        <v>JUGO ORGANICO MANZANA CIRUELA AMA 300 ml</v>
      </c>
      <c r="E180" s="46" t="s">
        <v>3161</v>
      </c>
      <c r="F180" s="46" t="s">
        <v>3162</v>
      </c>
      <c r="G180" s="47" t="e">
        <f>+VLOOKUP(B180,MaestraLP3[[#All],[CÓDIGO]:[PRODUCTO FOCO]],30,0)*100+0.1</f>
        <v>#VALUE!</v>
      </c>
      <c r="I180" t="s">
        <v>3163</v>
      </c>
      <c r="J180">
        <f>+VLOOKUP(B180,MaestraLP3[[#All],[CÓDIGO]:[PRODUCTO FOCO]],29,0)</f>
        <v>907.0999999999998</v>
      </c>
    </row>
    <row r="181" spans="1:10" x14ac:dyDescent="0.35">
      <c r="A181" s="46" t="s">
        <v>3160</v>
      </c>
      <c r="B181" s="3">
        <v>104524200</v>
      </c>
      <c r="C181" t="str">
        <f>+VLOOKUP(B181,MaestraLP3[[#All],[CÓDIGO]:[PRODUCTO FOCO]],7,0)</f>
        <v>JUGOS</v>
      </c>
      <c r="D181" s="46" t="str">
        <f>+VLOOKUP(B181,MaestraLP3[[#All],[CÓDIGO]:[PRODUCTO FOCO]],8,0)</f>
        <v>JUGO ORGANICO MANZANA KIWI AMA 300 ml</v>
      </c>
      <c r="E181" s="46" t="s">
        <v>3161</v>
      </c>
      <c r="F181" s="46" t="s">
        <v>3162</v>
      </c>
      <c r="G181" s="47" t="e">
        <f>+VLOOKUP(B181,MaestraLP3[[#All],[CÓDIGO]:[PRODUCTO FOCO]],30,0)*100+0.1</f>
        <v>#VALUE!</v>
      </c>
      <c r="I181" t="s">
        <v>3163</v>
      </c>
      <c r="J181">
        <f>+VLOOKUP(B181,MaestraLP3[[#All],[CÓDIGO]:[PRODUCTO FOCO]],29,0)</f>
        <v>904.7</v>
      </c>
    </row>
    <row r="182" spans="1:10" x14ac:dyDescent="0.35">
      <c r="A182" s="46" t="s">
        <v>3160</v>
      </c>
      <c r="B182" s="3">
        <v>104528690</v>
      </c>
      <c r="C182" t="str">
        <f>+VLOOKUP(B182,MaestraLP3[[#All],[CÓDIGO]:[PRODUCTO FOCO]],7,0)</f>
        <v>JUGOS</v>
      </c>
      <c r="D182" s="46" t="str">
        <f>+VLOOKUP(B182,MaestraLP3[[#All],[CÓDIGO]:[PRODUCTO FOCO]],8,0)</f>
        <v>JUGO ORGANICO MANZANA MANGO AMA 300 ml</v>
      </c>
      <c r="E182" s="46" t="s">
        <v>3161</v>
      </c>
      <c r="F182" s="46" t="s">
        <v>3162</v>
      </c>
      <c r="G182" s="47" t="e">
        <f>+VLOOKUP(B182,MaestraLP3[[#All],[CÓDIGO]:[PRODUCTO FOCO]],30,0)*100+0.1</f>
        <v>#VALUE!</v>
      </c>
      <c r="I182" t="s">
        <v>3163</v>
      </c>
      <c r="J182">
        <f>+VLOOKUP(B182,MaestraLP3[[#All],[CÓDIGO]:[PRODUCTO FOCO]],29,0)</f>
        <v>903.33333333333326</v>
      </c>
    </row>
    <row r="183" spans="1:10" x14ac:dyDescent="0.35">
      <c r="A183" s="46" t="s">
        <v>3160</v>
      </c>
      <c r="B183" s="3">
        <v>104524160</v>
      </c>
      <c r="C183" t="str">
        <f>+VLOOKUP(B183,MaestraLP3[[#All],[CÓDIGO]:[PRODUCTO FOCO]],7,0)</f>
        <v>JUGOS</v>
      </c>
      <c r="D183" s="46" t="str">
        <f>+VLOOKUP(B183,MaestraLP3[[#All],[CÓDIGO]:[PRODUCTO FOCO]],8,0)</f>
        <v>JUGO ORGANICO MANZANA PERA AMA 300 ml</v>
      </c>
      <c r="E183" s="46" t="s">
        <v>3161</v>
      </c>
      <c r="F183" s="46" t="s">
        <v>3162</v>
      </c>
      <c r="G183" s="47" t="e">
        <f>+VLOOKUP(B183,MaestraLP3[[#All],[CÓDIGO]:[PRODUCTO FOCO]],30,0)*100+0.1</f>
        <v>#VALUE!</v>
      </c>
      <c r="I183" t="s">
        <v>3163</v>
      </c>
      <c r="J183">
        <f>+VLOOKUP(B183,MaestraLP3[[#All],[CÓDIGO]:[PRODUCTO FOCO]],29,0)</f>
        <v>913.69999999999993</v>
      </c>
    </row>
    <row r="184" spans="1:10" x14ac:dyDescent="0.35">
      <c r="A184" s="46" t="s">
        <v>3160</v>
      </c>
      <c r="B184" s="3">
        <v>150000094</v>
      </c>
      <c r="C184" t="str">
        <f>+VLOOKUP(B184,MaestraLP3[[#All],[CÓDIGO]:[PRODUCTO FOCO]],7,0)</f>
        <v>JUGOS</v>
      </c>
      <c r="D184" s="46" t="str">
        <f>+VLOOKUP(B184,MaestraLP3[[#All],[CÓDIGO]:[PRODUCTO FOCO]],8,0)</f>
        <v>JUGO PIÑA C/STEVIA VIVO 190 ml</v>
      </c>
      <c r="E184" s="46" t="s">
        <v>3161</v>
      </c>
      <c r="F184" s="46" t="s">
        <v>3162</v>
      </c>
      <c r="G184" s="47" t="e">
        <f>+VLOOKUP(B184,MaestraLP3[[#All],[CÓDIGO]:[PRODUCTO FOCO]],30,0)*100+0.1</f>
        <v>#VALUE!</v>
      </c>
      <c r="I184" t="s">
        <v>3163</v>
      </c>
      <c r="J184">
        <f>+VLOOKUP(B184,MaestraLP3[[#All],[CÓDIGO]:[PRODUCTO FOCO]],29,0)</f>
        <v>569.5408163265306</v>
      </c>
    </row>
    <row r="185" spans="1:10" x14ac:dyDescent="0.35">
      <c r="A185" s="46" t="s">
        <v>3160</v>
      </c>
      <c r="B185" s="3">
        <v>104530060</v>
      </c>
      <c r="C185" t="str">
        <f>+VLOOKUP(B185,MaestraLP3[[#All],[CÓDIGO]:[PRODUCTO FOCO]],7,0)</f>
        <v>JUGOS</v>
      </c>
      <c r="D185" s="46" t="str">
        <f>+VLOOKUP(B185,MaestraLP3[[#All],[CÓDIGO]:[PRODUCTO FOCO]],8,0)</f>
        <v>NECTAR DURAZNO SOPROLE 1 l</v>
      </c>
      <c r="E185" s="46" t="s">
        <v>3161</v>
      </c>
      <c r="F185" s="46" t="s">
        <v>3162</v>
      </c>
      <c r="G185" s="47" t="e">
        <f>+VLOOKUP(B185,MaestraLP3[[#All],[CÓDIGO]:[PRODUCTO FOCO]],30,0)*100+0.1</f>
        <v>#VALUE!</v>
      </c>
      <c r="I185" t="s">
        <v>3163</v>
      </c>
      <c r="J185">
        <f>+VLOOKUP(B185,MaestraLP3[[#All],[CÓDIGO]:[PRODUCTO FOCO]],29,0)</f>
        <v>-97.333333333333329</v>
      </c>
    </row>
    <row r="186" spans="1:10" x14ac:dyDescent="0.35">
      <c r="A186" s="46" t="s">
        <v>3160</v>
      </c>
      <c r="B186" s="3">
        <v>104530050</v>
      </c>
      <c r="C186" t="e">
        <f>+VLOOKUP(B186,MaestraLP3[[#All],[CÓDIGO]:[PRODUCTO FOCO]],7,0)</f>
        <v>#N/A</v>
      </c>
      <c r="D186" s="46" t="e">
        <f>+VLOOKUP(B186,MaestraLP3[[#All],[CÓDIGO]:[PRODUCTO FOCO]],8,0)</f>
        <v>#N/A</v>
      </c>
      <c r="E186" s="46" t="s">
        <v>3161</v>
      </c>
      <c r="F186" s="46" t="s">
        <v>3162</v>
      </c>
      <c r="G186" s="47" t="e">
        <f>+VLOOKUP(B186,MaestraLP3[[#All],[CÓDIGO]:[PRODUCTO FOCO]],30,0)*100+0.1</f>
        <v>#N/A</v>
      </c>
      <c r="I186" t="s">
        <v>3163</v>
      </c>
      <c r="J186" t="e">
        <f>+VLOOKUP(B186,MaestraLP3[[#All],[CÓDIGO]:[PRODUCTO FOCO]],29,0)</f>
        <v>#N/A</v>
      </c>
    </row>
    <row r="187" spans="1:10" x14ac:dyDescent="0.35">
      <c r="A187" s="46" t="s">
        <v>3160</v>
      </c>
      <c r="B187" s="3">
        <v>104529460</v>
      </c>
      <c r="C187" t="str">
        <f>+VLOOKUP(B187,MaestraLP3[[#All],[CÓDIGO]:[PRODUCTO FOCO]],7,0)</f>
        <v>BOLLERÍA LISTA PARA COMER</v>
      </c>
      <c r="D187" s="46" t="str">
        <f>+VLOOKUP(B187,MaestraLP3[[#All],[CÓDIGO]:[PRODUCTO FOCO]],8,0)</f>
        <v>BARQUILLO CON CHOCOLATE POPPIES</v>
      </c>
      <c r="E187" s="46" t="s">
        <v>3161</v>
      </c>
      <c r="F187" s="46" t="s">
        <v>3162</v>
      </c>
      <c r="G187" s="47" t="e">
        <f>+VLOOKUP(B187,MaestraLP3[[#All],[CÓDIGO]:[PRODUCTO FOCO]],30,0)*100+0.1</f>
        <v>#VALUE!</v>
      </c>
      <c r="I187" t="s">
        <v>3163</v>
      </c>
      <c r="J187">
        <f>+VLOOKUP(B187,MaestraLP3[[#All],[CÓDIGO]:[PRODUCTO FOCO]],29,0)</f>
        <v>6242.424242424242</v>
      </c>
    </row>
    <row r="188" spans="1:10" x14ac:dyDescent="0.35">
      <c r="A188" s="46" t="s">
        <v>3160</v>
      </c>
      <c r="B188" s="3">
        <v>105154330</v>
      </c>
      <c r="C188" t="str">
        <f>+VLOOKUP(B188,MaestraLP3[[#All],[CÓDIGO]:[PRODUCTO FOCO]],7,0)</f>
        <v>BOLLERÍA LISTA PARA COMER</v>
      </c>
      <c r="D188" s="46" t="str">
        <f>+VLOOKUP(B188,MaestraLP3[[#All],[CÓDIGO]:[PRODUCTO FOCO]],8,0)</f>
        <v>BROWNIE POPPIES 60 g</v>
      </c>
      <c r="E188" s="46" t="s">
        <v>3161</v>
      </c>
      <c r="F188" s="46" t="s">
        <v>3162</v>
      </c>
      <c r="G188" s="47" t="e">
        <f>+VLOOKUP(B188,MaestraLP3[[#All],[CÓDIGO]:[PRODUCTO FOCO]],30,0)*100+0.1</f>
        <v>#VALUE!</v>
      </c>
      <c r="I188" t="s">
        <v>3163</v>
      </c>
      <c r="J188">
        <f>+VLOOKUP(B188,MaestraLP3[[#All],[CÓDIGO]:[PRODUCTO FOCO]],29,0)</f>
        <v>4229.4222222222215</v>
      </c>
    </row>
    <row r="189" spans="1:10" x14ac:dyDescent="0.35">
      <c r="A189" s="46" t="s">
        <v>3160</v>
      </c>
      <c r="B189" s="3">
        <v>104537580</v>
      </c>
      <c r="C189" t="str">
        <f>+VLOOKUP(B189,MaestraLP3[[#All],[CÓDIGO]:[PRODUCTO FOCO]],7,0)</f>
        <v>BOLLERÍA LISTA PARA COMER</v>
      </c>
      <c r="D189" s="46" t="str">
        <f>+VLOOKUP(B189,MaestraLP3[[#All],[CÓDIGO]:[PRODUCTO FOCO]],8,0)</f>
        <v>CHOC CHIP COOKIE POPPIES</v>
      </c>
      <c r="E189" s="46" t="s">
        <v>3161</v>
      </c>
      <c r="F189" s="46" t="s">
        <v>3162</v>
      </c>
      <c r="G189" s="47" t="e">
        <f>+VLOOKUP(B189,MaestraLP3[[#All],[CÓDIGO]:[PRODUCTO FOCO]],30,0)*100+0.1</f>
        <v>#VALUE!</v>
      </c>
      <c r="I189" t="s">
        <v>3163</v>
      </c>
      <c r="J189">
        <f>+VLOOKUP(B189,MaestraLP3[[#All],[CÓDIGO]:[PRODUCTO FOCO]],29,0)</f>
        <v>1579.6875</v>
      </c>
    </row>
    <row r="190" spans="1:10" x14ac:dyDescent="0.35">
      <c r="A190" s="46" t="s">
        <v>3160</v>
      </c>
      <c r="B190" s="3">
        <v>104529530</v>
      </c>
      <c r="C190" t="str">
        <f>+VLOOKUP(B190,MaestraLP3[[#All],[CÓDIGO]:[PRODUCTO FOCO]],7,0)</f>
        <v>BOLLERÍA LISTA PARA COMER</v>
      </c>
      <c r="D190" s="46" t="str">
        <f>+VLOOKUP(B190,MaestraLP3[[#All],[CÓDIGO]:[PRODUCTO FOCO]],8,0)</f>
        <v>COCADA CON CHOCOLATE POPPIES 70 g</v>
      </c>
      <c r="E190" s="46" t="s">
        <v>3161</v>
      </c>
      <c r="F190" s="46" t="s">
        <v>3162</v>
      </c>
      <c r="G190" s="47" t="e">
        <f>+VLOOKUP(B190,MaestraLP3[[#All],[CÓDIGO]:[PRODUCTO FOCO]],30,0)*100+0.1</f>
        <v>#VALUE!</v>
      </c>
      <c r="I190" t="s">
        <v>3163</v>
      </c>
      <c r="J190">
        <f>+VLOOKUP(B190,MaestraLP3[[#All],[CÓDIGO]:[PRODUCTO FOCO]],29,0)</f>
        <v>3817.8571428571431</v>
      </c>
    </row>
    <row r="191" spans="1:10" x14ac:dyDescent="0.35">
      <c r="A191" s="46" t="s">
        <v>3160</v>
      </c>
      <c r="B191" s="3">
        <v>104537590</v>
      </c>
      <c r="C191" t="str">
        <f>+VLOOKUP(B191,MaestraLP3[[#All],[CÓDIGO]:[PRODUCTO FOCO]],7,0)</f>
        <v>BOLLERÍA LISTA PARA COMER</v>
      </c>
      <c r="D191" s="46" t="str">
        <f>+VLOOKUP(B191,MaestraLP3[[#All],[CÓDIGO]:[PRODUCTO FOCO]],8,0)</f>
        <v>CRANBERRY COOKIE POPPIES</v>
      </c>
      <c r="E191" s="46" t="s">
        <v>3161</v>
      </c>
      <c r="F191" s="46" t="s">
        <v>3162</v>
      </c>
      <c r="G191" s="47" t="e">
        <f>+VLOOKUP(B191,MaestraLP3[[#All],[CÓDIGO]:[PRODUCTO FOCO]],30,0)*100+0.1</f>
        <v>#VALUE!</v>
      </c>
      <c r="I191" t="s">
        <v>3163</v>
      </c>
      <c r="J191">
        <f>+VLOOKUP(B191,MaestraLP3[[#All],[CÓDIGO]:[PRODUCTO FOCO]],29,0)</f>
        <v>1329.6875</v>
      </c>
    </row>
    <row r="192" spans="1:10" x14ac:dyDescent="0.35">
      <c r="A192" s="46" t="s">
        <v>3160</v>
      </c>
      <c r="B192" s="3">
        <v>104537600</v>
      </c>
      <c r="C192" t="str">
        <f>+VLOOKUP(B192,MaestraLP3[[#All],[CÓDIGO]:[PRODUCTO FOCO]],7,0)</f>
        <v>BOLLERÍA LISTA PARA COMER</v>
      </c>
      <c r="D192" s="46" t="str">
        <f>+VLOOKUP(B192,MaestraLP3[[#All],[CÓDIGO]:[PRODUCTO FOCO]],8,0)</f>
        <v>DOBLE CHOC COOKIE POPPIES</v>
      </c>
      <c r="E192" s="46" t="s">
        <v>3161</v>
      </c>
      <c r="F192" s="46" t="s">
        <v>3162</v>
      </c>
      <c r="G192" s="47" t="e">
        <f>+VLOOKUP(B192,MaestraLP3[[#All],[CÓDIGO]:[PRODUCTO FOCO]],30,0)*100+0.1</f>
        <v>#VALUE!</v>
      </c>
      <c r="I192" t="s">
        <v>3163</v>
      </c>
      <c r="J192">
        <f>+VLOOKUP(B192,MaestraLP3[[#All],[CÓDIGO]:[PRODUCTO FOCO]],29,0)</f>
        <v>1107.8125</v>
      </c>
    </row>
    <row r="193" spans="1:10" x14ac:dyDescent="0.35">
      <c r="A193" s="46" t="s">
        <v>3160</v>
      </c>
      <c r="B193" s="3">
        <v>105154020</v>
      </c>
      <c r="C193" t="str">
        <f>+VLOOKUP(B193,MaestraLP3[[#All],[CÓDIGO]:[PRODUCTO FOCO]],7,0)</f>
        <v>BOLLERÍA LISTA PARA COMER</v>
      </c>
      <c r="D193" s="46" t="str">
        <f>+VLOOKUP(B193,MaestraLP3[[#All],[CÓDIGO]:[PRODUCTO FOCO]],8,0)</f>
        <v>DONUT AZUCAR POPPIES 49 g</v>
      </c>
      <c r="E193" s="46" t="s">
        <v>3161</v>
      </c>
      <c r="F193" s="46" t="s">
        <v>3162</v>
      </c>
      <c r="G193" s="47" t="e">
        <f>+VLOOKUP(B193,MaestraLP3[[#All],[CÓDIGO]:[PRODUCTO FOCO]],30,0)*100+0.1</f>
        <v>#VALUE!</v>
      </c>
      <c r="I193" t="s">
        <v>3163</v>
      </c>
      <c r="J193">
        <f>+VLOOKUP(B193,MaestraLP3[[#All],[CÓDIGO]:[PRODUCTO FOCO]],29,0)</f>
        <v>3132.6190476190477</v>
      </c>
    </row>
    <row r="194" spans="1:10" x14ac:dyDescent="0.35">
      <c r="A194" s="46" t="s">
        <v>3160</v>
      </c>
      <c r="B194" s="3">
        <v>104254150</v>
      </c>
      <c r="C194" t="str">
        <f>+VLOOKUP(B194,MaestraLP3[[#All],[CÓDIGO]:[PRODUCTO FOCO]],7,0)</f>
        <v>BOLLERÍA LISTA PARA COMER</v>
      </c>
      <c r="D194" s="46" t="str">
        <f>+VLOOKUP(B194,MaestraLP3[[#All],[CÓDIGO]:[PRODUCTO FOCO]],8,0)</f>
        <v>DONUT RELLENA CHOCOLATE AVELLANA  68 g</v>
      </c>
      <c r="E194" s="46" t="s">
        <v>3161</v>
      </c>
      <c r="F194" s="46" t="s">
        <v>3162</v>
      </c>
      <c r="G194" s="47" t="e">
        <f>+VLOOKUP(B194,MaestraLP3[[#All],[CÓDIGO]:[PRODUCTO FOCO]],30,0)*100+0.1</f>
        <v>#VALUE!</v>
      </c>
      <c r="I194" t="s">
        <v>3163</v>
      </c>
      <c r="J194">
        <f>+VLOOKUP(B194,MaestraLP3[[#All],[CÓDIGO]:[PRODUCTO FOCO]],29,0)</f>
        <v>4019.3964460784318</v>
      </c>
    </row>
    <row r="195" spans="1:10" x14ac:dyDescent="0.35">
      <c r="A195" s="46" t="s">
        <v>3160</v>
      </c>
      <c r="B195" s="3">
        <v>104518710</v>
      </c>
      <c r="C195" t="str">
        <f>+VLOOKUP(B195,MaestraLP3[[#All],[CÓDIGO]:[PRODUCTO FOCO]],7,0)</f>
        <v>BOLLERÍA LISTA PARA COMER</v>
      </c>
      <c r="D195" s="46" t="str">
        <f>+VLOOKUP(B195,MaestraLP3[[#All],[CÓDIGO]:[PRODUCTO FOCO]],8,0)</f>
        <v>DONUT RELLENA CREMA POPPIES 68 g</v>
      </c>
      <c r="E195" s="46" t="s">
        <v>3161</v>
      </c>
      <c r="F195" s="46" t="s">
        <v>3162</v>
      </c>
      <c r="G195" s="47" t="e">
        <f>+VLOOKUP(B195,MaestraLP3[[#All],[CÓDIGO]:[PRODUCTO FOCO]],30,0)*100+0.1</f>
        <v>#VALUE!</v>
      </c>
      <c r="I195" t="s">
        <v>3163</v>
      </c>
      <c r="J195">
        <f>+VLOOKUP(B195,MaestraLP3[[#All],[CÓDIGO]:[PRODUCTO FOCO]],29,0)</f>
        <v>2770.2450980392155</v>
      </c>
    </row>
    <row r="196" spans="1:10" x14ac:dyDescent="0.35">
      <c r="A196" s="46" t="s">
        <v>3160</v>
      </c>
      <c r="B196" s="3">
        <v>104521710</v>
      </c>
      <c r="C196" t="str">
        <f>+VLOOKUP(B196,MaestraLP3[[#All],[CÓDIGO]:[PRODUCTO FOCO]],7,0)</f>
        <v>BOLLERÍA LISTA PARA COMER</v>
      </c>
      <c r="D196" s="46" t="str">
        <f>+VLOOKUP(B196,MaestraLP3[[#All],[CÓDIGO]:[PRODUCTO FOCO]],8,0)</f>
        <v>DONUT RELLENA DULCE LECHE POPPIES 66 g</v>
      </c>
      <c r="E196" s="46" t="s">
        <v>3161</v>
      </c>
      <c r="F196" s="46" t="s">
        <v>3162</v>
      </c>
      <c r="G196" s="47" t="e">
        <f>+VLOOKUP(B196,MaestraLP3[[#All],[CÓDIGO]:[PRODUCTO FOCO]],30,0)*100+0.1</f>
        <v>#VALUE!</v>
      </c>
      <c r="I196" t="s">
        <v>3163</v>
      </c>
      <c r="J196">
        <f>+VLOOKUP(B196,MaestraLP3[[#All],[CÓDIGO]:[PRODUCTO FOCO]],29,0)</f>
        <v>4059.3434343434342</v>
      </c>
    </row>
    <row r="197" spans="1:10" x14ac:dyDescent="0.35">
      <c r="A197" s="46" t="s">
        <v>3160</v>
      </c>
      <c r="B197" s="3">
        <v>105154770</v>
      </c>
      <c r="C197" t="str">
        <f>+VLOOKUP(B197,MaestraLP3[[#All],[CÓDIGO]:[PRODUCTO FOCO]],7,0)</f>
        <v>BOLLERÍA LISTA PARA COMER</v>
      </c>
      <c r="D197" s="46" t="str">
        <f>+VLOOKUP(B197,MaestraLP3[[#All],[CÓDIGO]:[PRODUCTO FOCO]],8,0)</f>
        <v>DONUT RELLENA FRAMBUESA POPPIES 68 G</v>
      </c>
      <c r="E197" s="46" t="s">
        <v>3161</v>
      </c>
      <c r="F197" s="46" t="s">
        <v>3162</v>
      </c>
      <c r="G197" s="47" t="e">
        <f>+VLOOKUP(B197,MaestraLP3[[#All],[CÓDIGO]:[PRODUCTO FOCO]],30,0)*100+0.1</f>
        <v>#VALUE!</v>
      </c>
      <c r="I197" t="s">
        <v>3163</v>
      </c>
      <c r="J197">
        <f>+VLOOKUP(B197,MaestraLP3[[#All],[CÓDIGO]:[PRODUCTO FOCO]],29,0)</f>
        <v>2714.5588235294117</v>
      </c>
    </row>
    <row r="198" spans="1:10" x14ac:dyDescent="0.35">
      <c r="A198" s="46" t="s">
        <v>3160</v>
      </c>
      <c r="B198" s="3">
        <v>104527850</v>
      </c>
      <c r="C198" t="str">
        <f>+VLOOKUP(B198,MaestraLP3[[#All],[CÓDIGO]:[PRODUCTO FOCO]],7,0)</f>
        <v>BOLLERÍA LISTA PARA COMER</v>
      </c>
      <c r="D198" s="46" t="str">
        <f>+VLOOKUP(B198,MaestraLP3[[#All],[CÓDIGO]:[PRODUCTO FOCO]],8,0)</f>
        <v>DONUT RELLENA COOKIES &amp; CREAM  68 g</v>
      </c>
      <c r="E198" s="46" t="s">
        <v>3161</v>
      </c>
      <c r="F198" s="46" t="s">
        <v>3162</v>
      </c>
      <c r="G198" s="47" t="e">
        <f>+VLOOKUP(B198,MaestraLP3[[#All],[CÓDIGO]:[PRODUCTO FOCO]],30,0)*100+0.1</f>
        <v>#VALUE!</v>
      </c>
      <c r="I198" t="s">
        <v>3163</v>
      </c>
      <c r="J198">
        <f>+VLOOKUP(B198,MaestraLP3[[#All],[CÓDIGO]:[PRODUCTO FOCO]],29,0)</f>
        <v>2709.5588235294122</v>
      </c>
    </row>
    <row r="199" spans="1:10" x14ac:dyDescent="0.35">
      <c r="A199" s="46" t="s">
        <v>3160</v>
      </c>
      <c r="B199" s="3">
        <v>104539390</v>
      </c>
      <c r="C199" t="str">
        <f>+VLOOKUP(B199,MaestraLP3[[#All],[CÓDIGO]:[PRODUCTO FOCO]],7,0)</f>
        <v>BOLLERÍA LISTA PARA COMER</v>
      </c>
      <c r="D199" s="46" t="str">
        <f>+VLOOKUP(B199,MaestraLP3[[#All],[CÓDIGO]:[PRODUCTO FOCO]],8,0)</f>
        <v>MACARONS CORAZÓN POPPIES 11 G</v>
      </c>
      <c r="E199" s="46" t="s">
        <v>3161</v>
      </c>
      <c r="F199" s="46" t="s">
        <v>3162</v>
      </c>
      <c r="G199" s="47" t="e">
        <f>+VLOOKUP(B199,MaestraLP3[[#All],[CÓDIGO]:[PRODUCTO FOCO]],30,0)*100+0.1</f>
        <v>#VALUE!</v>
      </c>
      <c r="I199" t="s">
        <v>3163</v>
      </c>
      <c r="J199">
        <f>+VLOOKUP(B199,MaestraLP3[[#All],[CÓDIGO]:[PRODUCTO FOCO]],29,0)</f>
        <v>8729.6296296296296</v>
      </c>
    </row>
    <row r="200" spans="1:10" x14ac:dyDescent="0.35">
      <c r="A200" s="46" t="s">
        <v>3160</v>
      </c>
      <c r="B200" s="3">
        <v>104523150</v>
      </c>
      <c r="C200" t="str">
        <f>+VLOOKUP(B200,MaestraLP3[[#All],[CÓDIGO]:[PRODUCTO FOCO]],7,0)</f>
        <v>BOLLERÍA LISTA PARA COMER</v>
      </c>
      <c r="D200" s="46" t="str">
        <f>+VLOOKUP(B200,MaestraLP3[[#All],[CÓDIGO]:[PRODUCTO FOCO]],8,0)</f>
        <v>MACARONS POPPIES 11 g</v>
      </c>
      <c r="E200" s="46" t="s">
        <v>3161</v>
      </c>
      <c r="F200" s="46" t="s">
        <v>3162</v>
      </c>
      <c r="G200" s="47" t="e">
        <f>+VLOOKUP(B200,MaestraLP3[[#All],[CÓDIGO]:[PRODUCTO FOCO]],30,0)*100+0.1</f>
        <v>#VALUE!</v>
      </c>
      <c r="I200" t="s">
        <v>3163</v>
      </c>
      <c r="J200">
        <f>+VLOOKUP(B200,MaestraLP3[[#All],[CÓDIGO]:[PRODUCTO FOCO]],29,0)</f>
        <v>22257.575757575756</v>
      </c>
    </row>
    <row r="201" spans="1:10" x14ac:dyDescent="0.35">
      <c r="A201" s="46" t="s">
        <v>3160</v>
      </c>
      <c r="B201" s="3">
        <v>104532430</v>
      </c>
      <c r="C201" t="str">
        <f>+VLOOKUP(B201,MaestraLP3[[#All],[CÓDIGO]:[PRODUCTO FOCO]],7,0)</f>
        <v>BOLLERÍA LISTA PARA COMER</v>
      </c>
      <c r="D201" s="46" t="str">
        <f>+VLOOKUP(B201,MaestraLP3[[#All],[CÓDIGO]:[PRODUCTO FOCO]],8,0)</f>
        <v>MEDIALUNA HORNEADA CONGELADA 40 gr</v>
      </c>
      <c r="E201" s="46" t="s">
        <v>3161</v>
      </c>
      <c r="F201" s="46" t="s">
        <v>3162</v>
      </c>
      <c r="G201" s="47" t="e">
        <f>+VLOOKUP(B201,MaestraLP3[[#All],[CÓDIGO]:[PRODUCTO FOCO]],30,0)*100+0.1</f>
        <v>#VALUE!</v>
      </c>
      <c r="I201" t="s">
        <v>3163</v>
      </c>
      <c r="J201">
        <f>+VLOOKUP(B201,MaestraLP3[[#All],[CÓDIGO]:[PRODUCTO FOCO]],29,0)</f>
        <v>2512.2222222222222</v>
      </c>
    </row>
    <row r="202" spans="1:10" x14ac:dyDescent="0.35">
      <c r="A202" s="46" t="s">
        <v>3160</v>
      </c>
      <c r="B202" s="3">
        <v>105154030</v>
      </c>
      <c r="C202" t="str">
        <f>+VLOOKUP(B202,MaestraLP3[[#All],[CÓDIGO]:[PRODUCTO FOCO]],7,0)</f>
        <v>BOLLERÍA LISTA PARA COMER</v>
      </c>
      <c r="D202" s="46" t="str">
        <f>+VLOOKUP(B202,MaestraLP3[[#All],[CÓDIGO]:[PRODUCTO FOCO]],8,0)</f>
        <v>MINI DONUT AZUCAR POPPIES 24 g</v>
      </c>
      <c r="E202" s="46" t="s">
        <v>3161</v>
      </c>
      <c r="F202" s="46" t="s">
        <v>3162</v>
      </c>
      <c r="G202" s="47" t="e">
        <f>+VLOOKUP(B202,MaestraLP3[[#All],[CÓDIGO]:[PRODUCTO FOCO]],30,0)*100+0.1</f>
        <v>#VALUE!</v>
      </c>
      <c r="I202" t="s">
        <v>3163</v>
      </c>
      <c r="J202">
        <f>+VLOOKUP(B202,MaestraLP3[[#All],[CÓDIGO]:[PRODUCTO FOCO]],29,0)</f>
        <v>4695.5468750000009</v>
      </c>
    </row>
    <row r="203" spans="1:10" x14ac:dyDescent="0.35">
      <c r="A203" s="46" t="s">
        <v>3160</v>
      </c>
      <c r="B203" s="3">
        <v>105154040</v>
      </c>
      <c r="C203" t="str">
        <f>+VLOOKUP(B203,MaestraLP3[[#All],[CÓDIGO]:[PRODUCTO FOCO]],7,0)</f>
        <v>BOLLERÍA LISTA PARA COMER</v>
      </c>
      <c r="D203" s="46" t="str">
        <f>+VLOOKUP(B203,MaestraLP3[[#All],[CÓDIGO]:[PRODUCTO FOCO]],8,0)</f>
        <v>MINI DONUT CHOCO PEPITAS POPPIES 31 g</v>
      </c>
      <c r="E203" s="46" t="s">
        <v>3161</v>
      </c>
      <c r="F203" s="46" t="s">
        <v>3162</v>
      </c>
      <c r="G203" s="47" t="e">
        <f>+VLOOKUP(B203,MaestraLP3[[#All],[CÓDIGO]:[PRODUCTO FOCO]],30,0)*100+0.1</f>
        <v>#VALUE!</v>
      </c>
      <c r="I203" t="s">
        <v>3163</v>
      </c>
      <c r="J203">
        <f>+VLOOKUP(B203,MaestraLP3[[#All],[CÓDIGO]:[PRODUCTO FOCO]],29,0)</f>
        <v>4939.8830645161288</v>
      </c>
    </row>
    <row r="204" spans="1:10" x14ac:dyDescent="0.35">
      <c r="A204" s="46" t="s">
        <v>3160</v>
      </c>
      <c r="B204" s="3">
        <v>104521100</v>
      </c>
      <c r="C204" t="str">
        <f>+VLOOKUP(B204,MaestraLP3[[#All],[CÓDIGO]:[PRODUCTO FOCO]],7,0)</f>
        <v>BOLLERÍA LISTA PARA COMER</v>
      </c>
      <c r="D204" s="46" t="str">
        <f>+VLOOKUP(B204,MaestraLP3[[#All],[CÓDIGO]:[PRODUCTO FOCO]],8,0)</f>
        <v>MINI DONUT MOSTACILLA POPPIES 31 g</v>
      </c>
      <c r="E204" s="46" t="s">
        <v>3161</v>
      </c>
      <c r="F204" s="46" t="s">
        <v>3162</v>
      </c>
      <c r="G204" s="47" t="e">
        <f>+VLOOKUP(B204,MaestraLP3[[#All],[CÓDIGO]:[PRODUCTO FOCO]],30,0)*100+0.1</f>
        <v>#VALUE!</v>
      </c>
      <c r="I204" t="s">
        <v>3163</v>
      </c>
      <c r="J204">
        <f>+VLOOKUP(B204,MaestraLP3[[#All],[CÓDIGO]:[PRODUCTO FOCO]],29,0)</f>
        <v>2930.6451612903229</v>
      </c>
    </row>
    <row r="205" spans="1:10" x14ac:dyDescent="0.35">
      <c r="A205" s="46" t="s">
        <v>3160</v>
      </c>
      <c r="B205" s="3">
        <v>104529470</v>
      </c>
      <c r="C205" t="e">
        <f>+VLOOKUP(B205,MaestraLP3[[#All],[CÓDIGO]:[PRODUCTO FOCO]],7,0)</f>
        <v>#N/A</v>
      </c>
      <c r="D205" s="46" t="e">
        <f>+VLOOKUP(B205,MaestraLP3[[#All],[CÓDIGO]:[PRODUCTO FOCO]],8,0)</f>
        <v>#N/A</v>
      </c>
      <c r="E205" s="46" t="s">
        <v>3161</v>
      </c>
      <c r="F205" s="46" t="s">
        <v>3162</v>
      </c>
      <c r="G205" s="47" t="e">
        <f>+VLOOKUP(B205,MaestraLP3[[#All],[CÓDIGO]:[PRODUCTO FOCO]],30,0)*100+0.1</f>
        <v>#N/A</v>
      </c>
      <c r="I205" t="s">
        <v>3163</v>
      </c>
      <c r="J205" t="e">
        <f>+VLOOKUP(B205,MaestraLP3[[#All],[CÓDIGO]:[PRODUCTO FOCO]],29,0)</f>
        <v>#N/A</v>
      </c>
    </row>
    <row r="206" spans="1:10" x14ac:dyDescent="0.35">
      <c r="A206" s="46" t="s">
        <v>3160</v>
      </c>
      <c r="B206" s="3">
        <v>104523160</v>
      </c>
      <c r="C206" t="str">
        <f>+VLOOKUP(B206,MaestraLP3[[#All],[CÓDIGO]:[PRODUCTO FOCO]],7,0)</f>
        <v>BOLLERÍA LISTA PARA COMER</v>
      </c>
      <c r="D206" s="46" t="str">
        <f>+VLOOKUP(B206,MaestraLP3[[#All],[CÓDIGO]:[PRODUCTO FOCO]],8,0)</f>
        <v>MIX DE DONUT RELLENAS POPPIES 68 g</v>
      </c>
      <c r="E206" s="46" t="s">
        <v>3161</v>
      </c>
      <c r="F206" s="46" t="s">
        <v>3162</v>
      </c>
      <c r="G206" s="47" t="e">
        <f>+VLOOKUP(B206,MaestraLP3[[#All],[CÓDIGO]:[PRODUCTO FOCO]],30,0)*100+0.1</f>
        <v>#VALUE!</v>
      </c>
      <c r="I206" t="s">
        <v>3163</v>
      </c>
      <c r="J206">
        <f>+VLOOKUP(B206,MaestraLP3[[#All],[CÓDIGO]:[PRODUCTO FOCO]],29,0)</f>
        <v>2558.8235294117649</v>
      </c>
    </row>
    <row r="207" spans="1:10" x14ac:dyDescent="0.35">
      <c r="A207" s="46" t="s">
        <v>3160</v>
      </c>
      <c r="B207" s="3">
        <v>104523170</v>
      </c>
      <c r="C207" t="str">
        <f>+VLOOKUP(B207,MaestraLP3[[#All],[CÓDIGO]:[PRODUCTO FOCO]],7,0)</f>
        <v>BOLLERÍA LISTA PARA COMER</v>
      </c>
      <c r="D207" s="46" t="str">
        <f>+VLOOKUP(B207,MaestraLP3[[#All],[CÓDIGO]:[PRODUCTO FOCO]],8,0)</f>
        <v>MIX DE MINI DONUT POPPIES 18 g</v>
      </c>
      <c r="E207" s="46" t="s">
        <v>3161</v>
      </c>
      <c r="F207" s="46" t="s">
        <v>3162</v>
      </c>
      <c r="G207" s="47" t="e">
        <f>+VLOOKUP(B207,MaestraLP3[[#All],[CÓDIGO]:[PRODUCTO FOCO]],30,0)*100+0.1</f>
        <v>#VALUE!</v>
      </c>
      <c r="I207" t="s">
        <v>3163</v>
      </c>
      <c r="J207">
        <f>+VLOOKUP(B207,MaestraLP3[[#All],[CÓDIGO]:[PRODUCTO FOCO]],29,0)</f>
        <v>3829.3650793650795</v>
      </c>
    </row>
    <row r="208" spans="1:10" x14ac:dyDescent="0.35">
      <c r="A208" s="46" t="s">
        <v>3160</v>
      </c>
      <c r="B208" s="3">
        <v>104538930</v>
      </c>
      <c r="C208" t="str">
        <f>+VLOOKUP(B208,MaestraLP3[[#All],[CÓDIGO]:[PRODUCTO FOCO]],7,0)</f>
        <v>BOLLERÍA LISTA PARA COMER</v>
      </c>
      <c r="D208" s="46" t="str">
        <f>+VLOOKUP(B208,MaestraLP3[[#All],[CÓDIGO]:[PRODUCTO FOCO]],8,0)</f>
        <v>MIX DE MINI DONUT RELLENAS POPPIES 23 G</v>
      </c>
      <c r="E208" s="46" t="s">
        <v>3161</v>
      </c>
      <c r="F208" s="46" t="s">
        <v>3162</v>
      </c>
      <c r="G208" s="47" t="e">
        <f>+VLOOKUP(B208,MaestraLP3[[#All],[CÓDIGO]:[PRODUCTO FOCO]],30,0)*100+0.1</f>
        <v>#VALUE!</v>
      </c>
      <c r="I208" t="s">
        <v>3163</v>
      </c>
      <c r="J208">
        <f>+VLOOKUP(B208,MaestraLP3[[#All],[CÓDIGO]:[PRODUCTO FOCO]],29,0)</f>
        <v>3875</v>
      </c>
    </row>
    <row r="209" spans="1:10" x14ac:dyDescent="0.35">
      <c r="A209" s="46" t="s">
        <v>3160</v>
      </c>
      <c r="B209" s="3">
        <v>104542880</v>
      </c>
      <c r="C209" t="str">
        <f>+VLOOKUP(B209,MaestraLP3[[#All],[CÓDIGO]:[PRODUCTO FOCO]],7,0)</f>
        <v>BOLLERÍA LISTA PARA COMER</v>
      </c>
      <c r="D209" s="46" t="str">
        <f>+VLOOKUP(B209,MaestraLP3[[#All],[CÓDIGO]:[PRODUCTO FOCO]],8,0)</f>
        <v>MUFFIN ARANDANO FRAMBUESA PAVESI 115 G</v>
      </c>
      <c r="E209" s="46" t="s">
        <v>3161</v>
      </c>
      <c r="F209" s="46" t="s">
        <v>3162</v>
      </c>
      <c r="G209" s="47" t="e">
        <f>+VLOOKUP(B209,MaestraLP3[[#All],[CÓDIGO]:[PRODUCTO FOCO]],30,0)*100+0.1</f>
        <v>#VALUE!</v>
      </c>
      <c r="I209" t="s">
        <v>3163</v>
      </c>
      <c r="J209">
        <f>+VLOOKUP(B209,MaestraLP3[[#All],[CÓDIGO]:[PRODUCTO FOCO]],29,0)</f>
        <v>2626.086956521739</v>
      </c>
    </row>
    <row r="210" spans="1:10" x14ac:dyDescent="0.35">
      <c r="A210" s="46" t="s">
        <v>3160</v>
      </c>
      <c r="B210" s="3">
        <v>104542890</v>
      </c>
      <c r="C210" t="str">
        <f>+VLOOKUP(B210,MaestraLP3[[#All],[CÓDIGO]:[PRODUCTO FOCO]],7,0)</f>
        <v>BOLLERÍA LISTA PARA COMER</v>
      </c>
      <c r="D210" s="46" t="str">
        <f>+VLOOKUP(B210,MaestraLP3[[#All],[CÓDIGO]:[PRODUCTO FOCO]],8,0)</f>
        <v>MUFFIN ARANDANO FRAMBUESA PAVESI 60 G</v>
      </c>
      <c r="E210" s="46" t="s">
        <v>3161</v>
      </c>
      <c r="F210" s="46" t="s">
        <v>3162</v>
      </c>
      <c r="G210" s="47" t="e">
        <f>+VLOOKUP(B210,MaestraLP3[[#All],[CÓDIGO]:[PRODUCTO FOCO]],30,0)*100+0.1</f>
        <v>#VALUE!</v>
      </c>
      <c r="I210" t="s">
        <v>3163</v>
      </c>
      <c r="J210">
        <f>+VLOOKUP(B210,MaestraLP3[[#All],[CÓDIGO]:[PRODUCTO FOCO]],29,0)</f>
        <v>1550</v>
      </c>
    </row>
    <row r="211" spans="1:10" x14ac:dyDescent="0.35">
      <c r="A211" s="46" t="s">
        <v>3160</v>
      </c>
      <c r="B211" s="3">
        <v>104542900</v>
      </c>
      <c r="C211" t="str">
        <f>+VLOOKUP(B211,MaestraLP3[[#All],[CÓDIGO]:[PRODUCTO FOCO]],7,0)</f>
        <v>BOLLERÍA LISTA PARA COMER</v>
      </c>
      <c r="D211" s="46" t="str">
        <f>+VLOOKUP(B211,MaestraLP3[[#All],[CÓDIGO]:[PRODUCTO FOCO]],8,0)</f>
        <v>MUFFIN CHOCOLATE CHIPS PAVESI 115 G</v>
      </c>
      <c r="E211" s="46" t="s">
        <v>3161</v>
      </c>
      <c r="F211" s="46" t="s">
        <v>3162</v>
      </c>
      <c r="G211" s="47" t="e">
        <f>+VLOOKUP(B211,MaestraLP3[[#All],[CÓDIGO]:[PRODUCTO FOCO]],30,0)*100+0.1</f>
        <v>#VALUE!</v>
      </c>
      <c r="I211" t="s">
        <v>3163</v>
      </c>
      <c r="J211">
        <f>+VLOOKUP(B211,MaestraLP3[[#All],[CÓDIGO]:[PRODUCTO FOCO]],29,0)</f>
        <v>2057.971014492754</v>
      </c>
    </row>
    <row r="212" spans="1:10" x14ac:dyDescent="0.35">
      <c r="A212" s="46" t="s">
        <v>3160</v>
      </c>
      <c r="B212" s="3">
        <v>104542910</v>
      </c>
      <c r="C212" t="str">
        <f>+VLOOKUP(B212,MaestraLP3[[#All],[CÓDIGO]:[PRODUCTO FOCO]],7,0)</f>
        <v>BOLLERÍA LISTA PARA COMER</v>
      </c>
      <c r="D212" s="46" t="str">
        <f>+VLOOKUP(B212,MaestraLP3[[#All],[CÓDIGO]:[PRODUCTO FOCO]],8,0)</f>
        <v>MUFFIN CHOCOLATE CHIPS PAVESI 60 G</v>
      </c>
      <c r="E212" s="46" t="s">
        <v>3161</v>
      </c>
      <c r="F212" s="46" t="s">
        <v>3162</v>
      </c>
      <c r="G212" s="47" t="e">
        <f>+VLOOKUP(B212,MaestraLP3[[#All],[CÓDIGO]:[PRODUCTO FOCO]],30,0)*100+0.1</f>
        <v>#VALUE!</v>
      </c>
      <c r="I212" t="s">
        <v>3163</v>
      </c>
      <c r="J212">
        <f>+VLOOKUP(B212,MaestraLP3[[#All],[CÓDIGO]:[PRODUCTO FOCO]],29,0)</f>
        <v>1672.2222222222222</v>
      </c>
    </row>
    <row r="213" spans="1:10" x14ac:dyDescent="0.35">
      <c r="A213" s="46" t="s">
        <v>3160</v>
      </c>
      <c r="B213" s="3">
        <v>104528080</v>
      </c>
      <c r="C213" t="str">
        <f>+VLOOKUP(B213,MaestraLP3[[#All],[CÓDIGO]:[PRODUCTO FOCO]],7,0)</f>
        <v>BOLLERÍA LISTA PARA COMER</v>
      </c>
      <c r="D213" s="46" t="str">
        <f>+VLOOKUP(B213,MaestraLP3[[#All],[CÓDIGO]:[PRODUCTO FOCO]],8,0)</f>
        <v>MUFFIN MANZANA CANELA 115 g</v>
      </c>
      <c r="E213" s="46" t="s">
        <v>3161</v>
      </c>
      <c r="F213" s="46" t="s">
        <v>3162</v>
      </c>
      <c r="G213" s="47" t="e">
        <f>+VLOOKUP(B213,MaestraLP3[[#All],[CÓDIGO]:[PRODUCTO FOCO]],30,0)*100+0.1</f>
        <v>#VALUE!</v>
      </c>
      <c r="I213" t="s">
        <v>3163</v>
      </c>
      <c r="J213">
        <f>+VLOOKUP(B213,MaestraLP3[[#All],[CÓDIGO]:[PRODUCTO FOCO]],29,0)</f>
        <v>2655.072463768116</v>
      </c>
    </row>
    <row r="214" spans="1:10" x14ac:dyDescent="0.35">
      <c r="A214" s="46" t="s">
        <v>3160</v>
      </c>
      <c r="B214" s="3">
        <v>104542920</v>
      </c>
      <c r="C214" t="str">
        <f>+VLOOKUP(B214,MaestraLP3[[#All],[CÓDIGO]:[PRODUCTO FOCO]],7,0)</f>
        <v>BOLLERÍA LISTA PARA COMER</v>
      </c>
      <c r="D214" s="46" t="str">
        <f>+VLOOKUP(B214,MaestraLP3[[#All],[CÓDIGO]:[PRODUCTO FOCO]],8,0)</f>
        <v>MUFFIN MANZANA CANELA PAVESI 115 G</v>
      </c>
      <c r="E214" s="46" t="s">
        <v>3161</v>
      </c>
      <c r="F214" s="46" t="s">
        <v>3162</v>
      </c>
      <c r="G214" s="47" t="e">
        <f>+VLOOKUP(B214,MaestraLP3[[#All],[CÓDIGO]:[PRODUCTO FOCO]],30,0)*100+0.1</f>
        <v>#VALUE!</v>
      </c>
      <c r="I214" t="s">
        <v>3163</v>
      </c>
      <c r="J214">
        <f>+VLOOKUP(B214,MaestraLP3[[#All],[CÓDIGO]:[PRODUCTO FOCO]],29,0)</f>
        <v>1588.4057971014493</v>
      </c>
    </row>
    <row r="215" spans="1:10" x14ac:dyDescent="0.35">
      <c r="A215" s="46" t="s">
        <v>3160</v>
      </c>
      <c r="B215" s="3">
        <v>104535350</v>
      </c>
      <c r="C215" t="str">
        <f>+VLOOKUP(B215,MaestraLP3[[#All],[CÓDIGO]:[PRODUCTO FOCO]],7,0)</f>
        <v>BOLLERÍA LISTA PARA COMER</v>
      </c>
      <c r="D215" s="46" t="str">
        <f>+VLOOKUP(B215,MaestraLP3[[#All],[CÓDIGO]:[PRODUCTO FOCO]],8,0)</f>
        <v>MUFFIN RELLENO CHOCOLATE PAVESI 115 GR</v>
      </c>
      <c r="E215" s="46" t="s">
        <v>3161</v>
      </c>
      <c r="F215" s="46" t="s">
        <v>3162</v>
      </c>
      <c r="G215" s="47" t="e">
        <f>+VLOOKUP(B215,MaestraLP3[[#All],[CÓDIGO]:[PRODUCTO FOCO]],30,0)*100+0.1</f>
        <v>#VALUE!</v>
      </c>
      <c r="I215" t="s">
        <v>3163</v>
      </c>
      <c r="J215">
        <f>+VLOOKUP(B215,MaestraLP3[[#All],[CÓDIGO]:[PRODUCTO FOCO]],29,0)</f>
        <v>2443.478260869565</v>
      </c>
    </row>
    <row r="216" spans="1:10" x14ac:dyDescent="0.35">
      <c r="A216" s="46" t="s">
        <v>3160</v>
      </c>
      <c r="B216" s="3">
        <v>104535360</v>
      </c>
      <c r="C216" t="str">
        <f>+VLOOKUP(B216,MaestraLP3[[#All],[CÓDIGO]:[PRODUCTO FOCO]],7,0)</f>
        <v>BOLLERÍA LISTA PARA COMER</v>
      </c>
      <c r="D216" s="46" t="str">
        <f>+VLOOKUP(B216,MaestraLP3[[#All],[CÓDIGO]:[PRODUCTO FOCO]],8,0)</f>
        <v>MUFFIN RELLENO MANJAR PAVESI  115 GR</v>
      </c>
      <c r="E216" s="46" t="s">
        <v>3161</v>
      </c>
      <c r="F216" s="46" t="s">
        <v>3162</v>
      </c>
      <c r="G216" s="47" t="e">
        <f>+VLOOKUP(B216,MaestraLP3[[#All],[CÓDIGO]:[PRODUCTO FOCO]],30,0)*100+0.1</f>
        <v>#VALUE!</v>
      </c>
      <c r="I216" t="s">
        <v>3163</v>
      </c>
      <c r="J216">
        <f>+VLOOKUP(B216,MaestraLP3[[#All],[CÓDIGO]:[PRODUCTO FOCO]],29,0)</f>
        <v>2573.9130434782605</v>
      </c>
    </row>
    <row r="217" spans="1:10" x14ac:dyDescent="0.35">
      <c r="A217" s="46" t="s">
        <v>3160</v>
      </c>
      <c r="B217" s="3">
        <v>104528070</v>
      </c>
      <c r="C217" t="str">
        <f>+VLOOKUP(B217,MaestraLP3[[#All],[CÓDIGO]:[PRODUCTO FOCO]],7,0)</f>
        <v>BOLLERÍA LISTA PARA COMER</v>
      </c>
      <c r="D217" s="46" t="str">
        <f>+VLOOKUP(B217,MaestraLP3[[#All],[CÓDIGO]:[PRODUCTO FOCO]],8,0)</f>
        <v>MUFFIN ZANAHORIA NUEZ 115 g</v>
      </c>
      <c r="E217" s="46" t="s">
        <v>3161</v>
      </c>
      <c r="F217" s="46" t="s">
        <v>3162</v>
      </c>
      <c r="G217" s="47" t="e">
        <f>+VLOOKUP(B217,MaestraLP3[[#All],[CÓDIGO]:[PRODUCTO FOCO]],30,0)*100+0.1</f>
        <v>#VALUE!</v>
      </c>
      <c r="I217" t="s">
        <v>3163</v>
      </c>
      <c r="J217">
        <f>+VLOOKUP(B217,MaestraLP3[[#All],[CÓDIGO]:[PRODUCTO FOCO]],29,0)</f>
        <v>2649.2753623188405</v>
      </c>
    </row>
    <row r="218" spans="1:10" x14ac:dyDescent="0.35">
      <c r="A218" s="46" t="s">
        <v>3160</v>
      </c>
      <c r="B218" s="3">
        <v>104542930</v>
      </c>
      <c r="C218" t="str">
        <f>+VLOOKUP(B218,MaestraLP3[[#All],[CÓDIGO]:[PRODUCTO FOCO]],7,0)</f>
        <v>BOLLERÍA LISTA PARA COMER</v>
      </c>
      <c r="D218" s="46" t="str">
        <f>+VLOOKUP(B218,MaestraLP3[[#All],[CÓDIGO]:[PRODUCTO FOCO]],8,0)</f>
        <v>MUFFIN ZANAHORIA NUEZ PAVESI 115 G</v>
      </c>
      <c r="E218" s="46" t="s">
        <v>3161</v>
      </c>
      <c r="F218" s="46" t="s">
        <v>3162</v>
      </c>
      <c r="G218" s="47" t="e">
        <f>+VLOOKUP(B218,MaestraLP3[[#All],[CÓDIGO]:[PRODUCTO FOCO]],30,0)*100+0.1</f>
        <v>#VALUE!</v>
      </c>
      <c r="I218" t="s">
        <v>3163</v>
      </c>
      <c r="J218">
        <f>+VLOOKUP(B218,MaestraLP3[[#All],[CÓDIGO]:[PRODUCTO FOCO]],29,0)</f>
        <v>1649.2753623188405</v>
      </c>
    </row>
    <row r="219" spans="1:10" x14ac:dyDescent="0.35">
      <c r="A219" s="46" t="s">
        <v>3160</v>
      </c>
      <c r="B219" s="3">
        <v>104532790</v>
      </c>
      <c r="C219" t="str">
        <f>+VLOOKUP(B219,MaestraLP3[[#All],[CÓDIGO]:[PRODUCTO FOCO]],7,0)</f>
        <v>BOLLERÍA LISTA PARA COMER</v>
      </c>
      <c r="D219" s="46" t="str">
        <f>+VLOOKUP(B219,MaestraLP3[[#All],[CÓDIGO]:[PRODUCTO FOCO]],8,0)</f>
        <v>PASTEL DE LIMON POPPIES</v>
      </c>
      <c r="E219" s="46" t="s">
        <v>3161</v>
      </c>
      <c r="F219" s="46" t="s">
        <v>3162</v>
      </c>
      <c r="G219" s="47" t="e">
        <f>+VLOOKUP(B219,MaestraLP3[[#All],[CÓDIGO]:[PRODUCTO FOCO]],30,0)*100+0.1</f>
        <v>#VALUE!</v>
      </c>
      <c r="I219" t="s">
        <v>3163</v>
      </c>
      <c r="J219">
        <f>+VLOOKUP(B219,MaestraLP3[[#All],[CÓDIGO]:[PRODUCTO FOCO]],29,0)</f>
        <v>1962.9629629629628</v>
      </c>
    </row>
    <row r="220" spans="1:10" x14ac:dyDescent="0.35">
      <c r="A220" s="46" t="s">
        <v>3160</v>
      </c>
      <c r="B220" s="3">
        <v>104254140</v>
      </c>
      <c r="C220" t="e">
        <f>+VLOOKUP(B220,MaestraLP3[[#All],[CÓDIGO]:[PRODUCTO FOCO]],7,0)</f>
        <v>#N/A</v>
      </c>
      <c r="D220" s="46" t="e">
        <f>+VLOOKUP(B220,MaestraLP3[[#All],[CÓDIGO]:[PRODUCTO FOCO]],8,0)</f>
        <v>#N/A</v>
      </c>
      <c r="E220" s="46" t="s">
        <v>3161</v>
      </c>
      <c r="F220" s="46" t="s">
        <v>3162</v>
      </c>
      <c r="G220" s="47" t="e">
        <f>+VLOOKUP(B220,MaestraLP3[[#All],[CÓDIGO]:[PRODUCTO FOCO]],30,0)*100+0.1</f>
        <v>#N/A</v>
      </c>
      <c r="I220" t="s">
        <v>3163</v>
      </c>
      <c r="J220" t="e">
        <f>+VLOOKUP(B220,MaestraLP3[[#All],[CÓDIGO]:[PRODUCTO FOCO]],29,0)</f>
        <v>#N/A</v>
      </c>
    </row>
    <row r="221" spans="1:10" x14ac:dyDescent="0.35">
      <c r="A221" s="46" t="s">
        <v>3160</v>
      </c>
      <c r="B221" s="3">
        <v>104521090</v>
      </c>
      <c r="C221" t="e">
        <f>+VLOOKUP(B221,MaestraLP3[[#All],[CÓDIGO]:[PRODUCTO FOCO]],7,0)</f>
        <v>#N/A</v>
      </c>
      <c r="D221" s="46" t="e">
        <f>+VLOOKUP(B221,MaestraLP3[[#All],[CÓDIGO]:[PRODUCTO FOCO]],8,0)</f>
        <v>#N/A</v>
      </c>
      <c r="E221" s="46" t="s">
        <v>3161</v>
      </c>
      <c r="F221" s="46" t="s">
        <v>3162</v>
      </c>
      <c r="G221" s="47" t="e">
        <f>+VLOOKUP(B221,MaestraLP3[[#All],[CÓDIGO]:[PRODUCTO FOCO]],30,0)*100+0.1</f>
        <v>#N/A</v>
      </c>
      <c r="I221" t="s">
        <v>3163</v>
      </c>
      <c r="J221" t="e">
        <f>+VLOOKUP(B221,MaestraLP3[[#All],[CÓDIGO]:[PRODUCTO FOCO]],29,0)</f>
        <v>#N/A</v>
      </c>
    </row>
    <row r="222" spans="1:10" x14ac:dyDescent="0.35">
      <c r="A222" s="46" t="s">
        <v>3160</v>
      </c>
      <c r="B222" s="3">
        <v>104539870</v>
      </c>
      <c r="C222" t="str">
        <f>+VLOOKUP(B222,MaestraLP3[[#All],[CÓDIGO]:[PRODUCTO FOCO]],7,0)</f>
        <v>BOLLERÍA LISTA PARA COMER</v>
      </c>
      <c r="D222" s="46" t="str">
        <f>+VLOOKUP(B222,MaestraLP3[[#All],[CÓDIGO]:[PRODUCTO FOCO]],8,0)</f>
        <v>REJILLA DAMASCO POPPIES 75 g</v>
      </c>
      <c r="E222" s="46" t="s">
        <v>3161</v>
      </c>
      <c r="F222" s="46" t="s">
        <v>3162</v>
      </c>
      <c r="G222" s="47" t="e">
        <f>+VLOOKUP(B222,MaestraLP3[[#All],[CÓDIGO]:[PRODUCTO FOCO]],30,0)*100+0.1</f>
        <v>#VALUE!</v>
      </c>
      <c r="I222" t="s">
        <v>3163</v>
      </c>
      <c r="J222">
        <f>+VLOOKUP(B222,MaestraLP3[[#All],[CÓDIGO]:[PRODUCTO FOCO]],29,0)</f>
        <v>1015.2777777777777</v>
      </c>
    </row>
    <row r="223" spans="1:10" x14ac:dyDescent="0.35">
      <c r="A223" s="46" t="s">
        <v>3160</v>
      </c>
      <c r="B223" s="3">
        <v>104537940</v>
      </c>
      <c r="C223" t="str">
        <f>+VLOOKUP(B223,MaestraLP3[[#All],[CÓDIGO]:[PRODUCTO FOCO]],7,0)</f>
        <v>BOLLERÍA LISTA PARA COMER</v>
      </c>
      <c r="D223" s="46" t="str">
        <f>+VLOOKUP(B223,MaestraLP3[[#All],[CÓDIGO]:[PRODUCTO FOCO]],8,0)</f>
        <v>ROLLO DE CANELA GLASEADO 114 G</v>
      </c>
      <c r="E223" s="46" t="s">
        <v>3161</v>
      </c>
      <c r="F223" s="46" t="s">
        <v>3162</v>
      </c>
      <c r="G223" s="47" t="e">
        <f>+VLOOKUP(B223,MaestraLP3[[#All],[CÓDIGO]:[PRODUCTO FOCO]],30,0)*100+0.1</f>
        <v>#VALUE!</v>
      </c>
      <c r="I223" t="s">
        <v>3163</v>
      </c>
      <c r="J223">
        <f>+VLOOKUP(B223,MaestraLP3[[#All],[CÓDIGO]:[PRODUCTO FOCO]],29,0)</f>
        <v>1843.4343434343434</v>
      </c>
    </row>
    <row r="224" spans="1:10" x14ac:dyDescent="0.35">
      <c r="A224" s="46" t="s">
        <v>3160</v>
      </c>
      <c r="B224" s="3">
        <v>105154610</v>
      </c>
      <c r="C224" t="str">
        <f>+VLOOKUP(B224,MaestraLP3[[#All],[CÓDIGO]:[PRODUCTO FOCO]],7,0)</f>
        <v>BOLLERÍA LISTA PARA COMER</v>
      </c>
      <c r="D224" s="46" t="str">
        <f>+VLOOKUP(B224,MaestraLP3[[#All],[CÓDIGO]:[PRODUCTO FOCO]],8,0)</f>
        <v>VOLCAN CHOCOLATE BERLYS 80 g</v>
      </c>
      <c r="E224" s="46" t="s">
        <v>3161</v>
      </c>
      <c r="F224" s="46" t="s">
        <v>3162</v>
      </c>
      <c r="G224" s="47" t="e">
        <f>+VLOOKUP(B224,MaestraLP3[[#All],[CÓDIGO]:[PRODUCTO FOCO]],30,0)*100+0.1</f>
        <v>#VALUE!</v>
      </c>
      <c r="I224" t="s">
        <v>3163</v>
      </c>
      <c r="J224">
        <f>+VLOOKUP(B224,MaestraLP3[[#All],[CÓDIGO]:[PRODUCTO FOCO]],29,0)</f>
        <v>2150.3749999999991</v>
      </c>
    </row>
    <row r="225" spans="1:10" x14ac:dyDescent="0.35">
      <c r="A225" s="46" t="s">
        <v>3160</v>
      </c>
      <c r="B225" s="3">
        <v>104518330</v>
      </c>
      <c r="C225" t="str">
        <f>+VLOOKUP(B225,MaestraLP3[[#All],[CÓDIGO]:[PRODUCTO FOCO]],7,0)</f>
        <v>BOLLERÍA LISTA PARA COMER</v>
      </c>
      <c r="D225" s="46" t="str">
        <f>+VLOOKUP(B225,MaestraLP3[[#All],[CÓDIGO]:[PRODUCTO FOCO]],8,0)</f>
        <v>WAFFLE BERLYS 90 g</v>
      </c>
      <c r="E225" s="46" t="s">
        <v>3161</v>
      </c>
      <c r="F225" s="46" t="s">
        <v>3162</v>
      </c>
      <c r="G225" s="47" t="e">
        <f>+VLOOKUP(B225,MaestraLP3[[#All],[CÓDIGO]:[PRODUCTO FOCO]],30,0)*100+0.1</f>
        <v>#VALUE!</v>
      </c>
      <c r="I225" t="s">
        <v>3163</v>
      </c>
      <c r="J225">
        <f>+VLOOKUP(B225,MaestraLP3[[#All],[CÓDIGO]:[PRODUCTO FOCO]],29,0)</f>
        <v>1979.7407407407404</v>
      </c>
    </row>
    <row r="226" spans="1:10" x14ac:dyDescent="0.35">
      <c r="A226" s="46" t="s">
        <v>3160</v>
      </c>
      <c r="B226" s="3">
        <v>104522520</v>
      </c>
      <c r="C226" t="str">
        <f>+VLOOKUP(B226,MaestraLP3[[#All],[CÓDIGO]:[PRODUCTO FOCO]],7,0)</f>
        <v>BOLLERIA PARA HORNEAR</v>
      </c>
      <c r="D226" s="46" t="str">
        <f>+VLOOKUP(B226,MaestraLP3[[#All],[CÓDIGO]:[PRODUCTO FOCO]],8,0)</f>
        <v>CHURROS BUCLE AVIKO 1 kg</v>
      </c>
      <c r="E226" s="46" t="s">
        <v>3161</v>
      </c>
      <c r="F226" s="46" t="s">
        <v>3162</v>
      </c>
      <c r="G226" s="47" t="e">
        <f>+VLOOKUP(B226,MaestraLP3[[#All],[CÓDIGO]:[PRODUCTO FOCO]],30,0)*100+0.1</f>
        <v>#VALUE!</v>
      </c>
      <c r="I226" t="s">
        <v>3163</v>
      </c>
      <c r="J226">
        <f>+VLOOKUP(B226,MaestraLP3[[#All],[CÓDIGO]:[PRODUCTO FOCO]],29,0)</f>
        <v>1852</v>
      </c>
    </row>
    <row r="227" spans="1:10" x14ac:dyDescent="0.35">
      <c r="A227" s="46" t="s">
        <v>3160</v>
      </c>
      <c r="B227" s="3">
        <v>104524040</v>
      </c>
      <c r="C227" t="str">
        <f>+VLOOKUP(B227,MaestraLP3[[#All],[CÓDIGO]:[PRODUCTO FOCO]],7,0)</f>
        <v>BOLLERIA PARA HORNEAR</v>
      </c>
      <c r="D227" s="46" t="str">
        <f>+VLOOKUP(B227,MaestraLP3[[#All],[CÓDIGO]:[PRODUCTO FOCO]],8,0)</f>
        <v>CHURROS CLÁSICO (RECTO) AVIKO 1KG</v>
      </c>
      <c r="E227" s="46" t="s">
        <v>3161</v>
      </c>
      <c r="F227" s="46" t="s">
        <v>3162</v>
      </c>
      <c r="G227" s="47" t="e">
        <f>+VLOOKUP(B227,MaestraLP3[[#All],[CÓDIGO]:[PRODUCTO FOCO]],30,0)*100+0.1</f>
        <v>#VALUE!</v>
      </c>
      <c r="I227" t="s">
        <v>3163</v>
      </c>
      <c r="J227">
        <f>+VLOOKUP(B227,MaestraLP3[[#All],[CÓDIGO]:[PRODUCTO FOCO]],29,0)</f>
        <v>2006.3633333333335</v>
      </c>
    </row>
    <row r="228" spans="1:10" x14ac:dyDescent="0.35">
      <c r="A228" s="46" t="s">
        <v>3160</v>
      </c>
      <c r="B228" s="3">
        <v>104529290</v>
      </c>
      <c r="C228" t="str">
        <f>+VLOOKUP(B228,MaestraLP3[[#All],[CÓDIGO]:[PRODUCTO FOCO]],7,0)</f>
        <v>BOLLERIA PARA HORNEAR</v>
      </c>
      <c r="D228" s="46" t="str">
        <f>+VLOOKUP(B228,MaestraLP3[[#All],[CÓDIGO]:[PRODUCTO FOCO]],8,0)</f>
        <v>CROISSANT RELLENO MANJAR PAGNIFIQUE 41g</v>
      </c>
      <c r="E228" s="46" t="s">
        <v>3161</v>
      </c>
      <c r="F228" s="46" t="s">
        <v>3162</v>
      </c>
      <c r="G228" s="47" t="e">
        <f>+VLOOKUP(B228,MaestraLP3[[#All],[CÓDIGO]:[PRODUCTO FOCO]],30,0)*100+0.1</f>
        <v>#VALUE!</v>
      </c>
      <c r="I228" t="s">
        <v>3163</v>
      </c>
      <c r="J228">
        <f>+VLOOKUP(B228,MaestraLP3[[#All],[CÓDIGO]:[PRODUCTO FOCO]],29,0)</f>
        <v>1156.25</v>
      </c>
    </row>
    <row r="229" spans="1:10" x14ac:dyDescent="0.35">
      <c r="A229" s="46" t="s">
        <v>3160</v>
      </c>
      <c r="B229" s="3">
        <v>104529270</v>
      </c>
      <c r="C229" t="str">
        <f>+VLOOKUP(B229,MaestraLP3[[#All],[CÓDIGO]:[PRODUCTO FOCO]],7,0)</f>
        <v>BOLLERIA PARA HORNEAR</v>
      </c>
      <c r="D229" s="46" t="str">
        <f>+VLOOKUP(B229,MaestraLP3[[#All],[CÓDIGO]:[PRODUCTO FOCO]],8,0)</f>
        <v>MARGARITA DE CREMA PAGNIFIQUE 36 g</v>
      </c>
      <c r="E229" s="46" t="s">
        <v>3161</v>
      </c>
      <c r="F229" s="46" t="s">
        <v>3162</v>
      </c>
      <c r="G229" s="47" t="e">
        <f>+VLOOKUP(B229,MaestraLP3[[#All],[CÓDIGO]:[PRODUCTO FOCO]],30,0)*100+0.1</f>
        <v>#VALUE!</v>
      </c>
      <c r="I229" t="s">
        <v>3163</v>
      </c>
      <c r="J229">
        <f>+VLOOKUP(B229,MaestraLP3[[#All],[CÓDIGO]:[PRODUCTO FOCO]],29,0)</f>
        <v>548.07692307692309</v>
      </c>
    </row>
    <row r="230" spans="1:10" x14ac:dyDescent="0.35">
      <c r="A230" s="46" t="s">
        <v>3160</v>
      </c>
      <c r="B230" s="3">
        <v>104529280</v>
      </c>
      <c r="C230" t="str">
        <f>+VLOOKUP(B230,MaestraLP3[[#All],[CÓDIGO]:[PRODUCTO FOCO]],7,0)</f>
        <v>BOLLERIA PARA HORNEAR</v>
      </c>
      <c r="D230" s="46" t="str">
        <f>+VLOOKUP(B230,MaestraLP3[[#All],[CÓDIGO]:[PRODUCTO FOCO]],8,0)</f>
        <v>MARGARITA DE MEMBRILLO PAGNIFIQUE 36 g</v>
      </c>
      <c r="E230" s="46" t="s">
        <v>3161</v>
      </c>
      <c r="F230" s="46" t="s">
        <v>3162</v>
      </c>
      <c r="G230" s="47" t="e">
        <f>+VLOOKUP(B230,MaestraLP3[[#All],[CÓDIGO]:[PRODUCTO FOCO]],30,0)*100+0.1</f>
        <v>#VALUE!</v>
      </c>
      <c r="I230" t="s">
        <v>3163</v>
      </c>
      <c r="J230">
        <f>+VLOOKUP(B230,MaestraLP3[[#All],[CÓDIGO]:[PRODUCTO FOCO]],29,0)</f>
        <v>900</v>
      </c>
    </row>
    <row r="231" spans="1:10" x14ac:dyDescent="0.35">
      <c r="A231" s="46" t="s">
        <v>3160</v>
      </c>
      <c r="B231" s="3">
        <v>104539860</v>
      </c>
      <c r="C231" t="str">
        <f>+VLOOKUP(B231,MaestraLP3[[#All],[CÓDIGO]:[PRODUCTO FOCO]],7,0)</f>
        <v>BOLLERIA PARA HORNEAR</v>
      </c>
      <c r="D231" s="46" t="str">
        <f>+VLOOKUP(B231,MaestraLP3[[#All],[CÓDIGO]:[PRODUCTO FOCO]],8,0)</f>
        <v>MEDIALUNA ARTESANAL PAGNIFIQUE 40G</v>
      </c>
      <c r="E231" s="46" t="s">
        <v>3161</v>
      </c>
      <c r="F231" s="46" t="s">
        <v>3162</v>
      </c>
      <c r="G231" s="47" t="e">
        <f>+VLOOKUP(B231,MaestraLP3[[#All],[CÓDIGO]:[PRODUCTO FOCO]],30,0)*100+0.1</f>
        <v>#VALUE!</v>
      </c>
      <c r="I231" t="s">
        <v>3163</v>
      </c>
      <c r="J231">
        <f>+VLOOKUP(B231,MaestraLP3[[#All],[CÓDIGO]:[PRODUCTO FOCO]],29,0)</f>
        <v>995.37037037037032</v>
      </c>
    </row>
    <row r="232" spans="1:10" x14ac:dyDescent="0.35">
      <c r="A232" s="46" t="s">
        <v>3160</v>
      </c>
      <c r="B232" s="3">
        <v>104528980</v>
      </c>
      <c r="C232" t="str">
        <f>+VLOOKUP(B232,MaestraLP3[[#All],[CÓDIGO]:[PRODUCTO FOCO]],7,0)</f>
        <v>BOLLERIA PARA HORNEAR</v>
      </c>
      <c r="D232" s="46" t="str">
        <f>+VLOOKUP(B232,MaestraLP3[[#All],[CÓDIGO]:[PRODUCTO FOCO]],8,0)</f>
        <v>MEDIALUNA PAGNIFIQUE 40 g</v>
      </c>
      <c r="E232" s="46" t="s">
        <v>3161</v>
      </c>
      <c r="F232" s="46" t="s">
        <v>3162</v>
      </c>
      <c r="G232" s="47" t="e">
        <f>+VLOOKUP(B232,MaestraLP3[[#All],[CÓDIGO]:[PRODUCTO FOCO]],30,0)*100+0.1</f>
        <v>#VALUE!</v>
      </c>
      <c r="I232" t="s">
        <v>3163</v>
      </c>
      <c r="J232">
        <f>+VLOOKUP(B232,MaestraLP3[[#All],[CÓDIGO]:[PRODUCTO FOCO]],29,0)</f>
        <v>2262.5</v>
      </c>
    </row>
    <row r="233" spans="1:10" x14ac:dyDescent="0.35">
      <c r="A233" s="46" t="s">
        <v>3160</v>
      </c>
      <c r="B233" s="3">
        <v>104528990</v>
      </c>
      <c r="C233" t="str">
        <f>+VLOOKUP(B233,MaestraLP3[[#All],[CÓDIGO]:[PRODUCTO FOCO]],7,0)</f>
        <v>BOLLERIA PARA HORNEAR</v>
      </c>
      <c r="D233" s="46" t="str">
        <f>+VLOOKUP(B233,MaestraLP3[[#All],[CÓDIGO]:[PRODUCTO FOCO]],8,0)</f>
        <v>MEDIALUNA PAGNIFIQUE 45 g</v>
      </c>
      <c r="E233" s="46" t="s">
        <v>3161</v>
      </c>
      <c r="F233" s="46" t="s">
        <v>3162</v>
      </c>
      <c r="G233" s="47" t="e">
        <f>+VLOOKUP(B233,MaestraLP3[[#All],[CÓDIGO]:[PRODUCTO FOCO]],30,0)*100+0.1</f>
        <v>#VALUE!</v>
      </c>
      <c r="I233" t="s">
        <v>3163</v>
      </c>
      <c r="J233">
        <f>+VLOOKUP(B233,MaestraLP3[[#All],[CÓDIGO]:[PRODUCTO FOCO]],29,0)</f>
        <v>2262.9629629629626</v>
      </c>
    </row>
    <row r="234" spans="1:10" x14ac:dyDescent="0.35">
      <c r="A234" s="46" t="s">
        <v>3160</v>
      </c>
      <c r="B234" s="3">
        <v>104351590</v>
      </c>
      <c r="C234" t="str">
        <f>+VLOOKUP(B234,MaestraLP3[[#All],[CÓDIGO]:[PRODUCTO FOCO]],7,0)</f>
        <v>BOLLERIA PARA HORNEAR</v>
      </c>
      <c r="D234" s="46" t="str">
        <f>+VLOOKUP(B234,MaestraLP3[[#All],[CÓDIGO]:[PRODUCTO FOCO]],8,0)</f>
        <v>MINI TOP HOJALDRE CHOCOLATE BERLYS 55 g</v>
      </c>
      <c r="E234" s="46" t="s">
        <v>3161</v>
      </c>
      <c r="F234" s="46" t="s">
        <v>3162</v>
      </c>
      <c r="G234" s="47" t="e">
        <f>+VLOOKUP(B234,MaestraLP3[[#All],[CÓDIGO]:[PRODUCTO FOCO]],30,0)*100+0.1</f>
        <v>#VALUE!</v>
      </c>
      <c r="I234" t="s">
        <v>3163</v>
      </c>
      <c r="J234">
        <f>+VLOOKUP(B234,MaestraLP3[[#All],[CÓDIGO]:[PRODUCTO FOCO]],29,0)</f>
        <v>1419.8236363636361</v>
      </c>
    </row>
    <row r="235" spans="1:10" x14ac:dyDescent="0.35">
      <c r="A235" s="46" t="s">
        <v>3160</v>
      </c>
      <c r="B235" s="3">
        <v>104543490</v>
      </c>
      <c r="C235" t="str">
        <f>+VLOOKUP(B235,MaestraLP3[[#All],[CÓDIGO]:[PRODUCTO FOCO]],7,0)</f>
        <v>BOLLERIA PARA HORNEAR</v>
      </c>
      <c r="D235" s="46" t="str">
        <f>+VLOOKUP(B235,MaestraLP3[[#All],[CÓDIGO]:[PRODUCTO FOCO]],8,0)</f>
        <v>NAPOLITANA JAMÓN QUESO 70 G</v>
      </c>
      <c r="E235" s="46" t="s">
        <v>3161</v>
      </c>
      <c r="F235" s="46" t="s">
        <v>3162</v>
      </c>
      <c r="G235" s="47" t="e">
        <f>+VLOOKUP(B235,MaestraLP3[[#All],[CÓDIGO]:[PRODUCTO FOCO]],30,0)*100+0.1</f>
        <v>#VALUE!</v>
      </c>
      <c r="I235" t="s">
        <v>3163</v>
      </c>
      <c r="J235">
        <f>+VLOOKUP(B235,MaestraLP3[[#All],[CÓDIGO]:[PRODUCTO FOCO]],29,0)</f>
        <v>1800.0000000000002</v>
      </c>
    </row>
    <row r="236" spans="1:10" x14ac:dyDescent="0.35">
      <c r="A236" s="46" t="s">
        <v>3160</v>
      </c>
      <c r="B236" s="3">
        <v>104543500</v>
      </c>
      <c r="C236" t="str">
        <f>+VLOOKUP(B236,MaestraLP3[[#All],[CÓDIGO]:[PRODUCTO FOCO]],7,0)</f>
        <v>BOLLERIA PARA HORNEAR</v>
      </c>
      <c r="D236" s="46" t="str">
        <f>+VLOOKUP(B236,MaestraLP3[[#All],[CÓDIGO]:[PRODUCTO FOCO]],8,0)</f>
        <v>NAPOLITANA RICOTTA ESPINACA 70 G</v>
      </c>
      <c r="E236" s="46" t="s">
        <v>3161</v>
      </c>
      <c r="F236" s="46" t="s">
        <v>3162</v>
      </c>
      <c r="G236" s="47" t="e">
        <f>+VLOOKUP(B236,MaestraLP3[[#All],[CÓDIGO]:[PRODUCTO FOCO]],30,0)*100+0.1</f>
        <v>#VALUE!</v>
      </c>
      <c r="I236" t="s">
        <v>3163</v>
      </c>
      <c r="J236">
        <f>+VLOOKUP(B236,MaestraLP3[[#All],[CÓDIGO]:[PRODUCTO FOCO]],29,0)</f>
        <v>1728.5714285714287</v>
      </c>
    </row>
    <row r="237" spans="1:10" x14ac:dyDescent="0.35">
      <c r="A237" s="46" t="s">
        <v>3160</v>
      </c>
      <c r="B237" s="3">
        <v>104529000</v>
      </c>
      <c r="C237" t="str">
        <f>+VLOOKUP(B237,MaestraLP3[[#All],[CÓDIGO]:[PRODUCTO FOCO]],7,0)</f>
        <v>BOLLERIA PARA HORNEAR</v>
      </c>
      <c r="D237" s="46" t="str">
        <f>+VLOOKUP(B237,MaestraLP3[[#All],[CÓDIGO]:[PRODUCTO FOCO]],8,0)</f>
        <v>REJILLA DE MEMBRILLO PAGNIFIQUE 48 g</v>
      </c>
      <c r="E237" s="46" t="s">
        <v>3161</v>
      </c>
      <c r="F237" s="46" t="s">
        <v>3162</v>
      </c>
      <c r="G237" s="47" t="e">
        <f>+VLOOKUP(B237,MaestraLP3[[#All],[CÓDIGO]:[PRODUCTO FOCO]],30,0)*100+0.1</f>
        <v>#VALUE!</v>
      </c>
      <c r="I237" t="s">
        <v>3163</v>
      </c>
      <c r="J237">
        <f>+VLOOKUP(B237,MaestraLP3[[#All],[CÓDIGO]:[PRODUCTO FOCO]],29,0)</f>
        <v>791.66666666666674</v>
      </c>
    </row>
    <row r="238" spans="1:10" x14ac:dyDescent="0.35">
      <c r="A238" s="46" t="s">
        <v>3160</v>
      </c>
      <c r="B238" s="3">
        <v>104518070</v>
      </c>
      <c r="C238" t="str">
        <f>+VLOOKUP(B238,MaestraLP3[[#All],[CÓDIGO]:[PRODUCTO FOCO]],7,0)</f>
        <v>BOLLERIA PARA HORNEAR</v>
      </c>
      <c r="D238" s="46" t="str">
        <f>+VLOOKUP(B238,MaestraLP3[[#All],[CÓDIGO]:[PRODUCTO FOCO]],8,0)</f>
        <v>STRUDEL MANZANA PAGNIFIQUE 56 g</v>
      </c>
      <c r="E238" s="46" t="s">
        <v>3161</v>
      </c>
      <c r="F238" s="46" t="s">
        <v>3162</v>
      </c>
      <c r="G238" s="47" t="e">
        <f>+VLOOKUP(B238,MaestraLP3[[#All],[CÓDIGO]:[PRODUCTO FOCO]],30,0)*100+0.1</f>
        <v>#VALUE!</v>
      </c>
      <c r="I238" t="s">
        <v>3163</v>
      </c>
      <c r="J238">
        <f>+VLOOKUP(B238,MaestraLP3[[#All],[CÓDIGO]:[PRODUCTO FOCO]],29,0)</f>
        <v>1212.1428571428571</v>
      </c>
    </row>
    <row r="239" spans="1:10" x14ac:dyDescent="0.35">
      <c r="A239" s="46" t="s">
        <v>3160</v>
      </c>
      <c r="B239" s="3">
        <v>104529030</v>
      </c>
      <c r="C239" t="str">
        <f>+VLOOKUP(B239,MaestraLP3[[#All],[CÓDIGO]:[PRODUCTO FOCO]],7,0)</f>
        <v>BOLLERIA PARA HORNEAR</v>
      </c>
      <c r="D239" s="46" t="str">
        <f>+VLOOKUP(B239,MaestraLP3[[#All],[CÓDIGO]:[PRODUCTO FOCO]],8,0)</f>
        <v>TOP DE FRAMBUESA 72 g</v>
      </c>
      <c r="E239" s="46" t="s">
        <v>3161</v>
      </c>
      <c r="F239" s="46" t="s">
        <v>3162</v>
      </c>
      <c r="G239" s="47" t="e">
        <f>+VLOOKUP(B239,MaestraLP3[[#All],[CÓDIGO]:[PRODUCTO FOCO]],30,0)*100+0.1</f>
        <v>#VALUE!</v>
      </c>
      <c r="I239" t="s">
        <v>3163</v>
      </c>
      <c r="J239">
        <f>+VLOOKUP(B239,MaestraLP3[[#All],[CÓDIGO]:[PRODUCTO FOCO]],29,0)</f>
        <v>1187.5</v>
      </c>
    </row>
    <row r="240" spans="1:10" x14ac:dyDescent="0.35">
      <c r="A240" s="46" t="s">
        <v>3160</v>
      </c>
      <c r="B240" s="3">
        <v>104533320</v>
      </c>
      <c r="C240" t="str">
        <f>+VLOOKUP(B240,MaestraLP3[[#All],[CÓDIGO]:[PRODUCTO FOCO]],7,0)</f>
        <v>GRASAS CULINARIAS</v>
      </c>
      <c r="D240" s="46" t="str">
        <f>+VLOOKUP(B240,MaestraLP3[[#All],[CÓDIGO]:[PRODUCTO FOCO]],8,0)</f>
        <v>MARGARINA LAMINACION PLUS CSM 2kg</v>
      </c>
      <c r="E240" s="46" t="s">
        <v>3161</v>
      </c>
      <c r="F240" s="46" t="s">
        <v>3162</v>
      </c>
      <c r="G240" s="47" t="e">
        <f>+VLOOKUP(B240,MaestraLP3[[#All],[CÓDIGO]:[PRODUCTO FOCO]],30,0)*100+0.1</f>
        <v>#VALUE!</v>
      </c>
      <c r="I240" t="s">
        <v>3163</v>
      </c>
      <c r="J240">
        <f>+VLOOKUP(B240,MaestraLP3[[#All],[CÓDIGO]:[PRODUCTO FOCO]],29,0)</f>
        <v>2006.5</v>
      </c>
    </row>
    <row r="241" spans="1:10" x14ac:dyDescent="0.35">
      <c r="A241" s="46" t="s">
        <v>3160</v>
      </c>
      <c r="B241" s="3">
        <v>104512030</v>
      </c>
      <c r="C241" t="str">
        <f>+VLOOKUP(B241,MaestraLP3[[#All],[CÓDIGO]:[PRODUCTO FOCO]],7,0)</f>
        <v>HARINAS Y SEMOLAS</v>
      </c>
      <c r="D241" s="46" t="str">
        <f>+VLOOKUP(B241,MaestraLP3[[#All],[CÓDIGO]:[PRODUCTO FOCO]],8,0)</f>
        <v>HARINA C/POLVO MONT BLANC CAROZZI 1 kg</v>
      </c>
      <c r="E241" s="46" t="s">
        <v>3161</v>
      </c>
      <c r="F241" s="46" t="s">
        <v>3162</v>
      </c>
      <c r="G241" s="47" t="e">
        <f>+VLOOKUP(B241,MaestraLP3[[#All],[CÓDIGO]:[PRODUCTO FOCO]],30,0)*100+0.1</f>
        <v>#VALUE!</v>
      </c>
      <c r="I241" t="s">
        <v>3163</v>
      </c>
      <c r="J241">
        <f>+VLOOKUP(B241,MaestraLP3[[#All],[CÓDIGO]:[PRODUCTO FOCO]],29,0)</f>
        <v>395.15916666666664</v>
      </c>
    </row>
    <row r="242" spans="1:10" x14ac:dyDescent="0.35">
      <c r="A242" s="46" t="s">
        <v>3160</v>
      </c>
      <c r="B242" s="3">
        <v>104543560</v>
      </c>
      <c r="C242" t="str">
        <f>+VLOOKUP(B242,MaestraLP3[[#All],[CÓDIGO]:[PRODUCTO FOCO]],7,0)</f>
        <v>HARINAS Y SEMOLAS</v>
      </c>
      <c r="D242" s="46" t="str">
        <f>+VLOOKUP(B242,MaestraLP3[[#All],[CÓDIGO]:[PRODUCTO FOCO]],8,0)</f>
        <v>HARINA PIZZA 5 KG</v>
      </c>
      <c r="E242" s="46" t="s">
        <v>3161</v>
      </c>
      <c r="F242" s="46" t="s">
        <v>3162</v>
      </c>
      <c r="G242" s="47" t="e">
        <f>+VLOOKUP(B242,MaestraLP3[[#All],[CÓDIGO]:[PRODUCTO FOCO]],30,0)*100+0.1</f>
        <v>#VALUE!</v>
      </c>
      <c r="I242" t="s">
        <v>3163</v>
      </c>
      <c r="J242">
        <f>+VLOOKUP(B242,MaestraLP3[[#All],[CÓDIGO]:[PRODUCTO FOCO]],29,0)</f>
        <v>536</v>
      </c>
    </row>
    <row r="243" spans="1:10" x14ac:dyDescent="0.35">
      <c r="A243" s="46" t="s">
        <v>3160</v>
      </c>
      <c r="B243" s="3">
        <v>104542610</v>
      </c>
      <c r="C243" t="str">
        <f>+VLOOKUP(B243,MaestraLP3[[#All],[CÓDIGO]:[PRODUCTO FOCO]],7,0)</f>
        <v>HARINAS Y SEMOLAS</v>
      </c>
      <c r="D243" s="46" t="str">
        <f>+VLOOKUP(B243,MaestraLP3[[#All],[CÓDIGO]:[PRODUCTO FOCO]],8,0)</f>
        <v>HARINA PIZZA SAN CRISTOBAL 25 KG</v>
      </c>
      <c r="E243" s="46" t="s">
        <v>3161</v>
      </c>
      <c r="F243" s="46" t="s">
        <v>3162</v>
      </c>
      <c r="G243" s="47" t="e">
        <f>+VLOOKUP(B243,MaestraLP3[[#All],[CÓDIGO]:[PRODUCTO FOCO]],30,0)*100+0.1</f>
        <v>#VALUE!</v>
      </c>
      <c r="I243" t="s">
        <v>3163</v>
      </c>
      <c r="J243">
        <f>+VLOOKUP(B243,MaestraLP3[[#All],[CÓDIGO]:[PRODUCTO FOCO]],29,0)</f>
        <v>472.68</v>
      </c>
    </row>
    <row r="244" spans="1:10" x14ac:dyDescent="0.35">
      <c r="A244" s="46" t="s">
        <v>3160</v>
      </c>
      <c r="B244" s="3">
        <v>104525770</v>
      </c>
      <c r="C244" t="str">
        <f>+VLOOKUP(B244,MaestraLP3[[#All],[CÓDIGO]:[PRODUCTO FOCO]],7,0)</f>
        <v>HARINAS Y SEMOLAS</v>
      </c>
      <c r="D244" s="46" t="str">
        <f>+VLOOKUP(B244,MaestraLP3[[#All],[CÓDIGO]:[PRODUCTO FOCO]],8,0)</f>
        <v>HARINA S/POLVO 1 kg</v>
      </c>
      <c r="E244" s="46" t="s">
        <v>3161</v>
      </c>
      <c r="F244" s="46" t="s">
        <v>3162</v>
      </c>
      <c r="G244" s="47" t="e">
        <f>+VLOOKUP(B244,MaestraLP3[[#All],[CÓDIGO]:[PRODUCTO FOCO]],30,0)*100+0.1</f>
        <v>#VALUE!</v>
      </c>
      <c r="I244" t="s">
        <v>3163</v>
      </c>
      <c r="J244">
        <f>+VLOOKUP(B244,MaestraLP3[[#All],[CÓDIGO]:[PRODUCTO FOCO]],29,0)</f>
        <v>540</v>
      </c>
    </row>
    <row r="245" spans="1:10" x14ac:dyDescent="0.35">
      <c r="A245" s="46" t="s">
        <v>3160</v>
      </c>
      <c r="B245" s="3">
        <v>104517100</v>
      </c>
      <c r="C245" t="str">
        <f>+VLOOKUP(B245,MaestraLP3[[#All],[CÓDIGO]:[PRODUCTO FOCO]],7,0)</f>
        <v>HELADOS</v>
      </c>
      <c r="D245" s="46" t="str">
        <f>+VLOOKUP(B245,MaestraLP3[[#All],[CÓDIGO]:[PRODUCTO FOCO]],8,0)</f>
        <v>HELADO CHOCOLATE COPPELIA 4,5 l</v>
      </c>
      <c r="E245" s="46" t="s">
        <v>3161</v>
      </c>
      <c r="F245" s="46" t="s">
        <v>3162</v>
      </c>
      <c r="G245" s="47" t="e">
        <f>+VLOOKUP(B245,MaestraLP3[[#All],[CÓDIGO]:[PRODUCTO FOCO]],30,0)*100+0.1</f>
        <v>#VALUE!</v>
      </c>
      <c r="I245" t="s">
        <v>3163</v>
      </c>
      <c r="J245">
        <f>+VLOOKUP(B245,MaestraLP3[[#All],[CÓDIGO]:[PRODUCTO FOCO]],29,0)</f>
        <v>1400.5592592592593</v>
      </c>
    </row>
    <row r="246" spans="1:10" x14ac:dyDescent="0.35">
      <c r="A246" s="46" t="s">
        <v>3160</v>
      </c>
      <c r="B246" s="3">
        <v>104517950</v>
      </c>
      <c r="C246" t="str">
        <f>+VLOOKUP(B246,MaestraLP3[[#All],[CÓDIGO]:[PRODUCTO FOCO]],7,0)</f>
        <v>HELADOS</v>
      </c>
      <c r="D246" s="46" t="str">
        <f>+VLOOKUP(B246,MaestraLP3[[#All],[CÓDIGO]:[PRODUCTO FOCO]],8,0)</f>
        <v>HELADO CHOCOLATE SUIZO COPPELIA 4,5 l</v>
      </c>
      <c r="E246" s="46" t="s">
        <v>3161</v>
      </c>
      <c r="F246" s="46" t="s">
        <v>3162</v>
      </c>
      <c r="G246" s="47" t="e">
        <f>+VLOOKUP(B246,MaestraLP3[[#All],[CÓDIGO]:[PRODUCTO FOCO]],30,0)*100+0.1</f>
        <v>#VALUE!</v>
      </c>
      <c r="I246" t="s">
        <v>3163</v>
      </c>
      <c r="J246">
        <f>+VLOOKUP(B246,MaestraLP3[[#All],[CÓDIGO]:[PRODUCTO FOCO]],29,0)</f>
        <v>1404.7481481481479</v>
      </c>
    </row>
    <row r="247" spans="1:10" x14ac:dyDescent="0.35">
      <c r="A247" s="46" t="s">
        <v>3160</v>
      </c>
      <c r="B247" s="3">
        <v>104517300</v>
      </c>
      <c r="C247" t="str">
        <f>+VLOOKUP(B247,MaestraLP3[[#All],[CÓDIGO]:[PRODUCTO FOCO]],7,0)</f>
        <v>HELADOS</v>
      </c>
      <c r="D247" s="46" t="str">
        <f>+VLOOKUP(B247,MaestraLP3[[#All],[CÓDIGO]:[PRODUCTO FOCO]],8,0)</f>
        <v>HELADO DULCE DE LECHE COPPELIA 4,5 l</v>
      </c>
      <c r="E247" s="46" t="s">
        <v>3161</v>
      </c>
      <c r="F247" s="46" t="s">
        <v>3162</v>
      </c>
      <c r="G247" s="47" t="e">
        <f>+VLOOKUP(B247,MaestraLP3[[#All],[CÓDIGO]:[PRODUCTO FOCO]],30,0)*100+0.1</f>
        <v>#VALUE!</v>
      </c>
      <c r="I247" t="s">
        <v>3163</v>
      </c>
      <c r="J247">
        <f>+VLOOKUP(B247,MaestraLP3[[#All],[CÓDIGO]:[PRODUCTO FOCO]],29,0)</f>
        <v>1401.462962962963</v>
      </c>
    </row>
    <row r="248" spans="1:10" x14ac:dyDescent="0.35">
      <c r="A248" s="46" t="s">
        <v>3160</v>
      </c>
      <c r="B248" s="3">
        <v>104517970</v>
      </c>
      <c r="C248" t="str">
        <f>+VLOOKUP(B248,MaestraLP3[[#All],[CÓDIGO]:[PRODUCTO FOCO]],7,0)</f>
        <v>HELADOS</v>
      </c>
      <c r="D248" s="46" t="str">
        <f>+VLOOKUP(B248,MaestraLP3[[#All],[CÓDIGO]:[PRODUCTO FOCO]],8,0)</f>
        <v>HELADO FRAMBUESA AGUA COPPELIA 4,5 l</v>
      </c>
      <c r="E248" s="46" t="s">
        <v>3161</v>
      </c>
      <c r="F248" s="46" t="s">
        <v>3162</v>
      </c>
      <c r="G248" s="47" t="e">
        <f>+VLOOKUP(B248,MaestraLP3[[#All],[CÓDIGO]:[PRODUCTO FOCO]],30,0)*100+0.1</f>
        <v>#VALUE!</v>
      </c>
      <c r="I248" t="s">
        <v>3163</v>
      </c>
      <c r="J248">
        <f>+VLOOKUP(B248,MaestraLP3[[#All],[CÓDIGO]:[PRODUCTO FOCO]],29,0)</f>
        <v>2632.3185185185184</v>
      </c>
    </row>
    <row r="249" spans="1:10" x14ac:dyDescent="0.35">
      <c r="A249" s="46" t="s">
        <v>3160</v>
      </c>
      <c r="B249" s="3">
        <v>104517140</v>
      </c>
      <c r="C249" t="str">
        <f>+VLOOKUP(B249,MaestraLP3[[#All],[CÓDIGO]:[PRODUCTO FOCO]],7,0)</f>
        <v>HELADOS</v>
      </c>
      <c r="D249" s="46" t="str">
        <f>+VLOOKUP(B249,MaestraLP3[[#All],[CÓDIGO]:[PRODUCTO FOCO]],8,0)</f>
        <v>HELADO FRUTILLA COPPELIA 4,5 l</v>
      </c>
      <c r="E249" s="46" t="s">
        <v>3161</v>
      </c>
      <c r="F249" s="46" t="s">
        <v>3162</v>
      </c>
      <c r="G249" s="47" t="e">
        <f>+VLOOKUP(B249,MaestraLP3[[#All],[CÓDIGO]:[PRODUCTO FOCO]],30,0)*100+0.1</f>
        <v>#VALUE!</v>
      </c>
      <c r="I249" t="s">
        <v>3163</v>
      </c>
      <c r="J249">
        <f>+VLOOKUP(B249,MaestraLP3[[#All],[CÓDIGO]:[PRODUCTO FOCO]],29,0)</f>
        <v>1402.6333333333334</v>
      </c>
    </row>
    <row r="250" spans="1:10" x14ac:dyDescent="0.35">
      <c r="A250" s="46" t="s">
        <v>3160</v>
      </c>
      <c r="B250" s="3">
        <v>104517130</v>
      </c>
      <c r="C250" t="str">
        <f>+VLOOKUP(B250,MaestraLP3[[#All],[CÓDIGO]:[PRODUCTO FOCO]],7,0)</f>
        <v>HELADOS</v>
      </c>
      <c r="D250" s="46" t="str">
        <f>+VLOOKUP(B250,MaestraLP3[[#All],[CÓDIGO]:[PRODUCTO FOCO]],8,0)</f>
        <v>HELADO MARACUYA COPPELIA 4,5 l</v>
      </c>
      <c r="E250" s="46" t="s">
        <v>3161</v>
      </c>
      <c r="F250" s="46" t="s">
        <v>3162</v>
      </c>
      <c r="G250" s="47" t="e">
        <f>+VLOOKUP(B250,MaestraLP3[[#All],[CÓDIGO]:[PRODUCTO FOCO]],30,0)*100+0.1</f>
        <v>#VALUE!</v>
      </c>
      <c r="I250" t="s">
        <v>3163</v>
      </c>
      <c r="J250">
        <f>+VLOOKUP(B250,MaestraLP3[[#All],[CÓDIGO]:[PRODUCTO FOCO]],29,0)</f>
        <v>1433.1185185185184</v>
      </c>
    </row>
    <row r="251" spans="1:10" x14ac:dyDescent="0.35">
      <c r="A251" s="46" t="s">
        <v>3160</v>
      </c>
      <c r="B251" s="3">
        <v>104539420</v>
      </c>
      <c r="C251" t="str">
        <f>+VLOOKUP(B251,MaestraLP3[[#All],[CÓDIGO]:[PRODUCTO FOCO]],7,0)</f>
        <v>HELADOS</v>
      </c>
      <c r="D251" s="46" t="str">
        <f>+VLOOKUP(B251,MaestraLP3[[#All],[CÓDIGO]:[PRODUCTO FOCO]],8,0)</f>
        <v>HELADO PALETA FRUGELE FRAMB 22X60ml</v>
      </c>
      <c r="E251" s="46" t="s">
        <v>3161</v>
      </c>
      <c r="F251" s="46" t="s">
        <v>3162</v>
      </c>
      <c r="G251" s="47" t="e">
        <f>+VLOOKUP(B251,MaestraLP3[[#All],[CÓDIGO]:[PRODUCTO FOCO]],30,0)*100+0.1</f>
        <v>#VALUE!</v>
      </c>
      <c r="I251" t="s">
        <v>3163</v>
      </c>
      <c r="J251">
        <f>+VLOOKUP(B251,MaestraLP3[[#All],[CÓDIGO]:[PRODUCTO FOCO]],29,0)</f>
        <v>1220.7792207792209</v>
      </c>
    </row>
    <row r="252" spans="1:10" x14ac:dyDescent="0.35">
      <c r="A252" s="46" t="s">
        <v>3160</v>
      </c>
      <c r="B252" s="3">
        <v>104539410</v>
      </c>
      <c r="C252" t="str">
        <f>+VLOOKUP(B252,MaestraLP3[[#All],[CÓDIGO]:[PRODUCTO FOCO]],7,0)</f>
        <v>HELADOS</v>
      </c>
      <c r="D252" s="46" t="str">
        <f>+VLOOKUP(B252,MaestraLP3[[#All],[CÓDIGO]:[PRODUCTO FOCO]],8,0)</f>
        <v>HELADO PALETA FRUGELE PIÑA 22X60ml</v>
      </c>
      <c r="E252" s="46" t="s">
        <v>3161</v>
      </c>
      <c r="F252" s="46" t="s">
        <v>3162</v>
      </c>
      <c r="G252" s="47" t="e">
        <f>+VLOOKUP(B252,MaestraLP3[[#All],[CÓDIGO]:[PRODUCTO FOCO]],30,0)*100+0.1</f>
        <v>#VALUE!</v>
      </c>
      <c r="I252" t="s">
        <v>3163</v>
      </c>
      <c r="J252">
        <f>+VLOOKUP(B252,MaestraLP3[[#All],[CÓDIGO]:[PRODUCTO FOCO]],29,0)</f>
        <v>1220.7792207792209</v>
      </c>
    </row>
    <row r="253" spans="1:10" x14ac:dyDescent="0.35">
      <c r="A253" s="46" t="s">
        <v>3160</v>
      </c>
      <c r="B253" s="3">
        <v>104517960</v>
      </c>
      <c r="C253" t="str">
        <f>+VLOOKUP(B253,MaestraLP3[[#All],[CÓDIGO]:[PRODUCTO FOCO]],7,0)</f>
        <v>HELADOS</v>
      </c>
      <c r="D253" s="46" t="str">
        <f>+VLOOKUP(B253,MaestraLP3[[#All],[CÓDIGO]:[PRODUCTO FOCO]],8,0)</f>
        <v>HELADO PIÑA AGUA COPPELIA 4,5 l</v>
      </c>
      <c r="E253" s="46" t="s">
        <v>3161</v>
      </c>
      <c r="F253" s="46" t="s">
        <v>3162</v>
      </c>
      <c r="G253" s="47" t="e">
        <f>+VLOOKUP(B253,MaestraLP3[[#All],[CÓDIGO]:[PRODUCTO FOCO]],30,0)*100+0.1</f>
        <v>#VALUE!</v>
      </c>
      <c r="I253" t="s">
        <v>3163</v>
      </c>
      <c r="J253">
        <f>+VLOOKUP(B253,MaestraLP3[[#All],[CÓDIGO]:[PRODUCTO FOCO]],29,0)</f>
        <v>1801.2925925925924</v>
      </c>
    </row>
    <row r="254" spans="1:10" x14ac:dyDescent="0.35">
      <c r="A254" s="46" t="s">
        <v>3160</v>
      </c>
      <c r="B254" s="3">
        <v>104517000</v>
      </c>
      <c r="C254" t="str">
        <f>+VLOOKUP(B254,MaestraLP3[[#All],[CÓDIGO]:[PRODUCTO FOCO]],7,0)</f>
        <v>HELADOS</v>
      </c>
      <c r="D254" s="46" t="str">
        <f>+VLOOKUP(B254,MaestraLP3[[#All],[CÓDIGO]:[PRODUCTO FOCO]],8,0)</f>
        <v>HELADO VAINILLA COPPELIA 4,5 l</v>
      </c>
      <c r="E254" s="46" t="s">
        <v>3161</v>
      </c>
      <c r="F254" s="46" t="s">
        <v>3162</v>
      </c>
      <c r="G254" s="47" t="e">
        <f>+VLOOKUP(B254,MaestraLP3[[#All],[CÓDIGO]:[PRODUCTO FOCO]],30,0)*100+0.1</f>
        <v>#VALUE!</v>
      </c>
      <c r="I254" t="s">
        <v>3163</v>
      </c>
      <c r="J254">
        <f>+VLOOKUP(B254,MaestraLP3[[#All],[CÓDIGO]:[PRODUCTO FOCO]],29,0)</f>
        <v>1400.4037037037037</v>
      </c>
    </row>
    <row r="255" spans="1:10" x14ac:dyDescent="0.35">
      <c r="A255" s="46" t="s">
        <v>3160</v>
      </c>
      <c r="B255" s="3">
        <v>104517120</v>
      </c>
      <c r="C255" t="str">
        <f>+VLOOKUP(B255,MaestraLP3[[#All],[CÓDIGO]:[PRODUCTO FOCO]],7,0)</f>
        <v>HELADOS</v>
      </c>
      <c r="D255" s="46" t="str">
        <f>+VLOOKUP(B255,MaestraLP3[[#All],[CÓDIGO]:[PRODUCTO FOCO]],8,0)</f>
        <v>HELADO VAINILLA DIET COPPELIA 4,5 l</v>
      </c>
      <c r="E255" s="46" t="s">
        <v>3161</v>
      </c>
      <c r="F255" s="46" t="s">
        <v>3162</v>
      </c>
      <c r="G255" s="47" t="e">
        <f>+VLOOKUP(B255,MaestraLP3[[#All],[CÓDIGO]:[PRODUCTO FOCO]],30,0)*100+0.1</f>
        <v>#VALUE!</v>
      </c>
      <c r="I255" t="s">
        <v>3163</v>
      </c>
      <c r="J255">
        <f>+VLOOKUP(B255,MaestraLP3[[#All],[CÓDIGO]:[PRODUCTO FOCO]],29,0)</f>
        <v>1629.0333333333331</v>
      </c>
    </row>
    <row r="256" spans="1:10" x14ac:dyDescent="0.35">
      <c r="A256" s="46" t="s">
        <v>3160</v>
      </c>
      <c r="B256" s="3">
        <v>104521210</v>
      </c>
      <c r="C256" t="str">
        <f>+VLOOKUP(B256,MaestraLP3[[#All],[CÓDIGO]:[PRODUCTO FOCO]],7,0)</f>
        <v>DULCES Y CHOCOLATES</v>
      </c>
      <c r="D256" s="46" t="str">
        <f>+VLOOKUP(B256,MaestraLP3[[#All],[CÓDIGO]:[PRODUCTO FOCO]],8,0)</f>
        <v>ALMENDRA GRAJEADA VIZZIO 10 kg</v>
      </c>
      <c r="E256" s="46" t="s">
        <v>3161</v>
      </c>
      <c r="F256" s="46" t="s">
        <v>3162</v>
      </c>
      <c r="G256" s="47" t="e">
        <f>+VLOOKUP(B256,MaestraLP3[[#All],[CÓDIGO]:[PRODUCTO FOCO]],30,0)*100+0.1</f>
        <v>#VALUE!</v>
      </c>
      <c r="I256" t="s">
        <v>3163</v>
      </c>
      <c r="J256">
        <f>+VLOOKUP(B256,MaestraLP3[[#All],[CÓDIGO]:[PRODUCTO FOCO]],29,0)</f>
        <v>4180.43</v>
      </c>
    </row>
    <row r="257" spans="1:10" x14ac:dyDescent="0.35">
      <c r="A257" s="46" t="s">
        <v>3160</v>
      </c>
      <c r="B257" s="3">
        <v>104512990</v>
      </c>
      <c r="C257" t="str">
        <f>+VLOOKUP(B257,MaestraLP3[[#All],[CÓDIGO]:[PRODUCTO FOCO]],7,0)</f>
        <v>INGREDIENTES REPOSTERIA</v>
      </c>
      <c r="D257" s="46" t="str">
        <f>+VLOOKUP(B257,MaestraLP3[[#All],[CÓDIGO]:[PRODUCTO FOCO]],8,0)</f>
        <v>AZUCAR FLOR CAMSA 1 kg</v>
      </c>
      <c r="E257" s="46" t="s">
        <v>3161</v>
      </c>
      <c r="F257" s="46" t="s">
        <v>3162</v>
      </c>
      <c r="G257" s="47" t="e">
        <f>+VLOOKUP(B257,MaestraLP3[[#All],[CÓDIGO]:[PRODUCTO FOCO]],30,0)*100+0.1</f>
        <v>#VALUE!</v>
      </c>
      <c r="I257" t="s">
        <v>3163</v>
      </c>
      <c r="J257">
        <f>+VLOOKUP(B257,MaestraLP3[[#All],[CÓDIGO]:[PRODUCTO FOCO]],29,0)</f>
        <v>489.96499999999997</v>
      </c>
    </row>
    <row r="258" spans="1:10" x14ac:dyDescent="0.35">
      <c r="A258" s="46" t="s">
        <v>3160</v>
      </c>
      <c r="B258" s="3">
        <v>104524570</v>
      </c>
      <c r="C258" t="str">
        <f>+VLOOKUP(B258,MaestraLP3[[#All],[CÓDIGO]:[PRODUCTO FOCO]],7,0)</f>
        <v>INGREDIENTES REPOSTERIA</v>
      </c>
      <c r="D258" s="46" t="str">
        <f>+VLOOKUP(B258,MaestraLP3[[#All],[CÓDIGO]:[PRODUCTO FOCO]],8,0)</f>
        <v>AZUCAR FLOR IANSA 25 kg</v>
      </c>
      <c r="E258" s="46" t="s">
        <v>3161</v>
      </c>
      <c r="F258" s="46" t="s">
        <v>3162</v>
      </c>
      <c r="G258" s="47" t="e">
        <f>+VLOOKUP(B258,MaestraLP3[[#All],[CÓDIGO]:[PRODUCTO FOCO]],30,0)*100+0.1</f>
        <v>#VALUE!</v>
      </c>
      <c r="I258" t="s">
        <v>3163</v>
      </c>
      <c r="J258">
        <f>+VLOOKUP(B258,MaestraLP3[[#All],[CÓDIGO]:[PRODUCTO FOCO]],29,0)</f>
        <v>579.52</v>
      </c>
    </row>
    <row r="259" spans="1:10" x14ac:dyDescent="0.35">
      <c r="A259" s="46" t="s">
        <v>3160</v>
      </c>
      <c r="B259" s="3">
        <v>201350000</v>
      </c>
      <c r="C259" t="str">
        <f>+VLOOKUP(B259,MaestraLP3[[#All],[CÓDIGO]:[PRODUCTO FOCO]],7,0)</f>
        <v>INGREDIENTES REPOSTERIA</v>
      </c>
      <c r="D259" s="46" t="str">
        <f>+VLOOKUP(B259,MaestraLP3[[#All],[CÓDIGO]:[PRODUCTO FOCO]],8,0)</f>
        <v>CACAO AMARGO COPACABANA 150 g BOLSA</v>
      </c>
      <c r="E259" s="46" t="s">
        <v>3161</v>
      </c>
      <c r="F259" s="46" t="s">
        <v>3162</v>
      </c>
      <c r="G259" s="47" t="e">
        <f>+VLOOKUP(B259,MaestraLP3[[#All],[CÓDIGO]:[PRODUCTO FOCO]],30,0)*100+0.1</f>
        <v>#VALUE!</v>
      </c>
      <c r="I259" t="s">
        <v>3163</v>
      </c>
      <c r="J259">
        <f>+VLOOKUP(B259,MaestraLP3[[#All],[CÓDIGO]:[PRODUCTO FOCO]],29,0)</f>
        <v>3328.9511111111115</v>
      </c>
    </row>
    <row r="260" spans="1:10" x14ac:dyDescent="0.35">
      <c r="A260" s="46" t="s">
        <v>3160</v>
      </c>
      <c r="B260" s="3">
        <v>104512560</v>
      </c>
      <c r="C260" t="str">
        <f>+VLOOKUP(B260,MaestraLP3[[#All],[CÓDIGO]:[PRODUCTO FOCO]],7,0)</f>
        <v>COBERTURAS Y DECORACIÓN</v>
      </c>
      <c r="D260" s="46" t="str">
        <f>+VLOOKUP(B260,MaestraLP3[[#All],[CÓDIGO]:[PRODUCTO FOCO]],8,0)</f>
        <v>COBERTURA HELADO CHOCOLATE CAROZZI 4 kg</v>
      </c>
      <c r="E260" s="46" t="s">
        <v>3161</v>
      </c>
      <c r="F260" s="46" t="s">
        <v>3162</v>
      </c>
      <c r="G260" s="47" t="e">
        <f>+VLOOKUP(B260,MaestraLP3[[#All],[CÓDIGO]:[PRODUCTO FOCO]],30,0)*100+0.1</f>
        <v>#VALUE!</v>
      </c>
      <c r="I260" t="s">
        <v>3163</v>
      </c>
      <c r="J260">
        <f>+VLOOKUP(B260,MaestraLP3[[#All],[CÓDIGO]:[PRODUCTO FOCO]],29,0)</f>
        <v>3471.8824999999997</v>
      </c>
    </row>
    <row r="261" spans="1:10" x14ac:dyDescent="0.35">
      <c r="A261" s="46" t="s">
        <v>3160</v>
      </c>
      <c r="B261" s="3">
        <v>201701100</v>
      </c>
      <c r="C261" t="str">
        <f>+VLOOKUP(B261,MaestraLP3[[#All],[CÓDIGO]:[PRODUCTO FOCO]],7,0)</f>
        <v>INGREDIENTES REPOSTERIA</v>
      </c>
      <c r="D261" s="46" t="str">
        <f>+VLOOKUP(B261,MaestraLP3[[#All],[CÓDIGO]:[PRODUCTO FOCO]],8,0)</f>
        <v>Coco Rallado bolsa 1K</v>
      </c>
      <c r="E261" s="46" t="s">
        <v>3161</v>
      </c>
      <c r="F261" s="46" t="s">
        <v>3162</v>
      </c>
      <c r="G261" s="47" t="e">
        <f>+VLOOKUP(B261,MaestraLP3[[#All],[CÓDIGO]:[PRODUCTO FOCO]],30,0)*100+0.1</f>
        <v>#VALUE!</v>
      </c>
      <c r="I261" t="s">
        <v>3163</v>
      </c>
      <c r="J261">
        <f>+VLOOKUP(B261,MaestraLP3[[#All],[CÓDIGO]:[PRODUCTO FOCO]],29,0)</f>
        <v>1893.884</v>
      </c>
    </row>
    <row r="262" spans="1:10" x14ac:dyDescent="0.35">
      <c r="A262" s="46" t="s">
        <v>3160</v>
      </c>
      <c r="B262" s="3">
        <v>150000311</v>
      </c>
      <c r="C262" t="str">
        <f>+VLOOKUP(B262,MaestraLP3[[#All],[CÓDIGO]:[PRODUCTO FOCO]],7,0)</f>
        <v>INGREDIENTES REPOSTERIA</v>
      </c>
      <c r="D262" s="46" t="str">
        <f>+VLOOKUP(B262,MaestraLP3[[#All],[CÓDIGO]:[PRODUCTO FOCO]],8,0)</f>
        <v>GELATINA COLAPES HOJA 1 kg</v>
      </c>
      <c r="E262" s="46" t="s">
        <v>3161</v>
      </c>
      <c r="F262" s="46" t="s">
        <v>3162</v>
      </c>
      <c r="G262" s="47" t="e">
        <f>+VLOOKUP(B262,MaestraLP3[[#All],[CÓDIGO]:[PRODUCTO FOCO]],30,0)*100+0.1</f>
        <v>#VALUE!</v>
      </c>
      <c r="I262" t="s">
        <v>3163</v>
      </c>
      <c r="J262">
        <f>+VLOOKUP(B262,MaestraLP3[[#All],[CÓDIGO]:[PRODUCTO FOCO]],29,0)</f>
        <v>15500</v>
      </c>
    </row>
    <row r="263" spans="1:10" x14ac:dyDescent="0.35">
      <c r="A263" s="46" t="s">
        <v>3160</v>
      </c>
      <c r="B263" s="3">
        <v>104543150</v>
      </c>
      <c r="C263" t="e">
        <f>+VLOOKUP(B263,MaestraLP3[[#All],[CÓDIGO]:[PRODUCTO FOCO]],7,0)</f>
        <v>#N/A</v>
      </c>
      <c r="D263" s="46" t="e">
        <f>+VLOOKUP(B263,MaestraLP3[[#All],[CÓDIGO]:[PRODUCTO FOCO]],8,0)</f>
        <v>#N/A</v>
      </c>
      <c r="E263" s="46" t="s">
        <v>3161</v>
      </c>
      <c r="F263" s="46" t="s">
        <v>3162</v>
      </c>
      <c r="G263" s="47" t="e">
        <f>+VLOOKUP(B263,MaestraLP3[[#All],[CÓDIGO]:[PRODUCTO FOCO]],30,0)*100+0.1</f>
        <v>#N/A</v>
      </c>
      <c r="I263" t="s">
        <v>3163</v>
      </c>
      <c r="J263" t="e">
        <f>+VLOOKUP(B263,MaestraLP3[[#All],[CÓDIGO]:[PRODUCTO FOCO]],29,0)</f>
        <v>#N/A</v>
      </c>
    </row>
    <row r="264" spans="1:10" x14ac:dyDescent="0.35">
      <c r="A264" s="46" t="s">
        <v>3160</v>
      </c>
      <c r="B264" s="3">
        <v>104539030</v>
      </c>
      <c r="C264" t="str">
        <f>+VLOOKUP(B264,MaestraLP3[[#All],[CÓDIGO]:[PRODUCTO FOCO]],7,0)</f>
        <v>RELLENOS Y UNTABLES</v>
      </c>
      <c r="D264" s="46" t="str">
        <f>+VLOOKUP(B264,MaestraLP3[[#All],[CÓDIGO]:[PRODUCTO FOCO]],8,0)</f>
        <v>RELLENO CHOC SCHOKATA CSM 5kg</v>
      </c>
      <c r="E264" s="46" t="s">
        <v>3161</v>
      </c>
      <c r="F264" s="46" t="s">
        <v>3162</v>
      </c>
      <c r="G264" s="47" t="e">
        <f>+VLOOKUP(B264,MaestraLP3[[#All],[CÓDIGO]:[PRODUCTO FOCO]],30,0)*100+0.1</f>
        <v>#VALUE!</v>
      </c>
      <c r="I264" t="s">
        <v>3163</v>
      </c>
      <c r="J264">
        <f>+VLOOKUP(B264,MaestraLP3[[#All],[CÓDIGO]:[PRODUCTO FOCO]],29,0)</f>
        <v>1984</v>
      </c>
    </row>
    <row r="265" spans="1:10" x14ac:dyDescent="0.35">
      <c r="A265" s="46" t="s">
        <v>3160</v>
      </c>
      <c r="B265" s="3">
        <v>104510620</v>
      </c>
      <c r="C265" t="str">
        <f>+VLOOKUP(B265,MaestraLP3[[#All],[CÓDIGO]:[PRODUCTO FOCO]],7,0)</f>
        <v>RELLENOS Y UNTABLES</v>
      </c>
      <c r="D265" s="46" t="str">
        <f>+VLOOKUP(B265,MaestraLP3[[#All],[CÓDIGO]:[PRODUCTO FOCO]],8,0)</f>
        <v>DULCE DE LECHE HELAD SANTA FE 10 kg</v>
      </c>
      <c r="E265" s="46" t="s">
        <v>3161</v>
      </c>
      <c r="F265" s="46" t="s">
        <v>3162</v>
      </c>
      <c r="G265" s="47" t="e">
        <f>+VLOOKUP(B265,MaestraLP3[[#All],[CÓDIGO]:[PRODUCTO FOCO]],30,0)*100+0.1</f>
        <v>#VALUE!</v>
      </c>
      <c r="I265" t="s">
        <v>3163</v>
      </c>
      <c r="J265">
        <f>+VLOOKUP(B265,MaestraLP3[[#All],[CÓDIGO]:[PRODUCTO FOCO]],29,0)</f>
        <v>1025.1009999999999</v>
      </c>
    </row>
    <row r="266" spans="1:10" x14ac:dyDescent="0.35">
      <c r="A266" s="46" t="s">
        <v>3160</v>
      </c>
      <c r="B266" s="3">
        <v>104510640</v>
      </c>
      <c r="C266" t="str">
        <f>+VLOOKUP(B266,MaestraLP3[[#All],[CÓDIGO]:[PRODUCTO FOCO]],7,0)</f>
        <v>RELLENOS Y UNTABLES</v>
      </c>
      <c r="D266" s="46" t="str">
        <f>+VLOOKUP(B266,MaestraLP3[[#All],[CÓDIGO]:[PRODUCTO FOCO]],8,0)</f>
        <v>DULCE DE LECHE REPOST SANTA FE 10 kg</v>
      </c>
      <c r="E266" s="46" t="s">
        <v>3161</v>
      </c>
      <c r="F266" s="46" t="s">
        <v>3162</v>
      </c>
      <c r="G266" s="47" t="e">
        <f>+VLOOKUP(B266,MaestraLP3[[#All],[CÓDIGO]:[PRODUCTO FOCO]],30,0)*100+0.1</f>
        <v>#VALUE!</v>
      </c>
      <c r="I266" t="s">
        <v>3163</v>
      </c>
      <c r="J266">
        <f>+VLOOKUP(B266,MaestraLP3[[#All],[CÓDIGO]:[PRODUCTO FOCO]],29,0)</f>
        <v>956.99399999999991</v>
      </c>
    </row>
    <row r="267" spans="1:10" x14ac:dyDescent="0.35">
      <c r="A267" s="46" t="s">
        <v>3160</v>
      </c>
      <c r="B267" s="3">
        <v>104522660</v>
      </c>
      <c r="C267" t="str">
        <f>+VLOOKUP(B267,MaestraLP3[[#All],[CÓDIGO]:[PRODUCTO FOCO]],7,0)</f>
        <v>PANES LISTOS PARA COMER</v>
      </c>
      <c r="D267" s="46" t="str">
        <f>+VLOOKUP(B267,MaestraLP3[[#All],[CÓDIGO]:[PRODUCTO FOCO]],8,0)</f>
        <v>PAN HAMBURGUESA BRIOCHE 10 CM</v>
      </c>
      <c r="E267" s="46" t="s">
        <v>3161</v>
      </c>
      <c r="F267" s="46" t="s">
        <v>3162</v>
      </c>
      <c r="G267" s="47" t="e">
        <f>+VLOOKUP(B267,MaestraLP3[[#All],[CÓDIGO]:[PRODUCTO FOCO]],30,0)*100+0.1</f>
        <v>#VALUE!</v>
      </c>
      <c r="I267" t="s">
        <v>3163</v>
      </c>
      <c r="J267">
        <f>+VLOOKUP(B267,MaestraLP3[[#All],[CÓDIGO]:[PRODUCTO FOCO]],29,0)</f>
        <v>807.43243243243239</v>
      </c>
    </row>
    <row r="268" spans="1:10" x14ac:dyDescent="0.35">
      <c r="A268" s="46" t="s">
        <v>3160</v>
      </c>
      <c r="B268" s="3">
        <v>104521720</v>
      </c>
      <c r="C268" t="str">
        <f>+VLOOKUP(B268,MaestraLP3[[#All],[CÓDIGO]:[PRODUCTO FOCO]],7,0)</f>
        <v>PANES LISTOS PARA COMER</v>
      </c>
      <c r="D268" s="46" t="str">
        <f>+VLOOKUP(B268,MaestraLP3[[#All],[CÓDIGO]:[PRODUCTO FOCO]],8,0)</f>
        <v>PAN HAMBURGUESA BRIOCHE 12 CM</v>
      </c>
      <c r="E268" s="46" t="s">
        <v>3161</v>
      </c>
      <c r="F268" s="46" t="s">
        <v>3162</v>
      </c>
      <c r="G268" s="47" t="e">
        <f>+VLOOKUP(B268,MaestraLP3[[#All],[CÓDIGO]:[PRODUCTO FOCO]],30,0)*100+0.1</f>
        <v>#VALUE!</v>
      </c>
      <c r="I268" t="s">
        <v>3163</v>
      </c>
      <c r="J268">
        <f>+VLOOKUP(B268,MaestraLP3[[#All],[CÓDIGO]:[PRODUCTO FOCO]],29,0)</f>
        <v>1230.2543507362784</v>
      </c>
    </row>
    <row r="269" spans="1:10" x14ac:dyDescent="0.35">
      <c r="A269" s="46" t="s">
        <v>3160</v>
      </c>
      <c r="B269" s="3">
        <v>104520970</v>
      </c>
      <c r="C269" t="e">
        <f>+VLOOKUP(B269,MaestraLP3[[#All],[CÓDIGO]:[PRODUCTO FOCO]],7,0)</f>
        <v>#N/A</v>
      </c>
      <c r="D269" s="46" t="e">
        <f>+VLOOKUP(B269,MaestraLP3[[#All],[CÓDIGO]:[PRODUCTO FOCO]],8,0)</f>
        <v>#N/A</v>
      </c>
      <c r="E269" s="46" t="s">
        <v>3161</v>
      </c>
      <c r="F269" s="46" t="s">
        <v>3162</v>
      </c>
      <c r="G269" s="47" t="e">
        <f>+VLOOKUP(B269,MaestraLP3[[#All],[CÓDIGO]:[PRODUCTO FOCO]],30,0)*100+0.1</f>
        <v>#N/A</v>
      </c>
      <c r="I269" t="s">
        <v>3163</v>
      </c>
      <c r="J269" t="e">
        <f>+VLOOKUP(B269,MaestraLP3[[#All],[CÓDIGO]:[PRODUCTO FOCO]],29,0)</f>
        <v>#N/A</v>
      </c>
    </row>
    <row r="270" spans="1:10" x14ac:dyDescent="0.35">
      <c r="A270" s="46" t="s">
        <v>3160</v>
      </c>
      <c r="B270" s="3">
        <v>104532420</v>
      </c>
      <c r="C270" t="str">
        <f>+VLOOKUP(B270,MaestraLP3[[#All],[CÓDIGO]:[PRODUCTO FOCO]],7,0)</f>
        <v>PANES LISTOS PARA COMER</v>
      </c>
      <c r="D270" s="46" t="str">
        <f>+VLOOKUP(B270,MaestraLP3[[#All],[CÓDIGO]:[PRODUCTO FOCO]],8,0)</f>
        <v>90302296 PAN DE LENGUA CJ X 55 UN</v>
      </c>
      <c r="E270" s="46" t="s">
        <v>3161</v>
      </c>
      <c r="F270" s="46" t="s">
        <v>3162</v>
      </c>
      <c r="G270" s="47" t="e">
        <f>+VLOOKUP(B270,MaestraLP3[[#All],[CÓDIGO]:[PRODUCTO FOCO]],30,0)*100+0.1</f>
        <v>#VALUE!</v>
      </c>
      <c r="I270" t="s">
        <v>3163</v>
      </c>
      <c r="J270">
        <f>+VLOOKUP(B270,MaestraLP3[[#All],[CÓDIGO]:[PRODUCTO FOCO]],29,0)</f>
        <v>596.70103092783506</v>
      </c>
    </row>
    <row r="271" spans="1:10" x14ac:dyDescent="0.35">
      <c r="A271" s="46" t="s">
        <v>3160</v>
      </c>
      <c r="B271" s="3">
        <v>104532410</v>
      </c>
      <c r="C271" t="str">
        <f>+VLOOKUP(B271,MaestraLP3[[#All],[CÓDIGO]:[PRODUCTO FOCO]],7,0)</f>
        <v>PANES LISTOS PARA COMER</v>
      </c>
      <c r="D271" s="46" t="str">
        <f>+VLOOKUP(B271,MaestraLP3[[#All],[CÓDIGO]:[PRODUCTO FOCO]],8,0)</f>
        <v>90302454 AMASADO SANDWICH SOFT CJ X 60UN</v>
      </c>
      <c r="E271" s="46" t="s">
        <v>3161</v>
      </c>
      <c r="F271" s="46" t="s">
        <v>3162</v>
      </c>
      <c r="G271" s="47" t="e">
        <f>+VLOOKUP(B271,MaestraLP3[[#All],[CÓDIGO]:[PRODUCTO FOCO]],30,0)*100+0.1</f>
        <v>#VALUE!</v>
      </c>
      <c r="I271" t="s">
        <v>3163</v>
      </c>
      <c r="J271">
        <f>+VLOOKUP(B271,MaestraLP3[[#All],[CÓDIGO]:[PRODUCTO FOCO]],29,0)</f>
        <v>1423.5761589403974</v>
      </c>
    </row>
    <row r="272" spans="1:10" x14ac:dyDescent="0.35">
      <c r="A272" s="46" t="s">
        <v>3160</v>
      </c>
      <c r="B272" s="3">
        <v>104515580</v>
      </c>
      <c r="C272" t="str">
        <f>+VLOOKUP(B272,MaestraLP3[[#All],[CÓDIGO]:[PRODUCTO FOCO]],7,0)</f>
        <v>BOLLERIA PARA HORNEAR</v>
      </c>
      <c r="D272" s="46" t="str">
        <f>+VLOOKUP(B272,MaestraLP3[[#All],[CÓDIGO]:[PRODUCTO FOCO]],8,0)</f>
        <v>CROISSANT PLUS 100 g</v>
      </c>
      <c r="E272" s="46" t="s">
        <v>3161</v>
      </c>
      <c r="F272" s="46" t="s">
        <v>3162</v>
      </c>
      <c r="G272" s="47" t="e">
        <f>+VLOOKUP(B272,MaestraLP3[[#All],[CÓDIGO]:[PRODUCTO FOCO]],30,0)*100+0.1</f>
        <v>#VALUE!</v>
      </c>
      <c r="I272" t="s">
        <v>3163</v>
      </c>
      <c r="J272">
        <f>+VLOOKUP(B272,MaestraLP3[[#All],[CÓDIGO]:[PRODUCTO FOCO]],29,0)</f>
        <v>1631.3857142857141</v>
      </c>
    </row>
    <row r="273" spans="1:10" x14ac:dyDescent="0.35">
      <c r="A273" s="46" t="s">
        <v>3160</v>
      </c>
      <c r="B273" s="3">
        <v>104520830</v>
      </c>
      <c r="C273" t="str">
        <f>+VLOOKUP(B273,MaestraLP3[[#All],[CÓDIGO]:[PRODUCTO FOCO]],7,0)</f>
        <v>PANES PARA HORNEAR</v>
      </c>
      <c r="D273" s="46" t="str">
        <f>+VLOOKUP(B273,MaestraLP3[[#All],[CÓDIGO]:[PRODUCTO FOCO]],8,0)</f>
        <v>PAN BAGUETTE SANDWICH PAGNIFIQUE 133 g</v>
      </c>
      <c r="E273" s="46" t="s">
        <v>3161</v>
      </c>
      <c r="F273" s="46" t="s">
        <v>3162</v>
      </c>
      <c r="G273" s="47" t="e">
        <f>+VLOOKUP(B273,MaestraLP3[[#All],[CÓDIGO]:[PRODUCTO FOCO]],30,0)*100+0.1</f>
        <v>#VALUE!</v>
      </c>
      <c r="I273" t="s">
        <v>3163</v>
      </c>
      <c r="J273">
        <f>+VLOOKUP(B273,MaestraLP3[[#All],[CÓDIGO]:[PRODUCTO FOCO]],29,0)</f>
        <v>790.37470725995297</v>
      </c>
    </row>
    <row r="274" spans="1:10" x14ac:dyDescent="0.35">
      <c r="A274" s="46" t="s">
        <v>3160</v>
      </c>
      <c r="B274" s="3">
        <v>104254040</v>
      </c>
      <c r="C274" t="str">
        <f>+VLOOKUP(B274,MaestraLP3[[#All],[CÓDIGO]:[PRODUCTO FOCO]],7,0)</f>
        <v>PANES PARA HORNEAR</v>
      </c>
      <c r="D274" s="46" t="str">
        <f>+VLOOKUP(B274,MaestraLP3[[#All],[CÓDIGO]:[PRODUCTO FOCO]],8,0)</f>
        <v>PAN CIABATTA PAGNIFIQUE 129 g</v>
      </c>
      <c r="E274" s="46" t="s">
        <v>3161</v>
      </c>
      <c r="F274" s="46" t="s">
        <v>3162</v>
      </c>
      <c r="G274" s="47" t="e">
        <f>+VLOOKUP(B274,MaestraLP3[[#All],[CÓDIGO]:[PRODUCTO FOCO]],30,0)*100+0.1</f>
        <v>#VALUE!</v>
      </c>
      <c r="I274" t="s">
        <v>3163</v>
      </c>
      <c r="J274">
        <f>+VLOOKUP(B274,MaestraLP3[[#All],[CÓDIGO]:[PRODUCTO FOCO]],29,0)</f>
        <v>1741.4817275747512</v>
      </c>
    </row>
    <row r="275" spans="1:10" x14ac:dyDescent="0.35">
      <c r="A275" s="46" t="s">
        <v>3160</v>
      </c>
      <c r="B275" s="3">
        <v>104540140</v>
      </c>
      <c r="C275" t="str">
        <f>+VLOOKUP(B275,MaestraLP3[[#All],[CÓDIGO]:[PRODUCTO FOCO]],7,0)</f>
        <v>PANES LISTOS PARA COMER</v>
      </c>
      <c r="D275" s="46" t="str">
        <f>+VLOOKUP(B275,MaestraLP3[[#All],[CÓDIGO]:[PRODUCTO FOCO]],8,0)</f>
        <v>PAN HAMBURGUESA DE PAPA 11,5 CM</v>
      </c>
      <c r="E275" s="46" t="s">
        <v>3161</v>
      </c>
      <c r="F275" s="46" t="s">
        <v>3162</v>
      </c>
      <c r="G275" s="47" t="e">
        <f>+VLOOKUP(B275,MaestraLP3[[#All],[CÓDIGO]:[PRODUCTO FOCO]],30,0)*100+0.1</f>
        <v>#VALUE!</v>
      </c>
      <c r="I275" t="s">
        <v>3163</v>
      </c>
      <c r="J275">
        <f>+VLOOKUP(B275,MaestraLP3[[#All],[CÓDIGO]:[PRODUCTO FOCO]],29,0)</f>
        <v>2212.5</v>
      </c>
    </row>
    <row r="276" spans="1:10" x14ac:dyDescent="0.35">
      <c r="A276" s="46" t="s">
        <v>3160</v>
      </c>
      <c r="B276" s="3">
        <v>104254030</v>
      </c>
      <c r="C276" t="str">
        <f>+VLOOKUP(B276,MaestraLP3[[#All],[CÓDIGO]:[PRODUCTO FOCO]],7,0)</f>
        <v>PANES PARA HORNEAR</v>
      </c>
      <c r="D276" s="46" t="str">
        <f>+VLOOKUP(B276,MaestraLP3[[#All],[CÓDIGO]:[PRODUCTO FOCO]],8,0)</f>
        <v>PAN MESA REDONDO PAGNIFIQUE 28 g</v>
      </c>
      <c r="E276" s="46" t="s">
        <v>3161</v>
      </c>
      <c r="F276" s="46" t="s">
        <v>3162</v>
      </c>
      <c r="G276" s="47" t="e">
        <f>+VLOOKUP(B276,MaestraLP3[[#All],[CÓDIGO]:[PRODUCTO FOCO]],30,0)*100+0.1</f>
        <v>#VALUE!</v>
      </c>
      <c r="I276" t="s">
        <v>3163</v>
      </c>
      <c r="J276">
        <f>+VLOOKUP(B276,MaestraLP3[[#All],[CÓDIGO]:[PRODUCTO FOCO]],29,0)</f>
        <v>718.85347129506022</v>
      </c>
    </row>
    <row r="277" spans="1:10" x14ac:dyDescent="0.35">
      <c r="A277" s="46" t="s">
        <v>3160</v>
      </c>
      <c r="B277" s="3">
        <v>104540100</v>
      </c>
      <c r="C277" t="str">
        <f>+VLOOKUP(B277,MaestraLP3[[#All],[CÓDIGO]:[PRODUCTO FOCO]],7,0)</f>
        <v>POSTRES LISTOS</v>
      </c>
      <c r="D277" s="46" t="str">
        <f>+VLOOKUP(B277,MaestraLP3[[#All],[CÓDIGO]:[PRODUCTO FOCO]],8,0)</f>
        <v>CHEESECAKE FACTORY NINE 14 TROZOS</v>
      </c>
      <c r="E277" s="46" t="s">
        <v>3161</v>
      </c>
      <c r="F277" s="46" t="s">
        <v>3162</v>
      </c>
      <c r="G277" s="47" t="e">
        <f>+VLOOKUP(B277,MaestraLP3[[#All],[CÓDIGO]:[PRODUCTO FOCO]],30,0)*100+0.1</f>
        <v>#VALUE!</v>
      </c>
      <c r="I277" t="s">
        <v>3163</v>
      </c>
      <c r="J277">
        <f>+VLOOKUP(B277,MaestraLP3[[#All],[CÓDIGO]:[PRODUCTO FOCO]],29,0)</f>
        <v>2441.666666666667</v>
      </c>
    </row>
    <row r="278" spans="1:10" x14ac:dyDescent="0.35">
      <c r="A278" s="46" t="s">
        <v>3160</v>
      </c>
      <c r="B278" s="3">
        <v>104538810</v>
      </c>
      <c r="C278" t="str">
        <f>+VLOOKUP(B278,MaestraLP3[[#All],[CÓDIGO]:[PRODUCTO FOCO]],7,0)</f>
        <v>POSTRES LISTOS</v>
      </c>
      <c r="D278" s="46" t="str">
        <f>+VLOOKUP(B278,MaestraLP3[[#All],[CÓDIGO]:[PRODUCTO FOCO]],8,0)</f>
        <v>KUCHEN DE MANZANA CONGELADO</v>
      </c>
      <c r="E278" s="46" t="s">
        <v>3161</v>
      </c>
      <c r="F278" s="46" t="s">
        <v>3162</v>
      </c>
      <c r="G278" s="47" t="e">
        <f>+VLOOKUP(B278,MaestraLP3[[#All],[CÓDIGO]:[PRODUCTO FOCO]],30,0)*100+0.1</f>
        <v>#VALUE!</v>
      </c>
      <c r="I278" t="s">
        <v>3163</v>
      </c>
      <c r="J278">
        <f>+VLOOKUP(B278,MaestraLP3[[#All],[CÓDIGO]:[PRODUCTO FOCO]],29,0)</f>
        <v>2390.625</v>
      </c>
    </row>
    <row r="279" spans="1:10" x14ac:dyDescent="0.35">
      <c r="A279" s="46" t="s">
        <v>3160</v>
      </c>
      <c r="B279" s="3">
        <v>104538800</v>
      </c>
      <c r="C279" t="str">
        <f>+VLOOKUP(B279,MaestraLP3[[#All],[CÓDIGO]:[PRODUCTO FOCO]],7,0)</f>
        <v>POSTRES LISTOS</v>
      </c>
      <c r="D279" s="46" t="str">
        <f>+VLOOKUP(B279,MaestraLP3[[#All],[CÓDIGO]:[PRODUCTO FOCO]],8,0)</f>
        <v>PIE DE LIMON CONGELADO</v>
      </c>
      <c r="E279" s="46" t="s">
        <v>3161</v>
      </c>
      <c r="F279" s="46" t="s">
        <v>3162</v>
      </c>
      <c r="G279" s="47" t="e">
        <f>+VLOOKUP(B279,MaestraLP3[[#All],[CÓDIGO]:[PRODUCTO FOCO]],30,0)*100+0.1</f>
        <v>#VALUE!</v>
      </c>
      <c r="I279" t="s">
        <v>3163</v>
      </c>
      <c r="J279">
        <f>+VLOOKUP(B279,MaestraLP3[[#All],[CÓDIGO]:[PRODUCTO FOCO]],29,0)</f>
        <v>3385.8407079646026</v>
      </c>
    </row>
    <row r="280" spans="1:10" x14ac:dyDescent="0.35">
      <c r="A280" s="46" t="s">
        <v>3160</v>
      </c>
      <c r="B280" s="3">
        <v>104538780</v>
      </c>
      <c r="C280" t="str">
        <f>+VLOOKUP(B280,MaestraLP3[[#All],[CÓDIGO]:[PRODUCTO FOCO]],7,0)</f>
        <v>POSTRES LISTOS</v>
      </c>
      <c r="D280" s="46" t="str">
        <f>+VLOOKUP(B280,MaestraLP3[[#All],[CÓDIGO]:[PRODUCTO FOCO]],8,0)</f>
        <v>TORTA HOJARASCA CONGELADA</v>
      </c>
      <c r="E280" s="46" t="s">
        <v>3161</v>
      </c>
      <c r="F280" s="46" t="s">
        <v>3162</v>
      </c>
      <c r="G280" s="47" t="e">
        <f>+VLOOKUP(B280,MaestraLP3[[#All],[CÓDIGO]:[PRODUCTO FOCO]],30,0)*100+0.1</f>
        <v>#VALUE!</v>
      </c>
      <c r="I280" t="s">
        <v>3163</v>
      </c>
      <c r="J280">
        <f>+VLOOKUP(B280,MaestraLP3[[#All],[CÓDIGO]:[PRODUCTO FOCO]],29,0)</f>
        <v>4637.0370370370365</v>
      </c>
    </row>
    <row r="281" spans="1:10" x14ac:dyDescent="0.35">
      <c r="A281" s="46" t="s">
        <v>3160</v>
      </c>
      <c r="B281" s="3">
        <v>104532160</v>
      </c>
      <c r="C281" t="str">
        <f>+VLOOKUP(B281,MaestraLP3[[#All],[CÓDIGO]:[PRODUCTO FOCO]],7,0)</f>
        <v>POSTRES LISTOS</v>
      </c>
      <c r="D281" s="46" t="str">
        <f>+VLOOKUP(B281,MaestraLP3[[#All],[CÓDIGO]:[PRODUCTO FOCO]],8,0)</f>
        <v>TORTA MERENGUE FRAMBUESA CONG CJ 2 UN</v>
      </c>
      <c r="E281" s="46" t="s">
        <v>3161</v>
      </c>
      <c r="F281" s="46" t="s">
        <v>3162</v>
      </c>
      <c r="G281" s="47" t="e">
        <f>+VLOOKUP(B281,MaestraLP3[[#All],[CÓDIGO]:[PRODUCTO FOCO]],30,0)*100+0.1</f>
        <v>#VALUE!</v>
      </c>
      <c r="I281" t="s">
        <v>3163</v>
      </c>
      <c r="J281">
        <f>+VLOOKUP(B281,MaestraLP3[[#All],[CÓDIGO]:[PRODUCTO FOCO]],29,0)</f>
        <v>9266.6666666666661</v>
      </c>
    </row>
    <row r="282" spans="1:10" x14ac:dyDescent="0.35">
      <c r="A282" s="46" t="s">
        <v>3160</v>
      </c>
      <c r="B282" s="3">
        <v>104532510</v>
      </c>
      <c r="C282" t="str">
        <f>+VLOOKUP(B282,MaestraLP3[[#All],[CÓDIGO]:[PRODUCTO FOCO]],7,0)</f>
        <v>POSTRES LISTOS</v>
      </c>
      <c r="D282" s="46" t="str">
        <f>+VLOOKUP(B282,MaestraLP3[[#All],[CÓDIGO]:[PRODUCTO FOCO]],8,0)</f>
        <v>TORTA PANQUEQUE NARANJA CONGELADA</v>
      </c>
      <c r="E282" s="46" t="s">
        <v>3161</v>
      </c>
      <c r="F282" s="46" t="s">
        <v>3162</v>
      </c>
      <c r="G282" s="47" t="e">
        <f>+VLOOKUP(B282,MaestraLP3[[#All],[CÓDIGO]:[PRODUCTO FOCO]],30,0)*100+0.1</f>
        <v>#VALUE!</v>
      </c>
      <c r="I282" t="s">
        <v>3163</v>
      </c>
      <c r="J282">
        <f>+VLOOKUP(B282,MaestraLP3[[#All],[CÓDIGO]:[PRODUCTO FOCO]],29,0)</f>
        <v>4333.3333333333339</v>
      </c>
    </row>
    <row r="283" spans="1:10" x14ac:dyDescent="0.35">
      <c r="A283" s="46" t="s">
        <v>3160</v>
      </c>
      <c r="B283" s="3">
        <v>104534900</v>
      </c>
      <c r="C283" t="str">
        <f>+VLOOKUP(B283,MaestraLP3[[#All],[CÓDIGO]:[PRODUCTO FOCO]],7,0)</f>
        <v>COBERTURAS Y DECORACIÓN</v>
      </c>
      <c r="D283" s="46" t="str">
        <f>+VLOOKUP(B283,MaestraLP3[[#All],[CÓDIGO]:[PRODUCTO FOCO]],8,0)</f>
        <v>SALSA FRAMBUESA S/SEMILLAS MACROFOOD 1LT</v>
      </c>
      <c r="E283" s="46" t="s">
        <v>3161</v>
      </c>
      <c r="F283" s="46" t="s">
        <v>3162</v>
      </c>
      <c r="G283" s="47" t="e">
        <f>+VLOOKUP(B283,MaestraLP3[[#All],[CÓDIGO]:[PRODUCTO FOCO]],30,0)*100+0.1</f>
        <v>#VALUE!</v>
      </c>
      <c r="I283" t="s">
        <v>3163</v>
      </c>
      <c r="J283">
        <f>+VLOOKUP(B283,MaestraLP3[[#All],[CÓDIGO]:[PRODUCTO FOCO]],29,0)</f>
        <v>814.00000000000011</v>
      </c>
    </row>
    <row r="284" spans="1:10" x14ac:dyDescent="0.35">
      <c r="A284" s="46" t="s">
        <v>3160</v>
      </c>
      <c r="B284" s="3">
        <v>101310045</v>
      </c>
      <c r="C284" t="str">
        <f>+VLOOKUP(B284,MaestraLP3[[#All],[CÓDIGO]:[PRODUCTO FOCO]],7,0)</f>
        <v>ESPECIAS</v>
      </c>
      <c r="D284" s="46" t="str">
        <f>+VLOOKUP(B284,MaestraLP3[[#All],[CÓDIGO]:[PRODUCTO FOCO]],8,0)</f>
        <v>CANELA ENTERA EDRA 15 g RRP</v>
      </c>
      <c r="E284" s="46" t="s">
        <v>3161</v>
      </c>
      <c r="F284" s="46" t="s">
        <v>3162</v>
      </c>
      <c r="G284" s="47" t="e">
        <f>+VLOOKUP(B284,MaestraLP3[[#All],[CÓDIGO]:[PRODUCTO FOCO]],30,0)*100+0.1</f>
        <v>#VALUE!</v>
      </c>
      <c r="I284" t="s">
        <v>3163</v>
      </c>
      <c r="J284">
        <f>+VLOOKUP(B284,MaestraLP3[[#All],[CÓDIGO]:[PRODUCTO FOCO]],29,0)</f>
        <v>7962.7093333333369</v>
      </c>
    </row>
    <row r="285" spans="1:10" x14ac:dyDescent="0.35">
      <c r="A285" s="46" t="s">
        <v>3160</v>
      </c>
      <c r="B285" s="3">
        <v>101310038</v>
      </c>
      <c r="C285" t="str">
        <f>+VLOOKUP(B285,MaestraLP3[[#All],[CÓDIGO]:[PRODUCTO FOCO]],7,0)</f>
        <v>ESPECIAS</v>
      </c>
      <c r="D285" s="46" t="str">
        <f>+VLOOKUP(B285,MaestraLP3[[#All],[CÓDIGO]:[PRODUCTO FOCO]],8,0)</f>
        <v>CURRY EDRA 15 g RRP</v>
      </c>
      <c r="E285" s="46" t="s">
        <v>3161</v>
      </c>
      <c r="F285" s="46" t="s">
        <v>3162</v>
      </c>
      <c r="G285" s="47" t="e">
        <f>+VLOOKUP(B285,MaestraLP3[[#All],[CÓDIGO]:[PRODUCTO FOCO]],30,0)*100+0.1</f>
        <v>#VALUE!</v>
      </c>
      <c r="I285" t="s">
        <v>3163</v>
      </c>
      <c r="J285">
        <f>+VLOOKUP(B285,MaestraLP3[[#All],[CÓDIGO]:[PRODUCTO FOCO]],29,0)</f>
        <v>3286.9653333333349</v>
      </c>
    </row>
    <row r="286" spans="1:10" x14ac:dyDescent="0.35">
      <c r="A286" s="46" t="s">
        <v>3160</v>
      </c>
      <c r="B286" s="3">
        <v>101310048</v>
      </c>
      <c r="C286" t="str">
        <f>+VLOOKUP(B286,MaestraLP3[[#All],[CÓDIGO]:[PRODUCTO FOCO]],7,0)</f>
        <v>ESPECIAS</v>
      </c>
      <c r="D286" s="46" t="str">
        <f>+VLOOKUP(B286,MaestraLP3[[#All],[CÓDIGO]:[PRODUCTO FOCO]],8,0)</f>
        <v>LAUREL EN HOJA EDRA 5 g RRP</v>
      </c>
      <c r="E286" s="46" t="s">
        <v>3161</v>
      </c>
      <c r="F286" s="46" t="s">
        <v>3162</v>
      </c>
      <c r="G286" s="47" t="e">
        <f>+VLOOKUP(B286,MaestraLP3[[#All],[CÓDIGO]:[PRODUCTO FOCO]],30,0)*100+0.1</f>
        <v>#VALUE!</v>
      </c>
      <c r="I286" t="s">
        <v>3163</v>
      </c>
      <c r="J286">
        <f>+VLOOKUP(B286,MaestraLP3[[#All],[CÓDIGO]:[PRODUCTO FOCO]],29,0)</f>
        <v>16919.616000000002</v>
      </c>
    </row>
    <row r="287" spans="1:10" x14ac:dyDescent="0.35">
      <c r="A287" s="46" t="s">
        <v>3160</v>
      </c>
      <c r="B287" s="3">
        <v>101200010</v>
      </c>
      <c r="C287" t="str">
        <f>+VLOOKUP(B287,MaestraLP3[[#All],[CÓDIGO]:[PRODUCTO FOCO]],7,0)</f>
        <v>SEMILLAS</v>
      </c>
      <c r="D287" s="46" t="str">
        <f>+VLOOKUP(B287,MaestraLP3[[#All],[CÓDIGO]:[PRODUCTO FOCO]],8,0)</f>
        <v>ALCAPARRA EDRA 110 g</v>
      </c>
      <c r="E287" s="46" t="s">
        <v>3161</v>
      </c>
      <c r="F287" s="46" t="s">
        <v>3162</v>
      </c>
      <c r="G287" s="47" t="e">
        <f>+VLOOKUP(B287,MaestraLP3[[#All],[CÓDIGO]:[PRODUCTO FOCO]],30,0)*100+0.1</f>
        <v>#VALUE!</v>
      </c>
      <c r="I287" t="s">
        <v>3163</v>
      </c>
      <c r="J287">
        <f>+VLOOKUP(B287,MaestraLP3[[#All],[CÓDIGO]:[PRODUCTO FOCO]],29,0)</f>
        <v>3750.3045454545454</v>
      </c>
    </row>
    <row r="288" spans="1:10" x14ac:dyDescent="0.35">
      <c r="A288" s="46" t="s">
        <v>3160</v>
      </c>
      <c r="B288" s="3">
        <v>150001898</v>
      </c>
      <c r="C288" t="str">
        <f>+VLOOKUP(B288,MaestraLP3[[#All],[CÓDIGO]:[PRODUCTO FOCO]],7,0)</f>
        <v>FRUTAS</v>
      </c>
      <c r="D288" s="46" t="str">
        <f>+VLOOKUP(B288,MaestraLP3[[#All],[CÓDIGO]:[PRODUCTO FOCO]],8,0)</f>
        <v>CEREZAS AL JUGO CON CAROZO 580 g</v>
      </c>
      <c r="E288" s="46" t="s">
        <v>3161</v>
      </c>
      <c r="F288" s="46" t="s">
        <v>3162</v>
      </c>
      <c r="G288" s="47" t="e">
        <f>+VLOOKUP(B288,MaestraLP3[[#All],[CÓDIGO]:[PRODUCTO FOCO]],30,0)*100+0.1</f>
        <v>#VALUE!</v>
      </c>
      <c r="I288" t="s">
        <v>3163</v>
      </c>
      <c r="J288">
        <f>+VLOOKUP(B288,MaestraLP3[[#All],[CÓDIGO]:[PRODUCTO FOCO]],29,0)</f>
        <v>762.56321839080442</v>
      </c>
    </row>
    <row r="289" spans="1:10" x14ac:dyDescent="0.35">
      <c r="A289" s="46" t="s">
        <v>3160</v>
      </c>
      <c r="B289" s="3">
        <v>150000270</v>
      </c>
      <c r="C289" t="str">
        <f>+VLOOKUP(B289,MaestraLP3[[#All],[CÓDIGO]:[PRODUCTO FOCO]],7,0)</f>
        <v>FRUTAS</v>
      </c>
      <c r="D289" s="46" t="str">
        <f>+VLOOKUP(B289,MaestraLP3[[#All],[CÓDIGO]:[PRODUCTO FOCO]],8,0)</f>
        <v>DURAZNO MITADES REGIMEL 560 g</v>
      </c>
      <c r="E289" s="46" t="s">
        <v>3161</v>
      </c>
      <c r="F289" s="46" t="s">
        <v>3162</v>
      </c>
      <c r="G289" s="47" t="e">
        <f>+VLOOKUP(B289,MaestraLP3[[#All],[CÓDIGO]:[PRODUCTO FOCO]],30,0)*100+0.1</f>
        <v>#VALUE!</v>
      </c>
      <c r="I289" t="s">
        <v>3163</v>
      </c>
      <c r="J289">
        <f>+VLOOKUP(B289,MaestraLP3[[#All],[CÓDIGO]:[PRODUCTO FOCO]],29,0)</f>
        <v>1638.984126984127</v>
      </c>
    </row>
    <row r="290" spans="1:10" x14ac:dyDescent="0.35">
      <c r="A290" s="46" t="s">
        <v>3160</v>
      </c>
      <c r="B290" s="3">
        <v>104523990</v>
      </c>
      <c r="C290" t="str">
        <f>+VLOOKUP(B290,MaestraLP3[[#All],[CÓDIGO]:[PRODUCTO FOCO]],7,0)</f>
        <v>FRUTAS</v>
      </c>
      <c r="D290" s="46" t="str">
        <f>+VLOOKUP(B290,MaestraLP3[[#All],[CÓDIGO]:[PRODUCTO FOCO]],8,0)</f>
        <v>FRUTA LISTA DURAZNO C/JUGO DE UVA 113 g</v>
      </c>
      <c r="E290" s="46" t="s">
        <v>3161</v>
      </c>
      <c r="F290" s="46" t="s">
        <v>3162</v>
      </c>
      <c r="G290" s="47" t="e">
        <f>+VLOOKUP(B290,MaestraLP3[[#All],[CÓDIGO]:[PRODUCTO FOCO]],30,0)*100+0.1</f>
        <v>#VALUE!</v>
      </c>
      <c r="I290" t="s">
        <v>3163</v>
      </c>
      <c r="J290">
        <f>+VLOOKUP(B290,MaestraLP3[[#All],[CÓDIGO]:[PRODUCTO FOCO]],29,0)</f>
        <v>1257.3746312684366</v>
      </c>
    </row>
    <row r="291" spans="1:10" x14ac:dyDescent="0.35">
      <c r="A291" s="46" t="s">
        <v>3160</v>
      </c>
      <c r="B291" s="3">
        <v>104510130</v>
      </c>
      <c r="C291" t="str">
        <f>+VLOOKUP(B291,MaestraLP3[[#All],[CÓDIGO]:[PRODUCTO FOCO]],7,0)</f>
        <v>FRUTAS</v>
      </c>
      <c r="D291" s="46" t="str">
        <f>+VLOOKUP(B291,MaestraLP3[[#All],[CÓDIGO]:[PRODUCTO FOCO]],8,0)</f>
        <v>FRUTA LISTA DURAZNO C/SUCRALOSA 113 g</v>
      </c>
      <c r="E291" s="46" t="s">
        <v>3161</v>
      </c>
      <c r="F291" s="46" t="s">
        <v>3162</v>
      </c>
      <c r="G291" s="47" t="e">
        <f>+VLOOKUP(B291,MaestraLP3[[#All],[CÓDIGO]:[PRODUCTO FOCO]],30,0)*100+0.1</f>
        <v>#VALUE!</v>
      </c>
      <c r="I291" t="s">
        <v>3163</v>
      </c>
      <c r="J291">
        <f>+VLOOKUP(B291,MaestraLP3[[#All],[CÓDIGO]:[PRODUCTO FOCO]],29,0)</f>
        <v>1887.2861356932151</v>
      </c>
    </row>
    <row r="292" spans="1:10" x14ac:dyDescent="0.35">
      <c r="A292" s="46" t="s">
        <v>3160</v>
      </c>
      <c r="B292" s="3">
        <v>104526280</v>
      </c>
      <c r="C292" t="str">
        <f>+VLOOKUP(B292,MaestraLP3[[#All],[CÓDIGO]:[PRODUCTO FOCO]],7,0)</f>
        <v>FRUTAS</v>
      </c>
      <c r="D292" s="46" t="str">
        <f>+VLOOKUP(B292,MaestraLP3[[#All],[CÓDIGO]:[PRODUCTO FOCO]],8,0)</f>
        <v>FRUTA LISTA TUTTI FRUTI C/JUGO UVA 113 g</v>
      </c>
      <c r="E292" s="46" t="s">
        <v>3161</v>
      </c>
      <c r="F292" s="46" t="s">
        <v>3162</v>
      </c>
      <c r="G292" s="47" t="e">
        <f>+VLOOKUP(B292,MaestraLP3[[#All],[CÓDIGO]:[PRODUCTO FOCO]],30,0)*100+0.1</f>
        <v>#VALUE!</v>
      </c>
      <c r="I292" t="s">
        <v>3163</v>
      </c>
      <c r="J292">
        <f>+VLOOKUP(B292,MaestraLP3[[#All],[CÓDIGO]:[PRODUCTO FOCO]],29,0)</f>
        <v>1108.0383480825958</v>
      </c>
    </row>
    <row r="293" spans="1:10" x14ac:dyDescent="0.35">
      <c r="A293" s="46" t="s">
        <v>3160</v>
      </c>
      <c r="B293" s="3">
        <v>101500001</v>
      </c>
      <c r="C293" t="str">
        <f>+VLOOKUP(B293,MaestraLP3[[#All],[CÓDIGO]:[PRODUCTO FOCO]],7,0)</f>
        <v>PESCADOS EN CONSERVA</v>
      </c>
      <c r="D293" s="46" t="str">
        <f>+VLOOKUP(B293,MaestraLP3[[#All],[CÓDIGO]:[PRODUCTO FOCO]],8,0)</f>
        <v>ATUN ACEITE ESMERALDA 160 g IMPORTADO</v>
      </c>
      <c r="E293" s="46" t="s">
        <v>3161</v>
      </c>
      <c r="F293" s="46" t="s">
        <v>3162</v>
      </c>
      <c r="G293" s="47" t="e">
        <f>+VLOOKUP(B293,MaestraLP3[[#All],[CÓDIGO]:[PRODUCTO FOCO]],30,0)*100+0.1</f>
        <v>#VALUE!</v>
      </c>
      <c r="I293" t="s">
        <v>3163</v>
      </c>
      <c r="J293">
        <f>+VLOOKUP(B293,MaestraLP3[[#All],[CÓDIGO]:[PRODUCTO FOCO]],29,0)</f>
        <v>676.93125000000032</v>
      </c>
    </row>
    <row r="294" spans="1:10" x14ac:dyDescent="0.35">
      <c r="A294" s="46" t="s">
        <v>3160</v>
      </c>
      <c r="B294" s="3">
        <v>102100002</v>
      </c>
      <c r="C294" t="str">
        <f>+VLOOKUP(B294,MaestraLP3[[#All],[CÓDIGO]:[PRODUCTO FOCO]],7,0)</f>
        <v>PESCADOS EN CONSERVA</v>
      </c>
      <c r="D294" s="46" t="str">
        <f>+VLOOKUP(B294,MaestraLP3[[#All],[CÓDIGO]:[PRODUCTO FOCO]],8,0)</f>
        <v>ATUN ACEITE VAN CAMPS  320 g IMPORTADO</v>
      </c>
      <c r="E294" s="46" t="s">
        <v>3161</v>
      </c>
      <c r="F294" s="46" t="s">
        <v>3162</v>
      </c>
      <c r="G294" s="47" t="e">
        <f>+VLOOKUP(B294,MaestraLP3[[#All],[CÓDIGO]:[PRODUCTO FOCO]],30,0)*100+0.1</f>
        <v>#VALUE!</v>
      </c>
      <c r="I294" t="s">
        <v>3163</v>
      </c>
      <c r="J294">
        <f>+VLOOKUP(B294,MaestraLP3[[#All],[CÓDIGO]:[PRODUCTO FOCO]],29,0)</f>
        <v>3999.8476888020832</v>
      </c>
    </row>
    <row r="295" spans="1:10" x14ac:dyDescent="0.35">
      <c r="A295" s="46" t="s">
        <v>3160</v>
      </c>
      <c r="B295" s="3">
        <v>102140230</v>
      </c>
      <c r="C295" t="str">
        <f>+VLOOKUP(B295,MaestraLP3[[#All],[CÓDIGO]:[PRODUCTO FOCO]],7,0)</f>
        <v>PESCADOS EN CONSERVA</v>
      </c>
      <c r="D295" s="46" t="str">
        <f>+VLOOKUP(B295,MaestraLP3[[#All],[CÓDIGO]:[PRODUCTO FOCO]],8,0)</f>
        <v>ATUN ACEITE VAN CAMPS 3 uds. 80 g IMP</v>
      </c>
      <c r="E295" s="46" t="s">
        <v>3161</v>
      </c>
      <c r="F295" s="46" t="s">
        <v>3162</v>
      </c>
      <c r="G295" s="47" t="e">
        <f>+VLOOKUP(B295,MaestraLP3[[#All],[CÓDIGO]:[PRODUCTO FOCO]],30,0)*100+0.1</f>
        <v>#VALUE!</v>
      </c>
      <c r="I295" t="s">
        <v>3163</v>
      </c>
      <c r="J295">
        <f>+VLOOKUP(B295,MaestraLP3[[#All],[CÓDIGO]:[PRODUCTO FOCO]],29,0)</f>
        <v>2305.8668489583342</v>
      </c>
    </row>
    <row r="296" spans="1:10" x14ac:dyDescent="0.35">
      <c r="A296" s="46" t="s">
        <v>3160</v>
      </c>
      <c r="B296" s="3">
        <v>101500000</v>
      </c>
      <c r="C296" t="str">
        <f>+VLOOKUP(B296,MaestraLP3[[#All],[CÓDIGO]:[PRODUCTO FOCO]],7,0)</f>
        <v>PESCADOS EN CONSERVA</v>
      </c>
      <c r="D296" s="46" t="str">
        <f>+VLOOKUP(B296,MaestraLP3[[#All],[CÓDIGO]:[PRODUCTO FOCO]],8,0)</f>
        <v>ATUN AGUA ESMERALDA 160 g IMPORTADO</v>
      </c>
      <c r="E296" s="46" t="s">
        <v>3161</v>
      </c>
      <c r="F296" s="46" t="s">
        <v>3162</v>
      </c>
      <c r="G296" s="47" t="e">
        <f>+VLOOKUP(B296,MaestraLP3[[#All],[CÓDIGO]:[PRODUCTO FOCO]],30,0)*100+0.1</f>
        <v>#VALUE!</v>
      </c>
      <c r="I296" t="s">
        <v>3163</v>
      </c>
      <c r="J296">
        <f>+VLOOKUP(B296,MaestraLP3[[#All],[CÓDIGO]:[PRODUCTO FOCO]],29,0)</f>
        <v>925.36093750000032</v>
      </c>
    </row>
    <row r="297" spans="1:10" x14ac:dyDescent="0.35">
      <c r="A297" s="46" t="s">
        <v>3160</v>
      </c>
      <c r="B297" s="3">
        <v>102140240</v>
      </c>
      <c r="C297" t="str">
        <f>+VLOOKUP(B297,MaestraLP3[[#All],[CÓDIGO]:[PRODUCTO FOCO]],7,0)</f>
        <v>PESCADOS EN CONSERVA</v>
      </c>
      <c r="D297" s="46" t="str">
        <f>+VLOOKUP(B297,MaestraLP3[[#All],[CÓDIGO]:[PRODUCTO FOCO]],8,0)</f>
        <v>ATUN AGUA VAN CAMPS 3 uds. 80 g IMP</v>
      </c>
      <c r="E297" s="46" t="s">
        <v>3161</v>
      </c>
      <c r="F297" s="46" t="s">
        <v>3162</v>
      </c>
      <c r="G297" s="47" t="e">
        <f>+VLOOKUP(B297,MaestraLP3[[#All],[CÓDIGO]:[PRODUCTO FOCO]],30,0)*100+0.1</f>
        <v>#VALUE!</v>
      </c>
      <c r="I297" t="s">
        <v>3163</v>
      </c>
      <c r="J297">
        <f>+VLOOKUP(B297,MaestraLP3[[#All],[CÓDIGO]:[PRODUCTO FOCO]],29,0)</f>
        <v>3568.397864583334</v>
      </c>
    </row>
    <row r="298" spans="1:10" x14ac:dyDescent="0.35">
      <c r="A298" s="46" t="s">
        <v>3160</v>
      </c>
      <c r="B298" s="3">
        <v>101500200</v>
      </c>
      <c r="C298" t="str">
        <f>+VLOOKUP(B298,MaestraLP3[[#All],[CÓDIGO]:[PRODUCTO FOCO]],7,0)</f>
        <v>VERDURAS</v>
      </c>
      <c r="D298" s="46" t="str">
        <f>+VLOOKUP(B298,MaestraLP3[[#All],[CÓDIGO]:[PRODUCTO FOCO]],8,0)</f>
        <v>CHAMPIÑONES ENTEROS ESMERALDA 184 g</v>
      </c>
      <c r="E298" s="46" t="s">
        <v>3161</v>
      </c>
      <c r="F298" s="46" t="s">
        <v>3162</v>
      </c>
      <c r="G298" s="47" t="e">
        <f>+VLOOKUP(B298,MaestraLP3[[#All],[CÓDIGO]:[PRODUCTO FOCO]],30,0)*100+0.1</f>
        <v>#VALUE!</v>
      </c>
      <c r="I298" t="s">
        <v>3163</v>
      </c>
      <c r="J298">
        <f>+VLOOKUP(B298,MaestraLP3[[#All],[CÓDIGO]:[PRODUCTO FOCO]],29,0)</f>
        <v>2464.2322282608689</v>
      </c>
    </row>
    <row r="299" spans="1:10" x14ac:dyDescent="0.35">
      <c r="A299" s="46" t="s">
        <v>3160</v>
      </c>
      <c r="B299" s="3">
        <v>104519590</v>
      </c>
      <c r="C299" t="str">
        <f>+VLOOKUP(B299,MaestraLP3[[#All],[CÓDIGO]:[PRODUCTO FOCO]],7,0)</f>
        <v>GUARNICIONES LISTAS</v>
      </c>
      <c r="D299" s="46" t="str">
        <f>+VLOOKUP(B299,MaestraLP3[[#All],[CÓDIGO]:[PRODUCTO FOCO]],8,0)</f>
        <v>ESPINACA A LA CREMA IQF ARDO 2,5 kg</v>
      </c>
      <c r="E299" s="46" t="s">
        <v>3161</v>
      </c>
      <c r="F299" s="46" t="s">
        <v>3162</v>
      </c>
      <c r="G299" s="47" t="e">
        <f>+VLOOKUP(B299,MaestraLP3[[#All],[CÓDIGO]:[PRODUCTO FOCO]],30,0)*100+0.1</f>
        <v>#VALUE!</v>
      </c>
      <c r="I299" t="s">
        <v>3163</v>
      </c>
      <c r="J299">
        <f>+VLOOKUP(B299,MaestraLP3[[#All],[CÓDIGO]:[PRODUCTO FOCO]],29,0)</f>
        <v>559.20000000000005</v>
      </c>
    </row>
    <row r="300" spans="1:10" x14ac:dyDescent="0.35">
      <c r="A300" s="46" t="s">
        <v>3160</v>
      </c>
      <c r="B300" s="3">
        <v>104520730</v>
      </c>
      <c r="C300" t="str">
        <f>+VLOOKUP(B300,MaestraLP3[[#All],[CÓDIGO]:[PRODUCTO FOCO]],7,0)</f>
        <v>GUARNICIONES LISTAS</v>
      </c>
      <c r="D300" s="46" t="str">
        <f>+VLOOKUP(B300,MaestraLP3[[#All],[CÓDIGO]:[PRODUCTO FOCO]],8,0)</f>
        <v>HAMBURGUESA VEGETARIANA ARDO 1,2 kg 75 g</v>
      </c>
      <c r="E300" s="46" t="s">
        <v>3161</v>
      </c>
      <c r="F300" s="46" t="s">
        <v>3162</v>
      </c>
      <c r="G300" s="47" t="e">
        <f>+VLOOKUP(B300,MaestraLP3[[#All],[CÓDIGO]:[PRODUCTO FOCO]],30,0)*100+0.1</f>
        <v>#VALUE!</v>
      </c>
      <c r="I300" t="s">
        <v>3163</v>
      </c>
      <c r="J300">
        <f>+VLOOKUP(B300,MaestraLP3[[#All],[CÓDIGO]:[PRODUCTO FOCO]],29,0)</f>
        <v>1420.5555555555554</v>
      </c>
    </row>
    <row r="301" spans="1:10" x14ac:dyDescent="0.35">
      <c r="A301" s="46" t="s">
        <v>3160</v>
      </c>
      <c r="B301" s="3">
        <v>104542860</v>
      </c>
      <c r="C301" t="str">
        <f>+VLOOKUP(B301,MaestraLP3[[#All],[CÓDIGO]:[PRODUCTO FOCO]],7,0)</f>
        <v>MEZCLAS ESPECIALES</v>
      </c>
      <c r="D301" s="46" t="str">
        <f>+VLOOKUP(B301,MaestraLP3[[#All],[CÓDIGO]:[PRODUCTO FOCO]],8,0)</f>
        <v>MEZCLA VERDURAS CHAPSUI ARDO 2,5 KG</v>
      </c>
      <c r="E301" s="46" t="s">
        <v>3161</v>
      </c>
      <c r="F301" s="46" t="s">
        <v>3162</v>
      </c>
      <c r="G301" s="47" t="e">
        <f>+VLOOKUP(B301,MaestraLP3[[#All],[CÓDIGO]:[PRODUCTO FOCO]],30,0)*100+0.1</f>
        <v>#VALUE!</v>
      </c>
      <c r="I301" t="s">
        <v>3163</v>
      </c>
      <c r="J301">
        <f>+VLOOKUP(B301,MaestraLP3[[#All],[CÓDIGO]:[PRODUCTO FOCO]],29,0)</f>
        <v>1315.2</v>
      </c>
    </row>
    <row r="302" spans="1:10" x14ac:dyDescent="0.35">
      <c r="A302" s="46" t="s">
        <v>3160</v>
      </c>
      <c r="B302" s="3">
        <v>104519690</v>
      </c>
      <c r="C302" t="str">
        <f>+VLOOKUP(B302,MaestraLP3[[#All],[CÓDIGO]:[PRODUCTO FOCO]],7,0)</f>
        <v>VERDURAS</v>
      </c>
      <c r="D302" s="46" t="str">
        <f>+VLOOKUP(B302,MaestraLP3[[#All],[CÓDIGO]:[PRODUCTO FOCO]],8,0)</f>
        <v>ARVEJAS IQF ARDO 1 kg</v>
      </c>
      <c r="E302" s="46" t="s">
        <v>3161</v>
      </c>
      <c r="F302" s="46" t="s">
        <v>3162</v>
      </c>
      <c r="G302" s="47" t="e">
        <f>+VLOOKUP(B302,MaestraLP3[[#All],[CÓDIGO]:[PRODUCTO FOCO]],30,0)*100+0.1</f>
        <v>#VALUE!</v>
      </c>
      <c r="I302" t="s">
        <v>3163</v>
      </c>
      <c r="J302">
        <f>+VLOOKUP(B302,MaestraLP3[[#All],[CÓDIGO]:[PRODUCTO FOCO]],29,0)</f>
        <v>769.3</v>
      </c>
    </row>
    <row r="303" spans="1:10" x14ac:dyDescent="0.35">
      <c r="A303" s="46" t="s">
        <v>3160</v>
      </c>
      <c r="B303" s="3">
        <v>104519650</v>
      </c>
      <c r="C303" t="str">
        <f>+VLOOKUP(B303,MaestraLP3[[#All],[CÓDIGO]:[PRODUCTO FOCO]],7,0)</f>
        <v>VERDURAS</v>
      </c>
      <c r="D303" s="46" t="str">
        <f>+VLOOKUP(B303,MaestraLP3[[#All],[CÓDIGO]:[PRODUCTO FOCO]],8,0)</f>
        <v>CHOCLO GRANO IQF ARDO 1 kg</v>
      </c>
      <c r="E303" s="46" t="s">
        <v>3161</v>
      </c>
      <c r="F303" s="46" t="s">
        <v>3162</v>
      </c>
      <c r="G303" s="47" t="e">
        <f>+VLOOKUP(B303,MaestraLP3[[#All],[CÓDIGO]:[PRODUCTO FOCO]],30,0)*100+0.1</f>
        <v>#VALUE!</v>
      </c>
      <c r="I303" t="s">
        <v>3163</v>
      </c>
      <c r="J303">
        <f>+VLOOKUP(B303,MaestraLP3[[#All],[CÓDIGO]:[PRODUCTO FOCO]],29,0)</f>
        <v>686.38000000000034</v>
      </c>
    </row>
    <row r="304" spans="1:10" x14ac:dyDescent="0.35">
      <c r="A304" s="46" t="s">
        <v>3160</v>
      </c>
      <c r="B304" s="3">
        <v>104519580</v>
      </c>
      <c r="C304" t="str">
        <f>+VLOOKUP(B304,MaestraLP3[[#All],[CÓDIGO]:[PRODUCTO FOCO]],7,0)</f>
        <v>VERDURAS</v>
      </c>
      <c r="D304" s="46" t="str">
        <f>+VLOOKUP(B304,MaestraLP3[[#All],[CÓDIGO]:[PRODUCTO FOCO]],8,0)</f>
        <v>ESPINACA IQF ARDO 2,5 kg</v>
      </c>
      <c r="E304" s="46" t="s">
        <v>3161</v>
      </c>
      <c r="F304" s="46" t="s">
        <v>3162</v>
      </c>
      <c r="G304" s="47" t="e">
        <f>+VLOOKUP(B304,MaestraLP3[[#All],[CÓDIGO]:[PRODUCTO FOCO]],30,0)*100+0.1</f>
        <v>#VALUE!</v>
      </c>
      <c r="I304" t="s">
        <v>3163</v>
      </c>
      <c r="J304">
        <f>+VLOOKUP(B304,MaestraLP3[[#All],[CÓDIGO]:[PRODUCTO FOCO]],29,0)</f>
        <v>1007.8520000000001</v>
      </c>
    </row>
    <row r="305" spans="1:10" x14ac:dyDescent="0.35">
      <c r="A305" s="46" t="s">
        <v>3160</v>
      </c>
      <c r="B305" s="3">
        <v>104519700</v>
      </c>
      <c r="C305" t="str">
        <f>+VLOOKUP(B305,MaestraLP3[[#All],[CÓDIGO]:[PRODUCTO FOCO]],7,0)</f>
        <v>VERDURAS</v>
      </c>
      <c r="D305" s="46" t="str">
        <f>+VLOOKUP(B305,MaestraLP3[[#All],[CÓDIGO]:[PRODUCTO FOCO]],8,0)</f>
        <v>HABAS FINAS IQF ARDO 1 kg</v>
      </c>
      <c r="E305" s="46" t="s">
        <v>3161</v>
      </c>
      <c r="F305" s="46" t="s">
        <v>3162</v>
      </c>
      <c r="G305" s="47" t="e">
        <f>+VLOOKUP(B305,MaestraLP3[[#All],[CÓDIGO]:[PRODUCTO FOCO]],30,0)*100+0.1</f>
        <v>#VALUE!</v>
      </c>
      <c r="I305" t="s">
        <v>3163</v>
      </c>
      <c r="J305">
        <f>+VLOOKUP(B305,MaestraLP3[[#All],[CÓDIGO]:[PRODUCTO FOCO]],29,0)</f>
        <v>551.76000000000022</v>
      </c>
    </row>
    <row r="306" spans="1:10" x14ac:dyDescent="0.35">
      <c r="A306" s="46" t="s">
        <v>3160</v>
      </c>
      <c r="B306" s="3">
        <v>104519600</v>
      </c>
      <c r="C306" t="str">
        <f>+VLOOKUP(B306,MaestraLP3[[#All],[CÓDIGO]:[PRODUCTO FOCO]],7,0)</f>
        <v>VERDURAS</v>
      </c>
      <c r="D306" s="46" t="str">
        <f>+VLOOKUP(B306,MaestraLP3[[#All],[CÓDIGO]:[PRODUCTO FOCO]],8,0)</f>
        <v>PIMENTON ROJO JULIANAS IQF ARDO 2,5 kg</v>
      </c>
      <c r="E306" s="46" t="s">
        <v>3161</v>
      </c>
      <c r="F306" s="46" t="s">
        <v>3162</v>
      </c>
      <c r="G306" s="47" t="e">
        <f>+VLOOKUP(B306,MaestraLP3[[#All],[CÓDIGO]:[PRODUCTO FOCO]],30,0)*100+0.1</f>
        <v>#VALUE!</v>
      </c>
      <c r="I306" t="s">
        <v>3163</v>
      </c>
      <c r="J306">
        <f>+VLOOKUP(B306,MaestraLP3[[#All],[CÓDIGO]:[PRODUCTO FOCO]],29,0)</f>
        <v>1073.2</v>
      </c>
    </row>
    <row r="307" spans="1:10" x14ac:dyDescent="0.35">
      <c r="A307" s="46" t="s">
        <v>3160</v>
      </c>
      <c r="B307" s="3">
        <v>104519610</v>
      </c>
      <c r="C307" t="str">
        <f>+VLOOKUP(B307,MaestraLP3[[#All],[CÓDIGO]:[PRODUCTO FOCO]],7,0)</f>
        <v>VERDURAS</v>
      </c>
      <c r="D307" s="46" t="str">
        <f>+VLOOKUP(B307,MaestraLP3[[#All],[CÓDIGO]:[PRODUCTO FOCO]],8,0)</f>
        <v>PIMENTON VERDE JULIANAS IQF ARDO 2,5 kg</v>
      </c>
      <c r="E307" s="46" t="s">
        <v>3161</v>
      </c>
      <c r="F307" s="46" t="s">
        <v>3162</v>
      </c>
      <c r="G307" s="47" t="e">
        <f>+VLOOKUP(B307,MaestraLP3[[#All],[CÓDIGO]:[PRODUCTO FOCO]],30,0)*100+0.1</f>
        <v>#VALUE!</v>
      </c>
      <c r="I307" t="s">
        <v>3163</v>
      </c>
      <c r="J307">
        <f>+VLOOKUP(B307,MaestraLP3[[#All],[CÓDIGO]:[PRODUCTO FOCO]],29,0)</f>
        <v>507.65999999999985</v>
      </c>
    </row>
    <row r="308" spans="1:10" x14ac:dyDescent="0.35">
      <c r="A308" s="46" t="s">
        <v>3160</v>
      </c>
      <c r="B308" s="3">
        <v>104520700</v>
      </c>
      <c r="C308" t="str">
        <f>+VLOOKUP(B308,MaestraLP3[[#All],[CÓDIGO]:[PRODUCTO FOCO]],7,0)</f>
        <v>VERDURAS</v>
      </c>
      <c r="D308" s="46" t="str">
        <f>+VLOOKUP(B308,MaestraLP3[[#All],[CÓDIGO]:[PRODUCTO FOCO]],8,0)</f>
        <v>POROTO VERDE CORTE FRANCES ARDO 1 kg</v>
      </c>
      <c r="E308" s="46" t="s">
        <v>3161</v>
      </c>
      <c r="F308" s="46" t="s">
        <v>3162</v>
      </c>
      <c r="G308" s="47" t="e">
        <f>+VLOOKUP(B308,MaestraLP3[[#All],[CÓDIGO]:[PRODUCTO FOCO]],30,0)*100+0.1</f>
        <v>#VALUE!</v>
      </c>
      <c r="I308" t="s">
        <v>3163</v>
      </c>
      <c r="J308">
        <f>+VLOOKUP(B308,MaestraLP3[[#All],[CÓDIGO]:[PRODUCTO FOCO]],29,0)</f>
        <v>830</v>
      </c>
    </row>
    <row r="309" spans="1:10" x14ac:dyDescent="0.35">
      <c r="A309" s="46" t="s">
        <v>3160</v>
      </c>
      <c r="B309" s="3">
        <v>104539580</v>
      </c>
      <c r="C309" t="str">
        <f>+VLOOKUP(B309,MaestraLP3[[#All],[CÓDIGO]:[PRODUCTO FOCO]],7,0)</f>
        <v>VERDURAS</v>
      </c>
      <c r="D309" s="46" t="str">
        <f>+VLOOKUP(B309,MaestraLP3[[#All],[CÓDIGO]:[PRODUCTO FOCO]],8,0)</f>
        <v>SWEET CORN RIBS ARDO 2,5 KG</v>
      </c>
      <c r="E309" s="46" t="s">
        <v>3161</v>
      </c>
      <c r="F309" s="46" t="s">
        <v>3162</v>
      </c>
      <c r="G309" s="47" t="e">
        <f>+VLOOKUP(B309,MaestraLP3[[#All],[CÓDIGO]:[PRODUCTO FOCO]],30,0)*100+0.1</f>
        <v>#VALUE!</v>
      </c>
      <c r="I309" t="s">
        <v>3163</v>
      </c>
      <c r="J309">
        <f>+VLOOKUP(B309,MaestraLP3[[#All],[CÓDIGO]:[PRODUCTO FOCO]],29,0)</f>
        <v>920.4</v>
      </c>
    </row>
    <row r="310" spans="1:10" x14ac:dyDescent="0.35">
      <c r="A310" s="46" t="s">
        <v>3160</v>
      </c>
      <c r="B310" s="3">
        <v>150000324</v>
      </c>
      <c r="C310" t="str">
        <f>+VLOOKUP(B310,MaestraLP3[[#All],[CÓDIGO]:[PRODUCTO FOCO]],7,0)</f>
        <v>ARROZ</v>
      </c>
      <c r="D310" s="46" t="str">
        <f>+VLOOKUP(B310,MaestraLP3[[#All],[CÓDIGO]:[PRODUCTO FOCO]],8,0)</f>
        <v>ARROZ G1 INTEGRAL TUCAPEL 1 kg</v>
      </c>
      <c r="E310" s="46" t="s">
        <v>3161</v>
      </c>
      <c r="F310" s="46" t="s">
        <v>3162</v>
      </c>
      <c r="G310" s="47" t="e">
        <f>+VLOOKUP(B310,MaestraLP3[[#All],[CÓDIGO]:[PRODUCTO FOCO]],30,0)*100+0.1</f>
        <v>#VALUE!</v>
      </c>
      <c r="I310" t="s">
        <v>3163</v>
      </c>
      <c r="J310">
        <f>+VLOOKUP(B310,MaestraLP3[[#All],[CÓDIGO]:[PRODUCTO FOCO]],29,0)</f>
        <v>1000.9801980198019</v>
      </c>
    </row>
    <row r="311" spans="1:10" x14ac:dyDescent="0.35">
      <c r="A311" s="46" t="s">
        <v>3160</v>
      </c>
      <c r="B311" s="3">
        <v>104542630</v>
      </c>
      <c r="C311" t="str">
        <f>+VLOOKUP(B311,MaestraLP3[[#All],[CÓDIGO]:[PRODUCTO FOCO]],7,0)</f>
        <v>ARROZ</v>
      </c>
      <c r="D311" s="46" t="str">
        <f>+VLOOKUP(B311,MaestraLP3[[#All],[CÓDIGO]:[PRODUCTO FOCO]],8,0)</f>
        <v>ARROZ G1 LOS GRANOS 1 KG</v>
      </c>
      <c r="E311" s="46" t="s">
        <v>3161</v>
      </c>
      <c r="F311" s="46" t="s">
        <v>3162</v>
      </c>
      <c r="G311" s="47" t="e">
        <f>+VLOOKUP(B311,MaestraLP3[[#All],[CÓDIGO]:[PRODUCTO FOCO]],30,0)*100+0.1</f>
        <v>#VALUE!</v>
      </c>
      <c r="I311" t="s">
        <v>3163</v>
      </c>
      <c r="J311">
        <f>+VLOOKUP(B311,MaestraLP3[[#All],[CÓDIGO]:[PRODUCTO FOCO]],29,0)</f>
        <v>764</v>
      </c>
    </row>
    <row r="312" spans="1:10" x14ac:dyDescent="0.35">
      <c r="A312" s="46" t="s">
        <v>3160</v>
      </c>
      <c r="B312" s="3">
        <v>104527320</v>
      </c>
      <c r="C312" t="str">
        <f>+VLOOKUP(B312,MaestraLP3[[#All],[CÓDIGO]:[PRODUCTO FOCO]],7,0)</f>
        <v>ARROZ</v>
      </c>
      <c r="D312" s="46" t="str">
        <f>+VLOOKUP(B312,MaestraLP3[[#All],[CÓDIGO]:[PRODUCTO FOCO]],8,0)</f>
        <v>ARROZ G2 MIRAFLORES IMPORTADO 1 kg</v>
      </c>
      <c r="E312" s="46" t="s">
        <v>3161</v>
      </c>
      <c r="F312" s="46" t="s">
        <v>3162</v>
      </c>
      <c r="G312" s="47" t="e">
        <f>+VLOOKUP(B312,MaestraLP3[[#All],[CÓDIGO]:[PRODUCTO FOCO]],30,0)*100+0.1</f>
        <v>#VALUE!</v>
      </c>
      <c r="I312" t="s">
        <v>3163</v>
      </c>
      <c r="J312">
        <f>+VLOOKUP(B312,MaestraLP3[[#All],[CÓDIGO]:[PRODUCTO FOCO]],29,0)</f>
        <v>216.1</v>
      </c>
    </row>
    <row r="313" spans="1:10" x14ac:dyDescent="0.35">
      <c r="A313" s="46" t="s">
        <v>3160</v>
      </c>
      <c r="B313" s="3">
        <v>104526560</v>
      </c>
      <c r="C313" t="str">
        <f>+VLOOKUP(B313,MaestraLP3[[#All],[CÓDIGO]:[PRODUCTO FOCO]],7,0)</f>
        <v>ARROZ</v>
      </c>
      <c r="D313" s="46" t="str">
        <f>+VLOOKUP(B313,MaestraLP3[[#All],[CÓDIGO]:[PRODUCTO FOCO]],8,0)</f>
        <v>ARROZ PREGRANEADO TUCAPEL 1 kg</v>
      </c>
      <c r="E313" s="46" t="s">
        <v>3161</v>
      </c>
      <c r="F313" s="46" t="s">
        <v>3162</v>
      </c>
      <c r="G313" s="47" t="e">
        <f>+VLOOKUP(B313,MaestraLP3[[#All],[CÓDIGO]:[PRODUCTO FOCO]],30,0)*100+0.1</f>
        <v>#VALUE!</v>
      </c>
      <c r="I313" t="s">
        <v>3163</v>
      </c>
      <c r="J313">
        <f>+VLOOKUP(B313,MaestraLP3[[#All],[CÓDIGO]:[PRODUCTO FOCO]],29,0)</f>
        <v>1042.4000000000001</v>
      </c>
    </row>
    <row r="314" spans="1:10" x14ac:dyDescent="0.35">
      <c r="A314" s="46" t="s">
        <v>3160</v>
      </c>
      <c r="B314" s="3">
        <v>104520990</v>
      </c>
      <c r="C314" t="str">
        <f>+VLOOKUP(B314,MaestraLP3[[#All],[CÓDIGO]:[PRODUCTO FOCO]],7,0)</f>
        <v>AZUCAR Y ENDULZANTES</v>
      </c>
      <c r="D314" s="46" t="str">
        <f>+VLOOKUP(B314,MaestraLP3[[#All],[CÓDIGO]:[PRODUCTO FOCO]],8,0)</f>
        <v>AZUCAR G2 IANSA 25 kg</v>
      </c>
      <c r="E314" s="46" t="s">
        <v>3161</v>
      </c>
      <c r="F314" s="46" t="s">
        <v>3162</v>
      </c>
      <c r="G314" s="47" t="e">
        <f>+VLOOKUP(B314,MaestraLP3[[#All],[CÓDIGO]:[PRODUCTO FOCO]],30,0)*100+0.1</f>
        <v>#VALUE!</v>
      </c>
      <c r="I314" t="s">
        <v>3163</v>
      </c>
      <c r="J314">
        <f>+VLOOKUP(B314,MaestraLP3[[#All],[CÓDIGO]:[PRODUCTO FOCO]],29,0)</f>
        <v>549.76</v>
      </c>
    </row>
    <row r="315" spans="1:10" x14ac:dyDescent="0.35">
      <c r="A315" s="46" t="s">
        <v>3160</v>
      </c>
      <c r="B315" s="3">
        <v>104521980</v>
      </c>
      <c r="C315" t="str">
        <f>+VLOOKUP(B315,MaestraLP3[[#All],[CÓDIGO]:[PRODUCTO FOCO]],7,0)</f>
        <v>AZUCAR Y ENDULZANTES</v>
      </c>
      <c r="D315" s="46" t="str">
        <f>+VLOOKUP(B315,MaestraLP3[[#All],[CÓDIGO]:[PRODUCTO FOCO]],8,0)</f>
        <v>AZUCAR G2 IANSA 5 kg</v>
      </c>
      <c r="E315" s="46" t="s">
        <v>3161</v>
      </c>
      <c r="F315" s="46" t="s">
        <v>3162</v>
      </c>
      <c r="G315" s="47" t="e">
        <f>+VLOOKUP(B315,MaestraLP3[[#All],[CÓDIGO]:[PRODUCTO FOCO]],30,0)*100+0.1</f>
        <v>#VALUE!</v>
      </c>
      <c r="I315" t="s">
        <v>3163</v>
      </c>
      <c r="J315">
        <f>+VLOOKUP(B315,MaestraLP3[[#All],[CÓDIGO]:[PRODUCTO FOCO]],29,0)</f>
        <v>163.27000000000007</v>
      </c>
    </row>
    <row r="316" spans="1:10" x14ac:dyDescent="0.35">
      <c r="A316" s="46" t="s">
        <v>3160</v>
      </c>
      <c r="B316" s="3">
        <v>104528700</v>
      </c>
      <c r="C316" t="str">
        <f>+VLOOKUP(B316,MaestraLP3[[#All],[CÓDIGO]:[PRODUCTO FOCO]],7,0)</f>
        <v>AZUCAR Y ENDULZANTES</v>
      </c>
      <c r="D316" s="46" t="str">
        <f>+VLOOKUP(B316,MaestraLP3[[#All],[CÓDIGO]:[PRODUCTO FOCO]],8,0)</f>
        <v>SUCRALOSA LIQUIDA IANSA CERO K 250 ml</v>
      </c>
      <c r="E316" s="46" t="s">
        <v>3161</v>
      </c>
      <c r="F316" s="46" t="s">
        <v>3162</v>
      </c>
      <c r="G316" s="47" t="e">
        <f>+VLOOKUP(B316,MaestraLP3[[#All],[CÓDIGO]:[PRODUCTO FOCO]],30,0)*100+0.1</f>
        <v>#VALUE!</v>
      </c>
      <c r="I316" t="s">
        <v>3163</v>
      </c>
      <c r="J316">
        <f>+VLOOKUP(B316,MaestraLP3[[#All],[CÓDIGO]:[PRODUCTO FOCO]],29,0)</f>
        <v>4217.5</v>
      </c>
    </row>
    <row r="317" spans="1:10" x14ac:dyDescent="0.35">
      <c r="A317" s="46" t="s">
        <v>3160</v>
      </c>
      <c r="B317" s="3">
        <v>150000048</v>
      </c>
      <c r="C317" t="str">
        <f>+VLOOKUP(B317,MaestraLP3[[#All],[CÓDIGO]:[PRODUCTO FOCO]],7,0)</f>
        <v>CEREALES</v>
      </c>
      <c r="D317" s="46" t="str">
        <f>+VLOOKUP(B317,MaestraLP3[[#All],[CÓDIGO]:[PRODUCTO FOCO]],8,0)</f>
        <v>BARRA CHOCOCEREAL COSTA 18 g</v>
      </c>
      <c r="E317" s="46" t="s">
        <v>3161</v>
      </c>
      <c r="F317" s="46" t="s">
        <v>3162</v>
      </c>
      <c r="G317" s="47" t="e">
        <f>+VLOOKUP(B317,MaestraLP3[[#All],[CÓDIGO]:[PRODUCTO FOCO]],30,0)*100+0.1</f>
        <v>#VALUE!</v>
      </c>
      <c r="I317" t="s">
        <v>3163</v>
      </c>
      <c r="J317">
        <f>+VLOOKUP(B317,MaestraLP3[[#All],[CÓDIGO]:[PRODUCTO FOCO]],29,0)</f>
        <v>1391.6666666666667</v>
      </c>
    </row>
    <row r="318" spans="1:10" x14ac:dyDescent="0.35">
      <c r="A318" s="46" t="s">
        <v>3160</v>
      </c>
      <c r="B318" s="3">
        <v>150001549</v>
      </c>
      <c r="C318" t="str">
        <f>+VLOOKUP(B318,MaestraLP3[[#All],[CÓDIGO]:[PRODUCTO FOCO]],7,0)</f>
        <v>CEREALES</v>
      </c>
      <c r="D318" s="46" t="str">
        <f>+VLOOKUP(B318,MaestraLP3[[#All],[CÓDIGO]:[PRODUCTO FOCO]],8,0)</f>
        <v>BARRA FRUTAS Y YOGURT COSTA 21 g</v>
      </c>
      <c r="E318" s="46" t="s">
        <v>3161</v>
      </c>
      <c r="F318" s="46" t="s">
        <v>3162</v>
      </c>
      <c r="G318" s="47" t="e">
        <f>+VLOOKUP(B318,MaestraLP3[[#All],[CÓDIGO]:[PRODUCTO FOCO]],30,0)*100+0.1</f>
        <v>#VALUE!</v>
      </c>
      <c r="I318" t="s">
        <v>3163</v>
      </c>
      <c r="J318">
        <f>+VLOOKUP(B318,MaestraLP3[[#All],[CÓDIGO]:[PRODUCTO FOCO]],29,0)</f>
        <v>1194.2857142857142</v>
      </c>
    </row>
    <row r="319" spans="1:10" x14ac:dyDescent="0.35">
      <c r="A319" s="46" t="s">
        <v>3160</v>
      </c>
      <c r="B319" s="3">
        <v>150001548</v>
      </c>
      <c r="C319" t="str">
        <f>+VLOOKUP(B319,MaestraLP3[[#All],[CÓDIGO]:[PRODUCTO FOCO]],7,0)</f>
        <v>CEREALES</v>
      </c>
      <c r="D319" s="46" t="str">
        <f>+VLOOKUP(B319,MaestraLP3[[#All],[CÓDIGO]:[PRODUCTO FOCO]],8,0)</f>
        <v>BARRA FRUTOS ROJOS Y YOGURT COSTA 21 g</v>
      </c>
      <c r="E319" s="46" t="s">
        <v>3161</v>
      </c>
      <c r="F319" s="46" t="s">
        <v>3162</v>
      </c>
      <c r="G319" s="47" t="e">
        <f>+VLOOKUP(B319,MaestraLP3[[#All],[CÓDIGO]:[PRODUCTO FOCO]],30,0)*100+0.1</f>
        <v>#VALUE!</v>
      </c>
      <c r="I319" t="s">
        <v>3163</v>
      </c>
      <c r="J319">
        <f>+VLOOKUP(B319,MaestraLP3[[#All],[CÓDIGO]:[PRODUCTO FOCO]],29,0)</f>
        <v>1193.8095238095229</v>
      </c>
    </row>
    <row r="320" spans="1:10" x14ac:dyDescent="0.35">
      <c r="A320" s="46" t="s">
        <v>3160</v>
      </c>
      <c r="B320" s="3">
        <v>150001787</v>
      </c>
      <c r="C320" t="str">
        <f>+VLOOKUP(B320,MaestraLP3[[#All],[CÓDIGO]:[PRODUCTO FOCO]],7,0)</f>
        <v>CEREALES</v>
      </c>
      <c r="D320" s="46" t="str">
        <f>+VLOOKUP(B320,MaestraLP3[[#All],[CÓDIGO]:[PRODUCTO FOCO]],8,0)</f>
        <v>BARRA GOLDEN CEREAL COSTA 18 g</v>
      </c>
      <c r="E320" s="46" t="s">
        <v>3161</v>
      </c>
      <c r="F320" s="46" t="s">
        <v>3162</v>
      </c>
      <c r="G320" s="47" t="e">
        <f>+VLOOKUP(B320,MaestraLP3[[#All],[CÓDIGO]:[PRODUCTO FOCO]],30,0)*100+0.1</f>
        <v>#VALUE!</v>
      </c>
      <c r="I320" t="s">
        <v>3163</v>
      </c>
      <c r="J320">
        <f>+VLOOKUP(B320,MaestraLP3[[#All],[CÓDIGO]:[PRODUCTO FOCO]],29,0)</f>
        <v>1153.8888888888891</v>
      </c>
    </row>
    <row r="321" spans="1:10" x14ac:dyDescent="0.35">
      <c r="A321" s="46" t="s">
        <v>3160</v>
      </c>
      <c r="B321" s="3">
        <v>150001689</v>
      </c>
      <c r="C321" t="str">
        <f>+VLOOKUP(B321,MaestraLP3[[#All],[CÓDIGO]:[PRODUCTO FOCO]],7,0)</f>
        <v>CEREALES</v>
      </c>
      <c r="D321" s="46" t="str">
        <f>+VLOOKUP(B321,MaestraLP3[[#All],[CÓDIGO]:[PRODUCTO FOCO]],8,0)</f>
        <v>CEREAL CHOCAPIC NESTLE 30 g</v>
      </c>
      <c r="E321" s="46" t="s">
        <v>3161</v>
      </c>
      <c r="F321" s="46" t="s">
        <v>3162</v>
      </c>
      <c r="G321" s="47" t="e">
        <f>+VLOOKUP(B321,MaestraLP3[[#All],[CÓDIGO]:[PRODUCTO FOCO]],30,0)*100+0.1</f>
        <v>#VALUE!</v>
      </c>
      <c r="I321" t="s">
        <v>3163</v>
      </c>
      <c r="J321">
        <f>+VLOOKUP(B321,MaestraLP3[[#All],[CÓDIGO]:[PRODUCTO FOCO]],29,0)</f>
        <v>3477.7777777777778</v>
      </c>
    </row>
    <row r="322" spans="1:10" x14ac:dyDescent="0.35">
      <c r="A322" s="46" t="s">
        <v>3160</v>
      </c>
      <c r="B322" s="3">
        <v>150001690</v>
      </c>
      <c r="C322" t="str">
        <f>+VLOOKUP(B322,MaestraLP3[[#All],[CÓDIGO]:[PRODUCTO FOCO]],7,0)</f>
        <v>CEREALES</v>
      </c>
      <c r="D322" s="46" t="str">
        <f>+VLOOKUP(B322,MaestraLP3[[#All],[CÓDIGO]:[PRODUCTO FOCO]],8,0)</f>
        <v>CEREAL ZUCOSOS NESTLE 30 g</v>
      </c>
      <c r="E322" s="46" t="s">
        <v>3161</v>
      </c>
      <c r="F322" s="46" t="s">
        <v>3162</v>
      </c>
      <c r="G322" s="47" t="e">
        <f>+VLOOKUP(B322,MaestraLP3[[#All],[CÓDIGO]:[PRODUCTO FOCO]],30,0)*100+0.1</f>
        <v>#VALUE!</v>
      </c>
      <c r="I322" t="s">
        <v>3163</v>
      </c>
      <c r="J322">
        <f>+VLOOKUP(B322,MaestraLP3[[#All],[CÓDIGO]:[PRODUCTO FOCO]],29,0)</f>
        <v>3477.7777777777778</v>
      </c>
    </row>
    <row r="323" spans="1:10" x14ac:dyDescent="0.35">
      <c r="A323" s="46" t="s">
        <v>3160</v>
      </c>
      <c r="B323" s="3">
        <v>108000162</v>
      </c>
      <c r="C323" t="str">
        <f>+VLOOKUP(B323,MaestraLP3[[#All],[CÓDIGO]:[PRODUCTO FOCO]],7,0)</f>
        <v>CEREALES</v>
      </c>
      <c r="D323" s="46" t="str">
        <f>+VLOOKUP(B323,MaestraLP3[[#All],[CÓDIGO]:[PRODUCTO FOCO]],8,0)</f>
        <v>CHOCO KRISPIS 310GR</v>
      </c>
      <c r="E323" s="46" t="s">
        <v>3161</v>
      </c>
      <c r="F323" s="46" t="s">
        <v>3162</v>
      </c>
      <c r="G323" s="47" t="e">
        <f>+VLOOKUP(B323,MaestraLP3[[#All],[CÓDIGO]:[PRODUCTO FOCO]],30,0)*100+0.1</f>
        <v>#VALUE!</v>
      </c>
      <c r="I323" t="s">
        <v>3163</v>
      </c>
      <c r="J323">
        <f>+VLOOKUP(B323,MaestraLP3[[#All],[CÓDIGO]:[PRODUCTO FOCO]],29,0)</f>
        <v>1540.5075806451623</v>
      </c>
    </row>
    <row r="324" spans="1:10" x14ac:dyDescent="0.35">
      <c r="A324" s="46" t="s">
        <v>3160</v>
      </c>
      <c r="B324" s="3">
        <v>108000140</v>
      </c>
      <c r="C324" t="str">
        <f>+VLOOKUP(B324,MaestraLP3[[#All],[CÓDIGO]:[PRODUCTO FOCO]],7,0)</f>
        <v>CEREALES</v>
      </c>
      <c r="D324" s="46" t="str">
        <f>+VLOOKUP(B324,MaestraLP3[[#All],[CÓDIGO]:[PRODUCTO FOCO]],8,0)</f>
        <v>CORNFLAKES 450 g</v>
      </c>
      <c r="E324" s="46" t="s">
        <v>3161</v>
      </c>
      <c r="F324" s="46" t="s">
        <v>3162</v>
      </c>
      <c r="G324" s="47" t="e">
        <f>+VLOOKUP(B324,MaestraLP3[[#All],[CÓDIGO]:[PRODUCTO FOCO]],30,0)*100+0.1</f>
        <v>#VALUE!</v>
      </c>
      <c r="I324" t="s">
        <v>3163</v>
      </c>
      <c r="J324">
        <f>+VLOOKUP(B324,MaestraLP3[[#All],[CÓDIGO]:[PRODUCTO FOCO]],29,0)</f>
        <v>1889.4825833333334</v>
      </c>
    </row>
    <row r="325" spans="1:10" x14ac:dyDescent="0.35">
      <c r="A325" s="46" t="s">
        <v>3160</v>
      </c>
      <c r="B325" s="3">
        <v>101800146</v>
      </c>
      <c r="C325" t="str">
        <f>+VLOOKUP(B325,MaestraLP3[[#All],[CÓDIGO]:[PRODUCTO FOCO]],7,0)</f>
        <v>DULCES Y CHOCOLATES</v>
      </c>
      <c r="D325" s="46" t="str">
        <f>+VLOOKUP(B325,MaestraLP3[[#All],[CÓDIGO]:[PRODUCTO FOCO]],8,0)</f>
        <v>BARRA CHOCOLATE COOKIES AND CREAM 4x18x7</v>
      </c>
      <c r="E325" s="46" t="s">
        <v>3161</v>
      </c>
      <c r="F325" s="46" t="s">
        <v>3162</v>
      </c>
      <c r="G325" s="47" t="e">
        <f>+VLOOKUP(B325,MaestraLP3[[#All],[CÓDIGO]:[PRODUCTO FOCO]],30,0)*100+0.1</f>
        <v>#VALUE!</v>
      </c>
      <c r="I325" t="s">
        <v>3163</v>
      </c>
      <c r="J325">
        <f>+VLOOKUP(B325,MaestraLP3[[#All],[CÓDIGO]:[PRODUCTO FOCO]],29,0)</f>
        <v>6335.0800234487751</v>
      </c>
    </row>
    <row r="326" spans="1:10" x14ac:dyDescent="0.35">
      <c r="A326" s="46" t="s">
        <v>3160</v>
      </c>
      <c r="B326" s="3">
        <v>101800144</v>
      </c>
      <c r="C326" t="str">
        <f>+VLOOKUP(B326,MaestraLP3[[#All],[CÓDIGO]:[PRODUCTO FOCO]],7,0)</f>
        <v>DULCES Y CHOCOLATES</v>
      </c>
      <c r="D326" s="46" t="str">
        <f>+VLOOKUP(B326,MaestraLP3[[#All],[CÓDIGO]:[PRODUCTO FOCO]],8,0)</f>
        <v>BARRA CHOCOLATE LECHE 4X18X82GR</v>
      </c>
      <c r="E326" s="46" t="s">
        <v>3161</v>
      </c>
      <c r="F326" s="46" t="s">
        <v>3162</v>
      </c>
      <c r="G326" s="47" t="e">
        <f>+VLOOKUP(B326,MaestraLP3[[#All],[CÓDIGO]:[PRODUCTO FOCO]],30,0)*100+0.1</f>
        <v>#VALUE!</v>
      </c>
      <c r="I326" t="s">
        <v>3163</v>
      </c>
      <c r="J326">
        <f>+VLOOKUP(B326,MaestraLP3[[#All],[CÓDIGO]:[PRODUCTO FOCO]],29,0)</f>
        <v>5010.8656588753402</v>
      </c>
    </row>
    <row r="327" spans="1:10" x14ac:dyDescent="0.35">
      <c r="A327" s="46" t="s">
        <v>3160</v>
      </c>
      <c r="B327" s="3">
        <v>150002022</v>
      </c>
      <c r="C327" t="str">
        <f>+VLOOKUP(B327,MaestraLP3[[#All],[CÓDIGO]:[PRODUCTO FOCO]],7,0)</f>
        <v>DULCES Y CHOCOLATES</v>
      </c>
      <c r="D327" s="46" t="str">
        <f>+VLOOKUP(B327,MaestraLP3[[#All],[CÓDIGO]:[PRODUCTO FOCO]],8,0)</f>
        <v>BOM BOM VIZZIO 432 g</v>
      </c>
      <c r="E327" s="46" t="s">
        <v>3161</v>
      </c>
      <c r="F327" s="46" t="s">
        <v>3162</v>
      </c>
      <c r="G327" s="47" t="e">
        <f>+VLOOKUP(B327,MaestraLP3[[#All],[CÓDIGO]:[PRODUCTO FOCO]],30,0)*100+0.1</f>
        <v>#VALUE!</v>
      </c>
      <c r="I327" t="s">
        <v>3163</v>
      </c>
      <c r="J327">
        <f>+VLOOKUP(B327,MaestraLP3[[#All],[CÓDIGO]:[PRODUCTO FOCO]],29,0)</f>
        <v>2228.595679012346</v>
      </c>
    </row>
    <row r="328" spans="1:10" x14ac:dyDescent="0.35">
      <c r="A328" s="46" t="s">
        <v>3160</v>
      </c>
      <c r="B328" s="3">
        <v>150000053</v>
      </c>
      <c r="C328" t="str">
        <f>+VLOOKUP(B328,MaestraLP3[[#All],[CÓDIGO]:[PRODUCTO FOCO]],7,0)</f>
        <v>DULCES Y CHOCOLATES</v>
      </c>
      <c r="D328" s="46" t="str">
        <f>+VLOOKUP(B328,MaestraLP3[[#All],[CÓDIGO]:[PRODUCTO FOCO]],8,0)</f>
        <v>CARAMELO ARBOLITO 860 g</v>
      </c>
      <c r="E328" s="46" t="s">
        <v>3161</v>
      </c>
      <c r="F328" s="46" t="s">
        <v>3162</v>
      </c>
      <c r="G328" s="47" t="e">
        <f>+VLOOKUP(B328,MaestraLP3[[#All],[CÓDIGO]:[PRODUCTO FOCO]],30,0)*100+0.1</f>
        <v>#VALUE!</v>
      </c>
      <c r="I328" t="s">
        <v>3163</v>
      </c>
      <c r="J328">
        <f>+VLOOKUP(B328,MaestraLP3[[#All],[CÓDIGO]:[PRODUCTO FOCO]],29,0)</f>
        <v>733.56201550387595</v>
      </c>
    </row>
    <row r="329" spans="1:10" x14ac:dyDescent="0.35">
      <c r="A329" s="46" t="s">
        <v>3160</v>
      </c>
      <c r="B329" s="3">
        <v>150001829</v>
      </c>
      <c r="C329" t="str">
        <f>+VLOOKUP(B329,MaestraLP3[[#All],[CÓDIGO]:[PRODUCTO FOCO]],7,0)</f>
        <v>DULCES Y CHOCOLATES</v>
      </c>
      <c r="D329" s="46" t="str">
        <f>+VLOOKUP(B329,MaestraLP3[[#All],[CÓDIGO]:[PRODUCTO FOCO]],8,0)</f>
        <v>CHOCMAN 33 g</v>
      </c>
      <c r="E329" s="46" t="s">
        <v>3161</v>
      </c>
      <c r="F329" s="46" t="s">
        <v>3162</v>
      </c>
      <c r="G329" s="47" t="e">
        <f>+VLOOKUP(B329,MaestraLP3[[#All],[CÓDIGO]:[PRODUCTO FOCO]],30,0)*100+0.1</f>
        <v>#VALUE!</v>
      </c>
      <c r="I329" t="s">
        <v>3163</v>
      </c>
      <c r="J329">
        <f>+VLOOKUP(B329,MaestraLP3[[#All],[CÓDIGO]:[PRODUCTO FOCO]],29,0)</f>
        <v>1103.6363636363637</v>
      </c>
    </row>
    <row r="330" spans="1:10" x14ac:dyDescent="0.35">
      <c r="A330" s="46" t="s">
        <v>3160</v>
      </c>
      <c r="B330" s="3">
        <v>150001739</v>
      </c>
      <c r="C330" t="str">
        <f>+VLOOKUP(B330,MaestraLP3[[#All],[CÓDIGO]:[PRODUCTO FOCO]],7,0)</f>
        <v>DULCES Y CHOCOLATES</v>
      </c>
      <c r="D330" s="46" t="str">
        <f>+VLOOKUP(B330,MaestraLP3[[#All],[CÓDIGO]:[PRODUCTO FOCO]],8,0)</f>
        <v>CHOCOLATE COSTANUSS 30 g</v>
      </c>
      <c r="E330" s="46" t="s">
        <v>3161</v>
      </c>
      <c r="F330" s="46" t="s">
        <v>3162</v>
      </c>
      <c r="G330" s="47" t="e">
        <f>+VLOOKUP(B330,MaestraLP3[[#All],[CÓDIGO]:[PRODUCTO FOCO]],30,0)*100+0.1</f>
        <v>#VALUE!</v>
      </c>
      <c r="I330" t="s">
        <v>3163</v>
      </c>
      <c r="J330">
        <f>+VLOOKUP(B330,MaestraLP3[[#All],[CÓDIGO]:[PRODUCTO FOCO]],29,0)</f>
        <v>2080.6666666666679</v>
      </c>
    </row>
    <row r="331" spans="1:10" x14ac:dyDescent="0.35">
      <c r="A331" s="46" t="s">
        <v>3160</v>
      </c>
      <c r="B331" s="3">
        <v>102320340</v>
      </c>
      <c r="C331" t="str">
        <f>+VLOOKUP(B331,MaestraLP3[[#All],[CÓDIGO]:[PRODUCTO FOCO]],7,0)</f>
        <v>DULCES Y CHOCOLATES</v>
      </c>
      <c r="D331" s="46" t="str">
        <f>+VLOOKUP(B331,MaestraLP3[[#All],[CÓDIGO]:[PRODUCTO FOCO]],8,0)</f>
        <v>FERRERO ROCHER T12 150 g</v>
      </c>
      <c r="E331" s="46" t="s">
        <v>3161</v>
      </c>
      <c r="F331" s="46" t="s">
        <v>3162</v>
      </c>
      <c r="G331" s="47" t="e">
        <f>+VLOOKUP(B331,MaestraLP3[[#All],[CÓDIGO]:[PRODUCTO FOCO]],30,0)*100+0.1</f>
        <v>#VALUE!</v>
      </c>
      <c r="I331" t="s">
        <v>3163</v>
      </c>
      <c r="J331">
        <f>+VLOOKUP(B331,MaestraLP3[[#All],[CÓDIGO]:[PRODUCTO FOCO]],29,0)</f>
        <v>22054.996333333333</v>
      </c>
    </row>
    <row r="332" spans="1:10" x14ac:dyDescent="0.35">
      <c r="A332" s="46" t="s">
        <v>3160</v>
      </c>
      <c r="B332" s="3">
        <v>101920021</v>
      </c>
      <c r="C332" t="str">
        <f>+VLOOKUP(B332,MaestraLP3[[#All],[CÓDIGO]:[PRODUCTO FOCO]],7,0)</f>
        <v>DULCES Y CHOCOLATES</v>
      </c>
      <c r="D332" s="46" t="str">
        <f>+VLOOKUP(B332,MaestraLP3[[#All],[CÓDIGO]:[PRODUCTO FOCO]],8,0)</f>
        <v>MENTOS PACK FRUTAS 11P</v>
      </c>
      <c r="E332" s="46" t="s">
        <v>3161</v>
      </c>
      <c r="F332" s="46" t="s">
        <v>3162</v>
      </c>
      <c r="G332" s="47" t="e">
        <f>+VLOOKUP(B332,MaestraLP3[[#All],[CÓDIGO]:[PRODUCTO FOCO]],30,0)*100+0.1</f>
        <v>#VALUE!</v>
      </c>
      <c r="I332" t="s">
        <v>3163</v>
      </c>
      <c r="J332">
        <f>+VLOOKUP(B332,MaestraLP3[[#All],[CÓDIGO]:[PRODUCTO FOCO]],29,0)</f>
        <v>5632.4624069940483</v>
      </c>
    </row>
    <row r="333" spans="1:10" x14ac:dyDescent="0.35">
      <c r="A333" s="46" t="s">
        <v>3160</v>
      </c>
      <c r="B333" s="3">
        <v>101920020</v>
      </c>
      <c r="C333" t="str">
        <f>+VLOOKUP(B333,MaestraLP3[[#All],[CÓDIGO]:[PRODUCTO FOCO]],7,0)</f>
        <v>DULCES Y CHOCOLATES</v>
      </c>
      <c r="D333" s="46" t="str">
        <f>+VLOOKUP(B333,MaestraLP3[[#All],[CÓDIGO]:[PRODUCTO FOCO]],8,0)</f>
        <v>MENTOS PACK MENTA 11P</v>
      </c>
      <c r="E333" s="46" t="s">
        <v>3161</v>
      </c>
      <c r="F333" s="46" t="s">
        <v>3162</v>
      </c>
      <c r="G333" s="47" t="e">
        <f>+VLOOKUP(B333,MaestraLP3[[#All],[CÓDIGO]:[PRODUCTO FOCO]],30,0)*100+0.1</f>
        <v>#VALUE!</v>
      </c>
      <c r="I333" t="s">
        <v>3163</v>
      </c>
      <c r="J333">
        <f>+VLOOKUP(B333,MaestraLP3[[#All],[CÓDIGO]:[PRODUCTO FOCO]],29,0)</f>
        <v>5349.5236049107143</v>
      </c>
    </row>
    <row r="334" spans="1:10" x14ac:dyDescent="0.35">
      <c r="A334" s="46" t="s">
        <v>3160</v>
      </c>
      <c r="B334" s="3">
        <v>102310110</v>
      </c>
      <c r="C334" t="str">
        <f>+VLOOKUP(B334,MaestraLP3[[#All],[CÓDIGO]:[PRODUCTO FOCO]],7,0)</f>
        <v>DULCES Y CHOCOLATES</v>
      </c>
      <c r="D334" s="46" t="str">
        <f>+VLOOKUP(B334,MaestraLP3[[#All],[CÓDIGO]:[PRODUCTO FOCO]],8,0)</f>
        <v>NUTELLA &amp; GO 52 g</v>
      </c>
      <c r="E334" s="46" t="s">
        <v>3161</v>
      </c>
      <c r="F334" s="46" t="s">
        <v>3162</v>
      </c>
      <c r="G334" s="47" t="e">
        <f>+VLOOKUP(B334,MaestraLP3[[#All],[CÓDIGO]:[PRODUCTO FOCO]],30,0)*100+0.1</f>
        <v>#VALUE!</v>
      </c>
      <c r="I334" t="s">
        <v>3163</v>
      </c>
      <c r="J334">
        <f>+VLOOKUP(B334,MaestraLP3[[#All],[CÓDIGO]:[PRODUCTO FOCO]],29,0)</f>
        <v>11814.304807692311</v>
      </c>
    </row>
    <row r="335" spans="1:10" x14ac:dyDescent="0.35">
      <c r="A335" s="46" t="s">
        <v>3160</v>
      </c>
      <c r="B335" s="3">
        <v>102310250</v>
      </c>
      <c r="C335" t="str">
        <f>+VLOOKUP(B335,MaestraLP3[[#All],[CÓDIGO]:[PRODUCTO FOCO]],7,0)</f>
        <v>DULCES Y CHOCOLATES</v>
      </c>
      <c r="D335" s="46" t="str">
        <f>+VLOOKUP(B335,MaestraLP3[[#All],[CÓDIGO]:[PRODUCTO FOCO]],8,0)</f>
        <v>ROCHER T-3 37,5 g</v>
      </c>
      <c r="E335" s="46" t="s">
        <v>3161</v>
      </c>
      <c r="F335" s="46" t="s">
        <v>3162</v>
      </c>
      <c r="G335" s="47" t="e">
        <f>+VLOOKUP(B335,MaestraLP3[[#All],[CÓDIGO]:[PRODUCTO FOCO]],30,0)*100+0.1</f>
        <v>#VALUE!</v>
      </c>
      <c r="I335" t="s">
        <v>3163</v>
      </c>
      <c r="J335">
        <f>+VLOOKUP(B335,MaestraLP3[[#All],[CÓDIGO]:[PRODUCTO FOCO]],29,0)</f>
        <v>17363.486842105263</v>
      </c>
    </row>
    <row r="336" spans="1:10" x14ac:dyDescent="0.35">
      <c r="A336" s="46" t="s">
        <v>3160</v>
      </c>
      <c r="B336" s="3">
        <v>102320050</v>
      </c>
      <c r="C336" t="e">
        <f>+VLOOKUP(B336,MaestraLP3[[#All],[CÓDIGO]:[PRODUCTO FOCO]],7,0)</f>
        <v>#N/A</v>
      </c>
      <c r="D336" s="46" t="e">
        <f>+VLOOKUP(B336,MaestraLP3[[#All],[CÓDIGO]:[PRODUCTO FOCO]],8,0)</f>
        <v>#N/A</v>
      </c>
      <c r="E336" s="46" t="s">
        <v>3161</v>
      </c>
      <c r="F336" s="46" t="s">
        <v>3162</v>
      </c>
      <c r="G336" s="47" t="e">
        <f>+VLOOKUP(B336,MaestraLP3[[#All],[CÓDIGO]:[PRODUCTO FOCO]],30,0)*100+0.1</f>
        <v>#N/A</v>
      </c>
      <c r="I336" t="s">
        <v>3163</v>
      </c>
      <c r="J336" t="e">
        <f>+VLOOKUP(B336,MaestraLP3[[#All],[CÓDIGO]:[PRODUCTO FOCO]],29,0)</f>
        <v>#N/A</v>
      </c>
    </row>
    <row r="337" spans="1:10" x14ac:dyDescent="0.35">
      <c r="A337" s="46" t="s">
        <v>3160</v>
      </c>
      <c r="B337" s="3">
        <v>102320100</v>
      </c>
      <c r="C337" t="e">
        <f>+VLOOKUP(B337,MaestraLP3[[#All],[CÓDIGO]:[PRODUCTO FOCO]],7,0)</f>
        <v>#N/A</v>
      </c>
      <c r="D337" s="46" t="e">
        <f>+VLOOKUP(B337,MaestraLP3[[#All],[CÓDIGO]:[PRODUCTO FOCO]],8,0)</f>
        <v>#N/A</v>
      </c>
      <c r="E337" s="46" t="s">
        <v>3161</v>
      </c>
      <c r="F337" s="46" t="s">
        <v>3162</v>
      </c>
      <c r="G337" s="47" t="e">
        <f>+VLOOKUP(B337,MaestraLP3[[#All],[CÓDIGO]:[PRODUCTO FOCO]],30,0)*100+0.1</f>
        <v>#N/A</v>
      </c>
      <c r="I337" t="s">
        <v>3163</v>
      </c>
      <c r="J337" t="e">
        <f>+VLOOKUP(B337,MaestraLP3[[#All],[CÓDIGO]:[PRODUCTO FOCO]],29,0)</f>
        <v>#N/A</v>
      </c>
    </row>
    <row r="338" spans="1:10" x14ac:dyDescent="0.35">
      <c r="A338" s="46" t="s">
        <v>3160</v>
      </c>
      <c r="B338" s="3">
        <v>104534810</v>
      </c>
      <c r="C338" t="str">
        <f>+VLOOKUP(B338,MaestraLP3[[#All],[CÓDIGO]:[PRODUCTO FOCO]],7,0)</f>
        <v>GALLETAS</v>
      </c>
      <c r="D338" s="46" t="str">
        <f>+VLOOKUP(B338,MaestraLP3[[#All],[CÓDIGO]:[PRODUCTO FOCO]],8,0)</f>
        <v>GALLETA AGUA COSTA 175 g</v>
      </c>
      <c r="E338" s="46" t="s">
        <v>3161</v>
      </c>
      <c r="F338" s="46" t="s">
        <v>3162</v>
      </c>
      <c r="G338" s="47" t="e">
        <f>+VLOOKUP(B338,MaestraLP3[[#All],[CÓDIGO]:[PRODUCTO FOCO]],30,0)*100+0.1</f>
        <v>#VALUE!</v>
      </c>
      <c r="I338" t="s">
        <v>3163</v>
      </c>
      <c r="J338">
        <f>+VLOOKUP(B338,MaestraLP3[[#All],[CÓDIGO]:[PRODUCTO FOCO]],29,0)</f>
        <v>1353.3333333333335</v>
      </c>
    </row>
    <row r="339" spans="1:10" x14ac:dyDescent="0.35">
      <c r="A339" s="46" t="s">
        <v>3160</v>
      </c>
      <c r="B339" s="3">
        <v>104512290</v>
      </c>
      <c r="C339" t="str">
        <f>+VLOOKUP(B339,MaestraLP3[[#All],[CÓDIGO]:[PRODUCTO FOCO]],7,0)</f>
        <v>GALLETAS</v>
      </c>
      <c r="D339" s="46" t="str">
        <f>+VLOOKUP(B339,MaestraLP3[[#All],[CÓDIGO]:[PRODUCTO FOCO]],8,0)</f>
        <v>GALLETA CHAMPAÑA COSTA 140 g</v>
      </c>
      <c r="E339" s="46" t="s">
        <v>3161</v>
      </c>
      <c r="F339" s="46" t="s">
        <v>3162</v>
      </c>
      <c r="G339" s="47" t="e">
        <f>+VLOOKUP(B339,MaestraLP3[[#All],[CÓDIGO]:[PRODUCTO FOCO]],30,0)*100+0.1</f>
        <v>#VALUE!</v>
      </c>
      <c r="I339" t="s">
        <v>3163</v>
      </c>
      <c r="J339">
        <f>+VLOOKUP(B339,MaestraLP3[[#All],[CÓDIGO]:[PRODUCTO FOCO]],29,0)</f>
        <v>2075.7976190476193</v>
      </c>
    </row>
    <row r="340" spans="1:10" x14ac:dyDescent="0.35">
      <c r="A340" s="46" t="s">
        <v>3160</v>
      </c>
      <c r="B340" s="3">
        <v>150000074</v>
      </c>
      <c r="C340" t="str">
        <f>+VLOOKUP(B340,MaestraLP3[[#All],[CÓDIGO]:[PRODUCTO FOCO]],7,0)</f>
        <v>GALLETAS</v>
      </c>
      <c r="D340" s="46" t="str">
        <f>+VLOOKUP(B340,MaestraLP3[[#All],[CÓDIGO]:[PRODUCTO FOCO]],8,0)</f>
        <v>GALLETA CHOCOCHIPS COSTA 125 g</v>
      </c>
      <c r="E340" s="46" t="s">
        <v>3161</v>
      </c>
      <c r="F340" s="46" t="s">
        <v>3162</v>
      </c>
      <c r="G340" s="47" t="e">
        <f>+VLOOKUP(B340,MaestraLP3[[#All],[CÓDIGO]:[PRODUCTO FOCO]],30,0)*100+0.1</f>
        <v>#VALUE!</v>
      </c>
      <c r="I340" t="s">
        <v>3163</v>
      </c>
      <c r="J340">
        <f>+VLOOKUP(B340,MaestraLP3[[#All],[CÓDIGO]:[PRODUCTO FOCO]],29,0)</f>
        <v>801.14285714285711</v>
      </c>
    </row>
    <row r="341" spans="1:10" x14ac:dyDescent="0.35">
      <c r="A341" s="46" t="s">
        <v>3160</v>
      </c>
      <c r="B341" s="3">
        <v>150000075</v>
      </c>
      <c r="C341" t="str">
        <f>+VLOOKUP(B341,MaestraLP3[[#All],[CÓDIGO]:[PRODUCTO FOCO]],7,0)</f>
        <v>GALLETAS</v>
      </c>
      <c r="D341" s="46" t="str">
        <f>+VLOOKUP(B341,MaestraLP3[[#All],[CÓDIGO]:[PRODUCTO FOCO]],8,0)</f>
        <v>GALLETA CHOCOLATE COSTA 140 g</v>
      </c>
      <c r="E341" s="46" t="s">
        <v>3161</v>
      </c>
      <c r="F341" s="46" t="s">
        <v>3162</v>
      </c>
      <c r="G341" s="47" t="e">
        <f>+VLOOKUP(B341,MaestraLP3[[#All],[CÓDIGO]:[PRODUCTO FOCO]],30,0)*100+0.1</f>
        <v>#VALUE!</v>
      </c>
      <c r="I341" t="s">
        <v>3163</v>
      </c>
      <c r="J341">
        <f>+VLOOKUP(B341,MaestraLP3[[#All],[CÓDIGO]:[PRODUCTO FOCO]],29,0)</f>
        <v>1246.261904761905</v>
      </c>
    </row>
    <row r="342" spans="1:10" x14ac:dyDescent="0.35">
      <c r="A342" s="46" t="s">
        <v>3160</v>
      </c>
      <c r="B342" s="3">
        <v>150000076</v>
      </c>
      <c r="C342" t="str">
        <f>+VLOOKUP(B342,MaestraLP3[[#All],[CÓDIGO]:[PRODUCTO FOCO]],7,0)</f>
        <v>GALLETAS</v>
      </c>
      <c r="D342" s="46" t="str">
        <f>+VLOOKUP(B342,MaestraLP3[[#All],[CÓDIGO]:[PRODUCTO FOCO]],8,0)</f>
        <v>GALLETA COCO COSTA 125 g</v>
      </c>
      <c r="E342" s="46" t="s">
        <v>3161</v>
      </c>
      <c r="F342" s="46" t="s">
        <v>3162</v>
      </c>
      <c r="G342" s="47" t="e">
        <f>+VLOOKUP(B342,MaestraLP3[[#All],[CÓDIGO]:[PRODUCTO FOCO]],30,0)*100+0.1</f>
        <v>#VALUE!</v>
      </c>
      <c r="I342" t="s">
        <v>3163</v>
      </c>
      <c r="J342">
        <f>+VLOOKUP(B342,MaestraLP3[[#All],[CÓDIGO]:[PRODUCTO FOCO]],29,0)</f>
        <v>1504.8571428571429</v>
      </c>
    </row>
    <row r="343" spans="1:10" x14ac:dyDescent="0.35">
      <c r="A343" s="46" t="s">
        <v>3160</v>
      </c>
      <c r="B343" s="3">
        <v>104512300</v>
      </c>
      <c r="C343" t="str">
        <f>+VLOOKUP(B343,MaestraLP3[[#All],[CÓDIGO]:[PRODUCTO FOCO]],7,0)</f>
        <v>GALLETAS</v>
      </c>
      <c r="D343" s="46" t="str">
        <f>+VLOOKUP(B343,MaestraLP3[[#All],[CÓDIGO]:[PRODUCTO FOCO]],8,0)</f>
        <v>GALLETA CRACKELET COSTA 85 g</v>
      </c>
      <c r="E343" s="46" t="s">
        <v>3161</v>
      </c>
      <c r="F343" s="46" t="s">
        <v>3162</v>
      </c>
      <c r="G343" s="47" t="e">
        <f>+VLOOKUP(B343,MaestraLP3[[#All],[CÓDIGO]:[PRODUCTO FOCO]],30,0)*100+0.1</f>
        <v>#VALUE!</v>
      </c>
      <c r="I343" t="s">
        <v>3163</v>
      </c>
      <c r="J343">
        <f>+VLOOKUP(B343,MaestraLP3[[#All],[CÓDIGO]:[PRODUCTO FOCO]],29,0)</f>
        <v>1447.3277310924366</v>
      </c>
    </row>
    <row r="344" spans="1:10" x14ac:dyDescent="0.35">
      <c r="A344" s="46" t="s">
        <v>3160</v>
      </c>
      <c r="B344" s="3">
        <v>104543430</v>
      </c>
      <c r="C344" t="str">
        <f>+VLOOKUP(B344,MaestraLP3[[#All],[CÓDIGO]:[PRODUCTO FOCO]],7,0)</f>
        <v>GALLETAS</v>
      </c>
      <c r="D344" s="46" t="str">
        <f>+VLOOKUP(B344,MaestraLP3[[#All],[CÓDIGO]:[PRODUCTO FOCO]],8,0)</f>
        <v>GALLETA CRIOLLITA 80 G</v>
      </c>
      <c r="E344" s="46" t="s">
        <v>3161</v>
      </c>
      <c r="F344" s="46" t="s">
        <v>3162</v>
      </c>
      <c r="G344" s="47" t="e">
        <f>+VLOOKUP(B344,MaestraLP3[[#All],[CÓDIGO]:[PRODUCTO FOCO]],30,0)*100+0.1</f>
        <v>#VALUE!</v>
      </c>
      <c r="I344" t="s">
        <v>3163</v>
      </c>
      <c r="J344">
        <f>+VLOOKUP(B344,MaestraLP3[[#All],[CÓDIGO]:[PRODUCTO FOCO]],29,0)</f>
        <v>3596.4285714285711</v>
      </c>
    </row>
    <row r="345" spans="1:10" x14ac:dyDescent="0.35">
      <c r="A345" s="46" t="s">
        <v>3160</v>
      </c>
      <c r="B345" s="3">
        <v>150001832</v>
      </c>
      <c r="C345" t="str">
        <f>+VLOOKUP(B345,MaestraLP3[[#All],[CÓDIGO]:[PRODUCTO FOCO]],7,0)</f>
        <v>GALLETAS</v>
      </c>
      <c r="D345" s="46" t="str">
        <f>+VLOOKUP(B345,MaestraLP3[[#All],[CÓDIGO]:[PRODUCTO FOCO]],8,0)</f>
        <v>GALLETA DIN DON 115 g</v>
      </c>
      <c r="E345" s="46" t="s">
        <v>3161</v>
      </c>
      <c r="F345" s="46" t="s">
        <v>3162</v>
      </c>
      <c r="G345" s="47" t="e">
        <f>+VLOOKUP(B345,MaestraLP3[[#All],[CÓDIGO]:[PRODUCTO FOCO]],30,0)*100+0.1</f>
        <v>#VALUE!</v>
      </c>
      <c r="I345" t="s">
        <v>3163</v>
      </c>
      <c r="J345">
        <f>+VLOOKUP(B345,MaestraLP3[[#All],[CÓDIGO]:[PRODUCTO FOCO]],29,0)</f>
        <v>804.79503105590084</v>
      </c>
    </row>
    <row r="346" spans="1:10" x14ac:dyDescent="0.35">
      <c r="A346" s="46" t="s">
        <v>3160</v>
      </c>
      <c r="B346" s="3">
        <v>104544790</v>
      </c>
      <c r="C346" t="str">
        <f>+VLOOKUP(B346,MaestraLP3[[#All],[CÓDIGO]:[PRODUCTO FOCO]],7,0)</f>
        <v>GALLETAS</v>
      </c>
      <c r="D346" s="46" t="str">
        <f>+VLOOKUP(B346,MaestraLP3[[#All],[CÓDIGO]:[PRODUCTO FOCO]],8,0)</f>
        <v>GALLETA DONUTS BLANCA COSTA 100 g</v>
      </c>
      <c r="E346" s="46" t="s">
        <v>3161</v>
      </c>
      <c r="F346" s="46" t="s">
        <v>3162</v>
      </c>
      <c r="G346" s="47" t="e">
        <f>+VLOOKUP(B346,MaestraLP3[[#All],[CÓDIGO]:[PRODUCTO FOCO]],30,0)*100+0.1</f>
        <v>#VALUE!</v>
      </c>
      <c r="I346" t="s">
        <v>3163</v>
      </c>
      <c r="J346">
        <f>+VLOOKUP(B346,MaestraLP3[[#All],[CÓDIGO]:[PRODUCTO FOCO]],29,0)</f>
        <v>1063.3333333333335</v>
      </c>
    </row>
    <row r="347" spans="1:10" x14ac:dyDescent="0.35">
      <c r="A347" s="46" t="s">
        <v>3160</v>
      </c>
      <c r="B347" s="3">
        <v>104522020</v>
      </c>
      <c r="C347" t="str">
        <f>+VLOOKUP(B347,MaestraLP3[[#All],[CÓDIGO]:[PRODUCTO FOCO]],7,0)</f>
        <v>GALLETAS</v>
      </c>
      <c r="D347" s="46" t="str">
        <f>+VLOOKUP(B347,MaestraLP3[[#All],[CÓDIGO]:[PRODUCTO FOCO]],8,0)</f>
        <v>GALLETA DONUTS LECHE COSTA 100 g</v>
      </c>
      <c r="E347" s="46" t="s">
        <v>3161</v>
      </c>
      <c r="F347" s="46" t="s">
        <v>3162</v>
      </c>
      <c r="G347" s="47" t="e">
        <f>+VLOOKUP(B347,MaestraLP3[[#All],[CÓDIGO]:[PRODUCTO FOCO]],30,0)*100+0.1</f>
        <v>#VALUE!</v>
      </c>
      <c r="I347" t="s">
        <v>3163</v>
      </c>
      <c r="J347">
        <f>+VLOOKUP(B347,MaestraLP3[[#All],[CÓDIGO]:[PRODUCTO FOCO]],29,0)</f>
        <v>1034.9333333333334</v>
      </c>
    </row>
    <row r="348" spans="1:10" x14ac:dyDescent="0.35">
      <c r="A348" s="46" t="s">
        <v>3160</v>
      </c>
      <c r="B348" s="3">
        <v>104543450</v>
      </c>
      <c r="C348" t="str">
        <f>+VLOOKUP(B348,MaestraLP3[[#All],[CÓDIGO]:[PRODUCTO FOCO]],7,0)</f>
        <v>GALLETAS</v>
      </c>
      <c r="D348" s="46" t="str">
        <f>+VLOOKUP(B348,MaestraLP3[[#All],[CÓDIGO]:[PRODUCTO FOCO]],8,0)</f>
        <v>GALLETA FRAC CHOCOLATE 110 g</v>
      </c>
      <c r="E348" s="46" t="s">
        <v>3161</v>
      </c>
      <c r="F348" s="46" t="s">
        <v>3162</v>
      </c>
      <c r="G348" s="47" t="e">
        <f>+VLOOKUP(B348,MaestraLP3[[#All],[CÓDIGO]:[PRODUCTO FOCO]],30,0)*100+0.1</f>
        <v>#VALUE!</v>
      </c>
      <c r="I348" t="s">
        <v>3163</v>
      </c>
      <c r="J348">
        <f>+VLOOKUP(B348,MaestraLP3[[#All],[CÓDIGO]:[PRODUCTO FOCO]],29,0)</f>
        <v>1323.2323232323233</v>
      </c>
    </row>
    <row r="349" spans="1:10" x14ac:dyDescent="0.35">
      <c r="A349" s="46" t="s">
        <v>3160</v>
      </c>
      <c r="B349" s="3">
        <v>104543440</v>
      </c>
      <c r="C349" t="str">
        <f>+VLOOKUP(B349,MaestraLP3[[#All],[CÓDIGO]:[PRODUCTO FOCO]],7,0)</f>
        <v>GALLETAS</v>
      </c>
      <c r="D349" s="46" t="str">
        <f>+VLOOKUP(B349,MaestraLP3[[#All],[CÓDIGO]:[PRODUCTO FOCO]],8,0)</f>
        <v>GALLETA FRAC CLASICA 110 g</v>
      </c>
      <c r="E349" s="46" t="s">
        <v>3161</v>
      </c>
      <c r="F349" s="46" t="s">
        <v>3162</v>
      </c>
      <c r="G349" s="47" t="e">
        <f>+VLOOKUP(B349,MaestraLP3[[#All],[CÓDIGO]:[PRODUCTO FOCO]],30,0)*100+0.1</f>
        <v>#VALUE!</v>
      </c>
      <c r="I349" t="s">
        <v>3163</v>
      </c>
      <c r="J349">
        <f>+VLOOKUP(B349,MaestraLP3[[#All],[CÓDIGO]:[PRODUCTO FOCO]],29,0)</f>
        <v>827.27272727272725</v>
      </c>
    </row>
    <row r="350" spans="1:10" x14ac:dyDescent="0.35">
      <c r="A350" s="46" t="s">
        <v>3160</v>
      </c>
      <c r="B350" s="3">
        <v>150000080</v>
      </c>
      <c r="C350" t="str">
        <f>+VLOOKUP(B350,MaestraLP3[[#All],[CÓDIGO]:[PRODUCTO FOCO]],7,0)</f>
        <v>GALLETAS</v>
      </c>
      <c r="D350" s="46" t="str">
        <f>+VLOOKUP(B350,MaestraLP3[[#All],[CÓDIGO]:[PRODUCTO FOCO]],8,0)</f>
        <v>GALLETA GRETEL CHOCOLATE COSTA 85 g</v>
      </c>
      <c r="E350" s="46" t="s">
        <v>3161</v>
      </c>
      <c r="F350" s="46" t="s">
        <v>3162</v>
      </c>
      <c r="G350" s="47" t="e">
        <f>+VLOOKUP(B350,MaestraLP3[[#All],[CÓDIGO]:[PRODUCTO FOCO]],30,0)*100+0.1</f>
        <v>#VALUE!</v>
      </c>
      <c r="I350" t="s">
        <v>3163</v>
      </c>
      <c r="J350">
        <f>+VLOOKUP(B350,MaestraLP3[[#All],[CÓDIGO]:[PRODUCTO FOCO]],29,0)</f>
        <v>1174.5098039215686</v>
      </c>
    </row>
    <row r="351" spans="1:10" x14ac:dyDescent="0.35">
      <c r="A351" s="46" t="s">
        <v>3160</v>
      </c>
      <c r="B351" s="3">
        <v>150000409</v>
      </c>
      <c r="C351" t="str">
        <f>+VLOOKUP(B351,MaestraLP3[[#All],[CÓDIGO]:[PRODUCTO FOCO]],7,0)</f>
        <v>GALLETAS</v>
      </c>
      <c r="D351" s="46" t="str">
        <f>+VLOOKUP(B351,MaestraLP3[[#All],[CÓDIGO]:[PRODUCTO FOCO]],8,0)</f>
        <v>GALLETA KUKY CLASICA 120 g</v>
      </c>
      <c r="E351" s="46" t="s">
        <v>3161</v>
      </c>
      <c r="F351" s="46" t="s">
        <v>3162</v>
      </c>
      <c r="G351" s="47" t="e">
        <f>+VLOOKUP(B351,MaestraLP3[[#All],[CÓDIGO]:[PRODUCTO FOCO]],30,0)*100+0.1</f>
        <v>#VALUE!</v>
      </c>
      <c r="I351" t="s">
        <v>3163</v>
      </c>
      <c r="J351">
        <f>+VLOOKUP(B351,MaestraLP3[[#All],[CÓDIGO]:[PRODUCTO FOCO]],29,0)</f>
        <v>1473.5555555555554</v>
      </c>
    </row>
    <row r="352" spans="1:10" x14ac:dyDescent="0.35">
      <c r="A352" s="46" t="s">
        <v>3160</v>
      </c>
      <c r="B352" s="3">
        <v>150000082</v>
      </c>
      <c r="C352" t="str">
        <f>+VLOOKUP(B352,MaestraLP3[[#All],[CÓDIGO]:[PRODUCTO FOCO]],7,0)</f>
        <v>GALLETAS</v>
      </c>
      <c r="D352" s="46" t="str">
        <f>+VLOOKUP(B352,MaestraLP3[[#All],[CÓDIGO]:[PRODUCTO FOCO]],8,0)</f>
        <v>GALLETA LIMON COSTA 140 g</v>
      </c>
      <c r="E352" s="46" t="s">
        <v>3161</v>
      </c>
      <c r="F352" s="46" t="s">
        <v>3162</v>
      </c>
      <c r="G352" s="47" t="e">
        <f>+VLOOKUP(B352,MaestraLP3[[#All],[CÓDIGO]:[PRODUCTO FOCO]],30,0)*100+0.1</f>
        <v>#VALUE!</v>
      </c>
      <c r="I352" t="s">
        <v>3163</v>
      </c>
      <c r="J352">
        <f>+VLOOKUP(B352,MaestraLP3[[#All],[CÓDIGO]:[PRODUCTO FOCO]],29,0)</f>
        <v>1556.4523809523812</v>
      </c>
    </row>
    <row r="353" spans="1:10" x14ac:dyDescent="0.35">
      <c r="A353" s="46" t="s">
        <v>3160</v>
      </c>
      <c r="B353" s="3">
        <v>150000083</v>
      </c>
      <c r="C353" t="str">
        <f>+VLOOKUP(B353,MaestraLP3[[#All],[CÓDIGO]:[PRODUCTO FOCO]],7,0)</f>
        <v>GALLETAS</v>
      </c>
      <c r="D353" s="46" t="str">
        <f>+VLOOKUP(B353,MaestraLP3[[#All],[CÓDIGO]:[PRODUCTO FOCO]],8,0)</f>
        <v>GALLETA MANTEQUILLA COSTA 140 g</v>
      </c>
      <c r="E353" s="46" t="s">
        <v>3161</v>
      </c>
      <c r="F353" s="46" t="s">
        <v>3162</v>
      </c>
      <c r="G353" s="47" t="e">
        <f>+VLOOKUP(B353,MaestraLP3[[#All],[CÓDIGO]:[PRODUCTO FOCO]],30,0)*100+0.1</f>
        <v>#VALUE!</v>
      </c>
      <c r="I353" t="s">
        <v>3163</v>
      </c>
      <c r="J353">
        <f>+VLOOKUP(B353,MaestraLP3[[#All],[CÓDIGO]:[PRODUCTO FOCO]],29,0)</f>
        <v>1428.7619047619046</v>
      </c>
    </row>
    <row r="354" spans="1:10" x14ac:dyDescent="0.35">
      <c r="A354" s="46" t="s">
        <v>3160</v>
      </c>
      <c r="B354" s="3">
        <v>150001250</v>
      </c>
      <c r="C354" t="str">
        <f>+VLOOKUP(B354,MaestraLP3[[#All],[CÓDIGO]:[PRODUCTO FOCO]],7,0)</f>
        <v>GALLETAS</v>
      </c>
      <c r="D354" s="46" t="str">
        <f>+VLOOKUP(B354,MaestraLP3[[#All],[CÓDIGO]:[PRODUCTO FOCO]],8,0)</f>
        <v>GALLETA MINI CHOCOCHIPS COSTA 35 g</v>
      </c>
      <c r="E354" s="46" t="s">
        <v>3161</v>
      </c>
      <c r="F354" s="46" t="s">
        <v>3162</v>
      </c>
      <c r="G354" s="47" t="e">
        <f>+VLOOKUP(B354,MaestraLP3[[#All],[CÓDIGO]:[PRODUCTO FOCO]],30,0)*100+0.1</f>
        <v>#VALUE!</v>
      </c>
      <c r="I354" t="s">
        <v>3163</v>
      </c>
      <c r="J354">
        <f>+VLOOKUP(B354,MaestraLP3[[#All],[CÓDIGO]:[PRODUCTO FOCO]],29,0)</f>
        <v>1130.952380952381</v>
      </c>
    </row>
    <row r="355" spans="1:10" x14ac:dyDescent="0.35">
      <c r="A355" s="46" t="s">
        <v>3160</v>
      </c>
      <c r="B355" s="3">
        <v>104534480</v>
      </c>
      <c r="C355" t="str">
        <f>+VLOOKUP(B355,MaestraLP3[[#All],[CÓDIGO]:[PRODUCTO FOCO]],7,0)</f>
        <v>GALLETAS</v>
      </c>
      <c r="D355" s="46" t="str">
        <f>+VLOOKUP(B355,MaestraLP3[[#All],[CÓDIGO]:[PRODUCTO FOCO]],8,0)</f>
        <v>GALLETA MINI COCADITA COSTA 35 g</v>
      </c>
      <c r="E355" s="46" t="s">
        <v>3161</v>
      </c>
      <c r="F355" s="46" t="s">
        <v>3162</v>
      </c>
      <c r="G355" s="47" t="e">
        <f>+VLOOKUP(B355,MaestraLP3[[#All],[CÓDIGO]:[PRODUCTO FOCO]],30,0)*100+0.1</f>
        <v>#VALUE!</v>
      </c>
      <c r="I355" t="s">
        <v>3163</v>
      </c>
      <c r="J355">
        <f>+VLOOKUP(B355,MaestraLP3[[#All],[CÓDIGO]:[PRODUCTO FOCO]],29,0)</f>
        <v>1152.3809523809523</v>
      </c>
    </row>
    <row r="356" spans="1:10" x14ac:dyDescent="0.35">
      <c r="A356" s="46" t="s">
        <v>3160</v>
      </c>
      <c r="B356" s="3">
        <v>104534490</v>
      </c>
      <c r="C356" t="str">
        <f>+VLOOKUP(B356,MaestraLP3[[#All],[CÓDIGO]:[PRODUCTO FOCO]],7,0)</f>
        <v>GALLETAS</v>
      </c>
      <c r="D356" s="46" t="str">
        <f>+VLOOKUP(B356,MaestraLP3[[#All],[CÓDIGO]:[PRODUCTO FOCO]],8,0)</f>
        <v>GALLETA MINI DULCITAS COSTA 35 g</v>
      </c>
      <c r="E356" s="46" t="s">
        <v>3161</v>
      </c>
      <c r="F356" s="46" t="s">
        <v>3162</v>
      </c>
      <c r="G356" s="47" t="e">
        <f>+VLOOKUP(B356,MaestraLP3[[#All],[CÓDIGO]:[PRODUCTO FOCO]],30,0)*100+0.1</f>
        <v>#VALUE!</v>
      </c>
      <c r="I356" t="s">
        <v>3163</v>
      </c>
      <c r="J356">
        <f>+VLOOKUP(B356,MaestraLP3[[#All],[CÓDIGO]:[PRODUCTO FOCO]],29,0)</f>
        <v>1180.952380952381</v>
      </c>
    </row>
    <row r="357" spans="1:10" x14ac:dyDescent="0.35">
      <c r="A357" s="46" t="s">
        <v>3160</v>
      </c>
      <c r="B357" s="3">
        <v>104534210</v>
      </c>
      <c r="C357" t="str">
        <f>+VLOOKUP(B357,MaestraLP3[[#All],[CÓDIGO]:[PRODUCTO FOCO]],7,0)</f>
        <v>GALLETAS</v>
      </c>
      <c r="D357" s="46" t="str">
        <f>+VLOOKUP(B357,MaestraLP3[[#All],[CÓDIGO]:[PRODUCTO FOCO]],8,0)</f>
        <v>GALLETA MINI MANTEQUILLA COSTA 35g</v>
      </c>
      <c r="E357" s="46" t="s">
        <v>3161</v>
      </c>
      <c r="F357" s="46" t="s">
        <v>3162</v>
      </c>
      <c r="G357" s="47" t="e">
        <f>+VLOOKUP(B357,MaestraLP3[[#All],[CÓDIGO]:[PRODUCTO FOCO]],30,0)*100+0.1</f>
        <v>#VALUE!</v>
      </c>
      <c r="I357" t="s">
        <v>3163</v>
      </c>
      <c r="J357">
        <f>+VLOOKUP(B357,MaestraLP3[[#All],[CÓDIGO]:[PRODUCTO FOCO]],29,0)</f>
        <v>1008.3333333333334</v>
      </c>
    </row>
    <row r="358" spans="1:10" x14ac:dyDescent="0.35">
      <c r="A358" s="46" t="s">
        <v>3160</v>
      </c>
      <c r="B358" s="3">
        <v>104533870</v>
      </c>
      <c r="C358" t="str">
        <f>+VLOOKUP(B358,MaestraLP3[[#All],[CÓDIGO]:[PRODUCTO FOCO]],7,0)</f>
        <v>GALLETAS</v>
      </c>
      <c r="D358" s="46" t="str">
        <f>+VLOOKUP(B358,MaestraLP3[[#All],[CÓDIGO]:[PRODUCTO FOCO]],8,0)</f>
        <v>GALLETA MINI VINO COSTA 35 g</v>
      </c>
      <c r="E358" s="46" t="s">
        <v>3161</v>
      </c>
      <c r="F358" s="46" t="s">
        <v>3162</v>
      </c>
      <c r="G358" s="47" t="e">
        <f>+VLOOKUP(B358,MaestraLP3[[#All],[CÓDIGO]:[PRODUCTO FOCO]],30,0)*100+0.1</f>
        <v>#VALUE!</v>
      </c>
      <c r="I358" t="s">
        <v>3163</v>
      </c>
      <c r="J358">
        <f>+VLOOKUP(B358,MaestraLP3[[#All],[CÓDIGO]:[PRODUCTO FOCO]],29,0)</f>
        <v>1033.3333333333335</v>
      </c>
    </row>
    <row r="359" spans="1:10" x14ac:dyDescent="0.35">
      <c r="A359" s="46" t="s">
        <v>3160</v>
      </c>
      <c r="B359" s="3">
        <v>150001743</v>
      </c>
      <c r="C359" t="str">
        <f>+VLOOKUP(B359,MaestraLP3[[#All],[CÓDIGO]:[PRODUCTO FOCO]],7,0)</f>
        <v>GALLETAS</v>
      </c>
      <c r="D359" s="46" t="str">
        <f>+VLOOKUP(B359,MaestraLP3[[#All],[CÓDIGO]:[PRODUCTO FOCO]],8,0)</f>
        <v>GALLETA NIK BOCADO COSTA 71 g</v>
      </c>
      <c r="E359" s="46" t="s">
        <v>3161</v>
      </c>
      <c r="F359" s="46" t="s">
        <v>3162</v>
      </c>
      <c r="G359" s="47" t="e">
        <f>+VLOOKUP(B359,MaestraLP3[[#All],[CÓDIGO]:[PRODUCTO FOCO]],30,0)*100+0.1</f>
        <v>#VALUE!</v>
      </c>
      <c r="I359" t="s">
        <v>3163</v>
      </c>
      <c r="J359">
        <f>+VLOOKUP(B359,MaestraLP3[[#All],[CÓDIGO]:[PRODUCTO FOCO]],29,0)</f>
        <v>1249.7965571205007</v>
      </c>
    </row>
    <row r="360" spans="1:10" x14ac:dyDescent="0.35">
      <c r="A360" s="46" t="s">
        <v>3160</v>
      </c>
      <c r="B360" s="3">
        <v>104527700</v>
      </c>
      <c r="C360" t="str">
        <f>+VLOOKUP(B360,MaestraLP3[[#All],[CÓDIGO]:[PRODUCTO FOCO]],7,0)</f>
        <v>GALLETAS</v>
      </c>
      <c r="D360" s="46" t="str">
        <f>+VLOOKUP(B360,MaestraLP3[[#All],[CÓDIGO]:[PRODUCTO FOCO]],8,0)</f>
        <v>GALLETA OBSESION COSTA 85 g</v>
      </c>
      <c r="E360" s="46" t="s">
        <v>3161</v>
      </c>
      <c r="F360" s="46" t="s">
        <v>3162</v>
      </c>
      <c r="G360" s="47" t="e">
        <f>+VLOOKUP(B360,MaestraLP3[[#All],[CÓDIGO]:[PRODUCTO FOCO]],30,0)*100+0.1</f>
        <v>#VALUE!</v>
      </c>
      <c r="I360" t="s">
        <v>3163</v>
      </c>
      <c r="J360">
        <f>+VLOOKUP(B360,MaestraLP3[[#All],[CÓDIGO]:[PRODUCTO FOCO]],29,0)</f>
        <v>842.5925925925925</v>
      </c>
    </row>
    <row r="361" spans="1:10" x14ac:dyDescent="0.35">
      <c r="A361" s="46" t="s">
        <v>3160</v>
      </c>
      <c r="B361" s="3">
        <v>104538580</v>
      </c>
      <c r="C361" t="str">
        <f>+VLOOKUP(B361,MaestraLP3[[#All],[CÓDIGO]:[PRODUCTO FOCO]],7,0)</f>
        <v>GALLETAS</v>
      </c>
      <c r="D361" s="46" t="str">
        <f>+VLOOKUP(B361,MaestraLP3[[#All],[CÓDIGO]:[PRODUCTO FOCO]],8,0)</f>
        <v>GALLETA SODA COSTA 160 G</v>
      </c>
      <c r="E361" s="46" t="s">
        <v>3161</v>
      </c>
      <c r="F361" s="46" t="s">
        <v>3162</v>
      </c>
      <c r="G361" s="47" t="e">
        <f>+VLOOKUP(B361,MaestraLP3[[#All],[CÓDIGO]:[PRODUCTO FOCO]],30,0)*100+0.1</f>
        <v>#VALUE!</v>
      </c>
      <c r="I361" t="s">
        <v>3163</v>
      </c>
      <c r="J361">
        <f>+VLOOKUP(B361,MaestraLP3[[#All],[CÓDIGO]:[PRODUCTO FOCO]],29,0)</f>
        <v>1130.2083333333335</v>
      </c>
    </row>
    <row r="362" spans="1:10" x14ac:dyDescent="0.35">
      <c r="A362" s="46" t="s">
        <v>3160</v>
      </c>
      <c r="B362" s="3">
        <v>150001837</v>
      </c>
      <c r="C362" t="str">
        <f>+VLOOKUP(B362,MaestraLP3[[#All],[CÓDIGO]:[PRODUCTO FOCO]],7,0)</f>
        <v>GALLETAS</v>
      </c>
      <c r="D362" s="46" t="str">
        <f>+VLOOKUP(B362,MaestraLP3[[#All],[CÓDIGO]:[PRODUCTO FOCO]],8,0)</f>
        <v>GALLETA SODA CUBO 54 g</v>
      </c>
      <c r="E362" s="46" t="s">
        <v>3161</v>
      </c>
      <c r="F362" s="46" t="s">
        <v>3162</v>
      </c>
      <c r="G362" s="47" t="e">
        <f>+VLOOKUP(B362,MaestraLP3[[#All],[CÓDIGO]:[PRODUCTO FOCO]],30,0)*100+0.1</f>
        <v>#VALUE!</v>
      </c>
      <c r="I362" t="s">
        <v>3163</v>
      </c>
      <c r="J362">
        <f>+VLOOKUP(B362,MaestraLP3[[#All],[CÓDIGO]:[PRODUCTO FOCO]],29,0)</f>
        <v>749.13580246913568</v>
      </c>
    </row>
    <row r="363" spans="1:10" x14ac:dyDescent="0.35">
      <c r="A363" s="46" t="s">
        <v>3160</v>
      </c>
      <c r="B363" s="3">
        <v>150000425</v>
      </c>
      <c r="C363" t="str">
        <f>+VLOOKUP(B363,MaestraLP3[[#All],[CÓDIGO]:[PRODUCTO FOCO]],7,0)</f>
        <v>GALLETAS</v>
      </c>
      <c r="D363" s="46" t="str">
        <f>+VLOOKUP(B363,MaestraLP3[[#All],[CÓDIGO]:[PRODUCTO FOCO]],8,0)</f>
        <v>GALLETA TRITON 126 g</v>
      </c>
      <c r="E363" s="46" t="s">
        <v>3161</v>
      </c>
      <c r="F363" s="46" t="s">
        <v>3162</v>
      </c>
      <c r="G363" s="47" t="e">
        <f>+VLOOKUP(B363,MaestraLP3[[#All],[CÓDIGO]:[PRODUCTO FOCO]],30,0)*100+0.1</f>
        <v>#VALUE!</v>
      </c>
      <c r="I363" t="s">
        <v>3163</v>
      </c>
      <c r="J363">
        <f>+VLOOKUP(B363,MaestraLP3[[#All],[CÓDIGO]:[PRODUCTO FOCO]],29,0)</f>
        <v>984.39153439153449</v>
      </c>
    </row>
    <row r="364" spans="1:10" x14ac:dyDescent="0.35">
      <c r="A364" s="46" t="s">
        <v>3160</v>
      </c>
      <c r="B364" s="3">
        <v>150001747</v>
      </c>
      <c r="C364" t="str">
        <f>+VLOOKUP(B364,MaestraLP3[[#All],[CÓDIGO]:[PRODUCTO FOCO]],7,0)</f>
        <v>GALLETAS</v>
      </c>
      <c r="D364" s="46" t="str">
        <f>+VLOOKUP(B364,MaestraLP3[[#All],[CÓDIGO]:[PRODUCTO FOCO]],8,0)</f>
        <v>GALLETA TUAREG COSTA 120 g</v>
      </c>
      <c r="E364" s="46" t="s">
        <v>3161</v>
      </c>
      <c r="F364" s="46" t="s">
        <v>3162</v>
      </c>
      <c r="G364" s="47" t="e">
        <f>+VLOOKUP(B364,MaestraLP3[[#All],[CÓDIGO]:[PRODUCTO FOCO]],30,0)*100+0.1</f>
        <v>#VALUE!</v>
      </c>
      <c r="I364" t="s">
        <v>3163</v>
      </c>
      <c r="J364">
        <f>+VLOOKUP(B364,MaestraLP3[[#All],[CÓDIGO]:[PRODUCTO FOCO]],29,0)</f>
        <v>974.13445378151289</v>
      </c>
    </row>
    <row r="365" spans="1:10" x14ac:dyDescent="0.35">
      <c r="A365" s="46" t="s">
        <v>3160</v>
      </c>
      <c r="B365" s="3">
        <v>150000089</v>
      </c>
      <c r="C365" t="str">
        <f>+VLOOKUP(B365,MaestraLP3[[#All],[CÓDIGO]:[PRODUCTO FOCO]],7,0)</f>
        <v>GALLETAS</v>
      </c>
      <c r="D365" s="46" t="str">
        <f>+VLOOKUP(B365,MaestraLP3[[#All],[CÓDIGO]:[PRODUCTO FOCO]],8,0)</f>
        <v>GALLETA VINO COSTA 160 g</v>
      </c>
      <c r="E365" s="46" t="s">
        <v>3161</v>
      </c>
      <c r="F365" s="46" t="s">
        <v>3162</v>
      </c>
      <c r="G365" s="47" t="e">
        <f>+VLOOKUP(B365,MaestraLP3[[#All],[CÓDIGO]:[PRODUCTO FOCO]],30,0)*100+0.1</f>
        <v>#VALUE!</v>
      </c>
      <c r="I365" t="s">
        <v>3163</v>
      </c>
      <c r="J365">
        <f>+VLOOKUP(B365,MaestraLP3[[#All],[CÓDIGO]:[PRODUCTO FOCO]],29,0)</f>
        <v>771.84375</v>
      </c>
    </row>
    <row r="366" spans="1:10" x14ac:dyDescent="0.35">
      <c r="A366" s="46" t="s">
        <v>3160</v>
      </c>
      <c r="B366" s="3">
        <v>104516040</v>
      </c>
      <c r="C366" t="str">
        <f>+VLOOKUP(B366,MaestraLP3[[#All],[CÓDIGO]:[PRODUCTO FOCO]],7,0)</f>
        <v>HUEVOS</v>
      </c>
      <c r="D366" s="46" t="str">
        <f>+VLOOKUP(B366,MaestraLP3[[#All],[CÓDIGO]:[PRODUCTO FOCO]],8,0)</f>
        <v>HUEVO EN POLVO 1 kg</v>
      </c>
      <c r="E366" s="46" t="s">
        <v>3161</v>
      </c>
      <c r="F366" s="46" t="s">
        <v>3162</v>
      </c>
      <c r="G366" s="47" t="e">
        <f>+VLOOKUP(B366,MaestraLP3[[#All],[CÓDIGO]:[PRODUCTO FOCO]],30,0)*100+0.1</f>
        <v>#VALUE!</v>
      </c>
      <c r="I366" t="s">
        <v>3163</v>
      </c>
      <c r="J366">
        <f>+VLOOKUP(B366,MaestraLP3[[#All],[CÓDIGO]:[PRODUCTO FOCO]],29,0)</f>
        <v>4465.12</v>
      </c>
    </row>
    <row r="367" spans="1:10" x14ac:dyDescent="0.35">
      <c r="A367" s="46" t="s">
        <v>3160</v>
      </c>
      <c r="B367" s="3">
        <v>104522040</v>
      </c>
      <c r="C367" t="str">
        <f>+VLOOKUP(B367,MaestraLP3[[#All],[CÓDIGO]:[PRODUCTO FOCO]],7,0)</f>
        <v>HUEVOS</v>
      </c>
      <c r="D367" s="46" t="str">
        <f>+VLOOKUP(B367,MaestraLP3[[#All],[CÓDIGO]:[PRODUCTO FOCO]],8,0)</f>
        <v>HUEVO EXTRA BLANCO</v>
      </c>
      <c r="E367" s="46" t="s">
        <v>3161</v>
      </c>
      <c r="F367" s="46" t="s">
        <v>3162</v>
      </c>
      <c r="G367" s="47" t="e">
        <f>+VLOOKUP(B367,MaestraLP3[[#All],[CÓDIGO]:[PRODUCTO FOCO]],30,0)*100+0.1</f>
        <v>#VALUE!</v>
      </c>
      <c r="I367" t="s">
        <v>3163</v>
      </c>
      <c r="J367">
        <f>+VLOOKUP(B367,MaestraLP3[[#All],[CÓDIGO]:[PRODUCTO FOCO]],29,0)</f>
        <v>1200.7168458781362</v>
      </c>
    </row>
    <row r="368" spans="1:10" x14ac:dyDescent="0.35">
      <c r="A368" s="46" t="s">
        <v>3160</v>
      </c>
      <c r="B368" s="3">
        <v>104501110</v>
      </c>
      <c r="C368" t="str">
        <f>+VLOOKUP(B368,MaestraLP3[[#All],[CÓDIGO]:[PRODUCTO FOCO]],7,0)</f>
        <v>HUEVOS</v>
      </c>
      <c r="D368" s="46" t="str">
        <f>+VLOOKUP(B368,MaestraLP3[[#All],[CÓDIGO]:[PRODUCTO FOCO]],8,0)</f>
        <v>HUEVO GRANDE BLANCO</v>
      </c>
      <c r="E368" s="46" t="s">
        <v>3161</v>
      </c>
      <c r="F368" s="46" t="s">
        <v>3162</v>
      </c>
      <c r="G368" s="47" t="e">
        <f>+VLOOKUP(B368,MaestraLP3[[#All],[CÓDIGO]:[PRODUCTO FOCO]],30,0)*100+0.1</f>
        <v>#VALUE!</v>
      </c>
      <c r="I368" t="s">
        <v>3163</v>
      </c>
      <c r="J368">
        <f>+VLOOKUP(B368,MaestraLP3[[#All],[CÓDIGO]:[PRODUCTO FOCO]],29,0)</f>
        <v>1318.840579710145</v>
      </c>
    </row>
    <row r="369" spans="1:10" x14ac:dyDescent="0.35">
      <c r="A369" s="46" t="s">
        <v>3160</v>
      </c>
      <c r="B369" s="3">
        <v>104522050</v>
      </c>
      <c r="C369" t="str">
        <f>+VLOOKUP(B369,MaestraLP3[[#All],[CÓDIGO]:[PRODUCTO FOCO]],7,0)</f>
        <v>HUEVOS</v>
      </c>
      <c r="D369" s="46" t="str">
        <f>+VLOOKUP(B369,MaestraLP3[[#All],[CÓDIGO]:[PRODUCTO FOCO]],8,0)</f>
        <v>HUEVO MEDIANO</v>
      </c>
      <c r="E369" s="46" t="s">
        <v>3161</v>
      </c>
      <c r="F369" s="46" t="s">
        <v>3162</v>
      </c>
      <c r="G369" s="47" t="e">
        <f>+VLOOKUP(B369,MaestraLP3[[#All],[CÓDIGO]:[PRODUCTO FOCO]],30,0)*100+0.1</f>
        <v>#VALUE!</v>
      </c>
      <c r="I369" t="s">
        <v>3163</v>
      </c>
      <c r="J369">
        <f>+VLOOKUP(B369,MaestraLP3[[#All],[CÓDIGO]:[PRODUCTO FOCO]],29,0)</f>
        <v>1339.8692810457517</v>
      </c>
    </row>
    <row r="370" spans="1:10" x14ac:dyDescent="0.35">
      <c r="A370" s="46" t="s">
        <v>3160</v>
      </c>
      <c r="B370" s="3">
        <v>104535130</v>
      </c>
      <c r="C370" t="str">
        <f>+VLOOKUP(B370,MaestraLP3[[#All],[CÓDIGO]:[PRODUCTO FOCO]],7,0)</f>
        <v>LEGUMBRES</v>
      </c>
      <c r="D370" s="46" t="str">
        <f>+VLOOKUP(B370,MaestraLP3[[#All],[CÓDIGO]:[PRODUCTO FOCO]],8,0)</f>
        <v>ARVEJAS PARTIDAS LOS GRANOS 1kg</v>
      </c>
      <c r="E370" s="46" t="s">
        <v>3161</v>
      </c>
      <c r="F370" s="46" t="s">
        <v>3162</v>
      </c>
      <c r="G370" s="47" t="e">
        <f>+VLOOKUP(B370,MaestraLP3[[#All],[CÓDIGO]:[PRODUCTO FOCO]],30,0)*100+0.1</f>
        <v>#VALUE!</v>
      </c>
      <c r="I370" t="s">
        <v>3163</v>
      </c>
      <c r="J370">
        <f>+VLOOKUP(B370,MaestraLP3[[#All],[CÓDIGO]:[PRODUCTO FOCO]],29,0)</f>
        <v>648</v>
      </c>
    </row>
    <row r="371" spans="1:10" x14ac:dyDescent="0.35">
      <c r="A371" s="46" t="s">
        <v>3160</v>
      </c>
      <c r="B371" s="3">
        <v>104535140</v>
      </c>
      <c r="C371" t="str">
        <f>+VLOOKUP(B371,MaestraLP3[[#All],[CÓDIGO]:[PRODUCTO FOCO]],7,0)</f>
        <v>LEGUMBRES</v>
      </c>
      <c r="D371" s="46" t="str">
        <f>+VLOOKUP(B371,MaestraLP3[[#All],[CÓDIGO]:[PRODUCTO FOCO]],8,0)</f>
        <v>GARBANZO ENTERO S/PIEL LOS GRANOS 1 kg</v>
      </c>
      <c r="E371" s="46" t="s">
        <v>3161</v>
      </c>
      <c r="F371" s="46" t="s">
        <v>3162</v>
      </c>
      <c r="G371" s="47" t="e">
        <f>+VLOOKUP(B371,MaestraLP3[[#All],[CÓDIGO]:[PRODUCTO FOCO]],30,0)*100+0.1</f>
        <v>#VALUE!</v>
      </c>
      <c r="I371" t="s">
        <v>3163</v>
      </c>
      <c r="J371">
        <f>+VLOOKUP(B371,MaestraLP3[[#All],[CÓDIGO]:[PRODUCTO FOCO]],29,0)</f>
        <v>898</v>
      </c>
    </row>
    <row r="372" spans="1:10" x14ac:dyDescent="0.35">
      <c r="A372" s="46" t="s">
        <v>3160</v>
      </c>
      <c r="B372" s="3">
        <v>104535170</v>
      </c>
      <c r="C372" t="str">
        <f>+VLOOKUP(B372,MaestraLP3[[#All],[CÓDIGO]:[PRODUCTO FOCO]],7,0)</f>
        <v>LEGUMBRES</v>
      </c>
      <c r="D372" s="46" t="str">
        <f>+VLOOKUP(B372,MaestraLP3[[#All],[CÓDIGO]:[PRODUCTO FOCO]],8,0)</f>
        <v>POROTOS BLANCOS LOS GRANOS 1 kg</v>
      </c>
      <c r="E372" s="46" t="s">
        <v>3161</v>
      </c>
      <c r="F372" s="46" t="s">
        <v>3162</v>
      </c>
      <c r="G372" s="47" t="e">
        <f>+VLOOKUP(B372,MaestraLP3[[#All],[CÓDIGO]:[PRODUCTO FOCO]],30,0)*100+0.1</f>
        <v>#VALUE!</v>
      </c>
      <c r="I372" t="s">
        <v>3163</v>
      </c>
      <c r="J372">
        <f>+VLOOKUP(B372,MaestraLP3[[#All],[CÓDIGO]:[PRODUCTO FOCO]],29,0)</f>
        <v>1022</v>
      </c>
    </row>
    <row r="373" spans="1:10" x14ac:dyDescent="0.35">
      <c r="A373" s="46" t="s">
        <v>3160</v>
      </c>
      <c r="B373" s="3">
        <v>104535160</v>
      </c>
      <c r="C373" t="str">
        <f>+VLOOKUP(B373,MaestraLP3[[#All],[CÓDIGO]:[PRODUCTO FOCO]],7,0)</f>
        <v>LEGUMBRES</v>
      </c>
      <c r="D373" s="46" t="str">
        <f>+VLOOKUP(B373,MaestraLP3[[#All],[CÓDIGO]:[PRODUCTO FOCO]],8,0)</f>
        <v>POROTOS HALLADOS LOS GRANOS 1 kg</v>
      </c>
      <c r="E373" s="46" t="s">
        <v>3161</v>
      </c>
      <c r="F373" s="46" t="s">
        <v>3162</v>
      </c>
      <c r="G373" s="47" t="e">
        <f>+VLOOKUP(B373,MaestraLP3[[#All],[CÓDIGO]:[PRODUCTO FOCO]],30,0)*100+0.1</f>
        <v>#VALUE!</v>
      </c>
      <c r="I373" t="s">
        <v>3163</v>
      </c>
      <c r="J373">
        <f>+VLOOKUP(B373,MaestraLP3[[#All],[CÓDIGO]:[PRODUCTO FOCO]],29,0)</f>
        <v>1006</v>
      </c>
    </row>
    <row r="374" spans="1:10" x14ac:dyDescent="0.35">
      <c r="A374" s="46" t="s">
        <v>3160</v>
      </c>
      <c r="B374" s="3">
        <v>104535180</v>
      </c>
      <c r="C374" t="str">
        <f>+VLOOKUP(B374,MaestraLP3[[#All],[CÓDIGO]:[PRODUCTO FOCO]],7,0)</f>
        <v>LEGUMBRES</v>
      </c>
      <c r="D374" s="46" t="str">
        <f>+VLOOKUP(B374,MaestraLP3[[#All],[CÓDIGO]:[PRODUCTO FOCO]],8,0)</f>
        <v>POROTOS NEGROS LOS GRANOS 1 kg</v>
      </c>
      <c r="E374" s="46" t="s">
        <v>3161</v>
      </c>
      <c r="F374" s="46" t="s">
        <v>3162</v>
      </c>
      <c r="G374" s="47" t="e">
        <f>+VLOOKUP(B374,MaestraLP3[[#All],[CÓDIGO]:[PRODUCTO FOCO]],30,0)*100+0.1</f>
        <v>#VALUE!</v>
      </c>
      <c r="I374" t="s">
        <v>3163</v>
      </c>
      <c r="J374">
        <f>+VLOOKUP(B374,MaestraLP3[[#All],[CÓDIGO]:[PRODUCTO FOCO]],29,0)</f>
        <v>896</v>
      </c>
    </row>
    <row r="375" spans="1:10" x14ac:dyDescent="0.35">
      <c r="A375" s="46" t="s">
        <v>3160</v>
      </c>
      <c r="B375" s="3">
        <v>104535190</v>
      </c>
      <c r="C375" t="str">
        <f>+VLOOKUP(B375,MaestraLP3[[#All],[CÓDIGO]:[PRODUCTO FOCO]],7,0)</f>
        <v>LEGUMBRES</v>
      </c>
      <c r="D375" s="46" t="str">
        <f>+VLOOKUP(B375,MaestraLP3[[#All],[CÓDIGO]:[PRODUCTO FOCO]],8,0)</f>
        <v>POROTOS TORTOLA LOS GRANOS 1 kg</v>
      </c>
      <c r="E375" s="46" t="s">
        <v>3161</v>
      </c>
      <c r="F375" s="46" t="s">
        <v>3162</v>
      </c>
      <c r="G375" s="47" t="e">
        <f>+VLOOKUP(B375,MaestraLP3[[#All],[CÓDIGO]:[PRODUCTO FOCO]],30,0)*100+0.1</f>
        <v>#VALUE!</v>
      </c>
      <c r="I375" t="s">
        <v>3163</v>
      </c>
      <c r="J375">
        <f>+VLOOKUP(B375,MaestraLP3[[#All],[CÓDIGO]:[PRODUCTO FOCO]],29,0)</f>
        <v>760.00000000000011</v>
      </c>
    </row>
    <row r="376" spans="1:10" x14ac:dyDescent="0.35">
      <c r="A376" s="46" t="s">
        <v>3160</v>
      </c>
      <c r="B376" s="3">
        <v>150000286</v>
      </c>
      <c r="C376" t="str">
        <f>+VLOOKUP(B376,MaestraLP3[[#All],[CÓDIGO]:[PRODUCTO FOCO]],7,0)</f>
        <v>MERMELADAS Y DULCES</v>
      </c>
      <c r="D376" s="46" t="str">
        <f>+VLOOKUP(B376,MaestraLP3[[#All],[CÓDIGO]:[PRODUCTO FOCO]],8,0)</f>
        <v>MERMELADA BERRIES REGIMEL 200 g</v>
      </c>
      <c r="E376" s="46" t="s">
        <v>3161</v>
      </c>
      <c r="F376" s="46" t="s">
        <v>3162</v>
      </c>
      <c r="G376" s="47" t="e">
        <f>+VLOOKUP(B376,MaestraLP3[[#All],[CÓDIGO]:[PRODUCTO FOCO]],30,0)*100+0.1</f>
        <v>#VALUE!</v>
      </c>
      <c r="I376" t="s">
        <v>3163</v>
      </c>
      <c r="J376">
        <f>+VLOOKUP(B376,MaestraLP3[[#All],[CÓDIGO]:[PRODUCTO FOCO]],29,0)</f>
        <v>958.68333333333339</v>
      </c>
    </row>
    <row r="377" spans="1:10" x14ac:dyDescent="0.35">
      <c r="A377" s="46" t="s">
        <v>3160</v>
      </c>
      <c r="B377" s="3">
        <v>150001782</v>
      </c>
      <c r="C377" t="str">
        <f>+VLOOKUP(B377,MaestraLP3[[#All],[CÓDIGO]:[PRODUCTO FOCO]],7,0)</f>
        <v>MERMELADAS Y DULCES</v>
      </c>
      <c r="D377" s="46" t="str">
        <f>+VLOOKUP(B377,MaestraLP3[[#All],[CÓDIGO]:[PRODUCTO FOCO]],8,0)</f>
        <v>MERMELADA DAMASCO PERELLO 250 g</v>
      </c>
      <c r="E377" s="46" t="s">
        <v>3161</v>
      </c>
      <c r="F377" s="46" t="s">
        <v>3162</v>
      </c>
      <c r="G377" s="47" t="e">
        <f>+VLOOKUP(B377,MaestraLP3[[#All],[CÓDIGO]:[PRODUCTO FOCO]],30,0)*100+0.1</f>
        <v>#VALUE!</v>
      </c>
      <c r="I377" t="s">
        <v>3163</v>
      </c>
      <c r="J377">
        <f>+VLOOKUP(B377,MaestraLP3[[#All],[CÓDIGO]:[PRODUCTO FOCO]],29,0)</f>
        <v>977.64322916666652</v>
      </c>
    </row>
    <row r="378" spans="1:10" x14ac:dyDescent="0.35">
      <c r="A378" s="46" t="s">
        <v>3160</v>
      </c>
      <c r="B378" s="3">
        <v>150001128</v>
      </c>
      <c r="C378" t="str">
        <f>+VLOOKUP(B378,MaestraLP3[[#All],[CÓDIGO]:[PRODUCTO FOCO]],7,0)</f>
        <v>MERMELADAS Y DULCES</v>
      </c>
      <c r="D378" s="46" t="str">
        <f>+VLOOKUP(B378,MaestraLP3[[#All],[CÓDIGO]:[PRODUCTO FOCO]],8,0)</f>
        <v>MERMELADA DAMASCO REGIMEL 200 g</v>
      </c>
      <c r="E378" s="46" t="s">
        <v>3161</v>
      </c>
      <c r="F378" s="46" t="s">
        <v>3162</v>
      </c>
      <c r="G378" s="47" t="e">
        <f>+VLOOKUP(B378,MaestraLP3[[#All],[CÓDIGO]:[PRODUCTO FOCO]],30,0)*100+0.1</f>
        <v>#VALUE!</v>
      </c>
      <c r="I378" t="s">
        <v>3163</v>
      </c>
      <c r="J378">
        <f>+VLOOKUP(B378,MaestraLP3[[#All],[CÓDIGO]:[PRODUCTO FOCO]],29,0)</f>
        <v>751.93766937669352</v>
      </c>
    </row>
    <row r="379" spans="1:10" x14ac:dyDescent="0.35">
      <c r="A379" s="46" t="s">
        <v>3160</v>
      </c>
      <c r="B379" s="3">
        <v>150001129</v>
      </c>
      <c r="C379" t="str">
        <f>+VLOOKUP(B379,MaestraLP3[[#All],[CÓDIGO]:[PRODUCTO FOCO]],7,0)</f>
        <v>MERMELADAS Y DULCES</v>
      </c>
      <c r="D379" s="46" t="str">
        <f>+VLOOKUP(B379,MaestraLP3[[#All],[CÓDIGO]:[PRODUCTO FOCO]],8,0)</f>
        <v>MERMELADA DURAZNO REGIMEL 200 g</v>
      </c>
      <c r="E379" s="46" t="s">
        <v>3161</v>
      </c>
      <c r="F379" s="46" t="s">
        <v>3162</v>
      </c>
      <c r="G379" s="47" t="e">
        <f>+VLOOKUP(B379,MaestraLP3[[#All],[CÓDIGO]:[PRODUCTO FOCO]],30,0)*100+0.1</f>
        <v>#VALUE!</v>
      </c>
      <c r="I379" t="s">
        <v>3163</v>
      </c>
      <c r="J379">
        <f>+VLOOKUP(B379,MaestraLP3[[#All],[CÓDIGO]:[PRODUCTO FOCO]],29,0)</f>
        <v>924.93333333333339</v>
      </c>
    </row>
    <row r="380" spans="1:10" x14ac:dyDescent="0.35">
      <c r="A380" s="46" t="s">
        <v>3160</v>
      </c>
      <c r="B380" s="3">
        <v>104524370</v>
      </c>
      <c r="C380" t="str">
        <f>+VLOOKUP(B380,MaestraLP3[[#All],[CÓDIGO]:[PRODUCTO FOCO]],7,0)</f>
        <v>MERMELADAS Y DULCES</v>
      </c>
      <c r="D380" s="46" t="str">
        <f>+VLOOKUP(B380,MaestraLP3[[#All],[CÓDIGO]:[PRODUCTO FOCO]],8,0)</f>
        <v>MERMELADA FRUTILLA PERELLO 250 g</v>
      </c>
      <c r="E380" s="46" t="s">
        <v>3161</v>
      </c>
      <c r="F380" s="46" t="s">
        <v>3162</v>
      </c>
      <c r="G380" s="47" t="e">
        <f>+VLOOKUP(B380,MaestraLP3[[#All],[CÓDIGO]:[PRODUCTO FOCO]],30,0)*100+0.1</f>
        <v>#VALUE!</v>
      </c>
      <c r="I380" t="s">
        <v>3163</v>
      </c>
      <c r="J380">
        <f>+VLOOKUP(B380,MaestraLP3[[#All],[CÓDIGO]:[PRODUCTO FOCO]],29,0)</f>
        <v>815.53333333333342</v>
      </c>
    </row>
    <row r="381" spans="1:10" x14ac:dyDescent="0.35">
      <c r="A381" s="46" t="s">
        <v>3160</v>
      </c>
      <c r="B381" s="3">
        <v>150001130</v>
      </c>
      <c r="C381" t="str">
        <f>+VLOOKUP(B381,MaestraLP3[[#All],[CÓDIGO]:[PRODUCTO FOCO]],7,0)</f>
        <v>MERMELADAS Y DULCES</v>
      </c>
      <c r="D381" s="46" t="str">
        <f>+VLOOKUP(B381,MaestraLP3[[#All],[CÓDIGO]:[PRODUCTO FOCO]],8,0)</f>
        <v>MERMELADA FRUTILLA REGIMEL 200 g</v>
      </c>
      <c r="E381" s="46" t="s">
        <v>3161</v>
      </c>
      <c r="F381" s="46" t="s">
        <v>3162</v>
      </c>
      <c r="G381" s="47" t="e">
        <f>+VLOOKUP(B381,MaestraLP3[[#All],[CÓDIGO]:[PRODUCTO FOCO]],30,0)*100+0.1</f>
        <v>#VALUE!</v>
      </c>
      <c r="I381" t="s">
        <v>3163</v>
      </c>
      <c r="J381">
        <f>+VLOOKUP(B381,MaestraLP3[[#All],[CÓDIGO]:[PRODUCTO FOCO]],29,0)</f>
        <v>929.48333333333346</v>
      </c>
    </row>
    <row r="382" spans="1:10" x14ac:dyDescent="0.35">
      <c r="A382" s="46" t="s">
        <v>3160</v>
      </c>
      <c r="B382" s="3">
        <v>150001784</v>
      </c>
      <c r="C382" t="str">
        <f>+VLOOKUP(B382,MaestraLP3[[#All],[CÓDIGO]:[PRODUCTO FOCO]],7,0)</f>
        <v>MERMELADAS Y DULCES</v>
      </c>
      <c r="D382" s="46" t="str">
        <f>+VLOOKUP(B382,MaestraLP3[[#All],[CÓDIGO]:[PRODUCTO FOCO]],8,0)</f>
        <v>MERMELADA MORA PERELLO 250 g</v>
      </c>
      <c r="E382" s="46" t="s">
        <v>3161</v>
      </c>
      <c r="F382" s="46" t="s">
        <v>3162</v>
      </c>
      <c r="G382" s="47" t="e">
        <f>+VLOOKUP(B382,MaestraLP3[[#All],[CÓDIGO]:[PRODUCTO FOCO]],30,0)*100+0.1</f>
        <v>#VALUE!</v>
      </c>
      <c r="I382" t="s">
        <v>3163</v>
      </c>
      <c r="J382">
        <f>+VLOOKUP(B382,MaestraLP3[[#All],[CÓDIGO]:[PRODUCTO FOCO]],29,0)</f>
        <v>751.53645833333337</v>
      </c>
    </row>
    <row r="383" spans="1:10" x14ac:dyDescent="0.35">
      <c r="A383" s="46" t="s">
        <v>3160</v>
      </c>
      <c r="B383" s="3">
        <v>104530200</v>
      </c>
      <c r="C383" t="str">
        <f>+VLOOKUP(B383,MaestraLP3[[#All],[CÓDIGO]:[PRODUCTO FOCO]],7,0)</f>
        <v>MINI PORCIONES</v>
      </c>
      <c r="D383" s="46" t="str">
        <f>+VLOOKUP(B383,MaestraLP3[[#All],[CÓDIGO]:[PRODUCTO FOCO]],8,0)</f>
        <v>AZUCAR MINI 5 g</v>
      </c>
      <c r="E383" s="46" t="s">
        <v>3161</v>
      </c>
      <c r="F383" s="46" t="s">
        <v>3162</v>
      </c>
      <c r="G383" s="47" t="e">
        <f>+VLOOKUP(B383,MaestraLP3[[#All],[CÓDIGO]:[PRODUCTO FOCO]],30,0)*100+0.1</f>
        <v>#VALUE!</v>
      </c>
      <c r="I383" t="s">
        <v>3163</v>
      </c>
      <c r="J383">
        <f>+VLOOKUP(B383,MaestraLP3[[#All],[CÓDIGO]:[PRODUCTO FOCO]],29,0)</f>
        <v>1061.2375</v>
      </c>
    </row>
    <row r="384" spans="1:10" x14ac:dyDescent="0.35">
      <c r="A384" s="46" t="s">
        <v>3160</v>
      </c>
      <c r="B384" s="3">
        <v>104521200</v>
      </c>
      <c r="C384" t="str">
        <f>+VLOOKUP(B384,MaestraLP3[[#All],[CÓDIGO]:[PRODUCTO FOCO]],7,0)</f>
        <v>MINI PORCIONES</v>
      </c>
      <c r="D384" s="46" t="str">
        <f>+VLOOKUP(B384,MaestraLP3[[#All],[CÓDIGO]:[PRODUCTO FOCO]],8,0)</f>
        <v>AZUCAR MINI IANSA 5 g</v>
      </c>
      <c r="E384" s="46" t="s">
        <v>3161</v>
      </c>
      <c r="F384" s="46" t="s">
        <v>3162</v>
      </c>
      <c r="G384" s="47" t="e">
        <f>+VLOOKUP(B384,MaestraLP3[[#All],[CÓDIGO]:[PRODUCTO FOCO]],30,0)*100+0.1</f>
        <v>#VALUE!</v>
      </c>
      <c r="I384" t="s">
        <v>3163</v>
      </c>
      <c r="J384">
        <f>+VLOOKUP(B384,MaestraLP3[[#All],[CÓDIGO]:[PRODUCTO FOCO]],29,0)</f>
        <v>1103</v>
      </c>
    </row>
    <row r="385" spans="1:10" x14ac:dyDescent="0.35">
      <c r="A385" s="46" t="s">
        <v>3160</v>
      </c>
      <c r="B385" s="3">
        <v>104501230</v>
      </c>
      <c r="C385" t="str">
        <f>+VLOOKUP(B385,MaestraLP3[[#All],[CÓDIGO]:[PRODUCTO FOCO]],7,0)</f>
        <v>MINI PORCIONES</v>
      </c>
      <c r="D385" s="46" t="str">
        <f>+VLOOKUP(B385,MaestraLP3[[#All],[CÓDIGO]:[PRODUCTO FOCO]],8,0)</f>
        <v>AZUCAR MINI ICB 5 g</v>
      </c>
      <c r="E385" s="46" t="s">
        <v>3161</v>
      </c>
      <c r="F385" s="46" t="s">
        <v>3162</v>
      </c>
      <c r="G385" s="47" t="e">
        <f>+VLOOKUP(B385,MaestraLP3[[#All],[CÓDIGO]:[PRODUCTO FOCO]],30,0)*100+0.1</f>
        <v>#VALUE!</v>
      </c>
      <c r="I385" t="s">
        <v>3163</v>
      </c>
      <c r="J385">
        <f>+VLOOKUP(B385,MaestraLP3[[#All],[CÓDIGO]:[PRODUCTO FOCO]],29,0)</f>
        <v>1099.3775000000001</v>
      </c>
    </row>
    <row r="386" spans="1:10" x14ac:dyDescent="0.35">
      <c r="A386" s="46" t="s">
        <v>3160</v>
      </c>
      <c r="B386" s="3">
        <v>104501170</v>
      </c>
      <c r="C386" t="str">
        <f>+VLOOKUP(B386,MaestraLP3[[#All],[CÓDIGO]:[PRODUCTO FOCO]],7,0)</f>
        <v>MINI PORCIONES</v>
      </c>
      <c r="D386" s="46" t="str">
        <f>+VLOOKUP(B386,MaestraLP3[[#All],[CÓDIGO]:[PRODUCTO FOCO]],8,0)</f>
        <v>AZUCAR MINI LAVAZZA 5 g</v>
      </c>
      <c r="E386" s="46" t="s">
        <v>3161</v>
      </c>
      <c r="F386" s="46" t="s">
        <v>3162</v>
      </c>
      <c r="G386" s="47" t="e">
        <f>+VLOOKUP(B386,MaestraLP3[[#All],[CÓDIGO]:[PRODUCTO FOCO]],30,0)*100+0.1</f>
        <v>#VALUE!</v>
      </c>
      <c r="I386" t="s">
        <v>3163</v>
      </c>
      <c r="J386">
        <f>+VLOOKUP(B386,MaestraLP3[[#All],[CÓDIGO]:[PRODUCTO FOCO]],29,0)</f>
        <v>1099.9050000000002</v>
      </c>
    </row>
    <row r="387" spans="1:10" x14ac:dyDescent="0.35">
      <c r="A387" s="46" t="s">
        <v>3160</v>
      </c>
      <c r="B387" s="3">
        <v>104501150</v>
      </c>
      <c r="C387" t="str">
        <f>+VLOOKUP(B387,MaestraLP3[[#All],[CÓDIGO]:[PRODUCTO FOCO]],7,0)</f>
        <v>MINI PORCIONES</v>
      </c>
      <c r="D387" s="46" t="str">
        <f>+VLOOKUP(B387,MaestraLP3[[#All],[CÓDIGO]:[PRODUCTO FOCO]],8,0)</f>
        <v>AZUCAR RUBIA MINI ICB 5 g</v>
      </c>
      <c r="E387" s="46" t="s">
        <v>3161</v>
      </c>
      <c r="F387" s="46" t="s">
        <v>3162</v>
      </c>
      <c r="G387" s="47" t="e">
        <f>+VLOOKUP(B387,MaestraLP3[[#All],[CÓDIGO]:[PRODUCTO FOCO]],30,0)*100+0.1</f>
        <v>#VALUE!</v>
      </c>
      <c r="I387" t="s">
        <v>3163</v>
      </c>
      <c r="J387">
        <f>+VLOOKUP(B387,MaestraLP3[[#All],[CÓDIGO]:[PRODUCTO FOCO]],29,0)</f>
        <v>1099.8125</v>
      </c>
    </row>
    <row r="388" spans="1:10" x14ac:dyDescent="0.35">
      <c r="A388" s="46" t="s">
        <v>3160</v>
      </c>
      <c r="B388" s="3">
        <v>104522090</v>
      </c>
      <c r="C388" t="str">
        <f>+VLOOKUP(B388,MaestraLP3[[#All],[CÓDIGO]:[PRODUCTO FOCO]],7,0)</f>
        <v>MINI PORCIONES</v>
      </c>
      <c r="D388" s="46" t="str">
        <f>+VLOOKUP(B388,MaestraLP3[[#All],[CÓDIGO]:[PRODUCTO FOCO]],8,0)</f>
        <v>MANJAR MINI COLUN 20 g</v>
      </c>
      <c r="E388" s="46" t="s">
        <v>3161</v>
      </c>
      <c r="F388" s="46" t="s">
        <v>3162</v>
      </c>
      <c r="G388" s="47" t="e">
        <f>+VLOOKUP(B388,MaestraLP3[[#All],[CÓDIGO]:[PRODUCTO FOCO]],30,0)*100+0.1</f>
        <v>#VALUE!</v>
      </c>
      <c r="I388" t="s">
        <v>3163</v>
      </c>
      <c r="J388">
        <f>+VLOOKUP(B388,MaestraLP3[[#All],[CÓDIGO]:[PRODUCTO FOCO]],29,0)</f>
        <v>1538.166666666667</v>
      </c>
    </row>
    <row r="389" spans="1:10" x14ac:dyDescent="0.35">
      <c r="A389" s="46" t="s">
        <v>3160</v>
      </c>
      <c r="B389" s="3">
        <v>104535210</v>
      </c>
      <c r="C389" t="str">
        <f>+VLOOKUP(B389,MaestraLP3[[#All],[CÓDIGO]:[PRODUCTO FOCO]],7,0)</f>
        <v>MINI PORCIONES</v>
      </c>
      <c r="D389" s="46" t="str">
        <f>+VLOOKUP(B389,MaestraLP3[[#All],[CÓDIGO]:[PRODUCTO FOCO]],8,0)</f>
        <v>MERMELADA MINI DAMASCO RELKON 20 g</v>
      </c>
      <c r="E389" s="46" t="s">
        <v>3161</v>
      </c>
      <c r="F389" s="46" t="s">
        <v>3162</v>
      </c>
      <c r="G389" s="47" t="e">
        <f>+VLOOKUP(B389,MaestraLP3[[#All],[CÓDIGO]:[PRODUCTO FOCO]],30,0)*100+0.1</f>
        <v>#VALUE!</v>
      </c>
      <c r="I389" t="s">
        <v>3163</v>
      </c>
      <c r="J389">
        <f>+VLOOKUP(B389,MaestraLP3[[#All],[CÓDIGO]:[PRODUCTO FOCO]],29,0)</f>
        <v>760.41666666666674</v>
      </c>
    </row>
    <row r="390" spans="1:10" x14ac:dyDescent="0.35">
      <c r="A390" s="46" t="s">
        <v>3160</v>
      </c>
      <c r="B390" s="3">
        <v>104535220</v>
      </c>
      <c r="C390" t="str">
        <f>+VLOOKUP(B390,MaestraLP3[[#All],[CÓDIGO]:[PRODUCTO FOCO]],7,0)</f>
        <v>MINI PORCIONES</v>
      </c>
      <c r="D390" s="46" t="str">
        <f>+VLOOKUP(B390,MaestraLP3[[#All],[CÓDIGO]:[PRODUCTO FOCO]],8,0)</f>
        <v>MERMELADA MINI DURAZNO RELKON 20 g</v>
      </c>
      <c r="E390" s="46" t="s">
        <v>3161</v>
      </c>
      <c r="F390" s="46" t="s">
        <v>3162</v>
      </c>
      <c r="G390" s="47" t="e">
        <f>+VLOOKUP(B390,MaestraLP3[[#All],[CÓDIGO]:[PRODUCTO FOCO]],30,0)*100+0.1</f>
        <v>#VALUE!</v>
      </c>
      <c r="I390" t="s">
        <v>3163</v>
      </c>
      <c r="J390">
        <f>+VLOOKUP(B390,MaestraLP3[[#All],[CÓDIGO]:[PRODUCTO FOCO]],29,0)</f>
        <v>760.41666666666674</v>
      </c>
    </row>
    <row r="391" spans="1:10" x14ac:dyDescent="0.35">
      <c r="A391" s="46" t="s">
        <v>3160</v>
      </c>
      <c r="B391" s="3">
        <v>104535230</v>
      </c>
      <c r="C391" t="str">
        <f>+VLOOKUP(B391,MaestraLP3[[#All],[CÓDIGO]:[PRODUCTO FOCO]],7,0)</f>
        <v>MINI PORCIONES</v>
      </c>
      <c r="D391" s="46" t="str">
        <f>+VLOOKUP(B391,MaestraLP3[[#All],[CÓDIGO]:[PRODUCTO FOCO]],8,0)</f>
        <v>MERMELADA MINI FRUTILLA LIGHT RELKON 20g</v>
      </c>
      <c r="E391" s="46" t="s">
        <v>3161</v>
      </c>
      <c r="F391" s="46" t="s">
        <v>3162</v>
      </c>
      <c r="G391" s="47" t="e">
        <f>+VLOOKUP(B391,MaestraLP3[[#All],[CÓDIGO]:[PRODUCTO FOCO]],30,0)*100+0.1</f>
        <v>#VALUE!</v>
      </c>
      <c r="I391" t="s">
        <v>3163</v>
      </c>
      <c r="J391">
        <f>+VLOOKUP(B391,MaestraLP3[[#All],[CÓDIGO]:[PRODUCTO FOCO]],29,0)</f>
        <v>1138.0208333333335</v>
      </c>
    </row>
    <row r="392" spans="1:10" x14ac:dyDescent="0.35">
      <c r="A392" s="46" t="s">
        <v>3160</v>
      </c>
      <c r="B392" s="3">
        <v>104535240</v>
      </c>
      <c r="C392" t="str">
        <f>+VLOOKUP(B392,MaestraLP3[[#All],[CÓDIGO]:[PRODUCTO FOCO]],7,0)</f>
        <v>MINI PORCIONES</v>
      </c>
      <c r="D392" s="46" t="str">
        <f>+VLOOKUP(B392,MaestraLP3[[#All],[CÓDIGO]:[PRODUCTO FOCO]],8,0)</f>
        <v>MERMELADA MINI FRUTILLA RELKON 20 g</v>
      </c>
      <c r="E392" s="46" t="s">
        <v>3161</v>
      </c>
      <c r="F392" s="46" t="s">
        <v>3162</v>
      </c>
      <c r="G392" s="47" t="e">
        <f>+VLOOKUP(B392,MaestraLP3[[#All],[CÓDIGO]:[PRODUCTO FOCO]],30,0)*100+0.1</f>
        <v>#VALUE!</v>
      </c>
      <c r="I392" t="s">
        <v>3163</v>
      </c>
      <c r="J392">
        <f>+VLOOKUP(B392,MaestraLP3[[#All],[CÓDIGO]:[PRODUCTO FOCO]],29,0)</f>
        <v>760.41666666666674</v>
      </c>
    </row>
    <row r="393" spans="1:10" x14ac:dyDescent="0.35">
      <c r="A393" s="46" t="s">
        <v>3160</v>
      </c>
      <c r="B393" s="3">
        <v>104535250</v>
      </c>
      <c r="C393" t="str">
        <f>+VLOOKUP(B393,MaestraLP3[[#All],[CÓDIGO]:[PRODUCTO FOCO]],7,0)</f>
        <v>MINI PORCIONES</v>
      </c>
      <c r="D393" s="46" t="str">
        <f>+VLOOKUP(B393,MaestraLP3[[#All],[CÓDIGO]:[PRODUCTO FOCO]],8,0)</f>
        <v>MERMELADA MINI MORA RELKON 20 g</v>
      </c>
      <c r="E393" s="46" t="s">
        <v>3161</v>
      </c>
      <c r="F393" s="46" t="s">
        <v>3162</v>
      </c>
      <c r="G393" s="47" t="e">
        <f>+VLOOKUP(B393,MaestraLP3[[#All],[CÓDIGO]:[PRODUCTO FOCO]],30,0)*100+0.1</f>
        <v>#VALUE!</v>
      </c>
      <c r="I393" t="s">
        <v>3163</v>
      </c>
      <c r="J393">
        <f>+VLOOKUP(B393,MaestraLP3[[#All],[CÓDIGO]:[PRODUCTO FOCO]],29,0)</f>
        <v>760.41666666666674</v>
      </c>
    </row>
    <row r="394" spans="1:10" x14ac:dyDescent="0.35">
      <c r="A394" s="46" t="s">
        <v>3160</v>
      </c>
      <c r="B394" s="3">
        <v>104522160</v>
      </c>
      <c r="C394" t="e">
        <f>+VLOOKUP(B394,MaestraLP3[[#All],[CÓDIGO]:[PRODUCTO FOCO]],7,0)</f>
        <v>#N/A</v>
      </c>
      <c r="D394" s="46" t="e">
        <f>+VLOOKUP(B394,MaestraLP3[[#All],[CÓDIGO]:[PRODUCTO FOCO]],8,0)</f>
        <v>#N/A</v>
      </c>
      <c r="E394" s="46" t="s">
        <v>3161</v>
      </c>
      <c r="F394" s="46" t="s">
        <v>3162</v>
      </c>
      <c r="G394" s="47" t="e">
        <f>+VLOOKUP(B394,MaestraLP3[[#All],[CÓDIGO]:[PRODUCTO FOCO]],30,0)*100+0.1</f>
        <v>#N/A</v>
      </c>
      <c r="I394" t="s">
        <v>3163</v>
      </c>
      <c r="J394" t="e">
        <f>+VLOOKUP(B394,MaestraLP3[[#All],[CÓDIGO]:[PRODUCTO FOCO]],29,0)</f>
        <v>#N/A</v>
      </c>
    </row>
    <row r="395" spans="1:10" x14ac:dyDescent="0.35">
      <c r="A395" s="46" t="s">
        <v>3160</v>
      </c>
      <c r="B395" s="3">
        <v>104535260</v>
      </c>
      <c r="C395" t="str">
        <f>+VLOOKUP(B395,MaestraLP3[[#All],[CÓDIGO]:[PRODUCTO FOCO]],7,0)</f>
        <v>MINI PORCIONES</v>
      </c>
      <c r="D395" s="46" t="str">
        <f>+VLOOKUP(B395,MaestraLP3[[#All],[CÓDIGO]:[PRODUCTO FOCO]],8,0)</f>
        <v>MIEL MINI RELKON 20 g</v>
      </c>
      <c r="E395" s="46" t="s">
        <v>3161</v>
      </c>
      <c r="F395" s="46" t="s">
        <v>3162</v>
      </c>
      <c r="G395" s="47" t="e">
        <f>+VLOOKUP(B395,MaestraLP3[[#All],[CÓDIGO]:[PRODUCTO FOCO]],30,0)*100+0.1</f>
        <v>#VALUE!</v>
      </c>
      <c r="I395" t="s">
        <v>3163</v>
      </c>
      <c r="J395">
        <f>+VLOOKUP(B395,MaestraLP3[[#All],[CÓDIGO]:[PRODUCTO FOCO]],29,0)</f>
        <v>1640.3645833333335</v>
      </c>
    </row>
    <row r="396" spans="1:10" x14ac:dyDescent="0.35">
      <c r="A396" s="46" t="s">
        <v>3160</v>
      </c>
      <c r="B396" s="3">
        <v>104522190</v>
      </c>
      <c r="C396" t="str">
        <f>+VLOOKUP(B396,MaestraLP3[[#All],[CÓDIGO]:[PRODUCTO FOCO]],7,0)</f>
        <v>MINI PORCIONES</v>
      </c>
      <c r="D396" s="46" t="str">
        <f>+VLOOKUP(B396,MaestraLP3[[#All],[CÓDIGO]:[PRODUCTO FOCO]],8,0)</f>
        <v>SAL MINI PORCION RELKON 1 g</v>
      </c>
      <c r="E396" s="46" t="s">
        <v>3161</v>
      </c>
      <c r="F396" s="46" t="s">
        <v>3162</v>
      </c>
      <c r="G396" s="47" t="e">
        <f>+VLOOKUP(B396,MaestraLP3[[#All],[CÓDIGO]:[PRODUCTO FOCO]],30,0)*100+0.1</f>
        <v>#VALUE!</v>
      </c>
      <c r="I396" t="s">
        <v>3163</v>
      </c>
      <c r="J396">
        <f>+VLOOKUP(B396,MaestraLP3[[#All],[CÓDIGO]:[PRODUCTO FOCO]],29,0)</f>
        <v>1060</v>
      </c>
    </row>
    <row r="397" spans="1:10" x14ac:dyDescent="0.35">
      <c r="A397" s="46" t="s">
        <v>3160</v>
      </c>
      <c r="B397" s="3">
        <v>104522200</v>
      </c>
      <c r="C397" t="str">
        <f>+VLOOKUP(B397,MaestraLP3[[#All],[CÓDIGO]:[PRODUCTO FOCO]],7,0)</f>
        <v>MINI PORCIONES</v>
      </c>
      <c r="D397" s="46" t="str">
        <f>+VLOOKUP(B397,MaestraLP3[[#All],[CÓDIGO]:[PRODUCTO FOCO]],8,0)</f>
        <v>SUCRALOSA MINI IANSA 0,5 G</v>
      </c>
      <c r="E397" s="46" t="s">
        <v>3161</v>
      </c>
      <c r="F397" s="46" t="s">
        <v>3162</v>
      </c>
      <c r="G397" s="47" t="e">
        <f>+VLOOKUP(B397,MaestraLP3[[#All],[CÓDIGO]:[PRODUCTO FOCO]],30,0)*100+0.1</f>
        <v>#VALUE!</v>
      </c>
      <c r="I397" t="s">
        <v>3163</v>
      </c>
      <c r="J397">
        <f>+VLOOKUP(B397,MaestraLP3[[#All],[CÓDIGO]:[PRODUCTO FOCO]],29,0)</f>
        <v>2570</v>
      </c>
    </row>
    <row r="398" spans="1:10" x14ac:dyDescent="0.35">
      <c r="A398" s="46" t="s">
        <v>3160</v>
      </c>
      <c r="B398" s="3">
        <v>104500810</v>
      </c>
      <c r="C398" t="str">
        <f>+VLOOKUP(B398,MaestraLP3[[#All],[CÓDIGO]:[PRODUCTO FOCO]],7,0)</f>
        <v>MINI PORCIONES</v>
      </c>
      <c r="D398" s="46" t="str">
        <f>+VLOOKUP(B398,MaestraLP3[[#All],[CÓDIGO]:[PRODUCTO FOCO]],8,0)</f>
        <v>SUCRALOSA MINI ICB 0,5 G</v>
      </c>
      <c r="E398" s="46" t="s">
        <v>3161</v>
      </c>
      <c r="F398" s="46" t="s">
        <v>3162</v>
      </c>
      <c r="G398" s="47" t="e">
        <f>+VLOOKUP(B398,MaestraLP3[[#All],[CÓDIGO]:[PRODUCTO FOCO]],30,0)*100+0.1</f>
        <v>#VALUE!</v>
      </c>
      <c r="I398" t="s">
        <v>3163</v>
      </c>
      <c r="J398">
        <f>+VLOOKUP(B398,MaestraLP3[[#All],[CÓDIGO]:[PRODUCTO FOCO]],29,0)</f>
        <v>5150.0300000000007</v>
      </c>
    </row>
    <row r="399" spans="1:10" x14ac:dyDescent="0.35">
      <c r="A399" s="46" t="s">
        <v>3160</v>
      </c>
      <c r="B399" s="3">
        <v>104501190</v>
      </c>
      <c r="C399" t="str">
        <f>+VLOOKUP(B399,MaestraLP3[[#All],[CÓDIGO]:[PRODUCTO FOCO]],7,0)</f>
        <v>MINI PORCIONES</v>
      </c>
      <c r="D399" s="46" t="str">
        <f>+VLOOKUP(B399,MaestraLP3[[#All],[CÓDIGO]:[PRODUCTO FOCO]],8,0)</f>
        <v>SUCRALOSA MINI LAVAZZA 0,5 G</v>
      </c>
      <c r="E399" s="46" t="s">
        <v>3161</v>
      </c>
      <c r="F399" s="46" t="s">
        <v>3162</v>
      </c>
      <c r="G399" s="47" t="e">
        <f>+VLOOKUP(B399,MaestraLP3[[#All],[CÓDIGO]:[PRODUCTO FOCO]],30,0)*100+0.1</f>
        <v>#VALUE!</v>
      </c>
      <c r="I399" t="s">
        <v>3163</v>
      </c>
      <c r="J399">
        <f>+VLOOKUP(B399,MaestraLP3[[#All],[CÓDIGO]:[PRODUCTO FOCO]],29,0)</f>
        <v>5239.9199999999992</v>
      </c>
    </row>
    <row r="400" spans="1:10" x14ac:dyDescent="0.35">
      <c r="A400" s="46" t="s">
        <v>3160</v>
      </c>
      <c r="B400" s="3">
        <v>104522210</v>
      </c>
      <c r="C400" t="str">
        <f>+VLOOKUP(B400,MaestraLP3[[#All],[CÓDIGO]:[PRODUCTO FOCO]],7,0)</f>
        <v>MINI PORCIONES</v>
      </c>
      <c r="D400" s="46" t="str">
        <f>+VLOOKUP(B400,MaestraLP3[[#All],[CÓDIGO]:[PRODUCTO FOCO]],8,0)</f>
        <v>SUCRALOSA MINI RELKON 0,5 g</v>
      </c>
      <c r="E400" s="46" t="s">
        <v>3161</v>
      </c>
      <c r="F400" s="46" t="s">
        <v>3162</v>
      </c>
      <c r="G400" s="47" t="e">
        <f>+VLOOKUP(B400,MaestraLP3[[#All],[CÓDIGO]:[PRODUCTO FOCO]],30,0)*100+0.1</f>
        <v>#VALUE!</v>
      </c>
      <c r="I400" t="s">
        <v>3163</v>
      </c>
      <c r="J400">
        <f>+VLOOKUP(B400,MaestraLP3[[#All],[CÓDIGO]:[PRODUCTO FOCO]],29,0)</f>
        <v>3600000</v>
      </c>
    </row>
    <row r="401" spans="1:10" x14ac:dyDescent="0.35">
      <c r="A401" s="46" t="s">
        <v>3160</v>
      </c>
      <c r="B401" s="3">
        <v>104538610</v>
      </c>
      <c r="C401" t="str">
        <f>+VLOOKUP(B401,MaestraLP3[[#All],[CÓDIGO]:[PRODUCTO FOCO]],7,0)</f>
        <v>OTROS</v>
      </c>
      <c r="D401" s="46" t="str">
        <f>+VLOOKUP(B401,MaestraLP3[[#All],[CÓDIGO]:[PRODUCTO FOCO]],8,0)</f>
        <v>COMPOTA DURAZNO VIVO 90 grs</v>
      </c>
      <c r="E401" s="46" t="s">
        <v>3161</v>
      </c>
      <c r="F401" s="46" t="s">
        <v>3162</v>
      </c>
      <c r="G401" s="47" t="e">
        <f>+VLOOKUP(B401,MaestraLP3[[#All],[CÓDIGO]:[PRODUCTO FOCO]],30,0)*100+0.1</f>
        <v>#VALUE!</v>
      </c>
      <c r="I401" t="s">
        <v>3163</v>
      </c>
      <c r="J401">
        <f>+VLOOKUP(B401,MaestraLP3[[#All],[CÓDIGO]:[PRODUCTO FOCO]],29,0)</f>
        <v>1674.0740740740739</v>
      </c>
    </row>
    <row r="402" spans="1:10" x14ac:dyDescent="0.35">
      <c r="A402" s="46" t="s">
        <v>3160</v>
      </c>
      <c r="B402" s="3">
        <v>104538600</v>
      </c>
      <c r="C402" t="str">
        <f>+VLOOKUP(B402,MaestraLP3[[#All],[CÓDIGO]:[PRODUCTO FOCO]],7,0)</f>
        <v>OTROS</v>
      </c>
      <c r="D402" s="46" t="str">
        <f>+VLOOKUP(B402,MaestraLP3[[#All],[CÓDIGO]:[PRODUCTO FOCO]],8,0)</f>
        <v>COMPOTA MANZANA VIVO 90 grs</v>
      </c>
      <c r="E402" s="46" t="s">
        <v>3161</v>
      </c>
      <c r="F402" s="46" t="s">
        <v>3162</v>
      </c>
      <c r="G402" s="47" t="e">
        <f>+VLOOKUP(B402,MaestraLP3[[#All],[CÓDIGO]:[PRODUCTO FOCO]],30,0)*100+0.1</f>
        <v>#VALUE!</v>
      </c>
      <c r="I402" t="s">
        <v>3163</v>
      </c>
      <c r="J402">
        <f>+VLOOKUP(B402,MaestraLP3[[#All],[CÓDIGO]:[PRODUCTO FOCO]],29,0)</f>
        <v>1662.9629629629628</v>
      </c>
    </row>
    <row r="403" spans="1:10" x14ac:dyDescent="0.35">
      <c r="A403" s="46" t="s">
        <v>3160</v>
      </c>
      <c r="B403" s="3">
        <v>104538590</v>
      </c>
      <c r="C403" t="str">
        <f>+VLOOKUP(B403,MaestraLP3[[#All],[CÓDIGO]:[PRODUCTO FOCO]],7,0)</f>
        <v>OTROS</v>
      </c>
      <c r="D403" s="46" t="str">
        <f>+VLOOKUP(B403,MaestraLP3[[#All],[CÓDIGO]:[PRODUCTO FOCO]],8,0)</f>
        <v>COMPOTA PERA VIVO 90 grs</v>
      </c>
      <c r="E403" s="46" t="s">
        <v>3161</v>
      </c>
      <c r="F403" s="46" t="s">
        <v>3162</v>
      </c>
      <c r="G403" s="47" t="e">
        <f>+VLOOKUP(B403,MaestraLP3[[#All],[CÓDIGO]:[PRODUCTO FOCO]],30,0)*100+0.1</f>
        <v>#VALUE!</v>
      </c>
      <c r="I403" t="s">
        <v>3163</v>
      </c>
      <c r="J403">
        <f>+VLOOKUP(B403,MaestraLP3[[#All],[CÓDIGO]:[PRODUCTO FOCO]],29,0)</f>
        <v>1774.0740740740739</v>
      </c>
    </row>
    <row r="404" spans="1:10" x14ac:dyDescent="0.35">
      <c r="A404" s="46" t="s">
        <v>3160</v>
      </c>
      <c r="B404" s="3">
        <v>102200081</v>
      </c>
      <c r="C404" t="str">
        <f>+VLOOKUP(B404,MaestraLP3[[#All],[CÓDIGO]:[PRODUCTO FOCO]],7,0)</f>
        <v>PASTAS</v>
      </c>
      <c r="D404" s="46" t="str">
        <f>+VLOOKUP(B404,MaestraLP3[[#All],[CÓDIGO]:[PRODUCTO FOCO]],8,0)</f>
        <v>CORBATA GRANDE DON VITTORIO 400 g NV</v>
      </c>
      <c r="E404" s="46" t="s">
        <v>3161</v>
      </c>
      <c r="F404" s="46" t="s">
        <v>3162</v>
      </c>
      <c r="G404" s="47" t="e">
        <f>+VLOOKUP(B404,MaestraLP3[[#All],[CÓDIGO]:[PRODUCTO FOCO]],30,0)*100+0.1</f>
        <v>#VALUE!</v>
      </c>
      <c r="I404" t="s">
        <v>3163</v>
      </c>
      <c r="J404">
        <f>+VLOOKUP(B404,MaestraLP3[[#All],[CÓDIGO]:[PRODUCTO FOCO]],29,0)</f>
        <v>481.66896875000003</v>
      </c>
    </row>
    <row r="405" spans="1:10" x14ac:dyDescent="0.35">
      <c r="A405" s="46" t="s">
        <v>3160</v>
      </c>
      <c r="B405" s="3">
        <v>102200082</v>
      </c>
      <c r="C405" t="str">
        <f>+VLOOKUP(B405,MaestraLP3[[#All],[CÓDIGO]:[PRODUCTO FOCO]],7,0)</f>
        <v>PASTAS</v>
      </c>
      <c r="D405" s="46" t="str">
        <f>+VLOOKUP(B405,MaestraLP3[[#All],[CÓDIGO]:[PRODUCTO FOCO]],8,0)</f>
        <v>ESPIRALES DON VITTORIO 400 g NV</v>
      </c>
      <c r="E405" s="46" t="s">
        <v>3161</v>
      </c>
      <c r="F405" s="46" t="s">
        <v>3162</v>
      </c>
      <c r="G405" s="47" t="e">
        <f>+VLOOKUP(B405,MaestraLP3[[#All],[CÓDIGO]:[PRODUCTO FOCO]],30,0)*100+0.1</f>
        <v>#VALUE!</v>
      </c>
      <c r="I405" t="s">
        <v>3163</v>
      </c>
      <c r="J405">
        <f>+VLOOKUP(B405,MaestraLP3[[#All],[CÓDIGO]:[PRODUCTO FOCO]],29,0)</f>
        <v>424.48640624999996</v>
      </c>
    </row>
    <row r="406" spans="1:10" x14ac:dyDescent="0.35">
      <c r="A406" s="46" t="s">
        <v>3160</v>
      </c>
      <c r="B406" s="3">
        <v>102200084</v>
      </c>
      <c r="C406" t="str">
        <f>+VLOOKUP(B406,MaestraLP3[[#All],[CÓDIGO]:[PRODUCTO FOCO]],7,0)</f>
        <v>PASTAS</v>
      </c>
      <c r="D406" s="46" t="str">
        <f>+VLOOKUP(B406,MaestraLP3[[#All],[CÓDIGO]:[PRODUCTO FOCO]],8,0)</f>
        <v>QUIFAROS DON VITTORIO 400 g NV</v>
      </c>
      <c r="E406" s="46" t="s">
        <v>3161</v>
      </c>
      <c r="F406" s="46" t="s">
        <v>3162</v>
      </c>
      <c r="G406" s="47" t="e">
        <f>+VLOOKUP(B406,MaestraLP3[[#All],[CÓDIGO]:[PRODUCTO FOCO]],30,0)*100+0.1</f>
        <v>#VALUE!</v>
      </c>
      <c r="I406" t="s">
        <v>3163</v>
      </c>
      <c r="J406">
        <f>+VLOOKUP(B406,MaestraLP3[[#All],[CÓDIGO]:[PRODUCTO FOCO]],29,0)</f>
        <v>495.94428125000019</v>
      </c>
    </row>
    <row r="407" spans="1:10" x14ac:dyDescent="0.35">
      <c r="A407" s="46" t="s">
        <v>3160</v>
      </c>
      <c r="B407" s="3">
        <v>150001770</v>
      </c>
      <c r="C407" t="str">
        <f>+VLOOKUP(B407,MaestraLP3[[#All],[CÓDIGO]:[PRODUCTO FOCO]],7,0)</f>
        <v>PASTAS</v>
      </c>
      <c r="D407" s="46" t="str">
        <f>+VLOOKUP(B407,MaestraLP3[[#All],[CÓDIGO]:[PRODUCTO FOCO]],8,0)</f>
        <v>RAVIOLES DE CARNE CAROZZI 400 g</v>
      </c>
      <c r="E407" s="46" t="s">
        <v>3161</v>
      </c>
      <c r="F407" s="46" t="s">
        <v>3162</v>
      </c>
      <c r="G407" s="47" t="e">
        <f>+VLOOKUP(B407,MaestraLP3[[#All],[CÓDIGO]:[PRODUCTO FOCO]],30,0)*100+0.1</f>
        <v>#VALUE!</v>
      </c>
      <c r="I407" t="s">
        <v>3163</v>
      </c>
      <c r="J407">
        <f>+VLOOKUP(B407,MaestraLP3[[#All],[CÓDIGO]:[PRODUCTO FOCO]],29,0)</f>
        <v>1080.8666666666668</v>
      </c>
    </row>
    <row r="408" spans="1:10" x14ac:dyDescent="0.35">
      <c r="A408" s="46" t="s">
        <v>3160</v>
      </c>
      <c r="B408" s="3">
        <v>104533750</v>
      </c>
      <c r="C408" t="str">
        <f>+VLOOKUP(B408,MaestraLP3[[#All],[CÓDIGO]:[PRODUCTO FOCO]],7,0)</f>
        <v>SAL</v>
      </c>
      <c r="D408" s="46" t="str">
        <f>+VLOOKUP(B408,MaestraLP3[[#All],[CÓDIGO]:[PRODUCTO FOCO]],8,0)</f>
        <v>MOLINILLO SAL ROSADA HIMALAYA LOBOS 88 g</v>
      </c>
      <c r="E408" s="46" t="s">
        <v>3161</v>
      </c>
      <c r="F408" s="46" t="s">
        <v>3162</v>
      </c>
      <c r="G408" s="47" t="e">
        <f>+VLOOKUP(B408,MaestraLP3[[#All],[CÓDIGO]:[PRODUCTO FOCO]],30,0)*100+0.1</f>
        <v>#VALUE!</v>
      </c>
      <c r="I408" t="s">
        <v>3163</v>
      </c>
      <c r="J408">
        <f>+VLOOKUP(B408,MaestraLP3[[#All],[CÓDIGO]:[PRODUCTO FOCO]],29,0)</f>
        <v>7285.1851851851843</v>
      </c>
    </row>
    <row r="409" spans="1:10" x14ac:dyDescent="0.35">
      <c r="A409" s="46" t="s">
        <v>3160</v>
      </c>
      <c r="B409" s="3">
        <v>104526090</v>
      </c>
      <c r="C409" t="str">
        <f>+VLOOKUP(B409,MaestraLP3[[#All],[CÓDIGO]:[PRODUCTO FOCO]],7,0)</f>
        <v>SAL</v>
      </c>
      <c r="D409" s="46" t="str">
        <f>+VLOOKUP(B409,MaestraLP3[[#All],[CÓDIGO]:[PRODUCTO FOCO]],8,0)</f>
        <v>SAL FINA 1 kg</v>
      </c>
      <c r="E409" s="46" t="s">
        <v>3161</v>
      </c>
      <c r="F409" s="46" t="s">
        <v>3162</v>
      </c>
      <c r="G409" s="47" t="e">
        <f>+VLOOKUP(B409,MaestraLP3[[#All],[CÓDIGO]:[PRODUCTO FOCO]],30,0)*100+0.1</f>
        <v>#VALUE!</v>
      </c>
      <c r="I409" t="s">
        <v>3163</v>
      </c>
      <c r="J409">
        <f>+VLOOKUP(B409,MaestraLP3[[#All],[CÓDIGO]:[PRODUCTO FOCO]],29,0)</f>
        <v>236.79000000000002</v>
      </c>
    </row>
    <row r="410" spans="1:10" x14ac:dyDescent="0.35">
      <c r="A410" s="46" t="s">
        <v>3160</v>
      </c>
      <c r="B410" s="3">
        <v>150000579</v>
      </c>
      <c r="C410" t="str">
        <f>+VLOOKUP(B410,MaestraLP3[[#All],[CÓDIGO]:[PRODUCTO FOCO]],7,0)</f>
        <v>SAL</v>
      </c>
      <c r="D410" s="46" t="str">
        <f>+VLOOKUP(B410,MaestraLP3[[#All],[CÓDIGO]:[PRODUCTO FOCO]],8,0)</f>
        <v>SAL FINA LOBOS 1 kg</v>
      </c>
      <c r="E410" s="46" t="s">
        <v>3161</v>
      </c>
      <c r="F410" s="46" t="s">
        <v>3162</v>
      </c>
      <c r="G410" s="47" t="e">
        <f>+VLOOKUP(B410,MaestraLP3[[#All],[CÓDIGO]:[PRODUCTO FOCO]],30,0)*100+0.1</f>
        <v>#VALUE!</v>
      </c>
      <c r="I410" t="s">
        <v>3163</v>
      </c>
      <c r="J410">
        <f>+VLOOKUP(B410,MaestraLP3[[#All],[CÓDIGO]:[PRODUCTO FOCO]],29,0)</f>
        <v>127.53000000000002</v>
      </c>
    </row>
    <row r="411" spans="1:10" x14ac:dyDescent="0.35">
      <c r="A411" s="46" t="s">
        <v>3160</v>
      </c>
      <c r="B411" s="3">
        <v>150000581</v>
      </c>
      <c r="C411" t="str">
        <f>+VLOOKUP(B411,MaestraLP3[[#All],[CÓDIGO]:[PRODUCTO FOCO]],7,0)</f>
        <v>SAL</v>
      </c>
      <c r="D411" s="46" t="str">
        <f>+VLOOKUP(B411,MaestraLP3[[#All],[CÓDIGO]:[PRODUCTO FOCO]],8,0)</f>
        <v>SALERO LOBOS 500 g</v>
      </c>
      <c r="E411" s="46" t="s">
        <v>3161</v>
      </c>
      <c r="F411" s="46" t="s">
        <v>3162</v>
      </c>
      <c r="G411" s="47" t="e">
        <f>+VLOOKUP(B411,MaestraLP3[[#All],[CÓDIGO]:[PRODUCTO FOCO]],30,0)*100+0.1</f>
        <v>#VALUE!</v>
      </c>
      <c r="I411" t="s">
        <v>3163</v>
      </c>
      <c r="J411">
        <f>+VLOOKUP(B411,MaestraLP3[[#All],[CÓDIGO]:[PRODUCTO FOCO]],29,0)</f>
        <v>692.64666666666676</v>
      </c>
    </row>
    <row r="412" spans="1:10" x14ac:dyDescent="0.35">
      <c r="A412" s="46" t="s">
        <v>3160</v>
      </c>
      <c r="B412" s="3">
        <v>104543630</v>
      </c>
      <c r="C412" t="str">
        <f>+VLOOKUP(B412,MaestraLP3[[#All],[CÓDIGO]:[PRODUCTO FOCO]],7,0)</f>
        <v>TORTILLAS DE TRIGO</v>
      </c>
      <c r="D412" s="46" t="str">
        <f>+VLOOKUP(B412,MaestraLP3[[#All],[CÓDIGO]:[PRODUCTO FOCO]],8,0)</f>
        <v>TORTILLAS ZANAFOODS 23 CM 12uds</v>
      </c>
      <c r="E412" s="46" t="s">
        <v>3161</v>
      </c>
      <c r="F412" s="46" t="s">
        <v>3162</v>
      </c>
      <c r="G412" s="47" t="e">
        <f>+VLOOKUP(B412,MaestraLP3[[#All],[CÓDIGO]:[PRODUCTO FOCO]],30,0)*100+0.1</f>
        <v>#VALUE!</v>
      </c>
      <c r="I412" t="s">
        <v>3163</v>
      </c>
      <c r="J412">
        <f>+VLOOKUP(B412,MaestraLP3[[#All],[CÓDIGO]:[PRODUCTO FOCO]],29,0)</f>
        <v>822.22222222222206</v>
      </c>
    </row>
    <row r="413" spans="1:10" x14ac:dyDescent="0.35">
      <c r="A413" s="46" t="s">
        <v>3160</v>
      </c>
      <c r="B413" s="3">
        <v>104529100</v>
      </c>
      <c r="C413" t="str">
        <f>+VLOOKUP(B413,MaestraLP3[[#All],[CÓDIGO]:[PRODUCTO FOCO]],7,0)</f>
        <v>TORTILLAS DE TRIGO</v>
      </c>
      <c r="D413" s="46" t="str">
        <f>+VLOOKUP(B413,MaestraLP3[[#All],[CÓDIGO]:[PRODUCTO FOCO]],8,0)</f>
        <v>TORTILLAS ZANAFOODS 18 cm 12 uds.</v>
      </c>
      <c r="E413" s="46" t="s">
        <v>3161</v>
      </c>
      <c r="F413" s="46" t="s">
        <v>3162</v>
      </c>
      <c r="G413" s="47" t="e">
        <f>+VLOOKUP(B413,MaestraLP3[[#All],[CÓDIGO]:[PRODUCTO FOCO]],30,0)*100+0.1</f>
        <v>#VALUE!</v>
      </c>
      <c r="I413" t="s">
        <v>3163</v>
      </c>
      <c r="J413">
        <f>+VLOOKUP(B413,MaestraLP3[[#All],[CÓDIGO]:[PRODUCTO FOCO]],29,0)</f>
        <v>670.84078711985683</v>
      </c>
    </row>
    <row r="414" spans="1:10" x14ac:dyDescent="0.35">
      <c r="A414" s="46" t="s">
        <v>3160</v>
      </c>
      <c r="B414" s="3">
        <v>104529110</v>
      </c>
      <c r="C414" t="e">
        <f>+VLOOKUP(B414,MaestraLP3[[#All],[CÓDIGO]:[PRODUCTO FOCO]],7,0)</f>
        <v>#N/A</v>
      </c>
      <c r="D414" s="46" t="e">
        <f>+VLOOKUP(B414,MaestraLP3[[#All],[CÓDIGO]:[PRODUCTO FOCO]],8,0)</f>
        <v>#N/A</v>
      </c>
      <c r="E414" s="46" t="s">
        <v>3161</v>
      </c>
      <c r="F414" s="46" t="s">
        <v>3162</v>
      </c>
      <c r="G414" s="47" t="e">
        <f>+VLOOKUP(B414,MaestraLP3[[#All],[CÓDIGO]:[PRODUCTO FOCO]],30,0)*100+0.1</f>
        <v>#N/A</v>
      </c>
      <c r="I414" t="s">
        <v>3163</v>
      </c>
      <c r="J414" t="e">
        <f>+VLOOKUP(B414,MaestraLP3[[#All],[CÓDIGO]:[PRODUCTO FOCO]],29,0)</f>
        <v>#N/A</v>
      </c>
    </row>
    <row r="415" spans="1:10" x14ac:dyDescent="0.35">
      <c r="A415" s="46" t="s">
        <v>3160</v>
      </c>
      <c r="B415" s="3">
        <v>104529120</v>
      </c>
      <c r="C415" t="str">
        <f>+VLOOKUP(B415,MaestraLP3[[#All],[CÓDIGO]:[PRODUCTO FOCO]],7,0)</f>
        <v>TORTILLAS DE TRIGO</v>
      </c>
      <c r="D415" s="46" t="str">
        <f>+VLOOKUP(B415,MaestraLP3[[#All],[CÓDIGO]:[PRODUCTO FOCO]],8,0)</f>
        <v>TORTILLAS ZANAFOODS 28 cm 12 uds.</v>
      </c>
      <c r="E415" s="46" t="s">
        <v>3161</v>
      </c>
      <c r="F415" s="46" t="s">
        <v>3162</v>
      </c>
      <c r="G415" s="47" t="e">
        <f>+VLOOKUP(B415,MaestraLP3[[#All],[CÓDIGO]:[PRODUCTO FOCO]],30,0)*100+0.1</f>
        <v>#VALUE!</v>
      </c>
      <c r="I415" t="s">
        <v>3163</v>
      </c>
      <c r="J415">
        <f>+VLOOKUP(B415,MaestraLP3[[#All],[CÓDIGO]:[PRODUCTO FOCO]],29,0)</f>
        <v>958.51063829787233</v>
      </c>
    </row>
    <row r="416" spans="1:10" x14ac:dyDescent="0.35">
      <c r="A416" s="46" t="s">
        <v>3160</v>
      </c>
      <c r="B416" s="3">
        <v>104544710</v>
      </c>
      <c r="C416" t="str">
        <f>+VLOOKUP(B416,MaestraLP3[[#All],[CÓDIGO]:[PRODUCTO FOCO]],7,0)</f>
        <v>GUARNICIONES LISTAS</v>
      </c>
      <c r="D416" s="46" t="str">
        <f>+VLOOKUP(B416,MaestraLP3[[#All],[CÓDIGO]:[PRODUCTO FOCO]],8,0)</f>
        <v>CROQUETA DE PAPA AVIKO 2,5 kg 22 g</v>
      </c>
      <c r="E416" s="46" t="s">
        <v>3161</v>
      </c>
      <c r="F416" s="46" t="s">
        <v>3162</v>
      </c>
      <c r="G416" s="47" t="e">
        <f>+VLOOKUP(B416,MaestraLP3[[#All],[CÓDIGO]:[PRODUCTO FOCO]],30,0)*100+0.1</f>
        <v>#VALUE!</v>
      </c>
      <c r="I416" t="s">
        <v>3163</v>
      </c>
      <c r="J416">
        <f>+VLOOKUP(B416,MaestraLP3[[#All],[CÓDIGO]:[PRODUCTO FOCO]],29,0)</f>
        <v>928</v>
      </c>
    </row>
    <row r="417" spans="1:10" x14ac:dyDescent="0.35">
      <c r="A417" s="46" t="s">
        <v>3160</v>
      </c>
      <c r="B417" s="3">
        <v>104544700</v>
      </c>
      <c r="C417" t="str">
        <f>+VLOOKUP(B417,MaestraLP3[[#All],[CÓDIGO]:[PRODUCTO FOCO]],7,0)</f>
        <v>GUARNICIONES LISTAS</v>
      </c>
      <c r="D417" s="46" t="str">
        <f>+VLOOKUP(B417,MaestraLP3[[#All],[CÓDIGO]:[PRODUCTO FOCO]],8,0)</f>
        <v>GRATIN PAPA QUESO 1,5 kg 100 g</v>
      </c>
      <c r="E417" s="46" t="s">
        <v>3161</v>
      </c>
      <c r="F417" s="46" t="s">
        <v>3162</v>
      </c>
      <c r="G417" s="47" t="e">
        <f>+VLOOKUP(B417,MaestraLP3[[#All],[CÓDIGO]:[PRODUCTO FOCO]],30,0)*100+0.1</f>
        <v>#VALUE!</v>
      </c>
      <c r="I417" t="s">
        <v>3163</v>
      </c>
      <c r="J417">
        <f>+VLOOKUP(B417,MaestraLP3[[#All],[CÓDIGO]:[PRODUCTO FOCO]],29,0)</f>
        <v>3715.5555555555557</v>
      </c>
    </row>
    <row r="418" spans="1:10" x14ac:dyDescent="0.35">
      <c r="A418" s="46" t="s">
        <v>3160</v>
      </c>
      <c r="B418" s="3">
        <v>104544750</v>
      </c>
      <c r="C418" t="str">
        <f>+VLOOKUP(B418,MaestraLP3[[#All],[CÓDIGO]:[PRODUCTO FOCO]],7,0)</f>
        <v>GUARNICIONES LISTAS</v>
      </c>
      <c r="D418" s="46" t="str">
        <f>+VLOOKUP(B418,MaestraLP3[[#All],[CÓDIGO]:[PRODUCTO FOCO]],8,0)</f>
        <v>PURE DE PAPA CONGELADO AVIKO 2,5 kg</v>
      </c>
      <c r="E418" s="46" t="s">
        <v>3161</v>
      </c>
      <c r="F418" s="46" t="s">
        <v>3162</v>
      </c>
      <c r="G418" s="47" t="e">
        <f>+VLOOKUP(B418,MaestraLP3[[#All],[CÓDIGO]:[PRODUCTO FOCO]],30,0)*100+0.1</f>
        <v>#VALUE!</v>
      </c>
      <c r="I418" t="s">
        <v>3163</v>
      </c>
      <c r="J418">
        <f>+VLOOKUP(B418,MaestraLP3[[#All],[CÓDIGO]:[PRODUCTO FOCO]],29,0)</f>
        <v>917.6</v>
      </c>
    </row>
    <row r="419" spans="1:10" x14ac:dyDescent="0.35">
      <c r="A419" s="46" t="s">
        <v>3160</v>
      </c>
      <c r="B419" s="3">
        <v>104527430</v>
      </c>
      <c r="C419" t="str">
        <f>+VLOOKUP(B419,MaestraLP3[[#All],[CÓDIGO]:[PRODUCTO FOCO]],7,0)</f>
        <v>PAPAS BASTON</v>
      </c>
      <c r="D419" s="46" t="str">
        <f>+VLOOKUP(B419,MaestraLP3[[#All],[CÓDIGO]:[PRODUCTO FOCO]],8,0)</f>
        <v>PAPA 12 mm AVIKO 2,5 kg</v>
      </c>
      <c r="E419" s="46" t="s">
        <v>3161</v>
      </c>
      <c r="F419" s="46" t="s">
        <v>3162</v>
      </c>
      <c r="G419" s="47" t="e">
        <f>+VLOOKUP(B419,MaestraLP3[[#All],[CÓDIGO]:[PRODUCTO FOCO]],30,0)*100+0.1</f>
        <v>#VALUE!</v>
      </c>
      <c r="I419" t="s">
        <v>3163</v>
      </c>
      <c r="J419">
        <f>+VLOOKUP(B419,MaestraLP3[[#All],[CÓDIGO]:[PRODUCTO FOCO]],29,0)</f>
        <v>957.6</v>
      </c>
    </row>
    <row r="420" spans="1:10" x14ac:dyDescent="0.35">
      <c r="A420" s="46" t="s">
        <v>3160</v>
      </c>
      <c r="B420" s="3">
        <v>104544620</v>
      </c>
      <c r="C420" t="str">
        <f>+VLOOKUP(B420,MaestraLP3[[#All],[CÓDIGO]:[PRODUCTO FOCO]],7,0)</f>
        <v>PAPAS BASTON</v>
      </c>
      <c r="D420" s="46" t="str">
        <f>+VLOOKUP(B420,MaestraLP3[[#All],[CÓDIGO]:[PRODUCTO FOCO]],8,0)</f>
        <v>PAPA 14 mm AVIKO 2,5 kg</v>
      </c>
      <c r="E420" s="46" t="s">
        <v>3161</v>
      </c>
      <c r="F420" s="46" t="s">
        <v>3162</v>
      </c>
      <c r="G420" s="47" t="e">
        <f>+VLOOKUP(B420,MaestraLP3[[#All],[CÓDIGO]:[PRODUCTO FOCO]],30,0)*100+0.1</f>
        <v>#VALUE!</v>
      </c>
      <c r="I420" t="s">
        <v>3163</v>
      </c>
      <c r="J420">
        <f>+VLOOKUP(B420,MaestraLP3[[#All],[CÓDIGO]:[PRODUCTO FOCO]],29,0)</f>
        <v>890.8</v>
      </c>
    </row>
    <row r="421" spans="1:10" x14ac:dyDescent="0.35">
      <c r="A421" s="46" t="s">
        <v>3160</v>
      </c>
      <c r="B421" s="3">
        <v>104517930</v>
      </c>
      <c r="C421" t="str">
        <f>+VLOOKUP(B421,MaestraLP3[[#All],[CÓDIGO]:[PRODUCTO FOCO]],7,0)</f>
        <v>PAPAS BASTON</v>
      </c>
      <c r="D421" s="46" t="str">
        <f>+VLOOKUP(B421,MaestraLP3[[#All],[CÓDIGO]:[PRODUCTO FOCO]],8,0)</f>
        <v>PAPA CRINKLE 12 mm AVIKO 2,5 kg</v>
      </c>
      <c r="E421" s="46" t="s">
        <v>3161</v>
      </c>
      <c r="F421" s="46" t="s">
        <v>3162</v>
      </c>
      <c r="G421" s="47" t="e">
        <f>+VLOOKUP(B421,MaestraLP3[[#All],[CÓDIGO]:[PRODUCTO FOCO]],30,0)*100+0.1</f>
        <v>#VALUE!</v>
      </c>
      <c r="I421" t="s">
        <v>3163</v>
      </c>
      <c r="J421">
        <f>+VLOOKUP(B421,MaestraLP3[[#All],[CÓDIGO]:[PRODUCTO FOCO]],29,0)</f>
        <v>998.62800000000004</v>
      </c>
    </row>
    <row r="422" spans="1:10" x14ac:dyDescent="0.35">
      <c r="A422" s="46" t="s">
        <v>3160</v>
      </c>
      <c r="B422" s="3">
        <v>104544660</v>
      </c>
      <c r="C422" t="str">
        <f>+VLOOKUP(B422,MaestraLP3[[#All],[CÓDIGO]:[PRODUCTO FOCO]],7,0)</f>
        <v>PAPAS BASTON</v>
      </c>
      <c r="D422" s="46" t="str">
        <f>+VLOOKUP(B422,MaestraLP3[[#All],[CÓDIGO]:[PRODUCTO FOCO]],8,0)</f>
        <v>PAPA CRUNCH 10 mm AVIKO 2,5 kg</v>
      </c>
      <c r="E422" s="46" t="s">
        <v>3161</v>
      </c>
      <c r="F422" s="46" t="s">
        <v>3162</v>
      </c>
      <c r="G422" s="47" t="e">
        <f>+VLOOKUP(B422,MaestraLP3[[#All],[CÓDIGO]:[PRODUCTO FOCO]],30,0)*100+0.1</f>
        <v>#VALUE!</v>
      </c>
      <c r="I422" t="s">
        <v>3163</v>
      </c>
      <c r="J422">
        <f>+VLOOKUP(B422,MaestraLP3[[#All],[CÓDIGO]:[PRODUCTO FOCO]],29,0)</f>
        <v>1180</v>
      </c>
    </row>
    <row r="423" spans="1:10" x14ac:dyDescent="0.35">
      <c r="A423" s="46" t="s">
        <v>3160</v>
      </c>
      <c r="B423" s="3">
        <v>104544680</v>
      </c>
      <c r="C423" t="str">
        <f>+VLOOKUP(B423,MaestraLP3[[#All],[CÓDIGO]:[PRODUCTO FOCO]],7,0)</f>
        <v>PAPAS ESPECIALES</v>
      </c>
      <c r="D423" s="46" t="str">
        <f>+VLOOKUP(B423,MaestraLP3[[#All],[CÓDIGO]:[PRODUCTO FOCO]],8,0)</f>
        <v>PAPA STEAKHOUSE 8/18 mm AVIKO 2,5 kg</v>
      </c>
      <c r="E423" s="46" t="s">
        <v>3161</v>
      </c>
      <c r="F423" s="46" t="s">
        <v>3162</v>
      </c>
      <c r="G423" s="47" t="e">
        <f>+VLOOKUP(B423,MaestraLP3[[#All],[CÓDIGO]:[PRODUCTO FOCO]],30,0)*100+0.1</f>
        <v>#VALUE!</v>
      </c>
      <c r="I423" t="s">
        <v>3163</v>
      </c>
      <c r="J423">
        <f>+VLOOKUP(B423,MaestraLP3[[#All],[CÓDIGO]:[PRODUCTO FOCO]],29,0)</f>
        <v>624</v>
      </c>
    </row>
    <row r="424" spans="1:10" x14ac:dyDescent="0.35">
      <c r="A424" s="46" t="s">
        <v>3160</v>
      </c>
      <c r="B424" s="3">
        <v>104544690</v>
      </c>
      <c r="C424" t="str">
        <f>+VLOOKUP(B424,MaestraLP3[[#All],[CÓDIGO]:[PRODUCTO FOCO]],7,0)</f>
        <v>PAPAS ESPECIALES</v>
      </c>
      <c r="D424" s="46" t="str">
        <f>+VLOOKUP(B424,MaestraLP3[[#All],[CÓDIGO]:[PRODUCTO FOCO]],8,0)</f>
        <v>PAPA TIPO ESPAÑOLA AVIKO 2,5 kg</v>
      </c>
      <c r="E424" s="46" t="s">
        <v>3161</v>
      </c>
      <c r="F424" s="46" t="s">
        <v>3162</v>
      </c>
      <c r="G424" s="47" t="e">
        <f>+VLOOKUP(B424,MaestraLP3[[#All],[CÓDIGO]:[PRODUCTO FOCO]],30,0)*100+0.1</f>
        <v>#VALUE!</v>
      </c>
      <c r="I424" t="s">
        <v>3163</v>
      </c>
      <c r="J424">
        <f>+VLOOKUP(B424,MaestraLP3[[#All],[CÓDIGO]:[PRODUCTO FOCO]],29,0)</f>
        <v>913.6</v>
      </c>
    </row>
    <row r="425" spans="1:10" x14ac:dyDescent="0.35">
      <c r="A425" s="46" t="s">
        <v>3160</v>
      </c>
      <c r="B425" s="3">
        <v>104517680</v>
      </c>
      <c r="C425" t="str">
        <f>+VLOOKUP(B425,MaestraLP3[[#All],[CÓDIGO]:[PRODUCTO FOCO]],7,0)</f>
        <v>PAPAS ESPECIALES</v>
      </c>
      <c r="D425" s="46" t="str">
        <f>+VLOOKUP(B425,MaestraLP3[[#All],[CÓDIGO]:[PRODUCTO FOCO]],8,0)</f>
        <v>SPICY JACKET WEDGES AVIKO 2,5 kg</v>
      </c>
      <c r="E425" s="46" t="s">
        <v>3161</v>
      </c>
      <c r="F425" s="46" t="s">
        <v>3162</v>
      </c>
      <c r="G425" s="47" t="e">
        <f>+VLOOKUP(B425,MaestraLP3[[#All],[CÓDIGO]:[PRODUCTO FOCO]],30,0)*100+0.1</f>
        <v>#VALUE!</v>
      </c>
      <c r="I425" t="s">
        <v>3163</v>
      </c>
      <c r="J425">
        <f>+VLOOKUP(B425,MaestraLP3[[#All],[CÓDIGO]:[PRODUCTO FOCO]],29,0)</f>
        <v>1033.2279999999998</v>
      </c>
    </row>
    <row r="426" spans="1:10" x14ac:dyDescent="0.35">
      <c r="A426" s="46" t="s">
        <v>3160</v>
      </c>
      <c r="B426" s="3">
        <v>104527720</v>
      </c>
      <c r="C426" t="str">
        <f>+VLOOKUP(B426,MaestraLP3[[#All],[CÓDIGO]:[PRODUCTO FOCO]],7,0)</f>
        <v>BEBIDAS VEGETALES</v>
      </c>
      <c r="D426" s="46" t="str">
        <f>+VLOOKUP(B426,MaestraLP3[[#All],[CÓDIGO]:[PRODUCTO FOCO]],8,0)</f>
        <v>NOT MILK 1 L LOW FAT</v>
      </c>
      <c r="E426" s="46" t="s">
        <v>3161</v>
      </c>
      <c r="F426" s="46" t="s">
        <v>3162</v>
      </c>
      <c r="G426" s="47" t="e">
        <f>+VLOOKUP(B426,MaestraLP3[[#All],[CÓDIGO]:[PRODUCTO FOCO]],30,0)*100+0.1</f>
        <v>#VALUE!</v>
      </c>
      <c r="I426" t="s">
        <v>3163</v>
      </c>
      <c r="J426">
        <f>+VLOOKUP(B426,MaestraLP3[[#All],[CÓDIGO]:[PRODUCTO FOCO]],29,0)</f>
        <v>596.66666666666663</v>
      </c>
    </row>
    <row r="427" spans="1:10" x14ac:dyDescent="0.35">
      <c r="A427" s="46" t="s">
        <v>3160</v>
      </c>
      <c r="B427" s="3">
        <v>104528720</v>
      </c>
      <c r="C427" t="str">
        <f>+VLOOKUP(B427,MaestraLP3[[#All],[CÓDIGO]:[PRODUCTO FOCO]],7,0)</f>
        <v>BEBIDAS VEGETALES</v>
      </c>
      <c r="D427" s="46" t="str">
        <f>+VLOOKUP(B427,MaestraLP3[[#All],[CÓDIGO]:[PRODUCTO FOCO]],8,0)</f>
        <v>NOT MILK ORIGINAL 1 l</v>
      </c>
      <c r="E427" s="46" t="s">
        <v>3161</v>
      </c>
      <c r="F427" s="46" t="s">
        <v>3162</v>
      </c>
      <c r="G427" s="47" t="e">
        <f>+VLOOKUP(B427,MaestraLP3[[#All],[CÓDIGO]:[PRODUCTO FOCO]],30,0)*100+0.1</f>
        <v>#VALUE!</v>
      </c>
      <c r="I427" t="s">
        <v>3163</v>
      </c>
      <c r="J427">
        <f>+VLOOKUP(B427,MaestraLP3[[#All],[CÓDIGO]:[PRODUCTO FOCO]],29,0)</f>
        <v>580.06535947712405</v>
      </c>
    </row>
    <row r="428" spans="1:10" x14ac:dyDescent="0.35">
      <c r="A428" s="46" t="s">
        <v>3160</v>
      </c>
      <c r="B428" s="3">
        <v>104533130</v>
      </c>
      <c r="C428" t="str">
        <f>+VLOOKUP(B428,MaestraLP3[[#All],[CÓDIGO]:[PRODUCTO FOCO]],7,0)</f>
        <v>CARNES VEGETALES</v>
      </c>
      <c r="D428" s="46" t="str">
        <f>+VLOOKUP(B428,MaestraLP3[[#All],[CÓDIGO]:[PRODUCTO FOCO]],8,0)</f>
        <v>NOT CHICKEN BURGER CRISPY 95 GR</v>
      </c>
      <c r="E428" s="46" t="s">
        <v>3161</v>
      </c>
      <c r="F428" s="46" t="s">
        <v>3162</v>
      </c>
      <c r="G428" s="47" t="e">
        <f>+VLOOKUP(B428,MaestraLP3[[#All],[CÓDIGO]:[PRODUCTO FOCO]],30,0)*100+0.1</f>
        <v>#VALUE!</v>
      </c>
      <c r="I428" t="s">
        <v>3163</v>
      </c>
      <c r="J428">
        <f>+VLOOKUP(B428,MaestraLP3[[#All],[CÓDIGO]:[PRODUCTO FOCO]],29,0)</f>
        <v>2039.2857142857142</v>
      </c>
    </row>
    <row r="429" spans="1:10" x14ac:dyDescent="0.35">
      <c r="A429" s="46" t="s">
        <v>3160</v>
      </c>
      <c r="B429" s="3">
        <v>104529640</v>
      </c>
      <c r="C429" t="str">
        <f>+VLOOKUP(B429,MaestraLP3[[#All],[CÓDIGO]:[PRODUCTO FOCO]],7,0)</f>
        <v>CARNES VEGETALES</v>
      </c>
      <c r="D429" s="46" t="str">
        <f>+VLOOKUP(B429,MaestraLP3[[#All],[CÓDIGO]:[PRODUCTO FOCO]],8,0)</f>
        <v>NOT CHICKEN BURGER NOTCO 95 g</v>
      </c>
      <c r="E429" s="46" t="s">
        <v>3161</v>
      </c>
      <c r="F429" s="46" t="s">
        <v>3162</v>
      </c>
      <c r="G429" s="47" t="e">
        <f>+VLOOKUP(B429,MaestraLP3[[#All],[CÓDIGO]:[PRODUCTO FOCO]],30,0)*100+0.1</f>
        <v>#VALUE!</v>
      </c>
      <c r="I429" t="s">
        <v>3163</v>
      </c>
      <c r="J429">
        <f>+VLOOKUP(B429,MaestraLP3[[#All],[CÓDIGO]:[PRODUCTO FOCO]],29,0)</f>
        <v>3178.9473684210529</v>
      </c>
    </row>
    <row r="430" spans="1:10" x14ac:dyDescent="0.35">
      <c r="A430" s="46" t="s">
        <v>3160</v>
      </c>
      <c r="B430" s="3">
        <v>104527760</v>
      </c>
      <c r="C430" t="str">
        <f>+VLOOKUP(B430,MaestraLP3[[#All],[CÓDIGO]:[PRODUCTO FOCO]],7,0)</f>
        <v>HAMBURGUESAS VEGANAS</v>
      </c>
      <c r="D430" s="46" t="str">
        <f>+VLOOKUP(B430,MaestraLP3[[#All],[CÓDIGO]:[PRODUCTO FOCO]],8,0)</f>
        <v>NOT BURGER FOOD SERVICE 115 g</v>
      </c>
      <c r="E430" s="46" t="s">
        <v>3161</v>
      </c>
      <c r="F430" s="46" t="s">
        <v>3162</v>
      </c>
      <c r="G430" s="47" t="e">
        <f>+VLOOKUP(B430,MaestraLP3[[#All],[CÓDIGO]:[PRODUCTO FOCO]],30,0)*100+0.1</f>
        <v>#VALUE!</v>
      </c>
      <c r="I430" t="s">
        <v>3163</v>
      </c>
      <c r="J430">
        <f>+VLOOKUP(B430,MaestraLP3[[#All],[CÓDIGO]:[PRODUCTO FOCO]],29,0)</f>
        <v>3433.3333333333335</v>
      </c>
    </row>
    <row r="431" spans="1:10" x14ac:dyDescent="0.35">
      <c r="A431" s="46" t="s">
        <v>3160</v>
      </c>
      <c r="B431" s="3">
        <v>209100057</v>
      </c>
      <c r="C431" t="str">
        <f>+VLOOKUP(B431,MaestraLP3[[#All],[CÓDIGO]:[PRODUCTO FOCO]],7,0)</f>
        <v>HAMBURGUESAS VEGANAS</v>
      </c>
      <c r="D431" s="46" t="str">
        <f>+VLOOKUP(B431,MaestraLP3[[#All],[CÓDIGO]:[PRODUCTO FOCO]],8,0)</f>
        <v>NOT BURGER XL 40X150G</v>
      </c>
      <c r="E431" s="46" t="s">
        <v>3161</v>
      </c>
      <c r="F431" s="46" t="s">
        <v>3162</v>
      </c>
      <c r="G431" s="47" t="e">
        <f>+VLOOKUP(B431,MaestraLP3[[#All],[CÓDIGO]:[PRODUCTO FOCO]],30,0)*100+0.1</f>
        <v>#VALUE!</v>
      </c>
      <c r="I431" t="s">
        <v>3163</v>
      </c>
      <c r="J431">
        <f>+VLOOKUP(B431,MaestraLP3[[#All],[CÓDIGO]:[PRODUCTO FOCO]],29,0)</f>
        <v>2036.848333333334</v>
      </c>
    </row>
    <row r="432" spans="1:10" x14ac:dyDescent="0.35">
      <c r="A432" s="46" t="s">
        <v>3160</v>
      </c>
      <c r="B432" s="3">
        <v>104542870</v>
      </c>
      <c r="C432" t="str">
        <f>+VLOOKUP(B432,MaestraLP3[[#All],[CÓDIGO]:[PRODUCTO FOCO]],7,0)</f>
        <v>PLATOS PREPARADOS</v>
      </c>
      <c r="D432" s="46" t="str">
        <f>+VLOOKUP(B432,MaestraLP3[[#All],[CÓDIGO]:[PRODUCTO FOCO]],8,0)</f>
        <v>BASE PIZZA C/POMODORO 28CM ITALPIZZA</v>
      </c>
      <c r="E432" s="46" t="s">
        <v>3161</v>
      </c>
      <c r="F432" s="46" t="s">
        <v>3162</v>
      </c>
      <c r="G432" s="47" t="e">
        <f>+VLOOKUP(B432,MaestraLP3[[#All],[CÓDIGO]:[PRODUCTO FOCO]],30,0)*100+0.1</f>
        <v>#VALUE!</v>
      </c>
      <c r="I432" t="s">
        <v>3163</v>
      </c>
      <c r="J432">
        <f>+VLOOKUP(B432,MaestraLP3[[#All],[CÓDIGO]:[PRODUCTO FOCO]],29,0)</f>
        <v>2441.3455747126441</v>
      </c>
    </row>
    <row r="433" spans="1:10" x14ac:dyDescent="0.35">
      <c r="A433" s="46" t="s">
        <v>3160</v>
      </c>
      <c r="B433" s="3">
        <v>150002076</v>
      </c>
      <c r="C433" t="str">
        <f>+VLOOKUP(B433,MaestraLP3[[#All],[CÓDIGO]:[PRODUCTO FOCO]],7,0)</f>
        <v>PLATOS PREPARADOS</v>
      </c>
      <c r="D433" s="46" t="str">
        <f>+VLOOKUP(B433,MaestraLP3[[#All],[CÓDIGO]:[PRODUCTO FOCO]],8,0)</f>
        <v>HUMITA ENTERA FRUTOS DEL MAIPO 150 g</v>
      </c>
      <c r="E433" s="46" t="s">
        <v>3161</v>
      </c>
      <c r="F433" s="46" t="s">
        <v>3162</v>
      </c>
      <c r="G433" s="47" t="e">
        <f>+VLOOKUP(B433,MaestraLP3[[#All],[CÓDIGO]:[PRODUCTO FOCO]],30,0)*100+0.1</f>
        <v>#VALUE!</v>
      </c>
      <c r="I433" t="s">
        <v>3163</v>
      </c>
      <c r="J433">
        <f>+VLOOKUP(B433,MaestraLP3[[#All],[CÓDIGO]:[PRODUCTO FOCO]],29,0)</f>
        <v>3644.4444444444443</v>
      </c>
    </row>
    <row r="434" spans="1:10" x14ac:dyDescent="0.35">
      <c r="A434" s="46" t="s">
        <v>3160</v>
      </c>
      <c r="B434" s="3">
        <v>104540440</v>
      </c>
      <c r="C434" t="str">
        <f>+VLOOKUP(B434,MaestraLP3[[#All],[CÓDIGO]:[PRODUCTO FOCO]],7,0)</f>
        <v>PLATOS PREPARADOS</v>
      </c>
      <c r="D434" s="46" t="str">
        <f>+VLOOKUP(B434,MaestraLP3[[#All],[CÓDIGO]:[PRODUCTO FOCO]],8,0)</f>
        <v>HUMITAS CONGELADAS IQF MINUTO VERDE 150</v>
      </c>
      <c r="E434" s="46" t="s">
        <v>3161</v>
      </c>
      <c r="F434" s="46" t="s">
        <v>3162</v>
      </c>
      <c r="G434" s="47" t="e">
        <f>+VLOOKUP(B434,MaestraLP3[[#All],[CÓDIGO]:[PRODUCTO FOCO]],30,0)*100+0.1</f>
        <v>#VALUE!</v>
      </c>
      <c r="I434" t="s">
        <v>3163</v>
      </c>
      <c r="J434">
        <f>+VLOOKUP(B434,MaestraLP3[[#All],[CÓDIGO]:[PRODUCTO FOCO]],29,0)</f>
        <v>2697.7777777777778</v>
      </c>
    </row>
    <row r="435" spans="1:10" x14ac:dyDescent="0.35">
      <c r="A435" s="46" t="s">
        <v>3160</v>
      </c>
      <c r="B435" s="3">
        <v>209100161</v>
      </c>
      <c r="C435" t="str">
        <f>+VLOOKUP(B435,MaestraLP3[[#All],[CÓDIGO]:[PRODUCTO FOCO]],7,0)</f>
        <v>PLATOS PREPARADOS</v>
      </c>
      <c r="D435" s="46" t="str">
        <f>+VLOOKUP(B435,MaestraLP3[[#All],[CÓDIGO]:[PRODUCTO FOCO]],8,0)</f>
        <v>Pizza Congelada Jamon Champiñones 12x440</v>
      </c>
      <c r="E435" s="46" t="s">
        <v>3161</v>
      </c>
      <c r="F435" s="46" t="s">
        <v>3162</v>
      </c>
      <c r="G435" s="47" t="e">
        <f>+VLOOKUP(B435,MaestraLP3[[#All],[CÓDIGO]:[PRODUCTO FOCO]],30,0)*100+0.1</f>
        <v>#VALUE!</v>
      </c>
      <c r="I435" t="s">
        <v>3163</v>
      </c>
      <c r="J435">
        <f>+VLOOKUP(B435,MaestraLP3[[#All],[CÓDIGO]:[PRODUCTO FOCO]],29,0)</f>
        <v>2835.9635132575763</v>
      </c>
    </row>
    <row r="436" spans="1:10" x14ac:dyDescent="0.35">
      <c r="A436" s="46" t="s">
        <v>3160</v>
      </c>
      <c r="B436" s="3">
        <v>209100160</v>
      </c>
      <c r="C436" t="str">
        <f>+VLOOKUP(B436,MaestraLP3[[#All],[CÓDIGO]:[PRODUCTO FOCO]],7,0)</f>
        <v>PLATOS PREPARADOS</v>
      </c>
      <c r="D436" s="46" t="str">
        <f>+VLOOKUP(B436,MaestraLP3[[#All],[CÓDIGO]:[PRODUCTO FOCO]],8,0)</f>
        <v>Pizza Congelada Margarita 12x410g</v>
      </c>
      <c r="E436" s="46" t="s">
        <v>3161</v>
      </c>
      <c r="F436" s="46" t="s">
        <v>3162</v>
      </c>
      <c r="G436" s="47" t="e">
        <f>+VLOOKUP(B436,MaestraLP3[[#All],[CÓDIGO]:[PRODUCTO FOCO]],30,0)*100+0.1</f>
        <v>#VALUE!</v>
      </c>
      <c r="I436" t="s">
        <v>3163</v>
      </c>
      <c r="J436">
        <f>+VLOOKUP(B436,MaestraLP3[[#All],[CÓDIGO]:[PRODUCTO FOCO]],29,0)</f>
        <v>3631.6345934959354</v>
      </c>
    </row>
    <row r="437" spans="1:10" x14ac:dyDescent="0.35">
      <c r="A437" s="46" t="s">
        <v>3160</v>
      </c>
      <c r="B437" s="3">
        <v>209100163</v>
      </c>
      <c r="C437" t="str">
        <f>+VLOOKUP(B437,MaestraLP3[[#All],[CÓDIGO]:[PRODUCTO FOCO]],7,0)</f>
        <v>PLATOS PREPARADOS</v>
      </c>
      <c r="D437" s="46" t="str">
        <f>+VLOOKUP(B437,MaestraLP3[[#All],[CÓDIGO]:[PRODUCTO FOCO]],8,0)</f>
        <v>PIZZA CONGELADA SALAMI 12x420g</v>
      </c>
      <c r="E437" s="46" t="s">
        <v>3161</v>
      </c>
      <c r="F437" s="46" t="s">
        <v>3162</v>
      </c>
      <c r="G437" s="47" t="e">
        <f>+VLOOKUP(B437,MaestraLP3[[#All],[CÓDIGO]:[PRODUCTO FOCO]],30,0)*100+0.1</f>
        <v>#VALUE!</v>
      </c>
      <c r="I437" t="s">
        <v>3163</v>
      </c>
      <c r="J437">
        <f>+VLOOKUP(B437,MaestraLP3[[#All],[CÓDIGO]:[PRODUCTO FOCO]],29,0)</f>
        <v>3335.5599186991876</v>
      </c>
    </row>
    <row r="438" spans="1:10" x14ac:dyDescent="0.35">
      <c r="A438" s="46" t="s">
        <v>3160</v>
      </c>
      <c r="B438" s="3">
        <v>104527460</v>
      </c>
      <c r="C438" t="str">
        <f>+VLOOKUP(B438,MaestraLP3[[#All],[CÓDIGO]:[PRODUCTO FOCO]],7,0)</f>
        <v>PLATOS PREPARADOS</v>
      </c>
      <c r="D438" s="46" t="str">
        <f>+VLOOKUP(B438,MaestraLP3[[#All],[CÓDIGO]:[PRODUCTO FOCO]],8,0)</f>
        <v>PIZZA JAMON QUESO INDIVIDUAL 160 g</v>
      </c>
      <c r="E438" s="46" t="s">
        <v>3161</v>
      </c>
      <c r="F438" s="46" t="s">
        <v>3162</v>
      </c>
      <c r="G438" s="47" t="e">
        <f>+VLOOKUP(B438,MaestraLP3[[#All],[CÓDIGO]:[PRODUCTO FOCO]],30,0)*100+0.1</f>
        <v>#VALUE!</v>
      </c>
      <c r="I438" t="s">
        <v>3163</v>
      </c>
      <c r="J438">
        <f>+VLOOKUP(B438,MaestraLP3[[#All],[CÓDIGO]:[PRODUCTO FOCO]],29,0)</f>
        <v>2376.041666666667</v>
      </c>
    </row>
    <row r="439" spans="1:10" x14ac:dyDescent="0.35">
      <c r="A439" s="46" t="s">
        <v>3160</v>
      </c>
      <c r="B439" s="3">
        <v>104527450</v>
      </c>
      <c r="C439" t="str">
        <f>+VLOOKUP(B439,MaestraLP3[[#All],[CÓDIGO]:[PRODUCTO FOCO]],7,0)</f>
        <v>PLATOS PREPARADOS</v>
      </c>
      <c r="D439" s="46" t="str">
        <f>+VLOOKUP(B439,MaestraLP3[[#All],[CÓDIGO]:[PRODUCTO FOCO]],8,0)</f>
        <v>PIZZA PEPPERONI INDIVIDUAL 160 g</v>
      </c>
      <c r="E439" s="46" t="s">
        <v>3161</v>
      </c>
      <c r="F439" s="46" t="s">
        <v>3162</v>
      </c>
      <c r="G439" s="47" t="e">
        <f>+VLOOKUP(B439,MaestraLP3[[#All],[CÓDIGO]:[PRODUCTO FOCO]],30,0)*100+0.1</f>
        <v>#VALUE!</v>
      </c>
      <c r="I439" t="s">
        <v>3163</v>
      </c>
      <c r="J439">
        <f>+VLOOKUP(B439,MaestraLP3[[#All],[CÓDIGO]:[PRODUCTO FOCO]],29,0)</f>
        <v>2376.041666666667</v>
      </c>
    </row>
    <row r="440" spans="1:10" x14ac:dyDescent="0.35">
      <c r="A440" s="46" t="s">
        <v>3160</v>
      </c>
      <c r="B440" s="3">
        <v>201200240</v>
      </c>
      <c r="C440" t="str">
        <f>+VLOOKUP(B440,MaestraLP3[[#All],[CÓDIGO]:[PRODUCTO FOCO]],7,0)</f>
        <v>KETCHUP</v>
      </c>
      <c r="D440" s="46" t="str">
        <f>+VLOOKUP(B440,MaestraLP3[[#All],[CÓDIGO]:[PRODUCTO FOCO]],8,0)</f>
        <v>KETCHUP DJ C/V 2 KG FS</v>
      </c>
      <c r="E440" s="46" t="s">
        <v>3161</v>
      </c>
      <c r="F440" s="46" t="s">
        <v>3162</v>
      </c>
      <c r="G440" s="47" t="e">
        <f>+VLOOKUP(B440,MaestraLP3[[#All],[CÓDIGO]:[PRODUCTO FOCO]],30,0)*100+0.1</f>
        <v>#VALUE!</v>
      </c>
      <c r="I440" t="s">
        <v>3163</v>
      </c>
      <c r="J440">
        <f>+VLOOKUP(B440,MaestraLP3[[#All],[CÓDIGO]:[PRODUCTO FOCO]],29,0)</f>
        <v>807.85166666666657</v>
      </c>
    </row>
    <row r="441" spans="1:10" x14ac:dyDescent="0.35">
      <c r="A441" s="46" t="s">
        <v>3160</v>
      </c>
      <c r="B441" s="3">
        <v>201200250</v>
      </c>
      <c r="C441" t="str">
        <f>+VLOOKUP(B441,MaestraLP3[[#All],[CÓDIGO]:[PRODUCTO FOCO]],7,0)</f>
        <v>KETCHUP</v>
      </c>
      <c r="D441" s="46" t="str">
        <f>+VLOOKUP(B441,MaestraLP3[[#All],[CÓDIGO]:[PRODUCTO FOCO]],8,0)</f>
        <v>KETCHUP DJ S/V 2 KG FS</v>
      </c>
      <c r="E441" s="46" t="s">
        <v>3161</v>
      </c>
      <c r="F441" s="46" t="s">
        <v>3162</v>
      </c>
      <c r="G441" s="47" t="e">
        <f>+VLOOKUP(B441,MaestraLP3[[#All],[CÓDIGO]:[PRODUCTO FOCO]],30,0)*100+0.1</f>
        <v>#VALUE!</v>
      </c>
      <c r="I441" t="s">
        <v>3163</v>
      </c>
      <c r="J441">
        <f>+VLOOKUP(B441,MaestraLP3[[#All],[CÓDIGO]:[PRODUCTO FOCO]],29,0)</f>
        <v>859.58500000000004</v>
      </c>
    </row>
    <row r="442" spans="1:10" x14ac:dyDescent="0.35">
      <c r="A442" s="46" t="s">
        <v>3160</v>
      </c>
      <c r="B442" s="3">
        <v>104538110</v>
      </c>
      <c r="C442" t="str">
        <f>+VLOOKUP(B442,MaestraLP3[[#All],[CÓDIGO]:[PRODUCTO FOCO]],7,0)</f>
        <v>MAYONESAS</v>
      </c>
      <c r="D442" s="46" t="str">
        <f>+VLOOKUP(B442,MaestraLP3[[#All],[CÓDIGO]:[PRODUCTO FOCO]],8,0)</f>
        <v>MAYONESA ALACENA 1,9 KG</v>
      </c>
      <c r="E442" s="46" t="s">
        <v>3161</v>
      </c>
      <c r="F442" s="46" t="s">
        <v>3162</v>
      </c>
      <c r="G442" s="47" t="e">
        <f>+VLOOKUP(B442,MaestraLP3[[#All],[CÓDIGO]:[PRODUCTO FOCO]],30,0)*100+0.1</f>
        <v>#VALUE!</v>
      </c>
      <c r="I442" t="s">
        <v>3163</v>
      </c>
      <c r="J442">
        <f>+VLOOKUP(B442,MaestraLP3[[#All],[CÓDIGO]:[PRODUCTO FOCO]],29,0)</f>
        <v>1254.2105263157896</v>
      </c>
    </row>
    <row r="443" spans="1:10" x14ac:dyDescent="0.35">
      <c r="A443" s="46" t="s">
        <v>3160</v>
      </c>
      <c r="B443" s="3">
        <v>201200180</v>
      </c>
      <c r="C443" t="str">
        <f>+VLOOKUP(B443,MaestraLP3[[#All],[CÓDIGO]:[PRODUCTO FOCO]],7,0)</f>
        <v>MAYONESAS</v>
      </c>
      <c r="D443" s="46" t="str">
        <f>+VLOOKUP(B443,MaestraLP3[[#All],[CÓDIGO]:[PRODUCTO FOCO]],8,0)</f>
        <v>MAYONESA DJ C/V 2 KG FS</v>
      </c>
      <c r="E443" s="46" t="s">
        <v>3161</v>
      </c>
      <c r="F443" s="46" t="s">
        <v>3162</v>
      </c>
      <c r="G443" s="47" t="e">
        <f>+VLOOKUP(B443,MaestraLP3[[#All],[CÓDIGO]:[PRODUCTO FOCO]],30,0)*100+0.1</f>
        <v>#VALUE!</v>
      </c>
      <c r="I443" t="s">
        <v>3163</v>
      </c>
      <c r="J443">
        <f>+VLOOKUP(B443,MaestraLP3[[#All],[CÓDIGO]:[PRODUCTO FOCO]],29,0)</f>
        <v>927.41666666666663</v>
      </c>
    </row>
    <row r="444" spans="1:10" x14ac:dyDescent="0.35">
      <c r="A444" s="46" t="s">
        <v>3160</v>
      </c>
      <c r="B444" s="3">
        <v>201200190</v>
      </c>
      <c r="C444" t="e">
        <f>+VLOOKUP(B444,MaestraLP3[[#All],[CÓDIGO]:[PRODUCTO FOCO]],7,0)</f>
        <v>#N/A</v>
      </c>
      <c r="D444" s="46" t="e">
        <f>+VLOOKUP(B444,MaestraLP3[[#All],[CÓDIGO]:[PRODUCTO FOCO]],8,0)</f>
        <v>#N/A</v>
      </c>
      <c r="E444" s="46" t="s">
        <v>3161</v>
      </c>
      <c r="F444" s="46" t="s">
        <v>3162</v>
      </c>
      <c r="G444" s="47" t="e">
        <f>+VLOOKUP(B444,MaestraLP3[[#All],[CÓDIGO]:[PRODUCTO FOCO]],30,0)*100+0.1</f>
        <v>#N/A</v>
      </c>
      <c r="I444" t="s">
        <v>3163</v>
      </c>
      <c r="J444" t="e">
        <f>+VLOOKUP(B444,MaestraLP3[[#All],[CÓDIGO]:[PRODUCTO FOCO]],29,0)</f>
        <v>#N/A</v>
      </c>
    </row>
    <row r="445" spans="1:10" x14ac:dyDescent="0.35">
      <c r="A445" s="46" t="s">
        <v>3160</v>
      </c>
      <c r="B445" s="3">
        <v>201220950</v>
      </c>
      <c r="C445" t="str">
        <f>+VLOOKUP(B445,MaestraLP3[[#All],[CÓDIGO]:[PRODUCTO FOCO]],7,0)</f>
        <v>MINI PORCIONES</v>
      </c>
      <c r="D445" s="46" t="str">
        <f>+VLOOKUP(B445,MaestraLP3[[#All],[CÓDIGO]:[PRODUCTO FOCO]],8,0)</f>
        <v>AJI MINI DON JUAN 8 g</v>
      </c>
      <c r="E445" s="46" t="s">
        <v>3161</v>
      </c>
      <c r="F445" s="46" t="s">
        <v>3162</v>
      </c>
      <c r="G445" s="47" t="e">
        <f>+VLOOKUP(B445,MaestraLP3[[#All],[CÓDIGO]:[PRODUCTO FOCO]],30,0)*100+0.1</f>
        <v>#VALUE!</v>
      </c>
      <c r="I445" t="s">
        <v>3163</v>
      </c>
      <c r="J445">
        <f>+VLOOKUP(B445,MaestraLP3[[#All],[CÓDIGO]:[PRODUCTO FOCO]],29,0)</f>
        <v>914860.00000000012</v>
      </c>
    </row>
    <row r="446" spans="1:10" x14ac:dyDescent="0.35">
      <c r="A446" s="46" t="s">
        <v>3160</v>
      </c>
      <c r="B446" s="3">
        <v>104528280</v>
      </c>
      <c r="C446" t="str">
        <f>+VLOOKUP(B446,MaestraLP3[[#All],[CÓDIGO]:[PRODUCTO FOCO]],7,0)</f>
        <v>MINI PORCIONES</v>
      </c>
      <c r="D446" s="46" t="str">
        <f>+VLOOKUP(B446,MaestraLP3[[#All],[CÓDIGO]:[PRODUCTO FOCO]],8,0)</f>
        <v>AJI SACHET JB 8 G</v>
      </c>
      <c r="E446" s="46" t="s">
        <v>3161</v>
      </c>
      <c r="F446" s="46" t="s">
        <v>3162</v>
      </c>
      <c r="G446" s="47" t="e">
        <f>+VLOOKUP(B446,MaestraLP3[[#All],[CÓDIGO]:[PRODUCTO FOCO]],30,0)*100+0.1</f>
        <v>#VALUE!</v>
      </c>
      <c r="I446" t="s">
        <v>3163</v>
      </c>
      <c r="J446">
        <f>+VLOOKUP(B446,MaestraLP3[[#All],[CÓDIGO]:[PRODUCTO FOCO]],29,0)</f>
        <v>1866.4772727272727</v>
      </c>
    </row>
    <row r="447" spans="1:10" x14ac:dyDescent="0.35">
      <c r="A447" s="46" t="s">
        <v>3160</v>
      </c>
      <c r="B447" s="3">
        <v>104543730</v>
      </c>
      <c r="C447" t="str">
        <f>+VLOOKUP(B447,MaestraLP3[[#All],[CÓDIGO]:[PRODUCTO FOCO]],7,0)</f>
        <v>MINI PORCIONES</v>
      </c>
      <c r="D447" s="46" t="str">
        <f>+VLOOKUP(B447,MaestraLP3[[#All],[CÓDIGO]:[PRODUCTO FOCO]],8,0)</f>
        <v>AJI SACHET TRAVERSO 8 G</v>
      </c>
      <c r="E447" s="46" t="s">
        <v>3161</v>
      </c>
      <c r="F447" s="46" t="s">
        <v>3162</v>
      </c>
      <c r="G447" s="47" t="e">
        <f>+VLOOKUP(B447,MaestraLP3[[#All],[CÓDIGO]:[PRODUCTO FOCO]],30,0)*100+0.1</f>
        <v>#VALUE!</v>
      </c>
      <c r="I447" t="s">
        <v>3163</v>
      </c>
      <c r="J447">
        <f>+VLOOKUP(B447,MaestraLP3[[#All],[CÓDIGO]:[PRODUCTO FOCO]],29,0)</f>
        <v>1583.3333333333335</v>
      </c>
    </row>
    <row r="448" spans="1:10" x14ac:dyDescent="0.35">
      <c r="A448" s="46" t="s">
        <v>3160</v>
      </c>
      <c r="B448" s="3">
        <v>201222160</v>
      </c>
      <c r="C448" t="str">
        <f>+VLOOKUP(B448,MaestraLP3[[#All],[CÓDIGO]:[PRODUCTO FOCO]],7,0)</f>
        <v>MINI PORCIONES</v>
      </c>
      <c r="D448" s="46" t="str">
        <f>+VLOOKUP(B448,MaestraLP3[[#All],[CÓDIGO]:[PRODUCTO FOCO]],8,0)</f>
        <v>KETCHUP MINI DON JUAN 8 g</v>
      </c>
      <c r="E448" s="46" t="s">
        <v>3161</v>
      </c>
      <c r="F448" s="46" t="s">
        <v>3162</v>
      </c>
      <c r="G448" s="47" t="e">
        <f>+VLOOKUP(B448,MaestraLP3[[#All],[CÓDIGO]:[PRODUCTO FOCO]],30,0)*100+0.1</f>
        <v>#VALUE!</v>
      </c>
      <c r="I448" t="s">
        <v>3163</v>
      </c>
      <c r="J448">
        <f>+VLOOKUP(B448,MaestraLP3[[#All],[CÓDIGO]:[PRODUCTO FOCO]],29,0)</f>
        <v>456918.12500000012</v>
      </c>
    </row>
    <row r="449" spans="1:10" x14ac:dyDescent="0.35">
      <c r="A449" s="46" t="s">
        <v>3160</v>
      </c>
      <c r="B449" s="3">
        <v>104523060</v>
      </c>
      <c r="C449" t="str">
        <f>+VLOOKUP(B449,MaestraLP3[[#All],[CÓDIGO]:[PRODUCTO FOCO]],7,0)</f>
        <v>MINI PORCIONES</v>
      </c>
      <c r="D449" s="46" t="str">
        <f>+VLOOKUP(B449,MaestraLP3[[#All],[CÓDIGO]:[PRODUCTO FOCO]],8,0)</f>
        <v>KETCHUP SACHET CAROZZI 8 G</v>
      </c>
      <c r="E449" s="46" t="s">
        <v>3161</v>
      </c>
      <c r="F449" s="46" t="s">
        <v>3162</v>
      </c>
      <c r="G449" s="47" t="e">
        <f>+VLOOKUP(B449,MaestraLP3[[#All],[CÓDIGO]:[PRODUCTO FOCO]],30,0)*100+0.1</f>
        <v>#VALUE!</v>
      </c>
      <c r="I449" t="s">
        <v>3163</v>
      </c>
      <c r="J449">
        <f>+VLOOKUP(B449,MaestraLP3[[#All],[CÓDIGO]:[PRODUCTO FOCO]],29,0)</f>
        <v>1000</v>
      </c>
    </row>
    <row r="450" spans="1:10" x14ac:dyDescent="0.35">
      <c r="A450" s="46" t="s">
        <v>3160</v>
      </c>
      <c r="B450" s="3">
        <v>104528220</v>
      </c>
      <c r="C450" t="str">
        <f>+VLOOKUP(B450,MaestraLP3[[#All],[CÓDIGO]:[PRODUCTO FOCO]],7,0)</f>
        <v>MINI PORCIONES</v>
      </c>
      <c r="D450" s="46" t="str">
        <f>+VLOOKUP(B450,MaestraLP3[[#All],[CÓDIGO]:[PRODUCTO FOCO]],8,0)</f>
        <v>KETCHUP SACHET HEINZ 9 G</v>
      </c>
      <c r="E450" s="46" t="s">
        <v>3161</v>
      </c>
      <c r="F450" s="46" t="s">
        <v>3162</v>
      </c>
      <c r="G450" s="47" t="e">
        <f>+VLOOKUP(B450,MaestraLP3[[#All],[CÓDIGO]:[PRODUCTO FOCO]],30,0)*100+0.1</f>
        <v>#VALUE!</v>
      </c>
      <c r="I450" t="s">
        <v>3163</v>
      </c>
      <c r="J450">
        <f>+VLOOKUP(B450,MaestraLP3[[#All],[CÓDIGO]:[PRODUCTO FOCO]],29,0)</f>
        <v>1111.1111111111111</v>
      </c>
    </row>
    <row r="451" spans="1:10" x14ac:dyDescent="0.35">
      <c r="A451" s="46" t="s">
        <v>3160</v>
      </c>
      <c r="B451" s="3">
        <v>104522060</v>
      </c>
      <c r="C451" t="str">
        <f>+VLOOKUP(B451,MaestraLP3[[#All],[CÓDIGO]:[PRODUCTO FOCO]],7,0)</f>
        <v>MINI PORCIONES</v>
      </c>
      <c r="D451" s="46" t="str">
        <f>+VLOOKUP(B451,MaestraLP3[[#All],[CÓDIGO]:[PRODUCTO FOCO]],8,0)</f>
        <v>KETCHUP SACHET HELLMANNS 8 G</v>
      </c>
      <c r="E451" s="46" t="s">
        <v>3161</v>
      </c>
      <c r="F451" s="46" t="s">
        <v>3162</v>
      </c>
      <c r="G451" s="47" t="e">
        <f>+VLOOKUP(B451,MaestraLP3[[#All],[CÓDIGO]:[PRODUCTO FOCO]],30,0)*100+0.1</f>
        <v>#VALUE!</v>
      </c>
      <c r="I451" t="s">
        <v>3163</v>
      </c>
      <c r="J451">
        <f>+VLOOKUP(B451,MaestraLP3[[#All],[CÓDIGO]:[PRODUCTO FOCO]],29,0)</f>
        <v>2156.0606060606056</v>
      </c>
    </row>
    <row r="452" spans="1:10" x14ac:dyDescent="0.35">
      <c r="A452" s="46" t="s">
        <v>3160</v>
      </c>
      <c r="B452" s="3">
        <v>104543740</v>
      </c>
      <c r="C452" t="str">
        <f>+VLOOKUP(B452,MaestraLP3[[#All],[CÓDIGO]:[PRODUCTO FOCO]],7,0)</f>
        <v>MINI PORCIONES</v>
      </c>
      <c r="D452" s="46" t="str">
        <f>+VLOOKUP(B452,MaestraLP3[[#All],[CÓDIGO]:[PRODUCTO FOCO]],8,0)</f>
        <v>KETCHUP SACHET TRAVERSO 8 G</v>
      </c>
      <c r="E452" s="46" t="s">
        <v>3161</v>
      </c>
      <c r="F452" s="46" t="s">
        <v>3162</v>
      </c>
      <c r="G452" s="47" t="e">
        <f>+VLOOKUP(B452,MaestraLP3[[#All],[CÓDIGO]:[PRODUCTO FOCO]],30,0)*100+0.1</f>
        <v>#VALUE!</v>
      </c>
      <c r="I452" t="s">
        <v>3163</v>
      </c>
      <c r="J452">
        <f>+VLOOKUP(B452,MaestraLP3[[#All],[CÓDIGO]:[PRODUCTO FOCO]],29,0)</f>
        <v>1125</v>
      </c>
    </row>
    <row r="453" spans="1:10" x14ac:dyDescent="0.35">
      <c r="A453" s="46" t="s">
        <v>3160</v>
      </c>
      <c r="B453" s="3">
        <v>104522080</v>
      </c>
      <c r="C453" t="str">
        <f>+VLOOKUP(B453,MaestraLP3[[#All],[CÓDIGO]:[PRODUCTO FOCO]],7,0)</f>
        <v>MINI PORCIONES</v>
      </c>
      <c r="D453" s="46" t="str">
        <f>+VLOOKUP(B453,MaestraLP3[[#All],[CÓDIGO]:[PRODUCTO FOCO]],8,0)</f>
        <v>LIMONETA MINI RELKON 10 ml</v>
      </c>
      <c r="E453" s="46" t="s">
        <v>3161</v>
      </c>
      <c r="F453" s="46" t="s">
        <v>3162</v>
      </c>
      <c r="G453" s="47" t="e">
        <f>+VLOOKUP(B453,MaestraLP3[[#All],[CÓDIGO]:[PRODUCTO FOCO]],30,0)*100+0.1</f>
        <v>#VALUE!</v>
      </c>
      <c r="I453" t="s">
        <v>3163</v>
      </c>
      <c r="J453">
        <f>+VLOOKUP(B453,MaestraLP3[[#All],[CÓDIGO]:[PRODUCTO FOCO]],29,0)</f>
        <v>1307.3333333333333</v>
      </c>
    </row>
    <row r="454" spans="1:10" x14ac:dyDescent="0.35">
      <c r="A454" s="46" t="s">
        <v>3160</v>
      </c>
      <c r="B454" s="3">
        <v>104528290</v>
      </c>
      <c r="C454" t="str">
        <f>+VLOOKUP(B454,MaestraLP3[[#All],[CÓDIGO]:[PRODUCTO FOCO]],7,0)</f>
        <v>MINI PORCIONES</v>
      </c>
      <c r="D454" s="46" t="str">
        <f>+VLOOKUP(B454,MaestraLP3[[#All],[CÓDIGO]:[PRODUCTO FOCO]],8,0)</f>
        <v>MAYONESA DELI SACHET HELLMANNS 7 G</v>
      </c>
      <c r="E454" s="46" t="s">
        <v>3161</v>
      </c>
      <c r="F454" s="46" t="s">
        <v>3162</v>
      </c>
      <c r="G454" s="47" t="e">
        <f>+VLOOKUP(B454,MaestraLP3[[#All],[CÓDIGO]:[PRODUCTO FOCO]],30,0)*100+0.1</f>
        <v>#VALUE!</v>
      </c>
      <c r="I454" t="s">
        <v>3163</v>
      </c>
      <c r="J454">
        <f>+VLOOKUP(B454,MaestraLP3[[#All],[CÓDIGO]:[PRODUCTO FOCO]],29,0)</f>
        <v>3679.6536796536798</v>
      </c>
    </row>
    <row r="455" spans="1:10" x14ac:dyDescent="0.35">
      <c r="A455" s="46" t="s">
        <v>3160</v>
      </c>
      <c r="B455" s="3">
        <v>104537740</v>
      </c>
      <c r="C455" t="str">
        <f>+VLOOKUP(B455,MaestraLP3[[#All],[CÓDIGO]:[PRODUCTO FOCO]],7,0)</f>
        <v>MINI PORCIONES</v>
      </c>
      <c r="D455" s="46" t="str">
        <f>+VLOOKUP(B455,MaestraLP3[[#All],[CÓDIGO]:[PRODUCTO FOCO]],8,0)</f>
        <v>MAYONESA DELI SACHET KRAFT 7 G</v>
      </c>
      <c r="E455" s="46" t="s">
        <v>3161</v>
      </c>
      <c r="F455" s="46" t="s">
        <v>3162</v>
      </c>
      <c r="G455" s="47" t="e">
        <f>+VLOOKUP(B455,MaestraLP3[[#All],[CÓDIGO]:[PRODUCTO FOCO]],30,0)*100+0.1</f>
        <v>#VALUE!</v>
      </c>
      <c r="I455" t="s">
        <v>3163</v>
      </c>
      <c r="J455">
        <f>+VLOOKUP(B455,MaestraLP3[[#All],[CÓDIGO]:[PRODUCTO FOCO]],29,0)</f>
        <v>1857.1428571428571</v>
      </c>
    </row>
    <row r="456" spans="1:10" x14ac:dyDescent="0.35">
      <c r="A456" s="46" t="s">
        <v>3160</v>
      </c>
      <c r="B456" s="3">
        <v>201222280</v>
      </c>
      <c r="C456" t="str">
        <f>+VLOOKUP(B456,MaestraLP3[[#All],[CÓDIGO]:[PRODUCTO FOCO]],7,0)</f>
        <v>MINI PORCIONES</v>
      </c>
      <c r="D456" s="46" t="str">
        <f>+VLOOKUP(B456,MaestraLP3[[#All],[CÓDIGO]:[PRODUCTO FOCO]],8,0)</f>
        <v>MAYONESA MINI DON JUAN 8 g</v>
      </c>
      <c r="E456" s="46" t="s">
        <v>3161</v>
      </c>
      <c r="F456" s="46" t="s">
        <v>3162</v>
      </c>
      <c r="G456" s="47" t="e">
        <f>+VLOOKUP(B456,MaestraLP3[[#All],[CÓDIGO]:[PRODUCTO FOCO]],30,0)*100+0.1</f>
        <v>#VALUE!</v>
      </c>
      <c r="I456" t="s">
        <v>3163</v>
      </c>
      <c r="J456">
        <f>+VLOOKUP(B456,MaestraLP3[[#All],[CÓDIGO]:[PRODUCTO FOCO]],29,0)</f>
        <v>1773196.875</v>
      </c>
    </row>
    <row r="457" spans="1:10" x14ac:dyDescent="0.35">
      <c r="A457" s="46" t="s">
        <v>3160</v>
      </c>
      <c r="B457" s="3">
        <v>104523040</v>
      </c>
      <c r="C457" t="str">
        <f>+VLOOKUP(B457,MaestraLP3[[#All],[CÓDIGO]:[PRODUCTO FOCO]],7,0)</f>
        <v>MINI PORCIONES</v>
      </c>
      <c r="D457" s="46" t="str">
        <f>+VLOOKUP(B457,MaestraLP3[[#All],[CÓDIGO]:[PRODUCTO FOCO]],8,0)</f>
        <v>MAYONESA SACHET CAROZZI 8 G</v>
      </c>
      <c r="E457" s="46" t="s">
        <v>3161</v>
      </c>
      <c r="F457" s="46" t="s">
        <v>3162</v>
      </c>
      <c r="G457" s="47" t="e">
        <f>+VLOOKUP(B457,MaestraLP3[[#All],[CÓDIGO]:[PRODUCTO FOCO]],30,0)*100+0.1</f>
        <v>#VALUE!</v>
      </c>
      <c r="I457" t="s">
        <v>3163</v>
      </c>
      <c r="J457">
        <f>+VLOOKUP(B457,MaestraLP3[[#All],[CÓDIGO]:[PRODUCTO FOCO]],29,0)</f>
        <v>1325</v>
      </c>
    </row>
    <row r="458" spans="1:10" x14ac:dyDescent="0.35">
      <c r="A458" s="46" t="s">
        <v>3160</v>
      </c>
      <c r="B458" s="3">
        <v>104544290</v>
      </c>
      <c r="C458" t="str">
        <f>+VLOOKUP(B458,MaestraLP3[[#All],[CÓDIGO]:[PRODUCTO FOCO]],7,0)</f>
        <v>MINI PORCIONES</v>
      </c>
      <c r="D458" s="46" t="str">
        <f>+VLOOKUP(B458,MaestraLP3[[#All],[CÓDIGO]:[PRODUCTO FOCO]],8,0)</f>
        <v>MAYONESA SACHET HELLMANNS 7,4 G</v>
      </c>
      <c r="E458" s="46" t="s">
        <v>3161</v>
      </c>
      <c r="F458" s="46" t="s">
        <v>3162</v>
      </c>
      <c r="G458" s="47" t="e">
        <f>+VLOOKUP(B458,MaestraLP3[[#All],[CÓDIGO]:[PRODUCTO FOCO]],30,0)*100+0.1</f>
        <v>#VALUE!</v>
      </c>
      <c r="I458" t="s">
        <v>3163</v>
      </c>
      <c r="J458">
        <f>+VLOOKUP(B458,MaestraLP3[[#All],[CÓDIGO]:[PRODUCTO FOCO]],29,0)</f>
        <v>3865.2597402597403</v>
      </c>
    </row>
    <row r="459" spans="1:10" x14ac:dyDescent="0.35">
      <c r="A459" s="46" t="s">
        <v>3160</v>
      </c>
      <c r="B459" s="3">
        <v>104543750</v>
      </c>
      <c r="C459" t="str">
        <f>+VLOOKUP(B459,MaestraLP3[[#All],[CÓDIGO]:[PRODUCTO FOCO]],7,0)</f>
        <v>MINI PORCIONES</v>
      </c>
      <c r="D459" s="46" t="str">
        <f>+VLOOKUP(B459,MaestraLP3[[#All],[CÓDIGO]:[PRODUCTO FOCO]],8,0)</f>
        <v>MAYONESA SACHET TRAVERSO 8 G</v>
      </c>
      <c r="E459" s="46" t="s">
        <v>3161</v>
      </c>
      <c r="F459" s="46" t="s">
        <v>3162</v>
      </c>
      <c r="G459" s="47" t="e">
        <f>+VLOOKUP(B459,MaestraLP3[[#All],[CÓDIGO]:[PRODUCTO FOCO]],30,0)*100+0.1</f>
        <v>#VALUE!</v>
      </c>
      <c r="I459" t="s">
        <v>3163</v>
      </c>
      <c r="J459">
        <f>+VLOOKUP(B459,MaestraLP3[[#All],[CÓDIGO]:[PRODUCTO FOCO]],29,0)</f>
        <v>1604.1666666666667</v>
      </c>
    </row>
    <row r="460" spans="1:10" x14ac:dyDescent="0.35">
      <c r="A460" s="46" t="s">
        <v>3160</v>
      </c>
      <c r="B460" s="3">
        <v>201222750</v>
      </c>
      <c r="C460" t="str">
        <f>+VLOOKUP(B460,MaestraLP3[[#All],[CÓDIGO]:[PRODUCTO FOCO]],7,0)</f>
        <v>MINI PORCIONES</v>
      </c>
      <c r="D460" s="46" t="str">
        <f>+VLOOKUP(B460,MaestraLP3[[#All],[CÓDIGO]:[PRODUCTO FOCO]],8,0)</f>
        <v>MOSTAZA MINI DON JUAN 8 g</v>
      </c>
      <c r="E460" s="46" t="s">
        <v>3161</v>
      </c>
      <c r="F460" s="46" t="s">
        <v>3162</v>
      </c>
      <c r="G460" s="47" t="e">
        <f>+VLOOKUP(B460,MaestraLP3[[#All],[CÓDIGO]:[PRODUCTO FOCO]],30,0)*100+0.1</f>
        <v>#VALUE!</v>
      </c>
      <c r="I460" t="s">
        <v>3163</v>
      </c>
      <c r="J460">
        <f>+VLOOKUP(B460,MaestraLP3[[#All],[CÓDIGO]:[PRODUCTO FOCO]],29,0)</f>
        <v>1159642.7625000002</v>
      </c>
    </row>
    <row r="461" spans="1:10" x14ac:dyDescent="0.35">
      <c r="A461" s="46" t="s">
        <v>3160</v>
      </c>
      <c r="B461" s="3">
        <v>104523050</v>
      </c>
      <c r="C461" t="str">
        <f>+VLOOKUP(B461,MaestraLP3[[#All],[CÓDIGO]:[PRODUCTO FOCO]],7,0)</f>
        <v>MINI PORCIONES</v>
      </c>
      <c r="D461" s="46" t="str">
        <f>+VLOOKUP(B461,MaestraLP3[[#All],[CÓDIGO]:[PRODUCTO FOCO]],8,0)</f>
        <v>MOSTAZA SACHET CAROZZI 8 G</v>
      </c>
      <c r="E461" s="46" t="s">
        <v>3161</v>
      </c>
      <c r="F461" s="46" t="s">
        <v>3162</v>
      </c>
      <c r="G461" s="47" t="e">
        <f>+VLOOKUP(B461,MaestraLP3[[#All],[CÓDIGO]:[PRODUCTO FOCO]],30,0)*100+0.1</f>
        <v>#VALUE!</v>
      </c>
      <c r="I461" t="s">
        <v>3163</v>
      </c>
      <c r="J461">
        <f>+VLOOKUP(B461,MaestraLP3[[#All],[CÓDIGO]:[PRODUCTO FOCO]],29,0)</f>
        <v>1275</v>
      </c>
    </row>
    <row r="462" spans="1:10" x14ac:dyDescent="0.35">
      <c r="A462" s="46" t="s">
        <v>3160</v>
      </c>
      <c r="B462" s="3">
        <v>104529180</v>
      </c>
      <c r="C462" t="str">
        <f>+VLOOKUP(B462,MaestraLP3[[#All],[CÓDIGO]:[PRODUCTO FOCO]],7,0)</f>
        <v>MINI PORCIONES</v>
      </c>
      <c r="D462" s="46" t="str">
        <f>+VLOOKUP(B462,MaestraLP3[[#All],[CÓDIGO]:[PRODUCTO FOCO]],8,0)</f>
        <v>MOSTAZA SACHET HEINZ 6 G</v>
      </c>
      <c r="E462" s="46" t="s">
        <v>3161</v>
      </c>
      <c r="F462" s="46" t="s">
        <v>3162</v>
      </c>
      <c r="G462" s="47" t="e">
        <f>+VLOOKUP(B462,MaestraLP3[[#All],[CÓDIGO]:[PRODUCTO FOCO]],30,0)*100+0.1</f>
        <v>#VALUE!</v>
      </c>
      <c r="I462" t="s">
        <v>3163</v>
      </c>
      <c r="J462">
        <f>+VLOOKUP(B462,MaestraLP3[[#All],[CÓDIGO]:[PRODUCTO FOCO]],29,0)</f>
        <v>1600</v>
      </c>
    </row>
    <row r="463" spans="1:10" x14ac:dyDescent="0.35">
      <c r="A463" s="46" t="s">
        <v>3160</v>
      </c>
      <c r="B463" s="3">
        <v>104524270</v>
      </c>
      <c r="C463" t="str">
        <f>+VLOOKUP(B463,MaestraLP3[[#All],[CÓDIGO]:[PRODUCTO FOCO]],7,0)</f>
        <v>MINI PORCIONES</v>
      </c>
      <c r="D463" s="46" t="str">
        <f>+VLOOKUP(B463,MaestraLP3[[#All],[CÓDIGO]:[PRODUCTO FOCO]],8,0)</f>
        <v>MOSTAZA SACHET HELLMANNS 8 G</v>
      </c>
      <c r="E463" s="46" t="s">
        <v>3161</v>
      </c>
      <c r="F463" s="46" t="s">
        <v>3162</v>
      </c>
      <c r="G463" s="47" t="e">
        <f>+VLOOKUP(B463,MaestraLP3[[#All],[CÓDIGO]:[PRODUCTO FOCO]],30,0)*100+0.1</f>
        <v>#VALUE!</v>
      </c>
      <c r="I463" t="s">
        <v>3163</v>
      </c>
      <c r="J463">
        <f>+VLOOKUP(B463,MaestraLP3[[#All],[CÓDIGO]:[PRODUCTO FOCO]],29,0)</f>
        <v>4165.151515151515</v>
      </c>
    </row>
    <row r="464" spans="1:10" x14ac:dyDescent="0.35">
      <c r="A464" s="46" t="s">
        <v>3160</v>
      </c>
      <c r="B464" s="3">
        <v>104543760</v>
      </c>
      <c r="C464" t="str">
        <f>+VLOOKUP(B464,MaestraLP3[[#All],[CÓDIGO]:[PRODUCTO FOCO]],7,0)</f>
        <v>MINI PORCIONES</v>
      </c>
      <c r="D464" s="46" t="str">
        <f>+VLOOKUP(B464,MaestraLP3[[#All],[CÓDIGO]:[PRODUCTO FOCO]],8,0)</f>
        <v>MOSTAZA SACHET TRAVERSO 8 G</v>
      </c>
      <c r="E464" s="46" t="s">
        <v>3161</v>
      </c>
      <c r="F464" s="46" t="s">
        <v>3162</v>
      </c>
      <c r="G464" s="47" t="e">
        <f>+VLOOKUP(B464,MaestraLP3[[#All],[CÓDIGO]:[PRODUCTO FOCO]],30,0)*100+0.1</f>
        <v>#VALUE!</v>
      </c>
      <c r="I464" t="s">
        <v>3163</v>
      </c>
      <c r="J464">
        <f>+VLOOKUP(B464,MaestraLP3[[#All],[CÓDIGO]:[PRODUCTO FOCO]],29,0)</f>
        <v>1375</v>
      </c>
    </row>
    <row r="465" spans="1:10" x14ac:dyDescent="0.35">
      <c r="A465" s="46" t="s">
        <v>3160</v>
      </c>
      <c r="B465" s="3">
        <v>104527690</v>
      </c>
      <c r="C465" t="str">
        <f>+VLOOKUP(B465,MaestraLP3[[#All],[CÓDIGO]:[PRODUCTO FOCO]],7,0)</f>
        <v>MINI PORCIONES</v>
      </c>
      <c r="D465" s="46" t="str">
        <f>+VLOOKUP(B465,MaestraLP3[[#All],[CÓDIGO]:[PRODUCTO FOCO]],8,0)</f>
        <v>SUCEDANEO DE LIMON MINI RELKON 10 ml</v>
      </c>
      <c r="E465" s="46" t="s">
        <v>3161</v>
      </c>
      <c r="F465" s="46" t="s">
        <v>3162</v>
      </c>
      <c r="G465" s="47" t="e">
        <f>+VLOOKUP(B465,MaestraLP3[[#All],[CÓDIGO]:[PRODUCTO FOCO]],30,0)*100+0.1</f>
        <v>#VALUE!</v>
      </c>
      <c r="I465" t="s">
        <v>3163</v>
      </c>
      <c r="J465">
        <f>+VLOOKUP(B465,MaestraLP3[[#All],[CÓDIGO]:[PRODUCTO FOCO]],29,0)</f>
        <v>1133.3333333333333</v>
      </c>
    </row>
    <row r="466" spans="1:10" x14ac:dyDescent="0.35">
      <c r="A466" s="46" t="s">
        <v>3160</v>
      </c>
      <c r="B466" s="3">
        <v>104528490</v>
      </c>
      <c r="C466" t="str">
        <f>+VLOOKUP(B466,MaestraLP3[[#All],[CÓDIGO]:[PRODUCTO FOCO]],7,0)</f>
        <v>MINI PORCIONES</v>
      </c>
      <c r="D466" s="46" t="str">
        <f>+VLOOKUP(B466,MaestraLP3[[#All],[CÓDIGO]:[PRODUCTO FOCO]],8,0)</f>
        <v>VINAGRETA MINI RELKON 10 ml</v>
      </c>
      <c r="E466" s="46" t="s">
        <v>3161</v>
      </c>
      <c r="F466" s="46" t="s">
        <v>3162</v>
      </c>
      <c r="G466" s="47" t="e">
        <f>+VLOOKUP(B466,MaestraLP3[[#All],[CÓDIGO]:[PRODUCTO FOCO]],30,0)*100+0.1</f>
        <v>#VALUE!</v>
      </c>
      <c r="I466" t="s">
        <v>3163</v>
      </c>
      <c r="J466">
        <f>+VLOOKUP(B466,MaestraLP3[[#All],[CÓDIGO]:[PRODUCTO FOCO]],29,0)</f>
        <v>1030.3030303030303</v>
      </c>
    </row>
    <row r="467" spans="1:10" x14ac:dyDescent="0.35">
      <c r="A467" s="46" t="s">
        <v>3160</v>
      </c>
      <c r="B467" s="3">
        <v>201200220</v>
      </c>
      <c r="C467" t="str">
        <f>+VLOOKUP(B467,MaestraLP3[[#All],[CÓDIGO]:[PRODUCTO FOCO]],7,0)</f>
        <v>MOSTAZAS</v>
      </c>
      <c r="D467" s="46" t="str">
        <f>+VLOOKUP(B467,MaestraLP3[[#All],[CÓDIGO]:[PRODUCTO FOCO]],8,0)</f>
        <v>MOSTAZA DJ C/V 2 KG FS</v>
      </c>
      <c r="E467" s="46" t="s">
        <v>3161</v>
      </c>
      <c r="F467" s="46" t="s">
        <v>3162</v>
      </c>
      <c r="G467" s="47" t="e">
        <f>+VLOOKUP(B467,MaestraLP3[[#All],[CÓDIGO]:[PRODUCTO FOCO]],30,0)*100+0.1</f>
        <v>#VALUE!</v>
      </c>
      <c r="I467" t="s">
        <v>3163</v>
      </c>
      <c r="J467">
        <f>+VLOOKUP(B467,MaestraLP3[[#All],[CÓDIGO]:[PRODUCTO FOCO]],29,0)</f>
        <v>640.33166666666659</v>
      </c>
    </row>
    <row r="468" spans="1:10" x14ac:dyDescent="0.35">
      <c r="A468" s="46" t="s">
        <v>3160</v>
      </c>
      <c r="B468" s="3">
        <v>201200230</v>
      </c>
      <c r="C468" t="str">
        <f>+VLOOKUP(B468,MaestraLP3[[#All],[CÓDIGO]:[PRODUCTO FOCO]],7,0)</f>
        <v>MOSTAZAS</v>
      </c>
      <c r="D468" s="46" t="str">
        <f>+VLOOKUP(B468,MaestraLP3[[#All],[CÓDIGO]:[PRODUCTO FOCO]],8,0)</f>
        <v>MOSTAZA DJ S/V 2 KG F S</v>
      </c>
      <c r="E468" s="46" t="s">
        <v>3161</v>
      </c>
      <c r="F468" s="46" t="s">
        <v>3162</v>
      </c>
      <c r="G468" s="47" t="e">
        <f>+VLOOKUP(B468,MaestraLP3[[#All],[CÓDIGO]:[PRODUCTO FOCO]],30,0)*100+0.1</f>
        <v>#VALUE!</v>
      </c>
      <c r="I468" t="s">
        <v>3163</v>
      </c>
      <c r="J468">
        <f>+VLOOKUP(B468,MaestraLP3[[#All],[CÓDIGO]:[PRODUCTO FOCO]],29,0)</f>
        <v>669.58333333333337</v>
      </c>
    </row>
    <row r="469" spans="1:10" x14ac:dyDescent="0.35">
      <c r="A469" s="46" t="s">
        <v>3160</v>
      </c>
      <c r="B469" s="3">
        <v>201222770</v>
      </c>
      <c r="C469" t="str">
        <f>+VLOOKUP(B469,MaestraLP3[[#All],[CÓDIGO]:[PRODUCTO FOCO]],7,0)</f>
        <v>MOSTAZAS</v>
      </c>
      <c r="D469" s="46" t="str">
        <f>+VLOOKUP(B469,MaestraLP3[[#All],[CÓDIGO]:[PRODUCTO FOCO]],8,0)</f>
        <v>MOSTAZA PET DON JUAN 240 g en RRP</v>
      </c>
      <c r="E469" s="46" t="s">
        <v>3161</v>
      </c>
      <c r="F469" s="46" t="s">
        <v>3162</v>
      </c>
      <c r="G469" s="47" t="e">
        <f>+VLOOKUP(B469,MaestraLP3[[#All],[CÓDIGO]:[PRODUCTO FOCO]],30,0)*100+0.1</f>
        <v>#VALUE!</v>
      </c>
      <c r="I469" t="s">
        <v>3163</v>
      </c>
      <c r="J469">
        <f>+VLOOKUP(B469,MaestraLP3[[#All],[CÓDIGO]:[PRODUCTO FOCO]],29,0)</f>
        <v>1520.7050954861113</v>
      </c>
    </row>
    <row r="470" spans="1:10" x14ac:dyDescent="0.35">
      <c r="A470" s="46" t="s">
        <v>3160</v>
      </c>
      <c r="B470" s="3">
        <v>201220930</v>
      </c>
      <c r="C470" t="str">
        <f>+VLOOKUP(B470,MaestraLP3[[#All],[CÓDIGO]:[PRODUCTO FOCO]],7,0)</f>
        <v>SALSAS DE AJI</v>
      </c>
      <c r="D470" s="46" t="str">
        <f>+VLOOKUP(B470,MaestraLP3[[#All],[CÓDIGO]:[PRODUCTO FOCO]],8,0)</f>
        <v>AJI EN CREMA PET DON JUAN 240 g en RRP</v>
      </c>
      <c r="E470" s="46" t="s">
        <v>3161</v>
      </c>
      <c r="F470" s="46" t="s">
        <v>3162</v>
      </c>
      <c r="G470" s="47" t="e">
        <f>+VLOOKUP(B470,MaestraLP3[[#All],[CÓDIGO]:[PRODUCTO FOCO]],30,0)*100+0.1</f>
        <v>#VALUE!</v>
      </c>
      <c r="I470" t="s">
        <v>3163</v>
      </c>
      <c r="J470">
        <f>+VLOOKUP(B470,MaestraLP3[[#All],[CÓDIGO]:[PRODUCTO FOCO]],29,0)</f>
        <v>1753.4024479166669</v>
      </c>
    </row>
    <row r="471" spans="1:10" x14ac:dyDescent="0.35">
      <c r="A471" s="46" t="s">
        <v>3160</v>
      </c>
      <c r="B471" s="3">
        <v>101310077</v>
      </c>
      <c r="C471" t="str">
        <f>+VLOOKUP(B471,MaestraLP3[[#All],[CÓDIGO]:[PRODUCTO FOCO]],7,0)</f>
        <v>SALSAS DE AJI</v>
      </c>
      <c r="D471" s="46" t="str">
        <f>+VLOOKUP(B471,MaestraLP3[[#All],[CÓDIGO]:[PRODUCTO FOCO]],8,0)</f>
        <v>AJI JALAPENO INFERNO 250 g</v>
      </c>
      <c r="E471" s="46" t="s">
        <v>3161</v>
      </c>
      <c r="F471" s="46" t="s">
        <v>3162</v>
      </c>
      <c r="G471" s="47" t="e">
        <f>+VLOOKUP(B471,MaestraLP3[[#All],[CÓDIGO]:[PRODUCTO FOCO]],30,0)*100+0.1</f>
        <v>#VALUE!</v>
      </c>
      <c r="I471" t="s">
        <v>3163</v>
      </c>
      <c r="J471">
        <f>+VLOOKUP(B471,MaestraLP3[[#All],[CÓDIGO]:[PRODUCTO FOCO]],29,0)</f>
        <v>3380.5056080000013</v>
      </c>
    </row>
    <row r="472" spans="1:10" x14ac:dyDescent="0.35">
      <c r="A472" s="46" t="s">
        <v>3160</v>
      </c>
      <c r="B472" s="3">
        <v>101200051</v>
      </c>
      <c r="C472" t="str">
        <f>+VLOOKUP(B472,MaestraLP3[[#All],[CÓDIGO]:[PRODUCTO FOCO]],7,0)</f>
        <v>SALSAS DE SOYA</v>
      </c>
      <c r="D472" s="46" t="str">
        <f>+VLOOKUP(B472,MaestraLP3[[#All],[CÓDIGO]:[PRODUCTO FOCO]],8,0)</f>
        <v>SALSA SOYA EDRA 500 cc</v>
      </c>
      <c r="E472" s="46" t="s">
        <v>3161</v>
      </c>
      <c r="F472" s="46" t="s">
        <v>3162</v>
      </c>
      <c r="G472" s="47" t="e">
        <f>+VLOOKUP(B472,MaestraLP3[[#All],[CÓDIGO]:[PRODUCTO FOCO]],30,0)*100+0.1</f>
        <v>#VALUE!</v>
      </c>
      <c r="I472" t="s">
        <v>3163</v>
      </c>
      <c r="J472">
        <f>+VLOOKUP(B472,MaestraLP3[[#All],[CÓDIGO]:[PRODUCTO FOCO]],29,0)</f>
        <v>1647.8860000000002</v>
      </c>
    </row>
    <row r="473" spans="1:10" x14ac:dyDescent="0.35">
      <c r="A473" s="46" t="s">
        <v>3160</v>
      </c>
      <c r="B473" s="3">
        <v>104530260</v>
      </c>
      <c r="C473" t="str">
        <f>+VLOOKUP(B473,MaestraLP3[[#All],[CÓDIGO]:[PRODUCTO FOCO]],7,0)</f>
        <v>SALSAS DE SOYA</v>
      </c>
      <c r="D473" s="46" t="str">
        <f>+VLOOKUP(B473,MaestraLP3[[#All],[CÓDIGO]:[PRODUCTO FOCO]],8,0)</f>
        <v>SALSA SOYA TRAVERSO 500 cc</v>
      </c>
      <c r="E473" s="46" t="s">
        <v>3161</v>
      </c>
      <c r="F473" s="46" t="s">
        <v>3162</v>
      </c>
      <c r="G473" s="47" t="e">
        <f>+VLOOKUP(B473,MaestraLP3[[#All],[CÓDIGO]:[PRODUCTO FOCO]],30,0)*100+0.1</f>
        <v>#VALUE!</v>
      </c>
      <c r="I473" t="s">
        <v>3163</v>
      </c>
      <c r="J473">
        <f>+VLOOKUP(B473,MaestraLP3[[#All],[CÓDIGO]:[PRODUCTO FOCO]],29,0)</f>
        <v>922</v>
      </c>
    </row>
    <row r="474" spans="1:10" x14ac:dyDescent="0.35">
      <c r="A474" s="46" t="s">
        <v>3160</v>
      </c>
      <c r="B474" s="3">
        <v>104525130</v>
      </c>
      <c r="C474" t="str">
        <f>+VLOOKUP(B474,MaestraLP3[[#All],[CÓDIGO]:[PRODUCTO FOCO]],7,0)</f>
        <v>SALSAS DE TOMATE</v>
      </c>
      <c r="D474" s="46" t="str">
        <f>+VLOOKUP(B474,MaestraLP3[[#All],[CÓDIGO]:[PRODUCTO FOCO]],8,0)</f>
        <v>SALSA PIZZA POMAROLA 1 kg</v>
      </c>
      <c r="E474" s="46" t="s">
        <v>3161</v>
      </c>
      <c r="F474" s="46" t="s">
        <v>3162</v>
      </c>
      <c r="G474" s="47" t="e">
        <f>+VLOOKUP(B474,MaestraLP3[[#All],[CÓDIGO]:[PRODUCTO FOCO]],30,0)*100+0.1</f>
        <v>#VALUE!</v>
      </c>
      <c r="I474" t="s">
        <v>3163</v>
      </c>
      <c r="J474">
        <f>+VLOOKUP(B474,MaestraLP3[[#All],[CÓDIGO]:[PRODUCTO FOCO]],29,0)</f>
        <v>601.29999999999995</v>
      </c>
    </row>
    <row r="475" spans="1:10" x14ac:dyDescent="0.35">
      <c r="A475" s="46" t="s">
        <v>3160</v>
      </c>
      <c r="B475" s="3">
        <v>104525490</v>
      </c>
      <c r="C475" t="str">
        <f>+VLOOKUP(B475,MaestraLP3[[#All],[CÓDIGO]:[PRODUCTO FOCO]],7,0)</f>
        <v>SALSAS DE TOMATE</v>
      </c>
      <c r="D475" s="46" t="str">
        <f>+VLOOKUP(B475,MaestraLP3[[#All],[CÓDIGO]:[PRODUCTO FOCO]],8,0)</f>
        <v>SALSA TOMATE 200 g</v>
      </c>
      <c r="E475" s="46" t="s">
        <v>3161</v>
      </c>
      <c r="F475" s="46" t="s">
        <v>3162</v>
      </c>
      <c r="G475" s="47" t="e">
        <f>+VLOOKUP(B475,MaestraLP3[[#All],[CÓDIGO]:[PRODUCTO FOCO]],30,0)*100+0.1</f>
        <v>#VALUE!</v>
      </c>
      <c r="I475" t="s">
        <v>3163</v>
      </c>
      <c r="J475">
        <f>+VLOOKUP(B475,MaestraLP3[[#All],[CÓDIGO]:[PRODUCTO FOCO]],29,0)</f>
        <v>1495</v>
      </c>
    </row>
    <row r="476" spans="1:10" x14ac:dyDescent="0.35">
      <c r="A476" s="46" t="s">
        <v>3160</v>
      </c>
      <c r="B476" s="3">
        <v>104352371</v>
      </c>
      <c r="C476" t="str">
        <f>+VLOOKUP(B476,MaestraLP3[[#All],[CÓDIGO]:[PRODUCTO FOCO]],7,0)</f>
        <v>SALSAS ESPECIALES</v>
      </c>
      <c r="D476" s="46" t="str">
        <f>+VLOOKUP(B476,MaestraLP3[[#All],[CÓDIGO]:[PRODUCTO FOCO]],8,0)</f>
        <v>CREMA HUANCAINA ALACENA 400 g</v>
      </c>
      <c r="E476" s="46" t="s">
        <v>3161</v>
      </c>
      <c r="F476" s="46" t="s">
        <v>3162</v>
      </c>
      <c r="G476" s="47" t="e">
        <f>+VLOOKUP(B476,MaestraLP3[[#All],[CÓDIGO]:[PRODUCTO FOCO]],30,0)*100+0.1</f>
        <v>#VALUE!</v>
      </c>
      <c r="I476" t="s">
        <v>3163</v>
      </c>
      <c r="J476">
        <f>+VLOOKUP(B476,MaestraLP3[[#All],[CÓDIGO]:[PRODUCTO FOCO]],29,0)</f>
        <v>6287.2645000000002</v>
      </c>
    </row>
    <row r="477" spans="1:10" x14ac:dyDescent="0.35">
      <c r="A477" s="46" t="s">
        <v>3160</v>
      </c>
      <c r="B477" s="3">
        <v>201230120</v>
      </c>
      <c r="C477" t="str">
        <f>+VLOOKUP(B477,MaestraLP3[[#All],[CÓDIGO]:[PRODUCTO FOCO]],7,0)</f>
        <v>SUCEDANEOS DE LIMON</v>
      </c>
      <c r="D477" s="46" t="str">
        <f>+VLOOKUP(B477,MaestraLP3[[#All],[CÓDIGO]:[PRODUCTO FOCO]],8,0)</f>
        <v>SUCEDANEO JUGO LIMON 500 ml</v>
      </c>
      <c r="E477" s="46" t="s">
        <v>3161</v>
      </c>
      <c r="F477" s="46" t="s">
        <v>3162</v>
      </c>
      <c r="G477" s="47" t="e">
        <f>+VLOOKUP(B477,MaestraLP3[[#All],[CÓDIGO]:[PRODUCTO FOCO]],30,0)*100+0.1</f>
        <v>#VALUE!</v>
      </c>
      <c r="I477" t="s">
        <v>3163</v>
      </c>
      <c r="J477">
        <f>+VLOOKUP(B477,MaestraLP3[[#All],[CÓDIGO]:[PRODUCTO FOCO]],29,0)</f>
        <v>724.88750000000016</v>
      </c>
    </row>
    <row r="478" spans="1:10" x14ac:dyDescent="0.35">
      <c r="A478" s="46" t="s">
        <v>3160</v>
      </c>
      <c r="B478" s="3">
        <v>201113010</v>
      </c>
      <c r="C478" t="e">
        <f>+VLOOKUP(B478,MaestraLP3[[#All],[CÓDIGO]:[PRODUCTO FOCO]],7,0)</f>
        <v>#N/A</v>
      </c>
      <c r="D478" s="46" t="e">
        <f>+VLOOKUP(B478,MaestraLP3[[#All],[CÓDIGO]:[PRODUCTO FOCO]],8,0)</f>
        <v>#N/A</v>
      </c>
      <c r="E478" s="46" t="s">
        <v>3161</v>
      </c>
      <c r="F478" s="46" t="s">
        <v>3162</v>
      </c>
      <c r="G478" s="47" t="e">
        <f>+VLOOKUP(B478,MaestraLP3[[#All],[CÓDIGO]:[PRODUCTO FOCO]],30,0)*100+0.1</f>
        <v>#N/A</v>
      </c>
      <c r="I478" t="s">
        <v>3163</v>
      </c>
      <c r="J478" t="e">
        <f>+VLOOKUP(B478,MaestraLP3[[#All],[CÓDIGO]:[PRODUCTO FOCO]],29,0)</f>
        <v>#N/A</v>
      </c>
    </row>
    <row r="479" spans="1:10" x14ac:dyDescent="0.35">
      <c r="A479" s="46" t="s">
        <v>3160</v>
      </c>
      <c r="B479" s="3">
        <v>201700468</v>
      </c>
      <c r="C479" t="str">
        <f>+VLOOKUP(B479,MaestraLP3[[#All],[CÓDIGO]:[PRODUCTO FOCO]],7,0)</f>
        <v>FRUTOS SECOS</v>
      </c>
      <c r="D479" s="46" t="str">
        <f>+VLOOKUP(B479,MaestraLP3[[#All],[CÓDIGO]:[PRODUCTO FOCO]],8,0)</f>
        <v>MANI SALADO MARCO POLO 380g</v>
      </c>
      <c r="E479" s="46" t="s">
        <v>3161</v>
      </c>
      <c r="F479" s="46" t="s">
        <v>3162</v>
      </c>
      <c r="G479" s="47" t="e">
        <f>+VLOOKUP(B479,MaestraLP3[[#All],[CÓDIGO]:[PRODUCTO FOCO]],30,0)*100+0.1</f>
        <v>#VALUE!</v>
      </c>
      <c r="I479" t="s">
        <v>3163</v>
      </c>
      <c r="J479">
        <f>+VLOOKUP(B479,MaestraLP3[[#All],[CÓDIGO]:[PRODUCTO FOCO]],29,0)</f>
        <v>1792.7026315789476</v>
      </c>
    </row>
    <row r="480" spans="1:10" x14ac:dyDescent="0.35">
      <c r="A480" s="46" t="s">
        <v>3160</v>
      </c>
      <c r="B480" s="3">
        <v>201700342</v>
      </c>
      <c r="C480" t="e">
        <f>+VLOOKUP(B480,MaestraLP3[[#All],[CÓDIGO]:[PRODUCTO FOCO]],7,0)</f>
        <v>#N/A</v>
      </c>
      <c r="D480" s="46" t="e">
        <f>+VLOOKUP(B480,MaestraLP3[[#All],[CÓDIGO]:[PRODUCTO FOCO]],8,0)</f>
        <v>#N/A</v>
      </c>
      <c r="E480" s="46" t="s">
        <v>3161</v>
      </c>
      <c r="F480" s="46" t="s">
        <v>3162</v>
      </c>
      <c r="G480" s="47" t="e">
        <f>+VLOOKUP(B480,MaestraLP3[[#All],[CÓDIGO]:[PRODUCTO FOCO]],30,0)*100+0.1</f>
        <v>#N/A</v>
      </c>
      <c r="I480" t="s">
        <v>3163</v>
      </c>
      <c r="J480" t="e">
        <f>+VLOOKUP(B480,MaestraLP3[[#All],[CÓDIGO]:[PRODUCTO FOCO]],29,0)</f>
        <v>#N/A</v>
      </c>
    </row>
    <row r="481" spans="1:10" x14ac:dyDescent="0.35">
      <c r="A481" s="46" t="s">
        <v>3160</v>
      </c>
      <c r="B481" s="3">
        <v>201700343</v>
      </c>
      <c r="C481" t="e">
        <f>+VLOOKUP(B481,MaestraLP3[[#All],[CÓDIGO]:[PRODUCTO FOCO]],7,0)</f>
        <v>#N/A</v>
      </c>
      <c r="D481" s="46" t="e">
        <f>+VLOOKUP(B481,MaestraLP3[[#All],[CÓDIGO]:[PRODUCTO FOCO]],8,0)</f>
        <v>#N/A</v>
      </c>
      <c r="E481" s="46" t="s">
        <v>3161</v>
      </c>
      <c r="F481" s="46" t="s">
        <v>3162</v>
      </c>
      <c r="G481" s="47" t="e">
        <f>+VLOOKUP(B481,MaestraLP3[[#All],[CÓDIGO]:[PRODUCTO FOCO]],30,0)*100+0.1</f>
        <v>#N/A</v>
      </c>
      <c r="I481" t="s">
        <v>3163</v>
      </c>
      <c r="J481" t="e">
        <f>+VLOOKUP(B481,MaestraLP3[[#All],[CÓDIGO]:[PRODUCTO FOCO]],29,0)</f>
        <v>#N/A</v>
      </c>
    </row>
    <row r="482" spans="1:10" x14ac:dyDescent="0.35">
      <c r="A482" s="46" t="s">
        <v>3160</v>
      </c>
      <c r="B482" s="3">
        <v>201112050</v>
      </c>
      <c r="C482" t="e">
        <f>+VLOOKUP(B482,MaestraLP3[[#All],[CÓDIGO]:[PRODUCTO FOCO]],7,0)</f>
        <v>#N/A</v>
      </c>
      <c r="D482" s="46" t="e">
        <f>+VLOOKUP(B482,MaestraLP3[[#All],[CÓDIGO]:[PRODUCTO FOCO]],8,0)</f>
        <v>#N/A</v>
      </c>
      <c r="E482" s="46" t="s">
        <v>3161</v>
      </c>
      <c r="F482" s="46" t="s">
        <v>3162</v>
      </c>
      <c r="G482" s="47" t="e">
        <f>+VLOOKUP(B482,MaestraLP3[[#All],[CÓDIGO]:[PRODUCTO FOCO]],30,0)*100+0.1</f>
        <v>#N/A</v>
      </c>
      <c r="I482" t="s">
        <v>3163</v>
      </c>
      <c r="J482" t="e">
        <f>+VLOOKUP(B482,MaestraLP3[[#All],[CÓDIGO]:[PRODUCTO FOCO]],29,0)</f>
        <v>#N/A</v>
      </c>
    </row>
    <row r="483" spans="1:10" x14ac:dyDescent="0.35">
      <c r="A483" s="46" t="s">
        <v>3160</v>
      </c>
      <c r="B483" s="3">
        <v>104512250</v>
      </c>
      <c r="C483" t="str">
        <f>+VLOOKUP(B483,MaestraLP3[[#All],[CÓDIGO]:[PRODUCTO FOCO]],7,0)</f>
        <v>OTROS SNACKS</v>
      </c>
      <c r="D483" s="46" t="str">
        <f>+VLOOKUP(B483,MaestraLP3[[#All],[CÓDIGO]:[PRODUCTO FOCO]],8,0)</f>
        <v>PANCHITOS PANCHO VILLA 320 g</v>
      </c>
      <c r="E483" s="46" t="s">
        <v>3161</v>
      </c>
      <c r="F483" s="46" t="s">
        <v>3162</v>
      </c>
      <c r="G483" s="47" t="e">
        <f>+VLOOKUP(B483,MaestraLP3[[#All],[CÓDIGO]:[PRODUCTO FOCO]],30,0)*100+0.1</f>
        <v>#VALUE!</v>
      </c>
      <c r="I483" t="s">
        <v>3163</v>
      </c>
      <c r="J483">
        <f>+VLOOKUP(B483,MaestraLP3[[#All],[CÓDIGO]:[PRODUCTO FOCO]],29,0)</f>
        <v>1455.3843749999999</v>
      </c>
    </row>
    <row r="484" spans="1:10" x14ac:dyDescent="0.35">
      <c r="A484" s="46" t="s">
        <v>3160</v>
      </c>
      <c r="B484" s="3">
        <v>201700286</v>
      </c>
      <c r="C484" t="str">
        <f>+VLOOKUP(B484,MaestraLP3[[#All],[CÓDIGO]:[PRODUCTO FOCO]],7,0)</f>
        <v>OTROS SNACKS</v>
      </c>
      <c r="D484" s="46" t="str">
        <f>+VLOOKUP(B484,MaestraLP3[[#All],[CÓDIGO]:[PRODUCTO FOCO]],8,0)</f>
        <v>RAMITAS QUESO 10x8x42g</v>
      </c>
      <c r="E484" s="46" t="s">
        <v>3161</v>
      </c>
      <c r="F484" s="46" t="s">
        <v>3162</v>
      </c>
      <c r="G484" s="47" t="e">
        <f>+VLOOKUP(B484,MaestraLP3[[#All],[CÓDIGO]:[PRODUCTO FOCO]],30,0)*100+0.1</f>
        <v>#VALUE!</v>
      </c>
      <c r="I484" t="s">
        <v>3163</v>
      </c>
      <c r="J484">
        <f>+VLOOKUP(B484,MaestraLP3[[#All],[CÓDIGO]:[PRODUCTO FOCO]],29,0)</f>
        <v>2236.1619047619051</v>
      </c>
    </row>
    <row r="485" spans="1:10" x14ac:dyDescent="0.35">
      <c r="A485" s="46" t="s">
        <v>3160</v>
      </c>
      <c r="B485" s="3">
        <v>201700288</v>
      </c>
      <c r="C485" t="str">
        <f>+VLOOKUP(B485,MaestraLP3[[#All],[CÓDIGO]:[PRODUCTO FOCO]],7,0)</f>
        <v>OTROS SNACKS</v>
      </c>
      <c r="D485" s="46" t="str">
        <f>+VLOOKUP(B485,MaestraLP3[[#All],[CÓDIGO]:[PRODUCTO FOCO]],8,0)</f>
        <v>RAMITAS QUESO MARCO POLO 75x42g</v>
      </c>
      <c r="E485" s="46" t="s">
        <v>3161</v>
      </c>
      <c r="F485" s="46" t="s">
        <v>3162</v>
      </c>
      <c r="G485" s="47" t="e">
        <f>+VLOOKUP(B485,MaestraLP3[[#All],[CÓDIGO]:[PRODUCTO FOCO]],30,0)*100+0.1</f>
        <v>#VALUE!</v>
      </c>
      <c r="I485" t="s">
        <v>3163</v>
      </c>
      <c r="J485">
        <f>+VLOOKUP(B485,MaestraLP3[[#All],[CÓDIGO]:[PRODUCTO FOCO]],29,0)</f>
        <v>2375.238095238095</v>
      </c>
    </row>
    <row r="486" spans="1:10" x14ac:dyDescent="0.35">
      <c r="A486" s="46" t="s">
        <v>3160</v>
      </c>
      <c r="B486" s="3">
        <v>201700287</v>
      </c>
      <c r="C486" t="str">
        <f>+VLOOKUP(B486,MaestraLP3[[#All],[CÓDIGO]:[PRODUCTO FOCO]],7,0)</f>
        <v>OTROS SNACKS</v>
      </c>
      <c r="D486" s="46" t="str">
        <f>+VLOOKUP(B486,MaestraLP3[[#All],[CÓDIGO]:[PRODUCTO FOCO]],8,0)</f>
        <v>RAMITAS SALADAS MARCO POLO 75x42g</v>
      </c>
      <c r="E486" s="46" t="s">
        <v>3161</v>
      </c>
      <c r="F486" s="46" t="s">
        <v>3162</v>
      </c>
      <c r="G486" s="47" t="e">
        <f>+VLOOKUP(B486,MaestraLP3[[#All],[CÓDIGO]:[PRODUCTO FOCO]],30,0)*100+0.1</f>
        <v>#VALUE!</v>
      </c>
      <c r="I486" t="s">
        <v>3163</v>
      </c>
      <c r="J486">
        <f>+VLOOKUP(B486,MaestraLP3[[#All],[CÓDIGO]:[PRODUCTO FOCO]],29,0)</f>
        <v>4064.7203936329524</v>
      </c>
    </row>
    <row r="487" spans="1:10" x14ac:dyDescent="0.35">
      <c r="A487" s="46" t="s">
        <v>3160</v>
      </c>
      <c r="B487" s="3">
        <v>201700361</v>
      </c>
      <c r="C487" t="str">
        <f>+VLOOKUP(B487,MaestraLP3[[#All],[CÓDIGO]:[PRODUCTO FOCO]],7,0)</f>
        <v>OTROS SNACKS</v>
      </c>
      <c r="D487" s="46" t="str">
        <f>+VLOOKUP(B487,MaestraLP3[[#All],[CÓDIGO]:[PRODUCTO FOCO]],8,0)</f>
        <v>SNACK MIX MARCO POLO 290g</v>
      </c>
      <c r="E487" s="46" t="s">
        <v>3161</v>
      </c>
      <c r="F487" s="46" t="s">
        <v>3162</v>
      </c>
      <c r="G487" s="47" t="e">
        <f>+VLOOKUP(B487,MaestraLP3[[#All],[CÓDIGO]:[PRODUCTO FOCO]],30,0)*100+0.1</f>
        <v>#VALUE!</v>
      </c>
      <c r="I487" t="s">
        <v>3163</v>
      </c>
      <c r="J487">
        <f>+VLOOKUP(B487,MaestraLP3[[#All],[CÓDIGO]:[PRODUCTO FOCO]],29,0)</f>
        <v>3665.2979310344836</v>
      </c>
    </row>
    <row r="488" spans="1:10" x14ac:dyDescent="0.35">
      <c r="A488" s="46" t="s">
        <v>3160</v>
      </c>
      <c r="B488" s="3">
        <v>201700292</v>
      </c>
      <c r="C488" t="str">
        <f>+VLOOKUP(B488,MaestraLP3[[#All],[CÓDIGO]:[PRODUCTO FOCO]],7,0)</f>
        <v>OTROS SNACKS</v>
      </c>
      <c r="D488" s="46" t="str">
        <f>+VLOOKUP(B488,MaestraLP3[[#All],[CÓDIGO]:[PRODUCTO FOCO]],8,0)</f>
        <v>SNACK MIX MARCO POLO 60x45g</v>
      </c>
      <c r="E488" s="46" t="s">
        <v>3161</v>
      </c>
      <c r="F488" s="46" t="s">
        <v>3162</v>
      </c>
      <c r="G488" s="47" t="e">
        <f>+VLOOKUP(B488,MaestraLP3[[#All],[CÓDIGO]:[PRODUCTO FOCO]],30,0)*100+0.1</f>
        <v>#VALUE!</v>
      </c>
      <c r="I488" t="s">
        <v>3163</v>
      </c>
      <c r="J488">
        <f>+VLOOKUP(B488,MaestraLP3[[#All],[CÓDIGO]:[PRODUCTO FOCO]],29,0)</f>
        <v>5958.84</v>
      </c>
    </row>
    <row r="489" spans="1:10" x14ac:dyDescent="0.35">
      <c r="A489" s="46" t="s">
        <v>3160</v>
      </c>
      <c r="B489" s="3">
        <v>201700496</v>
      </c>
      <c r="C489" t="str">
        <f>+VLOOKUP(B489,MaestraLP3[[#All],[CÓDIGO]:[PRODUCTO FOCO]],7,0)</f>
        <v>PAPAS FRITAS</v>
      </c>
      <c r="D489" s="46" t="str">
        <f>+VLOOKUP(B489,MaestraLP3[[#All],[CÓDIGO]:[PRODUCTO FOCO]],8,0)</f>
        <v>PAPA FRITA CORTE AMERICANO 10x350G</v>
      </c>
      <c r="E489" s="46" t="s">
        <v>3161</v>
      </c>
      <c r="F489" s="46" t="s">
        <v>3162</v>
      </c>
      <c r="G489" s="47" t="e">
        <f>+VLOOKUP(B489,MaestraLP3[[#All],[CÓDIGO]:[PRODUCTO FOCO]],30,0)*100+0.1</f>
        <v>#VALUE!</v>
      </c>
      <c r="I489" t="s">
        <v>3163</v>
      </c>
      <c r="J489">
        <f>+VLOOKUP(B489,MaestraLP3[[#All],[CÓDIGO]:[PRODUCTO FOCO]],29,0)</f>
        <v>2113.6525714285713</v>
      </c>
    </row>
    <row r="490" spans="1:10" x14ac:dyDescent="0.35">
      <c r="A490" s="46" t="s">
        <v>3160</v>
      </c>
      <c r="B490" s="3">
        <v>201700351</v>
      </c>
      <c r="C490" t="str">
        <f>+VLOOKUP(B490,MaestraLP3[[#All],[CÓDIGO]:[PRODUCTO FOCO]],7,0)</f>
        <v>PAPAS FRITAS</v>
      </c>
      <c r="D490" s="46" t="str">
        <f>+VLOOKUP(B490,MaestraLP3[[#All],[CÓDIGO]:[PRODUCTO FOCO]],8,0)</f>
        <v>PAPAS FRITAS AMERICANAS MARCO POLO 42g</v>
      </c>
      <c r="E490" s="46" t="s">
        <v>3161</v>
      </c>
      <c r="F490" s="46" t="s">
        <v>3162</v>
      </c>
      <c r="G490" s="47" t="e">
        <f>+VLOOKUP(B490,MaestraLP3[[#All],[CÓDIGO]:[PRODUCTO FOCO]],30,0)*100+0.1</f>
        <v>#VALUE!</v>
      </c>
      <c r="I490" t="s">
        <v>3163</v>
      </c>
      <c r="J490">
        <f>+VLOOKUP(B490,MaestraLP3[[#All],[CÓDIGO]:[PRODUCTO FOCO]],29,0)</f>
        <v>4608.5502645502647</v>
      </c>
    </row>
    <row r="491" spans="1:10" x14ac:dyDescent="0.35">
      <c r="A491" s="46" t="s">
        <v>3160</v>
      </c>
      <c r="B491" s="3">
        <v>201700347</v>
      </c>
      <c r="C491" t="str">
        <f>+VLOOKUP(B491,MaestraLP3[[#All],[CÓDIGO]:[PRODUCTO FOCO]],7,0)</f>
        <v>PAPAS FRITAS</v>
      </c>
      <c r="D491" s="46" t="str">
        <f>+VLOOKUP(B491,MaestraLP3[[#All],[CÓDIGO]:[PRODUCTO FOCO]],8,0)</f>
        <v>PAPAS FRITAS C/AMERICANO MARCO POLO 380g</v>
      </c>
      <c r="E491" s="46" t="s">
        <v>3161</v>
      </c>
      <c r="F491" s="46" t="s">
        <v>3162</v>
      </c>
      <c r="G491" s="47" t="e">
        <f>+VLOOKUP(B491,MaestraLP3[[#All],[CÓDIGO]:[PRODUCTO FOCO]],30,0)*100+0.1</f>
        <v>#VALUE!</v>
      </c>
      <c r="I491" t="s">
        <v>3163</v>
      </c>
      <c r="J491">
        <f>+VLOOKUP(B491,MaestraLP3[[#All],[CÓDIGO]:[PRODUCTO FOCO]],29,0)</f>
        <v>3444.1187969924808</v>
      </c>
    </row>
    <row r="492" spans="1:10" x14ac:dyDescent="0.35">
      <c r="A492" s="46" t="s">
        <v>3160</v>
      </c>
      <c r="B492" s="3">
        <v>201700345</v>
      </c>
      <c r="C492" t="str">
        <f>+VLOOKUP(B492,MaestraLP3[[#All],[CÓDIGO]:[PRODUCTO FOCO]],7,0)</f>
        <v>PAPAS FRITAS</v>
      </c>
      <c r="D492" s="46" t="str">
        <f>+VLOOKUP(B492,MaestraLP3[[#All],[CÓDIGO]:[PRODUCTO FOCO]],8,0)</f>
        <v>PAPAS FRITAS C/AMERICANO. MARCO POLO 230</v>
      </c>
      <c r="E492" s="46" t="s">
        <v>3161</v>
      </c>
      <c r="F492" s="46" t="s">
        <v>3162</v>
      </c>
      <c r="G492" s="47" t="e">
        <f>+VLOOKUP(B492,MaestraLP3[[#All],[CÓDIGO]:[PRODUCTO FOCO]],30,0)*100+0.1</f>
        <v>#VALUE!</v>
      </c>
      <c r="I492" t="s">
        <v>3163</v>
      </c>
      <c r="J492">
        <f>+VLOOKUP(B492,MaestraLP3[[#All],[CÓDIGO]:[PRODUCTO FOCO]],29,0)</f>
        <v>3855.7343807088064</v>
      </c>
    </row>
    <row r="493" spans="1:10" x14ac:dyDescent="0.35">
      <c r="A493" s="46" t="s">
        <v>3160</v>
      </c>
      <c r="B493" s="3">
        <v>201700497</v>
      </c>
      <c r="C493" t="str">
        <f>+VLOOKUP(B493,MaestraLP3[[#All],[CÓDIGO]:[PRODUCTO FOCO]],7,0)</f>
        <v>PAPAS FRITAS</v>
      </c>
      <c r="D493" s="46" t="str">
        <f>+VLOOKUP(B493,MaestraLP3[[#All],[CÓDIGO]:[PRODUCTO FOCO]],8,0)</f>
        <v>PAPAS FRITAS CASERAS 10x350g</v>
      </c>
      <c r="E493" s="46" t="s">
        <v>3161</v>
      </c>
      <c r="F493" s="46" t="s">
        <v>3162</v>
      </c>
      <c r="G493" s="47" t="e">
        <f>+VLOOKUP(B493,MaestraLP3[[#All],[CÓDIGO]:[PRODUCTO FOCO]],30,0)*100+0.1</f>
        <v>#VALUE!</v>
      </c>
      <c r="I493" t="s">
        <v>3163</v>
      </c>
      <c r="J493">
        <f>+VLOOKUP(B493,MaestraLP3[[#All],[CÓDIGO]:[PRODUCTO FOCO]],29,0)</f>
        <v>2363.5622857142857</v>
      </c>
    </row>
    <row r="494" spans="1:10" x14ac:dyDescent="0.35">
      <c r="A494" s="46" t="s">
        <v>3160</v>
      </c>
      <c r="B494" s="3">
        <v>201700346</v>
      </c>
      <c r="C494" t="str">
        <f>+VLOOKUP(B494,MaestraLP3[[#All],[CÓDIGO]:[PRODUCTO FOCO]],7,0)</f>
        <v>PAPAS FRITAS</v>
      </c>
      <c r="D494" s="46" t="str">
        <f>+VLOOKUP(B494,MaestraLP3[[#All],[CÓDIGO]:[PRODUCTO FOCO]],8,0)</f>
        <v>PAPAS FRITAS CASERAS MARCO POLO 230g</v>
      </c>
      <c r="E494" s="46" t="s">
        <v>3161</v>
      </c>
      <c r="F494" s="46" t="s">
        <v>3162</v>
      </c>
      <c r="G494" s="47" t="e">
        <f>+VLOOKUP(B494,MaestraLP3[[#All],[CÓDIGO]:[PRODUCTO FOCO]],30,0)*100+0.1</f>
        <v>#VALUE!</v>
      </c>
      <c r="I494" t="s">
        <v>3163</v>
      </c>
      <c r="J494">
        <f>+VLOOKUP(B494,MaestraLP3[[#All],[CÓDIGO]:[PRODUCTO FOCO]],29,0)</f>
        <v>4275.7343807088064</v>
      </c>
    </row>
    <row r="495" spans="1:10" x14ac:dyDescent="0.35">
      <c r="A495" s="46" t="s">
        <v>3160</v>
      </c>
      <c r="B495" s="3">
        <v>201700348</v>
      </c>
      <c r="C495" t="e">
        <f>+VLOOKUP(B495,MaestraLP3[[#All],[CÓDIGO]:[PRODUCTO FOCO]],7,0)</f>
        <v>#N/A</v>
      </c>
      <c r="D495" s="46" t="e">
        <f>+VLOOKUP(B495,MaestraLP3[[#All],[CÓDIGO]:[PRODUCTO FOCO]],8,0)</f>
        <v>#N/A</v>
      </c>
      <c r="E495" s="46" t="s">
        <v>3161</v>
      </c>
      <c r="F495" s="46" t="s">
        <v>3162</v>
      </c>
      <c r="G495" s="47" t="e">
        <f>+VLOOKUP(B495,MaestraLP3[[#All],[CÓDIGO]:[PRODUCTO FOCO]],30,0)*100+0.1</f>
        <v>#N/A</v>
      </c>
      <c r="I495" t="s">
        <v>3163</v>
      </c>
      <c r="J495" t="e">
        <f>+VLOOKUP(B495,MaestraLP3[[#All],[CÓDIGO]:[PRODUCTO FOCO]],29,0)</f>
        <v>#N/A</v>
      </c>
    </row>
    <row r="496" spans="1:10" x14ac:dyDescent="0.35">
      <c r="A496" s="46" t="s">
        <v>3160</v>
      </c>
      <c r="B496" s="3">
        <v>201700352</v>
      </c>
      <c r="C496" t="str">
        <f>+VLOOKUP(B496,MaestraLP3[[#All],[CÓDIGO]:[PRODUCTO FOCO]],7,0)</f>
        <v>PAPAS FRITAS</v>
      </c>
      <c r="D496" s="46" t="str">
        <f>+VLOOKUP(B496,MaestraLP3[[#All],[CÓDIGO]:[PRODUCTO FOCO]],8,0)</f>
        <v>PAPAS FRITAS CASERAS MARCO POLO 42g</v>
      </c>
      <c r="E496" s="46" t="s">
        <v>3161</v>
      </c>
      <c r="F496" s="46" t="s">
        <v>3162</v>
      </c>
      <c r="G496" s="47" t="e">
        <f>+VLOOKUP(B496,MaestraLP3[[#All],[CÓDIGO]:[PRODUCTO FOCO]],30,0)*100+0.1</f>
        <v>#VALUE!</v>
      </c>
      <c r="I496" t="s">
        <v>3163</v>
      </c>
      <c r="J496">
        <f>+VLOOKUP(B496,MaestraLP3[[#All],[CÓDIGO]:[PRODUCTO FOCO]],29,0)</f>
        <v>5847.1005291005304</v>
      </c>
    </row>
    <row r="497" spans="1:10" x14ac:dyDescent="0.35">
      <c r="A497" s="46" t="s">
        <v>3160</v>
      </c>
      <c r="B497" s="3">
        <v>201700243</v>
      </c>
      <c r="C497" t="str">
        <f>+VLOOKUP(B497,MaestraLP3[[#All],[CÓDIGO]:[PRODUCTO FOCO]],7,0)</f>
        <v>PAPAS FRITAS</v>
      </c>
      <c r="D497" s="46" t="str">
        <f>+VLOOKUP(B497,MaestraLP3[[#All],[CÓDIGO]:[PRODUCTO FOCO]],8,0)</f>
        <v>PAPAS FRITAS MARCO POLO SERRANO 200 g</v>
      </c>
      <c r="E497" s="46" t="s">
        <v>3161</v>
      </c>
      <c r="F497" s="46" t="s">
        <v>3162</v>
      </c>
      <c r="G497" s="47" t="e">
        <f>+VLOOKUP(B497,MaestraLP3[[#All],[CÓDIGO]:[PRODUCTO FOCO]],30,0)*100+0.1</f>
        <v>#VALUE!</v>
      </c>
      <c r="I497" t="s">
        <v>3163</v>
      </c>
      <c r="J497">
        <f>+VLOOKUP(B497,MaestraLP3[[#All],[CÓDIGO]:[PRODUCTO FOCO]],29,0)</f>
        <v>4102.5350000000017</v>
      </c>
    </row>
    <row r="498" spans="1:10" x14ac:dyDescent="0.35">
      <c r="A498" s="46" t="s">
        <v>3160</v>
      </c>
      <c r="B498" s="3">
        <v>201700195</v>
      </c>
      <c r="C498" t="str">
        <f>+VLOOKUP(B498,MaestraLP3[[#All],[CÓDIGO]:[PRODUCTO FOCO]],7,0)</f>
        <v>PAPAS FRITAS</v>
      </c>
      <c r="D498" s="46" t="str">
        <f>+VLOOKUP(B498,MaestraLP3[[#All],[CÓDIGO]:[PRODUCTO FOCO]],8,0)</f>
        <v>PAPAS FRITAS RUSTICAS SAL DE MAR MP 38 g</v>
      </c>
      <c r="E498" s="46" t="s">
        <v>3161</v>
      </c>
      <c r="F498" s="46" t="s">
        <v>3162</v>
      </c>
      <c r="G498" s="47" t="e">
        <f>+VLOOKUP(B498,MaestraLP3[[#All],[CÓDIGO]:[PRODUCTO FOCO]],30,0)*100+0.1</f>
        <v>#VALUE!</v>
      </c>
      <c r="I498" t="s">
        <v>3163</v>
      </c>
      <c r="J498">
        <f>+VLOOKUP(B498,MaestraLP3[[#All],[CÓDIGO]:[PRODUCTO FOCO]],29,0)</f>
        <v>10118.392344497608</v>
      </c>
    </row>
    <row r="499" spans="1:10" x14ac:dyDescent="0.35">
      <c r="A499" s="46" t="s">
        <v>3160</v>
      </c>
      <c r="B499" s="3">
        <v>104531470</v>
      </c>
      <c r="C499" t="str">
        <f>+VLOOKUP(B499,MaestraLP3[[#All],[CÓDIGO]:[PRODUCTO FOCO]],7,0)</f>
        <v>PAPAS FRITAS</v>
      </c>
      <c r="D499" s="46" t="str">
        <f>+VLOOKUP(B499,MaestraLP3[[#All],[CÓDIGO]:[PRODUCTO FOCO]],8,0)</f>
        <v>PAPAS ORIGINAL KRYZPO 37 g</v>
      </c>
      <c r="E499" s="46" t="s">
        <v>3161</v>
      </c>
      <c r="F499" s="46" t="s">
        <v>3162</v>
      </c>
      <c r="G499" s="47" t="e">
        <f>+VLOOKUP(B499,MaestraLP3[[#All],[CÓDIGO]:[PRODUCTO FOCO]],30,0)*100+0.1</f>
        <v>#VALUE!</v>
      </c>
      <c r="I499" t="s">
        <v>3163</v>
      </c>
      <c r="J499">
        <f>+VLOOKUP(B499,MaestraLP3[[#All],[CÓDIGO]:[PRODUCTO FOCO]],29,0)</f>
        <v>2290.625</v>
      </c>
    </row>
    <row r="500" spans="1:10" x14ac:dyDescent="0.35">
      <c r="A500" s="46" t="s">
        <v>3160</v>
      </c>
      <c r="B500" s="3">
        <v>104531480</v>
      </c>
      <c r="C500" t="str">
        <f>+VLOOKUP(B500,MaestraLP3[[#All],[CÓDIGO]:[PRODUCTO FOCO]],7,0)</f>
        <v>PAPAS FRITAS</v>
      </c>
      <c r="D500" s="46" t="str">
        <f>+VLOOKUP(B500,MaestraLP3[[#All],[CÓDIGO]:[PRODUCTO FOCO]],8,0)</f>
        <v>PAPAS QUESO KRYZPO 37 g</v>
      </c>
      <c r="E500" s="46" t="s">
        <v>3161</v>
      </c>
      <c r="F500" s="46" t="s">
        <v>3162</v>
      </c>
      <c r="G500" s="47" t="e">
        <f>+VLOOKUP(B500,MaestraLP3[[#All],[CÓDIGO]:[PRODUCTO FOCO]],30,0)*100+0.1</f>
        <v>#VALUE!</v>
      </c>
      <c r="I500" t="s">
        <v>3163</v>
      </c>
      <c r="J500">
        <f>+VLOOKUP(B500,MaestraLP3[[#All],[CÓDIGO]:[PRODUCTO FOCO]],29,0)</f>
        <v>2290.625</v>
      </c>
    </row>
    <row r="501" spans="1:10" x14ac:dyDescent="0.35">
      <c r="A501" s="46" t="s">
        <v>3160</v>
      </c>
      <c r="B501" s="3">
        <v>201700238</v>
      </c>
      <c r="C501" t="str">
        <f>+VLOOKUP(B501,MaestraLP3[[#All],[CÓDIGO]:[PRODUCTO FOCO]],7,0)</f>
        <v>PAPAS FRITAS</v>
      </c>
      <c r="D501" s="46" t="str">
        <f>+VLOOKUP(B501,MaestraLP3[[#All],[CÓDIGO]:[PRODUCTO FOCO]],8,0)</f>
        <v>PF RUSTICAS MERKEN MARCO POLO 185 g</v>
      </c>
      <c r="E501" s="46" t="s">
        <v>3161</v>
      </c>
      <c r="F501" s="46" t="s">
        <v>3162</v>
      </c>
      <c r="G501" s="47" t="e">
        <f>+VLOOKUP(B501,MaestraLP3[[#All],[CÓDIGO]:[PRODUCTO FOCO]],30,0)*100+0.1</f>
        <v>#VALUE!</v>
      </c>
      <c r="I501" t="s">
        <v>3163</v>
      </c>
      <c r="J501">
        <f>+VLOOKUP(B501,MaestraLP3[[#All],[CÓDIGO]:[PRODUCTO FOCO]],29,0)</f>
        <v>7234.2108108108105</v>
      </c>
    </row>
    <row r="502" spans="1:10" x14ac:dyDescent="0.35">
      <c r="A502" s="46" t="s">
        <v>3160</v>
      </c>
      <c r="B502" s="3">
        <v>201700212</v>
      </c>
      <c r="C502" t="str">
        <f>+VLOOKUP(B502,MaestraLP3[[#All],[CÓDIGO]:[PRODUCTO FOCO]],7,0)</f>
        <v>PAPAS FRITAS</v>
      </c>
      <c r="D502" s="46" t="str">
        <f>+VLOOKUP(B502,MaestraLP3[[#All],[CÓDIGO]:[PRODUCTO FOCO]],8,0)</f>
        <v>PF RUSTICAS SAL MARCO POLO 185g x 12 UN</v>
      </c>
      <c r="E502" s="46" t="s">
        <v>3161</v>
      </c>
      <c r="F502" s="46" t="s">
        <v>3162</v>
      </c>
      <c r="G502" s="47" t="e">
        <f>+VLOOKUP(B502,MaestraLP3[[#All],[CÓDIGO]:[PRODUCTO FOCO]],30,0)*100+0.1</f>
        <v>#VALUE!</v>
      </c>
      <c r="I502" t="s">
        <v>3163</v>
      </c>
      <c r="J502">
        <f>+VLOOKUP(B502,MaestraLP3[[#All],[CÓDIGO]:[PRODUCTO FOCO]],29,0)</f>
        <v>7454.3837837837827</v>
      </c>
    </row>
    <row r="503" spans="1:10" x14ac:dyDescent="0.35">
      <c r="A503" s="46" t="s">
        <v>3160</v>
      </c>
      <c r="B503" s="3">
        <v>201700241</v>
      </c>
      <c r="C503" t="str">
        <f>+VLOOKUP(B503,MaestraLP3[[#All],[CÓDIGO]:[PRODUCTO FOCO]],7,0)</f>
        <v>PAPAS FRITAS</v>
      </c>
      <c r="D503" s="46" t="str">
        <f>+VLOOKUP(B503,MaestraLP3[[#All],[CÓDIGO]:[PRODUCTO FOCO]],8,0)</f>
        <v>PF RUSTICAS SAL PIMIENTA MARCO POLO 185g</v>
      </c>
      <c r="E503" s="46" t="s">
        <v>3161</v>
      </c>
      <c r="F503" s="46" t="s">
        <v>3162</v>
      </c>
      <c r="G503" s="47" t="e">
        <f>+VLOOKUP(B503,MaestraLP3[[#All],[CÓDIGO]:[PRODUCTO FOCO]],30,0)*100+0.1</f>
        <v>#VALUE!</v>
      </c>
      <c r="I503" t="s">
        <v>3163</v>
      </c>
      <c r="J503">
        <f>+VLOOKUP(B503,MaestraLP3[[#All],[CÓDIGO]:[PRODUCTO FOCO]],29,0)</f>
        <v>4791.3459459459455</v>
      </c>
    </row>
    <row r="504" spans="1:10" x14ac:dyDescent="0.35">
      <c r="A504" s="46" t="s">
        <v>3160</v>
      </c>
      <c r="B504" s="3">
        <v>102400070</v>
      </c>
      <c r="C504" t="str">
        <f>+VLOOKUP(B504,MaestraLP3[[#All],[CÓDIGO]:[PRODUCTO FOCO]],7,0)</f>
        <v>PAPAS FRITAS</v>
      </c>
      <c r="D504" s="46" t="str">
        <f>+VLOOKUP(B504,MaestraLP3[[#All],[CÓDIGO]:[PRODUCTO FOCO]],8,0)</f>
        <v>PRINGLES ORIGINAL 104G</v>
      </c>
      <c r="E504" s="46" t="s">
        <v>3161</v>
      </c>
      <c r="F504" s="46" t="s">
        <v>3162</v>
      </c>
      <c r="G504" s="47" t="e">
        <f>+VLOOKUP(B504,MaestraLP3[[#All],[CÓDIGO]:[PRODUCTO FOCO]],30,0)*100+0.1</f>
        <v>#VALUE!</v>
      </c>
      <c r="I504" t="s">
        <v>3163</v>
      </c>
      <c r="J504">
        <f>+VLOOKUP(B504,MaestraLP3[[#All],[CÓDIGO]:[PRODUCTO FOCO]],29,0)</f>
        <v>4538.0564369658132</v>
      </c>
    </row>
    <row r="505" spans="1:10" x14ac:dyDescent="0.35">
      <c r="A505" s="46" t="s">
        <v>3160</v>
      </c>
      <c r="B505" s="3">
        <v>201700223</v>
      </c>
      <c r="C505" t="str">
        <f>+VLOOKUP(B505,MaestraLP3[[#All],[CÓDIGO]:[PRODUCTO FOCO]],7,0)</f>
        <v>PAPAS FRITAS</v>
      </c>
      <c r="D505" s="46" t="str">
        <f>+VLOOKUP(B505,MaestraLP3[[#All],[CÓDIGO]:[PRODUCTO FOCO]],8,0)</f>
        <v>TERRA CAMOTES RÚSTICOS 170g DP</v>
      </c>
      <c r="E505" s="46" t="s">
        <v>3161</v>
      </c>
      <c r="F505" s="46" t="s">
        <v>3162</v>
      </c>
      <c r="G505" s="47" t="e">
        <f>+VLOOKUP(B505,MaestraLP3[[#All],[CÓDIGO]:[PRODUCTO FOCO]],30,0)*100+0.1</f>
        <v>#VALUE!</v>
      </c>
      <c r="I505" t="s">
        <v>3163</v>
      </c>
      <c r="J505">
        <f>+VLOOKUP(B505,MaestraLP3[[#All],[CÓDIGO]:[PRODUCTO FOCO]],29,0)</f>
        <v>7108.9294117647059</v>
      </c>
    </row>
    <row r="506" spans="1:10" x14ac:dyDescent="0.35">
      <c r="A506" s="46" t="s">
        <v>3160</v>
      </c>
      <c r="B506" s="3">
        <v>201700222</v>
      </c>
      <c r="C506" t="str">
        <f>+VLOOKUP(B506,MaestraLP3[[#All],[CÓDIGO]:[PRODUCTO FOCO]],7,0)</f>
        <v>PAPAS FRITAS</v>
      </c>
      <c r="D506" s="46" t="str">
        <f>+VLOOKUP(B506,MaestraLP3[[#All],[CÓDIGO]:[PRODUCTO FOCO]],8,0)</f>
        <v>TERRA VEGETALES RÚSTICOS 180g DP</v>
      </c>
      <c r="E506" s="46" t="s">
        <v>3161</v>
      </c>
      <c r="F506" s="46" t="s">
        <v>3162</v>
      </c>
      <c r="G506" s="47" t="e">
        <f>+VLOOKUP(B506,MaestraLP3[[#All],[CÓDIGO]:[PRODUCTO FOCO]],30,0)*100+0.1</f>
        <v>#VALUE!</v>
      </c>
      <c r="I506" t="s">
        <v>3163</v>
      </c>
      <c r="J506">
        <f>+VLOOKUP(B506,MaestraLP3[[#All],[CÓDIGO]:[PRODUCTO FOCO]],29,0)</f>
        <v>7821.344444444444</v>
      </c>
    </row>
    <row r="507" spans="1:10" x14ac:dyDescent="0.35">
      <c r="A507" s="46" t="s">
        <v>3160</v>
      </c>
      <c r="B507" s="3">
        <v>104537810</v>
      </c>
      <c r="C507" t="str">
        <f>+VLOOKUP(B507,MaestraLP3[[#All],[CÓDIGO]:[PRODUCTO FOCO]],7,0)</f>
        <v>DESECHABLES</v>
      </c>
      <c r="D507" s="46" t="str">
        <f>+VLOOKUP(B507,MaestraLP3[[#All],[CÓDIGO]:[PRODUCTO FOCO]],8,0)</f>
        <v>BOLSA KRAFT C/MANILLA 300 UN</v>
      </c>
      <c r="E507" s="46" t="s">
        <v>3161</v>
      </c>
      <c r="F507" s="46" t="s">
        <v>3162</v>
      </c>
      <c r="G507" s="47" t="e">
        <f>+VLOOKUP(B507,MaestraLP3[[#All],[CÓDIGO]:[PRODUCTO FOCO]],30,0)*100+0.1</f>
        <v>#VALUE!</v>
      </c>
      <c r="I507" t="s">
        <v>3163</v>
      </c>
      <c r="J507">
        <f>+VLOOKUP(B507,MaestraLP3[[#All],[CÓDIGO]:[PRODUCTO FOCO]],29,0)</f>
        <v>-2200</v>
      </c>
    </row>
    <row r="508" spans="1:10" x14ac:dyDescent="0.35">
      <c r="A508" s="46" t="s">
        <v>3160</v>
      </c>
      <c r="B508" s="3">
        <v>104524930</v>
      </c>
      <c r="C508" t="str">
        <f>+VLOOKUP(B508,MaestraLP3[[#All],[CÓDIGO]:[PRODUCTO FOCO]],7,0)</f>
        <v>DESECHABLES</v>
      </c>
      <c r="D508" s="46" t="str">
        <f>+VLOOKUP(B508,MaestraLP3[[#All],[CÓDIGO]:[PRODUCTO FOCO]],8,0)</f>
        <v>BOMBILLA BICOLOR 8 mm</v>
      </c>
      <c r="E508" s="46" t="s">
        <v>3161</v>
      </c>
      <c r="F508" s="46" t="s">
        <v>3162</v>
      </c>
      <c r="G508" s="47" t="e">
        <f>+VLOOKUP(B508,MaestraLP3[[#All],[CÓDIGO]:[PRODUCTO FOCO]],30,0)*100+0.1</f>
        <v>#VALUE!</v>
      </c>
      <c r="I508" t="s">
        <v>3163</v>
      </c>
      <c r="J508">
        <f>+VLOOKUP(B508,MaestraLP3[[#All],[CÓDIGO]:[PRODUCTO FOCO]],29,0)</f>
        <v>9265</v>
      </c>
    </row>
    <row r="509" spans="1:10" x14ac:dyDescent="0.35">
      <c r="A509" s="46" t="s">
        <v>3160</v>
      </c>
      <c r="B509" s="3">
        <v>104524100</v>
      </c>
      <c r="C509" t="str">
        <f>+VLOOKUP(B509,MaestraLP3[[#All],[CÓDIGO]:[PRODUCTO FOCO]],7,0)</f>
        <v>DESECHABLES</v>
      </c>
      <c r="D509" s="46" t="str">
        <f>+VLOOKUP(B509,MaestraLP3[[#All],[CÓDIGO]:[PRODUCTO FOCO]],8,0)</f>
        <v>BOMBILLA ENVASADA NEGRA 6 mm</v>
      </c>
      <c r="E509" s="46" t="s">
        <v>3161</v>
      </c>
      <c r="F509" s="46" t="s">
        <v>3162</v>
      </c>
      <c r="G509" s="47" t="e">
        <f>+VLOOKUP(B509,MaestraLP3[[#All],[CÓDIGO]:[PRODUCTO FOCO]],30,0)*100+0.1</f>
        <v>#VALUE!</v>
      </c>
      <c r="I509" t="s">
        <v>3163</v>
      </c>
      <c r="J509">
        <f>+VLOOKUP(B509,MaestraLP3[[#All],[CÓDIGO]:[PRODUCTO FOCO]],29,0)</f>
        <v>9030</v>
      </c>
    </row>
    <row r="510" spans="1:10" x14ac:dyDescent="0.35">
      <c r="A510" s="46" t="s">
        <v>3160</v>
      </c>
      <c r="B510" s="3">
        <v>104539730</v>
      </c>
      <c r="C510" t="str">
        <f>+VLOOKUP(B510,MaestraLP3[[#All],[CÓDIGO]:[PRODUCTO FOCO]],7,0)</f>
        <v>DESECHABLES</v>
      </c>
      <c r="D510" s="46" t="str">
        <f>+VLOOKUP(B510,MaestraLP3[[#All],[CÓDIGO]:[PRODUCTO FOCO]],8,0)</f>
        <v>BOWL PAPEL KRAFT BLANCO 16 OZ PLA COMPOS</v>
      </c>
      <c r="E510" s="46" t="s">
        <v>3161</v>
      </c>
      <c r="F510" s="46" t="s">
        <v>3162</v>
      </c>
      <c r="G510" s="47" t="e">
        <f>+VLOOKUP(B510,MaestraLP3[[#All],[CÓDIGO]:[PRODUCTO FOCO]],30,0)*100+0.1</f>
        <v>#VALUE!</v>
      </c>
      <c r="I510" t="s">
        <v>3163</v>
      </c>
      <c r="J510">
        <f>+VLOOKUP(B510,MaestraLP3[[#All],[CÓDIGO]:[PRODUCTO FOCO]],29,0)</f>
        <v>-3307.6923076923076</v>
      </c>
    </row>
    <row r="511" spans="1:10" x14ac:dyDescent="0.35">
      <c r="A511" s="46" t="s">
        <v>3160</v>
      </c>
      <c r="B511" s="3">
        <v>104537850</v>
      </c>
      <c r="C511" t="str">
        <f>+VLOOKUP(B511,MaestraLP3[[#All],[CÓDIGO]:[PRODUCTO FOCO]],7,0)</f>
        <v>DESECHABLES</v>
      </c>
      <c r="D511" s="46" t="str">
        <f>+VLOOKUP(B511,MaestraLP3[[#All],[CÓDIGO]:[PRODUCTO FOCO]],8,0)</f>
        <v>BOWL PAPEL KRAFT BLANCO 4 OZ PLA COMPOST</v>
      </c>
      <c r="E511" s="46" t="s">
        <v>3161</v>
      </c>
      <c r="F511" s="46" t="s">
        <v>3162</v>
      </c>
      <c r="G511" s="47" t="e">
        <f>+VLOOKUP(B511,MaestraLP3[[#All],[CÓDIGO]:[PRODUCTO FOCO]],30,0)*100+0.1</f>
        <v>#VALUE!</v>
      </c>
      <c r="I511" t="s">
        <v>3163</v>
      </c>
      <c r="J511">
        <f>+VLOOKUP(B511,MaestraLP3[[#All],[CÓDIGO]:[PRODUCTO FOCO]],29,0)</f>
        <v>1900</v>
      </c>
    </row>
    <row r="512" spans="1:10" x14ac:dyDescent="0.35">
      <c r="A512" s="46" t="s">
        <v>3160</v>
      </c>
      <c r="B512" s="3">
        <v>104541820</v>
      </c>
      <c r="C512" t="str">
        <f>+VLOOKUP(B512,MaestraLP3[[#All],[CÓDIGO]:[PRODUCTO FOCO]],7,0)</f>
        <v>DESECHABLES</v>
      </c>
      <c r="D512" s="46" t="str">
        <f>+VLOOKUP(B512,MaestraLP3[[#All],[CÓDIGO]:[PRODUCTO FOCO]],8,0)</f>
        <v>BOWL PAPEL KRAFT BLANCO 8 OZ PLA COMPOST</v>
      </c>
      <c r="E512" s="46" t="s">
        <v>3161</v>
      </c>
      <c r="F512" s="46" t="s">
        <v>3162</v>
      </c>
      <c r="G512" s="47" t="e">
        <f>+VLOOKUP(B512,MaestraLP3[[#All],[CÓDIGO]:[PRODUCTO FOCO]],30,0)*100+0.1</f>
        <v>#VALUE!</v>
      </c>
      <c r="I512" t="s">
        <v>3163</v>
      </c>
      <c r="J512">
        <f>+VLOOKUP(B512,MaestraLP3[[#All],[CÓDIGO]:[PRODUCTO FOCO]],29,0)</f>
        <v>13375</v>
      </c>
    </row>
    <row r="513" spans="1:10" x14ac:dyDescent="0.35">
      <c r="A513" s="46" t="s">
        <v>3160</v>
      </c>
      <c r="B513" s="3">
        <v>104540010</v>
      </c>
      <c r="C513" t="str">
        <f>+VLOOKUP(B513,MaestraLP3[[#All],[CÓDIGO]:[PRODUCTO FOCO]],7,0)</f>
        <v>DESECHABLES</v>
      </c>
      <c r="D513" s="46" t="str">
        <f>+VLOOKUP(B513,MaestraLP3[[#All],[CÓDIGO]:[PRODUCTO FOCO]],8,0)</f>
        <v>CLAMSHELL 15,2 X 22,8 CM CAÑA DE AZUCAR</v>
      </c>
      <c r="E513" s="46" t="s">
        <v>3161</v>
      </c>
      <c r="F513" s="46" t="s">
        <v>3162</v>
      </c>
      <c r="G513" s="47" t="e">
        <f>+VLOOKUP(B513,MaestraLP3[[#All],[CÓDIGO]:[PRODUCTO FOCO]],30,0)*100+0.1</f>
        <v>#VALUE!</v>
      </c>
      <c r="I513" t="s">
        <v>3163</v>
      </c>
      <c r="J513">
        <f>+VLOOKUP(B513,MaestraLP3[[#All],[CÓDIGO]:[PRODUCTO FOCO]],29,0)</f>
        <v>2937.5</v>
      </c>
    </row>
    <row r="514" spans="1:10" x14ac:dyDescent="0.35">
      <c r="A514" s="46" t="s">
        <v>3160</v>
      </c>
      <c r="B514" s="3">
        <v>104524230</v>
      </c>
      <c r="C514" t="str">
        <f>+VLOOKUP(B514,MaestraLP3[[#All],[CÓDIGO]:[PRODUCTO FOCO]],7,0)</f>
        <v>DESECHABLES</v>
      </c>
      <c r="D514" s="46" t="str">
        <f>+VLOOKUP(B514,MaestraLP3[[#All],[CÓDIGO]:[PRODUCTO FOCO]],8,0)</f>
        <v>GORRO NEGRO REDECILLA</v>
      </c>
      <c r="E514" s="46" t="s">
        <v>3161</v>
      </c>
      <c r="F514" s="46" t="s">
        <v>3162</v>
      </c>
      <c r="G514" s="47" t="e">
        <f>+VLOOKUP(B514,MaestraLP3[[#All],[CÓDIGO]:[PRODUCTO FOCO]],30,0)*100+0.1</f>
        <v>#VALUE!</v>
      </c>
      <c r="I514" t="s">
        <v>3163</v>
      </c>
      <c r="J514">
        <f>+VLOOKUP(B514,MaestraLP3[[#All],[CÓDIGO]:[PRODUCTO FOCO]],29,0)</f>
        <v>9290</v>
      </c>
    </row>
    <row r="515" spans="1:10" x14ac:dyDescent="0.35">
      <c r="A515" s="46" t="s">
        <v>3160</v>
      </c>
      <c r="B515" s="3">
        <v>104524260</v>
      </c>
      <c r="C515" t="str">
        <f>+VLOOKUP(B515,MaestraLP3[[#All],[CÓDIGO]:[PRODUCTO FOCO]],7,0)</f>
        <v>DESECHABLES</v>
      </c>
      <c r="D515" s="46" t="str">
        <f>+VLOOKUP(B515,MaestraLP3[[#All],[CÓDIGO]:[PRODUCTO FOCO]],8,0)</f>
        <v>GUANTES LATEX TALLA L 100 UDS.</v>
      </c>
      <c r="E515" s="46" t="s">
        <v>3161</v>
      </c>
      <c r="F515" s="46" t="s">
        <v>3162</v>
      </c>
      <c r="G515" s="47" t="e">
        <f>+VLOOKUP(B515,MaestraLP3[[#All],[CÓDIGO]:[PRODUCTO FOCO]],30,0)*100+0.1</f>
        <v>#VALUE!</v>
      </c>
      <c r="I515" t="s">
        <v>3163</v>
      </c>
      <c r="J515">
        <f>+VLOOKUP(B515,MaestraLP3[[#All],[CÓDIGO]:[PRODUCTO FOCO]],29,0)</f>
        <v>5535</v>
      </c>
    </row>
    <row r="516" spans="1:10" x14ac:dyDescent="0.35">
      <c r="A516" s="46" t="s">
        <v>3160</v>
      </c>
      <c r="B516" s="3">
        <v>104524250</v>
      </c>
      <c r="C516" t="str">
        <f>+VLOOKUP(B516,MaestraLP3[[#All],[CÓDIGO]:[PRODUCTO FOCO]],7,0)</f>
        <v>DESECHABLES</v>
      </c>
      <c r="D516" s="46" t="str">
        <f>+VLOOKUP(B516,MaestraLP3[[#All],[CÓDIGO]:[PRODUCTO FOCO]],8,0)</f>
        <v>GUANTES LATEX TALLA M 100 UDS.</v>
      </c>
      <c r="E516" s="46" t="s">
        <v>3161</v>
      </c>
      <c r="F516" s="46" t="s">
        <v>3162</v>
      </c>
      <c r="G516" s="47" t="e">
        <f>+VLOOKUP(B516,MaestraLP3[[#All],[CÓDIGO]:[PRODUCTO FOCO]],30,0)*100+0.1</f>
        <v>#VALUE!</v>
      </c>
      <c r="I516" t="s">
        <v>3163</v>
      </c>
      <c r="J516">
        <f>+VLOOKUP(B516,MaestraLP3[[#All],[CÓDIGO]:[PRODUCTO FOCO]],29,0)</f>
        <v>10350</v>
      </c>
    </row>
    <row r="517" spans="1:10" x14ac:dyDescent="0.35">
      <c r="A517" s="46" t="s">
        <v>3160</v>
      </c>
      <c r="B517" s="3">
        <v>104524240</v>
      </c>
      <c r="C517" t="str">
        <f>+VLOOKUP(B517,MaestraLP3[[#All],[CÓDIGO]:[PRODUCTO FOCO]],7,0)</f>
        <v>DESECHABLES</v>
      </c>
      <c r="D517" s="46" t="str">
        <f>+VLOOKUP(B517,MaestraLP3[[#All],[CÓDIGO]:[PRODUCTO FOCO]],8,0)</f>
        <v>GUANTES LATEX TALLA S 100 UDS.</v>
      </c>
      <c r="E517" s="46" t="s">
        <v>3161</v>
      </c>
      <c r="F517" s="46" t="s">
        <v>3162</v>
      </c>
      <c r="G517" s="47" t="e">
        <f>+VLOOKUP(B517,MaestraLP3[[#All],[CÓDIGO]:[PRODUCTO FOCO]],30,0)*100+0.1</f>
        <v>#VALUE!</v>
      </c>
      <c r="I517" t="s">
        <v>3163</v>
      </c>
      <c r="J517">
        <f>+VLOOKUP(B517,MaestraLP3[[#All],[CÓDIGO]:[PRODUCTO FOCO]],29,0)</f>
        <v>10255</v>
      </c>
    </row>
    <row r="518" spans="1:10" x14ac:dyDescent="0.35">
      <c r="A518" s="46" t="s">
        <v>3160</v>
      </c>
      <c r="B518" s="3">
        <v>104537830</v>
      </c>
      <c r="C518" t="str">
        <f>+VLOOKUP(B518,MaestraLP3[[#All],[CÓDIGO]:[PRODUCTO FOCO]],7,0)</f>
        <v>DESECHABLES</v>
      </c>
      <c r="D518" s="46" t="str">
        <f>+VLOOKUP(B518,MaestraLP3[[#All],[CÓDIGO]:[PRODUCTO FOCO]],8,0)</f>
        <v>POCILLO SALSAS 2 OZ CAÑA DE AZUCAR</v>
      </c>
      <c r="E518" s="46" t="s">
        <v>3161</v>
      </c>
      <c r="F518" s="46" t="s">
        <v>3162</v>
      </c>
      <c r="G518" s="47" t="e">
        <f>+VLOOKUP(B518,MaestraLP3[[#All],[CÓDIGO]:[PRODUCTO FOCO]],30,0)*100+0.1</f>
        <v>#VALUE!</v>
      </c>
      <c r="I518" t="s">
        <v>3163</v>
      </c>
      <c r="J518">
        <f>+VLOOKUP(B518,MaestraLP3[[#All],[CÓDIGO]:[PRODUCTO FOCO]],29,0)</f>
        <v>2250</v>
      </c>
    </row>
    <row r="519" spans="1:10" x14ac:dyDescent="0.35">
      <c r="A519" s="46" t="s">
        <v>3160</v>
      </c>
      <c r="B519" s="3">
        <v>105201320</v>
      </c>
      <c r="C519" t="str">
        <f>+VLOOKUP(B519,MaestraLP3[[#All],[CÓDIGO]:[PRODUCTO FOCO]],7,0)</f>
        <v>DESECHABLES</v>
      </c>
      <c r="D519" s="46" t="str">
        <f>+VLOOKUP(B519,MaestraLP3[[#All],[CÓDIGO]:[PRODUCTO FOCO]],8,0)</f>
        <v>REVOLVEDOR MADERA 14 CM 1000 uds.</v>
      </c>
      <c r="E519" s="46" t="s">
        <v>3161</v>
      </c>
      <c r="F519" s="46" t="s">
        <v>3162</v>
      </c>
      <c r="G519" s="47" t="e">
        <f>+VLOOKUP(B519,MaestraLP3[[#All],[CÓDIGO]:[PRODUCTO FOCO]],30,0)*100+0.1</f>
        <v>#VALUE!</v>
      </c>
      <c r="I519" t="s">
        <v>3163</v>
      </c>
      <c r="J519">
        <f>+VLOOKUP(B519,MaestraLP3[[#All],[CÓDIGO]:[PRODUCTO FOCO]],29,0)</f>
        <v>2599</v>
      </c>
    </row>
    <row r="520" spans="1:10" x14ac:dyDescent="0.35">
      <c r="A520" s="46" t="s">
        <v>3160</v>
      </c>
      <c r="B520" s="3">
        <v>104533820</v>
      </c>
      <c r="C520" t="str">
        <f>+VLOOKUP(B520,MaestraLP3[[#All],[CÓDIGO]:[PRODUCTO FOCO]],7,0)</f>
        <v>DESECHABLES</v>
      </c>
      <c r="D520" s="46" t="str">
        <f>+VLOOKUP(B520,MaestraLP3[[#All],[CÓDIGO]:[PRODUCTO FOCO]],8,0)</f>
        <v>SET CUBIERTOS 4 PIEZAS</v>
      </c>
      <c r="E520" s="46" t="s">
        <v>3161</v>
      </c>
      <c r="F520" s="46" t="s">
        <v>3162</v>
      </c>
      <c r="G520" s="47" t="e">
        <f>+VLOOKUP(B520,MaestraLP3[[#All],[CÓDIGO]:[PRODUCTO FOCO]],30,0)*100+0.1</f>
        <v>#VALUE!</v>
      </c>
      <c r="I520" t="s">
        <v>3163</v>
      </c>
      <c r="J520">
        <f>+VLOOKUP(B520,MaestraLP3[[#All],[CÓDIGO]:[PRODUCTO FOCO]],29,0)</f>
        <v>6098</v>
      </c>
    </row>
    <row r="521" spans="1:10" x14ac:dyDescent="0.35">
      <c r="A521" s="46" t="s">
        <v>3160</v>
      </c>
      <c r="B521" s="3">
        <v>104539630</v>
      </c>
      <c r="C521" t="str">
        <f>+VLOOKUP(B521,MaestraLP3[[#All],[CÓDIGO]:[PRODUCTO FOCO]],7,0)</f>
        <v>DESECHABLES</v>
      </c>
      <c r="D521" s="46" t="str">
        <f>+VLOOKUP(B521,MaestraLP3[[#All],[CÓDIGO]:[PRODUCTO FOCO]],8,0)</f>
        <v>TAPA BLANCA VASO 12 OZ CPLA BIO LAVAZZA</v>
      </c>
      <c r="E521" s="46" t="s">
        <v>3161</v>
      </c>
      <c r="F521" s="46" t="s">
        <v>3162</v>
      </c>
      <c r="G521" s="47" t="e">
        <f>+VLOOKUP(B521,MaestraLP3[[#All],[CÓDIGO]:[PRODUCTO FOCO]],30,0)*100+0.1</f>
        <v>#VALUE!</v>
      </c>
      <c r="I521" t="s">
        <v>3163</v>
      </c>
      <c r="J521">
        <f>+VLOOKUP(B521,MaestraLP3[[#All],[CÓDIGO]:[PRODUCTO FOCO]],29,0)</f>
        <v>2866.6666666666665</v>
      </c>
    </row>
    <row r="522" spans="1:10" x14ac:dyDescent="0.35">
      <c r="A522" s="46" t="s">
        <v>3160</v>
      </c>
      <c r="B522" s="3">
        <v>104539620</v>
      </c>
      <c r="C522" t="str">
        <f>+VLOOKUP(B522,MaestraLP3[[#All],[CÓDIGO]:[PRODUCTO FOCO]],7,0)</f>
        <v>DESECHABLES</v>
      </c>
      <c r="D522" s="46" t="str">
        <f>+VLOOKUP(B522,MaestraLP3[[#All],[CÓDIGO]:[PRODUCTO FOCO]],8,0)</f>
        <v>TAPA BLANCA VASO 8 OZ CPLA BIO LAVAZZA</v>
      </c>
      <c r="E522" s="46" t="s">
        <v>3161</v>
      </c>
      <c r="F522" s="46" t="s">
        <v>3162</v>
      </c>
      <c r="G522" s="47" t="e">
        <f>+VLOOKUP(B522,MaestraLP3[[#All],[CÓDIGO]:[PRODUCTO FOCO]],30,0)*100+0.1</f>
        <v>#VALUE!</v>
      </c>
      <c r="I522" t="s">
        <v>3163</v>
      </c>
      <c r="J522">
        <f>+VLOOKUP(B522,MaestraLP3[[#All],[CÓDIGO]:[PRODUCTO FOCO]],29,0)</f>
        <v>5000</v>
      </c>
    </row>
    <row r="523" spans="1:10" x14ac:dyDescent="0.35">
      <c r="A523" s="46" t="s">
        <v>3160</v>
      </c>
      <c r="B523" s="3">
        <v>104539740</v>
      </c>
      <c r="C523" t="str">
        <f>+VLOOKUP(B523,MaestraLP3[[#All],[CÓDIGO]:[PRODUCTO FOCO]],7,0)</f>
        <v>DESECHABLES</v>
      </c>
      <c r="D523" s="46" t="str">
        <f>+VLOOKUP(B523,MaestraLP3[[#All],[CÓDIGO]:[PRODUCTO FOCO]],8,0)</f>
        <v>TAPA PAPEL KRAFT BLANCO 8-16OZ PLA COMPO</v>
      </c>
      <c r="E523" s="46" t="s">
        <v>3161</v>
      </c>
      <c r="F523" s="46" t="s">
        <v>3162</v>
      </c>
      <c r="G523" s="47" t="e">
        <f>+VLOOKUP(B523,MaestraLP3[[#All],[CÓDIGO]:[PRODUCTO FOCO]],30,0)*100+0.1</f>
        <v>#VALUE!</v>
      </c>
      <c r="I523" t="s">
        <v>3163</v>
      </c>
      <c r="J523">
        <f>+VLOOKUP(B523,MaestraLP3[[#All],[CÓDIGO]:[PRODUCTO FOCO]],29,0)</f>
        <v>2200</v>
      </c>
    </row>
    <row r="524" spans="1:10" x14ac:dyDescent="0.35">
      <c r="A524" s="46" t="s">
        <v>3160</v>
      </c>
      <c r="B524" s="3">
        <v>104537820</v>
      </c>
      <c r="C524" t="str">
        <f>+VLOOKUP(B524,MaestraLP3[[#All],[CÓDIGO]:[PRODUCTO FOCO]],7,0)</f>
        <v>DESECHABLES</v>
      </c>
      <c r="D524" s="46" t="str">
        <f>+VLOOKUP(B524,MaestraLP3[[#All],[CÓDIGO]:[PRODUCTO FOCO]],8,0)</f>
        <v>TAPA POCILLO SALSAS 2 OZ CAÑA DE AZUCAR</v>
      </c>
      <c r="E524" s="46" t="s">
        <v>3161</v>
      </c>
      <c r="F524" s="46" t="s">
        <v>3162</v>
      </c>
      <c r="G524" s="47" t="e">
        <f>+VLOOKUP(B524,MaestraLP3[[#All],[CÓDIGO]:[PRODUCTO FOCO]],30,0)*100+0.1</f>
        <v>#VALUE!</v>
      </c>
      <c r="I524" t="s">
        <v>3163</v>
      </c>
      <c r="J524">
        <f>+VLOOKUP(B524,MaestraLP3[[#All],[CÓDIGO]:[PRODUCTO FOCO]],29,0)</f>
        <v>1497.5</v>
      </c>
    </row>
    <row r="525" spans="1:10" x14ac:dyDescent="0.35">
      <c r="A525" s="46" t="s">
        <v>3160</v>
      </c>
      <c r="B525" s="3">
        <v>104537770</v>
      </c>
      <c r="C525" t="str">
        <f>+VLOOKUP(B525,MaestraLP3[[#All],[CÓDIGO]:[PRODUCTO FOCO]],7,0)</f>
        <v>DESECHABLES</v>
      </c>
      <c r="D525" s="46" t="str">
        <f>+VLOOKUP(B525,MaestraLP3[[#All],[CÓDIGO]:[PRODUCTO FOCO]],8,0)</f>
        <v>TAPA VASO 12 OZ CPLA BIODEGRADABLE</v>
      </c>
      <c r="E525" s="46" t="s">
        <v>3161</v>
      </c>
      <c r="F525" s="46" t="s">
        <v>3162</v>
      </c>
      <c r="G525" s="47" t="e">
        <f>+VLOOKUP(B525,MaestraLP3[[#All],[CÓDIGO]:[PRODUCTO FOCO]],30,0)*100+0.1</f>
        <v>#VALUE!</v>
      </c>
      <c r="I525" t="s">
        <v>3163</v>
      </c>
      <c r="J525">
        <f>+VLOOKUP(B525,MaestraLP3[[#All],[CÓDIGO]:[PRODUCTO FOCO]],29,0)</f>
        <v>2000</v>
      </c>
    </row>
    <row r="526" spans="1:10" x14ac:dyDescent="0.35">
      <c r="A526" s="46" t="s">
        <v>3160</v>
      </c>
      <c r="B526" s="3">
        <v>104537780</v>
      </c>
      <c r="C526" t="str">
        <f>+VLOOKUP(B526,MaestraLP3[[#All],[CÓDIGO]:[PRODUCTO FOCO]],7,0)</f>
        <v>DESECHABLES</v>
      </c>
      <c r="D526" s="46" t="str">
        <f>+VLOOKUP(B526,MaestraLP3[[#All],[CÓDIGO]:[PRODUCTO FOCO]],8,0)</f>
        <v>TAPA VASO 8 OZ CPLA BIODEGRADABLE</v>
      </c>
      <c r="E526" s="46" t="s">
        <v>3161</v>
      </c>
      <c r="F526" s="46" t="s">
        <v>3162</v>
      </c>
      <c r="G526" s="47" t="e">
        <f>+VLOOKUP(B526,MaestraLP3[[#All],[CÓDIGO]:[PRODUCTO FOCO]],30,0)*100+0.1</f>
        <v>#VALUE!</v>
      </c>
      <c r="I526" t="s">
        <v>3163</v>
      </c>
      <c r="J526">
        <f>+VLOOKUP(B526,MaestraLP3[[#All],[CÓDIGO]:[PRODUCTO FOCO]],29,0)</f>
        <v>3333.3333333333335</v>
      </c>
    </row>
    <row r="527" spans="1:10" x14ac:dyDescent="0.35">
      <c r="A527" s="46" t="s">
        <v>3160</v>
      </c>
      <c r="B527" s="3">
        <v>104537750</v>
      </c>
      <c r="C527" t="str">
        <f>+VLOOKUP(B527,MaestraLP3[[#All],[CÓDIGO]:[PRODUCTO FOCO]],7,0)</f>
        <v>DESECHABLES</v>
      </c>
      <c r="D527" s="46" t="str">
        <f>+VLOOKUP(B527,MaestraLP3[[#All],[CÓDIGO]:[PRODUCTO FOCO]],8,0)</f>
        <v>VASO 12 OZ RECUBIERTO EN PLA</v>
      </c>
      <c r="E527" s="46" t="s">
        <v>3161</v>
      </c>
      <c r="F527" s="46" t="s">
        <v>3162</v>
      </c>
      <c r="G527" s="47" t="e">
        <f>+VLOOKUP(B527,MaestraLP3[[#All],[CÓDIGO]:[PRODUCTO FOCO]],30,0)*100+0.1</f>
        <v>#VALUE!</v>
      </c>
      <c r="I527" t="s">
        <v>3163</v>
      </c>
      <c r="J527">
        <f>+VLOOKUP(B527,MaestraLP3[[#All],[CÓDIGO]:[PRODUCTO FOCO]],29,0)</f>
        <v>1000</v>
      </c>
    </row>
    <row r="528" spans="1:10" x14ac:dyDescent="0.35">
      <c r="A528" s="46" t="s">
        <v>3160</v>
      </c>
      <c r="B528" s="3">
        <v>104539640</v>
      </c>
      <c r="C528" t="str">
        <f>+VLOOKUP(B528,MaestraLP3[[#All],[CÓDIGO]:[PRODUCTO FOCO]],7,0)</f>
        <v>DESECHABLES</v>
      </c>
      <c r="D528" s="46" t="str">
        <f>+VLOOKUP(B528,MaestraLP3[[#All],[CÓDIGO]:[PRODUCTO FOCO]],8,0)</f>
        <v>VASO 4 OZ COMPOSTABLE LAVAZZA</v>
      </c>
      <c r="E528" s="46" t="s">
        <v>3161</v>
      </c>
      <c r="F528" s="46" t="s">
        <v>3162</v>
      </c>
      <c r="G528" s="47" t="e">
        <f>+VLOOKUP(B528,MaestraLP3[[#All],[CÓDIGO]:[PRODUCTO FOCO]],30,0)*100+0.1</f>
        <v>#VALUE!</v>
      </c>
      <c r="I528" t="s">
        <v>3163</v>
      </c>
      <c r="J528">
        <f>+VLOOKUP(B528,MaestraLP3[[#All],[CÓDIGO]:[PRODUCTO FOCO]],29,0)</f>
        <v>3333.3333333333335</v>
      </c>
    </row>
    <row r="529" spans="1:10" x14ac:dyDescent="0.35">
      <c r="A529" s="46" t="s">
        <v>3160</v>
      </c>
      <c r="B529" s="3">
        <v>104537760</v>
      </c>
      <c r="C529" t="str">
        <f>+VLOOKUP(B529,MaestraLP3[[#All],[CÓDIGO]:[PRODUCTO FOCO]],7,0)</f>
        <v>DESECHABLES</v>
      </c>
      <c r="D529" s="46" t="str">
        <f>+VLOOKUP(B529,MaestraLP3[[#All],[CÓDIGO]:[PRODUCTO FOCO]],8,0)</f>
        <v>VASO 8 OZ RECUBIERTO EN PLA</v>
      </c>
      <c r="E529" s="46" t="s">
        <v>3161</v>
      </c>
      <c r="F529" s="46" t="s">
        <v>3162</v>
      </c>
      <c r="G529" s="47" t="e">
        <f>+VLOOKUP(B529,MaestraLP3[[#All],[CÓDIGO]:[PRODUCTO FOCO]],30,0)*100+0.1</f>
        <v>#VALUE!</v>
      </c>
      <c r="I529" t="s">
        <v>3163</v>
      </c>
      <c r="J529">
        <f>+VLOOKUP(B529,MaestraLP3[[#All],[CÓDIGO]:[PRODUCTO FOCO]],29,0)</f>
        <v>1700</v>
      </c>
    </row>
    <row r="530" spans="1:10" x14ac:dyDescent="0.35">
      <c r="A530" s="46" t="s">
        <v>3160</v>
      </c>
      <c r="B530" s="3">
        <v>104539660</v>
      </c>
      <c r="C530" t="str">
        <f>+VLOOKUP(B530,MaestraLP3[[#All],[CÓDIGO]:[PRODUCTO FOCO]],7,0)</f>
        <v>DESECHABLES</v>
      </c>
      <c r="D530" s="46" t="str">
        <f>+VLOOKUP(B530,MaestraLP3[[#All],[CÓDIGO]:[PRODUCTO FOCO]],8,0)</f>
        <v>VASO D/PARED 12 OZ COMPOSTABLE LAVAZZA</v>
      </c>
      <c r="E530" s="46" t="s">
        <v>3161</v>
      </c>
      <c r="F530" s="46" t="s">
        <v>3162</v>
      </c>
      <c r="G530" s="47" t="e">
        <f>+VLOOKUP(B530,MaestraLP3[[#All],[CÓDIGO]:[PRODUCTO FOCO]],30,0)*100+0.1</f>
        <v>#VALUE!</v>
      </c>
      <c r="I530" t="s">
        <v>3163</v>
      </c>
      <c r="J530">
        <f>+VLOOKUP(B530,MaestraLP3[[#All],[CÓDIGO]:[PRODUCTO FOCO]],29,0)</f>
        <v>1352.9411764705883</v>
      </c>
    </row>
    <row r="531" spans="1:10" x14ac:dyDescent="0.35">
      <c r="A531" s="46" t="s">
        <v>3160</v>
      </c>
      <c r="B531" s="3">
        <v>104539650</v>
      </c>
      <c r="C531" t="str">
        <f>+VLOOKUP(B531,MaestraLP3[[#All],[CÓDIGO]:[PRODUCTO FOCO]],7,0)</f>
        <v>DESECHABLES</v>
      </c>
      <c r="D531" s="46" t="str">
        <f>+VLOOKUP(B531,MaestraLP3[[#All],[CÓDIGO]:[PRODUCTO FOCO]],8,0)</f>
        <v>VASO D/PARED 8 OZ COMPOSTABLE LAVAZZA</v>
      </c>
      <c r="E531" s="46" t="s">
        <v>3161</v>
      </c>
      <c r="F531" s="46" t="s">
        <v>3162</v>
      </c>
      <c r="G531" s="47" t="e">
        <f>+VLOOKUP(B531,MaestraLP3[[#All],[CÓDIGO]:[PRODUCTO FOCO]],30,0)*100+0.1</f>
        <v>#VALUE!</v>
      </c>
      <c r="I531" t="s">
        <v>3163</v>
      </c>
      <c r="J531">
        <f>+VLOOKUP(B531,MaestraLP3[[#All],[CÓDIGO]:[PRODUCTO FOCO]],29,0)</f>
        <v>1914.2857142857142</v>
      </c>
    </row>
    <row r="532" spans="1:10" x14ac:dyDescent="0.35">
      <c r="A532" s="46" t="s">
        <v>3160</v>
      </c>
      <c r="B532" s="3">
        <v>104545040</v>
      </c>
      <c r="C532" t="str">
        <f>+VLOOKUP(B532,MaestraLP3[[#All],[CÓDIGO]:[PRODUCTO FOCO]],7,0)</f>
        <v>DESECHABLES</v>
      </c>
      <c r="D532" s="46" t="str">
        <f>+VLOOKUP(B532,MaestraLP3[[#All],[CÓDIGO]:[PRODUCTO FOCO]],8,0)</f>
        <v>VASO D/PARED 8/9 OZ COMPOSTABLE GENERICO</v>
      </c>
      <c r="E532" s="46" t="s">
        <v>3161</v>
      </c>
      <c r="F532" s="46" t="s">
        <v>3162</v>
      </c>
      <c r="G532" s="47" t="e">
        <f>+VLOOKUP(B532,MaestraLP3[[#All],[CÓDIGO]:[PRODUCTO FOCO]],30,0)*100+0.1</f>
        <v>#VALUE!</v>
      </c>
      <c r="I532" t="s">
        <v>3163</v>
      </c>
      <c r="J532">
        <f>+VLOOKUP(B532,MaestraLP3[[#All],[CÓDIGO]:[PRODUCTO FOCO]],29,0)</f>
        <v>1916.6666666666667</v>
      </c>
    </row>
    <row r="533" spans="1:10" x14ac:dyDescent="0.35">
      <c r="A533" s="46" t="s">
        <v>3160</v>
      </c>
      <c r="B533" s="3">
        <v>105200730</v>
      </c>
      <c r="C533" t="str">
        <f>+VLOOKUP(B533,MaestraLP3[[#All],[CÓDIGO]:[PRODUCTO FOCO]],7,0)</f>
        <v>JABONES</v>
      </c>
      <c r="D533" s="46" t="str">
        <f>+VLOOKUP(B533,MaestraLP3[[#All],[CÓDIGO]:[PRODUCTO FOCO]],8,0)</f>
        <v>98135 ALCOHOL GEL MULTIFLEX ELITE 1 l</v>
      </c>
      <c r="E533" s="46" t="s">
        <v>3161</v>
      </c>
      <c r="F533" s="46" t="s">
        <v>3162</v>
      </c>
      <c r="G533" s="47" t="e">
        <f>+VLOOKUP(B533,MaestraLP3[[#All],[CÓDIGO]:[PRODUCTO FOCO]],30,0)*100+0.1</f>
        <v>#VALUE!</v>
      </c>
      <c r="I533" t="s">
        <v>3163</v>
      </c>
      <c r="J533">
        <f>+VLOOKUP(B533,MaestraLP3[[#All],[CÓDIGO]:[PRODUCTO FOCO]],29,0)</f>
        <v>1623.0175438596491</v>
      </c>
    </row>
    <row r="534" spans="1:10" x14ac:dyDescent="0.35">
      <c r="A534" s="46" t="s">
        <v>3160</v>
      </c>
      <c r="B534" s="3">
        <v>104534970</v>
      </c>
      <c r="C534" t="str">
        <f>+VLOOKUP(B534,MaestraLP3[[#All],[CÓDIGO]:[PRODUCTO FOCO]],7,0)</f>
        <v>JABONES</v>
      </c>
      <c r="D534" s="46" t="str">
        <f>+VLOOKUP(B534,MaestraLP3[[#All],[CÓDIGO]:[PRODUCTO FOCO]],8,0)</f>
        <v>JABON MULTIFLEX ESPUMA ELITE 1 L</v>
      </c>
      <c r="E534" s="46" t="s">
        <v>3161</v>
      </c>
      <c r="F534" s="46" t="s">
        <v>3162</v>
      </c>
      <c r="G534" s="47" t="e">
        <f>+VLOOKUP(B534,MaestraLP3[[#All],[CÓDIGO]:[PRODUCTO FOCO]],30,0)*100+0.1</f>
        <v>#VALUE!</v>
      </c>
      <c r="I534" t="s">
        <v>3163</v>
      </c>
      <c r="J534">
        <f>+VLOOKUP(B534,MaestraLP3[[#All],[CÓDIGO]:[PRODUCTO FOCO]],29,0)</f>
        <v>2299.6666666666665</v>
      </c>
    </row>
    <row r="535" spans="1:10" x14ac:dyDescent="0.35">
      <c r="A535" s="46" t="s">
        <v>3160</v>
      </c>
      <c r="B535" s="3">
        <v>150000297</v>
      </c>
      <c r="C535" t="str">
        <f>+VLOOKUP(B535,MaestraLP3[[#All],[CÓDIGO]:[PRODUCTO FOCO]],7,0)</f>
        <v>PRODUCTOS DE LIMPIEZA</v>
      </c>
      <c r="D535" s="46" t="str">
        <f>+VLOOKUP(B535,MaestraLP3[[#All],[CÓDIGO]:[PRODUCTO FOCO]],8,0)</f>
        <v>ESPONJA FIBRA VERDE VIRUTEX</v>
      </c>
      <c r="E535" s="46" t="s">
        <v>3161</v>
      </c>
      <c r="F535" s="46" t="s">
        <v>3162</v>
      </c>
      <c r="G535" s="47" t="e">
        <f>+VLOOKUP(B535,MaestraLP3[[#All],[CÓDIGO]:[PRODUCTO FOCO]],30,0)*100+0.1</f>
        <v>#VALUE!</v>
      </c>
      <c r="I535" t="s">
        <v>3163</v>
      </c>
      <c r="J535">
        <f>+VLOOKUP(B535,MaestraLP3[[#All],[CÓDIGO]:[PRODUCTO FOCO]],29,0)</f>
        <v>7710.0000000000018</v>
      </c>
    </row>
    <row r="536" spans="1:10" x14ac:dyDescent="0.35">
      <c r="A536" s="46" t="s">
        <v>3160</v>
      </c>
      <c r="B536" s="3">
        <v>104538870</v>
      </c>
      <c r="C536" t="str">
        <f>+VLOOKUP(B536,MaestraLP3[[#All],[CÓDIGO]:[PRODUCTO FOCO]],7,0)</f>
        <v>PRODUCTOS DE LIMPIEZA</v>
      </c>
      <c r="D536" s="46" t="str">
        <f>+VLOOKUP(B536,MaestraLP3[[#All],[CÓDIGO]:[PRODUCTO FOCO]],8,0)</f>
        <v>SPRAY FOODS AD CLEAN 500 ml</v>
      </c>
      <c r="E536" s="46" t="s">
        <v>3161</v>
      </c>
      <c r="F536" s="46" t="s">
        <v>3162</v>
      </c>
      <c r="G536" s="47" t="e">
        <f>+VLOOKUP(B536,MaestraLP3[[#All],[CÓDIGO]:[PRODUCTO FOCO]],30,0)*100+0.1</f>
        <v>#VALUE!</v>
      </c>
      <c r="I536" t="s">
        <v>3163</v>
      </c>
      <c r="J536">
        <f>+VLOOKUP(B536,MaestraLP3[[#All],[CÓDIGO]:[PRODUCTO FOCO]],29,0)</f>
        <v>3686.6666666666674</v>
      </c>
    </row>
    <row r="537" spans="1:10" x14ac:dyDescent="0.35">
      <c r="A537" s="46" t="s">
        <v>3160</v>
      </c>
      <c r="B537" s="3">
        <v>104523100</v>
      </c>
      <c r="C537" t="str">
        <f>+VLOOKUP(B537,MaestraLP3[[#All],[CÓDIGO]:[PRODUCTO FOCO]],7,0)</f>
        <v>PRODUCTOS TISSUE</v>
      </c>
      <c r="D537" s="46" t="str">
        <f>+VLOOKUP(B537,MaestraLP3[[#All],[CÓDIGO]:[PRODUCTO FOCO]],8,0)</f>
        <v>TOALLA FACIAL 2H 21x14 50 UN</v>
      </c>
      <c r="E537" s="46" t="s">
        <v>3161</v>
      </c>
      <c r="F537" s="46" t="s">
        <v>3162</v>
      </c>
      <c r="G537" s="47" t="e">
        <f>+VLOOKUP(B537,MaestraLP3[[#All],[CÓDIGO]:[PRODUCTO FOCO]],30,0)*100+0.1</f>
        <v>#VALUE!</v>
      </c>
      <c r="I537" t="s">
        <v>3163</v>
      </c>
      <c r="J537">
        <f>+VLOOKUP(B537,MaestraLP3[[#All],[CÓDIGO]:[PRODUCTO FOCO]],29,0)</f>
        <v>1143.6574629851941</v>
      </c>
    </row>
    <row r="538" spans="1:10" x14ac:dyDescent="0.35">
      <c r="A538" s="46" t="s">
        <v>3160</v>
      </c>
      <c r="B538" s="3">
        <v>104532730</v>
      </c>
      <c r="C538" t="str">
        <f>+VLOOKUP(B538,MaestraLP3[[#All],[CÓDIGO]:[PRODUCTO FOCO]],7,0)</f>
        <v>PRODUCTOS TISSUE</v>
      </c>
      <c r="D538" s="46" t="str">
        <f>+VLOOKUP(B538,MaestraLP3[[#All],[CÓDIGO]:[PRODUCTO FOCO]],8,0)</f>
        <v>SERVILLETA MESA EXCELLENCE 1H 500 UN</v>
      </c>
      <c r="E538" s="46" t="s">
        <v>3161</v>
      </c>
      <c r="F538" s="46" t="s">
        <v>3162</v>
      </c>
      <c r="G538" s="47" t="e">
        <f>+VLOOKUP(B538,MaestraLP3[[#All],[CÓDIGO]:[PRODUCTO FOCO]],30,0)*100+0.1</f>
        <v>#VALUE!</v>
      </c>
      <c r="I538" t="s">
        <v>3163</v>
      </c>
      <c r="J538">
        <f>+VLOOKUP(B538,MaestraLP3[[#All],[CÓDIGO]:[PRODUCTO FOCO]],29,0)</f>
        <v>1961.6858237547895</v>
      </c>
    </row>
    <row r="539" spans="1:10" x14ac:dyDescent="0.35">
      <c r="A539" s="46" t="s">
        <v>3160</v>
      </c>
      <c r="B539" s="3">
        <v>104533650</v>
      </c>
      <c r="C539" t="str">
        <f>+VLOOKUP(B539,MaestraLP3[[#All],[CÓDIGO]:[PRODUCTO FOCO]],7,0)</f>
        <v>PRODUCTOS TISSUE</v>
      </c>
      <c r="D539" s="46" t="str">
        <f>+VLOOKUP(B539,MaestraLP3[[#All],[CÓDIGO]:[PRODUCTO FOCO]],8,0)</f>
        <v>TOALLA PLUS EVOLUTION 1H 135 M</v>
      </c>
      <c r="E539" s="46" t="s">
        <v>3161</v>
      </c>
      <c r="F539" s="46" t="s">
        <v>3162</v>
      </c>
      <c r="G539" s="47" t="e">
        <f>+VLOOKUP(B539,MaestraLP3[[#All],[CÓDIGO]:[PRODUCTO FOCO]],30,0)*100+0.1</f>
        <v>#VALUE!</v>
      </c>
      <c r="I539" t="s">
        <v>3163</v>
      </c>
      <c r="J539">
        <f>+VLOOKUP(B539,MaestraLP3[[#All],[CÓDIGO]:[PRODUCTO FOCO]],29,0)</f>
        <v>540.15151515151513</v>
      </c>
    </row>
    <row r="540" spans="1:10" x14ac:dyDescent="0.35">
      <c r="A540" s="46" t="s">
        <v>3160</v>
      </c>
      <c r="B540" s="3">
        <v>104533640</v>
      </c>
      <c r="C540" t="str">
        <f>+VLOOKUP(B540,MaestraLP3[[#All],[CÓDIGO]:[PRODUCTO FOCO]],7,0)</f>
        <v>PRODUCTOS TISSUE</v>
      </c>
      <c r="D540" s="46" t="str">
        <f>+VLOOKUP(B540,MaestraLP3[[#All],[CÓDIGO]:[PRODUCTO FOCO]],8,0)</f>
        <v>TOALLA PLUS EVOLUTION 1H 250 M</v>
      </c>
      <c r="E540" s="46" t="s">
        <v>3161</v>
      </c>
      <c r="F540" s="46" t="s">
        <v>3162</v>
      </c>
      <c r="G540" s="47" t="e">
        <f>+VLOOKUP(B540,MaestraLP3[[#All],[CÓDIGO]:[PRODUCTO FOCO]],30,0)*100+0.1</f>
        <v>#VALUE!</v>
      </c>
      <c r="I540" t="s">
        <v>3163</v>
      </c>
      <c r="J540">
        <f>+VLOOKUP(B540,MaestraLP3[[#All],[CÓDIGO]:[PRODUCTO FOCO]],29,0)</f>
        <v>1790.6474820143885</v>
      </c>
    </row>
    <row r="541" spans="1:10" x14ac:dyDescent="0.35">
      <c r="A541" s="46" t="s">
        <v>3160</v>
      </c>
      <c r="B541" s="3">
        <v>104538080</v>
      </c>
      <c r="C541" t="str">
        <f>+VLOOKUP(B541,MaestraLP3[[#All],[CÓDIGO]:[PRODUCTO FOCO]],7,0)</f>
        <v>PRODUCTOS TISSUE</v>
      </c>
      <c r="D541" s="46" t="str">
        <f>+VLOOKUP(B541,MaestraLP3[[#All],[CÓDIGO]:[PRODUCTO FOCO]],8,0)</f>
        <v>40712 TOALLA 1H PLUS 200 M</v>
      </c>
      <c r="E541" s="46" t="s">
        <v>3161</v>
      </c>
      <c r="F541" s="46" t="s">
        <v>3162</v>
      </c>
      <c r="G541" s="47" t="e">
        <f>+VLOOKUP(B541,MaestraLP3[[#All],[CÓDIGO]:[PRODUCTO FOCO]],30,0)*100+0.1</f>
        <v>#VALUE!</v>
      </c>
      <c r="I541" t="s">
        <v>3163</v>
      </c>
      <c r="J541">
        <f>+VLOOKUP(B541,MaestraLP3[[#All],[CÓDIGO]:[PRODUCTO FOCO]],29,0)</f>
        <v>2236.3636363636365</v>
      </c>
    </row>
    <row r="542" spans="1:10" x14ac:dyDescent="0.35">
      <c r="A542" s="46" t="s">
        <v>3160</v>
      </c>
      <c r="B542" s="3">
        <v>104533660</v>
      </c>
      <c r="C542" t="str">
        <f>+VLOOKUP(B542,MaestraLP3[[#All],[CÓDIGO]:[PRODUCTO FOCO]],7,0)</f>
        <v>PRODUCTOS TISSUE</v>
      </c>
      <c r="D542" s="46" t="str">
        <f>+VLOOKUP(B542,MaestraLP3[[#All],[CÓDIGO]:[PRODUCTO FOCO]],8,0)</f>
        <v>TOALLA EXCELLENCE 2H 200 M</v>
      </c>
      <c r="E542" s="46" t="s">
        <v>3161</v>
      </c>
      <c r="F542" s="46" t="s">
        <v>3162</v>
      </c>
      <c r="G542" s="47" t="e">
        <f>+VLOOKUP(B542,MaestraLP3[[#All],[CÓDIGO]:[PRODUCTO FOCO]],30,0)*100+0.1</f>
        <v>#VALUE!</v>
      </c>
      <c r="I542" t="s">
        <v>3163</v>
      </c>
      <c r="J542">
        <f>+VLOOKUP(B542,MaestraLP3[[#All],[CÓDIGO]:[PRODUCTO FOCO]],29,0)</f>
        <v>1834.6938775510205</v>
      </c>
    </row>
    <row r="543" spans="1:10" x14ac:dyDescent="0.35">
      <c r="A543" s="46" t="s">
        <v>3160</v>
      </c>
      <c r="B543" s="3">
        <v>104534250</v>
      </c>
      <c r="C543" t="str">
        <f>+VLOOKUP(B543,MaestraLP3[[#All],[CÓDIGO]:[PRODUCTO FOCO]],7,0)</f>
        <v>PRODUCTOS TISSUE</v>
      </c>
      <c r="D543" s="46" t="str">
        <f>+VLOOKUP(B543,MaestraLP3[[#All],[CÓDIGO]:[PRODUCTO FOCO]],8,0)</f>
        <v>TOALLA CLASSIC 1 HOJA 250 M</v>
      </c>
      <c r="E543" s="46" t="s">
        <v>3161</v>
      </c>
      <c r="F543" s="46" t="s">
        <v>3162</v>
      </c>
      <c r="G543" s="47" t="e">
        <f>+VLOOKUP(B543,MaestraLP3[[#All],[CÓDIGO]:[PRODUCTO FOCO]],30,0)*100+0.1</f>
        <v>#VALUE!</v>
      </c>
      <c r="I543" t="s">
        <v>3163</v>
      </c>
      <c r="J543">
        <f>+VLOOKUP(B543,MaestraLP3[[#All],[CÓDIGO]:[PRODUCTO FOCO]],29,0)</f>
        <v>2506.5934065934066</v>
      </c>
    </row>
    <row r="544" spans="1:10" x14ac:dyDescent="0.35">
      <c r="A544" s="46" t="s">
        <v>3160</v>
      </c>
      <c r="B544" s="3">
        <v>104538090</v>
      </c>
      <c r="C544" t="str">
        <f>+VLOOKUP(B544,MaestraLP3[[#All],[CÓDIGO]:[PRODUCTO FOCO]],7,0)</f>
        <v>PRODUCTOS TISSUE</v>
      </c>
      <c r="D544" s="46" t="str">
        <f>+VLOOKUP(B544,MaestraLP3[[#All],[CÓDIGO]:[PRODUCTO FOCO]],8,0)</f>
        <v>51003 HIGIENICO PLUS 1H 400 M</v>
      </c>
      <c r="E544" s="46" t="s">
        <v>3161</v>
      </c>
      <c r="F544" s="46" t="s">
        <v>3162</v>
      </c>
      <c r="G544" s="47" t="e">
        <f>+VLOOKUP(B544,MaestraLP3[[#All],[CÓDIGO]:[PRODUCTO FOCO]],30,0)*100+0.1</f>
        <v>#VALUE!</v>
      </c>
      <c r="I544" t="s">
        <v>3163</v>
      </c>
      <c r="J544">
        <f>+VLOOKUP(B544,MaestraLP3[[#All],[CÓDIGO]:[PRODUCTO FOCO]],29,0)</f>
        <v>-1604.5454545454545</v>
      </c>
    </row>
    <row r="545" spans="1:10" x14ac:dyDescent="0.35">
      <c r="A545" s="46" t="s">
        <v>3160</v>
      </c>
      <c r="B545" s="3">
        <v>104533630</v>
      </c>
      <c r="C545" t="str">
        <f>+VLOOKUP(B545,MaestraLP3[[#All],[CÓDIGO]:[PRODUCTO FOCO]],7,0)</f>
        <v>PRODUCTOS TISSUE</v>
      </c>
      <c r="D545" s="46" t="str">
        <f>+VLOOKUP(B545,MaestraLP3[[#All],[CÓDIGO]:[PRODUCTO FOCO]],8,0)</f>
        <v>PAPEL HIGIENICO CLASSIC JUMBO 1H 500 M</v>
      </c>
      <c r="E545" s="46" t="s">
        <v>3161</v>
      </c>
      <c r="F545" s="46" t="s">
        <v>3162</v>
      </c>
      <c r="G545" s="47" t="e">
        <f>+VLOOKUP(B545,MaestraLP3[[#All],[CÓDIGO]:[PRODUCTO FOCO]],30,0)*100+0.1</f>
        <v>#VALUE!</v>
      </c>
      <c r="I545" t="s">
        <v>3163</v>
      </c>
      <c r="J545">
        <f>+VLOOKUP(B545,MaestraLP3[[#All],[CÓDIGO]:[PRODUCTO FOCO]],29,0)</f>
        <v>2095.5223880597014</v>
      </c>
    </row>
    <row r="546" spans="1:10" x14ac:dyDescent="0.35">
      <c r="A546" s="46" t="s">
        <v>3160</v>
      </c>
      <c r="B546" s="3">
        <v>104530720</v>
      </c>
      <c r="C546" t="str">
        <f>+VLOOKUP(B546,MaestraLP3[[#All],[CÓDIGO]:[PRODUCTO FOCO]],7,0)</f>
        <v>PRODUCTOS TISSUE</v>
      </c>
      <c r="D546" s="46" t="str">
        <f>+VLOOKUP(B546,MaestraLP3[[#All],[CÓDIGO]:[PRODUCTO FOCO]],8,0)</f>
        <v>SERVILLETA MANTEL 2 H 40x40CM 100 UN</v>
      </c>
      <c r="E546" s="46" t="s">
        <v>3161</v>
      </c>
      <c r="F546" s="46" t="s">
        <v>3162</v>
      </c>
      <c r="G546" s="47" t="e">
        <f>+VLOOKUP(B546,MaestraLP3[[#All],[CÓDIGO]:[PRODUCTO FOCO]],30,0)*100+0.1</f>
        <v>#VALUE!</v>
      </c>
      <c r="I546" t="s">
        <v>3163</v>
      </c>
      <c r="J546">
        <f>+VLOOKUP(B546,MaestraLP3[[#All],[CÓDIGO]:[PRODUCTO FOCO]],29,0)</f>
        <v>7487.8333333333348</v>
      </c>
    </row>
    <row r="547" spans="1:10" x14ac:dyDescent="0.35">
      <c r="A547" s="46" t="s">
        <v>3160</v>
      </c>
      <c r="B547" s="3">
        <v>104523960</v>
      </c>
      <c r="C547" t="str">
        <f>+VLOOKUP(B547,MaestraLP3[[#All],[CÓDIGO]:[PRODUCTO FOCO]],7,0)</f>
        <v>PRODUCTOS TISSUE</v>
      </c>
      <c r="D547" s="46" t="str">
        <f>+VLOOKUP(B547,MaestraLP3[[#All],[CÓDIGO]:[PRODUCTO FOCO]],8,0)</f>
        <v>SERVILLETA GOURMET 1H 40x40 CM 50 UN</v>
      </c>
      <c r="E547" s="46" t="s">
        <v>3161</v>
      </c>
      <c r="F547" s="46" t="s">
        <v>3162</v>
      </c>
      <c r="G547" s="47" t="e">
        <f>+VLOOKUP(B547,MaestraLP3[[#All],[CÓDIGO]:[PRODUCTO FOCO]],30,0)*100+0.1</f>
        <v>#VALUE!</v>
      </c>
      <c r="I547" t="s">
        <v>3163</v>
      </c>
      <c r="J547">
        <f>+VLOOKUP(B547,MaestraLP3[[#All],[CÓDIGO]:[PRODUCTO FOCO]],29,0)</f>
        <v>-7644.712121212121</v>
      </c>
    </row>
    <row r="548" spans="1:10" x14ac:dyDescent="0.35">
      <c r="A548" s="46" t="s">
        <v>3160</v>
      </c>
      <c r="B548" s="3">
        <v>104516390</v>
      </c>
      <c r="C548" t="str">
        <f>+VLOOKUP(B548,MaestraLP3[[#All],[CÓDIGO]:[PRODUCTO FOCO]],7,0)</f>
        <v>PRODUCTOS TISSUE</v>
      </c>
      <c r="D548" s="46" t="str">
        <f>+VLOOKUP(B548,MaestraLP3[[#All],[CÓDIGO]:[PRODUCTO FOCO]],8,0)</f>
        <v>SERVILLETA ECOLOGICA 1H 23x22CM 150 UN</v>
      </c>
      <c r="E548" s="46" t="s">
        <v>3161</v>
      </c>
      <c r="F548" s="46" t="s">
        <v>3162</v>
      </c>
      <c r="G548" s="47" t="e">
        <f>+VLOOKUP(B548,MaestraLP3[[#All],[CÓDIGO]:[PRODUCTO FOCO]],30,0)*100+0.1</f>
        <v>#VALUE!</v>
      </c>
      <c r="I548" t="s">
        <v>3163</v>
      </c>
      <c r="J548">
        <f>+VLOOKUP(B548,MaestraLP3[[#All],[CÓDIGO]:[PRODUCTO FOCO]],29,0)</f>
        <v>1756.2388591800352</v>
      </c>
    </row>
    <row r="549" spans="1:10" x14ac:dyDescent="0.35">
      <c r="A549" s="46" t="s">
        <v>3160</v>
      </c>
      <c r="B549" s="3">
        <v>104534520</v>
      </c>
      <c r="C549" t="str">
        <f>+VLOOKUP(B549,MaestraLP3[[#All],[CÓDIGO]:[PRODUCTO FOCO]],7,0)</f>
        <v>ACCESORIOS</v>
      </c>
      <c r="D549" s="46" t="str">
        <f>+VLOOKUP(B549,MaestraLP3[[#All],[CÓDIGO]:[PRODUCTO FOCO]],8,0)</f>
        <v>KIT DE LIMPIEZA LA SPAZIALE</v>
      </c>
      <c r="E549" s="46" t="s">
        <v>3161</v>
      </c>
      <c r="F549" s="46" t="s">
        <v>3162</v>
      </c>
      <c r="G549" s="47" t="e">
        <f>+VLOOKUP(B549,MaestraLP3[[#All],[CÓDIGO]:[PRODUCTO FOCO]],30,0)*100+0.1</f>
        <v>#VALUE!</v>
      </c>
      <c r="I549" t="s">
        <v>3163</v>
      </c>
      <c r="J549">
        <f>+VLOOKUP(B549,MaestraLP3[[#All],[CÓDIGO]:[PRODUCTO FOCO]],29,0)</f>
        <v>15504.545454545454</v>
      </c>
    </row>
    <row r="550" spans="1:10" x14ac:dyDescent="0.35">
      <c r="A550" s="46" t="s">
        <v>3160</v>
      </c>
      <c r="B550" s="3">
        <v>104518220</v>
      </c>
      <c r="C550" t="str">
        <f>+VLOOKUP(B550,MaestraLP3[[#All],[CÓDIGO]:[PRODUCTO FOCO]],7,0)</f>
        <v>ACCESORIOS</v>
      </c>
      <c r="D550" s="46" t="str">
        <f>+VLOOKUP(B550,MaestraLP3[[#All],[CÓDIGO]:[PRODUCTO FOCO]],8,0)</f>
        <v>MUG LAVAZZA</v>
      </c>
      <c r="E550" s="46" t="s">
        <v>3161</v>
      </c>
      <c r="F550" s="46" t="s">
        <v>3162</v>
      </c>
      <c r="G550" s="47" t="e">
        <f>+VLOOKUP(B550,MaestraLP3[[#All],[CÓDIGO]:[PRODUCTO FOCO]],30,0)*100+0.1</f>
        <v>#VALUE!</v>
      </c>
      <c r="I550" t="s">
        <v>3163</v>
      </c>
      <c r="J550">
        <f>+VLOOKUP(B550,MaestraLP3[[#All],[CÓDIGO]:[PRODUCTO FOCO]],29,0)</f>
        <v>2329.6571428571428</v>
      </c>
    </row>
    <row r="551" spans="1:10" x14ac:dyDescent="0.35">
      <c r="A551" s="46" t="s">
        <v>3160</v>
      </c>
      <c r="B551" s="3">
        <v>104520350</v>
      </c>
      <c r="C551" t="str">
        <f>+VLOOKUP(B551,MaestraLP3[[#All],[CÓDIGO]:[PRODUCTO FOCO]],7,0)</f>
        <v>ACCESORIOS</v>
      </c>
      <c r="D551" s="46" t="str">
        <f>+VLOOKUP(B551,MaestraLP3[[#All],[CÓDIGO]:[PRODUCTO FOCO]],8,0)</f>
        <v>PLACA 30x30 cm LAVAZZA</v>
      </c>
      <c r="E551" s="46" t="s">
        <v>3161</v>
      </c>
      <c r="F551" s="46" t="s">
        <v>3162</v>
      </c>
      <c r="G551" s="47" t="e">
        <f>+VLOOKUP(B551,MaestraLP3[[#All],[CÓDIGO]:[PRODUCTO FOCO]],30,0)*100+0.1</f>
        <v>#VALUE!</v>
      </c>
      <c r="I551" t="s">
        <v>3163</v>
      </c>
      <c r="J551">
        <f>+VLOOKUP(B551,MaestraLP3[[#All],[CÓDIGO]:[PRODUCTO FOCO]],29,0)</f>
        <v>26816.25</v>
      </c>
    </row>
    <row r="552" spans="1:10" x14ac:dyDescent="0.35">
      <c r="A552" s="46" t="s">
        <v>3160</v>
      </c>
      <c r="B552" s="3">
        <v>104531280</v>
      </c>
      <c r="C552" t="str">
        <f>+VLOOKUP(B552,MaestraLP3[[#All],[CÓDIGO]:[PRODUCTO FOCO]],7,0)</f>
        <v>ACCESORIOS</v>
      </c>
      <c r="D552" s="46" t="str">
        <f>+VLOOKUP(B552,MaestraLP3[[#All],[CÓDIGO]:[PRODUCTO FOCO]],8,0)</f>
        <v>PLATO AMERICANO CORONA LAVAZZA</v>
      </c>
      <c r="E552" s="46" t="s">
        <v>3161</v>
      </c>
      <c r="F552" s="46" t="s">
        <v>3162</v>
      </c>
      <c r="G552" s="47" t="e">
        <f>+VLOOKUP(B552,MaestraLP3[[#All],[CÓDIGO]:[PRODUCTO FOCO]],30,0)*100+0.1</f>
        <v>#VALUE!</v>
      </c>
      <c r="I552" t="s">
        <v>3163</v>
      </c>
      <c r="J552">
        <f>+VLOOKUP(B552,MaestraLP3[[#All],[CÓDIGO]:[PRODUCTO FOCO]],29,0)</f>
        <v>2505.5555555555552</v>
      </c>
    </row>
    <row r="553" spans="1:10" x14ac:dyDescent="0.35">
      <c r="A553" s="46" t="s">
        <v>3160</v>
      </c>
      <c r="B553" s="3">
        <v>105201580</v>
      </c>
      <c r="C553" t="str">
        <f>+VLOOKUP(B553,MaestraLP3[[#All],[CÓDIGO]:[PRODUCTO FOCO]],7,0)</f>
        <v>ACCESORIOS</v>
      </c>
      <c r="D553" s="46" t="str">
        <f>+VLOOKUP(B553,MaestraLP3[[#All],[CÓDIGO]:[PRODUCTO FOCO]],8,0)</f>
        <v>PLATO AMERICANO LAVAZZA</v>
      </c>
      <c r="E553" s="46" t="s">
        <v>3161</v>
      </c>
      <c r="F553" s="46" t="s">
        <v>3162</v>
      </c>
      <c r="G553" s="47" t="e">
        <f>+VLOOKUP(B553,MaestraLP3[[#All],[CÓDIGO]:[PRODUCTO FOCO]],30,0)*100+0.1</f>
        <v>#VALUE!</v>
      </c>
      <c r="I553" t="s">
        <v>3163</v>
      </c>
      <c r="J553">
        <f>+VLOOKUP(B553,MaestraLP3[[#All],[CÓDIGO]:[PRODUCTO FOCO]],29,0)</f>
        <v>2180.3066666666673</v>
      </c>
    </row>
    <row r="554" spans="1:10" x14ac:dyDescent="0.35">
      <c r="A554" s="46" t="s">
        <v>3160</v>
      </c>
      <c r="B554" s="3">
        <v>104510310</v>
      </c>
      <c r="C554" t="str">
        <f>+VLOOKUP(B554,MaestraLP3[[#All],[CÓDIGO]:[PRODUCTO FOCO]],7,0)</f>
        <v>ACCESORIOS</v>
      </c>
      <c r="D554" s="46" t="str">
        <f>+VLOOKUP(B554,MaestraLP3[[#All],[CÓDIGO]:[PRODUCTO FOCO]],8,0)</f>
        <v>PLATO CAPPUCCINO LAVAZZA</v>
      </c>
      <c r="E554" s="46" t="s">
        <v>3161</v>
      </c>
      <c r="F554" s="46" t="s">
        <v>3162</v>
      </c>
      <c r="G554" s="47" t="e">
        <f>+VLOOKUP(B554,MaestraLP3[[#All],[CÓDIGO]:[PRODUCTO FOCO]],30,0)*100+0.1</f>
        <v>#VALUE!</v>
      </c>
      <c r="I554" t="s">
        <v>3163</v>
      </c>
      <c r="J554">
        <f>+VLOOKUP(B554,MaestraLP3[[#All],[CÓDIGO]:[PRODUCTO FOCO]],29,0)</f>
        <v>4223.083333333333</v>
      </c>
    </row>
    <row r="555" spans="1:10" x14ac:dyDescent="0.35">
      <c r="A555" s="46" t="s">
        <v>3160</v>
      </c>
      <c r="B555" s="3">
        <v>104531290</v>
      </c>
      <c r="C555" t="str">
        <f>+VLOOKUP(B555,MaestraLP3[[#All],[CÓDIGO]:[PRODUCTO FOCO]],7,0)</f>
        <v>ACCESORIOS</v>
      </c>
      <c r="D555" s="46" t="str">
        <f>+VLOOKUP(B555,MaestraLP3[[#All],[CÓDIGO]:[PRODUCTO FOCO]],8,0)</f>
        <v>PLATO CAPUCCINO CORONA LAVAZZA</v>
      </c>
      <c r="E555" s="46" t="s">
        <v>3161</v>
      </c>
      <c r="F555" s="46" t="s">
        <v>3162</v>
      </c>
      <c r="G555" s="47" t="e">
        <f>+VLOOKUP(B555,MaestraLP3[[#All],[CÓDIGO]:[PRODUCTO FOCO]],30,0)*100+0.1</f>
        <v>#VALUE!</v>
      </c>
      <c r="I555" t="s">
        <v>3163</v>
      </c>
      <c r="J555">
        <f>+VLOOKUP(B555,MaestraLP3[[#All],[CÓDIGO]:[PRODUCTO FOCO]],29,0)</f>
        <v>2112.6153846153848</v>
      </c>
    </row>
    <row r="556" spans="1:10" x14ac:dyDescent="0.35">
      <c r="A556" s="46" t="s">
        <v>3160</v>
      </c>
      <c r="B556" s="3">
        <v>104545010</v>
      </c>
      <c r="C556" t="str">
        <f>+VLOOKUP(B556,MaestraLP3[[#All],[CÓDIGO]:[PRODUCTO FOCO]],7,0)</f>
        <v>ACCESORIOS</v>
      </c>
      <c r="D556" s="46" t="str">
        <f>+VLOOKUP(B556,MaestraLP3[[#All],[CÓDIGO]:[PRODUCTO FOCO]],8,0)</f>
        <v>PLATO CAPUCCINO PREMIUM LAVAZZA</v>
      </c>
      <c r="E556" s="46" t="s">
        <v>3161</v>
      </c>
      <c r="F556" s="46" t="s">
        <v>3162</v>
      </c>
      <c r="G556" s="47" t="e">
        <f>+VLOOKUP(B556,MaestraLP3[[#All],[CÓDIGO]:[PRODUCTO FOCO]],30,0)*100+0.1</f>
        <v>#VALUE!</v>
      </c>
      <c r="I556" t="s">
        <v>3163</v>
      </c>
      <c r="J556">
        <f>+VLOOKUP(B556,MaestraLP3[[#All],[CÓDIGO]:[PRODUCTO FOCO]],29,0)</f>
        <v>2728.985507246377</v>
      </c>
    </row>
    <row r="557" spans="1:10" x14ac:dyDescent="0.35">
      <c r="A557" s="46" t="s">
        <v>3160</v>
      </c>
      <c r="B557" s="3">
        <v>104531310</v>
      </c>
      <c r="C557" t="str">
        <f>+VLOOKUP(B557,MaestraLP3[[#All],[CÓDIGO]:[PRODUCTO FOCO]],7,0)</f>
        <v>ACCESORIOS</v>
      </c>
      <c r="D557" s="46" t="str">
        <f>+VLOOKUP(B557,MaestraLP3[[#All],[CÓDIGO]:[PRODUCTO FOCO]],8,0)</f>
        <v>PLATO ESPRESSO CORONA LAVAZZA</v>
      </c>
      <c r="E557" s="46" t="s">
        <v>3161</v>
      </c>
      <c r="F557" s="46" t="s">
        <v>3162</v>
      </c>
      <c r="G557" s="47" t="e">
        <f>+VLOOKUP(B557,MaestraLP3[[#All],[CÓDIGO]:[PRODUCTO FOCO]],30,0)*100+0.1</f>
        <v>#VALUE!</v>
      </c>
      <c r="I557" t="s">
        <v>3163</v>
      </c>
      <c r="J557">
        <f>+VLOOKUP(B557,MaestraLP3[[#All],[CÓDIGO]:[PRODUCTO FOCO]],29,0)</f>
        <v>3012.0930232558139</v>
      </c>
    </row>
    <row r="558" spans="1:10" x14ac:dyDescent="0.35">
      <c r="A558" s="46" t="s">
        <v>3160</v>
      </c>
      <c r="B558" s="3">
        <v>104510270</v>
      </c>
      <c r="C558" t="str">
        <f>+VLOOKUP(B558,MaestraLP3[[#All],[CÓDIGO]:[PRODUCTO FOCO]],7,0)</f>
        <v>ACCESORIOS</v>
      </c>
      <c r="D558" s="46" t="str">
        <f>+VLOOKUP(B558,MaestraLP3[[#All],[CÓDIGO]:[PRODUCTO FOCO]],8,0)</f>
        <v>PLATO ESPRESSO LAVAZZA</v>
      </c>
      <c r="E558" s="46" t="s">
        <v>3161</v>
      </c>
      <c r="F558" s="46" t="s">
        <v>3162</v>
      </c>
      <c r="G558" s="47" t="e">
        <f>+VLOOKUP(B558,MaestraLP3[[#All],[CÓDIGO]:[PRODUCTO FOCO]],30,0)*100+0.1</f>
        <v>#VALUE!</v>
      </c>
      <c r="I558" t="s">
        <v>3163</v>
      </c>
      <c r="J558">
        <f>+VLOOKUP(B558,MaestraLP3[[#All],[CÓDIGO]:[PRODUCTO FOCO]],29,0)</f>
        <v>1794.8952095808381</v>
      </c>
    </row>
    <row r="559" spans="1:10" x14ac:dyDescent="0.35">
      <c r="A559" s="46" t="s">
        <v>3160</v>
      </c>
      <c r="B559" s="3">
        <v>104543980</v>
      </c>
      <c r="C559" t="str">
        <f>+VLOOKUP(B559,MaestraLP3[[#All],[CÓDIGO]:[PRODUCTO FOCO]],7,0)</f>
        <v>ACCESORIOS</v>
      </c>
      <c r="D559" s="46" t="str">
        <f>+VLOOKUP(B559,MaestraLP3[[#All],[CÓDIGO]:[PRODUCTO FOCO]],8,0)</f>
        <v>PLATO ESPRESSO PREMIUM</v>
      </c>
      <c r="E559" s="46" t="s">
        <v>3161</v>
      </c>
      <c r="F559" s="46" t="s">
        <v>3162</v>
      </c>
      <c r="G559" s="47" t="e">
        <f>+VLOOKUP(B559,MaestraLP3[[#All],[CÓDIGO]:[PRODUCTO FOCO]],30,0)*100+0.1</f>
        <v>#VALUE!</v>
      </c>
      <c r="I559" t="s">
        <v>3163</v>
      </c>
      <c r="J559">
        <f>+VLOOKUP(B559,MaestraLP3[[#All],[CÓDIGO]:[PRODUCTO FOCO]],29,0)</f>
        <v>3521.4285714285716</v>
      </c>
    </row>
    <row r="560" spans="1:10" x14ac:dyDescent="0.35">
      <c r="A560" s="46" t="s">
        <v>3160</v>
      </c>
      <c r="B560" s="3">
        <v>104519500</v>
      </c>
      <c r="C560" t="str">
        <f>+VLOOKUP(B560,MaestraLP3[[#All],[CÓDIGO]:[PRODUCTO FOCO]],7,0)</f>
        <v>ACCESORIOS</v>
      </c>
      <c r="D560" s="46" t="str">
        <f>+VLOOKUP(B560,MaestraLP3[[#All],[CÓDIGO]:[PRODUCTO FOCO]],8,0)</f>
        <v>PORTA CAPSULAS LAVAZZA</v>
      </c>
      <c r="E560" s="46" t="s">
        <v>3161</v>
      </c>
      <c r="F560" s="46" t="s">
        <v>3162</v>
      </c>
      <c r="G560" s="47" t="e">
        <f>+VLOOKUP(B560,MaestraLP3[[#All],[CÓDIGO]:[PRODUCTO FOCO]],30,0)*100+0.1</f>
        <v>#VALUE!</v>
      </c>
      <c r="I560" t="s">
        <v>3163</v>
      </c>
      <c r="J560">
        <f>+VLOOKUP(B560,MaestraLP3[[#All],[CÓDIGO]:[PRODUCTO FOCO]],29,0)</f>
        <v>13479</v>
      </c>
    </row>
    <row r="561" spans="1:10" x14ac:dyDescent="0.35">
      <c r="A561" s="46" t="s">
        <v>3160</v>
      </c>
      <c r="B561" s="3">
        <v>104531330</v>
      </c>
      <c r="C561" t="str">
        <f>+VLOOKUP(B561,MaestraLP3[[#All],[CÓDIGO]:[PRODUCTO FOCO]],7,0)</f>
        <v>ACCESORIOS</v>
      </c>
      <c r="D561" s="46" t="str">
        <f>+VLOOKUP(B561,MaestraLP3[[#All],[CÓDIGO]:[PRODUCTO FOCO]],8,0)</f>
        <v>TAZA  CAPUCCINO CORONA LAVAZZA</v>
      </c>
      <c r="E561" s="46" t="s">
        <v>3161</v>
      </c>
      <c r="F561" s="46" t="s">
        <v>3162</v>
      </c>
      <c r="G561" s="47" t="e">
        <f>+VLOOKUP(B561,MaestraLP3[[#All],[CÓDIGO]:[PRODUCTO FOCO]],30,0)*100+0.1</f>
        <v>#VALUE!</v>
      </c>
      <c r="I561" t="s">
        <v>3163</v>
      </c>
      <c r="J561">
        <f>+VLOOKUP(B561,MaestraLP3[[#All],[CÓDIGO]:[PRODUCTO FOCO]],29,0)</f>
        <v>2791.7307692307691</v>
      </c>
    </row>
    <row r="562" spans="1:10" x14ac:dyDescent="0.35">
      <c r="A562" s="46" t="s">
        <v>3160</v>
      </c>
      <c r="B562" s="3">
        <v>104531320</v>
      </c>
      <c r="C562" t="str">
        <f>+VLOOKUP(B562,MaestraLP3[[#All],[CÓDIGO]:[PRODUCTO FOCO]],7,0)</f>
        <v>ACCESORIOS</v>
      </c>
      <c r="D562" s="46" t="str">
        <f>+VLOOKUP(B562,MaestraLP3[[#All],[CÓDIGO]:[PRODUCTO FOCO]],8,0)</f>
        <v>TAZA AMERICANO CORONA LAVAZZA</v>
      </c>
      <c r="E562" s="46" t="s">
        <v>3161</v>
      </c>
      <c r="F562" s="46" t="s">
        <v>3162</v>
      </c>
      <c r="G562" s="47" t="e">
        <f>+VLOOKUP(B562,MaestraLP3[[#All],[CÓDIGO]:[PRODUCTO FOCO]],30,0)*100+0.1</f>
        <v>#VALUE!</v>
      </c>
      <c r="I562" t="s">
        <v>3163</v>
      </c>
      <c r="J562">
        <f>+VLOOKUP(B562,MaestraLP3[[#All],[CÓDIGO]:[PRODUCTO FOCO]],29,0)</f>
        <v>2642.3880597014927</v>
      </c>
    </row>
    <row r="563" spans="1:10" x14ac:dyDescent="0.35">
      <c r="A563" s="46" t="s">
        <v>3160</v>
      </c>
      <c r="B563" s="3">
        <v>105201570</v>
      </c>
      <c r="C563" t="str">
        <f>+VLOOKUP(B563,MaestraLP3[[#All],[CÓDIGO]:[PRODUCTO FOCO]],7,0)</f>
        <v>ACCESORIOS</v>
      </c>
      <c r="D563" s="46" t="str">
        <f>+VLOOKUP(B563,MaestraLP3[[#All],[CÓDIGO]:[PRODUCTO FOCO]],8,0)</f>
        <v>TAZA AMERICANO LAVAZZA</v>
      </c>
      <c r="E563" s="46" t="s">
        <v>3161</v>
      </c>
      <c r="F563" s="46" t="s">
        <v>3162</v>
      </c>
      <c r="G563" s="47" t="e">
        <f>+VLOOKUP(B563,MaestraLP3[[#All],[CÓDIGO]:[PRODUCTO FOCO]],30,0)*100+0.1</f>
        <v>#VALUE!</v>
      </c>
      <c r="I563" t="s">
        <v>3163</v>
      </c>
      <c r="J563">
        <f>+VLOOKUP(B563,MaestraLP3[[#All],[CÓDIGO]:[PRODUCTO FOCO]],29,0)</f>
        <v>2687.9888888888895</v>
      </c>
    </row>
    <row r="564" spans="1:10" x14ac:dyDescent="0.35">
      <c r="A564" s="46" t="s">
        <v>3160</v>
      </c>
      <c r="B564" s="3">
        <v>104510290</v>
      </c>
      <c r="C564" t="str">
        <f>+VLOOKUP(B564,MaestraLP3[[#All],[CÓDIGO]:[PRODUCTO FOCO]],7,0)</f>
        <v>ACCESORIOS</v>
      </c>
      <c r="D564" s="46" t="str">
        <f>+VLOOKUP(B564,MaestraLP3[[#All],[CÓDIGO]:[PRODUCTO FOCO]],8,0)</f>
        <v>TAZA CAPPUCCINO LAVAZZA</v>
      </c>
      <c r="E564" s="46" t="s">
        <v>3161</v>
      </c>
      <c r="F564" s="46" t="s">
        <v>3162</v>
      </c>
      <c r="G564" s="47" t="e">
        <f>+VLOOKUP(B564,MaestraLP3[[#All],[CÓDIGO]:[PRODUCTO FOCO]],30,0)*100+0.1</f>
        <v>#VALUE!</v>
      </c>
      <c r="I564" t="s">
        <v>3163</v>
      </c>
      <c r="J564">
        <f>+VLOOKUP(B564,MaestraLP3[[#All],[CÓDIGO]:[PRODUCTO FOCO]],29,0)</f>
        <v>2993.9477726574501</v>
      </c>
    </row>
    <row r="565" spans="1:10" x14ac:dyDescent="0.35">
      <c r="A565" s="46" t="s">
        <v>3160</v>
      </c>
      <c r="B565" s="3">
        <v>104545020</v>
      </c>
      <c r="C565" t="str">
        <f>+VLOOKUP(B565,MaestraLP3[[#All],[CÓDIGO]:[PRODUCTO FOCO]],7,0)</f>
        <v>ACCESORIOS</v>
      </c>
      <c r="D565" s="46" t="str">
        <f>+VLOOKUP(B565,MaestraLP3[[#All],[CÓDIGO]:[PRODUCTO FOCO]],8,0)</f>
        <v>TAZA CAPUCCINO PREMIUM LAVAZZA</v>
      </c>
      <c r="E565" s="46" t="s">
        <v>3161</v>
      </c>
      <c r="F565" s="46" t="s">
        <v>3162</v>
      </c>
      <c r="G565" s="47" t="e">
        <f>+VLOOKUP(B565,MaestraLP3[[#All],[CÓDIGO]:[PRODUCTO FOCO]],30,0)*100+0.1</f>
        <v>#VALUE!</v>
      </c>
      <c r="I565" t="s">
        <v>3163</v>
      </c>
      <c r="J565">
        <f>+VLOOKUP(B565,MaestraLP3[[#All],[CÓDIGO]:[PRODUCTO FOCO]],29,0)</f>
        <v>4042.424242424242</v>
      </c>
    </row>
    <row r="566" spans="1:10" x14ac:dyDescent="0.35">
      <c r="A566" s="46" t="s">
        <v>3160</v>
      </c>
      <c r="B566" s="3">
        <v>104531340</v>
      </c>
      <c r="C566" t="str">
        <f>+VLOOKUP(B566,MaestraLP3[[#All],[CÓDIGO]:[PRODUCTO FOCO]],7,0)</f>
        <v>ACCESORIOS</v>
      </c>
      <c r="D566" s="46" t="str">
        <f>+VLOOKUP(B566,MaestraLP3[[#All],[CÓDIGO]:[PRODUCTO FOCO]],8,0)</f>
        <v>TAZA ESPRESSO CORONA LAVAZZA</v>
      </c>
      <c r="E566" s="46" t="s">
        <v>3161</v>
      </c>
      <c r="F566" s="46" t="s">
        <v>3162</v>
      </c>
      <c r="G566" s="47" t="e">
        <f>+VLOOKUP(B566,MaestraLP3[[#All],[CÓDIGO]:[PRODUCTO FOCO]],30,0)*100+0.1</f>
        <v>#VALUE!</v>
      </c>
      <c r="I566" t="s">
        <v>3163</v>
      </c>
      <c r="J566">
        <f>+VLOOKUP(B566,MaestraLP3[[#All],[CÓDIGO]:[PRODUCTO FOCO]],29,0)</f>
        <v>4137.5</v>
      </c>
    </row>
    <row r="567" spans="1:10" x14ac:dyDescent="0.35">
      <c r="A567" s="46" t="s">
        <v>3160</v>
      </c>
      <c r="B567" s="3">
        <v>104510260</v>
      </c>
      <c r="C567" t="str">
        <f>+VLOOKUP(B567,MaestraLP3[[#All],[CÓDIGO]:[PRODUCTO FOCO]],7,0)</f>
        <v>ACCESORIOS</v>
      </c>
      <c r="D567" s="46" t="str">
        <f>+VLOOKUP(B567,MaestraLP3[[#All],[CÓDIGO]:[PRODUCTO FOCO]],8,0)</f>
        <v>TAZA ESPRESSO LAVAZZA</v>
      </c>
      <c r="E567" s="46" t="s">
        <v>3161</v>
      </c>
      <c r="F567" s="46" t="s">
        <v>3162</v>
      </c>
      <c r="G567" s="47" t="e">
        <f>+VLOOKUP(B567,MaestraLP3[[#All],[CÓDIGO]:[PRODUCTO FOCO]],30,0)*100+0.1</f>
        <v>#VALUE!</v>
      </c>
      <c r="I567" t="s">
        <v>3163</v>
      </c>
      <c r="J567">
        <f>+VLOOKUP(B567,MaestraLP3[[#All],[CÓDIGO]:[PRODUCTO FOCO]],29,0)</f>
        <v>4074.323308270677</v>
      </c>
    </row>
    <row r="568" spans="1:10" x14ac:dyDescent="0.35">
      <c r="A568" s="46" t="s">
        <v>3160</v>
      </c>
      <c r="B568" s="3">
        <v>104543990</v>
      </c>
      <c r="C568" t="str">
        <f>+VLOOKUP(B568,MaestraLP3[[#All],[CÓDIGO]:[PRODUCTO FOCO]],7,0)</f>
        <v>ACCESORIOS</v>
      </c>
      <c r="D568" s="46" t="str">
        <f>+VLOOKUP(B568,MaestraLP3[[#All],[CÓDIGO]:[PRODUCTO FOCO]],8,0)</f>
        <v>TAZA ESPRESSO PREMIUM</v>
      </c>
      <c r="E568" s="46" t="s">
        <v>3161</v>
      </c>
      <c r="F568" s="46" t="s">
        <v>3162</v>
      </c>
      <c r="G568" s="47" t="e">
        <f>+VLOOKUP(B568,MaestraLP3[[#All],[CÓDIGO]:[PRODUCTO FOCO]],30,0)*100+0.1</f>
        <v>#VALUE!</v>
      </c>
      <c r="I568" t="s">
        <v>3163</v>
      </c>
      <c r="J568">
        <f>+VLOOKUP(B568,MaestraLP3[[#All],[CÓDIGO]:[PRODUCTO FOCO]],29,0)</f>
        <v>4951.2820512820508</v>
      </c>
    </row>
    <row r="569" spans="1:10" x14ac:dyDescent="0.35">
      <c r="A569" s="46" t="s">
        <v>3160</v>
      </c>
      <c r="B569" s="3">
        <v>104518190</v>
      </c>
      <c r="C569" t="str">
        <f>+VLOOKUP(B569,MaestraLP3[[#All],[CÓDIGO]:[PRODUCTO FOCO]],7,0)</f>
        <v>ACCESORIOS</v>
      </c>
      <c r="D569" s="46" t="str">
        <f>+VLOOKUP(B569,MaestraLP3[[#All],[CÓDIGO]:[PRODUCTO FOCO]],8,0)</f>
        <v>TAZA Y PLATO AMERICANO PREMIUM LAVAZZA</v>
      </c>
      <c r="E569" s="46" t="s">
        <v>3161</v>
      </c>
      <c r="F569" s="46" t="s">
        <v>3162</v>
      </c>
      <c r="G569" s="47" t="e">
        <f>+VLOOKUP(B569,MaestraLP3[[#All],[CÓDIGO]:[PRODUCTO FOCO]],30,0)*100+0.1</f>
        <v>#VALUE!</v>
      </c>
      <c r="I569" t="s">
        <v>3163</v>
      </c>
      <c r="J569">
        <f>+VLOOKUP(B569,MaestraLP3[[#All],[CÓDIGO]:[PRODUCTO FOCO]],29,0)</f>
        <v>4682.1619047619051</v>
      </c>
    </row>
    <row r="570" spans="1:10" x14ac:dyDescent="0.35">
      <c r="A570" s="46" t="s">
        <v>3160</v>
      </c>
      <c r="B570" s="3">
        <v>104518200</v>
      </c>
      <c r="C570" t="str">
        <f>+VLOOKUP(B570,MaestraLP3[[#All],[CÓDIGO]:[PRODUCTO FOCO]],7,0)</f>
        <v>ACCESORIOS</v>
      </c>
      <c r="D570" s="46" t="str">
        <f>+VLOOKUP(B570,MaestraLP3[[#All],[CÓDIGO]:[PRODUCTO FOCO]],8,0)</f>
        <v>TAZA Y PLATO CAPPUCCINO PREMIUM LAVAZZA</v>
      </c>
      <c r="E570" s="46" t="s">
        <v>3161</v>
      </c>
      <c r="F570" s="46" t="s">
        <v>3162</v>
      </c>
      <c r="G570" s="47" t="e">
        <f>+VLOOKUP(B570,MaestraLP3[[#All],[CÓDIGO]:[PRODUCTO FOCO]],30,0)*100+0.1</f>
        <v>#VALUE!</v>
      </c>
      <c r="I570" t="s">
        <v>3163</v>
      </c>
      <c r="J570">
        <f>+VLOOKUP(B570,MaestraLP3[[#All],[CÓDIGO]:[PRODUCTO FOCO]],29,0)</f>
        <v>4075.75238095238</v>
      </c>
    </row>
    <row r="571" spans="1:10" x14ac:dyDescent="0.35">
      <c r="A571" s="46" t="s">
        <v>3160</v>
      </c>
      <c r="B571" s="3">
        <v>104518410</v>
      </c>
      <c r="C571" t="e">
        <f>+VLOOKUP(B571,MaestraLP3[[#All],[CÓDIGO]:[PRODUCTO FOCO]],7,0)</f>
        <v>#N/A</v>
      </c>
      <c r="D571" s="46" t="e">
        <f>+VLOOKUP(B571,MaestraLP3[[#All],[CÓDIGO]:[PRODUCTO FOCO]],8,0)</f>
        <v>#N/A</v>
      </c>
      <c r="E571" s="46" t="s">
        <v>3161</v>
      </c>
      <c r="F571" s="46" t="s">
        <v>3162</v>
      </c>
      <c r="G571" s="47" t="e">
        <f>+VLOOKUP(B571,MaestraLP3[[#All],[CÓDIGO]:[PRODUCTO FOCO]],30,0)*100+0.1</f>
        <v>#N/A</v>
      </c>
      <c r="I571" t="s">
        <v>3163</v>
      </c>
      <c r="J571" t="e">
        <f>+VLOOKUP(B571,MaestraLP3[[#All],[CÓDIGO]:[PRODUCTO FOCO]],29,0)</f>
        <v>#N/A</v>
      </c>
    </row>
    <row r="572" spans="1:10" x14ac:dyDescent="0.35">
      <c r="A572" s="46" t="s">
        <v>3160</v>
      </c>
      <c r="B572" s="3">
        <v>104521140</v>
      </c>
      <c r="C572" t="str">
        <f>+VLOOKUP(B572,MaestraLP3[[#All],[CÓDIGO]:[PRODUCTO FOCO]],7,0)</f>
        <v>CAFES SOLUBLES</v>
      </c>
      <c r="D572" s="46" t="str">
        <f>+VLOOKUP(B572,MaestraLP3[[#All],[CÓDIGO]:[PRODUCTO FOCO]],8,0)</f>
        <v>CAFE STICK NESCAFE 1,8 g</v>
      </c>
      <c r="E572" s="46" t="s">
        <v>3161</v>
      </c>
      <c r="F572" s="46" t="s">
        <v>3162</v>
      </c>
      <c r="G572" s="47" t="e">
        <f>+VLOOKUP(B572,MaestraLP3[[#All],[CÓDIGO]:[PRODUCTO FOCO]],30,0)*100+0.1</f>
        <v>#VALUE!</v>
      </c>
      <c r="I572" t="s">
        <v>3163</v>
      </c>
      <c r="J572">
        <f>+VLOOKUP(B572,MaestraLP3[[#All],[CÓDIGO]:[PRODUCTO FOCO]],29,0)</f>
        <v>40125</v>
      </c>
    </row>
    <row r="573" spans="1:10" x14ac:dyDescent="0.35">
      <c r="A573" s="46" t="s">
        <v>3160</v>
      </c>
      <c r="B573" s="3">
        <v>104520910</v>
      </c>
      <c r="C573" t="str">
        <f>+VLOOKUP(B573,MaestraLP3[[#All],[CÓDIGO]:[PRODUCTO FOCO]],7,0)</f>
        <v>CAPSULAS Y PODS</v>
      </c>
      <c r="D573" s="46" t="str">
        <f>+VLOOKUP(B573,MaestraLP3[[#All],[CÓDIGO]:[PRODUCTO FOCO]],8,0)</f>
        <v>CAFE MOL ESPRESSO DESCAF LAVAZZA POD 8 g</v>
      </c>
      <c r="E573" s="46" t="s">
        <v>3161</v>
      </c>
      <c r="F573" s="46" t="s">
        <v>3162</v>
      </c>
      <c r="G573" s="47" t="e">
        <f>+VLOOKUP(B573,MaestraLP3[[#All],[CÓDIGO]:[PRODUCTO FOCO]],30,0)*100+0.1</f>
        <v>#VALUE!</v>
      </c>
      <c r="I573" t="s">
        <v>3163</v>
      </c>
      <c r="J573">
        <f>+VLOOKUP(B573,MaestraLP3[[#All],[CÓDIGO]:[PRODUCTO FOCO]],29,0)</f>
        <v>20779.166666666668</v>
      </c>
    </row>
    <row r="574" spans="1:10" x14ac:dyDescent="0.35">
      <c r="A574" s="46" t="s">
        <v>3160</v>
      </c>
      <c r="B574" s="3">
        <v>104502460</v>
      </c>
      <c r="C574" t="str">
        <f>+VLOOKUP(B574,MaestraLP3[[#All],[CÓDIGO]:[PRODUCTO FOCO]],7,0)</f>
        <v>CAPSULAS Y PODS</v>
      </c>
      <c r="D574" s="46" t="str">
        <f>+VLOOKUP(B574,MaestraLP3[[#All],[CÓDIGO]:[PRODUCTO FOCO]],8,0)</f>
        <v>CAPSULA BIANCA LAVAZZA</v>
      </c>
      <c r="E574" s="46" t="s">
        <v>3161</v>
      </c>
      <c r="F574" s="46" t="s">
        <v>3162</v>
      </c>
      <c r="G574" s="47" t="e">
        <f>+VLOOKUP(B574,MaestraLP3[[#All],[CÓDIGO]:[PRODUCTO FOCO]],30,0)*100+0.1</f>
        <v>#VALUE!</v>
      </c>
      <c r="I574" t="s">
        <v>3163</v>
      </c>
      <c r="J574">
        <f>+VLOOKUP(B574,MaestraLP3[[#All],[CÓDIGO]:[PRODUCTO FOCO]],29,0)</f>
        <v>18119.374999999996</v>
      </c>
    </row>
    <row r="575" spans="1:10" x14ac:dyDescent="0.35">
      <c r="A575" s="46" t="s">
        <v>3160</v>
      </c>
      <c r="B575" s="3">
        <v>104529480</v>
      </c>
      <c r="C575" t="str">
        <f>+VLOOKUP(B575,MaestraLP3[[#All],[CÓDIGO]:[PRODUCTO FOCO]],7,0)</f>
        <v>CAPSULAS Y PODS</v>
      </c>
      <c r="D575" s="46" t="str">
        <f>+VLOOKUP(B575,MaestraLP3[[#All],[CÓDIGO]:[PRODUCTO FOCO]],8,0)</f>
        <v>CAPSULA BLUE GRAN ESPRESSO DARK ROAST 8g</v>
      </c>
      <c r="E575" s="46" t="s">
        <v>3161</v>
      </c>
      <c r="F575" s="46" t="s">
        <v>3162</v>
      </c>
      <c r="G575" s="47" t="e">
        <f>+VLOOKUP(B575,MaestraLP3[[#All],[CÓDIGO]:[PRODUCTO FOCO]],30,0)*100+0.1</f>
        <v>#VALUE!</v>
      </c>
      <c r="I575" t="s">
        <v>3163</v>
      </c>
      <c r="J575">
        <f>+VLOOKUP(B575,MaestraLP3[[#All],[CÓDIGO]:[PRODUCTO FOCO]],29,0)</f>
        <v>25000</v>
      </c>
    </row>
    <row r="576" spans="1:10" x14ac:dyDescent="0.35">
      <c r="A576" s="46" t="s">
        <v>3160</v>
      </c>
      <c r="B576" s="3">
        <v>104521030</v>
      </c>
      <c r="C576" t="str">
        <f>+VLOOKUP(B576,MaestraLP3[[#All],[CÓDIGO]:[PRODUCTO FOCO]],7,0)</f>
        <v>CAPSULAS Y PODS</v>
      </c>
      <c r="D576" s="46" t="str">
        <f>+VLOOKUP(B576,MaestraLP3[[#All],[CÓDIGO]:[PRODUCTO FOCO]],8,0)</f>
        <v>CAPSULA DESCAFEINADO LAVAZZA 8 g</v>
      </c>
      <c r="E576" s="46" t="s">
        <v>3161</v>
      </c>
      <c r="F576" s="46" t="s">
        <v>3162</v>
      </c>
      <c r="G576" s="47" t="e">
        <f>+VLOOKUP(B576,MaestraLP3[[#All],[CÓDIGO]:[PRODUCTO FOCO]],30,0)*100+0.1</f>
        <v>#VALUE!</v>
      </c>
      <c r="I576" t="s">
        <v>3163</v>
      </c>
      <c r="J576">
        <f>+VLOOKUP(B576,MaestraLP3[[#All],[CÓDIGO]:[PRODUCTO FOCO]],29,0)</f>
        <v>15632.222222222223</v>
      </c>
    </row>
    <row r="577" spans="1:10" x14ac:dyDescent="0.35">
      <c r="A577" s="46" t="s">
        <v>3160</v>
      </c>
      <c r="B577" s="3">
        <v>104523790</v>
      </c>
      <c r="C577" t="str">
        <f>+VLOOKUP(B577,MaestraLP3[[#All],[CÓDIGO]:[PRODUCTO FOCO]],7,0)</f>
        <v>CAPSULAS Y PODS</v>
      </c>
      <c r="D577" s="46" t="str">
        <f>+VLOOKUP(B577,MaestraLP3[[#All],[CÓDIGO]:[PRODUCTO FOCO]],8,0)</f>
        <v>CAPSULA DOBLE ESP GOLD SEL LAVAZZA 16 g</v>
      </c>
      <c r="E577" s="46" t="s">
        <v>3161</v>
      </c>
      <c r="F577" s="46" t="s">
        <v>3162</v>
      </c>
      <c r="G577" s="47" t="e">
        <f>+VLOOKUP(B577,MaestraLP3[[#All],[CÓDIGO]:[PRODUCTO FOCO]],30,0)*100+0.1</f>
        <v>#VALUE!</v>
      </c>
      <c r="I577" t="s">
        <v>3163</v>
      </c>
      <c r="J577">
        <f>+VLOOKUP(B577,MaestraLP3[[#All],[CÓDIGO]:[PRODUCTO FOCO]],29,0)</f>
        <v>25327.272727272724</v>
      </c>
    </row>
    <row r="578" spans="1:10" x14ac:dyDescent="0.35">
      <c r="A578" s="46" t="s">
        <v>3160</v>
      </c>
      <c r="B578" s="3">
        <v>104523840</v>
      </c>
      <c r="C578" t="str">
        <f>+VLOOKUP(B578,MaestraLP3[[#All],[CÓDIGO]:[PRODUCTO FOCO]],7,0)</f>
        <v>CAPSULAS Y PODS</v>
      </c>
      <c r="D578" s="46" t="str">
        <f>+VLOOKUP(B578,MaestraLP3[[#All],[CÓDIGO]:[PRODUCTO FOCO]],8,0)</f>
        <v>CAPSULA DOBLE ESP TOP CLASS LAVAZZA 16 g</v>
      </c>
      <c r="E578" s="46" t="s">
        <v>3161</v>
      </c>
      <c r="F578" s="46" t="s">
        <v>3162</v>
      </c>
      <c r="G578" s="47" t="e">
        <f>+VLOOKUP(B578,MaestraLP3[[#All],[CÓDIGO]:[PRODUCTO FOCO]],30,0)*100+0.1</f>
        <v>#VALUE!</v>
      </c>
      <c r="I578" t="s">
        <v>3163</v>
      </c>
      <c r="J578">
        <f>+VLOOKUP(B578,MaestraLP3[[#All],[CÓDIGO]:[PRODUCTO FOCO]],29,0)</f>
        <v>24868.181818181816</v>
      </c>
    </row>
    <row r="579" spans="1:10" x14ac:dyDescent="0.35">
      <c r="A579" s="46" t="s">
        <v>3160</v>
      </c>
      <c r="B579" s="3">
        <v>104523810</v>
      </c>
      <c r="C579" t="str">
        <f>+VLOOKUP(B579,MaestraLP3[[#All],[CÓDIGO]:[PRODUCTO FOCO]],7,0)</f>
        <v>CAPSULAS Y PODS</v>
      </c>
      <c r="D579" s="46" t="str">
        <f>+VLOOKUP(B579,MaestraLP3[[#All],[CÓDIGO]:[PRODUCTO FOCO]],8,0)</f>
        <v>CAPSULA DOBLE GRAN ESPRESSO LAVAZZA 16 g</v>
      </c>
      <c r="E579" s="46" t="s">
        <v>3161</v>
      </c>
      <c r="F579" s="46" t="s">
        <v>3162</v>
      </c>
      <c r="G579" s="47" t="e">
        <f>+VLOOKUP(B579,MaestraLP3[[#All],[CÓDIGO]:[PRODUCTO FOCO]],30,0)*100+0.1</f>
        <v>#VALUE!</v>
      </c>
      <c r="I579" t="s">
        <v>3163</v>
      </c>
      <c r="J579">
        <f>+VLOOKUP(B579,MaestraLP3[[#All],[CÓDIGO]:[PRODUCTO FOCO]],29,0)</f>
        <v>26339.090909090908</v>
      </c>
    </row>
    <row r="580" spans="1:10" x14ac:dyDescent="0.35">
      <c r="A580" s="46" t="s">
        <v>3160</v>
      </c>
      <c r="B580" s="3">
        <v>104511800</v>
      </c>
      <c r="C580" t="str">
        <f>+VLOOKUP(B580,MaestraLP3[[#All],[CÓDIGO]:[PRODUCTO FOCO]],7,0)</f>
        <v>CAPSULAS Y PODS</v>
      </c>
      <c r="D580" s="46" t="str">
        <f>+VLOOKUP(B580,MaestraLP3[[#All],[CÓDIGO]:[PRODUCTO FOCO]],8,0)</f>
        <v>CAPSULA ESPRESSO CAFFE CREMA LAVAZZA 8 g</v>
      </c>
      <c r="E580" s="46" t="s">
        <v>3161</v>
      </c>
      <c r="F580" s="46" t="s">
        <v>3162</v>
      </c>
      <c r="G580" s="47" t="e">
        <f>+VLOOKUP(B580,MaestraLP3[[#All],[CÓDIGO]:[PRODUCTO FOCO]],30,0)*100+0.1</f>
        <v>#VALUE!</v>
      </c>
      <c r="I580" t="s">
        <v>3163</v>
      </c>
      <c r="J580">
        <f>+VLOOKUP(B580,MaestraLP3[[#All],[CÓDIGO]:[PRODUCTO FOCO]],29,0)</f>
        <v>15607.833333333334</v>
      </c>
    </row>
    <row r="581" spans="1:10" x14ac:dyDescent="0.35">
      <c r="A581" s="46" t="s">
        <v>3160</v>
      </c>
      <c r="B581" s="3">
        <v>104523800</v>
      </c>
      <c r="C581" t="str">
        <f>+VLOOKUP(B581,MaestraLP3[[#All],[CÓDIGO]:[PRODUCTO FOCO]],7,0)</f>
        <v>CAPSULAS Y PODS</v>
      </c>
      <c r="D581" s="46" t="str">
        <f>+VLOOKUP(B581,MaestraLP3[[#All],[CÓDIGO]:[PRODUCTO FOCO]],8,0)</f>
        <v>CAPSULA ESPRESSO GOLD SELECT LAVAZZA 8 g</v>
      </c>
      <c r="E581" s="46" t="s">
        <v>3161</v>
      </c>
      <c r="F581" s="46" t="s">
        <v>3162</v>
      </c>
      <c r="G581" s="47" t="e">
        <f>+VLOOKUP(B581,MaestraLP3[[#All],[CÓDIGO]:[PRODUCTO FOCO]],30,0)*100+0.1</f>
        <v>#VALUE!</v>
      </c>
      <c r="I581" t="s">
        <v>3163</v>
      </c>
      <c r="J581">
        <f>+VLOOKUP(B581,MaestraLP3[[#All],[CÓDIGO]:[PRODUCTO FOCO]],29,0)</f>
        <v>17067.5</v>
      </c>
    </row>
    <row r="582" spans="1:10" x14ac:dyDescent="0.35">
      <c r="A582" s="46" t="s">
        <v>3160</v>
      </c>
      <c r="B582" s="3">
        <v>104511810</v>
      </c>
      <c r="C582" t="str">
        <f>+VLOOKUP(B582,MaestraLP3[[#All],[CÓDIGO]:[PRODUCTO FOCO]],7,0)</f>
        <v>CAPSULAS Y PODS</v>
      </c>
      <c r="D582" s="46" t="str">
        <f>+VLOOKUP(B582,MaestraLP3[[#All],[CÓDIGO]:[PRODUCTO FOCO]],8,0)</f>
        <v>CAPSULA ESPRESSO ROTONDO LAVAZZA 8 g</v>
      </c>
      <c r="E582" s="46" t="s">
        <v>3161</v>
      </c>
      <c r="F582" s="46" t="s">
        <v>3162</v>
      </c>
      <c r="G582" s="47" t="e">
        <f>+VLOOKUP(B582,MaestraLP3[[#All],[CÓDIGO]:[PRODUCTO FOCO]],30,0)*100+0.1</f>
        <v>#VALUE!</v>
      </c>
      <c r="I582" t="s">
        <v>3163</v>
      </c>
      <c r="J582">
        <f>+VLOOKUP(B582,MaestraLP3[[#All],[CÓDIGO]:[PRODUCTO FOCO]],29,0)</f>
        <v>15330.266666666666</v>
      </c>
    </row>
    <row r="583" spans="1:10" x14ac:dyDescent="0.35">
      <c r="A583" s="46" t="s">
        <v>3160</v>
      </c>
      <c r="B583" s="3">
        <v>104523830</v>
      </c>
      <c r="C583" t="str">
        <f>+VLOOKUP(B583,MaestraLP3[[#All],[CÓDIGO]:[PRODUCTO FOCO]],7,0)</f>
        <v>CAPSULAS Y PODS</v>
      </c>
      <c r="D583" s="46" t="str">
        <f>+VLOOKUP(B583,MaestraLP3[[#All],[CÓDIGO]:[PRODUCTO FOCO]],8,0)</f>
        <v>CAPSULA ESPRESSO TIERRA SEL LAVAZZA 8 g</v>
      </c>
      <c r="E583" s="46" t="s">
        <v>3161</v>
      </c>
      <c r="F583" s="46" t="s">
        <v>3162</v>
      </c>
      <c r="G583" s="47" t="e">
        <f>+VLOOKUP(B583,MaestraLP3[[#All],[CÓDIGO]:[PRODUCTO FOCO]],30,0)*100+0.1</f>
        <v>#VALUE!</v>
      </c>
      <c r="I583" t="s">
        <v>3163</v>
      </c>
      <c r="J583">
        <f>+VLOOKUP(B583,MaestraLP3[[#All],[CÓDIGO]:[PRODUCTO FOCO]],29,0)</f>
        <v>21385.555555555555</v>
      </c>
    </row>
    <row r="584" spans="1:10" x14ac:dyDescent="0.35">
      <c r="A584" s="46" t="s">
        <v>3160</v>
      </c>
      <c r="B584" s="3">
        <v>104523850</v>
      </c>
      <c r="C584" t="str">
        <f>+VLOOKUP(B584,MaestraLP3[[#All],[CÓDIGO]:[PRODUCTO FOCO]],7,0)</f>
        <v>CAPSULAS Y PODS</v>
      </c>
      <c r="D584" s="46" t="str">
        <f>+VLOOKUP(B584,MaestraLP3[[#All],[CÓDIGO]:[PRODUCTO FOCO]],8,0)</f>
        <v>CAPSULA ESPRESSO TOP CLASS LAVAZZA 8 g</v>
      </c>
      <c r="E584" s="46" t="s">
        <v>3161</v>
      </c>
      <c r="F584" s="46" t="s">
        <v>3162</v>
      </c>
      <c r="G584" s="47" t="e">
        <f>+VLOOKUP(B584,MaestraLP3[[#All],[CÓDIGO]:[PRODUCTO FOCO]],30,0)*100+0.1</f>
        <v>#VALUE!</v>
      </c>
      <c r="I584" t="s">
        <v>3163</v>
      </c>
      <c r="J584">
        <f>+VLOOKUP(B584,MaestraLP3[[#All],[CÓDIGO]:[PRODUCTO FOCO]],29,0)</f>
        <v>21570</v>
      </c>
    </row>
    <row r="585" spans="1:10" x14ac:dyDescent="0.35">
      <c r="A585" s="46" t="s">
        <v>3160</v>
      </c>
      <c r="B585" s="3">
        <v>104522340</v>
      </c>
      <c r="C585" t="str">
        <f>+VLOOKUP(B585,MaestraLP3[[#All],[CÓDIGO]:[PRODUCTO FOCO]],7,0)</f>
        <v>SYRUPS</v>
      </c>
      <c r="D585" s="46" t="str">
        <f>+VLOOKUP(B585,MaestraLP3[[#All],[CÓDIGO]:[PRODUCTO FOCO]],8,0)</f>
        <v>SYRUP AVELLANA TORANI 750 ml</v>
      </c>
      <c r="E585" s="46" t="s">
        <v>3161</v>
      </c>
      <c r="F585" s="46" t="s">
        <v>3162</v>
      </c>
      <c r="G585" s="47" t="e">
        <f>+VLOOKUP(B585,MaestraLP3[[#All],[CÓDIGO]:[PRODUCTO FOCO]],30,0)*100+0.1</f>
        <v>#VALUE!</v>
      </c>
      <c r="I585" t="s">
        <v>3163</v>
      </c>
      <c r="J585">
        <f>+VLOOKUP(B585,MaestraLP3[[#All],[CÓDIGO]:[PRODUCTO FOCO]],29,0)</f>
        <v>5416.666666666667</v>
      </c>
    </row>
    <row r="586" spans="1:10" x14ac:dyDescent="0.35">
      <c r="A586" s="46" t="s">
        <v>3160</v>
      </c>
      <c r="B586" s="3">
        <v>104522330</v>
      </c>
      <c r="C586" t="str">
        <f>+VLOOKUP(B586,MaestraLP3[[#All],[CÓDIGO]:[PRODUCTO FOCO]],7,0)</f>
        <v>SYRUPS</v>
      </c>
      <c r="D586" s="46" t="str">
        <f>+VLOOKUP(B586,MaestraLP3[[#All],[CÓDIGO]:[PRODUCTO FOCO]],8,0)</f>
        <v>SYRUP CARAMELO TORANI 750 ml</v>
      </c>
      <c r="E586" s="46" t="s">
        <v>3161</v>
      </c>
      <c r="F586" s="46" t="s">
        <v>3162</v>
      </c>
      <c r="G586" s="47" t="e">
        <f>+VLOOKUP(B586,MaestraLP3[[#All],[CÓDIGO]:[PRODUCTO FOCO]],30,0)*100+0.1</f>
        <v>#VALUE!</v>
      </c>
      <c r="I586" t="s">
        <v>3163</v>
      </c>
      <c r="J586">
        <f>+VLOOKUP(B586,MaestraLP3[[#All],[CÓDIGO]:[PRODUCTO FOCO]],29,0)</f>
        <v>5416.666666666667</v>
      </c>
    </row>
    <row r="587" spans="1:10" x14ac:dyDescent="0.35">
      <c r="A587" s="46" t="s">
        <v>3160</v>
      </c>
      <c r="B587" s="3">
        <v>104522350</v>
      </c>
      <c r="C587" t="str">
        <f>+VLOOKUP(B587,MaestraLP3[[#All],[CÓDIGO]:[PRODUCTO FOCO]],7,0)</f>
        <v>SYRUPS</v>
      </c>
      <c r="D587" s="46" t="str">
        <f>+VLOOKUP(B587,MaestraLP3[[#All],[CÓDIGO]:[PRODUCTO FOCO]],8,0)</f>
        <v>SYRUP COCO TORANI 750 ml</v>
      </c>
      <c r="E587" s="46" t="s">
        <v>3161</v>
      </c>
      <c r="F587" s="46" t="s">
        <v>3162</v>
      </c>
      <c r="G587" s="47" t="e">
        <f>+VLOOKUP(B587,MaestraLP3[[#All],[CÓDIGO]:[PRODUCTO FOCO]],30,0)*100+0.1</f>
        <v>#VALUE!</v>
      </c>
      <c r="I587" t="s">
        <v>3163</v>
      </c>
      <c r="J587">
        <f>+VLOOKUP(B587,MaestraLP3[[#All],[CÓDIGO]:[PRODUCTO FOCO]],29,0)</f>
        <v>5416.666666666667</v>
      </c>
    </row>
    <row r="588" spans="1:10" x14ac:dyDescent="0.35">
      <c r="A588" s="46" t="s">
        <v>3160</v>
      </c>
      <c r="B588" s="3">
        <v>104522360</v>
      </c>
      <c r="C588" t="str">
        <f>+VLOOKUP(B588,MaestraLP3[[#All],[CÓDIGO]:[PRODUCTO FOCO]],7,0)</f>
        <v>SYRUPS</v>
      </c>
      <c r="D588" s="46" t="str">
        <f>+VLOOKUP(B588,MaestraLP3[[#All],[CÓDIGO]:[PRODUCTO FOCO]],8,0)</f>
        <v>SYRUP MENTA TORANI 750 ml</v>
      </c>
      <c r="E588" s="46" t="s">
        <v>3161</v>
      </c>
      <c r="F588" s="46" t="s">
        <v>3162</v>
      </c>
      <c r="G588" s="47" t="e">
        <f>+VLOOKUP(B588,MaestraLP3[[#All],[CÓDIGO]:[PRODUCTO FOCO]],30,0)*100+0.1</f>
        <v>#VALUE!</v>
      </c>
      <c r="I588" t="s">
        <v>3163</v>
      </c>
      <c r="J588">
        <f>+VLOOKUP(B588,MaestraLP3[[#All],[CÓDIGO]:[PRODUCTO FOCO]],29,0)</f>
        <v>5416.666666666667</v>
      </c>
    </row>
    <row r="589" spans="1:10" x14ac:dyDescent="0.35">
      <c r="A589" s="46" t="s">
        <v>3160</v>
      </c>
      <c r="B589" s="3">
        <v>104522370</v>
      </c>
      <c r="C589" t="str">
        <f>+VLOOKUP(B589,MaestraLP3[[#All],[CÓDIGO]:[PRODUCTO FOCO]],7,0)</f>
        <v>SYRUPS</v>
      </c>
      <c r="D589" s="46" t="str">
        <f>+VLOOKUP(B589,MaestraLP3[[#All],[CÓDIGO]:[PRODUCTO FOCO]],8,0)</f>
        <v>SYRUP TE CHAI TORANI 750 ml</v>
      </c>
      <c r="E589" s="46" t="s">
        <v>3161</v>
      </c>
      <c r="F589" s="46" t="s">
        <v>3162</v>
      </c>
      <c r="G589" s="47" t="e">
        <f>+VLOOKUP(B589,MaestraLP3[[#All],[CÓDIGO]:[PRODUCTO FOCO]],30,0)*100+0.1</f>
        <v>#VALUE!</v>
      </c>
      <c r="I589" t="s">
        <v>3163</v>
      </c>
      <c r="J589">
        <f>+VLOOKUP(B589,MaestraLP3[[#All],[CÓDIGO]:[PRODUCTO FOCO]],29,0)</f>
        <v>5416.666666666667</v>
      </c>
    </row>
    <row r="590" spans="1:10" x14ac:dyDescent="0.35">
      <c r="A590" s="46" t="s">
        <v>3160</v>
      </c>
      <c r="B590" s="3">
        <v>104522380</v>
      </c>
      <c r="C590" t="str">
        <f>+VLOOKUP(B590,MaestraLP3[[#All],[CÓDIGO]:[PRODUCTO FOCO]],7,0)</f>
        <v>SYRUPS</v>
      </c>
      <c r="D590" s="46" t="str">
        <f>+VLOOKUP(B590,MaestraLP3[[#All],[CÓDIGO]:[PRODUCTO FOCO]],8,0)</f>
        <v>SYRUP VAINILLA TORANI 750 ml</v>
      </c>
      <c r="E590" s="46" t="s">
        <v>3161</v>
      </c>
      <c r="F590" s="46" t="s">
        <v>3162</v>
      </c>
      <c r="G590" s="47" t="e">
        <f>+VLOOKUP(B590,MaestraLP3[[#All],[CÓDIGO]:[PRODUCTO FOCO]],30,0)*100+0.1</f>
        <v>#VALUE!</v>
      </c>
      <c r="I590" t="s">
        <v>3163</v>
      </c>
      <c r="J590">
        <f>+VLOOKUP(B590,MaestraLP3[[#All],[CÓDIGO]:[PRODUCTO FOCO]],29,0)</f>
        <v>5416.666666666667</v>
      </c>
    </row>
    <row r="591" spans="1:10" x14ac:dyDescent="0.35">
      <c r="A591" s="46" t="s">
        <v>3160</v>
      </c>
      <c r="B591" s="3">
        <v>104521060</v>
      </c>
      <c r="C591" t="str">
        <f>+VLOOKUP(B591,MaestraLP3[[#All],[CÓDIGO]:[PRODUCTO FOCO]],7,0)</f>
        <v>TE Y OTRAS BEBIDAS CALIENTES</v>
      </c>
      <c r="D591" s="46" t="str">
        <f>+VLOOKUP(B591,MaestraLP3[[#All],[CÓDIGO]:[PRODUCTO FOCO]],8,0)</f>
        <v>CHOCOLATE EN POLVO LAVAZZA 20 g</v>
      </c>
      <c r="E591" s="46" t="s">
        <v>3161</v>
      </c>
      <c r="F591" s="46" t="s">
        <v>3162</v>
      </c>
      <c r="G591" s="47" t="e">
        <f>+VLOOKUP(B591,MaestraLP3[[#All],[CÓDIGO]:[PRODUCTO FOCO]],30,0)*100+0.1</f>
        <v>#VALUE!</v>
      </c>
      <c r="I591" t="s">
        <v>3163</v>
      </c>
      <c r="J591">
        <f>+VLOOKUP(B591,MaestraLP3[[#All],[CÓDIGO]:[PRODUCTO FOCO]],29,0)</f>
        <v>11570</v>
      </c>
    </row>
    <row r="592" spans="1:10" x14ac:dyDescent="0.35">
      <c r="A592" s="46" t="s">
        <v>3160</v>
      </c>
      <c r="B592" s="3">
        <v>101710140</v>
      </c>
      <c r="C592" t="str">
        <f>+VLOOKUP(B592,MaestraLP3[[#All],[CÓDIGO]:[PRODUCTO FOCO]],7,0)</f>
        <v>TE Y OTRAS BEBIDAS CALIENTES</v>
      </c>
      <c r="D592" s="46" t="str">
        <f>+VLOOKUP(B592,MaestraLP3[[#All],[CÓDIGO]:[PRODUCTO FOCO]],8,0)</f>
        <v>EMBLEM CEYLAN IMP 20 BLS</v>
      </c>
      <c r="E592" s="46" t="s">
        <v>3161</v>
      </c>
      <c r="F592" s="46" t="s">
        <v>3162</v>
      </c>
      <c r="G592" s="47" t="e">
        <f>+VLOOKUP(B592,MaestraLP3[[#All],[CÓDIGO]:[PRODUCTO FOCO]],30,0)*100+0.1</f>
        <v>#VALUE!</v>
      </c>
      <c r="I592" t="s">
        <v>3163</v>
      </c>
      <c r="J592">
        <f>+VLOOKUP(B592,MaestraLP3[[#All],[CÓDIGO]:[PRODUCTO FOCO]],29,0)</f>
        <v>13178.08333333333</v>
      </c>
    </row>
    <row r="593" spans="1:10" x14ac:dyDescent="0.35">
      <c r="A593" s="46" t="s">
        <v>3160</v>
      </c>
      <c r="B593" s="3">
        <v>101720006</v>
      </c>
      <c r="C593" t="str">
        <f>+VLOOKUP(B593,MaestraLP3[[#All],[CÓDIGO]:[PRODUCTO FOCO]],7,0)</f>
        <v>TE Y OTRAS BEBIDAS CALIENTES</v>
      </c>
      <c r="D593" s="46" t="str">
        <f>+VLOOKUP(B593,MaestraLP3[[#All],[CÓDIGO]:[PRODUCTO FOCO]],8,0)</f>
        <v>TE EMBLEM PREMIUM GRANEL 225G</v>
      </c>
      <c r="E593" s="46" t="s">
        <v>3161</v>
      </c>
      <c r="F593" s="46" t="s">
        <v>3162</v>
      </c>
      <c r="G593" s="47" t="e">
        <f>+VLOOKUP(B593,MaestraLP3[[#All],[CÓDIGO]:[PRODUCTO FOCO]],30,0)*100+0.1</f>
        <v>#VALUE!</v>
      </c>
      <c r="I593" t="s">
        <v>3163</v>
      </c>
      <c r="J593">
        <f>+VLOOKUP(B593,MaestraLP3[[#All],[CÓDIGO]:[PRODUCTO FOCO]],29,0)</f>
        <v>8216.355555555554</v>
      </c>
    </row>
    <row r="594" spans="1:10" x14ac:dyDescent="0.35">
      <c r="A594" s="46" t="s">
        <v>3160</v>
      </c>
      <c r="B594" s="3">
        <v>201400050</v>
      </c>
      <c r="C594" t="str">
        <f>+VLOOKUP(B594,MaestraLP3[[#All],[CÓDIGO]:[PRODUCTO FOCO]],7,0)</f>
        <v>TE Y OTRAS BEBIDAS CALIENTES</v>
      </c>
      <c r="D594" s="46" t="str">
        <f>+VLOOKUP(B594,MaestraLP3[[#All],[CÓDIGO]:[PRODUCTO FOCO]],8,0)</f>
        <v>TE EXCELSIOR CEYLAN GRANEL 250G</v>
      </c>
      <c r="E594" s="46" t="s">
        <v>3161</v>
      </c>
      <c r="F594" s="46" t="s">
        <v>3162</v>
      </c>
      <c r="G594" s="47" t="e">
        <f>+VLOOKUP(B594,MaestraLP3[[#All],[CÓDIGO]:[PRODUCTO FOCO]],30,0)*100+0.1</f>
        <v>#VALUE!</v>
      </c>
      <c r="I594" t="s">
        <v>3163</v>
      </c>
      <c r="J594">
        <f>+VLOOKUP(B594,MaestraLP3[[#All],[CÓDIGO]:[PRODUCTO FOCO]],29,0)</f>
        <v>3499.078</v>
      </c>
    </row>
    <row r="595" spans="1:10" x14ac:dyDescent="0.35">
      <c r="A595" s="46" t="s">
        <v>3160</v>
      </c>
      <c r="B595" s="3">
        <v>104523520</v>
      </c>
      <c r="C595" t="e">
        <f>+VLOOKUP(B595,MaestraLP3[[#All],[CÓDIGO]:[PRODUCTO FOCO]],7,0)</f>
        <v>#N/A</v>
      </c>
      <c r="D595" s="46" t="e">
        <f>+VLOOKUP(B595,MaestraLP3[[#All],[CÓDIGO]:[PRODUCTO FOCO]],8,0)</f>
        <v>#N/A</v>
      </c>
      <c r="E595" s="46" t="s">
        <v>3161</v>
      </c>
      <c r="F595" s="46" t="s">
        <v>3162</v>
      </c>
      <c r="G595" s="47" t="e">
        <f>+VLOOKUP(B595,MaestraLP3[[#All],[CÓDIGO]:[PRODUCTO FOCO]],30,0)*100+0.1</f>
        <v>#N/A</v>
      </c>
      <c r="I595" t="s">
        <v>3163</v>
      </c>
      <c r="J595" t="e">
        <f>+VLOOKUP(B595,MaestraLP3[[#All],[CÓDIGO]:[PRODUCTO FOCO]],29,0)</f>
        <v>#N/A</v>
      </c>
    </row>
    <row r="596" spans="1:10" x14ac:dyDescent="0.35">
      <c r="A596" s="46" t="s">
        <v>3160</v>
      </c>
      <c r="B596" s="3">
        <v>104538170</v>
      </c>
      <c r="C596" t="str">
        <f>+VLOOKUP(B596,MaestraLP3[[#All],[CÓDIGO]:[PRODUCTO FOCO]],7,0)</f>
        <v>TE Y OTRAS BEBIDAS CALIENTES</v>
      </c>
      <c r="D596" s="46" t="str">
        <f>+VLOOKUP(B596,MaestraLP3[[#All],[CÓDIGO]:[PRODUCTO FOCO]],8,0)</f>
        <v>TWININGS MANZANILLA 10X12</v>
      </c>
      <c r="E596" s="46" t="s">
        <v>3161</v>
      </c>
      <c r="F596" s="46" t="s">
        <v>3162</v>
      </c>
      <c r="G596" s="47" t="e">
        <f>+VLOOKUP(B596,MaestraLP3[[#All],[CÓDIGO]:[PRODUCTO FOCO]],30,0)*100+0.1</f>
        <v>#VALUE!</v>
      </c>
      <c r="I596" t="s">
        <v>3163</v>
      </c>
      <c r="J596">
        <f>+VLOOKUP(B596,MaestraLP3[[#All],[CÓDIGO]:[PRODUCTO FOCO]],29,0)</f>
        <v>6522.5</v>
      </c>
    </row>
    <row r="597" spans="1:10" x14ac:dyDescent="0.35">
      <c r="A597" s="46" t="s">
        <v>3160</v>
      </c>
      <c r="B597" s="3">
        <v>104545200</v>
      </c>
      <c r="C597" t="str">
        <f>+VLOOKUP(B597,MaestraLP3[[#All],[CÓDIGO]:[PRODUCTO FOCO]],7,0)</f>
        <v>ACCESORIOS</v>
      </c>
      <c r="D597" s="46" t="str">
        <f>+VLOOKUP(B597,MaestraLP3[[#All],[CÓDIGO]:[PRODUCTO FOCO]],8,0)</f>
        <v>ABLANDADOR AUTOMATICO 12 LT VH</v>
      </c>
      <c r="E597" s="46" t="s">
        <v>3161</v>
      </c>
      <c r="F597" s="46" t="s">
        <v>3162</v>
      </c>
      <c r="G597" s="47" t="e">
        <f>+VLOOKUP(B597,MaestraLP3[[#All],[CÓDIGO]:[PRODUCTO FOCO]],30,0)*100+0.1</f>
        <v>#VALUE!</v>
      </c>
      <c r="I597" t="s">
        <v>3163</v>
      </c>
      <c r="J597">
        <f>+VLOOKUP(B597,MaestraLP3[[#All],[CÓDIGO]:[PRODUCTO FOCO]],29,0)</f>
        <v>9270.27027027027</v>
      </c>
    </row>
    <row r="598" spans="1:10" x14ac:dyDescent="0.35">
      <c r="A598" s="46" t="s">
        <v>3160</v>
      </c>
      <c r="B598" s="3">
        <v>40002147</v>
      </c>
      <c r="C598" t="str">
        <f>+VLOOKUP(B598,MaestraLP3[[#All],[CÓDIGO]:[PRODUCTO FOCO]],7,0)</f>
        <v>ACCESORIOS</v>
      </c>
      <c r="D598" s="46" t="str">
        <f>+VLOOKUP(B598,MaestraLP3[[#All],[CÓDIGO]:[PRODUCTO FOCO]],8,0)</f>
        <v>BASE TERMO 5,7 l BUNN</v>
      </c>
      <c r="E598" s="46" t="s">
        <v>3161</v>
      </c>
      <c r="F598" s="46" t="s">
        <v>3162</v>
      </c>
      <c r="G598" s="47" t="e">
        <f>+VLOOKUP(B598,MaestraLP3[[#All],[CÓDIGO]:[PRODUCTO FOCO]],30,0)*100+0.1</f>
        <v>#VALUE!</v>
      </c>
      <c r="I598" t="s">
        <v>3163</v>
      </c>
      <c r="J598">
        <f>+VLOOKUP(B598,MaestraLP3[[#All],[CÓDIGO]:[PRODUCTO FOCO]],29,0)</f>
        <v>11451.984615384617</v>
      </c>
    </row>
    <row r="599" spans="1:10" x14ac:dyDescent="0.35">
      <c r="A599" s="46" t="s">
        <v>3160</v>
      </c>
      <c r="B599" s="3">
        <v>105020070</v>
      </c>
      <c r="C599" t="str">
        <f>+VLOOKUP(B599,MaestraLP3[[#All],[CÓDIGO]:[PRODUCTO FOCO]],7,0)</f>
        <v>ACCESORIOS</v>
      </c>
      <c r="D599" s="46" t="str">
        <f>+VLOOKUP(B599,MaestraLP3[[#All],[CÓDIGO]:[PRODUCTO FOCO]],8,0)</f>
        <v>BATIDOR DE LECHE BLANCO LAVAZZA</v>
      </c>
      <c r="E599" s="46" t="s">
        <v>3161</v>
      </c>
      <c r="F599" s="46" t="s">
        <v>3162</v>
      </c>
      <c r="G599" s="47" t="e">
        <f>+VLOOKUP(B599,MaestraLP3[[#All],[CÓDIGO]:[PRODUCTO FOCO]],30,0)*100+0.1</f>
        <v>#VALUE!</v>
      </c>
      <c r="I599" t="s">
        <v>3163</v>
      </c>
      <c r="J599">
        <f>+VLOOKUP(B599,MaestraLP3[[#All],[CÓDIGO]:[PRODUCTO FOCO]],29,0)</f>
        <v>15445.090909090906</v>
      </c>
    </row>
    <row r="600" spans="1:10" x14ac:dyDescent="0.35">
      <c r="A600" s="46" t="s">
        <v>3160</v>
      </c>
      <c r="B600" s="3">
        <v>40004996</v>
      </c>
      <c r="C600" t="str">
        <f>+VLOOKUP(B600,MaestraLP3[[#All],[CÓDIGO]:[PRODUCTO FOCO]],7,0)</f>
        <v>ACCESORIOS</v>
      </c>
      <c r="D600" s="46" t="str">
        <f>+VLOOKUP(B600,MaestraLP3[[#All],[CÓDIGO]:[PRODUCTO FOCO]],8,0)</f>
        <v>BOMBA VOLUMETRICA FLOJET </v>
      </c>
      <c r="E600" s="46" t="s">
        <v>3161</v>
      </c>
      <c r="F600" s="46" t="s">
        <v>3162</v>
      </c>
      <c r="G600" s="47" t="e">
        <f>+VLOOKUP(B600,MaestraLP3[[#All],[CÓDIGO]:[PRODUCTO FOCO]],30,0)*100+0.1</f>
        <v>#VALUE!</v>
      </c>
      <c r="I600" t="s">
        <v>3163</v>
      </c>
      <c r="J600">
        <f>+VLOOKUP(B600,MaestraLP3[[#All],[CÓDIGO]:[PRODUCTO FOCO]],29,0)</f>
        <v>91835.021978021963</v>
      </c>
    </row>
    <row r="601" spans="1:10" x14ac:dyDescent="0.35">
      <c r="A601" s="46" t="s">
        <v>3160</v>
      </c>
      <c r="B601" s="3">
        <v>104544240</v>
      </c>
      <c r="C601" t="str">
        <f>+VLOOKUP(B601,MaestraLP3[[#All],[CÓDIGO]:[PRODUCTO FOCO]],7,0)</f>
        <v>ACCESORIOS</v>
      </c>
      <c r="D601" s="46" t="str">
        <f>+VLOOKUP(B601,MaestraLP3[[#All],[CÓDIGO]:[PRODUCTO FOCO]],8,0)</f>
        <v>CABEZAL FILTRO VH</v>
      </c>
      <c r="E601" s="46" t="s">
        <v>3161</v>
      </c>
      <c r="F601" s="46" t="s">
        <v>3162</v>
      </c>
      <c r="G601" s="47" t="e">
        <f>+VLOOKUP(B601,MaestraLP3[[#All],[CÓDIGO]:[PRODUCTO FOCO]],30,0)*100+0.1</f>
        <v>#VALUE!</v>
      </c>
      <c r="I601" t="s">
        <v>3163</v>
      </c>
      <c r="J601">
        <f>+VLOOKUP(B601,MaestraLP3[[#All],[CÓDIGO]:[PRODUCTO FOCO]],29,0)</f>
        <v>25656.399999999998</v>
      </c>
    </row>
    <row r="602" spans="1:10" x14ac:dyDescent="0.35">
      <c r="A602" s="46" t="s">
        <v>3160</v>
      </c>
      <c r="B602" s="3">
        <v>92009365</v>
      </c>
      <c r="C602" t="str">
        <f>+VLOOKUP(B602,MaestraLP3[[#All],[CÓDIGO]:[PRODUCTO FOCO]],7,0)</f>
        <v>ACCESORIOS</v>
      </c>
      <c r="D602" s="46" t="str">
        <f>+VLOOKUP(B602,MaestraLP3[[#All],[CÓDIGO]:[PRODUCTO FOCO]],8,0)</f>
        <v>CAJA DEPOSITO BORRA CAFE</v>
      </c>
      <c r="E602" s="46" t="s">
        <v>3161</v>
      </c>
      <c r="F602" s="46" t="s">
        <v>3162</v>
      </c>
      <c r="G602" s="47" t="e">
        <f>+VLOOKUP(B602,MaestraLP3[[#All],[CÓDIGO]:[PRODUCTO FOCO]],30,0)*100+0.1</f>
        <v>#VALUE!</v>
      </c>
      <c r="I602" t="s">
        <v>3163</v>
      </c>
      <c r="J602">
        <f>+VLOOKUP(B602,MaestraLP3[[#All],[CÓDIGO]:[PRODUCTO FOCO]],29,0)</f>
        <v>4558.1760000000013</v>
      </c>
    </row>
    <row r="603" spans="1:10" x14ac:dyDescent="0.35">
      <c r="A603" s="46" t="s">
        <v>3160</v>
      </c>
      <c r="B603" s="3">
        <v>104518540</v>
      </c>
      <c r="C603" t="str">
        <f>+VLOOKUP(B603,MaestraLP3[[#All],[CÓDIGO]:[PRODUCTO FOCO]],7,0)</f>
        <v>ACCESORIOS</v>
      </c>
      <c r="D603" s="46" t="str">
        <f>+VLOOKUP(B603,MaestraLP3[[#All],[CÓDIGO]:[PRODUCTO FOCO]],8,0)</f>
        <v>CARTUCHO DE AGUA BUNN 5,7 l/m</v>
      </c>
      <c r="E603" s="46" t="s">
        <v>3161</v>
      </c>
      <c r="F603" s="46" t="s">
        <v>3162</v>
      </c>
      <c r="G603" s="47" t="e">
        <f>+VLOOKUP(B603,MaestraLP3[[#All],[CÓDIGO]:[PRODUCTO FOCO]],30,0)*100+0.1</f>
        <v>#VALUE!</v>
      </c>
      <c r="I603" t="s">
        <v>3163</v>
      </c>
      <c r="J603">
        <f>+VLOOKUP(B603,MaestraLP3[[#All],[CÓDIGO]:[PRODUCTO FOCO]],29,0)</f>
        <v>22376.14</v>
      </c>
    </row>
    <row r="604" spans="1:10" x14ac:dyDescent="0.35">
      <c r="A604" s="46" t="s">
        <v>3160</v>
      </c>
      <c r="B604" s="3">
        <v>104523020</v>
      </c>
      <c r="C604" t="str">
        <f>+VLOOKUP(B604,MaestraLP3[[#All],[CÓDIGO]:[PRODUCTO FOCO]],7,0)</f>
        <v>ACCESORIOS</v>
      </c>
      <c r="D604" s="46" t="str">
        <f>+VLOOKUP(B604,MaestraLP3[[#All],[CÓDIGO]:[PRODUCTO FOCO]],8,0)</f>
        <v>DOSIFICADOR SALSAS 1,89 l TORANI</v>
      </c>
      <c r="E604" s="46" t="s">
        <v>3161</v>
      </c>
      <c r="F604" s="46" t="s">
        <v>3162</v>
      </c>
      <c r="G604" s="47" t="e">
        <f>+VLOOKUP(B604,MaestraLP3[[#All],[CÓDIGO]:[PRODUCTO FOCO]],30,0)*100+0.1</f>
        <v>#VALUE!</v>
      </c>
      <c r="I604" t="s">
        <v>3163</v>
      </c>
      <c r="J604">
        <f>+VLOOKUP(B604,MaestraLP3[[#All],[CÓDIGO]:[PRODUCTO FOCO]],29,0)</f>
        <v>116803.33333333337</v>
      </c>
    </row>
    <row r="605" spans="1:10" x14ac:dyDescent="0.35">
      <c r="A605" s="46" t="s">
        <v>3160</v>
      </c>
      <c r="B605" s="3">
        <v>104523030</v>
      </c>
      <c r="C605" t="str">
        <f>+VLOOKUP(B605,MaestraLP3[[#All],[CÓDIGO]:[PRODUCTO FOCO]],7,0)</f>
        <v>ACCESORIOS</v>
      </c>
      <c r="D605" s="46" t="str">
        <f>+VLOOKUP(B605,MaestraLP3[[#All],[CÓDIGO]:[PRODUCTO FOCO]],8,0)</f>
        <v>DOSIFICADOR SYRUP 750 ml TORANI</v>
      </c>
      <c r="E605" s="46" t="s">
        <v>3161</v>
      </c>
      <c r="F605" s="46" t="s">
        <v>3162</v>
      </c>
      <c r="G605" s="47" t="e">
        <f>+VLOOKUP(B605,MaestraLP3[[#All],[CÓDIGO]:[PRODUCTO FOCO]],30,0)*100+0.1</f>
        <v>#VALUE!</v>
      </c>
      <c r="I605" t="s">
        <v>3163</v>
      </c>
      <c r="J605">
        <f>+VLOOKUP(B605,MaestraLP3[[#All],[CÓDIGO]:[PRODUCTO FOCO]],29,0)</f>
        <v>171703.0303030303</v>
      </c>
    </row>
    <row r="606" spans="1:10" x14ac:dyDescent="0.35">
      <c r="A606" s="46" t="s">
        <v>3160</v>
      </c>
      <c r="B606" s="3">
        <v>105201430</v>
      </c>
      <c r="C606" t="str">
        <f>+VLOOKUP(B606,MaestraLP3[[#All],[CÓDIGO]:[PRODUCTO FOCO]],7,0)</f>
        <v>ACCESORIOS</v>
      </c>
      <c r="D606" s="46" t="str">
        <f>+VLOOKUP(B606,MaestraLP3[[#All],[CÓDIGO]:[PRODUCTO FOCO]],8,0)</f>
        <v>EXHIBIDOR MINI PORCIONES LAVAZZA</v>
      </c>
      <c r="E606" s="46" t="s">
        <v>3161</v>
      </c>
      <c r="F606" s="46" t="s">
        <v>3162</v>
      </c>
      <c r="G606" s="47" t="e">
        <f>+VLOOKUP(B606,MaestraLP3[[#All],[CÓDIGO]:[PRODUCTO FOCO]],30,0)*100+0.1</f>
        <v>#VALUE!</v>
      </c>
      <c r="I606" t="s">
        <v>3163</v>
      </c>
      <c r="J606">
        <f>+VLOOKUP(B606,MaestraLP3[[#All],[CÓDIGO]:[PRODUCTO FOCO]],29,0)</f>
        <v>10724.559999999998</v>
      </c>
    </row>
    <row r="607" spans="1:10" x14ac:dyDescent="0.35">
      <c r="A607" s="46" t="s">
        <v>3160</v>
      </c>
      <c r="B607" s="3">
        <v>104518560</v>
      </c>
      <c r="C607" t="str">
        <f>+VLOOKUP(B607,MaestraLP3[[#All],[CÓDIGO]:[PRODUCTO FOCO]],7,0)</f>
        <v>ACCESORIOS</v>
      </c>
      <c r="D607" s="46" t="str">
        <f>+VLOOKUP(B607,MaestraLP3[[#All],[CÓDIGO]:[PRODUCTO FOCO]],8,0)</f>
        <v>FILTRO AGUA CON CARTUCHO 5,7 l/min BUNN</v>
      </c>
      <c r="E607" s="46" t="s">
        <v>3161</v>
      </c>
      <c r="F607" s="46" t="s">
        <v>3162</v>
      </c>
      <c r="G607" s="47" t="e">
        <f>+VLOOKUP(B607,MaestraLP3[[#All],[CÓDIGO]:[PRODUCTO FOCO]],30,0)*100+0.1</f>
        <v>#VALUE!</v>
      </c>
      <c r="I607" t="s">
        <v>3163</v>
      </c>
      <c r="J607">
        <f>+VLOOKUP(B607,MaestraLP3[[#All],[CÓDIGO]:[PRODUCTO FOCO]],29,0)</f>
        <v>147047.27735368954</v>
      </c>
    </row>
    <row r="608" spans="1:10" x14ac:dyDescent="0.35">
      <c r="A608" s="46" t="s">
        <v>3160</v>
      </c>
      <c r="B608" s="3">
        <v>104518550</v>
      </c>
      <c r="C608" t="str">
        <f>+VLOOKUP(B608,MaestraLP3[[#All],[CÓDIGO]:[PRODUCTO FOCO]],7,0)</f>
        <v>ACCESORIOS</v>
      </c>
      <c r="D608" s="46" t="str">
        <f>+VLOOKUP(B608,MaestraLP3[[#All],[CÓDIGO]:[PRODUCTO FOCO]],8,0)</f>
        <v>FILTRO BEST PROTECT</v>
      </c>
      <c r="E608" s="46" t="s">
        <v>3161</v>
      </c>
      <c r="F608" s="46" t="s">
        <v>3162</v>
      </c>
      <c r="G608" s="47" t="e">
        <f>+VLOOKUP(B608,MaestraLP3[[#All],[CÓDIGO]:[PRODUCTO FOCO]],30,0)*100+0.1</f>
        <v>#VALUE!</v>
      </c>
      <c r="I608" t="s">
        <v>3163</v>
      </c>
      <c r="J608">
        <f>+VLOOKUP(B608,MaestraLP3[[#All],[CÓDIGO]:[PRODUCTO FOCO]],29,0)</f>
        <v>45211.570000000007</v>
      </c>
    </row>
    <row r="609" spans="1:10" x14ac:dyDescent="0.35">
      <c r="A609" s="46" t="s">
        <v>3160</v>
      </c>
      <c r="B609" s="3">
        <v>104544230</v>
      </c>
      <c r="C609" t="str">
        <f>+VLOOKUP(B609,MaestraLP3[[#All],[CÓDIGO]:[PRODUCTO FOCO]],7,0)</f>
        <v>ACCESORIOS</v>
      </c>
      <c r="D609" s="46" t="str">
        <f>+VLOOKUP(B609,MaestraLP3[[#All],[CÓDIGO]:[PRODUCTO FOCO]],8,0)</f>
        <v>FILTRO COFFE CARE VH</v>
      </c>
      <c r="E609" s="46" t="s">
        <v>3161</v>
      </c>
      <c r="F609" s="46" t="s">
        <v>3162</v>
      </c>
      <c r="G609" s="47" t="e">
        <f>+VLOOKUP(B609,MaestraLP3[[#All],[CÓDIGO]:[PRODUCTO FOCO]],30,0)*100+0.1</f>
        <v>#VALUE!</v>
      </c>
      <c r="I609" t="s">
        <v>3163</v>
      </c>
      <c r="J609">
        <f>+VLOOKUP(B609,MaestraLP3[[#All],[CÓDIGO]:[PRODUCTO FOCO]],29,0)</f>
        <v>28420.000000000004</v>
      </c>
    </row>
    <row r="610" spans="1:10" x14ac:dyDescent="0.35">
      <c r="A610" s="46" t="s">
        <v>3160</v>
      </c>
      <c r="B610" s="3">
        <v>104522590</v>
      </c>
      <c r="C610" t="str">
        <f>+VLOOKUP(B610,MaestraLP3[[#All],[CÓDIGO]:[PRODUCTO FOCO]],7,0)</f>
        <v>ACCESORIOS</v>
      </c>
      <c r="D610" s="46" t="str">
        <f>+VLOOKUP(B610,MaestraLP3[[#All],[CÓDIGO]:[PRODUCTO FOCO]],8,0)</f>
        <v>FILTRO PAPEL ICBA BUNN</v>
      </c>
      <c r="E610" s="46" t="s">
        <v>3161</v>
      </c>
      <c r="F610" s="46" t="s">
        <v>3162</v>
      </c>
      <c r="G610" s="47" t="e">
        <f>+VLOOKUP(B610,MaestraLP3[[#All],[CÓDIGO]:[PRODUCTO FOCO]],30,0)*100+0.1</f>
        <v>#VALUE!</v>
      </c>
      <c r="I610" t="s">
        <v>3163</v>
      </c>
      <c r="J610">
        <f>+VLOOKUP(B610,MaestraLP3[[#All],[CÓDIGO]:[PRODUCTO FOCO]],29,0)</f>
        <v>63.70000000000001</v>
      </c>
    </row>
    <row r="611" spans="1:10" x14ac:dyDescent="0.35">
      <c r="A611" s="46" t="s">
        <v>3160</v>
      </c>
      <c r="B611" s="3">
        <v>104522600</v>
      </c>
      <c r="C611" t="str">
        <f>+VLOOKUP(B611,MaestraLP3[[#All],[CÓDIGO]:[PRODUCTO FOCO]],7,0)</f>
        <v>ACCESORIOS</v>
      </c>
      <c r="D611" s="46" t="str">
        <f>+VLOOKUP(B611,MaestraLP3[[#All],[CÓDIGO]:[PRODUCTO FOCO]],8,0)</f>
        <v>FILTRO PAPEL TITAN BUNN</v>
      </c>
      <c r="E611" s="46" t="s">
        <v>3161</v>
      </c>
      <c r="F611" s="46" t="s">
        <v>3162</v>
      </c>
      <c r="G611" s="47" t="e">
        <f>+VLOOKUP(B611,MaestraLP3[[#All],[CÓDIGO]:[PRODUCTO FOCO]],30,0)*100+0.1</f>
        <v>#VALUE!</v>
      </c>
      <c r="I611" t="s">
        <v>3163</v>
      </c>
      <c r="J611">
        <f>+VLOOKUP(B611,MaestraLP3[[#All],[CÓDIGO]:[PRODUCTO FOCO]],29,0)</f>
        <v>24990.000000000004</v>
      </c>
    </row>
    <row r="612" spans="1:10" x14ac:dyDescent="0.35">
      <c r="A612" s="46" t="s">
        <v>3160</v>
      </c>
      <c r="B612" s="3">
        <v>104518530</v>
      </c>
      <c r="C612" t="str">
        <f>+VLOOKUP(B612,MaestraLP3[[#All],[CÓDIGO]:[PRODUCTO FOCO]],7,0)</f>
        <v>ACCESORIOS</v>
      </c>
      <c r="D612" s="46" t="str">
        <f>+VLOOKUP(B612,MaestraLP3[[#All],[CÓDIGO]:[PRODUCTO FOCO]],8,0)</f>
        <v>KIT INSTALACION FILTRO SCALE PRO BUNN</v>
      </c>
      <c r="E612" s="46" t="s">
        <v>3161</v>
      </c>
      <c r="F612" s="46" t="s">
        <v>3162</v>
      </c>
      <c r="G612" s="47" t="e">
        <f>+VLOOKUP(B612,MaestraLP3[[#All],[CÓDIGO]:[PRODUCTO FOCO]],30,0)*100+0.1</f>
        <v>#VALUE!</v>
      </c>
      <c r="I612" t="s">
        <v>3163</v>
      </c>
      <c r="J612">
        <f>+VLOOKUP(B612,MaestraLP3[[#All],[CÓDIGO]:[PRODUCTO FOCO]],29,0)</f>
        <v>7244.8099999999995</v>
      </c>
    </row>
    <row r="613" spans="1:10" x14ac:dyDescent="0.35">
      <c r="A613" s="46" t="s">
        <v>3160</v>
      </c>
      <c r="B613" s="3">
        <v>104517980</v>
      </c>
      <c r="C613" t="str">
        <f>+VLOOKUP(B613,MaestraLP3[[#All],[CÓDIGO]:[PRODUCTO FOCO]],7,0)</f>
        <v>ACCESORIOS</v>
      </c>
      <c r="D613" s="46" t="str">
        <f>+VLOOKUP(B613,MaestraLP3[[#All],[CÓDIGO]:[PRODUCTO FOCO]],8,0)</f>
        <v>PAELLERAS 37 cm</v>
      </c>
      <c r="E613" s="46" t="s">
        <v>3161</v>
      </c>
      <c r="F613" s="46" t="s">
        <v>3162</v>
      </c>
      <c r="G613" s="47" t="e">
        <f>+VLOOKUP(B613,MaestraLP3[[#All],[CÓDIGO]:[PRODUCTO FOCO]],30,0)*100+0.1</f>
        <v>#VALUE!</v>
      </c>
      <c r="I613" t="s">
        <v>3163</v>
      </c>
      <c r="J613">
        <f>+VLOOKUP(B613,MaestraLP3[[#All],[CÓDIGO]:[PRODUCTO FOCO]],29,0)</f>
        <v>642.44749999999999</v>
      </c>
    </row>
    <row r="614" spans="1:10" x14ac:dyDescent="0.35">
      <c r="A614" s="46" t="s">
        <v>3160</v>
      </c>
      <c r="B614" s="3">
        <v>40009378</v>
      </c>
      <c r="C614" t="str">
        <f>+VLOOKUP(B614,MaestraLP3[[#All],[CÓDIGO]:[PRODUCTO FOCO]],7,0)</f>
        <v>ACCESORIOS</v>
      </c>
      <c r="D614" s="46" t="str">
        <f>+VLOOKUP(B614,MaestraLP3[[#All],[CÓDIGO]:[PRODUCTO FOCO]],8,0)</f>
        <v>PITCHER DE LECHE 1 l</v>
      </c>
      <c r="E614" s="46" t="s">
        <v>3161</v>
      </c>
      <c r="F614" s="46" t="s">
        <v>3162</v>
      </c>
      <c r="G614" s="47" t="e">
        <f>+VLOOKUP(B614,MaestraLP3[[#All],[CÓDIGO]:[PRODUCTO FOCO]],30,0)*100+0.1</f>
        <v>#VALUE!</v>
      </c>
      <c r="I614" t="s">
        <v>3163</v>
      </c>
      <c r="J614">
        <f>+VLOOKUP(B614,MaestraLP3[[#All],[CÓDIGO]:[PRODUCTO FOCO]],29,0)</f>
        <v>6385.4200000000019</v>
      </c>
    </row>
    <row r="615" spans="1:10" x14ac:dyDescent="0.35">
      <c r="A615" s="46" t="s">
        <v>3160</v>
      </c>
      <c r="B615" s="3">
        <v>40009375</v>
      </c>
      <c r="C615" t="str">
        <f>+VLOOKUP(B615,MaestraLP3[[#All],[CÓDIGO]:[PRODUCTO FOCO]],7,0)</f>
        <v>ACCESORIOS</v>
      </c>
      <c r="D615" s="46" t="str">
        <f>+VLOOKUP(B615,MaestraLP3[[#All],[CÓDIGO]:[PRODUCTO FOCO]],8,0)</f>
        <v>PITCHER DE LECHE 250 cc</v>
      </c>
      <c r="E615" s="46" t="s">
        <v>3161</v>
      </c>
      <c r="F615" s="46" t="s">
        <v>3162</v>
      </c>
      <c r="G615" s="47" t="e">
        <f>+VLOOKUP(B615,MaestraLP3[[#All],[CÓDIGO]:[PRODUCTO FOCO]],30,0)*100+0.1</f>
        <v>#VALUE!</v>
      </c>
      <c r="I615" t="s">
        <v>3163</v>
      </c>
      <c r="J615">
        <f>+VLOOKUP(B615,MaestraLP3[[#All],[CÓDIGO]:[PRODUCTO FOCO]],29,0)</f>
        <v>44967.25</v>
      </c>
    </row>
    <row r="616" spans="1:10" x14ac:dyDescent="0.35">
      <c r="A616" s="46" t="s">
        <v>3160</v>
      </c>
      <c r="B616" s="3">
        <v>40009376</v>
      </c>
      <c r="C616" t="str">
        <f>+VLOOKUP(B616,MaestraLP3[[#All],[CÓDIGO]:[PRODUCTO FOCO]],7,0)</f>
        <v>ACCESORIOS</v>
      </c>
      <c r="D616" s="46" t="str">
        <f>+VLOOKUP(B616,MaestraLP3[[#All],[CÓDIGO]:[PRODUCTO FOCO]],8,0)</f>
        <v>PITCHER DE LECHE 500 cc</v>
      </c>
      <c r="E616" s="46" t="s">
        <v>3161</v>
      </c>
      <c r="F616" s="46" t="s">
        <v>3162</v>
      </c>
      <c r="G616" s="47" t="e">
        <f>+VLOOKUP(B616,MaestraLP3[[#All],[CÓDIGO]:[PRODUCTO FOCO]],30,0)*100+0.1</f>
        <v>#VALUE!</v>
      </c>
      <c r="I616" t="s">
        <v>3163</v>
      </c>
      <c r="J616">
        <f>+VLOOKUP(B616,MaestraLP3[[#All],[CÓDIGO]:[PRODUCTO FOCO]],29,0)</f>
        <v>36369.749999999993</v>
      </c>
    </row>
    <row r="617" spans="1:10" x14ac:dyDescent="0.35">
      <c r="A617" s="46" t="s">
        <v>3160</v>
      </c>
      <c r="B617" s="3">
        <v>40009377</v>
      </c>
      <c r="C617" t="str">
        <f>+VLOOKUP(B617,MaestraLP3[[#All],[CÓDIGO]:[PRODUCTO FOCO]],7,0)</f>
        <v>ACCESORIOS</v>
      </c>
      <c r="D617" s="46" t="str">
        <f>+VLOOKUP(B617,MaestraLP3[[#All],[CÓDIGO]:[PRODUCTO FOCO]],8,0)</f>
        <v>PITCHER DE LECHE 750 cc</v>
      </c>
      <c r="E617" s="46" t="s">
        <v>3161</v>
      </c>
      <c r="F617" s="46" t="s">
        <v>3162</v>
      </c>
      <c r="G617" s="47" t="e">
        <f>+VLOOKUP(B617,MaestraLP3[[#All],[CÓDIGO]:[PRODUCTO FOCO]],30,0)*100+0.1</f>
        <v>#VALUE!</v>
      </c>
      <c r="I617" t="s">
        <v>3163</v>
      </c>
      <c r="J617">
        <f>+VLOOKUP(B617,MaestraLP3[[#All],[CÓDIGO]:[PRODUCTO FOCO]],29,0)</f>
        <v>33033.485714285722</v>
      </c>
    </row>
    <row r="618" spans="1:10" x14ac:dyDescent="0.35">
      <c r="A618" s="46" t="s">
        <v>3160</v>
      </c>
      <c r="B618" s="3">
        <v>100093730</v>
      </c>
      <c r="C618" t="str">
        <f>+VLOOKUP(B618,MaestraLP3[[#All],[CÓDIGO]:[PRODUCTO FOCO]],7,0)</f>
        <v>ACCESORIOS</v>
      </c>
      <c r="D618" s="46" t="str">
        <f>+VLOOKUP(B618,MaestraLP3[[#All],[CÓDIGO]:[PRODUCTO FOCO]],8,0)</f>
        <v>PRENSA CAFE DINAMOMETRICA 25 kg</v>
      </c>
      <c r="E618" s="46" t="s">
        <v>3161</v>
      </c>
      <c r="F618" s="46" t="s">
        <v>3162</v>
      </c>
      <c r="G618" s="47" t="e">
        <f>+VLOOKUP(B618,MaestraLP3[[#All],[CÓDIGO]:[PRODUCTO FOCO]],30,0)*100+0.1</f>
        <v>#VALUE!</v>
      </c>
      <c r="I618" t="s">
        <v>3163</v>
      </c>
      <c r="J618">
        <f>+VLOOKUP(B618,MaestraLP3[[#All],[CÓDIGO]:[PRODUCTO FOCO]],29,0)</f>
        <v>5058.2047999999986</v>
      </c>
    </row>
    <row r="619" spans="1:10" x14ac:dyDescent="0.35">
      <c r="A619" s="46" t="s">
        <v>3160</v>
      </c>
      <c r="B619" s="3">
        <v>40005008</v>
      </c>
      <c r="C619" t="str">
        <f>+VLOOKUP(B619,MaestraLP3[[#All],[CÓDIGO]:[PRODUCTO FOCO]],7,0)</f>
        <v>ACCESORIOS</v>
      </c>
      <c r="D619" s="46" t="str">
        <f>+VLOOKUP(B619,MaestraLP3[[#All],[CÓDIGO]:[PRODUCTO FOCO]],8,0)</f>
        <v>PRENSADOR MANUAL DINAMOMETRICO</v>
      </c>
      <c r="E619" s="46" t="s">
        <v>3161</v>
      </c>
      <c r="F619" s="46" t="s">
        <v>3162</v>
      </c>
      <c r="G619" s="47" t="e">
        <f>+VLOOKUP(B619,MaestraLP3[[#All],[CÓDIGO]:[PRODUCTO FOCO]],30,0)*100+0.1</f>
        <v>#VALUE!</v>
      </c>
      <c r="I619" t="s">
        <v>3163</v>
      </c>
      <c r="J619">
        <f>+VLOOKUP(B619,MaestraLP3[[#All],[CÓDIGO]:[PRODUCTO FOCO]],29,0)</f>
        <v>37135.819999999992</v>
      </c>
    </row>
    <row r="620" spans="1:10" x14ac:dyDescent="0.35">
      <c r="A620" s="46" t="s">
        <v>3160</v>
      </c>
      <c r="B620" s="3">
        <v>104522610</v>
      </c>
      <c r="C620" t="str">
        <f>+VLOOKUP(B620,MaestraLP3[[#All],[CÓDIGO]:[PRODUCTO FOCO]],7,0)</f>
        <v>ACCESORIOS</v>
      </c>
      <c r="D620" s="46" t="str">
        <f>+VLOOKUP(B620,MaestraLP3[[#All],[CÓDIGO]:[PRODUCTO FOCO]],8,0)</f>
        <v>REFRIGERADOR DE LECHE PARA LB 2317</v>
      </c>
      <c r="E620" s="46" t="s">
        <v>3161</v>
      </c>
      <c r="F620" s="46" t="s">
        <v>3162</v>
      </c>
      <c r="G620" s="47" t="e">
        <f>+VLOOKUP(B620,MaestraLP3[[#All],[CÓDIGO]:[PRODUCTO FOCO]],30,0)*100+0.1</f>
        <v>#VALUE!</v>
      </c>
      <c r="I620" t="s">
        <v>3163</v>
      </c>
      <c r="J620">
        <f>+VLOOKUP(B620,MaestraLP3[[#All],[CÓDIGO]:[PRODUCTO FOCO]],29,0)</f>
        <v>14608.54833333333</v>
      </c>
    </row>
    <row r="621" spans="1:10" x14ac:dyDescent="0.35">
      <c r="A621" s="46" t="s">
        <v>3160</v>
      </c>
      <c r="B621" s="3">
        <v>40002139</v>
      </c>
      <c r="C621" t="str">
        <f>+VLOOKUP(B621,MaestraLP3[[#All],[CÓDIGO]:[PRODUCTO FOCO]],7,0)</f>
        <v>ACCESORIOS</v>
      </c>
      <c r="D621" s="46" t="str">
        <f>+VLOOKUP(B621,MaestraLP3[[#All],[CÓDIGO]:[PRODUCTO FOCO]],8,0)</f>
        <v>TAMPER MANUAL DE ALUMINIO</v>
      </c>
      <c r="E621" s="46" t="s">
        <v>3161</v>
      </c>
      <c r="F621" s="46" t="s">
        <v>3162</v>
      </c>
      <c r="G621" s="47" t="e">
        <f>+VLOOKUP(B621,MaestraLP3[[#All],[CÓDIGO]:[PRODUCTO FOCO]],30,0)*100+0.1</f>
        <v>#VALUE!</v>
      </c>
      <c r="I621" t="s">
        <v>3163</v>
      </c>
      <c r="J621">
        <f>+VLOOKUP(B621,MaestraLP3[[#All],[CÓDIGO]:[PRODUCTO FOCO]],29,0)</f>
        <v>3176.1711111111103</v>
      </c>
    </row>
    <row r="622" spans="1:10" x14ac:dyDescent="0.35">
      <c r="A622" s="46" t="s">
        <v>3160</v>
      </c>
      <c r="B622" s="3">
        <v>40642060</v>
      </c>
      <c r="C622" t="str">
        <f>+VLOOKUP(B622,MaestraLP3[[#All],[CÓDIGO]:[PRODUCTO FOCO]],7,0)</f>
        <v>ACCESORIOS</v>
      </c>
      <c r="D622" s="46" t="str">
        <f>+VLOOKUP(B622,MaestraLP3[[#All],[CÓDIGO]:[PRODUCTO FOCO]],8,0)</f>
        <v>TERMO 3,8 L BUNN</v>
      </c>
      <c r="E622" s="46" t="s">
        <v>3161</v>
      </c>
      <c r="F622" s="46" t="s">
        <v>3162</v>
      </c>
      <c r="G622" s="47" t="e">
        <f>+VLOOKUP(B622,MaestraLP3[[#All],[CÓDIGO]:[PRODUCTO FOCO]],30,0)*100+0.1</f>
        <v>#VALUE!</v>
      </c>
      <c r="I622" t="s">
        <v>3163</v>
      </c>
      <c r="J622">
        <f>+VLOOKUP(B622,MaestraLP3[[#All],[CÓDIGO]:[PRODUCTO FOCO]],29,0)</f>
        <v>9891.9575000000004</v>
      </c>
    </row>
    <row r="623" spans="1:10" x14ac:dyDescent="0.35">
      <c r="A623" s="46" t="s">
        <v>3160</v>
      </c>
      <c r="B623" s="3">
        <v>40002148</v>
      </c>
      <c r="C623" t="str">
        <f>+VLOOKUP(B623,MaestraLP3[[#All],[CÓDIGO]:[PRODUCTO FOCO]],7,0)</f>
        <v>ACCESORIOS</v>
      </c>
      <c r="D623" s="46" t="str">
        <f>+VLOOKUP(B623,MaestraLP3[[#All],[CÓDIGO]:[PRODUCTO FOCO]],8,0)</f>
        <v>TERMO TF NEGRO CON BASE 5,7 L BUNN</v>
      </c>
      <c r="E623" s="46" t="s">
        <v>3161</v>
      </c>
      <c r="F623" s="46" t="s">
        <v>3162</v>
      </c>
      <c r="G623" s="47" t="e">
        <f>+VLOOKUP(B623,MaestraLP3[[#All],[CÓDIGO]:[PRODUCTO FOCO]],30,0)*100+0.1</f>
        <v>#VALUE!</v>
      </c>
      <c r="I623" t="s">
        <v>3163</v>
      </c>
      <c r="J623">
        <f>+VLOOKUP(B623,MaestraLP3[[#All],[CÓDIGO]:[PRODUCTO FOCO]],29,0)</f>
        <v>27260.283333333326</v>
      </c>
    </row>
    <row r="624" spans="1:10" x14ac:dyDescent="0.35">
      <c r="A624" s="46" t="s">
        <v>3160</v>
      </c>
      <c r="B624" s="3">
        <v>40002118</v>
      </c>
      <c r="C624" t="str">
        <f>+VLOOKUP(B624,MaestraLP3[[#All],[CÓDIGO]:[PRODUCTO FOCO]],7,0)</f>
        <v>ACCESORIOS</v>
      </c>
      <c r="D624" s="46" t="str">
        <f>+VLOOKUP(B624,MaestraLP3[[#All],[CÓDIGO]:[PRODUCTO FOCO]],8,0)</f>
        <v>TERMO AIRPOT 2,5 l SST LA SINGLE PK</v>
      </c>
      <c r="E624" s="46" t="s">
        <v>3161</v>
      </c>
      <c r="F624" s="46" t="s">
        <v>3162</v>
      </c>
      <c r="G624" s="47" t="e">
        <f>+VLOOKUP(B624,MaestraLP3[[#All],[CÓDIGO]:[PRODUCTO FOCO]],30,0)*100+0.1</f>
        <v>#VALUE!</v>
      </c>
      <c r="I624" t="s">
        <v>3163</v>
      </c>
      <c r="J624">
        <f>+VLOOKUP(B624,MaestraLP3[[#All],[CÓDIGO]:[PRODUCTO FOCO]],29,0)</f>
        <v>9811.3666666666668</v>
      </c>
    </row>
    <row r="625" spans="1:10" x14ac:dyDescent="0.35">
      <c r="A625" s="46" t="s">
        <v>3160</v>
      </c>
      <c r="B625" s="3">
        <v>40002119</v>
      </c>
      <c r="C625" t="str">
        <f>+VLOOKUP(B625,MaestraLP3[[#All],[CÓDIGO]:[PRODUCTO FOCO]],7,0)</f>
        <v>ACCESORIOS</v>
      </c>
      <c r="D625" s="46" t="str">
        <f>+VLOOKUP(B625,MaestraLP3[[#All],[CÓDIGO]:[PRODUCTO FOCO]],8,0)</f>
        <v>TERMO TITAN 12 l BUNN</v>
      </c>
      <c r="E625" s="46" t="s">
        <v>3161</v>
      </c>
      <c r="F625" s="46" t="s">
        <v>3162</v>
      </c>
      <c r="G625" s="47" t="e">
        <f>+VLOOKUP(B625,MaestraLP3[[#All],[CÓDIGO]:[PRODUCTO FOCO]],30,0)*100+0.1</f>
        <v>#VALUE!</v>
      </c>
      <c r="I625" t="s">
        <v>3163</v>
      </c>
      <c r="J625">
        <f>+VLOOKUP(B625,MaestraLP3[[#All],[CÓDIGO]:[PRODUCTO FOCO]],29,0)</f>
        <v>109577.60000000001</v>
      </c>
    </row>
    <row r="626" spans="1:10" x14ac:dyDescent="0.35">
      <c r="A626" s="46" t="s">
        <v>3160</v>
      </c>
      <c r="B626" s="3">
        <v>40002134</v>
      </c>
      <c r="C626" t="str">
        <f>+VLOOKUP(B626,MaestraLP3[[#All],[CÓDIGO]:[PRODUCTO FOCO]],7,0)</f>
        <v>MAQUINAS CAFE FILTRADO</v>
      </c>
      <c r="D626" s="46" t="str">
        <f>+VLOOKUP(B626,MaestraLP3[[#All],[CÓDIGO]:[PRODUCTO FOCO]],8,0)</f>
        <v>MAQUINA CAFE ICBA SINGLE BUNN</v>
      </c>
      <c r="E626" s="46" t="s">
        <v>3161</v>
      </c>
      <c r="F626" s="46" t="s">
        <v>3162</v>
      </c>
      <c r="G626" s="47" t="e">
        <f>+VLOOKUP(B626,MaestraLP3[[#All],[CÓDIGO]:[PRODUCTO FOCO]],30,0)*100+0.1</f>
        <v>#VALUE!</v>
      </c>
      <c r="I626" t="s">
        <v>3163</v>
      </c>
      <c r="J626">
        <f>+VLOOKUP(B626,MaestraLP3[[#All],[CÓDIGO]:[PRODUCTO FOCO]],29,0)</f>
        <v>233288.09523809524</v>
      </c>
    </row>
    <row r="627" spans="1:10" x14ac:dyDescent="0.35">
      <c r="A627" s="46" t="s">
        <v>3160</v>
      </c>
      <c r="B627" s="3">
        <v>40002131</v>
      </c>
      <c r="C627" t="str">
        <f>+VLOOKUP(B627,MaestraLP3[[#All],[CÓDIGO]:[PRODUCTO FOCO]],7,0)</f>
        <v>MAQUINAS CAFE FILTRADO</v>
      </c>
      <c r="D627" s="46" t="str">
        <f>+VLOOKUP(B627,MaestraLP3[[#All],[CÓDIGO]:[PRODUCTO FOCO]],8,0)</f>
        <v>MAQUINA CAFE ICBA TWIN CE 220 BUNN</v>
      </c>
      <c r="E627" s="46" t="s">
        <v>3161</v>
      </c>
      <c r="F627" s="46" t="s">
        <v>3162</v>
      </c>
      <c r="G627" s="47" t="e">
        <f>+VLOOKUP(B627,MaestraLP3[[#All],[CÓDIGO]:[PRODUCTO FOCO]],30,0)*100+0.1</f>
        <v>#VALUE!</v>
      </c>
      <c r="I627" t="s">
        <v>3163</v>
      </c>
      <c r="J627">
        <f>+VLOOKUP(B627,MaestraLP3[[#All],[CÓDIGO]:[PRODUCTO FOCO]],29,0)</f>
        <v>1384107.6615384615</v>
      </c>
    </row>
    <row r="628" spans="1:10" x14ac:dyDescent="0.35">
      <c r="A628" s="46" t="s">
        <v>3160</v>
      </c>
      <c r="B628" s="3">
        <v>40002122</v>
      </c>
      <c r="C628" t="str">
        <f>+VLOOKUP(B628,MaestraLP3[[#All],[CÓDIGO]:[PRODUCTO FOCO]],7,0)</f>
        <v>MAQUINAS CAFE FILTRADO</v>
      </c>
      <c r="D628" s="46" t="str">
        <f>+VLOOKUP(B628,MaestraLP3[[#All],[CÓDIGO]:[PRODUCTO FOCO]],8,0)</f>
        <v>MAQUINA CAFE TITAN DUAL BUNN</v>
      </c>
      <c r="E628" s="46" t="s">
        <v>3161</v>
      </c>
      <c r="F628" s="46" t="s">
        <v>3162</v>
      </c>
      <c r="G628" s="47" t="e">
        <f>+VLOOKUP(B628,MaestraLP3[[#All],[CÓDIGO]:[PRODUCTO FOCO]],30,0)*100+0.1</f>
        <v>#VALUE!</v>
      </c>
      <c r="I628" t="s">
        <v>3163</v>
      </c>
      <c r="J628">
        <f>+VLOOKUP(B628,MaestraLP3[[#All],[CÓDIGO]:[PRODUCTO FOCO]],29,0)</f>
        <v>31632.589266304349</v>
      </c>
    </row>
    <row r="629" spans="1:10" x14ac:dyDescent="0.35">
      <c r="A629" s="46" t="s">
        <v>3160</v>
      </c>
      <c r="B629" s="3">
        <v>40002121</v>
      </c>
      <c r="C629" t="str">
        <f>+VLOOKUP(B629,MaestraLP3[[#All],[CÓDIGO]:[PRODUCTO FOCO]],7,0)</f>
        <v>MAQUINAS CAFE FILTRADO</v>
      </c>
      <c r="D629" s="46" t="str">
        <f>+VLOOKUP(B629,MaestraLP3[[#All],[CÓDIGO]:[PRODUCTO FOCO]],8,0)</f>
        <v>MAQUINA CAFE TITAN SINGLE BDC BUNN</v>
      </c>
      <c r="E629" s="46" t="s">
        <v>3161</v>
      </c>
      <c r="F629" s="46" t="s">
        <v>3162</v>
      </c>
      <c r="G629" s="47" t="e">
        <f>+VLOOKUP(B629,MaestraLP3[[#All],[CÓDIGO]:[PRODUCTO FOCO]],30,0)*100+0.1</f>
        <v>#VALUE!</v>
      </c>
      <c r="I629" t="s">
        <v>3163</v>
      </c>
      <c r="J629">
        <f>+VLOOKUP(B629,MaestraLP3[[#All],[CÓDIGO]:[PRODUCTO FOCO]],29,0)</f>
        <v>31366.057613168723</v>
      </c>
    </row>
    <row r="630" spans="1:10" x14ac:dyDescent="0.35">
      <c r="A630" s="46" t="s">
        <v>3160</v>
      </c>
      <c r="B630" s="3">
        <v>104534910</v>
      </c>
      <c r="C630" t="str">
        <f>+VLOOKUP(B630,MaestraLP3[[#All],[CÓDIGO]:[PRODUCTO FOCO]],7,0)</f>
        <v>MAQUINAS CAPSULAS</v>
      </c>
      <c r="D630" s="46" t="str">
        <f>+VLOOKUP(B630,MaestraLP3[[#All],[CÓDIGO]:[PRODUCTO FOCO]],8,0)</f>
        <v>MAQUINA CAFE CAPS 4300 LAVAZZA</v>
      </c>
      <c r="E630" s="46" t="s">
        <v>3161</v>
      </c>
      <c r="F630" s="46" t="s">
        <v>3162</v>
      </c>
      <c r="G630" s="47" t="e">
        <f>+VLOOKUP(B630,MaestraLP3[[#All],[CÓDIGO]:[PRODUCTO FOCO]],30,0)*100+0.1</f>
        <v>#VALUE!</v>
      </c>
      <c r="I630" t="s">
        <v>3163</v>
      </c>
      <c r="J630">
        <f>+VLOOKUP(B630,MaestraLP3[[#All],[CÓDIGO]:[PRODUCTO FOCO]],29,0)</f>
        <v>31131.08510638298</v>
      </c>
    </row>
    <row r="631" spans="1:10" x14ac:dyDescent="0.35">
      <c r="A631" s="46" t="s">
        <v>3160</v>
      </c>
      <c r="B631" s="3">
        <v>40002157</v>
      </c>
      <c r="C631" t="str">
        <f>+VLOOKUP(B631,MaestraLP3[[#All],[CÓDIGO]:[PRODUCTO FOCO]],7,0)</f>
        <v>MAQUINAS CAPSULAS</v>
      </c>
      <c r="D631" s="46" t="str">
        <f>+VLOOKUP(B631,MaestraLP3[[#All],[CÓDIGO]:[PRODUCTO FOCO]],8,0)</f>
        <v>MAQUINA CAFE CAPS LB 2317 LAVAZZA</v>
      </c>
      <c r="E631" s="46" t="s">
        <v>3161</v>
      </c>
      <c r="F631" s="46" t="s">
        <v>3162</v>
      </c>
      <c r="G631" s="47" t="e">
        <f>+VLOOKUP(B631,MaestraLP3[[#All],[CÓDIGO]:[PRODUCTO FOCO]],30,0)*100+0.1</f>
        <v>#VALUE!</v>
      </c>
      <c r="I631" t="s">
        <v>3163</v>
      </c>
      <c r="J631">
        <f>+VLOOKUP(B631,MaestraLP3[[#All],[CÓDIGO]:[PRODUCTO FOCO]],29,0)</f>
        <v>15449.5</v>
      </c>
    </row>
    <row r="632" spans="1:10" x14ac:dyDescent="0.35">
      <c r="A632" s="46" t="s">
        <v>3160</v>
      </c>
      <c r="B632" s="3">
        <v>40002156</v>
      </c>
      <c r="C632" t="str">
        <f>+VLOOKUP(B632,MaestraLP3[[#All],[CÓDIGO]:[PRODUCTO FOCO]],7,0)</f>
        <v>MAQUINAS CAPSULAS</v>
      </c>
      <c r="D632" s="46" t="str">
        <f>+VLOOKUP(B632,MaestraLP3[[#All],[CÓDIGO]:[PRODUCTO FOCO]],8,0)</f>
        <v>MAQUINA CAFE CAPS LB 4724 LAVAZZA</v>
      </c>
      <c r="E632" s="46" t="s">
        <v>3161</v>
      </c>
      <c r="F632" s="46" t="s">
        <v>3162</v>
      </c>
      <c r="G632" s="47" t="e">
        <f>+VLOOKUP(B632,MaestraLP3[[#All],[CÓDIGO]:[PRODUCTO FOCO]],30,0)*100+0.1</f>
        <v>#VALUE!</v>
      </c>
      <c r="I632" t="s">
        <v>3163</v>
      </c>
      <c r="J632">
        <f>+VLOOKUP(B632,MaestraLP3[[#All],[CÓDIGO]:[PRODUCTO FOCO]],29,0)</f>
        <v>30494.320512820512</v>
      </c>
    </row>
    <row r="633" spans="1:10" x14ac:dyDescent="0.35">
      <c r="A633" s="46" t="s">
        <v>3160</v>
      </c>
      <c r="B633" s="3">
        <v>40002159</v>
      </c>
      <c r="C633" t="str">
        <f>+VLOOKUP(B633,MaestraLP3[[#All],[CÓDIGO]:[PRODUCTO FOCO]],7,0)</f>
        <v>MAQUINAS CAPSULAS</v>
      </c>
      <c r="D633" s="46" t="str">
        <f>+VLOOKUP(B633,MaestraLP3[[#All],[CÓDIGO]:[PRODUCTO FOCO]],8,0)</f>
        <v>MAQUINA CAFE CAPS LB CLASSY MINI LAVAZZA</v>
      </c>
      <c r="E633" s="46" t="s">
        <v>3161</v>
      </c>
      <c r="F633" s="46" t="s">
        <v>3162</v>
      </c>
      <c r="G633" s="47" t="e">
        <f>+VLOOKUP(B633,MaestraLP3[[#All],[CÓDIGO]:[PRODUCTO FOCO]],30,0)*100+0.1</f>
        <v>#VALUE!</v>
      </c>
      <c r="I633" t="s">
        <v>3163</v>
      </c>
      <c r="J633">
        <f>+VLOOKUP(B633,MaestraLP3[[#All],[CÓDIGO]:[PRODUCTO FOCO]],29,0)</f>
        <v>551.84210526315792</v>
      </c>
    </row>
    <row r="634" spans="1:10" x14ac:dyDescent="0.35">
      <c r="A634" s="46" t="s">
        <v>3160</v>
      </c>
      <c r="B634" s="3">
        <v>40002155</v>
      </c>
      <c r="C634" t="str">
        <f>+VLOOKUP(B634,MaestraLP3[[#All],[CÓDIGO]:[PRODUCTO FOCO]],7,0)</f>
        <v>MAQUINAS CAPSULAS</v>
      </c>
      <c r="D634" s="46" t="str">
        <f>+VLOOKUP(B634,MaestraLP3[[#All],[CÓDIGO]:[PRODUCTO FOCO]],8,0)</f>
        <v>MAQUINA CAPSULA LB 2600 LAVAZZA</v>
      </c>
      <c r="E634" s="46" t="s">
        <v>3161</v>
      </c>
      <c r="F634" s="46" t="s">
        <v>3162</v>
      </c>
      <c r="G634" s="47" t="e">
        <f>+VLOOKUP(B634,MaestraLP3[[#All],[CÓDIGO]:[PRODUCTO FOCO]],30,0)*100+0.1</f>
        <v>#VALUE!</v>
      </c>
      <c r="I634" t="s">
        <v>3163</v>
      </c>
      <c r="J634">
        <f>+VLOOKUP(B634,MaestraLP3[[#All],[CÓDIGO]:[PRODUCTO FOCO]],29,0)</f>
        <v>39992.684210526313</v>
      </c>
    </row>
    <row r="635" spans="1:10" x14ac:dyDescent="0.35">
      <c r="A635" s="46" t="s">
        <v>3160</v>
      </c>
      <c r="B635" s="3">
        <v>40002142</v>
      </c>
      <c r="C635" t="str">
        <f>+VLOOKUP(B635,MaestraLP3[[#All],[CÓDIGO]:[PRODUCTO FOCO]],7,0)</f>
        <v>MAQUINAS ESPRESSO</v>
      </c>
      <c r="D635" s="46" t="str">
        <f>+VLOOKUP(B635,MaestraLP3[[#All],[CÓDIGO]:[PRODUCTO FOCO]],8,0)</f>
        <v>MAQUINA CAFE DREAM BLACK SPAZIALE</v>
      </c>
      <c r="E635" s="46" t="s">
        <v>3161</v>
      </c>
      <c r="F635" s="46" t="s">
        <v>3162</v>
      </c>
      <c r="G635" s="47" t="e">
        <f>+VLOOKUP(B635,MaestraLP3[[#All],[CÓDIGO]:[PRODUCTO FOCO]],30,0)*100+0.1</f>
        <v>#VALUE!</v>
      </c>
      <c r="I635" t="s">
        <v>3163</v>
      </c>
      <c r="J635">
        <f>+VLOOKUP(B635,MaestraLP3[[#All],[CÓDIGO]:[PRODUCTO FOCO]],29,0)</f>
        <v>25762.545454545456</v>
      </c>
    </row>
    <row r="636" spans="1:10" x14ac:dyDescent="0.35">
      <c r="A636" s="46" t="s">
        <v>3160</v>
      </c>
      <c r="B636" s="3">
        <v>92009223</v>
      </c>
      <c r="C636" t="str">
        <f>+VLOOKUP(B636,MaestraLP3[[#All],[CÓDIGO]:[PRODUCTO FOCO]],7,0)</f>
        <v>MAQUINAS ESPRESSO</v>
      </c>
      <c r="D636" s="46" t="str">
        <f>+VLOOKUP(B636,MaestraLP3[[#All],[CÓDIGO]:[PRODUCTO FOCO]],8,0)</f>
        <v>MAQUINA CAFE S2 COMPAC EK 2G</v>
      </c>
      <c r="E636" s="46" t="s">
        <v>3161</v>
      </c>
      <c r="F636" s="46" t="s">
        <v>3162</v>
      </c>
      <c r="G636" s="47" t="e">
        <f>+VLOOKUP(B636,MaestraLP3[[#All],[CÓDIGO]:[PRODUCTO FOCO]],30,0)*100+0.1</f>
        <v>#VALUE!</v>
      </c>
      <c r="I636" t="s">
        <v>3163</v>
      </c>
      <c r="J636">
        <f>+VLOOKUP(B636,MaestraLP3[[#All],[CÓDIGO]:[PRODUCTO FOCO]],29,0)</f>
        <v>114960</v>
      </c>
    </row>
    <row r="637" spans="1:10" x14ac:dyDescent="0.35">
      <c r="A637" s="46" t="s">
        <v>3160</v>
      </c>
      <c r="B637" s="3">
        <v>40002140</v>
      </c>
      <c r="C637" t="str">
        <f>+VLOOKUP(B637,MaestraLP3[[#All],[CÓDIGO]:[PRODUCTO FOCO]],7,0)</f>
        <v>MAQUINAS ESPRESSO</v>
      </c>
      <c r="D637" s="46" t="str">
        <f>+VLOOKUP(B637,MaestraLP3[[#All],[CÓDIGO]:[PRODUCTO FOCO]],8,0)</f>
        <v>MAQUINA CAFE S2 EK 1G</v>
      </c>
      <c r="E637" s="46" t="s">
        <v>3161</v>
      </c>
      <c r="F637" s="46" t="s">
        <v>3162</v>
      </c>
      <c r="G637" s="47" t="e">
        <f>+VLOOKUP(B637,MaestraLP3[[#All],[CÓDIGO]:[PRODUCTO FOCO]],30,0)*100+0.1</f>
        <v>#VALUE!</v>
      </c>
      <c r="I637" t="s">
        <v>3163</v>
      </c>
      <c r="J637">
        <f>+VLOOKUP(B637,MaestraLP3[[#All],[CÓDIGO]:[PRODUCTO FOCO]],29,0)</f>
        <v>46743.734693877552</v>
      </c>
    </row>
    <row r="638" spans="1:10" x14ac:dyDescent="0.35">
      <c r="A638" s="46" t="s">
        <v>3160</v>
      </c>
      <c r="B638" s="3">
        <v>40002135</v>
      </c>
      <c r="C638" t="str">
        <f>+VLOOKUP(B638,MaestraLP3[[#All],[CÓDIGO]:[PRODUCTO FOCO]],7,0)</f>
        <v>MAQUINAS ESPRESSO</v>
      </c>
      <c r="D638" s="46" t="str">
        <f>+VLOOKUP(B638,MaestraLP3[[#All],[CÓDIGO]:[PRODUCTO FOCO]],8,0)</f>
        <v>MAQUINA CAFE S2 EK 2G</v>
      </c>
      <c r="E638" s="46" t="s">
        <v>3161</v>
      </c>
      <c r="F638" s="46" t="s">
        <v>3162</v>
      </c>
      <c r="G638" s="47" t="e">
        <f>+VLOOKUP(B638,MaestraLP3[[#All],[CÓDIGO]:[PRODUCTO FOCO]],30,0)*100+0.1</f>
        <v>#VALUE!</v>
      </c>
      <c r="I638" t="s">
        <v>3163</v>
      </c>
      <c r="J638">
        <f>+VLOOKUP(B638,MaestraLP3[[#All],[CÓDIGO]:[PRODUCTO FOCO]],29,0)</f>
        <v>24591.891472868218</v>
      </c>
    </row>
    <row r="639" spans="1:10" x14ac:dyDescent="0.35">
      <c r="A639" s="46" t="s">
        <v>3160</v>
      </c>
      <c r="B639" s="3">
        <v>105201810</v>
      </c>
      <c r="C639" t="str">
        <f>+VLOOKUP(B639,MaestraLP3[[#All],[CÓDIGO]:[PRODUCTO FOCO]],7,0)</f>
        <v>MAQUINAS ESPRESSO</v>
      </c>
      <c r="D639" s="46" t="str">
        <f>+VLOOKUP(B639,MaestraLP3[[#All],[CÓDIGO]:[PRODUCTO FOCO]],8,0)</f>
        <v>MAQUINA CAFE S2 EK T.A. 2G</v>
      </c>
      <c r="E639" s="46" t="s">
        <v>3161</v>
      </c>
      <c r="F639" s="46" t="s">
        <v>3162</v>
      </c>
      <c r="G639" s="47" t="e">
        <f>+VLOOKUP(B639,MaestraLP3[[#All],[CÓDIGO]:[PRODUCTO FOCO]],30,0)*100+0.1</f>
        <v>#VALUE!</v>
      </c>
      <c r="I639" t="s">
        <v>3163</v>
      </c>
      <c r="J639">
        <f>+VLOOKUP(B639,MaestraLP3[[#All],[CÓDIGO]:[PRODUCTO FOCO]],29,0)</f>
        <v>26366.784615384615</v>
      </c>
    </row>
    <row r="640" spans="1:10" x14ac:dyDescent="0.35">
      <c r="A640" s="46" t="s">
        <v>3160</v>
      </c>
      <c r="B640" s="3">
        <v>105201820</v>
      </c>
      <c r="C640" t="str">
        <f>+VLOOKUP(B640,MaestraLP3[[#All],[CÓDIGO]:[PRODUCTO FOCO]],7,0)</f>
        <v>MAQUINAS ESPRESSO</v>
      </c>
      <c r="D640" s="46" t="str">
        <f>+VLOOKUP(B640,MaestraLP3[[#All],[CÓDIGO]:[PRODUCTO FOCO]],8,0)</f>
        <v>MAQUINA CAFE S2 EK T.A. 3G</v>
      </c>
      <c r="E640" s="46" t="s">
        <v>3161</v>
      </c>
      <c r="F640" s="46" t="s">
        <v>3162</v>
      </c>
      <c r="G640" s="47" t="e">
        <f>+VLOOKUP(B640,MaestraLP3[[#All],[CÓDIGO]:[PRODUCTO FOCO]],30,0)*100+0.1</f>
        <v>#VALUE!</v>
      </c>
      <c r="I640" t="s">
        <v>3163</v>
      </c>
      <c r="J640">
        <f>+VLOOKUP(B640,MaestraLP3[[#All],[CÓDIGO]:[PRODUCTO FOCO]],29,0)</f>
        <v>31224.018292682933</v>
      </c>
    </row>
    <row r="641" spans="1:10" x14ac:dyDescent="0.35">
      <c r="A641" s="46" t="s">
        <v>3160</v>
      </c>
      <c r="B641" s="3">
        <v>100093700</v>
      </c>
      <c r="C641" t="str">
        <f>+VLOOKUP(B641,MaestraLP3[[#All],[CÓDIGO]:[PRODUCTO FOCO]],7,0)</f>
        <v>MAQUINAS ESPRESSO</v>
      </c>
      <c r="D641" s="46" t="str">
        <f>+VLOOKUP(B641,MaestraLP3[[#All],[CÓDIGO]:[PRODUCTO FOCO]],8,0)</f>
        <v>MAQUINA CAFE S8 COMPAC EK 2G</v>
      </c>
      <c r="E641" s="46" t="s">
        <v>3161</v>
      </c>
      <c r="F641" s="46" t="s">
        <v>3162</v>
      </c>
      <c r="G641" s="47" t="e">
        <f>+VLOOKUP(B641,MaestraLP3[[#All],[CÓDIGO]:[PRODUCTO FOCO]],30,0)*100+0.1</f>
        <v>#VALUE!</v>
      </c>
      <c r="I641" t="s">
        <v>3163</v>
      </c>
      <c r="J641">
        <f>+VLOOKUP(B641,MaestraLP3[[#All],[CÓDIGO]:[PRODUCTO FOCO]],29,0)</f>
        <v>35374.733333333337</v>
      </c>
    </row>
    <row r="642" spans="1:10" x14ac:dyDescent="0.35">
      <c r="A642" s="46" t="s">
        <v>3160</v>
      </c>
      <c r="B642" s="3">
        <v>40002161</v>
      </c>
      <c r="C642" t="str">
        <f>+VLOOKUP(B642,MaestraLP3[[#All],[CÓDIGO]:[PRODUCTO FOCO]],7,0)</f>
        <v>MAQUINAS ESPRESSO</v>
      </c>
      <c r="D642" s="46" t="str">
        <f>+VLOOKUP(B642,MaestraLP3[[#All],[CÓDIGO]:[PRODUCTO FOCO]],8,0)</f>
        <v>MAQUINA CAFE S9 EK 2G PLATEADA</v>
      </c>
      <c r="E642" s="46" t="s">
        <v>3161</v>
      </c>
      <c r="F642" s="46" t="s">
        <v>3162</v>
      </c>
      <c r="G642" s="47" t="e">
        <f>+VLOOKUP(B642,MaestraLP3[[#All],[CÓDIGO]:[PRODUCTO FOCO]],30,0)*100+0.1</f>
        <v>#VALUE!</v>
      </c>
      <c r="I642" t="s">
        <v>3163</v>
      </c>
      <c r="J642">
        <f>+VLOOKUP(B642,MaestraLP3[[#All],[CÓDIGO]:[PRODUCTO FOCO]],29,0)</f>
        <v>23718.328358208953</v>
      </c>
    </row>
    <row r="643" spans="1:10" x14ac:dyDescent="0.35">
      <c r="A643" s="46" t="s">
        <v>3160</v>
      </c>
      <c r="B643" s="3">
        <v>105201000</v>
      </c>
      <c r="C643" t="str">
        <f>+VLOOKUP(B643,MaestraLP3[[#All],[CÓDIGO]:[PRODUCTO FOCO]],7,0)</f>
        <v>MAQUINAS PERCOLADORAS</v>
      </c>
      <c r="D643" s="46" t="str">
        <f>+VLOOKUP(B643,MaestraLP3[[#All],[CÓDIGO]:[PRODUCTO FOCO]],8,0)</f>
        <v>PERCOLADORA CAFE 16,3 l WB</v>
      </c>
      <c r="E643" s="46" t="s">
        <v>3161</v>
      </c>
      <c r="F643" s="46" t="s">
        <v>3162</v>
      </c>
      <c r="G643" s="47" t="e">
        <f>+VLOOKUP(B643,MaestraLP3[[#All],[CÓDIGO]:[PRODUCTO FOCO]],30,0)*100+0.1</f>
        <v>#VALUE!</v>
      </c>
      <c r="I643" t="s">
        <v>3163</v>
      </c>
      <c r="J643">
        <f>+VLOOKUP(B643,MaestraLP3[[#All],[CÓDIGO]:[PRODUCTO FOCO]],29,0)</f>
        <v>9.9999999976716943E-3</v>
      </c>
    </row>
    <row r="644" spans="1:10" x14ac:dyDescent="0.35">
      <c r="A644" s="46" t="s">
        <v>3160</v>
      </c>
      <c r="B644" s="3">
        <v>105200980</v>
      </c>
      <c r="C644" t="str">
        <f>+VLOOKUP(B644,MaestraLP3[[#All],[CÓDIGO]:[PRODUCTO FOCO]],7,0)</f>
        <v>MAQUINAS PERCOLADORAS</v>
      </c>
      <c r="D644" s="46" t="str">
        <f>+VLOOKUP(B644,MaestraLP3[[#All],[CÓDIGO]:[PRODUCTO FOCO]],8,0)</f>
        <v>PERCOLADORA CAFE 5,9 l WB</v>
      </c>
      <c r="E644" s="46" t="s">
        <v>3161</v>
      </c>
      <c r="F644" s="46" t="s">
        <v>3162</v>
      </c>
      <c r="G644" s="47" t="e">
        <f>+VLOOKUP(B644,MaestraLP3[[#All],[CÓDIGO]:[PRODUCTO FOCO]],30,0)*100+0.1</f>
        <v>#VALUE!</v>
      </c>
      <c r="I644" t="s">
        <v>3163</v>
      </c>
      <c r="J644">
        <f>+VLOOKUP(B644,MaestraLP3[[#All],[CÓDIGO]:[PRODUCTO FOCO]],29,0)</f>
        <v>0.05</v>
      </c>
    </row>
    <row r="645" spans="1:10" x14ac:dyDescent="0.35">
      <c r="A645" s="46" t="s">
        <v>3160</v>
      </c>
      <c r="B645" s="3">
        <v>105200990</v>
      </c>
      <c r="C645" t="str">
        <f>+VLOOKUP(B645,MaestraLP3[[#All],[CÓDIGO]:[PRODUCTO FOCO]],7,0)</f>
        <v>MAQUINAS PERCOLADORAS</v>
      </c>
      <c r="D645" s="46" t="str">
        <f>+VLOOKUP(B645,MaestraLP3[[#All],[CÓDIGO]:[PRODUCTO FOCO]],8,0)</f>
        <v>PERCOLADORA CAFE 9 l WB</v>
      </c>
      <c r="E645" s="46" t="s">
        <v>3161</v>
      </c>
      <c r="F645" s="46" t="s">
        <v>3162</v>
      </c>
      <c r="G645" s="47" t="e">
        <f>+VLOOKUP(B645,MaestraLP3[[#All],[CÓDIGO]:[PRODUCTO FOCO]],30,0)*100+0.1</f>
        <v>#VALUE!</v>
      </c>
      <c r="I645" t="s">
        <v>3163</v>
      </c>
      <c r="J645">
        <f>+VLOOKUP(B645,MaestraLP3[[#All],[CÓDIGO]:[PRODUCTO FOCO]],29,0)</f>
        <v>0</v>
      </c>
    </row>
    <row r="646" spans="1:10" x14ac:dyDescent="0.35">
      <c r="A646" s="46" t="s">
        <v>3160</v>
      </c>
      <c r="B646" s="3">
        <v>104531500</v>
      </c>
      <c r="C646" t="str">
        <f>+VLOOKUP(B646,MaestraLP3[[#All],[CÓDIGO]:[PRODUCTO FOCO]],7,0)</f>
        <v>MAQUINAS SEMI AUTOMATICAS</v>
      </c>
      <c r="D646" s="46" t="str">
        <f>+VLOOKUP(B646,MaestraLP3[[#All],[CÓDIGO]:[PRODUCTO FOCO]],8,0)</f>
        <v>MAQUINA KREA TOUCH</v>
      </c>
      <c r="E646" s="46" t="s">
        <v>3161</v>
      </c>
      <c r="F646" s="46" t="s">
        <v>3162</v>
      </c>
      <c r="G646" s="47" t="e">
        <f>+VLOOKUP(B646,MaestraLP3[[#All],[CÓDIGO]:[PRODUCTO FOCO]],30,0)*100+0.1</f>
        <v>#VALUE!</v>
      </c>
      <c r="I646" t="s">
        <v>3163</v>
      </c>
      <c r="J646">
        <f>+VLOOKUP(B646,MaestraLP3[[#All],[CÓDIGO]:[PRODUCTO FOCO]],29,0)</f>
        <v>0</v>
      </c>
    </row>
    <row r="647" spans="1:10" x14ac:dyDescent="0.35">
      <c r="A647" s="46" t="s">
        <v>3160</v>
      </c>
      <c r="B647" s="3">
        <v>92009256</v>
      </c>
      <c r="C647" t="str">
        <f>+VLOOKUP(B647,MaestraLP3[[#All],[CÓDIGO]:[PRODUCTO FOCO]],7,0)</f>
        <v>MOLINILLOS</v>
      </c>
      <c r="D647" s="46" t="str">
        <f>+VLOOKUP(B647,MaestraLP3[[#All],[CÓDIGO]:[PRODUCTO FOCO]],8,0)</f>
        <v>MAC 65 ON DEMAND 220V./60HZ</v>
      </c>
      <c r="E647" s="46" t="s">
        <v>3161</v>
      </c>
      <c r="F647" s="46" t="s">
        <v>3162</v>
      </c>
      <c r="G647" s="47" t="e">
        <f>+VLOOKUP(B647,MaestraLP3[[#All],[CÓDIGO]:[PRODUCTO FOCO]],30,0)*100+0.1</f>
        <v>#VALUE!</v>
      </c>
      <c r="I647" t="s">
        <v>3163</v>
      </c>
      <c r="J647">
        <f>+VLOOKUP(B647,MaestraLP3[[#All],[CÓDIGO]:[PRODUCTO FOCO]],29,0)</f>
        <v>0</v>
      </c>
    </row>
    <row r="648" spans="1:10" x14ac:dyDescent="0.35">
      <c r="A648" s="46" t="s">
        <v>3160</v>
      </c>
      <c r="B648" s="3">
        <v>100093710</v>
      </c>
      <c r="C648" t="str">
        <f>+VLOOKUP(B648,MaestraLP3[[#All],[CÓDIGO]:[PRODUCTO FOCO]],7,0)</f>
        <v>MOLINILLOS</v>
      </c>
      <c r="D648" s="46" t="str">
        <f>+VLOOKUP(B648,MaestraLP3[[#All],[CÓDIGO]:[PRODUCTO FOCO]],8,0)</f>
        <v>MAC 65/A 220V./60HZ</v>
      </c>
      <c r="E648" s="46" t="s">
        <v>3161</v>
      </c>
      <c r="F648" s="46" t="s">
        <v>3162</v>
      </c>
      <c r="G648" s="47" t="e">
        <f>+VLOOKUP(B648,MaestraLP3[[#All],[CÓDIGO]:[PRODUCTO FOCO]],30,0)*100+0.1</f>
        <v>#VALUE!</v>
      </c>
      <c r="I648" t="s">
        <v>3163</v>
      </c>
      <c r="J648">
        <f>+VLOOKUP(B648,MaestraLP3[[#All],[CÓDIGO]:[PRODUCTO FOCO]],29,0)</f>
        <v>0</v>
      </c>
    </row>
    <row r="649" spans="1:10" x14ac:dyDescent="0.35">
      <c r="A649" s="46" t="s">
        <v>3160</v>
      </c>
      <c r="B649" s="3">
        <v>92009271</v>
      </c>
      <c r="C649" t="str">
        <f>+VLOOKUP(B649,MaestraLP3[[#All],[CÓDIGO]:[PRODUCTO FOCO]],7,0)</f>
        <v>MOLINILLOS</v>
      </c>
      <c r="D649" s="46" t="str">
        <f>+VLOOKUP(B649,MaestraLP3[[#All],[CÓDIGO]:[PRODUCTO FOCO]],8,0)</f>
        <v>MOLINILLO TOP INSTANTANEO LA SPAZIALE</v>
      </c>
      <c r="E649" s="46" t="s">
        <v>3161</v>
      </c>
      <c r="F649" s="46" t="s">
        <v>3162</v>
      </c>
      <c r="G649" s="47" t="e">
        <f>+VLOOKUP(B649,MaestraLP3[[#All],[CÓDIGO]:[PRODUCTO FOCO]],30,0)*100+0.1</f>
        <v>#VALUE!</v>
      </c>
      <c r="I649" t="s">
        <v>3163</v>
      </c>
      <c r="J649">
        <f>+VLOOKUP(B649,MaestraLP3[[#All],[CÓDIGO]:[PRODUCTO FOCO]],29,0)</f>
        <v>0</v>
      </c>
    </row>
    <row r="650" spans="1:10" x14ac:dyDescent="0.35">
      <c r="A650" s="46" t="s">
        <v>3160</v>
      </c>
      <c r="B650" s="3">
        <v>104534380</v>
      </c>
      <c r="C650" t="str">
        <f>+VLOOKUP(B650,MaestraLP3[[#All],[CÓDIGO]:[PRODUCTO FOCO]],7,0)</f>
        <v>OTRAS MAQUINAS</v>
      </c>
      <c r="D650" s="46" t="str">
        <f>+VLOOKUP(B650,MaestraLP3[[#All],[CÓDIGO]:[PRODUCTO FOCO]],8,0)</f>
        <v>CAFETERA MOKKA CARMENCITA LAVAZZA</v>
      </c>
      <c r="E650" s="46" t="s">
        <v>3161</v>
      </c>
      <c r="F650" s="46" t="s">
        <v>3162</v>
      </c>
      <c r="G650" s="47" t="e">
        <f>+VLOOKUP(B650,MaestraLP3[[#All],[CÓDIGO]:[PRODUCTO FOCO]],30,0)*100+0.1</f>
        <v>#VALUE!</v>
      </c>
      <c r="I650" t="s">
        <v>3163</v>
      </c>
      <c r="J650">
        <f>+VLOOKUP(B650,MaestraLP3[[#All],[CÓDIGO]:[PRODUCTO FOCO]],29,0)</f>
        <v>1693.5251798561151</v>
      </c>
    </row>
    <row r="651" spans="1:10" x14ac:dyDescent="0.35">
      <c r="A651" s="46" t="s">
        <v>3160</v>
      </c>
      <c r="B651" s="3">
        <v>96820032</v>
      </c>
      <c r="C651" t="e">
        <f>+VLOOKUP(B651,MaestraLP3[[#All],[CÓDIGO]:[PRODUCTO FOCO]],7,0)</f>
        <v>#N/A</v>
      </c>
      <c r="D651" s="46" t="e">
        <f>+VLOOKUP(B651,MaestraLP3[[#All],[CÓDIGO]:[PRODUCTO FOCO]],8,0)</f>
        <v>#N/A</v>
      </c>
      <c r="E651" s="46" t="s">
        <v>3161</v>
      </c>
      <c r="F651" s="46" t="s">
        <v>3162</v>
      </c>
      <c r="G651" s="47" t="e">
        <f>+VLOOKUP(B651,MaestraLP3[[#All],[CÓDIGO]:[PRODUCTO FOCO]],30,0)*100+0.1</f>
        <v>#N/A</v>
      </c>
      <c r="I651" t="s">
        <v>3163</v>
      </c>
      <c r="J651" t="e">
        <f>+VLOOKUP(B651,MaestraLP3[[#All],[CÓDIGO]:[PRODUCTO FOCO]],29,0)</f>
        <v>#N/A</v>
      </c>
    </row>
    <row r="652" spans="1:10" x14ac:dyDescent="0.35">
      <c r="A652" s="46" t="s">
        <v>3160</v>
      </c>
      <c r="B652" s="3">
        <v>40002128</v>
      </c>
      <c r="C652" t="str">
        <f>+VLOOKUP(B652,MaestraLP3[[#All],[CÓDIGO]:[PRODUCTO FOCO]],7,0)</f>
        <v>OTRAS MAQUINAS</v>
      </c>
      <c r="D652" s="46" t="str">
        <f>+VLOOKUP(B652,MaestraLP3[[#All],[CÓDIGO]:[PRODUCTO FOCO]],8,0)</f>
        <v>DISPENSADOR DE AGUA CALIENTE H3 BUNN</v>
      </c>
      <c r="E652" s="46" t="s">
        <v>3161</v>
      </c>
      <c r="F652" s="46" t="s">
        <v>3162</v>
      </c>
      <c r="G652" s="47" t="e">
        <f>+VLOOKUP(B652,MaestraLP3[[#All],[CÓDIGO]:[PRODUCTO FOCO]],30,0)*100+0.1</f>
        <v>#VALUE!</v>
      </c>
      <c r="I652" t="s">
        <v>3163</v>
      </c>
      <c r="J652">
        <f>+VLOOKUP(B652,MaestraLP3[[#All],[CÓDIGO]:[PRODUCTO FOCO]],29,0)</f>
        <v>236451.448</v>
      </c>
    </row>
    <row r="653" spans="1:10" x14ac:dyDescent="0.35">
      <c r="A653" s="46" t="s">
        <v>3160</v>
      </c>
      <c r="B653" s="3">
        <v>92009363</v>
      </c>
      <c r="C653" t="str">
        <f>+VLOOKUP(B653,MaestraLP3[[#All],[CÓDIGO]:[PRODUCTO FOCO]],7,0)</f>
        <v>OTRAS MAQUINAS</v>
      </c>
      <c r="D653" s="46" t="str">
        <f>+VLOOKUP(B653,MaestraLP3[[#All],[CÓDIGO]:[PRODUCTO FOCO]],8,0)</f>
        <v>HORNO 4 B SMEG</v>
      </c>
      <c r="E653" s="46" t="s">
        <v>3161</v>
      </c>
      <c r="F653" s="46" t="s">
        <v>3162</v>
      </c>
      <c r="G653" s="47" t="e">
        <f>+VLOOKUP(B653,MaestraLP3[[#All],[CÓDIGO]:[PRODUCTO FOCO]],30,0)*100+0.1</f>
        <v>#VALUE!</v>
      </c>
      <c r="I653" t="s">
        <v>3163</v>
      </c>
      <c r="J653">
        <f>+VLOOKUP(B653,MaestraLP3[[#All],[CÓDIGO]:[PRODUCTO FOCO]],29,0)</f>
        <v>5565.4549999999999</v>
      </c>
    </row>
    <row r="654" spans="1:10" x14ac:dyDescent="0.35">
      <c r="A654" s="46" t="s">
        <v>3160</v>
      </c>
      <c r="B654" s="3">
        <v>105201140</v>
      </c>
      <c r="C654" t="str">
        <f>+VLOOKUP(B654,MaestraLP3[[#All],[CÓDIGO]:[PRODUCTO FOCO]],7,0)</f>
        <v>OTRAS MAQUINAS</v>
      </c>
      <c r="D654" s="46" t="str">
        <f>+VLOOKUP(B654,MaestraLP3[[#All],[CÓDIGO]:[PRODUCTO FOCO]],8,0)</f>
        <v>VITRINA REFRIGERADA SOBREMESA VENTUS</v>
      </c>
      <c r="E654" s="46" t="s">
        <v>3161</v>
      </c>
      <c r="F654" s="46" t="s">
        <v>3162</v>
      </c>
      <c r="G654" s="47" t="e">
        <f>+VLOOKUP(B654,MaestraLP3[[#All],[CÓDIGO]:[PRODUCTO FOCO]],30,0)*100+0.1</f>
        <v>#VALUE!</v>
      </c>
      <c r="I654" t="s">
        <v>3163</v>
      </c>
      <c r="J654">
        <f>+VLOOKUP(B654,MaestraLP3[[#All],[CÓDIGO]:[PRODUCTO FOCO]],29,0)</f>
        <v>3269.85</v>
      </c>
    </row>
    <row r="655" spans="1:10" x14ac:dyDescent="0.35">
      <c r="A655" s="46" t="s">
        <v>3160</v>
      </c>
      <c r="B655" s="3">
        <v>40642100</v>
      </c>
      <c r="C655" t="e">
        <f>+VLOOKUP(B655,MaestraLP3[[#All],[CÓDIGO]:[PRODUCTO FOCO]],7,0)</f>
        <v>#N/A</v>
      </c>
      <c r="D655" s="46" t="e">
        <f>+VLOOKUP(B655,MaestraLP3[[#All],[CÓDIGO]:[PRODUCTO FOCO]],8,0)</f>
        <v>#N/A</v>
      </c>
      <c r="E655" s="46" t="s">
        <v>3161</v>
      </c>
      <c r="F655" s="46" t="s">
        <v>3162</v>
      </c>
      <c r="G655" s="47" t="e">
        <f>+VLOOKUP(B655,MaestraLP3[[#All],[CÓDIGO]:[PRODUCTO FOCO]],30,0)*100+0.1</f>
        <v>#N/A</v>
      </c>
      <c r="I655" t="s">
        <v>3163</v>
      </c>
      <c r="J655" t="e">
        <f>+VLOOKUP(B655,MaestraLP3[[#All],[CÓDIGO]:[PRODUCTO FOCO]],29,0)</f>
        <v>#N/A</v>
      </c>
    </row>
    <row r="656" spans="1:10" x14ac:dyDescent="0.35">
      <c r="A656" s="46" t="s">
        <v>3160</v>
      </c>
      <c r="B656" s="3">
        <v>104516230</v>
      </c>
      <c r="C656" t="e">
        <f>+VLOOKUP(B656,MaestraLP3[[#All],[CÓDIGO]:[PRODUCTO FOCO]],7,0)</f>
        <v>#N/A</v>
      </c>
      <c r="D656" s="46" t="e">
        <f>+VLOOKUP(B656,MaestraLP3[[#All],[CÓDIGO]:[PRODUCTO FOCO]],8,0)</f>
        <v>#N/A</v>
      </c>
      <c r="E656" s="46" t="s">
        <v>3161</v>
      </c>
      <c r="F656" s="46" t="s">
        <v>3162</v>
      </c>
      <c r="G656" s="47" t="e">
        <f>+VLOOKUP(B656,MaestraLP3[[#All],[CÓDIGO]:[PRODUCTO FOCO]],30,0)*100+0.1</f>
        <v>#N/A</v>
      </c>
      <c r="I656" t="s">
        <v>3163</v>
      </c>
      <c r="J656" t="e">
        <f>+VLOOKUP(B656,MaestraLP3[[#All],[CÓDIGO]:[PRODUCTO FOCO]],29,0)</f>
        <v>#N/A</v>
      </c>
    </row>
    <row r="657" spans="1:10" x14ac:dyDescent="0.35">
      <c r="A657" s="46" t="s">
        <v>3160</v>
      </c>
      <c r="B657" s="3">
        <v>105045630</v>
      </c>
      <c r="C657" t="str">
        <f>+VLOOKUP(B657,MaestraLP3[[#All],[CÓDIGO]:[PRODUCTO FOCO]],7,0)</f>
        <v>CHULETA</v>
      </c>
      <c r="D657" s="46" t="str">
        <f>+VLOOKUP(B657,MaestraLP3[[#All],[CÓDIGO]:[PRODUCTO FOCO]],8,0)</f>
        <v>CHULETA CENTRO MARINADA 5 kg 180-220 g</v>
      </c>
      <c r="E657" s="46" t="s">
        <v>3161</v>
      </c>
      <c r="F657" s="46" t="s">
        <v>3162</v>
      </c>
      <c r="G657" s="47" t="e">
        <f>+VLOOKUP(B657,MaestraLP3[[#All],[CÓDIGO]:[PRODUCTO FOCO]],30,0)*100+0.1</f>
        <v>#VALUE!</v>
      </c>
      <c r="I657" t="s">
        <v>3163</v>
      </c>
      <c r="J657">
        <f>+VLOOKUP(B657,MaestraLP3[[#All],[CÓDIGO]:[PRODUCTO FOCO]],29,0)</f>
        <v>1190</v>
      </c>
    </row>
    <row r="658" spans="1:10" x14ac:dyDescent="0.35">
      <c r="A658" s="46" t="s">
        <v>3160</v>
      </c>
      <c r="B658" s="3">
        <v>104523640</v>
      </c>
      <c r="C658" t="str">
        <f>+VLOOKUP(B658,MaestraLP3[[#All],[CÓDIGO]:[PRODUCTO FOCO]],7,0)</f>
        <v>CHULETA</v>
      </c>
      <c r="D658" s="46" t="str">
        <f>+VLOOKUP(B658,MaestraLP3[[#All],[CÓDIGO]:[PRODUCTO FOCO]],8,0)</f>
        <v>CHULETA CENTRO MARINADA 5 kg 220-260 g</v>
      </c>
      <c r="E658" s="46" t="s">
        <v>3161</v>
      </c>
      <c r="F658" s="46" t="s">
        <v>3162</v>
      </c>
      <c r="G658" s="47" t="e">
        <f>+VLOOKUP(B658,MaestraLP3[[#All],[CÓDIGO]:[PRODUCTO FOCO]],30,0)*100+0.1</f>
        <v>#VALUE!</v>
      </c>
      <c r="I658" t="s">
        <v>3163</v>
      </c>
      <c r="J658">
        <f>+VLOOKUP(B658,MaestraLP3[[#All],[CÓDIGO]:[PRODUCTO FOCO]],29,0)</f>
        <v>1190</v>
      </c>
    </row>
    <row r="659" spans="1:10" x14ac:dyDescent="0.35">
      <c r="A659" s="46" t="s">
        <v>3160</v>
      </c>
      <c r="B659" s="3">
        <v>150001986</v>
      </c>
      <c r="C659" t="str">
        <f>+VLOOKUP(B659,MaestraLP3[[#All],[CÓDIGO]:[PRODUCTO FOCO]],7,0)</f>
        <v>CHULETA</v>
      </c>
      <c r="D659" s="46" t="str">
        <f>+VLOOKUP(B659,MaestraLP3[[#All],[CÓDIGO]:[PRODUCTO FOCO]],8,0)</f>
        <v>CHULETA CERDO CENTRO ENTERA BRASIL 18 kg</v>
      </c>
      <c r="E659" s="46" t="s">
        <v>3161</v>
      </c>
      <c r="F659" s="46" t="s">
        <v>3162</v>
      </c>
      <c r="G659" s="47" t="e">
        <f>+VLOOKUP(B659,MaestraLP3[[#All],[CÓDIGO]:[PRODUCTO FOCO]],30,0)*100+0.1</f>
        <v>#VALUE!</v>
      </c>
      <c r="I659" t="s">
        <v>3163</v>
      </c>
      <c r="J659">
        <f>+VLOOKUP(B659,MaestraLP3[[#All],[CÓDIGO]:[PRODUCTO FOCO]],29,0)</f>
        <v>1067.5</v>
      </c>
    </row>
    <row r="660" spans="1:10" x14ac:dyDescent="0.35">
      <c r="A660" s="46" t="s">
        <v>3160</v>
      </c>
      <c r="B660" s="3">
        <v>150001987</v>
      </c>
      <c r="C660" t="str">
        <f>+VLOOKUP(B660,MaestraLP3[[#All],[CÓDIGO]:[PRODUCTO FOCO]],7,0)</f>
        <v>CHULETA</v>
      </c>
      <c r="D660" s="46" t="str">
        <f>+VLOOKUP(B660,MaestraLP3[[#All],[CÓDIGO]:[PRODUCTO FOCO]],8,0)</f>
        <v>CHULETA CERDO VETADA ENTERA BRASIL 18 kg</v>
      </c>
      <c r="E660" s="46" t="s">
        <v>3161</v>
      </c>
      <c r="F660" s="46" t="s">
        <v>3162</v>
      </c>
      <c r="G660" s="47" t="e">
        <f>+VLOOKUP(B660,MaestraLP3[[#All],[CÓDIGO]:[PRODUCTO FOCO]],30,0)*100+0.1</f>
        <v>#VALUE!</v>
      </c>
      <c r="I660" t="s">
        <v>3163</v>
      </c>
      <c r="J660">
        <f>+VLOOKUP(B660,MaestraLP3[[#All],[CÓDIGO]:[PRODUCTO FOCO]],29,0)</f>
        <v>1099.67</v>
      </c>
    </row>
    <row r="661" spans="1:10" x14ac:dyDescent="0.35">
      <c r="A661" s="46" t="s">
        <v>3160</v>
      </c>
      <c r="B661" s="3">
        <v>104533810</v>
      </c>
      <c r="C661" t="str">
        <f>+VLOOKUP(B661,MaestraLP3[[#All],[CÓDIGO]:[PRODUCTO FOCO]],7,0)</f>
        <v>CHULETA</v>
      </c>
      <c r="D661" s="46" t="str">
        <f>+VLOOKUP(B661,MaestraLP3[[#All],[CÓDIGO]:[PRODUCTO FOCO]],8,0)</f>
        <v>TROZO CHULETA DE CERDO CJ 5 KG</v>
      </c>
      <c r="E661" s="46" t="s">
        <v>3161</v>
      </c>
      <c r="F661" s="46" t="s">
        <v>3162</v>
      </c>
      <c r="G661" s="47" t="e">
        <f>+VLOOKUP(B661,MaestraLP3[[#All],[CÓDIGO]:[PRODUCTO FOCO]],30,0)*100+0.1</f>
        <v>#VALUE!</v>
      </c>
      <c r="I661" t="s">
        <v>3163</v>
      </c>
      <c r="J661">
        <f>+VLOOKUP(B661,MaestraLP3[[#All],[CÓDIGO]:[PRODUCTO FOCO]],29,0)</f>
        <v>1090</v>
      </c>
    </row>
    <row r="662" spans="1:10" x14ac:dyDescent="0.35">
      <c r="A662" s="46" t="s">
        <v>3160</v>
      </c>
      <c r="B662" s="3">
        <v>104343260</v>
      </c>
      <c r="C662" t="str">
        <f>+VLOOKUP(B662,MaestraLP3[[#All],[CÓDIGO]:[PRODUCTO FOCO]],7,0)</f>
        <v>CHULETA</v>
      </c>
      <c r="D662" s="46" t="str">
        <f>+VLOOKUP(B662,MaestraLP3[[#All],[CÓDIGO]:[PRODUCTO FOCO]],8,0)</f>
        <v>CHULETA VETADA MARINADA 5 kg 180-220 g</v>
      </c>
      <c r="E662" s="46" t="s">
        <v>3161</v>
      </c>
      <c r="F662" s="46" t="s">
        <v>3162</v>
      </c>
      <c r="G662" s="47" t="e">
        <f>+VLOOKUP(B662,MaestraLP3[[#All],[CÓDIGO]:[PRODUCTO FOCO]],30,0)*100+0.1</f>
        <v>#VALUE!</v>
      </c>
      <c r="I662" t="s">
        <v>3163</v>
      </c>
      <c r="J662">
        <f>+VLOOKUP(B662,MaestraLP3[[#All],[CÓDIGO]:[PRODUCTO FOCO]],29,0)</f>
        <v>1290</v>
      </c>
    </row>
    <row r="663" spans="1:10" x14ac:dyDescent="0.35">
      <c r="A663" s="46" t="s">
        <v>3160</v>
      </c>
      <c r="B663" s="3">
        <v>104523650</v>
      </c>
      <c r="C663" t="str">
        <f>+VLOOKUP(B663,MaestraLP3[[#All],[CÓDIGO]:[PRODUCTO FOCO]],7,0)</f>
        <v>CHULETA</v>
      </c>
      <c r="D663" s="46" t="str">
        <f>+VLOOKUP(B663,MaestraLP3[[#All],[CÓDIGO]:[PRODUCTO FOCO]],8,0)</f>
        <v>CHULETA VETADA MARINADA 5 kg 220-260 g</v>
      </c>
      <c r="E663" s="46" t="s">
        <v>3161</v>
      </c>
      <c r="F663" s="46" t="s">
        <v>3162</v>
      </c>
      <c r="G663" s="47" t="e">
        <f>+VLOOKUP(B663,MaestraLP3[[#All],[CÓDIGO]:[PRODUCTO FOCO]],30,0)*100+0.1</f>
        <v>#VALUE!</v>
      </c>
      <c r="I663" t="s">
        <v>3163</v>
      </c>
      <c r="J663">
        <f>+VLOOKUP(B663,MaestraLP3[[#All],[CÓDIGO]:[PRODUCTO FOCO]],29,0)</f>
        <v>1290</v>
      </c>
    </row>
    <row r="664" spans="1:10" x14ac:dyDescent="0.35">
      <c r="A664" s="46" t="s">
        <v>3160</v>
      </c>
      <c r="B664" s="3">
        <v>105045700</v>
      </c>
      <c r="C664" t="str">
        <f>+VLOOKUP(B664,MaestraLP3[[#All],[CÓDIGO]:[PRODUCTO FOCO]],7,0)</f>
        <v>COSTILLAR</v>
      </c>
      <c r="D664" s="46" t="str">
        <f>+VLOOKUP(B664,MaestraLP3[[#All],[CÓDIGO]:[PRODUCTO FOCO]],8,0)</f>
        <v>COSTILLAR BABY BACK 10 kg</v>
      </c>
      <c r="E664" s="46" t="s">
        <v>3161</v>
      </c>
      <c r="F664" s="46" t="s">
        <v>3162</v>
      </c>
      <c r="G664" s="47" t="e">
        <f>+VLOOKUP(B664,MaestraLP3[[#All],[CÓDIGO]:[PRODUCTO FOCO]],30,0)*100+0.1</f>
        <v>#VALUE!</v>
      </c>
      <c r="I664" t="s">
        <v>3163</v>
      </c>
      <c r="J664">
        <f>+VLOOKUP(B664,MaestraLP3[[#All],[CÓDIGO]:[PRODUCTO FOCO]],29,0)</f>
        <v>2140</v>
      </c>
    </row>
    <row r="665" spans="1:10" x14ac:dyDescent="0.35">
      <c r="A665" s="46" t="s">
        <v>3160</v>
      </c>
      <c r="B665" s="3">
        <v>150001984</v>
      </c>
      <c r="C665" t="str">
        <f>+VLOOKUP(B665,MaestraLP3[[#All],[CÓDIGO]:[PRODUCTO FOCO]],7,0)</f>
        <v>COSTILLAR</v>
      </c>
      <c r="D665" s="46" t="str">
        <f>+VLOOKUP(B665,MaestraLP3[[#All],[CÓDIGO]:[PRODUCTO FOCO]],8,0)</f>
        <v>COSTILLAR CERDO 2UN IVP CJ 20 Kg USA</v>
      </c>
      <c r="E665" s="46" t="s">
        <v>3161</v>
      </c>
      <c r="F665" s="46" t="s">
        <v>3162</v>
      </c>
      <c r="G665" s="47" t="e">
        <f>+VLOOKUP(B665,MaestraLP3[[#All],[CÓDIGO]:[PRODUCTO FOCO]],30,0)*100+0.1</f>
        <v>#VALUE!</v>
      </c>
      <c r="I665" t="s">
        <v>3163</v>
      </c>
      <c r="J665">
        <f>+VLOOKUP(B665,MaestraLP3[[#All],[CÓDIGO]:[PRODUCTO FOCO]],29,0)</f>
        <v>2765.5499999999997</v>
      </c>
    </row>
    <row r="666" spans="1:10" x14ac:dyDescent="0.35">
      <c r="A666" s="46" t="s">
        <v>3160</v>
      </c>
      <c r="B666" s="3">
        <v>105045310</v>
      </c>
      <c r="C666" t="str">
        <f>+VLOOKUP(B666,MaestraLP3[[#All],[CÓDIGO]:[PRODUCTO FOCO]],7,0)</f>
        <v>COSTILLAR</v>
      </c>
      <c r="D666" s="46" t="str">
        <f>+VLOOKUP(B666,MaestraLP3[[#All],[CÓDIGO]:[PRODUCTO FOCO]],8,0)</f>
        <v>COSTILLAR ST. LOUIS IWP 16 kg 1,0-1,2 kg</v>
      </c>
      <c r="E666" s="46" t="s">
        <v>3161</v>
      </c>
      <c r="F666" s="46" t="s">
        <v>3162</v>
      </c>
      <c r="G666" s="47" t="e">
        <f>+VLOOKUP(B666,MaestraLP3[[#All],[CÓDIGO]:[PRODUCTO FOCO]],30,0)*100+0.1</f>
        <v>#VALUE!</v>
      </c>
      <c r="I666" t="s">
        <v>3163</v>
      </c>
      <c r="J666">
        <f>+VLOOKUP(B666,MaestraLP3[[#All],[CÓDIGO]:[PRODUCTO FOCO]],29,0)</f>
        <v>2570.5</v>
      </c>
    </row>
    <row r="667" spans="1:10" x14ac:dyDescent="0.35">
      <c r="A667" s="46" t="s">
        <v>3160</v>
      </c>
      <c r="B667" s="3">
        <v>150001993</v>
      </c>
      <c r="C667" t="str">
        <f>+VLOOKUP(B667,MaestraLP3[[#All],[CÓDIGO]:[PRODUCTO FOCO]],7,0)</f>
        <v>LOMO</v>
      </c>
      <c r="D667" s="46" t="str">
        <f>+VLOOKUP(B667,MaestraLP3[[#All],[CÓDIGO]:[PRODUCTO FOCO]],8,0)</f>
        <v>LOMO CENTRO DE CERDO IMP</v>
      </c>
      <c r="E667" s="46" t="s">
        <v>3161</v>
      </c>
      <c r="F667" s="46" t="s">
        <v>3162</v>
      </c>
      <c r="G667" s="47" t="e">
        <f>+VLOOKUP(B667,MaestraLP3[[#All],[CÓDIGO]:[PRODUCTO FOCO]],30,0)*100+0.1</f>
        <v>#VALUE!</v>
      </c>
      <c r="I667" t="s">
        <v>3163</v>
      </c>
      <c r="J667">
        <f>+VLOOKUP(B667,MaestraLP3[[#All],[CÓDIGO]:[PRODUCTO FOCO]],29,0)</f>
        <v>1299.1999999999998</v>
      </c>
    </row>
    <row r="668" spans="1:10" x14ac:dyDescent="0.35">
      <c r="A668" s="46" t="s">
        <v>3160</v>
      </c>
      <c r="B668" s="3">
        <v>104521430</v>
      </c>
      <c r="C668" t="str">
        <f>+VLOOKUP(B668,MaestraLP3[[#All],[CÓDIGO]:[PRODUCTO FOCO]],7,0)</f>
        <v>PULPAS</v>
      </c>
      <c r="D668" s="46" t="str">
        <f>+VLOOKUP(B668,MaestraLP3[[#All],[CÓDIGO]:[PRODUCTO FOCO]],8,0)</f>
        <v>PULPA PIERNA CERDO 1/16 IWP BRASIL 21 kg</v>
      </c>
      <c r="E668" s="46" t="s">
        <v>3161</v>
      </c>
      <c r="F668" s="46" t="s">
        <v>3162</v>
      </c>
      <c r="G668" s="47" t="e">
        <f>+VLOOKUP(B668,MaestraLP3[[#All],[CÓDIGO]:[PRODUCTO FOCO]],30,0)*100+0.1</f>
        <v>#VALUE!</v>
      </c>
      <c r="I668" t="s">
        <v>3163</v>
      </c>
      <c r="J668">
        <f>+VLOOKUP(B668,MaestraLP3[[#All],[CÓDIGO]:[PRODUCTO FOCO]],29,0)</f>
        <v>1231.4499999999998</v>
      </c>
    </row>
    <row r="669" spans="1:10" x14ac:dyDescent="0.35">
      <c r="A669" s="46" t="s">
        <v>3160</v>
      </c>
      <c r="B669" s="3">
        <v>104537720</v>
      </c>
      <c r="C669" t="str">
        <f>+VLOOKUP(B669,MaestraLP3[[#All],[CÓDIGO]:[PRODUCTO FOCO]],7,0)</f>
        <v>PULPAS</v>
      </c>
      <c r="D669" s="46" t="str">
        <f>+VLOOKUP(B669,MaestraLP3[[#All],[CÓDIGO]:[PRODUCTO FOCO]],8,0)</f>
        <v>PULPA PIERNA CERDO MARINADA NAC 10 KG</v>
      </c>
      <c r="E669" s="46" t="s">
        <v>3161</v>
      </c>
      <c r="F669" s="46" t="s">
        <v>3162</v>
      </c>
      <c r="G669" s="47" t="e">
        <f>+VLOOKUP(B669,MaestraLP3[[#All],[CÓDIGO]:[PRODUCTO FOCO]],30,0)*100+0.1</f>
        <v>#VALUE!</v>
      </c>
      <c r="I669" t="s">
        <v>3163</v>
      </c>
      <c r="J669">
        <f>+VLOOKUP(B669,MaestraLP3[[#All],[CÓDIGO]:[PRODUCTO FOCO]],29,0)</f>
        <v>1131.4499999999998</v>
      </c>
    </row>
    <row r="670" spans="1:10" x14ac:dyDescent="0.35">
      <c r="A670" s="46" t="s">
        <v>3160</v>
      </c>
      <c r="B670" s="3">
        <v>104537710</v>
      </c>
      <c r="C670" t="str">
        <f>+VLOOKUP(B670,MaestraLP3[[#All],[CÓDIGO]:[PRODUCTO FOCO]],7,0)</f>
        <v>ENTERO</v>
      </c>
      <c r="D670" s="46" t="str">
        <f>+VLOOKUP(B670,MaestraLP3[[#All],[CÓDIGO]:[PRODUCTO FOCO]],8,0)</f>
        <v>CORDERO ENTERO CARCASA</v>
      </c>
      <c r="E670" s="46" t="s">
        <v>3161</v>
      </c>
      <c r="F670" s="46" t="s">
        <v>3162</v>
      </c>
      <c r="G670" s="47" t="e">
        <f>+VLOOKUP(B670,MaestraLP3[[#All],[CÓDIGO]:[PRODUCTO FOCO]],30,0)*100+0.1</f>
        <v>#VALUE!</v>
      </c>
      <c r="I670" t="s">
        <v>3163</v>
      </c>
      <c r="J670">
        <f>+VLOOKUP(B670,MaestraLP3[[#All],[CÓDIGO]:[PRODUCTO FOCO]],29,0)</f>
        <v>1560</v>
      </c>
    </row>
    <row r="671" spans="1:10" x14ac:dyDescent="0.35">
      <c r="A671" s="46" t="s">
        <v>3160</v>
      </c>
      <c r="B671" s="3">
        <v>104537730</v>
      </c>
      <c r="C671" t="str">
        <f>+VLOOKUP(B671,MaestraLP3[[#All],[CÓDIGO]:[PRODUCTO FOCO]],7,0)</f>
        <v>PORCIONADOS</v>
      </c>
      <c r="D671" s="46" t="str">
        <f>+VLOOKUP(B671,MaestraLP3[[#All],[CÓDIGO]:[PRODUCTO FOCO]],8,0)</f>
        <v>CHULETA CORDERO SARATOGA</v>
      </c>
      <c r="E671" s="46" t="s">
        <v>3161</v>
      </c>
      <c r="F671" s="46" t="s">
        <v>3162</v>
      </c>
      <c r="G671" s="47" t="e">
        <f>+VLOOKUP(B671,MaestraLP3[[#All],[CÓDIGO]:[PRODUCTO FOCO]],30,0)*100+0.1</f>
        <v>#VALUE!</v>
      </c>
      <c r="I671" t="s">
        <v>3163</v>
      </c>
      <c r="J671">
        <f>+VLOOKUP(B671,MaestraLP3[[#All],[CÓDIGO]:[PRODUCTO FOCO]],29,0)</f>
        <v>3100</v>
      </c>
    </row>
    <row r="672" spans="1:10" x14ac:dyDescent="0.35">
      <c r="A672" s="46" t="s">
        <v>3160</v>
      </c>
      <c r="B672" s="3">
        <v>104515390</v>
      </c>
      <c r="C672" t="str">
        <f>+VLOOKUP(B672,MaestraLP3[[#All],[CÓDIGO]:[PRODUCTO FOCO]],7,0)</f>
        <v>PORCIONADOS</v>
      </c>
      <c r="D672" s="46" t="str">
        <f>+VLOOKUP(B672,MaestraLP3[[#All],[CÓDIGO]:[PRODUCTO FOCO]],8,0)</f>
        <v>CORDERO GARRON DELANTERO</v>
      </c>
      <c r="E672" s="46" t="s">
        <v>3161</v>
      </c>
      <c r="F672" s="46" t="s">
        <v>3162</v>
      </c>
      <c r="G672" s="47" t="e">
        <f>+VLOOKUP(B672,MaestraLP3[[#All],[CÓDIGO]:[PRODUCTO FOCO]],30,0)*100+0.1</f>
        <v>#VALUE!</v>
      </c>
      <c r="I672" t="s">
        <v>3163</v>
      </c>
      <c r="J672">
        <f>+VLOOKUP(B672,MaestraLP3[[#All],[CÓDIGO]:[PRODUCTO FOCO]],29,0)</f>
        <v>1800</v>
      </c>
    </row>
    <row r="673" spans="1:10" x14ac:dyDescent="0.35">
      <c r="A673" s="46" t="s">
        <v>3160</v>
      </c>
      <c r="B673" s="3">
        <v>104515400</v>
      </c>
      <c r="C673" t="str">
        <f>+VLOOKUP(B673,MaestraLP3[[#All],[CÓDIGO]:[PRODUCTO FOCO]],7,0)</f>
        <v>PORCIONADOS</v>
      </c>
      <c r="D673" s="46" t="str">
        <f>+VLOOKUP(B673,MaestraLP3[[#All],[CÓDIGO]:[PRODUCTO FOCO]],8,0)</f>
        <v>CORDERO GARRON TRASERO</v>
      </c>
      <c r="E673" s="46" t="s">
        <v>3161</v>
      </c>
      <c r="F673" s="46" t="s">
        <v>3162</v>
      </c>
      <c r="G673" s="47" t="e">
        <f>+VLOOKUP(B673,MaestraLP3[[#All],[CÓDIGO]:[PRODUCTO FOCO]],30,0)*100+0.1</f>
        <v>#VALUE!</v>
      </c>
      <c r="I673" t="s">
        <v>3163</v>
      </c>
      <c r="J673">
        <f>+VLOOKUP(B673,MaestraLP3[[#All],[CÓDIGO]:[PRODUCTO FOCO]],29,0)</f>
        <v>2900</v>
      </c>
    </row>
    <row r="674" spans="1:10" x14ac:dyDescent="0.35">
      <c r="A674" s="46" t="s">
        <v>3160</v>
      </c>
      <c r="B674" s="3">
        <v>150002024</v>
      </c>
      <c r="C674" t="str">
        <f>+VLOOKUP(B674,MaestraLP3[[#All],[CÓDIGO]:[PRODUCTO FOCO]],7,0)</f>
        <v>APANADOS</v>
      </c>
      <c r="D674" s="46" t="str">
        <f>+VLOOKUP(B674,MaestraLP3[[#All],[CÓDIGO]:[PRODUCTO FOCO]],8,0)</f>
        <v>CROQUETA APANADO DE POLLO 100 g</v>
      </c>
      <c r="E674" s="46" t="s">
        <v>3161</v>
      </c>
      <c r="F674" s="46" t="s">
        <v>3162</v>
      </c>
      <c r="G674" s="47" t="e">
        <f>+VLOOKUP(B674,MaestraLP3[[#All],[CÓDIGO]:[PRODUCTO FOCO]],30,0)*100+0.1</f>
        <v>#VALUE!</v>
      </c>
      <c r="I674" t="s">
        <v>3163</v>
      </c>
      <c r="J674">
        <f>+VLOOKUP(B674,MaestraLP3[[#All],[CÓDIGO]:[PRODUCTO FOCO]],29,0)</f>
        <v>654.59999999999957</v>
      </c>
    </row>
    <row r="675" spans="1:10" x14ac:dyDescent="0.35">
      <c r="A675" s="46" t="s">
        <v>3160</v>
      </c>
      <c r="B675" s="3">
        <v>104529080</v>
      </c>
      <c r="C675" t="str">
        <f>+VLOOKUP(B675,MaestraLP3[[#All],[CÓDIGO]:[PRODUCTO FOCO]],7,0)</f>
        <v>ELABORADOS COCIDOS</v>
      </c>
      <c r="D675" s="46" t="str">
        <f>+VLOOKUP(B675,MaestraLP3[[#All],[CÓDIGO]:[PRODUCTO FOCO]],8,0)</f>
        <v>TRUTRO ALA POLLO BBQ BL 1 kg</v>
      </c>
      <c r="E675" s="46" t="s">
        <v>3161</v>
      </c>
      <c r="F675" s="46" t="s">
        <v>3162</v>
      </c>
      <c r="G675" s="47" t="e">
        <f>+VLOOKUP(B675,MaestraLP3[[#All],[CÓDIGO]:[PRODUCTO FOCO]],30,0)*100+0.1</f>
        <v>#VALUE!</v>
      </c>
      <c r="I675" t="s">
        <v>3163</v>
      </c>
      <c r="J675">
        <f>+VLOOKUP(B675,MaestraLP3[[#All],[CÓDIGO]:[PRODUCTO FOCO]],29,0)</f>
        <v>550</v>
      </c>
    </row>
    <row r="676" spans="1:10" x14ac:dyDescent="0.35">
      <c r="A676" s="46" t="s">
        <v>3160</v>
      </c>
      <c r="B676" s="3">
        <v>104531380</v>
      </c>
      <c r="C676" t="str">
        <f>+VLOOKUP(B676,MaestraLP3[[#All],[CÓDIGO]:[PRODUCTO FOCO]],7,0)</f>
        <v>ELABORADOS CRUDOS</v>
      </c>
      <c r="D676" s="46" t="str">
        <f>+VLOOKUP(B676,MaestraLP3[[#All],[CÓDIGO]:[PRODUCTO FOCO]],8,0)</f>
        <v>LOMITO DE CERDO FLOW PACK 120 g</v>
      </c>
      <c r="E676" s="46" t="s">
        <v>3161</v>
      </c>
      <c r="F676" s="46" t="s">
        <v>3162</v>
      </c>
      <c r="G676" s="47" t="e">
        <f>+VLOOKUP(B676,MaestraLP3[[#All],[CÓDIGO]:[PRODUCTO FOCO]],30,0)*100+0.1</f>
        <v>#VALUE!</v>
      </c>
      <c r="I676" t="s">
        <v>3163</v>
      </c>
      <c r="J676">
        <f>+VLOOKUP(B676,MaestraLP3[[#All],[CÓDIGO]:[PRODUCTO FOCO]],29,0)</f>
        <v>1880</v>
      </c>
    </row>
    <row r="677" spans="1:10" x14ac:dyDescent="0.35">
      <c r="A677" s="46" t="s">
        <v>3160</v>
      </c>
      <c r="B677" s="3">
        <v>150001919</v>
      </c>
      <c r="C677" t="str">
        <f>+VLOOKUP(B677,MaestraLP3[[#All],[CÓDIGO]:[PRODUCTO FOCO]],7,0)</f>
        <v>APANADOS</v>
      </c>
      <c r="D677" s="46" t="str">
        <f>+VLOOKUP(B677,MaestraLP3[[#All],[CÓDIGO]:[PRODUCTO FOCO]],8,0)</f>
        <v>ESCALOPA KAYSER VACUNO JAMON QUESO 120GR</v>
      </c>
      <c r="E677" s="46" t="s">
        <v>3161</v>
      </c>
      <c r="F677" s="46" t="s">
        <v>3162</v>
      </c>
      <c r="G677" s="47" t="e">
        <f>+VLOOKUP(B677,MaestraLP3[[#All],[CÓDIGO]:[PRODUCTO FOCO]],30,0)*100+0.1</f>
        <v>#VALUE!</v>
      </c>
      <c r="I677" t="s">
        <v>3163</v>
      </c>
      <c r="J677">
        <f>+VLOOKUP(B677,MaestraLP3[[#All],[CÓDIGO]:[PRODUCTO FOCO]],29,0)</f>
        <v>2339.4230769230767</v>
      </c>
    </row>
    <row r="678" spans="1:10" x14ac:dyDescent="0.35">
      <c r="A678" s="46" t="s">
        <v>3160</v>
      </c>
      <c r="B678" s="3">
        <v>104523490</v>
      </c>
      <c r="C678" t="str">
        <f>+VLOOKUP(B678,MaestraLP3[[#All],[CÓDIGO]:[PRODUCTO FOCO]],7,0)</f>
        <v>ELABORADOS COCIDOS</v>
      </c>
      <c r="D678" s="46" t="str">
        <f>+VLOOKUP(B678,MaestraLP3[[#All],[CÓDIGO]:[PRODUCTO FOCO]],8,0)</f>
        <v>CARNE MECHADA PORCIONADA 120 GR</v>
      </c>
      <c r="E678" s="46" t="s">
        <v>3161</v>
      </c>
      <c r="F678" s="46" t="s">
        <v>3162</v>
      </c>
      <c r="G678" s="47" t="e">
        <f>+VLOOKUP(B678,MaestraLP3[[#All],[CÓDIGO]:[PRODUCTO FOCO]],30,0)*100+0.1</f>
        <v>#VALUE!</v>
      </c>
      <c r="I678" t="s">
        <v>3163</v>
      </c>
      <c r="J678">
        <f>+VLOOKUP(B678,MaestraLP3[[#All],[CÓDIGO]:[PRODUCTO FOCO]],29,0)</f>
        <v>3683.3333333333326</v>
      </c>
    </row>
    <row r="679" spans="1:10" x14ac:dyDescent="0.35">
      <c r="A679" s="46" t="s">
        <v>3160</v>
      </c>
      <c r="B679" s="3">
        <v>150001944</v>
      </c>
      <c r="C679" t="str">
        <f>+VLOOKUP(B679,MaestraLP3[[#All],[CÓDIGO]:[PRODUCTO FOCO]],7,0)</f>
        <v>ELABORADOS CRUDOS</v>
      </c>
      <c r="D679" s="46" t="str">
        <f>+VLOOKUP(B679,MaestraLP3[[#All],[CÓDIGO]:[PRODUCTO FOCO]],8,0)</f>
        <v>CAZUELA DE VACUNO PORC IQF NACIONAL 9 kg</v>
      </c>
      <c r="E679" s="46" t="s">
        <v>3161</v>
      </c>
      <c r="F679" s="46" t="s">
        <v>3162</v>
      </c>
      <c r="G679" s="47" t="e">
        <f>+VLOOKUP(B679,MaestraLP3[[#All],[CÓDIGO]:[PRODUCTO FOCO]],30,0)*100+0.1</f>
        <v>#VALUE!</v>
      </c>
      <c r="I679" t="s">
        <v>3163</v>
      </c>
      <c r="J679">
        <f>+VLOOKUP(B679,MaestraLP3[[#All],[CÓDIGO]:[PRODUCTO FOCO]],29,0)</f>
        <v>1408.5550841587169</v>
      </c>
    </row>
    <row r="680" spans="1:10" x14ac:dyDescent="0.35">
      <c r="A680" s="46" t="s">
        <v>3160</v>
      </c>
      <c r="B680" s="3">
        <v>104531370</v>
      </c>
      <c r="C680" t="str">
        <f>+VLOOKUP(B680,MaestraLP3[[#All],[CÓDIGO]:[PRODUCTO FOCO]],7,0)</f>
        <v>ELABORADOS CRUDOS</v>
      </c>
      <c r="D680" s="46" t="str">
        <f>+VLOOKUP(B680,MaestraLP3[[#All],[CÓDIGO]:[PRODUCTO FOCO]],8,0)</f>
        <v>CHURRASCO VACUNO FLOW PACK 120 g</v>
      </c>
      <c r="E680" s="46" t="s">
        <v>3161</v>
      </c>
      <c r="F680" s="46" t="s">
        <v>3162</v>
      </c>
      <c r="G680" s="47" t="e">
        <f>+VLOOKUP(B680,MaestraLP3[[#All],[CÓDIGO]:[PRODUCTO FOCO]],30,0)*100+0.1</f>
        <v>#VALUE!</v>
      </c>
      <c r="I680" t="s">
        <v>3163</v>
      </c>
      <c r="J680">
        <f>+VLOOKUP(B680,MaestraLP3[[#All],[CÓDIGO]:[PRODUCTO FOCO]],29,0)</f>
        <v>1680</v>
      </c>
    </row>
    <row r="681" spans="1:10" x14ac:dyDescent="0.35">
      <c r="A681" s="46" t="s">
        <v>3160</v>
      </c>
      <c r="B681" s="3">
        <v>104343310</v>
      </c>
      <c r="C681" t="str">
        <f>+VLOOKUP(B681,MaestraLP3[[#All],[CÓDIGO]:[PRODUCTO FOCO]],7,0)</f>
        <v>ELABORADOS CRUDOS</v>
      </c>
      <c r="D681" s="46" t="str">
        <f>+VLOOKUP(B681,MaestraLP3[[#All],[CÓDIGO]:[PRODUCTO FOCO]],8,0)</f>
        <v>RECORTE DE VACUNO GRASA WAGYU</v>
      </c>
      <c r="E681" s="46" t="s">
        <v>3161</v>
      </c>
      <c r="F681" s="46" t="s">
        <v>3162</v>
      </c>
      <c r="G681" s="47" t="e">
        <f>+VLOOKUP(B681,MaestraLP3[[#All],[CÓDIGO]:[PRODUCTO FOCO]],30,0)*100+0.1</f>
        <v>#VALUE!</v>
      </c>
      <c r="I681" t="s">
        <v>3163</v>
      </c>
      <c r="J681">
        <f>+VLOOKUP(B681,MaestraLP3[[#All],[CÓDIGO]:[PRODUCTO FOCO]],29,0)</f>
        <v>1000</v>
      </c>
    </row>
    <row r="682" spans="1:10" x14ac:dyDescent="0.35">
      <c r="A682" s="46" t="s">
        <v>3160</v>
      </c>
      <c r="B682" s="3">
        <v>104539330</v>
      </c>
      <c r="C682" t="str">
        <f>+VLOOKUP(B682,MaestraLP3[[#All],[CÓDIGO]:[PRODUCTO FOCO]],7,0)</f>
        <v>HAMBURGUESAS CERTIFICADAS</v>
      </c>
      <c r="D682" s="46" t="str">
        <f>+VLOOKUP(B682,MaestraLP3[[#All],[CÓDIGO]:[PRODUCTO FOCO]],8,0)</f>
        <v>HAMBURGUESA CERTIFIED ANGUS BEEF 113 g</v>
      </c>
      <c r="E682" s="46" t="s">
        <v>3161</v>
      </c>
      <c r="F682" s="46" t="s">
        <v>3162</v>
      </c>
      <c r="G682" s="47" t="e">
        <f>+VLOOKUP(B682,MaestraLP3[[#All],[CÓDIGO]:[PRODUCTO FOCO]],30,0)*100+0.1</f>
        <v>#VALUE!</v>
      </c>
      <c r="I682" t="s">
        <v>3163</v>
      </c>
      <c r="J682">
        <f>+VLOOKUP(B682,MaestraLP3[[#All],[CÓDIGO]:[PRODUCTO FOCO]],29,0)</f>
        <v>3331.8584070796446</v>
      </c>
    </row>
    <row r="683" spans="1:10" x14ac:dyDescent="0.35">
      <c r="A683" s="46" t="s">
        <v>3160</v>
      </c>
      <c r="B683" s="3">
        <v>104519330</v>
      </c>
      <c r="C683" t="str">
        <f>+VLOOKUP(B683,MaestraLP3[[#All],[CÓDIGO]:[PRODUCTO FOCO]],7,0)</f>
        <v>HAMBURGUESAS CERTIFICADAS</v>
      </c>
      <c r="D683" s="46" t="str">
        <f>+VLOOKUP(B683,MaestraLP3[[#All],[CÓDIGO]:[PRODUCTO FOCO]],8,0)</f>
        <v>HAMBURGUESA CERTIFIED ANGUS BEEF 113 g</v>
      </c>
      <c r="E683" s="46" t="s">
        <v>3161</v>
      </c>
      <c r="F683" s="46" t="s">
        <v>3162</v>
      </c>
      <c r="G683" s="47" t="e">
        <f>+VLOOKUP(B683,MaestraLP3[[#All],[CÓDIGO]:[PRODUCTO FOCO]],30,0)*100+0.1</f>
        <v>#VALUE!</v>
      </c>
      <c r="I683" t="s">
        <v>3163</v>
      </c>
      <c r="J683">
        <f>+VLOOKUP(B683,MaestraLP3[[#All],[CÓDIGO]:[PRODUCTO FOCO]],29,0)</f>
        <v>0</v>
      </c>
    </row>
    <row r="684" spans="1:10" x14ac:dyDescent="0.35">
      <c r="A684" s="46" t="s">
        <v>3160</v>
      </c>
      <c r="B684" s="3">
        <v>104523510</v>
      </c>
      <c r="C684" t="str">
        <f>+VLOOKUP(B684,MaestraLP3[[#All],[CÓDIGO]:[PRODUCTO FOCO]],7,0)</f>
        <v>HAMBURGUESAS CERTIFICADAS</v>
      </c>
      <c r="D684" s="46" t="str">
        <f>+VLOOKUP(B684,MaestraLP3[[#All],[CÓDIGO]:[PRODUCTO FOCO]],8,0)</f>
        <v>HAMBURGUESA CERTIFIED ANGUS BEEF 170 g</v>
      </c>
      <c r="E684" s="46" t="s">
        <v>3161</v>
      </c>
      <c r="F684" s="46" t="s">
        <v>3162</v>
      </c>
      <c r="G684" s="47" t="e">
        <f>+VLOOKUP(B684,MaestraLP3[[#All],[CÓDIGO]:[PRODUCTO FOCO]],30,0)*100+0.1</f>
        <v>#VALUE!</v>
      </c>
      <c r="I684" t="s">
        <v>3163</v>
      </c>
      <c r="J684">
        <f>+VLOOKUP(B684,MaestraLP3[[#All],[CÓDIGO]:[PRODUCTO FOCO]],29,0)</f>
        <v>0</v>
      </c>
    </row>
    <row r="685" spans="1:10" x14ac:dyDescent="0.35">
      <c r="A685" s="46" t="s">
        <v>3160</v>
      </c>
      <c r="B685" s="3">
        <v>104541860</v>
      </c>
      <c r="C685" t="str">
        <f>+VLOOKUP(B685,MaestraLP3[[#All],[CÓDIGO]:[PRODUCTO FOCO]],7,0)</f>
        <v>HAMBURGUESAS CERTIFICADAS</v>
      </c>
      <c r="D685" s="46" t="str">
        <f>+VLOOKUP(B685,MaestraLP3[[#All],[CÓDIGO]:[PRODUCTO FOCO]],8,0)</f>
        <v>HAMBURGUESA CERTIFIED ANGUS BEEF 170 GR.</v>
      </c>
      <c r="E685" s="46" t="s">
        <v>3161</v>
      </c>
      <c r="F685" s="46" t="s">
        <v>3162</v>
      </c>
      <c r="G685" s="47" t="e">
        <f>+VLOOKUP(B685,MaestraLP3[[#All],[CÓDIGO]:[PRODUCTO FOCO]],30,0)*100+0.1</f>
        <v>#VALUE!</v>
      </c>
      <c r="I685" t="s">
        <v>3163</v>
      </c>
      <c r="J685">
        <f>+VLOOKUP(B685,MaestraLP3[[#All],[CÓDIGO]:[PRODUCTO FOCO]],29,0)</f>
        <v>3341.8986833753229</v>
      </c>
    </row>
    <row r="686" spans="1:10" x14ac:dyDescent="0.35">
      <c r="A686" s="46" t="s">
        <v>3160</v>
      </c>
      <c r="B686" s="3">
        <v>104529190</v>
      </c>
      <c r="C686" t="str">
        <f>+VLOOKUP(B686,MaestraLP3[[#All],[CÓDIGO]:[PRODUCTO FOCO]],7,0)</f>
        <v>HAMBURGUESAS CERTIFICADAS</v>
      </c>
      <c r="D686" s="46" t="str">
        <f>+VLOOKUP(B686,MaestraLP3[[#All],[CÓDIGO]:[PRODUCTO FOCO]],8,0)</f>
        <v>HAMBURGUESA CERTIFIED ANGUS BEEF 198 G</v>
      </c>
      <c r="E686" s="46" t="s">
        <v>3161</v>
      </c>
      <c r="F686" s="46" t="s">
        <v>3162</v>
      </c>
      <c r="G686" s="47" t="e">
        <f>+VLOOKUP(B686,MaestraLP3[[#All],[CÓDIGO]:[PRODUCTO FOCO]],30,0)*100+0.1</f>
        <v>#VALUE!</v>
      </c>
      <c r="I686" t="s">
        <v>3163</v>
      </c>
      <c r="J686">
        <f>+VLOOKUP(B686,MaestraLP3[[#All],[CÓDIGO]:[PRODUCTO FOCO]],29,0)</f>
        <v>3316.7016302194547</v>
      </c>
    </row>
    <row r="687" spans="1:10" x14ac:dyDescent="0.35">
      <c r="A687" s="46" t="s">
        <v>3160</v>
      </c>
      <c r="B687" s="3">
        <v>104545080</v>
      </c>
      <c r="C687" t="str">
        <f>+VLOOKUP(B687,MaestraLP3[[#All],[CÓDIGO]:[PRODUCTO FOCO]],7,0)</f>
        <v>HAMBURGUESAS CERTIFICADAS</v>
      </c>
      <c r="D687" s="46" t="str">
        <f>+VLOOKUP(B687,MaestraLP3[[#All],[CÓDIGO]:[PRODUCTO FOCO]],8,0)</f>
        <v>MOLIDA VACUNO 73/27 CAB 4,5 KG</v>
      </c>
      <c r="E687" s="46" t="s">
        <v>3161</v>
      </c>
      <c r="F687" s="46" t="s">
        <v>3162</v>
      </c>
      <c r="G687" s="47" t="e">
        <f>+VLOOKUP(B687,MaestraLP3[[#All],[CÓDIGO]:[PRODUCTO FOCO]],30,0)*100+0.1</f>
        <v>#VALUE!</v>
      </c>
      <c r="I687" t="s">
        <v>3163</v>
      </c>
      <c r="J687">
        <f>+VLOOKUP(B687,MaestraLP3[[#All],[CÓDIGO]:[PRODUCTO FOCO]],29,0)</f>
        <v>3760.9999999999995</v>
      </c>
    </row>
    <row r="688" spans="1:10" x14ac:dyDescent="0.35">
      <c r="A688" s="46" t="s">
        <v>3160</v>
      </c>
      <c r="B688" s="3">
        <v>104542640</v>
      </c>
      <c r="C688" t="str">
        <f>+VLOOKUP(B688,MaestraLP3[[#All],[CÓDIGO]:[PRODUCTO FOCO]],7,0)</f>
        <v>HAMBURGUESAS CERTIFICADAS</v>
      </c>
      <c r="D688" s="46" t="str">
        <f>+VLOOKUP(B688,MaestraLP3[[#All],[CÓDIGO]:[PRODUCTO FOCO]],8,0)</f>
        <v>MOLIDA VACUNO 80/20 CAB 3 LBS</v>
      </c>
      <c r="E688" s="46" t="s">
        <v>3161</v>
      </c>
      <c r="F688" s="46" t="s">
        <v>3162</v>
      </c>
      <c r="G688" s="47" t="e">
        <f>+VLOOKUP(B688,MaestraLP3[[#All],[CÓDIGO]:[PRODUCTO FOCO]],30,0)*100+0.1</f>
        <v>#VALUE!</v>
      </c>
      <c r="I688" t="s">
        <v>3163</v>
      </c>
      <c r="J688">
        <f>+VLOOKUP(B688,MaestraLP3[[#All],[CÓDIGO]:[PRODUCTO FOCO]],29,0)</f>
        <v>3065.6862745098042</v>
      </c>
    </row>
    <row r="689" spans="1:10" x14ac:dyDescent="0.35">
      <c r="A689" s="46" t="s">
        <v>3160</v>
      </c>
      <c r="B689" s="3">
        <v>104545070</v>
      </c>
      <c r="C689" t="e">
        <f>+VLOOKUP(B689,MaestraLP3[[#All],[CÓDIGO]:[PRODUCTO FOCO]],7,0)</f>
        <v>#N/A</v>
      </c>
      <c r="D689" s="46" t="e">
        <f>+VLOOKUP(B689,MaestraLP3[[#All],[CÓDIGO]:[PRODUCTO FOCO]],8,0)</f>
        <v>#N/A</v>
      </c>
      <c r="E689" s="46" t="s">
        <v>3161</v>
      </c>
      <c r="F689" s="46" t="s">
        <v>3162</v>
      </c>
      <c r="G689" s="47" t="e">
        <f>+VLOOKUP(B689,MaestraLP3[[#All],[CÓDIGO]:[PRODUCTO FOCO]],30,0)*100+0.1</f>
        <v>#N/A</v>
      </c>
      <c r="I689" t="s">
        <v>3163</v>
      </c>
      <c r="J689" t="e">
        <f>+VLOOKUP(B689,MaestraLP3[[#All],[CÓDIGO]:[PRODUCTO FOCO]],29,0)</f>
        <v>#N/A</v>
      </c>
    </row>
    <row r="690" spans="1:10" x14ac:dyDescent="0.35">
      <c r="A690" s="46" t="s">
        <v>3160</v>
      </c>
      <c r="B690" s="3">
        <v>104545060</v>
      </c>
      <c r="C690" t="str">
        <f>+VLOOKUP(B690,MaestraLP3[[#All],[CÓDIGO]:[PRODUCTO FOCO]],7,0)</f>
        <v>HAMBURGUESAS CERTIFICADAS</v>
      </c>
      <c r="D690" s="46" t="str">
        <f>+VLOOKUP(B690,MaestraLP3[[#All],[CÓDIGO]:[PRODUCTO FOCO]],8,0)</f>
        <v>MOLIDA VACUNO 80/20 CAB 4,5 KG APROX</v>
      </c>
      <c r="E690" s="46" t="s">
        <v>3161</v>
      </c>
      <c r="F690" s="46" t="s">
        <v>3162</v>
      </c>
      <c r="G690" s="47" t="e">
        <f>+VLOOKUP(B690,MaestraLP3[[#All],[CÓDIGO]:[PRODUCTO FOCO]],30,0)*100+0.1</f>
        <v>#VALUE!</v>
      </c>
      <c r="I690" t="s">
        <v>3163</v>
      </c>
      <c r="J690">
        <f>+VLOOKUP(B690,MaestraLP3[[#All],[CÓDIGO]:[PRODUCTO FOCO]],29,0)</f>
        <v>2890</v>
      </c>
    </row>
    <row r="691" spans="1:10" x14ac:dyDescent="0.35">
      <c r="A691" s="46" t="s">
        <v>3160</v>
      </c>
      <c r="B691" s="3">
        <v>104523750</v>
      </c>
      <c r="C691" t="str">
        <f>+VLOOKUP(B691,MaestraLP3[[#All],[CÓDIGO]:[PRODUCTO FOCO]],7,0)</f>
        <v>HAMBURGUESAS PREMIUM</v>
      </c>
      <c r="D691" s="46" t="str">
        <f>+VLOOKUP(B691,MaestraLP3[[#All],[CÓDIGO]:[PRODUCTO FOCO]],8,0)</f>
        <v>HAMBURGUESA CLASICA 110 g</v>
      </c>
      <c r="E691" s="46" t="s">
        <v>3161</v>
      </c>
      <c r="F691" s="46" t="s">
        <v>3162</v>
      </c>
      <c r="G691" s="47" t="e">
        <f>+VLOOKUP(B691,MaestraLP3[[#All],[CÓDIGO]:[PRODUCTO FOCO]],30,0)*100+0.1</f>
        <v>#VALUE!</v>
      </c>
      <c r="I691" t="s">
        <v>3163</v>
      </c>
      <c r="J691">
        <f>+VLOOKUP(B691,MaestraLP3[[#All],[CÓDIGO]:[PRODUCTO FOCO]],29,0)</f>
        <v>2263.6363636363635</v>
      </c>
    </row>
    <row r="692" spans="1:10" x14ac:dyDescent="0.35">
      <c r="A692" s="46" t="s">
        <v>3160</v>
      </c>
      <c r="B692" s="3">
        <v>104524840</v>
      </c>
      <c r="C692" t="str">
        <f>+VLOOKUP(B692,MaestraLP3[[#All],[CÓDIGO]:[PRODUCTO FOCO]],7,0)</f>
        <v>HAMBURGUESAS PREMIUM</v>
      </c>
      <c r="D692" s="46" t="str">
        <f>+VLOOKUP(B692,MaestraLP3[[#All],[CÓDIGO]:[PRODUCTO FOCO]],8,0)</f>
        <v>HAMBURGUESA PREMIUM 216 g</v>
      </c>
      <c r="E692" s="46" t="s">
        <v>3161</v>
      </c>
      <c r="F692" s="46" t="s">
        <v>3162</v>
      </c>
      <c r="G692" s="47" t="e">
        <f>+VLOOKUP(B692,MaestraLP3[[#All],[CÓDIGO]:[PRODUCTO FOCO]],30,0)*100+0.1</f>
        <v>#VALUE!</v>
      </c>
      <c r="I692" t="s">
        <v>3163</v>
      </c>
      <c r="J692">
        <f>+VLOOKUP(B692,MaestraLP3[[#All],[CÓDIGO]:[PRODUCTO FOCO]],29,0)</f>
        <v>2148.1481481481483</v>
      </c>
    </row>
    <row r="693" spans="1:10" x14ac:dyDescent="0.35">
      <c r="A693" s="46" t="s">
        <v>3160</v>
      </c>
      <c r="B693" s="3">
        <v>150001020</v>
      </c>
      <c r="C693" t="str">
        <f>+VLOOKUP(B693,MaestraLP3[[#All],[CÓDIGO]:[PRODUCTO FOCO]],7,0)</f>
        <v>EMBUTIDOS Y FIAMBRES</v>
      </c>
      <c r="D693" s="46" t="str">
        <f>+VLOOKUP(B693,MaestraLP3[[#All],[CÓDIGO]:[PRODUCTO FOCO]],8,0)</f>
        <v>PATE DE TERNERA SAN JORGE 125 G 16 UDS.</v>
      </c>
      <c r="E693" s="46" t="s">
        <v>3161</v>
      </c>
      <c r="F693" s="46" t="s">
        <v>3162</v>
      </c>
      <c r="G693" s="47" t="e">
        <f>+VLOOKUP(B693,MaestraLP3[[#All],[CÓDIGO]:[PRODUCTO FOCO]],30,0)*100+0.1</f>
        <v>#VALUE!</v>
      </c>
      <c r="I693" t="s">
        <v>3163</v>
      </c>
      <c r="J693">
        <f>+VLOOKUP(B693,MaestraLP3[[#All],[CÓDIGO]:[PRODUCTO FOCO]],29,0)</f>
        <v>1152.0500000000002</v>
      </c>
    </row>
    <row r="694" spans="1:10" x14ac:dyDescent="0.35">
      <c r="A694" s="46" t="s">
        <v>3160</v>
      </c>
      <c r="B694" s="3">
        <v>103001080</v>
      </c>
      <c r="C694" t="str">
        <f>+VLOOKUP(B694,MaestraLP3[[#All],[CÓDIGO]:[PRODUCTO FOCO]],7,0)</f>
        <v>EMBUTIDOS Y FIAMBRES</v>
      </c>
      <c r="D694" s="46" t="str">
        <f>+VLOOKUP(B694,MaestraLP3[[#All],[CÓDIGO]:[PRODUCTO FOCO]],8,0)</f>
        <v>PEPPERONI ULTRADELGADO SUGARDALE 5,67 kg</v>
      </c>
      <c r="E694" s="46" t="s">
        <v>3161</v>
      </c>
      <c r="F694" s="46" t="s">
        <v>3162</v>
      </c>
      <c r="G694" s="47" t="e">
        <f>+VLOOKUP(B694,MaestraLP3[[#All],[CÓDIGO]:[PRODUCTO FOCO]],30,0)*100+0.1</f>
        <v>#VALUE!</v>
      </c>
      <c r="I694" t="s">
        <v>3163</v>
      </c>
      <c r="J694">
        <f>+VLOOKUP(B694,MaestraLP3[[#All],[CÓDIGO]:[PRODUCTO FOCO]],29,0)</f>
        <v>3276.9633963644787</v>
      </c>
    </row>
    <row r="695" spans="1:10" x14ac:dyDescent="0.35">
      <c r="A695" s="46" t="s">
        <v>3160</v>
      </c>
      <c r="B695" s="3">
        <v>104532370</v>
      </c>
      <c r="C695" t="str">
        <f>+VLOOKUP(B695,MaestraLP3[[#All],[CÓDIGO]:[PRODUCTO FOCO]],7,0)</f>
        <v>EMBUTIDOS Y FIAMBRES</v>
      </c>
      <c r="D695" s="46" t="str">
        <f>+VLOOKUP(B695,MaestraLP3[[#All],[CÓDIGO]:[PRODUCTO FOCO]],8,0)</f>
        <v>PRIETA A LA CHILENA PF 1 KG</v>
      </c>
      <c r="E695" s="46" t="s">
        <v>3161</v>
      </c>
      <c r="F695" s="46" t="s">
        <v>3162</v>
      </c>
      <c r="G695" s="47" t="e">
        <f>+VLOOKUP(B695,MaestraLP3[[#All],[CÓDIGO]:[PRODUCTO FOCO]],30,0)*100+0.1</f>
        <v>#VALUE!</v>
      </c>
      <c r="I695" t="s">
        <v>3163</v>
      </c>
      <c r="J695">
        <f>+VLOOKUP(B695,MaestraLP3[[#All],[CÓDIGO]:[PRODUCTO FOCO]],29,0)</f>
        <v>1482</v>
      </c>
    </row>
    <row r="696" spans="1:10" x14ac:dyDescent="0.35">
      <c r="A696" s="46" t="s">
        <v>3160</v>
      </c>
      <c r="B696" s="3">
        <v>104528740</v>
      </c>
      <c r="C696" t="str">
        <f>+VLOOKUP(B696,MaestraLP3[[#All],[CÓDIGO]:[PRODUCTO FOCO]],7,0)</f>
        <v>EMBUTIDOS Y FIAMBRES</v>
      </c>
      <c r="D696" s="46" t="str">
        <f>+VLOOKUP(B696,MaestraLP3[[#All],[CÓDIGO]:[PRODUCTO FOCO]],8,0)</f>
        <v>SALAME ITALIANO LAMINAD SAN JORGE 1,6 kg</v>
      </c>
      <c r="E696" s="46" t="s">
        <v>3161</v>
      </c>
      <c r="F696" s="46" t="s">
        <v>3162</v>
      </c>
      <c r="G696" s="47" t="e">
        <f>+VLOOKUP(B696,MaestraLP3[[#All],[CÓDIGO]:[PRODUCTO FOCO]],30,0)*100+0.1</f>
        <v>#VALUE!</v>
      </c>
      <c r="I696" t="s">
        <v>3163</v>
      </c>
      <c r="J696">
        <f>+VLOOKUP(B696,MaestraLP3[[#All],[CÓDIGO]:[PRODUCTO FOCO]],29,0)</f>
        <v>2441.875</v>
      </c>
    </row>
    <row r="697" spans="1:10" x14ac:dyDescent="0.35">
      <c r="A697" s="46" t="s">
        <v>3160</v>
      </c>
      <c r="B697" s="3">
        <v>104529670</v>
      </c>
      <c r="C697" t="str">
        <f>+VLOOKUP(B697,MaestraLP3[[#All],[CÓDIGO]:[PRODUCTO FOCO]],7,0)</f>
        <v>EMBUTIDOS Y FIAMBRES</v>
      </c>
      <c r="D697" s="46" t="str">
        <f>+VLOOKUP(B697,MaestraLP3[[#All],[CÓDIGO]:[PRODUCTO FOCO]],8,0)</f>
        <v>VIENESAS LA ESPAÑOLA 900 g 20 uds.</v>
      </c>
      <c r="E697" s="46" t="s">
        <v>3161</v>
      </c>
      <c r="F697" s="46" t="s">
        <v>3162</v>
      </c>
      <c r="G697" s="47" t="e">
        <f>+VLOOKUP(B697,MaestraLP3[[#All],[CÓDIGO]:[PRODUCTO FOCO]],30,0)*100+0.1</f>
        <v>#VALUE!</v>
      </c>
      <c r="I697" t="s">
        <v>3163</v>
      </c>
      <c r="J697">
        <f>+VLOOKUP(B697,MaestraLP3[[#All],[CÓDIGO]:[PRODUCTO FOCO]],29,0)</f>
        <v>1222.2222222222222</v>
      </c>
    </row>
    <row r="698" spans="1:10" x14ac:dyDescent="0.35">
      <c r="A698" s="46" t="s">
        <v>3160</v>
      </c>
      <c r="B698" s="3">
        <v>103601720</v>
      </c>
      <c r="C698" t="e">
        <f>+VLOOKUP(B698,MaestraLP3[[#All],[CÓDIGO]:[PRODUCTO FOCO]],7,0)</f>
        <v>#N/A</v>
      </c>
      <c r="D698" s="46" t="e">
        <f>+VLOOKUP(B698,MaestraLP3[[#All],[CÓDIGO]:[PRODUCTO FOCO]],8,0)</f>
        <v>#N/A</v>
      </c>
      <c r="E698" s="46" t="s">
        <v>3161</v>
      </c>
      <c r="F698" s="46" t="s">
        <v>3162</v>
      </c>
      <c r="G698" s="47" t="e">
        <f>+VLOOKUP(B698,MaestraLP3[[#All],[CÓDIGO]:[PRODUCTO FOCO]],30,0)*100+0.1</f>
        <v>#N/A</v>
      </c>
      <c r="I698" t="s">
        <v>3163</v>
      </c>
      <c r="J698" t="e">
        <f>+VLOOKUP(B698,MaestraLP3[[#All],[CÓDIGO]:[PRODUCTO FOCO]],29,0)</f>
        <v>#N/A</v>
      </c>
    </row>
    <row r="699" spans="1:10" x14ac:dyDescent="0.35">
      <c r="A699" s="46" t="s">
        <v>3160</v>
      </c>
      <c r="B699" s="3">
        <v>104543550</v>
      </c>
      <c r="C699" t="str">
        <f>+VLOOKUP(B699,MaestraLP3[[#All],[CÓDIGO]:[PRODUCTO FOCO]],7,0)</f>
        <v>JAMONES CURADOS</v>
      </c>
      <c r="D699" s="46" t="str">
        <f>+VLOOKUP(B699,MaestraLP3[[#All],[CÓDIGO]:[PRODUCTO FOCO]],8,0)</f>
        <v>PROSCIUTTO CRUDO LAMINADO 500 GRS</v>
      </c>
      <c r="E699" s="46" t="s">
        <v>3161</v>
      </c>
      <c r="F699" s="46" t="s">
        <v>3162</v>
      </c>
      <c r="G699" s="47" t="e">
        <f>+VLOOKUP(B699,MaestraLP3[[#All],[CÓDIGO]:[PRODUCTO FOCO]],30,0)*100+0.1</f>
        <v>#VALUE!</v>
      </c>
      <c r="I699" t="s">
        <v>3163</v>
      </c>
      <c r="J699">
        <f>+VLOOKUP(B699,MaestraLP3[[#All],[CÓDIGO]:[PRODUCTO FOCO]],29,0)</f>
        <v>6290</v>
      </c>
    </row>
    <row r="700" spans="1:10" x14ac:dyDescent="0.35">
      <c r="A700" s="46" t="s">
        <v>3160</v>
      </c>
      <c r="B700" s="3">
        <v>104542740</v>
      </c>
      <c r="C700" t="e">
        <f>+VLOOKUP(B700,MaestraLP3[[#All],[CÓDIGO]:[PRODUCTO FOCO]],7,0)</f>
        <v>#N/A</v>
      </c>
      <c r="D700" s="46" t="e">
        <f>+VLOOKUP(B700,MaestraLP3[[#All],[CÓDIGO]:[PRODUCTO FOCO]],8,0)</f>
        <v>#N/A</v>
      </c>
      <c r="E700" s="46" t="s">
        <v>3161</v>
      </c>
      <c r="F700" s="46" t="s">
        <v>3162</v>
      </c>
      <c r="G700" s="47" t="e">
        <f>+VLOOKUP(B700,MaestraLP3[[#All],[CÓDIGO]:[PRODUCTO FOCO]],30,0)*100+0.1</f>
        <v>#N/A</v>
      </c>
      <c r="I700" t="s">
        <v>3163</v>
      </c>
      <c r="J700" t="e">
        <f>+VLOOKUP(B700,MaestraLP3[[#All],[CÓDIGO]:[PRODUCTO FOCO]],29,0)</f>
        <v>#N/A</v>
      </c>
    </row>
    <row r="701" spans="1:10" x14ac:dyDescent="0.35">
      <c r="A701" s="46" t="s">
        <v>3160</v>
      </c>
      <c r="B701" s="3">
        <v>104521840</v>
      </c>
      <c r="C701" t="str">
        <f>+VLOOKUP(B701,MaestraLP3[[#All],[CÓDIGO]:[PRODUCTO FOCO]],7,0)</f>
        <v>TOCINOS</v>
      </c>
      <c r="D701" s="46" t="str">
        <f>+VLOOKUP(B701,MaestraLP3[[#All],[CÓDIGO]:[PRODUCTO FOCO]],8,0)</f>
        <v>TOCINO LAMINADO SUGARDALE 6,8 kg</v>
      </c>
      <c r="E701" s="46" t="s">
        <v>3161</v>
      </c>
      <c r="F701" s="46" t="s">
        <v>3162</v>
      </c>
      <c r="G701" s="47" t="e">
        <f>+VLOOKUP(B701,MaestraLP3[[#All],[CÓDIGO]:[PRODUCTO FOCO]],30,0)*100+0.1</f>
        <v>#VALUE!</v>
      </c>
      <c r="I701" t="s">
        <v>3163</v>
      </c>
      <c r="J701">
        <f>+VLOOKUP(B701,MaestraLP3[[#All],[CÓDIGO]:[PRODUCTO FOCO]],29,0)</f>
        <v>4045.9533463895177</v>
      </c>
    </row>
    <row r="702" spans="1:10" x14ac:dyDescent="0.35">
      <c r="A702" s="46" t="s">
        <v>3160</v>
      </c>
      <c r="B702" s="3">
        <v>104542790</v>
      </c>
      <c r="C702" t="str">
        <f>+VLOOKUP(B702,MaestraLP3[[#All],[CÓDIGO]:[PRODUCTO FOCO]],7,0)</f>
        <v>TOCINOS</v>
      </c>
      <c r="D702" s="46" t="str">
        <f>+VLOOKUP(B702,MaestraLP3[[#All],[CÓDIGO]:[PRODUCTO FOCO]],8,0)</f>
        <v>TOCINO PIZCAS SUGARDALE 2,27 KG</v>
      </c>
      <c r="E702" s="46" t="s">
        <v>3161</v>
      </c>
      <c r="F702" s="46" t="s">
        <v>3162</v>
      </c>
      <c r="G702" s="47" t="e">
        <f>+VLOOKUP(B702,MaestraLP3[[#All],[CÓDIGO]:[PRODUCTO FOCO]],30,0)*100+0.1</f>
        <v>#VALUE!</v>
      </c>
      <c r="I702" t="s">
        <v>3163</v>
      </c>
      <c r="J702">
        <f>+VLOOKUP(B702,MaestraLP3[[#All],[CÓDIGO]:[PRODUCTO FOCO]],29,0)</f>
        <v>0</v>
      </c>
    </row>
    <row r="703" spans="1:10" x14ac:dyDescent="0.35">
      <c r="A703" s="46" t="s">
        <v>3160</v>
      </c>
      <c r="B703" s="3">
        <v>104532120</v>
      </c>
      <c r="C703" t="str">
        <f>+VLOOKUP(B703,MaestraLP3[[#All],[CÓDIGO]:[PRODUCTO FOCO]],7,0)</f>
        <v>LECHES</v>
      </c>
      <c r="D703" s="46" t="str">
        <f>+VLOOKUP(B703,MaestraLP3[[#All],[CÓDIGO]:[PRODUCTO FOCO]],8,0)</f>
        <v>LECHE SEMIDESCREMADA CHOCOLATE 200 ML</v>
      </c>
      <c r="E703" s="46" t="s">
        <v>3161</v>
      </c>
      <c r="F703" s="46" t="s">
        <v>3162</v>
      </c>
      <c r="G703" s="47" t="e">
        <f>+VLOOKUP(B703,MaestraLP3[[#All],[CÓDIGO]:[PRODUCTO FOCO]],30,0)*100+0.1</f>
        <v>#VALUE!</v>
      </c>
      <c r="I703" t="s">
        <v>3163</v>
      </c>
      <c r="J703">
        <f>+VLOOKUP(B703,MaestraLP3[[#All],[CÓDIGO]:[PRODUCTO FOCO]],29,0)</f>
        <v>685</v>
      </c>
    </row>
    <row r="704" spans="1:10" x14ac:dyDescent="0.35">
      <c r="A704" s="46" t="s">
        <v>3160</v>
      </c>
      <c r="B704" s="3">
        <v>150001070</v>
      </c>
      <c r="C704" t="str">
        <f>+VLOOKUP(B704,MaestraLP3[[#All],[CÓDIGO]:[PRODUCTO FOCO]],7,0)</f>
        <v>LECHES</v>
      </c>
      <c r="D704" s="46" t="str">
        <f>+VLOOKUP(B704,MaestraLP3[[#All],[CÓDIGO]:[PRODUCTO FOCO]],8,0)</f>
        <v>LECHE DESCREMADA COLUN 200 ml</v>
      </c>
      <c r="E704" s="46" t="s">
        <v>3161</v>
      </c>
      <c r="F704" s="46" t="s">
        <v>3162</v>
      </c>
      <c r="G704" s="47" t="e">
        <f>+VLOOKUP(B704,MaestraLP3[[#All],[CÓDIGO]:[PRODUCTO FOCO]],30,0)*100+0.1</f>
        <v>#VALUE!</v>
      </c>
      <c r="I704" t="s">
        <v>3163</v>
      </c>
      <c r="J704">
        <f>+VLOOKUP(B704,MaestraLP3[[#All],[CÓDIGO]:[PRODUCTO FOCO]],29,0)</f>
        <v>1010</v>
      </c>
    </row>
    <row r="705" spans="1:10" x14ac:dyDescent="0.35">
      <c r="A705" s="46" t="s">
        <v>3160</v>
      </c>
      <c r="B705" s="3">
        <v>104523390</v>
      </c>
      <c r="C705" t="str">
        <f>+VLOOKUP(B705,MaestraLP3[[#All],[CÓDIGO]:[PRODUCTO FOCO]],7,0)</f>
        <v>LECHES</v>
      </c>
      <c r="D705" s="46" t="str">
        <f>+VLOOKUP(B705,MaestraLP3[[#All],[CÓDIGO]:[PRODUCTO FOCO]],8,0)</f>
        <v>LECHE DESCREMADA SOPROLE 1 l</v>
      </c>
      <c r="E705" s="46" t="s">
        <v>3161</v>
      </c>
      <c r="F705" s="46" t="s">
        <v>3162</v>
      </c>
      <c r="G705" s="47" t="e">
        <f>+VLOOKUP(B705,MaestraLP3[[#All],[CÓDIGO]:[PRODUCTO FOCO]],30,0)*100+0.1</f>
        <v>#VALUE!</v>
      </c>
      <c r="I705" t="s">
        <v>3163</v>
      </c>
      <c r="J705">
        <f>+VLOOKUP(B705,MaestraLP3[[#All],[CÓDIGO]:[PRODUCTO FOCO]],29,0)</f>
        <v>403</v>
      </c>
    </row>
    <row r="706" spans="1:10" x14ac:dyDescent="0.35">
      <c r="A706" s="46" t="s">
        <v>3160</v>
      </c>
      <c r="B706" s="3">
        <v>150001436</v>
      </c>
      <c r="C706" t="str">
        <f>+VLOOKUP(B706,MaestraLP3[[#All],[CÓDIGO]:[PRODUCTO FOCO]],7,0)</f>
        <v>LECHES</v>
      </c>
      <c r="D706" s="46" t="str">
        <f>+VLOOKUP(B706,MaestraLP3[[#All],[CÓDIGO]:[PRODUCTO FOCO]],8,0)</f>
        <v>LECHE SEMIDESCREMADA FRUTILLA 200MLCOLUN</v>
      </c>
      <c r="E706" s="46" t="s">
        <v>3161</v>
      </c>
      <c r="F706" s="46" t="s">
        <v>3162</v>
      </c>
      <c r="G706" s="47" t="e">
        <f>+VLOOKUP(B706,MaestraLP3[[#All],[CÓDIGO]:[PRODUCTO FOCO]],30,0)*100+0.1</f>
        <v>#VALUE!</v>
      </c>
      <c r="I706" t="s">
        <v>3163</v>
      </c>
      <c r="J706">
        <f>+VLOOKUP(B706,MaestraLP3[[#All],[CÓDIGO]:[PRODUCTO FOCO]],29,0)</f>
        <v>890</v>
      </c>
    </row>
    <row r="707" spans="1:10" x14ac:dyDescent="0.35">
      <c r="A707" s="46" t="s">
        <v>3160</v>
      </c>
      <c r="B707" s="3">
        <v>104532110</v>
      </c>
      <c r="C707" t="str">
        <f>+VLOOKUP(B707,MaestraLP3[[#All],[CÓDIGO]:[PRODUCTO FOCO]],7,0)</f>
        <v>LECHES</v>
      </c>
      <c r="D707" s="46" t="str">
        <f>+VLOOKUP(B707,MaestraLP3[[#All],[CÓDIGO]:[PRODUCTO FOCO]],8,0)</f>
        <v>LECHE SEMIDESCREMADA FRUTILLA 200 ML</v>
      </c>
      <c r="E707" s="46" t="s">
        <v>3161</v>
      </c>
      <c r="F707" s="46" t="s">
        <v>3162</v>
      </c>
      <c r="G707" s="47" t="e">
        <f>+VLOOKUP(B707,MaestraLP3[[#All],[CÓDIGO]:[PRODUCTO FOCO]],30,0)*100+0.1</f>
        <v>#VALUE!</v>
      </c>
      <c r="I707" t="s">
        <v>3163</v>
      </c>
      <c r="J707">
        <f>+VLOOKUP(B707,MaestraLP3[[#All],[CÓDIGO]:[PRODUCTO FOCO]],29,0)</f>
        <v>685</v>
      </c>
    </row>
    <row r="708" spans="1:10" x14ac:dyDescent="0.35">
      <c r="A708" s="46" t="s">
        <v>3160</v>
      </c>
      <c r="B708" s="3">
        <v>150001437</v>
      </c>
      <c r="C708" t="str">
        <f>+VLOOKUP(B708,MaestraLP3[[#All],[CÓDIGO]:[PRODUCTO FOCO]],7,0)</f>
        <v>LECHES</v>
      </c>
      <c r="D708" s="46" t="str">
        <f>+VLOOKUP(B708,MaestraLP3[[#All],[CÓDIGO]:[PRODUCTO FOCO]],8,0)</f>
        <v>LECHE SEMIDESCREM CHOCOLATE COLUN 200 ml</v>
      </c>
      <c r="E708" s="46" t="s">
        <v>3161</v>
      </c>
      <c r="F708" s="46" t="s">
        <v>3162</v>
      </c>
      <c r="G708" s="47" t="e">
        <f>+VLOOKUP(B708,MaestraLP3[[#All],[CÓDIGO]:[PRODUCTO FOCO]],30,0)*100+0.1</f>
        <v>#VALUE!</v>
      </c>
      <c r="I708" t="s">
        <v>3163</v>
      </c>
      <c r="J708">
        <f>+VLOOKUP(B708,MaestraLP3[[#All],[CÓDIGO]:[PRODUCTO FOCO]],29,0)</f>
        <v>890</v>
      </c>
    </row>
    <row r="709" spans="1:10" x14ac:dyDescent="0.35">
      <c r="A709" s="46" t="s">
        <v>3160</v>
      </c>
      <c r="B709" s="3">
        <v>104533550</v>
      </c>
      <c r="C709" t="str">
        <f>+VLOOKUP(B709,MaestraLP3[[#All],[CÓDIGO]:[PRODUCTO FOCO]],7,0)</f>
        <v>LECHES</v>
      </c>
      <c r="D709" s="46" t="str">
        <f>+VLOOKUP(B709,MaestraLP3[[#All],[CÓDIGO]:[PRODUCTO FOCO]],8,0)</f>
        <v>LECHE SEMIDESCREMADA SURLAT 1L</v>
      </c>
      <c r="E709" s="46" t="s">
        <v>3161</v>
      </c>
      <c r="F709" s="46" t="s">
        <v>3162</v>
      </c>
      <c r="G709" s="47" t="e">
        <f>+VLOOKUP(B709,MaestraLP3[[#All],[CÓDIGO]:[PRODUCTO FOCO]],30,0)*100+0.1</f>
        <v>#VALUE!</v>
      </c>
      <c r="I709" t="s">
        <v>3163</v>
      </c>
      <c r="J709">
        <f>+VLOOKUP(B709,MaestraLP3[[#All],[CÓDIGO]:[PRODUCTO FOCO]],29,0)</f>
        <v>525</v>
      </c>
    </row>
    <row r="710" spans="1:10" x14ac:dyDescent="0.35">
      <c r="A710" s="46" t="s">
        <v>3160</v>
      </c>
      <c r="B710" s="3">
        <v>150001890</v>
      </c>
      <c r="C710" t="e">
        <f>+VLOOKUP(B710,MaestraLP3[[#All],[CÓDIGO]:[PRODUCTO FOCO]],7,0)</f>
        <v>#N/A</v>
      </c>
      <c r="D710" s="46" t="e">
        <f>+VLOOKUP(B710,MaestraLP3[[#All],[CÓDIGO]:[PRODUCTO FOCO]],8,0)</f>
        <v>#N/A</v>
      </c>
      <c r="E710" s="46" t="s">
        <v>3161</v>
      </c>
      <c r="F710" s="46" t="s">
        <v>3162</v>
      </c>
      <c r="G710" s="47" t="e">
        <f>+VLOOKUP(B710,MaestraLP3[[#All],[CÓDIGO]:[PRODUCTO FOCO]],30,0)*100+0.1</f>
        <v>#N/A</v>
      </c>
      <c r="I710" t="s">
        <v>3163</v>
      </c>
      <c r="J710" t="e">
        <f>+VLOOKUP(B710,MaestraLP3[[#All],[CÓDIGO]:[PRODUCTO FOCO]],29,0)</f>
        <v>#N/A</v>
      </c>
    </row>
    <row r="711" spans="1:10" x14ac:dyDescent="0.35">
      <c r="A711" s="46" t="s">
        <v>3160</v>
      </c>
      <c r="B711" s="3">
        <v>104534530</v>
      </c>
      <c r="C711" t="str">
        <f>+VLOOKUP(B711,MaestraLP3[[#All],[CÓDIGO]:[PRODUCTO FOCO]],7,0)</f>
        <v>PECHUGAS</v>
      </c>
      <c r="D711" s="46" t="str">
        <f>+VLOOKUP(B711,MaestraLP3[[#All],[CÓDIGO]:[PRODUCTO FOCO]],8,0)</f>
        <v>PECHUGA PAVO DESHUESADO 15 KG</v>
      </c>
      <c r="E711" s="46" t="s">
        <v>3161</v>
      </c>
      <c r="F711" s="46" t="s">
        <v>3162</v>
      </c>
      <c r="G711" s="47" t="e">
        <f>+VLOOKUP(B711,MaestraLP3[[#All],[CÓDIGO]:[PRODUCTO FOCO]],30,0)*100+0.1</f>
        <v>#VALUE!</v>
      </c>
      <c r="I711" t="s">
        <v>3163</v>
      </c>
      <c r="J711">
        <f>+VLOOKUP(B711,MaestraLP3[[#All],[CÓDIGO]:[PRODUCTO FOCO]],29,0)</f>
        <v>2649.5666666666666</v>
      </c>
    </row>
    <row r="712" spans="1:10" x14ac:dyDescent="0.35">
      <c r="A712" s="46" t="s">
        <v>3160</v>
      </c>
      <c r="B712" s="3">
        <v>104538390</v>
      </c>
      <c r="C712" t="str">
        <f>+VLOOKUP(B712,MaestraLP3[[#All],[CÓDIGO]:[PRODUCTO FOCO]],7,0)</f>
        <v>APANADOS</v>
      </c>
      <c r="D712" s="46" t="str">
        <f>+VLOOKUP(B712,MaestraLP3[[#All],[CÓDIGO]:[PRODUCTO FOCO]],8,0)</f>
        <v>CROQUETA REINETA APANADO FLOWPACK 100 GR</v>
      </c>
      <c r="E712" s="46" t="s">
        <v>3161</v>
      </c>
      <c r="F712" s="46" t="s">
        <v>3162</v>
      </c>
      <c r="G712" s="47" t="e">
        <f>+VLOOKUP(B712,MaestraLP3[[#All],[CÓDIGO]:[PRODUCTO FOCO]],30,0)*100+0.1</f>
        <v>#VALUE!</v>
      </c>
      <c r="I712" t="s">
        <v>3163</v>
      </c>
      <c r="J712">
        <f>+VLOOKUP(B712,MaestraLP3[[#All],[CÓDIGO]:[PRODUCTO FOCO]],29,0)</f>
        <v>1900</v>
      </c>
    </row>
    <row r="713" spans="1:10" x14ac:dyDescent="0.35">
      <c r="A713" s="46" t="s">
        <v>3160</v>
      </c>
      <c r="B713" s="3">
        <v>104538380</v>
      </c>
      <c r="C713" t="str">
        <f>+VLOOKUP(B713,MaestraLP3[[#All],[CÓDIGO]:[PRODUCTO FOCO]],7,0)</f>
        <v>APANADOS</v>
      </c>
      <c r="D713" s="46" t="str">
        <f>+VLOOKUP(B713,MaestraLP3[[#All],[CÓDIGO]:[PRODUCTO FOCO]],8,0)</f>
        <v>MERLUZA LOMITO AUSTRAL APANADO 100 GR</v>
      </c>
      <c r="E713" s="46" t="s">
        <v>3161</v>
      </c>
      <c r="F713" s="46" t="s">
        <v>3162</v>
      </c>
      <c r="G713" s="47" t="e">
        <f>+VLOOKUP(B713,MaestraLP3[[#All],[CÓDIGO]:[PRODUCTO FOCO]],30,0)*100+0.1</f>
        <v>#VALUE!</v>
      </c>
      <c r="I713" t="s">
        <v>3163</v>
      </c>
      <c r="J713">
        <f>+VLOOKUP(B713,MaestraLP3[[#All],[CÓDIGO]:[PRODUCTO FOCO]],29,0)</f>
        <v>2000</v>
      </c>
    </row>
    <row r="714" spans="1:10" x14ac:dyDescent="0.35">
      <c r="A714" s="46" t="s">
        <v>3160</v>
      </c>
      <c r="B714" s="3">
        <v>104538360</v>
      </c>
      <c r="C714" t="str">
        <f>+VLOOKUP(B714,MaestraLP3[[#All],[CÓDIGO]:[PRODUCTO FOCO]],7,0)</f>
        <v>APANADOS</v>
      </c>
      <c r="D714" s="46" t="str">
        <f>+VLOOKUP(B714,MaestraLP3[[#All],[CÓDIGO]:[PRODUCTO FOCO]],8,0)</f>
        <v>REINETA DE LOMITO APANADO 100 GR</v>
      </c>
      <c r="E714" s="46" t="s">
        <v>3161</v>
      </c>
      <c r="F714" s="46" t="s">
        <v>3162</v>
      </c>
      <c r="G714" s="47" t="e">
        <f>+VLOOKUP(B714,MaestraLP3[[#All],[CÓDIGO]:[PRODUCTO FOCO]],30,0)*100+0.1</f>
        <v>#VALUE!</v>
      </c>
      <c r="I714" t="s">
        <v>3163</v>
      </c>
      <c r="J714">
        <f>+VLOOKUP(B714,MaestraLP3[[#All],[CÓDIGO]:[PRODUCTO FOCO]],29,0)</f>
        <v>1999.9999999999998</v>
      </c>
    </row>
    <row r="715" spans="1:10" x14ac:dyDescent="0.35">
      <c r="A715" s="46" t="s">
        <v>3160</v>
      </c>
      <c r="B715" s="3">
        <v>104521670</v>
      </c>
      <c r="C715" t="str">
        <f>+VLOOKUP(B715,MaestraLP3[[#All],[CÓDIGO]:[PRODUCTO FOCO]],7,0)</f>
        <v>PESCADOS</v>
      </c>
      <c r="D715" s="46" t="str">
        <f>+VLOOKUP(B715,MaestraLP3[[#All],[CÓDIGO]:[PRODUCTO FOCO]],8,0)</f>
        <v>ATUN STEAK IVP 210 - 240 GR CJ 5 KG</v>
      </c>
      <c r="E715" s="46" t="s">
        <v>3161</v>
      </c>
      <c r="F715" s="46" t="s">
        <v>3162</v>
      </c>
      <c r="G715" s="47" t="e">
        <f>+VLOOKUP(B715,MaestraLP3[[#All],[CÓDIGO]:[PRODUCTO FOCO]],30,0)*100+0.1</f>
        <v>#VALUE!</v>
      </c>
      <c r="I715" t="s">
        <v>3163</v>
      </c>
      <c r="J715">
        <f>+VLOOKUP(B715,MaestraLP3[[#All],[CÓDIGO]:[PRODUCTO FOCO]],29,0)</f>
        <v>2774.0600000000004</v>
      </c>
    </row>
    <row r="716" spans="1:10" x14ac:dyDescent="0.35">
      <c r="A716" s="46" t="s">
        <v>3160</v>
      </c>
      <c r="B716" s="3">
        <v>104535410</v>
      </c>
      <c r="C716" t="str">
        <f>+VLOOKUP(B716,MaestraLP3[[#All],[CÓDIGO]:[PRODUCTO FOCO]],7,0)</f>
        <v>PESCADOS</v>
      </c>
      <c r="D716" s="46" t="str">
        <f>+VLOOKUP(B716,MaestraLP3[[#All],[CÓDIGO]:[PRODUCTO FOCO]],8,0)</f>
        <v>MERLUZA AUSTRAL FILETE 500G UP CJ10K APP</v>
      </c>
      <c r="E716" s="46" t="s">
        <v>3161</v>
      </c>
      <c r="F716" s="46" t="s">
        <v>3162</v>
      </c>
      <c r="G716" s="47" t="e">
        <f>+VLOOKUP(B716,MaestraLP3[[#All],[CÓDIGO]:[PRODUCTO FOCO]],30,0)*100+0.1</f>
        <v>#VALUE!</v>
      </c>
      <c r="I716" t="s">
        <v>3163</v>
      </c>
      <c r="J716">
        <f>+VLOOKUP(B716,MaestraLP3[[#All],[CÓDIGO]:[PRODUCTO FOCO]],29,0)</f>
        <v>2246.5504828797193</v>
      </c>
    </row>
    <row r="717" spans="1:10" x14ac:dyDescent="0.35">
      <c r="A717" s="46" t="s">
        <v>3160</v>
      </c>
      <c r="B717" s="3">
        <v>104528170</v>
      </c>
      <c r="C717" t="str">
        <f>+VLOOKUP(B717,MaestraLP3[[#All],[CÓDIGO]:[PRODUCTO FOCO]],7,0)</f>
        <v>SALMONES</v>
      </c>
      <c r="D717" s="46" t="str">
        <f>+VLOOKUP(B717,MaestraLP3[[#All],[CÓDIGO]:[PRODUCTO FOCO]],8,0)</f>
        <v>SALMON AHUMADO RECORTE  500g cong</v>
      </c>
      <c r="E717" s="46" t="s">
        <v>3161</v>
      </c>
      <c r="F717" s="46" t="s">
        <v>3162</v>
      </c>
      <c r="G717" s="47" t="e">
        <f>+VLOOKUP(B717,MaestraLP3[[#All],[CÓDIGO]:[PRODUCTO FOCO]],30,0)*100+0.1</f>
        <v>#VALUE!</v>
      </c>
      <c r="I717" t="s">
        <v>3163</v>
      </c>
      <c r="J717">
        <f>+VLOOKUP(B717,MaestraLP3[[#All],[CÓDIGO]:[PRODUCTO FOCO]],29,0)</f>
        <v>4305.405405405405</v>
      </c>
    </row>
    <row r="718" spans="1:10" x14ac:dyDescent="0.35">
      <c r="A718" s="46" t="s">
        <v>3160</v>
      </c>
      <c r="B718" s="3">
        <v>104524340</v>
      </c>
      <c r="C718" t="e">
        <f>+VLOOKUP(B718,MaestraLP3[[#All],[CÓDIGO]:[PRODUCTO FOCO]],7,0)</f>
        <v>#N/A</v>
      </c>
      <c r="D718" s="46" t="e">
        <f>+VLOOKUP(B718,MaestraLP3[[#All],[CÓDIGO]:[PRODUCTO FOCO]],8,0)</f>
        <v>#N/A</v>
      </c>
      <c r="E718" s="46" t="s">
        <v>3161</v>
      </c>
      <c r="F718" s="46" t="s">
        <v>3162</v>
      </c>
      <c r="G718" s="47" t="e">
        <f>+VLOOKUP(B718,MaestraLP3[[#All],[CÓDIGO]:[PRODUCTO FOCO]],30,0)*100+0.1</f>
        <v>#N/A</v>
      </c>
      <c r="I718" t="s">
        <v>3163</v>
      </c>
      <c r="J718" t="e">
        <f>+VLOOKUP(B718,MaestraLP3[[#All],[CÓDIGO]:[PRODUCTO FOCO]],29,0)</f>
        <v>#N/A</v>
      </c>
    </row>
    <row r="719" spans="1:10" x14ac:dyDescent="0.35">
      <c r="A719" s="46" t="s">
        <v>3160</v>
      </c>
      <c r="B719" s="3">
        <v>104544900</v>
      </c>
      <c r="C719" t="str">
        <f>+VLOOKUP(B719,MaestraLP3[[#All],[CÓDIGO]:[PRODUCTO FOCO]],7,0)</f>
        <v>SALMONES</v>
      </c>
      <c r="D719" s="46" t="str">
        <f>+VLOOKUP(B719,MaestraLP3[[#All],[CÓDIGO]:[PRODUCTO FOCO]],8,0)</f>
        <v>SALMON FILETE IND B T-D KG CONG</v>
      </c>
      <c r="E719" s="46" t="s">
        <v>3161</v>
      </c>
      <c r="F719" s="46" t="s">
        <v>3162</v>
      </c>
      <c r="G719" s="47" t="e">
        <f>+VLOOKUP(B719,MaestraLP3[[#All],[CÓDIGO]:[PRODUCTO FOCO]],30,0)*100+0.1</f>
        <v>#VALUE!</v>
      </c>
      <c r="I719" t="s">
        <v>3163</v>
      </c>
      <c r="J719">
        <f>+VLOOKUP(B719,MaestraLP3[[#All],[CÓDIGO]:[PRODUCTO FOCO]],29,0)</f>
        <v>515</v>
      </c>
    </row>
    <row r="720" spans="1:10" x14ac:dyDescent="0.35">
      <c r="A720" s="46" t="s">
        <v>3160</v>
      </c>
      <c r="B720" s="3">
        <v>104540020</v>
      </c>
      <c r="C720" t="e">
        <f>+VLOOKUP(B720,MaestraLP3[[#All],[CÓDIGO]:[PRODUCTO FOCO]],7,0)</f>
        <v>#N/A</v>
      </c>
      <c r="D720" s="46" t="e">
        <f>+VLOOKUP(B720,MaestraLP3[[#All],[CÓDIGO]:[PRODUCTO FOCO]],8,0)</f>
        <v>#N/A</v>
      </c>
      <c r="E720" s="46" t="s">
        <v>3161</v>
      </c>
      <c r="F720" s="46" t="s">
        <v>3162</v>
      </c>
      <c r="G720" s="47" t="e">
        <f>+VLOOKUP(B720,MaestraLP3[[#All],[CÓDIGO]:[PRODUCTO FOCO]],30,0)*100+0.1</f>
        <v>#N/A</v>
      </c>
      <c r="I720" t="s">
        <v>3163</v>
      </c>
      <c r="J720" t="e">
        <f>+VLOOKUP(B720,MaestraLP3[[#All],[CÓDIGO]:[PRODUCTO FOCO]],29,0)</f>
        <v>#N/A</v>
      </c>
    </row>
    <row r="721" spans="1:10" x14ac:dyDescent="0.35">
      <c r="A721" s="46" t="s">
        <v>3160</v>
      </c>
      <c r="B721" s="3">
        <v>104529700</v>
      </c>
      <c r="C721" t="str">
        <f>+VLOOKUP(B721,MaestraLP3[[#All],[CÓDIGO]:[PRODUCTO FOCO]],7,0)</f>
        <v>SALMONES</v>
      </c>
      <c r="D721" s="46" t="str">
        <f>+VLOOKUP(B721,MaestraLP3[[#All],[CÓDIGO]:[PRODUCTO FOCO]],8,0)</f>
        <v>SALMON FILETE PREMIUM T-D CJ 15 KG</v>
      </c>
      <c r="E721" s="46" t="s">
        <v>3161</v>
      </c>
      <c r="F721" s="46" t="s">
        <v>3162</v>
      </c>
      <c r="G721" s="47" t="e">
        <f>+VLOOKUP(B721,MaestraLP3[[#All],[CÓDIGO]:[PRODUCTO FOCO]],30,0)*100+0.1</f>
        <v>#VALUE!</v>
      </c>
      <c r="I721" t="s">
        <v>3163</v>
      </c>
      <c r="J721">
        <f>+VLOOKUP(B721,MaestraLP3[[#All],[CÓDIGO]:[PRODUCTO FOCO]],29,0)</f>
        <v>0</v>
      </c>
    </row>
    <row r="722" spans="1:10" x14ac:dyDescent="0.35">
      <c r="A722" s="46" t="s">
        <v>3160</v>
      </c>
      <c r="B722" s="3">
        <v>104543060</v>
      </c>
      <c r="C722" t="str">
        <f>+VLOOKUP(B722,MaestraLP3[[#All],[CÓDIGO]:[PRODUCTO FOCO]],7,0)</f>
        <v>SALMONES</v>
      </c>
      <c r="D722" s="46" t="str">
        <f>+VLOOKUP(B722,MaestraLP3[[#All],[CÓDIGO]:[PRODUCTO FOCO]],8,0)</f>
        <v>SALMON FILETE PREMIUM T-E 2-3 LB  KG</v>
      </c>
      <c r="E722" s="46" t="s">
        <v>3161</v>
      </c>
      <c r="F722" s="46" t="s">
        <v>3162</v>
      </c>
      <c r="G722" s="47" t="e">
        <f>+VLOOKUP(B722,MaestraLP3[[#All],[CÓDIGO]:[PRODUCTO FOCO]],30,0)*100+0.1</f>
        <v>#VALUE!</v>
      </c>
      <c r="I722" t="s">
        <v>3163</v>
      </c>
      <c r="J722">
        <f>+VLOOKUP(B722,MaestraLP3[[#All],[CÓDIGO]:[PRODUCTO FOCO]],29,0)</f>
        <v>2747</v>
      </c>
    </row>
    <row r="723" spans="1:10" x14ac:dyDescent="0.35">
      <c r="A723" s="46" t="s">
        <v>3160</v>
      </c>
      <c r="B723" s="3">
        <v>104544910</v>
      </c>
      <c r="C723" t="str">
        <f>+VLOOKUP(B723,MaestraLP3[[#All],[CÓDIGO]:[PRODUCTO FOCO]],7,0)</f>
        <v>SALMONES</v>
      </c>
      <c r="D723" s="46" t="str">
        <f>+VLOOKUP(B723,MaestraLP3[[#All],[CÓDIGO]:[PRODUCTO FOCO]],8,0)</f>
        <v>SALMON FILETE PREMIUM T-D 2-3 LB  KG</v>
      </c>
      <c r="E723" s="46" t="s">
        <v>3161</v>
      </c>
      <c r="F723" s="46" t="s">
        <v>3162</v>
      </c>
      <c r="G723" s="47" t="e">
        <f>+VLOOKUP(B723,MaestraLP3[[#All],[CÓDIGO]:[PRODUCTO FOCO]],30,0)*100+0.1</f>
        <v>#VALUE!</v>
      </c>
      <c r="I723" t="s">
        <v>3163</v>
      </c>
      <c r="J723">
        <f>+VLOOKUP(B723,MaestraLP3[[#All],[CÓDIGO]:[PRODUCTO FOCO]],29,0)</f>
        <v>609</v>
      </c>
    </row>
    <row r="724" spans="1:10" x14ac:dyDescent="0.35">
      <c r="A724" s="46" t="s">
        <v>3160</v>
      </c>
      <c r="B724" s="3">
        <v>104543510</v>
      </c>
      <c r="C724" t="str">
        <f>+VLOOKUP(B724,MaestraLP3[[#All],[CÓDIGO]:[PRODUCTO FOCO]],7,0)</f>
        <v>SALMONES</v>
      </c>
      <c r="D724" s="46" t="str">
        <f>+VLOOKUP(B724,MaestraLP3[[#All],[CÓDIGO]:[PRODUCTO FOCO]],8,0)</f>
        <v>SALMON PORCION C/PIEL 150-200 GRS IVP</v>
      </c>
      <c r="E724" s="46" t="s">
        <v>3161</v>
      </c>
      <c r="F724" s="46" t="s">
        <v>3162</v>
      </c>
      <c r="G724" s="47" t="e">
        <f>+VLOOKUP(B724,MaestraLP3[[#All],[CÓDIGO]:[PRODUCTO FOCO]],30,0)*100+0.1</f>
        <v>#VALUE!</v>
      </c>
      <c r="I724" t="s">
        <v>3163</v>
      </c>
      <c r="J724">
        <f>+VLOOKUP(B724,MaestraLP3[[#All],[CÓDIGO]:[PRODUCTO FOCO]],29,0)</f>
        <v>2178</v>
      </c>
    </row>
    <row r="725" spans="1:10" x14ac:dyDescent="0.35">
      <c r="A725" s="46" t="s">
        <v>3160</v>
      </c>
      <c r="B725" s="3">
        <v>104543520</v>
      </c>
      <c r="C725" t="str">
        <f>+VLOOKUP(B725,MaestraLP3[[#All],[CÓDIGO]:[PRODUCTO FOCO]],7,0)</f>
        <v>SALMONES</v>
      </c>
      <c r="D725" s="46" t="str">
        <f>+VLOOKUP(B725,MaestraLP3[[#All],[CÓDIGO]:[PRODUCTO FOCO]],8,0)</f>
        <v>SALMON PORCION S/PIEL 150-200 GRS IVP</v>
      </c>
      <c r="E725" s="46" t="s">
        <v>3161</v>
      </c>
      <c r="F725" s="46" t="s">
        <v>3162</v>
      </c>
      <c r="G725" s="47" t="e">
        <f>+VLOOKUP(B725,MaestraLP3[[#All],[CÓDIGO]:[PRODUCTO FOCO]],30,0)*100+0.1</f>
        <v>#VALUE!</v>
      </c>
      <c r="I725" t="s">
        <v>3163</v>
      </c>
      <c r="J725">
        <f>+VLOOKUP(B725,MaestraLP3[[#All],[CÓDIGO]:[PRODUCTO FOCO]],29,0)</f>
        <v>2915</v>
      </c>
    </row>
    <row r="726" spans="1:10" x14ac:dyDescent="0.35">
      <c r="A726" s="46" t="s">
        <v>3160</v>
      </c>
      <c r="B726" s="3">
        <v>104542530</v>
      </c>
      <c r="C726" t="e">
        <f>+VLOOKUP(B726,MaestraLP3[[#All],[CÓDIGO]:[PRODUCTO FOCO]],7,0)</f>
        <v>#N/A</v>
      </c>
      <c r="D726" s="46" t="e">
        <f>+VLOOKUP(B726,MaestraLP3[[#All],[CÓDIGO]:[PRODUCTO FOCO]],8,0)</f>
        <v>#N/A</v>
      </c>
      <c r="E726" s="46" t="s">
        <v>3161</v>
      </c>
      <c r="F726" s="46" t="s">
        <v>3162</v>
      </c>
      <c r="G726" s="47" t="e">
        <f>+VLOOKUP(B726,MaestraLP3[[#All],[CÓDIGO]:[PRODUCTO FOCO]],30,0)*100+0.1</f>
        <v>#N/A</v>
      </c>
      <c r="I726" t="s">
        <v>3163</v>
      </c>
      <c r="J726" t="e">
        <f>+VLOOKUP(B726,MaestraLP3[[#All],[CÓDIGO]:[PRODUCTO FOCO]],29,0)</f>
        <v>#N/A</v>
      </c>
    </row>
    <row r="727" spans="1:10" x14ac:dyDescent="0.35">
      <c r="A727" s="46" t="s">
        <v>3160</v>
      </c>
      <c r="B727" s="3">
        <v>104534880</v>
      </c>
      <c r="C727" t="e">
        <f>+VLOOKUP(B727,MaestraLP3[[#All],[CÓDIGO]:[PRODUCTO FOCO]],7,0)</f>
        <v>#N/A</v>
      </c>
      <c r="D727" s="46" t="e">
        <f>+VLOOKUP(B727,MaestraLP3[[#All],[CÓDIGO]:[PRODUCTO FOCO]],8,0)</f>
        <v>#N/A</v>
      </c>
      <c r="E727" s="46" t="s">
        <v>3161</v>
      </c>
      <c r="F727" s="46" t="s">
        <v>3162</v>
      </c>
      <c r="G727" s="47" t="e">
        <f>+VLOOKUP(B727,MaestraLP3[[#All],[CÓDIGO]:[PRODUCTO FOCO]],30,0)*100+0.1</f>
        <v>#N/A</v>
      </c>
      <c r="I727" t="s">
        <v>3163</v>
      </c>
      <c r="J727" t="e">
        <f>+VLOOKUP(B727,MaestraLP3[[#All],[CÓDIGO]:[PRODUCTO FOCO]],29,0)</f>
        <v>#N/A</v>
      </c>
    </row>
    <row r="728" spans="1:10" x14ac:dyDescent="0.35">
      <c r="A728" s="46" t="s">
        <v>3160</v>
      </c>
      <c r="B728" s="3">
        <v>104343100</v>
      </c>
      <c r="C728" t="str">
        <f>+VLOOKUP(B728,MaestraLP3[[#All],[CÓDIGO]:[PRODUCTO FOCO]],7,0)</f>
        <v>ENTERO</v>
      </c>
      <c r="D728" s="46" t="str">
        <f>+VLOOKUP(B728,MaestraLP3[[#All],[CÓDIGO]:[PRODUCTO FOCO]],8,0)</f>
        <v>POLLO ENTERO 1,8 ARGENTINA CJ 18 KG</v>
      </c>
      <c r="E728" s="46" t="s">
        <v>3161</v>
      </c>
      <c r="F728" s="46" t="s">
        <v>3162</v>
      </c>
      <c r="G728" s="47" t="e">
        <f>+VLOOKUP(B728,MaestraLP3[[#All],[CÓDIGO]:[PRODUCTO FOCO]],30,0)*100+0.1</f>
        <v>#VALUE!</v>
      </c>
      <c r="I728" t="s">
        <v>3163</v>
      </c>
      <c r="J728">
        <f>+VLOOKUP(B728,MaestraLP3[[#All],[CÓDIGO]:[PRODUCTO FOCO]],29,0)</f>
        <v>0</v>
      </c>
    </row>
    <row r="729" spans="1:10" x14ac:dyDescent="0.35">
      <c r="A729" s="46" t="s">
        <v>3160</v>
      </c>
      <c r="B729" s="3">
        <v>104535510</v>
      </c>
      <c r="C729" t="e">
        <f>+VLOOKUP(B729,MaestraLP3[[#All],[CÓDIGO]:[PRODUCTO FOCO]],7,0)</f>
        <v>#N/A</v>
      </c>
      <c r="D729" s="46" t="e">
        <f>+VLOOKUP(B729,MaestraLP3[[#All],[CÓDIGO]:[PRODUCTO FOCO]],8,0)</f>
        <v>#N/A</v>
      </c>
      <c r="E729" s="46" t="s">
        <v>3161</v>
      </c>
      <c r="F729" s="46" t="s">
        <v>3162</v>
      </c>
      <c r="G729" s="47" t="e">
        <f>+VLOOKUP(B729,MaestraLP3[[#All],[CÓDIGO]:[PRODUCTO FOCO]],30,0)*100+0.1</f>
        <v>#N/A</v>
      </c>
      <c r="I729" t="s">
        <v>3163</v>
      </c>
      <c r="J729" t="e">
        <f>+VLOOKUP(B729,MaestraLP3[[#All],[CÓDIGO]:[PRODUCTO FOCO]],29,0)</f>
        <v>#N/A</v>
      </c>
    </row>
    <row r="730" spans="1:10" x14ac:dyDescent="0.35">
      <c r="A730" s="46" t="s">
        <v>3160</v>
      </c>
      <c r="B730" s="3">
        <v>150001930</v>
      </c>
      <c r="C730" t="str">
        <f>+VLOOKUP(B730,MaestraLP3[[#All],[CÓDIGO]:[PRODUCTO FOCO]],7,0)</f>
        <v>ENTERO</v>
      </c>
      <c r="D730" s="46" t="str">
        <f>+VLOOKUP(B730,MaestraLP3[[#All],[CÓDIGO]:[PRODUCTO FOCO]],8,0)</f>
        <v>POLLO ENTERO 1,9 ARGENTINA CJ 19 kg</v>
      </c>
      <c r="E730" s="46" t="s">
        <v>3161</v>
      </c>
      <c r="F730" s="46" t="s">
        <v>3162</v>
      </c>
      <c r="G730" s="47" t="e">
        <f>+VLOOKUP(B730,MaestraLP3[[#All],[CÓDIGO]:[PRODUCTO FOCO]],30,0)*100+0.1</f>
        <v>#VALUE!</v>
      </c>
      <c r="I730" t="s">
        <v>3163</v>
      </c>
      <c r="J730">
        <f>+VLOOKUP(B730,MaestraLP3[[#All],[CÓDIGO]:[PRODUCTO FOCO]],29,0)</f>
        <v>0</v>
      </c>
    </row>
    <row r="731" spans="1:10" x14ac:dyDescent="0.35">
      <c r="A731" s="46" t="s">
        <v>3160</v>
      </c>
      <c r="B731" s="3">
        <v>104538910</v>
      </c>
      <c r="C731" t="str">
        <f>+VLOOKUP(B731,MaestraLP3[[#All],[CÓDIGO]:[PRODUCTO FOCO]],7,0)</f>
        <v>ENTERO</v>
      </c>
      <c r="D731" s="46" t="str">
        <f>+VLOOKUP(B731,MaestraLP3[[#All],[CÓDIGO]:[PRODUCTO FOCO]],8,0)</f>
        <v>POLLO ENTERO 1,9 BRASIL CJ 15,2 KG</v>
      </c>
      <c r="E731" s="46" t="s">
        <v>3161</v>
      </c>
      <c r="F731" s="46" t="s">
        <v>3162</v>
      </c>
      <c r="G731" s="47" t="e">
        <f>+VLOOKUP(B731,MaestraLP3[[#All],[CÓDIGO]:[PRODUCTO FOCO]],30,0)*100+0.1</f>
        <v>#VALUE!</v>
      </c>
      <c r="I731" t="s">
        <v>3163</v>
      </c>
      <c r="J731">
        <f>+VLOOKUP(B731,MaestraLP3[[#All],[CÓDIGO]:[PRODUCTO FOCO]],29,0)</f>
        <v>0</v>
      </c>
    </row>
    <row r="732" spans="1:10" x14ac:dyDescent="0.35">
      <c r="A732" s="46" t="s">
        <v>3160</v>
      </c>
      <c r="B732" s="3">
        <v>104533770</v>
      </c>
      <c r="C732" t="e">
        <f>+VLOOKUP(B732,MaestraLP3[[#All],[CÓDIGO]:[PRODUCTO FOCO]],7,0)</f>
        <v>#N/A</v>
      </c>
      <c r="D732" s="46" t="e">
        <f>+VLOOKUP(B732,MaestraLP3[[#All],[CÓDIGO]:[PRODUCTO FOCO]],8,0)</f>
        <v>#N/A</v>
      </c>
      <c r="E732" s="46" t="s">
        <v>3161</v>
      </c>
      <c r="F732" s="46" t="s">
        <v>3162</v>
      </c>
      <c r="G732" s="47" t="e">
        <f>+VLOOKUP(B732,MaestraLP3[[#All],[CÓDIGO]:[PRODUCTO FOCO]],30,0)*100+0.1</f>
        <v>#N/A</v>
      </c>
      <c r="I732" t="s">
        <v>3163</v>
      </c>
      <c r="J732" t="e">
        <f>+VLOOKUP(B732,MaestraLP3[[#All],[CÓDIGO]:[PRODUCTO FOCO]],29,0)</f>
        <v>#N/A</v>
      </c>
    </row>
    <row r="733" spans="1:10" x14ac:dyDescent="0.35">
      <c r="A733" s="46" t="s">
        <v>3160</v>
      </c>
      <c r="B733" s="3">
        <v>150001931</v>
      </c>
      <c r="C733" t="str">
        <f>+VLOOKUP(B733,MaestraLP3[[#All],[CÓDIGO]:[PRODUCTO FOCO]],7,0)</f>
        <v>FILETILLOS</v>
      </c>
      <c r="D733" s="46" t="str">
        <f>+VLOOKUP(B733,MaestraLP3[[#All],[CÓDIGO]:[PRODUCTO FOCO]],8,0)</f>
        <v>FILETILLO DE POLLO DESH BRASIL 2 kg</v>
      </c>
      <c r="E733" s="46" t="s">
        <v>3161</v>
      </c>
      <c r="F733" s="46" t="s">
        <v>3162</v>
      </c>
      <c r="G733" s="47" t="e">
        <f>+VLOOKUP(B733,MaestraLP3[[#All],[CÓDIGO]:[PRODUCTO FOCO]],30,0)*100+0.1</f>
        <v>#VALUE!</v>
      </c>
      <c r="I733" t="s">
        <v>3163</v>
      </c>
      <c r="J733">
        <f>+VLOOKUP(B733,MaestraLP3[[#All],[CÓDIGO]:[PRODUCTO FOCO]],29,0)</f>
        <v>2741.6666666666665</v>
      </c>
    </row>
    <row r="734" spans="1:10" x14ac:dyDescent="0.35">
      <c r="A734" s="46" t="s">
        <v>3160</v>
      </c>
      <c r="B734" s="3">
        <v>150001921</v>
      </c>
      <c r="C734" t="str">
        <f>+VLOOKUP(B734,MaestraLP3[[#All],[CÓDIGO]:[PRODUCTO FOCO]],7,0)</f>
        <v>PECHUGAS MARINADAS</v>
      </c>
      <c r="D734" s="46" t="str">
        <f>+VLOOKUP(B734,MaestraLP3[[#All],[CÓDIGO]:[PRODUCTO FOCO]],8,0)</f>
        <v>PECHUGA POLLO C/HUESO AGROSUPER 17 kg</v>
      </c>
      <c r="E734" s="46" t="s">
        <v>3161</v>
      </c>
      <c r="F734" s="46" t="s">
        <v>3162</v>
      </c>
      <c r="G734" s="47" t="e">
        <f>+VLOOKUP(B734,MaestraLP3[[#All],[CÓDIGO]:[PRODUCTO FOCO]],30,0)*100+0.1</f>
        <v>#VALUE!</v>
      </c>
      <c r="I734" t="s">
        <v>3163</v>
      </c>
      <c r="J734">
        <f>+VLOOKUP(B734,MaestraLP3[[#All],[CÓDIGO]:[PRODUCTO FOCO]],29,0)</f>
        <v>1800.0000000000002</v>
      </c>
    </row>
    <row r="735" spans="1:10" x14ac:dyDescent="0.35">
      <c r="A735" s="46" t="s">
        <v>3160</v>
      </c>
      <c r="B735" s="3">
        <v>104526760</v>
      </c>
      <c r="C735" t="str">
        <f>+VLOOKUP(B735,MaestraLP3[[#All],[CÓDIGO]:[PRODUCTO FOCO]],7,0)</f>
        <v>PECHUGAS</v>
      </c>
      <c r="D735" s="46" t="str">
        <f>+VLOOKUP(B735,MaestraLP3[[#All],[CÓDIGO]:[PRODUCTO FOCO]],8,0)</f>
        <v>PECHUGA DESHUESADA DE POLLO 1 KG</v>
      </c>
      <c r="E735" s="46" t="s">
        <v>3161</v>
      </c>
      <c r="F735" s="46" t="s">
        <v>3162</v>
      </c>
      <c r="G735" s="47" t="e">
        <f>+VLOOKUP(B735,MaestraLP3[[#All],[CÓDIGO]:[PRODUCTO FOCO]],30,0)*100+0.1</f>
        <v>#VALUE!</v>
      </c>
      <c r="I735" t="s">
        <v>3163</v>
      </c>
      <c r="J735">
        <f>+VLOOKUP(B735,MaestraLP3[[#All],[CÓDIGO]:[PRODUCTO FOCO]],29,0)</f>
        <v>0</v>
      </c>
    </row>
    <row r="736" spans="1:10" x14ac:dyDescent="0.35">
      <c r="A736" s="46" t="s">
        <v>3160</v>
      </c>
      <c r="B736" s="3">
        <v>104519060</v>
      </c>
      <c r="C736" t="e">
        <f>+VLOOKUP(B736,MaestraLP3[[#All],[CÓDIGO]:[PRODUCTO FOCO]],7,0)</f>
        <v>#N/A</v>
      </c>
      <c r="D736" s="46" t="e">
        <f>+VLOOKUP(B736,MaestraLP3[[#All],[CÓDIGO]:[PRODUCTO FOCO]],8,0)</f>
        <v>#N/A</v>
      </c>
      <c r="E736" s="46" t="s">
        <v>3161</v>
      </c>
      <c r="F736" s="46" t="s">
        <v>3162</v>
      </c>
      <c r="G736" s="47" t="e">
        <f>+VLOOKUP(B736,MaestraLP3[[#All],[CÓDIGO]:[PRODUCTO FOCO]],30,0)*100+0.1</f>
        <v>#N/A</v>
      </c>
      <c r="I736" t="s">
        <v>3163</v>
      </c>
      <c r="J736" t="e">
        <f>+VLOOKUP(B736,MaestraLP3[[#All],[CÓDIGO]:[PRODUCTO FOCO]],29,0)</f>
        <v>#N/A</v>
      </c>
    </row>
    <row r="737" spans="1:10" x14ac:dyDescent="0.35">
      <c r="A737" s="46" t="s">
        <v>3160</v>
      </c>
      <c r="B737" s="3">
        <v>104539500</v>
      </c>
      <c r="C737" t="str">
        <f>+VLOOKUP(B737,MaestraLP3[[#All],[CÓDIGO]:[PRODUCTO FOCO]],7,0)</f>
        <v>PECHUGAS</v>
      </c>
      <c r="D737" s="46" t="str">
        <f>+VLOOKUP(B737,MaestraLP3[[#All],[CÓDIGO]:[PRODUCTO FOCO]],8,0)</f>
        <v>PECHUGA DESHUESADA DE POLLO 2 KG</v>
      </c>
      <c r="E737" s="46" t="s">
        <v>3161</v>
      </c>
      <c r="F737" s="46" t="s">
        <v>3162</v>
      </c>
      <c r="G737" s="47" t="e">
        <f>+VLOOKUP(B737,MaestraLP3[[#All],[CÓDIGO]:[PRODUCTO FOCO]],30,0)*100+0.1</f>
        <v>#VALUE!</v>
      </c>
      <c r="I737" t="s">
        <v>3163</v>
      </c>
      <c r="J737">
        <f>+VLOOKUP(B737,MaestraLP3[[#All],[CÓDIGO]:[PRODUCTO FOCO]],29,0)</f>
        <v>2892.5</v>
      </c>
    </row>
    <row r="738" spans="1:10" x14ac:dyDescent="0.35">
      <c r="A738" s="46" t="s">
        <v>3160</v>
      </c>
      <c r="B738" s="3">
        <v>104524310</v>
      </c>
      <c r="C738" t="str">
        <f>+VLOOKUP(B738,MaestraLP3[[#All],[CÓDIGO]:[PRODUCTO FOCO]],7,0)</f>
        <v>PECHUGAS MARINADAS</v>
      </c>
      <c r="D738" s="46" t="str">
        <f>+VLOOKUP(B738,MaestraLP3[[#All],[CÓDIGO]:[PRODUCTO FOCO]],8,0)</f>
        <v>PECHUGA DESHUESADA DE POLLO MARINADA 1 K</v>
      </c>
      <c r="E738" s="46" t="s">
        <v>3161</v>
      </c>
      <c r="F738" s="46" t="s">
        <v>3162</v>
      </c>
      <c r="G738" s="47" t="e">
        <f>+VLOOKUP(B738,MaestraLP3[[#All],[CÓDIGO]:[PRODUCTO FOCO]],30,0)*100+0.1</f>
        <v>#VALUE!</v>
      </c>
      <c r="I738" t="s">
        <v>3163</v>
      </c>
      <c r="J738">
        <f>+VLOOKUP(B738,MaestraLP3[[#All],[CÓDIGO]:[PRODUCTO FOCO]],29,0)</f>
        <v>2699.1999999999994</v>
      </c>
    </row>
    <row r="739" spans="1:10" x14ac:dyDescent="0.35">
      <c r="A739" s="46" t="s">
        <v>3160</v>
      </c>
      <c r="B739" s="3">
        <v>104520850</v>
      </c>
      <c r="C739" t="str">
        <f>+VLOOKUP(B739,MaestraLP3[[#All],[CÓDIGO]:[PRODUCTO FOCO]],7,0)</f>
        <v>PECHUGAS MARINADAS</v>
      </c>
      <c r="D739" s="46" t="str">
        <f>+VLOOKUP(B739,MaestraLP3[[#All],[CÓDIGO]:[PRODUCTO FOCO]],8,0)</f>
        <v>PECHUGA POLLO MARINADA DESH NAC 18 kg</v>
      </c>
      <c r="E739" s="46" t="s">
        <v>3161</v>
      </c>
      <c r="F739" s="46" t="s">
        <v>3162</v>
      </c>
      <c r="G739" s="47" t="e">
        <f>+VLOOKUP(B739,MaestraLP3[[#All],[CÓDIGO]:[PRODUCTO FOCO]],30,0)*100+0.1</f>
        <v>#VALUE!</v>
      </c>
      <c r="I739" t="s">
        <v>3163</v>
      </c>
      <c r="J739">
        <f>+VLOOKUP(B739,MaestraLP3[[#All],[CÓDIGO]:[PRODUCTO FOCO]],29,0)</f>
        <v>1100</v>
      </c>
    </row>
    <row r="740" spans="1:10" x14ac:dyDescent="0.35">
      <c r="A740" s="46" t="s">
        <v>3160</v>
      </c>
      <c r="B740" s="3">
        <v>104538920</v>
      </c>
      <c r="C740" t="e">
        <f>+VLOOKUP(B740,MaestraLP3[[#All],[CÓDIGO]:[PRODUCTO FOCO]],7,0)</f>
        <v>#N/A</v>
      </c>
      <c r="D740" s="46" t="e">
        <f>+VLOOKUP(B740,MaestraLP3[[#All],[CÓDIGO]:[PRODUCTO FOCO]],8,0)</f>
        <v>#N/A</v>
      </c>
      <c r="E740" s="46" t="s">
        <v>3161</v>
      </c>
      <c r="F740" s="46" t="s">
        <v>3162</v>
      </c>
      <c r="G740" s="47" t="e">
        <f>+VLOOKUP(B740,MaestraLP3[[#All],[CÓDIGO]:[PRODUCTO FOCO]],30,0)*100+0.1</f>
        <v>#N/A</v>
      </c>
      <c r="I740" t="s">
        <v>3163</v>
      </c>
      <c r="J740" t="e">
        <f>+VLOOKUP(B740,MaestraLP3[[#All],[CÓDIGO]:[PRODUCTO FOCO]],29,0)</f>
        <v>#N/A</v>
      </c>
    </row>
    <row r="741" spans="1:10" x14ac:dyDescent="0.35">
      <c r="A741" s="46" t="s">
        <v>3160</v>
      </c>
      <c r="B741" s="3">
        <v>104522620</v>
      </c>
      <c r="C741" t="str">
        <f>+VLOOKUP(B741,MaestraLP3[[#All],[CÓDIGO]:[PRODUCTO FOCO]],7,0)</f>
        <v>TRUTROS</v>
      </c>
      <c r="D741" s="46" t="str">
        <f>+VLOOKUP(B741,MaestraLP3[[#All],[CÓDIGO]:[PRODUCTO FOCO]],8,0)</f>
        <v>TRUTRO ALA POLLO INTERF BRASIL 15 Kg</v>
      </c>
      <c r="E741" s="46" t="s">
        <v>3161</v>
      </c>
      <c r="F741" s="46" t="s">
        <v>3162</v>
      </c>
      <c r="G741" s="47" t="e">
        <f>+VLOOKUP(B741,MaestraLP3[[#All],[CÓDIGO]:[PRODUCTO FOCO]],30,0)*100+0.1</f>
        <v>#VALUE!</v>
      </c>
      <c r="I741" t="s">
        <v>3163</v>
      </c>
      <c r="J741">
        <f>+VLOOKUP(B741,MaestraLP3[[#All],[CÓDIGO]:[PRODUCTO FOCO]],29,0)</f>
        <v>1971.3</v>
      </c>
    </row>
    <row r="742" spans="1:10" x14ac:dyDescent="0.35">
      <c r="A742" s="46" t="s">
        <v>3160</v>
      </c>
      <c r="B742" s="3">
        <v>104528000</v>
      </c>
      <c r="C742" t="e">
        <f>+VLOOKUP(B742,MaestraLP3[[#All],[CÓDIGO]:[PRODUCTO FOCO]],7,0)</f>
        <v>#N/A</v>
      </c>
      <c r="D742" s="46" t="e">
        <f>+VLOOKUP(B742,MaestraLP3[[#All],[CÓDIGO]:[PRODUCTO FOCO]],8,0)</f>
        <v>#N/A</v>
      </c>
      <c r="E742" s="46" t="s">
        <v>3161</v>
      </c>
      <c r="F742" s="46" t="s">
        <v>3162</v>
      </c>
      <c r="G742" s="47" t="e">
        <f>+VLOOKUP(B742,MaestraLP3[[#All],[CÓDIGO]:[PRODUCTO FOCO]],30,0)*100+0.1</f>
        <v>#N/A</v>
      </c>
      <c r="I742" t="s">
        <v>3163</v>
      </c>
      <c r="J742" t="e">
        <f>+VLOOKUP(B742,MaestraLP3[[#All],[CÓDIGO]:[PRODUCTO FOCO]],29,0)</f>
        <v>#N/A</v>
      </c>
    </row>
    <row r="743" spans="1:10" x14ac:dyDescent="0.35">
      <c r="A743" s="46" t="s">
        <v>3160</v>
      </c>
      <c r="B743" s="3">
        <v>104522910</v>
      </c>
      <c r="C743" t="str">
        <f>+VLOOKUP(B743,MaestraLP3[[#All],[CÓDIGO]:[PRODUCTO FOCO]],7,0)</f>
        <v>TRUTROS</v>
      </c>
      <c r="D743" s="46" t="str">
        <f>+VLOOKUP(B743,MaestraLP3[[#All],[CÓDIGO]:[PRODUCTO FOCO]],8,0)</f>
        <v>TRUTRO CORTO IQF 1 Kg</v>
      </c>
      <c r="E743" s="46" t="s">
        <v>3161</v>
      </c>
      <c r="F743" s="46" t="s">
        <v>3162</v>
      </c>
      <c r="G743" s="47" t="e">
        <f>+VLOOKUP(B743,MaestraLP3[[#All],[CÓDIGO]:[PRODUCTO FOCO]],30,0)*100+0.1</f>
        <v>#VALUE!</v>
      </c>
      <c r="I743" t="s">
        <v>3163</v>
      </c>
      <c r="J743">
        <f>+VLOOKUP(B743,MaestraLP3[[#All],[CÓDIGO]:[PRODUCTO FOCO]],29,0)</f>
        <v>1486.8000000000002</v>
      </c>
    </row>
    <row r="744" spans="1:10" x14ac:dyDescent="0.35">
      <c r="A744" s="46" t="s">
        <v>3160</v>
      </c>
      <c r="B744" s="3">
        <v>104533780</v>
      </c>
      <c r="C744" t="str">
        <f>+VLOOKUP(B744,MaestraLP3[[#All],[CÓDIGO]:[PRODUCTO FOCO]],7,0)</f>
        <v>TRUTROS</v>
      </c>
      <c r="D744" s="46" t="str">
        <f>+VLOOKUP(B744,MaestraLP3[[#All],[CÓDIGO]:[PRODUCTO FOCO]],8,0)</f>
        <v>TRUTRO CORTO LAYERPACK BRASIL 15KG</v>
      </c>
      <c r="E744" s="46" t="s">
        <v>3161</v>
      </c>
      <c r="F744" s="46" t="s">
        <v>3162</v>
      </c>
      <c r="G744" s="47" t="e">
        <f>+VLOOKUP(B744,MaestraLP3[[#All],[CÓDIGO]:[PRODUCTO FOCO]],30,0)*100+0.1</f>
        <v>#VALUE!</v>
      </c>
      <c r="I744" t="s">
        <v>3163</v>
      </c>
      <c r="J744">
        <f>+VLOOKUP(B744,MaestraLP3[[#All],[CÓDIGO]:[PRODUCTO FOCO]],29,0)</f>
        <v>2666.6666666666665</v>
      </c>
    </row>
    <row r="745" spans="1:10" x14ac:dyDescent="0.35">
      <c r="A745" s="46" t="s">
        <v>3160</v>
      </c>
      <c r="B745" s="3">
        <v>104519180</v>
      </c>
      <c r="C745" t="str">
        <f>+VLOOKUP(B745,MaestraLP3[[#All],[CÓDIGO]:[PRODUCTO FOCO]],7,0)</f>
        <v>TRUTROS</v>
      </c>
      <c r="D745" s="46" t="str">
        <f>+VLOOKUP(B745,MaestraLP3[[#All],[CÓDIGO]:[PRODUCTO FOCO]],8,0)</f>
        <v>TRUTRO ENTERO INTERFOLIADO BRASIL 15 kg</v>
      </c>
      <c r="E745" s="46" t="s">
        <v>3161</v>
      </c>
      <c r="F745" s="46" t="s">
        <v>3162</v>
      </c>
      <c r="G745" s="47" t="e">
        <f>+VLOOKUP(B745,MaestraLP3[[#All],[CÓDIGO]:[PRODUCTO FOCO]],30,0)*100+0.1</f>
        <v>#VALUE!</v>
      </c>
      <c r="I745" t="s">
        <v>3163</v>
      </c>
      <c r="J745">
        <f>+VLOOKUP(B745,MaestraLP3[[#All],[CÓDIGO]:[PRODUCTO FOCO]],29,0)</f>
        <v>1798.05</v>
      </c>
    </row>
    <row r="746" spans="1:10" x14ac:dyDescent="0.35">
      <c r="A746" s="46" t="s">
        <v>3160</v>
      </c>
      <c r="B746" s="3">
        <v>150002000</v>
      </c>
      <c r="C746" t="str">
        <f>+VLOOKUP(B746,MaestraLP3[[#All],[CÓDIGO]:[PRODUCTO FOCO]],7,0)</f>
        <v>QUESOS SEMI DUROS</v>
      </c>
      <c r="D746" s="46" t="str">
        <f>+VLOOKUP(B746,MaestraLP3[[#All],[CÓDIGO]:[PRODUCTO FOCO]],8,0)</f>
        <v>DESP QUESO GAUDA VACIO NACIONAL</v>
      </c>
      <c r="E746" s="46" t="s">
        <v>3161</v>
      </c>
      <c r="F746" s="46" t="s">
        <v>3162</v>
      </c>
      <c r="G746" s="47" t="e">
        <f>+VLOOKUP(B746,MaestraLP3[[#All],[CÓDIGO]:[PRODUCTO FOCO]],30,0)*100+0.1</f>
        <v>#VALUE!</v>
      </c>
      <c r="I746" t="s">
        <v>3163</v>
      </c>
      <c r="J746">
        <f>+VLOOKUP(B746,MaestraLP3[[#All],[CÓDIGO]:[PRODUCTO FOCO]],29,0)</f>
        <v>1740</v>
      </c>
    </row>
    <row r="747" spans="1:10" x14ac:dyDescent="0.35">
      <c r="A747" s="46" t="s">
        <v>3160</v>
      </c>
      <c r="B747" s="3">
        <v>104534980</v>
      </c>
      <c r="C747" t="str">
        <f>+VLOOKUP(B747,MaestraLP3[[#All],[CÓDIGO]:[PRODUCTO FOCO]],7,0)</f>
        <v>QUESOS BLANDOS</v>
      </c>
      <c r="D747" s="46" t="str">
        <f>+VLOOKUP(B747,MaestraLP3[[#All],[CÓDIGO]:[PRODUCTO FOCO]],8,0)</f>
        <v>QUESO BURRATA GRANAROLO 250 GR</v>
      </c>
      <c r="E747" s="46" t="s">
        <v>3161</v>
      </c>
      <c r="F747" s="46" t="s">
        <v>3162</v>
      </c>
      <c r="G747" s="47" t="e">
        <f>+VLOOKUP(B747,MaestraLP3[[#All],[CÓDIGO]:[PRODUCTO FOCO]],30,0)*100+0.1</f>
        <v>#VALUE!</v>
      </c>
      <c r="I747" t="s">
        <v>3163</v>
      </c>
      <c r="J747">
        <f>+VLOOKUP(B747,MaestraLP3[[#All],[CÓDIGO]:[PRODUCTO FOCO]],29,0)</f>
        <v>7120</v>
      </c>
    </row>
    <row r="748" spans="1:10" x14ac:dyDescent="0.35">
      <c r="A748" s="46" t="s">
        <v>3160</v>
      </c>
      <c r="B748" s="3">
        <v>104534990</v>
      </c>
      <c r="C748" t="str">
        <f>+VLOOKUP(B748,MaestraLP3[[#All],[CÓDIGO]:[PRODUCTO FOCO]],7,0)</f>
        <v>QUESOS BLANDOS</v>
      </c>
      <c r="D748" s="46" t="str">
        <f>+VLOOKUP(B748,MaestraLP3[[#All],[CÓDIGO]:[PRODUCTO FOCO]],8,0)</f>
        <v>QUESO FETA ROUSSAS GRANAROLO 200 GR</v>
      </c>
      <c r="E748" s="46" t="s">
        <v>3161</v>
      </c>
      <c r="F748" s="46" t="s">
        <v>3162</v>
      </c>
      <c r="G748" s="47" t="e">
        <f>+VLOOKUP(B748,MaestraLP3[[#All],[CÓDIGO]:[PRODUCTO FOCO]],30,0)*100+0.1</f>
        <v>#VALUE!</v>
      </c>
      <c r="I748" t="s">
        <v>3163</v>
      </c>
      <c r="J748">
        <f>+VLOOKUP(B748,MaestraLP3[[#All],[CÓDIGO]:[PRODUCTO FOCO]],29,0)</f>
        <v>4000</v>
      </c>
    </row>
    <row r="749" spans="1:10" x14ac:dyDescent="0.35">
      <c r="A749" s="46" t="s">
        <v>3160</v>
      </c>
      <c r="B749" s="3">
        <v>104535300</v>
      </c>
      <c r="C749" t="str">
        <f>+VLOOKUP(B749,MaestraLP3[[#All],[CÓDIGO]:[PRODUCTO FOCO]],7,0)</f>
        <v>QUESOS DUROS</v>
      </c>
      <c r="D749" s="46" t="str">
        <f>+VLOOKUP(B749,MaestraLP3[[#All],[CÓDIGO]:[PRODUCTO FOCO]],8,0)</f>
        <v>QUESO GRANA PADANO GRANAROLO 1KG APROX</v>
      </c>
      <c r="E749" s="46" t="s">
        <v>3161</v>
      </c>
      <c r="F749" s="46" t="s">
        <v>3162</v>
      </c>
      <c r="G749" s="47" t="e">
        <f>+VLOOKUP(B749,MaestraLP3[[#All],[CÓDIGO]:[PRODUCTO FOCO]],30,0)*100+0.1</f>
        <v>#VALUE!</v>
      </c>
      <c r="I749" t="s">
        <v>3163</v>
      </c>
      <c r="J749">
        <f>+VLOOKUP(B749,MaestraLP3[[#All],[CÓDIGO]:[PRODUCTO FOCO]],29,0)</f>
        <v>3900</v>
      </c>
    </row>
    <row r="750" spans="1:10" x14ac:dyDescent="0.35">
      <c r="A750" s="46" t="s">
        <v>3160</v>
      </c>
      <c r="B750" s="3">
        <v>104535010</v>
      </c>
      <c r="C750" t="str">
        <f>+VLOOKUP(B750,MaestraLP3[[#All],[CÓDIGO]:[PRODUCTO FOCO]],7,0)</f>
        <v>QUESOS BLANDOS</v>
      </c>
      <c r="D750" s="46" t="str">
        <f>+VLOOKUP(B750,MaestraLP3[[#All],[CÓDIGO]:[PRODUCTO FOCO]],8,0)</f>
        <v>QUESO ITALIAN BLUE GRANAROLO 150 GR</v>
      </c>
      <c r="E750" s="46" t="s">
        <v>3161</v>
      </c>
      <c r="F750" s="46" t="s">
        <v>3162</v>
      </c>
      <c r="G750" s="47" t="e">
        <f>+VLOOKUP(B750,MaestraLP3[[#All],[CÓDIGO]:[PRODUCTO FOCO]],30,0)*100+0.1</f>
        <v>#VALUE!</v>
      </c>
      <c r="I750" t="s">
        <v>3163</v>
      </c>
      <c r="J750">
        <f>+VLOOKUP(B750,MaestraLP3[[#All],[CÓDIGO]:[PRODUCTO FOCO]],29,0)</f>
        <v>4675</v>
      </c>
    </row>
    <row r="751" spans="1:10" x14ac:dyDescent="0.35">
      <c r="A751" s="46" t="s">
        <v>3160</v>
      </c>
      <c r="B751" s="3">
        <v>104535040</v>
      </c>
      <c r="C751" t="str">
        <f>+VLOOKUP(B751,MaestraLP3[[#All],[CÓDIGO]:[PRODUCTO FOCO]],7,0)</f>
        <v>QUESOS BLANDOS</v>
      </c>
      <c r="D751" s="46" t="str">
        <f>+VLOOKUP(B751,MaestraLP3[[#All],[CÓDIGO]:[PRODUCTO FOCO]],8,0)</f>
        <v>QUESO MOZZARELLA BUFALA GRANAROLO 125 GR</v>
      </c>
      <c r="E751" s="46" t="s">
        <v>3161</v>
      </c>
      <c r="F751" s="46" t="s">
        <v>3162</v>
      </c>
      <c r="G751" s="47" t="e">
        <f>+VLOOKUP(B751,MaestraLP3[[#All],[CÓDIGO]:[PRODUCTO FOCO]],30,0)*100+0.1</f>
        <v>#VALUE!</v>
      </c>
      <c r="I751" t="s">
        <v>3163</v>
      </c>
      <c r="J751">
        <f>+VLOOKUP(B751,MaestraLP3[[#All],[CÓDIGO]:[PRODUCTO FOCO]],29,0)</f>
        <v>2884.6153846153843</v>
      </c>
    </row>
    <row r="752" spans="1:10" x14ac:dyDescent="0.35">
      <c r="A752" s="46" t="s">
        <v>3160</v>
      </c>
      <c r="B752" s="3">
        <v>104535050</v>
      </c>
      <c r="C752" t="str">
        <f>+VLOOKUP(B752,MaestraLP3[[#All],[CÓDIGO]:[PRODUCTO FOCO]],7,0)</f>
        <v>QUESOS BLANDOS</v>
      </c>
      <c r="D752" s="46" t="str">
        <f>+VLOOKUP(B752,MaestraLP3[[#All],[CÓDIGO]:[PRODUCTO FOCO]],8,0)</f>
        <v>QUESO MOZZARELLA CILIEGINE BUFALA 125 GR</v>
      </c>
      <c r="E752" s="46" t="s">
        <v>3161</v>
      </c>
      <c r="F752" s="46" t="s">
        <v>3162</v>
      </c>
      <c r="G752" s="47" t="e">
        <f>+VLOOKUP(B752,MaestraLP3[[#All],[CÓDIGO]:[PRODUCTO FOCO]],30,0)*100+0.1</f>
        <v>#VALUE!</v>
      </c>
      <c r="I752" t="s">
        <v>3163</v>
      </c>
      <c r="J752">
        <f>+VLOOKUP(B752,MaestraLP3[[#All],[CÓDIGO]:[PRODUCTO FOCO]],29,0)</f>
        <v>4346.1538461538457</v>
      </c>
    </row>
    <row r="753" spans="1:10" x14ac:dyDescent="0.35">
      <c r="A753" s="46" t="s">
        <v>3160</v>
      </c>
      <c r="B753" s="3">
        <v>104537900</v>
      </c>
      <c r="C753" t="str">
        <f>+VLOOKUP(B753,MaestraLP3[[#All],[CÓDIGO]:[PRODUCTO FOCO]],7,0)</f>
        <v>QUESOS DUROS</v>
      </c>
      <c r="D753" s="46" t="str">
        <f>+VLOOKUP(B753,MaestraLP3[[#All],[CÓDIGO]:[PRODUCTO FOCO]],8,0)</f>
        <v>QUESO PARMIGIANO REGGIANO GRANAROLO 200G</v>
      </c>
      <c r="E753" s="46" t="s">
        <v>3161</v>
      </c>
      <c r="F753" s="46" t="s">
        <v>3162</v>
      </c>
      <c r="G753" s="47" t="e">
        <f>+VLOOKUP(B753,MaestraLP3[[#All],[CÓDIGO]:[PRODUCTO FOCO]],30,0)*100+0.1</f>
        <v>#VALUE!</v>
      </c>
      <c r="I753" t="s">
        <v>3163</v>
      </c>
      <c r="J753">
        <f>+VLOOKUP(B753,MaestraLP3[[#All],[CÓDIGO]:[PRODUCTO FOCO]],29,0)</f>
        <v>3500</v>
      </c>
    </row>
    <row r="754" spans="1:10" x14ac:dyDescent="0.35">
      <c r="A754" s="46" t="s">
        <v>3160</v>
      </c>
      <c r="B754" s="3">
        <v>104535090</v>
      </c>
      <c r="C754" t="str">
        <f>+VLOOKUP(B754,MaestraLP3[[#All],[CÓDIGO]:[PRODUCTO FOCO]],7,0)</f>
        <v>QUESOS SEMI DUROS</v>
      </c>
      <c r="D754" s="46" t="str">
        <f>+VLOOKUP(B754,MaestraLP3[[#All],[CÓDIGO]:[PRODUCTO FOCO]],8,0)</f>
        <v>QUESO PROVOLONE GRANAROLO 5 KG</v>
      </c>
      <c r="E754" s="46" t="s">
        <v>3161</v>
      </c>
      <c r="F754" s="46" t="s">
        <v>3162</v>
      </c>
      <c r="G754" s="47" t="e">
        <f>+VLOOKUP(B754,MaestraLP3[[#All],[CÓDIGO]:[PRODUCTO FOCO]],30,0)*100+0.1</f>
        <v>#VALUE!</v>
      </c>
      <c r="I754" t="s">
        <v>3163</v>
      </c>
      <c r="J754">
        <f>+VLOOKUP(B754,MaestraLP3[[#All],[CÓDIGO]:[PRODUCTO FOCO]],29,0)</f>
        <v>2840</v>
      </c>
    </row>
    <row r="755" spans="1:10" x14ac:dyDescent="0.35">
      <c r="A755" s="46" t="s">
        <v>3160</v>
      </c>
      <c r="B755" s="3">
        <v>104535100</v>
      </c>
      <c r="C755" t="str">
        <f>+VLOOKUP(B755,MaestraLP3[[#All],[CÓDIGO]:[PRODUCTO FOCO]],7,0)</f>
        <v>QUESOS DUROS</v>
      </c>
      <c r="D755" s="46" t="str">
        <f>+VLOOKUP(B755,MaestraLP3[[#All],[CÓDIGO]:[PRODUCTO FOCO]],8,0)</f>
        <v>QUESO QUATTROCENTO GRANAROLO 1 KG</v>
      </c>
      <c r="E755" s="46" t="s">
        <v>3161</v>
      </c>
      <c r="F755" s="46" t="s">
        <v>3162</v>
      </c>
      <c r="G755" s="47" t="e">
        <f>+VLOOKUP(B755,MaestraLP3[[#All],[CÓDIGO]:[PRODUCTO FOCO]],30,0)*100+0.1</f>
        <v>#VALUE!</v>
      </c>
      <c r="I755" t="s">
        <v>3163</v>
      </c>
      <c r="J755">
        <f>+VLOOKUP(B755,MaestraLP3[[#All],[CÓDIGO]:[PRODUCTO FOCO]],29,0)</f>
        <v>2400</v>
      </c>
    </row>
    <row r="756" spans="1:10" x14ac:dyDescent="0.35">
      <c r="A756" s="46" t="s">
        <v>3160</v>
      </c>
      <c r="B756" s="3">
        <v>104543040</v>
      </c>
      <c r="C756" t="str">
        <f>+VLOOKUP(B756,MaestraLP3[[#All],[CÓDIGO]:[PRODUCTO FOCO]],7,0)</f>
        <v>MANTEQUILLA Y MARGARINA</v>
      </c>
      <c r="D756" s="46" t="str">
        <f>+VLOOKUP(B756,MaestraLP3[[#All],[CÓDIGO]:[PRODUCTO FOCO]],8,0)</f>
        <v>MANTEQUILLA MINI PORCION C/SAL 10GR/100U</v>
      </c>
      <c r="E756" s="46" t="s">
        <v>3161</v>
      </c>
      <c r="F756" s="46" t="s">
        <v>3162</v>
      </c>
      <c r="G756" s="47" t="e">
        <f>+VLOOKUP(B756,MaestraLP3[[#All],[CÓDIGO]:[PRODUCTO FOCO]],30,0)*100+0.1</f>
        <v>#VALUE!</v>
      </c>
      <c r="I756" t="s">
        <v>3163</v>
      </c>
      <c r="J756">
        <f>+VLOOKUP(B756,MaestraLP3[[#All],[CÓDIGO]:[PRODUCTO FOCO]],29,0)</f>
        <v>3180</v>
      </c>
    </row>
    <row r="757" spans="1:10" x14ac:dyDescent="0.35">
      <c r="A757" s="46" t="s">
        <v>3160</v>
      </c>
      <c r="B757" s="3">
        <v>104543030</v>
      </c>
      <c r="C757" t="str">
        <f>+VLOOKUP(B757,MaestraLP3[[#All],[CÓDIGO]:[PRODUCTO FOCO]],7,0)</f>
        <v>MANTEQUILLA Y MARGARINA</v>
      </c>
      <c r="D757" s="46" t="str">
        <f>+VLOOKUP(B757,MaestraLP3[[#All],[CÓDIGO]:[PRODUCTO FOCO]],8,0)</f>
        <v>MANTEQUILLA C/SAL TONADITA 200 GR</v>
      </c>
      <c r="E757" s="46" t="s">
        <v>3161</v>
      </c>
      <c r="F757" s="46" t="s">
        <v>3162</v>
      </c>
      <c r="G757" s="47" t="e">
        <f>+VLOOKUP(B757,MaestraLP3[[#All],[CÓDIGO]:[PRODUCTO FOCO]],30,0)*100+0.1</f>
        <v>#VALUE!</v>
      </c>
      <c r="I757" t="s">
        <v>3163</v>
      </c>
      <c r="J757">
        <f>+VLOOKUP(B757,MaestraLP3[[#All],[CÓDIGO]:[PRODUCTO FOCO]],29,0)</f>
        <v>0</v>
      </c>
    </row>
    <row r="758" spans="1:10" x14ac:dyDescent="0.35">
      <c r="A758" s="46" t="s">
        <v>3160</v>
      </c>
      <c r="B758" s="3">
        <v>104543020</v>
      </c>
      <c r="C758" t="str">
        <f>+VLOOKUP(B758,MaestraLP3[[#All],[CÓDIGO]:[PRODUCTO FOCO]],7,0)</f>
        <v>MANTEQUILLA Y MARGARINA</v>
      </c>
      <c r="D758" s="46" t="str">
        <f>+VLOOKUP(B758,MaestraLP3[[#All],[CÓDIGO]:[PRODUCTO FOCO]],8,0)</f>
        <v>MANTEQUILLA  CON SAL TONADITA 5 KG</v>
      </c>
      <c r="E758" s="46" t="s">
        <v>3161</v>
      </c>
      <c r="F758" s="46" t="s">
        <v>3162</v>
      </c>
      <c r="G758" s="47" t="e">
        <f>+VLOOKUP(B758,MaestraLP3[[#All],[CÓDIGO]:[PRODUCTO FOCO]],30,0)*100+0.1</f>
        <v>#VALUE!</v>
      </c>
      <c r="I758" t="s">
        <v>3163</v>
      </c>
      <c r="J758">
        <f>+VLOOKUP(B758,MaestraLP3[[#All],[CÓDIGO]:[PRODUCTO FOCO]],29,0)</f>
        <v>2250</v>
      </c>
    </row>
    <row r="759" spans="1:10" x14ac:dyDescent="0.35">
      <c r="A759" s="46" t="s">
        <v>3160</v>
      </c>
      <c r="B759" s="3">
        <v>104533910</v>
      </c>
      <c r="C759" t="str">
        <f>+VLOOKUP(B759,MaestraLP3[[#All],[CÓDIGO]:[PRODUCTO FOCO]],7,0)</f>
        <v>MANTEQUILLA Y MARGARINA</v>
      </c>
      <c r="D759" s="46" t="str">
        <f>+VLOOKUP(B759,MaestraLP3[[#All],[CÓDIGO]:[PRODUCTO FOCO]],8,0)</f>
        <v>MANTEQUILLA MINI PORCION SOPROLE 10 g</v>
      </c>
      <c r="E759" s="46" t="s">
        <v>3161</v>
      </c>
      <c r="F759" s="46" t="s">
        <v>3162</v>
      </c>
      <c r="G759" s="47" t="e">
        <f>+VLOOKUP(B759,MaestraLP3[[#All],[CÓDIGO]:[PRODUCTO FOCO]],30,0)*100+0.1</f>
        <v>#VALUE!</v>
      </c>
      <c r="I759" t="s">
        <v>3163</v>
      </c>
      <c r="J759">
        <f>+VLOOKUP(B759,MaestraLP3[[#All],[CÓDIGO]:[PRODUCTO FOCO]],29,0)</f>
        <v>3725</v>
      </c>
    </row>
    <row r="760" spans="1:10" x14ac:dyDescent="0.35">
      <c r="A760" s="46" t="s">
        <v>3160</v>
      </c>
      <c r="B760" s="3">
        <v>104543010</v>
      </c>
      <c r="C760" t="str">
        <f>+VLOOKUP(B760,MaestraLP3[[#All],[CÓDIGO]:[PRODUCTO FOCO]],7,0)</f>
        <v>MANTEQUILLA Y MARGARINA</v>
      </c>
      <c r="D760" s="46" t="str">
        <f>+VLOOKUP(B760,MaestraLP3[[#All],[CÓDIGO]:[PRODUCTO FOCO]],8,0)</f>
        <v>MANTEQUILLA  SIN SAL TONADITA 5 KG</v>
      </c>
      <c r="E760" s="46" t="s">
        <v>3161</v>
      </c>
      <c r="F760" s="46" t="s">
        <v>3162</v>
      </c>
      <c r="G760" s="47" t="e">
        <f>+VLOOKUP(B760,MaestraLP3[[#All],[CÓDIGO]:[PRODUCTO FOCO]],30,0)*100+0.1</f>
        <v>#VALUE!</v>
      </c>
      <c r="I760" t="s">
        <v>3163</v>
      </c>
      <c r="J760">
        <f>+VLOOKUP(B760,MaestraLP3[[#All],[CÓDIGO]:[PRODUCTO FOCO]],29,0)</f>
        <v>2250</v>
      </c>
    </row>
    <row r="761" spans="1:10" x14ac:dyDescent="0.35">
      <c r="A761" s="46" t="s">
        <v>3160</v>
      </c>
      <c r="B761" s="3">
        <v>150002001</v>
      </c>
      <c r="C761" t="str">
        <f>+VLOOKUP(B761,MaestraLP3[[#All],[CÓDIGO]:[PRODUCTO FOCO]],7,0)</f>
        <v>QUESOS SEMI DUROS</v>
      </c>
      <c r="D761" s="46" t="str">
        <f>+VLOOKUP(B761,MaestraLP3[[#All],[CÓDIGO]:[PRODUCTO FOCO]],8,0)</f>
        <v>DESP QUESO MOZZARELLA IVP NACIONAL</v>
      </c>
      <c r="E761" s="46" t="s">
        <v>3161</v>
      </c>
      <c r="F761" s="46" t="s">
        <v>3162</v>
      </c>
      <c r="G761" s="47" t="e">
        <f>+VLOOKUP(B761,MaestraLP3[[#All],[CÓDIGO]:[PRODUCTO FOCO]],30,0)*100+0.1</f>
        <v>#VALUE!</v>
      </c>
      <c r="I761" t="s">
        <v>3163</v>
      </c>
      <c r="J761">
        <f>+VLOOKUP(B761,MaestraLP3[[#All],[CÓDIGO]:[PRODUCTO FOCO]],29,0)</f>
        <v>2100</v>
      </c>
    </row>
    <row r="762" spans="1:10" x14ac:dyDescent="0.35">
      <c r="A762" s="46" t="s">
        <v>3160</v>
      </c>
      <c r="B762" s="3">
        <v>104529860</v>
      </c>
      <c r="C762" t="e">
        <f>+VLOOKUP(B762,MaestraLP3[[#All],[CÓDIGO]:[PRODUCTO FOCO]],7,0)</f>
        <v>#N/A</v>
      </c>
      <c r="D762" s="46" t="e">
        <f>+VLOOKUP(B762,MaestraLP3[[#All],[CÓDIGO]:[PRODUCTO FOCO]],8,0)</f>
        <v>#N/A</v>
      </c>
      <c r="E762" s="46" t="s">
        <v>3161</v>
      </c>
      <c r="F762" s="46" t="s">
        <v>3162</v>
      </c>
      <c r="G762" s="47" t="e">
        <f>+VLOOKUP(B762,MaestraLP3[[#All],[CÓDIGO]:[PRODUCTO FOCO]],30,0)*100+0.1</f>
        <v>#N/A</v>
      </c>
      <c r="I762" t="s">
        <v>3163</v>
      </c>
      <c r="J762" t="e">
        <f>+VLOOKUP(B762,MaestraLP3[[#All],[CÓDIGO]:[PRODUCTO FOCO]],29,0)</f>
        <v>#N/A</v>
      </c>
    </row>
    <row r="763" spans="1:10" x14ac:dyDescent="0.35">
      <c r="A763" s="46" t="s">
        <v>3160</v>
      </c>
      <c r="B763" s="3">
        <v>104520790</v>
      </c>
      <c r="C763" t="str">
        <f>+VLOOKUP(B763,MaestraLP3[[#All],[CÓDIGO]:[PRODUCTO FOCO]],7,0)</f>
        <v>QUESOS SEMI DUROS</v>
      </c>
      <c r="D763" s="46" t="str">
        <f>+VLOOKUP(B763,MaestraLP3[[#All],[CÓDIGO]:[PRODUCTO FOCO]],8,0)</f>
        <v>QUESO MOZZARELLA HEBRA LEPRINO 6,8 kg</v>
      </c>
      <c r="E763" s="46" t="s">
        <v>3161</v>
      </c>
      <c r="F763" s="46" t="s">
        <v>3162</v>
      </c>
      <c r="G763" s="47" t="e">
        <f>+VLOOKUP(B763,MaestraLP3[[#All],[CÓDIGO]:[PRODUCTO FOCO]],30,0)*100+0.1</f>
        <v>#VALUE!</v>
      </c>
      <c r="I763" t="s">
        <v>3163</v>
      </c>
      <c r="J763">
        <f>+VLOOKUP(B763,MaestraLP3[[#All],[CÓDIGO]:[PRODUCTO FOCO]],29,0)</f>
        <v>2888.9411764705887</v>
      </c>
    </row>
    <row r="764" spans="1:10" x14ac:dyDescent="0.35">
      <c r="A764" s="46" t="s">
        <v>3160</v>
      </c>
      <c r="B764" s="3">
        <v>104522670</v>
      </c>
      <c r="C764" t="e">
        <f>+VLOOKUP(B764,MaestraLP3[[#All],[CÓDIGO]:[PRODUCTO FOCO]],7,0)</f>
        <v>#N/A</v>
      </c>
      <c r="D764" s="46" t="e">
        <f>+VLOOKUP(B764,MaestraLP3[[#All],[CÓDIGO]:[PRODUCTO FOCO]],8,0)</f>
        <v>#N/A</v>
      </c>
      <c r="E764" s="46" t="s">
        <v>3161</v>
      </c>
      <c r="F764" s="46" t="s">
        <v>3162</v>
      </c>
      <c r="G764" s="47" t="e">
        <f>+VLOOKUP(B764,MaestraLP3[[#All],[CÓDIGO]:[PRODUCTO FOCO]],30,0)*100+0.1</f>
        <v>#N/A</v>
      </c>
      <c r="I764" t="s">
        <v>3163</v>
      </c>
      <c r="J764" t="e">
        <f>+VLOOKUP(B764,MaestraLP3[[#All],[CÓDIGO]:[PRODUCTO FOCO]],29,0)</f>
        <v>#N/A</v>
      </c>
    </row>
    <row r="765" spans="1:10" x14ac:dyDescent="0.35">
      <c r="A765" s="46" t="s">
        <v>3160</v>
      </c>
      <c r="B765" s="3">
        <v>104539750</v>
      </c>
      <c r="C765" t="str">
        <f>+VLOOKUP(B765,MaestraLP3[[#All],[CÓDIGO]:[PRODUCTO FOCO]],7,0)</f>
        <v>CARNES CERTIFICADAS</v>
      </c>
      <c r="D765" s="46" t="str">
        <f>+VLOOKUP(B765,MaestraLP3[[#All],[CÓDIGO]:[PRODUCTO FOCO]],8,0)</f>
        <v>ARRACHERA CAT V CONG  CHILE</v>
      </c>
      <c r="E765" s="46" t="s">
        <v>3161</v>
      </c>
      <c r="F765" s="46" t="s">
        <v>3162</v>
      </c>
      <c r="G765" s="47" t="e">
        <f>+VLOOKUP(B765,MaestraLP3[[#All],[CÓDIGO]:[PRODUCTO FOCO]],30,0)*100+0.1</f>
        <v>#VALUE!</v>
      </c>
      <c r="I765" t="s">
        <v>3163</v>
      </c>
      <c r="J765">
        <f>+VLOOKUP(B765,MaestraLP3[[#All],[CÓDIGO]:[PRODUCTO FOCO]],29,0)</f>
        <v>3818</v>
      </c>
    </row>
    <row r="766" spans="1:10" x14ac:dyDescent="0.35">
      <c r="A766" s="46" t="s">
        <v>3160</v>
      </c>
      <c r="B766" s="3">
        <v>104542590</v>
      </c>
      <c r="C766" t="str">
        <f>+VLOOKUP(B766,MaestraLP3[[#All],[CÓDIGO]:[PRODUCTO FOCO]],7,0)</f>
        <v>CARNES CERTIFICADAS</v>
      </c>
      <c r="D766" s="46" t="str">
        <f>+VLOOKUP(B766,MaestraLP3[[#All],[CÓDIGO]:[PRODUCTO FOCO]],8,0)</f>
        <v>TAPABARRIGA ARRACHERA CERTIF. ANGUS BEEF</v>
      </c>
      <c r="E766" s="46" t="s">
        <v>3161</v>
      </c>
      <c r="F766" s="46" t="s">
        <v>3162</v>
      </c>
      <c r="G766" s="47" t="e">
        <f>+VLOOKUP(B766,MaestraLP3[[#All],[CÓDIGO]:[PRODUCTO FOCO]],30,0)*100+0.1</f>
        <v>#VALUE!</v>
      </c>
      <c r="I766" t="s">
        <v>3163</v>
      </c>
      <c r="J766">
        <f>+VLOOKUP(B766,MaestraLP3[[#All],[CÓDIGO]:[PRODUCTO FOCO]],29,0)</f>
        <v>4962</v>
      </c>
    </row>
    <row r="767" spans="1:10" x14ac:dyDescent="0.35">
      <c r="A767" s="46" t="s">
        <v>3160</v>
      </c>
      <c r="B767" s="3">
        <v>104523480</v>
      </c>
      <c r="C767" t="str">
        <f>+VLOOKUP(B767,MaestraLP3[[#All],[CÓDIGO]:[PRODUCTO FOCO]],7,0)</f>
        <v>CARNES CERTIFICADAS</v>
      </c>
      <c r="D767" s="46" t="str">
        <f>+VLOOKUP(B767,MaestraLP3[[#All],[CÓDIGO]:[PRODUCTO FOCO]],8,0)</f>
        <v>ASADO DE TIRA 3C CERTIFIED ANGUS BEEF</v>
      </c>
      <c r="E767" s="46" t="s">
        <v>3161</v>
      </c>
      <c r="F767" s="46" t="s">
        <v>3162</v>
      </c>
      <c r="G767" s="47" t="e">
        <f>+VLOOKUP(B767,MaestraLP3[[#All],[CÓDIGO]:[PRODUCTO FOCO]],30,0)*100+0.1</f>
        <v>#VALUE!</v>
      </c>
      <c r="I767" t="s">
        <v>3163</v>
      </c>
      <c r="J767">
        <f>+VLOOKUP(B767,MaestraLP3[[#All],[CÓDIGO]:[PRODUCTO FOCO]],29,0)</f>
        <v>6082</v>
      </c>
    </row>
    <row r="768" spans="1:10" x14ac:dyDescent="0.35">
      <c r="A768" s="46" t="s">
        <v>3160</v>
      </c>
      <c r="B768" s="3">
        <v>104539790</v>
      </c>
      <c r="C768" t="str">
        <f>+VLOOKUP(B768,MaestraLP3[[#All],[CÓDIGO]:[PRODUCTO FOCO]],7,0)</f>
        <v>CARNES CERTIFICADAS</v>
      </c>
      <c r="D768" s="46" t="str">
        <f>+VLOOKUP(B768,MaestraLP3[[#All],[CÓDIGO]:[PRODUCTO FOCO]],8,0)</f>
        <v>ASADO DE TIRA TROZO  CAT V CONG  CHILE</v>
      </c>
      <c r="E768" s="46" t="s">
        <v>3161</v>
      </c>
      <c r="F768" s="46" t="s">
        <v>3162</v>
      </c>
      <c r="G768" s="47" t="e">
        <f>+VLOOKUP(B768,MaestraLP3[[#All],[CÓDIGO]:[PRODUCTO FOCO]],30,0)*100+0.1</f>
        <v>#VALUE!</v>
      </c>
      <c r="I768" t="s">
        <v>3163</v>
      </c>
      <c r="J768">
        <f>+VLOOKUP(B768,MaestraLP3[[#All],[CÓDIGO]:[PRODUCTO FOCO]],29,0)</f>
        <v>862.00000000000011</v>
      </c>
    </row>
    <row r="769" spans="1:10" x14ac:dyDescent="0.35">
      <c r="A769" s="46" t="s">
        <v>3160</v>
      </c>
      <c r="B769" s="3">
        <v>104539840</v>
      </c>
      <c r="C769" t="str">
        <f>+VLOOKUP(B769,MaestraLP3[[#All],[CÓDIGO]:[PRODUCTO FOCO]],7,0)</f>
        <v>CARNES CERTIFICADAS</v>
      </c>
      <c r="D769" s="46" t="str">
        <f>+VLOOKUP(B769,MaestraLP3[[#All],[CÓDIGO]:[PRODUCTO FOCO]],8,0)</f>
        <v>ASADO DE TIRA 2 CM CAT V CONG  CHILE</v>
      </c>
      <c r="E769" s="46" t="s">
        <v>3161</v>
      </c>
      <c r="F769" s="46" t="s">
        <v>3162</v>
      </c>
      <c r="G769" s="47" t="e">
        <f>+VLOOKUP(B769,MaestraLP3[[#All],[CÓDIGO]:[PRODUCTO FOCO]],30,0)*100+0.1</f>
        <v>#VALUE!</v>
      </c>
      <c r="I769" t="s">
        <v>3163</v>
      </c>
      <c r="J769">
        <f>+VLOOKUP(B769,MaestraLP3[[#All],[CÓDIGO]:[PRODUCTO FOCO]],29,0)</f>
        <v>3490</v>
      </c>
    </row>
    <row r="770" spans="1:10" x14ac:dyDescent="0.35">
      <c r="A770" s="46" t="s">
        <v>3160</v>
      </c>
      <c r="B770" s="3">
        <v>104539850</v>
      </c>
      <c r="C770" t="str">
        <f>+VLOOKUP(B770,MaestraLP3[[#All],[CÓDIGO]:[PRODUCTO FOCO]],7,0)</f>
        <v>CARNES CERTIFICADAS</v>
      </c>
      <c r="D770" s="46" t="str">
        <f>+VLOOKUP(B770,MaestraLP3[[#All],[CÓDIGO]:[PRODUCTO FOCO]],8,0)</f>
        <v>ASADO DE TIRA 8 CM CAT V CONG  CHILE</v>
      </c>
      <c r="E770" s="46" t="s">
        <v>3161</v>
      </c>
      <c r="F770" s="46" t="s">
        <v>3162</v>
      </c>
      <c r="G770" s="47" t="e">
        <f>+VLOOKUP(B770,MaestraLP3[[#All],[CÓDIGO]:[PRODUCTO FOCO]],30,0)*100+0.1</f>
        <v>#VALUE!</v>
      </c>
      <c r="I770" t="s">
        <v>3163</v>
      </c>
      <c r="J770">
        <f>+VLOOKUP(B770,MaestraLP3[[#All],[CÓDIGO]:[PRODUCTO FOCO]],29,0)</f>
        <v>2090</v>
      </c>
    </row>
    <row r="771" spans="1:10" x14ac:dyDescent="0.35">
      <c r="A771" s="46" t="s">
        <v>3160</v>
      </c>
      <c r="B771" s="3">
        <v>104500670</v>
      </c>
      <c r="C771" t="str">
        <f>+VLOOKUP(B771,MaestraLP3[[#All],[CÓDIGO]:[PRODUCTO FOCO]],7,0)</f>
        <v>CARNES CERTIFICADAS</v>
      </c>
      <c r="D771" s="46" t="str">
        <f>+VLOOKUP(B771,MaestraLP3[[#All],[CÓDIGO]:[PRODUCTO FOCO]],8,0)</f>
        <v>CHUCK ROLL CERTIFIED ANGUS BEEF</v>
      </c>
      <c r="E771" s="46" t="s">
        <v>3161</v>
      </c>
      <c r="F771" s="46" t="s">
        <v>3162</v>
      </c>
      <c r="G771" s="47" t="e">
        <f>+VLOOKUP(B771,MaestraLP3[[#All],[CÓDIGO]:[PRODUCTO FOCO]],30,0)*100+0.1</f>
        <v>#VALUE!</v>
      </c>
      <c r="I771" t="s">
        <v>3163</v>
      </c>
      <c r="J771">
        <f>+VLOOKUP(B771,MaestraLP3[[#All],[CÓDIGO]:[PRODUCTO FOCO]],29,0)</f>
        <v>6130</v>
      </c>
    </row>
    <row r="772" spans="1:10" x14ac:dyDescent="0.35">
      <c r="A772" s="46" t="s">
        <v>3160</v>
      </c>
      <c r="B772" s="3">
        <v>104500760</v>
      </c>
      <c r="C772" t="str">
        <f>+VLOOKUP(B772,MaestraLP3[[#All],[CÓDIGO]:[PRODUCTO FOCO]],7,0)</f>
        <v>CARNES CERTIFICADAS</v>
      </c>
      <c r="D772" s="46" t="str">
        <f>+VLOOKUP(B772,MaestraLP3[[#All],[CÓDIGO]:[PRODUCTO FOCO]],8,0)</f>
        <v>ENTRAÑA CERTIFIED ANGUS BEEF</v>
      </c>
      <c r="E772" s="46" t="s">
        <v>3161</v>
      </c>
      <c r="F772" s="46" t="s">
        <v>3162</v>
      </c>
      <c r="G772" s="47" t="e">
        <f>+VLOOKUP(B772,MaestraLP3[[#All],[CÓDIGO]:[PRODUCTO FOCO]],30,0)*100+0.1</f>
        <v>#VALUE!</v>
      </c>
      <c r="I772" t="s">
        <v>3163</v>
      </c>
      <c r="J772">
        <f>+VLOOKUP(B772,MaestraLP3[[#All],[CÓDIGO]:[PRODUCTO FOCO]],29,0)</f>
        <v>7317.9999999999991</v>
      </c>
    </row>
    <row r="773" spans="1:10" x14ac:dyDescent="0.35">
      <c r="A773" s="46" t="s">
        <v>3160</v>
      </c>
      <c r="B773" s="3">
        <v>104520580</v>
      </c>
      <c r="C773" t="str">
        <f>+VLOOKUP(B773,MaestraLP3[[#All],[CÓDIGO]:[PRODUCTO FOCO]],7,0)</f>
        <v>CARNES CERTIFICADAS</v>
      </c>
      <c r="D773" s="46" t="str">
        <f>+VLOOKUP(B773,MaestraLP3[[#All],[CÓDIGO]:[PRODUCTO FOCO]],8,0)</f>
        <v>ENTRAÑA CHOICE USA</v>
      </c>
      <c r="E773" s="46" t="s">
        <v>3161</v>
      </c>
      <c r="F773" s="46" t="s">
        <v>3162</v>
      </c>
      <c r="G773" s="47" t="e">
        <f>+VLOOKUP(B773,MaestraLP3[[#All],[CÓDIGO]:[PRODUCTO FOCO]],30,0)*100+0.1</f>
        <v>#VALUE!</v>
      </c>
      <c r="I773" t="s">
        <v>3163</v>
      </c>
      <c r="J773">
        <f>+VLOOKUP(B773,MaestraLP3[[#All],[CÓDIGO]:[PRODUCTO FOCO]],29,0)</f>
        <v>5209</v>
      </c>
    </row>
    <row r="774" spans="1:10" x14ac:dyDescent="0.35">
      <c r="A774" s="46" t="s">
        <v>3160</v>
      </c>
      <c r="B774" s="3">
        <v>104521750</v>
      </c>
      <c r="C774" t="str">
        <f>+VLOOKUP(B774,MaestraLP3[[#All],[CÓDIGO]:[PRODUCTO FOCO]],7,0)</f>
        <v>CARNES CERTIFICADAS</v>
      </c>
      <c r="D774" s="46" t="str">
        <f>+VLOOKUP(B774,MaestraLP3[[#All],[CÓDIGO]:[PRODUCTO FOCO]],8,0)</f>
        <v>ENTRAÑA S/PIEL CERTIFIED ANGUS BEEF</v>
      </c>
      <c r="E774" s="46" t="s">
        <v>3161</v>
      </c>
      <c r="F774" s="46" t="s">
        <v>3162</v>
      </c>
      <c r="G774" s="47" t="e">
        <f>+VLOOKUP(B774,MaestraLP3[[#All],[CÓDIGO]:[PRODUCTO FOCO]],30,0)*100+0.1</f>
        <v>#VALUE!</v>
      </c>
      <c r="I774" t="s">
        <v>3163</v>
      </c>
      <c r="J774">
        <f>+VLOOKUP(B774,MaestraLP3[[#All],[CÓDIGO]:[PRODUCTO FOCO]],29,0)</f>
        <v>8183</v>
      </c>
    </row>
    <row r="775" spans="1:10" x14ac:dyDescent="0.35">
      <c r="A775" s="46" t="s">
        <v>3160</v>
      </c>
      <c r="B775" s="3">
        <v>104539780</v>
      </c>
      <c r="C775" t="str">
        <f>+VLOOKUP(B775,MaestraLP3[[#All],[CÓDIGO]:[PRODUCTO FOCO]],7,0)</f>
        <v>CARNES CERTIFICADAS</v>
      </c>
      <c r="D775" s="46" t="str">
        <f>+VLOOKUP(B775,MaestraLP3[[#All],[CÓDIGO]:[PRODUCTO FOCO]],8,0)</f>
        <v>ENTRECOT CAT V CONG CHILE</v>
      </c>
      <c r="E775" s="46" t="s">
        <v>3161</v>
      </c>
      <c r="F775" s="46" t="s">
        <v>3162</v>
      </c>
      <c r="G775" s="47" t="e">
        <f>+VLOOKUP(B775,MaestraLP3[[#All],[CÓDIGO]:[PRODUCTO FOCO]],30,0)*100+0.1</f>
        <v>#VALUE!</v>
      </c>
      <c r="I775" t="s">
        <v>3163</v>
      </c>
      <c r="J775">
        <f>+VLOOKUP(B775,MaestraLP3[[#All],[CÓDIGO]:[PRODUCTO FOCO]],29,0)</f>
        <v>2490</v>
      </c>
    </row>
    <row r="776" spans="1:10" x14ac:dyDescent="0.35">
      <c r="A776" s="46" t="s">
        <v>3160</v>
      </c>
      <c r="B776" s="3">
        <v>104539770</v>
      </c>
      <c r="C776" t="str">
        <f>+VLOOKUP(B776,MaestraLP3[[#All],[CÓDIGO]:[PRODUCTO FOCO]],7,0)</f>
        <v>CARNES CERTIFICADAS</v>
      </c>
      <c r="D776" s="46" t="str">
        <f>+VLOOKUP(B776,MaestraLP3[[#All],[CÓDIGO]:[PRODUCTO FOCO]],8,0)</f>
        <v>FLAT IRON CAT V CONG  CHILE</v>
      </c>
      <c r="E776" s="46" t="s">
        <v>3161</v>
      </c>
      <c r="F776" s="46" t="s">
        <v>3162</v>
      </c>
      <c r="G776" s="47" t="e">
        <f>+VLOOKUP(B776,MaestraLP3[[#All],[CÓDIGO]:[PRODUCTO FOCO]],30,0)*100+0.1</f>
        <v>#VALUE!</v>
      </c>
      <c r="I776" t="s">
        <v>3163</v>
      </c>
      <c r="J776">
        <f>+VLOOKUP(B776,MaestraLP3[[#All],[CÓDIGO]:[PRODUCTO FOCO]],29,0)</f>
        <v>0</v>
      </c>
    </row>
    <row r="777" spans="1:10" x14ac:dyDescent="0.35">
      <c r="A777" s="46" t="s">
        <v>3160</v>
      </c>
      <c r="B777" s="3">
        <v>104500710</v>
      </c>
      <c r="C777" t="str">
        <f>+VLOOKUP(B777,MaestraLP3[[#All],[CÓDIGO]:[PRODUCTO FOCO]],7,0)</f>
        <v>CARNES CERTIFICADAS</v>
      </c>
      <c r="D777" s="46" t="str">
        <f>+VLOOKUP(B777,MaestraLP3[[#All],[CÓDIGO]:[PRODUCTO FOCO]],8,0)</f>
        <v>LOMO LISO C/FIL C/H CERTIFIED ANGUS BEEF</v>
      </c>
      <c r="E777" s="46" t="s">
        <v>3161</v>
      </c>
      <c r="F777" s="46" t="s">
        <v>3162</v>
      </c>
      <c r="G777" s="47" t="e">
        <f>+VLOOKUP(B777,MaestraLP3[[#All],[CÓDIGO]:[PRODUCTO FOCO]],30,0)*100+0.1</f>
        <v>#VALUE!</v>
      </c>
      <c r="I777" t="s">
        <v>3163</v>
      </c>
      <c r="J777">
        <f>+VLOOKUP(B777,MaestraLP3[[#All],[CÓDIGO]:[PRODUCTO FOCO]],29,0)</f>
        <v>4527</v>
      </c>
    </row>
    <row r="778" spans="1:10" x14ac:dyDescent="0.35">
      <c r="A778" s="46" t="s">
        <v>3160</v>
      </c>
      <c r="B778" s="3">
        <v>104500560</v>
      </c>
      <c r="C778" t="str">
        <f>+VLOOKUP(B778,MaestraLP3[[#All],[CÓDIGO]:[PRODUCTO FOCO]],7,0)</f>
        <v>CARNES CERTIFICADAS</v>
      </c>
      <c r="D778" s="46" t="str">
        <f>+VLOOKUP(B778,MaestraLP3[[#All],[CÓDIGO]:[PRODUCTO FOCO]],8,0)</f>
        <v>LOMO LISO CERTIFIED ANGUS BEEF</v>
      </c>
      <c r="E778" s="46" t="s">
        <v>3161</v>
      </c>
      <c r="F778" s="46" t="s">
        <v>3162</v>
      </c>
      <c r="G778" s="47" t="e">
        <f>+VLOOKUP(B778,MaestraLP3[[#All],[CÓDIGO]:[PRODUCTO FOCO]],30,0)*100+0.1</f>
        <v>#VALUE!</v>
      </c>
      <c r="I778" t="s">
        <v>3163</v>
      </c>
      <c r="J778">
        <f>+VLOOKUP(B778,MaestraLP3[[#All],[CÓDIGO]:[PRODUCTO FOCO]],29,0)</f>
        <v>6004</v>
      </c>
    </row>
    <row r="779" spans="1:10" x14ac:dyDescent="0.35">
      <c r="A779" s="46" t="s">
        <v>3160</v>
      </c>
      <c r="B779" s="3">
        <v>104539760</v>
      </c>
      <c r="C779" t="str">
        <f>+VLOOKUP(B779,MaestraLP3[[#All],[CÓDIGO]:[PRODUCTO FOCO]],7,0)</f>
        <v>CARNES CERTIFICADAS</v>
      </c>
      <c r="D779" s="46" t="str">
        <f>+VLOOKUP(B779,MaestraLP3[[#All],[CÓDIGO]:[PRODUCTO FOCO]],8,0)</f>
        <v>LOMO LISO CAT V CONG  CHILE</v>
      </c>
      <c r="E779" s="46" t="s">
        <v>3161</v>
      </c>
      <c r="F779" s="46" t="s">
        <v>3162</v>
      </c>
      <c r="G779" s="47" t="e">
        <f>+VLOOKUP(B779,MaestraLP3[[#All],[CÓDIGO]:[PRODUCTO FOCO]],30,0)*100+0.1</f>
        <v>#VALUE!</v>
      </c>
      <c r="I779" t="s">
        <v>3163</v>
      </c>
      <c r="J779">
        <f>+VLOOKUP(B779,MaestraLP3[[#All],[CÓDIGO]:[PRODUCTO FOCO]],29,0)</f>
        <v>3351</v>
      </c>
    </row>
    <row r="780" spans="1:10" x14ac:dyDescent="0.35">
      <c r="A780" s="46" t="s">
        <v>3160</v>
      </c>
      <c r="B780" s="3">
        <v>104500740</v>
      </c>
      <c r="C780" t="str">
        <f>+VLOOKUP(B780,MaestraLP3[[#All],[CÓDIGO]:[PRODUCTO FOCO]],7,0)</f>
        <v>CARNES CERTIFICADAS</v>
      </c>
      <c r="D780" s="46" t="str">
        <f>+VLOOKUP(B780,MaestraLP3[[#All],[CÓDIGO]:[PRODUCTO FOCO]],8,0)</f>
        <v>LOMO VETADO C/H CERTIFIED ANGUS BEEF</v>
      </c>
      <c r="E780" s="46" t="s">
        <v>3161</v>
      </c>
      <c r="F780" s="46" t="s">
        <v>3162</v>
      </c>
      <c r="G780" s="47" t="e">
        <f>+VLOOKUP(B780,MaestraLP3[[#All],[CÓDIGO]:[PRODUCTO FOCO]],30,0)*100+0.1</f>
        <v>#VALUE!</v>
      </c>
      <c r="I780" t="s">
        <v>3163</v>
      </c>
      <c r="J780">
        <f>+VLOOKUP(B780,MaestraLP3[[#All],[CÓDIGO]:[PRODUCTO FOCO]],29,0)</f>
        <v>8220</v>
      </c>
    </row>
    <row r="781" spans="1:10" x14ac:dyDescent="0.35">
      <c r="A781" s="46" t="s">
        <v>3160</v>
      </c>
      <c r="B781" s="3">
        <v>104539800</v>
      </c>
      <c r="C781" t="str">
        <f>+VLOOKUP(B781,MaestraLP3[[#All],[CÓDIGO]:[PRODUCTO FOCO]],7,0)</f>
        <v>CARNES CERTIFICADAS</v>
      </c>
      <c r="D781" s="46" t="str">
        <f>+VLOOKUP(B781,MaestraLP3[[#All],[CÓDIGO]:[PRODUCTO FOCO]],8,0)</f>
        <v>LOMO VETADO  CAT V CONG  CHILE</v>
      </c>
      <c r="E781" s="46" t="s">
        <v>3161</v>
      </c>
      <c r="F781" s="46" t="s">
        <v>3162</v>
      </c>
      <c r="G781" s="47" t="e">
        <f>+VLOOKUP(B781,MaestraLP3[[#All],[CÓDIGO]:[PRODUCTO FOCO]],30,0)*100+0.1</f>
        <v>#VALUE!</v>
      </c>
      <c r="I781" t="s">
        <v>3163</v>
      </c>
      <c r="J781">
        <f>+VLOOKUP(B781,MaestraLP3[[#All],[CÓDIGO]:[PRODUCTO FOCO]],29,0)</f>
        <v>0</v>
      </c>
    </row>
    <row r="782" spans="1:10" x14ac:dyDescent="0.35">
      <c r="A782" s="46" t="s">
        <v>3160</v>
      </c>
      <c r="B782" s="3">
        <v>104500730</v>
      </c>
      <c r="C782" t="str">
        <f>+VLOOKUP(B782,MaestraLP3[[#All],[CÓDIGO]:[PRODUCTO FOCO]],7,0)</f>
        <v>CARNES CERTIFICADAS</v>
      </c>
      <c r="D782" s="46" t="str">
        <f>+VLOOKUP(B782,MaestraLP3[[#All],[CÓDIGO]:[PRODUCTO FOCO]],8,0)</f>
        <v>LOMO VETADO CERTIFIED ANGUS BEEF</v>
      </c>
      <c r="E782" s="46" t="s">
        <v>3161</v>
      </c>
      <c r="F782" s="46" t="s">
        <v>3162</v>
      </c>
      <c r="G782" s="47" t="e">
        <f>+VLOOKUP(B782,MaestraLP3[[#All],[CÓDIGO]:[PRODUCTO FOCO]],30,0)*100+0.1</f>
        <v>#VALUE!</v>
      </c>
      <c r="I782" t="s">
        <v>3163</v>
      </c>
      <c r="J782">
        <f>+VLOOKUP(B782,MaestraLP3[[#All],[CÓDIGO]:[PRODUCTO FOCO]],29,0)</f>
        <v>9407</v>
      </c>
    </row>
    <row r="783" spans="1:10" x14ac:dyDescent="0.35">
      <c r="A783" s="46" t="s">
        <v>3160</v>
      </c>
      <c r="B783" s="3">
        <v>104542650</v>
      </c>
      <c r="C783" t="e">
        <f>+VLOOKUP(B783,MaestraLP3[[#All],[CÓDIGO]:[PRODUCTO FOCO]],7,0)</f>
        <v>#N/A</v>
      </c>
      <c r="D783" s="46" t="e">
        <f>+VLOOKUP(B783,MaestraLP3[[#All],[CÓDIGO]:[PRODUCTO FOCO]],8,0)</f>
        <v>#N/A</v>
      </c>
      <c r="E783" s="46" t="s">
        <v>3161</v>
      </c>
      <c r="F783" s="46" t="s">
        <v>3162</v>
      </c>
      <c r="G783" s="47" t="e">
        <f>+VLOOKUP(B783,MaestraLP3[[#All],[CÓDIGO]:[PRODUCTO FOCO]],30,0)*100+0.1</f>
        <v>#N/A</v>
      </c>
      <c r="I783" t="s">
        <v>3163</v>
      </c>
      <c r="J783" t="e">
        <f>+VLOOKUP(B783,MaestraLP3[[#All],[CÓDIGO]:[PRODUCTO FOCO]],29,0)</f>
        <v>#N/A</v>
      </c>
    </row>
    <row r="784" spans="1:10" x14ac:dyDescent="0.35">
      <c r="A784" s="46" t="s">
        <v>3160</v>
      </c>
      <c r="B784" s="3">
        <v>104539810</v>
      </c>
      <c r="C784" t="str">
        <f>+VLOOKUP(B784,MaestraLP3[[#All],[CÓDIGO]:[PRODUCTO FOCO]],7,0)</f>
        <v>CARNES CERTIFICADAS</v>
      </c>
      <c r="D784" s="46" t="str">
        <f>+VLOOKUP(B784,MaestraLP3[[#All],[CÓDIGO]:[PRODUCTO FOCO]],8,0)</f>
        <v>PUNTA DE GANSO  CAT V CONG  CHILE</v>
      </c>
      <c r="E784" s="46" t="s">
        <v>3161</v>
      </c>
      <c r="F784" s="46" t="s">
        <v>3162</v>
      </c>
      <c r="G784" s="47" t="e">
        <f>+VLOOKUP(B784,MaestraLP3[[#All],[CÓDIGO]:[PRODUCTO FOCO]],30,0)*100+0.1</f>
        <v>#VALUE!</v>
      </c>
      <c r="I784" t="s">
        <v>3163</v>
      </c>
      <c r="J784">
        <f>+VLOOKUP(B784,MaestraLP3[[#All],[CÓDIGO]:[PRODUCTO FOCO]],29,0)</f>
        <v>1700</v>
      </c>
    </row>
    <row r="785" spans="1:10" x14ac:dyDescent="0.35">
      <c r="A785" s="46" t="s">
        <v>3160</v>
      </c>
      <c r="B785" s="3">
        <v>104523770</v>
      </c>
      <c r="C785" t="str">
        <f>+VLOOKUP(B785,MaestraLP3[[#All],[CÓDIGO]:[PRODUCTO FOCO]],7,0)</f>
        <v>CARNES CERTIFICADAS</v>
      </c>
      <c r="D785" s="46" t="str">
        <f>+VLOOKUP(B785,MaestraLP3[[#All],[CÓDIGO]:[PRODUCTO FOCO]],8,0)</f>
        <v>PUNTA DE GANSO CERTIFIED ANGUS BEEF</v>
      </c>
      <c r="E785" s="46" t="s">
        <v>3161</v>
      </c>
      <c r="F785" s="46" t="s">
        <v>3162</v>
      </c>
      <c r="G785" s="47" t="e">
        <f>+VLOOKUP(B785,MaestraLP3[[#All],[CÓDIGO]:[PRODUCTO FOCO]],30,0)*100+0.1</f>
        <v>#VALUE!</v>
      </c>
      <c r="I785" t="s">
        <v>3163</v>
      </c>
      <c r="J785">
        <f>+VLOOKUP(B785,MaestraLP3[[#All],[CÓDIGO]:[PRODUCTO FOCO]],29,0)</f>
        <v>3615</v>
      </c>
    </row>
    <row r="786" spans="1:10" x14ac:dyDescent="0.35">
      <c r="A786" s="46" t="s">
        <v>3160</v>
      </c>
      <c r="B786" s="3">
        <v>104518690</v>
      </c>
      <c r="C786" t="str">
        <f>+VLOOKUP(B786,MaestraLP3[[#All],[CÓDIGO]:[PRODUCTO FOCO]],7,0)</f>
        <v>CARNES CERTIFICADAS</v>
      </c>
      <c r="D786" s="46" t="str">
        <f>+VLOOKUP(B786,MaestraLP3[[#All],[CÓDIGO]:[PRODUCTO FOCO]],8,0)</f>
        <v>PUNTA PALETA CERTIFIED ANGUS BEEF</v>
      </c>
      <c r="E786" s="46" t="s">
        <v>3161</v>
      </c>
      <c r="F786" s="46" t="s">
        <v>3162</v>
      </c>
      <c r="G786" s="47" t="e">
        <f>+VLOOKUP(B786,MaestraLP3[[#All],[CÓDIGO]:[PRODUCTO FOCO]],30,0)*100+0.1</f>
        <v>#VALUE!</v>
      </c>
      <c r="I786" t="s">
        <v>3163</v>
      </c>
      <c r="J786">
        <f>+VLOOKUP(B786,MaestraLP3[[#All],[CÓDIGO]:[PRODUCTO FOCO]],29,0)</f>
        <v>3475</v>
      </c>
    </row>
    <row r="787" spans="1:10" x14ac:dyDescent="0.35">
      <c r="A787" s="46" t="s">
        <v>3160</v>
      </c>
      <c r="B787" s="3">
        <v>104541850</v>
      </c>
      <c r="C787" t="str">
        <f>+VLOOKUP(B787,MaestraLP3[[#All],[CÓDIGO]:[PRODUCTO FOCO]],7,0)</f>
        <v>CARNES CERTIFICADAS</v>
      </c>
      <c r="D787" s="46" t="str">
        <f>+VLOOKUP(B787,MaestraLP3[[#All],[CÓDIGO]:[PRODUCTO FOCO]],8,0)</f>
        <v>PUNTA PICANA CERTIFIED ANGUS BEEF</v>
      </c>
      <c r="E787" s="46" t="s">
        <v>3161</v>
      </c>
      <c r="F787" s="46" t="s">
        <v>3162</v>
      </c>
      <c r="G787" s="47" t="e">
        <f>+VLOOKUP(B787,MaestraLP3[[#All],[CÓDIGO]:[PRODUCTO FOCO]],30,0)*100+0.1</f>
        <v>#VALUE!</v>
      </c>
      <c r="I787" t="s">
        <v>3163</v>
      </c>
      <c r="J787">
        <f>+VLOOKUP(B787,MaestraLP3[[#All],[CÓDIGO]:[PRODUCTO FOCO]],29,0)</f>
        <v>4674</v>
      </c>
    </row>
    <row r="788" spans="1:10" x14ac:dyDescent="0.35">
      <c r="A788" s="46" t="s">
        <v>3160</v>
      </c>
      <c r="B788" s="3">
        <v>104539820</v>
      </c>
      <c r="C788" t="str">
        <f>+VLOOKUP(B788,MaestraLP3[[#All],[CÓDIGO]:[PRODUCTO FOCO]],7,0)</f>
        <v>CARNES CERTIFICADAS</v>
      </c>
      <c r="D788" s="46" t="str">
        <f>+VLOOKUP(B788,MaestraLP3[[#All],[CÓDIGO]:[PRODUCTO FOCO]],8,0)</f>
        <v>PUNTA PICANA CAT V CONG  CHILE</v>
      </c>
      <c r="E788" s="46" t="s">
        <v>3161</v>
      </c>
      <c r="F788" s="46" t="s">
        <v>3162</v>
      </c>
      <c r="G788" s="47" t="e">
        <f>+VLOOKUP(B788,MaestraLP3[[#All],[CÓDIGO]:[PRODUCTO FOCO]],30,0)*100+0.1</f>
        <v>#VALUE!</v>
      </c>
      <c r="I788" t="s">
        <v>3163</v>
      </c>
      <c r="J788">
        <f>+VLOOKUP(B788,MaestraLP3[[#All],[CÓDIGO]:[PRODUCTO FOCO]],29,0)</f>
        <v>726</v>
      </c>
    </row>
    <row r="789" spans="1:10" x14ac:dyDescent="0.35">
      <c r="A789" s="46" t="s">
        <v>3160</v>
      </c>
      <c r="B789" s="3">
        <v>104542660</v>
      </c>
      <c r="C789" t="str">
        <f>+VLOOKUP(B789,MaestraLP3[[#All],[CÓDIGO]:[PRODUCTO FOCO]],7,0)</f>
        <v>CARNES CERTIFICADAS</v>
      </c>
      <c r="D789" s="46" t="str">
        <f>+VLOOKUP(B789,MaestraLP3[[#All],[CÓDIGO]:[PRODUCTO FOCO]],8,0)</f>
        <v>TAPAPECHO CAT V CONG  CHILE</v>
      </c>
      <c r="E789" s="46" t="s">
        <v>3161</v>
      </c>
      <c r="F789" s="46" t="s">
        <v>3162</v>
      </c>
      <c r="G789" s="47" t="e">
        <f>+VLOOKUP(B789,MaestraLP3[[#All],[CÓDIGO]:[PRODUCTO FOCO]],30,0)*100+0.1</f>
        <v>#VALUE!</v>
      </c>
      <c r="I789" t="s">
        <v>3163</v>
      </c>
      <c r="J789">
        <f>+VLOOKUP(B789,MaestraLP3[[#All],[CÓDIGO]:[PRODUCTO FOCO]],29,0)</f>
        <v>0</v>
      </c>
    </row>
    <row r="790" spans="1:10" x14ac:dyDescent="0.35">
      <c r="A790" s="46" t="s">
        <v>3160</v>
      </c>
      <c r="B790" s="3">
        <v>104500580</v>
      </c>
      <c r="C790" t="str">
        <f>+VLOOKUP(B790,MaestraLP3[[#All],[CÓDIGO]:[PRODUCTO FOCO]],7,0)</f>
        <v>CARNES CERTIFICADAS</v>
      </c>
      <c r="D790" s="46" t="str">
        <f>+VLOOKUP(B790,MaestraLP3[[#All],[CÓDIGO]:[PRODUCTO FOCO]],8,0)</f>
        <v>TAPAPECHO CERTIFIED ANGUS BEEF</v>
      </c>
      <c r="E790" s="46" t="s">
        <v>3161</v>
      </c>
      <c r="F790" s="46" t="s">
        <v>3162</v>
      </c>
      <c r="G790" s="47" t="e">
        <f>+VLOOKUP(B790,MaestraLP3[[#All],[CÓDIGO]:[PRODUCTO FOCO]],30,0)*100+0.1</f>
        <v>#VALUE!</v>
      </c>
      <c r="I790" t="s">
        <v>3163</v>
      </c>
      <c r="J790">
        <f>+VLOOKUP(B790,MaestraLP3[[#All],[CÓDIGO]:[PRODUCTO FOCO]],29,0)</f>
        <v>4580</v>
      </c>
    </row>
    <row r="791" spans="1:10" x14ac:dyDescent="0.35">
      <c r="A791" s="46" t="s">
        <v>3160</v>
      </c>
      <c r="B791" s="3">
        <v>104539830</v>
      </c>
      <c r="C791" t="str">
        <f>+VLOOKUP(B791,MaestraLP3[[#All],[CÓDIGO]:[PRODUCTO FOCO]],7,0)</f>
        <v>CARNES CERTIFICADAS</v>
      </c>
      <c r="D791" s="46" t="str">
        <f>+VLOOKUP(B791,MaestraLP3[[#All],[CÓDIGO]:[PRODUCTO FOCO]],8,0)</f>
        <v>TOMAHAWK CAT V CONG  CHILE</v>
      </c>
      <c r="E791" s="46" t="s">
        <v>3161</v>
      </c>
      <c r="F791" s="46" t="s">
        <v>3162</v>
      </c>
      <c r="G791" s="47" t="e">
        <f>+VLOOKUP(B791,MaestraLP3[[#All],[CÓDIGO]:[PRODUCTO FOCO]],30,0)*100+0.1</f>
        <v>#VALUE!</v>
      </c>
      <c r="I791" t="s">
        <v>3163</v>
      </c>
      <c r="J791">
        <f>+VLOOKUP(B791,MaestraLP3[[#All],[CÓDIGO]:[PRODUCTO FOCO]],29,0)</f>
        <v>5734</v>
      </c>
    </row>
    <row r="792" spans="1:10" x14ac:dyDescent="0.35">
      <c r="A792" s="46" t="s">
        <v>3160</v>
      </c>
      <c r="B792" s="3">
        <v>104518830</v>
      </c>
      <c r="C792" t="str">
        <f>+VLOOKUP(B792,MaestraLP3[[#All],[CÓDIGO]:[PRODUCTO FOCO]],7,0)</f>
        <v>CARNES CERTIFICADAS</v>
      </c>
      <c r="D792" s="46" t="str">
        <f>+VLOOKUP(B792,MaestraLP3[[#All],[CÓDIGO]:[PRODUCTO FOCO]],8,0)</f>
        <v>TOMAHAWK CERTIFIED ANGUS BEEF</v>
      </c>
      <c r="E792" s="46" t="s">
        <v>3161</v>
      </c>
      <c r="F792" s="46" t="s">
        <v>3162</v>
      </c>
      <c r="G792" s="47" t="e">
        <f>+VLOOKUP(B792,MaestraLP3[[#All],[CÓDIGO]:[PRODUCTO FOCO]],30,0)*100+0.1</f>
        <v>#VALUE!</v>
      </c>
      <c r="I792" t="s">
        <v>3163</v>
      </c>
      <c r="J792">
        <f>+VLOOKUP(B792,MaestraLP3[[#All],[CÓDIGO]:[PRODUCTO FOCO]],29,0)</f>
        <v>6694</v>
      </c>
    </row>
    <row r="793" spans="1:10" x14ac:dyDescent="0.35">
      <c r="A793" s="46" t="s">
        <v>3160</v>
      </c>
      <c r="B793" s="3">
        <v>150001945</v>
      </c>
      <c r="C793" t="str">
        <f>+VLOOKUP(B793,MaestraLP3[[#All],[CÓDIGO]:[PRODUCTO FOCO]],7,0)</f>
        <v>SUBPRODUCTOS</v>
      </c>
      <c r="D793" s="46" t="str">
        <f>+VLOOKUP(B793,MaestraLP3[[#All],[CÓDIGO]:[PRODUCTO FOCO]],8,0)</f>
        <v>COGOTE CONGELADO IMP</v>
      </c>
      <c r="E793" s="46" t="s">
        <v>3161</v>
      </c>
      <c r="F793" s="46" t="s">
        <v>3162</v>
      </c>
      <c r="G793" s="47" t="e">
        <f>+VLOOKUP(B793,MaestraLP3[[#All],[CÓDIGO]:[PRODUCTO FOCO]],30,0)*100+0.1</f>
        <v>#VALUE!</v>
      </c>
      <c r="I793" t="s">
        <v>3163</v>
      </c>
      <c r="J793">
        <f>+VLOOKUP(B793,MaestraLP3[[#All],[CÓDIGO]:[PRODUCTO FOCO]],29,0)</f>
        <v>1475.04</v>
      </c>
    </row>
    <row r="794" spans="1:10" x14ac:dyDescent="0.35">
      <c r="A794" s="46" t="s">
        <v>3160</v>
      </c>
      <c r="B794" s="3">
        <v>104524940</v>
      </c>
      <c r="C794" t="str">
        <f>+VLOOKUP(B794,MaestraLP3[[#All],[CÓDIGO]:[PRODUCTO FOCO]],7,0)</f>
        <v>SUBPRODUCTOS</v>
      </c>
      <c r="D794" s="46" t="str">
        <f>+VLOOKUP(B794,MaestraLP3[[#All],[CÓDIGO]:[PRODUCTO FOCO]],8,0)</f>
        <v>GUATA CALLO VACUNO</v>
      </c>
      <c r="E794" s="46" t="s">
        <v>3161</v>
      </c>
      <c r="F794" s="46" t="s">
        <v>3162</v>
      </c>
      <c r="G794" s="47" t="e">
        <f>+VLOOKUP(B794,MaestraLP3[[#All],[CÓDIGO]:[PRODUCTO FOCO]],30,0)*100+0.1</f>
        <v>#VALUE!</v>
      </c>
      <c r="I794" t="s">
        <v>3163</v>
      </c>
      <c r="J794">
        <f>+VLOOKUP(B794,MaestraLP3[[#All],[CÓDIGO]:[PRODUCTO FOCO]],29,0)</f>
        <v>1404</v>
      </c>
    </row>
    <row r="795" spans="1:10" x14ac:dyDescent="0.35">
      <c r="A795" s="46" t="s">
        <v>3160</v>
      </c>
      <c r="B795" s="3">
        <v>150001947</v>
      </c>
      <c r="C795" t="str">
        <f>+VLOOKUP(B795,MaestraLP3[[#All],[CÓDIGO]:[PRODUCTO FOCO]],7,0)</f>
        <v>SUBPRODUCTOS</v>
      </c>
      <c r="D795" s="46" t="str">
        <f>+VLOOKUP(B795,MaestraLP3[[#All],[CÓDIGO]:[PRODUCTO FOCO]],8,0)</f>
        <v>HIGADO VACUNO</v>
      </c>
      <c r="E795" s="46" t="s">
        <v>3161</v>
      </c>
      <c r="F795" s="46" t="s">
        <v>3162</v>
      </c>
      <c r="G795" s="47" t="e">
        <f>+VLOOKUP(B795,MaestraLP3[[#All],[CÓDIGO]:[PRODUCTO FOCO]],30,0)*100+0.1</f>
        <v>#VALUE!</v>
      </c>
      <c r="I795" t="s">
        <v>3163</v>
      </c>
      <c r="J795">
        <f>+VLOOKUP(B795,MaestraLP3[[#All],[CÓDIGO]:[PRODUCTO FOCO]],29,0)</f>
        <v>1371.8695458712289</v>
      </c>
    </row>
    <row r="796" spans="1:10" x14ac:dyDescent="0.35">
      <c r="A796" s="54" t="s">
        <v>3160</v>
      </c>
      <c r="B796" s="43">
        <v>101500120</v>
      </c>
      <c r="C796" s="44" t="str">
        <f>+VLOOKUP(B796,MaestraLP3[[#All],[CÓDIGO]:[PRODUCTO FOCO]],7,0)</f>
        <v>VERDURAS</v>
      </c>
      <c r="D796" s="46" t="str">
        <f>+VLOOKUP(B796,MaestraLP3[[#All],[CÓDIGO]:[PRODUCTO FOCO]],8,0)</f>
        <v>CHAMPIÑON LAMINADO ZANAFOODS 2,84 kg</v>
      </c>
      <c r="E796" s="54" t="s">
        <v>3161</v>
      </c>
      <c r="F796" s="54" t="s">
        <v>3162</v>
      </c>
      <c r="G796" s="62" t="e">
        <f>+VLOOKUP(B796,MaestraLP3[[#All],[CÓDIGO]:[PRODUCTO FOCO]],30,0)*100+0.1</f>
        <v>#VALUE!</v>
      </c>
      <c r="H796" s="44" t="s">
        <v>3163</v>
      </c>
      <c r="I796" s="44" t="s">
        <v>3163</v>
      </c>
      <c r="J796">
        <f>+VLOOKUP(B796,MaestraLP3[[#All],[CÓDIGO]:[PRODUCTO FOCO]],29,0)</f>
        <v>1148.0187793427228</v>
      </c>
    </row>
    <row r="797" spans="1:10" x14ac:dyDescent="0.35">
      <c r="A797" s="54" t="s">
        <v>3160</v>
      </c>
      <c r="B797" s="43">
        <v>104512160</v>
      </c>
      <c r="C797" s="44" t="str">
        <f>+VLOOKUP(B797,MaestraLP3[[#All],[CÓDIGO]:[PRODUCTO FOCO]],7,0)</f>
        <v>TORTILLAS DE TRIGO</v>
      </c>
      <c r="D797" s="46" t="str">
        <f>+VLOOKUP(B797,MaestraLP3[[#All],[CÓDIGO]:[PRODUCTO FOCO]],8,0)</f>
        <v>TORTILLAS PANCHO VILLA 28 cm 12 uds.</v>
      </c>
      <c r="E797" s="54" t="s">
        <v>3161</v>
      </c>
      <c r="F797" s="54" t="s">
        <v>3162</v>
      </c>
      <c r="G797" s="62" t="e">
        <f>+VLOOKUP(B797,MaestraLP3[[#All],[CÓDIGO]:[PRODUCTO FOCO]],30,0)*100+0.1</f>
        <v>#VALUE!</v>
      </c>
      <c r="H797" s="44" t="s">
        <v>3163</v>
      </c>
      <c r="I797" s="44" t="s">
        <v>3163</v>
      </c>
      <c r="J797">
        <f>+VLOOKUP(B797,MaestraLP3[[#All],[CÓDIGO]:[PRODUCTO FOCO]],29,0)</f>
        <v>1641.7086419753086</v>
      </c>
    </row>
    <row r="798" spans="1:10" x14ac:dyDescent="0.35">
      <c r="A798" s="54" t="s">
        <v>3160</v>
      </c>
      <c r="B798" s="43">
        <v>104542760</v>
      </c>
      <c r="C798" s="44" t="e">
        <f>+VLOOKUP(B798,MaestraLP3[[#All],[CÓDIGO]:[PRODUCTO FOCO]],7,0)</f>
        <v>#N/A</v>
      </c>
      <c r="D798" s="46" t="e">
        <f>+VLOOKUP(B798,MaestraLP3[[#All],[CÓDIGO]:[PRODUCTO FOCO]],8,0)</f>
        <v>#N/A</v>
      </c>
      <c r="E798" s="54" t="s">
        <v>3161</v>
      </c>
      <c r="F798" s="54" t="s">
        <v>3162</v>
      </c>
      <c r="G798" s="62" t="e">
        <f>+VLOOKUP(B798,MaestraLP3[[#All],[CÓDIGO]:[PRODUCTO FOCO]],30,0)*100+0.1</f>
        <v>#N/A</v>
      </c>
      <c r="H798" s="44" t="s">
        <v>3163</v>
      </c>
      <c r="I798" s="44" t="s">
        <v>3163</v>
      </c>
      <c r="J798" t="e">
        <f>+VLOOKUP(B798,MaestraLP3[[#All],[CÓDIGO]:[PRODUCTO FOCO]],29,0)</f>
        <v>#N/A</v>
      </c>
    </row>
    <row r="799" spans="1:10" x14ac:dyDescent="0.35">
      <c r="A799" s="54" t="s">
        <v>3160</v>
      </c>
      <c r="B799" s="43">
        <v>104542750</v>
      </c>
      <c r="C799" s="44" t="e">
        <f>+VLOOKUP(B799,MaestraLP3[[#All],[CÓDIGO]:[PRODUCTO FOCO]],7,0)</f>
        <v>#N/A</v>
      </c>
      <c r="D799" s="46" t="e">
        <f>+VLOOKUP(B799,MaestraLP3[[#All],[CÓDIGO]:[PRODUCTO FOCO]],8,0)</f>
        <v>#N/A</v>
      </c>
      <c r="E799" s="54" t="s">
        <v>3161</v>
      </c>
      <c r="F799" s="54" t="s">
        <v>3162</v>
      </c>
      <c r="G799" s="62" t="e">
        <f>+VLOOKUP(B799,MaestraLP3[[#All],[CÓDIGO]:[PRODUCTO FOCO]],30,0)*100+0.1</f>
        <v>#N/A</v>
      </c>
      <c r="H799" s="44" t="s">
        <v>3163</v>
      </c>
      <c r="I799" s="44" t="s">
        <v>3163</v>
      </c>
      <c r="J799" t="e">
        <f>+VLOOKUP(B799,MaestraLP3[[#All],[CÓDIGO]:[PRODUCTO FOCO]],29,0)</f>
        <v>#N/A</v>
      </c>
    </row>
    <row r="800" spans="1:10" x14ac:dyDescent="0.35">
      <c r="A800" s="54" t="s">
        <v>3160</v>
      </c>
      <c r="B800" s="43">
        <v>104543200</v>
      </c>
      <c r="C800" s="44" t="str">
        <f>+VLOOKUP(B800,MaestraLP3[[#All],[CÓDIGO]:[PRODUCTO FOCO]],7,0)</f>
        <v>QUESOS SEMI DUROS</v>
      </c>
      <c r="D800" s="46" t="str">
        <f>+VLOOKUP(B800,MaestraLP3[[#All],[CÓDIGO]:[PRODUCTO FOCO]],8,0)</f>
        <v>QUESO CHEDDAR AMERICANO LAMINADO 272 GR</v>
      </c>
      <c r="E800" s="54" t="s">
        <v>3161</v>
      </c>
      <c r="F800" s="54" t="s">
        <v>3162</v>
      </c>
      <c r="G800" s="62" t="e">
        <f>+VLOOKUP(B800,MaestraLP3[[#All],[CÓDIGO]:[PRODUCTO FOCO]],30,0)*100+0.1</f>
        <v>#VALUE!</v>
      </c>
      <c r="H800" s="44" t="s">
        <v>3163</v>
      </c>
      <c r="I800" s="44" t="s">
        <v>3163</v>
      </c>
      <c r="J800">
        <f>+VLOOKUP(B800,MaestraLP3[[#All],[CÓDIGO]:[PRODUCTO FOCO]],29,0)</f>
        <v>2459.2592592592591</v>
      </c>
    </row>
    <row r="801" spans="1:10" x14ac:dyDescent="0.35">
      <c r="A801" s="54" t="s">
        <v>3160</v>
      </c>
      <c r="B801" s="43">
        <v>104543170</v>
      </c>
      <c r="C801" s="44" t="str">
        <f>+VLOOKUP(B801,MaestraLP3[[#All],[CÓDIGO]:[PRODUCTO FOCO]],7,0)</f>
        <v>QUESOS SEMI DUROS</v>
      </c>
      <c r="D801" s="46" t="str">
        <f>+VLOOKUP(B801,MaestraLP3[[#All],[CÓDIGO]:[PRODUCTO FOCO]],8,0)</f>
        <v>QUESO GOURMET BALSAMIC BELLAVITANO 150 g</v>
      </c>
      <c r="E801" s="54" t="s">
        <v>3161</v>
      </c>
      <c r="F801" s="54" t="s">
        <v>3162</v>
      </c>
      <c r="G801" s="62" t="e">
        <f>+VLOOKUP(B801,MaestraLP3[[#All],[CÓDIGO]:[PRODUCTO FOCO]],30,0)*100+0.1</f>
        <v>#VALUE!</v>
      </c>
      <c r="H801" s="44" t="s">
        <v>3163</v>
      </c>
      <c r="I801" s="44" t="s">
        <v>3163</v>
      </c>
      <c r="J801">
        <f>+VLOOKUP(B801,MaestraLP3[[#All],[CÓDIGO]:[PRODUCTO FOCO]],29,0)</f>
        <v>2131.1111111111109</v>
      </c>
    </row>
    <row r="802" spans="1:10" x14ac:dyDescent="0.35">
      <c r="A802" s="54" t="s">
        <v>3160</v>
      </c>
      <c r="B802" s="43">
        <v>104543180</v>
      </c>
      <c r="C802" s="44" t="str">
        <f>+VLOOKUP(B802,MaestraLP3[[#All],[CÓDIGO]:[PRODUCTO FOCO]],7,0)</f>
        <v>QUESOS SEMI DUROS</v>
      </c>
      <c r="D802" s="46" t="str">
        <f>+VLOOKUP(B802,MaestraLP3[[#All],[CÓDIGO]:[PRODUCTO FOCO]],8,0)</f>
        <v>QUESO GOURMET ESPRESSO BELLAVITANO 150 g</v>
      </c>
      <c r="E802" s="54" t="s">
        <v>3161</v>
      </c>
      <c r="F802" s="54" t="s">
        <v>3162</v>
      </c>
      <c r="G802" s="62" t="e">
        <f>+VLOOKUP(B802,MaestraLP3[[#All],[CÓDIGO]:[PRODUCTO FOCO]],30,0)*100+0.1</f>
        <v>#VALUE!</v>
      </c>
      <c r="H802" s="44" t="s">
        <v>3163</v>
      </c>
      <c r="I802" s="44" t="s">
        <v>3163</v>
      </c>
      <c r="J802">
        <f>+VLOOKUP(B802,MaestraLP3[[#All],[CÓDIGO]:[PRODUCTO FOCO]],29,0)</f>
        <v>2311.1111111111109</v>
      </c>
    </row>
    <row r="803" spans="1:10" x14ac:dyDescent="0.35">
      <c r="A803" s="54" t="s">
        <v>3160</v>
      </c>
      <c r="B803" s="43">
        <v>104543160</v>
      </c>
      <c r="C803" s="44" t="str">
        <f>+VLOOKUP(B803,MaestraLP3[[#All],[CÓDIGO]:[PRODUCTO FOCO]],7,0)</f>
        <v>QUESOS SEMI DUROS</v>
      </c>
      <c r="D803" s="46" t="str">
        <f>+VLOOKUP(B803,MaestraLP3[[#All],[CÓDIGO]:[PRODUCTO FOCO]],8,0)</f>
        <v>QUESO GOURMET MERLOT BELLAVITANO 150 g</v>
      </c>
      <c r="E803" s="54" t="s">
        <v>3161</v>
      </c>
      <c r="F803" s="54" t="s">
        <v>3162</v>
      </c>
      <c r="G803" s="62" t="e">
        <f>+VLOOKUP(B803,MaestraLP3[[#All],[CÓDIGO]:[PRODUCTO FOCO]],30,0)*100+0.1</f>
        <v>#VALUE!</v>
      </c>
      <c r="H803" s="44" t="s">
        <v>3163</v>
      </c>
      <c r="I803" s="44" t="s">
        <v>3163</v>
      </c>
      <c r="J803">
        <f>+VLOOKUP(B803,MaestraLP3[[#All],[CÓDIGO]:[PRODUCTO FOCO]],29,0)</f>
        <v>2304.4444444444443</v>
      </c>
    </row>
    <row r="804" spans="1:10" x14ac:dyDescent="0.35">
      <c r="A804" s="54" t="s">
        <v>3160</v>
      </c>
      <c r="B804" s="43">
        <v>104544940</v>
      </c>
      <c r="C804" s="44" t="e">
        <f>+VLOOKUP(B804,MaestraLP3[[#All],[CÓDIGO]:[PRODUCTO FOCO]],7,0)</f>
        <v>#N/A</v>
      </c>
      <c r="D804" s="46" t="e">
        <f>+VLOOKUP(B804,MaestraLP3[[#All],[CÓDIGO]:[PRODUCTO FOCO]],8,0)</f>
        <v>#N/A</v>
      </c>
      <c r="E804" s="54" t="s">
        <v>3161</v>
      </c>
      <c r="F804" s="54" t="s">
        <v>3162</v>
      </c>
      <c r="G804" s="62" t="e">
        <f>+VLOOKUP(B804,MaestraLP3[[#All],[CÓDIGO]:[PRODUCTO FOCO]],30,0)*100+0.1</f>
        <v>#N/A</v>
      </c>
      <c r="H804" s="44" t="s">
        <v>3163</v>
      </c>
      <c r="I804" s="44" t="s">
        <v>3163</v>
      </c>
      <c r="J804" t="e">
        <f>+VLOOKUP(B804,MaestraLP3[[#All],[CÓDIGO]:[PRODUCTO FOCO]],29,0)</f>
        <v>#N/A</v>
      </c>
    </row>
    <row r="805" spans="1:10" x14ac:dyDescent="0.35">
      <c r="A805" s="54" t="s">
        <v>3160</v>
      </c>
      <c r="B805" s="43">
        <v>104544920</v>
      </c>
      <c r="C805" s="44" t="e">
        <f>+VLOOKUP(B805,MaestraLP3[[#All],[CÓDIGO]:[PRODUCTO FOCO]],7,0)</f>
        <v>#N/A</v>
      </c>
      <c r="D805" s="46" t="e">
        <f>+VLOOKUP(B805,MaestraLP3[[#All],[CÓDIGO]:[PRODUCTO FOCO]],8,0)</f>
        <v>#N/A</v>
      </c>
      <c r="E805" s="54" t="s">
        <v>3161</v>
      </c>
      <c r="F805" s="54" t="s">
        <v>3162</v>
      </c>
      <c r="G805" s="62" t="e">
        <f>+VLOOKUP(B805,MaestraLP3[[#All],[CÓDIGO]:[PRODUCTO FOCO]],30,0)*100+0.1</f>
        <v>#N/A</v>
      </c>
      <c r="H805" s="44" t="s">
        <v>3163</v>
      </c>
      <c r="I805" s="44" t="s">
        <v>3163</v>
      </c>
      <c r="J805" t="e">
        <f>+VLOOKUP(B805,MaestraLP3[[#All],[CÓDIGO]:[PRODUCTO FOCO]],29,0)</f>
        <v>#N/A</v>
      </c>
    </row>
    <row r="806" spans="1:10" x14ac:dyDescent="0.35">
      <c r="A806" s="54" t="s">
        <v>3160</v>
      </c>
      <c r="B806" s="43">
        <v>104544930</v>
      </c>
      <c r="C806" s="44" t="e">
        <f>+VLOOKUP(B806,MaestraLP3[[#All],[CÓDIGO]:[PRODUCTO FOCO]],7,0)</f>
        <v>#N/A</v>
      </c>
      <c r="D806" s="46" t="e">
        <f>+VLOOKUP(B806,MaestraLP3[[#All],[CÓDIGO]:[PRODUCTO FOCO]],8,0)</f>
        <v>#N/A</v>
      </c>
      <c r="E806" s="54" t="s">
        <v>3161</v>
      </c>
      <c r="F806" s="54" t="s">
        <v>3162</v>
      </c>
      <c r="G806" s="62" t="e">
        <f>+VLOOKUP(B806,MaestraLP3[[#All],[CÓDIGO]:[PRODUCTO FOCO]],30,0)*100+0.1</f>
        <v>#N/A</v>
      </c>
      <c r="H806" s="44" t="s">
        <v>3163</v>
      </c>
      <c r="I806" s="44" t="s">
        <v>3163</v>
      </c>
      <c r="J806" t="e">
        <f>+VLOOKUP(B806,MaestraLP3[[#All],[CÓDIGO]:[PRODUCTO FOCO]],29,0)</f>
        <v>#N/A</v>
      </c>
    </row>
    <row r="807" spans="1:10" x14ac:dyDescent="0.35">
      <c r="A807" s="54" t="s">
        <v>3160</v>
      </c>
      <c r="B807" s="43">
        <v>104538130</v>
      </c>
      <c r="C807" s="44" t="str">
        <f>+VLOOKUP(B807,MaestraLP3[[#All],[CÓDIGO]:[PRODUCTO FOCO]],7,0)</f>
        <v>CARNES CERTIFICADAS</v>
      </c>
      <c r="D807" s="46" t="str">
        <f>+VLOOKUP(B807,MaestraLP3[[#All],[CÓDIGO]:[PRODUCTO FOCO]],8,0)</f>
        <v>ENTRECOT STEAK CERTIFIED ANGUS BEEF</v>
      </c>
      <c r="E807" s="54" t="s">
        <v>3161</v>
      </c>
      <c r="F807" s="54" t="s">
        <v>3162</v>
      </c>
      <c r="G807" s="62" t="e">
        <f>+VLOOKUP(B807,MaestraLP3[[#All],[CÓDIGO]:[PRODUCTO FOCO]],30,0)*100+0.1</f>
        <v>#VALUE!</v>
      </c>
      <c r="H807" s="44" t="s">
        <v>3163</v>
      </c>
      <c r="I807" s="44" t="s">
        <v>3163</v>
      </c>
      <c r="J807">
        <f>+VLOOKUP(B807,MaestraLP3[[#All],[CÓDIGO]:[PRODUCTO FOCO]],29,0)</f>
        <v>5265.2000000000007</v>
      </c>
    </row>
    <row r="808" spans="1:10" x14ac:dyDescent="0.35">
      <c r="A808" s="54" t="s">
        <v>3160</v>
      </c>
      <c r="B808" s="43">
        <v>104533520</v>
      </c>
      <c r="C808" s="44" t="str">
        <f>+VLOOKUP(B808,MaestraLP3[[#All],[CÓDIGO]:[PRODUCTO FOCO]],7,0)</f>
        <v>CARNES CERTIFICADAS</v>
      </c>
      <c r="D808" s="46" t="str">
        <f>+VLOOKUP(B808,MaestraLP3[[#All],[CÓDIGO]:[PRODUCTO FOCO]],8,0)</f>
        <v>LOMO LISO STEAK CERTIFIED ANGUS BEEF</v>
      </c>
      <c r="E808" s="54" t="s">
        <v>3161</v>
      </c>
      <c r="F808" s="54" t="s">
        <v>3162</v>
      </c>
      <c r="G808" s="62" t="e">
        <f>+VLOOKUP(B808,MaestraLP3[[#All],[CÓDIGO]:[PRODUCTO FOCO]],30,0)*100+0.1</f>
        <v>#VALUE!</v>
      </c>
      <c r="H808" s="44" t="s">
        <v>3163</v>
      </c>
      <c r="I808" s="44" t="s">
        <v>3163</v>
      </c>
      <c r="J808">
        <f>+VLOOKUP(B808,MaestraLP3[[#All],[CÓDIGO]:[PRODUCTO FOCO]],29,0)</f>
        <v>8354.93</v>
      </c>
    </row>
    <row r="809" spans="1:10" x14ac:dyDescent="0.35">
      <c r="A809" s="54" t="s">
        <v>3160</v>
      </c>
      <c r="B809" s="43">
        <v>104529960</v>
      </c>
      <c r="C809" s="44" t="str">
        <f>+VLOOKUP(B809,MaestraLP3[[#All],[CÓDIGO]:[PRODUCTO FOCO]],7,0)</f>
        <v>CARNES CERTIFICADAS</v>
      </c>
      <c r="D809" s="46" t="str">
        <f>+VLOOKUP(B809,MaestraLP3[[#All],[CÓDIGO]:[PRODUCTO FOCO]],8,0)</f>
        <v>LOMO VETADO STEAK CERTIFIED ANGUS BEEF</v>
      </c>
      <c r="E809" s="54" t="s">
        <v>3161</v>
      </c>
      <c r="F809" s="54" t="s">
        <v>3162</v>
      </c>
      <c r="G809" s="62" t="e">
        <f>+VLOOKUP(B809,MaestraLP3[[#All],[CÓDIGO]:[PRODUCTO FOCO]],30,0)*100+0.1</f>
        <v>#VALUE!</v>
      </c>
      <c r="H809" s="44" t="s">
        <v>3163</v>
      </c>
      <c r="I809" s="44" t="s">
        <v>3163</v>
      </c>
      <c r="J809">
        <f>+VLOOKUP(B809,MaestraLP3[[#All],[CÓDIGO]:[PRODUCTO FOCO]],29,0)</f>
        <v>8282.7000000000007</v>
      </c>
    </row>
    <row r="810" spans="1:10" x14ac:dyDescent="0.35">
      <c r="A810" s="54" t="s">
        <v>3160</v>
      </c>
      <c r="B810" s="43">
        <v>104538120</v>
      </c>
      <c r="C810" s="44" t="str">
        <f>+VLOOKUP(B810,MaestraLP3[[#All],[CÓDIGO]:[PRODUCTO FOCO]],7,0)</f>
        <v>CARNES CERTIFICADAS</v>
      </c>
      <c r="D810" s="46" t="str">
        <f>+VLOOKUP(B810,MaestraLP3[[#All],[CÓDIGO]:[PRODUCTO FOCO]],8,0)</f>
        <v>TOMAHAWK STEAK CERTIFIED ANGUS BEEF</v>
      </c>
      <c r="E810" s="54" t="s">
        <v>3161</v>
      </c>
      <c r="F810" s="54" t="s">
        <v>3162</v>
      </c>
      <c r="G810" s="62" t="e">
        <f>+VLOOKUP(B810,MaestraLP3[[#All],[CÓDIGO]:[PRODUCTO FOCO]],30,0)*100+0.1</f>
        <v>#VALUE!</v>
      </c>
      <c r="H810" s="44" t="s">
        <v>3163</v>
      </c>
      <c r="I810" s="44" t="s">
        <v>3163</v>
      </c>
      <c r="J810">
        <f>+VLOOKUP(B810,MaestraLP3[[#All],[CÓDIGO]:[PRODUCTO FOCO]],29,0)</f>
        <v>8144</v>
      </c>
    </row>
    <row r="811" spans="1:10" x14ac:dyDescent="0.35">
      <c r="A811" s="54" t="s">
        <v>3160</v>
      </c>
      <c r="B811" s="43">
        <v>104519410</v>
      </c>
      <c r="C811" s="44" t="e">
        <f>+VLOOKUP(B811,MaestraLP3[[#All],[CÓDIGO]:[PRODUCTO FOCO]],7,0)</f>
        <v>#N/A</v>
      </c>
      <c r="D811" s="46" t="e">
        <f>+VLOOKUP(B811,MaestraLP3[[#All],[CÓDIGO]:[PRODUCTO FOCO]],8,0)</f>
        <v>#N/A</v>
      </c>
      <c r="E811" s="54" t="s">
        <v>3161</v>
      </c>
      <c r="F811" s="54" t="s">
        <v>3162</v>
      </c>
      <c r="G811" s="62" t="e">
        <f>+VLOOKUP(B811,MaestraLP3[[#All],[CÓDIGO]:[PRODUCTO FOCO]],30,0)*100+0.1</f>
        <v>#N/A</v>
      </c>
      <c r="H811" s="44" t="s">
        <v>3163</v>
      </c>
      <c r="I811" s="44" t="s">
        <v>3163</v>
      </c>
      <c r="J811" t="e">
        <f>+VLOOKUP(B811,MaestraLP3[[#All],[CÓDIGO]:[PRODUCTO FOCO]],29,0)</f>
        <v>#N/A</v>
      </c>
    </row>
    <row r="812" spans="1:10" x14ac:dyDescent="0.35">
      <c r="A812" s="54" t="s">
        <v>3160</v>
      </c>
      <c r="B812" s="43">
        <v>104535420</v>
      </c>
      <c r="C812" s="44" t="e">
        <f>+VLOOKUP(B812,MaestraLP3[[#All],[CÓDIGO]:[PRODUCTO FOCO]],7,0)</f>
        <v>#N/A</v>
      </c>
      <c r="D812" s="46" t="e">
        <f>+VLOOKUP(B812,MaestraLP3[[#All],[CÓDIGO]:[PRODUCTO FOCO]],8,0)</f>
        <v>#N/A</v>
      </c>
      <c r="E812" s="54" t="s">
        <v>3161</v>
      </c>
      <c r="F812" s="54" t="s">
        <v>3162</v>
      </c>
      <c r="G812" s="62" t="e">
        <f>+VLOOKUP(B812,MaestraLP3[[#All],[CÓDIGO]:[PRODUCTO FOCO]],30,0)*100+0.1</f>
        <v>#N/A</v>
      </c>
      <c r="H812" s="44" t="s">
        <v>3163</v>
      </c>
      <c r="I812" s="44" t="s">
        <v>3163</v>
      </c>
      <c r="J812" t="e">
        <f>+VLOOKUP(B812,MaestraLP3[[#All],[CÓDIGO]:[PRODUCTO FOCO]],29,0)</f>
        <v>#N/A</v>
      </c>
    </row>
    <row r="813" spans="1:10" x14ac:dyDescent="0.35">
      <c r="A813" s="54" t="s">
        <v>3160</v>
      </c>
      <c r="B813" s="43">
        <v>104535430</v>
      </c>
      <c r="C813" s="44" t="str">
        <f>+VLOOKUP(B813,MaestraLP3[[#All],[CÓDIGO]:[PRODUCTO FOCO]],7,0)</f>
        <v>ACEITES VEGETALES</v>
      </c>
      <c r="D813" s="46" t="str">
        <f>+VLOOKUP(B813,MaestraLP3[[#All],[CÓDIGO]:[PRODUCTO FOCO]],8,0)</f>
        <v>ACEITE MARAVILLA CASALIVA 900 cc</v>
      </c>
      <c r="E813" s="54" t="s">
        <v>3161</v>
      </c>
      <c r="F813" s="54" t="s">
        <v>3162</v>
      </c>
      <c r="G813" s="62" t="e">
        <f>+VLOOKUP(B813,MaestraLP3[[#All],[CÓDIGO]:[PRODUCTO FOCO]],30,0)*100+0.1</f>
        <v>#VALUE!</v>
      </c>
      <c r="H813" s="44" t="s">
        <v>3163</v>
      </c>
      <c r="I813" s="44" t="s">
        <v>3163</v>
      </c>
      <c r="J813">
        <f>+VLOOKUP(B813,MaestraLP3[[#All],[CÓDIGO]:[PRODUCTO FOCO]],29,0)</f>
        <v>938.03921568627459</v>
      </c>
    </row>
    <row r="814" spans="1:10" x14ac:dyDescent="0.35">
      <c r="A814" s="54" t="s">
        <v>3160</v>
      </c>
      <c r="B814" s="43">
        <v>104535470</v>
      </c>
      <c r="C814" s="44" t="e">
        <f>+VLOOKUP(B814,MaestraLP3[[#All],[CÓDIGO]:[PRODUCTO FOCO]],7,0)</f>
        <v>#N/A</v>
      </c>
      <c r="D814" s="46" t="e">
        <f>+VLOOKUP(B814,MaestraLP3[[#All],[CÓDIGO]:[PRODUCTO FOCO]],8,0)</f>
        <v>#N/A</v>
      </c>
      <c r="E814" s="54" t="s">
        <v>3161</v>
      </c>
      <c r="F814" s="54" t="s">
        <v>3162</v>
      </c>
      <c r="G814" s="62" t="e">
        <f>+VLOOKUP(B814,MaestraLP3[[#All],[CÓDIGO]:[PRODUCTO FOCO]],30,0)*100+0.1</f>
        <v>#N/A</v>
      </c>
      <c r="H814" s="44" t="s">
        <v>3163</v>
      </c>
      <c r="I814" s="44" t="s">
        <v>3163</v>
      </c>
      <c r="J814" t="e">
        <f>+VLOOKUP(B814,MaestraLP3[[#All],[CÓDIGO]:[PRODUCTO FOCO]],29,0)</f>
        <v>#N/A</v>
      </c>
    </row>
    <row r="815" spans="1:10" x14ac:dyDescent="0.35">
      <c r="A815" s="54" t="s">
        <v>3160</v>
      </c>
      <c r="B815" s="43">
        <v>104535440</v>
      </c>
      <c r="C815" s="44" t="str">
        <f>+VLOOKUP(B815,MaestraLP3[[#All],[CÓDIGO]:[PRODUCTO FOCO]],7,0)</f>
        <v>ACEITES VEGETALES</v>
      </c>
      <c r="D815" s="46" t="str">
        <f>+VLOOKUP(B815,MaestraLP3[[#All],[CÓDIGO]:[PRODUCTO FOCO]],8,0)</f>
        <v>ACEITE VEGETAL CASALIVA 5 l</v>
      </c>
      <c r="E815" s="54" t="s">
        <v>3161</v>
      </c>
      <c r="F815" s="54" t="s">
        <v>3162</v>
      </c>
      <c r="G815" s="62" t="e">
        <f>+VLOOKUP(B815,MaestraLP3[[#All],[CÓDIGO]:[PRODUCTO FOCO]],30,0)*100+0.1</f>
        <v>#VALUE!</v>
      </c>
      <c r="H815" s="44" t="s">
        <v>3163</v>
      </c>
      <c r="I815" s="44" t="s">
        <v>3163</v>
      </c>
      <c r="J815">
        <f>+VLOOKUP(B815,MaestraLP3[[#All],[CÓDIGO]:[PRODUCTO FOCO]],29,0)</f>
        <v>323.40425531914894</v>
      </c>
    </row>
    <row r="816" spans="1:10" x14ac:dyDescent="0.35">
      <c r="A816" s="54" t="s">
        <v>3160</v>
      </c>
      <c r="B816" s="43">
        <v>104535450</v>
      </c>
      <c r="C816" s="44" t="e">
        <f>+VLOOKUP(B816,MaestraLP3[[#All],[CÓDIGO]:[PRODUCTO FOCO]],7,0)</f>
        <v>#N/A</v>
      </c>
      <c r="D816" s="46" t="e">
        <f>+VLOOKUP(B816,MaestraLP3[[#All],[CÓDIGO]:[PRODUCTO FOCO]],8,0)</f>
        <v>#N/A</v>
      </c>
      <c r="E816" s="54" t="s">
        <v>3161</v>
      </c>
      <c r="F816" s="54" t="s">
        <v>3162</v>
      </c>
      <c r="G816" s="62" t="e">
        <f>+VLOOKUP(B816,MaestraLP3[[#All],[CÓDIGO]:[PRODUCTO FOCO]],30,0)*100+0.1</f>
        <v>#N/A</v>
      </c>
      <c r="H816" s="44" t="s">
        <v>3163</v>
      </c>
      <c r="I816" s="44" t="s">
        <v>3163</v>
      </c>
      <c r="J816" t="e">
        <f>+VLOOKUP(B816,MaestraLP3[[#All],[CÓDIGO]:[PRODUCTO FOCO]],29,0)</f>
        <v>#N/A</v>
      </c>
    </row>
    <row r="817" spans="1:10" x14ac:dyDescent="0.35">
      <c r="A817" s="54" t="s">
        <v>3160</v>
      </c>
      <c r="B817" s="43">
        <v>104534280</v>
      </c>
      <c r="C817" s="44" t="str">
        <f>+VLOOKUP(B817,MaestraLP3[[#All],[CÓDIGO]:[PRODUCTO FOCO]],7,0)</f>
        <v>ACETOS BALSAMICOS</v>
      </c>
      <c r="D817" s="46" t="str">
        <f>+VLOOKUP(B817,MaestraLP3[[#All],[CÓDIGO]:[PRODUCTO FOCO]],8,0)</f>
        <v>ACETO BALSAMICO C/VALVULA 5 l</v>
      </c>
      <c r="E817" s="54" t="s">
        <v>3161</v>
      </c>
      <c r="F817" s="54" t="s">
        <v>3162</v>
      </c>
      <c r="G817" s="62" t="e">
        <f>+VLOOKUP(B817,MaestraLP3[[#All],[CÓDIGO]:[PRODUCTO FOCO]],30,0)*100+0.1</f>
        <v>#VALUE!</v>
      </c>
      <c r="H817" s="44" t="s">
        <v>3163</v>
      </c>
      <c r="I817" s="44" t="s">
        <v>3163</v>
      </c>
      <c r="J817">
        <f>+VLOOKUP(B817,MaestraLP3[[#All],[CÓDIGO]:[PRODUCTO FOCO]],29,0)</f>
        <v>194.23076923076923</v>
      </c>
    </row>
    <row r="818" spans="1:10" x14ac:dyDescent="0.35">
      <c r="A818" s="54" t="s">
        <v>3160</v>
      </c>
      <c r="B818" s="43">
        <v>201230450</v>
      </c>
      <c r="C818" s="44" t="e">
        <f>+VLOOKUP(B818,MaestraLP3[[#All],[CÓDIGO]:[PRODUCTO FOCO]],7,0)</f>
        <v>#N/A</v>
      </c>
      <c r="D818" s="46" t="e">
        <f>+VLOOKUP(B818,MaestraLP3[[#All],[CÓDIGO]:[PRODUCTO FOCO]],8,0)</f>
        <v>#N/A</v>
      </c>
      <c r="E818" s="54" t="s">
        <v>3161</v>
      </c>
      <c r="F818" s="54" t="s">
        <v>3162</v>
      </c>
      <c r="G818" s="62" t="e">
        <f>+VLOOKUP(B818,MaestraLP3[[#All],[CÓDIGO]:[PRODUCTO FOCO]],30,0)*100+0.1</f>
        <v>#N/A</v>
      </c>
      <c r="H818" s="44" t="s">
        <v>3163</v>
      </c>
      <c r="I818" s="44" t="s">
        <v>3163</v>
      </c>
      <c r="J818" t="e">
        <f>+VLOOKUP(B818,MaestraLP3[[#All],[CÓDIGO]:[PRODUCTO FOCO]],29,0)</f>
        <v>#N/A</v>
      </c>
    </row>
    <row r="819" spans="1:10" x14ac:dyDescent="0.35">
      <c r="A819" s="54" t="s">
        <v>3160</v>
      </c>
      <c r="B819" s="43">
        <v>104543460</v>
      </c>
      <c r="C819" s="44" t="e">
        <f>+VLOOKUP(B819,MaestraLP3[[#All],[CÓDIGO]:[PRODUCTO FOCO]],7,0)</f>
        <v>#N/A</v>
      </c>
      <c r="D819" s="46" t="e">
        <f>+VLOOKUP(B819,MaestraLP3[[#All],[CÓDIGO]:[PRODUCTO FOCO]],8,0)</f>
        <v>#N/A</v>
      </c>
      <c r="E819" s="54" t="s">
        <v>3161</v>
      </c>
      <c r="F819" s="54" t="s">
        <v>3162</v>
      </c>
      <c r="G819" s="62" t="e">
        <f>+VLOOKUP(B819,MaestraLP3[[#All],[CÓDIGO]:[PRODUCTO FOCO]],30,0)*100+0.1</f>
        <v>#N/A</v>
      </c>
      <c r="H819" s="44" t="s">
        <v>3163</v>
      </c>
      <c r="I819" s="44" t="s">
        <v>3163</v>
      </c>
      <c r="J819" t="e">
        <f>+VLOOKUP(B819,MaestraLP3[[#All],[CÓDIGO]:[PRODUCTO FOCO]],29,0)</f>
        <v>#N/A</v>
      </c>
    </row>
    <row r="820" spans="1:10" x14ac:dyDescent="0.35">
      <c r="A820" s="54" t="s">
        <v>3160</v>
      </c>
      <c r="B820" s="43">
        <v>104531400</v>
      </c>
      <c r="C820" s="44" t="e">
        <f>+VLOOKUP(B820,MaestraLP3[[#All],[CÓDIGO]:[PRODUCTO FOCO]],7,0)</f>
        <v>#N/A</v>
      </c>
      <c r="D820" s="46" t="e">
        <f>+VLOOKUP(B820,MaestraLP3[[#All],[CÓDIGO]:[PRODUCTO FOCO]],8,0)</f>
        <v>#N/A</v>
      </c>
      <c r="E820" s="54" t="s">
        <v>3161</v>
      </c>
      <c r="F820" s="54" t="s">
        <v>3162</v>
      </c>
      <c r="G820" s="62" t="e">
        <f>+VLOOKUP(B820,MaestraLP3[[#All],[CÓDIGO]:[PRODUCTO FOCO]],30,0)*100+0.1</f>
        <v>#N/A</v>
      </c>
      <c r="H820" s="44" t="s">
        <v>3163</v>
      </c>
      <c r="I820" s="44" t="s">
        <v>3163</v>
      </c>
      <c r="J820" t="e">
        <f>+VLOOKUP(B820,MaestraLP3[[#All],[CÓDIGO]:[PRODUCTO FOCO]],29,0)</f>
        <v>#N/A</v>
      </c>
    </row>
    <row r="821" spans="1:10" x14ac:dyDescent="0.35">
      <c r="A821" s="54" t="s">
        <v>3160</v>
      </c>
      <c r="B821" s="43">
        <v>104518500</v>
      </c>
      <c r="C821" s="44" t="e">
        <f>+VLOOKUP(B821,MaestraLP3[[#All],[CÓDIGO]:[PRODUCTO FOCO]],7,0)</f>
        <v>#N/A</v>
      </c>
      <c r="D821" s="46" t="e">
        <f>+VLOOKUP(B821,MaestraLP3[[#All],[CÓDIGO]:[PRODUCTO FOCO]],8,0)</f>
        <v>#N/A</v>
      </c>
      <c r="E821" s="54" t="s">
        <v>3161</v>
      </c>
      <c r="F821" s="54" t="s">
        <v>3162</v>
      </c>
      <c r="G821" s="62" t="e">
        <f>+VLOOKUP(B821,MaestraLP3[[#All],[CÓDIGO]:[PRODUCTO FOCO]],30,0)*100+0.1</f>
        <v>#N/A</v>
      </c>
      <c r="H821" s="44" t="s">
        <v>3163</v>
      </c>
      <c r="I821" s="44" t="s">
        <v>3163</v>
      </c>
      <c r="J821" t="e">
        <f>+VLOOKUP(B821,MaestraLP3[[#All],[CÓDIGO]:[PRODUCTO FOCO]],29,0)</f>
        <v>#N/A</v>
      </c>
    </row>
    <row r="822" spans="1:10" x14ac:dyDescent="0.35">
      <c r="A822" s="54" t="s">
        <v>3160</v>
      </c>
      <c r="B822" s="43">
        <v>104531410</v>
      </c>
      <c r="C822" s="44" t="e">
        <f>+VLOOKUP(B822,MaestraLP3[[#All],[CÓDIGO]:[PRODUCTO FOCO]],7,0)</f>
        <v>#N/A</v>
      </c>
      <c r="D822" s="46" t="e">
        <f>+VLOOKUP(B822,MaestraLP3[[#All],[CÓDIGO]:[PRODUCTO FOCO]],8,0)</f>
        <v>#N/A</v>
      </c>
      <c r="E822" s="54" t="s">
        <v>3161</v>
      </c>
      <c r="F822" s="54" t="s">
        <v>3162</v>
      </c>
      <c r="G822" s="62" t="e">
        <f>+VLOOKUP(B822,MaestraLP3[[#All],[CÓDIGO]:[PRODUCTO FOCO]],30,0)*100+0.1</f>
        <v>#N/A</v>
      </c>
      <c r="H822" s="44" t="s">
        <v>3163</v>
      </c>
      <c r="I822" s="44" t="s">
        <v>3163</v>
      </c>
      <c r="J822" t="e">
        <f>+VLOOKUP(B822,MaestraLP3[[#All],[CÓDIGO]:[PRODUCTO FOCO]],29,0)</f>
        <v>#N/A</v>
      </c>
    </row>
    <row r="823" spans="1:10" x14ac:dyDescent="0.35">
      <c r="A823" s="54" t="s">
        <v>3160</v>
      </c>
      <c r="B823" s="43">
        <v>104531420</v>
      </c>
      <c r="C823" s="44" t="e">
        <f>+VLOOKUP(B823,MaestraLP3[[#All],[CÓDIGO]:[PRODUCTO FOCO]],7,0)</f>
        <v>#N/A</v>
      </c>
      <c r="D823" s="46" t="e">
        <f>+VLOOKUP(B823,MaestraLP3[[#All],[CÓDIGO]:[PRODUCTO FOCO]],8,0)</f>
        <v>#N/A</v>
      </c>
      <c r="E823" s="54" t="s">
        <v>3161</v>
      </c>
      <c r="F823" s="54" t="s">
        <v>3162</v>
      </c>
      <c r="G823" s="62" t="e">
        <f>+VLOOKUP(B823,MaestraLP3[[#All],[CÓDIGO]:[PRODUCTO FOCO]],30,0)*100+0.1</f>
        <v>#N/A</v>
      </c>
      <c r="H823" s="44" t="s">
        <v>3163</v>
      </c>
      <c r="I823" s="44" t="s">
        <v>3163</v>
      </c>
      <c r="J823" t="e">
        <f>+VLOOKUP(B823,MaestraLP3[[#All],[CÓDIGO]:[PRODUCTO FOCO]],29,0)</f>
        <v>#N/A</v>
      </c>
    </row>
    <row r="824" spans="1:10" x14ac:dyDescent="0.35">
      <c r="A824" s="54" t="s">
        <v>3160</v>
      </c>
      <c r="B824" s="43">
        <v>104533200</v>
      </c>
      <c r="C824" s="44" t="e">
        <f>+VLOOKUP(B824,MaestraLP3[[#All],[CÓDIGO]:[PRODUCTO FOCO]],7,0)</f>
        <v>#N/A</v>
      </c>
      <c r="D824" s="46" t="e">
        <f>+VLOOKUP(B824,MaestraLP3[[#All],[CÓDIGO]:[PRODUCTO FOCO]],8,0)</f>
        <v>#N/A</v>
      </c>
      <c r="E824" s="54" t="s">
        <v>3161</v>
      </c>
      <c r="F824" s="54" t="s">
        <v>3162</v>
      </c>
      <c r="G824" s="62" t="e">
        <f>+VLOOKUP(B824,MaestraLP3[[#All],[CÓDIGO]:[PRODUCTO FOCO]],30,0)*100+0.1</f>
        <v>#N/A</v>
      </c>
      <c r="H824" s="44" t="s">
        <v>3163</v>
      </c>
      <c r="I824" s="44" t="s">
        <v>3163</v>
      </c>
      <c r="J824" t="e">
        <f>+VLOOKUP(B824,MaestraLP3[[#All],[CÓDIGO]:[PRODUCTO FOCO]],29,0)</f>
        <v>#N/A</v>
      </c>
    </row>
    <row r="825" spans="1:10" x14ac:dyDescent="0.35">
      <c r="A825" s="54" t="s">
        <v>3160</v>
      </c>
      <c r="B825" s="43">
        <v>150000765</v>
      </c>
      <c r="C825" s="44" t="e">
        <f>+VLOOKUP(B825,MaestraLP3[[#All],[CÓDIGO]:[PRODUCTO FOCO]],7,0)</f>
        <v>#N/A</v>
      </c>
      <c r="D825" s="46" t="e">
        <f>+VLOOKUP(B825,MaestraLP3[[#All],[CÓDIGO]:[PRODUCTO FOCO]],8,0)</f>
        <v>#N/A</v>
      </c>
      <c r="E825" s="54" t="s">
        <v>3161</v>
      </c>
      <c r="F825" s="54" t="s">
        <v>3162</v>
      </c>
      <c r="G825" s="62" t="e">
        <f>+VLOOKUP(B825,MaestraLP3[[#All],[CÓDIGO]:[PRODUCTO FOCO]],30,0)*100+0.1</f>
        <v>#N/A</v>
      </c>
      <c r="H825" s="44" t="s">
        <v>3163</v>
      </c>
      <c r="I825" s="44" t="s">
        <v>3163</v>
      </c>
      <c r="J825" t="e">
        <f>+VLOOKUP(B825,MaestraLP3[[#All],[CÓDIGO]:[PRODUCTO FOCO]],29,0)</f>
        <v>#N/A</v>
      </c>
    </row>
    <row r="826" spans="1:10" x14ac:dyDescent="0.35">
      <c r="A826" s="54" t="s">
        <v>3160</v>
      </c>
      <c r="B826" s="43">
        <v>104528530</v>
      </c>
      <c r="C826" s="44" t="str">
        <f>+VLOOKUP(B826,MaestraLP3[[#All],[CÓDIGO]:[PRODUCTO FOCO]],7,0)</f>
        <v>HELADOS</v>
      </c>
      <c r="D826" s="46" t="str">
        <f>+VLOOKUP(B826,MaestraLP3[[#All],[CÓDIGO]:[PRODUCTO FOCO]],8,0)</f>
        <v>HELADO CHOCOLATE BRESLER 2,4 l</v>
      </c>
      <c r="E826" s="54" t="s">
        <v>3161</v>
      </c>
      <c r="F826" s="54" t="s">
        <v>3162</v>
      </c>
      <c r="G826" s="62" t="e">
        <f>+VLOOKUP(B826,MaestraLP3[[#All],[CÓDIGO]:[PRODUCTO FOCO]],30,0)*100+0.1</f>
        <v>#VALUE!</v>
      </c>
      <c r="H826" s="44" t="s">
        <v>3163</v>
      </c>
      <c r="I826" s="44" t="s">
        <v>3163</v>
      </c>
      <c r="J826">
        <f>+VLOOKUP(B826,MaestraLP3[[#All],[CÓDIGO]:[PRODUCTO FOCO]],29,0)</f>
        <v>805.17380759902983</v>
      </c>
    </row>
    <row r="827" spans="1:10" x14ac:dyDescent="0.35">
      <c r="A827" s="54" t="s">
        <v>3160</v>
      </c>
      <c r="B827" s="43">
        <v>104528550</v>
      </c>
      <c r="C827" s="44" t="e">
        <f>+VLOOKUP(B827,MaestraLP3[[#All],[CÓDIGO]:[PRODUCTO FOCO]],7,0)</f>
        <v>#N/A</v>
      </c>
      <c r="D827" s="46" t="e">
        <f>+VLOOKUP(B827,MaestraLP3[[#All],[CÓDIGO]:[PRODUCTO FOCO]],8,0)</f>
        <v>#N/A</v>
      </c>
      <c r="E827" s="54" t="s">
        <v>3161</v>
      </c>
      <c r="F827" s="54" t="s">
        <v>3162</v>
      </c>
      <c r="G827" s="62" t="e">
        <f>+VLOOKUP(B827,MaestraLP3[[#All],[CÓDIGO]:[PRODUCTO FOCO]],30,0)*100+0.1</f>
        <v>#N/A</v>
      </c>
      <c r="H827" s="44" t="s">
        <v>3163</v>
      </c>
      <c r="I827" s="44" t="s">
        <v>3163</v>
      </c>
      <c r="J827" t="e">
        <f>+VLOOKUP(B827,MaestraLP3[[#All],[CÓDIGO]:[PRODUCTO FOCO]],29,0)</f>
        <v>#N/A</v>
      </c>
    </row>
    <row r="828" spans="1:10" x14ac:dyDescent="0.35">
      <c r="A828" s="54" t="s">
        <v>3160</v>
      </c>
      <c r="B828" s="43">
        <v>104528540</v>
      </c>
      <c r="C828" s="44" t="str">
        <f>+VLOOKUP(B828,MaestraLP3[[#All],[CÓDIGO]:[PRODUCTO FOCO]],7,0)</f>
        <v>HELADOS</v>
      </c>
      <c r="D828" s="46" t="str">
        <f>+VLOOKUP(B828,MaestraLP3[[#All],[CÓDIGO]:[PRODUCTO FOCO]],8,0)</f>
        <v>HELADO VAINILLA BRESLER 2,4 l</v>
      </c>
      <c r="E828" s="54" t="s">
        <v>3161</v>
      </c>
      <c r="F828" s="54" t="s">
        <v>3162</v>
      </c>
      <c r="G828" s="62" t="e">
        <f>+VLOOKUP(B828,MaestraLP3[[#All],[CÓDIGO]:[PRODUCTO FOCO]],30,0)*100+0.1</f>
        <v>#VALUE!</v>
      </c>
      <c r="H828" s="44" t="s">
        <v>3163</v>
      </c>
      <c r="I828" s="44" t="s">
        <v>3163</v>
      </c>
      <c r="J828">
        <f>+VLOOKUP(B828,MaestraLP3[[#All],[CÓDIGO]:[PRODUCTO FOCO]],29,0)</f>
        <v>921.93919474116672</v>
      </c>
    </row>
    <row r="829" spans="1:10" x14ac:dyDescent="0.35">
      <c r="A829" s="54" t="s">
        <v>3160</v>
      </c>
      <c r="B829" s="43">
        <v>150000899</v>
      </c>
      <c r="C829" s="44" t="str">
        <f>+VLOOKUP(B829,MaestraLP3[[#All],[CÓDIGO]:[PRODUCTO FOCO]],7,0)</f>
        <v>INGREDIENTES REPOSTERIA</v>
      </c>
      <c r="D829" s="46" t="str">
        <f>+VLOOKUP(B829,MaestraLP3[[#All],[CÓDIGO]:[PRODUCTO FOCO]],8,0)</f>
        <v>CHANCACA IANSA 450 g</v>
      </c>
      <c r="E829" s="54" t="s">
        <v>3161</v>
      </c>
      <c r="F829" s="54" t="s">
        <v>3162</v>
      </c>
      <c r="G829" s="62" t="e">
        <f>+VLOOKUP(B829,MaestraLP3[[#All],[CÓDIGO]:[PRODUCTO FOCO]],30,0)*100+0.1</f>
        <v>#VALUE!</v>
      </c>
      <c r="H829" s="44" t="s">
        <v>3163</v>
      </c>
      <c r="I829" s="44" t="s">
        <v>3163</v>
      </c>
      <c r="J829">
        <f>+VLOOKUP(B829,MaestraLP3[[#All],[CÓDIGO]:[PRODUCTO FOCO]],29,0)</f>
        <v>158.75555555555587</v>
      </c>
    </row>
    <row r="830" spans="1:10" x14ac:dyDescent="0.35">
      <c r="A830" s="54" t="s">
        <v>3160</v>
      </c>
      <c r="B830" s="43">
        <v>104538280</v>
      </c>
      <c r="C830" s="44" t="e">
        <f>+VLOOKUP(B830,MaestraLP3[[#All],[CÓDIGO]:[PRODUCTO FOCO]],7,0)</f>
        <v>#N/A</v>
      </c>
      <c r="D830" s="46" t="e">
        <f>+VLOOKUP(B830,MaestraLP3[[#All],[CÓDIGO]:[PRODUCTO FOCO]],8,0)</f>
        <v>#N/A</v>
      </c>
      <c r="E830" s="54" t="s">
        <v>3161</v>
      </c>
      <c r="F830" s="54" t="s">
        <v>3162</v>
      </c>
      <c r="G830" s="62" t="e">
        <f>+VLOOKUP(B830,MaestraLP3[[#All],[CÓDIGO]:[PRODUCTO FOCO]],30,0)*100+0.1</f>
        <v>#N/A</v>
      </c>
      <c r="H830" s="44" t="s">
        <v>3163</v>
      </c>
      <c r="I830" s="44" t="s">
        <v>3163</v>
      </c>
      <c r="J830" t="e">
        <f>+VLOOKUP(B830,MaestraLP3[[#All],[CÓDIGO]:[PRODUCTO FOCO]],29,0)</f>
        <v>#N/A</v>
      </c>
    </row>
    <row r="831" spans="1:10" x14ac:dyDescent="0.35">
      <c r="A831" s="54" t="s">
        <v>3160</v>
      </c>
      <c r="B831" s="43">
        <v>104538270</v>
      </c>
      <c r="C831" s="44" t="e">
        <f>+VLOOKUP(B831,MaestraLP3[[#All],[CÓDIGO]:[PRODUCTO FOCO]],7,0)</f>
        <v>#N/A</v>
      </c>
      <c r="D831" s="46" t="e">
        <f>+VLOOKUP(B831,MaestraLP3[[#All],[CÓDIGO]:[PRODUCTO FOCO]],8,0)</f>
        <v>#N/A</v>
      </c>
      <c r="E831" s="54" t="s">
        <v>3161</v>
      </c>
      <c r="F831" s="54" t="s">
        <v>3162</v>
      </c>
      <c r="G831" s="62" t="e">
        <f>+VLOOKUP(B831,MaestraLP3[[#All],[CÓDIGO]:[PRODUCTO FOCO]],30,0)*100+0.1</f>
        <v>#N/A</v>
      </c>
      <c r="H831" s="44" t="s">
        <v>3163</v>
      </c>
      <c r="I831" s="44" t="s">
        <v>3163</v>
      </c>
      <c r="J831" t="e">
        <f>+VLOOKUP(B831,MaestraLP3[[#All],[CÓDIGO]:[PRODUCTO FOCO]],29,0)</f>
        <v>#N/A</v>
      </c>
    </row>
    <row r="832" spans="1:10" x14ac:dyDescent="0.35">
      <c r="A832" s="54" t="s">
        <v>3160</v>
      </c>
      <c r="B832" s="43">
        <v>104538260</v>
      </c>
      <c r="C832" s="44" t="e">
        <f>+VLOOKUP(B832,MaestraLP3[[#All],[CÓDIGO]:[PRODUCTO FOCO]],7,0)</f>
        <v>#N/A</v>
      </c>
      <c r="D832" s="46" t="e">
        <f>+VLOOKUP(B832,MaestraLP3[[#All],[CÓDIGO]:[PRODUCTO FOCO]],8,0)</f>
        <v>#N/A</v>
      </c>
      <c r="E832" s="54" t="s">
        <v>3161</v>
      </c>
      <c r="F832" s="54" t="s">
        <v>3162</v>
      </c>
      <c r="G832" s="62" t="e">
        <f>+VLOOKUP(B832,MaestraLP3[[#All],[CÓDIGO]:[PRODUCTO FOCO]],30,0)*100+0.1</f>
        <v>#N/A</v>
      </c>
      <c r="H832" s="44" t="s">
        <v>3163</v>
      </c>
      <c r="I832" s="44" t="s">
        <v>3163</v>
      </c>
      <c r="J832" t="e">
        <f>+VLOOKUP(B832,MaestraLP3[[#All],[CÓDIGO]:[PRODUCTO FOCO]],29,0)</f>
        <v>#N/A</v>
      </c>
    </row>
    <row r="833" spans="1:10" x14ac:dyDescent="0.35">
      <c r="A833" s="54" t="s">
        <v>3160</v>
      </c>
      <c r="B833" s="43">
        <v>150001828</v>
      </c>
      <c r="C833" s="44" t="str">
        <f>+VLOOKUP(B833,MaestraLP3[[#All],[CÓDIGO]:[PRODUCTO FOCO]],7,0)</f>
        <v>DESCONTINUADOS</v>
      </c>
      <c r="D833" s="46" t="str">
        <f>+VLOOKUP(B833,MaestraLP3[[#All],[CÓDIGO]:[PRODUCTO FOCO]],8,0)</f>
        <v>MERKEN 1 kg</v>
      </c>
      <c r="E833" s="54" t="s">
        <v>3161</v>
      </c>
      <c r="F833" s="54" t="s">
        <v>3162</v>
      </c>
      <c r="G833" s="62" t="e">
        <f>+VLOOKUP(B833,MaestraLP3[[#All],[CÓDIGO]:[PRODUCTO FOCO]],30,0)*100+0.1</f>
        <v>#VALUE!</v>
      </c>
      <c r="H833" s="44" t="s">
        <v>3163</v>
      </c>
      <c r="I833" s="44" t="s">
        <v>3163</v>
      </c>
      <c r="J833">
        <f>+VLOOKUP(B833,MaestraLP3[[#All],[CÓDIGO]:[PRODUCTO FOCO]],29,0)</f>
        <v>-406.57000000000016</v>
      </c>
    </row>
    <row r="834" spans="1:10" x14ac:dyDescent="0.35">
      <c r="A834" s="54" t="s">
        <v>3160</v>
      </c>
      <c r="B834" s="43">
        <v>104522470</v>
      </c>
      <c r="C834" s="44" t="str">
        <f>+VLOOKUP(B834,MaestraLP3[[#All],[CÓDIGO]:[PRODUCTO FOCO]],7,0)</f>
        <v>DESCONTINUADOS</v>
      </c>
      <c r="D834" s="46" t="str">
        <f>+VLOOKUP(B834,MaestraLP3[[#All],[CÓDIGO]:[PRODUCTO FOCO]],8,0)</f>
        <v>PIMIENTA NEGRA MOLIDA 1 kg</v>
      </c>
      <c r="E834" s="54" t="s">
        <v>3161</v>
      </c>
      <c r="F834" s="54" t="s">
        <v>3162</v>
      </c>
      <c r="G834" s="62" t="e">
        <f>+VLOOKUP(B834,MaestraLP3[[#All],[CÓDIGO]:[PRODUCTO FOCO]],30,0)*100+0.1</f>
        <v>#VALUE!</v>
      </c>
      <c r="H834" s="44" t="s">
        <v>3163</v>
      </c>
      <c r="I834" s="44" t="s">
        <v>3163</v>
      </c>
      <c r="J834">
        <f>+VLOOKUP(B834,MaestraLP3[[#All],[CÓDIGO]:[PRODUCTO FOCO]],29,0)</f>
        <v>-383.99999999999994</v>
      </c>
    </row>
    <row r="835" spans="1:10" x14ac:dyDescent="0.35">
      <c r="A835" s="54" t="s">
        <v>3160</v>
      </c>
      <c r="B835" s="43">
        <v>104534170</v>
      </c>
      <c r="C835" s="44" t="e">
        <f>+VLOOKUP(B835,MaestraLP3[[#All],[CÓDIGO]:[PRODUCTO FOCO]],7,0)</f>
        <v>#N/A</v>
      </c>
      <c r="D835" s="46" t="e">
        <f>+VLOOKUP(B835,MaestraLP3[[#All],[CÓDIGO]:[PRODUCTO FOCO]],8,0)</f>
        <v>#N/A</v>
      </c>
      <c r="E835" s="54" t="s">
        <v>3161</v>
      </c>
      <c r="F835" s="54" t="s">
        <v>3162</v>
      </c>
      <c r="G835" s="62" t="e">
        <f>+VLOOKUP(B835,MaestraLP3[[#All],[CÓDIGO]:[PRODUCTO FOCO]],30,0)*100+0.1</f>
        <v>#N/A</v>
      </c>
      <c r="H835" s="44" t="s">
        <v>3163</v>
      </c>
      <c r="I835" s="44" t="s">
        <v>3163</v>
      </c>
      <c r="J835" t="e">
        <f>+VLOOKUP(B835,MaestraLP3[[#All],[CÓDIGO]:[PRODUCTO FOCO]],29,0)</f>
        <v>#N/A</v>
      </c>
    </row>
    <row r="836" spans="1:10" x14ac:dyDescent="0.35">
      <c r="A836" s="54" t="s">
        <v>3160</v>
      </c>
      <c r="B836" s="43">
        <v>104300450</v>
      </c>
      <c r="C836" s="44" t="str">
        <f>+VLOOKUP(B836,MaestraLP3[[#All],[CÓDIGO]:[PRODUCTO FOCO]],7,0)</f>
        <v>FRUTAS</v>
      </c>
      <c r="D836" s="46" t="str">
        <f>+VLOOKUP(B836,MaestraLP3[[#All],[CÓDIGO]:[PRODUCTO FOCO]],8,0)</f>
        <v>FRUTILLA IQF 2,5 kg</v>
      </c>
      <c r="E836" s="54" t="s">
        <v>3161</v>
      </c>
      <c r="F836" s="54" t="s">
        <v>3162</v>
      </c>
      <c r="G836" s="62" t="e">
        <f>+VLOOKUP(B836,MaestraLP3[[#All],[CÓDIGO]:[PRODUCTO FOCO]],30,0)*100+0.1</f>
        <v>#VALUE!</v>
      </c>
      <c r="H836" s="44" t="s">
        <v>3163</v>
      </c>
      <c r="I836" s="44" t="s">
        <v>3163</v>
      </c>
      <c r="J836">
        <f>+VLOOKUP(B836,MaestraLP3[[#All],[CÓDIGO]:[PRODUCTO FOCO]],29,0)</f>
        <v>1224</v>
      </c>
    </row>
    <row r="837" spans="1:10" x14ac:dyDescent="0.35">
      <c r="A837" s="54" t="s">
        <v>3160</v>
      </c>
      <c r="B837" s="43">
        <v>104518960</v>
      </c>
      <c r="C837" s="44" t="e">
        <f>+VLOOKUP(B837,MaestraLP3[[#All],[CÓDIGO]:[PRODUCTO FOCO]],7,0)</f>
        <v>#N/A</v>
      </c>
      <c r="D837" s="46" t="e">
        <f>+VLOOKUP(B837,MaestraLP3[[#All],[CÓDIGO]:[PRODUCTO FOCO]],8,0)</f>
        <v>#N/A</v>
      </c>
      <c r="E837" s="54" t="s">
        <v>3161</v>
      </c>
      <c r="F837" s="54" t="s">
        <v>3162</v>
      </c>
      <c r="G837" s="62" t="e">
        <f>+VLOOKUP(B837,MaestraLP3[[#All],[CÓDIGO]:[PRODUCTO FOCO]],30,0)*100+0.1</f>
        <v>#N/A</v>
      </c>
      <c r="H837" s="44" t="s">
        <v>3163</v>
      </c>
      <c r="I837" s="44" t="s">
        <v>3163</v>
      </c>
      <c r="J837" t="e">
        <f>+VLOOKUP(B837,MaestraLP3[[#All],[CÓDIGO]:[PRODUCTO FOCO]],29,0)</f>
        <v>#N/A</v>
      </c>
    </row>
    <row r="838" spans="1:10" x14ac:dyDescent="0.35">
      <c r="A838" s="54" t="s">
        <v>3160</v>
      </c>
      <c r="B838" s="43">
        <v>150002096</v>
      </c>
      <c r="C838" s="44" t="e">
        <f>+VLOOKUP(B838,MaestraLP3[[#All],[CÓDIGO]:[PRODUCTO FOCO]],7,0)</f>
        <v>#N/A</v>
      </c>
      <c r="D838" s="46" t="e">
        <f>+VLOOKUP(B838,MaestraLP3[[#All],[CÓDIGO]:[PRODUCTO FOCO]],8,0)</f>
        <v>#N/A</v>
      </c>
      <c r="E838" s="54" t="s">
        <v>3161</v>
      </c>
      <c r="F838" s="54" t="s">
        <v>3162</v>
      </c>
      <c r="G838" s="62" t="e">
        <f>+VLOOKUP(B838,MaestraLP3[[#All],[CÓDIGO]:[PRODUCTO FOCO]],30,0)*100+0.1</f>
        <v>#N/A</v>
      </c>
      <c r="H838" s="44" t="s">
        <v>3163</v>
      </c>
      <c r="I838" s="44" t="s">
        <v>3163</v>
      </c>
      <c r="J838" t="e">
        <f>+VLOOKUP(B838,MaestraLP3[[#All],[CÓDIGO]:[PRODUCTO FOCO]],29,0)</f>
        <v>#N/A</v>
      </c>
    </row>
    <row r="839" spans="1:10" x14ac:dyDescent="0.35">
      <c r="A839" s="54" t="s">
        <v>3160</v>
      </c>
      <c r="B839" s="43">
        <v>104531730</v>
      </c>
      <c r="C839" s="44" t="e">
        <f>+VLOOKUP(B839,MaestraLP3[[#All],[CÓDIGO]:[PRODUCTO FOCO]],7,0)</f>
        <v>#N/A</v>
      </c>
      <c r="D839" s="46" t="e">
        <f>+VLOOKUP(B839,MaestraLP3[[#All],[CÓDIGO]:[PRODUCTO FOCO]],8,0)</f>
        <v>#N/A</v>
      </c>
      <c r="E839" s="54" t="s">
        <v>3161</v>
      </c>
      <c r="F839" s="54" t="s">
        <v>3162</v>
      </c>
      <c r="G839" s="62" t="e">
        <f>+VLOOKUP(B839,MaestraLP3[[#All],[CÓDIGO]:[PRODUCTO FOCO]],30,0)*100+0.1</f>
        <v>#N/A</v>
      </c>
      <c r="H839" s="44" t="s">
        <v>3163</v>
      </c>
      <c r="I839" s="44" t="s">
        <v>3163</v>
      </c>
      <c r="J839" t="e">
        <f>+VLOOKUP(B839,MaestraLP3[[#All],[CÓDIGO]:[PRODUCTO FOCO]],29,0)</f>
        <v>#N/A</v>
      </c>
    </row>
    <row r="840" spans="1:10" x14ac:dyDescent="0.35">
      <c r="A840" s="54" t="s">
        <v>3160</v>
      </c>
      <c r="B840" s="43">
        <v>104531910</v>
      </c>
      <c r="C840" s="44" t="e">
        <f>+VLOOKUP(B840,MaestraLP3[[#All],[CÓDIGO]:[PRODUCTO FOCO]],7,0)</f>
        <v>#N/A</v>
      </c>
      <c r="D840" s="46" t="e">
        <f>+VLOOKUP(B840,MaestraLP3[[#All],[CÓDIGO]:[PRODUCTO FOCO]],8,0)</f>
        <v>#N/A</v>
      </c>
      <c r="E840" s="54" t="s">
        <v>3161</v>
      </c>
      <c r="F840" s="54" t="s">
        <v>3162</v>
      </c>
      <c r="G840" s="62" t="e">
        <f>+VLOOKUP(B840,MaestraLP3[[#All],[CÓDIGO]:[PRODUCTO FOCO]],30,0)*100+0.1</f>
        <v>#N/A</v>
      </c>
      <c r="H840" s="44" t="s">
        <v>3163</v>
      </c>
      <c r="I840" s="44" t="s">
        <v>3163</v>
      </c>
      <c r="J840" t="e">
        <f>+VLOOKUP(B840,MaestraLP3[[#All],[CÓDIGO]:[PRODUCTO FOCO]],29,0)</f>
        <v>#N/A</v>
      </c>
    </row>
    <row r="841" spans="1:10" x14ac:dyDescent="0.35">
      <c r="A841" s="54" t="s">
        <v>3160</v>
      </c>
      <c r="B841" s="43">
        <v>102300021</v>
      </c>
      <c r="C841" s="44" t="e">
        <f>+VLOOKUP(B841,MaestraLP3[[#All],[CÓDIGO]:[PRODUCTO FOCO]],7,0)</f>
        <v>#N/A</v>
      </c>
      <c r="D841" s="46" t="e">
        <f>+VLOOKUP(B841,MaestraLP3[[#All],[CÓDIGO]:[PRODUCTO FOCO]],8,0)</f>
        <v>#N/A</v>
      </c>
      <c r="E841" s="54" t="s">
        <v>3161</v>
      </c>
      <c r="F841" s="54" t="s">
        <v>3162</v>
      </c>
      <c r="G841" s="62" t="e">
        <f>+VLOOKUP(B841,MaestraLP3[[#All],[CÓDIGO]:[PRODUCTO FOCO]],30,0)*100+0.1</f>
        <v>#N/A</v>
      </c>
      <c r="H841" s="44" t="s">
        <v>3163</v>
      </c>
      <c r="I841" s="44" t="s">
        <v>3163</v>
      </c>
      <c r="J841" t="e">
        <f>+VLOOKUP(B841,MaestraLP3[[#All],[CÓDIGO]:[PRODUCTO FOCO]],29,0)</f>
        <v>#N/A</v>
      </c>
    </row>
    <row r="842" spans="1:10" x14ac:dyDescent="0.35">
      <c r="A842" s="54" t="s">
        <v>3160</v>
      </c>
      <c r="B842" s="43">
        <v>150000078</v>
      </c>
      <c r="C842" s="44" t="e">
        <f>+VLOOKUP(B842,MaestraLP3[[#All],[CÓDIGO]:[PRODUCTO FOCO]],7,0)</f>
        <v>#N/A</v>
      </c>
      <c r="D842" s="46" t="e">
        <f>+VLOOKUP(B842,MaestraLP3[[#All],[CÓDIGO]:[PRODUCTO FOCO]],8,0)</f>
        <v>#N/A</v>
      </c>
      <c r="E842" s="54" t="s">
        <v>3161</v>
      </c>
      <c r="F842" s="54" t="s">
        <v>3162</v>
      </c>
      <c r="G842" s="62" t="e">
        <f>+VLOOKUP(B842,MaestraLP3[[#All],[CÓDIGO]:[PRODUCTO FOCO]],30,0)*100+0.1</f>
        <v>#N/A</v>
      </c>
      <c r="H842" s="44" t="s">
        <v>3163</v>
      </c>
      <c r="I842" s="44" t="s">
        <v>3163</v>
      </c>
      <c r="J842" t="e">
        <f>+VLOOKUP(B842,MaestraLP3[[#All],[CÓDIGO]:[PRODUCTO FOCO]],29,0)</f>
        <v>#N/A</v>
      </c>
    </row>
    <row r="843" spans="1:10" x14ac:dyDescent="0.35">
      <c r="A843" s="54" t="s">
        <v>3160</v>
      </c>
      <c r="B843" s="43">
        <v>150000079</v>
      </c>
      <c r="C843" s="44" t="e">
        <f>+VLOOKUP(B843,MaestraLP3[[#All],[CÓDIGO]:[PRODUCTO FOCO]],7,0)</f>
        <v>#N/A</v>
      </c>
      <c r="D843" s="46" t="e">
        <f>+VLOOKUP(B843,MaestraLP3[[#All],[CÓDIGO]:[PRODUCTO FOCO]],8,0)</f>
        <v>#N/A</v>
      </c>
      <c r="E843" s="54" t="s">
        <v>3161</v>
      </c>
      <c r="F843" s="54" t="s">
        <v>3162</v>
      </c>
      <c r="G843" s="62" t="e">
        <f>+VLOOKUP(B843,MaestraLP3[[#All],[CÓDIGO]:[PRODUCTO FOCO]],30,0)*100+0.1</f>
        <v>#N/A</v>
      </c>
      <c r="H843" s="44" t="s">
        <v>3163</v>
      </c>
      <c r="I843" s="44" t="s">
        <v>3163</v>
      </c>
      <c r="J843" t="e">
        <f>+VLOOKUP(B843,MaestraLP3[[#All],[CÓDIGO]:[PRODUCTO FOCO]],29,0)</f>
        <v>#N/A</v>
      </c>
    </row>
    <row r="844" spans="1:10" x14ac:dyDescent="0.35">
      <c r="A844" s="54" t="s">
        <v>3160</v>
      </c>
      <c r="B844" s="43">
        <v>150000332</v>
      </c>
      <c r="C844" s="44" t="e">
        <f>+VLOOKUP(B844,MaestraLP3[[#All],[CÓDIGO]:[PRODUCTO FOCO]],7,0)</f>
        <v>#N/A</v>
      </c>
      <c r="D844" s="46" t="e">
        <f>+VLOOKUP(B844,MaestraLP3[[#All],[CÓDIGO]:[PRODUCTO FOCO]],8,0)</f>
        <v>#N/A</v>
      </c>
      <c r="E844" s="54" t="s">
        <v>3161</v>
      </c>
      <c r="F844" s="54" t="s">
        <v>3162</v>
      </c>
      <c r="G844" s="62" t="e">
        <f>+VLOOKUP(B844,MaestraLP3[[#All],[CÓDIGO]:[PRODUCTO FOCO]],30,0)*100+0.1</f>
        <v>#N/A</v>
      </c>
      <c r="H844" s="44" t="s">
        <v>3163</v>
      </c>
      <c r="I844" s="44" t="s">
        <v>3163</v>
      </c>
      <c r="J844" t="e">
        <f>+VLOOKUP(B844,MaestraLP3[[#All],[CÓDIGO]:[PRODUCTO FOCO]],29,0)</f>
        <v>#N/A</v>
      </c>
    </row>
    <row r="845" spans="1:10" x14ac:dyDescent="0.35">
      <c r="A845" s="54" t="s">
        <v>3160</v>
      </c>
      <c r="B845" s="43">
        <v>104527240</v>
      </c>
      <c r="C845" s="44" t="e">
        <f>+VLOOKUP(B845,MaestraLP3[[#All],[CÓDIGO]:[PRODUCTO FOCO]],7,0)</f>
        <v>#N/A</v>
      </c>
      <c r="D845" s="46" t="e">
        <f>+VLOOKUP(B845,MaestraLP3[[#All],[CÓDIGO]:[PRODUCTO FOCO]],8,0)</f>
        <v>#N/A</v>
      </c>
      <c r="E845" s="54" t="s">
        <v>3161</v>
      </c>
      <c r="F845" s="54" t="s">
        <v>3162</v>
      </c>
      <c r="G845" s="62" t="e">
        <f>+VLOOKUP(B845,MaestraLP3[[#All],[CÓDIGO]:[PRODUCTO FOCO]],30,0)*100+0.1</f>
        <v>#N/A</v>
      </c>
      <c r="H845" s="44" t="s">
        <v>3163</v>
      </c>
      <c r="I845" s="44" t="s">
        <v>3163</v>
      </c>
      <c r="J845" t="e">
        <f>+VLOOKUP(B845,MaestraLP3[[#All],[CÓDIGO]:[PRODUCTO FOCO]],29,0)</f>
        <v>#N/A</v>
      </c>
    </row>
    <row r="846" spans="1:10" x14ac:dyDescent="0.35">
      <c r="A846" s="54" t="s">
        <v>3160</v>
      </c>
      <c r="B846" s="43">
        <v>104523470</v>
      </c>
      <c r="C846" s="44" t="e">
        <f>+VLOOKUP(B846,MaestraLP3[[#All],[CÓDIGO]:[PRODUCTO FOCO]],7,0)</f>
        <v>#N/A</v>
      </c>
      <c r="D846" s="46" t="e">
        <f>+VLOOKUP(B846,MaestraLP3[[#All],[CÓDIGO]:[PRODUCTO FOCO]],8,0)</f>
        <v>#N/A</v>
      </c>
      <c r="E846" s="54" t="s">
        <v>3161</v>
      </c>
      <c r="F846" s="54" t="s">
        <v>3162</v>
      </c>
      <c r="G846" s="62" t="e">
        <f>+VLOOKUP(B846,MaestraLP3[[#All],[CÓDIGO]:[PRODUCTO FOCO]],30,0)*100+0.1</f>
        <v>#N/A</v>
      </c>
      <c r="H846" s="44" t="s">
        <v>3163</v>
      </c>
      <c r="I846" s="44" t="s">
        <v>3163</v>
      </c>
      <c r="J846" t="e">
        <f>+VLOOKUP(B846,MaestraLP3[[#All],[CÓDIGO]:[PRODUCTO FOCO]],29,0)</f>
        <v>#N/A</v>
      </c>
    </row>
    <row r="847" spans="1:10" x14ac:dyDescent="0.35">
      <c r="A847" s="54" t="s">
        <v>3160</v>
      </c>
      <c r="B847" s="43">
        <v>104542780</v>
      </c>
      <c r="C847" s="44" t="e">
        <f>+VLOOKUP(B847,MaestraLP3[[#All],[CÓDIGO]:[PRODUCTO FOCO]],7,0)</f>
        <v>#N/A</v>
      </c>
      <c r="D847" s="46" t="e">
        <f>+VLOOKUP(B847,MaestraLP3[[#All],[CÓDIGO]:[PRODUCTO FOCO]],8,0)</f>
        <v>#N/A</v>
      </c>
      <c r="E847" s="54" t="s">
        <v>3161</v>
      </c>
      <c r="F847" s="54" t="s">
        <v>3162</v>
      </c>
      <c r="G847" s="62" t="e">
        <f>+VLOOKUP(B847,MaestraLP3[[#All],[CÓDIGO]:[PRODUCTO FOCO]],30,0)*100+0.1</f>
        <v>#N/A</v>
      </c>
      <c r="H847" s="44" t="s">
        <v>3163</v>
      </c>
      <c r="I847" s="44" t="s">
        <v>3163</v>
      </c>
      <c r="J847" t="e">
        <f>+VLOOKUP(B847,MaestraLP3[[#All],[CÓDIGO]:[PRODUCTO FOCO]],29,0)</f>
        <v>#N/A</v>
      </c>
    </row>
    <row r="848" spans="1:10" x14ac:dyDescent="0.35">
      <c r="A848" s="54" t="s">
        <v>3160</v>
      </c>
      <c r="B848" s="43">
        <v>104527000</v>
      </c>
      <c r="C848" s="44" t="e">
        <f>+VLOOKUP(B848,MaestraLP3[[#All],[CÓDIGO]:[PRODUCTO FOCO]],7,0)</f>
        <v>#N/A</v>
      </c>
      <c r="D848" s="46" t="e">
        <f>+VLOOKUP(B848,MaestraLP3[[#All],[CÓDIGO]:[PRODUCTO FOCO]],8,0)</f>
        <v>#N/A</v>
      </c>
      <c r="E848" s="54" t="s">
        <v>3161</v>
      </c>
      <c r="F848" s="54" t="s">
        <v>3162</v>
      </c>
      <c r="G848" s="62" t="e">
        <f>+VLOOKUP(B848,MaestraLP3[[#All],[CÓDIGO]:[PRODUCTO FOCO]],30,0)*100+0.1</f>
        <v>#N/A</v>
      </c>
      <c r="H848" s="44" t="s">
        <v>3163</v>
      </c>
      <c r="I848" s="44" t="s">
        <v>3163</v>
      </c>
      <c r="J848" t="e">
        <f>+VLOOKUP(B848,MaestraLP3[[#All],[CÓDIGO]:[PRODUCTO FOCO]],29,0)</f>
        <v>#N/A</v>
      </c>
    </row>
    <row r="849" spans="1:10" x14ac:dyDescent="0.35">
      <c r="A849" s="54" t="s">
        <v>3160</v>
      </c>
      <c r="B849" s="43">
        <v>104526990</v>
      </c>
      <c r="C849" s="44" t="str">
        <f>+VLOOKUP(B849,MaestraLP3[[#All],[CÓDIGO]:[PRODUCTO FOCO]],7,0)</f>
        <v>PASTAS</v>
      </c>
      <c r="D849" s="46" t="str">
        <f>+VLOOKUP(B849,MaestraLP3[[#All],[CÓDIGO]:[PRODUCTO FOCO]],8,0)</f>
        <v>CARACOLES LUCCHETTI 400 g</v>
      </c>
      <c r="E849" s="54" t="s">
        <v>3161</v>
      </c>
      <c r="F849" s="54" t="s">
        <v>3162</v>
      </c>
      <c r="G849" s="62" t="e">
        <f>+VLOOKUP(B849,MaestraLP3[[#All],[CÓDIGO]:[PRODUCTO FOCO]],30,0)*100+0.1</f>
        <v>#VALUE!</v>
      </c>
      <c r="H849" s="44" t="s">
        <v>3163</v>
      </c>
      <c r="I849" s="44" t="s">
        <v>3163</v>
      </c>
      <c r="J849">
        <f>+VLOOKUP(B849,MaestraLP3[[#All],[CÓDIGO]:[PRODUCTO FOCO]],29,0)</f>
        <v>210.00000000000003</v>
      </c>
    </row>
    <row r="850" spans="1:10" x14ac:dyDescent="0.35">
      <c r="A850" s="54" t="s">
        <v>3160</v>
      </c>
      <c r="B850" s="43">
        <v>104528380</v>
      </c>
      <c r="C850" s="44" t="e">
        <f>+VLOOKUP(B850,MaestraLP3[[#All],[CÓDIGO]:[PRODUCTO FOCO]],7,0)</f>
        <v>#N/A</v>
      </c>
      <c r="D850" s="46" t="e">
        <f>+VLOOKUP(B850,MaestraLP3[[#All],[CÓDIGO]:[PRODUCTO FOCO]],8,0)</f>
        <v>#N/A</v>
      </c>
      <c r="E850" s="54" t="s">
        <v>3161</v>
      </c>
      <c r="F850" s="54" t="s">
        <v>3162</v>
      </c>
      <c r="G850" s="62" t="e">
        <f>+VLOOKUP(B850,MaestraLP3[[#All],[CÓDIGO]:[PRODUCTO FOCO]],30,0)*100+0.1</f>
        <v>#N/A</v>
      </c>
      <c r="H850" s="44" t="s">
        <v>3163</v>
      </c>
      <c r="I850" s="44" t="s">
        <v>3163</v>
      </c>
      <c r="J850" t="e">
        <f>+VLOOKUP(B850,MaestraLP3[[#All],[CÓDIGO]:[PRODUCTO FOCO]],29,0)</f>
        <v>#N/A</v>
      </c>
    </row>
    <row r="851" spans="1:10" x14ac:dyDescent="0.35">
      <c r="A851" s="54" t="s">
        <v>3160</v>
      </c>
      <c r="B851" s="43">
        <v>104528350</v>
      </c>
      <c r="C851" s="44" t="e">
        <f>+VLOOKUP(B851,MaestraLP3[[#All],[CÓDIGO]:[PRODUCTO FOCO]],7,0)</f>
        <v>#N/A</v>
      </c>
      <c r="D851" s="46" t="e">
        <f>+VLOOKUP(B851,MaestraLP3[[#All],[CÓDIGO]:[PRODUCTO FOCO]],8,0)</f>
        <v>#N/A</v>
      </c>
      <c r="E851" s="54" t="s">
        <v>3161</v>
      </c>
      <c r="F851" s="54" t="s">
        <v>3162</v>
      </c>
      <c r="G851" s="62" t="e">
        <f>+VLOOKUP(B851,MaestraLP3[[#All],[CÓDIGO]:[PRODUCTO FOCO]],30,0)*100+0.1</f>
        <v>#N/A</v>
      </c>
      <c r="H851" s="44" t="s">
        <v>3163</v>
      </c>
      <c r="I851" s="44" t="s">
        <v>3163</v>
      </c>
      <c r="J851" t="e">
        <f>+VLOOKUP(B851,MaestraLP3[[#All],[CÓDIGO]:[PRODUCTO FOCO]],29,0)</f>
        <v>#N/A</v>
      </c>
    </row>
    <row r="852" spans="1:10" x14ac:dyDescent="0.35">
      <c r="A852" s="54" t="s">
        <v>3160</v>
      </c>
      <c r="B852" s="43">
        <v>104528360</v>
      </c>
      <c r="C852" s="44" t="e">
        <f>+VLOOKUP(B852,MaestraLP3[[#All],[CÓDIGO]:[PRODUCTO FOCO]],7,0)</f>
        <v>#N/A</v>
      </c>
      <c r="D852" s="46" t="e">
        <f>+VLOOKUP(B852,MaestraLP3[[#All],[CÓDIGO]:[PRODUCTO FOCO]],8,0)</f>
        <v>#N/A</v>
      </c>
      <c r="E852" s="54" t="s">
        <v>3161</v>
      </c>
      <c r="F852" s="54" t="s">
        <v>3162</v>
      </c>
      <c r="G852" s="62" t="e">
        <f>+VLOOKUP(B852,MaestraLP3[[#All],[CÓDIGO]:[PRODUCTO FOCO]],30,0)*100+0.1</f>
        <v>#N/A</v>
      </c>
      <c r="H852" s="44" t="s">
        <v>3163</v>
      </c>
      <c r="I852" s="44" t="s">
        <v>3163</v>
      </c>
      <c r="J852" t="e">
        <f>+VLOOKUP(B852,MaestraLP3[[#All],[CÓDIGO]:[PRODUCTO FOCO]],29,0)</f>
        <v>#N/A</v>
      </c>
    </row>
    <row r="853" spans="1:10" x14ac:dyDescent="0.35">
      <c r="A853" s="54" t="s">
        <v>3160</v>
      </c>
      <c r="B853" s="43">
        <v>104526960</v>
      </c>
      <c r="C853" s="44" t="e">
        <f>+VLOOKUP(B853,MaestraLP3[[#All],[CÓDIGO]:[PRODUCTO FOCO]],7,0)</f>
        <v>#N/A</v>
      </c>
      <c r="D853" s="46" t="e">
        <f>+VLOOKUP(B853,MaestraLP3[[#All],[CÓDIGO]:[PRODUCTO FOCO]],8,0)</f>
        <v>#N/A</v>
      </c>
      <c r="E853" s="54" t="s">
        <v>3161</v>
      </c>
      <c r="F853" s="54" t="s">
        <v>3162</v>
      </c>
      <c r="G853" s="62" t="e">
        <f>+VLOOKUP(B853,MaestraLP3[[#All],[CÓDIGO]:[PRODUCTO FOCO]],30,0)*100+0.1</f>
        <v>#N/A</v>
      </c>
      <c r="H853" s="44" t="s">
        <v>3163</v>
      </c>
      <c r="I853" s="44" t="s">
        <v>3163</v>
      </c>
      <c r="J853" t="e">
        <f>+VLOOKUP(B853,MaestraLP3[[#All],[CÓDIGO]:[PRODUCTO FOCO]],29,0)</f>
        <v>#N/A</v>
      </c>
    </row>
    <row r="854" spans="1:10" x14ac:dyDescent="0.35">
      <c r="A854" s="54" t="s">
        <v>3160</v>
      </c>
      <c r="B854" s="43">
        <v>104528370</v>
      </c>
      <c r="C854" s="44" t="e">
        <f>+VLOOKUP(B854,MaestraLP3[[#All],[CÓDIGO]:[PRODUCTO FOCO]],7,0)</f>
        <v>#N/A</v>
      </c>
      <c r="D854" s="46" t="e">
        <f>+VLOOKUP(B854,MaestraLP3[[#All],[CÓDIGO]:[PRODUCTO FOCO]],8,0)</f>
        <v>#N/A</v>
      </c>
      <c r="E854" s="54" t="s">
        <v>3161</v>
      </c>
      <c r="F854" s="54" t="s">
        <v>3162</v>
      </c>
      <c r="G854" s="62" t="e">
        <f>+VLOOKUP(B854,MaestraLP3[[#All],[CÓDIGO]:[PRODUCTO FOCO]],30,0)*100+0.1</f>
        <v>#N/A</v>
      </c>
      <c r="H854" s="44" t="s">
        <v>3163</v>
      </c>
      <c r="I854" s="44" t="s">
        <v>3163</v>
      </c>
      <c r="J854" t="e">
        <f>+VLOOKUP(B854,MaestraLP3[[#All],[CÓDIGO]:[PRODUCTO FOCO]],29,0)</f>
        <v>#N/A</v>
      </c>
    </row>
    <row r="855" spans="1:10" x14ac:dyDescent="0.35">
      <c r="A855" s="54" t="s">
        <v>3160</v>
      </c>
      <c r="B855" s="43">
        <v>104526970</v>
      </c>
      <c r="C855" s="44" t="e">
        <f>+VLOOKUP(B855,MaestraLP3[[#All],[CÓDIGO]:[PRODUCTO FOCO]],7,0)</f>
        <v>#N/A</v>
      </c>
      <c r="D855" s="46" t="e">
        <f>+VLOOKUP(B855,MaestraLP3[[#All],[CÓDIGO]:[PRODUCTO FOCO]],8,0)</f>
        <v>#N/A</v>
      </c>
      <c r="E855" s="54" t="s">
        <v>3161</v>
      </c>
      <c r="F855" s="54" t="s">
        <v>3162</v>
      </c>
      <c r="G855" s="62" t="e">
        <f>+VLOOKUP(B855,MaestraLP3[[#All],[CÓDIGO]:[PRODUCTO FOCO]],30,0)*100+0.1</f>
        <v>#N/A</v>
      </c>
      <c r="H855" s="44" t="s">
        <v>3163</v>
      </c>
      <c r="I855" s="44" t="s">
        <v>3163</v>
      </c>
      <c r="J855" t="e">
        <f>+VLOOKUP(B855,MaestraLP3[[#All],[CÓDIGO]:[PRODUCTO FOCO]],29,0)</f>
        <v>#N/A</v>
      </c>
    </row>
    <row r="856" spans="1:10" x14ac:dyDescent="0.35">
      <c r="A856" s="54" t="s">
        <v>3160</v>
      </c>
      <c r="B856" s="43">
        <v>104527010</v>
      </c>
      <c r="C856" s="44" t="e">
        <f>+VLOOKUP(B856,MaestraLP3[[#All],[CÓDIGO]:[PRODUCTO FOCO]],7,0)</f>
        <v>#N/A</v>
      </c>
      <c r="D856" s="46" t="e">
        <f>+VLOOKUP(B856,MaestraLP3[[#All],[CÓDIGO]:[PRODUCTO FOCO]],8,0)</f>
        <v>#N/A</v>
      </c>
      <c r="E856" s="54" t="s">
        <v>3161</v>
      </c>
      <c r="F856" s="54" t="s">
        <v>3162</v>
      </c>
      <c r="G856" s="62" t="e">
        <f>+VLOOKUP(B856,MaestraLP3[[#All],[CÓDIGO]:[PRODUCTO FOCO]],30,0)*100+0.1</f>
        <v>#N/A</v>
      </c>
      <c r="H856" s="44" t="s">
        <v>3163</v>
      </c>
      <c r="I856" s="44" t="s">
        <v>3163</v>
      </c>
      <c r="J856" t="e">
        <f>+VLOOKUP(B856,MaestraLP3[[#All],[CÓDIGO]:[PRODUCTO FOCO]],29,0)</f>
        <v>#N/A</v>
      </c>
    </row>
    <row r="857" spans="1:10" x14ac:dyDescent="0.35">
      <c r="A857" s="54" t="s">
        <v>3160</v>
      </c>
      <c r="B857" s="43">
        <v>104528390</v>
      </c>
      <c r="C857" s="44" t="e">
        <f>+VLOOKUP(B857,MaestraLP3[[#All],[CÓDIGO]:[PRODUCTO FOCO]],7,0)</f>
        <v>#N/A</v>
      </c>
      <c r="D857" s="46" t="e">
        <f>+VLOOKUP(B857,MaestraLP3[[#All],[CÓDIGO]:[PRODUCTO FOCO]],8,0)</f>
        <v>#N/A</v>
      </c>
      <c r="E857" s="54" t="s">
        <v>3161</v>
      </c>
      <c r="F857" s="54" t="s">
        <v>3162</v>
      </c>
      <c r="G857" s="62" t="e">
        <f>+VLOOKUP(B857,MaestraLP3[[#All],[CÓDIGO]:[PRODUCTO FOCO]],30,0)*100+0.1</f>
        <v>#N/A</v>
      </c>
      <c r="H857" s="44" t="s">
        <v>3163</v>
      </c>
      <c r="I857" s="44" t="s">
        <v>3163</v>
      </c>
      <c r="J857" t="e">
        <f>+VLOOKUP(B857,MaestraLP3[[#All],[CÓDIGO]:[PRODUCTO FOCO]],29,0)</f>
        <v>#N/A</v>
      </c>
    </row>
    <row r="858" spans="1:10" x14ac:dyDescent="0.35">
      <c r="A858" s="54" t="s">
        <v>3160</v>
      </c>
      <c r="B858" s="43">
        <v>104528400</v>
      </c>
      <c r="C858" s="44" t="e">
        <f>+VLOOKUP(B858,MaestraLP3[[#All],[CÓDIGO]:[PRODUCTO FOCO]],7,0)</f>
        <v>#N/A</v>
      </c>
      <c r="D858" s="46" t="e">
        <f>+VLOOKUP(B858,MaestraLP3[[#All],[CÓDIGO]:[PRODUCTO FOCO]],8,0)</f>
        <v>#N/A</v>
      </c>
      <c r="E858" s="54" t="s">
        <v>3161</v>
      </c>
      <c r="F858" s="54" t="s">
        <v>3162</v>
      </c>
      <c r="G858" s="62" t="e">
        <f>+VLOOKUP(B858,MaestraLP3[[#All],[CÓDIGO]:[PRODUCTO FOCO]],30,0)*100+0.1</f>
        <v>#N/A</v>
      </c>
      <c r="H858" s="44" t="s">
        <v>3163</v>
      </c>
      <c r="I858" s="44" t="s">
        <v>3163</v>
      </c>
      <c r="J858" t="e">
        <f>+VLOOKUP(B858,MaestraLP3[[#All],[CÓDIGO]:[PRODUCTO FOCO]],29,0)</f>
        <v>#N/A</v>
      </c>
    </row>
    <row r="859" spans="1:10" x14ac:dyDescent="0.35">
      <c r="A859" s="54" t="s">
        <v>3160</v>
      </c>
      <c r="B859" s="43">
        <v>104527060</v>
      </c>
      <c r="C859" s="44" t="e">
        <f>+VLOOKUP(B859,MaestraLP3[[#All],[CÓDIGO]:[PRODUCTO FOCO]],7,0)</f>
        <v>#N/A</v>
      </c>
      <c r="D859" s="46" t="e">
        <f>+VLOOKUP(B859,MaestraLP3[[#All],[CÓDIGO]:[PRODUCTO FOCO]],8,0)</f>
        <v>#N/A</v>
      </c>
      <c r="E859" s="54" t="s">
        <v>3161</v>
      </c>
      <c r="F859" s="54" t="s">
        <v>3162</v>
      </c>
      <c r="G859" s="62" t="e">
        <f>+VLOOKUP(B859,MaestraLP3[[#All],[CÓDIGO]:[PRODUCTO FOCO]],30,0)*100+0.1</f>
        <v>#N/A</v>
      </c>
      <c r="H859" s="44" t="s">
        <v>3163</v>
      </c>
      <c r="I859" s="44" t="s">
        <v>3163</v>
      </c>
      <c r="J859" t="e">
        <f>+VLOOKUP(B859,MaestraLP3[[#All],[CÓDIGO]:[PRODUCTO FOCO]],29,0)</f>
        <v>#N/A</v>
      </c>
    </row>
    <row r="860" spans="1:10" x14ac:dyDescent="0.35">
      <c r="A860" s="54" t="s">
        <v>3160</v>
      </c>
      <c r="B860" s="43">
        <v>104526240</v>
      </c>
      <c r="C860" s="44" t="e">
        <f>+VLOOKUP(B860,MaestraLP3[[#All],[CÓDIGO]:[PRODUCTO FOCO]],7,0)</f>
        <v>#N/A</v>
      </c>
      <c r="D860" s="46" t="e">
        <f>+VLOOKUP(B860,MaestraLP3[[#All],[CÓDIGO]:[PRODUCTO FOCO]],8,0)</f>
        <v>#N/A</v>
      </c>
      <c r="E860" s="54" t="s">
        <v>3161</v>
      </c>
      <c r="F860" s="54" t="s">
        <v>3162</v>
      </c>
      <c r="G860" s="62" t="e">
        <f>+VLOOKUP(B860,MaestraLP3[[#All],[CÓDIGO]:[PRODUCTO FOCO]],30,0)*100+0.1</f>
        <v>#N/A</v>
      </c>
      <c r="H860" s="44" t="s">
        <v>3163</v>
      </c>
      <c r="I860" s="44" t="s">
        <v>3163</v>
      </c>
      <c r="J860" t="e">
        <f>+VLOOKUP(B860,MaestraLP3[[#All],[CÓDIGO]:[PRODUCTO FOCO]],29,0)</f>
        <v>#N/A</v>
      </c>
    </row>
    <row r="861" spans="1:10" x14ac:dyDescent="0.35">
      <c r="A861" s="54" t="s">
        <v>3160</v>
      </c>
      <c r="B861" s="43">
        <v>104539890</v>
      </c>
      <c r="C861" s="44" t="e">
        <f>+VLOOKUP(B861,MaestraLP3[[#All],[CÓDIGO]:[PRODUCTO FOCO]],7,0)</f>
        <v>#N/A</v>
      </c>
      <c r="D861" s="46" t="e">
        <f>+VLOOKUP(B861,MaestraLP3[[#All],[CÓDIGO]:[PRODUCTO FOCO]],8,0)</f>
        <v>#N/A</v>
      </c>
      <c r="E861" s="54" t="s">
        <v>3161</v>
      </c>
      <c r="F861" s="54" t="s">
        <v>3162</v>
      </c>
      <c r="G861" s="62" t="e">
        <f>+VLOOKUP(B861,MaestraLP3[[#All],[CÓDIGO]:[PRODUCTO FOCO]],30,0)*100+0.1</f>
        <v>#N/A</v>
      </c>
      <c r="H861" s="44" t="s">
        <v>3163</v>
      </c>
      <c r="I861" s="44" t="s">
        <v>3163</v>
      </c>
      <c r="J861" t="e">
        <f>+VLOOKUP(B861,MaestraLP3[[#All],[CÓDIGO]:[PRODUCTO FOCO]],29,0)</f>
        <v>#N/A</v>
      </c>
    </row>
    <row r="862" spans="1:10" x14ac:dyDescent="0.35">
      <c r="A862" s="54" t="s">
        <v>3160</v>
      </c>
      <c r="B862" s="43">
        <v>104539900</v>
      </c>
      <c r="C862" s="44" t="e">
        <f>+VLOOKUP(B862,MaestraLP3[[#All],[CÓDIGO]:[PRODUCTO FOCO]],7,0)</f>
        <v>#N/A</v>
      </c>
      <c r="D862" s="46" t="e">
        <f>+VLOOKUP(B862,MaestraLP3[[#All],[CÓDIGO]:[PRODUCTO FOCO]],8,0)</f>
        <v>#N/A</v>
      </c>
      <c r="E862" s="54" t="s">
        <v>3161</v>
      </c>
      <c r="F862" s="54" t="s">
        <v>3162</v>
      </c>
      <c r="G862" s="62" t="e">
        <f>+VLOOKUP(B862,MaestraLP3[[#All],[CÓDIGO]:[PRODUCTO FOCO]],30,0)*100+0.1</f>
        <v>#N/A</v>
      </c>
      <c r="H862" s="44" t="s">
        <v>3163</v>
      </c>
      <c r="I862" s="44" t="s">
        <v>3163</v>
      </c>
      <c r="J862" t="e">
        <f>+VLOOKUP(B862,MaestraLP3[[#All],[CÓDIGO]:[PRODUCTO FOCO]],29,0)</f>
        <v>#N/A</v>
      </c>
    </row>
    <row r="863" spans="1:10" x14ac:dyDescent="0.35">
      <c r="A863" s="54" t="s">
        <v>3160</v>
      </c>
      <c r="B863" s="43">
        <v>104539910</v>
      </c>
      <c r="C863" s="44" t="e">
        <f>+VLOOKUP(B863,MaestraLP3[[#All],[CÓDIGO]:[PRODUCTO FOCO]],7,0)</f>
        <v>#N/A</v>
      </c>
      <c r="D863" s="46" t="e">
        <f>+VLOOKUP(B863,MaestraLP3[[#All],[CÓDIGO]:[PRODUCTO FOCO]],8,0)</f>
        <v>#N/A</v>
      </c>
      <c r="E863" s="54" t="s">
        <v>3161</v>
      </c>
      <c r="F863" s="54" t="s">
        <v>3162</v>
      </c>
      <c r="G863" s="62" t="e">
        <f>+VLOOKUP(B863,MaestraLP3[[#All],[CÓDIGO]:[PRODUCTO FOCO]],30,0)*100+0.1</f>
        <v>#N/A</v>
      </c>
      <c r="H863" s="44" t="s">
        <v>3163</v>
      </c>
      <c r="I863" s="44" t="s">
        <v>3163</v>
      </c>
      <c r="J863" t="e">
        <f>+VLOOKUP(B863,MaestraLP3[[#All],[CÓDIGO]:[PRODUCTO FOCO]],29,0)</f>
        <v>#N/A</v>
      </c>
    </row>
    <row r="864" spans="1:10" x14ac:dyDescent="0.35">
      <c r="A864" s="54" t="s">
        <v>3160</v>
      </c>
      <c r="B864" s="43">
        <v>104535380</v>
      </c>
      <c r="C864" s="44" t="e">
        <f>+VLOOKUP(B864,MaestraLP3[[#All],[CÓDIGO]:[PRODUCTO FOCO]],7,0)</f>
        <v>#N/A</v>
      </c>
      <c r="D864" s="46" t="e">
        <f>+VLOOKUP(B864,MaestraLP3[[#All],[CÓDIGO]:[PRODUCTO FOCO]],8,0)</f>
        <v>#N/A</v>
      </c>
      <c r="E864" s="54" t="s">
        <v>3161</v>
      </c>
      <c r="F864" s="54" t="s">
        <v>3162</v>
      </c>
      <c r="G864" s="62" t="e">
        <f>+VLOOKUP(B864,MaestraLP3[[#All],[CÓDIGO]:[PRODUCTO FOCO]],30,0)*100+0.1</f>
        <v>#N/A</v>
      </c>
      <c r="H864" s="44" t="s">
        <v>3163</v>
      </c>
      <c r="I864" s="44" t="s">
        <v>3163</v>
      </c>
      <c r="J864" t="e">
        <f>+VLOOKUP(B864,MaestraLP3[[#All],[CÓDIGO]:[PRODUCTO FOCO]],29,0)</f>
        <v>#N/A</v>
      </c>
    </row>
    <row r="865" spans="1:10" x14ac:dyDescent="0.35">
      <c r="A865" s="54" t="s">
        <v>3160</v>
      </c>
      <c r="B865" s="43">
        <v>104539310</v>
      </c>
      <c r="C865" s="44" t="e">
        <f>+VLOOKUP(B865,MaestraLP3[[#All],[CÓDIGO]:[PRODUCTO FOCO]],7,0)</f>
        <v>#N/A</v>
      </c>
      <c r="D865" s="46" t="e">
        <f>+VLOOKUP(B865,MaestraLP3[[#All],[CÓDIGO]:[PRODUCTO FOCO]],8,0)</f>
        <v>#N/A</v>
      </c>
      <c r="E865" s="54" t="s">
        <v>3161</v>
      </c>
      <c r="F865" s="54" t="s">
        <v>3162</v>
      </c>
      <c r="G865" s="62" t="e">
        <f>+VLOOKUP(B865,MaestraLP3[[#All],[CÓDIGO]:[PRODUCTO FOCO]],30,0)*100+0.1</f>
        <v>#N/A</v>
      </c>
      <c r="H865" s="44" t="s">
        <v>3163</v>
      </c>
      <c r="I865" s="44" t="s">
        <v>3163</v>
      </c>
      <c r="J865" t="e">
        <f>+VLOOKUP(B865,MaestraLP3[[#All],[CÓDIGO]:[PRODUCTO FOCO]],29,0)</f>
        <v>#N/A</v>
      </c>
    </row>
    <row r="866" spans="1:10" x14ac:dyDescent="0.35">
      <c r="A866" s="54" t="s">
        <v>3160</v>
      </c>
      <c r="B866" s="43">
        <v>104531620</v>
      </c>
      <c r="C866" s="44" t="str">
        <f>+VLOOKUP(B866,MaestraLP3[[#All],[CÓDIGO]:[PRODUCTO FOCO]],7,0)</f>
        <v>MOSTAZAS</v>
      </c>
      <c r="D866" s="46" t="str">
        <f>+VLOOKUP(B866,MaestraLP3[[#All],[CÓDIGO]:[PRODUCTO FOCO]],8,0)</f>
        <v>MOSTAZA PET HEINZ FS 361 g</v>
      </c>
      <c r="E866" s="54" t="s">
        <v>3161</v>
      </c>
      <c r="F866" s="54" t="s">
        <v>3162</v>
      </c>
      <c r="G866" s="62" t="e">
        <f>+VLOOKUP(B866,MaestraLP3[[#All],[CÓDIGO]:[PRODUCTO FOCO]],30,0)*100+0.1</f>
        <v>#VALUE!</v>
      </c>
      <c r="H866" s="44" t="s">
        <v>3163</v>
      </c>
      <c r="I866" s="44" t="s">
        <v>3163</v>
      </c>
      <c r="J866">
        <f>+VLOOKUP(B866,MaestraLP3[[#All],[CÓDIGO]:[PRODUCTO FOCO]],29,0)</f>
        <v>1722.2222222222224</v>
      </c>
    </row>
    <row r="867" spans="1:10" x14ac:dyDescent="0.35">
      <c r="A867" s="54" t="s">
        <v>3160</v>
      </c>
      <c r="B867" s="43">
        <v>150000163</v>
      </c>
      <c r="C867" s="44" t="e">
        <f>+VLOOKUP(B867,MaestraLP3[[#All],[CÓDIGO]:[PRODUCTO FOCO]],7,0)</f>
        <v>#N/A</v>
      </c>
      <c r="D867" s="46" t="e">
        <f>+VLOOKUP(B867,MaestraLP3[[#All],[CÓDIGO]:[PRODUCTO FOCO]],8,0)</f>
        <v>#N/A</v>
      </c>
      <c r="E867" s="54" t="s">
        <v>3161</v>
      </c>
      <c r="F867" s="54" t="s">
        <v>3162</v>
      </c>
      <c r="G867" s="62" t="e">
        <f>+VLOOKUP(B867,MaestraLP3[[#All],[CÓDIGO]:[PRODUCTO FOCO]],30,0)*100+0.1</f>
        <v>#N/A</v>
      </c>
      <c r="H867" s="44" t="s">
        <v>3163</v>
      </c>
      <c r="I867" s="44" t="s">
        <v>3163</v>
      </c>
      <c r="J867" t="e">
        <f>+VLOOKUP(B867,MaestraLP3[[#All],[CÓDIGO]:[PRODUCTO FOCO]],29,0)</f>
        <v>#N/A</v>
      </c>
    </row>
    <row r="868" spans="1:10" x14ac:dyDescent="0.35">
      <c r="A868" s="54" t="s">
        <v>3160</v>
      </c>
      <c r="B868" s="43">
        <v>150001682</v>
      </c>
      <c r="C868" s="44" t="e">
        <f>+VLOOKUP(B868,MaestraLP3[[#All],[CÓDIGO]:[PRODUCTO FOCO]],7,0)</f>
        <v>#N/A</v>
      </c>
      <c r="D868" s="46" t="e">
        <f>+VLOOKUP(B868,MaestraLP3[[#All],[CÓDIGO]:[PRODUCTO FOCO]],8,0)</f>
        <v>#N/A</v>
      </c>
      <c r="E868" s="54" t="s">
        <v>3161</v>
      </c>
      <c r="F868" s="54" t="s">
        <v>3162</v>
      </c>
      <c r="G868" s="62" t="e">
        <f>+VLOOKUP(B868,MaestraLP3[[#All],[CÓDIGO]:[PRODUCTO FOCO]],30,0)*100+0.1</f>
        <v>#N/A</v>
      </c>
      <c r="H868" s="44" t="s">
        <v>3163</v>
      </c>
      <c r="I868" s="44" t="s">
        <v>3163</v>
      </c>
      <c r="J868" t="e">
        <f>+VLOOKUP(B868,MaestraLP3[[#All],[CÓDIGO]:[PRODUCTO FOCO]],29,0)</f>
        <v>#N/A</v>
      </c>
    </row>
    <row r="869" spans="1:10" x14ac:dyDescent="0.35">
      <c r="A869" s="54" t="s">
        <v>3160</v>
      </c>
      <c r="B869" s="43">
        <v>150001408</v>
      </c>
      <c r="C869" s="44" t="e">
        <f>+VLOOKUP(B869,MaestraLP3[[#All],[CÓDIGO]:[PRODUCTO FOCO]],7,0)</f>
        <v>#N/A</v>
      </c>
      <c r="D869" s="46" t="e">
        <f>+VLOOKUP(B869,MaestraLP3[[#All],[CÓDIGO]:[PRODUCTO FOCO]],8,0)</f>
        <v>#N/A</v>
      </c>
      <c r="E869" s="54" t="s">
        <v>3161</v>
      </c>
      <c r="F869" s="54" t="s">
        <v>3162</v>
      </c>
      <c r="G869" s="62" t="e">
        <f>+VLOOKUP(B869,MaestraLP3[[#All],[CÓDIGO]:[PRODUCTO FOCO]],30,0)*100+0.1</f>
        <v>#N/A</v>
      </c>
      <c r="H869" s="44" t="s">
        <v>3163</v>
      </c>
      <c r="I869" s="44" t="s">
        <v>3163</v>
      </c>
      <c r="J869" t="e">
        <f>+VLOOKUP(B869,MaestraLP3[[#All],[CÓDIGO]:[PRODUCTO FOCO]],29,0)</f>
        <v>#N/A</v>
      </c>
    </row>
    <row r="870" spans="1:10" x14ac:dyDescent="0.35">
      <c r="A870" s="54" t="s">
        <v>3160</v>
      </c>
      <c r="B870" s="43">
        <v>150001685</v>
      </c>
      <c r="C870" s="44" t="e">
        <f>+VLOOKUP(B870,MaestraLP3[[#All],[CÓDIGO]:[PRODUCTO FOCO]],7,0)</f>
        <v>#N/A</v>
      </c>
      <c r="D870" s="46" t="e">
        <f>+VLOOKUP(B870,MaestraLP3[[#All],[CÓDIGO]:[PRODUCTO FOCO]],8,0)</f>
        <v>#N/A</v>
      </c>
      <c r="E870" s="54" t="s">
        <v>3161</v>
      </c>
      <c r="F870" s="54" t="s">
        <v>3162</v>
      </c>
      <c r="G870" s="62" t="e">
        <f>+VLOOKUP(B870,MaestraLP3[[#All],[CÓDIGO]:[PRODUCTO FOCO]],30,0)*100+0.1</f>
        <v>#N/A</v>
      </c>
      <c r="H870" s="44" t="s">
        <v>3163</v>
      </c>
      <c r="I870" s="44" t="s">
        <v>3163</v>
      </c>
      <c r="J870" t="e">
        <f>+VLOOKUP(B870,MaestraLP3[[#All],[CÓDIGO]:[PRODUCTO FOCO]],29,0)</f>
        <v>#N/A</v>
      </c>
    </row>
    <row r="871" spans="1:10" x14ac:dyDescent="0.35">
      <c r="A871" s="54" t="s">
        <v>3160</v>
      </c>
      <c r="B871" s="43">
        <v>104529810</v>
      </c>
      <c r="C871" s="44" t="str">
        <f>+VLOOKUP(B871,MaestraLP3[[#All],[CÓDIGO]:[PRODUCTO FOCO]],7,0)</f>
        <v>DESCONTINUADOS</v>
      </c>
      <c r="D871" s="46" t="str">
        <f>+VLOOKUP(B871,MaestraLP3[[#All],[CÓDIGO]:[PRODUCTO FOCO]],8,0)</f>
        <v>MASCARILLA KN95 BLANCA 10 uds</v>
      </c>
      <c r="E871" s="54" t="s">
        <v>3161</v>
      </c>
      <c r="F871" s="54" t="s">
        <v>3162</v>
      </c>
      <c r="G871" s="62" t="e">
        <f>+VLOOKUP(B871,MaestraLP3[[#All],[CÓDIGO]:[PRODUCTO FOCO]],30,0)*100+0.1</f>
        <v>#VALUE!</v>
      </c>
      <c r="H871" s="44" t="s">
        <v>3163</v>
      </c>
      <c r="I871" s="44" t="s">
        <v>3163</v>
      </c>
      <c r="J871">
        <f>+VLOOKUP(B871,MaestraLP3[[#All],[CÓDIGO]:[PRODUCTO FOCO]],29,0)</f>
        <v>-10368.75</v>
      </c>
    </row>
    <row r="872" spans="1:10" x14ac:dyDescent="0.35">
      <c r="A872" s="54" t="s">
        <v>3160</v>
      </c>
      <c r="B872" s="43">
        <v>104531450</v>
      </c>
      <c r="C872" s="44" t="str">
        <f>+VLOOKUP(B872,MaestraLP3[[#All],[CÓDIGO]:[PRODUCTO FOCO]],7,0)</f>
        <v>DESCONTINUADOS</v>
      </c>
      <c r="D872" s="46" t="str">
        <f>+VLOOKUP(B872,MaestraLP3[[#All],[CÓDIGO]:[PRODUCTO FOCO]],8,0)</f>
        <v>MASCARILLA KN95 NEGRA 10 uds</v>
      </c>
      <c r="E872" s="54" t="s">
        <v>3161</v>
      </c>
      <c r="F872" s="54" t="s">
        <v>3162</v>
      </c>
      <c r="G872" s="62" t="e">
        <f>+VLOOKUP(B872,MaestraLP3[[#All],[CÓDIGO]:[PRODUCTO FOCO]],30,0)*100+0.1</f>
        <v>#VALUE!</v>
      </c>
      <c r="H872" s="44" t="s">
        <v>3163</v>
      </c>
      <c r="I872" s="44" t="s">
        <v>3163</v>
      </c>
      <c r="J872">
        <f>+VLOOKUP(B872,MaestraLP3[[#All],[CÓDIGO]:[PRODUCTO FOCO]],29,0)</f>
        <v>-10625</v>
      </c>
    </row>
    <row r="873" spans="1:10" x14ac:dyDescent="0.35">
      <c r="A873" s="54" t="s">
        <v>3160</v>
      </c>
      <c r="B873" s="43">
        <v>104538880</v>
      </c>
      <c r="C873" s="44" t="str">
        <f>+VLOOKUP(B873,MaestraLP3[[#All],[CÓDIGO]:[PRODUCTO FOCO]],7,0)</f>
        <v>DESCONTINUADOS</v>
      </c>
      <c r="D873" s="46" t="str">
        <f>+VLOOKUP(B873,MaestraLP3[[#All],[CÓDIGO]:[PRODUCTO FOCO]],8,0)</f>
        <v>REVOLVEDOR MADERA 14 CM 5000 UDS</v>
      </c>
      <c r="E873" s="54" t="s">
        <v>3161</v>
      </c>
      <c r="F873" s="54" t="s">
        <v>3162</v>
      </c>
      <c r="G873" s="62" t="e">
        <f>+VLOOKUP(B873,MaestraLP3[[#All],[CÓDIGO]:[PRODUCTO FOCO]],30,0)*100+0.1</f>
        <v>#VALUE!</v>
      </c>
      <c r="H873" s="44" t="s">
        <v>3163</v>
      </c>
      <c r="I873" s="44" t="s">
        <v>3163</v>
      </c>
      <c r="J873">
        <f>+VLOOKUP(B873,MaestraLP3[[#All],[CÓDIGO]:[PRODUCTO FOCO]],29,0)</f>
        <v>-1755.4545454545455</v>
      </c>
    </row>
    <row r="874" spans="1:10" x14ac:dyDescent="0.35">
      <c r="A874" s="54" t="s">
        <v>3160</v>
      </c>
      <c r="B874" s="43">
        <v>150000304</v>
      </c>
      <c r="C874" s="44" t="str">
        <f>+VLOOKUP(B874,MaestraLP3[[#All],[CÓDIGO]:[PRODUCTO FOCO]],7,0)</f>
        <v>DESCONTINUADOS</v>
      </c>
      <c r="D874" s="46" t="str">
        <f>+VLOOKUP(B874,MaestraLP3[[#All],[CÓDIGO]:[PRODUCTO FOCO]],8,0)</f>
        <v>PAÑO ESPONJA ABSORBENTE VIRUTEX 3 uds.</v>
      </c>
      <c r="E874" s="54" t="s">
        <v>3161</v>
      </c>
      <c r="F874" s="54" t="s">
        <v>3162</v>
      </c>
      <c r="G874" s="62" t="e">
        <f>+VLOOKUP(B874,MaestraLP3[[#All],[CÓDIGO]:[PRODUCTO FOCO]],30,0)*100+0.1</f>
        <v>#VALUE!</v>
      </c>
      <c r="H874" s="44" t="s">
        <v>3163</v>
      </c>
      <c r="I874" s="44" t="s">
        <v>3163</v>
      </c>
      <c r="J874">
        <f>+VLOOKUP(B874,MaestraLP3[[#All],[CÓDIGO]:[PRODUCTO FOCO]],29,0)</f>
        <v>-5631.3888888888887</v>
      </c>
    </row>
    <row r="875" spans="1:10" x14ac:dyDescent="0.35">
      <c r="A875" s="54" t="s">
        <v>3160</v>
      </c>
      <c r="B875" s="43">
        <v>150001924</v>
      </c>
      <c r="C875" s="44" t="str">
        <f>+VLOOKUP(B875,MaestraLP3[[#All],[CÓDIGO]:[PRODUCTO FOCO]],7,0)</f>
        <v>DESCONTINUADOS</v>
      </c>
      <c r="D875" s="46" t="str">
        <f>+VLOOKUP(B875,MaestraLP3[[#All],[CÓDIGO]:[PRODUCTO FOCO]],8,0)</f>
        <v>40011 COBERTOR DE WC 125 uds.</v>
      </c>
      <c r="E875" s="54" t="s">
        <v>3161</v>
      </c>
      <c r="F875" s="54" t="s">
        <v>3162</v>
      </c>
      <c r="G875" s="62" t="e">
        <f>+VLOOKUP(B875,MaestraLP3[[#All],[CÓDIGO]:[PRODUCTO FOCO]],30,0)*100+0.1</f>
        <v>#VALUE!</v>
      </c>
      <c r="H875" s="44" t="s">
        <v>3163</v>
      </c>
      <c r="I875" s="44" t="s">
        <v>3163</v>
      </c>
      <c r="J875">
        <f>+VLOOKUP(B875,MaestraLP3[[#All],[CÓDIGO]:[PRODUCTO FOCO]],29,0)</f>
        <v>-3202.8281249999995</v>
      </c>
    </row>
    <row r="876" spans="1:10" x14ac:dyDescent="0.35">
      <c r="A876" s="54" t="s">
        <v>3160</v>
      </c>
      <c r="B876" s="43">
        <v>104542670</v>
      </c>
      <c r="C876" s="44" t="str">
        <f>+VLOOKUP(B876,MaestraLP3[[#All],[CÓDIGO]:[PRODUCTO FOCO]],7,0)</f>
        <v>CAFES DE GRANO MOLIDO</v>
      </c>
      <c r="D876" s="46" t="str">
        <f>+VLOOKUP(B876,MaestraLP3[[#All],[CÓDIGO]:[PRODUCTO FOCO]],8,0)</f>
        <v>CAFE MOL FILTRO CLASSICO LAVAZZA 226 g</v>
      </c>
      <c r="E876" s="54" t="s">
        <v>3161</v>
      </c>
      <c r="F876" s="54" t="s">
        <v>3162</v>
      </c>
      <c r="G876" s="62" t="e">
        <f>+VLOOKUP(B876,MaestraLP3[[#All],[CÓDIGO]:[PRODUCTO FOCO]],30,0)*100+0.1</f>
        <v>#VALUE!</v>
      </c>
      <c r="H876" s="44" t="s">
        <v>3163</v>
      </c>
      <c r="I876" s="44" t="s">
        <v>3163</v>
      </c>
      <c r="J876">
        <f>+VLOOKUP(B876,MaestraLP3[[#All],[CÓDIGO]:[PRODUCTO FOCO]],29,0)</f>
        <v>17926.017699115047</v>
      </c>
    </row>
    <row r="877" spans="1:10" x14ac:dyDescent="0.35">
      <c r="A877" s="54" t="s">
        <v>3160</v>
      </c>
      <c r="B877" s="43">
        <v>104528970</v>
      </c>
      <c r="C877" s="44" t="str">
        <f>+VLOOKUP(B877,MaestraLP3[[#All],[CÓDIGO]:[PRODUCTO FOCO]],7,0)</f>
        <v>CAFES DE GRANO MOLIDO</v>
      </c>
      <c r="D877" s="46" t="str">
        <f>+VLOOKUP(B877,MaestraLP3[[#All],[CÓDIGO]:[PRODUCTO FOCO]],8,0)</f>
        <v>CAFE MOLIDO FILTRO CLASICO LAVAZZA 1 kg</v>
      </c>
      <c r="E877" s="54" t="s">
        <v>3161</v>
      </c>
      <c r="F877" s="54" t="s">
        <v>3162</v>
      </c>
      <c r="G877" s="62" t="e">
        <f>+VLOOKUP(B877,MaestraLP3[[#All],[CÓDIGO]:[PRODUCTO FOCO]],30,0)*100+0.1</f>
        <v>#VALUE!</v>
      </c>
      <c r="H877" s="44" t="s">
        <v>3163</v>
      </c>
      <c r="I877" s="44" t="s">
        <v>3163</v>
      </c>
      <c r="J877">
        <f>+VLOOKUP(B877,MaestraLP3[[#All],[CÓDIGO]:[PRODUCTO FOCO]],29,0)</f>
        <v>11731.666666666666</v>
      </c>
    </row>
    <row r="878" spans="1:10" x14ac:dyDescent="0.35">
      <c r="A878" s="54" t="s">
        <v>3160</v>
      </c>
      <c r="B878" s="43">
        <v>104539720</v>
      </c>
      <c r="C878" s="44" t="e">
        <f>+VLOOKUP(B878,MaestraLP3[[#All],[CÓDIGO]:[PRODUCTO FOCO]],7,0)</f>
        <v>#N/A</v>
      </c>
      <c r="D878" s="46" t="e">
        <f>+VLOOKUP(B878,MaestraLP3[[#All],[CÓDIGO]:[PRODUCTO FOCO]],8,0)</f>
        <v>#N/A</v>
      </c>
      <c r="E878" s="54" t="s">
        <v>3161</v>
      </c>
      <c r="F878" s="54" t="s">
        <v>3162</v>
      </c>
      <c r="G878" s="62" t="e">
        <f>+VLOOKUP(B878,MaestraLP3[[#All],[CÓDIGO]:[PRODUCTO FOCO]],30,0)*100+0.1</f>
        <v>#N/A</v>
      </c>
      <c r="H878" s="44" t="s">
        <v>3163</v>
      </c>
      <c r="I878" s="44" t="s">
        <v>3163</v>
      </c>
      <c r="J878" t="e">
        <f>+VLOOKUP(B878,MaestraLP3[[#All],[CÓDIGO]:[PRODUCTO FOCO]],29,0)</f>
        <v>#N/A</v>
      </c>
    </row>
    <row r="879" spans="1:10" x14ac:dyDescent="0.35">
      <c r="A879" s="54" t="s">
        <v>3160</v>
      </c>
      <c r="B879" s="43">
        <v>104539120</v>
      </c>
      <c r="C879" s="44" t="str">
        <f>+VLOOKUP(B879,MaestraLP3[[#All],[CÓDIGO]:[PRODUCTO FOCO]],7,0)</f>
        <v>CAMARONES</v>
      </c>
      <c r="D879" s="46" t="str">
        <f>+VLOOKUP(B879,MaestraLP3[[#All],[CÓDIGO]:[PRODUCTO FOCO]],8,0)</f>
        <v>CAMARON CRUDO CON CASCARA 26/30 IQF 1 KG</v>
      </c>
      <c r="E879" s="54" t="s">
        <v>3161</v>
      </c>
      <c r="F879" s="54" t="s">
        <v>3162</v>
      </c>
      <c r="G879" s="62" t="e">
        <f>+VLOOKUP(B879,MaestraLP3[[#All],[CÓDIGO]:[PRODUCTO FOCO]],30,0)*100+0.1</f>
        <v>#VALUE!</v>
      </c>
      <c r="H879" s="44" t="s">
        <v>3163</v>
      </c>
      <c r="I879" s="44" t="s">
        <v>3163</v>
      </c>
      <c r="J879">
        <f>+VLOOKUP(B879,MaestraLP3[[#All],[CÓDIGO]:[PRODUCTO FOCO]],29,0)</f>
        <v>371.99999999999994</v>
      </c>
    </row>
    <row r="880" spans="1:10" x14ac:dyDescent="0.35">
      <c r="A880" s="54" t="s">
        <v>3160</v>
      </c>
      <c r="B880" s="43">
        <v>104340040</v>
      </c>
      <c r="C880" s="44" t="str">
        <f>+VLOOKUP(B880,MaestraLP3[[#All],[CÓDIGO]:[PRODUCTO FOCO]],7,0)</f>
        <v>CAMARONES</v>
      </c>
      <c r="D880" s="46" t="str">
        <f>+VLOOKUP(B880,MaestraLP3[[#All],[CÓDIGO]:[PRODUCTO FOCO]],8,0)</f>
        <v>CAMARON ECU CRUDO CON CASCARA 26/30 1 KG</v>
      </c>
      <c r="E880" s="54" t="s">
        <v>3161</v>
      </c>
      <c r="F880" s="54" t="s">
        <v>3162</v>
      </c>
      <c r="G880" s="62" t="e">
        <f>+VLOOKUP(B880,MaestraLP3[[#All],[CÓDIGO]:[PRODUCTO FOCO]],30,0)*100+0.1</f>
        <v>#VALUE!</v>
      </c>
      <c r="H880" s="44" t="s">
        <v>3163</v>
      </c>
      <c r="I880" s="44" t="s">
        <v>3163</v>
      </c>
      <c r="J880">
        <f>+VLOOKUP(B880,MaestraLP3[[#All],[CÓDIGO]:[PRODUCTO FOCO]],29,0)</f>
        <v>0</v>
      </c>
    </row>
    <row r="881" spans="1:10" x14ac:dyDescent="0.35">
      <c r="A881" s="54" t="s">
        <v>3160</v>
      </c>
      <c r="B881" s="43">
        <v>104516630</v>
      </c>
      <c r="C881" s="44" t="str">
        <f>+VLOOKUP(B881,MaestraLP3[[#All],[CÓDIGO]:[PRODUCTO FOCO]],7,0)</f>
        <v>CAMARONES</v>
      </c>
      <c r="D881" s="46" t="str">
        <f>+VLOOKUP(B881,MaestraLP3[[#All],[CÓDIGO]:[PRODUCTO FOCO]],8,0)</f>
        <v>CAMARON MARIPOSA APANADO COCO 1,36KG</v>
      </c>
      <c r="E881" s="54" t="s">
        <v>3161</v>
      </c>
      <c r="F881" s="54" t="s">
        <v>3162</v>
      </c>
      <c r="G881" s="62" t="e">
        <f>+VLOOKUP(B881,MaestraLP3[[#All],[CÓDIGO]:[PRODUCTO FOCO]],30,0)*100+0.1</f>
        <v>#VALUE!</v>
      </c>
      <c r="H881" s="44" t="s">
        <v>3163</v>
      </c>
      <c r="I881" s="44" t="s">
        <v>3163</v>
      </c>
      <c r="J881">
        <f>+VLOOKUP(B881,MaestraLP3[[#All],[CÓDIGO]:[PRODUCTO FOCO]],29,0)</f>
        <v>71.889705882353255</v>
      </c>
    </row>
    <row r="882" spans="1:10" x14ac:dyDescent="0.35">
      <c r="A882" s="54" t="s">
        <v>3160</v>
      </c>
      <c r="B882" s="43">
        <v>104538100</v>
      </c>
      <c r="C882" s="44" t="e">
        <f>+VLOOKUP(B882,MaestraLP3[[#All],[CÓDIGO]:[PRODUCTO FOCO]],7,0)</f>
        <v>#N/A</v>
      </c>
      <c r="D882" s="46" t="e">
        <f>+VLOOKUP(B882,MaestraLP3[[#All],[CÓDIGO]:[PRODUCTO FOCO]],8,0)</f>
        <v>#N/A</v>
      </c>
      <c r="E882" s="54" t="s">
        <v>3161</v>
      </c>
      <c r="F882" s="54" t="s">
        <v>3162</v>
      </c>
      <c r="G882" s="62" t="e">
        <f>+VLOOKUP(B882,MaestraLP3[[#All],[CÓDIGO]:[PRODUCTO FOCO]],30,0)*100+0.1</f>
        <v>#N/A</v>
      </c>
      <c r="H882" s="44" t="s">
        <v>3163</v>
      </c>
      <c r="I882" s="44" t="s">
        <v>3163</v>
      </c>
      <c r="J882" t="e">
        <f>+VLOOKUP(B882,MaestraLP3[[#All],[CÓDIGO]:[PRODUCTO FOCO]],29,0)</f>
        <v>#N/A</v>
      </c>
    </row>
    <row r="883" spans="1:10" x14ac:dyDescent="0.35">
      <c r="A883" s="54" t="s">
        <v>3160</v>
      </c>
      <c r="B883" s="43">
        <v>104544970</v>
      </c>
      <c r="C883" s="44" t="str">
        <f>+VLOOKUP(B883,MaestraLP3[[#All],[CÓDIGO]:[PRODUCTO FOCO]],7,0)</f>
        <v>MARISCOS Y MOLUSCOS</v>
      </c>
      <c r="D883" s="46" t="str">
        <f>+VLOOKUP(B883,MaestraLP3[[#All],[CÓDIGO]:[PRODUCTO FOCO]],8,0)</f>
        <v>SURTIDO MARISCOS IQF 1 KG</v>
      </c>
      <c r="E883" s="54" t="s">
        <v>3161</v>
      </c>
      <c r="F883" s="54" t="s">
        <v>3162</v>
      </c>
      <c r="G883" s="62" t="e">
        <f>+VLOOKUP(B883,MaestraLP3[[#All],[CÓDIGO]:[PRODUCTO FOCO]],30,0)*100+0.1</f>
        <v>#VALUE!</v>
      </c>
      <c r="H883" s="44" t="s">
        <v>3163</v>
      </c>
      <c r="I883" s="44" t="s">
        <v>3163</v>
      </c>
      <c r="J883">
        <f>+VLOOKUP(B883,MaestraLP3[[#All],[CÓDIGO]:[PRODUCTO FOCO]],29,0)</f>
        <v>150</v>
      </c>
    </row>
    <row r="884" spans="1:10" x14ac:dyDescent="0.35">
      <c r="A884" s="54" t="s">
        <v>3160</v>
      </c>
      <c r="B884" s="43">
        <v>104538350</v>
      </c>
      <c r="C884" s="44" t="e">
        <f>+VLOOKUP(B884,MaestraLP3[[#All],[CÓDIGO]:[PRODUCTO FOCO]],7,0)</f>
        <v>#N/A</v>
      </c>
      <c r="D884" s="46" t="e">
        <f>+VLOOKUP(B884,MaestraLP3[[#All],[CÓDIGO]:[PRODUCTO FOCO]],8,0)</f>
        <v>#N/A</v>
      </c>
      <c r="E884" s="54" t="s">
        <v>3161</v>
      </c>
      <c r="F884" s="54" t="s">
        <v>3162</v>
      </c>
      <c r="G884" s="62" t="e">
        <f>+VLOOKUP(B884,MaestraLP3[[#All],[CÓDIGO]:[PRODUCTO FOCO]],30,0)*100+0.1</f>
        <v>#N/A</v>
      </c>
      <c r="H884" s="44" t="s">
        <v>3163</v>
      </c>
      <c r="I884" s="44" t="s">
        <v>3163</v>
      </c>
      <c r="J884" t="e">
        <f>+VLOOKUP(B884,MaestraLP3[[#All],[CÓDIGO]:[PRODUCTO FOCO]],29,0)</f>
        <v>#N/A</v>
      </c>
    </row>
    <row r="885" spans="1:10" x14ac:dyDescent="0.35">
      <c r="A885" s="54" t="s">
        <v>3160</v>
      </c>
      <c r="B885" s="43">
        <v>104537930</v>
      </c>
      <c r="C885" s="44" t="e">
        <f>+VLOOKUP(B885,MaestraLP3[[#All],[CÓDIGO]:[PRODUCTO FOCO]],7,0)</f>
        <v>#N/A</v>
      </c>
      <c r="D885" s="46" t="e">
        <f>+VLOOKUP(B885,MaestraLP3[[#All],[CÓDIGO]:[PRODUCTO FOCO]],8,0)</f>
        <v>#N/A</v>
      </c>
      <c r="E885" s="54" t="s">
        <v>3161</v>
      </c>
      <c r="F885" s="54" t="s">
        <v>3162</v>
      </c>
      <c r="G885" s="62" t="e">
        <f>+VLOOKUP(B885,MaestraLP3[[#All],[CÓDIGO]:[PRODUCTO FOCO]],30,0)*100+0.1</f>
        <v>#N/A</v>
      </c>
      <c r="H885" s="44" t="s">
        <v>3163</v>
      </c>
      <c r="I885" s="44" t="s">
        <v>3163</v>
      </c>
      <c r="J885" t="e">
        <f>+VLOOKUP(B885,MaestraLP3[[#All],[CÓDIGO]:[PRODUCTO FOCO]],29,0)</f>
        <v>#N/A</v>
      </c>
    </row>
    <row r="886" spans="1:10" x14ac:dyDescent="0.35">
      <c r="A886" s="54" t="s">
        <v>3160</v>
      </c>
      <c r="B886" s="43">
        <v>104539450</v>
      </c>
      <c r="C886" s="44" t="str">
        <f>+VLOOKUP(B886,MaestraLP3[[#All],[CÓDIGO]:[PRODUCTO FOCO]],7,0)</f>
        <v>ACEITES DE OLIVA</v>
      </c>
      <c r="D886" s="46" t="str">
        <f>+VLOOKUP(B886,MaestraLP3[[#All],[CÓDIGO]:[PRODUCTO FOCO]],8,0)</f>
        <v>ACEITE OLIVA E/VIRGEN OLIVE&amp;CO 250 ml</v>
      </c>
      <c r="E886" s="54" t="s">
        <v>3161</v>
      </c>
      <c r="F886" s="54" t="s">
        <v>3162</v>
      </c>
      <c r="G886" s="62" t="e">
        <f>+VLOOKUP(B886,MaestraLP3[[#All],[CÓDIGO]:[PRODUCTO FOCO]],30,0)*100+0.1</f>
        <v>#VALUE!</v>
      </c>
      <c r="H886" s="44" t="s">
        <v>3163</v>
      </c>
      <c r="I886" s="44" t="s">
        <v>3163</v>
      </c>
      <c r="J886">
        <f>+VLOOKUP(B886,MaestraLP3[[#All],[CÓDIGO]:[PRODUCTO FOCO]],29,0)</f>
        <v>6688</v>
      </c>
    </row>
    <row r="887" spans="1:10" x14ac:dyDescent="0.35">
      <c r="A887" s="54" t="s">
        <v>3160</v>
      </c>
      <c r="B887" s="43">
        <v>104539460</v>
      </c>
      <c r="C887" s="44" t="str">
        <f>+VLOOKUP(B887,MaestraLP3[[#All],[CÓDIGO]:[PRODUCTO FOCO]],7,0)</f>
        <v>ACEITES DE OLIVA</v>
      </c>
      <c r="D887" s="46" t="str">
        <f>+VLOOKUP(B887,MaestraLP3[[#All],[CÓDIGO]:[PRODUCTO FOCO]],8,0)</f>
        <v>ACEITE OLIVA E/VIRGEN OLIVE&amp;CO 4,85 L</v>
      </c>
      <c r="E887" s="54" t="s">
        <v>3161</v>
      </c>
      <c r="F887" s="54" t="s">
        <v>3162</v>
      </c>
      <c r="G887" s="62" t="e">
        <f>+VLOOKUP(B887,MaestraLP3[[#All],[CÓDIGO]:[PRODUCTO FOCO]],30,0)*100+0.1</f>
        <v>#VALUE!</v>
      </c>
      <c r="H887" s="44" t="s">
        <v>3163</v>
      </c>
      <c r="I887" s="44" t="s">
        <v>3163</v>
      </c>
      <c r="J887">
        <f>+VLOOKUP(B887,MaestraLP3[[#All],[CÓDIGO]:[PRODUCTO FOCO]],29,0)</f>
        <v>5200</v>
      </c>
    </row>
    <row r="888" spans="1:10" x14ac:dyDescent="0.35">
      <c r="A888" s="54" t="s">
        <v>3160</v>
      </c>
      <c r="B888" s="43">
        <v>104524420</v>
      </c>
      <c r="C888" s="44" t="str">
        <f>+VLOOKUP(B888,MaestraLP3[[#All],[CÓDIGO]:[PRODUCTO FOCO]],7,0)</f>
        <v>ACEITES DE OLIVA</v>
      </c>
      <c r="D888" s="46" t="str">
        <f>+VLOOKUP(B888,MaestraLP3[[#All],[CÓDIGO]:[PRODUCTO FOCO]],8,0)</f>
        <v>ACEITE OLIVA E/VIRGEN ZAYTA 500 ml</v>
      </c>
      <c r="E888" s="54" t="s">
        <v>3161</v>
      </c>
      <c r="F888" s="54" t="s">
        <v>3162</v>
      </c>
      <c r="G888" s="62" t="e">
        <f>+VLOOKUP(B888,MaestraLP3[[#All],[CÓDIGO]:[PRODUCTO FOCO]],30,0)*100+0.1</f>
        <v>#VALUE!</v>
      </c>
      <c r="H888" s="44" t="s">
        <v>3163</v>
      </c>
      <c r="I888" s="44" t="s">
        <v>3163</v>
      </c>
      <c r="J888">
        <f>+VLOOKUP(B888,MaestraLP3[[#All],[CÓDIGO]:[PRODUCTO FOCO]],29,0)</f>
        <v>4115.7666666666673</v>
      </c>
    </row>
    <row r="889" spans="1:10" x14ac:dyDescent="0.35">
      <c r="A889" s="54" t="s">
        <v>3160</v>
      </c>
      <c r="B889" s="43">
        <v>104521640</v>
      </c>
      <c r="C889" s="44" t="str">
        <f>+VLOOKUP(B889,MaestraLP3[[#All],[CÓDIGO]:[PRODUCTO FOCO]],7,0)</f>
        <v>ACEITES DE OLIVA</v>
      </c>
      <c r="D889" s="46" t="str">
        <f>+VLOOKUP(B889,MaestraLP3[[#All],[CÓDIGO]:[PRODUCTO FOCO]],8,0)</f>
        <v>ACEITE OLIVA NUTRICAMPO 5 l</v>
      </c>
      <c r="E889" s="54" t="s">
        <v>3161</v>
      </c>
      <c r="F889" s="54" t="s">
        <v>3162</v>
      </c>
      <c r="G889" s="62" t="e">
        <f>+VLOOKUP(B889,MaestraLP3[[#All],[CÓDIGO]:[PRODUCTO FOCO]],30,0)*100+0.1</f>
        <v>#VALUE!</v>
      </c>
      <c r="H889" s="44" t="s">
        <v>3163</v>
      </c>
      <c r="I889" s="44" t="s">
        <v>3163</v>
      </c>
      <c r="J889">
        <f>+VLOOKUP(B889,MaestraLP3[[#All],[CÓDIGO]:[PRODUCTO FOCO]],29,0)</f>
        <v>3933.34</v>
      </c>
    </row>
    <row r="890" spans="1:10" x14ac:dyDescent="0.35">
      <c r="A890" s="54" t="s">
        <v>3160</v>
      </c>
      <c r="B890" s="43">
        <v>104537630</v>
      </c>
      <c r="C890" s="44" t="str">
        <f>+VLOOKUP(B890,MaestraLP3[[#All],[CÓDIGO]:[PRODUCTO FOCO]],7,0)</f>
        <v>ACEITES DE OLIVA</v>
      </c>
      <c r="D890" s="46" t="str">
        <f>+VLOOKUP(B890,MaestraLP3[[#All],[CÓDIGO]:[PRODUCTO FOCO]],8,0)</f>
        <v>ACEITE OLIVA NUTRICAMPO 500 ML</v>
      </c>
      <c r="E890" s="54" t="s">
        <v>3161</v>
      </c>
      <c r="F890" s="54" t="s">
        <v>3162</v>
      </c>
      <c r="G890" s="62" t="e">
        <f>+VLOOKUP(B890,MaestraLP3[[#All],[CÓDIGO]:[PRODUCTO FOCO]],30,0)*100+0.1</f>
        <v>#VALUE!</v>
      </c>
      <c r="H890" s="44" t="s">
        <v>3163</v>
      </c>
      <c r="I890" s="44" t="s">
        <v>3163</v>
      </c>
      <c r="J890">
        <f>+VLOOKUP(B890,MaestraLP3[[#All],[CÓDIGO]:[PRODUCTO FOCO]],29,0)</f>
        <v>2868.6</v>
      </c>
    </row>
    <row r="891" spans="1:10" x14ac:dyDescent="0.35">
      <c r="A891" s="54" t="s">
        <v>3160</v>
      </c>
      <c r="B891" s="43">
        <v>150000273</v>
      </c>
      <c r="C891" s="44" t="str">
        <f>+VLOOKUP(B891,MaestraLP3[[#All],[CÓDIGO]:[PRODUCTO FOCO]],7,0)</f>
        <v>ACEITES ESPECIALES</v>
      </c>
      <c r="D891" s="46" t="str">
        <f>+VLOOKUP(B891,MaestraLP3[[#All],[CÓDIGO]:[PRODUCTO FOCO]],8,0)</f>
        <v>ACEITE FRITO MASTER 10 l</v>
      </c>
      <c r="E891" s="54" t="s">
        <v>3161</v>
      </c>
      <c r="F891" s="54" t="s">
        <v>3162</v>
      </c>
      <c r="G891" s="62" t="e">
        <f>+VLOOKUP(B891,MaestraLP3[[#All],[CÓDIGO]:[PRODUCTO FOCO]],30,0)*100+0.1</f>
        <v>#VALUE!</v>
      </c>
      <c r="H891" s="44" t="s">
        <v>3163</v>
      </c>
      <c r="I891" s="44" t="s">
        <v>3163</v>
      </c>
      <c r="J891">
        <f>+VLOOKUP(B891,MaestraLP3[[#All],[CÓDIGO]:[PRODUCTO FOCO]],29,0)</f>
        <v>1117.2478165938867</v>
      </c>
    </row>
    <row r="892" spans="1:10" x14ac:dyDescent="0.35">
      <c r="A892" s="54" t="s">
        <v>3160</v>
      </c>
      <c r="B892" s="43">
        <v>104534130</v>
      </c>
      <c r="C892" s="44" t="str">
        <f>+VLOOKUP(B892,MaestraLP3[[#All],[CÓDIGO]:[PRODUCTO FOCO]],7,0)</f>
        <v>ACEITES ESPECIALES</v>
      </c>
      <c r="D892" s="46" t="str">
        <f>+VLOOKUP(B892,MaestraLP3[[#All],[CÓDIGO]:[PRODUCTO FOCO]],8,0)</f>
        <v>ACEITE SESAMO MAYAMOTO 500 ml</v>
      </c>
      <c r="E892" s="54" t="s">
        <v>3161</v>
      </c>
      <c r="F892" s="54" t="s">
        <v>3162</v>
      </c>
      <c r="G892" s="62" t="e">
        <f>+VLOOKUP(B892,MaestraLP3[[#All],[CÓDIGO]:[PRODUCTO FOCO]],30,0)*100+0.1</f>
        <v>#VALUE!</v>
      </c>
      <c r="H892" s="44" t="s">
        <v>3163</v>
      </c>
      <c r="I892" s="44" t="s">
        <v>3163</v>
      </c>
      <c r="J892">
        <f>+VLOOKUP(B892,MaestraLP3[[#All],[CÓDIGO]:[PRODUCTO FOCO]],29,0)</f>
        <v>1242.6666666666667</v>
      </c>
    </row>
    <row r="893" spans="1:10" x14ac:dyDescent="0.35">
      <c r="A893" s="54" t="s">
        <v>3160</v>
      </c>
      <c r="B893" s="43">
        <v>104500940</v>
      </c>
      <c r="C893" s="44" t="str">
        <f>+VLOOKUP(B893,MaestraLP3[[#All],[CÓDIGO]:[PRODUCTO FOCO]],7,0)</f>
        <v>ACEITES VEGETALES</v>
      </c>
      <c r="D893" s="46" t="str">
        <f>+VLOOKUP(B893,MaestraLP3[[#All],[CÓDIGO]:[PRODUCTO FOCO]],8,0)</f>
        <v>ACEITE MARAVILLA NATURA 3 l</v>
      </c>
      <c r="E893" s="54" t="s">
        <v>3161</v>
      </c>
      <c r="F893" s="54" t="s">
        <v>3162</v>
      </c>
      <c r="G893" s="62" t="e">
        <f>+VLOOKUP(B893,MaestraLP3[[#All],[CÓDIGO]:[PRODUCTO FOCO]],30,0)*100+0.1</f>
        <v>#VALUE!</v>
      </c>
      <c r="H893" s="44" t="s">
        <v>3163</v>
      </c>
      <c r="I893" s="44" t="s">
        <v>3163</v>
      </c>
      <c r="J893">
        <f>+VLOOKUP(B893,MaestraLP3[[#All],[CÓDIGO]:[PRODUCTO FOCO]],29,0)</f>
        <v>1276.0988888888887</v>
      </c>
    </row>
    <row r="894" spans="1:10" x14ac:dyDescent="0.35">
      <c r="A894" s="54" t="s">
        <v>3160</v>
      </c>
      <c r="B894" s="43">
        <v>104540490</v>
      </c>
      <c r="C894" s="44" t="str">
        <f>+VLOOKUP(B894,MaestraLP3[[#All],[CÓDIGO]:[PRODUCTO FOCO]],7,0)</f>
        <v>ACEITES VEGETALES</v>
      </c>
      <c r="D894" s="46" t="str">
        <f>+VLOOKUP(B894,MaestraLP3[[#All],[CÓDIGO]:[PRODUCTO FOCO]],8,0)</f>
        <v>ACEITE MARAVILLA PARRAL 5 L</v>
      </c>
      <c r="E894" s="54" t="s">
        <v>3161</v>
      </c>
      <c r="F894" s="54" t="s">
        <v>3162</v>
      </c>
      <c r="G894" s="62" t="e">
        <f>+VLOOKUP(B894,MaestraLP3[[#All],[CÓDIGO]:[PRODUCTO FOCO]],30,0)*100+0.1</f>
        <v>#VALUE!</v>
      </c>
      <c r="H894" s="44" t="s">
        <v>3163</v>
      </c>
      <c r="I894" s="44" t="s">
        <v>3163</v>
      </c>
      <c r="J894">
        <f>+VLOOKUP(B894,MaestraLP3[[#All],[CÓDIGO]:[PRODUCTO FOCO]],29,0)</f>
        <v>1312.6502075595367</v>
      </c>
    </row>
    <row r="895" spans="1:10" x14ac:dyDescent="0.35">
      <c r="A895" s="54" t="s">
        <v>3160</v>
      </c>
      <c r="B895" s="43">
        <v>104540480</v>
      </c>
      <c r="C895" s="44" t="str">
        <f>+VLOOKUP(B895,MaestraLP3[[#All],[CÓDIGO]:[PRODUCTO FOCO]],7,0)</f>
        <v>ACEITES VEGETALES</v>
      </c>
      <c r="D895" s="46" t="str">
        <f>+VLOOKUP(B895,MaestraLP3[[#All],[CÓDIGO]:[PRODUCTO FOCO]],8,0)</f>
        <v>ACEITE MARAVILLA PARRAL 900 ML</v>
      </c>
      <c r="E895" s="54" t="s">
        <v>3161</v>
      </c>
      <c r="F895" s="54" t="s">
        <v>3162</v>
      </c>
      <c r="G895" s="62" t="e">
        <f>+VLOOKUP(B895,MaestraLP3[[#All],[CÓDIGO]:[PRODUCTO FOCO]],30,0)*100+0.1</f>
        <v>#VALUE!</v>
      </c>
      <c r="H895" s="44" t="s">
        <v>3163</v>
      </c>
      <c r="I895" s="44" t="s">
        <v>3163</v>
      </c>
      <c r="J895">
        <f>+VLOOKUP(B895,MaestraLP3[[#All],[CÓDIGO]:[PRODUCTO FOCO]],29,0)</f>
        <v>922.08835341365454</v>
      </c>
    </row>
    <row r="896" spans="1:10" x14ac:dyDescent="0.35">
      <c r="A896" s="54" t="s">
        <v>3160</v>
      </c>
      <c r="B896" s="43">
        <v>104512690</v>
      </c>
      <c r="C896" s="44" t="str">
        <f>+VLOOKUP(B896,MaestraLP3[[#All],[CÓDIGO]:[PRODUCTO FOCO]],7,0)</f>
        <v>ACEITES VEGETALES</v>
      </c>
      <c r="D896" s="46" t="str">
        <f>+VLOOKUP(B896,MaestraLP3[[#All],[CÓDIGO]:[PRODUCTO FOCO]],8,0)</f>
        <v>ACEITE SOYA MULTIPROPOSITO 17,25 l</v>
      </c>
      <c r="E896" s="54" t="s">
        <v>3161</v>
      </c>
      <c r="F896" s="54" t="s">
        <v>3162</v>
      </c>
      <c r="G896" s="62" t="e">
        <f>+VLOOKUP(B896,MaestraLP3[[#All],[CÓDIGO]:[PRODUCTO FOCO]],30,0)*100+0.1</f>
        <v>#VALUE!</v>
      </c>
      <c r="H896" s="44" t="s">
        <v>3163</v>
      </c>
      <c r="I896" s="44" t="s">
        <v>3163</v>
      </c>
      <c r="J896">
        <f>+VLOOKUP(B896,MaestraLP3[[#All],[CÓDIGO]:[PRODUCTO FOCO]],29,0)</f>
        <v>1003.5491183879092</v>
      </c>
    </row>
    <row r="897" spans="1:10" x14ac:dyDescent="0.35">
      <c r="A897" s="54" t="s">
        <v>3160</v>
      </c>
      <c r="B897" s="43">
        <v>104500860</v>
      </c>
      <c r="C897" s="44" t="str">
        <f>+VLOOKUP(B897,MaestraLP3[[#All],[CÓDIGO]:[PRODUCTO FOCO]],7,0)</f>
        <v>ACEITES VEGETALES</v>
      </c>
      <c r="D897" s="46" t="str">
        <f>+VLOOKUP(B897,MaestraLP3[[#All],[CÓDIGO]:[PRODUCTO FOCO]],8,0)</f>
        <v>ACEITE VEGETAL 5 l</v>
      </c>
      <c r="E897" s="54" t="s">
        <v>3161</v>
      </c>
      <c r="F897" s="54" t="s">
        <v>3162</v>
      </c>
      <c r="G897" s="62" t="e">
        <f>+VLOOKUP(B897,MaestraLP3[[#All],[CÓDIGO]:[PRODUCTO FOCO]],30,0)*100+0.1</f>
        <v>#VALUE!</v>
      </c>
      <c r="H897" s="44" t="s">
        <v>3163</v>
      </c>
      <c r="I897" s="44" t="s">
        <v>3163</v>
      </c>
      <c r="J897">
        <f>+VLOOKUP(B897,MaestraLP3[[#All],[CÓDIGO]:[PRODUCTO FOCO]],29,0)</f>
        <v>855.6</v>
      </c>
    </row>
    <row r="898" spans="1:10" x14ac:dyDescent="0.35">
      <c r="A898" s="54" t="s">
        <v>3160</v>
      </c>
      <c r="B898" s="43">
        <v>104519250</v>
      </c>
      <c r="C898" s="44" t="str">
        <f>+VLOOKUP(B898,MaestraLP3[[#All],[CÓDIGO]:[PRODUCTO FOCO]],7,0)</f>
        <v>ACEITES VEGETALES</v>
      </c>
      <c r="D898" s="46" t="str">
        <f>+VLOOKUP(B898,MaestraLP3[[#All],[CÓDIGO]:[PRODUCTO FOCO]],8,0)</f>
        <v>ACEITE VEGETAL LOS SILOS 900 ml</v>
      </c>
      <c r="E898" s="54" t="s">
        <v>3161</v>
      </c>
      <c r="F898" s="54" t="s">
        <v>3162</v>
      </c>
      <c r="G898" s="62" t="e">
        <f>+VLOOKUP(B898,MaestraLP3[[#All],[CÓDIGO]:[PRODUCTO FOCO]],30,0)*100+0.1</f>
        <v>#VALUE!</v>
      </c>
      <c r="H898" s="44" t="s">
        <v>3163</v>
      </c>
      <c r="I898" s="44" t="s">
        <v>3163</v>
      </c>
      <c r="J898">
        <f>+VLOOKUP(B898,MaestraLP3[[#All],[CÓDIGO]:[PRODUCTO FOCO]],29,0)</f>
        <v>449.79919678714856</v>
      </c>
    </row>
    <row r="899" spans="1:10" x14ac:dyDescent="0.35">
      <c r="A899" s="54" t="s">
        <v>3160</v>
      </c>
      <c r="B899" s="43">
        <v>104530120</v>
      </c>
      <c r="C899" s="44" t="str">
        <f>+VLOOKUP(B899,MaestraLP3[[#All],[CÓDIGO]:[PRODUCTO FOCO]],7,0)</f>
        <v>ACETOS BALSAMICOS</v>
      </c>
      <c r="D899" s="46" t="str">
        <f>+VLOOKUP(B899,MaestraLP3[[#All],[CÓDIGO]:[PRODUCTO FOCO]],8,0)</f>
        <v>ACETO BALSAMICO IMPERATORE 500 cc</v>
      </c>
      <c r="E899" s="54" t="s">
        <v>3161</v>
      </c>
      <c r="F899" s="54" t="s">
        <v>3162</v>
      </c>
      <c r="G899" s="62" t="e">
        <f>+VLOOKUP(B899,MaestraLP3[[#All],[CÓDIGO]:[PRODUCTO FOCO]],30,0)*100+0.1</f>
        <v>#VALUE!</v>
      </c>
      <c r="H899" s="44" t="s">
        <v>3163</v>
      </c>
      <c r="I899" s="44" t="s">
        <v>3163</v>
      </c>
      <c r="J899">
        <f>+VLOOKUP(B899,MaestraLP3[[#All],[CÓDIGO]:[PRODUCTO FOCO]],29,0)</f>
        <v>708</v>
      </c>
    </row>
    <row r="900" spans="1:10" x14ac:dyDescent="0.35">
      <c r="A900" s="54" t="s">
        <v>3160</v>
      </c>
      <c r="B900" s="43">
        <v>104531100</v>
      </c>
      <c r="C900" s="44" t="str">
        <f>+VLOOKUP(B900,MaestraLP3[[#All],[CÓDIGO]:[PRODUCTO FOCO]],7,0)</f>
        <v>ACETOS BALSAMICOS</v>
      </c>
      <c r="D900" s="46" t="str">
        <f>+VLOOKUP(B900,MaestraLP3[[#All],[CÓDIGO]:[PRODUCTO FOCO]],8,0)</f>
        <v>ACETO BALSAMICO MODENA OLITALIA 250 ml</v>
      </c>
      <c r="E900" s="54" t="s">
        <v>3161</v>
      </c>
      <c r="F900" s="54" t="s">
        <v>3162</v>
      </c>
      <c r="G900" s="62" t="e">
        <f>+VLOOKUP(B900,MaestraLP3[[#All],[CÓDIGO]:[PRODUCTO FOCO]],30,0)*100+0.1</f>
        <v>#VALUE!</v>
      </c>
      <c r="H900" s="44" t="s">
        <v>3163</v>
      </c>
      <c r="I900" s="44" t="s">
        <v>3163</v>
      </c>
      <c r="J900">
        <f>+VLOOKUP(B900,MaestraLP3[[#All],[CÓDIGO]:[PRODUCTO FOCO]],29,0)</f>
        <v>2524.8333333333335</v>
      </c>
    </row>
    <row r="901" spans="1:10" x14ac:dyDescent="0.35">
      <c r="A901" s="54" t="s">
        <v>3160</v>
      </c>
      <c r="B901" s="43">
        <v>104539520</v>
      </c>
      <c r="C901" s="44" t="str">
        <f>+VLOOKUP(B901,MaestraLP3[[#All],[CÓDIGO]:[PRODUCTO FOCO]],7,0)</f>
        <v>ACETOS BALSAMICOS</v>
      </c>
      <c r="D901" s="46" t="str">
        <f>+VLOOKUP(B901,MaestraLP3[[#All],[CÓDIGO]:[PRODUCTO FOCO]],8,0)</f>
        <v>ACETO BALSAMICO OLIVE&amp;CO 250 ml</v>
      </c>
      <c r="E901" s="54" t="s">
        <v>3161</v>
      </c>
      <c r="F901" s="54" t="s">
        <v>3162</v>
      </c>
      <c r="G901" s="62" t="e">
        <f>+VLOOKUP(B901,MaestraLP3[[#All],[CÓDIGO]:[PRODUCTO FOCO]],30,0)*100+0.1</f>
        <v>#VALUE!</v>
      </c>
      <c r="H901" s="44" t="s">
        <v>3163</v>
      </c>
      <c r="I901" s="44" t="s">
        <v>3163</v>
      </c>
      <c r="J901">
        <f>+VLOOKUP(B901,MaestraLP3[[#All],[CÓDIGO]:[PRODUCTO FOCO]],29,0)</f>
        <v>3647.826086956522</v>
      </c>
    </row>
    <row r="902" spans="1:10" x14ac:dyDescent="0.35">
      <c r="A902" s="54" t="s">
        <v>3160</v>
      </c>
      <c r="B902" s="43">
        <v>104539430</v>
      </c>
      <c r="C902" s="44" t="str">
        <f>+VLOOKUP(B902,MaestraLP3[[#All],[CÓDIGO]:[PRODUCTO FOCO]],7,0)</f>
        <v>ACETOS BALSAMICOS</v>
      </c>
      <c r="D902" s="46" t="str">
        <f>+VLOOKUP(B902,MaestraLP3[[#All],[CÓDIGO]:[PRODUCTO FOCO]],8,0)</f>
        <v>ACETO BALSAMICO SANTIAGO 5 L</v>
      </c>
      <c r="E902" s="54" t="s">
        <v>3161</v>
      </c>
      <c r="F902" s="54" t="s">
        <v>3162</v>
      </c>
      <c r="G902" s="62" t="e">
        <f>+VLOOKUP(B902,MaestraLP3[[#All],[CÓDIGO]:[PRODUCTO FOCO]],30,0)*100+0.1</f>
        <v>#VALUE!</v>
      </c>
      <c r="H902" s="44" t="s">
        <v>3163</v>
      </c>
      <c r="I902" s="44" t="s">
        <v>3163</v>
      </c>
      <c r="J902">
        <f>+VLOOKUP(B902,MaestraLP3[[#All],[CÓDIGO]:[PRODUCTO FOCO]],29,0)</f>
        <v>2167.6</v>
      </c>
    </row>
    <row r="903" spans="1:10" x14ac:dyDescent="0.35">
      <c r="A903" s="54" t="s">
        <v>3160</v>
      </c>
      <c r="B903" s="43">
        <v>150001445</v>
      </c>
      <c r="C903" s="44" t="str">
        <f>+VLOOKUP(B903,MaestraLP3[[#All],[CÓDIGO]:[PRODUCTO FOCO]],7,0)</f>
        <v>ACETOS BALSAMICOS</v>
      </c>
      <c r="D903" s="46" t="str">
        <f>+VLOOKUP(B903,MaestraLP3[[#All],[CÓDIGO]:[PRODUCTO FOCO]],8,0)</f>
        <v>VINAGRE BALSAMICO HERNANDEZ PLAZA 5 l</v>
      </c>
      <c r="E903" s="54" t="s">
        <v>3161</v>
      </c>
      <c r="F903" s="54" t="s">
        <v>3162</v>
      </c>
      <c r="G903" s="62" t="e">
        <f>+VLOOKUP(B903,MaestraLP3[[#All],[CÓDIGO]:[PRODUCTO FOCO]],30,0)*100+0.1</f>
        <v>#VALUE!</v>
      </c>
      <c r="H903" s="44" t="s">
        <v>3163</v>
      </c>
      <c r="I903" s="44" t="s">
        <v>3163</v>
      </c>
      <c r="J903">
        <f>+VLOOKUP(B903,MaestraLP3[[#All],[CÓDIGO]:[PRODUCTO FOCO]],29,0)</f>
        <v>590.69399999999996</v>
      </c>
    </row>
    <row r="904" spans="1:10" x14ac:dyDescent="0.35">
      <c r="A904" s="54" t="s">
        <v>3160</v>
      </c>
      <c r="B904" s="43">
        <v>201230620</v>
      </c>
      <c r="C904" s="44" t="str">
        <f>+VLOOKUP(B904,MaestraLP3[[#All],[CÓDIGO]:[PRODUCTO FOCO]],7,0)</f>
        <v>VINAGRES</v>
      </c>
      <c r="D904" s="46" t="str">
        <f>+VLOOKUP(B904,MaestraLP3[[#All],[CÓDIGO]:[PRODUCTO FOCO]],8,0)</f>
        <v>VINAGRE BLANCO DON JUAN 500 ml</v>
      </c>
      <c r="E904" s="54" t="s">
        <v>3161</v>
      </c>
      <c r="F904" s="54" t="s">
        <v>3162</v>
      </c>
      <c r="G904" s="62" t="e">
        <f>+VLOOKUP(B904,MaestraLP3[[#All],[CÓDIGO]:[PRODUCTO FOCO]],30,0)*100+0.1</f>
        <v>#VALUE!</v>
      </c>
      <c r="H904" s="44" t="s">
        <v>3163</v>
      </c>
      <c r="I904" s="44" t="s">
        <v>3163</v>
      </c>
      <c r="J904">
        <f>+VLOOKUP(B904,MaestraLP3[[#All],[CÓDIGO]:[PRODUCTO FOCO]],29,0)</f>
        <v>506.17814166666659</v>
      </c>
    </row>
    <row r="905" spans="1:10" x14ac:dyDescent="0.35">
      <c r="A905" s="54" t="s">
        <v>3160</v>
      </c>
      <c r="B905" s="43">
        <v>150001692</v>
      </c>
      <c r="C905" s="44" t="str">
        <f>+VLOOKUP(B905,MaestraLP3[[#All],[CÓDIGO]:[PRODUCTO FOCO]],7,0)</f>
        <v>VINAGRES</v>
      </c>
      <c r="D905" s="46" t="str">
        <f>+VLOOKUP(B905,MaestraLP3[[#All],[CÓDIGO]:[PRODUCTO FOCO]],8,0)</f>
        <v>VINAGRE BLANCO HERNANDEZ PLAZA 5 l</v>
      </c>
      <c r="E905" s="54" t="s">
        <v>3161</v>
      </c>
      <c r="F905" s="54" t="s">
        <v>3162</v>
      </c>
      <c r="G905" s="62" t="e">
        <f>+VLOOKUP(B905,MaestraLP3[[#All],[CÓDIGO]:[PRODUCTO FOCO]],30,0)*100+0.1</f>
        <v>#VALUE!</v>
      </c>
      <c r="H905" s="44" t="s">
        <v>3163</v>
      </c>
      <c r="I905" s="44" t="s">
        <v>3163</v>
      </c>
      <c r="J905">
        <f>+VLOOKUP(B905,MaestraLP3[[#All],[CÓDIGO]:[PRODUCTO FOCO]],29,0)</f>
        <v>631.66999999999996</v>
      </c>
    </row>
    <row r="906" spans="1:10" x14ac:dyDescent="0.35">
      <c r="A906" s="54" t="s">
        <v>3160</v>
      </c>
      <c r="B906" s="43">
        <v>104534090</v>
      </c>
      <c r="C906" s="44" t="str">
        <f>+VLOOKUP(B906,MaestraLP3[[#All],[CÓDIGO]:[PRODUCTO FOCO]],7,0)</f>
        <v>VINAGRES</v>
      </c>
      <c r="D906" s="46" t="str">
        <f>+VLOOKUP(B906,MaestraLP3[[#All],[CÓDIGO]:[PRODUCTO FOCO]],8,0)</f>
        <v>VINAGRE DE MANZANA HERNANDEZ PLAZA 5 l</v>
      </c>
      <c r="E906" s="54" t="s">
        <v>3161</v>
      </c>
      <c r="F906" s="54" t="s">
        <v>3162</v>
      </c>
      <c r="G906" s="62" t="e">
        <f>+VLOOKUP(B906,MaestraLP3[[#All],[CÓDIGO]:[PRODUCTO FOCO]],30,0)*100+0.1</f>
        <v>#VALUE!</v>
      </c>
      <c r="H906" s="44" t="s">
        <v>3163</v>
      </c>
      <c r="I906" s="44" t="s">
        <v>3163</v>
      </c>
      <c r="J906">
        <f>+VLOOKUP(B906,MaestraLP3[[#All],[CÓDIGO]:[PRODUCTO FOCO]],29,0)</f>
        <v>447.2</v>
      </c>
    </row>
    <row r="907" spans="1:10" x14ac:dyDescent="0.35">
      <c r="A907" s="54" t="s">
        <v>3160</v>
      </c>
      <c r="B907" s="43">
        <v>150001883</v>
      </c>
      <c r="C907" s="44" t="str">
        <f>+VLOOKUP(B907,MaestraLP3[[#All],[CÓDIGO]:[PRODUCTO FOCO]],7,0)</f>
        <v>VINAGRES</v>
      </c>
      <c r="D907" s="46" t="str">
        <f>+VLOOKUP(B907,MaestraLP3[[#All],[CÓDIGO]:[PRODUCTO FOCO]],8,0)</f>
        <v>VINAGRE TINTO HERNANDEZ PLAZA 5 l</v>
      </c>
      <c r="E907" s="54" t="s">
        <v>3161</v>
      </c>
      <c r="F907" s="54" t="s">
        <v>3162</v>
      </c>
      <c r="G907" s="62" t="e">
        <f>+VLOOKUP(B907,MaestraLP3[[#All],[CÓDIGO]:[PRODUCTO FOCO]],30,0)*100+0.1</f>
        <v>#VALUE!</v>
      </c>
      <c r="H907" s="44" t="s">
        <v>3163</v>
      </c>
      <c r="I907" s="44" t="s">
        <v>3163</v>
      </c>
      <c r="J907">
        <f>+VLOOKUP(B907,MaestraLP3[[#All],[CÓDIGO]:[PRODUCTO FOCO]],29,0)</f>
        <v>628.87800000000004</v>
      </c>
    </row>
    <row r="908" spans="1:10" x14ac:dyDescent="0.35">
      <c r="A908" s="54" t="s">
        <v>3160</v>
      </c>
      <c r="B908" s="43">
        <v>201230700</v>
      </c>
      <c r="C908" s="44" t="str">
        <f>+VLOOKUP(B908,MaestraLP3[[#All],[CÓDIGO]:[PRODUCTO FOCO]],7,0)</f>
        <v>VINAGRES</v>
      </c>
      <c r="D908" s="46" t="str">
        <f>+VLOOKUP(B908,MaestraLP3[[#All],[CÓDIGO]:[PRODUCTO FOCO]],8,0)</f>
        <v>VINAGRE VINO BLANCO DON JUAN 5 l</v>
      </c>
      <c r="E908" s="54" t="s">
        <v>3161</v>
      </c>
      <c r="F908" s="54" t="s">
        <v>3162</v>
      </c>
      <c r="G908" s="62" t="e">
        <f>+VLOOKUP(B908,MaestraLP3[[#All],[CÓDIGO]:[PRODUCTO FOCO]],30,0)*100+0.1</f>
        <v>#VALUE!</v>
      </c>
      <c r="H908" s="44" t="s">
        <v>3163</v>
      </c>
      <c r="I908" s="44" t="s">
        <v>3163</v>
      </c>
      <c r="J908">
        <f>+VLOOKUP(B908,MaestraLP3[[#All],[CÓDIGO]:[PRODUCTO FOCO]],29,0)</f>
        <v>322.96235000000007</v>
      </c>
    </row>
    <row r="909" spans="1:10" x14ac:dyDescent="0.35">
      <c r="A909" s="54" t="s">
        <v>3160</v>
      </c>
      <c r="B909" s="43">
        <v>201230300</v>
      </c>
      <c r="C909" s="44" t="str">
        <f>+VLOOKUP(B909,MaestraLP3[[#All],[CÓDIGO]:[PRODUCTO FOCO]],7,0)</f>
        <v>VINAGRES</v>
      </c>
      <c r="D909" s="46" t="str">
        <f>+VLOOKUP(B909,MaestraLP3[[#All],[CÓDIGO]:[PRODUCTO FOCO]],8,0)</f>
        <v>VINAGRE VINO TINTO DON JUAN 5 l</v>
      </c>
      <c r="E909" s="54" t="s">
        <v>3161</v>
      </c>
      <c r="F909" s="54" t="s">
        <v>3162</v>
      </c>
      <c r="G909" s="62" t="e">
        <f>+VLOOKUP(B909,MaestraLP3[[#All],[CÓDIGO]:[PRODUCTO FOCO]],30,0)*100+0.1</f>
        <v>#VALUE!</v>
      </c>
      <c r="H909" s="44" t="s">
        <v>3163</v>
      </c>
      <c r="I909" s="44" t="s">
        <v>3163</v>
      </c>
      <c r="J909">
        <f>+VLOOKUP(B909,MaestraLP3[[#All],[CÓDIGO]:[PRODUCTO FOCO]],29,0)</f>
        <v>300.4583100000001</v>
      </c>
    </row>
    <row r="910" spans="1:10" x14ac:dyDescent="0.35">
      <c r="A910" s="54" t="s">
        <v>3160</v>
      </c>
      <c r="B910" s="43">
        <v>104519850</v>
      </c>
      <c r="C910" s="44" t="str">
        <f>+VLOOKUP(B910,MaestraLP3[[#All],[CÓDIGO]:[PRODUCTO FOCO]],7,0)</f>
        <v>ACEITUNAS</v>
      </c>
      <c r="D910" s="46" t="str">
        <f>+VLOOKUP(B910,MaestraLP3[[#All],[CÓDIGO]:[PRODUCTO FOCO]],8,0)</f>
        <v>ACEITUNA NEGRA DESH BAJA EN SODIO 850 g</v>
      </c>
      <c r="E910" s="54" t="s">
        <v>3161</v>
      </c>
      <c r="F910" s="54" t="s">
        <v>3162</v>
      </c>
      <c r="G910" s="62" t="e">
        <f>+VLOOKUP(B910,MaestraLP3[[#All],[CÓDIGO]:[PRODUCTO FOCO]],30,0)*100+0.1</f>
        <v>#VALUE!</v>
      </c>
      <c r="H910" s="44" t="s">
        <v>3163</v>
      </c>
      <c r="I910" s="44" t="s">
        <v>3163</v>
      </c>
      <c r="J910">
        <f>+VLOOKUP(B910,MaestraLP3[[#All],[CÓDIGO]:[PRODUCTO FOCO]],29,0)</f>
        <v>1094.1941176470591</v>
      </c>
    </row>
    <row r="911" spans="1:10" x14ac:dyDescent="0.35">
      <c r="A911" s="54" t="s">
        <v>3160</v>
      </c>
      <c r="B911" s="43">
        <v>104544600</v>
      </c>
      <c r="C911" s="44" t="str">
        <f>+VLOOKUP(B911,MaestraLP3[[#All],[CÓDIGO]:[PRODUCTO FOCO]],7,0)</f>
        <v>ACEITUNAS</v>
      </c>
      <c r="D911" s="46" t="str">
        <f>+VLOOKUP(B911,MaestraLP3[[#All],[CÓDIGO]:[PRODUCTO FOCO]],8,0)</f>
        <v>ACEITUNA NEGRA DESHUESADA 850 g</v>
      </c>
      <c r="E911" s="54" t="s">
        <v>3161</v>
      </c>
      <c r="F911" s="54" t="s">
        <v>3162</v>
      </c>
      <c r="G911" s="62" t="e">
        <f>+VLOOKUP(B911,MaestraLP3[[#All],[CÓDIGO]:[PRODUCTO FOCO]],30,0)*100+0.1</f>
        <v>#VALUE!</v>
      </c>
      <c r="H911" s="44" t="s">
        <v>3163</v>
      </c>
      <c r="I911" s="44" t="s">
        <v>3163</v>
      </c>
      <c r="J911">
        <f>+VLOOKUP(B911,MaestraLP3[[#All],[CÓDIGO]:[PRODUCTO FOCO]],29,0)</f>
        <v>2258.8235294117649</v>
      </c>
    </row>
    <row r="912" spans="1:10" x14ac:dyDescent="0.35">
      <c r="A912" s="54" t="s">
        <v>3160</v>
      </c>
      <c r="B912" s="43">
        <v>104516010</v>
      </c>
      <c r="C912" s="44" t="str">
        <f>+VLOOKUP(B912,MaestraLP3[[#All],[CÓDIGO]:[PRODUCTO FOCO]],7,0)</f>
        <v>ACEITUNAS</v>
      </c>
      <c r="D912" s="46" t="str">
        <f>+VLOOKUP(B912,MaestraLP3[[#All],[CÓDIGO]:[PRODUCTO FOCO]],8,0)</f>
        <v>ACEITUNA NEGRA RODAJA 936 g</v>
      </c>
      <c r="E912" s="54" t="s">
        <v>3161</v>
      </c>
      <c r="F912" s="54" t="s">
        <v>3162</v>
      </c>
      <c r="G912" s="62" t="e">
        <f>+VLOOKUP(B912,MaestraLP3[[#All],[CÓDIGO]:[PRODUCTO FOCO]],30,0)*100+0.1</f>
        <v>#VALUE!</v>
      </c>
      <c r="H912" s="44" t="s">
        <v>3163</v>
      </c>
      <c r="I912" s="44" t="s">
        <v>3163</v>
      </c>
      <c r="J912">
        <f>+VLOOKUP(B912,MaestraLP3[[#All],[CÓDIGO]:[PRODUCTO FOCO]],29,0)</f>
        <v>1371.3247863247864</v>
      </c>
    </row>
    <row r="913" spans="1:10" x14ac:dyDescent="0.35">
      <c r="A913" s="54" t="s">
        <v>3160</v>
      </c>
      <c r="B913" s="43">
        <v>104544610</v>
      </c>
      <c r="C913" s="44" t="str">
        <f>+VLOOKUP(B913,MaestraLP3[[#All],[CÓDIGO]:[PRODUCTO FOCO]],7,0)</f>
        <v>ACEITUNAS</v>
      </c>
      <c r="D913" s="46" t="str">
        <f>+VLOOKUP(B913,MaestraLP3[[#All],[CÓDIGO]:[PRODUCTO FOCO]],8,0)</f>
        <v>ACEITUNA SEVILLANA DESHUESADA 850 g</v>
      </c>
      <c r="E913" s="54" t="s">
        <v>3161</v>
      </c>
      <c r="F913" s="54" t="s">
        <v>3162</v>
      </c>
      <c r="G913" s="62" t="e">
        <f>+VLOOKUP(B913,MaestraLP3[[#All],[CÓDIGO]:[PRODUCTO FOCO]],30,0)*100+0.1</f>
        <v>#VALUE!</v>
      </c>
      <c r="H913" s="44" t="s">
        <v>3163</v>
      </c>
      <c r="I913" s="44" t="s">
        <v>3163</v>
      </c>
      <c r="J913">
        <f>+VLOOKUP(B913,MaestraLP3[[#All],[CÓDIGO]:[PRODUCTO FOCO]],29,0)</f>
        <v>2283.5294117647059</v>
      </c>
    </row>
    <row r="914" spans="1:10" x14ac:dyDescent="0.35">
      <c r="A914" s="54" t="s">
        <v>3160</v>
      </c>
      <c r="B914" s="43">
        <v>104520490</v>
      </c>
      <c r="C914" s="44" t="str">
        <f>+VLOOKUP(B914,MaestraLP3[[#All],[CÓDIGO]:[PRODUCTO FOCO]],7,0)</f>
        <v>ACEITUNAS</v>
      </c>
      <c r="D914" s="46" t="str">
        <f>+VLOOKUP(B914,MaestraLP3[[#All],[CÓDIGO]:[PRODUCTO FOCO]],8,0)</f>
        <v>ACEITUNA SEVILLANA RODAJA 936 g</v>
      </c>
      <c r="E914" s="54" t="s">
        <v>3161</v>
      </c>
      <c r="F914" s="54" t="s">
        <v>3162</v>
      </c>
      <c r="G914" s="62" t="e">
        <f>+VLOOKUP(B914,MaestraLP3[[#All],[CÓDIGO]:[PRODUCTO FOCO]],30,0)*100+0.1</f>
        <v>#VALUE!</v>
      </c>
      <c r="H914" s="44" t="s">
        <v>3163</v>
      </c>
      <c r="I914" s="44" t="s">
        <v>3163</v>
      </c>
      <c r="J914">
        <f>+VLOOKUP(B914,MaestraLP3[[#All],[CÓDIGO]:[PRODUCTO FOCO]],29,0)</f>
        <v>1103.4155982905984</v>
      </c>
    </row>
    <row r="915" spans="1:10" x14ac:dyDescent="0.35">
      <c r="A915" s="54" t="s">
        <v>3160</v>
      </c>
      <c r="B915" s="43">
        <v>104533710</v>
      </c>
      <c r="C915" s="44" t="str">
        <f>+VLOOKUP(B915,MaestraLP3[[#All],[CÓDIGO]:[PRODUCTO FOCO]],7,0)</f>
        <v>ENCURTIDOS</v>
      </c>
      <c r="D915" s="46" t="str">
        <f>+VLOOKUP(B915,MaestraLP3[[#All],[CÓDIGO]:[PRODUCTO FOCO]],8,0)</f>
        <v>AJI JALAPEÑO VERDE RODAJAS TOUCHE 2,9 kg</v>
      </c>
      <c r="E915" s="54" t="s">
        <v>3161</v>
      </c>
      <c r="F915" s="54" t="s">
        <v>3162</v>
      </c>
      <c r="G915" s="62" t="e">
        <f>+VLOOKUP(B915,MaestraLP3[[#All],[CÓDIGO]:[PRODUCTO FOCO]],30,0)*100+0.1</f>
        <v>#VALUE!</v>
      </c>
      <c r="H915" s="44" t="s">
        <v>3163</v>
      </c>
      <c r="I915" s="44" t="s">
        <v>3163</v>
      </c>
      <c r="J915">
        <f>+VLOOKUP(B915,MaestraLP3[[#All],[CÓDIGO]:[PRODUCTO FOCO]],29,0)</f>
        <v>475.28735632183913</v>
      </c>
    </row>
    <row r="916" spans="1:10" x14ac:dyDescent="0.35">
      <c r="A916" s="54" t="s">
        <v>3160</v>
      </c>
      <c r="B916" s="43">
        <v>104535520</v>
      </c>
      <c r="C916" s="44" t="e">
        <f>+VLOOKUP(B916,MaestraLP3[[#All],[CÓDIGO]:[PRODUCTO FOCO]],7,0)</f>
        <v>#N/A</v>
      </c>
      <c r="D916" s="46" t="e">
        <f>+VLOOKUP(B916,MaestraLP3[[#All],[CÓDIGO]:[PRODUCTO FOCO]],8,0)</f>
        <v>#N/A</v>
      </c>
      <c r="E916" s="54" t="s">
        <v>3161</v>
      </c>
      <c r="F916" s="54" t="s">
        <v>3162</v>
      </c>
      <c r="G916" s="62" t="e">
        <f>+VLOOKUP(B916,MaestraLP3[[#All],[CÓDIGO]:[PRODUCTO FOCO]],30,0)*100+0.1</f>
        <v>#N/A</v>
      </c>
      <c r="H916" s="44" t="s">
        <v>3163</v>
      </c>
      <c r="I916" s="44" t="s">
        <v>3163</v>
      </c>
      <c r="J916" t="e">
        <f>+VLOOKUP(B916,MaestraLP3[[#All],[CÓDIGO]:[PRODUCTO FOCO]],29,0)</f>
        <v>#N/A</v>
      </c>
    </row>
    <row r="917" spans="1:10" x14ac:dyDescent="0.35">
      <c r="A917" s="54" t="s">
        <v>3160</v>
      </c>
      <c r="B917" s="43">
        <v>104531630</v>
      </c>
      <c r="C917" s="44" t="str">
        <f>+VLOOKUP(B917,MaestraLP3[[#All],[CÓDIGO]:[PRODUCTO FOCO]],7,0)</f>
        <v>ENCURTIDOS</v>
      </c>
      <c r="D917" s="46" t="str">
        <f>+VLOOKUP(B917,MaestraLP3[[#All],[CÓDIGO]:[PRODUCTO FOCO]],8,0)</f>
        <v>PEPINILLO DILL RODAJAS HEINZ 3 kg</v>
      </c>
      <c r="E917" s="54" t="s">
        <v>3161</v>
      </c>
      <c r="F917" s="54" t="s">
        <v>3162</v>
      </c>
      <c r="G917" s="62" t="e">
        <f>+VLOOKUP(B917,MaestraLP3[[#All],[CÓDIGO]:[PRODUCTO FOCO]],30,0)*100+0.1</f>
        <v>#VALUE!</v>
      </c>
      <c r="H917" s="44" t="s">
        <v>3163</v>
      </c>
      <c r="I917" s="44" t="s">
        <v>3163</v>
      </c>
      <c r="J917">
        <f>+VLOOKUP(B917,MaestraLP3[[#All],[CÓDIGO]:[PRODUCTO FOCO]],29,0)</f>
        <v>1214.5977011494253</v>
      </c>
    </row>
    <row r="918" spans="1:10" x14ac:dyDescent="0.35">
      <c r="A918" s="54" t="s">
        <v>3160</v>
      </c>
      <c r="B918" s="43">
        <v>104530240</v>
      </c>
      <c r="C918" s="44" t="str">
        <f>+VLOOKUP(B918,MaestraLP3[[#All],[CÓDIGO]:[PRODUCTO FOCO]],7,0)</f>
        <v>ENCURTIDOS</v>
      </c>
      <c r="D918" s="46" t="str">
        <f>+VLOOKUP(B918,MaestraLP3[[#All],[CÓDIGO]:[PRODUCTO FOCO]],8,0)</f>
        <v>PEPINILLO MEDIANO TRAVERSO 1 kg</v>
      </c>
      <c r="E918" s="54" t="s">
        <v>3161</v>
      </c>
      <c r="F918" s="54" t="s">
        <v>3162</v>
      </c>
      <c r="G918" s="62" t="e">
        <f>+VLOOKUP(B918,MaestraLP3[[#All],[CÓDIGO]:[PRODUCTO FOCO]],30,0)*100+0.1</f>
        <v>#VALUE!</v>
      </c>
      <c r="H918" s="44" t="s">
        <v>3163</v>
      </c>
      <c r="I918" s="44" t="s">
        <v>3163</v>
      </c>
      <c r="J918">
        <f>+VLOOKUP(B918,MaestraLP3[[#All],[CÓDIGO]:[PRODUCTO FOCO]],29,0)</f>
        <v>494.61538461538464</v>
      </c>
    </row>
    <row r="919" spans="1:10" x14ac:dyDescent="0.35">
      <c r="A919" s="54" t="s">
        <v>3160</v>
      </c>
      <c r="B919" s="43">
        <v>201200082</v>
      </c>
      <c r="C919" s="44" t="str">
        <f>+VLOOKUP(B919,MaestraLP3[[#All],[CÓDIGO]:[PRODUCTO FOCO]],7,0)</f>
        <v>ENCURTIDOS</v>
      </c>
      <c r="D919" s="46" t="str">
        <f>+VLOOKUP(B919,MaestraLP3[[#All],[CÓDIGO]:[PRODUCTO FOCO]],8,0)</f>
        <v>PEPINO RODAJAS CORTE LISO 4X1,5 kg NAC.</v>
      </c>
      <c r="E919" s="54" t="s">
        <v>3161</v>
      </c>
      <c r="F919" s="54" t="s">
        <v>3162</v>
      </c>
      <c r="G919" s="62" t="e">
        <f>+VLOOKUP(B919,MaestraLP3[[#All],[CÓDIGO]:[PRODUCTO FOCO]],30,0)*100+0.1</f>
        <v>#VALUE!</v>
      </c>
      <c r="H919" s="44" t="s">
        <v>3163</v>
      </c>
      <c r="I919" s="44" t="s">
        <v>3163</v>
      </c>
      <c r="J919">
        <f>+VLOOKUP(B919,MaestraLP3[[#All],[CÓDIGO]:[PRODUCTO FOCO]],29,0)</f>
        <v>1269.1717391304351</v>
      </c>
    </row>
    <row r="920" spans="1:10" x14ac:dyDescent="0.35">
      <c r="A920" s="54" t="s">
        <v>3160</v>
      </c>
      <c r="B920" s="43">
        <v>104535540</v>
      </c>
      <c r="C920" s="44" t="e">
        <f>+VLOOKUP(B920,MaestraLP3[[#All],[CÓDIGO]:[PRODUCTO FOCO]],7,0)</f>
        <v>#N/A</v>
      </c>
      <c r="D920" s="46" t="e">
        <f>+VLOOKUP(B920,MaestraLP3[[#All],[CÓDIGO]:[PRODUCTO FOCO]],8,0)</f>
        <v>#N/A</v>
      </c>
      <c r="E920" s="54" t="s">
        <v>3161</v>
      </c>
      <c r="F920" s="54" t="s">
        <v>3162</v>
      </c>
      <c r="G920" s="62" t="e">
        <f>+VLOOKUP(B920,MaestraLP3[[#All],[CÓDIGO]:[PRODUCTO FOCO]],30,0)*100+0.1</f>
        <v>#N/A</v>
      </c>
      <c r="H920" s="44" t="s">
        <v>3163</v>
      </c>
      <c r="I920" s="44" t="s">
        <v>3163</v>
      </c>
      <c r="J920" t="e">
        <f>+VLOOKUP(B920,MaestraLP3[[#All],[CÓDIGO]:[PRODUCTO FOCO]],29,0)</f>
        <v>#N/A</v>
      </c>
    </row>
    <row r="921" spans="1:10" x14ac:dyDescent="0.35">
      <c r="A921" s="54" t="s">
        <v>3160</v>
      </c>
      <c r="B921" s="43">
        <v>104544830</v>
      </c>
      <c r="C921" s="44" t="str">
        <f>+VLOOKUP(B921,MaestraLP3[[#All],[CÓDIGO]:[PRODUCTO FOCO]],7,0)</f>
        <v>APERITIVOS ORIENTALES</v>
      </c>
      <c r="D921" s="46" t="str">
        <f>+VLOOKUP(B921,MaestraLP3[[#All],[CÓDIGO]:[PRODUCTO FOCO]],8,0)</f>
        <v>EMPANADA ORIENTAL CAMARÓN QUESO 50UN</v>
      </c>
      <c r="E921" s="54" t="s">
        <v>3161</v>
      </c>
      <c r="F921" s="54" t="s">
        <v>3162</v>
      </c>
      <c r="G921" s="62" t="e">
        <f>+VLOOKUP(B921,MaestraLP3[[#All],[CÓDIGO]:[PRODUCTO FOCO]],30,0)*100+0.1</f>
        <v>#VALUE!</v>
      </c>
      <c r="H921" s="44" t="s">
        <v>3163</v>
      </c>
      <c r="I921" s="44" t="s">
        <v>3163</v>
      </c>
      <c r="J921">
        <f>+VLOOKUP(B921,MaestraLP3[[#All],[CÓDIGO]:[PRODUCTO FOCO]],29,0)</f>
        <v>2250</v>
      </c>
    </row>
    <row r="922" spans="1:10" x14ac:dyDescent="0.35">
      <c r="A922" s="54" t="s">
        <v>3160</v>
      </c>
      <c r="B922" s="43">
        <v>104544840</v>
      </c>
      <c r="C922" s="44" t="str">
        <f>+VLOOKUP(B922,MaestraLP3[[#All],[CÓDIGO]:[PRODUCTO FOCO]],7,0)</f>
        <v>APERITIVOS ORIENTALES</v>
      </c>
      <c r="D922" s="46" t="str">
        <f>+VLOOKUP(B922,MaestraLP3[[#All],[CÓDIGO]:[PRODUCTO FOCO]],8,0)</f>
        <v>EMPANADA ORIENTAL CARNE MONGOLIANA 50UN</v>
      </c>
      <c r="E922" s="54" t="s">
        <v>3161</v>
      </c>
      <c r="F922" s="54" t="s">
        <v>3162</v>
      </c>
      <c r="G922" s="62" t="e">
        <f>+VLOOKUP(B922,MaestraLP3[[#All],[CÓDIGO]:[PRODUCTO FOCO]],30,0)*100+0.1</f>
        <v>#VALUE!</v>
      </c>
      <c r="H922" s="44" t="s">
        <v>3163</v>
      </c>
      <c r="I922" s="44" t="s">
        <v>3163</v>
      </c>
      <c r="J922">
        <f>+VLOOKUP(B922,MaestraLP3[[#All],[CÓDIGO]:[PRODUCTO FOCO]],29,0)</f>
        <v>2250</v>
      </c>
    </row>
    <row r="923" spans="1:10" x14ac:dyDescent="0.35">
      <c r="A923" s="54" t="s">
        <v>3160</v>
      </c>
      <c r="B923" s="43">
        <v>104544850</v>
      </c>
      <c r="C923" s="44" t="str">
        <f>+VLOOKUP(B923,MaestraLP3[[#All],[CÓDIGO]:[PRODUCTO FOCO]],7,0)</f>
        <v>APERITIVOS ORIENTALES</v>
      </c>
      <c r="D923" s="46" t="str">
        <f>+VLOOKUP(B923,MaestraLP3[[#All],[CÓDIGO]:[PRODUCTO FOCO]],8,0)</f>
        <v>EMPANADA ORIENTAL CHAMPIÑON QUESO 50UN</v>
      </c>
      <c r="E923" s="54" t="s">
        <v>3161</v>
      </c>
      <c r="F923" s="54" t="s">
        <v>3162</v>
      </c>
      <c r="G923" s="62" t="e">
        <f>+VLOOKUP(B923,MaestraLP3[[#All],[CÓDIGO]:[PRODUCTO FOCO]],30,0)*100+0.1</f>
        <v>#VALUE!</v>
      </c>
      <c r="H923" s="44" t="s">
        <v>3163</v>
      </c>
      <c r="I923" s="44" t="s">
        <v>3163</v>
      </c>
      <c r="J923">
        <f>+VLOOKUP(B923,MaestraLP3[[#All],[CÓDIGO]:[PRODUCTO FOCO]],29,0)</f>
        <v>2250</v>
      </c>
    </row>
    <row r="924" spans="1:10" x14ac:dyDescent="0.35">
      <c r="A924" s="54" t="s">
        <v>3160</v>
      </c>
      <c r="B924" s="43">
        <v>104544860</v>
      </c>
      <c r="C924" s="44" t="str">
        <f>+VLOOKUP(B924,MaestraLP3[[#All],[CÓDIGO]:[PRODUCTO FOCO]],7,0)</f>
        <v>APERITIVOS ORIENTALES</v>
      </c>
      <c r="D924" s="46" t="str">
        <f>+VLOOKUP(B924,MaestraLP3[[#All],[CÓDIGO]:[PRODUCTO FOCO]],8,0)</f>
        <v>EMPANADA ORIENTAL POLLO MANDARÍN 50UN</v>
      </c>
      <c r="E924" s="54" t="s">
        <v>3161</v>
      </c>
      <c r="F924" s="54" t="s">
        <v>3162</v>
      </c>
      <c r="G924" s="62" t="e">
        <f>+VLOOKUP(B924,MaestraLP3[[#All],[CÓDIGO]:[PRODUCTO FOCO]],30,0)*100+0.1</f>
        <v>#VALUE!</v>
      </c>
      <c r="H924" s="44" t="s">
        <v>3163</v>
      </c>
      <c r="I924" s="44" t="s">
        <v>3163</v>
      </c>
      <c r="J924">
        <f>+VLOOKUP(B924,MaestraLP3[[#All],[CÓDIGO]:[PRODUCTO FOCO]],29,0)</f>
        <v>2250</v>
      </c>
    </row>
    <row r="925" spans="1:10" x14ac:dyDescent="0.35">
      <c r="A925" s="54" t="s">
        <v>3160</v>
      </c>
      <c r="B925" s="43">
        <v>104544870</v>
      </c>
      <c r="C925" s="44" t="str">
        <f>+VLOOKUP(B925,MaestraLP3[[#All],[CÓDIGO]:[PRODUCTO FOCO]],7,0)</f>
        <v>APERITIVOS ORIENTALES</v>
      </c>
      <c r="D925" s="46" t="str">
        <f>+VLOOKUP(B925,MaestraLP3[[#All],[CÓDIGO]:[PRODUCTO FOCO]],8,0)</f>
        <v>WANTAN 300 G</v>
      </c>
      <c r="E925" s="54" t="s">
        <v>3161</v>
      </c>
      <c r="F925" s="54" t="s">
        <v>3162</v>
      </c>
      <c r="G925" s="62" t="e">
        <f>+VLOOKUP(B925,MaestraLP3[[#All],[CÓDIGO]:[PRODUCTO FOCO]],30,0)*100+0.1</f>
        <v>#VALUE!</v>
      </c>
      <c r="H925" s="44" t="s">
        <v>3163</v>
      </c>
      <c r="I925" s="44" t="s">
        <v>3163</v>
      </c>
      <c r="J925">
        <f>+VLOOKUP(B925,MaestraLP3[[#All],[CÓDIGO]:[PRODUCTO FOCO]],29,0)</f>
        <v>1133.3333333333333</v>
      </c>
    </row>
    <row r="926" spans="1:10" x14ac:dyDescent="0.35">
      <c r="A926" s="54" t="s">
        <v>3160</v>
      </c>
      <c r="B926" s="43">
        <v>104543130</v>
      </c>
      <c r="C926" s="44" t="str">
        <f>+VLOOKUP(B926,MaestraLP3[[#All],[CÓDIGO]:[PRODUCTO FOCO]],7,0)</f>
        <v>AROS DE CEBOLLA</v>
      </c>
      <c r="D926" s="46" t="str">
        <f>+VLOOKUP(B926,MaestraLP3[[#All],[CÓDIGO]:[PRODUCTO FOCO]],8,0)</f>
        <v>AROS CEBOLLA NATURALES AVIKO 1 KG 20,6 G</v>
      </c>
      <c r="E926" s="54" t="s">
        <v>3161</v>
      </c>
      <c r="F926" s="54" t="s">
        <v>3162</v>
      </c>
      <c r="G926" s="62" t="e">
        <f>+VLOOKUP(B926,MaestraLP3[[#All],[CÓDIGO]:[PRODUCTO FOCO]],30,0)*100+0.1</f>
        <v>#VALUE!</v>
      </c>
      <c r="H926" s="44" t="s">
        <v>3163</v>
      </c>
      <c r="I926" s="44" t="s">
        <v>3163</v>
      </c>
      <c r="J926">
        <f>+VLOOKUP(B926,MaestraLP3[[#All],[CÓDIGO]:[PRODUCTO FOCO]],29,0)</f>
        <v>1256.3333333333333</v>
      </c>
    </row>
    <row r="927" spans="1:10" x14ac:dyDescent="0.35">
      <c r="A927" s="54" t="s">
        <v>3160</v>
      </c>
      <c r="B927" s="43">
        <v>104528840</v>
      </c>
      <c r="C927" s="44" t="str">
        <f>+VLOOKUP(B927,MaestraLP3[[#All],[CÓDIGO]:[PRODUCTO FOCO]],7,0)</f>
        <v>OTROS APERITIVOS</v>
      </c>
      <c r="D927" s="46" t="str">
        <f>+VLOOKUP(B927,MaestraLP3[[#All],[CÓDIGO]:[PRODUCTO FOCO]],8,0)</f>
        <v>FALAFEL ARDO 1 kg</v>
      </c>
      <c r="E927" s="54" t="s">
        <v>3161</v>
      </c>
      <c r="F927" s="54" t="s">
        <v>3162</v>
      </c>
      <c r="G927" s="62" t="e">
        <f>+VLOOKUP(B927,MaestraLP3[[#All],[CÓDIGO]:[PRODUCTO FOCO]],30,0)*100+0.1</f>
        <v>#VALUE!</v>
      </c>
      <c r="H927" s="44" t="s">
        <v>3163</v>
      </c>
      <c r="I927" s="44" t="s">
        <v>3163</v>
      </c>
      <c r="J927">
        <f>+VLOOKUP(B927,MaestraLP3[[#All],[CÓDIGO]:[PRODUCTO FOCO]],29,0)</f>
        <v>1276</v>
      </c>
    </row>
    <row r="928" spans="1:10" x14ac:dyDescent="0.35">
      <c r="A928" s="54" t="s">
        <v>3160</v>
      </c>
      <c r="B928" s="43">
        <v>104538620</v>
      </c>
      <c r="C928" s="44" t="str">
        <f>+VLOOKUP(B928,MaestraLP3[[#All],[CÓDIGO]:[PRODUCTO FOCO]],7,0)</f>
        <v>OTROS APERITIVOS</v>
      </c>
      <c r="D928" s="46" t="str">
        <f>+VLOOKUP(B928,MaestraLP3[[#All],[CÓDIGO]:[PRODUCTO FOCO]],8,0)</f>
        <v>JALAPEÑO SNACKS AVIKO 1 KG 25 G</v>
      </c>
      <c r="E928" s="54" t="s">
        <v>3161</v>
      </c>
      <c r="F928" s="54" t="s">
        <v>3162</v>
      </c>
      <c r="G928" s="62" t="e">
        <f>+VLOOKUP(B928,MaestraLP3[[#All],[CÓDIGO]:[PRODUCTO FOCO]],30,0)*100+0.1</f>
        <v>#VALUE!</v>
      </c>
      <c r="H928" s="44" t="s">
        <v>3163</v>
      </c>
      <c r="I928" s="44" t="s">
        <v>3163</v>
      </c>
      <c r="J928">
        <f>+VLOOKUP(B928,MaestraLP3[[#All],[CÓDIGO]:[PRODUCTO FOCO]],29,0)</f>
        <v>3295</v>
      </c>
    </row>
    <row r="929" spans="1:10" x14ac:dyDescent="0.35">
      <c r="A929" s="54" t="s">
        <v>3160</v>
      </c>
      <c r="B929" s="43">
        <v>104538200</v>
      </c>
      <c r="C929" s="44" t="str">
        <f>+VLOOKUP(B929,MaestraLP3[[#All],[CÓDIGO]:[PRODUCTO FOCO]],7,0)</f>
        <v>OTROS APERITIVOS</v>
      </c>
      <c r="D929" s="46" t="str">
        <f>+VLOOKUP(B929,MaestraLP3[[#All],[CÓDIGO]:[PRODUCTO FOCO]],8,0)</f>
        <v>MOZZARELLA FINGERS AVIKO 1 KG 25 G</v>
      </c>
      <c r="E929" s="54" t="s">
        <v>3161</v>
      </c>
      <c r="F929" s="54" t="s">
        <v>3162</v>
      </c>
      <c r="G929" s="62" t="e">
        <f>+VLOOKUP(B929,MaestraLP3[[#All],[CÓDIGO]:[PRODUCTO FOCO]],30,0)*100+0.1</f>
        <v>#VALUE!</v>
      </c>
      <c r="H929" s="44" t="s">
        <v>3163</v>
      </c>
      <c r="I929" s="44" t="s">
        <v>3163</v>
      </c>
      <c r="J929">
        <f>+VLOOKUP(B929,MaestraLP3[[#All],[CÓDIGO]:[PRODUCTO FOCO]],29,0)</f>
        <v>5451</v>
      </c>
    </row>
    <row r="930" spans="1:10" x14ac:dyDescent="0.35">
      <c r="A930" s="54" t="s">
        <v>3160</v>
      </c>
      <c r="B930" s="43">
        <v>104542710</v>
      </c>
      <c r="C930" s="44" t="str">
        <f>+VLOOKUP(B930,MaestraLP3[[#All],[CÓDIGO]:[PRODUCTO FOCO]],7,0)</f>
        <v>OTROS APERITIVOS</v>
      </c>
      <c r="D930" s="46" t="str">
        <f>+VLOOKUP(B930,MaestraLP3[[#All],[CÓDIGO]:[PRODUCTO FOCO]],8,0)</f>
        <v>ROSTI BITES 2,5 KG</v>
      </c>
      <c r="E930" s="54" t="s">
        <v>3161</v>
      </c>
      <c r="F930" s="54" t="s">
        <v>3162</v>
      </c>
      <c r="G930" s="62" t="e">
        <f>+VLOOKUP(B930,MaestraLP3[[#All],[CÓDIGO]:[PRODUCTO FOCO]],30,0)*100+0.1</f>
        <v>#VALUE!</v>
      </c>
      <c r="H930" s="44" t="s">
        <v>3163</v>
      </c>
      <c r="I930" s="44" t="s">
        <v>3163</v>
      </c>
      <c r="J930">
        <f>+VLOOKUP(B930,MaestraLP3[[#All],[CÓDIGO]:[PRODUCTO FOCO]],29,0)</f>
        <v>1098.4000000000001</v>
      </c>
    </row>
    <row r="931" spans="1:10" x14ac:dyDescent="0.35">
      <c r="A931" s="54" t="s">
        <v>3160</v>
      </c>
      <c r="B931" s="43">
        <v>150000009</v>
      </c>
      <c r="C931" s="44" t="str">
        <f>+VLOOKUP(B931,MaestraLP3[[#All],[CÓDIGO]:[PRODUCTO FOCO]],7,0)</f>
        <v>GRASAS CULINARIAS</v>
      </c>
      <c r="D931" s="46" t="str">
        <f>+VLOOKUP(B931,MaestraLP3[[#All],[CÓDIGO]:[PRODUCTO FOCO]],8,0)</f>
        <v>CREMA BATIR UHT NACIONAL 1 l</v>
      </c>
      <c r="E931" s="54" t="s">
        <v>3161</v>
      </c>
      <c r="F931" s="54" t="s">
        <v>3162</v>
      </c>
      <c r="G931" s="62" t="e">
        <f>+VLOOKUP(B931,MaestraLP3[[#All],[CÓDIGO]:[PRODUCTO FOCO]],30,0)*100+0.1</f>
        <v>#VALUE!</v>
      </c>
      <c r="H931" s="44" t="s">
        <v>3163</v>
      </c>
      <c r="I931" s="44" t="s">
        <v>3163</v>
      </c>
      <c r="J931">
        <f>+VLOOKUP(B931,MaestraLP3[[#All],[CÓDIGO]:[PRODUCTO FOCO]],29,0)</f>
        <v>1726.2215818123598</v>
      </c>
    </row>
    <row r="932" spans="1:10" x14ac:dyDescent="0.35">
      <c r="A932" s="54" t="s">
        <v>3160</v>
      </c>
      <c r="B932" s="43">
        <v>104539270</v>
      </c>
      <c r="C932" s="44" t="str">
        <f>+VLOOKUP(B932,MaestraLP3[[#All],[CÓDIGO]:[PRODUCTO FOCO]],7,0)</f>
        <v>INGREDIENTES REPOSTERIA</v>
      </c>
      <c r="D932" s="46" t="str">
        <f>+VLOOKUP(B932,MaestraLP3[[#All],[CÓDIGO]:[PRODUCTO FOCO]],8,0)</f>
        <v>CREMA DE COCO COOK THAI 400 ml</v>
      </c>
      <c r="E932" s="54" t="s">
        <v>3161</v>
      </c>
      <c r="F932" s="54" t="s">
        <v>3162</v>
      </c>
      <c r="G932" s="62" t="e">
        <f>+VLOOKUP(B932,MaestraLP3[[#All],[CÓDIGO]:[PRODUCTO FOCO]],30,0)*100+0.1</f>
        <v>#VALUE!</v>
      </c>
      <c r="H932" s="44" t="s">
        <v>3163</v>
      </c>
      <c r="I932" s="44" t="s">
        <v>3163</v>
      </c>
      <c r="J932">
        <f>+VLOOKUP(B932,MaestraLP3[[#All],[CÓDIGO]:[PRODUCTO FOCO]],29,0)</f>
        <v>525</v>
      </c>
    </row>
    <row r="933" spans="1:10" x14ac:dyDescent="0.35">
      <c r="A933" s="54" t="s">
        <v>3160</v>
      </c>
      <c r="B933" s="43">
        <v>104533730</v>
      </c>
      <c r="C933" s="44" t="str">
        <f>+VLOOKUP(B933,MaestraLP3[[#All],[CÓDIGO]:[PRODUCTO FOCO]],7,0)</f>
        <v>GRASAS CULINARIAS</v>
      </c>
      <c r="D933" s="46" t="str">
        <f>+VLOOKUP(B933,MaestraLP3[[#All],[CÓDIGO]:[PRODUCTO FOCO]],8,0)</f>
        <v>CREMA DE LECHE NESTLE 12X1L</v>
      </c>
      <c r="E933" s="54" t="s">
        <v>3161</v>
      </c>
      <c r="F933" s="54" t="s">
        <v>3162</v>
      </c>
      <c r="G933" s="62" t="e">
        <f>+VLOOKUP(B933,MaestraLP3[[#All],[CÓDIGO]:[PRODUCTO FOCO]],30,0)*100+0.1</f>
        <v>#VALUE!</v>
      </c>
      <c r="H933" s="44" t="s">
        <v>3163</v>
      </c>
      <c r="I933" s="44" t="s">
        <v>3163</v>
      </c>
      <c r="J933">
        <f>+VLOOKUP(B933,MaestraLP3[[#All],[CÓDIGO]:[PRODUCTO FOCO]],29,0)</f>
        <v>2148.5903814262024</v>
      </c>
    </row>
    <row r="934" spans="1:10" x14ac:dyDescent="0.35">
      <c r="A934" s="54" t="s">
        <v>3160</v>
      </c>
      <c r="B934" s="43">
        <v>104533190</v>
      </c>
      <c r="C934" s="44" t="str">
        <f>+VLOOKUP(B934,MaestraLP3[[#All],[CÓDIGO]:[PRODUCTO FOCO]],7,0)</f>
        <v>GRASAS CULINARIAS</v>
      </c>
      <c r="D934" s="46" t="str">
        <f>+VLOOKUP(B934,MaestraLP3[[#All],[CÓDIGO]:[PRODUCTO FOCO]],8,0)</f>
        <v>CREMA LACTOFIL BKI CSM 1l</v>
      </c>
      <c r="E934" s="54" t="s">
        <v>3161</v>
      </c>
      <c r="F934" s="54" t="s">
        <v>3162</v>
      </c>
      <c r="G934" s="62" t="e">
        <f>+VLOOKUP(B934,MaestraLP3[[#All],[CÓDIGO]:[PRODUCTO FOCO]],30,0)*100+0.1</f>
        <v>#VALUE!</v>
      </c>
      <c r="H934" s="44" t="s">
        <v>3163</v>
      </c>
      <c r="I934" s="44" t="s">
        <v>3163</v>
      </c>
      <c r="J934">
        <f>+VLOOKUP(B934,MaestraLP3[[#All],[CÓDIGO]:[PRODUCTO FOCO]],29,0)</f>
        <v>933</v>
      </c>
    </row>
    <row r="935" spans="1:10" x14ac:dyDescent="0.35">
      <c r="A935" s="54" t="s">
        <v>3160</v>
      </c>
      <c r="B935" s="43">
        <v>104533180</v>
      </c>
      <c r="C935" s="44" t="str">
        <f>+VLOOKUP(B935,MaestraLP3[[#All],[CÓDIGO]:[PRODUCTO FOCO]],7,0)</f>
        <v>GRASAS CULINARIAS</v>
      </c>
      <c r="D935" s="46" t="str">
        <f>+VLOOKUP(B935,MaestraLP3[[#All],[CÓDIGO]:[PRODUCTO FOCO]],8,0)</f>
        <v>CREMA LACTOFIL MULTIPROPOSITO 35% CSM 1l</v>
      </c>
      <c r="E935" s="54" t="s">
        <v>3161</v>
      </c>
      <c r="F935" s="54" t="s">
        <v>3162</v>
      </c>
      <c r="G935" s="62" t="e">
        <f>+VLOOKUP(B935,MaestraLP3[[#All],[CÓDIGO]:[PRODUCTO FOCO]],30,0)*100+0.1</f>
        <v>#VALUE!</v>
      </c>
      <c r="H935" s="44" t="s">
        <v>3163</v>
      </c>
      <c r="I935" s="44" t="s">
        <v>3163</v>
      </c>
      <c r="J935">
        <f>+VLOOKUP(B935,MaestraLP3[[#All],[CÓDIGO]:[PRODUCTO FOCO]],29,0)</f>
        <v>1647.5247524752476</v>
      </c>
    </row>
    <row r="936" spans="1:10" x14ac:dyDescent="0.35">
      <c r="A936" s="54" t="s">
        <v>3160</v>
      </c>
      <c r="B936" s="43">
        <v>104544740</v>
      </c>
      <c r="C936" s="44" t="str">
        <f>+VLOOKUP(B936,MaestraLP3[[#All],[CÓDIGO]:[PRODUCTO FOCO]],7,0)</f>
        <v>GRASAS CULINARIAS</v>
      </c>
      <c r="D936" s="46" t="str">
        <f>+VLOOKUP(B936,MaestraLP3[[#All],[CÓDIGO]:[PRODUCTO FOCO]],8,0)</f>
        <v>CREMA SPRAY 50%ANI 50%VEG HOPLA 250 ml</v>
      </c>
      <c r="E936" s="54" t="s">
        <v>3161</v>
      </c>
      <c r="F936" s="54" t="s">
        <v>3162</v>
      </c>
      <c r="G936" s="62" t="e">
        <f>+VLOOKUP(B936,MaestraLP3[[#All],[CÓDIGO]:[PRODUCTO FOCO]],30,0)*100+0.1</f>
        <v>#VALUE!</v>
      </c>
      <c r="H936" s="44" t="s">
        <v>3163</v>
      </c>
      <c r="I936" s="44" t="s">
        <v>3163</v>
      </c>
      <c r="J936">
        <f>+VLOOKUP(B936,MaestraLP3[[#All],[CÓDIGO]:[PRODUCTO FOCO]],29,0)</f>
        <v>3280</v>
      </c>
    </row>
    <row r="937" spans="1:10" x14ac:dyDescent="0.35">
      <c r="A937" s="54" t="s">
        <v>3160</v>
      </c>
      <c r="B937" s="43">
        <v>104528800</v>
      </c>
      <c r="C937" s="44" t="str">
        <f>+VLOOKUP(B937,MaestraLP3[[#All],[CÓDIGO]:[PRODUCTO FOCO]],7,0)</f>
        <v>INGREDIENTES REPOSTERIA</v>
      </c>
      <c r="D937" s="46" t="str">
        <f>+VLOOKUP(B937,MaestraLP3[[#All],[CÓDIGO]:[PRODUCTO FOCO]],8,0)</f>
        <v>ALMIDON DE MAIZ ALMIFRUT 1 kg</v>
      </c>
      <c r="E937" s="54" t="s">
        <v>3161</v>
      </c>
      <c r="F937" s="54" t="s">
        <v>3162</v>
      </c>
      <c r="G937" s="62" t="e">
        <f>+VLOOKUP(B937,MaestraLP3[[#All],[CÓDIGO]:[PRODUCTO FOCO]],30,0)*100+0.1</f>
        <v>#VALUE!</v>
      </c>
      <c r="H937" s="44" t="s">
        <v>3163</v>
      </c>
      <c r="I937" s="44" t="s">
        <v>3163</v>
      </c>
      <c r="J937">
        <f>+VLOOKUP(B937,MaestraLP3[[#All],[CÓDIGO]:[PRODUCTO FOCO]],29,0)</f>
        <v>740</v>
      </c>
    </row>
    <row r="938" spans="1:10" x14ac:dyDescent="0.35">
      <c r="A938" s="54" t="s">
        <v>3160</v>
      </c>
      <c r="B938" s="43">
        <v>150000760</v>
      </c>
      <c r="C938" s="44" t="str">
        <f>+VLOOKUP(B938,MaestraLP3[[#All],[CÓDIGO]:[PRODUCTO FOCO]],7,0)</f>
        <v>INGREDIENTES REPOSTERIA</v>
      </c>
      <c r="D938" s="46" t="str">
        <f>+VLOOKUP(B938,MaestraLP3[[#All],[CÓDIGO]:[PRODUCTO FOCO]],8,0)</f>
        <v>CHUÑO 1 kg</v>
      </c>
      <c r="E938" s="54" t="s">
        <v>3161</v>
      </c>
      <c r="F938" s="54" t="s">
        <v>3162</v>
      </c>
      <c r="G938" s="62" t="e">
        <f>+VLOOKUP(B938,MaestraLP3[[#All],[CÓDIGO]:[PRODUCTO FOCO]],30,0)*100+0.1</f>
        <v>#VALUE!</v>
      </c>
      <c r="H938" s="44" t="s">
        <v>3163</v>
      </c>
      <c r="I938" s="44" t="s">
        <v>3163</v>
      </c>
      <c r="J938">
        <f>+VLOOKUP(B938,MaestraLP3[[#All],[CÓDIGO]:[PRODUCTO FOCO]],29,0)</f>
        <v>479.44000000000017</v>
      </c>
    </row>
    <row r="939" spans="1:10" x14ac:dyDescent="0.35">
      <c r="A939" s="54" t="s">
        <v>3160</v>
      </c>
      <c r="B939" s="43">
        <v>104543650</v>
      </c>
      <c r="C939" s="44" t="str">
        <f>+VLOOKUP(B939,MaestraLP3[[#All],[CÓDIGO]:[PRODUCTO FOCO]],7,0)</f>
        <v>HARINAS Y SEMOLAS</v>
      </c>
      <c r="D939" s="46" t="str">
        <f>+VLOOKUP(B939,MaestraLP3[[#All],[CÓDIGO]:[PRODUCTO FOCO]],8,0)</f>
        <v>HARINA FLOR 25 KG</v>
      </c>
      <c r="E939" s="54" t="s">
        <v>3161</v>
      </c>
      <c r="F939" s="54" t="s">
        <v>3162</v>
      </c>
      <c r="G939" s="62" t="e">
        <f>+VLOOKUP(B939,MaestraLP3[[#All],[CÓDIGO]:[PRODUCTO FOCO]],30,0)*100+0.1</f>
        <v>#VALUE!</v>
      </c>
      <c r="H939" s="44" t="s">
        <v>3163</v>
      </c>
      <c r="I939" s="44" t="s">
        <v>3163</v>
      </c>
      <c r="J939">
        <f>+VLOOKUP(B939,MaestraLP3[[#All],[CÓDIGO]:[PRODUCTO FOCO]],29,0)</f>
        <v>488.52</v>
      </c>
    </row>
    <row r="940" spans="1:10" x14ac:dyDescent="0.35">
      <c r="A940" s="54" t="s">
        <v>3160</v>
      </c>
      <c r="B940" s="43">
        <v>104512090</v>
      </c>
      <c r="C940" s="44" t="str">
        <f>+VLOOKUP(B940,MaestraLP3[[#All],[CÓDIGO]:[PRODUCTO FOCO]],7,0)</f>
        <v>HARINAS Y SEMOLAS</v>
      </c>
      <c r="D940" s="46" t="str">
        <f>+VLOOKUP(B940,MaestraLP3[[#All],[CÓDIGO]:[PRODUCTO FOCO]],8,0)</f>
        <v>HARINA S/POLVO MONT BLANC CAROZZI 1 kg</v>
      </c>
      <c r="E940" s="54" t="s">
        <v>3161</v>
      </c>
      <c r="F940" s="54" t="s">
        <v>3162</v>
      </c>
      <c r="G940" s="62" t="e">
        <f>+VLOOKUP(B940,MaestraLP3[[#All],[CÓDIGO]:[PRODUCTO FOCO]],30,0)*100+0.1</f>
        <v>#VALUE!</v>
      </c>
      <c r="H940" s="44" t="s">
        <v>3163</v>
      </c>
      <c r="I940" s="44" t="s">
        <v>3163</v>
      </c>
      <c r="J940">
        <f>+VLOOKUP(B940,MaestraLP3[[#All],[CÓDIGO]:[PRODUCTO FOCO]],29,0)</f>
        <v>451.7908333333333</v>
      </c>
    </row>
    <row r="941" spans="1:10" x14ac:dyDescent="0.35">
      <c r="A941" s="54" t="s">
        <v>3160</v>
      </c>
      <c r="B941" s="43">
        <v>104512020</v>
      </c>
      <c r="C941" s="44" t="str">
        <f>+VLOOKUP(B941,MaestraLP3[[#All],[CÓDIGO]:[PRODUCTO FOCO]],7,0)</f>
        <v>HARINAS Y SEMOLAS</v>
      </c>
      <c r="D941" s="46" t="str">
        <f>+VLOOKUP(B941,MaestraLP3[[#All],[CÓDIGO]:[PRODUCTO FOCO]],8,0)</f>
        <v>SEMOLA CAROZZI 1 kg</v>
      </c>
      <c r="E941" s="54" t="s">
        <v>3161</v>
      </c>
      <c r="F941" s="54" t="s">
        <v>3162</v>
      </c>
      <c r="G941" s="62" t="e">
        <f>+VLOOKUP(B941,MaestraLP3[[#All],[CÓDIGO]:[PRODUCTO FOCO]],30,0)*100+0.1</f>
        <v>#VALUE!</v>
      </c>
      <c r="H941" s="44" t="s">
        <v>3163</v>
      </c>
      <c r="I941" s="44" t="s">
        <v>3163</v>
      </c>
      <c r="J941">
        <f>+VLOOKUP(B941,MaestraLP3[[#All],[CÓDIGO]:[PRODUCTO FOCO]],29,0)</f>
        <v>694.79</v>
      </c>
    </row>
    <row r="942" spans="1:10" x14ac:dyDescent="0.35">
      <c r="A942" s="54" t="s">
        <v>3160</v>
      </c>
      <c r="B942" s="43">
        <v>104542840</v>
      </c>
      <c r="C942" s="44" t="str">
        <f>+VLOOKUP(B942,MaestraLP3[[#All],[CÓDIGO]:[PRODUCTO FOCO]],7,0)</f>
        <v>HELADOS</v>
      </c>
      <c r="D942" s="46" t="str">
        <f>+VLOOKUP(B942,MaestraLP3[[#All],[CÓDIGO]:[PRODUCTO FOCO]],8,0)</f>
        <v>BASE HELADO SOFT SABOR CHOCOLATE 1 LT</v>
      </c>
      <c r="E942" s="54" t="s">
        <v>3161</v>
      </c>
      <c r="F942" s="54" t="s">
        <v>3162</v>
      </c>
      <c r="G942" s="62" t="e">
        <f>+VLOOKUP(B942,MaestraLP3[[#All],[CÓDIGO]:[PRODUCTO FOCO]],30,0)*100+0.1</f>
        <v>#VALUE!</v>
      </c>
      <c r="H942" s="44" t="s">
        <v>3163</v>
      </c>
      <c r="I942" s="44" t="s">
        <v>3163</v>
      </c>
      <c r="J942">
        <f>+VLOOKUP(B942,MaestraLP3[[#All],[CÓDIGO]:[PRODUCTO FOCO]],29,0)</f>
        <v>1150.0000000000002</v>
      </c>
    </row>
    <row r="943" spans="1:10" x14ac:dyDescent="0.35">
      <c r="A943" s="54" t="s">
        <v>3160</v>
      </c>
      <c r="B943" s="43">
        <v>104542830</v>
      </c>
      <c r="C943" s="44" t="str">
        <f>+VLOOKUP(B943,MaestraLP3[[#All],[CÓDIGO]:[PRODUCTO FOCO]],7,0)</f>
        <v>HELADOS</v>
      </c>
      <c r="D943" s="46" t="str">
        <f>+VLOOKUP(B943,MaestraLP3[[#All],[CÓDIGO]:[PRODUCTO FOCO]],8,0)</f>
        <v>BASE HELADO SOFT SABOR VAINILLA 1 LT</v>
      </c>
      <c r="E943" s="54" t="s">
        <v>3161</v>
      </c>
      <c r="F943" s="54" t="s">
        <v>3162</v>
      </c>
      <c r="G943" s="62" t="e">
        <f>+VLOOKUP(B943,MaestraLP3[[#All],[CÓDIGO]:[PRODUCTO FOCO]],30,0)*100+0.1</f>
        <v>#VALUE!</v>
      </c>
      <c r="H943" s="44" t="s">
        <v>3163</v>
      </c>
      <c r="I943" s="44" t="s">
        <v>3163</v>
      </c>
      <c r="J943">
        <f>+VLOOKUP(B943,MaestraLP3[[#All],[CÓDIGO]:[PRODUCTO FOCO]],29,0)</f>
        <v>1126</v>
      </c>
    </row>
    <row r="944" spans="1:10" x14ac:dyDescent="0.35">
      <c r="A944" s="54" t="s">
        <v>3160</v>
      </c>
      <c r="B944" s="43">
        <v>104544980</v>
      </c>
      <c r="C944" s="44" t="str">
        <f>+VLOOKUP(B944,MaestraLP3[[#All],[CÓDIGO]:[PRODUCTO FOCO]],7,0)</f>
        <v>HELADOS</v>
      </c>
      <c r="D944" s="46" t="str">
        <f>+VLOOKUP(B944,MaestraLP3[[#All],[CÓDIGO]:[PRODUCTO FOCO]],8,0)</f>
        <v>HELADO CHOCOLATE 1,8 L</v>
      </c>
      <c r="E944" s="54" t="s">
        <v>3161</v>
      </c>
      <c r="F944" s="54" t="s">
        <v>3162</v>
      </c>
      <c r="G944" s="62" t="e">
        <f>+VLOOKUP(B944,MaestraLP3[[#All],[CÓDIGO]:[PRODUCTO FOCO]],30,0)*100+0.1</f>
        <v>#VALUE!</v>
      </c>
      <c r="H944" s="44" t="s">
        <v>3163</v>
      </c>
      <c r="I944" s="44" t="s">
        <v>3163</v>
      </c>
      <c r="J944">
        <f>+VLOOKUP(B944,MaestraLP3[[#All],[CÓDIGO]:[PRODUCTO FOCO]],29,0)</f>
        <v>950.72463768115949</v>
      </c>
    </row>
    <row r="945" spans="1:10" x14ac:dyDescent="0.35">
      <c r="A945" s="54" t="s">
        <v>3160</v>
      </c>
      <c r="B945" s="43">
        <v>104543940</v>
      </c>
      <c r="C945" s="44" t="str">
        <f>+VLOOKUP(B945,MaestraLP3[[#All],[CÓDIGO]:[PRODUCTO FOCO]],7,0)</f>
        <v>HELADOS</v>
      </c>
      <c r="D945" s="46" t="str">
        <f>+VLOOKUP(B945,MaestraLP3[[#All],[CÓDIGO]:[PRODUCTO FOCO]],8,0)</f>
        <v>HELADO PIÑA 1,8 L</v>
      </c>
      <c r="E945" s="54" t="s">
        <v>3161</v>
      </c>
      <c r="F945" s="54" t="s">
        <v>3162</v>
      </c>
      <c r="G945" s="62" t="e">
        <f>+VLOOKUP(B945,MaestraLP3[[#All],[CÓDIGO]:[PRODUCTO FOCO]],30,0)*100+0.1</f>
        <v>#VALUE!</v>
      </c>
      <c r="H945" s="44" t="s">
        <v>3163</v>
      </c>
      <c r="I945" s="44" t="s">
        <v>3163</v>
      </c>
      <c r="J945">
        <f>+VLOOKUP(B945,MaestraLP3[[#All],[CÓDIGO]:[PRODUCTO FOCO]],29,0)</f>
        <v>837.5</v>
      </c>
    </row>
    <row r="946" spans="1:10" x14ac:dyDescent="0.35">
      <c r="A946" s="54" t="s">
        <v>3160</v>
      </c>
      <c r="B946" s="43">
        <v>104545000</v>
      </c>
      <c r="C946" s="44" t="str">
        <f>+VLOOKUP(B946,MaestraLP3[[#All],[CÓDIGO]:[PRODUCTO FOCO]],7,0)</f>
        <v>HELADOS</v>
      </c>
      <c r="D946" s="46" t="str">
        <f>+VLOOKUP(B946,MaestraLP3[[#All],[CÓDIGO]:[PRODUCTO FOCO]],8,0)</f>
        <v>HELADO TRISABOR 1,8 L</v>
      </c>
      <c r="E946" s="54" t="s">
        <v>3161</v>
      </c>
      <c r="F946" s="54" t="s">
        <v>3162</v>
      </c>
      <c r="G946" s="62" t="e">
        <f>+VLOOKUP(B946,MaestraLP3[[#All],[CÓDIGO]:[PRODUCTO FOCO]],30,0)*100+0.1</f>
        <v>#VALUE!</v>
      </c>
      <c r="H946" s="44" t="s">
        <v>3163</v>
      </c>
      <c r="I946" s="44" t="s">
        <v>3163</v>
      </c>
      <c r="J946">
        <f>+VLOOKUP(B946,MaestraLP3[[#All],[CÓDIGO]:[PRODUCTO FOCO]],29,0)</f>
        <v>1289.3772893772893</v>
      </c>
    </row>
    <row r="947" spans="1:10" x14ac:dyDescent="0.35">
      <c r="A947" s="54" t="s">
        <v>3160</v>
      </c>
      <c r="B947" s="43">
        <v>104544990</v>
      </c>
      <c r="C947" s="44" t="str">
        <f>+VLOOKUP(B947,MaestraLP3[[#All],[CÓDIGO]:[PRODUCTO FOCO]],7,0)</f>
        <v>HELADOS</v>
      </c>
      <c r="D947" s="46" t="str">
        <f>+VLOOKUP(B947,MaestraLP3[[#All],[CÓDIGO]:[PRODUCTO FOCO]],8,0)</f>
        <v>HELADO VAINILLA 1,8 L</v>
      </c>
      <c r="E947" s="54" t="s">
        <v>3161</v>
      </c>
      <c r="F947" s="54" t="s">
        <v>3162</v>
      </c>
      <c r="G947" s="62" t="e">
        <f>+VLOOKUP(B947,MaestraLP3[[#All],[CÓDIGO]:[PRODUCTO FOCO]],30,0)*100+0.1</f>
        <v>#VALUE!</v>
      </c>
      <c r="H947" s="44" t="s">
        <v>3163</v>
      </c>
      <c r="I947" s="44" t="s">
        <v>3163</v>
      </c>
      <c r="J947">
        <f>+VLOOKUP(B947,MaestraLP3[[#All],[CÓDIGO]:[PRODUCTO FOCO]],29,0)</f>
        <v>1043.6594202898552</v>
      </c>
    </row>
    <row r="948" spans="1:10" x14ac:dyDescent="0.35">
      <c r="A948" s="54" t="s">
        <v>3160</v>
      </c>
      <c r="B948" s="43">
        <v>150000892</v>
      </c>
      <c r="C948" s="44" t="str">
        <f>+VLOOKUP(B948,MaestraLP3[[#All],[CÓDIGO]:[PRODUCTO FOCO]],7,0)</f>
        <v>INGREDIENTES REPOSTERIA</v>
      </c>
      <c r="D948" s="46" t="str">
        <f>+VLOOKUP(B948,MaestraLP3[[#All],[CÓDIGO]:[PRODUCTO FOCO]],8,0)</f>
        <v>AZUCAR FLOR IANSA 500 g</v>
      </c>
      <c r="E948" s="54" t="s">
        <v>3161</v>
      </c>
      <c r="F948" s="54" t="s">
        <v>3162</v>
      </c>
      <c r="G948" s="62" t="e">
        <f>+VLOOKUP(B948,MaestraLP3[[#All],[CÓDIGO]:[PRODUCTO FOCO]],30,0)*100+0.1</f>
        <v>#VALUE!</v>
      </c>
      <c r="H948" s="44" t="s">
        <v>3163</v>
      </c>
      <c r="I948" s="44" t="s">
        <v>3163</v>
      </c>
      <c r="J948">
        <f>+VLOOKUP(B948,MaestraLP3[[#All],[CÓDIGO]:[PRODUCTO FOCO]],29,0)</f>
        <v>1011.2115384615385</v>
      </c>
    </row>
    <row r="949" spans="1:10" x14ac:dyDescent="0.35">
      <c r="A949" s="54" t="s">
        <v>3160</v>
      </c>
      <c r="B949" s="43">
        <v>104533160</v>
      </c>
      <c r="C949" s="44" t="str">
        <f>+VLOOKUP(B949,MaestraLP3[[#All],[CÓDIGO]:[PRODUCTO FOCO]],7,0)</f>
        <v>COBERTURAS Y DECORACIÓN</v>
      </c>
      <c r="D949" s="46" t="str">
        <f>+VLOOKUP(B949,MaestraLP3[[#All],[CÓDIGO]:[PRODUCTO FOCO]],8,0)</f>
        <v>BRILLO PLUS CSM 5kg</v>
      </c>
      <c r="E949" s="54" t="s">
        <v>3161</v>
      </c>
      <c r="F949" s="54" t="s">
        <v>3162</v>
      </c>
      <c r="G949" s="62" t="e">
        <f>+VLOOKUP(B949,MaestraLP3[[#All],[CÓDIGO]:[PRODUCTO FOCO]],30,0)*100+0.1</f>
        <v>#VALUE!</v>
      </c>
      <c r="H949" s="44" t="s">
        <v>3163</v>
      </c>
      <c r="I949" s="44" t="s">
        <v>3163</v>
      </c>
      <c r="J949">
        <f>+VLOOKUP(B949,MaestraLP3[[#All],[CÓDIGO]:[PRODUCTO FOCO]],29,0)</f>
        <v>1117.2</v>
      </c>
    </row>
    <row r="950" spans="1:10" x14ac:dyDescent="0.35">
      <c r="A950" s="54" t="s">
        <v>3160</v>
      </c>
      <c r="B950" s="43">
        <v>101310213</v>
      </c>
      <c r="C950" s="44" t="str">
        <f>+VLOOKUP(B950,MaestraLP3[[#All],[CÓDIGO]:[PRODUCTO FOCO]],7,0)</f>
        <v>INGREDIENTES REPOSTERIA</v>
      </c>
      <c r="D950" s="46" t="str">
        <f>+VLOOKUP(B950,MaestraLP3[[#All],[CÓDIGO]:[PRODUCTO FOCO]],8,0)</f>
        <v>CACAO AMARGO EDRA 1 Kg</v>
      </c>
      <c r="E950" s="54" t="s">
        <v>3161</v>
      </c>
      <c r="F950" s="54" t="s">
        <v>3162</v>
      </c>
      <c r="G950" s="62" t="e">
        <f>+VLOOKUP(B950,MaestraLP3[[#All],[CÓDIGO]:[PRODUCTO FOCO]],30,0)*100+0.1</f>
        <v>#VALUE!</v>
      </c>
      <c r="H950" s="44" t="s">
        <v>3163</v>
      </c>
      <c r="I950" s="44" t="s">
        <v>3163</v>
      </c>
      <c r="J950">
        <f>+VLOOKUP(B950,MaestraLP3[[#All],[CÓDIGO]:[PRODUCTO FOCO]],29,0)</f>
        <v>1293.8</v>
      </c>
    </row>
    <row r="951" spans="1:10" x14ac:dyDescent="0.35">
      <c r="A951" s="54" t="s">
        <v>3160</v>
      </c>
      <c r="B951" s="43">
        <v>101310214</v>
      </c>
      <c r="C951" s="44" t="str">
        <f>+VLOOKUP(B951,MaestraLP3[[#All],[CÓDIGO]:[PRODUCTO FOCO]],7,0)</f>
        <v>INGREDIENTES REPOSTERIA</v>
      </c>
      <c r="D951" s="46" t="str">
        <f>+VLOOKUP(B951,MaestraLP3[[#All],[CÓDIGO]:[PRODUCTO FOCO]],8,0)</f>
        <v>CACAO DULCE EDRA 1 Kg</v>
      </c>
      <c r="E951" s="54" t="s">
        <v>3161</v>
      </c>
      <c r="F951" s="54" t="s">
        <v>3162</v>
      </c>
      <c r="G951" s="62" t="e">
        <f>+VLOOKUP(B951,MaestraLP3[[#All],[CÓDIGO]:[PRODUCTO FOCO]],30,0)*100+0.1</f>
        <v>#VALUE!</v>
      </c>
      <c r="H951" s="44" t="s">
        <v>3163</v>
      </c>
      <c r="I951" s="44" t="s">
        <v>3163</v>
      </c>
      <c r="J951">
        <f>+VLOOKUP(B951,MaestraLP3[[#All],[CÓDIGO]:[PRODUCTO FOCO]],29,0)</f>
        <v>1028.0999999999999</v>
      </c>
    </row>
    <row r="952" spans="1:10" x14ac:dyDescent="0.35">
      <c r="A952" s="54" t="s">
        <v>3160</v>
      </c>
      <c r="B952" s="43">
        <v>104511970</v>
      </c>
      <c r="C952" s="44" t="str">
        <f>+VLOOKUP(B952,MaestraLP3[[#All],[CÓDIGO]:[PRODUCTO FOCO]],7,0)</f>
        <v>INGREDIENTES REPOSTERIA</v>
      </c>
      <c r="D952" s="46" t="str">
        <f>+VLOOKUP(B952,MaestraLP3[[#All],[CÓDIGO]:[PRODUCTO FOCO]],8,0)</f>
        <v>CHANCACA IANSA 450 g</v>
      </c>
      <c r="E952" s="54" t="s">
        <v>3161</v>
      </c>
      <c r="F952" s="54" t="s">
        <v>3162</v>
      </c>
      <c r="G952" s="62" t="e">
        <f>+VLOOKUP(B952,MaestraLP3[[#All],[CÓDIGO]:[PRODUCTO FOCO]],30,0)*100+0.1</f>
        <v>#VALUE!</v>
      </c>
      <c r="H952" s="44" t="s">
        <v>3163</v>
      </c>
      <c r="I952" s="44" t="s">
        <v>3163</v>
      </c>
      <c r="J952">
        <f>+VLOOKUP(B952,MaestraLP3[[#All],[CÓDIGO]:[PRODUCTO FOCO]],29,0)</f>
        <v>1444.4444444444443</v>
      </c>
    </row>
    <row r="953" spans="1:10" x14ac:dyDescent="0.35">
      <c r="A953" s="54" t="s">
        <v>3160</v>
      </c>
      <c r="B953" s="43">
        <v>104513640</v>
      </c>
      <c r="C953" s="44" t="str">
        <f>+VLOOKUP(B953,MaestraLP3[[#All],[CÓDIGO]:[PRODUCTO FOCO]],7,0)</f>
        <v>COBERTURAS Y DECORACIÓN</v>
      </c>
      <c r="D953" s="46" t="str">
        <f>+VLOOKUP(B953,MaestraLP3[[#All],[CÓDIGO]:[PRODUCTO FOCO]],8,0)</f>
        <v>COBERTURA CHOCOLATE BLANCO CAROZZI 1 kg</v>
      </c>
      <c r="E953" s="54" t="s">
        <v>3161</v>
      </c>
      <c r="F953" s="54" t="s">
        <v>3162</v>
      </c>
      <c r="G953" s="62" t="e">
        <f>+VLOOKUP(B953,MaestraLP3[[#All],[CÓDIGO]:[PRODUCTO FOCO]],30,0)*100+0.1</f>
        <v>#VALUE!</v>
      </c>
      <c r="H953" s="44" t="s">
        <v>3163</v>
      </c>
      <c r="I953" s="44" t="s">
        <v>3163</v>
      </c>
      <c r="J953">
        <f>+VLOOKUP(B953,MaestraLP3[[#All],[CÓDIGO]:[PRODUCTO FOCO]],29,0)</f>
        <v>3405.1660000000002</v>
      </c>
    </row>
    <row r="954" spans="1:10" x14ac:dyDescent="0.35">
      <c r="A954" s="54" t="s">
        <v>3160</v>
      </c>
      <c r="B954" s="43">
        <v>104512360</v>
      </c>
      <c r="C954" s="44" t="str">
        <f>+VLOOKUP(B954,MaestraLP3[[#All],[CÓDIGO]:[PRODUCTO FOCO]],7,0)</f>
        <v>COBERTURAS Y DECORACIÓN</v>
      </c>
      <c r="D954" s="46" t="str">
        <f>+VLOOKUP(B954,MaestraLP3[[#All],[CÓDIGO]:[PRODUCTO FOCO]],8,0)</f>
        <v>COBERTURA MOLDER CHOCOLATE CAROZZI 1 kg</v>
      </c>
      <c r="E954" s="54" t="s">
        <v>3161</v>
      </c>
      <c r="F954" s="54" t="s">
        <v>3162</v>
      </c>
      <c r="G954" s="62" t="e">
        <f>+VLOOKUP(B954,MaestraLP3[[#All],[CÓDIGO]:[PRODUCTO FOCO]],30,0)*100+0.1</f>
        <v>#VALUE!</v>
      </c>
      <c r="H954" s="44" t="s">
        <v>3163</v>
      </c>
      <c r="I954" s="44" t="s">
        <v>3163</v>
      </c>
      <c r="J954">
        <f>+VLOOKUP(B954,MaestraLP3[[#All],[CÓDIGO]:[PRODUCTO FOCO]],29,0)</f>
        <v>2860.1580000000004</v>
      </c>
    </row>
    <row r="955" spans="1:10" x14ac:dyDescent="0.35">
      <c r="A955" s="54" t="s">
        <v>3160</v>
      </c>
      <c r="B955" s="43">
        <v>150000990</v>
      </c>
      <c r="C955" s="44" t="str">
        <f>+VLOOKUP(B955,MaestraLP3[[#All],[CÓDIGO]:[PRODUCTO FOCO]],7,0)</f>
        <v>INGREDIENTES REPOSTERIA</v>
      </c>
      <c r="D955" s="46" t="str">
        <f>+VLOOKUP(B955,MaestraLP3[[#All],[CÓDIGO]:[PRODUCTO FOCO]],8,0)</f>
        <v>ESENCIA DE VAINILLA LA PRIMERA 1 l</v>
      </c>
      <c r="E955" s="54" t="s">
        <v>3161</v>
      </c>
      <c r="F955" s="54" t="s">
        <v>3162</v>
      </c>
      <c r="G955" s="62" t="e">
        <f>+VLOOKUP(B955,MaestraLP3[[#All],[CÓDIGO]:[PRODUCTO FOCO]],30,0)*100+0.1</f>
        <v>#VALUE!</v>
      </c>
      <c r="H955" s="44" t="s">
        <v>3163</v>
      </c>
      <c r="I955" s="44" t="s">
        <v>3163</v>
      </c>
      <c r="J955">
        <f>+VLOOKUP(B955,MaestraLP3[[#All],[CÓDIGO]:[PRODUCTO FOCO]],29,0)</f>
        <v>556.76100628930817</v>
      </c>
    </row>
    <row r="956" spans="1:10" x14ac:dyDescent="0.35">
      <c r="A956" s="54" t="s">
        <v>3160</v>
      </c>
      <c r="B956" s="43">
        <v>104537950</v>
      </c>
      <c r="C956" s="44" t="str">
        <f>+VLOOKUP(B956,MaestraLP3[[#All],[CÓDIGO]:[PRODUCTO FOCO]],7,0)</f>
        <v>COBERTURAS Y DECORACIÓN</v>
      </c>
      <c r="D956" s="46" t="str">
        <f>+VLOOKUP(B956,MaestraLP3[[#All],[CÓDIGO]:[PRODUCTO FOCO]],8,0)</f>
        <v>GLASEADO CHOCOLATE CSM 16kg</v>
      </c>
      <c r="E956" s="54" t="s">
        <v>3161</v>
      </c>
      <c r="F956" s="54" t="s">
        <v>3162</v>
      </c>
      <c r="G956" s="62" t="e">
        <f>+VLOOKUP(B956,MaestraLP3[[#All],[CÓDIGO]:[PRODUCTO FOCO]],30,0)*100+0.1</f>
        <v>#VALUE!</v>
      </c>
      <c r="H956" s="44" t="s">
        <v>3163</v>
      </c>
      <c r="I956" s="44" t="s">
        <v>3163</v>
      </c>
      <c r="J956">
        <f>+VLOOKUP(B956,MaestraLP3[[#All],[CÓDIGO]:[PRODUCTO FOCO]],29,0)</f>
        <v>997.4375</v>
      </c>
    </row>
    <row r="957" spans="1:10" x14ac:dyDescent="0.35">
      <c r="A957" s="54" t="s">
        <v>3160</v>
      </c>
      <c r="B957" s="43">
        <v>104510140</v>
      </c>
      <c r="C957" s="44" t="str">
        <f>+VLOOKUP(B957,MaestraLP3[[#All],[CÓDIGO]:[PRODUCTO FOCO]],7,0)</f>
        <v>HUEVOS</v>
      </c>
      <c r="D957" s="46" t="str">
        <f>+VLOOKUP(B957,MaestraLP3[[#All],[CÓDIGO]:[PRODUCTO FOCO]],8,0)</f>
        <v>HUEVO LIQUIDO CONGELADO USA 2,27 kg</v>
      </c>
      <c r="E957" s="54" t="s">
        <v>3161</v>
      </c>
      <c r="F957" s="54" t="s">
        <v>3162</v>
      </c>
      <c r="G957" s="62" t="e">
        <f>+VLOOKUP(B957,MaestraLP3[[#All],[CÓDIGO]:[PRODUCTO FOCO]],30,0)*100+0.1</f>
        <v>#VALUE!</v>
      </c>
      <c r="H957" s="44" t="s">
        <v>3163</v>
      </c>
      <c r="I957" s="44" t="s">
        <v>3163</v>
      </c>
      <c r="J957">
        <f>+VLOOKUP(B957,MaestraLP3[[#All],[CÓDIGO]:[PRODUCTO FOCO]],29,0)</f>
        <v>1820.8516886930981</v>
      </c>
    </row>
    <row r="958" spans="1:10" x14ac:dyDescent="0.35">
      <c r="A958" s="54" t="s">
        <v>3160</v>
      </c>
      <c r="B958" s="43">
        <v>104534800</v>
      </c>
      <c r="C958" s="44" t="str">
        <f>+VLOOKUP(B958,MaestraLP3[[#All],[CÓDIGO]:[PRODUCTO FOCO]],7,0)</f>
        <v>INGREDIENTES REPOSTERIA</v>
      </c>
      <c r="D958" s="46" t="str">
        <f>+VLOOKUP(B958,MaestraLP3[[#All],[CÓDIGO]:[PRODUCTO FOCO]],8,0)</f>
        <v>LECHE CONDENSADA LECHE SUR 397 g</v>
      </c>
      <c r="E958" s="54" t="s">
        <v>3161</v>
      </c>
      <c r="F958" s="54" t="s">
        <v>3162</v>
      </c>
      <c r="G958" s="62" t="e">
        <f>+VLOOKUP(B958,MaestraLP3[[#All],[CÓDIGO]:[PRODUCTO FOCO]],30,0)*100+0.1</f>
        <v>#VALUE!</v>
      </c>
      <c r="H958" s="44" t="s">
        <v>3163</v>
      </c>
      <c r="I958" s="44" t="s">
        <v>3163</v>
      </c>
      <c r="J958">
        <f>+VLOOKUP(B958,MaestraLP3[[#All],[CÓDIGO]:[PRODUCTO FOCO]],29,0)</f>
        <v>1045</v>
      </c>
    </row>
    <row r="959" spans="1:10" x14ac:dyDescent="0.35">
      <c r="A959" s="54" t="s">
        <v>3160</v>
      </c>
      <c r="B959" s="43">
        <v>150000017</v>
      </c>
      <c r="C959" s="44" t="str">
        <f>+VLOOKUP(B959,MaestraLP3[[#All],[CÓDIGO]:[PRODUCTO FOCO]],7,0)</f>
        <v>INGREDIENTES REPOSTERIA</v>
      </c>
      <c r="D959" s="46" t="str">
        <f>+VLOOKUP(B959,MaestraLP3[[#All],[CÓDIGO]:[PRODUCTO FOCO]],8,0)</f>
        <v>LECHE CONDENSADA NESTLE 397 g</v>
      </c>
      <c r="E959" s="54" t="s">
        <v>3161</v>
      </c>
      <c r="F959" s="54" t="s">
        <v>3162</v>
      </c>
      <c r="G959" s="62" t="e">
        <f>+VLOOKUP(B959,MaestraLP3[[#All],[CÓDIGO]:[PRODUCTO FOCO]],30,0)*100+0.1</f>
        <v>#VALUE!</v>
      </c>
      <c r="H959" s="44" t="s">
        <v>3163</v>
      </c>
      <c r="I959" s="44" t="s">
        <v>3163</v>
      </c>
      <c r="J959">
        <f>+VLOOKUP(B959,MaestraLP3[[#All],[CÓDIGO]:[PRODUCTO FOCO]],29,0)</f>
        <v>1720.8984047019312</v>
      </c>
    </row>
    <row r="960" spans="1:10" x14ac:dyDescent="0.35">
      <c r="A960" s="54" t="s">
        <v>3160</v>
      </c>
      <c r="B960" s="43">
        <v>150000429</v>
      </c>
      <c r="C960" s="44" t="e">
        <f>+VLOOKUP(B960,MaestraLP3[[#All],[CÓDIGO]:[PRODUCTO FOCO]],7,0)</f>
        <v>#N/A</v>
      </c>
      <c r="D960" s="46" t="e">
        <f>+VLOOKUP(B960,MaestraLP3[[#All],[CÓDIGO]:[PRODUCTO FOCO]],8,0)</f>
        <v>#N/A</v>
      </c>
      <c r="E960" s="54" t="s">
        <v>3161</v>
      </c>
      <c r="F960" s="54" t="s">
        <v>3162</v>
      </c>
      <c r="G960" s="62" t="e">
        <f>+VLOOKUP(B960,MaestraLP3[[#All],[CÓDIGO]:[PRODUCTO FOCO]],30,0)*100+0.1</f>
        <v>#N/A</v>
      </c>
      <c r="H960" s="44" t="s">
        <v>3163</v>
      </c>
      <c r="I960" s="44" t="s">
        <v>3163</v>
      </c>
      <c r="J960" t="e">
        <f>+VLOOKUP(B960,MaestraLP3[[#All],[CÓDIGO]:[PRODUCTO FOCO]],29,0)</f>
        <v>#N/A</v>
      </c>
    </row>
    <row r="961" spans="1:10" x14ac:dyDescent="0.35">
      <c r="A961" s="54" t="s">
        <v>3160</v>
      </c>
      <c r="B961" s="43">
        <v>104539350</v>
      </c>
      <c r="C961" s="44" t="str">
        <f>+VLOOKUP(B961,MaestraLP3[[#All],[CÓDIGO]:[PRODUCTO FOCO]],7,0)</f>
        <v>INGREDIENTES REPOSTERIA</v>
      </c>
      <c r="D961" s="46" t="str">
        <f>+VLOOKUP(B961,MaestraLP3[[#All],[CÓDIGO]:[PRODUCTO FOCO]],8,0)</f>
        <v>LECHE EVAPORADA IDEAL 390 G</v>
      </c>
      <c r="E961" s="54" t="s">
        <v>3161</v>
      </c>
      <c r="F961" s="54" t="s">
        <v>3162</v>
      </c>
      <c r="G961" s="62" t="e">
        <f>+VLOOKUP(B961,MaestraLP3[[#All],[CÓDIGO]:[PRODUCTO FOCO]],30,0)*100+0.1</f>
        <v>#VALUE!</v>
      </c>
      <c r="H961" s="44" t="s">
        <v>3163</v>
      </c>
      <c r="I961" s="44" t="s">
        <v>3163</v>
      </c>
      <c r="J961">
        <f>+VLOOKUP(B961,MaestraLP3[[#All],[CÓDIGO]:[PRODUCTO FOCO]],29,0)</f>
        <v>1237.767094017094</v>
      </c>
    </row>
    <row r="962" spans="1:10" x14ac:dyDescent="0.35">
      <c r="A962" s="54" t="s">
        <v>3160</v>
      </c>
      <c r="B962" s="43">
        <v>102300260</v>
      </c>
      <c r="C962" s="44" t="str">
        <f>+VLOOKUP(B962,MaestraLP3[[#All],[CÓDIGO]:[PRODUCTO FOCO]],7,0)</f>
        <v>RELLENOS Y UNTABLES</v>
      </c>
      <c r="D962" s="46" t="str">
        <f>+VLOOKUP(B962,MaestraLP3[[#All],[CÓDIGO]:[PRODUCTO FOCO]],8,0)</f>
        <v>NUTELLA 350 g</v>
      </c>
      <c r="E962" s="54" t="s">
        <v>3161</v>
      </c>
      <c r="F962" s="54" t="s">
        <v>3162</v>
      </c>
      <c r="G962" s="62" t="e">
        <f>+VLOOKUP(B962,MaestraLP3[[#All],[CÓDIGO]:[PRODUCTO FOCO]],30,0)*100+0.1</f>
        <v>#VALUE!</v>
      </c>
      <c r="H962" s="44" t="s">
        <v>3163</v>
      </c>
      <c r="I962" s="44" t="s">
        <v>3163</v>
      </c>
      <c r="J962">
        <f>+VLOOKUP(B962,MaestraLP3[[#All],[CÓDIGO]:[PRODUCTO FOCO]],29,0)</f>
        <v>6331.5324285714296</v>
      </c>
    </row>
    <row r="963" spans="1:10" x14ac:dyDescent="0.35">
      <c r="A963" s="54" t="s">
        <v>3160</v>
      </c>
      <c r="B963" s="43">
        <v>104517170</v>
      </c>
      <c r="C963" s="44" t="str">
        <f>+VLOOKUP(B963,MaestraLP3[[#All],[CÓDIGO]:[PRODUCTO FOCO]],7,0)</f>
        <v>RELLENOS Y UNTABLES</v>
      </c>
      <c r="D963" s="46" t="str">
        <f>+VLOOKUP(B963,MaestraLP3[[#All],[CÓDIGO]:[PRODUCTO FOCO]],8,0)</f>
        <v>NUTELLA BALDE 3 kg</v>
      </c>
      <c r="E963" s="54" t="s">
        <v>3161</v>
      </c>
      <c r="F963" s="54" t="s">
        <v>3162</v>
      </c>
      <c r="G963" s="62" t="e">
        <f>+VLOOKUP(B963,MaestraLP3[[#All],[CÓDIGO]:[PRODUCTO FOCO]],30,0)*100+0.1</f>
        <v>#VALUE!</v>
      </c>
      <c r="H963" s="44" t="s">
        <v>3163</v>
      </c>
      <c r="I963" s="44" t="s">
        <v>3163</v>
      </c>
      <c r="J963">
        <f>+VLOOKUP(B963,MaestraLP3[[#All],[CÓDIGO]:[PRODUCTO FOCO]],29,0)</f>
        <v>4410.7833333333328</v>
      </c>
    </row>
    <row r="964" spans="1:10" x14ac:dyDescent="0.35">
      <c r="A964" s="54" t="s">
        <v>3160</v>
      </c>
      <c r="B964" s="43">
        <v>150000007</v>
      </c>
      <c r="C964" s="44" t="str">
        <f>+VLOOKUP(B964,MaestraLP3[[#All],[CÓDIGO]:[PRODUCTO FOCO]],7,0)</f>
        <v>RELLENOS Y UNTABLES</v>
      </c>
      <c r="D964" s="46" t="str">
        <f>+VLOOKUP(B964,MaestraLP3[[#All],[CÓDIGO]:[PRODUCTO FOCO]],8,0)</f>
        <v>MANJAR COLUN 1 kg</v>
      </c>
      <c r="E964" s="54" t="s">
        <v>3161</v>
      </c>
      <c r="F964" s="54" t="s">
        <v>3162</v>
      </c>
      <c r="G964" s="62" t="e">
        <f>+VLOOKUP(B964,MaestraLP3[[#All],[CÓDIGO]:[PRODUCTO FOCO]],30,0)*100+0.1</f>
        <v>#VALUE!</v>
      </c>
      <c r="H964" s="44" t="s">
        <v>3163</v>
      </c>
      <c r="I964" s="44" t="s">
        <v>3163</v>
      </c>
      <c r="J964">
        <f>+VLOOKUP(B964,MaestraLP3[[#All],[CÓDIGO]:[PRODUCTO FOCO]],29,0)</f>
        <v>849.11111111111109</v>
      </c>
    </row>
    <row r="965" spans="1:10" x14ac:dyDescent="0.35">
      <c r="A965" s="54" t="s">
        <v>3160</v>
      </c>
      <c r="B965" s="43">
        <v>150001771</v>
      </c>
      <c r="C965" s="44" t="str">
        <f>+VLOOKUP(B965,MaestraLP3[[#All],[CÓDIGO]:[PRODUCTO FOCO]],7,0)</f>
        <v>MERMELADAS Y DULCES</v>
      </c>
      <c r="D965" s="46" t="str">
        <f>+VLOOKUP(B965,MaestraLP3[[#All],[CÓDIGO]:[PRODUCTO FOCO]],8,0)</f>
        <v>DULCE MEMBRILLO PERELLO 1 kg</v>
      </c>
      <c r="E965" s="54" t="s">
        <v>3161</v>
      </c>
      <c r="F965" s="54" t="s">
        <v>3162</v>
      </c>
      <c r="G965" s="62" t="e">
        <f>+VLOOKUP(B965,MaestraLP3[[#All],[CÓDIGO]:[PRODUCTO FOCO]],30,0)*100+0.1</f>
        <v>#VALUE!</v>
      </c>
      <c r="H965" s="44" t="s">
        <v>3163</v>
      </c>
      <c r="I965" s="44" t="s">
        <v>3163</v>
      </c>
      <c r="J965">
        <f>+VLOOKUP(B965,MaestraLP3[[#All],[CÓDIGO]:[PRODUCTO FOCO]],29,0)</f>
        <v>1010.75</v>
      </c>
    </row>
    <row r="966" spans="1:10" x14ac:dyDescent="0.35">
      <c r="A966" s="54" t="s">
        <v>3160</v>
      </c>
      <c r="B966" s="43">
        <v>150000276</v>
      </c>
      <c r="C966" s="44" t="str">
        <f>+VLOOKUP(B966,MaestraLP3[[#All],[CÓDIGO]:[PRODUCTO FOCO]],7,0)</f>
        <v>MERMELADAS Y DULCES</v>
      </c>
      <c r="D966" s="46" t="str">
        <f>+VLOOKUP(B966,MaestraLP3[[#All],[CÓDIGO]:[PRODUCTO FOCO]],8,0)</f>
        <v>DULCE MEMBRILLO WATT´S 1 kg</v>
      </c>
      <c r="E966" s="54" t="s">
        <v>3161</v>
      </c>
      <c r="F966" s="54" t="s">
        <v>3162</v>
      </c>
      <c r="G966" s="62" t="e">
        <f>+VLOOKUP(B966,MaestraLP3[[#All],[CÓDIGO]:[PRODUCTO FOCO]],30,0)*100+0.1</f>
        <v>#VALUE!</v>
      </c>
      <c r="H966" s="44" t="s">
        <v>3163</v>
      </c>
      <c r="I966" s="44" t="s">
        <v>3163</v>
      </c>
      <c r="J966">
        <f>+VLOOKUP(B966,MaestraLP3[[#All],[CÓDIGO]:[PRODUCTO FOCO]],29,0)</f>
        <v>791.13000000000011</v>
      </c>
    </row>
    <row r="967" spans="1:10" x14ac:dyDescent="0.35">
      <c r="A967" s="54" t="s">
        <v>3160</v>
      </c>
      <c r="B967" s="43">
        <v>104528510</v>
      </c>
      <c r="C967" s="44" t="str">
        <f>+VLOOKUP(B967,MaestraLP3[[#All],[CÓDIGO]:[PRODUCTO FOCO]],7,0)</f>
        <v>RELLENOS Y UNTABLES</v>
      </c>
      <c r="D967" s="46" t="str">
        <f>+VLOOKUP(B967,MaestraLP3[[#All],[CÓDIGO]:[PRODUCTO FOCO]],8,0)</f>
        <v>MERMELADA DE DAMASCO AMBROSOLI 1 kg</v>
      </c>
      <c r="E967" s="54" t="s">
        <v>3161</v>
      </c>
      <c r="F967" s="54" t="s">
        <v>3162</v>
      </c>
      <c r="G967" s="62" t="e">
        <f>+VLOOKUP(B967,MaestraLP3[[#All],[CÓDIGO]:[PRODUCTO FOCO]],30,0)*100+0.1</f>
        <v>#VALUE!</v>
      </c>
      <c r="H967" s="44" t="s">
        <v>3163</v>
      </c>
      <c r="I967" s="44" t="s">
        <v>3163</v>
      </c>
      <c r="J967">
        <f>+VLOOKUP(B967,MaestraLP3[[#All],[CÓDIGO]:[PRODUCTO FOCO]],29,0)</f>
        <v>892</v>
      </c>
    </row>
    <row r="968" spans="1:10" x14ac:dyDescent="0.35">
      <c r="A968" s="54" t="s">
        <v>3160</v>
      </c>
      <c r="B968" s="43">
        <v>104528520</v>
      </c>
      <c r="C968" s="44" t="str">
        <f>+VLOOKUP(B968,MaestraLP3[[#All],[CÓDIGO]:[PRODUCTO FOCO]],7,0)</f>
        <v>RELLENOS Y UNTABLES</v>
      </c>
      <c r="D968" s="46" t="str">
        <f>+VLOOKUP(B968,MaestraLP3[[#All],[CÓDIGO]:[PRODUCTO FOCO]],8,0)</f>
        <v>MERMELADA DE DURAZNO AMBROSOLI 1 kg</v>
      </c>
      <c r="E968" s="54" t="s">
        <v>3161</v>
      </c>
      <c r="F968" s="54" t="s">
        <v>3162</v>
      </c>
      <c r="G968" s="62" t="e">
        <f>+VLOOKUP(B968,MaestraLP3[[#All],[CÓDIGO]:[PRODUCTO FOCO]],30,0)*100+0.1</f>
        <v>#VALUE!</v>
      </c>
      <c r="H968" s="44" t="s">
        <v>3163</v>
      </c>
      <c r="I968" s="44" t="s">
        <v>3163</v>
      </c>
      <c r="J968">
        <f>+VLOOKUP(B968,MaestraLP3[[#All],[CÓDIGO]:[PRODUCTO FOCO]],29,0)</f>
        <v>1006</v>
      </c>
    </row>
    <row r="969" spans="1:10" x14ac:dyDescent="0.35">
      <c r="A969" s="54" t="s">
        <v>3160</v>
      </c>
      <c r="B969" s="43">
        <v>104528500</v>
      </c>
      <c r="C969" s="44" t="str">
        <f>+VLOOKUP(B969,MaestraLP3[[#All],[CÓDIGO]:[PRODUCTO FOCO]],7,0)</f>
        <v>RELLENOS Y UNTABLES</v>
      </c>
      <c r="D969" s="46" t="str">
        <f>+VLOOKUP(B969,MaestraLP3[[#All],[CÓDIGO]:[PRODUCTO FOCO]],8,0)</f>
        <v>MERMELADA DE FRAMBUESA AMBROSOLI 1 kg</v>
      </c>
      <c r="E969" s="54" t="s">
        <v>3161</v>
      </c>
      <c r="F969" s="54" t="s">
        <v>3162</v>
      </c>
      <c r="G969" s="62" t="e">
        <f>+VLOOKUP(B969,MaestraLP3[[#All],[CÓDIGO]:[PRODUCTO FOCO]],30,0)*100+0.1</f>
        <v>#VALUE!</v>
      </c>
      <c r="H969" s="44" t="s">
        <v>3163</v>
      </c>
      <c r="I969" s="44" t="s">
        <v>3163</v>
      </c>
      <c r="J969">
        <f>+VLOOKUP(B969,MaestraLP3[[#All],[CÓDIGO]:[PRODUCTO FOCO]],29,0)</f>
        <v>1221</v>
      </c>
    </row>
    <row r="970" spans="1:10" x14ac:dyDescent="0.35">
      <c r="A970" s="54" t="s">
        <v>3160</v>
      </c>
      <c r="B970" s="43">
        <v>150000095</v>
      </c>
      <c r="C970" s="44" t="str">
        <f>+VLOOKUP(B970,MaestraLP3[[#All],[CÓDIGO]:[PRODUCTO FOCO]],7,0)</f>
        <v>MERMELADAS Y DULCES</v>
      </c>
      <c r="D970" s="46" t="str">
        <f>+VLOOKUP(B970,MaestraLP3[[#All],[CÓDIGO]:[PRODUCTO FOCO]],8,0)</f>
        <v>MIEL DE ABEJA AMBROSOLI 1 kg</v>
      </c>
      <c r="E970" s="54" t="s">
        <v>3161</v>
      </c>
      <c r="F970" s="54" t="s">
        <v>3162</v>
      </c>
      <c r="G970" s="62" t="e">
        <f>+VLOOKUP(B970,MaestraLP3[[#All],[CÓDIGO]:[PRODUCTO FOCO]],30,0)*100+0.1</f>
        <v>#VALUE!</v>
      </c>
      <c r="H970" s="44" t="s">
        <v>3163</v>
      </c>
      <c r="I970" s="44" t="s">
        <v>3163</v>
      </c>
      <c r="J970">
        <f>+VLOOKUP(B970,MaestraLP3[[#All],[CÓDIGO]:[PRODUCTO FOCO]],29,0)</f>
        <v>3312.7233333333338</v>
      </c>
    </row>
    <row r="971" spans="1:10" x14ac:dyDescent="0.35">
      <c r="A971" s="54" t="s">
        <v>3160</v>
      </c>
      <c r="B971" s="43">
        <v>150000373</v>
      </c>
      <c r="C971" s="44" t="str">
        <f>+VLOOKUP(B971,MaestraLP3[[#All],[CÓDIGO]:[PRODUCTO FOCO]],7,0)</f>
        <v>POSTRES EN POLVO</v>
      </c>
      <c r="D971" s="46" t="str">
        <f>+VLOOKUP(B971,MaestraLP3[[#All],[CÓDIGO]:[PRODUCTO FOCO]],8,0)</f>
        <v>FLAN C/LECHE CARAMELO MACROFOOD 1 kg</v>
      </c>
      <c r="E971" s="54" t="s">
        <v>3161</v>
      </c>
      <c r="F971" s="54" t="s">
        <v>3162</v>
      </c>
      <c r="G971" s="62" t="e">
        <f>+VLOOKUP(B971,MaestraLP3[[#All],[CÓDIGO]:[PRODUCTO FOCO]],30,0)*100+0.1</f>
        <v>#VALUE!</v>
      </c>
      <c r="H971" s="44" t="s">
        <v>3163</v>
      </c>
      <c r="I971" s="44" t="s">
        <v>3163</v>
      </c>
      <c r="J971">
        <f>+VLOOKUP(B971,MaestraLP3[[#All],[CÓDIGO]:[PRODUCTO FOCO]],29,0)</f>
        <v>882.4799999999999</v>
      </c>
    </row>
    <row r="972" spans="1:10" x14ac:dyDescent="0.35">
      <c r="A972" s="54" t="s">
        <v>3160</v>
      </c>
      <c r="B972" s="43">
        <v>150000001</v>
      </c>
      <c r="C972" s="44" t="str">
        <f>+VLOOKUP(B972,MaestraLP3[[#All],[CÓDIGO]:[PRODUCTO FOCO]],7,0)</f>
        <v>POSTRES EN POLVO</v>
      </c>
      <c r="D972" s="46" t="str">
        <f>+VLOOKUP(B972,MaestraLP3[[#All],[CÓDIGO]:[PRODUCTO FOCO]],8,0)</f>
        <v>FLAN C/LECHE CHOCOLATE MACROFOOD 1 kg</v>
      </c>
      <c r="E972" s="54" t="s">
        <v>3161</v>
      </c>
      <c r="F972" s="54" t="s">
        <v>3162</v>
      </c>
      <c r="G972" s="62" t="e">
        <f>+VLOOKUP(B972,MaestraLP3[[#All],[CÓDIGO]:[PRODUCTO FOCO]],30,0)*100+0.1</f>
        <v>#VALUE!</v>
      </c>
      <c r="H972" s="44" t="s">
        <v>3163</v>
      </c>
      <c r="I972" s="44" t="s">
        <v>3163</v>
      </c>
      <c r="J972">
        <f>+VLOOKUP(B972,MaestraLP3[[#All],[CÓDIGO]:[PRODUCTO FOCO]],29,0)</f>
        <v>1202.52</v>
      </c>
    </row>
    <row r="973" spans="1:10" x14ac:dyDescent="0.35">
      <c r="A973" s="54" t="s">
        <v>3160</v>
      </c>
      <c r="B973" s="43">
        <v>150000372</v>
      </c>
      <c r="C973" s="44" t="str">
        <f>+VLOOKUP(B973,MaestraLP3[[#All],[CÓDIGO]:[PRODUCTO FOCO]],7,0)</f>
        <v>POSTRES EN POLVO</v>
      </c>
      <c r="D973" s="46" t="str">
        <f>+VLOOKUP(B973,MaestraLP3[[#All],[CÓDIGO]:[PRODUCTO FOCO]],8,0)</f>
        <v>FLAN C/LECHE FRUTILLA MACROFOOD 1 kg</v>
      </c>
      <c r="E973" s="54" t="s">
        <v>3161</v>
      </c>
      <c r="F973" s="54" t="s">
        <v>3162</v>
      </c>
      <c r="G973" s="62" t="e">
        <f>+VLOOKUP(B973,MaestraLP3[[#All],[CÓDIGO]:[PRODUCTO FOCO]],30,0)*100+0.1</f>
        <v>#VALUE!</v>
      </c>
      <c r="H973" s="44" t="s">
        <v>3163</v>
      </c>
      <c r="I973" s="44" t="s">
        <v>3163</v>
      </c>
      <c r="J973">
        <f>+VLOOKUP(B973,MaestraLP3[[#All],[CÓDIGO]:[PRODUCTO FOCO]],29,0)</f>
        <v>1079.69</v>
      </c>
    </row>
    <row r="974" spans="1:10" x14ac:dyDescent="0.35">
      <c r="A974" s="54" t="s">
        <v>3160</v>
      </c>
      <c r="B974" s="43">
        <v>150000374</v>
      </c>
      <c r="C974" s="44" t="str">
        <f>+VLOOKUP(B974,MaestraLP3[[#All],[CÓDIGO]:[PRODUCTO FOCO]],7,0)</f>
        <v>POSTRES EN POLVO</v>
      </c>
      <c r="D974" s="46" t="str">
        <f>+VLOOKUP(B974,MaestraLP3[[#All],[CÓDIGO]:[PRODUCTO FOCO]],8,0)</f>
        <v>FLAN C/LECHE VAINILLA MACROFOOD 1 kg</v>
      </c>
      <c r="E974" s="54" t="s">
        <v>3161</v>
      </c>
      <c r="F974" s="54" t="s">
        <v>3162</v>
      </c>
      <c r="G974" s="62" t="e">
        <f>+VLOOKUP(B974,MaestraLP3[[#All],[CÓDIGO]:[PRODUCTO FOCO]],30,0)*100+0.1</f>
        <v>#VALUE!</v>
      </c>
      <c r="H974" s="44" t="s">
        <v>3163</v>
      </c>
      <c r="I974" s="44" t="s">
        <v>3163</v>
      </c>
      <c r="J974">
        <f>+VLOOKUP(B974,MaestraLP3[[#All],[CÓDIGO]:[PRODUCTO FOCO]],29,0)</f>
        <v>1019.6900000000002</v>
      </c>
    </row>
    <row r="975" spans="1:10" x14ac:dyDescent="0.35">
      <c r="A975" s="54" t="s">
        <v>3160</v>
      </c>
      <c r="B975" s="43">
        <v>100095080</v>
      </c>
      <c r="C975" s="44" t="str">
        <f>+VLOOKUP(B975,MaestraLP3[[#All],[CÓDIGO]:[PRODUCTO FOCO]],7,0)</f>
        <v>POSTRES EN POLVO</v>
      </c>
      <c r="D975" s="46" t="str">
        <f>+VLOOKUP(B975,MaestraLP3[[#All],[CÓDIGO]:[PRODUCTO FOCO]],8,0)</f>
        <v>FLAN EN POLVO CHOCOLATE CARICIA 1 kg</v>
      </c>
      <c r="E975" s="54" t="s">
        <v>3161</v>
      </c>
      <c r="F975" s="54" t="s">
        <v>3162</v>
      </c>
      <c r="G975" s="62" t="e">
        <f>+VLOOKUP(B975,MaestraLP3[[#All],[CÓDIGO]:[PRODUCTO FOCO]],30,0)*100+0.1</f>
        <v>#VALUE!</v>
      </c>
      <c r="H975" s="44" t="s">
        <v>3163</v>
      </c>
      <c r="I975" s="44" t="s">
        <v>3163</v>
      </c>
      <c r="J975">
        <f>+VLOOKUP(B975,MaestraLP3[[#All],[CÓDIGO]:[PRODUCTO FOCO]],29,0)</f>
        <v>1035.7900000000002</v>
      </c>
    </row>
    <row r="976" spans="1:10" x14ac:dyDescent="0.35">
      <c r="A976" s="54" t="s">
        <v>3160</v>
      </c>
      <c r="B976" s="43">
        <v>100095030</v>
      </c>
      <c r="C976" s="44" t="str">
        <f>+VLOOKUP(B976,MaestraLP3[[#All],[CÓDIGO]:[PRODUCTO FOCO]],7,0)</f>
        <v>POSTRES EN POLVO</v>
      </c>
      <c r="D976" s="46" t="str">
        <f>+VLOOKUP(B976,MaestraLP3[[#All],[CÓDIGO]:[PRODUCTO FOCO]],8,0)</f>
        <v>FLAN EN POLVO VAINILLA CARICIA 1 kg</v>
      </c>
      <c r="E976" s="54" t="s">
        <v>3161</v>
      </c>
      <c r="F976" s="54" t="s">
        <v>3162</v>
      </c>
      <c r="G976" s="62" t="e">
        <f>+VLOOKUP(B976,MaestraLP3[[#All],[CÓDIGO]:[PRODUCTO FOCO]],30,0)*100+0.1</f>
        <v>#VALUE!</v>
      </c>
      <c r="H976" s="44" t="s">
        <v>3163</v>
      </c>
      <c r="I976" s="44" t="s">
        <v>3163</v>
      </c>
      <c r="J976">
        <f>+VLOOKUP(B976,MaestraLP3[[#All],[CÓDIGO]:[PRODUCTO FOCO]],29,0)</f>
        <v>851.28000000000031</v>
      </c>
    </row>
    <row r="977" spans="1:10" x14ac:dyDescent="0.35">
      <c r="A977" s="54" t="s">
        <v>3160</v>
      </c>
      <c r="B977" s="43">
        <v>100093620</v>
      </c>
      <c r="C977" s="44" t="str">
        <f>+VLOOKUP(B977,MaestraLP3[[#All],[CÓDIGO]:[PRODUCTO FOCO]],7,0)</f>
        <v>POSTRES EN POLVO</v>
      </c>
      <c r="D977" s="46" t="str">
        <f>+VLOOKUP(B977,MaestraLP3[[#All],[CÓDIGO]:[PRODUCTO FOCO]],8,0)</f>
        <v>JALEA EN POLVO FRAMBUESA CARICIA 1 kg</v>
      </c>
      <c r="E977" s="54" t="s">
        <v>3161</v>
      </c>
      <c r="F977" s="54" t="s">
        <v>3162</v>
      </c>
      <c r="G977" s="62" t="e">
        <f>+VLOOKUP(B977,MaestraLP3[[#All],[CÓDIGO]:[PRODUCTO FOCO]],30,0)*100+0.1</f>
        <v>#VALUE!</v>
      </c>
      <c r="H977" s="44" t="s">
        <v>3163</v>
      </c>
      <c r="I977" s="44" t="s">
        <v>3163</v>
      </c>
      <c r="J977">
        <f>+VLOOKUP(B977,MaestraLP3[[#All],[CÓDIGO]:[PRODUCTO FOCO]],29,0)</f>
        <v>1092.7</v>
      </c>
    </row>
    <row r="978" spans="1:10" x14ac:dyDescent="0.35">
      <c r="A978" s="54" t="s">
        <v>3160</v>
      </c>
      <c r="B978" s="43">
        <v>100093780</v>
      </c>
      <c r="C978" s="44" t="str">
        <f>+VLOOKUP(B978,MaestraLP3[[#All],[CÓDIGO]:[PRODUCTO FOCO]],7,0)</f>
        <v>POSTRES EN POLVO</v>
      </c>
      <c r="D978" s="46" t="str">
        <f>+VLOOKUP(B978,MaestraLP3[[#All],[CÓDIGO]:[PRODUCTO FOCO]],8,0)</f>
        <v>JALEA EN POLVO NARANJA CARICIA 1 kg</v>
      </c>
      <c r="E978" s="54" t="s">
        <v>3161</v>
      </c>
      <c r="F978" s="54" t="s">
        <v>3162</v>
      </c>
      <c r="G978" s="62" t="e">
        <f>+VLOOKUP(B978,MaestraLP3[[#All],[CÓDIGO]:[PRODUCTO FOCO]],30,0)*100+0.1</f>
        <v>#VALUE!</v>
      </c>
      <c r="H978" s="44" t="s">
        <v>3163</v>
      </c>
      <c r="I978" s="44" t="s">
        <v>3163</v>
      </c>
      <c r="J978">
        <f>+VLOOKUP(B978,MaestraLP3[[#All],[CÓDIGO]:[PRODUCTO FOCO]],29,0)</f>
        <v>1085.3599999999999</v>
      </c>
    </row>
    <row r="979" spans="1:10" x14ac:dyDescent="0.35">
      <c r="A979" s="54" t="s">
        <v>3160</v>
      </c>
      <c r="B979" s="43">
        <v>100093790</v>
      </c>
      <c r="C979" s="44" t="str">
        <f>+VLOOKUP(B979,MaestraLP3[[#All],[CÓDIGO]:[PRODUCTO FOCO]],7,0)</f>
        <v>POSTRES EN POLVO</v>
      </c>
      <c r="D979" s="46" t="str">
        <f>+VLOOKUP(B979,MaestraLP3[[#All],[CÓDIGO]:[PRODUCTO FOCO]],8,0)</f>
        <v>JALEA EN POLVO PIÑA CARICIA 1 kg</v>
      </c>
      <c r="E979" s="54" t="s">
        <v>3161</v>
      </c>
      <c r="F979" s="54" t="s">
        <v>3162</v>
      </c>
      <c r="G979" s="62" t="e">
        <f>+VLOOKUP(B979,MaestraLP3[[#All],[CÓDIGO]:[PRODUCTO FOCO]],30,0)*100+0.1</f>
        <v>#VALUE!</v>
      </c>
      <c r="H979" s="44" t="s">
        <v>3163</v>
      </c>
      <c r="I979" s="44" t="s">
        <v>3163</v>
      </c>
      <c r="J979">
        <f>+VLOOKUP(B979,MaestraLP3[[#All],[CÓDIGO]:[PRODUCTO FOCO]],29,0)</f>
        <v>1096.8200000000004</v>
      </c>
    </row>
    <row r="980" spans="1:10" x14ac:dyDescent="0.35">
      <c r="A980" s="54" t="s">
        <v>3160</v>
      </c>
      <c r="B980" s="43">
        <v>150000002</v>
      </c>
      <c r="C980" s="44" t="str">
        <f>+VLOOKUP(B980,MaestraLP3[[#All],[CÓDIGO]:[PRODUCTO FOCO]],7,0)</f>
        <v>POSTRES EN POLVO</v>
      </c>
      <c r="D980" s="46" t="str">
        <f>+VLOOKUP(B980,MaestraLP3[[#All],[CÓDIGO]:[PRODUCTO FOCO]],8,0)</f>
        <v>JALEA FRAMBUESA MACROFOOD 1 kg</v>
      </c>
      <c r="E980" s="54" t="s">
        <v>3161</v>
      </c>
      <c r="F980" s="54" t="s">
        <v>3162</v>
      </c>
      <c r="G980" s="62" t="e">
        <f>+VLOOKUP(B980,MaestraLP3[[#All],[CÓDIGO]:[PRODUCTO FOCO]],30,0)*100+0.1</f>
        <v>#VALUE!</v>
      </c>
      <c r="H980" s="44" t="s">
        <v>3163</v>
      </c>
      <c r="I980" s="44" t="s">
        <v>3163</v>
      </c>
      <c r="J980">
        <f>+VLOOKUP(B980,MaestraLP3[[#All],[CÓDIGO]:[PRODUCTO FOCO]],29,0)</f>
        <v>750.01000000000022</v>
      </c>
    </row>
    <row r="981" spans="1:10" x14ac:dyDescent="0.35">
      <c r="A981" s="54" t="s">
        <v>3160</v>
      </c>
      <c r="B981" s="43">
        <v>150000378</v>
      </c>
      <c r="C981" s="44" t="str">
        <f>+VLOOKUP(B981,MaestraLP3[[#All],[CÓDIGO]:[PRODUCTO FOCO]],7,0)</f>
        <v>POSTRES EN POLVO</v>
      </c>
      <c r="D981" s="46" t="str">
        <f>+VLOOKUP(B981,MaestraLP3[[#All],[CÓDIGO]:[PRODUCTO FOCO]],8,0)</f>
        <v>JALEA NARANJA MACROFOOD 1 kg</v>
      </c>
      <c r="E981" s="54" t="s">
        <v>3161</v>
      </c>
      <c r="F981" s="54" t="s">
        <v>3162</v>
      </c>
      <c r="G981" s="62" t="e">
        <f>+VLOOKUP(B981,MaestraLP3[[#All],[CÓDIGO]:[PRODUCTO FOCO]],30,0)*100+0.1</f>
        <v>#VALUE!</v>
      </c>
      <c r="H981" s="44" t="s">
        <v>3163</v>
      </c>
      <c r="I981" s="44" t="s">
        <v>3163</v>
      </c>
      <c r="J981">
        <f>+VLOOKUP(B981,MaestraLP3[[#All],[CÓDIGO]:[PRODUCTO FOCO]],29,0)</f>
        <v>743.21999999999969</v>
      </c>
    </row>
    <row r="982" spans="1:10" x14ac:dyDescent="0.35">
      <c r="A982" s="54" t="s">
        <v>3160</v>
      </c>
      <c r="B982" s="43">
        <v>150000379</v>
      </c>
      <c r="C982" s="44" t="str">
        <f>+VLOOKUP(B982,MaestraLP3[[#All],[CÓDIGO]:[PRODUCTO FOCO]],7,0)</f>
        <v>POSTRES EN POLVO</v>
      </c>
      <c r="D982" s="46" t="str">
        <f>+VLOOKUP(B982,MaestraLP3[[#All],[CÓDIGO]:[PRODUCTO FOCO]],8,0)</f>
        <v>JALEA PIÑA MACROFOOD 1 kg</v>
      </c>
      <c r="E982" s="54" t="s">
        <v>3161</v>
      </c>
      <c r="F982" s="54" t="s">
        <v>3162</v>
      </c>
      <c r="G982" s="62" t="e">
        <f>+VLOOKUP(B982,MaestraLP3[[#All],[CÓDIGO]:[PRODUCTO FOCO]],30,0)*100+0.1</f>
        <v>#VALUE!</v>
      </c>
      <c r="H982" s="44" t="s">
        <v>3163</v>
      </c>
      <c r="I982" s="44" t="s">
        <v>3163</v>
      </c>
      <c r="J982">
        <f>+VLOOKUP(B982,MaestraLP3[[#All],[CÓDIGO]:[PRODUCTO FOCO]],29,0)</f>
        <v>1093.2199999999998</v>
      </c>
    </row>
    <row r="983" spans="1:10" x14ac:dyDescent="0.35">
      <c r="A983" s="54" t="s">
        <v>3160</v>
      </c>
      <c r="B983" s="43">
        <v>104532150</v>
      </c>
      <c r="C983" s="44" t="str">
        <f>+VLOOKUP(B983,MaestraLP3[[#All],[CÓDIGO]:[PRODUCTO FOCO]],7,0)</f>
        <v>POSTRES LISTOS</v>
      </c>
      <c r="D983" s="46" t="str">
        <f>+VLOOKUP(B983,MaestraLP3[[#All],[CÓDIGO]:[PRODUCTO FOCO]],8,0)</f>
        <v>TORTA CHOCO COCO 15 PORC CONG CJ 2 UN</v>
      </c>
      <c r="E983" s="54" t="s">
        <v>3161</v>
      </c>
      <c r="F983" s="54" t="s">
        <v>3162</v>
      </c>
      <c r="G983" s="62" t="e">
        <f>+VLOOKUP(B983,MaestraLP3[[#All],[CÓDIGO]:[PRODUCTO FOCO]],30,0)*100+0.1</f>
        <v>#VALUE!</v>
      </c>
      <c r="H983" s="44" t="s">
        <v>3163</v>
      </c>
      <c r="I983" s="44" t="s">
        <v>3163</v>
      </c>
      <c r="J983">
        <f>+VLOOKUP(B983,MaestraLP3[[#All],[CÓDIGO]:[PRODUCTO FOCO]],29,0)</f>
        <v>4736.363636363636</v>
      </c>
    </row>
    <row r="984" spans="1:10" x14ac:dyDescent="0.35">
      <c r="A984" s="54" t="s">
        <v>3160</v>
      </c>
      <c r="B984" s="43">
        <v>104534740</v>
      </c>
      <c r="C984" s="44" t="str">
        <f>+VLOOKUP(B984,MaestraLP3[[#All],[CÓDIGO]:[PRODUCTO FOCO]],7,0)</f>
        <v>POSTRES LISTOS</v>
      </c>
      <c r="D984" s="46" t="str">
        <f>+VLOOKUP(B984,MaestraLP3[[#All],[CÓDIGO]:[PRODUCTO FOCO]],8,0)</f>
        <v>TORTA CHOCOTELLA 15P CONGELADA</v>
      </c>
      <c r="E984" s="54" t="s">
        <v>3161</v>
      </c>
      <c r="F984" s="54" t="s">
        <v>3162</v>
      </c>
      <c r="G984" s="62" t="e">
        <f>+VLOOKUP(B984,MaestraLP3[[#All],[CÓDIGO]:[PRODUCTO FOCO]],30,0)*100+0.1</f>
        <v>#VALUE!</v>
      </c>
      <c r="H984" s="44" t="s">
        <v>3163</v>
      </c>
      <c r="I984" s="44" t="s">
        <v>3163</v>
      </c>
      <c r="J984">
        <f>+VLOOKUP(B984,MaestraLP3[[#All],[CÓDIGO]:[PRODUCTO FOCO]],29,0)</f>
        <v>5636.363636363636</v>
      </c>
    </row>
    <row r="985" spans="1:10" x14ac:dyDescent="0.35">
      <c r="A985" s="54" t="s">
        <v>3160</v>
      </c>
      <c r="B985" s="43">
        <v>104532460</v>
      </c>
      <c r="C985" s="44" t="str">
        <f>+VLOOKUP(B985,MaestraLP3[[#All],[CÓDIGO]:[PRODUCTO FOCO]],7,0)</f>
        <v>POSTRES LISTOS</v>
      </c>
      <c r="D985" s="46" t="str">
        <f>+VLOOKUP(B985,MaestraLP3[[#All],[CÓDIGO]:[PRODUCTO FOCO]],8,0)</f>
        <v>TORTA DE FRAMBUESA CONGELADA</v>
      </c>
      <c r="E985" s="54" t="s">
        <v>3161</v>
      </c>
      <c r="F985" s="54" t="s">
        <v>3162</v>
      </c>
      <c r="G985" s="62" t="e">
        <f>+VLOOKUP(B985,MaestraLP3[[#All],[CÓDIGO]:[PRODUCTO FOCO]],30,0)*100+0.1</f>
        <v>#VALUE!</v>
      </c>
      <c r="H985" s="44" t="s">
        <v>3163</v>
      </c>
      <c r="I985" s="44" t="s">
        <v>3163</v>
      </c>
      <c r="J985">
        <f>+VLOOKUP(B985,MaestraLP3[[#All],[CÓDIGO]:[PRODUCTO FOCO]],29,0)</f>
        <v>3877.5510204081634</v>
      </c>
    </row>
    <row r="986" spans="1:10" x14ac:dyDescent="0.35">
      <c r="A986" s="54" t="s">
        <v>3160</v>
      </c>
      <c r="B986" s="43">
        <v>104538790</v>
      </c>
      <c r="C986" s="44" t="str">
        <f>+VLOOKUP(B986,MaestraLP3[[#All],[CÓDIGO]:[PRODUCTO FOCO]],7,0)</f>
        <v>POSTRES LISTOS</v>
      </c>
      <c r="D986" s="46" t="str">
        <f>+VLOOKUP(B986,MaestraLP3[[#All],[CÓDIGO]:[PRODUCTO FOCO]],8,0)</f>
        <v>TORTA DE TRUFA CONGELADA</v>
      </c>
      <c r="E986" s="54" t="s">
        <v>3161</v>
      </c>
      <c r="F986" s="54" t="s">
        <v>3162</v>
      </c>
      <c r="G986" s="62" t="e">
        <f>+VLOOKUP(B986,MaestraLP3[[#All],[CÓDIGO]:[PRODUCTO FOCO]],30,0)*100+0.1</f>
        <v>#VALUE!</v>
      </c>
      <c r="H986" s="44" t="s">
        <v>3163</v>
      </c>
      <c r="I986" s="44" t="s">
        <v>3163</v>
      </c>
      <c r="J986">
        <f>+VLOOKUP(B986,MaestraLP3[[#All],[CÓDIGO]:[PRODUCTO FOCO]],29,0)</f>
        <v>3786.2433862433863</v>
      </c>
    </row>
    <row r="987" spans="1:10" x14ac:dyDescent="0.35">
      <c r="A987" s="54" t="s">
        <v>3160</v>
      </c>
      <c r="B987" s="43">
        <v>104532470</v>
      </c>
      <c r="C987" s="44" t="str">
        <f>+VLOOKUP(B987,MaestraLP3[[#All],[CÓDIGO]:[PRODUCTO FOCO]],7,0)</f>
        <v>POSTRES LISTOS</v>
      </c>
      <c r="D987" s="46" t="str">
        <f>+VLOOKUP(B987,MaestraLP3[[#All],[CÓDIGO]:[PRODUCTO FOCO]],8,0)</f>
        <v>TORTA DURAZNO Y MANJAR CONGELADA</v>
      </c>
      <c r="E987" s="54" t="s">
        <v>3161</v>
      </c>
      <c r="F987" s="54" t="s">
        <v>3162</v>
      </c>
      <c r="G987" s="62" t="e">
        <f>+VLOOKUP(B987,MaestraLP3[[#All],[CÓDIGO]:[PRODUCTO FOCO]],30,0)*100+0.1</f>
        <v>#VALUE!</v>
      </c>
      <c r="H987" s="44" t="s">
        <v>3163</v>
      </c>
      <c r="I987" s="44" t="s">
        <v>3163</v>
      </c>
      <c r="J987">
        <f>+VLOOKUP(B987,MaestraLP3[[#All],[CÓDIGO]:[PRODUCTO FOCO]],29,0)</f>
        <v>3431.372549019608</v>
      </c>
    </row>
    <row r="988" spans="1:10" x14ac:dyDescent="0.35">
      <c r="A988" s="54" t="s">
        <v>3160</v>
      </c>
      <c r="B988" s="43">
        <v>104532170</v>
      </c>
      <c r="C988" s="44" t="str">
        <f>+VLOOKUP(B988,MaestraLP3[[#All],[CÓDIGO]:[PRODUCTO FOCO]],7,0)</f>
        <v>POSTRES LISTOS</v>
      </c>
      <c r="D988" s="46" t="str">
        <f>+VLOOKUP(B988,MaestraLP3[[#All],[CÓDIGO]:[PRODUCTO FOCO]],8,0)</f>
        <v>TORTA MOKA 15 PORC CONG CJ 2 UN</v>
      </c>
      <c r="E988" s="54" t="s">
        <v>3161</v>
      </c>
      <c r="F988" s="54" t="s">
        <v>3162</v>
      </c>
      <c r="G988" s="62" t="e">
        <f>+VLOOKUP(B988,MaestraLP3[[#All],[CÓDIGO]:[PRODUCTO FOCO]],30,0)*100+0.1</f>
        <v>#VALUE!</v>
      </c>
      <c r="H988" s="44" t="s">
        <v>3163</v>
      </c>
      <c r="I988" s="44" t="s">
        <v>3163</v>
      </c>
      <c r="J988">
        <f>+VLOOKUP(B988,MaestraLP3[[#All],[CÓDIGO]:[PRODUCTO FOCO]],29,0)</f>
        <v>5844.4444444444443</v>
      </c>
    </row>
    <row r="989" spans="1:10" x14ac:dyDescent="0.35">
      <c r="A989" s="54" t="s">
        <v>3160</v>
      </c>
      <c r="B989" s="43">
        <v>104532500</v>
      </c>
      <c r="C989" s="44" t="str">
        <f>+VLOOKUP(B989,MaestraLP3[[#All],[CÓDIGO]:[PRODUCTO FOCO]],7,0)</f>
        <v>POSTRES LISTOS</v>
      </c>
      <c r="D989" s="46" t="str">
        <f>+VLOOKUP(B989,MaestraLP3[[#All],[CÓDIGO]:[PRODUCTO FOCO]],8,0)</f>
        <v>TORTA MOUSSE MANJAR CONGELADA</v>
      </c>
      <c r="E989" s="54" t="s">
        <v>3161</v>
      </c>
      <c r="F989" s="54" t="s">
        <v>3162</v>
      </c>
      <c r="G989" s="62" t="e">
        <f>+VLOOKUP(B989,MaestraLP3[[#All],[CÓDIGO]:[PRODUCTO FOCO]],30,0)*100+0.1</f>
        <v>#VALUE!</v>
      </c>
      <c r="H989" s="44" t="s">
        <v>3163</v>
      </c>
      <c r="I989" s="44" t="s">
        <v>3163</v>
      </c>
      <c r="J989">
        <f>+VLOOKUP(B989,MaestraLP3[[#All],[CÓDIGO]:[PRODUCTO FOCO]],29,0)</f>
        <v>3705.8823529411766</v>
      </c>
    </row>
    <row r="990" spans="1:10" x14ac:dyDescent="0.35">
      <c r="A990" s="54" t="s">
        <v>3160</v>
      </c>
      <c r="B990" s="43">
        <v>104532520</v>
      </c>
      <c r="C990" s="44" t="str">
        <f>+VLOOKUP(B990,MaestraLP3[[#All],[CÓDIGO]:[PRODUCTO FOCO]],7,0)</f>
        <v>POSTRES LISTOS</v>
      </c>
      <c r="D990" s="46" t="str">
        <f>+VLOOKUP(B990,MaestraLP3[[#All],[CÓDIGO]:[PRODUCTO FOCO]],8,0)</f>
        <v>TORTA PIÑA CONGELADA</v>
      </c>
      <c r="E990" s="54" t="s">
        <v>3161</v>
      </c>
      <c r="F990" s="54" t="s">
        <v>3162</v>
      </c>
      <c r="G990" s="62" t="e">
        <f>+VLOOKUP(B990,MaestraLP3[[#All],[CÓDIGO]:[PRODUCTO FOCO]],30,0)*100+0.1</f>
        <v>#VALUE!</v>
      </c>
      <c r="H990" s="44" t="s">
        <v>3163</v>
      </c>
      <c r="I990" s="44" t="s">
        <v>3163</v>
      </c>
      <c r="J990">
        <f>+VLOOKUP(B990,MaestraLP3[[#All],[CÓDIGO]:[PRODUCTO FOCO]],29,0)</f>
        <v>3921.5686274509803</v>
      </c>
    </row>
    <row r="991" spans="1:10" x14ac:dyDescent="0.35">
      <c r="A991" s="54" t="s">
        <v>3160</v>
      </c>
      <c r="B991" s="43">
        <v>104532180</v>
      </c>
      <c r="C991" s="44" t="str">
        <f>+VLOOKUP(B991,MaestraLP3[[#All],[CÓDIGO]:[PRODUCTO FOCO]],7,0)</f>
        <v>POSTRES LISTOS</v>
      </c>
      <c r="D991" s="46" t="str">
        <f>+VLOOKUP(B991,MaestraLP3[[#All],[CÓDIGO]:[PRODUCTO FOCO]],8,0)</f>
        <v>TORTA SACHER 15 PORC CONG CJ 2 UN</v>
      </c>
      <c r="E991" s="54" t="s">
        <v>3161</v>
      </c>
      <c r="F991" s="54" t="s">
        <v>3162</v>
      </c>
      <c r="G991" s="62" t="e">
        <f>+VLOOKUP(B991,MaestraLP3[[#All],[CÓDIGO]:[PRODUCTO FOCO]],30,0)*100+0.1</f>
        <v>#VALUE!</v>
      </c>
      <c r="H991" s="44" t="s">
        <v>3163</v>
      </c>
      <c r="I991" s="44" t="s">
        <v>3163</v>
      </c>
      <c r="J991">
        <f>+VLOOKUP(B991,MaestraLP3[[#All],[CÓDIGO]:[PRODUCTO FOCO]],29,0)</f>
        <v>4803.6529680365302</v>
      </c>
    </row>
    <row r="992" spans="1:10" x14ac:dyDescent="0.35">
      <c r="A992" s="54" t="s">
        <v>3160</v>
      </c>
      <c r="B992" s="43">
        <v>104532530</v>
      </c>
      <c r="C992" s="44" t="str">
        <f>+VLOOKUP(B992,MaestraLP3[[#All],[CÓDIGO]:[PRODUCTO FOCO]],7,0)</f>
        <v>POSTRES LISTOS</v>
      </c>
      <c r="D992" s="46" t="str">
        <f>+VLOOKUP(B992,MaestraLP3[[#All],[CÓDIGO]:[PRODUCTO FOCO]],8,0)</f>
        <v>TORTA SELVA NEGRA CONGELADA</v>
      </c>
      <c r="E992" s="54" t="s">
        <v>3161</v>
      </c>
      <c r="F992" s="54" t="s">
        <v>3162</v>
      </c>
      <c r="G992" s="62" t="e">
        <f>+VLOOKUP(B992,MaestraLP3[[#All],[CÓDIGO]:[PRODUCTO FOCO]],30,0)*100+0.1</f>
        <v>#VALUE!</v>
      </c>
      <c r="H992" s="44" t="s">
        <v>3163</v>
      </c>
      <c r="I992" s="44" t="s">
        <v>3163</v>
      </c>
      <c r="J992">
        <f>+VLOOKUP(B992,MaestraLP3[[#All],[CÓDIGO]:[PRODUCTO FOCO]],29,0)</f>
        <v>4194.4444444444443</v>
      </c>
    </row>
    <row r="993" spans="1:10" x14ac:dyDescent="0.35">
      <c r="A993" s="54" t="s">
        <v>3160</v>
      </c>
      <c r="B993" s="43">
        <v>104532190</v>
      </c>
      <c r="C993" s="44" t="str">
        <f>+VLOOKUP(B993,MaestraLP3[[#All],[CÓDIGO]:[PRODUCTO FOCO]],7,0)</f>
        <v>POSTRES LISTOS</v>
      </c>
      <c r="D993" s="46" t="str">
        <f>+VLOOKUP(B993,MaestraLP3[[#All],[CÓDIGO]:[PRODUCTO FOCO]],8,0)</f>
        <v>TORTA TENTACION CHOCOLATE CONG CJ 2 UN</v>
      </c>
      <c r="E993" s="54" t="s">
        <v>3161</v>
      </c>
      <c r="F993" s="54" t="s">
        <v>3162</v>
      </c>
      <c r="G993" s="62" t="e">
        <f>+VLOOKUP(B993,MaestraLP3[[#All],[CÓDIGO]:[PRODUCTO FOCO]],30,0)*100+0.1</f>
        <v>#VALUE!</v>
      </c>
      <c r="H993" s="44" t="s">
        <v>3163</v>
      </c>
      <c r="I993" s="44" t="s">
        <v>3163</v>
      </c>
      <c r="J993">
        <f>+VLOOKUP(B993,MaestraLP3[[#All],[CÓDIGO]:[PRODUCTO FOCO]],29,0)</f>
        <v>6170</v>
      </c>
    </row>
    <row r="994" spans="1:10" x14ac:dyDescent="0.35">
      <c r="A994" s="54" t="s">
        <v>3160</v>
      </c>
      <c r="B994" s="43">
        <v>104532200</v>
      </c>
      <c r="C994" s="44" t="str">
        <f>+VLOOKUP(B994,MaestraLP3[[#All],[CÓDIGO]:[PRODUCTO FOCO]],7,0)</f>
        <v>POSTRES LISTOS</v>
      </c>
      <c r="D994" s="46" t="str">
        <f>+VLOOKUP(B994,MaestraLP3[[#All],[CÓDIGO]:[PRODUCTO FOCO]],8,0)</f>
        <v>TORTA TENTACION MANJAR NUEZ CONG CJ 2 UN</v>
      </c>
      <c r="E994" s="54" t="s">
        <v>3161</v>
      </c>
      <c r="F994" s="54" t="s">
        <v>3162</v>
      </c>
      <c r="G994" s="62" t="e">
        <f>+VLOOKUP(B994,MaestraLP3[[#All],[CÓDIGO]:[PRODUCTO FOCO]],30,0)*100+0.1</f>
        <v>#VALUE!</v>
      </c>
      <c r="H994" s="44" t="s">
        <v>3163</v>
      </c>
      <c r="I994" s="44" t="s">
        <v>3163</v>
      </c>
      <c r="J994">
        <f>+VLOOKUP(B994,MaestraLP3[[#All],[CÓDIGO]:[PRODUCTO FOCO]],29,0)</f>
        <v>5141.666666666667</v>
      </c>
    </row>
    <row r="995" spans="1:10" x14ac:dyDescent="0.35">
      <c r="A995" s="54" t="s">
        <v>3160</v>
      </c>
      <c r="B995" s="43">
        <v>104532540</v>
      </c>
      <c r="C995" s="44" t="str">
        <f>+VLOOKUP(B995,MaestraLP3[[#All],[CÓDIGO]:[PRODUCTO FOCO]],7,0)</f>
        <v>POSTRES LISTOS</v>
      </c>
      <c r="D995" s="46" t="str">
        <f>+VLOOKUP(B995,MaestraLP3[[#All],[CÓDIGO]:[PRODUCTO FOCO]],8,0)</f>
        <v>TORTA TRES LECHES CONGELADA</v>
      </c>
      <c r="E995" s="54" t="s">
        <v>3161</v>
      </c>
      <c r="F995" s="54" t="s">
        <v>3162</v>
      </c>
      <c r="G995" s="62" t="e">
        <f>+VLOOKUP(B995,MaestraLP3[[#All],[CÓDIGO]:[PRODUCTO FOCO]],30,0)*100+0.1</f>
        <v>#VALUE!</v>
      </c>
      <c r="H995" s="44" t="s">
        <v>3163</v>
      </c>
      <c r="I995" s="44" t="s">
        <v>3163</v>
      </c>
      <c r="J995">
        <f>+VLOOKUP(B995,MaestraLP3[[#All],[CÓDIGO]:[PRODUCTO FOCO]],29,0)</f>
        <v>3750</v>
      </c>
    </row>
    <row r="996" spans="1:10" x14ac:dyDescent="0.35">
      <c r="A996" s="54" t="s">
        <v>3160</v>
      </c>
      <c r="B996" s="43">
        <v>104540500</v>
      </c>
      <c r="C996" s="44" t="str">
        <f>+VLOOKUP(B996,MaestraLP3[[#All],[CÓDIGO]:[PRODUCTO FOCO]],7,0)</f>
        <v>COBERTURAS Y DECORACIÓN</v>
      </c>
      <c r="D996" s="46" t="str">
        <f>+VLOOKUP(B996,MaestraLP3[[#All],[CÓDIGO]:[PRODUCTO FOCO]],8,0)</f>
        <v>MAGIC GLAZE CSM 1L</v>
      </c>
      <c r="E996" s="54" t="s">
        <v>3161</v>
      </c>
      <c r="F996" s="54" t="s">
        <v>3162</v>
      </c>
      <c r="G996" s="62" t="e">
        <f>+VLOOKUP(B996,MaestraLP3[[#All],[CÓDIGO]:[PRODUCTO FOCO]],30,0)*100+0.1</f>
        <v>#VALUE!</v>
      </c>
      <c r="H996" s="44" t="s">
        <v>3163</v>
      </c>
      <c r="I996" s="44" t="s">
        <v>3163</v>
      </c>
      <c r="J996">
        <f>+VLOOKUP(B996,MaestraLP3[[#All],[CÓDIGO]:[PRODUCTO FOCO]],29,0)</f>
        <v>1538.2352941176471</v>
      </c>
    </row>
    <row r="997" spans="1:10" x14ac:dyDescent="0.35">
      <c r="A997" s="54" t="s">
        <v>3160</v>
      </c>
      <c r="B997" s="43">
        <v>104533280</v>
      </c>
      <c r="C997" s="44" t="str">
        <f>+VLOOKUP(B997,MaestraLP3[[#All],[CÓDIGO]:[PRODUCTO FOCO]],7,0)</f>
        <v>INGREDIENTES REPOSTERIA</v>
      </c>
      <c r="D997" s="46" t="str">
        <f>+VLOOKUP(B997,MaestraLP3[[#All],[CÓDIGO]:[PRODUCTO FOCO]],8,0)</f>
        <v>MIX BROWNIE AMERICANO CSM 10kg</v>
      </c>
      <c r="E997" s="54" t="s">
        <v>3161</v>
      </c>
      <c r="F997" s="54" t="s">
        <v>3162</v>
      </c>
      <c r="G997" s="62" t="e">
        <f>+VLOOKUP(B997,MaestraLP3[[#All],[CÓDIGO]:[PRODUCTO FOCO]],30,0)*100+0.1</f>
        <v>#VALUE!</v>
      </c>
      <c r="H997" s="44" t="s">
        <v>3163</v>
      </c>
      <c r="I997" s="44" t="s">
        <v>3163</v>
      </c>
      <c r="J997">
        <f>+VLOOKUP(B997,MaestraLP3[[#All],[CÓDIGO]:[PRODUCTO FOCO]],29,0)</f>
        <v>1706.3</v>
      </c>
    </row>
    <row r="998" spans="1:10" x14ac:dyDescent="0.35">
      <c r="A998" s="54" t="s">
        <v>3160</v>
      </c>
      <c r="B998" s="43">
        <v>104533170</v>
      </c>
      <c r="C998" s="44" t="e">
        <f>+VLOOKUP(B998,MaestraLP3[[#All],[CÓDIGO]:[PRODUCTO FOCO]],7,0)</f>
        <v>#N/A</v>
      </c>
      <c r="D998" s="46" t="e">
        <f>+VLOOKUP(B998,MaestraLP3[[#All],[CÓDIGO]:[PRODUCTO FOCO]],8,0)</f>
        <v>#N/A</v>
      </c>
      <c r="E998" s="54" t="s">
        <v>3161</v>
      </c>
      <c r="F998" s="54" t="s">
        <v>3162</v>
      </c>
      <c r="G998" s="62" t="e">
        <f>+VLOOKUP(B998,MaestraLP3[[#All],[CÓDIGO]:[PRODUCTO FOCO]],30,0)*100+0.1</f>
        <v>#N/A</v>
      </c>
      <c r="H998" s="44" t="s">
        <v>3163</v>
      </c>
      <c r="I998" s="44" t="s">
        <v>3163</v>
      </c>
      <c r="J998" t="e">
        <f>+VLOOKUP(B998,MaestraLP3[[#All],[CÓDIGO]:[PRODUCTO FOCO]],29,0)</f>
        <v>#N/A</v>
      </c>
    </row>
    <row r="999" spans="1:10" x14ac:dyDescent="0.35">
      <c r="A999" s="54" t="s">
        <v>3160</v>
      </c>
      <c r="B999" s="43">
        <v>104533300</v>
      </c>
      <c r="C999" s="44" t="str">
        <f>+VLOOKUP(B999,MaestraLP3[[#All],[CÓDIGO]:[PRODUCTO FOCO]],7,0)</f>
        <v>INGREDIENTES REPOSTERIA</v>
      </c>
      <c r="D999" s="46" t="str">
        <f>+VLOOKUP(B999,MaestraLP3[[#All],[CÓDIGO]:[PRODUCTO FOCO]],8,0)</f>
        <v>MIX GALLETA AMERICANA CSM 10kg</v>
      </c>
      <c r="E999" s="54" t="s">
        <v>3161</v>
      </c>
      <c r="F999" s="54" t="s">
        <v>3162</v>
      </c>
      <c r="G999" s="62" t="e">
        <f>+VLOOKUP(B999,MaestraLP3[[#All],[CÓDIGO]:[PRODUCTO FOCO]],30,0)*100+0.1</f>
        <v>#VALUE!</v>
      </c>
      <c r="H999" s="44" t="s">
        <v>3163</v>
      </c>
      <c r="I999" s="44" t="s">
        <v>3163</v>
      </c>
      <c r="J999">
        <f>+VLOOKUP(B999,MaestraLP3[[#All],[CÓDIGO]:[PRODUCTO FOCO]],29,0)</f>
        <v>1608.2</v>
      </c>
    </row>
    <row r="1000" spans="1:10" x14ac:dyDescent="0.35">
      <c r="A1000" s="54" t="s">
        <v>3160</v>
      </c>
      <c r="B1000" s="43">
        <v>104538890</v>
      </c>
      <c r="C1000" s="44" t="str">
        <f>+VLOOKUP(B1000,MaestraLP3[[#All],[CÓDIGO]:[PRODUCTO FOCO]],7,0)</f>
        <v>INGREDIENTES REPOSTERIA</v>
      </c>
      <c r="D1000" s="46" t="str">
        <f>+VLOOKUP(B1000,MaestraLP3[[#All],[CÓDIGO]:[PRODUCTO FOCO]],8,0)</f>
        <v>PRE-MIX MUFFIN AMERICANO CHOCO CSM 25kg</v>
      </c>
      <c r="E1000" s="54" t="s">
        <v>3161</v>
      </c>
      <c r="F1000" s="54" t="s">
        <v>3162</v>
      </c>
      <c r="G1000" s="62" t="e">
        <f>+VLOOKUP(B1000,MaestraLP3[[#All],[CÓDIGO]:[PRODUCTO FOCO]],30,0)*100+0.1</f>
        <v>#VALUE!</v>
      </c>
      <c r="H1000" s="44" t="s">
        <v>3163</v>
      </c>
      <c r="I1000" s="44" t="s">
        <v>3163</v>
      </c>
      <c r="J1000">
        <f>+VLOOKUP(B1000,MaestraLP3[[#All],[CÓDIGO]:[PRODUCTO FOCO]],29,0)</f>
        <v>415.96</v>
      </c>
    </row>
    <row r="1001" spans="1:10" x14ac:dyDescent="0.35">
      <c r="A1001" s="54" t="s">
        <v>3160</v>
      </c>
      <c r="B1001" s="43">
        <v>104533410</v>
      </c>
      <c r="C1001" s="44" t="str">
        <f>+VLOOKUP(B1001,MaestraLP3[[#All],[CÓDIGO]:[PRODUCTO FOCO]],7,0)</f>
        <v>INGREDIENTES REPOSTERIA</v>
      </c>
      <c r="D1001" s="46" t="str">
        <f>+VLOOKUP(B1001,MaestraLP3[[#All],[CÓDIGO]:[PRODUCTO FOCO]],8,0)</f>
        <v>PRE-MIX MUFFIN AMERICANO CSM 25kg</v>
      </c>
      <c r="E1001" s="54" t="s">
        <v>3161</v>
      </c>
      <c r="F1001" s="54" t="s">
        <v>3162</v>
      </c>
      <c r="G1001" s="62" t="e">
        <f>+VLOOKUP(B1001,MaestraLP3[[#All],[CÓDIGO]:[PRODUCTO FOCO]],30,0)*100+0.1</f>
        <v>#VALUE!</v>
      </c>
      <c r="H1001" s="44" t="s">
        <v>3163</v>
      </c>
      <c r="I1001" s="44" t="s">
        <v>3163</v>
      </c>
      <c r="J1001">
        <f>+VLOOKUP(B1001,MaestraLP3[[#All],[CÓDIGO]:[PRODUCTO FOCO]],29,0)</f>
        <v>1794.5999999999997</v>
      </c>
    </row>
    <row r="1002" spans="1:10" x14ac:dyDescent="0.35">
      <c r="A1002" s="54" t="s">
        <v>3160</v>
      </c>
      <c r="B1002" s="43">
        <v>104521590</v>
      </c>
      <c r="C1002" s="44" t="str">
        <f>+VLOOKUP(B1002,MaestraLP3[[#All],[CÓDIGO]:[PRODUCTO FOCO]],7,0)</f>
        <v>COBERTURAS Y DECORACIÓN</v>
      </c>
      <c r="D1002" s="46" t="str">
        <f>+VLOOKUP(B1002,MaestraLP3[[#All],[CÓDIGO]:[PRODUCTO FOCO]],8,0)</f>
        <v>SALSA CARAMELO 1 l</v>
      </c>
      <c r="E1002" s="54" t="s">
        <v>3161</v>
      </c>
      <c r="F1002" s="54" t="s">
        <v>3162</v>
      </c>
      <c r="G1002" s="62" t="e">
        <f>+VLOOKUP(B1002,MaestraLP3[[#All],[CÓDIGO]:[PRODUCTO FOCO]],30,0)*100+0.1</f>
        <v>#VALUE!</v>
      </c>
      <c r="H1002" s="44" t="s">
        <v>3163</v>
      </c>
      <c r="I1002" s="44" t="s">
        <v>3163</v>
      </c>
      <c r="J1002">
        <f>+VLOOKUP(B1002,MaestraLP3[[#All],[CÓDIGO]:[PRODUCTO FOCO]],29,0)</f>
        <v>1404</v>
      </c>
    </row>
    <row r="1003" spans="1:10" x14ac:dyDescent="0.35">
      <c r="A1003" s="54" t="s">
        <v>3160</v>
      </c>
      <c r="B1003" s="43">
        <v>104521580</v>
      </c>
      <c r="C1003" s="44" t="str">
        <f>+VLOOKUP(B1003,MaestraLP3[[#All],[CÓDIGO]:[PRODUCTO FOCO]],7,0)</f>
        <v>COBERTURAS Y DECORACIÓN</v>
      </c>
      <c r="D1003" s="46" t="str">
        <f>+VLOOKUP(B1003,MaestraLP3[[#All],[CÓDIGO]:[PRODUCTO FOCO]],8,0)</f>
        <v>SALSA CHOCOLATE 1 l</v>
      </c>
      <c r="E1003" s="54" t="s">
        <v>3161</v>
      </c>
      <c r="F1003" s="54" t="s">
        <v>3162</v>
      </c>
      <c r="G1003" s="62" t="e">
        <f>+VLOOKUP(B1003,MaestraLP3[[#All],[CÓDIGO]:[PRODUCTO FOCO]],30,0)*100+0.1</f>
        <v>#VALUE!</v>
      </c>
      <c r="H1003" s="44" t="s">
        <v>3163</v>
      </c>
      <c r="I1003" s="44" t="s">
        <v>3163</v>
      </c>
      <c r="J1003">
        <f>+VLOOKUP(B1003,MaestraLP3[[#All],[CÓDIGO]:[PRODUCTO FOCO]],29,0)</f>
        <v>1437</v>
      </c>
    </row>
    <row r="1004" spans="1:10" x14ac:dyDescent="0.35">
      <c r="A1004" s="54" t="s">
        <v>3160</v>
      </c>
      <c r="B1004" s="43">
        <v>101820108</v>
      </c>
      <c r="C1004" s="44" t="str">
        <f>+VLOOKUP(B1004,MaestraLP3[[#All],[CÓDIGO]:[PRODUCTO FOCO]],7,0)</f>
        <v>COBERTURAS Y DECORACIÓN</v>
      </c>
      <c r="D1004" s="46" t="str">
        <f>+VLOOKUP(B1004,MaestraLP3[[#All],[CÓDIGO]:[PRODUCTO FOCO]],8,0)</f>
        <v>SALSA CHOCOLATE HERSHEY'S 680 g</v>
      </c>
      <c r="E1004" s="54" t="s">
        <v>3161</v>
      </c>
      <c r="F1004" s="54" t="s">
        <v>3162</v>
      </c>
      <c r="G1004" s="62" t="e">
        <f>+VLOOKUP(B1004,MaestraLP3[[#All],[CÓDIGO]:[PRODUCTO FOCO]],30,0)*100+0.1</f>
        <v>#VALUE!</v>
      </c>
      <c r="H1004" s="44" t="s">
        <v>3163</v>
      </c>
      <c r="I1004" s="44" t="s">
        <v>3163</v>
      </c>
      <c r="J1004">
        <f>+VLOOKUP(B1004,MaestraLP3[[#All],[CÓDIGO]:[PRODUCTO FOCO]],29,0)</f>
        <v>1823.6733088235296</v>
      </c>
    </row>
    <row r="1005" spans="1:10" x14ac:dyDescent="0.35">
      <c r="A1005" s="54" t="s">
        <v>3160</v>
      </c>
      <c r="B1005" s="43">
        <v>104521600</v>
      </c>
      <c r="C1005" s="44" t="str">
        <f>+VLOOKUP(B1005,MaestraLP3[[#All],[CÓDIGO]:[PRODUCTO FOCO]],7,0)</f>
        <v>COBERTURAS Y DECORACIÓN</v>
      </c>
      <c r="D1005" s="46" t="str">
        <f>+VLOOKUP(B1005,MaestraLP3[[#All],[CÓDIGO]:[PRODUCTO FOCO]],8,0)</f>
        <v>SALSA FRAMBUESA 1 l</v>
      </c>
      <c r="E1005" s="54" t="s">
        <v>3161</v>
      </c>
      <c r="F1005" s="54" t="s">
        <v>3162</v>
      </c>
      <c r="G1005" s="62" t="e">
        <f>+VLOOKUP(B1005,MaestraLP3[[#All],[CÓDIGO]:[PRODUCTO FOCO]],30,0)*100+0.1</f>
        <v>#VALUE!</v>
      </c>
      <c r="H1005" s="44" t="s">
        <v>3163</v>
      </c>
      <c r="I1005" s="44" t="s">
        <v>3163</v>
      </c>
      <c r="J1005">
        <f>+VLOOKUP(B1005,MaestraLP3[[#All],[CÓDIGO]:[PRODUCTO FOCO]],29,0)</f>
        <v>814.00000000000011</v>
      </c>
    </row>
    <row r="1006" spans="1:10" x14ac:dyDescent="0.35">
      <c r="A1006" s="54" t="s">
        <v>3160</v>
      </c>
      <c r="B1006" s="43">
        <v>150000000</v>
      </c>
      <c r="C1006" s="44" t="str">
        <f>+VLOOKUP(B1006,MaestraLP3[[#All],[CÓDIGO]:[PRODUCTO FOCO]],7,0)</f>
        <v>CALDOS Y BASES</v>
      </c>
      <c r="D1006" s="46" t="str">
        <f>+VLOOKUP(B1006,MaestraLP3[[#All],[CÓDIGO]:[PRODUCTO FOCO]],8,0)</f>
        <v>CALDO CARNE MACROFOOD 1 kg</v>
      </c>
      <c r="E1006" s="54" t="s">
        <v>3161</v>
      </c>
      <c r="F1006" s="54" t="s">
        <v>3162</v>
      </c>
      <c r="G1006" s="62" t="e">
        <f>+VLOOKUP(B1006,MaestraLP3[[#All],[CÓDIGO]:[PRODUCTO FOCO]],30,0)*100+0.1</f>
        <v>#VALUE!</v>
      </c>
      <c r="H1006" s="44" t="s">
        <v>3163</v>
      </c>
      <c r="I1006" s="44" t="s">
        <v>3163</v>
      </c>
      <c r="J1006">
        <f>+VLOOKUP(B1006,MaestraLP3[[#All],[CÓDIGO]:[PRODUCTO FOCO]],29,0)</f>
        <v>733.99999999999989</v>
      </c>
    </row>
    <row r="1007" spans="1:10" x14ac:dyDescent="0.35">
      <c r="A1007" s="54" t="s">
        <v>3160</v>
      </c>
      <c r="B1007" s="43">
        <v>150000367</v>
      </c>
      <c r="C1007" s="44" t="str">
        <f>+VLOOKUP(B1007,MaestraLP3[[#All],[CÓDIGO]:[PRODUCTO FOCO]],7,0)</f>
        <v>CALDOS Y BASES</v>
      </c>
      <c r="D1007" s="46" t="str">
        <f>+VLOOKUP(B1007,MaestraLP3[[#All],[CÓDIGO]:[PRODUCTO FOCO]],8,0)</f>
        <v>CALDO GALLINA MACROFOOD 1 kg</v>
      </c>
      <c r="E1007" s="54" t="s">
        <v>3161</v>
      </c>
      <c r="F1007" s="54" t="s">
        <v>3162</v>
      </c>
      <c r="G1007" s="62" t="e">
        <f>+VLOOKUP(B1007,MaestraLP3[[#All],[CÓDIGO]:[PRODUCTO FOCO]],30,0)*100+0.1</f>
        <v>#VALUE!</v>
      </c>
      <c r="H1007" s="44" t="s">
        <v>3163</v>
      </c>
      <c r="I1007" s="44" t="s">
        <v>3163</v>
      </c>
      <c r="J1007">
        <f>+VLOOKUP(B1007,MaestraLP3[[#All],[CÓDIGO]:[PRODUCTO FOCO]],29,0)</f>
        <v>756.1</v>
      </c>
    </row>
    <row r="1008" spans="1:10" x14ac:dyDescent="0.35">
      <c r="A1008" s="54" t="s">
        <v>3160</v>
      </c>
      <c r="B1008" s="43">
        <v>104527910</v>
      </c>
      <c r="C1008" s="44" t="str">
        <f>+VLOOKUP(B1008,MaestraLP3[[#All],[CÓDIGO]:[PRODUCTO FOCO]],7,0)</f>
        <v>ESPECIAS</v>
      </c>
      <c r="D1008" s="46" t="str">
        <f>+VLOOKUP(B1008,MaestraLP3[[#All],[CÓDIGO]:[PRODUCTO FOCO]],8,0)</f>
        <v>AJI COLOR 250 g</v>
      </c>
      <c r="E1008" s="54" t="s">
        <v>3161</v>
      </c>
      <c r="F1008" s="54" t="s">
        <v>3162</v>
      </c>
      <c r="G1008" s="62" t="e">
        <f>+VLOOKUP(B1008,MaestraLP3[[#All],[CÓDIGO]:[PRODUCTO FOCO]],30,0)*100+0.1</f>
        <v>#VALUE!</v>
      </c>
      <c r="H1008" s="44" t="s">
        <v>3163</v>
      </c>
      <c r="I1008" s="44" t="s">
        <v>3163</v>
      </c>
      <c r="J1008">
        <f>+VLOOKUP(B1008,MaestraLP3[[#All],[CÓDIGO]:[PRODUCTO FOCO]],29,0)</f>
        <v>1203.9999999999998</v>
      </c>
    </row>
    <row r="1009" spans="1:10" x14ac:dyDescent="0.35">
      <c r="A1009" s="54" t="s">
        <v>3160</v>
      </c>
      <c r="B1009" s="43">
        <v>104543220</v>
      </c>
      <c r="C1009" s="44" t="str">
        <f>+VLOOKUP(B1009,MaestraLP3[[#All],[CÓDIGO]:[PRODUCTO FOCO]],7,0)</f>
        <v>ESPECIAS</v>
      </c>
      <c r="D1009" s="46" t="str">
        <f>+VLOOKUP(B1009,MaestraLP3[[#All],[CÓDIGO]:[PRODUCTO FOCO]],8,0)</f>
        <v>AJÍ ROJO EN HOJUELAS 340 G BADIA</v>
      </c>
      <c r="E1009" s="54" t="s">
        <v>3161</v>
      </c>
      <c r="F1009" s="54" t="s">
        <v>3162</v>
      </c>
      <c r="G1009" s="62" t="e">
        <f>+VLOOKUP(B1009,MaestraLP3[[#All],[CÓDIGO]:[PRODUCTO FOCO]],30,0)*100+0.1</f>
        <v>#VALUE!</v>
      </c>
      <c r="H1009" s="44" t="s">
        <v>3163</v>
      </c>
      <c r="I1009" s="44" t="s">
        <v>3163</v>
      </c>
      <c r="J1009">
        <f>+VLOOKUP(B1009,MaestraLP3[[#All],[CÓDIGO]:[PRODUCTO FOCO]],29,0)</f>
        <v>3526.4705882352941</v>
      </c>
    </row>
    <row r="1010" spans="1:10" x14ac:dyDescent="0.35">
      <c r="A1010" s="54" t="s">
        <v>3160</v>
      </c>
      <c r="B1010" s="43">
        <v>104527920</v>
      </c>
      <c r="C1010" s="44" t="str">
        <f>+VLOOKUP(B1010,MaestraLP3[[#All],[CÓDIGO]:[PRODUCTO FOCO]],7,0)</f>
        <v>ESPECIAS</v>
      </c>
      <c r="D1010" s="46" t="str">
        <f>+VLOOKUP(B1010,MaestraLP3[[#All],[CÓDIGO]:[PRODUCTO FOCO]],8,0)</f>
        <v>AJO EN POLVO 250 g</v>
      </c>
      <c r="E1010" s="54" t="s">
        <v>3161</v>
      </c>
      <c r="F1010" s="54" t="s">
        <v>3162</v>
      </c>
      <c r="G1010" s="62" t="e">
        <f>+VLOOKUP(B1010,MaestraLP3[[#All],[CÓDIGO]:[PRODUCTO FOCO]],30,0)*100+0.1</f>
        <v>#VALUE!</v>
      </c>
      <c r="H1010" s="44" t="s">
        <v>3163</v>
      </c>
      <c r="I1010" s="44" t="s">
        <v>3163</v>
      </c>
      <c r="J1010">
        <f>+VLOOKUP(B1010,MaestraLP3[[#All],[CÓDIGO]:[PRODUCTO FOCO]],29,0)</f>
        <v>2269.9</v>
      </c>
    </row>
    <row r="1011" spans="1:10" x14ac:dyDescent="0.35">
      <c r="A1011" s="54" t="s">
        <v>3160</v>
      </c>
      <c r="B1011" s="43">
        <v>104543230</v>
      </c>
      <c r="C1011" s="44" t="str">
        <f>+VLOOKUP(B1011,MaestraLP3[[#All],[CÓDIGO]:[PRODUCTO FOCO]],7,0)</f>
        <v>ESPECIAS</v>
      </c>
      <c r="D1011" s="46" t="str">
        <f>+VLOOKUP(B1011,MaestraLP3[[#All],[CÓDIGO]:[PRODUCTO FOCO]],8,0)</f>
        <v>AJO EN POLVO 454 G BADIA</v>
      </c>
      <c r="E1011" s="54" t="s">
        <v>3161</v>
      </c>
      <c r="F1011" s="54" t="s">
        <v>3162</v>
      </c>
      <c r="G1011" s="62" t="e">
        <f>+VLOOKUP(B1011,MaestraLP3[[#All],[CÓDIGO]:[PRODUCTO FOCO]],30,0)*100+0.1</f>
        <v>#VALUE!</v>
      </c>
      <c r="H1011" s="44" t="s">
        <v>3163</v>
      </c>
      <c r="I1011" s="44" t="s">
        <v>3163</v>
      </c>
      <c r="J1011">
        <f>+VLOOKUP(B1011,MaestraLP3[[#All],[CÓDIGO]:[PRODUCTO FOCO]],29,0)</f>
        <v>3519.8237885462554</v>
      </c>
    </row>
    <row r="1012" spans="1:10" x14ac:dyDescent="0.35">
      <c r="A1012" s="54" t="s">
        <v>3160</v>
      </c>
      <c r="B1012" s="43">
        <v>201700302</v>
      </c>
      <c r="C1012" s="44" t="str">
        <f>+VLOOKUP(B1012,MaestraLP3[[#All],[CÓDIGO]:[PRODUCTO FOCO]],7,0)</f>
        <v>ESPECIAS</v>
      </c>
      <c r="D1012" s="46" t="str">
        <f>+VLOOKUP(B1012,MaestraLP3[[#All],[CÓDIGO]:[PRODUCTO FOCO]],8,0)</f>
        <v>Ajo en polvo bolsa 1kg EDRA</v>
      </c>
      <c r="E1012" s="54" t="s">
        <v>3161</v>
      </c>
      <c r="F1012" s="54" t="s">
        <v>3162</v>
      </c>
      <c r="G1012" s="62" t="e">
        <f>+VLOOKUP(B1012,MaestraLP3[[#All],[CÓDIGO]:[PRODUCTO FOCO]],30,0)*100+0.1</f>
        <v>#VALUE!</v>
      </c>
      <c r="H1012" s="44" t="s">
        <v>3163</v>
      </c>
      <c r="I1012" s="44" t="s">
        <v>3163</v>
      </c>
      <c r="J1012">
        <f>+VLOOKUP(B1012,MaestraLP3[[#All],[CÓDIGO]:[PRODUCTO FOCO]],29,0)</f>
        <v>1185.3154799999998</v>
      </c>
    </row>
    <row r="1013" spans="1:10" x14ac:dyDescent="0.35">
      <c r="A1013" s="54" t="s">
        <v>3160</v>
      </c>
      <c r="B1013" s="43">
        <v>104543240</v>
      </c>
      <c r="C1013" s="44" t="str">
        <f>+VLOOKUP(B1013,MaestraLP3[[#All],[CÓDIGO]:[PRODUCTO FOCO]],7,0)</f>
        <v>ESPECIAS</v>
      </c>
      <c r="D1013" s="46" t="str">
        <f>+VLOOKUP(B1013,MaestraLP3[[#All],[CÓDIGO]:[PRODUCTO FOCO]],8,0)</f>
        <v>AJO GRANULADO 680 G BADIA</v>
      </c>
      <c r="E1013" s="54" t="s">
        <v>3161</v>
      </c>
      <c r="F1013" s="54" t="s">
        <v>3162</v>
      </c>
      <c r="G1013" s="62" t="e">
        <f>+VLOOKUP(B1013,MaestraLP3[[#All],[CÓDIGO]:[PRODUCTO FOCO]],30,0)*100+0.1</f>
        <v>#VALUE!</v>
      </c>
      <c r="H1013" s="44" t="s">
        <v>3163</v>
      </c>
      <c r="I1013" s="44" t="s">
        <v>3163</v>
      </c>
      <c r="J1013">
        <f>+VLOOKUP(B1013,MaestraLP3[[#All],[CÓDIGO]:[PRODUCTO FOCO]],29,0)</f>
        <v>3523.5294117647059</v>
      </c>
    </row>
    <row r="1014" spans="1:10" x14ac:dyDescent="0.35">
      <c r="A1014" s="54" t="s">
        <v>3160</v>
      </c>
      <c r="B1014" s="43">
        <v>104543250</v>
      </c>
      <c r="C1014" s="44" t="str">
        <f>+VLOOKUP(B1014,MaestraLP3[[#All],[CÓDIGO]:[PRODUCTO FOCO]],7,0)</f>
        <v>ESPECIAS</v>
      </c>
      <c r="D1014" s="46" t="str">
        <f>+VLOOKUP(B1014,MaestraLP3[[#All],[CÓDIGO]:[PRODUCTO FOCO]],8,0)</f>
        <v>ALBAHACA ENTERA 113 G BADIA</v>
      </c>
      <c r="E1014" s="54" t="s">
        <v>3161</v>
      </c>
      <c r="F1014" s="54" t="s">
        <v>3162</v>
      </c>
      <c r="G1014" s="62" t="e">
        <f>+VLOOKUP(B1014,MaestraLP3[[#All],[CÓDIGO]:[PRODUCTO FOCO]],30,0)*100+0.1</f>
        <v>#VALUE!</v>
      </c>
      <c r="H1014" s="44" t="s">
        <v>3163</v>
      </c>
      <c r="I1014" s="44" t="s">
        <v>3163</v>
      </c>
      <c r="J1014">
        <f>+VLOOKUP(B1014,MaestraLP3[[#All],[CÓDIGO]:[PRODUCTO FOCO]],29,0)</f>
        <v>4407.0796460176989</v>
      </c>
    </row>
    <row r="1015" spans="1:10" x14ac:dyDescent="0.35">
      <c r="A1015" s="54" t="s">
        <v>3160</v>
      </c>
      <c r="B1015" s="43">
        <v>104527960</v>
      </c>
      <c r="C1015" s="44" t="str">
        <f>+VLOOKUP(B1015,MaestraLP3[[#All],[CÓDIGO]:[PRODUCTO FOCO]],7,0)</f>
        <v>ESPECIAS</v>
      </c>
      <c r="D1015" s="46" t="str">
        <f>+VLOOKUP(B1015,MaestraLP3[[#All],[CÓDIGO]:[PRODUCTO FOCO]],8,0)</f>
        <v>ALIÑO COMPLETO 250 G</v>
      </c>
      <c r="E1015" s="54" t="s">
        <v>3161</v>
      </c>
      <c r="F1015" s="54" t="s">
        <v>3162</v>
      </c>
      <c r="G1015" s="62" t="e">
        <f>+VLOOKUP(B1015,MaestraLP3[[#All],[CÓDIGO]:[PRODUCTO FOCO]],30,0)*100+0.1</f>
        <v>#VALUE!</v>
      </c>
      <c r="H1015" s="44" t="s">
        <v>3163</v>
      </c>
      <c r="I1015" s="44" t="s">
        <v>3163</v>
      </c>
      <c r="J1015">
        <f>+VLOOKUP(B1015,MaestraLP3[[#All],[CÓDIGO]:[PRODUCTO FOCO]],29,0)</f>
        <v>1432</v>
      </c>
    </row>
    <row r="1016" spans="1:10" x14ac:dyDescent="0.35">
      <c r="A1016" s="54" t="s">
        <v>3160</v>
      </c>
      <c r="B1016" s="43">
        <v>104543260</v>
      </c>
      <c r="C1016" s="44" t="str">
        <f>+VLOOKUP(B1016,MaestraLP3[[#All],[CÓDIGO]:[PRODUCTO FOCO]],7,0)</f>
        <v>ESPECIAS</v>
      </c>
      <c r="D1016" s="46" t="str">
        <f>+VLOOKUP(B1016,MaestraLP3[[#All],[CÓDIGO]:[PRODUCTO FOCO]],8,0)</f>
        <v>ALIÑO COMPLETO 794 G  BADIA</v>
      </c>
      <c r="E1016" s="54" t="s">
        <v>3161</v>
      </c>
      <c r="F1016" s="54" t="s">
        <v>3162</v>
      </c>
      <c r="G1016" s="62" t="e">
        <f>+VLOOKUP(B1016,MaestraLP3[[#All],[CÓDIGO]:[PRODUCTO FOCO]],30,0)*100+0.1</f>
        <v>#VALUE!</v>
      </c>
      <c r="H1016" s="44" t="s">
        <v>3163</v>
      </c>
      <c r="I1016" s="44" t="s">
        <v>3163</v>
      </c>
      <c r="J1016">
        <f>+VLOOKUP(B1016,MaestraLP3[[#All],[CÓDIGO]:[PRODUCTO FOCO]],29,0)</f>
        <v>3534.005037783375</v>
      </c>
    </row>
    <row r="1017" spans="1:10" x14ac:dyDescent="0.35">
      <c r="A1017" s="54" t="s">
        <v>3160</v>
      </c>
      <c r="B1017" s="43">
        <v>104543270</v>
      </c>
      <c r="C1017" s="44" t="str">
        <f>+VLOOKUP(B1017,MaestraLP3[[#All],[CÓDIGO]:[PRODUCTO FOCO]],7,0)</f>
        <v>ESPECIAS</v>
      </c>
      <c r="D1017" s="46" t="str">
        <f>+VLOOKUP(B1017,MaestraLP3[[#All],[CÓDIGO]:[PRODUCTO FOCO]],8,0)</f>
        <v>CANELA EN POLVO 454 G BADIA</v>
      </c>
      <c r="E1017" s="54" t="s">
        <v>3161</v>
      </c>
      <c r="F1017" s="54" t="s">
        <v>3162</v>
      </c>
      <c r="G1017" s="62" t="e">
        <f>+VLOOKUP(B1017,MaestraLP3[[#All],[CÓDIGO]:[PRODUCTO FOCO]],30,0)*100+0.1</f>
        <v>#VALUE!</v>
      </c>
      <c r="H1017" s="44" t="s">
        <v>3163</v>
      </c>
      <c r="I1017" s="44" t="s">
        <v>3163</v>
      </c>
      <c r="J1017">
        <f>+VLOOKUP(B1017,MaestraLP3[[#All],[CÓDIGO]:[PRODUCTO FOCO]],29,0)</f>
        <v>3546.2555066079294</v>
      </c>
    </row>
    <row r="1018" spans="1:10" x14ac:dyDescent="0.35">
      <c r="A1018" s="54" t="s">
        <v>3160</v>
      </c>
      <c r="B1018" s="43">
        <v>150001897</v>
      </c>
      <c r="C1018" s="44" t="str">
        <f>+VLOOKUP(B1018,MaestraLP3[[#All],[CÓDIGO]:[PRODUCTO FOCO]],7,0)</f>
        <v>ESPECIAS</v>
      </c>
      <c r="D1018" s="46" t="str">
        <f>+VLOOKUP(B1018,MaestraLP3[[#All],[CÓDIGO]:[PRODUCTO FOCO]],8,0)</f>
        <v>CANELA ENTERA 125 g</v>
      </c>
      <c r="E1018" s="54" t="s">
        <v>3161</v>
      </c>
      <c r="F1018" s="54" t="s">
        <v>3162</v>
      </c>
      <c r="G1018" s="62" t="e">
        <f>+VLOOKUP(B1018,MaestraLP3[[#All],[CÓDIGO]:[PRODUCTO FOCO]],30,0)*100+0.1</f>
        <v>#VALUE!</v>
      </c>
      <c r="H1018" s="44" t="s">
        <v>3163</v>
      </c>
      <c r="I1018" s="44" t="s">
        <v>3163</v>
      </c>
      <c r="J1018">
        <f>+VLOOKUP(B1018,MaestraLP3[[#All],[CÓDIGO]:[PRODUCTO FOCO]],29,0)</f>
        <v>9839.4933333333356</v>
      </c>
    </row>
    <row r="1019" spans="1:10" x14ac:dyDescent="0.35">
      <c r="A1019" s="54" t="s">
        <v>3160</v>
      </c>
      <c r="B1019" s="43">
        <v>104527930</v>
      </c>
      <c r="C1019" s="44" t="str">
        <f>+VLOOKUP(B1019,MaestraLP3[[#All],[CÓDIGO]:[PRODUCTO FOCO]],7,0)</f>
        <v>ESPECIAS</v>
      </c>
      <c r="D1019" s="46" t="str">
        <f>+VLOOKUP(B1019,MaestraLP3[[#All],[CÓDIGO]:[PRODUCTO FOCO]],8,0)</f>
        <v>CANELA ENTERA 250 g</v>
      </c>
      <c r="E1019" s="54" t="s">
        <v>3161</v>
      </c>
      <c r="F1019" s="54" t="s">
        <v>3162</v>
      </c>
      <c r="G1019" s="62" t="e">
        <f>+VLOOKUP(B1019,MaestraLP3[[#All],[CÓDIGO]:[PRODUCTO FOCO]],30,0)*100+0.1</f>
        <v>#VALUE!</v>
      </c>
      <c r="H1019" s="44" t="s">
        <v>3163</v>
      </c>
      <c r="I1019" s="44" t="s">
        <v>3163</v>
      </c>
      <c r="J1019">
        <f>+VLOOKUP(B1019,MaestraLP3[[#All],[CÓDIGO]:[PRODUCTO FOCO]],29,0)</f>
        <v>10137.333333333334</v>
      </c>
    </row>
    <row r="1020" spans="1:10" x14ac:dyDescent="0.35">
      <c r="A1020" s="54" t="s">
        <v>3160</v>
      </c>
      <c r="B1020" s="43">
        <v>104527940</v>
      </c>
      <c r="C1020" s="44" t="str">
        <f>+VLOOKUP(B1020,MaestraLP3[[#All],[CÓDIGO]:[PRODUCTO FOCO]],7,0)</f>
        <v>ESPECIAS</v>
      </c>
      <c r="D1020" s="46" t="str">
        <f>+VLOOKUP(B1020,MaestraLP3[[#All],[CÓDIGO]:[PRODUCTO FOCO]],8,0)</f>
        <v>CANELA MOLIDA 250 g</v>
      </c>
      <c r="E1020" s="54" t="s">
        <v>3161</v>
      </c>
      <c r="F1020" s="54" t="s">
        <v>3162</v>
      </c>
      <c r="G1020" s="62" t="e">
        <f>+VLOOKUP(B1020,MaestraLP3[[#All],[CÓDIGO]:[PRODUCTO FOCO]],30,0)*100+0.1</f>
        <v>#VALUE!</v>
      </c>
      <c r="H1020" s="44" t="s">
        <v>3163</v>
      </c>
      <c r="I1020" s="44" t="s">
        <v>3163</v>
      </c>
      <c r="J1020">
        <f>+VLOOKUP(B1020,MaestraLP3[[#All],[CÓDIGO]:[PRODUCTO FOCO]],29,0)</f>
        <v>2095</v>
      </c>
    </row>
    <row r="1021" spans="1:10" x14ac:dyDescent="0.35">
      <c r="A1021" s="54" t="s">
        <v>3160</v>
      </c>
      <c r="B1021" s="43">
        <v>104543280</v>
      </c>
      <c r="C1021" s="44" t="str">
        <f>+VLOOKUP(B1021,MaestraLP3[[#All],[CÓDIGO]:[PRODUCTO FOCO]],7,0)</f>
        <v>ESPECIAS</v>
      </c>
      <c r="D1021" s="46" t="str">
        <f>+VLOOKUP(B1021,MaestraLP3[[#All],[CÓDIGO]:[PRODUCTO FOCO]],8,0)</f>
        <v>CEBOLLA EN POLVO 510 G BADIA</v>
      </c>
      <c r="E1021" s="54" t="s">
        <v>3161</v>
      </c>
      <c r="F1021" s="54" t="s">
        <v>3162</v>
      </c>
      <c r="G1021" s="62" t="e">
        <f>+VLOOKUP(B1021,MaestraLP3[[#All],[CÓDIGO]:[PRODUCTO FOCO]],30,0)*100+0.1</f>
        <v>#VALUE!</v>
      </c>
      <c r="H1021" s="44" t="s">
        <v>3163</v>
      </c>
      <c r="I1021" s="44" t="s">
        <v>3163</v>
      </c>
      <c r="J1021">
        <f>+VLOOKUP(B1021,MaestraLP3[[#All],[CÓDIGO]:[PRODUCTO FOCO]],29,0)</f>
        <v>3547.0588235294113</v>
      </c>
    </row>
    <row r="1022" spans="1:10" x14ac:dyDescent="0.35">
      <c r="A1022" s="54" t="s">
        <v>3160</v>
      </c>
      <c r="B1022" s="43">
        <v>104543290</v>
      </c>
      <c r="C1022" s="44" t="str">
        <f>+VLOOKUP(B1022,MaestraLP3[[#All],[CÓDIGO]:[PRODUCTO FOCO]],7,0)</f>
        <v>ESPECIAS</v>
      </c>
      <c r="D1022" s="46" t="str">
        <f>+VLOOKUP(B1022,MaestraLP3[[#All],[CÓDIGO]:[PRODUCTO FOCO]],8,0)</f>
        <v>CILANTRO EN ESCAMAS 99 G BADIA</v>
      </c>
      <c r="E1022" s="54" t="s">
        <v>3161</v>
      </c>
      <c r="F1022" s="54" t="s">
        <v>3162</v>
      </c>
      <c r="G1022" s="62" t="e">
        <f>+VLOOKUP(B1022,MaestraLP3[[#All],[CÓDIGO]:[PRODUCTO FOCO]],30,0)*100+0.1</f>
        <v>#VALUE!</v>
      </c>
      <c r="H1022" s="44" t="s">
        <v>3163</v>
      </c>
      <c r="I1022" s="44" t="s">
        <v>3163</v>
      </c>
      <c r="J1022">
        <f>+VLOOKUP(B1022,MaestraLP3[[#All],[CÓDIGO]:[PRODUCTO FOCO]],29,0)</f>
        <v>5131.3131313131316</v>
      </c>
    </row>
    <row r="1023" spans="1:10" x14ac:dyDescent="0.35">
      <c r="A1023" s="54" t="s">
        <v>3160</v>
      </c>
      <c r="B1023" s="43">
        <v>104543300</v>
      </c>
      <c r="C1023" s="44" t="str">
        <f>+VLOOKUP(B1023,MaestraLP3[[#All],[CÓDIGO]:[PRODUCTO FOCO]],7,0)</f>
        <v>ESPECIAS</v>
      </c>
      <c r="D1023" s="46" t="str">
        <f>+VLOOKUP(B1023,MaestraLP3[[#All],[CÓDIGO]:[PRODUCTO FOCO]],8,0)</f>
        <v>COMINO EN POLVO 454 G BADIA</v>
      </c>
      <c r="E1023" s="54" t="s">
        <v>3161</v>
      </c>
      <c r="F1023" s="54" t="s">
        <v>3162</v>
      </c>
      <c r="G1023" s="62" t="e">
        <f>+VLOOKUP(B1023,MaestraLP3[[#All],[CÓDIGO]:[PRODUCTO FOCO]],30,0)*100+0.1</f>
        <v>#VALUE!</v>
      </c>
      <c r="H1023" s="44" t="s">
        <v>3163</v>
      </c>
      <c r="I1023" s="44" t="s">
        <v>3163</v>
      </c>
      <c r="J1023">
        <f>+VLOOKUP(B1023,MaestraLP3[[#All],[CÓDIGO]:[PRODUCTO FOCO]],29,0)</f>
        <v>3517.621145374449</v>
      </c>
    </row>
    <row r="1024" spans="1:10" x14ac:dyDescent="0.35">
      <c r="A1024" s="54" t="s">
        <v>3160</v>
      </c>
      <c r="B1024" s="43">
        <v>104527950</v>
      </c>
      <c r="C1024" s="44" t="str">
        <f>+VLOOKUP(B1024,MaestraLP3[[#All],[CÓDIGO]:[PRODUCTO FOCO]],7,0)</f>
        <v>ESPECIAS</v>
      </c>
      <c r="D1024" s="46" t="str">
        <f>+VLOOKUP(B1024,MaestraLP3[[#All],[CÓDIGO]:[PRODUCTO FOCO]],8,0)</f>
        <v>COMINO MOLIDO 250 g</v>
      </c>
      <c r="E1024" s="54" t="s">
        <v>3161</v>
      </c>
      <c r="F1024" s="54" t="s">
        <v>3162</v>
      </c>
      <c r="G1024" s="62" t="e">
        <f>+VLOOKUP(B1024,MaestraLP3[[#All],[CÓDIGO]:[PRODUCTO FOCO]],30,0)*100+0.1</f>
        <v>#VALUE!</v>
      </c>
      <c r="H1024" s="44" t="s">
        <v>3163</v>
      </c>
      <c r="I1024" s="44" t="s">
        <v>3163</v>
      </c>
      <c r="J1024">
        <f>+VLOOKUP(B1024,MaestraLP3[[#All],[CÓDIGO]:[PRODUCTO FOCO]],29,0)</f>
        <v>1940</v>
      </c>
    </row>
    <row r="1025" spans="1:10" x14ac:dyDescent="0.35">
      <c r="A1025" s="54" t="s">
        <v>3160</v>
      </c>
      <c r="B1025" s="43">
        <v>201700306</v>
      </c>
      <c r="C1025" s="44" t="str">
        <f>+VLOOKUP(B1025,MaestraLP3[[#All],[CÓDIGO]:[PRODUCTO FOCO]],7,0)</f>
        <v>ESPECIAS</v>
      </c>
      <c r="D1025" s="46" t="str">
        <f>+VLOOKUP(B1025,MaestraLP3[[#All],[CÓDIGO]:[PRODUCTO FOCO]],8,0)</f>
        <v>COMINO MOLIDO BOLSA 1KG EDRA</v>
      </c>
      <c r="E1025" s="54" t="s">
        <v>3161</v>
      </c>
      <c r="F1025" s="54" t="s">
        <v>3162</v>
      </c>
      <c r="G1025" s="62" t="e">
        <f>+VLOOKUP(B1025,MaestraLP3[[#All],[CÓDIGO]:[PRODUCTO FOCO]],30,0)*100+0.1</f>
        <v>#VALUE!</v>
      </c>
      <c r="H1025" s="44" t="s">
        <v>3163</v>
      </c>
      <c r="I1025" s="44" t="s">
        <v>3163</v>
      </c>
      <c r="J1025">
        <f>+VLOOKUP(B1025,MaestraLP3[[#All],[CÓDIGO]:[PRODUCTO FOCO]],29,0)</f>
        <v>2496.0400000000009</v>
      </c>
    </row>
    <row r="1026" spans="1:10" x14ac:dyDescent="0.35">
      <c r="A1026" s="54" t="s">
        <v>3160</v>
      </c>
      <c r="B1026" s="43">
        <v>104543310</v>
      </c>
      <c r="C1026" s="44" t="str">
        <f>+VLOOKUP(B1026,MaestraLP3[[#All],[CÓDIGO]:[PRODUCTO FOCO]],7,0)</f>
        <v>ESPECIAS</v>
      </c>
      <c r="D1026" s="46" t="str">
        <f>+VLOOKUP(B1026,MaestraLP3[[#All],[CÓDIGO]:[PRODUCTO FOCO]],8,0)</f>
        <v>CURRY EN POLVO 454 G BADIA</v>
      </c>
      <c r="E1026" s="54" t="s">
        <v>3161</v>
      </c>
      <c r="F1026" s="54" t="s">
        <v>3162</v>
      </c>
      <c r="G1026" s="62" t="e">
        <f>+VLOOKUP(B1026,MaestraLP3[[#All],[CÓDIGO]:[PRODUCTO FOCO]],30,0)*100+0.1</f>
        <v>#VALUE!</v>
      </c>
      <c r="H1026" s="44" t="s">
        <v>3163</v>
      </c>
      <c r="I1026" s="44" t="s">
        <v>3163</v>
      </c>
      <c r="J1026">
        <f>+VLOOKUP(B1026,MaestraLP3[[#All],[CÓDIGO]:[PRODUCTO FOCO]],29,0)</f>
        <v>3627.7533039647574</v>
      </c>
    </row>
    <row r="1027" spans="1:10" x14ac:dyDescent="0.35">
      <c r="A1027" s="54" t="s">
        <v>3160</v>
      </c>
      <c r="B1027" s="43">
        <v>104543320</v>
      </c>
      <c r="C1027" s="44" t="str">
        <f>+VLOOKUP(B1027,MaestraLP3[[#All],[CÓDIGO]:[PRODUCTO FOCO]],7,0)</f>
        <v>ESPECIAS</v>
      </c>
      <c r="D1027" s="46" t="str">
        <f>+VLOOKUP(B1027,MaestraLP3[[#All],[CÓDIGO]:[PRODUCTO FOCO]],8,0)</f>
        <v>ENELDO MOLIDO 198 G BADIA</v>
      </c>
      <c r="E1027" s="54" t="s">
        <v>3161</v>
      </c>
      <c r="F1027" s="54" t="s">
        <v>3162</v>
      </c>
      <c r="G1027" s="62" t="e">
        <f>+VLOOKUP(B1027,MaestraLP3[[#All],[CÓDIGO]:[PRODUCTO FOCO]],30,0)*100+0.1</f>
        <v>#VALUE!</v>
      </c>
      <c r="H1027" s="44" t="s">
        <v>3163</v>
      </c>
      <c r="I1027" s="44" t="s">
        <v>3163</v>
      </c>
      <c r="J1027">
        <f>+VLOOKUP(B1027,MaestraLP3[[#All],[CÓDIGO]:[PRODUCTO FOCO]],29,0)</f>
        <v>3530.3030303030305</v>
      </c>
    </row>
    <row r="1028" spans="1:10" x14ac:dyDescent="0.35">
      <c r="A1028" s="54" t="s">
        <v>3160</v>
      </c>
      <c r="B1028" s="43">
        <v>150001624</v>
      </c>
      <c r="C1028" s="44" t="str">
        <f>+VLOOKUP(B1028,MaestraLP3[[#All],[CÓDIGO]:[PRODUCTO FOCO]],7,0)</f>
        <v>ESPECIAS</v>
      </c>
      <c r="D1028" s="46" t="str">
        <f>+VLOOKUP(B1028,MaestraLP3[[#All],[CÓDIGO]:[PRODUCTO FOCO]],8,0)</f>
        <v>GLUTAMATO MONOSODICO AJINOMOTO 1 kg</v>
      </c>
      <c r="E1028" s="54" t="s">
        <v>3161</v>
      </c>
      <c r="F1028" s="54" t="s">
        <v>3162</v>
      </c>
      <c r="G1028" s="62" t="e">
        <f>+VLOOKUP(B1028,MaestraLP3[[#All],[CÓDIGO]:[PRODUCTO FOCO]],30,0)*100+0.1</f>
        <v>#VALUE!</v>
      </c>
      <c r="H1028" s="44" t="s">
        <v>3163</v>
      </c>
      <c r="I1028" s="44" t="s">
        <v>3163</v>
      </c>
      <c r="J1028">
        <f>+VLOOKUP(B1028,MaestraLP3[[#All],[CÓDIGO]:[PRODUCTO FOCO]],29,0)</f>
        <v>1150</v>
      </c>
    </row>
    <row r="1029" spans="1:10" x14ac:dyDescent="0.35">
      <c r="A1029" s="54" t="s">
        <v>3160</v>
      </c>
      <c r="B1029" s="43">
        <v>104544100</v>
      </c>
      <c r="C1029" s="44" t="str">
        <f>+VLOOKUP(B1029,MaestraLP3[[#All],[CÓDIGO]:[PRODUCTO FOCO]],7,0)</f>
        <v>ESPECIAS</v>
      </c>
      <c r="D1029" s="46" t="str">
        <f>+VLOOKUP(B1029,MaestraLP3[[#All],[CÓDIGO]:[PRODUCTO FOCO]],8,0)</f>
        <v>MERKEN MOLIDO 1 KG</v>
      </c>
      <c r="E1029" s="54" t="s">
        <v>3161</v>
      </c>
      <c r="F1029" s="54" t="s">
        <v>3162</v>
      </c>
      <c r="G1029" s="62" t="e">
        <f>+VLOOKUP(B1029,MaestraLP3[[#All],[CÓDIGO]:[PRODUCTO FOCO]],30,0)*100+0.1</f>
        <v>#VALUE!</v>
      </c>
      <c r="H1029" s="44" t="s">
        <v>3163</v>
      </c>
      <c r="I1029" s="44" t="s">
        <v>3163</v>
      </c>
      <c r="J1029">
        <f>+VLOOKUP(B1029,MaestraLP3[[#All],[CÓDIGO]:[PRODUCTO FOCO]],29,0)</f>
        <v>2650</v>
      </c>
    </row>
    <row r="1030" spans="1:10" x14ac:dyDescent="0.35">
      <c r="A1030" s="54" t="s">
        <v>3160</v>
      </c>
      <c r="B1030" s="43">
        <v>104543330</v>
      </c>
      <c r="C1030" s="44" t="str">
        <f>+VLOOKUP(B1030,MaestraLP3[[#All],[CÓDIGO]:[PRODUCTO FOCO]],7,0)</f>
        <v>ESPECIAS</v>
      </c>
      <c r="D1030" s="46" t="str">
        <f>+VLOOKUP(B1030,MaestraLP3[[#All],[CÓDIGO]:[PRODUCTO FOCO]],8,0)</f>
        <v>MIX HIERBAS PROVENZAL 227 G BADIA</v>
      </c>
      <c r="E1030" s="54" t="s">
        <v>3161</v>
      </c>
      <c r="F1030" s="54" t="s">
        <v>3162</v>
      </c>
      <c r="G1030" s="62" t="e">
        <f>+VLOOKUP(B1030,MaestraLP3[[#All],[CÓDIGO]:[PRODUCTO FOCO]],30,0)*100+0.1</f>
        <v>#VALUE!</v>
      </c>
      <c r="H1030" s="44" t="s">
        <v>3163</v>
      </c>
      <c r="I1030" s="44" t="s">
        <v>3163</v>
      </c>
      <c r="J1030">
        <f>+VLOOKUP(B1030,MaestraLP3[[#All],[CÓDIGO]:[PRODUCTO FOCO]],29,0)</f>
        <v>4396.4757709251098</v>
      </c>
    </row>
    <row r="1031" spans="1:10" x14ac:dyDescent="0.35">
      <c r="A1031" s="54" t="s">
        <v>3160</v>
      </c>
      <c r="B1031" s="43">
        <v>104511850</v>
      </c>
      <c r="C1031" s="44" t="str">
        <f>+VLOOKUP(B1031,MaestraLP3[[#All],[CÓDIGO]:[PRODUCTO FOCO]],7,0)</f>
        <v>ESPECIAS</v>
      </c>
      <c r="D1031" s="46" t="str">
        <f>+VLOOKUP(B1031,MaestraLP3[[#All],[CÓDIGO]:[PRODUCTO FOCO]],8,0)</f>
        <v>OREGANO 1 kg</v>
      </c>
      <c r="E1031" s="54" t="s">
        <v>3161</v>
      </c>
      <c r="F1031" s="54" t="s">
        <v>3162</v>
      </c>
      <c r="G1031" s="62" t="e">
        <f>+VLOOKUP(B1031,MaestraLP3[[#All],[CÓDIGO]:[PRODUCTO FOCO]],30,0)*100+0.1</f>
        <v>#VALUE!</v>
      </c>
      <c r="H1031" s="44" t="s">
        <v>3163</v>
      </c>
      <c r="I1031" s="44" t="s">
        <v>3163</v>
      </c>
      <c r="J1031">
        <f>+VLOOKUP(B1031,MaestraLP3[[#All],[CÓDIGO]:[PRODUCTO FOCO]],29,0)</f>
        <v>3050.3999999999996</v>
      </c>
    </row>
    <row r="1032" spans="1:10" x14ac:dyDescent="0.35">
      <c r="A1032" s="54" t="s">
        <v>3160</v>
      </c>
      <c r="B1032" s="43">
        <v>104543340</v>
      </c>
      <c r="C1032" s="44" t="str">
        <f>+VLOOKUP(B1032,MaestraLP3[[#All],[CÓDIGO]:[PRODUCTO FOCO]],7,0)</f>
        <v>ESPECIAS</v>
      </c>
      <c r="D1032" s="46" t="str">
        <f>+VLOOKUP(B1032,MaestraLP3[[#All],[CÓDIGO]:[PRODUCTO FOCO]],8,0)</f>
        <v>OREGANO ENTERO 155 G BADIA</v>
      </c>
      <c r="E1032" s="54" t="s">
        <v>3161</v>
      </c>
      <c r="F1032" s="54" t="s">
        <v>3162</v>
      </c>
      <c r="G1032" s="62" t="e">
        <f>+VLOOKUP(B1032,MaestraLP3[[#All],[CÓDIGO]:[PRODUCTO FOCO]],30,0)*100+0.1</f>
        <v>#VALUE!</v>
      </c>
      <c r="H1032" s="44" t="s">
        <v>3163</v>
      </c>
      <c r="I1032" s="44" t="s">
        <v>3163</v>
      </c>
      <c r="J1032">
        <f>+VLOOKUP(B1032,MaestraLP3[[#All],[CÓDIGO]:[PRODUCTO FOCO]],29,0)</f>
        <v>12503.225806451612</v>
      </c>
    </row>
    <row r="1033" spans="1:10" x14ac:dyDescent="0.35">
      <c r="A1033" s="54" t="s">
        <v>3160</v>
      </c>
      <c r="B1033" s="43">
        <v>201700308</v>
      </c>
      <c r="C1033" s="44" t="str">
        <f>+VLOOKUP(B1033,MaestraLP3[[#All],[CÓDIGO]:[PRODUCTO FOCO]],7,0)</f>
        <v>ESPECIAS</v>
      </c>
      <c r="D1033" s="46" t="str">
        <f>+VLOOKUP(B1033,MaestraLP3[[#All],[CÓDIGO]:[PRODUCTO FOCO]],8,0)</f>
        <v>OREGANO ENTERO 250g BOLSA EDRA</v>
      </c>
      <c r="E1033" s="54" t="s">
        <v>3161</v>
      </c>
      <c r="F1033" s="54" t="s">
        <v>3162</v>
      </c>
      <c r="G1033" s="62" t="e">
        <f>+VLOOKUP(B1033,MaestraLP3[[#All],[CÓDIGO]:[PRODUCTO FOCO]],30,0)*100+0.1</f>
        <v>#VALUE!</v>
      </c>
      <c r="H1033" s="44" t="s">
        <v>3163</v>
      </c>
      <c r="I1033" s="44" t="s">
        <v>3163</v>
      </c>
      <c r="J1033">
        <f>+VLOOKUP(B1033,MaestraLP3[[#All],[CÓDIGO]:[PRODUCTO FOCO]],29,0)</f>
        <v>3852</v>
      </c>
    </row>
    <row r="1034" spans="1:10" x14ac:dyDescent="0.35">
      <c r="A1034" s="54" t="s">
        <v>3160</v>
      </c>
      <c r="B1034" s="43">
        <v>104543350</v>
      </c>
      <c r="C1034" s="44" t="str">
        <f>+VLOOKUP(B1034,MaestraLP3[[#All],[CÓDIGO]:[PRODUCTO FOCO]],7,0)</f>
        <v>ESPECIAS</v>
      </c>
      <c r="D1034" s="46" t="str">
        <f>+VLOOKUP(B1034,MaestraLP3[[#All],[CÓDIGO]:[PRODUCTO FOCO]],8,0)</f>
        <v>PEREJIL EN ESCAMAS 57 G BADIA</v>
      </c>
      <c r="E1034" s="54" t="s">
        <v>3161</v>
      </c>
      <c r="F1034" s="54" t="s">
        <v>3162</v>
      </c>
      <c r="G1034" s="62" t="e">
        <f>+VLOOKUP(B1034,MaestraLP3[[#All],[CÓDIGO]:[PRODUCTO FOCO]],30,0)*100+0.1</f>
        <v>#VALUE!</v>
      </c>
      <c r="H1034" s="44" t="s">
        <v>3163</v>
      </c>
      <c r="I1034" s="44" t="s">
        <v>3163</v>
      </c>
      <c r="J1034">
        <f>+VLOOKUP(B1034,MaestraLP3[[#All],[CÓDIGO]:[PRODUCTO FOCO]],29,0)</f>
        <v>6982.4561403508769</v>
      </c>
    </row>
    <row r="1035" spans="1:10" x14ac:dyDescent="0.35">
      <c r="A1035" s="54" t="s">
        <v>3160</v>
      </c>
      <c r="B1035" s="43">
        <v>104543360</v>
      </c>
      <c r="C1035" s="44" t="e">
        <f>+VLOOKUP(B1035,MaestraLP3[[#All],[CÓDIGO]:[PRODUCTO FOCO]],7,0)</f>
        <v>#N/A</v>
      </c>
      <c r="D1035" s="46" t="e">
        <f>+VLOOKUP(B1035,MaestraLP3[[#All],[CÓDIGO]:[PRODUCTO FOCO]],8,0)</f>
        <v>#N/A</v>
      </c>
      <c r="E1035" s="54" t="s">
        <v>3161</v>
      </c>
      <c r="F1035" s="54" t="s">
        <v>3162</v>
      </c>
      <c r="G1035" s="62" t="e">
        <f>+VLOOKUP(B1035,MaestraLP3[[#All],[CÓDIGO]:[PRODUCTO FOCO]],30,0)*100+0.1</f>
        <v>#N/A</v>
      </c>
      <c r="H1035" s="44" t="s">
        <v>3163</v>
      </c>
      <c r="I1035" s="44" t="s">
        <v>3163</v>
      </c>
      <c r="J1035" t="e">
        <f>+VLOOKUP(B1035,MaestraLP3[[#All],[CÓDIGO]:[PRODUCTO FOCO]],29,0)</f>
        <v>#N/A</v>
      </c>
    </row>
    <row r="1036" spans="1:10" x14ac:dyDescent="0.35">
      <c r="A1036" s="54" t="s">
        <v>3160</v>
      </c>
      <c r="B1036" s="43">
        <v>104522460</v>
      </c>
      <c r="C1036" s="44" t="str">
        <f>+VLOOKUP(B1036,MaestraLP3[[#All],[CÓDIGO]:[PRODUCTO FOCO]],7,0)</f>
        <v>ESPECIAS</v>
      </c>
      <c r="D1036" s="46" t="str">
        <f>+VLOOKUP(B1036,MaestraLP3[[#All],[CÓDIGO]:[PRODUCTO FOCO]],8,0)</f>
        <v>PIMENTON/AJI COLOR 1 kg</v>
      </c>
      <c r="E1036" s="54" t="s">
        <v>3161</v>
      </c>
      <c r="F1036" s="54" t="s">
        <v>3162</v>
      </c>
      <c r="G1036" s="62" t="e">
        <f>+VLOOKUP(B1036,MaestraLP3[[#All],[CÓDIGO]:[PRODUCTO FOCO]],30,0)*100+0.1</f>
        <v>#VALUE!</v>
      </c>
      <c r="H1036" s="44" t="s">
        <v>3163</v>
      </c>
      <c r="I1036" s="44" t="s">
        <v>3163</v>
      </c>
      <c r="J1036">
        <f>+VLOOKUP(B1036,MaestraLP3[[#All],[CÓDIGO]:[PRODUCTO FOCO]],29,0)</f>
        <v>2750</v>
      </c>
    </row>
    <row r="1037" spans="1:10" x14ac:dyDescent="0.35">
      <c r="A1037" s="54" t="s">
        <v>3160</v>
      </c>
      <c r="B1037" s="43">
        <v>104543370</v>
      </c>
      <c r="C1037" s="44" t="str">
        <f>+VLOOKUP(B1037,MaestraLP3[[#All],[CÓDIGO]:[PRODUCTO FOCO]],7,0)</f>
        <v>ESPECIAS</v>
      </c>
      <c r="D1037" s="46" t="str">
        <f>+VLOOKUP(B1037,MaestraLP3[[#All],[CÓDIGO]:[PRODUCTO FOCO]],8,0)</f>
        <v>PIMIENTA LIMÓN MOLIDA 680 G BADIA</v>
      </c>
      <c r="E1037" s="54" t="s">
        <v>3161</v>
      </c>
      <c r="F1037" s="54" t="s">
        <v>3162</v>
      </c>
      <c r="G1037" s="62" t="e">
        <f>+VLOOKUP(B1037,MaestraLP3[[#All],[CÓDIGO]:[PRODUCTO FOCO]],30,0)*100+0.1</f>
        <v>#VALUE!</v>
      </c>
      <c r="H1037" s="44" t="s">
        <v>3163</v>
      </c>
      <c r="I1037" s="44" t="s">
        <v>3163</v>
      </c>
      <c r="J1037">
        <f>+VLOOKUP(B1037,MaestraLP3[[#All],[CÓDIGO]:[PRODUCTO FOCO]],29,0)</f>
        <v>3538.2352941176468</v>
      </c>
    </row>
    <row r="1038" spans="1:10" x14ac:dyDescent="0.35">
      <c r="A1038" s="54" t="s">
        <v>3160</v>
      </c>
      <c r="B1038" s="43">
        <v>104543380</v>
      </c>
      <c r="C1038" s="44" t="str">
        <f>+VLOOKUP(B1038,MaestraLP3[[#All],[CÓDIGO]:[PRODUCTO FOCO]],7,0)</f>
        <v>ESPECIAS</v>
      </c>
      <c r="D1038" s="46" t="str">
        <f>+VLOOKUP(B1038,MaestraLP3[[#All],[CÓDIGO]:[PRODUCTO FOCO]],8,0)</f>
        <v>PIMIENTA NARANJA MOLIDA 737 G BADIA</v>
      </c>
      <c r="E1038" s="54" t="s">
        <v>3161</v>
      </c>
      <c r="F1038" s="54" t="s">
        <v>3162</v>
      </c>
      <c r="G1038" s="62" t="e">
        <f>+VLOOKUP(B1038,MaestraLP3[[#All],[CÓDIGO]:[PRODUCTO FOCO]],30,0)*100+0.1</f>
        <v>#VALUE!</v>
      </c>
      <c r="H1038" s="44" t="s">
        <v>3163</v>
      </c>
      <c r="I1038" s="44" t="s">
        <v>3163</v>
      </c>
      <c r="J1038">
        <f>+VLOOKUP(B1038,MaestraLP3[[#All],[CÓDIGO]:[PRODUCTO FOCO]],29,0)</f>
        <v>3523.7449118046134</v>
      </c>
    </row>
    <row r="1039" spans="1:10" x14ac:dyDescent="0.35">
      <c r="A1039" s="54" t="s">
        <v>3160</v>
      </c>
      <c r="B1039" s="43">
        <v>104543390</v>
      </c>
      <c r="C1039" s="44" t="str">
        <f>+VLOOKUP(B1039,MaestraLP3[[#All],[CÓDIGO]:[PRODUCTO FOCO]],7,0)</f>
        <v>ESPECIAS</v>
      </c>
      <c r="D1039" s="46" t="str">
        <f>+VLOOKUP(B1039,MaestraLP3[[#All],[CÓDIGO]:[PRODUCTO FOCO]],8,0)</f>
        <v>PIMIENTA NEGRA BUTCHER BLOCK 454 G BADIA</v>
      </c>
      <c r="E1039" s="54" t="s">
        <v>3161</v>
      </c>
      <c r="F1039" s="54" t="s">
        <v>3162</v>
      </c>
      <c r="G1039" s="62" t="e">
        <f>+VLOOKUP(B1039,MaestraLP3[[#All],[CÓDIGO]:[PRODUCTO FOCO]],30,0)*100+0.1</f>
        <v>#VALUE!</v>
      </c>
      <c r="H1039" s="44" t="s">
        <v>3163</v>
      </c>
      <c r="I1039" s="44" t="s">
        <v>3163</v>
      </c>
      <c r="J1039">
        <f>+VLOOKUP(B1039,MaestraLP3[[#All],[CÓDIGO]:[PRODUCTO FOCO]],29,0)</f>
        <v>2438.325991189427</v>
      </c>
    </row>
    <row r="1040" spans="1:10" x14ac:dyDescent="0.35">
      <c r="A1040" s="54" t="s">
        <v>3160</v>
      </c>
      <c r="B1040" s="43">
        <v>150000772</v>
      </c>
      <c r="C1040" s="44" t="str">
        <f>+VLOOKUP(B1040,MaestraLP3[[#All],[CÓDIGO]:[PRODUCTO FOCO]],7,0)</f>
        <v>ESPECIAS</v>
      </c>
      <c r="D1040" s="46" t="str">
        <f>+VLOOKUP(B1040,MaestraLP3[[#All],[CÓDIGO]:[PRODUCTO FOCO]],8,0)</f>
        <v>PIMIENTA NEGRA ENTERA 1 kg</v>
      </c>
      <c r="E1040" s="54" t="s">
        <v>3161</v>
      </c>
      <c r="F1040" s="54" t="s">
        <v>3162</v>
      </c>
      <c r="G1040" s="62" t="e">
        <f>+VLOOKUP(B1040,MaestraLP3[[#All],[CÓDIGO]:[PRODUCTO FOCO]],30,0)*100+0.1</f>
        <v>#VALUE!</v>
      </c>
      <c r="H1040" s="44" t="s">
        <v>3163</v>
      </c>
      <c r="I1040" s="44" t="s">
        <v>3163</v>
      </c>
      <c r="J1040">
        <f>+VLOOKUP(B1040,MaestraLP3[[#All],[CÓDIGO]:[PRODUCTO FOCO]],29,0)</f>
        <v>5004.4699999999993</v>
      </c>
    </row>
    <row r="1041" spans="1:10" x14ac:dyDescent="0.35">
      <c r="A1041" s="54" t="s">
        <v>3160</v>
      </c>
      <c r="B1041" s="43">
        <v>201700307</v>
      </c>
      <c r="C1041" s="44" t="str">
        <f>+VLOOKUP(B1041,MaestraLP3[[#All],[CÓDIGO]:[PRODUCTO FOCO]],7,0)</f>
        <v>ESPECIAS</v>
      </c>
      <c r="D1041" s="46" t="str">
        <f>+VLOOKUP(B1041,MaestraLP3[[#All],[CÓDIGO]:[PRODUCTO FOCO]],8,0)</f>
        <v>PIMIENTA NEGRA MOLIDA BOLSA 1KG EDRA</v>
      </c>
      <c r="E1041" s="54" t="s">
        <v>3161</v>
      </c>
      <c r="F1041" s="54" t="s">
        <v>3162</v>
      </c>
      <c r="G1041" s="62" t="e">
        <f>+VLOOKUP(B1041,MaestraLP3[[#All],[CÓDIGO]:[PRODUCTO FOCO]],30,0)*100+0.1</f>
        <v>#VALUE!</v>
      </c>
      <c r="H1041" s="44" t="s">
        <v>3163</v>
      </c>
      <c r="I1041" s="44" t="s">
        <v>3163</v>
      </c>
      <c r="J1041">
        <f>+VLOOKUP(B1041,MaestraLP3[[#All],[CÓDIGO]:[PRODUCTO FOCO]],29,0)</f>
        <v>5768.4</v>
      </c>
    </row>
    <row r="1042" spans="1:10" x14ac:dyDescent="0.35">
      <c r="A1042" s="54" t="s">
        <v>3160</v>
      </c>
      <c r="B1042" s="43">
        <v>104543400</v>
      </c>
      <c r="C1042" s="44" t="str">
        <f>+VLOOKUP(B1042,MaestraLP3[[#All],[CÓDIGO]:[PRODUCTO FOCO]],7,0)</f>
        <v>ESPECIAS</v>
      </c>
      <c r="D1042" s="46" t="str">
        <f>+VLOOKUP(B1042,MaestraLP3[[#All],[CÓDIGO]:[PRODUCTO FOCO]],8,0)</f>
        <v>ROMERO 227 G BADIA</v>
      </c>
      <c r="E1042" s="54" t="s">
        <v>3161</v>
      </c>
      <c r="F1042" s="54" t="s">
        <v>3162</v>
      </c>
      <c r="G1042" s="62" t="e">
        <f>+VLOOKUP(B1042,MaestraLP3[[#All],[CÓDIGO]:[PRODUCTO FOCO]],30,0)*100+0.1</f>
        <v>#VALUE!</v>
      </c>
      <c r="H1042" s="44" t="s">
        <v>3163</v>
      </c>
      <c r="I1042" s="44" t="s">
        <v>3163</v>
      </c>
      <c r="J1042">
        <f>+VLOOKUP(B1042,MaestraLP3[[#All],[CÓDIGO]:[PRODUCTO FOCO]],29,0)</f>
        <v>3559.4713656387662</v>
      </c>
    </row>
    <row r="1043" spans="1:10" x14ac:dyDescent="0.35">
      <c r="A1043" s="54" t="s">
        <v>3160</v>
      </c>
      <c r="B1043" s="43">
        <v>104543410</v>
      </c>
      <c r="C1043" s="44" t="str">
        <f>+VLOOKUP(B1043,MaestraLP3[[#All],[CÓDIGO]:[PRODUCTO FOCO]],7,0)</f>
        <v>ESPECIAS</v>
      </c>
      <c r="D1043" s="46" t="str">
        <f>+VLOOKUP(B1043,MaestraLP3[[#All],[CÓDIGO]:[PRODUCTO FOCO]],8,0)</f>
        <v>SAL CON AJO 907 G BADIA</v>
      </c>
      <c r="E1043" s="54" t="s">
        <v>3161</v>
      </c>
      <c r="F1043" s="54" t="s">
        <v>3162</v>
      </c>
      <c r="G1043" s="62" t="e">
        <f>+VLOOKUP(B1043,MaestraLP3[[#All],[CÓDIGO]:[PRODUCTO FOCO]],30,0)*100+0.1</f>
        <v>#VALUE!</v>
      </c>
      <c r="H1043" s="44" t="s">
        <v>3163</v>
      </c>
      <c r="I1043" s="44" t="s">
        <v>3163</v>
      </c>
      <c r="J1043">
        <f>+VLOOKUP(B1043,MaestraLP3[[#All],[CÓDIGO]:[PRODUCTO FOCO]],29,0)</f>
        <v>3520.3969128996691</v>
      </c>
    </row>
    <row r="1044" spans="1:10" x14ac:dyDescent="0.35">
      <c r="A1044" s="54" t="s">
        <v>3160</v>
      </c>
      <c r="B1044" s="43">
        <v>150000983</v>
      </c>
      <c r="C1044" s="44" t="str">
        <f>+VLOOKUP(B1044,MaestraLP3[[#All],[CÓDIGO]:[PRODUCTO FOCO]],7,0)</f>
        <v>SEMILLAS</v>
      </c>
      <c r="D1044" s="46" t="str">
        <f>+VLOOKUP(B1044,MaestraLP3[[#All],[CÓDIGO]:[PRODUCTO FOCO]],8,0)</f>
        <v>ALCAPARRA FRASCO GOURMET 965 G</v>
      </c>
      <c r="E1044" s="54" t="s">
        <v>3161</v>
      </c>
      <c r="F1044" s="54" t="s">
        <v>3162</v>
      </c>
      <c r="G1044" s="62" t="e">
        <f>+VLOOKUP(B1044,MaestraLP3[[#All],[CÓDIGO]:[PRODUCTO FOCO]],30,0)*100+0.1</f>
        <v>#VALUE!</v>
      </c>
      <c r="H1044" s="44" t="s">
        <v>3163</v>
      </c>
      <c r="I1044" s="44" t="s">
        <v>3163</v>
      </c>
      <c r="J1044">
        <f>+VLOOKUP(B1044,MaestraLP3[[#All],[CÓDIGO]:[PRODUCTO FOCO]],29,0)</f>
        <v>927.85234899328862</v>
      </c>
    </row>
    <row r="1045" spans="1:10" x14ac:dyDescent="0.35">
      <c r="A1045" s="54" t="s">
        <v>3160</v>
      </c>
      <c r="B1045" s="43">
        <v>150000775</v>
      </c>
      <c r="C1045" s="44" t="str">
        <f>+VLOOKUP(B1045,MaestraLP3[[#All],[CÓDIGO]:[PRODUCTO FOCO]],7,0)</f>
        <v>SEMILLAS</v>
      </c>
      <c r="D1045" s="46" t="str">
        <f>+VLOOKUP(B1045,MaestraLP3[[#All],[CÓDIGO]:[PRODUCTO FOCO]],8,0)</f>
        <v>SEMILLA DE SESAMO BLANCA ALMIFRUT 1 KG</v>
      </c>
      <c r="E1045" s="54" t="s">
        <v>3161</v>
      </c>
      <c r="F1045" s="54" t="s">
        <v>3162</v>
      </c>
      <c r="G1045" s="62" t="e">
        <f>+VLOOKUP(B1045,MaestraLP3[[#All],[CÓDIGO]:[PRODUCTO FOCO]],30,0)*100+0.1</f>
        <v>#VALUE!</v>
      </c>
      <c r="H1045" s="44" t="s">
        <v>3163</v>
      </c>
      <c r="I1045" s="44" t="s">
        <v>3163</v>
      </c>
      <c r="J1045">
        <f>+VLOOKUP(B1045,MaestraLP3[[#All],[CÓDIGO]:[PRODUCTO FOCO]],29,0)</f>
        <v>1400.5</v>
      </c>
    </row>
    <row r="1046" spans="1:10" x14ac:dyDescent="0.35">
      <c r="A1046" s="54" t="s">
        <v>3160</v>
      </c>
      <c r="B1046" s="43">
        <v>104540110</v>
      </c>
      <c r="C1046" s="44" t="str">
        <f>+VLOOKUP(B1046,MaestraLP3[[#All],[CÓDIGO]:[PRODUCTO FOCO]],7,0)</f>
        <v>SEMILLAS</v>
      </c>
      <c r="D1046" s="46" t="str">
        <f>+VLOOKUP(B1046,MaestraLP3[[#All],[CÓDIGO]:[PRODUCTO FOCO]],8,0)</f>
        <v>SEMILLA DE ZAPALLO ALMIFRUT 80 gr</v>
      </c>
      <c r="E1046" s="54" t="s">
        <v>3161</v>
      </c>
      <c r="F1046" s="54" t="s">
        <v>3162</v>
      </c>
      <c r="G1046" s="62" t="e">
        <f>+VLOOKUP(B1046,MaestraLP3[[#All],[CÓDIGO]:[PRODUCTO FOCO]],30,0)*100+0.1</f>
        <v>#VALUE!</v>
      </c>
      <c r="H1046" s="44" t="s">
        <v>3163</v>
      </c>
      <c r="I1046" s="44" t="s">
        <v>3163</v>
      </c>
      <c r="J1046">
        <f>+VLOOKUP(B1046,MaestraLP3[[#All],[CÓDIGO]:[PRODUCTO FOCO]],29,0)</f>
        <v>1750</v>
      </c>
    </row>
    <row r="1047" spans="1:10" x14ac:dyDescent="0.35">
      <c r="A1047" s="54" t="s">
        <v>3160</v>
      </c>
      <c r="B1047" s="43">
        <v>104534120</v>
      </c>
      <c r="C1047" s="44" t="str">
        <f>+VLOOKUP(B1047,MaestraLP3[[#All],[CÓDIGO]:[PRODUCTO FOCO]],7,0)</f>
        <v>SEMILLAS</v>
      </c>
      <c r="D1047" s="46" t="str">
        <f>+VLOOKUP(B1047,MaestraLP3[[#All],[CÓDIGO]:[PRODUCTO FOCO]],8,0)</f>
        <v>SESAMO NEGRO ALMIFRUT 1 kg</v>
      </c>
      <c r="E1047" s="54" t="s">
        <v>3161</v>
      </c>
      <c r="F1047" s="54" t="s">
        <v>3162</v>
      </c>
      <c r="G1047" s="62" t="e">
        <f>+VLOOKUP(B1047,MaestraLP3[[#All],[CÓDIGO]:[PRODUCTO FOCO]],30,0)*100+0.1</f>
        <v>#VALUE!</v>
      </c>
      <c r="H1047" s="44" t="s">
        <v>3163</v>
      </c>
      <c r="I1047" s="44" t="s">
        <v>3163</v>
      </c>
      <c r="J1047">
        <f>+VLOOKUP(B1047,MaestraLP3[[#All],[CÓDIGO]:[PRODUCTO FOCO]],29,0)</f>
        <v>1651</v>
      </c>
    </row>
    <row r="1048" spans="1:10" x14ac:dyDescent="0.35">
      <c r="A1048" s="54" t="s">
        <v>3160</v>
      </c>
      <c r="B1048" s="43">
        <v>104541890</v>
      </c>
      <c r="C1048" s="44" t="str">
        <f>+VLOOKUP(B1048,MaestraLP3[[#All],[CÓDIGO]:[PRODUCTO FOCO]],7,0)</f>
        <v>FRUTAS</v>
      </c>
      <c r="D1048" s="46" t="str">
        <f>+VLOOKUP(B1048,MaestraLP3[[#All],[CÓDIGO]:[PRODUCTO FOCO]],8,0)</f>
        <v>COCTEL DE FRUTA ZANAFOODS 3 KG</v>
      </c>
      <c r="E1048" s="54" t="s">
        <v>3161</v>
      </c>
      <c r="F1048" s="54" t="s">
        <v>3162</v>
      </c>
      <c r="G1048" s="62" t="e">
        <f>+VLOOKUP(B1048,MaestraLP3[[#All],[CÓDIGO]:[PRODUCTO FOCO]],30,0)*100+0.1</f>
        <v>#VALUE!</v>
      </c>
      <c r="H1048" s="44" t="s">
        <v>3163</v>
      </c>
      <c r="I1048" s="44" t="s">
        <v>3163</v>
      </c>
      <c r="J1048">
        <f>+VLOOKUP(B1048,MaestraLP3[[#All],[CÓDIGO]:[PRODUCTO FOCO]],29,0)</f>
        <v>1494</v>
      </c>
    </row>
    <row r="1049" spans="1:10" x14ac:dyDescent="0.35">
      <c r="A1049" s="54" t="s">
        <v>3160</v>
      </c>
      <c r="B1049" s="43">
        <v>104520060</v>
      </c>
      <c r="C1049" s="44" t="str">
        <f>+VLOOKUP(B1049,MaestraLP3[[#All],[CÓDIGO]:[PRODUCTO FOCO]],7,0)</f>
        <v>FRUTAS</v>
      </c>
      <c r="D1049" s="46" t="str">
        <f>+VLOOKUP(B1049,MaestraLP3[[#All],[CÓDIGO]:[PRODUCTO FOCO]],8,0)</f>
        <v>DURAZNO MITADES ZANAFOODS 3 kg</v>
      </c>
      <c r="E1049" s="54" t="s">
        <v>3161</v>
      </c>
      <c r="F1049" s="54" t="s">
        <v>3162</v>
      </c>
      <c r="G1049" s="62" t="e">
        <f>+VLOOKUP(B1049,MaestraLP3[[#All],[CÓDIGO]:[PRODUCTO FOCO]],30,0)*100+0.1</f>
        <v>#VALUE!</v>
      </c>
      <c r="H1049" s="44" t="s">
        <v>3163</v>
      </c>
      <c r="I1049" s="44" t="s">
        <v>3163</v>
      </c>
      <c r="J1049">
        <f>+VLOOKUP(B1049,MaestraLP3[[#All],[CÓDIGO]:[PRODUCTO FOCO]],29,0)</f>
        <v>1484.3933333333334</v>
      </c>
    </row>
    <row r="1050" spans="1:10" x14ac:dyDescent="0.35">
      <c r="A1050" s="54" t="s">
        <v>3160</v>
      </c>
      <c r="B1050" s="43">
        <v>104520070</v>
      </c>
      <c r="C1050" s="44" t="str">
        <f>+VLOOKUP(B1050,MaestraLP3[[#All],[CÓDIGO]:[PRODUCTO FOCO]],7,0)</f>
        <v>FRUTAS</v>
      </c>
      <c r="D1050" s="46" t="str">
        <f>+VLOOKUP(B1050,MaestraLP3[[#All],[CÓDIGO]:[PRODUCTO FOCO]],8,0)</f>
        <v>DURAZNO TROCITOS ZANAFOODS 3 kg</v>
      </c>
      <c r="E1050" s="54" t="s">
        <v>3161</v>
      </c>
      <c r="F1050" s="54" t="s">
        <v>3162</v>
      </c>
      <c r="G1050" s="62" t="e">
        <f>+VLOOKUP(B1050,MaestraLP3[[#All],[CÓDIGO]:[PRODUCTO FOCO]],30,0)*100+0.1</f>
        <v>#VALUE!</v>
      </c>
      <c r="H1050" s="44" t="s">
        <v>3163</v>
      </c>
      <c r="I1050" s="44" t="s">
        <v>3163</v>
      </c>
      <c r="J1050">
        <f>+VLOOKUP(B1050,MaestraLP3[[#All],[CÓDIGO]:[PRODUCTO FOCO]],29,0)</f>
        <v>1493.8155555555554</v>
      </c>
    </row>
    <row r="1051" spans="1:10" x14ac:dyDescent="0.35">
      <c r="A1051" s="54" t="s">
        <v>3160</v>
      </c>
      <c r="B1051" s="43">
        <v>150001031</v>
      </c>
      <c r="C1051" s="44" t="str">
        <f>+VLOOKUP(B1051,MaestraLP3[[#All],[CÓDIGO]:[PRODUCTO FOCO]],7,0)</f>
        <v>FRUTAS</v>
      </c>
      <c r="D1051" s="46" t="str">
        <f>+VLOOKUP(B1051,MaestraLP3[[#All],[CÓDIGO]:[PRODUCTO FOCO]],8,0)</f>
        <v>MARRASQUINO ROJO 1,1 kg</v>
      </c>
      <c r="E1051" s="54" t="s">
        <v>3161</v>
      </c>
      <c r="F1051" s="54" t="s">
        <v>3162</v>
      </c>
      <c r="G1051" s="62" t="e">
        <f>+VLOOKUP(B1051,MaestraLP3[[#All],[CÓDIGO]:[PRODUCTO FOCO]],30,0)*100+0.1</f>
        <v>#VALUE!</v>
      </c>
      <c r="H1051" s="44" t="s">
        <v>3163</v>
      </c>
      <c r="I1051" s="44" t="s">
        <v>3163</v>
      </c>
      <c r="J1051">
        <f>+VLOOKUP(B1051,MaestraLP3[[#All],[CÓDIGO]:[PRODUCTO FOCO]],29,0)</f>
        <v>1468.4060606060607</v>
      </c>
    </row>
    <row r="1052" spans="1:10" x14ac:dyDescent="0.35">
      <c r="A1052" s="54" t="s">
        <v>3160</v>
      </c>
      <c r="B1052" s="43">
        <v>104544260</v>
      </c>
      <c r="C1052" s="44" t="str">
        <f>+VLOOKUP(B1052,MaestraLP3[[#All],[CÓDIGO]:[PRODUCTO FOCO]],7,0)</f>
        <v>FRUTAS</v>
      </c>
      <c r="D1052" s="46" t="str">
        <f>+VLOOKUP(B1052,MaestraLP3[[#All],[CÓDIGO]:[PRODUCTO FOCO]],8,0)</f>
        <v>PAPAYA AL JUGO FRASCO 1 KG</v>
      </c>
      <c r="E1052" s="54" t="s">
        <v>3161</v>
      </c>
      <c r="F1052" s="54" t="s">
        <v>3162</v>
      </c>
      <c r="G1052" s="62" t="e">
        <f>+VLOOKUP(B1052,MaestraLP3[[#All],[CÓDIGO]:[PRODUCTO FOCO]],30,0)*100+0.1</f>
        <v>#VALUE!</v>
      </c>
      <c r="H1052" s="44" t="s">
        <v>3163</v>
      </c>
      <c r="I1052" s="44" t="s">
        <v>3163</v>
      </c>
      <c r="J1052">
        <f>+VLOOKUP(B1052,MaestraLP3[[#All],[CÓDIGO]:[PRODUCTO FOCO]],29,0)</f>
        <v>2108</v>
      </c>
    </row>
    <row r="1053" spans="1:10" x14ac:dyDescent="0.35">
      <c r="A1053" s="54" t="s">
        <v>3160</v>
      </c>
      <c r="B1053" s="43">
        <v>104544580</v>
      </c>
      <c r="C1053" s="44" t="str">
        <f>+VLOOKUP(B1053,MaestraLP3[[#All],[CÓDIGO]:[PRODUCTO FOCO]],7,0)</f>
        <v>FRUTAS</v>
      </c>
      <c r="D1053" s="46" t="str">
        <f>+VLOOKUP(B1053,MaestraLP3[[#All],[CÓDIGO]:[PRODUCTO FOCO]],8,0)</f>
        <v>PIÑA EN RODAJAS ZANAFOODS 3 KG</v>
      </c>
      <c r="E1053" s="54" t="s">
        <v>3161</v>
      </c>
      <c r="F1053" s="54" t="s">
        <v>3162</v>
      </c>
      <c r="G1053" s="62" t="e">
        <f>+VLOOKUP(B1053,MaestraLP3[[#All],[CÓDIGO]:[PRODUCTO FOCO]],30,0)*100+0.1</f>
        <v>#VALUE!</v>
      </c>
      <c r="H1053" s="44" t="s">
        <v>3163</v>
      </c>
      <c r="I1053" s="44" t="s">
        <v>3163</v>
      </c>
      <c r="J1053">
        <f>+VLOOKUP(B1053,MaestraLP3[[#All],[CÓDIGO]:[PRODUCTO FOCO]],29,0)</f>
        <v>1632.4444444444443</v>
      </c>
    </row>
    <row r="1054" spans="1:10" x14ac:dyDescent="0.35">
      <c r="A1054" s="54" t="s">
        <v>3160</v>
      </c>
      <c r="B1054" s="43">
        <v>104541780</v>
      </c>
      <c r="C1054" s="44" t="str">
        <f>+VLOOKUP(B1054,MaestraLP3[[#All],[CÓDIGO]:[PRODUCTO FOCO]],7,0)</f>
        <v>FRUTAS</v>
      </c>
      <c r="D1054" s="46" t="str">
        <f>+VLOOKUP(B1054,MaestraLP3[[#All],[CÓDIGO]:[PRODUCTO FOCO]],8,0)</f>
        <v>PIÑA EN RODAJAS ZANAFOODS 567 G</v>
      </c>
      <c r="E1054" s="54" t="s">
        <v>3161</v>
      </c>
      <c r="F1054" s="54" t="s">
        <v>3162</v>
      </c>
      <c r="G1054" s="62" t="e">
        <f>+VLOOKUP(B1054,MaestraLP3[[#All],[CÓDIGO]:[PRODUCTO FOCO]],30,0)*100+0.1</f>
        <v>#VALUE!</v>
      </c>
      <c r="H1054" s="44" t="s">
        <v>3163</v>
      </c>
      <c r="I1054" s="44" t="s">
        <v>3163</v>
      </c>
      <c r="J1054">
        <f>+VLOOKUP(B1054,MaestraLP3[[#All],[CÓDIGO]:[PRODUCTO FOCO]],29,0)</f>
        <v>1401.4182833627278</v>
      </c>
    </row>
    <row r="1055" spans="1:10" x14ac:dyDescent="0.35">
      <c r="A1055" s="54" t="s">
        <v>3160</v>
      </c>
      <c r="B1055" s="43">
        <v>104544590</v>
      </c>
      <c r="C1055" s="44" t="str">
        <f>+VLOOKUP(B1055,MaestraLP3[[#All],[CÓDIGO]:[PRODUCTO FOCO]],7,0)</f>
        <v>FRUTAS</v>
      </c>
      <c r="D1055" s="46" t="str">
        <f>+VLOOKUP(B1055,MaestraLP3[[#All],[CÓDIGO]:[PRODUCTO FOCO]],8,0)</f>
        <v>PIÑA EN TROCITOS ZANAFOODS 3 KG</v>
      </c>
      <c r="E1055" s="54" t="s">
        <v>3161</v>
      </c>
      <c r="F1055" s="54" t="s">
        <v>3162</v>
      </c>
      <c r="G1055" s="62" t="e">
        <f>+VLOOKUP(B1055,MaestraLP3[[#All],[CÓDIGO]:[PRODUCTO FOCO]],30,0)*100+0.1</f>
        <v>#VALUE!</v>
      </c>
      <c r="H1055" s="44" t="s">
        <v>3163</v>
      </c>
      <c r="I1055" s="44" t="s">
        <v>3163</v>
      </c>
      <c r="J1055">
        <f>+VLOOKUP(B1055,MaestraLP3[[#All],[CÓDIGO]:[PRODUCTO FOCO]],29,0)</f>
        <v>1321.5555555555557</v>
      </c>
    </row>
    <row r="1056" spans="1:10" x14ac:dyDescent="0.35">
      <c r="A1056" s="54" t="s">
        <v>3160</v>
      </c>
      <c r="B1056" s="43">
        <v>104541770</v>
      </c>
      <c r="C1056" s="44" t="str">
        <f>+VLOOKUP(B1056,MaestraLP3[[#All],[CÓDIGO]:[PRODUCTO FOCO]],7,0)</f>
        <v>FRUTAS</v>
      </c>
      <c r="D1056" s="46" t="str">
        <f>+VLOOKUP(B1056,MaestraLP3[[#All],[CÓDIGO]:[PRODUCTO FOCO]],8,0)</f>
        <v>PIÑA EN TROCITOS ZANAFOODS 565 g</v>
      </c>
      <c r="E1056" s="54" t="s">
        <v>3161</v>
      </c>
      <c r="F1056" s="54" t="s">
        <v>3162</v>
      </c>
      <c r="G1056" s="62" t="e">
        <f>+VLOOKUP(B1056,MaestraLP3[[#All],[CÓDIGO]:[PRODUCTO FOCO]],30,0)*100+0.1</f>
        <v>#VALUE!</v>
      </c>
      <c r="H1056" s="44" t="s">
        <v>3163</v>
      </c>
      <c r="I1056" s="44" t="s">
        <v>3163</v>
      </c>
      <c r="J1056">
        <f>+VLOOKUP(B1056,MaestraLP3[[#All],[CÓDIGO]:[PRODUCTO FOCO]],29,0)</f>
        <v>1277.6401179941001</v>
      </c>
    </row>
    <row r="1057" spans="1:10" x14ac:dyDescent="0.35">
      <c r="A1057" s="54" t="s">
        <v>3160</v>
      </c>
      <c r="B1057" s="43">
        <v>102140410</v>
      </c>
      <c r="C1057" s="44" t="str">
        <f>+VLOOKUP(B1057,MaestraLP3[[#All],[CÓDIGO]:[PRODUCTO FOCO]],7,0)</f>
        <v>PESCADOS EN CONSERVA</v>
      </c>
      <c r="D1057" s="46" t="str">
        <f>+VLOOKUP(B1057,MaestraLP3[[#All],[CÓDIGO]:[PRODUCTO FOCO]],8,0)</f>
        <v>ATUN ACEITE VAN CAMPS 160 g IMPORTADO</v>
      </c>
      <c r="E1057" s="54" t="s">
        <v>3161</v>
      </c>
      <c r="F1057" s="54" t="s">
        <v>3162</v>
      </c>
      <c r="G1057" s="62" t="e">
        <f>+VLOOKUP(B1057,MaestraLP3[[#All],[CÓDIGO]:[PRODUCTO FOCO]],30,0)*100+0.1</f>
        <v>#VALUE!</v>
      </c>
      <c r="H1057" s="44" t="s">
        <v>3163</v>
      </c>
      <c r="I1057" s="44" t="s">
        <v>3163</v>
      </c>
      <c r="J1057">
        <f>+VLOOKUP(B1057,MaestraLP3[[#All],[CÓDIGO]:[PRODUCTO FOCO]],29,0)</f>
        <v>2700.8583455882372</v>
      </c>
    </row>
    <row r="1058" spans="1:10" x14ac:dyDescent="0.35">
      <c r="A1058" s="54" t="s">
        <v>3160</v>
      </c>
      <c r="B1058" s="43">
        <v>102100001</v>
      </c>
      <c r="C1058" s="44" t="str">
        <f>+VLOOKUP(B1058,MaestraLP3[[#All],[CÓDIGO]:[PRODUCTO FOCO]],7,0)</f>
        <v>PESCADOS EN CONSERVA</v>
      </c>
      <c r="D1058" s="46" t="str">
        <f>+VLOOKUP(B1058,MaestraLP3[[#All],[CÓDIGO]:[PRODUCTO FOCO]],8,0)</f>
        <v>ATUN AGUA VAN CAMPS  320 g IMPORTADO</v>
      </c>
      <c r="E1058" s="54" t="s">
        <v>3161</v>
      </c>
      <c r="F1058" s="54" t="s">
        <v>3162</v>
      </c>
      <c r="G1058" s="62" t="e">
        <f>+VLOOKUP(B1058,MaestraLP3[[#All],[CÓDIGO]:[PRODUCTO FOCO]],30,0)*100+0.1</f>
        <v>#VALUE!</v>
      </c>
      <c r="H1058" s="44" t="s">
        <v>3163</v>
      </c>
      <c r="I1058" s="44" t="s">
        <v>3163</v>
      </c>
      <c r="J1058">
        <f>+VLOOKUP(B1058,MaestraLP3[[#All],[CÓDIGO]:[PRODUCTO FOCO]],29,0)</f>
        <v>4502.4339257812499</v>
      </c>
    </row>
    <row r="1059" spans="1:10" x14ac:dyDescent="0.35">
      <c r="A1059" s="54" t="s">
        <v>3160</v>
      </c>
      <c r="B1059" s="43">
        <v>102140420</v>
      </c>
      <c r="C1059" s="44" t="str">
        <f>+VLOOKUP(B1059,MaestraLP3[[#All],[CÓDIGO]:[PRODUCTO FOCO]],7,0)</f>
        <v>PESCADOS EN CONSERVA</v>
      </c>
      <c r="D1059" s="46" t="str">
        <f>+VLOOKUP(B1059,MaestraLP3[[#All],[CÓDIGO]:[PRODUCTO FOCO]],8,0)</f>
        <v>ATUN AGUA VAN CAMPS 160 g IMPORTADO</v>
      </c>
      <c r="E1059" s="54" t="s">
        <v>3161</v>
      </c>
      <c r="F1059" s="54" t="s">
        <v>3162</v>
      </c>
      <c r="G1059" s="62" t="e">
        <f>+VLOOKUP(B1059,MaestraLP3[[#All],[CÓDIGO]:[PRODUCTO FOCO]],30,0)*100+0.1</f>
        <v>#VALUE!</v>
      </c>
      <c r="H1059" s="44" t="s">
        <v>3163</v>
      </c>
      <c r="I1059" s="44" t="s">
        <v>3163</v>
      </c>
      <c r="J1059">
        <f>+VLOOKUP(B1059,MaestraLP3[[#All],[CÓDIGO]:[PRODUCTO FOCO]],29,0)</f>
        <v>3245.0886580882366</v>
      </c>
    </row>
    <row r="1060" spans="1:10" x14ac:dyDescent="0.35">
      <c r="A1060" s="54" t="s">
        <v>3160</v>
      </c>
      <c r="B1060" s="43">
        <v>104526100</v>
      </c>
      <c r="C1060" s="44" t="e">
        <f>+VLOOKUP(B1060,MaestraLP3[[#All],[CÓDIGO]:[PRODUCTO FOCO]],7,0)</f>
        <v>#N/A</v>
      </c>
      <c r="D1060" s="46" t="e">
        <f>+VLOOKUP(B1060,MaestraLP3[[#All],[CÓDIGO]:[PRODUCTO FOCO]],8,0)</f>
        <v>#N/A</v>
      </c>
      <c r="E1060" s="54" t="s">
        <v>3161</v>
      </c>
      <c r="F1060" s="54" t="s">
        <v>3162</v>
      </c>
      <c r="G1060" s="62" t="e">
        <f>+VLOOKUP(B1060,MaestraLP3[[#All],[CÓDIGO]:[PRODUCTO FOCO]],30,0)*100+0.1</f>
        <v>#N/A</v>
      </c>
      <c r="H1060" s="44" t="s">
        <v>3163</v>
      </c>
      <c r="I1060" s="44" t="s">
        <v>3163</v>
      </c>
      <c r="J1060" t="e">
        <f>+VLOOKUP(B1060,MaestraLP3[[#All],[CÓDIGO]:[PRODUCTO FOCO]],29,0)</f>
        <v>#N/A</v>
      </c>
    </row>
    <row r="1061" spans="1:10" x14ac:dyDescent="0.35">
      <c r="A1061" s="54" t="s">
        <v>3160</v>
      </c>
      <c r="B1061" s="43">
        <v>104527830</v>
      </c>
      <c r="C1061" s="44" t="str">
        <f>+VLOOKUP(B1061,MaestraLP3[[#All],[CÓDIGO]:[PRODUCTO FOCO]],7,0)</f>
        <v>PESCADOS EN CONSERVA</v>
      </c>
      <c r="D1061" s="46" t="str">
        <f>+VLOOKUP(B1061,MaestraLP3[[#All],[CÓDIGO]:[PRODUCTO FOCO]],8,0)</f>
        <v>POUCH ATUN LOMITO AGUA ZANAFOODS 1 kg</v>
      </c>
      <c r="E1061" s="54" t="s">
        <v>3161</v>
      </c>
      <c r="F1061" s="54" t="s">
        <v>3162</v>
      </c>
      <c r="G1061" s="62" t="e">
        <f>+VLOOKUP(B1061,MaestraLP3[[#All],[CÓDIGO]:[PRODUCTO FOCO]],30,0)*100+0.1</f>
        <v>#VALUE!</v>
      </c>
      <c r="H1061" s="44" t="s">
        <v>3163</v>
      </c>
      <c r="I1061" s="44" t="s">
        <v>3163</v>
      </c>
      <c r="J1061">
        <f>+VLOOKUP(B1061,MaestraLP3[[#All],[CÓDIGO]:[PRODUCTO FOCO]],29,0)</f>
        <v>2548</v>
      </c>
    </row>
    <row r="1062" spans="1:10" x14ac:dyDescent="0.35">
      <c r="A1062" s="54" t="s">
        <v>3160</v>
      </c>
      <c r="B1062" s="43">
        <v>104534690</v>
      </c>
      <c r="C1062" s="44" t="str">
        <f>+VLOOKUP(B1062,MaestraLP3[[#All],[CÓDIGO]:[PRODUCTO FOCO]],7,0)</f>
        <v>VERDURAS</v>
      </c>
      <c r="D1062" s="46" t="str">
        <f>+VLOOKUP(B1062,MaestraLP3[[#All],[CÓDIGO]:[PRODUCTO FOCO]],8,0)</f>
        <v>CHAMPIÑON LAMINADO ZANAFOODS 400 g</v>
      </c>
      <c r="E1062" s="54" t="s">
        <v>3161</v>
      </c>
      <c r="F1062" s="54" t="s">
        <v>3162</v>
      </c>
      <c r="G1062" s="62" t="e">
        <f>+VLOOKUP(B1062,MaestraLP3[[#All],[CÓDIGO]:[PRODUCTO FOCO]],30,0)*100+0.1</f>
        <v>#VALUE!</v>
      </c>
      <c r="H1062" s="44" t="s">
        <v>3163</v>
      </c>
      <c r="I1062" s="44" t="s">
        <v>3163</v>
      </c>
      <c r="J1062">
        <f>+VLOOKUP(B1062,MaestraLP3[[#All],[CÓDIGO]:[PRODUCTO FOCO]],29,0)</f>
        <v>908.75</v>
      </c>
    </row>
    <row r="1063" spans="1:10" x14ac:dyDescent="0.35">
      <c r="A1063" s="54" t="s">
        <v>3160</v>
      </c>
      <c r="B1063" s="43">
        <v>104535200</v>
      </c>
      <c r="C1063" s="44" t="str">
        <f>+VLOOKUP(B1063,MaestraLP3[[#All],[CÓDIGO]:[PRODUCTO FOCO]],7,0)</f>
        <v>VERDURAS</v>
      </c>
      <c r="D1063" s="46" t="str">
        <f>+VLOOKUP(B1063,MaestraLP3[[#All],[CÓDIGO]:[PRODUCTO FOCO]],8,0)</f>
        <v>CHOCLITOS COCKTAIL ZANAFOODS 425 g</v>
      </c>
      <c r="E1063" s="54" t="s">
        <v>3161</v>
      </c>
      <c r="F1063" s="54" t="s">
        <v>3162</v>
      </c>
      <c r="G1063" s="62" t="e">
        <f>+VLOOKUP(B1063,MaestraLP3[[#All],[CÓDIGO]:[PRODUCTO FOCO]],30,0)*100+0.1</f>
        <v>#VALUE!</v>
      </c>
      <c r="H1063" s="44" t="s">
        <v>3163</v>
      </c>
      <c r="I1063" s="44" t="s">
        <v>3163</v>
      </c>
      <c r="J1063">
        <f>+VLOOKUP(B1063,MaestraLP3[[#All],[CÓDIGO]:[PRODUCTO FOCO]],29,0)</f>
        <v>952.22868217054258</v>
      </c>
    </row>
    <row r="1064" spans="1:10" x14ac:dyDescent="0.35">
      <c r="A1064" s="54" t="s">
        <v>3160</v>
      </c>
      <c r="B1064" s="43">
        <v>104542770</v>
      </c>
      <c r="C1064" s="44" t="str">
        <f>+VLOOKUP(B1064,MaestraLP3[[#All],[CÓDIGO]:[PRODUCTO FOCO]],7,0)</f>
        <v>VERDURAS</v>
      </c>
      <c r="D1064" s="46" t="str">
        <f>+VLOOKUP(B1064,MaestraLP3[[#All],[CÓDIGO]:[PRODUCTO FOCO]],8,0)</f>
        <v>CORAZONES DE ALCACHOFA DON GIUSEPPE 400g</v>
      </c>
      <c r="E1064" s="54" t="s">
        <v>3161</v>
      </c>
      <c r="F1064" s="54" t="s">
        <v>3162</v>
      </c>
      <c r="G1064" s="62" t="e">
        <f>+VLOOKUP(B1064,MaestraLP3[[#All],[CÓDIGO]:[PRODUCTO FOCO]],30,0)*100+0.1</f>
        <v>#VALUE!</v>
      </c>
      <c r="H1064" s="44" t="s">
        <v>3163</v>
      </c>
      <c r="I1064" s="44" t="s">
        <v>3163</v>
      </c>
      <c r="J1064">
        <f>+VLOOKUP(B1064,MaestraLP3[[#All],[CÓDIGO]:[PRODUCTO FOCO]],29,0)</f>
        <v>1408.3333333333333</v>
      </c>
    </row>
    <row r="1065" spans="1:10" x14ac:dyDescent="0.35">
      <c r="A1065" s="54" t="s">
        <v>3160</v>
      </c>
      <c r="B1065" s="43">
        <v>104320510</v>
      </c>
      <c r="C1065" s="44" t="str">
        <f>+VLOOKUP(B1065,MaestraLP3[[#All],[CÓDIGO]:[PRODUCTO FOCO]],7,0)</f>
        <v>VERDURAS</v>
      </c>
      <c r="D1065" s="46" t="str">
        <f>+VLOOKUP(B1065,MaestraLP3[[#All],[CÓDIGO]:[PRODUCTO FOCO]],8,0)</f>
        <v>ESPARRAGOS VERDES ESMERALDA 425 g</v>
      </c>
      <c r="E1065" s="54" t="s">
        <v>3161</v>
      </c>
      <c r="F1065" s="54" t="s">
        <v>3162</v>
      </c>
      <c r="G1065" s="62" t="e">
        <f>+VLOOKUP(B1065,MaestraLP3[[#All],[CÓDIGO]:[PRODUCTO FOCO]],30,0)*100+0.1</f>
        <v>#VALUE!</v>
      </c>
      <c r="H1065" s="44" t="s">
        <v>3163</v>
      </c>
      <c r="I1065" s="44" t="s">
        <v>3163</v>
      </c>
      <c r="J1065">
        <f>+VLOOKUP(B1065,MaestraLP3[[#All],[CÓDIGO]:[PRODUCTO FOCO]],29,0)</f>
        <v>1111.8187058823535</v>
      </c>
    </row>
    <row r="1066" spans="1:10" x14ac:dyDescent="0.35">
      <c r="A1066" s="54" t="s">
        <v>3160</v>
      </c>
      <c r="B1066" s="43">
        <v>104533700</v>
      </c>
      <c r="C1066" s="44" t="str">
        <f>+VLOOKUP(B1066,MaestraLP3[[#All],[CÓDIGO]:[PRODUCTO FOCO]],7,0)</f>
        <v>VERDURAS</v>
      </c>
      <c r="D1066" s="46" t="str">
        <f>+VLOOKUP(B1066,MaestraLP3[[#All],[CÓDIGO]:[PRODUCTO FOCO]],8,0)</f>
        <v>FONDOS ALCACHOFAS EXCELENCIA 907 g</v>
      </c>
      <c r="E1066" s="54" t="s">
        <v>3161</v>
      </c>
      <c r="F1066" s="54" t="s">
        <v>3162</v>
      </c>
      <c r="G1066" s="62" t="e">
        <f>+VLOOKUP(B1066,MaestraLP3[[#All],[CÓDIGO]:[PRODUCTO FOCO]],30,0)*100+0.1</f>
        <v>#VALUE!</v>
      </c>
      <c r="H1066" s="44" t="s">
        <v>3163</v>
      </c>
      <c r="I1066" s="44" t="s">
        <v>3163</v>
      </c>
      <c r="J1066">
        <f>+VLOOKUP(B1066,MaestraLP3[[#All],[CÓDIGO]:[PRODUCTO FOCO]],29,0)</f>
        <v>1820.8791208791208</v>
      </c>
    </row>
    <row r="1067" spans="1:10" x14ac:dyDescent="0.35">
      <c r="A1067" s="54" t="s">
        <v>3160</v>
      </c>
      <c r="B1067" s="43">
        <v>101520120</v>
      </c>
      <c r="C1067" s="44" t="str">
        <f>+VLOOKUP(B1067,MaestraLP3[[#All],[CÓDIGO]:[PRODUCTO FOCO]],7,0)</f>
        <v>VERDURAS</v>
      </c>
      <c r="D1067" s="46" t="str">
        <f>+VLOOKUP(B1067,MaestraLP3[[#All],[CÓDIGO]:[PRODUCTO FOCO]],8,0)</f>
        <v>PALMITOS ESMERALDA 400 g</v>
      </c>
      <c r="E1067" s="54" t="s">
        <v>3161</v>
      </c>
      <c r="F1067" s="54" t="s">
        <v>3162</v>
      </c>
      <c r="G1067" s="62" t="e">
        <f>+VLOOKUP(B1067,MaestraLP3[[#All],[CÓDIGO]:[PRODUCTO FOCO]],30,0)*100+0.1</f>
        <v>#VALUE!</v>
      </c>
      <c r="H1067" s="44" t="s">
        <v>3163</v>
      </c>
      <c r="I1067" s="44" t="s">
        <v>3163</v>
      </c>
      <c r="J1067">
        <f>+VLOOKUP(B1067,MaestraLP3[[#All],[CÓDIGO]:[PRODUCTO FOCO]],29,0)</f>
        <v>1450.4124999999999</v>
      </c>
    </row>
    <row r="1068" spans="1:10" x14ac:dyDescent="0.35">
      <c r="A1068" s="54" t="s">
        <v>3160</v>
      </c>
      <c r="B1068" s="43">
        <v>101520140</v>
      </c>
      <c r="C1068" s="44" t="str">
        <f>+VLOOKUP(B1068,MaestraLP3[[#All],[CÓDIGO]:[PRODUCTO FOCO]],7,0)</f>
        <v>VERDURAS</v>
      </c>
      <c r="D1068" s="46" t="str">
        <f>+VLOOKUP(B1068,MaestraLP3[[#All],[CÓDIGO]:[PRODUCTO FOCO]],8,0)</f>
        <v>PALMITOS ESMERALDA 810 g</v>
      </c>
      <c r="E1068" s="54" t="s">
        <v>3161</v>
      </c>
      <c r="F1068" s="54" t="s">
        <v>3162</v>
      </c>
      <c r="G1068" s="62" t="e">
        <f>+VLOOKUP(B1068,MaestraLP3[[#All],[CÓDIGO]:[PRODUCTO FOCO]],30,0)*100+0.1</f>
        <v>#VALUE!</v>
      </c>
      <c r="H1068" s="44" t="s">
        <v>3163</v>
      </c>
      <c r="I1068" s="44" t="s">
        <v>3163</v>
      </c>
      <c r="J1068">
        <f>+VLOOKUP(B1068,MaestraLP3[[#All],[CÓDIGO]:[PRODUCTO FOCO]],29,0)</f>
        <v>988.01481481481483</v>
      </c>
    </row>
    <row r="1069" spans="1:10" x14ac:dyDescent="0.35">
      <c r="A1069" s="54" t="s">
        <v>3160</v>
      </c>
      <c r="B1069" s="43">
        <v>101520200</v>
      </c>
      <c r="C1069" s="44" t="str">
        <f>+VLOOKUP(B1069,MaestraLP3[[#All],[CÓDIGO]:[PRODUCTO FOCO]],7,0)</f>
        <v>VERDURAS</v>
      </c>
      <c r="D1069" s="46" t="str">
        <f>+VLOOKUP(B1069,MaestraLP3[[#All],[CÓDIGO]:[PRODUCTO FOCO]],8,0)</f>
        <v>PALMITOS RODAJAS ESMERALDA 400 g</v>
      </c>
      <c r="E1069" s="54" t="s">
        <v>3161</v>
      </c>
      <c r="F1069" s="54" t="s">
        <v>3162</v>
      </c>
      <c r="G1069" s="62" t="e">
        <f>+VLOOKUP(B1069,MaestraLP3[[#All],[CÓDIGO]:[PRODUCTO FOCO]],30,0)*100+0.1</f>
        <v>#VALUE!</v>
      </c>
      <c r="H1069" s="44" t="s">
        <v>3163</v>
      </c>
      <c r="I1069" s="44" t="s">
        <v>3163</v>
      </c>
      <c r="J1069">
        <f>+VLOOKUP(B1069,MaestraLP3[[#All],[CÓDIGO]:[PRODUCTO FOCO]],29,0)</f>
        <v>2259.7962499999999</v>
      </c>
    </row>
    <row r="1070" spans="1:10" x14ac:dyDescent="0.35">
      <c r="A1070" s="54" t="s">
        <v>3160</v>
      </c>
      <c r="B1070" s="43">
        <v>101520250</v>
      </c>
      <c r="C1070" s="44" t="str">
        <f>+VLOOKUP(B1070,MaestraLP3[[#All],[CÓDIGO]:[PRODUCTO FOCO]],7,0)</f>
        <v>VERDURAS</v>
      </c>
      <c r="D1070" s="46" t="str">
        <f>+VLOOKUP(B1070,MaestraLP3[[#All],[CÓDIGO]:[PRODUCTO FOCO]],8,0)</f>
        <v>PALMITOS RODAJAS ESMERALDA 810 g</v>
      </c>
      <c r="E1070" s="54" t="s">
        <v>3161</v>
      </c>
      <c r="F1070" s="54" t="s">
        <v>3162</v>
      </c>
      <c r="G1070" s="62" t="e">
        <f>+VLOOKUP(B1070,MaestraLP3[[#All],[CÓDIGO]:[PRODUCTO FOCO]],30,0)*100+0.1</f>
        <v>#VALUE!</v>
      </c>
      <c r="H1070" s="44" t="s">
        <v>3163</v>
      </c>
      <c r="I1070" s="44" t="s">
        <v>3163</v>
      </c>
      <c r="J1070">
        <f>+VLOOKUP(B1070,MaestraLP3[[#All],[CÓDIGO]:[PRODUCTO FOCO]],29,0)</f>
        <v>1662.1703703703704</v>
      </c>
    </row>
    <row r="1071" spans="1:10" x14ac:dyDescent="0.35">
      <c r="A1071" s="54" t="s">
        <v>3160</v>
      </c>
      <c r="B1071" s="43">
        <v>104543100</v>
      </c>
      <c r="C1071" s="44" t="e">
        <f>+VLOOKUP(B1071,MaestraLP3[[#All],[CÓDIGO]:[PRODUCTO FOCO]],7,0)</f>
        <v>#N/A</v>
      </c>
      <c r="D1071" s="46" t="e">
        <f>+VLOOKUP(B1071,MaestraLP3[[#All],[CÓDIGO]:[PRODUCTO FOCO]],8,0)</f>
        <v>#N/A</v>
      </c>
      <c r="E1071" s="54" t="s">
        <v>3161</v>
      </c>
      <c r="F1071" s="54" t="s">
        <v>3162</v>
      </c>
      <c r="G1071" s="62" t="e">
        <f>+VLOOKUP(B1071,MaestraLP3[[#All],[CÓDIGO]:[PRODUCTO FOCO]],30,0)*100+0.1</f>
        <v>#N/A</v>
      </c>
      <c r="H1071" s="44" t="s">
        <v>3163</v>
      </c>
      <c r="I1071" s="44" t="s">
        <v>3163</v>
      </c>
      <c r="J1071" t="e">
        <f>+VLOOKUP(B1071,MaestraLP3[[#All],[CÓDIGO]:[PRODUCTO FOCO]],29,0)</f>
        <v>#N/A</v>
      </c>
    </row>
    <row r="1072" spans="1:10" x14ac:dyDescent="0.35">
      <c r="A1072" s="54" t="s">
        <v>3160</v>
      </c>
      <c r="B1072" s="43">
        <v>104544560</v>
      </c>
      <c r="C1072" s="44" t="str">
        <f>+VLOOKUP(B1072,MaestraLP3[[#All],[CÓDIGO]:[PRODUCTO FOCO]],7,0)</f>
        <v>VERDURAS</v>
      </c>
      <c r="D1072" s="46" t="str">
        <f>+VLOOKUP(B1072,MaestraLP3[[#All],[CÓDIGO]:[PRODUCTO FOCO]],8,0)</f>
        <v>PIMENTON ENTERO ZANAFOODS 2,9 kg</v>
      </c>
      <c r="E1072" s="54" t="s">
        <v>3161</v>
      </c>
      <c r="F1072" s="54" t="s">
        <v>3162</v>
      </c>
      <c r="G1072" s="62" t="e">
        <f>+VLOOKUP(B1072,MaestraLP3[[#All],[CÓDIGO]:[PRODUCTO FOCO]],30,0)*100+0.1</f>
        <v>#VALUE!</v>
      </c>
      <c r="H1072" s="44" t="s">
        <v>3163</v>
      </c>
      <c r="I1072" s="44" t="s">
        <v>3163</v>
      </c>
      <c r="J1072">
        <f>+VLOOKUP(B1072,MaestraLP3[[#All],[CÓDIGO]:[PRODUCTO FOCO]],29,0)</f>
        <v>1305.5172413793105</v>
      </c>
    </row>
    <row r="1073" spans="1:10" x14ac:dyDescent="0.35">
      <c r="A1073" s="54" t="s">
        <v>3160</v>
      </c>
      <c r="B1073" s="43">
        <v>104524750</v>
      </c>
      <c r="C1073" s="44" t="str">
        <f>+VLOOKUP(B1073,MaestraLP3[[#All],[CÓDIGO]:[PRODUCTO FOCO]],7,0)</f>
        <v>VERDURAS</v>
      </c>
      <c r="D1073" s="46" t="str">
        <f>+VLOOKUP(B1073,MaestraLP3[[#All],[CÓDIGO]:[PRODUCTO FOCO]],8,0)</f>
        <v>PIMENTON ENTERO ZANAFOODS 793 g</v>
      </c>
      <c r="E1073" s="54" t="s">
        <v>3161</v>
      </c>
      <c r="F1073" s="54" t="s">
        <v>3162</v>
      </c>
      <c r="G1073" s="62" t="e">
        <f>+VLOOKUP(B1073,MaestraLP3[[#All],[CÓDIGO]:[PRODUCTO FOCO]],30,0)*100+0.1</f>
        <v>#VALUE!</v>
      </c>
      <c r="H1073" s="44" t="s">
        <v>3163</v>
      </c>
      <c r="I1073" s="44" t="s">
        <v>3163</v>
      </c>
      <c r="J1073">
        <f>+VLOOKUP(B1073,MaestraLP3[[#All],[CÓDIGO]:[PRODUCTO FOCO]],29,0)</f>
        <v>1520.7264957264958</v>
      </c>
    </row>
    <row r="1074" spans="1:10" x14ac:dyDescent="0.35">
      <c r="A1074" s="54" t="s">
        <v>3160</v>
      </c>
      <c r="B1074" s="43">
        <v>104544570</v>
      </c>
      <c r="C1074" s="44" t="str">
        <f>+VLOOKUP(B1074,MaestraLP3[[#All],[CÓDIGO]:[PRODUCTO FOCO]],7,0)</f>
        <v>VERDURAS</v>
      </c>
      <c r="D1074" s="46" t="str">
        <f>+VLOOKUP(B1074,MaestraLP3[[#All],[CÓDIGO]:[PRODUCTO FOCO]],8,0)</f>
        <v>PIMENTON TIRAS ROJAS ZANAFOODS 2,9 kg</v>
      </c>
      <c r="E1074" s="54" t="s">
        <v>3161</v>
      </c>
      <c r="F1074" s="54" t="s">
        <v>3162</v>
      </c>
      <c r="G1074" s="62" t="e">
        <f>+VLOOKUP(B1074,MaestraLP3[[#All],[CÓDIGO]:[PRODUCTO FOCO]],30,0)*100+0.1</f>
        <v>#VALUE!</v>
      </c>
      <c r="H1074" s="44" t="s">
        <v>3163</v>
      </c>
      <c r="I1074" s="44" t="s">
        <v>3163</v>
      </c>
      <c r="J1074">
        <f>+VLOOKUP(B1074,MaestraLP3[[#All],[CÓDIGO]:[PRODUCTO FOCO]],29,0)</f>
        <v>1250.6896551724139</v>
      </c>
    </row>
    <row r="1075" spans="1:10" x14ac:dyDescent="0.35">
      <c r="A1075" s="54" t="s">
        <v>3160</v>
      </c>
      <c r="B1075" s="43">
        <v>108004000</v>
      </c>
      <c r="C1075" s="44" t="str">
        <f>+VLOOKUP(B1075,MaestraLP3[[#All],[CÓDIGO]:[PRODUCTO FOCO]],7,0)</f>
        <v>VERDURAS</v>
      </c>
      <c r="D1075" s="46" t="str">
        <f>+VLOOKUP(B1075,MaestraLP3[[#All],[CÓDIGO]:[PRODUCTO FOCO]],8,0)</f>
        <v>TOMATE ITALIANO CUBO GALON 2,50 kg</v>
      </c>
      <c r="E1075" s="54" t="s">
        <v>3161</v>
      </c>
      <c r="F1075" s="54" t="s">
        <v>3162</v>
      </c>
      <c r="G1075" s="62" t="e">
        <f>+VLOOKUP(B1075,MaestraLP3[[#All],[CÓDIGO]:[PRODUCTO FOCO]],30,0)*100+0.1</f>
        <v>#VALUE!</v>
      </c>
      <c r="H1075" s="44" t="s">
        <v>3163</v>
      </c>
      <c r="I1075" s="44" t="s">
        <v>3163</v>
      </c>
      <c r="J1075">
        <f>+VLOOKUP(B1075,MaestraLP3[[#All],[CÓDIGO]:[PRODUCTO FOCO]],29,0)</f>
        <v>979.15466666666669</v>
      </c>
    </row>
    <row r="1076" spans="1:10" x14ac:dyDescent="0.35">
      <c r="A1076" s="54" t="s">
        <v>3160</v>
      </c>
      <c r="B1076" s="43">
        <v>108004050</v>
      </c>
      <c r="C1076" s="44" t="str">
        <f>+VLOOKUP(B1076,MaestraLP3[[#All],[CÓDIGO]:[PRODUCTO FOCO]],7,0)</f>
        <v>VERDURAS</v>
      </c>
      <c r="D1076" s="46" t="str">
        <f>+VLOOKUP(B1076,MaestraLP3[[#All],[CÓDIGO]:[PRODUCTO FOCO]],8,0)</f>
        <v>TOMATE ITALIANO ENTERO PEL GALON 2,55 kg</v>
      </c>
      <c r="E1076" s="54" t="s">
        <v>3161</v>
      </c>
      <c r="F1076" s="54" t="s">
        <v>3162</v>
      </c>
      <c r="G1076" s="62" t="e">
        <f>+VLOOKUP(B1076,MaestraLP3[[#All],[CÓDIGO]:[PRODUCTO FOCO]],30,0)*100+0.1</f>
        <v>#VALUE!</v>
      </c>
      <c r="H1076" s="44" t="s">
        <v>3163</v>
      </c>
      <c r="I1076" s="44" t="s">
        <v>3163</v>
      </c>
      <c r="J1076">
        <f>+VLOOKUP(B1076,MaestraLP3[[#All],[CÓDIGO]:[PRODUCTO FOCO]],29,0)</f>
        <v>1001.2274509803921</v>
      </c>
    </row>
    <row r="1077" spans="1:10" x14ac:dyDescent="0.35">
      <c r="A1077" s="54" t="s">
        <v>3160</v>
      </c>
      <c r="B1077" s="43">
        <v>104541880</v>
      </c>
      <c r="C1077" s="44" t="str">
        <f>+VLOOKUP(B1077,MaestraLP3[[#All],[CÓDIGO]:[PRODUCTO FOCO]],7,0)</f>
        <v>FRUTAS</v>
      </c>
      <c r="D1077" s="46" t="str">
        <f>+VLOOKUP(B1077,MaestraLP3[[#All],[CÓDIGO]:[PRODUCTO FOCO]],8,0)</f>
        <v>ARANDANOS IQF 1 KG</v>
      </c>
      <c r="E1077" s="54" t="s">
        <v>3161</v>
      </c>
      <c r="F1077" s="54" t="s">
        <v>3162</v>
      </c>
      <c r="G1077" s="62" t="e">
        <f>+VLOOKUP(B1077,MaestraLP3[[#All],[CÓDIGO]:[PRODUCTO FOCO]],30,0)*100+0.1</f>
        <v>#VALUE!</v>
      </c>
      <c r="H1077" s="44" t="s">
        <v>3163</v>
      </c>
      <c r="I1077" s="44" t="s">
        <v>3163</v>
      </c>
      <c r="J1077">
        <f>+VLOOKUP(B1077,MaestraLP3[[#All],[CÓDIGO]:[PRODUCTO FOCO]],29,0)</f>
        <v>943</v>
      </c>
    </row>
    <row r="1078" spans="1:10" x14ac:dyDescent="0.35">
      <c r="A1078" s="54" t="s">
        <v>3160</v>
      </c>
      <c r="B1078" s="43">
        <v>104544000</v>
      </c>
      <c r="C1078" s="44" t="str">
        <f>+VLOOKUP(B1078,MaestraLP3[[#All],[CÓDIGO]:[PRODUCTO FOCO]],7,0)</f>
        <v>FRUTAS</v>
      </c>
      <c r="D1078" s="46" t="str">
        <f>+VLOOKUP(B1078,MaestraLP3[[#All],[CÓDIGO]:[PRODUCTO FOCO]],8,0)</f>
        <v>FRUTILLA IQF 1 KG</v>
      </c>
      <c r="E1078" s="54" t="s">
        <v>3161</v>
      </c>
      <c r="F1078" s="54" t="s">
        <v>3162</v>
      </c>
      <c r="G1078" s="62" t="e">
        <f>+VLOOKUP(B1078,MaestraLP3[[#All],[CÓDIGO]:[PRODUCTO FOCO]],30,0)*100+0.1</f>
        <v>#VALUE!</v>
      </c>
      <c r="H1078" s="44" t="s">
        <v>3163</v>
      </c>
      <c r="I1078" s="44" t="s">
        <v>3163</v>
      </c>
      <c r="J1078">
        <f>+VLOOKUP(B1078,MaestraLP3[[#All],[CÓDIGO]:[PRODUCTO FOCO]],29,0)</f>
        <v>971</v>
      </c>
    </row>
    <row r="1079" spans="1:10" x14ac:dyDescent="0.35">
      <c r="A1079" s="54" t="s">
        <v>3160</v>
      </c>
      <c r="B1079" s="43">
        <v>104543570</v>
      </c>
      <c r="C1079" s="44" t="str">
        <f>+VLOOKUP(B1079,MaestraLP3[[#All],[CÓDIGO]:[PRODUCTO FOCO]],7,0)</f>
        <v>FRUTAS</v>
      </c>
      <c r="D1079" s="46" t="str">
        <f>+VLOOKUP(B1079,MaestraLP3[[#All],[CÓDIGO]:[PRODUCTO FOCO]],8,0)</f>
        <v>MELON TUNA IQF 1 KG</v>
      </c>
      <c r="E1079" s="54" t="s">
        <v>3161</v>
      </c>
      <c r="F1079" s="54" t="s">
        <v>3162</v>
      </c>
      <c r="G1079" s="62" t="e">
        <f>+VLOOKUP(B1079,MaestraLP3[[#All],[CÓDIGO]:[PRODUCTO FOCO]],30,0)*100+0.1</f>
        <v>#VALUE!</v>
      </c>
      <c r="H1079" s="44" t="s">
        <v>3163</v>
      </c>
      <c r="I1079" s="44" t="s">
        <v>3163</v>
      </c>
      <c r="J1079">
        <f>+VLOOKUP(B1079,MaestraLP3[[#All],[CÓDIGO]:[PRODUCTO FOCO]],29,0)</f>
        <v>1237.0000000000002</v>
      </c>
    </row>
    <row r="1080" spans="1:10" x14ac:dyDescent="0.35">
      <c r="A1080" s="54" t="s">
        <v>3160</v>
      </c>
      <c r="B1080" s="43">
        <v>104525040</v>
      </c>
      <c r="C1080" s="44" t="str">
        <f>+VLOOKUP(B1080,MaestraLP3[[#All],[CÓDIGO]:[PRODUCTO FOCO]],7,0)</f>
        <v>FRUTAS</v>
      </c>
      <c r="D1080" s="46" t="str">
        <f>+VLOOKUP(B1080,MaestraLP3[[#All],[CÓDIGO]:[PRODUCTO FOCO]],8,0)</f>
        <v>MIX BERRIES 1 kg</v>
      </c>
      <c r="E1080" s="54" t="s">
        <v>3161</v>
      </c>
      <c r="F1080" s="54" t="s">
        <v>3162</v>
      </c>
      <c r="G1080" s="62" t="e">
        <f>+VLOOKUP(B1080,MaestraLP3[[#All],[CÓDIGO]:[PRODUCTO FOCO]],30,0)*100+0.1</f>
        <v>#VALUE!</v>
      </c>
      <c r="H1080" s="44" t="s">
        <v>3163</v>
      </c>
      <c r="I1080" s="44" t="s">
        <v>3163</v>
      </c>
      <c r="J1080">
        <f>+VLOOKUP(B1080,MaestraLP3[[#All],[CÓDIGO]:[PRODUCTO FOCO]],29,0)</f>
        <v>2033.3333333333333</v>
      </c>
    </row>
    <row r="1081" spans="1:10" x14ac:dyDescent="0.35">
      <c r="A1081" s="54" t="s">
        <v>3160</v>
      </c>
      <c r="B1081" s="43">
        <v>104303640</v>
      </c>
      <c r="C1081" s="44" t="str">
        <f>+VLOOKUP(B1081,MaestraLP3[[#All],[CÓDIGO]:[PRODUCTO FOCO]],7,0)</f>
        <v>GUARNICIONES LISTAS</v>
      </c>
      <c r="D1081" s="46" t="str">
        <f>+VLOOKUP(B1081,MaestraLP3[[#All],[CÓDIGO]:[PRODUCTO FOCO]],8,0)</f>
        <v>PASTA CHOCLO MINUTO VERDE 1 kg</v>
      </c>
      <c r="E1081" s="54" t="s">
        <v>3161</v>
      </c>
      <c r="F1081" s="54" t="s">
        <v>3162</v>
      </c>
      <c r="G1081" s="62" t="e">
        <f>+VLOOKUP(B1081,MaestraLP3[[#All],[CÓDIGO]:[PRODUCTO FOCO]],30,0)*100+0.1</f>
        <v>#VALUE!</v>
      </c>
      <c r="H1081" s="44" t="s">
        <v>3163</v>
      </c>
      <c r="I1081" s="44" t="s">
        <v>3163</v>
      </c>
      <c r="J1081">
        <f>+VLOOKUP(B1081,MaestraLP3[[#All],[CÓDIGO]:[PRODUCTO FOCO]],29,0)</f>
        <v>750</v>
      </c>
    </row>
    <row r="1082" spans="1:10" x14ac:dyDescent="0.35">
      <c r="A1082" s="54" t="s">
        <v>3160</v>
      </c>
      <c r="B1082" s="43">
        <v>104518950</v>
      </c>
      <c r="C1082" s="44" t="str">
        <f>+VLOOKUP(B1082,MaestraLP3[[#All],[CÓDIGO]:[PRODUCTO FOCO]],7,0)</f>
        <v>JUGOS Y PULPAS</v>
      </c>
      <c r="D1082" s="46" t="str">
        <f>+VLOOKUP(B1082,MaestraLP3[[#All],[CÓDIGO]:[PRODUCTO FOCO]],8,0)</f>
        <v>PULPA JUGO CHIRIMOYA C/AZUCAR 1 kg</v>
      </c>
      <c r="E1082" s="54" t="s">
        <v>3161</v>
      </c>
      <c r="F1082" s="54" t="s">
        <v>3162</v>
      </c>
      <c r="G1082" s="62" t="e">
        <f>+VLOOKUP(B1082,MaestraLP3[[#All],[CÓDIGO]:[PRODUCTO FOCO]],30,0)*100+0.1</f>
        <v>#VALUE!</v>
      </c>
      <c r="H1082" s="44" t="s">
        <v>3163</v>
      </c>
      <c r="I1082" s="44" t="s">
        <v>3163</v>
      </c>
      <c r="J1082">
        <f>+VLOOKUP(B1082,MaestraLP3[[#All],[CÓDIGO]:[PRODUCTO FOCO]],29,0)</f>
        <v>1281.5400000000002</v>
      </c>
    </row>
    <row r="1083" spans="1:10" x14ac:dyDescent="0.35">
      <c r="A1083" s="54" t="s">
        <v>3160</v>
      </c>
      <c r="B1083" s="43">
        <v>104544630</v>
      </c>
      <c r="C1083" s="44" t="str">
        <f>+VLOOKUP(B1083,MaestraLP3[[#All],[CÓDIGO]:[PRODUCTO FOCO]],7,0)</f>
        <v>JUGOS Y PULPAS</v>
      </c>
      <c r="D1083" s="46" t="str">
        <f>+VLOOKUP(B1083,MaestraLP3[[#All],[CÓDIGO]:[PRODUCTO FOCO]],8,0)</f>
        <v>PULPA JUGO FRAMBUESA 1 kg</v>
      </c>
      <c r="E1083" s="54" t="s">
        <v>3161</v>
      </c>
      <c r="F1083" s="54" t="s">
        <v>3162</v>
      </c>
      <c r="G1083" s="62" t="e">
        <f>+VLOOKUP(B1083,MaestraLP3[[#All],[CÓDIGO]:[PRODUCTO FOCO]],30,0)*100+0.1</f>
        <v>#VALUE!</v>
      </c>
      <c r="H1083" s="44" t="s">
        <v>3163</v>
      </c>
      <c r="I1083" s="44" t="s">
        <v>3163</v>
      </c>
      <c r="J1083">
        <f>+VLOOKUP(B1083,MaestraLP3[[#All],[CÓDIGO]:[PRODUCTO FOCO]],29,0)</f>
        <v>1555</v>
      </c>
    </row>
    <row r="1084" spans="1:10" x14ac:dyDescent="0.35">
      <c r="A1084" s="54" t="s">
        <v>3160</v>
      </c>
      <c r="B1084" s="43">
        <v>104519110</v>
      </c>
      <c r="C1084" s="44" t="str">
        <f>+VLOOKUP(B1084,MaestraLP3[[#All],[CÓDIGO]:[PRODUCTO FOCO]],7,0)</f>
        <v>JUGOS Y PULPAS</v>
      </c>
      <c r="D1084" s="46" t="str">
        <f>+VLOOKUP(B1084,MaestraLP3[[#All],[CÓDIGO]:[PRODUCTO FOCO]],8,0)</f>
        <v>PULPA JUGO FRAMBUESA S/AZUCAR 1 kg</v>
      </c>
      <c r="E1084" s="54" t="s">
        <v>3161</v>
      </c>
      <c r="F1084" s="54" t="s">
        <v>3162</v>
      </c>
      <c r="G1084" s="62" t="e">
        <f>+VLOOKUP(B1084,MaestraLP3[[#All],[CÓDIGO]:[PRODUCTO FOCO]],30,0)*100+0.1</f>
        <v>#VALUE!</v>
      </c>
      <c r="H1084" s="44" t="s">
        <v>3163</v>
      </c>
      <c r="I1084" s="44" t="s">
        <v>3163</v>
      </c>
      <c r="J1084">
        <f>+VLOOKUP(B1084,MaestraLP3[[#All],[CÓDIGO]:[PRODUCTO FOCO]],29,0)</f>
        <v>1461.6899999999994</v>
      </c>
    </row>
    <row r="1085" spans="1:10" x14ac:dyDescent="0.35">
      <c r="A1085" s="54" t="s">
        <v>3160</v>
      </c>
      <c r="B1085" s="43">
        <v>104518910</v>
      </c>
      <c r="C1085" s="44" t="str">
        <f>+VLOOKUP(B1085,MaestraLP3[[#All],[CÓDIGO]:[PRODUCTO FOCO]],7,0)</f>
        <v>JUGOS Y PULPAS</v>
      </c>
      <c r="D1085" s="46" t="str">
        <f>+VLOOKUP(B1085,MaestraLP3[[#All],[CÓDIGO]:[PRODUCTO FOCO]],8,0)</f>
        <v>PULPA JUGO FRUTILLA C/AZUCAR 1 kg</v>
      </c>
      <c r="E1085" s="54" t="s">
        <v>3161</v>
      </c>
      <c r="F1085" s="54" t="s">
        <v>3162</v>
      </c>
      <c r="G1085" s="62" t="e">
        <f>+VLOOKUP(B1085,MaestraLP3[[#All],[CÓDIGO]:[PRODUCTO FOCO]],30,0)*100+0.1</f>
        <v>#VALUE!</v>
      </c>
      <c r="H1085" s="44" t="s">
        <v>3163</v>
      </c>
      <c r="I1085" s="44" t="s">
        <v>3163</v>
      </c>
      <c r="J1085">
        <f>+VLOOKUP(B1085,MaestraLP3[[#All],[CÓDIGO]:[PRODUCTO FOCO]],29,0)</f>
        <v>1163.58</v>
      </c>
    </row>
    <row r="1086" spans="1:10" x14ac:dyDescent="0.35">
      <c r="A1086" s="54" t="s">
        <v>3160</v>
      </c>
      <c r="B1086" s="43">
        <v>104519510</v>
      </c>
      <c r="C1086" s="44" t="str">
        <f>+VLOOKUP(B1086,MaestraLP3[[#All],[CÓDIGO]:[PRODUCTO FOCO]],7,0)</f>
        <v>JUGOS Y PULPAS</v>
      </c>
      <c r="D1086" s="46" t="str">
        <f>+VLOOKUP(B1086,MaestraLP3[[#All],[CÓDIGO]:[PRODUCTO FOCO]],8,0)</f>
        <v>PULPA JUGO LIMON S/AZUCAR 1 kg</v>
      </c>
      <c r="E1086" s="54" t="s">
        <v>3161</v>
      </c>
      <c r="F1086" s="54" t="s">
        <v>3162</v>
      </c>
      <c r="G1086" s="62" t="e">
        <f>+VLOOKUP(B1086,MaestraLP3[[#All],[CÓDIGO]:[PRODUCTO FOCO]],30,0)*100+0.1</f>
        <v>#VALUE!</v>
      </c>
      <c r="H1086" s="44" t="s">
        <v>3163</v>
      </c>
      <c r="I1086" s="44" t="s">
        <v>3163</v>
      </c>
      <c r="J1086">
        <f>+VLOOKUP(B1086,MaestraLP3[[#All],[CÓDIGO]:[PRODUCTO FOCO]],29,0)</f>
        <v>1427.5100000000002</v>
      </c>
    </row>
    <row r="1087" spans="1:10" x14ac:dyDescent="0.35">
      <c r="A1087" s="54" t="s">
        <v>3160</v>
      </c>
      <c r="B1087" s="43">
        <v>104518970</v>
      </c>
      <c r="C1087" s="44" t="str">
        <f>+VLOOKUP(B1087,MaestraLP3[[#All],[CÓDIGO]:[PRODUCTO FOCO]],7,0)</f>
        <v>JUGOS Y PULPAS</v>
      </c>
      <c r="D1087" s="46" t="str">
        <f>+VLOOKUP(B1087,MaestraLP3[[#All],[CÓDIGO]:[PRODUCTO FOCO]],8,0)</f>
        <v>PULPA JUGO MANGO C/AZUCAR 1 kg</v>
      </c>
      <c r="E1087" s="54" t="s">
        <v>3161</v>
      </c>
      <c r="F1087" s="54" t="s">
        <v>3162</v>
      </c>
      <c r="G1087" s="62" t="e">
        <f>+VLOOKUP(B1087,MaestraLP3[[#All],[CÓDIGO]:[PRODUCTO FOCO]],30,0)*100+0.1</f>
        <v>#VALUE!</v>
      </c>
      <c r="H1087" s="44" t="s">
        <v>3163</v>
      </c>
      <c r="I1087" s="44" t="s">
        <v>3163</v>
      </c>
      <c r="J1087">
        <f>+VLOOKUP(B1087,MaestraLP3[[#All],[CÓDIGO]:[PRODUCTO FOCO]],29,0)</f>
        <v>1757.9</v>
      </c>
    </row>
    <row r="1088" spans="1:10" x14ac:dyDescent="0.35">
      <c r="A1088" s="54" t="s">
        <v>3160</v>
      </c>
      <c r="B1088" s="43">
        <v>104519120</v>
      </c>
      <c r="C1088" s="44" t="str">
        <f>+VLOOKUP(B1088,MaestraLP3[[#All],[CÓDIGO]:[PRODUCTO FOCO]],7,0)</f>
        <v>JUGOS Y PULPAS</v>
      </c>
      <c r="D1088" s="46" t="str">
        <f>+VLOOKUP(B1088,MaestraLP3[[#All],[CÓDIGO]:[PRODUCTO FOCO]],8,0)</f>
        <v>PULPA JUGO MANGO S/AZUCAR 1 kg</v>
      </c>
      <c r="E1088" s="54" t="s">
        <v>3161</v>
      </c>
      <c r="F1088" s="54" t="s">
        <v>3162</v>
      </c>
      <c r="G1088" s="62" t="e">
        <f>+VLOOKUP(B1088,MaestraLP3[[#All],[CÓDIGO]:[PRODUCTO FOCO]],30,0)*100+0.1</f>
        <v>#VALUE!</v>
      </c>
      <c r="H1088" s="44" t="s">
        <v>3163</v>
      </c>
      <c r="I1088" s="44" t="s">
        <v>3163</v>
      </c>
      <c r="J1088">
        <f>+VLOOKUP(B1088,MaestraLP3[[#All],[CÓDIGO]:[PRODUCTO FOCO]],29,0)</f>
        <v>1432.8400000000001</v>
      </c>
    </row>
    <row r="1089" spans="1:10" x14ac:dyDescent="0.35">
      <c r="A1089" s="54" t="s">
        <v>3160</v>
      </c>
      <c r="B1089" s="43">
        <v>104544640</v>
      </c>
      <c r="C1089" s="44" t="str">
        <f>+VLOOKUP(B1089,MaestraLP3[[#All],[CÓDIGO]:[PRODUCTO FOCO]],7,0)</f>
        <v>JUGOS Y PULPAS</v>
      </c>
      <c r="D1089" s="46" t="str">
        <f>+VLOOKUP(B1089,MaestraLP3[[#All],[CÓDIGO]:[PRODUCTO FOCO]],8,0)</f>
        <v>PULPA JUGO PIÑA 1 kg</v>
      </c>
      <c r="E1089" s="54" t="s">
        <v>3161</v>
      </c>
      <c r="F1089" s="54" t="s">
        <v>3162</v>
      </c>
      <c r="G1089" s="62" t="e">
        <f>+VLOOKUP(B1089,MaestraLP3[[#All],[CÓDIGO]:[PRODUCTO FOCO]],30,0)*100+0.1</f>
        <v>#VALUE!</v>
      </c>
      <c r="H1089" s="44" t="s">
        <v>3163</v>
      </c>
      <c r="I1089" s="44" t="s">
        <v>3163</v>
      </c>
      <c r="J1089">
        <f>+VLOOKUP(B1089,MaestraLP3[[#All],[CÓDIGO]:[PRODUCTO FOCO]],29,0)</f>
        <v>972</v>
      </c>
    </row>
    <row r="1090" spans="1:10" x14ac:dyDescent="0.35">
      <c r="A1090" s="54" t="s">
        <v>3160</v>
      </c>
      <c r="B1090" s="43">
        <v>104524690</v>
      </c>
      <c r="C1090" s="44" t="str">
        <f>+VLOOKUP(B1090,MaestraLP3[[#All],[CÓDIGO]:[PRODUCTO FOCO]],7,0)</f>
        <v>JUGOS Y PULPAS</v>
      </c>
      <c r="D1090" s="46" t="str">
        <f>+VLOOKUP(B1090,MaestraLP3[[#All],[CÓDIGO]:[PRODUCTO FOCO]],8,0)</f>
        <v>PULPA MARACUYA S/SEMILLAS S/AZUCAR 1 kg</v>
      </c>
      <c r="E1090" s="54" t="s">
        <v>3161</v>
      </c>
      <c r="F1090" s="54" t="s">
        <v>3162</v>
      </c>
      <c r="G1090" s="62" t="e">
        <f>+VLOOKUP(B1090,MaestraLP3[[#All],[CÓDIGO]:[PRODUCTO FOCO]],30,0)*100+0.1</f>
        <v>#VALUE!</v>
      </c>
      <c r="H1090" s="44" t="s">
        <v>3163</v>
      </c>
      <c r="I1090" s="44" t="s">
        <v>3163</v>
      </c>
      <c r="J1090">
        <f>+VLOOKUP(B1090,MaestraLP3[[#All],[CÓDIGO]:[PRODUCTO FOCO]],29,0)</f>
        <v>1313.7600000000007</v>
      </c>
    </row>
    <row r="1091" spans="1:10" x14ac:dyDescent="0.35">
      <c r="A1091" s="54" t="s">
        <v>3160</v>
      </c>
      <c r="B1091" s="43">
        <v>104544650</v>
      </c>
      <c r="C1091" s="44" t="str">
        <f>+VLOOKUP(B1091,MaestraLP3[[#All],[CÓDIGO]:[PRODUCTO FOCO]],7,0)</f>
        <v>MEZCLAS ESPECIALES</v>
      </c>
      <c r="D1091" s="46" t="str">
        <f>+VLOOKUP(B1091,MaestraLP3[[#All],[CÓDIGO]:[PRODUCTO FOCO]],8,0)</f>
        <v>PRIMAVERA PREMIUM IQF ARDO 1 kg</v>
      </c>
      <c r="E1091" s="54" t="s">
        <v>3161</v>
      </c>
      <c r="F1091" s="54" t="s">
        <v>3162</v>
      </c>
      <c r="G1091" s="62" t="e">
        <f>+VLOOKUP(B1091,MaestraLP3[[#All],[CÓDIGO]:[PRODUCTO FOCO]],30,0)*100+0.1</f>
        <v>#VALUE!</v>
      </c>
      <c r="H1091" s="44" t="s">
        <v>3163</v>
      </c>
      <c r="I1091" s="44" t="s">
        <v>3163</v>
      </c>
      <c r="J1091">
        <f>+VLOOKUP(B1091,MaestraLP3[[#All],[CÓDIGO]:[PRODUCTO FOCO]],29,0)</f>
        <v>871</v>
      </c>
    </row>
    <row r="1092" spans="1:10" x14ac:dyDescent="0.35">
      <c r="A1092" s="54" t="s">
        <v>3160</v>
      </c>
      <c r="B1092" s="43">
        <v>104300530</v>
      </c>
      <c r="C1092" s="44" t="str">
        <f>+VLOOKUP(B1092,MaestraLP3[[#All],[CÓDIGO]:[PRODUCTO FOCO]],7,0)</f>
        <v>MEZCLAS ESPECIALES</v>
      </c>
      <c r="D1092" s="46" t="str">
        <f>+VLOOKUP(B1092,MaestraLP3[[#All],[CÓDIGO]:[PRODUCTO FOCO]],8,0)</f>
        <v>PRIMAVERA VERDURAS IQF ARDO 2,5 kg</v>
      </c>
      <c r="E1092" s="54" t="s">
        <v>3161</v>
      </c>
      <c r="F1092" s="54" t="s">
        <v>3162</v>
      </c>
      <c r="G1092" s="62" t="e">
        <f>+VLOOKUP(B1092,MaestraLP3[[#All],[CÓDIGO]:[PRODUCTO FOCO]],30,0)*100+0.1</f>
        <v>#VALUE!</v>
      </c>
      <c r="H1092" s="44" t="s">
        <v>3163</v>
      </c>
      <c r="I1092" s="44" t="s">
        <v>3163</v>
      </c>
      <c r="J1092">
        <f>+VLOOKUP(B1092,MaestraLP3[[#All],[CÓDIGO]:[PRODUCTO FOCO]],29,0)</f>
        <v>759.87999999999988</v>
      </c>
    </row>
    <row r="1093" spans="1:10" x14ac:dyDescent="0.35">
      <c r="A1093" s="54" t="s">
        <v>3160</v>
      </c>
      <c r="B1093" s="43">
        <v>104301050</v>
      </c>
      <c r="C1093" s="44" t="str">
        <f>+VLOOKUP(B1093,MaestraLP3[[#All],[CÓDIGO]:[PRODUCTO FOCO]],7,0)</f>
        <v>VERDURAS</v>
      </c>
      <c r="D1093" s="46" t="str">
        <f>+VLOOKUP(B1093,MaestraLP3[[#All],[CÓDIGO]:[PRODUCTO FOCO]],8,0)</f>
        <v>ARVEJAS IQF ARDO  2,5 kg</v>
      </c>
      <c r="E1093" s="54" t="s">
        <v>3161</v>
      </c>
      <c r="F1093" s="54" t="s">
        <v>3162</v>
      </c>
      <c r="G1093" s="62" t="e">
        <f>+VLOOKUP(B1093,MaestraLP3[[#All],[CÓDIGO]:[PRODUCTO FOCO]],30,0)*100+0.1</f>
        <v>#VALUE!</v>
      </c>
      <c r="H1093" s="44" t="s">
        <v>3163</v>
      </c>
      <c r="I1093" s="44" t="s">
        <v>3163</v>
      </c>
      <c r="J1093">
        <f>+VLOOKUP(B1093,MaestraLP3[[#All],[CÓDIGO]:[PRODUCTO FOCO]],29,0)</f>
        <v>682.77999999999986</v>
      </c>
    </row>
    <row r="1094" spans="1:10" x14ac:dyDescent="0.35">
      <c r="A1094" s="54" t="s">
        <v>3160</v>
      </c>
      <c r="B1094" s="43">
        <v>104520710</v>
      </c>
      <c r="C1094" s="44" t="str">
        <f>+VLOOKUP(B1094,MaestraLP3[[#All],[CÓDIGO]:[PRODUCTO FOCO]],7,0)</f>
        <v>VERDURAS</v>
      </c>
      <c r="D1094" s="46" t="str">
        <f>+VLOOKUP(B1094,MaestraLP3[[#All],[CÓDIGO]:[PRODUCTO FOCO]],8,0)</f>
        <v>BROCOLI ARDO 1 kg</v>
      </c>
      <c r="E1094" s="54" t="s">
        <v>3161</v>
      </c>
      <c r="F1094" s="54" t="s">
        <v>3162</v>
      </c>
      <c r="G1094" s="62" t="e">
        <f>+VLOOKUP(B1094,MaestraLP3[[#All],[CÓDIGO]:[PRODUCTO FOCO]],30,0)*100+0.1</f>
        <v>#VALUE!</v>
      </c>
      <c r="H1094" s="44" t="s">
        <v>3163</v>
      </c>
      <c r="I1094" s="44" t="s">
        <v>3163</v>
      </c>
      <c r="J1094">
        <f>+VLOOKUP(B1094,MaestraLP3[[#All],[CÓDIGO]:[PRODUCTO FOCO]],29,0)</f>
        <v>719.33333333333337</v>
      </c>
    </row>
    <row r="1095" spans="1:10" x14ac:dyDescent="0.35">
      <c r="A1095" s="54" t="s">
        <v>3160</v>
      </c>
      <c r="B1095" s="43">
        <v>104539710</v>
      </c>
      <c r="C1095" s="44" t="str">
        <f>+VLOOKUP(B1095,MaestraLP3[[#All],[CÓDIGO]:[PRODUCTO FOCO]],7,0)</f>
        <v>VERDURAS</v>
      </c>
      <c r="D1095" s="46" t="str">
        <f>+VLOOKUP(B1095,MaestraLP3[[#All],[CÓDIGO]:[PRODUCTO FOCO]],8,0)</f>
        <v>CEBOLLA CUBOS IQF 2,5 KG ARDO</v>
      </c>
      <c r="E1095" s="54" t="s">
        <v>3161</v>
      </c>
      <c r="F1095" s="54" t="s">
        <v>3162</v>
      </c>
      <c r="G1095" s="62" t="e">
        <f>+VLOOKUP(B1095,MaestraLP3[[#All],[CÓDIGO]:[PRODUCTO FOCO]],30,0)*100+0.1</f>
        <v>#VALUE!</v>
      </c>
      <c r="H1095" s="44" t="s">
        <v>3163</v>
      </c>
      <c r="I1095" s="44" t="s">
        <v>3163</v>
      </c>
      <c r="J1095">
        <f>+VLOOKUP(B1095,MaestraLP3[[#All],[CÓDIGO]:[PRODUCTO FOCO]],29,0)</f>
        <v>1100.8</v>
      </c>
    </row>
    <row r="1096" spans="1:10" x14ac:dyDescent="0.35">
      <c r="A1096" s="54" t="s">
        <v>3160</v>
      </c>
      <c r="B1096" s="43">
        <v>104321070</v>
      </c>
      <c r="C1096" s="44" t="str">
        <f>+VLOOKUP(B1096,MaestraLP3[[#All],[CÓDIGO]:[PRODUCTO FOCO]],7,0)</f>
        <v>VERDURAS</v>
      </c>
      <c r="D1096" s="46" t="str">
        <f>+VLOOKUP(B1096,MaestraLP3[[#All],[CÓDIGO]:[PRODUCTO FOCO]],8,0)</f>
        <v>CHAMPIÑON LAMINADO IQF ARDO 2,5 kg</v>
      </c>
      <c r="E1096" s="54" t="s">
        <v>3161</v>
      </c>
      <c r="F1096" s="54" t="s">
        <v>3162</v>
      </c>
      <c r="G1096" s="62" t="e">
        <f>+VLOOKUP(B1096,MaestraLP3[[#All],[CÓDIGO]:[PRODUCTO FOCO]],30,0)*100+0.1</f>
        <v>#VALUE!</v>
      </c>
      <c r="H1096" s="44" t="s">
        <v>3163</v>
      </c>
      <c r="I1096" s="44" t="s">
        <v>3163</v>
      </c>
      <c r="J1096">
        <f>+VLOOKUP(B1096,MaestraLP3[[#All],[CÓDIGO]:[PRODUCTO FOCO]],29,0)</f>
        <v>1175.2360000000001</v>
      </c>
    </row>
    <row r="1097" spans="1:10" x14ac:dyDescent="0.35">
      <c r="A1097" s="54" t="s">
        <v>3160</v>
      </c>
      <c r="B1097" s="43">
        <v>104521770</v>
      </c>
      <c r="C1097" s="44" t="str">
        <f>+VLOOKUP(B1097,MaestraLP3[[#All],[CÓDIGO]:[PRODUCTO FOCO]],7,0)</f>
        <v>VERDURAS</v>
      </c>
      <c r="D1097" s="46" t="str">
        <f>+VLOOKUP(B1097,MaestraLP3[[#All],[CÓDIGO]:[PRODUCTO FOCO]],8,0)</f>
        <v>CHOCLO GRANO IQF ARDO 2,5 kg</v>
      </c>
      <c r="E1097" s="54" t="s">
        <v>3161</v>
      </c>
      <c r="F1097" s="54" t="s">
        <v>3162</v>
      </c>
      <c r="G1097" s="62" t="e">
        <f>+VLOOKUP(B1097,MaestraLP3[[#All],[CÓDIGO]:[PRODUCTO FOCO]],30,0)*100+0.1</f>
        <v>#VALUE!</v>
      </c>
      <c r="H1097" s="44" t="s">
        <v>3163</v>
      </c>
      <c r="I1097" s="44" t="s">
        <v>3163</v>
      </c>
      <c r="J1097">
        <f>+VLOOKUP(B1097,MaestraLP3[[#All],[CÓDIGO]:[PRODUCTO FOCO]],29,0)</f>
        <v>753.6</v>
      </c>
    </row>
    <row r="1098" spans="1:10" x14ac:dyDescent="0.35">
      <c r="A1098" s="54" t="s">
        <v>3160</v>
      </c>
      <c r="B1098" s="43">
        <v>104540460</v>
      </c>
      <c r="C1098" s="44" t="str">
        <f>+VLOOKUP(B1098,MaestraLP3[[#All],[CÓDIGO]:[PRODUCTO FOCO]],7,0)</f>
        <v>VERDURAS</v>
      </c>
      <c r="D1098" s="46" t="str">
        <f>+VLOOKUP(B1098,MaestraLP3[[#All],[CÓDIGO]:[PRODUCTO FOCO]],8,0)</f>
        <v>CHOCLO TROZO IQF MINUTO VERDE 1 kg</v>
      </c>
      <c r="E1098" s="54" t="s">
        <v>3161</v>
      </c>
      <c r="F1098" s="54" t="s">
        <v>3162</v>
      </c>
      <c r="G1098" s="62" t="e">
        <f>+VLOOKUP(B1098,MaestraLP3[[#All],[CÓDIGO]:[PRODUCTO FOCO]],30,0)*100+0.1</f>
        <v>#VALUE!</v>
      </c>
      <c r="H1098" s="44" t="s">
        <v>3163</v>
      </c>
      <c r="I1098" s="44" t="s">
        <v>3163</v>
      </c>
      <c r="J1098">
        <f>+VLOOKUP(B1098,MaestraLP3[[#All],[CÓDIGO]:[PRODUCTO FOCO]],29,0)</f>
        <v>743.33333333333337</v>
      </c>
    </row>
    <row r="1099" spans="1:10" x14ac:dyDescent="0.35">
      <c r="A1099" s="54" t="s">
        <v>3160</v>
      </c>
      <c r="B1099" s="43">
        <v>104300500</v>
      </c>
      <c r="C1099" s="44" t="str">
        <f>+VLOOKUP(B1099,MaestraLP3[[#All],[CÓDIGO]:[PRODUCTO FOCO]],7,0)</f>
        <v>VERDURAS</v>
      </c>
      <c r="D1099" s="46" t="str">
        <f>+VLOOKUP(B1099,MaestraLP3[[#All],[CÓDIGO]:[PRODUCTO FOCO]],8,0)</f>
        <v>COLIFLOR IQF ARDO 2,5 kg</v>
      </c>
      <c r="E1099" s="54" t="s">
        <v>3161</v>
      </c>
      <c r="F1099" s="54" t="s">
        <v>3162</v>
      </c>
      <c r="G1099" s="62" t="e">
        <f>+VLOOKUP(B1099,MaestraLP3[[#All],[CÓDIGO]:[PRODUCTO FOCO]],30,0)*100+0.1</f>
        <v>#VALUE!</v>
      </c>
      <c r="H1099" s="44" t="s">
        <v>3163</v>
      </c>
      <c r="I1099" s="44" t="s">
        <v>3163</v>
      </c>
      <c r="J1099">
        <f>+VLOOKUP(B1099,MaestraLP3[[#All],[CÓDIGO]:[PRODUCTO FOCO]],29,0)</f>
        <v>564.95600000000013</v>
      </c>
    </row>
    <row r="1100" spans="1:10" x14ac:dyDescent="0.35">
      <c r="A1100" s="54" t="s">
        <v>3160</v>
      </c>
      <c r="B1100" s="43">
        <v>104519710</v>
      </c>
      <c r="C1100" s="44" t="str">
        <f>+VLOOKUP(B1100,MaestraLP3[[#All],[CÓDIGO]:[PRODUCTO FOCO]],7,0)</f>
        <v>VERDURAS</v>
      </c>
      <c r="D1100" s="46" t="str">
        <f>+VLOOKUP(B1100,MaestraLP3[[#All],[CÓDIGO]:[PRODUCTO FOCO]],8,0)</f>
        <v>FONDOS ALCACHOFAS IQF ARDO 2,5 kg</v>
      </c>
      <c r="E1100" s="54" t="s">
        <v>3161</v>
      </c>
      <c r="F1100" s="54" t="s">
        <v>3162</v>
      </c>
      <c r="G1100" s="62" t="e">
        <f>+VLOOKUP(B1100,MaestraLP3[[#All],[CÓDIGO]:[PRODUCTO FOCO]],30,0)*100+0.1</f>
        <v>#VALUE!</v>
      </c>
      <c r="H1100" s="44" t="s">
        <v>3163</v>
      </c>
      <c r="I1100" s="44" t="s">
        <v>3163</v>
      </c>
      <c r="J1100">
        <f>+VLOOKUP(B1100,MaestraLP3[[#All],[CÓDIGO]:[PRODUCTO FOCO]],29,0)</f>
        <v>2004.3400000000001</v>
      </c>
    </row>
    <row r="1101" spans="1:10" x14ac:dyDescent="0.35">
      <c r="A1101" s="54" t="s">
        <v>3160</v>
      </c>
      <c r="B1101" s="43">
        <v>104515110</v>
      </c>
      <c r="C1101" s="44" t="str">
        <f>+VLOOKUP(B1101,MaestraLP3[[#All],[CÓDIGO]:[PRODUCTO FOCO]],7,0)</f>
        <v>VERDURAS</v>
      </c>
      <c r="D1101" s="46" t="str">
        <f>+VLOOKUP(B1101,MaestraLP3[[#All],[CÓDIGO]:[PRODUCTO FOCO]],8,0)</f>
        <v>POROTO VERDE C/FRANC IQF ARDO 2,5 kg</v>
      </c>
      <c r="E1101" s="54" t="s">
        <v>3161</v>
      </c>
      <c r="F1101" s="54" t="s">
        <v>3162</v>
      </c>
      <c r="G1101" s="62" t="e">
        <f>+VLOOKUP(B1101,MaestraLP3[[#All],[CÓDIGO]:[PRODUCTO FOCO]],30,0)*100+0.1</f>
        <v>#VALUE!</v>
      </c>
      <c r="H1101" s="44" t="s">
        <v>3163</v>
      </c>
      <c r="I1101" s="44" t="s">
        <v>3163</v>
      </c>
      <c r="J1101">
        <f>+VLOOKUP(B1101,MaestraLP3[[#All],[CÓDIGO]:[PRODUCTO FOCO]],29,0)</f>
        <v>764.97199999999998</v>
      </c>
    </row>
    <row r="1102" spans="1:10" x14ac:dyDescent="0.35">
      <c r="A1102" s="54" t="s">
        <v>3160</v>
      </c>
      <c r="B1102" s="43">
        <v>104540470</v>
      </c>
      <c r="C1102" s="44" t="str">
        <f>+VLOOKUP(B1102,MaestraLP3[[#All],[CÓDIGO]:[PRODUCTO FOCO]],7,0)</f>
        <v>VERDURAS</v>
      </c>
      <c r="D1102" s="46" t="str">
        <f>+VLOOKUP(B1102,MaestraLP3[[#All],[CÓDIGO]:[PRODUCTO FOCO]],8,0)</f>
        <v>POROTOS GRANADOS IQF MINUTO VERDE 1 kg</v>
      </c>
      <c r="E1102" s="54" t="s">
        <v>3161</v>
      </c>
      <c r="F1102" s="54" t="s">
        <v>3162</v>
      </c>
      <c r="G1102" s="62" t="e">
        <f>+VLOOKUP(B1102,MaestraLP3[[#All],[CÓDIGO]:[PRODUCTO FOCO]],30,0)*100+0.1</f>
        <v>#VALUE!</v>
      </c>
      <c r="H1102" s="44" t="s">
        <v>3163</v>
      </c>
      <c r="I1102" s="44" t="s">
        <v>3163</v>
      </c>
      <c r="J1102">
        <f>+VLOOKUP(B1102,MaestraLP3[[#All],[CÓDIGO]:[PRODUCTO FOCO]],29,0)</f>
        <v>1126.6666666666667</v>
      </c>
    </row>
    <row r="1103" spans="1:10" x14ac:dyDescent="0.35">
      <c r="A1103" s="54" t="s">
        <v>3160</v>
      </c>
      <c r="B1103" s="43">
        <v>104545030</v>
      </c>
      <c r="C1103" s="44" t="str">
        <f>+VLOOKUP(B1103,MaestraLP3[[#All],[CÓDIGO]:[PRODUCTO FOCO]],7,0)</f>
        <v>MEZCLAS ESPECIALES</v>
      </c>
      <c r="D1103" s="46" t="str">
        <f>+VLOOKUP(B1103,MaestraLP3[[#All],[CÓDIGO]:[PRODUCTO FOCO]],8,0)</f>
        <v>PRIMAVERA VERDURAS 1 KG</v>
      </c>
      <c r="E1103" s="54" t="s">
        <v>3161</v>
      </c>
      <c r="F1103" s="54" t="s">
        <v>3162</v>
      </c>
      <c r="G1103" s="62" t="e">
        <f>+VLOOKUP(B1103,MaestraLP3[[#All],[CÓDIGO]:[PRODUCTO FOCO]],30,0)*100+0.1</f>
        <v>#VALUE!</v>
      </c>
      <c r="H1103" s="44" t="s">
        <v>3163</v>
      </c>
      <c r="I1103" s="44" t="s">
        <v>3163</v>
      </c>
      <c r="J1103">
        <f>+VLOOKUP(B1103,MaestraLP3[[#All],[CÓDIGO]:[PRODUCTO FOCO]],29,0)</f>
        <v>945</v>
      </c>
    </row>
    <row r="1104" spans="1:10" x14ac:dyDescent="0.35">
      <c r="A1104" s="54" t="s">
        <v>3160</v>
      </c>
      <c r="B1104" s="43">
        <v>104519920</v>
      </c>
      <c r="C1104" s="44" t="str">
        <f>+VLOOKUP(B1104,MaestraLP3[[#All],[CÓDIGO]:[PRODUCTO FOCO]],7,0)</f>
        <v>ARROZ</v>
      </c>
      <c r="D1104" s="46" t="str">
        <f>+VLOOKUP(B1104,MaestraLP3[[#All],[CÓDIGO]:[PRODUCTO FOCO]],8,0)</f>
        <v>ARROZ G1 MIRAFLORES 1 kg</v>
      </c>
      <c r="E1104" s="54" t="s">
        <v>3161</v>
      </c>
      <c r="F1104" s="54" t="s">
        <v>3162</v>
      </c>
      <c r="G1104" s="62" t="e">
        <f>+VLOOKUP(B1104,MaestraLP3[[#All],[CÓDIGO]:[PRODUCTO FOCO]],30,0)*100+0.1</f>
        <v>#VALUE!</v>
      </c>
      <c r="H1104" s="44" t="s">
        <v>3163</v>
      </c>
      <c r="I1104" s="44" t="s">
        <v>3163</v>
      </c>
      <c r="J1104">
        <f>+VLOOKUP(B1104,MaestraLP3[[#All],[CÓDIGO]:[PRODUCTO FOCO]],29,0)</f>
        <v>914.32999999999993</v>
      </c>
    </row>
    <row r="1105" spans="1:10" x14ac:dyDescent="0.35">
      <c r="A1105" s="54" t="s">
        <v>3160</v>
      </c>
      <c r="B1105" s="43">
        <v>150001807</v>
      </c>
      <c r="C1105" s="44" t="str">
        <f>+VLOOKUP(B1105,MaestraLP3[[#All],[CÓDIGO]:[PRODUCTO FOCO]],7,0)</f>
        <v>ARROZ</v>
      </c>
      <c r="D1105" s="46" t="str">
        <f>+VLOOKUP(B1105,MaestraLP3[[#All],[CÓDIGO]:[PRODUCTO FOCO]],8,0)</f>
        <v>ARROZ G1 NACIONAL TUCAPEL 2 kg</v>
      </c>
      <c r="E1105" s="54" t="s">
        <v>3161</v>
      </c>
      <c r="F1105" s="54" t="s">
        <v>3162</v>
      </c>
      <c r="G1105" s="62" t="e">
        <f>+VLOOKUP(B1105,MaestraLP3[[#All],[CÓDIGO]:[PRODUCTO FOCO]],30,0)*100+0.1</f>
        <v>#VALUE!</v>
      </c>
      <c r="H1105" s="44" t="s">
        <v>3163</v>
      </c>
      <c r="I1105" s="44" t="s">
        <v>3163</v>
      </c>
      <c r="J1105">
        <f>+VLOOKUP(B1105,MaestraLP3[[#All],[CÓDIGO]:[PRODUCTO FOCO]],29,0)</f>
        <v>1195.92</v>
      </c>
    </row>
    <row r="1106" spans="1:10" x14ac:dyDescent="0.35">
      <c r="A1106" s="54" t="s">
        <v>3160</v>
      </c>
      <c r="B1106" s="43">
        <v>104537640</v>
      </c>
      <c r="C1106" s="44" t="str">
        <f>+VLOOKUP(B1106,MaestraLP3[[#All],[CÓDIGO]:[PRODUCTO FOCO]],7,0)</f>
        <v>ARROZ</v>
      </c>
      <c r="D1106" s="46" t="str">
        <f>+VLOOKUP(B1106,MaestraLP3[[#All],[CÓDIGO]:[PRODUCTO FOCO]],8,0)</f>
        <v>ARROZ G2 BLUE BONNET TUCAPEL 1 KG</v>
      </c>
      <c r="E1106" s="54" t="s">
        <v>3161</v>
      </c>
      <c r="F1106" s="54" t="s">
        <v>3162</v>
      </c>
      <c r="G1106" s="62" t="e">
        <f>+VLOOKUP(B1106,MaestraLP3[[#All],[CÓDIGO]:[PRODUCTO FOCO]],30,0)*100+0.1</f>
        <v>#VALUE!</v>
      </c>
      <c r="H1106" s="44" t="s">
        <v>3163</v>
      </c>
      <c r="I1106" s="44" t="s">
        <v>3163</v>
      </c>
      <c r="J1106">
        <f>+VLOOKUP(B1106,MaestraLP3[[#All],[CÓDIGO]:[PRODUCTO FOCO]],29,0)</f>
        <v>622</v>
      </c>
    </row>
    <row r="1107" spans="1:10" x14ac:dyDescent="0.35">
      <c r="A1107" s="54" t="s">
        <v>3160</v>
      </c>
      <c r="B1107" s="43">
        <v>104535120</v>
      </c>
      <c r="C1107" s="44" t="str">
        <f>+VLOOKUP(B1107,MaestraLP3[[#All],[CÓDIGO]:[PRODUCTO FOCO]],7,0)</f>
        <v>ARROZ</v>
      </c>
      <c r="D1107" s="46" t="str">
        <f>+VLOOKUP(B1107,MaestraLP3[[#All],[CÓDIGO]:[PRODUCTO FOCO]],8,0)</f>
        <v>ARROZ G2 LOS GRANOS 1 kg</v>
      </c>
      <c r="E1107" s="54" t="s">
        <v>3161</v>
      </c>
      <c r="F1107" s="54" t="s">
        <v>3162</v>
      </c>
      <c r="G1107" s="62" t="e">
        <f>+VLOOKUP(B1107,MaestraLP3[[#All],[CÓDIGO]:[PRODUCTO FOCO]],30,0)*100+0.1</f>
        <v>#VALUE!</v>
      </c>
      <c r="H1107" s="44" t="s">
        <v>3163</v>
      </c>
      <c r="I1107" s="44" t="s">
        <v>3163</v>
      </c>
      <c r="J1107">
        <f>+VLOOKUP(B1107,MaestraLP3[[#All],[CÓDIGO]:[PRODUCTO FOCO]],29,0)</f>
        <v>688.1</v>
      </c>
    </row>
    <row r="1108" spans="1:10" x14ac:dyDescent="0.35">
      <c r="A1108" s="54" t="s">
        <v>3160</v>
      </c>
      <c r="B1108" s="43">
        <v>104513000</v>
      </c>
      <c r="C1108" s="44" t="str">
        <f>+VLOOKUP(B1108,MaestraLP3[[#All],[CÓDIGO]:[PRODUCTO FOCO]],7,0)</f>
        <v>ARROZ</v>
      </c>
      <c r="D1108" s="46" t="str">
        <f>+VLOOKUP(B1108,MaestraLP3[[#All],[CÓDIGO]:[PRODUCTO FOCO]],8,0)</f>
        <v>ARROZ G2 MIRAFLORES NACIONAL 1 kg</v>
      </c>
      <c r="E1108" s="54" t="s">
        <v>3161</v>
      </c>
      <c r="F1108" s="54" t="s">
        <v>3162</v>
      </c>
      <c r="G1108" s="62" t="e">
        <f>+VLOOKUP(B1108,MaestraLP3[[#All],[CÓDIGO]:[PRODUCTO FOCO]],30,0)*100+0.1</f>
        <v>#VALUE!</v>
      </c>
      <c r="H1108" s="44" t="s">
        <v>3163</v>
      </c>
      <c r="I1108" s="44" t="s">
        <v>3163</v>
      </c>
      <c r="J1108">
        <f>+VLOOKUP(B1108,MaestraLP3[[#All],[CÓDIGO]:[PRODUCTO FOCO]],29,0)</f>
        <v>629.43200000000002</v>
      </c>
    </row>
    <row r="1109" spans="1:10" x14ac:dyDescent="0.35">
      <c r="A1109" s="54" t="s">
        <v>3160</v>
      </c>
      <c r="B1109" s="43">
        <v>104520620</v>
      </c>
      <c r="C1109" s="44" t="str">
        <f>+VLOOKUP(B1109,MaestraLP3[[#All],[CÓDIGO]:[PRODUCTO FOCO]],7,0)</f>
        <v>ARROZ</v>
      </c>
      <c r="D1109" s="46" t="str">
        <f>+VLOOKUP(B1109,MaestraLP3[[#All],[CÓDIGO]:[PRODUCTO FOCO]],8,0)</f>
        <v>ARROZ G2 TUCAPEL NACIONAL 2 kg</v>
      </c>
      <c r="E1109" s="54" t="s">
        <v>3161</v>
      </c>
      <c r="F1109" s="54" t="s">
        <v>3162</v>
      </c>
      <c r="G1109" s="62" t="e">
        <f>+VLOOKUP(B1109,MaestraLP3[[#All],[CÓDIGO]:[PRODUCTO FOCO]],30,0)*100+0.1</f>
        <v>#VALUE!</v>
      </c>
      <c r="H1109" s="44" t="s">
        <v>3163</v>
      </c>
      <c r="I1109" s="44" t="s">
        <v>3163</v>
      </c>
      <c r="J1109">
        <f>+VLOOKUP(B1109,MaestraLP3[[#All],[CÓDIGO]:[PRODUCTO FOCO]],29,0)</f>
        <v>886.9</v>
      </c>
    </row>
    <row r="1110" spans="1:10" x14ac:dyDescent="0.35">
      <c r="A1110" s="54" t="s">
        <v>3160</v>
      </c>
      <c r="B1110" s="43">
        <v>104544250</v>
      </c>
      <c r="C1110" s="44" t="str">
        <f>+VLOOKUP(B1110,MaestraLP3[[#All],[CÓDIGO]:[PRODUCTO FOCO]],7,0)</f>
        <v>ARROZ</v>
      </c>
      <c r="D1110" s="46" t="str">
        <f>+VLOOKUP(B1110,MaestraLP3[[#All],[CÓDIGO]:[PRODUCTO FOCO]],8,0)</f>
        <v>ARROZ PREGRANEADO G1 1 KG</v>
      </c>
      <c r="E1110" s="54" t="s">
        <v>3161</v>
      </c>
      <c r="F1110" s="54" t="s">
        <v>3162</v>
      </c>
      <c r="G1110" s="62" t="e">
        <f>+VLOOKUP(B1110,MaestraLP3[[#All],[CÓDIGO]:[PRODUCTO FOCO]],30,0)*100+0.1</f>
        <v>#VALUE!</v>
      </c>
      <c r="H1110" s="44" t="s">
        <v>3163</v>
      </c>
      <c r="I1110" s="44" t="s">
        <v>3163</v>
      </c>
      <c r="J1110">
        <f>+VLOOKUP(B1110,MaestraLP3[[#All],[CÓDIGO]:[PRODUCTO FOCO]],29,0)</f>
        <v>965.7</v>
      </c>
    </row>
    <row r="1111" spans="1:10" x14ac:dyDescent="0.35">
      <c r="A1111" s="54" t="s">
        <v>3160</v>
      </c>
      <c r="B1111" s="43">
        <v>150001092</v>
      </c>
      <c r="C1111" s="44" t="str">
        <f>+VLOOKUP(B1111,MaestraLP3[[#All],[CÓDIGO]:[PRODUCTO FOCO]],7,0)</f>
        <v>ARROZ</v>
      </c>
      <c r="D1111" s="46" t="str">
        <f>+VLOOKUP(B1111,MaestraLP3[[#All],[CÓDIGO]:[PRODUCTO FOCO]],8,0)</f>
        <v>ARROZ RISOTTO ITALIANO TUCAPEL 1 kg</v>
      </c>
      <c r="E1111" s="54" t="s">
        <v>3161</v>
      </c>
      <c r="F1111" s="54" t="s">
        <v>3162</v>
      </c>
      <c r="G1111" s="62" t="e">
        <f>+VLOOKUP(B1111,MaestraLP3[[#All],[CÓDIGO]:[PRODUCTO FOCO]],30,0)*100+0.1</f>
        <v>#VALUE!</v>
      </c>
      <c r="H1111" s="44" t="s">
        <v>3163</v>
      </c>
      <c r="I1111" s="44" t="s">
        <v>3163</v>
      </c>
      <c r="J1111">
        <f>+VLOOKUP(B1111,MaestraLP3[[#All],[CÓDIGO]:[PRODUCTO FOCO]],29,0)</f>
        <v>980</v>
      </c>
    </row>
    <row r="1112" spans="1:10" x14ac:dyDescent="0.35">
      <c r="A1112" s="54" t="s">
        <v>3160</v>
      </c>
      <c r="B1112" s="43">
        <v>104529990</v>
      </c>
      <c r="C1112" s="44" t="str">
        <f>+VLOOKUP(B1112,MaestraLP3[[#All],[CÓDIGO]:[PRODUCTO FOCO]],7,0)</f>
        <v>ARROZ</v>
      </c>
      <c r="D1112" s="46" t="str">
        <f>+VLOOKUP(B1112,MaestraLP3[[#All],[CÓDIGO]:[PRODUCTO FOCO]],8,0)</f>
        <v>ARROZ SUSHI TUCAPEL 2 kg</v>
      </c>
      <c r="E1112" s="54" t="s">
        <v>3161</v>
      </c>
      <c r="F1112" s="54" t="s">
        <v>3162</v>
      </c>
      <c r="G1112" s="62" t="e">
        <f>+VLOOKUP(B1112,MaestraLP3[[#All],[CÓDIGO]:[PRODUCTO FOCO]],30,0)*100+0.1</f>
        <v>#VALUE!</v>
      </c>
      <c r="H1112" s="44" t="s">
        <v>3163</v>
      </c>
      <c r="I1112" s="44" t="s">
        <v>3163</v>
      </c>
      <c r="J1112">
        <f>+VLOOKUP(B1112,MaestraLP3[[#All],[CÓDIGO]:[PRODUCTO FOCO]],29,0)</f>
        <v>893.5</v>
      </c>
    </row>
    <row r="1113" spans="1:10" x14ac:dyDescent="0.35">
      <c r="A1113" s="54" t="s">
        <v>3160</v>
      </c>
      <c r="B1113" s="43">
        <v>104526080</v>
      </c>
      <c r="C1113" s="44" t="str">
        <f>+VLOOKUP(B1113,MaestraLP3[[#All],[CÓDIGO]:[PRODUCTO FOCO]],7,0)</f>
        <v>AZUCAR Y ENDULZANTES</v>
      </c>
      <c r="D1113" s="46" t="str">
        <f>+VLOOKUP(B1113,MaestraLP3[[#All],[CÓDIGO]:[PRODUCTO FOCO]],8,0)</f>
        <v>AZUCAR G2 BONANZA 1 kg</v>
      </c>
      <c r="E1113" s="54" t="s">
        <v>3161</v>
      </c>
      <c r="F1113" s="54" t="s">
        <v>3162</v>
      </c>
      <c r="G1113" s="62" t="e">
        <f>+VLOOKUP(B1113,MaestraLP3[[#All],[CÓDIGO]:[PRODUCTO FOCO]],30,0)*100+0.1</f>
        <v>#VALUE!</v>
      </c>
      <c r="H1113" s="44" t="s">
        <v>3163</v>
      </c>
      <c r="I1113" s="44" t="s">
        <v>3163</v>
      </c>
      <c r="J1113">
        <f>+VLOOKUP(B1113,MaestraLP3[[#All],[CÓDIGO]:[PRODUCTO FOCO]],29,0)</f>
        <v>269.9799999999999</v>
      </c>
    </row>
    <row r="1114" spans="1:10" x14ac:dyDescent="0.35">
      <c r="A1114" s="54" t="s">
        <v>3160</v>
      </c>
      <c r="B1114" s="43">
        <v>104534660</v>
      </c>
      <c r="C1114" s="44" t="str">
        <f>+VLOOKUP(B1114,MaestraLP3[[#All],[CÓDIGO]:[PRODUCTO FOCO]],7,0)</f>
        <v>AZUCAR Y ENDULZANTES</v>
      </c>
      <c r="D1114" s="46" t="str">
        <f>+VLOOKUP(B1114,MaestraLP3[[#All],[CÓDIGO]:[PRODUCTO FOCO]],8,0)</f>
        <v>AZUCAR G2 DAMA BLANCA 1 kg</v>
      </c>
      <c r="E1114" s="54" t="s">
        <v>3161</v>
      </c>
      <c r="F1114" s="54" t="s">
        <v>3162</v>
      </c>
      <c r="G1114" s="62" t="e">
        <f>+VLOOKUP(B1114,MaestraLP3[[#All],[CÓDIGO]:[PRODUCTO FOCO]],30,0)*100+0.1</f>
        <v>#VALUE!</v>
      </c>
      <c r="H1114" s="44" t="s">
        <v>3163</v>
      </c>
      <c r="I1114" s="44" t="s">
        <v>3163</v>
      </c>
      <c r="J1114">
        <f>+VLOOKUP(B1114,MaestraLP3[[#All],[CÓDIGO]:[PRODUCTO FOCO]],29,0)</f>
        <v>164.04999999999998</v>
      </c>
    </row>
    <row r="1115" spans="1:10" x14ac:dyDescent="0.35">
      <c r="A1115" s="54" t="s">
        <v>3160</v>
      </c>
      <c r="B1115" s="43">
        <v>150000893</v>
      </c>
      <c r="C1115" s="44" t="str">
        <f>+VLOOKUP(B1115,MaestraLP3[[#All],[CÓDIGO]:[PRODUCTO FOCO]],7,0)</f>
        <v>AZUCAR Y ENDULZANTES</v>
      </c>
      <c r="D1115" s="46" t="str">
        <f>+VLOOKUP(B1115,MaestraLP3[[#All],[CÓDIGO]:[PRODUCTO FOCO]],8,0)</f>
        <v>AZUCAR G2 IANSA 1 kg</v>
      </c>
      <c r="E1115" s="54" t="s">
        <v>3161</v>
      </c>
      <c r="F1115" s="54" t="s">
        <v>3162</v>
      </c>
      <c r="G1115" s="62" t="e">
        <f>+VLOOKUP(B1115,MaestraLP3[[#All],[CÓDIGO]:[PRODUCTO FOCO]],30,0)*100+0.1</f>
        <v>#VALUE!</v>
      </c>
      <c r="H1115" s="44" t="s">
        <v>3163</v>
      </c>
      <c r="I1115" s="44" t="s">
        <v>3163</v>
      </c>
      <c r="J1115">
        <f>+VLOOKUP(B1115,MaestraLP3[[#All],[CÓDIGO]:[PRODUCTO FOCO]],29,0)</f>
        <v>166.03999999999996</v>
      </c>
    </row>
    <row r="1116" spans="1:10" x14ac:dyDescent="0.35">
      <c r="A1116" s="54" t="s">
        <v>3160</v>
      </c>
      <c r="B1116" s="43">
        <v>104534100</v>
      </c>
      <c r="C1116" s="44" t="str">
        <f>+VLOOKUP(B1116,MaestraLP3[[#All],[CÓDIGO]:[PRODUCTO FOCO]],7,0)</f>
        <v>AZUCAR Y ENDULZANTES</v>
      </c>
      <c r="D1116" s="46" t="str">
        <f>+VLOOKUP(B1116,MaestraLP3[[#All],[CÓDIGO]:[PRODUCTO FOCO]],8,0)</f>
        <v>AZUCAR RUBIA IANSA 500 g</v>
      </c>
      <c r="E1116" s="54" t="s">
        <v>3161</v>
      </c>
      <c r="F1116" s="54" t="s">
        <v>3162</v>
      </c>
      <c r="G1116" s="62" t="e">
        <f>+VLOOKUP(B1116,MaestraLP3[[#All],[CÓDIGO]:[PRODUCTO FOCO]],30,0)*100+0.1</f>
        <v>#VALUE!</v>
      </c>
      <c r="H1116" s="44" t="s">
        <v>3163</v>
      </c>
      <c r="I1116" s="44" t="s">
        <v>3163</v>
      </c>
      <c r="J1116">
        <f>+VLOOKUP(B1116,MaestraLP3[[#All],[CÓDIGO]:[PRODUCTO FOCO]],29,0)</f>
        <v>738.11111111111109</v>
      </c>
    </row>
    <row r="1117" spans="1:10" x14ac:dyDescent="0.35">
      <c r="A1117" s="54" t="s">
        <v>3160</v>
      </c>
      <c r="B1117" s="43">
        <v>104528710</v>
      </c>
      <c r="C1117" s="44" t="str">
        <f>+VLOOKUP(B1117,MaestraLP3[[#All],[CÓDIGO]:[PRODUCTO FOCO]],7,0)</f>
        <v>AZUCAR Y ENDULZANTES</v>
      </c>
      <c r="D1117" s="46" t="str">
        <f>+VLOOKUP(B1117,MaestraLP3[[#All],[CÓDIGO]:[PRODUCTO FOCO]],8,0)</f>
        <v>STEVIA LIQUIDA CERO K IANSA 250 ml</v>
      </c>
      <c r="E1117" s="54" t="s">
        <v>3161</v>
      </c>
      <c r="F1117" s="54" t="s">
        <v>3162</v>
      </c>
      <c r="G1117" s="62" t="e">
        <f>+VLOOKUP(B1117,MaestraLP3[[#All],[CÓDIGO]:[PRODUCTO FOCO]],30,0)*100+0.1</f>
        <v>#VALUE!</v>
      </c>
      <c r="H1117" s="44" t="s">
        <v>3163</v>
      </c>
      <c r="I1117" s="44" t="s">
        <v>3163</v>
      </c>
      <c r="J1117">
        <f>+VLOOKUP(B1117,MaestraLP3[[#All],[CÓDIGO]:[PRODUCTO FOCO]],29,0)</f>
        <v>5673.5</v>
      </c>
    </row>
    <row r="1118" spans="1:10" x14ac:dyDescent="0.35">
      <c r="A1118" s="54" t="s">
        <v>3160</v>
      </c>
      <c r="B1118" s="43">
        <v>104527560</v>
      </c>
      <c r="C1118" s="44" t="str">
        <f>+VLOOKUP(B1118,MaestraLP3[[#All],[CÓDIGO]:[PRODUCTO FOCO]],7,0)</f>
        <v>CEREALES</v>
      </c>
      <c r="D1118" s="46" t="str">
        <f>+VLOOKUP(B1118,MaestraLP3[[#All],[CÓDIGO]:[PRODUCTO FOCO]],8,0)</f>
        <v>AVENA INSTANTANEA PURA AVENA 500 g</v>
      </c>
      <c r="E1118" s="54" t="s">
        <v>3161</v>
      </c>
      <c r="F1118" s="54" t="s">
        <v>3162</v>
      </c>
      <c r="G1118" s="62" t="e">
        <f>+VLOOKUP(B1118,MaestraLP3[[#All],[CÓDIGO]:[PRODUCTO FOCO]],30,0)*100+0.1</f>
        <v>#VALUE!</v>
      </c>
      <c r="H1118" s="44" t="s">
        <v>3163</v>
      </c>
      <c r="I1118" s="44" t="s">
        <v>3163</v>
      </c>
      <c r="J1118">
        <f>+VLOOKUP(B1118,MaestraLP3[[#All],[CÓDIGO]:[PRODUCTO FOCO]],29,0)</f>
        <v>457.5</v>
      </c>
    </row>
    <row r="1119" spans="1:10" x14ac:dyDescent="0.35">
      <c r="A1119" s="54" t="s">
        <v>3160</v>
      </c>
      <c r="B1119" s="43">
        <v>104527550</v>
      </c>
      <c r="C1119" s="44" t="str">
        <f>+VLOOKUP(B1119,MaestraLP3[[#All],[CÓDIGO]:[PRODUCTO FOCO]],7,0)</f>
        <v>CEREALES</v>
      </c>
      <c r="D1119" s="46" t="str">
        <f>+VLOOKUP(B1119,MaestraLP3[[#All],[CÓDIGO]:[PRODUCTO FOCO]],8,0)</f>
        <v>AVENA INSTANTANEA PURA AVENA 900 g</v>
      </c>
      <c r="E1119" s="54" t="s">
        <v>3161</v>
      </c>
      <c r="F1119" s="54" t="s">
        <v>3162</v>
      </c>
      <c r="G1119" s="62" t="e">
        <f>+VLOOKUP(B1119,MaestraLP3[[#All],[CÓDIGO]:[PRODUCTO FOCO]],30,0)*100+0.1</f>
        <v>#VALUE!</v>
      </c>
      <c r="H1119" s="44" t="s">
        <v>3163</v>
      </c>
      <c r="I1119" s="44" t="s">
        <v>3163</v>
      </c>
      <c r="J1119">
        <f>+VLOOKUP(B1119,MaestraLP3[[#All],[CÓDIGO]:[PRODUCTO FOCO]],29,0)</f>
        <v>444.44444444444446</v>
      </c>
    </row>
    <row r="1120" spans="1:10" x14ac:dyDescent="0.35">
      <c r="A1120" s="54" t="s">
        <v>3160</v>
      </c>
      <c r="B1120" s="43">
        <v>150000397</v>
      </c>
      <c r="C1120" s="44" t="e">
        <f>+VLOOKUP(B1120,MaestraLP3[[#All],[CÓDIGO]:[PRODUCTO FOCO]],7,0)</f>
        <v>#N/A</v>
      </c>
      <c r="D1120" s="46" t="e">
        <f>+VLOOKUP(B1120,MaestraLP3[[#All],[CÓDIGO]:[PRODUCTO FOCO]],8,0)</f>
        <v>#N/A</v>
      </c>
      <c r="E1120" s="54" t="s">
        <v>3161</v>
      </c>
      <c r="F1120" s="54" t="s">
        <v>3162</v>
      </c>
      <c r="G1120" s="62" t="e">
        <f>+VLOOKUP(B1120,MaestraLP3[[#All],[CÓDIGO]:[PRODUCTO FOCO]],30,0)*100+0.1</f>
        <v>#N/A</v>
      </c>
      <c r="H1120" s="44" t="s">
        <v>3163</v>
      </c>
      <c r="I1120" s="44" t="s">
        <v>3163</v>
      </c>
      <c r="J1120" t="e">
        <f>+VLOOKUP(B1120,MaestraLP3[[#All],[CÓDIGO]:[PRODUCTO FOCO]],29,0)</f>
        <v>#N/A</v>
      </c>
    </row>
    <row r="1121" spans="1:10" x14ac:dyDescent="0.35">
      <c r="A1121" s="54" t="s">
        <v>3160</v>
      </c>
      <c r="B1121" s="43">
        <v>150000400</v>
      </c>
      <c r="C1121" s="44" t="str">
        <f>+VLOOKUP(B1121,MaestraLP3[[#All],[CÓDIGO]:[PRODUCTO FOCO]],7,0)</f>
        <v>CEREALES</v>
      </c>
      <c r="D1121" s="46" t="str">
        <f>+VLOOKUP(B1121,MaestraLP3[[#All],[CÓDIGO]:[PRODUCTO FOCO]],8,0)</f>
        <v>CEREAL FITNESS NESTLE 600 g</v>
      </c>
      <c r="E1121" s="54" t="s">
        <v>3161</v>
      </c>
      <c r="F1121" s="54" t="s">
        <v>3162</v>
      </c>
      <c r="G1121" s="62" t="e">
        <f>+VLOOKUP(B1121,MaestraLP3[[#All],[CÓDIGO]:[PRODUCTO FOCO]],30,0)*100+0.1</f>
        <v>#VALUE!</v>
      </c>
      <c r="H1121" s="44" t="s">
        <v>3163</v>
      </c>
      <c r="I1121" s="44" t="s">
        <v>3163</v>
      </c>
      <c r="J1121">
        <f>+VLOOKUP(B1121,MaestraLP3[[#All],[CÓDIGO]:[PRODUCTO FOCO]],29,0)</f>
        <v>1548.770833333333</v>
      </c>
    </row>
    <row r="1122" spans="1:10" x14ac:dyDescent="0.35">
      <c r="A1122" s="54" t="s">
        <v>3160</v>
      </c>
      <c r="B1122" s="43">
        <v>104530550</v>
      </c>
      <c r="C1122" s="44" t="str">
        <f>+VLOOKUP(B1122,MaestraLP3[[#All],[CÓDIGO]:[PRODUCTO FOCO]],7,0)</f>
        <v>CEREALES</v>
      </c>
      <c r="D1122" s="46" t="str">
        <f>+VLOOKUP(B1122,MaestraLP3[[#All],[CÓDIGO]:[PRODUCTO FOCO]],8,0)</f>
        <v>CEREAL ZUCOSOS NESTLE 500 g</v>
      </c>
      <c r="E1122" s="54" t="s">
        <v>3161</v>
      </c>
      <c r="F1122" s="54" t="s">
        <v>3162</v>
      </c>
      <c r="G1122" s="62" t="e">
        <f>+VLOOKUP(B1122,MaestraLP3[[#All],[CÓDIGO]:[PRODUCTO FOCO]],30,0)*100+0.1</f>
        <v>#VALUE!</v>
      </c>
      <c r="H1122" s="44" t="s">
        <v>3163</v>
      </c>
      <c r="I1122" s="44" t="s">
        <v>3163</v>
      </c>
      <c r="J1122">
        <f>+VLOOKUP(B1122,MaestraLP3[[#All],[CÓDIGO]:[PRODUCTO FOCO]],29,0)</f>
        <v>1578</v>
      </c>
    </row>
    <row r="1123" spans="1:10" x14ac:dyDescent="0.35">
      <c r="A1123" s="54" t="s">
        <v>3160</v>
      </c>
      <c r="B1123" s="43">
        <v>150000016</v>
      </c>
      <c r="C1123" s="44" t="e">
        <f>+VLOOKUP(B1123,MaestraLP3[[#All],[CÓDIGO]:[PRODUCTO FOCO]],7,0)</f>
        <v>#N/A</v>
      </c>
      <c r="D1123" s="46" t="e">
        <f>+VLOOKUP(B1123,MaestraLP3[[#All],[CÓDIGO]:[PRODUCTO FOCO]],8,0)</f>
        <v>#N/A</v>
      </c>
      <c r="E1123" s="54" t="s">
        <v>3161</v>
      </c>
      <c r="F1123" s="54" t="s">
        <v>3162</v>
      </c>
      <c r="G1123" s="62" t="e">
        <f>+VLOOKUP(B1123,MaestraLP3[[#All],[CÓDIGO]:[PRODUCTO FOCO]],30,0)*100+0.1</f>
        <v>#N/A</v>
      </c>
      <c r="H1123" s="44" t="s">
        <v>3163</v>
      </c>
      <c r="I1123" s="44" t="s">
        <v>3163</v>
      </c>
      <c r="J1123" t="e">
        <f>+VLOOKUP(B1123,MaestraLP3[[#All],[CÓDIGO]:[PRODUCTO FOCO]],29,0)</f>
        <v>#N/A</v>
      </c>
    </row>
    <row r="1124" spans="1:10" x14ac:dyDescent="0.35">
      <c r="A1124" s="54" t="s">
        <v>3160</v>
      </c>
      <c r="B1124" s="43">
        <v>104538320</v>
      </c>
      <c r="C1124" s="44" t="str">
        <f>+VLOOKUP(B1124,MaestraLP3[[#All],[CÓDIGO]:[PRODUCTO FOCO]],7,0)</f>
        <v>CEREALES</v>
      </c>
      <c r="D1124" s="46" t="str">
        <f>+VLOOKUP(B1124,MaestraLP3[[#All],[CÓDIGO]:[PRODUCTO FOCO]],8,0)</f>
        <v>GRANOLA MIEL Y ALMENDRAS VIVO 330 G</v>
      </c>
      <c r="E1124" s="54" t="s">
        <v>3161</v>
      </c>
      <c r="F1124" s="54" t="s">
        <v>3162</v>
      </c>
      <c r="G1124" s="62" t="e">
        <f>+VLOOKUP(B1124,MaestraLP3[[#All],[CÓDIGO]:[PRODUCTO FOCO]],30,0)*100+0.1</f>
        <v>#VALUE!</v>
      </c>
      <c r="H1124" s="44" t="s">
        <v>3163</v>
      </c>
      <c r="I1124" s="44" t="s">
        <v>3163</v>
      </c>
      <c r="J1124">
        <f>+VLOOKUP(B1124,MaestraLP3[[#All],[CÓDIGO]:[PRODUCTO FOCO]],29,0)</f>
        <v>1683.0808080808083</v>
      </c>
    </row>
    <row r="1125" spans="1:10" x14ac:dyDescent="0.35">
      <c r="A1125" s="54" t="s">
        <v>3160</v>
      </c>
      <c r="B1125" s="43">
        <v>104532130</v>
      </c>
      <c r="C1125" s="44" t="str">
        <f>+VLOOKUP(B1125,MaestraLP3[[#All],[CÓDIGO]:[PRODUCTO FOCO]],7,0)</f>
        <v>CEREALES</v>
      </c>
      <c r="D1125" s="46" t="str">
        <f>+VLOOKUP(B1125,MaestraLP3[[#All],[CÓDIGO]:[PRODUCTO FOCO]],8,0)</f>
        <v>QUINOA BLANCA ZANAFOODS 1 kg</v>
      </c>
      <c r="E1125" s="54" t="s">
        <v>3161</v>
      </c>
      <c r="F1125" s="54" t="s">
        <v>3162</v>
      </c>
      <c r="G1125" s="62" t="e">
        <f>+VLOOKUP(B1125,MaestraLP3[[#All],[CÓDIGO]:[PRODUCTO FOCO]],30,0)*100+0.1</f>
        <v>#VALUE!</v>
      </c>
      <c r="H1125" s="44" t="s">
        <v>3163</v>
      </c>
      <c r="I1125" s="44" t="s">
        <v>3163</v>
      </c>
      <c r="J1125">
        <f>+VLOOKUP(B1125,MaestraLP3[[#All],[CÓDIGO]:[PRODUCTO FOCO]],29,0)</f>
        <v>927</v>
      </c>
    </row>
    <row r="1126" spans="1:10" x14ac:dyDescent="0.35">
      <c r="A1126" s="54" t="s">
        <v>3160</v>
      </c>
      <c r="B1126" s="43">
        <v>104532140</v>
      </c>
      <c r="C1126" s="44" t="str">
        <f>+VLOOKUP(B1126,MaestraLP3[[#All],[CÓDIGO]:[PRODUCTO FOCO]],7,0)</f>
        <v>CEREALES</v>
      </c>
      <c r="D1126" s="46" t="str">
        <f>+VLOOKUP(B1126,MaestraLP3[[#All],[CÓDIGO]:[PRODUCTO FOCO]],8,0)</f>
        <v>QUINOA TRICOLOR ZANAFOODS 1 kg</v>
      </c>
      <c r="E1126" s="54" t="s">
        <v>3161</v>
      </c>
      <c r="F1126" s="54" t="s">
        <v>3162</v>
      </c>
      <c r="G1126" s="62" t="e">
        <f>+VLOOKUP(B1126,MaestraLP3[[#All],[CÓDIGO]:[PRODUCTO FOCO]],30,0)*100+0.1</f>
        <v>#VALUE!</v>
      </c>
      <c r="H1126" s="44" t="s">
        <v>3163</v>
      </c>
      <c r="I1126" s="44" t="s">
        <v>3163</v>
      </c>
      <c r="J1126">
        <f>+VLOOKUP(B1126,MaestraLP3[[#All],[CÓDIGO]:[PRODUCTO FOCO]],29,0)</f>
        <v>893</v>
      </c>
    </row>
    <row r="1127" spans="1:10" x14ac:dyDescent="0.35">
      <c r="A1127" s="54" t="s">
        <v>3160</v>
      </c>
      <c r="B1127" s="43">
        <v>108000144</v>
      </c>
      <c r="C1127" s="44" t="str">
        <f>+VLOOKUP(B1127,MaestraLP3[[#All],[CÓDIGO]:[PRODUCTO FOCO]],7,0)</f>
        <v>CEREALES</v>
      </c>
      <c r="D1127" s="46" t="str">
        <f>+VLOOKUP(B1127,MaestraLP3[[#All],[CÓDIGO]:[PRODUCTO FOCO]],8,0)</f>
        <v>ZUCARITAS 680 g</v>
      </c>
      <c r="E1127" s="54" t="s">
        <v>3161</v>
      </c>
      <c r="F1127" s="54" t="s">
        <v>3162</v>
      </c>
      <c r="G1127" s="62" t="e">
        <f>+VLOOKUP(B1127,MaestraLP3[[#All],[CÓDIGO]:[PRODUCTO FOCO]],30,0)*100+0.1</f>
        <v>#VALUE!</v>
      </c>
      <c r="H1127" s="44" t="s">
        <v>3163</v>
      </c>
      <c r="I1127" s="44" t="s">
        <v>3163</v>
      </c>
      <c r="J1127">
        <f>+VLOOKUP(B1127,MaestraLP3[[#All],[CÓDIGO]:[PRODUCTO FOCO]],29,0)</f>
        <v>2050.1577500000008</v>
      </c>
    </row>
    <row r="1128" spans="1:10" x14ac:dyDescent="0.35">
      <c r="A1128" s="54" t="s">
        <v>3160</v>
      </c>
      <c r="B1128" s="43">
        <v>104544270</v>
      </c>
      <c r="C1128" s="44" t="str">
        <f>+VLOOKUP(B1128,MaestraLP3[[#All],[CÓDIGO]:[PRODUCTO FOCO]],7,0)</f>
        <v>LEGUMBRES</v>
      </c>
      <c r="D1128" s="46" t="str">
        <f>+VLOOKUP(B1128,MaestraLP3[[#All],[CÓDIGO]:[PRODUCTO FOCO]],8,0)</f>
        <v>LENTEJA 5 MM 1 kg</v>
      </c>
      <c r="E1128" s="54" t="s">
        <v>3161</v>
      </c>
      <c r="F1128" s="54" t="s">
        <v>3162</v>
      </c>
      <c r="G1128" s="62" t="e">
        <f>+VLOOKUP(B1128,MaestraLP3[[#All],[CÓDIGO]:[PRODUCTO FOCO]],30,0)*100+0.1</f>
        <v>#VALUE!</v>
      </c>
      <c r="H1128" s="44" t="s">
        <v>3163</v>
      </c>
      <c r="I1128" s="44" t="s">
        <v>3163</v>
      </c>
      <c r="J1128">
        <f>+VLOOKUP(B1128,MaestraLP3[[#All],[CÓDIGO]:[PRODUCTO FOCO]],29,0)</f>
        <v>1050</v>
      </c>
    </row>
    <row r="1129" spans="1:10" x14ac:dyDescent="0.35">
      <c r="A1129" s="54" t="s">
        <v>3160</v>
      </c>
      <c r="B1129" s="43">
        <v>104535150</v>
      </c>
      <c r="C1129" s="44" t="str">
        <f>+VLOOKUP(B1129,MaestraLP3[[#All],[CÓDIGO]:[PRODUCTO FOCO]],7,0)</f>
        <v>LEGUMBRES</v>
      </c>
      <c r="D1129" s="46" t="str">
        <f>+VLOOKUP(B1129,MaestraLP3[[#All],[CÓDIGO]:[PRODUCTO FOCO]],8,0)</f>
        <v>LENTEJAS 6 MM LOS GRANOS 1 kg</v>
      </c>
      <c r="E1129" s="54" t="s">
        <v>3161</v>
      </c>
      <c r="F1129" s="54" t="s">
        <v>3162</v>
      </c>
      <c r="G1129" s="62" t="e">
        <f>+VLOOKUP(B1129,MaestraLP3[[#All],[CÓDIGO]:[PRODUCTO FOCO]],30,0)*100+0.1</f>
        <v>#VALUE!</v>
      </c>
      <c r="H1129" s="44" t="s">
        <v>3163</v>
      </c>
      <c r="I1129" s="44" t="s">
        <v>3163</v>
      </c>
      <c r="J1129">
        <f>+VLOOKUP(B1129,MaestraLP3[[#All],[CÓDIGO]:[PRODUCTO FOCO]],29,0)</f>
        <v>895</v>
      </c>
    </row>
    <row r="1130" spans="1:10" x14ac:dyDescent="0.35">
      <c r="A1130" s="54" t="s">
        <v>3160</v>
      </c>
      <c r="B1130" s="43">
        <v>150000776</v>
      </c>
      <c r="C1130" s="44" t="str">
        <f>+VLOOKUP(B1130,MaestraLP3[[#All],[CÓDIGO]:[PRODUCTO FOCO]],7,0)</f>
        <v>LEGUMBRES</v>
      </c>
      <c r="D1130" s="46" t="str">
        <f>+VLOOKUP(B1130,MaestraLP3[[#All],[CÓDIGO]:[PRODUCTO FOCO]],8,0)</f>
        <v>TRIGO MOTE 1 kg</v>
      </c>
      <c r="E1130" s="54" t="s">
        <v>3161</v>
      </c>
      <c r="F1130" s="54" t="s">
        <v>3162</v>
      </c>
      <c r="G1130" s="62" t="e">
        <f>+VLOOKUP(B1130,MaestraLP3[[#All],[CÓDIGO]:[PRODUCTO FOCO]],30,0)*100+0.1</f>
        <v>#VALUE!</v>
      </c>
      <c r="H1130" s="44" t="s">
        <v>3163</v>
      </c>
      <c r="I1130" s="44" t="s">
        <v>3163</v>
      </c>
      <c r="J1130">
        <f>+VLOOKUP(B1130,MaestraLP3[[#All],[CÓDIGO]:[PRODUCTO FOCO]],29,0)</f>
        <v>694.5</v>
      </c>
    </row>
    <row r="1131" spans="1:10" x14ac:dyDescent="0.35">
      <c r="A1131" s="54" t="s">
        <v>3160</v>
      </c>
      <c r="B1131" s="43">
        <v>150001783</v>
      </c>
      <c r="C1131" s="44" t="str">
        <f>+VLOOKUP(B1131,MaestraLP3[[#All],[CÓDIGO]:[PRODUCTO FOCO]],7,0)</f>
        <v>MERMELADAS Y DULCES</v>
      </c>
      <c r="D1131" s="46" t="str">
        <f>+VLOOKUP(B1131,MaestraLP3[[#All],[CÓDIGO]:[PRODUCTO FOCO]],8,0)</f>
        <v>MERMELADA DURAZNO PERELLO 250 g</v>
      </c>
      <c r="E1131" s="54" t="s">
        <v>3161</v>
      </c>
      <c r="F1131" s="54" t="s">
        <v>3162</v>
      </c>
      <c r="G1131" s="62" t="e">
        <f>+VLOOKUP(B1131,MaestraLP3[[#All],[CÓDIGO]:[PRODUCTO FOCO]],30,0)*100+0.1</f>
        <v>#VALUE!</v>
      </c>
      <c r="H1131" s="44" t="s">
        <v>3163</v>
      </c>
      <c r="I1131" s="44" t="s">
        <v>3163</v>
      </c>
      <c r="J1131">
        <f>+VLOOKUP(B1131,MaestraLP3[[#All],[CÓDIGO]:[PRODUCTO FOCO]],29,0)</f>
        <v>994.36197916666674</v>
      </c>
    </row>
    <row r="1132" spans="1:10" x14ac:dyDescent="0.35">
      <c r="A1132" s="54" t="s">
        <v>3160</v>
      </c>
      <c r="B1132" s="43">
        <v>150001785</v>
      </c>
      <c r="C1132" s="44" t="str">
        <f>+VLOOKUP(B1132,MaestraLP3[[#All],[CÓDIGO]:[PRODUCTO FOCO]],7,0)</f>
        <v>MERMELADAS Y DULCES</v>
      </c>
      <c r="D1132" s="46" t="str">
        <f>+VLOOKUP(B1132,MaestraLP3[[#All],[CÓDIGO]:[PRODUCTO FOCO]],8,0)</f>
        <v>MERMELADA FRAMBUESA PERELLO 250 g</v>
      </c>
      <c r="E1132" s="54" t="s">
        <v>3161</v>
      </c>
      <c r="F1132" s="54" t="s">
        <v>3162</v>
      </c>
      <c r="G1132" s="62" t="e">
        <f>+VLOOKUP(B1132,MaestraLP3[[#All],[CÓDIGO]:[PRODUCTO FOCO]],30,0)*100+0.1</f>
        <v>#VALUE!</v>
      </c>
      <c r="H1132" s="44" t="s">
        <v>3163</v>
      </c>
      <c r="I1132" s="44" t="s">
        <v>3163</v>
      </c>
      <c r="J1132">
        <f>+VLOOKUP(B1132,MaestraLP3[[#All],[CÓDIGO]:[PRODUCTO FOCO]],29,0)</f>
        <v>748.09895833333326</v>
      </c>
    </row>
    <row r="1133" spans="1:10" x14ac:dyDescent="0.35">
      <c r="A1133" s="54" t="s">
        <v>3160</v>
      </c>
      <c r="B1133" s="43">
        <v>150001530</v>
      </c>
      <c r="C1133" s="44" t="str">
        <f>+VLOOKUP(B1133,MaestraLP3[[#All],[CÓDIGO]:[PRODUCTO FOCO]],7,0)</f>
        <v>MERMELADAS Y DULCES</v>
      </c>
      <c r="D1133" s="46" t="str">
        <f>+VLOOKUP(B1133,MaestraLP3[[#All],[CÓDIGO]:[PRODUCTO FOCO]],8,0)</f>
        <v>MIEL DE PALMA COCALAN 700 g</v>
      </c>
      <c r="E1133" s="54" t="s">
        <v>3161</v>
      </c>
      <c r="F1133" s="54" t="s">
        <v>3162</v>
      </c>
      <c r="G1133" s="62" t="e">
        <f>+VLOOKUP(B1133,MaestraLP3[[#All],[CÓDIGO]:[PRODUCTO FOCO]],30,0)*100+0.1</f>
        <v>#VALUE!</v>
      </c>
      <c r="H1133" s="44" t="s">
        <v>3163</v>
      </c>
      <c r="I1133" s="44" t="s">
        <v>3163</v>
      </c>
      <c r="J1133">
        <f>+VLOOKUP(B1133,MaestraLP3[[#All],[CÓDIGO]:[PRODUCTO FOCO]],29,0)</f>
        <v>2613.3476190476185</v>
      </c>
    </row>
    <row r="1134" spans="1:10" x14ac:dyDescent="0.35">
      <c r="A1134" s="54" t="s">
        <v>3160</v>
      </c>
      <c r="B1134" s="43">
        <v>104534640</v>
      </c>
      <c r="C1134" s="44" t="e">
        <f>+VLOOKUP(B1134,MaestraLP3[[#All],[CÓDIGO]:[PRODUCTO FOCO]],7,0)</f>
        <v>#N/A</v>
      </c>
      <c r="D1134" s="46" t="e">
        <f>+VLOOKUP(B1134,MaestraLP3[[#All],[CÓDIGO]:[PRODUCTO FOCO]],8,0)</f>
        <v>#N/A</v>
      </c>
      <c r="E1134" s="54" t="s">
        <v>3161</v>
      </c>
      <c r="F1134" s="54" t="s">
        <v>3162</v>
      </c>
      <c r="G1134" s="62" t="e">
        <f>+VLOOKUP(B1134,MaestraLP3[[#All],[CÓDIGO]:[PRODUCTO FOCO]],30,0)*100+0.1</f>
        <v>#N/A</v>
      </c>
      <c r="H1134" s="44" t="s">
        <v>3163</v>
      </c>
      <c r="I1134" s="44" t="s">
        <v>3163</v>
      </c>
      <c r="J1134" t="e">
        <f>+VLOOKUP(B1134,MaestraLP3[[#All],[CÓDIGO]:[PRODUCTO FOCO]],29,0)</f>
        <v>#N/A</v>
      </c>
    </row>
    <row r="1135" spans="1:10" x14ac:dyDescent="0.35">
      <c r="A1135" s="54" t="s">
        <v>3160</v>
      </c>
      <c r="B1135" s="43">
        <v>104534140</v>
      </c>
      <c r="C1135" s="44" t="str">
        <f>+VLOOKUP(B1135,MaestraLP3[[#All],[CÓDIGO]:[PRODUCTO FOCO]],7,0)</f>
        <v>OTROS</v>
      </c>
      <c r="D1135" s="46" t="str">
        <f>+VLOOKUP(B1135,MaestraLP3[[#All],[CÓDIGO]:[PRODUCTO FOCO]],8,0)</f>
        <v>ALGA MARINA NORI BLUE MAYAMO 100u 280 gr</v>
      </c>
      <c r="E1135" s="54" t="s">
        <v>3161</v>
      </c>
      <c r="F1135" s="54" t="s">
        <v>3162</v>
      </c>
      <c r="G1135" s="62" t="e">
        <f>+VLOOKUP(B1135,MaestraLP3[[#All],[CÓDIGO]:[PRODUCTO FOCO]],30,0)*100+0.1</f>
        <v>#VALUE!</v>
      </c>
      <c r="H1135" s="44" t="s">
        <v>3163</v>
      </c>
      <c r="I1135" s="44" t="s">
        <v>3163</v>
      </c>
      <c r="J1135">
        <f>+VLOOKUP(B1135,MaestraLP3[[#All],[CÓDIGO]:[PRODUCTO FOCO]],29,0)</f>
        <v>5400</v>
      </c>
    </row>
    <row r="1136" spans="1:10" x14ac:dyDescent="0.35">
      <c r="A1136" s="54" t="s">
        <v>3160</v>
      </c>
      <c r="B1136" s="43">
        <v>150001765</v>
      </c>
      <c r="C1136" s="44" t="str">
        <f>+VLOOKUP(B1136,MaestraLP3[[#All],[CÓDIGO]:[PRODUCTO FOCO]],7,0)</f>
        <v>OTROS</v>
      </c>
      <c r="D1136" s="46" t="str">
        <f>+VLOOKUP(B1136,MaestraLP3[[#All],[CÓDIGO]:[PRODUCTO FOCO]],8,0)</f>
        <v>CARNE VEGETAL 500 g</v>
      </c>
      <c r="E1136" s="54" t="s">
        <v>3161</v>
      </c>
      <c r="F1136" s="54" t="s">
        <v>3162</v>
      </c>
      <c r="G1136" s="62" t="e">
        <f>+VLOOKUP(B1136,MaestraLP3[[#All],[CÓDIGO]:[PRODUCTO FOCO]],30,0)*100+0.1</f>
        <v>#VALUE!</v>
      </c>
      <c r="H1136" s="44" t="s">
        <v>3163</v>
      </c>
      <c r="I1136" s="44" t="s">
        <v>3163</v>
      </c>
      <c r="J1136">
        <f>+VLOOKUP(B1136,MaestraLP3[[#All],[CÓDIGO]:[PRODUCTO FOCO]],29,0)</f>
        <v>999.9799999999999</v>
      </c>
    </row>
    <row r="1137" spans="1:10" x14ac:dyDescent="0.35">
      <c r="A1137" s="54" t="s">
        <v>3160</v>
      </c>
      <c r="B1137" s="43">
        <v>150001863</v>
      </c>
      <c r="C1137" s="44" t="str">
        <f>+VLOOKUP(B1137,MaestraLP3[[#All],[CÓDIGO]:[PRODUCTO FOCO]],7,0)</f>
        <v>OTROS</v>
      </c>
      <c r="D1137" s="46" t="str">
        <f>+VLOOKUP(B1137,MaestraLP3[[#All],[CÓDIGO]:[PRODUCTO FOCO]],8,0)</f>
        <v>CHUCHOCA 1 kg</v>
      </c>
      <c r="E1137" s="54" t="s">
        <v>3161</v>
      </c>
      <c r="F1137" s="54" t="s">
        <v>3162</v>
      </c>
      <c r="G1137" s="62" t="e">
        <f>+VLOOKUP(B1137,MaestraLP3[[#All],[CÓDIGO]:[PRODUCTO FOCO]],30,0)*100+0.1</f>
        <v>#VALUE!</v>
      </c>
      <c r="H1137" s="44" t="s">
        <v>3163</v>
      </c>
      <c r="I1137" s="44" t="s">
        <v>3163</v>
      </c>
      <c r="J1137">
        <f>+VLOOKUP(B1137,MaestraLP3[[#All],[CÓDIGO]:[PRODUCTO FOCO]],29,0)</f>
        <v>550</v>
      </c>
    </row>
    <row r="1138" spans="1:10" x14ac:dyDescent="0.35">
      <c r="A1138" s="54" t="s">
        <v>3160</v>
      </c>
      <c r="B1138" s="43">
        <v>150001793</v>
      </c>
      <c r="C1138" s="44" t="str">
        <f>+VLOOKUP(B1138,MaestraLP3[[#All],[CÓDIGO]:[PRODUCTO FOCO]],7,0)</f>
        <v>OTROS</v>
      </c>
      <c r="D1138" s="46" t="str">
        <f>+VLOOKUP(B1138,MaestraLP3[[#All],[CÓDIGO]:[PRODUCTO FOCO]],8,0)</f>
        <v>COCHAYUYO NATURAL SECO 250 g</v>
      </c>
      <c r="E1138" s="54" t="s">
        <v>3161</v>
      </c>
      <c r="F1138" s="54" t="s">
        <v>3162</v>
      </c>
      <c r="G1138" s="62" t="e">
        <f>+VLOOKUP(B1138,MaestraLP3[[#All],[CÓDIGO]:[PRODUCTO FOCO]],30,0)*100+0.1</f>
        <v>#VALUE!</v>
      </c>
      <c r="H1138" s="44" t="s">
        <v>3163</v>
      </c>
      <c r="I1138" s="44" t="s">
        <v>3163</v>
      </c>
      <c r="J1138">
        <f>+VLOOKUP(B1138,MaestraLP3[[#All],[CÓDIGO]:[PRODUCTO FOCO]],29,0)</f>
        <v>1720.1599999999999</v>
      </c>
    </row>
    <row r="1139" spans="1:10" x14ac:dyDescent="0.35">
      <c r="A1139" s="54" t="s">
        <v>3160</v>
      </c>
      <c r="B1139" s="43">
        <v>150001768</v>
      </c>
      <c r="C1139" s="44" t="str">
        <f>+VLOOKUP(B1139,MaestraLP3[[#All],[CÓDIGO]:[PRODUCTO FOCO]],7,0)</f>
        <v>OTROS</v>
      </c>
      <c r="D1139" s="46" t="str">
        <f>+VLOOKUP(B1139,MaestraLP3[[#All],[CÓDIGO]:[PRODUCTO FOCO]],8,0)</f>
        <v>COUS COUS CAROZZI 250 g</v>
      </c>
      <c r="E1139" s="54" t="s">
        <v>3161</v>
      </c>
      <c r="F1139" s="54" t="s">
        <v>3162</v>
      </c>
      <c r="G1139" s="62" t="e">
        <f>+VLOOKUP(B1139,MaestraLP3[[#All],[CÓDIGO]:[PRODUCTO FOCO]],30,0)*100+0.1</f>
        <v>#VALUE!</v>
      </c>
      <c r="H1139" s="44" t="s">
        <v>3163</v>
      </c>
      <c r="I1139" s="44" t="s">
        <v>3163</v>
      </c>
      <c r="J1139">
        <f>+VLOOKUP(B1139,MaestraLP3[[#All],[CÓDIGO]:[PRODUCTO FOCO]],29,0)</f>
        <v>1139.0742857142852</v>
      </c>
    </row>
    <row r="1140" spans="1:10" x14ac:dyDescent="0.35">
      <c r="A1140" s="54" t="s">
        <v>3160</v>
      </c>
      <c r="B1140" s="43">
        <v>150001112</v>
      </c>
      <c r="C1140" s="44" t="str">
        <f>+VLOOKUP(B1140,MaestraLP3[[#All],[CÓDIGO]:[PRODUCTO FOCO]],7,0)</f>
        <v>OTROS</v>
      </c>
      <c r="D1140" s="46" t="str">
        <f>+VLOOKUP(B1140,MaestraLP3[[#All],[CÓDIGO]:[PRODUCTO FOCO]],8,0)</f>
        <v>COUS COUS DIVELLA 500 g</v>
      </c>
      <c r="E1140" s="54" t="s">
        <v>3161</v>
      </c>
      <c r="F1140" s="54" t="s">
        <v>3162</v>
      </c>
      <c r="G1140" s="62" t="e">
        <f>+VLOOKUP(B1140,MaestraLP3[[#All],[CÓDIGO]:[PRODUCTO FOCO]],30,0)*100+0.1</f>
        <v>#VALUE!</v>
      </c>
      <c r="H1140" s="44" t="s">
        <v>3163</v>
      </c>
      <c r="I1140" s="44" t="s">
        <v>3163</v>
      </c>
      <c r="J1140">
        <f>+VLOOKUP(B1140,MaestraLP3[[#All],[CÓDIGO]:[PRODUCTO FOCO]],29,0)</f>
        <v>1715</v>
      </c>
    </row>
    <row r="1141" spans="1:10" x14ac:dyDescent="0.35">
      <c r="A1141" s="54" t="s">
        <v>3160</v>
      </c>
      <c r="B1141" s="43">
        <v>104530320</v>
      </c>
      <c r="C1141" s="44" t="str">
        <f>+VLOOKUP(B1141,MaestraLP3[[#All],[CÓDIGO]:[PRODUCTO FOCO]],7,0)</f>
        <v>OTROS</v>
      </c>
      <c r="D1141" s="46" t="str">
        <f>+VLOOKUP(B1141,MaestraLP3[[#All],[CÓDIGO]:[PRODUCTO FOCO]],8,0)</f>
        <v>HARINA TEMPURA 1 kg</v>
      </c>
      <c r="E1141" s="54" t="s">
        <v>3161</v>
      </c>
      <c r="F1141" s="54" t="s">
        <v>3162</v>
      </c>
      <c r="G1141" s="62" t="e">
        <f>+VLOOKUP(B1141,MaestraLP3[[#All],[CÓDIGO]:[PRODUCTO FOCO]],30,0)*100+0.1</f>
        <v>#VALUE!</v>
      </c>
      <c r="H1141" s="44" t="s">
        <v>3163</v>
      </c>
      <c r="I1141" s="44" t="s">
        <v>3163</v>
      </c>
      <c r="J1141">
        <f>+VLOOKUP(B1141,MaestraLP3[[#All],[CÓDIGO]:[PRODUCTO FOCO]],29,0)</f>
        <v>710</v>
      </c>
    </row>
    <row r="1142" spans="1:10" x14ac:dyDescent="0.35">
      <c r="A1142" s="54" t="s">
        <v>3160</v>
      </c>
      <c r="B1142" s="43">
        <v>104538060</v>
      </c>
      <c r="C1142" s="44" t="str">
        <f>+VLOOKUP(B1142,MaestraLP3[[#All],[CÓDIGO]:[PRODUCTO FOCO]],7,0)</f>
        <v>OTROS</v>
      </c>
      <c r="D1142" s="46" t="str">
        <f>+VLOOKUP(B1142,MaestraLP3[[#All],[CÓDIGO]:[PRODUCTO FOCO]],8,0)</f>
        <v>PANKO BLANCO MAYAMOTO 1 KG</v>
      </c>
      <c r="E1142" s="54" t="s">
        <v>3161</v>
      </c>
      <c r="F1142" s="54" t="s">
        <v>3162</v>
      </c>
      <c r="G1142" s="62" t="e">
        <f>+VLOOKUP(B1142,MaestraLP3[[#All],[CÓDIGO]:[PRODUCTO FOCO]],30,0)*100+0.1</f>
        <v>#VALUE!</v>
      </c>
      <c r="H1142" s="44" t="s">
        <v>3163</v>
      </c>
      <c r="I1142" s="44" t="s">
        <v>3163</v>
      </c>
      <c r="J1142">
        <f>+VLOOKUP(B1142,MaestraLP3[[#All],[CÓDIGO]:[PRODUCTO FOCO]],29,0)</f>
        <v>811</v>
      </c>
    </row>
    <row r="1143" spans="1:10" x14ac:dyDescent="0.35">
      <c r="A1143" s="54" t="s">
        <v>3160</v>
      </c>
      <c r="B1143" s="43">
        <v>150000883</v>
      </c>
      <c r="C1143" s="44" t="str">
        <f>+VLOOKUP(B1143,MaestraLP3[[#All],[CÓDIGO]:[PRODUCTO FOCO]],7,0)</f>
        <v>OTROS</v>
      </c>
      <c r="D1143" s="46" t="str">
        <f>+VLOOKUP(B1143,MaestraLP3[[#All],[CÓDIGO]:[PRODUCTO FOCO]],8,0)</f>
        <v>POLENTA DIVELLA 500 g</v>
      </c>
      <c r="E1143" s="54" t="s">
        <v>3161</v>
      </c>
      <c r="F1143" s="54" t="s">
        <v>3162</v>
      </c>
      <c r="G1143" s="62" t="e">
        <f>+VLOOKUP(B1143,MaestraLP3[[#All],[CÓDIGO]:[PRODUCTO FOCO]],30,0)*100+0.1</f>
        <v>#VALUE!</v>
      </c>
      <c r="H1143" s="44" t="s">
        <v>3163</v>
      </c>
      <c r="I1143" s="44" t="s">
        <v>3163</v>
      </c>
      <c r="J1143">
        <f>+VLOOKUP(B1143,MaestraLP3[[#All],[CÓDIGO]:[PRODUCTO FOCO]],29,0)</f>
        <v>1659.3200000000002</v>
      </c>
    </row>
    <row r="1144" spans="1:10" x14ac:dyDescent="0.35">
      <c r="A1144" s="54" t="s">
        <v>3160</v>
      </c>
      <c r="B1144" s="43">
        <v>104525460</v>
      </c>
      <c r="C1144" s="44" t="str">
        <f>+VLOOKUP(B1144,MaestraLP3[[#All],[CÓDIGO]:[PRODUCTO FOCO]],7,0)</f>
        <v>OTROS</v>
      </c>
      <c r="D1144" s="46" t="str">
        <f>+VLOOKUP(B1144,MaestraLP3[[#All],[CÓDIGO]:[PRODUCTO FOCO]],8,0)</f>
        <v>PURE DE PAPA INSTANTANEO 1 kg</v>
      </c>
      <c r="E1144" s="54" t="s">
        <v>3161</v>
      </c>
      <c r="F1144" s="54" t="s">
        <v>3162</v>
      </c>
      <c r="G1144" s="62" t="e">
        <f>+VLOOKUP(B1144,MaestraLP3[[#All],[CÓDIGO]:[PRODUCTO FOCO]],30,0)*100+0.1</f>
        <v>#VALUE!</v>
      </c>
      <c r="H1144" s="44" t="s">
        <v>3163</v>
      </c>
      <c r="I1144" s="44" t="s">
        <v>3163</v>
      </c>
      <c r="J1144">
        <f>+VLOOKUP(B1144,MaestraLP3[[#All],[CÓDIGO]:[PRODUCTO FOCO]],29,0)</f>
        <v>1017.6666666666666</v>
      </c>
    </row>
    <row r="1145" spans="1:10" x14ac:dyDescent="0.35">
      <c r="A1145" s="54" t="s">
        <v>3160</v>
      </c>
      <c r="B1145" s="43">
        <v>150000158</v>
      </c>
      <c r="C1145" s="44" t="str">
        <f>+VLOOKUP(B1145,MaestraLP3[[#All],[CÓDIGO]:[PRODUCTO FOCO]],7,0)</f>
        <v>OTROS</v>
      </c>
      <c r="D1145" s="46" t="str">
        <f>+VLOOKUP(B1145,MaestraLP3[[#All],[CÓDIGO]:[PRODUCTO FOCO]],8,0)</f>
        <v>PURE DE PAPAS EN ESCAMAS KNORR 2 kg</v>
      </c>
      <c r="E1145" s="54" t="s">
        <v>3161</v>
      </c>
      <c r="F1145" s="54" t="s">
        <v>3162</v>
      </c>
      <c r="G1145" s="62" t="e">
        <f>+VLOOKUP(B1145,MaestraLP3[[#All],[CÓDIGO]:[PRODUCTO FOCO]],30,0)*100+0.1</f>
        <v>#VALUE!</v>
      </c>
      <c r="H1145" s="44" t="s">
        <v>3163</v>
      </c>
      <c r="I1145" s="44" t="s">
        <v>3163</v>
      </c>
      <c r="J1145">
        <f>+VLOOKUP(B1145,MaestraLP3[[#All],[CÓDIGO]:[PRODUCTO FOCO]],29,0)</f>
        <v>2131.6</v>
      </c>
    </row>
    <row r="1146" spans="1:10" x14ac:dyDescent="0.35">
      <c r="A1146" s="54" t="s">
        <v>3160</v>
      </c>
      <c r="B1146" s="43">
        <v>150000003</v>
      </c>
      <c r="C1146" s="44" t="str">
        <f>+VLOOKUP(B1146,MaestraLP3[[#All],[CÓDIGO]:[PRODUCTO FOCO]],7,0)</f>
        <v>OTROS</v>
      </c>
      <c r="D1146" s="46" t="str">
        <f>+VLOOKUP(B1146,MaestraLP3[[#All],[CÓDIGO]:[PRODUCTO FOCO]],8,0)</f>
        <v>PURE DE PAPAS MACROFOOD 1 kg</v>
      </c>
      <c r="E1146" s="54" t="s">
        <v>3161</v>
      </c>
      <c r="F1146" s="54" t="s">
        <v>3162</v>
      </c>
      <c r="G1146" s="62" t="e">
        <f>+VLOOKUP(B1146,MaestraLP3[[#All],[CÓDIGO]:[PRODUCTO FOCO]],30,0)*100+0.1</f>
        <v>#VALUE!</v>
      </c>
      <c r="H1146" s="44" t="s">
        <v>3163</v>
      </c>
      <c r="I1146" s="44" t="s">
        <v>3163</v>
      </c>
      <c r="J1146">
        <f>+VLOOKUP(B1146,MaestraLP3[[#All],[CÓDIGO]:[PRODUCTO FOCO]],29,0)</f>
        <v>949.98999999999978</v>
      </c>
    </row>
    <row r="1147" spans="1:10" x14ac:dyDescent="0.35">
      <c r="A1147" s="54" t="s">
        <v>3160</v>
      </c>
      <c r="B1147" s="43">
        <v>104540330</v>
      </c>
      <c r="C1147" s="44" t="str">
        <f>+VLOOKUP(B1147,MaestraLP3[[#All],[CÓDIGO]:[PRODUCTO FOCO]],7,0)</f>
        <v>PASTAS</v>
      </c>
      <c r="D1147" s="46" t="str">
        <f>+VLOOKUP(B1147,MaestraLP3[[#All],[CÓDIGO]:[PRODUCTO FOCO]],8,0)</f>
        <v>CABELLOS DE ANGEL CAROZZI 400 G</v>
      </c>
      <c r="E1147" s="54" t="s">
        <v>3161</v>
      </c>
      <c r="F1147" s="54" t="s">
        <v>3162</v>
      </c>
      <c r="G1147" s="62" t="e">
        <f>+VLOOKUP(B1147,MaestraLP3[[#All],[CÓDIGO]:[PRODUCTO FOCO]],30,0)*100+0.1</f>
        <v>#VALUE!</v>
      </c>
      <c r="H1147" s="44" t="s">
        <v>3163</v>
      </c>
      <c r="I1147" s="44" t="s">
        <v>3163</v>
      </c>
      <c r="J1147">
        <f>+VLOOKUP(B1147,MaestraLP3[[#All],[CÓDIGO]:[PRODUCTO FOCO]],29,0)</f>
        <v>683.33333333333337</v>
      </c>
    </row>
    <row r="1148" spans="1:10" x14ac:dyDescent="0.35">
      <c r="A1148" s="54" t="s">
        <v>3160</v>
      </c>
      <c r="B1148" s="43">
        <v>102200080</v>
      </c>
      <c r="C1148" s="44" t="e">
        <f>+VLOOKUP(B1148,MaestraLP3[[#All],[CÓDIGO]:[PRODUCTO FOCO]],7,0)</f>
        <v>#N/A</v>
      </c>
      <c r="D1148" s="46" t="e">
        <f>+VLOOKUP(B1148,MaestraLP3[[#All],[CÓDIGO]:[PRODUCTO FOCO]],8,0)</f>
        <v>#N/A</v>
      </c>
      <c r="E1148" s="54" t="s">
        <v>3161</v>
      </c>
      <c r="F1148" s="54" t="s">
        <v>3162</v>
      </c>
      <c r="G1148" s="62" t="e">
        <f>+VLOOKUP(B1148,MaestraLP3[[#All],[CÓDIGO]:[PRODUCTO FOCO]],30,0)*100+0.1</f>
        <v>#N/A</v>
      </c>
      <c r="H1148" s="44" t="s">
        <v>3163</v>
      </c>
      <c r="I1148" s="44" t="s">
        <v>3163</v>
      </c>
      <c r="J1148" t="e">
        <f>+VLOOKUP(B1148,MaestraLP3[[#All],[CÓDIGO]:[PRODUCTO FOCO]],29,0)</f>
        <v>#N/A</v>
      </c>
    </row>
    <row r="1149" spans="1:10" x14ac:dyDescent="0.35">
      <c r="A1149" s="54" t="s">
        <v>3160</v>
      </c>
      <c r="B1149" s="43">
        <v>102500012</v>
      </c>
      <c r="C1149" s="44" t="str">
        <f>+VLOOKUP(B1149,MaestraLP3[[#All],[CÓDIGO]:[PRODUCTO FOCO]],7,0)</f>
        <v>PASTAS</v>
      </c>
      <c r="D1149" s="46" t="str">
        <f>+VLOOKUP(B1149,MaestraLP3[[#All],[CÓDIGO]:[PRODUCTO FOCO]],8,0)</f>
        <v>CANNELLONI COLLEZIONE BARILLA 250g</v>
      </c>
      <c r="E1149" s="54" t="s">
        <v>3161</v>
      </c>
      <c r="F1149" s="54" t="s">
        <v>3162</v>
      </c>
      <c r="G1149" s="62" t="e">
        <f>+VLOOKUP(B1149,MaestraLP3[[#All],[CÓDIGO]:[PRODUCTO FOCO]],30,0)*100+0.1</f>
        <v>#VALUE!</v>
      </c>
      <c r="H1149" s="44" t="s">
        <v>3163</v>
      </c>
      <c r="I1149" s="44" t="s">
        <v>3163</v>
      </c>
      <c r="J1149">
        <f>+VLOOKUP(B1149,MaestraLP3[[#All],[CÓDIGO]:[PRODUCTO FOCO]],29,0)</f>
        <v>3211.0161833333345</v>
      </c>
    </row>
    <row r="1150" spans="1:10" x14ac:dyDescent="0.35">
      <c r="A1150" s="54" t="s">
        <v>3160</v>
      </c>
      <c r="B1150" s="43">
        <v>104540320</v>
      </c>
      <c r="C1150" s="44" t="str">
        <f>+VLOOKUP(B1150,MaestraLP3[[#All],[CÓDIGO]:[PRODUCTO FOCO]],7,0)</f>
        <v>PASTAS</v>
      </c>
      <c r="D1150" s="46" t="str">
        <f>+VLOOKUP(B1150,MaestraLP3[[#All],[CÓDIGO]:[PRODUCTO FOCO]],8,0)</f>
        <v>CARACOLES CAROZZI 400 G</v>
      </c>
      <c r="E1150" s="54" t="s">
        <v>3161</v>
      </c>
      <c r="F1150" s="54" t="s">
        <v>3162</v>
      </c>
      <c r="G1150" s="62" t="e">
        <f>+VLOOKUP(B1150,MaestraLP3[[#All],[CÓDIGO]:[PRODUCTO FOCO]],30,0)*100+0.1</f>
        <v>#VALUE!</v>
      </c>
      <c r="H1150" s="44" t="s">
        <v>3163</v>
      </c>
      <c r="I1150" s="44" t="s">
        <v>3163</v>
      </c>
      <c r="J1150">
        <f>+VLOOKUP(B1150,MaestraLP3[[#All],[CÓDIGO]:[PRODUCTO FOCO]],29,0)</f>
        <v>497.50000000000006</v>
      </c>
    </row>
    <row r="1151" spans="1:10" x14ac:dyDescent="0.35">
      <c r="A1151" s="54" t="s">
        <v>3160</v>
      </c>
      <c r="B1151" s="43">
        <v>104540250</v>
      </c>
      <c r="C1151" s="44" t="str">
        <f>+VLOOKUP(B1151,MaestraLP3[[#All],[CÓDIGO]:[PRODUCTO FOCO]],7,0)</f>
        <v>PASTAS</v>
      </c>
      <c r="D1151" s="46" t="str">
        <f>+VLOOKUP(B1151,MaestraLP3[[#All],[CÓDIGO]:[PRODUCTO FOCO]],8,0)</f>
        <v>CORBATA CAROZZI 5 KG</v>
      </c>
      <c r="E1151" s="54" t="s">
        <v>3161</v>
      </c>
      <c r="F1151" s="54" t="s">
        <v>3162</v>
      </c>
      <c r="G1151" s="62" t="e">
        <f>+VLOOKUP(B1151,MaestraLP3[[#All],[CÓDIGO]:[PRODUCTO FOCO]],30,0)*100+0.1</f>
        <v>#VALUE!</v>
      </c>
      <c r="H1151" s="44" t="s">
        <v>3163</v>
      </c>
      <c r="I1151" s="44" t="s">
        <v>3163</v>
      </c>
      <c r="J1151">
        <f>+VLOOKUP(B1151,MaestraLP3[[#All],[CÓDIGO]:[PRODUCTO FOCO]],29,0)</f>
        <v>567.20000000000005</v>
      </c>
    </row>
    <row r="1152" spans="1:10" x14ac:dyDescent="0.35">
      <c r="A1152" s="54" t="s">
        <v>3160</v>
      </c>
      <c r="B1152" s="43">
        <v>104540240</v>
      </c>
      <c r="C1152" s="44" t="str">
        <f>+VLOOKUP(B1152,MaestraLP3[[#All],[CÓDIGO]:[PRODUCTO FOCO]],7,0)</f>
        <v>PASTAS</v>
      </c>
      <c r="D1152" s="46" t="str">
        <f>+VLOOKUP(B1152,MaestraLP3[[#All],[CÓDIGO]:[PRODUCTO FOCO]],8,0)</f>
        <v>CORBATAS CAROZZI 400 G</v>
      </c>
      <c r="E1152" s="54" t="s">
        <v>3161</v>
      </c>
      <c r="F1152" s="54" t="s">
        <v>3162</v>
      </c>
      <c r="G1152" s="62" t="e">
        <f>+VLOOKUP(B1152,MaestraLP3[[#All],[CÓDIGO]:[PRODUCTO FOCO]],30,0)*100+0.1</f>
        <v>#VALUE!</v>
      </c>
      <c r="H1152" s="44" t="s">
        <v>3163</v>
      </c>
      <c r="I1152" s="44" t="s">
        <v>3163</v>
      </c>
      <c r="J1152">
        <f>+VLOOKUP(B1152,MaestraLP3[[#All],[CÓDIGO]:[PRODUCTO FOCO]],29,0)</f>
        <v>690.83333333333337</v>
      </c>
    </row>
    <row r="1153" spans="1:10" x14ac:dyDescent="0.35">
      <c r="A1153" s="54" t="s">
        <v>3160</v>
      </c>
      <c r="B1153" s="43">
        <v>104540230</v>
      </c>
      <c r="C1153" s="44" t="str">
        <f>+VLOOKUP(B1153,MaestraLP3[[#All],[CÓDIGO]:[PRODUCTO FOCO]],7,0)</f>
        <v>PASTAS</v>
      </c>
      <c r="D1153" s="46" t="str">
        <f>+VLOOKUP(B1153,MaestraLP3[[#All],[CÓDIGO]:[PRODUCTO FOCO]],8,0)</f>
        <v>CORBATITAS CAROZZI 400 G</v>
      </c>
      <c r="E1153" s="54" t="s">
        <v>3161</v>
      </c>
      <c r="F1153" s="54" t="s">
        <v>3162</v>
      </c>
      <c r="G1153" s="62" t="e">
        <f>+VLOOKUP(B1153,MaestraLP3[[#All],[CÓDIGO]:[PRODUCTO FOCO]],30,0)*100+0.1</f>
        <v>#VALUE!</v>
      </c>
      <c r="H1153" s="44" t="s">
        <v>3163</v>
      </c>
      <c r="I1153" s="44" t="s">
        <v>3163</v>
      </c>
      <c r="J1153">
        <f>+VLOOKUP(B1153,MaestraLP3[[#All],[CÓDIGO]:[PRODUCTO FOCO]],29,0)</f>
        <v>595.83333333333337</v>
      </c>
    </row>
    <row r="1154" spans="1:10" x14ac:dyDescent="0.35">
      <c r="A1154" s="54" t="s">
        <v>3160</v>
      </c>
      <c r="B1154" s="43">
        <v>104540310</v>
      </c>
      <c r="C1154" s="44" t="str">
        <f>+VLOOKUP(B1154,MaestraLP3[[#All],[CÓDIGO]:[PRODUCTO FOCO]],7,0)</f>
        <v>PASTAS</v>
      </c>
      <c r="D1154" s="46" t="str">
        <f>+VLOOKUP(B1154,MaestraLP3[[#All],[CÓDIGO]:[PRODUCTO FOCO]],8,0)</f>
        <v>ESPIRAL CAROZZI 400 G</v>
      </c>
      <c r="E1154" s="54" t="s">
        <v>3161</v>
      </c>
      <c r="F1154" s="54" t="s">
        <v>3162</v>
      </c>
      <c r="G1154" s="62" t="e">
        <f>+VLOOKUP(B1154,MaestraLP3[[#All],[CÓDIGO]:[PRODUCTO FOCO]],30,0)*100+0.1</f>
        <v>#VALUE!</v>
      </c>
      <c r="H1154" s="44" t="s">
        <v>3163</v>
      </c>
      <c r="I1154" s="44" t="s">
        <v>3163</v>
      </c>
      <c r="J1154">
        <f>+VLOOKUP(B1154,MaestraLP3[[#All],[CÓDIGO]:[PRODUCTO FOCO]],29,0)</f>
        <v>668.33333333333337</v>
      </c>
    </row>
    <row r="1155" spans="1:10" x14ac:dyDescent="0.35">
      <c r="A1155" s="54" t="s">
        <v>3160</v>
      </c>
      <c r="B1155" s="43">
        <v>104540190</v>
      </c>
      <c r="C1155" s="44" t="str">
        <f>+VLOOKUP(B1155,MaestraLP3[[#All],[CÓDIGO]:[PRODUCTO FOCO]],7,0)</f>
        <v>PASTAS</v>
      </c>
      <c r="D1155" s="46" t="str">
        <f>+VLOOKUP(B1155,MaestraLP3[[#All],[CÓDIGO]:[PRODUCTO FOCO]],8,0)</f>
        <v>ESPIRAL CAROZZI 5 KG</v>
      </c>
      <c r="E1155" s="54" t="s">
        <v>3161</v>
      </c>
      <c r="F1155" s="54" t="s">
        <v>3162</v>
      </c>
      <c r="G1155" s="62" t="e">
        <f>+VLOOKUP(B1155,MaestraLP3[[#All],[CÓDIGO]:[PRODUCTO FOCO]],30,0)*100+0.1</f>
        <v>#VALUE!</v>
      </c>
      <c r="H1155" s="44" t="s">
        <v>3163</v>
      </c>
      <c r="I1155" s="44" t="s">
        <v>3163</v>
      </c>
      <c r="J1155">
        <f>+VLOOKUP(B1155,MaestraLP3[[#All],[CÓDIGO]:[PRODUCTO FOCO]],29,0)</f>
        <v>567.20000000000005</v>
      </c>
    </row>
    <row r="1156" spans="1:10" x14ac:dyDescent="0.35">
      <c r="A1156" s="54" t="s">
        <v>3160</v>
      </c>
      <c r="B1156" s="43">
        <v>102500040</v>
      </c>
      <c r="C1156" s="44" t="str">
        <f>+VLOOKUP(B1156,MaestraLP3[[#All],[CÓDIGO]:[PRODUCTO FOCO]],7,0)</f>
        <v>PASTAS</v>
      </c>
      <c r="D1156" s="46" t="str">
        <f>+VLOOKUP(B1156,MaestraLP3[[#All],[CÓDIGO]:[PRODUCTO FOCO]],8,0)</f>
        <v>FARFALLE BARILLA 500 g CORBATA</v>
      </c>
      <c r="E1156" s="54" t="s">
        <v>3161</v>
      </c>
      <c r="F1156" s="54" t="s">
        <v>3162</v>
      </c>
      <c r="G1156" s="62" t="e">
        <f>+VLOOKUP(B1156,MaestraLP3[[#All],[CÓDIGO]:[PRODUCTO FOCO]],30,0)*100+0.1</f>
        <v>#VALUE!</v>
      </c>
      <c r="H1156" s="44" t="s">
        <v>3163</v>
      </c>
      <c r="I1156" s="44" t="s">
        <v>3163</v>
      </c>
      <c r="J1156">
        <f>+VLOOKUP(B1156,MaestraLP3[[#All],[CÓDIGO]:[PRODUCTO FOCO]],29,0)</f>
        <v>2227.405416666667</v>
      </c>
    </row>
    <row r="1157" spans="1:10" x14ac:dyDescent="0.35">
      <c r="A1157" s="54" t="s">
        <v>3160</v>
      </c>
      <c r="B1157" s="43">
        <v>150001309</v>
      </c>
      <c r="C1157" s="44" t="str">
        <f>+VLOOKUP(B1157,MaestraLP3[[#All],[CÓDIGO]:[PRODUCTO FOCO]],7,0)</f>
        <v>PASTAS</v>
      </c>
      <c r="D1157" s="46" t="str">
        <f>+VLOOKUP(B1157,MaestraLP3[[#All],[CÓDIGO]:[PRODUCTO FOCO]],8,0)</f>
        <v>FETUCCINI 88 CAROZZI 400 g</v>
      </c>
      <c r="E1157" s="54" t="s">
        <v>3161</v>
      </c>
      <c r="F1157" s="54" t="s">
        <v>3162</v>
      </c>
      <c r="G1157" s="62" t="e">
        <f>+VLOOKUP(B1157,MaestraLP3[[#All],[CÓDIGO]:[PRODUCTO FOCO]],30,0)*100+0.1</f>
        <v>#VALUE!</v>
      </c>
      <c r="H1157" s="44" t="s">
        <v>3163</v>
      </c>
      <c r="I1157" s="44" t="s">
        <v>3163</v>
      </c>
      <c r="J1157">
        <f>+VLOOKUP(B1157,MaestraLP3[[#All],[CÓDIGO]:[PRODUCTO FOCO]],29,0)</f>
        <v>1030.4749999999999</v>
      </c>
    </row>
    <row r="1158" spans="1:10" x14ac:dyDescent="0.35">
      <c r="A1158" s="54" t="s">
        <v>3160</v>
      </c>
      <c r="B1158" s="43">
        <v>104539280</v>
      </c>
      <c r="C1158" s="44" t="str">
        <f>+VLOOKUP(B1158,MaestraLP3[[#All],[CÓDIGO]:[PRODUCTO FOCO]],7,0)</f>
        <v>PASTAS</v>
      </c>
      <c r="D1158" s="46" t="str">
        <f>+VLOOKUP(B1158,MaestraLP3[[#All],[CÓDIGO]:[PRODUCTO FOCO]],8,0)</f>
        <v>FIDEOS DE ARROZ 5MM SUREE 400 G</v>
      </c>
      <c r="E1158" s="54" t="s">
        <v>3161</v>
      </c>
      <c r="F1158" s="54" t="s">
        <v>3162</v>
      </c>
      <c r="G1158" s="62" t="e">
        <f>+VLOOKUP(B1158,MaestraLP3[[#All],[CÓDIGO]:[PRODUCTO FOCO]],30,0)*100+0.1</f>
        <v>#VALUE!</v>
      </c>
      <c r="H1158" s="44" t="s">
        <v>3163</v>
      </c>
      <c r="I1158" s="44" t="s">
        <v>3163</v>
      </c>
      <c r="J1158">
        <f>+VLOOKUP(B1158,MaestraLP3[[#All],[CÓDIGO]:[PRODUCTO FOCO]],29,0)</f>
        <v>1250</v>
      </c>
    </row>
    <row r="1159" spans="1:10" x14ac:dyDescent="0.35">
      <c r="A1159" s="54" t="s">
        <v>3160</v>
      </c>
      <c r="B1159" s="43">
        <v>150001831</v>
      </c>
      <c r="C1159" s="44" t="str">
        <f>+VLOOKUP(B1159,MaestraLP3[[#All],[CÓDIGO]:[PRODUCTO FOCO]],7,0)</f>
        <v>PASTAS</v>
      </c>
      <c r="D1159" s="46" t="str">
        <f>+VLOOKUP(B1159,MaestraLP3[[#All],[CÓDIGO]:[PRODUCTO FOCO]],8,0)</f>
        <v>FIDEOS GRANIZO CAROZZI 250 g</v>
      </c>
      <c r="E1159" s="54" t="s">
        <v>3161</v>
      </c>
      <c r="F1159" s="54" t="s">
        <v>3162</v>
      </c>
      <c r="G1159" s="62" t="e">
        <f>+VLOOKUP(B1159,MaestraLP3[[#All],[CÓDIGO]:[PRODUCTO FOCO]],30,0)*100+0.1</f>
        <v>#VALUE!</v>
      </c>
      <c r="H1159" s="44" t="s">
        <v>3163</v>
      </c>
      <c r="I1159" s="44" t="s">
        <v>3163</v>
      </c>
      <c r="J1159">
        <f>+VLOOKUP(B1159,MaestraLP3[[#All],[CÓDIGO]:[PRODUCTO FOCO]],29,0)</f>
        <v>870.8133333333335</v>
      </c>
    </row>
    <row r="1160" spans="1:10" x14ac:dyDescent="0.35">
      <c r="A1160" s="54" t="s">
        <v>3160</v>
      </c>
      <c r="B1160" s="43">
        <v>102500041</v>
      </c>
      <c r="C1160" s="44" t="str">
        <f>+VLOOKUP(B1160,MaestraLP3[[#All],[CÓDIGO]:[PRODUCTO FOCO]],7,0)</f>
        <v>PASTAS</v>
      </c>
      <c r="D1160" s="46" t="str">
        <f>+VLOOKUP(B1160,MaestraLP3[[#All],[CÓDIGO]:[PRODUCTO FOCO]],8,0)</f>
        <v>FUSILLI BARILLA 500g ESPIRAL</v>
      </c>
      <c r="E1160" s="54" t="s">
        <v>3161</v>
      </c>
      <c r="F1160" s="54" t="s">
        <v>3162</v>
      </c>
      <c r="G1160" s="62" t="e">
        <f>+VLOOKUP(B1160,MaestraLP3[[#All],[CÓDIGO]:[PRODUCTO FOCO]],30,0)*100+0.1</f>
        <v>#VALUE!</v>
      </c>
      <c r="H1160" s="44" t="s">
        <v>3163</v>
      </c>
      <c r="I1160" s="44" t="s">
        <v>3163</v>
      </c>
      <c r="J1160">
        <f>+VLOOKUP(B1160,MaestraLP3[[#All],[CÓDIGO]:[PRODUCTO FOCO]],29,0)</f>
        <v>1325.1891083333337</v>
      </c>
    </row>
    <row r="1161" spans="1:10" x14ac:dyDescent="0.35">
      <c r="A1161" s="54" t="s">
        <v>3160</v>
      </c>
      <c r="B1161" s="43">
        <v>102500010</v>
      </c>
      <c r="C1161" s="44" t="str">
        <f>+VLOOKUP(B1161,MaestraLP3[[#All],[CÓDIGO]:[PRODUCTO FOCO]],7,0)</f>
        <v>PASTAS</v>
      </c>
      <c r="D1161" s="46" t="str">
        <f>+VLOOKUP(B1161,MaestraLP3[[#All],[CÓDIGO]:[PRODUCTO FOCO]],8,0)</f>
        <v>LASAÑA COLLEZIONE BARILLA 500G</v>
      </c>
      <c r="E1161" s="54" t="s">
        <v>3161</v>
      </c>
      <c r="F1161" s="54" t="s">
        <v>3162</v>
      </c>
      <c r="G1161" s="62" t="e">
        <f>+VLOOKUP(B1161,MaestraLP3[[#All],[CÓDIGO]:[PRODUCTO FOCO]],30,0)*100+0.1</f>
        <v>#VALUE!</v>
      </c>
      <c r="H1161" s="44" t="s">
        <v>3163</v>
      </c>
      <c r="I1161" s="44" t="s">
        <v>3163</v>
      </c>
      <c r="J1161">
        <f>+VLOOKUP(B1161,MaestraLP3[[#All],[CÓDIGO]:[PRODUCTO FOCO]],29,0)</f>
        <v>3077.4066466666673</v>
      </c>
    </row>
    <row r="1162" spans="1:10" x14ac:dyDescent="0.35">
      <c r="A1162" s="54" t="s">
        <v>3160</v>
      </c>
      <c r="B1162" s="43">
        <v>104540280</v>
      </c>
      <c r="C1162" s="44" t="str">
        <f>+VLOOKUP(B1162,MaestraLP3[[#All],[CÓDIGO]:[PRODUCTO FOCO]],7,0)</f>
        <v>PASTAS</v>
      </c>
      <c r="D1162" s="46" t="str">
        <f>+VLOOKUP(B1162,MaestraLP3[[#All],[CÓDIGO]:[PRODUCTO FOCO]],8,0)</f>
        <v>LASAÑA PRECOCIDA CAROZZI 330 G</v>
      </c>
      <c r="E1162" s="54" t="s">
        <v>3161</v>
      </c>
      <c r="F1162" s="54" t="s">
        <v>3162</v>
      </c>
      <c r="G1162" s="62" t="e">
        <f>+VLOOKUP(B1162,MaestraLP3[[#All],[CÓDIGO]:[PRODUCTO FOCO]],30,0)*100+0.1</f>
        <v>#VALUE!</v>
      </c>
      <c r="H1162" s="44" t="s">
        <v>3163</v>
      </c>
      <c r="I1162" s="44" t="s">
        <v>3163</v>
      </c>
      <c r="J1162">
        <f>+VLOOKUP(B1162,MaestraLP3[[#All],[CÓDIGO]:[PRODUCTO FOCO]],29,0)</f>
        <v>993.98148148148141</v>
      </c>
    </row>
    <row r="1163" spans="1:10" x14ac:dyDescent="0.35">
      <c r="A1163" s="54" t="s">
        <v>3160</v>
      </c>
      <c r="B1163" s="43">
        <v>102500022</v>
      </c>
      <c r="C1163" s="44" t="str">
        <f>+VLOOKUP(B1163,MaestraLP3[[#All],[CÓDIGO]:[PRODUCTO FOCO]],7,0)</f>
        <v>PASTAS</v>
      </c>
      <c r="D1163" s="46" t="str">
        <f>+VLOOKUP(B1163,MaestraLP3[[#All],[CÓDIGO]:[PRODUCTO FOCO]],8,0)</f>
        <v>LINGUINE N°13 BARILLA 500g BAVETTE</v>
      </c>
      <c r="E1163" s="54" t="s">
        <v>3161</v>
      </c>
      <c r="F1163" s="54" t="s">
        <v>3162</v>
      </c>
      <c r="G1163" s="62" t="e">
        <f>+VLOOKUP(B1163,MaestraLP3[[#All],[CÓDIGO]:[PRODUCTO FOCO]],30,0)*100+0.1</f>
        <v>#VALUE!</v>
      </c>
      <c r="H1163" s="44" t="s">
        <v>3163</v>
      </c>
      <c r="I1163" s="44" t="s">
        <v>3163</v>
      </c>
      <c r="J1163">
        <f>+VLOOKUP(B1163,MaestraLP3[[#All],[CÓDIGO]:[PRODUCTO FOCO]],29,0)</f>
        <v>1127.5016125000002</v>
      </c>
    </row>
    <row r="1164" spans="1:10" x14ac:dyDescent="0.35">
      <c r="A1164" s="54" t="s">
        <v>3160</v>
      </c>
      <c r="B1164" s="43">
        <v>102200083</v>
      </c>
      <c r="C1164" s="44" t="str">
        <f>+VLOOKUP(B1164,MaestraLP3[[#All],[CÓDIGO]:[PRODUCTO FOCO]],7,0)</f>
        <v>PASTAS</v>
      </c>
      <c r="D1164" s="46" t="str">
        <f>+VLOOKUP(B1164,MaestraLP3[[#All],[CÓDIGO]:[PRODUCTO FOCO]],8,0)</f>
        <v>LINGUINI DON VITTORIO 400 g NV</v>
      </c>
      <c r="E1164" s="54" t="s">
        <v>3161</v>
      </c>
      <c r="F1164" s="54" t="s">
        <v>3162</v>
      </c>
      <c r="G1164" s="62" t="e">
        <f>+VLOOKUP(B1164,MaestraLP3[[#All],[CÓDIGO]:[PRODUCTO FOCO]],30,0)*100+0.1</f>
        <v>#VALUE!</v>
      </c>
      <c r="H1164" s="44" t="s">
        <v>3163</v>
      </c>
      <c r="I1164" s="44" t="s">
        <v>3163</v>
      </c>
      <c r="J1164">
        <f>+VLOOKUP(B1164,MaestraLP3[[#All],[CÓDIGO]:[PRODUCTO FOCO]],29,0)</f>
        <v>507.71640625000015</v>
      </c>
    </row>
    <row r="1165" spans="1:10" x14ac:dyDescent="0.35">
      <c r="A1165" s="54" t="s">
        <v>3160</v>
      </c>
      <c r="B1165" s="43">
        <v>104540260</v>
      </c>
      <c r="C1165" s="44" t="str">
        <f>+VLOOKUP(B1165,MaestraLP3[[#All],[CÓDIGO]:[PRODUCTO FOCO]],7,0)</f>
        <v>PASTAS</v>
      </c>
      <c r="D1165" s="46" t="str">
        <f>+VLOOKUP(B1165,MaestraLP3[[#All],[CÓDIGO]:[PRODUCTO FOCO]],8,0)</f>
        <v>MASCARRONI CAROZZI 400 G</v>
      </c>
      <c r="E1165" s="54" t="s">
        <v>3161</v>
      </c>
      <c r="F1165" s="54" t="s">
        <v>3162</v>
      </c>
      <c r="G1165" s="62" t="e">
        <f>+VLOOKUP(B1165,MaestraLP3[[#All],[CÓDIGO]:[PRODUCTO FOCO]],30,0)*100+0.1</f>
        <v>#VALUE!</v>
      </c>
      <c r="H1165" s="44" t="s">
        <v>3163</v>
      </c>
      <c r="I1165" s="44" t="s">
        <v>3163</v>
      </c>
      <c r="J1165">
        <f>+VLOOKUP(B1165,MaestraLP3[[#All],[CÓDIGO]:[PRODUCTO FOCO]],29,0)</f>
        <v>522.50000000000011</v>
      </c>
    </row>
    <row r="1166" spans="1:10" x14ac:dyDescent="0.35">
      <c r="A1166" s="54" t="s">
        <v>3160</v>
      </c>
      <c r="B1166" s="43">
        <v>104540340</v>
      </c>
      <c r="C1166" s="44" t="str">
        <f>+VLOOKUP(B1166,MaestraLP3[[#All],[CÓDIGO]:[PRODUCTO FOCO]],7,0)</f>
        <v>PASTAS</v>
      </c>
      <c r="D1166" s="46" t="str">
        <f>+VLOOKUP(B1166,MaestraLP3[[#All],[CÓDIGO]:[PRODUCTO FOCO]],8,0)</f>
        <v>MOSTACCIOLI CAROZZI 400 G</v>
      </c>
      <c r="E1166" s="54" t="s">
        <v>3161</v>
      </c>
      <c r="F1166" s="54" t="s">
        <v>3162</v>
      </c>
      <c r="G1166" s="62" t="e">
        <f>+VLOOKUP(B1166,MaestraLP3[[#All],[CÓDIGO]:[PRODUCTO FOCO]],30,0)*100+0.1</f>
        <v>#VALUE!</v>
      </c>
      <c r="H1166" s="44" t="s">
        <v>3163</v>
      </c>
      <c r="I1166" s="44" t="s">
        <v>3163</v>
      </c>
      <c r="J1166">
        <f>+VLOOKUP(B1166,MaestraLP3[[#All],[CÓDIGO]:[PRODUCTO FOCO]],29,0)</f>
        <v>550</v>
      </c>
    </row>
    <row r="1167" spans="1:10" x14ac:dyDescent="0.35">
      <c r="A1167" s="54" t="s">
        <v>3160</v>
      </c>
      <c r="B1167" s="43">
        <v>104540200</v>
      </c>
      <c r="C1167" s="44" t="str">
        <f>+VLOOKUP(B1167,MaestraLP3[[#All],[CÓDIGO]:[PRODUCTO FOCO]],7,0)</f>
        <v>PASTAS</v>
      </c>
      <c r="D1167" s="46" t="str">
        <f>+VLOOKUP(B1167,MaestraLP3[[#All],[CÓDIGO]:[PRODUCTO FOCO]],8,0)</f>
        <v>MOSTACCIOLI CAROZZI 5 KG</v>
      </c>
      <c r="E1167" s="54" t="s">
        <v>3161</v>
      </c>
      <c r="F1167" s="54" t="s">
        <v>3162</v>
      </c>
      <c r="G1167" s="62" t="e">
        <f>+VLOOKUP(B1167,MaestraLP3[[#All],[CÓDIGO]:[PRODUCTO FOCO]],30,0)*100+0.1</f>
        <v>#VALUE!</v>
      </c>
      <c r="H1167" s="44" t="s">
        <v>3163</v>
      </c>
      <c r="I1167" s="44" t="s">
        <v>3163</v>
      </c>
      <c r="J1167">
        <f>+VLOOKUP(B1167,MaestraLP3[[#All],[CÓDIGO]:[PRODUCTO FOCO]],29,0)</f>
        <v>567.4</v>
      </c>
    </row>
    <row r="1168" spans="1:10" x14ac:dyDescent="0.35">
      <c r="A1168" s="54" t="s">
        <v>3160</v>
      </c>
      <c r="B1168" s="43">
        <v>102500042</v>
      </c>
      <c r="C1168" s="44" t="str">
        <f>+VLOOKUP(B1168,MaestraLP3[[#All],[CÓDIGO]:[PRODUCTO FOCO]],7,0)</f>
        <v>PASTAS</v>
      </c>
      <c r="D1168" s="46" t="str">
        <f>+VLOOKUP(B1168,MaestraLP3[[#All],[CÓDIGO]:[PRODUCTO FOCO]],8,0)</f>
        <v>PENNE RIGATE BARILLA 500g</v>
      </c>
      <c r="E1168" s="54" t="s">
        <v>3161</v>
      </c>
      <c r="F1168" s="54" t="s">
        <v>3162</v>
      </c>
      <c r="G1168" s="62" t="e">
        <f>+VLOOKUP(B1168,MaestraLP3[[#All],[CÓDIGO]:[PRODUCTO FOCO]],30,0)*100+0.1</f>
        <v>#VALUE!</v>
      </c>
      <c r="H1168" s="44" t="s">
        <v>3163</v>
      </c>
      <c r="I1168" s="44" t="s">
        <v>3163</v>
      </c>
      <c r="J1168">
        <f>+VLOOKUP(B1168,MaestraLP3[[#All],[CÓDIGO]:[PRODUCTO FOCO]],29,0)</f>
        <v>1335.1208833333339</v>
      </c>
    </row>
    <row r="1169" spans="1:10" x14ac:dyDescent="0.35">
      <c r="A1169" s="54" t="s">
        <v>3160</v>
      </c>
      <c r="B1169" s="43">
        <v>102500017</v>
      </c>
      <c r="C1169" s="44" t="str">
        <f>+VLOOKUP(B1169,MaestraLP3[[#All],[CÓDIGO]:[PRODUCTO FOCO]],7,0)</f>
        <v>PASTAS</v>
      </c>
      <c r="D1169" s="46" t="str">
        <f>+VLOOKUP(B1169,MaestraLP3[[#All],[CÓDIGO]:[PRODUCTO FOCO]],8,0)</f>
        <v>PENNE RIGATE INTEGRAL BARILLA 500g</v>
      </c>
      <c r="E1169" s="54" t="s">
        <v>3161</v>
      </c>
      <c r="F1169" s="54" t="s">
        <v>3162</v>
      </c>
      <c r="G1169" s="62" t="e">
        <f>+VLOOKUP(B1169,MaestraLP3[[#All],[CÓDIGO]:[PRODUCTO FOCO]],30,0)*100+0.1</f>
        <v>#VALUE!</v>
      </c>
      <c r="H1169" s="44" t="s">
        <v>3163</v>
      </c>
      <c r="I1169" s="44" t="s">
        <v>3163</v>
      </c>
      <c r="J1169">
        <f>+VLOOKUP(B1169,MaestraLP3[[#All],[CÓDIGO]:[PRODUCTO FOCO]],29,0)</f>
        <v>1269.1643000000004</v>
      </c>
    </row>
    <row r="1170" spans="1:10" x14ac:dyDescent="0.35">
      <c r="A1170" s="54" t="s">
        <v>3160</v>
      </c>
      <c r="B1170" s="43">
        <v>102500009</v>
      </c>
      <c r="C1170" s="44" t="str">
        <f>+VLOOKUP(B1170,MaestraLP3[[#All],[CÓDIGO]:[PRODUCTO FOCO]],7,0)</f>
        <v>PASTAS</v>
      </c>
      <c r="D1170" s="46" t="str">
        <f>+VLOOKUP(B1170,MaestraLP3[[#All],[CÓDIGO]:[PRODUCTO FOCO]],8,0)</f>
        <v>PENNE RIGATE S/GLUTEN BARILLA 400g</v>
      </c>
      <c r="E1170" s="54" t="s">
        <v>3161</v>
      </c>
      <c r="F1170" s="54" t="s">
        <v>3162</v>
      </c>
      <c r="G1170" s="62" t="e">
        <f>+VLOOKUP(B1170,MaestraLP3[[#All],[CÓDIGO]:[PRODUCTO FOCO]],30,0)*100+0.1</f>
        <v>#VALUE!</v>
      </c>
      <c r="H1170" s="44" t="s">
        <v>3163</v>
      </c>
      <c r="I1170" s="44" t="s">
        <v>3163</v>
      </c>
      <c r="J1170">
        <f>+VLOOKUP(B1170,MaestraLP3[[#All],[CÓDIGO]:[PRODUCTO FOCO]],29,0)</f>
        <v>3520.7615000000001</v>
      </c>
    </row>
    <row r="1171" spans="1:10" x14ac:dyDescent="0.35">
      <c r="A1171" s="54" t="s">
        <v>3160</v>
      </c>
      <c r="B1171" s="43">
        <v>104540180</v>
      </c>
      <c r="C1171" s="44" t="str">
        <f>+VLOOKUP(B1171,MaestraLP3[[#All],[CÓDIGO]:[PRODUCTO FOCO]],7,0)</f>
        <v>PASTAS</v>
      </c>
      <c r="D1171" s="46" t="str">
        <f>+VLOOKUP(B1171,MaestraLP3[[#All],[CÓDIGO]:[PRODUCTO FOCO]],8,0)</f>
        <v>QUIFARO CAROZZI 5 KG</v>
      </c>
      <c r="E1171" s="54" t="s">
        <v>3161</v>
      </c>
      <c r="F1171" s="54" t="s">
        <v>3162</v>
      </c>
      <c r="G1171" s="62" t="e">
        <f>+VLOOKUP(B1171,MaestraLP3[[#All],[CÓDIGO]:[PRODUCTO FOCO]],30,0)*100+0.1</f>
        <v>#VALUE!</v>
      </c>
      <c r="H1171" s="44" t="s">
        <v>3163</v>
      </c>
      <c r="I1171" s="44" t="s">
        <v>3163</v>
      </c>
      <c r="J1171">
        <f>+VLOOKUP(B1171,MaestraLP3[[#All],[CÓDIGO]:[PRODUCTO FOCO]],29,0)</f>
        <v>568.4</v>
      </c>
    </row>
    <row r="1172" spans="1:10" x14ac:dyDescent="0.35">
      <c r="A1172" s="54" t="s">
        <v>3160</v>
      </c>
      <c r="B1172" s="43">
        <v>104540350</v>
      </c>
      <c r="C1172" s="44" t="str">
        <f>+VLOOKUP(B1172,MaestraLP3[[#All],[CÓDIGO]:[PRODUCTO FOCO]],7,0)</f>
        <v>PASTAS</v>
      </c>
      <c r="D1172" s="46" t="str">
        <f>+VLOOKUP(B1172,MaestraLP3[[#All],[CÓDIGO]:[PRODUCTO FOCO]],8,0)</f>
        <v>QUIFAROS CAROZZI 400 G</v>
      </c>
      <c r="E1172" s="54" t="s">
        <v>3161</v>
      </c>
      <c r="F1172" s="54" t="s">
        <v>3162</v>
      </c>
      <c r="G1172" s="62" t="e">
        <f>+VLOOKUP(B1172,MaestraLP3[[#All],[CÓDIGO]:[PRODUCTO FOCO]],30,0)*100+0.1</f>
        <v>#VALUE!</v>
      </c>
      <c r="H1172" s="44" t="s">
        <v>3163</v>
      </c>
      <c r="I1172" s="44" t="s">
        <v>3163</v>
      </c>
      <c r="J1172">
        <f>+VLOOKUP(B1172,MaestraLP3[[#All],[CÓDIGO]:[PRODUCTO FOCO]],29,0)</f>
        <v>658.33333333333337</v>
      </c>
    </row>
    <row r="1173" spans="1:10" x14ac:dyDescent="0.35">
      <c r="A1173" s="54" t="s">
        <v>3160</v>
      </c>
      <c r="B1173" s="43">
        <v>102200085</v>
      </c>
      <c r="C1173" s="44" t="str">
        <f>+VLOOKUP(B1173,MaestraLP3[[#All],[CÓDIGO]:[PRODUCTO FOCO]],7,0)</f>
        <v>PASTAS</v>
      </c>
      <c r="D1173" s="46" t="str">
        <f>+VLOOKUP(B1173,MaestraLP3[[#All],[CÓDIGO]:[PRODUCTO FOCO]],8,0)</f>
        <v>RIGATONE DON VITTORIO 400 g NV</v>
      </c>
      <c r="E1173" s="54" t="s">
        <v>3161</v>
      </c>
      <c r="F1173" s="54" t="s">
        <v>3162</v>
      </c>
      <c r="G1173" s="62" t="e">
        <f>+VLOOKUP(B1173,MaestraLP3[[#All],[CÓDIGO]:[PRODUCTO FOCO]],30,0)*100+0.1</f>
        <v>#VALUE!</v>
      </c>
      <c r="H1173" s="44" t="s">
        <v>3163</v>
      </c>
      <c r="I1173" s="44" t="s">
        <v>3163</v>
      </c>
      <c r="J1173">
        <f>+VLOOKUP(B1173,MaestraLP3[[#All],[CÓDIGO]:[PRODUCTO FOCO]],29,0)</f>
        <v>412.73566666666682</v>
      </c>
    </row>
    <row r="1174" spans="1:10" x14ac:dyDescent="0.35">
      <c r="A1174" s="54" t="s">
        <v>3160</v>
      </c>
      <c r="B1174" s="43">
        <v>104540360</v>
      </c>
      <c r="C1174" s="44" t="str">
        <f>+VLOOKUP(B1174,MaestraLP3[[#All],[CÓDIGO]:[PRODUCTO FOCO]],7,0)</f>
        <v>PASTAS</v>
      </c>
      <c r="D1174" s="46" t="str">
        <f>+VLOOKUP(B1174,MaestraLP3[[#All],[CÓDIGO]:[PRODUCTO FOCO]],8,0)</f>
        <v>RIGATONI CAROZZI 400 G</v>
      </c>
      <c r="E1174" s="54" t="s">
        <v>3161</v>
      </c>
      <c r="F1174" s="54" t="s">
        <v>3162</v>
      </c>
      <c r="G1174" s="62" t="e">
        <f>+VLOOKUP(B1174,MaestraLP3[[#All],[CÓDIGO]:[PRODUCTO FOCO]],30,0)*100+0.1</f>
        <v>#VALUE!</v>
      </c>
      <c r="H1174" s="44" t="s">
        <v>3163</v>
      </c>
      <c r="I1174" s="44" t="s">
        <v>3163</v>
      </c>
      <c r="J1174">
        <f>+VLOOKUP(B1174,MaestraLP3[[#All],[CÓDIGO]:[PRODUCTO FOCO]],29,0)</f>
        <v>693.33333333333337</v>
      </c>
    </row>
    <row r="1175" spans="1:10" x14ac:dyDescent="0.35">
      <c r="A1175" s="54" t="s">
        <v>3160</v>
      </c>
      <c r="B1175" s="43">
        <v>104540210</v>
      </c>
      <c r="C1175" s="44" t="str">
        <f>+VLOOKUP(B1175,MaestraLP3[[#All],[CÓDIGO]:[PRODUCTO FOCO]],7,0)</f>
        <v>PASTAS</v>
      </c>
      <c r="D1175" s="46" t="str">
        <f>+VLOOKUP(B1175,MaestraLP3[[#All],[CÓDIGO]:[PRODUCTO FOCO]],8,0)</f>
        <v>SPAGHETTI 5 CAROZZI 400 G</v>
      </c>
      <c r="E1175" s="54" t="s">
        <v>3161</v>
      </c>
      <c r="F1175" s="54" t="s">
        <v>3162</v>
      </c>
      <c r="G1175" s="62" t="e">
        <f>+VLOOKUP(B1175,MaestraLP3[[#All],[CÓDIGO]:[PRODUCTO FOCO]],30,0)*100+0.1</f>
        <v>#VALUE!</v>
      </c>
      <c r="H1175" s="44" t="s">
        <v>3163</v>
      </c>
      <c r="I1175" s="44" t="s">
        <v>3163</v>
      </c>
      <c r="J1175">
        <f>+VLOOKUP(B1175,MaestraLP3[[#All],[CÓDIGO]:[PRODUCTO FOCO]],29,0)</f>
        <v>784</v>
      </c>
    </row>
    <row r="1176" spans="1:10" x14ac:dyDescent="0.35">
      <c r="A1176" s="54" t="s">
        <v>3160</v>
      </c>
      <c r="B1176" s="43">
        <v>104540300</v>
      </c>
      <c r="C1176" s="44" t="str">
        <f>+VLOOKUP(B1176,MaestraLP3[[#All],[CÓDIGO]:[PRODUCTO FOCO]],7,0)</f>
        <v>PASTAS</v>
      </c>
      <c r="D1176" s="46" t="str">
        <f>+VLOOKUP(B1176,MaestraLP3[[#All],[CÓDIGO]:[PRODUCTO FOCO]],8,0)</f>
        <v>SPAGHETTI 5 CAROZZI 5 KG</v>
      </c>
      <c r="E1176" s="54" t="s">
        <v>3161</v>
      </c>
      <c r="F1176" s="54" t="s">
        <v>3162</v>
      </c>
      <c r="G1176" s="62" t="e">
        <f>+VLOOKUP(B1176,MaestraLP3[[#All],[CÓDIGO]:[PRODUCTO FOCO]],30,0)*100+0.1</f>
        <v>#VALUE!</v>
      </c>
      <c r="H1176" s="44" t="s">
        <v>3163</v>
      </c>
      <c r="I1176" s="44" t="s">
        <v>3163</v>
      </c>
      <c r="J1176">
        <f>+VLOOKUP(B1176,MaestraLP3[[#All],[CÓDIGO]:[PRODUCTO FOCO]],29,0)</f>
        <v>618.79999999999995</v>
      </c>
    </row>
    <row r="1177" spans="1:10" x14ac:dyDescent="0.35">
      <c r="A1177" s="54" t="s">
        <v>3160</v>
      </c>
      <c r="B1177" s="43">
        <v>102500021</v>
      </c>
      <c r="C1177" s="44" t="str">
        <f>+VLOOKUP(B1177,MaestraLP3[[#All],[CÓDIGO]:[PRODUCTO FOCO]],7,0)</f>
        <v>PASTAS</v>
      </c>
      <c r="D1177" s="46" t="str">
        <f>+VLOOKUP(B1177,MaestraLP3[[#All],[CÓDIGO]:[PRODUCTO FOCO]],8,0)</f>
        <v>SPAGHETTI N°5 BARILLA 500g</v>
      </c>
      <c r="E1177" s="54" t="s">
        <v>3161</v>
      </c>
      <c r="F1177" s="54" t="s">
        <v>3162</v>
      </c>
      <c r="G1177" s="62" t="e">
        <f>+VLOOKUP(B1177,MaestraLP3[[#All],[CÓDIGO]:[PRODUCTO FOCO]],30,0)*100+0.1</f>
        <v>#VALUE!</v>
      </c>
      <c r="H1177" s="44" t="s">
        <v>3163</v>
      </c>
      <c r="I1177" s="44" t="s">
        <v>3163</v>
      </c>
      <c r="J1177">
        <f>+VLOOKUP(B1177,MaestraLP3[[#All],[CÓDIGO]:[PRODUCTO FOCO]],29,0)</f>
        <v>1097.0338500000005</v>
      </c>
    </row>
    <row r="1178" spans="1:10" x14ac:dyDescent="0.35">
      <c r="A1178" s="54" t="s">
        <v>3160</v>
      </c>
      <c r="B1178" s="43">
        <v>102200086</v>
      </c>
      <c r="C1178" s="44" t="str">
        <f>+VLOOKUP(B1178,MaestraLP3[[#All],[CÓDIGO]:[PRODUCTO FOCO]],7,0)</f>
        <v>PASTAS</v>
      </c>
      <c r="D1178" s="46" t="str">
        <f>+VLOOKUP(B1178,MaestraLP3[[#All],[CÓDIGO]:[PRODUCTO FOCO]],8,0)</f>
        <v>SPAGHETTI N°5 DON VITTORIO 400 g NV</v>
      </c>
      <c r="E1178" s="54" t="s">
        <v>3161</v>
      </c>
      <c r="F1178" s="54" t="s">
        <v>3162</v>
      </c>
      <c r="G1178" s="62" t="e">
        <f>+VLOOKUP(B1178,MaestraLP3[[#All],[CÓDIGO]:[PRODUCTO FOCO]],30,0)*100+0.1</f>
        <v>#VALUE!</v>
      </c>
      <c r="H1178" s="44" t="s">
        <v>3163</v>
      </c>
      <c r="I1178" s="44" t="s">
        <v>3163</v>
      </c>
      <c r="J1178">
        <f>+VLOOKUP(B1178,MaestraLP3[[#All],[CÓDIGO]:[PRODUCTO FOCO]],29,0)</f>
        <v>326.33964062500013</v>
      </c>
    </row>
    <row r="1179" spans="1:10" x14ac:dyDescent="0.35">
      <c r="A1179" s="54" t="s">
        <v>3160</v>
      </c>
      <c r="B1179" s="43">
        <v>102500018</v>
      </c>
      <c r="C1179" s="44" t="str">
        <f>+VLOOKUP(B1179,MaestraLP3[[#All],[CÓDIGO]:[PRODUCTO FOCO]],7,0)</f>
        <v>PASTAS</v>
      </c>
      <c r="D1179" s="46" t="str">
        <f>+VLOOKUP(B1179,MaestraLP3[[#All],[CÓDIGO]:[PRODUCTO FOCO]],8,0)</f>
        <v>SPAGHETTI N°5 INTEGRAL BARILLA 500g</v>
      </c>
      <c r="E1179" s="54" t="s">
        <v>3161</v>
      </c>
      <c r="F1179" s="54" t="s">
        <v>3162</v>
      </c>
      <c r="G1179" s="62" t="e">
        <f>+VLOOKUP(B1179,MaestraLP3[[#All],[CÓDIGO]:[PRODUCTO FOCO]],30,0)*100+0.1</f>
        <v>#VALUE!</v>
      </c>
      <c r="H1179" s="44" t="s">
        <v>3163</v>
      </c>
      <c r="I1179" s="44" t="s">
        <v>3163</v>
      </c>
      <c r="J1179">
        <f>+VLOOKUP(B1179,MaestraLP3[[#All],[CÓDIGO]:[PRODUCTO FOCO]],29,0)</f>
        <v>1454.4816708333335</v>
      </c>
    </row>
    <row r="1180" spans="1:10" x14ac:dyDescent="0.35">
      <c r="A1180" s="54" t="s">
        <v>3160</v>
      </c>
      <c r="B1180" s="43">
        <v>102500016</v>
      </c>
      <c r="C1180" s="44" t="str">
        <f>+VLOOKUP(B1180,MaestraLP3[[#All],[CÓDIGO]:[PRODUCTO FOCO]],7,0)</f>
        <v>PASTAS</v>
      </c>
      <c r="D1180" s="46" t="str">
        <f>+VLOOKUP(B1180,MaestraLP3[[#All],[CÓDIGO]:[PRODUCTO FOCO]],8,0)</f>
        <v>SPAGHETTI N°5 S/GLUTEN BARILLA 400g</v>
      </c>
      <c r="E1180" s="54" t="s">
        <v>3161</v>
      </c>
      <c r="F1180" s="54" t="s">
        <v>3162</v>
      </c>
      <c r="G1180" s="62" t="e">
        <f>+VLOOKUP(B1180,MaestraLP3[[#All],[CÓDIGO]:[PRODUCTO FOCO]],30,0)*100+0.1</f>
        <v>#VALUE!</v>
      </c>
      <c r="H1180" s="44" t="s">
        <v>3163</v>
      </c>
      <c r="I1180" s="44" t="s">
        <v>3163</v>
      </c>
      <c r="J1180">
        <f>+VLOOKUP(B1180,MaestraLP3[[#All],[CÓDIGO]:[PRODUCTO FOCO]],29,0)</f>
        <v>3613.8225000000007</v>
      </c>
    </row>
    <row r="1181" spans="1:10" x14ac:dyDescent="0.35">
      <c r="A1181" s="54" t="s">
        <v>3160</v>
      </c>
      <c r="B1181" s="43">
        <v>102500020</v>
      </c>
      <c r="C1181" s="44" t="str">
        <f>+VLOOKUP(B1181,MaestraLP3[[#All],[CÓDIGO]:[PRODUCTO FOCO]],7,0)</f>
        <v>PASTAS</v>
      </c>
      <c r="D1181" s="46" t="str">
        <f>+VLOOKUP(B1181,MaestraLP3[[#All],[CÓDIGO]:[PRODUCTO FOCO]],8,0)</f>
        <v>SPAGHETTINI N°3 BARILLA 500g</v>
      </c>
      <c r="E1181" s="54" t="s">
        <v>3161</v>
      </c>
      <c r="F1181" s="54" t="s">
        <v>3162</v>
      </c>
      <c r="G1181" s="62" t="e">
        <f>+VLOOKUP(B1181,MaestraLP3[[#All],[CÓDIGO]:[PRODUCTO FOCO]],30,0)*100+0.1</f>
        <v>#VALUE!</v>
      </c>
      <c r="H1181" s="44" t="s">
        <v>3163</v>
      </c>
      <c r="I1181" s="44" t="s">
        <v>3163</v>
      </c>
      <c r="J1181">
        <f>+VLOOKUP(B1181,MaestraLP3[[#All],[CÓDIGO]:[PRODUCTO FOCO]],29,0)</f>
        <v>1068.9927833333336</v>
      </c>
    </row>
    <row r="1182" spans="1:10" x14ac:dyDescent="0.35">
      <c r="A1182" s="54" t="s">
        <v>3160</v>
      </c>
      <c r="B1182" s="43">
        <v>102500019</v>
      </c>
      <c r="C1182" s="44" t="str">
        <f>+VLOOKUP(B1182,MaestraLP3[[#All],[CÓDIGO]:[PRODUCTO FOCO]],7,0)</f>
        <v>PASTAS</v>
      </c>
      <c r="D1182" s="46" t="str">
        <f>+VLOOKUP(B1182,MaestraLP3[[#All],[CÓDIGO]:[PRODUCTO FOCO]],8,0)</f>
        <v>SPAGHETTONI N°7 BARILLA 500g</v>
      </c>
      <c r="E1182" s="54" t="s">
        <v>3161</v>
      </c>
      <c r="F1182" s="54" t="s">
        <v>3162</v>
      </c>
      <c r="G1182" s="62" t="e">
        <f>+VLOOKUP(B1182,MaestraLP3[[#All],[CÓDIGO]:[PRODUCTO FOCO]],30,0)*100+0.1</f>
        <v>#VALUE!</v>
      </c>
      <c r="H1182" s="44" t="s">
        <v>3163</v>
      </c>
      <c r="I1182" s="44" t="s">
        <v>3163</v>
      </c>
      <c r="J1182">
        <f>+VLOOKUP(B1182,MaestraLP3[[#All],[CÓDIGO]:[PRODUCTO FOCO]],29,0)</f>
        <v>1089.3240791666669</v>
      </c>
    </row>
    <row r="1183" spans="1:10" x14ac:dyDescent="0.35">
      <c r="A1183" s="54" t="s">
        <v>3160</v>
      </c>
      <c r="B1183" s="43">
        <v>102500011</v>
      </c>
      <c r="C1183" s="44" t="str">
        <f>+VLOOKUP(B1183,MaestraLP3[[#All],[CÓDIGO]:[PRODUCTO FOCO]],7,0)</f>
        <v>PASTAS</v>
      </c>
      <c r="D1183" s="46" t="str">
        <f>+VLOOKUP(B1183,MaestraLP3[[#All],[CÓDIGO]:[PRODUCTO FOCO]],8,0)</f>
        <v>TAGLIATELLE COLLEZIONE BARILLA 500g</v>
      </c>
      <c r="E1183" s="54" t="s">
        <v>3161</v>
      </c>
      <c r="F1183" s="54" t="s">
        <v>3162</v>
      </c>
      <c r="G1183" s="62" t="e">
        <f>+VLOOKUP(B1183,MaestraLP3[[#All],[CÓDIGO]:[PRODUCTO FOCO]],30,0)*100+0.1</f>
        <v>#VALUE!</v>
      </c>
      <c r="H1183" s="44" t="s">
        <v>3163</v>
      </c>
      <c r="I1183" s="44" t="s">
        <v>3163</v>
      </c>
      <c r="J1183">
        <f>+VLOOKUP(B1183,MaestraLP3[[#All],[CÓDIGO]:[PRODUCTO FOCO]],29,0)</f>
        <v>1676.5370166666671</v>
      </c>
    </row>
    <row r="1184" spans="1:10" x14ac:dyDescent="0.35">
      <c r="A1184" s="54" t="s">
        <v>3160</v>
      </c>
      <c r="B1184" s="43">
        <v>104540290</v>
      </c>
      <c r="C1184" s="44" t="str">
        <f>+VLOOKUP(B1184,MaestraLP3[[#All],[CÓDIGO]:[PRODUCTO FOCO]],7,0)</f>
        <v>PASTAS</v>
      </c>
      <c r="D1184" s="46" t="str">
        <f>+VLOOKUP(B1184,MaestraLP3[[#All],[CÓDIGO]:[PRODUCTO FOCO]],8,0)</f>
        <v>TALLARIN 87 CAROZZI 5 KG</v>
      </c>
      <c r="E1184" s="54" t="s">
        <v>3161</v>
      </c>
      <c r="F1184" s="54" t="s">
        <v>3162</v>
      </c>
      <c r="G1184" s="62" t="e">
        <f>+VLOOKUP(B1184,MaestraLP3[[#All],[CÓDIGO]:[PRODUCTO FOCO]],30,0)*100+0.1</f>
        <v>#VALUE!</v>
      </c>
      <c r="H1184" s="44" t="s">
        <v>3163</v>
      </c>
      <c r="I1184" s="44" t="s">
        <v>3163</v>
      </c>
      <c r="J1184">
        <f>+VLOOKUP(B1184,MaestraLP3[[#All],[CÓDIGO]:[PRODUCTO FOCO]],29,0)</f>
        <v>621.4</v>
      </c>
    </row>
    <row r="1185" spans="1:10" x14ac:dyDescent="0.35">
      <c r="A1185" s="54" t="s">
        <v>3160</v>
      </c>
      <c r="B1185" s="43">
        <v>104540270</v>
      </c>
      <c r="C1185" s="44" t="str">
        <f>+VLOOKUP(B1185,MaestraLP3[[#All],[CÓDIGO]:[PRODUCTO FOCO]],7,0)</f>
        <v>PASTAS</v>
      </c>
      <c r="D1185" s="46" t="str">
        <f>+VLOOKUP(B1185,MaestraLP3[[#All],[CÓDIGO]:[PRODUCTO FOCO]],8,0)</f>
        <v>TALLARIN ESPINACA 87 CAROZZI 400 G</v>
      </c>
      <c r="E1185" s="54" t="s">
        <v>3161</v>
      </c>
      <c r="F1185" s="54" t="s">
        <v>3162</v>
      </c>
      <c r="G1185" s="62" t="e">
        <f>+VLOOKUP(B1185,MaestraLP3[[#All],[CÓDIGO]:[PRODUCTO FOCO]],30,0)*100+0.1</f>
        <v>#VALUE!</v>
      </c>
      <c r="H1185" s="44" t="s">
        <v>3163</v>
      </c>
      <c r="I1185" s="44" t="s">
        <v>3163</v>
      </c>
      <c r="J1185">
        <f>+VLOOKUP(B1185,MaestraLP3[[#All],[CÓDIGO]:[PRODUCTO FOCO]],29,0)</f>
        <v>595</v>
      </c>
    </row>
    <row r="1186" spans="1:10" x14ac:dyDescent="0.35">
      <c r="A1186" s="54" t="s">
        <v>3160</v>
      </c>
      <c r="B1186" s="43">
        <v>104540220</v>
      </c>
      <c r="C1186" s="44" t="str">
        <f>+VLOOKUP(B1186,MaestraLP3[[#All],[CÓDIGO]:[PRODUCTO FOCO]],7,0)</f>
        <v>PASTAS</v>
      </c>
      <c r="D1186" s="46" t="str">
        <f>+VLOOKUP(B1186,MaestraLP3[[#All],[CÓDIGO]:[PRODUCTO FOCO]],8,0)</f>
        <v>TALLARINES 87 CAROZZI 400 G</v>
      </c>
      <c r="E1186" s="54" t="s">
        <v>3161</v>
      </c>
      <c r="F1186" s="54" t="s">
        <v>3162</v>
      </c>
      <c r="G1186" s="62" t="e">
        <f>+VLOOKUP(B1186,MaestraLP3[[#All],[CÓDIGO]:[PRODUCTO FOCO]],30,0)*100+0.1</f>
        <v>#VALUE!</v>
      </c>
      <c r="H1186" s="44" t="s">
        <v>3163</v>
      </c>
      <c r="I1186" s="44" t="s">
        <v>3163</v>
      </c>
      <c r="J1186">
        <f>+VLOOKUP(B1186,MaestraLP3[[#All],[CÓDIGO]:[PRODUCTO FOCO]],29,0)</f>
        <v>759</v>
      </c>
    </row>
    <row r="1187" spans="1:10" x14ac:dyDescent="0.35">
      <c r="A1187" s="54" t="s">
        <v>3160</v>
      </c>
      <c r="B1187" s="43">
        <v>104538520</v>
      </c>
      <c r="C1187" s="44" t="str">
        <f>+VLOOKUP(B1187,MaestraLP3[[#All],[CÓDIGO]:[PRODUCTO FOCO]],7,0)</f>
        <v>SAL</v>
      </c>
      <c r="D1187" s="46" t="str">
        <f>+VLOOKUP(B1187,MaestraLP3[[#All],[CÓDIGO]:[PRODUCTO FOCO]],8,0)</f>
        <v>SAL DE MAR FINA LOBOS 900 G</v>
      </c>
      <c r="E1187" s="54" t="s">
        <v>3161</v>
      </c>
      <c r="F1187" s="54" t="s">
        <v>3162</v>
      </c>
      <c r="G1187" s="62" t="e">
        <f>+VLOOKUP(B1187,MaestraLP3[[#All],[CÓDIGO]:[PRODUCTO FOCO]],30,0)*100+0.1</f>
        <v>#VALUE!</v>
      </c>
      <c r="H1187" s="44" t="s">
        <v>3163</v>
      </c>
      <c r="I1187" s="44" t="s">
        <v>3163</v>
      </c>
      <c r="J1187">
        <f>+VLOOKUP(B1187,MaestraLP3[[#All],[CÓDIGO]:[PRODUCTO FOCO]],29,0)</f>
        <v>307.77777777777777</v>
      </c>
    </row>
    <row r="1188" spans="1:10" x14ac:dyDescent="0.35">
      <c r="A1188" s="54" t="s">
        <v>3160</v>
      </c>
      <c r="B1188" s="43">
        <v>150000578</v>
      </c>
      <c r="C1188" s="44" t="str">
        <f>+VLOOKUP(B1188,MaestraLP3[[#All],[CÓDIGO]:[PRODUCTO FOCO]],7,0)</f>
        <v>SAL</v>
      </c>
      <c r="D1188" s="46" t="str">
        <f>+VLOOKUP(B1188,MaestraLP3[[#All],[CÓDIGO]:[PRODUCTO FOCO]],8,0)</f>
        <v>SAL DE MAR GOURMET LOBOS 800 g</v>
      </c>
      <c r="E1188" s="54" t="s">
        <v>3161</v>
      </c>
      <c r="F1188" s="54" t="s">
        <v>3162</v>
      </c>
      <c r="G1188" s="62" t="e">
        <f>+VLOOKUP(B1188,MaestraLP3[[#All],[CÓDIGO]:[PRODUCTO FOCO]],30,0)*100+0.1</f>
        <v>#VALUE!</v>
      </c>
      <c r="H1188" s="44" t="s">
        <v>3163</v>
      </c>
      <c r="I1188" s="44" t="s">
        <v>3163</v>
      </c>
      <c r="J1188">
        <f>+VLOOKUP(B1188,MaestraLP3[[#All],[CÓDIGO]:[PRODUCTO FOCO]],29,0)</f>
        <v>385.01714285714291</v>
      </c>
    </row>
    <row r="1189" spans="1:10" x14ac:dyDescent="0.35">
      <c r="A1189" s="54" t="s">
        <v>3160</v>
      </c>
      <c r="B1189" s="43">
        <v>104533740</v>
      </c>
      <c r="C1189" s="44" t="e">
        <f>+VLOOKUP(B1189,MaestraLP3[[#All],[CÓDIGO]:[PRODUCTO FOCO]],7,0)</f>
        <v>#N/A</v>
      </c>
      <c r="D1189" s="46" t="e">
        <f>+VLOOKUP(B1189,MaestraLP3[[#All],[CÓDIGO]:[PRODUCTO FOCO]],8,0)</f>
        <v>#N/A</v>
      </c>
      <c r="E1189" s="54" t="s">
        <v>3161</v>
      </c>
      <c r="F1189" s="54" t="s">
        <v>3162</v>
      </c>
      <c r="G1189" s="62" t="e">
        <f>+VLOOKUP(B1189,MaestraLP3[[#All],[CÓDIGO]:[PRODUCTO FOCO]],30,0)*100+0.1</f>
        <v>#N/A</v>
      </c>
      <c r="H1189" s="44" t="s">
        <v>3163</v>
      </c>
      <c r="I1189" s="44" t="s">
        <v>3163</v>
      </c>
      <c r="J1189" t="e">
        <f>+VLOOKUP(B1189,MaestraLP3[[#All],[CÓDIGO]:[PRODUCTO FOCO]],29,0)</f>
        <v>#N/A</v>
      </c>
    </row>
    <row r="1190" spans="1:10" x14ac:dyDescent="0.35">
      <c r="A1190" s="54" t="s">
        <v>3160</v>
      </c>
      <c r="B1190" s="43">
        <v>104533760</v>
      </c>
      <c r="C1190" s="44" t="str">
        <f>+VLOOKUP(B1190,MaestraLP3[[#All],[CÓDIGO]:[PRODUCTO FOCO]],7,0)</f>
        <v>SAL</v>
      </c>
      <c r="D1190" s="46" t="str">
        <f>+VLOOKUP(B1190,MaestraLP3[[#All],[CÓDIGO]:[PRODUCTO FOCO]],8,0)</f>
        <v>SAL ROSADA HIMALAYA GRUESA LOBOS 400 g</v>
      </c>
      <c r="E1190" s="54" t="s">
        <v>3161</v>
      </c>
      <c r="F1190" s="54" t="s">
        <v>3162</v>
      </c>
      <c r="G1190" s="62" t="e">
        <f>+VLOOKUP(B1190,MaestraLP3[[#All],[CÓDIGO]:[PRODUCTO FOCO]],30,0)*100+0.1</f>
        <v>#VALUE!</v>
      </c>
      <c r="H1190" s="44" t="s">
        <v>3163</v>
      </c>
      <c r="I1190" s="44" t="s">
        <v>3163</v>
      </c>
      <c r="J1190">
        <f>+VLOOKUP(B1190,MaestraLP3[[#All],[CÓDIGO]:[PRODUCTO FOCO]],29,0)</f>
        <v>2825</v>
      </c>
    </row>
    <row r="1191" spans="1:10" x14ac:dyDescent="0.35">
      <c r="A1191" s="54" t="s">
        <v>3160</v>
      </c>
      <c r="B1191" s="43">
        <v>150000582</v>
      </c>
      <c r="C1191" s="44" t="str">
        <f>+VLOOKUP(B1191,MaestraLP3[[#All],[CÓDIGO]:[PRODUCTO FOCO]],7,0)</f>
        <v>SAL</v>
      </c>
      <c r="D1191" s="46" t="str">
        <f>+VLOOKUP(B1191,MaestraLP3[[#All],[CÓDIGO]:[PRODUCTO FOCO]],8,0)</f>
        <v>SALERO PARRILLERO LOBOS 750 g</v>
      </c>
      <c r="E1191" s="54" t="s">
        <v>3161</v>
      </c>
      <c r="F1191" s="54" t="s">
        <v>3162</v>
      </c>
      <c r="G1191" s="62" t="e">
        <f>+VLOOKUP(B1191,MaestraLP3[[#All],[CÓDIGO]:[PRODUCTO FOCO]],30,0)*100+0.1</f>
        <v>#VALUE!</v>
      </c>
      <c r="H1191" s="44" t="s">
        <v>3163</v>
      </c>
      <c r="I1191" s="44" t="s">
        <v>3163</v>
      </c>
      <c r="J1191">
        <f>+VLOOKUP(B1191,MaestraLP3[[#All],[CÓDIGO]:[PRODUCTO FOCO]],29,0)</f>
        <v>409.33777777777789</v>
      </c>
    </row>
    <row r="1192" spans="1:10" x14ac:dyDescent="0.35">
      <c r="A1192" s="54" t="s">
        <v>3160</v>
      </c>
      <c r="B1192" s="43">
        <v>150000368</v>
      </c>
      <c r="C1192" s="44" t="str">
        <f>+VLOOKUP(B1192,MaestraLP3[[#All],[CÓDIGO]:[PRODUCTO FOCO]],7,0)</f>
        <v>SOPAS Y CREMAS</v>
      </c>
      <c r="D1192" s="46" t="str">
        <f>+VLOOKUP(B1192,MaestraLP3[[#All],[CÓDIGO]:[PRODUCTO FOCO]],8,0)</f>
        <v>CREMA CHAMPIÑON MACROFOOD 1 kg</v>
      </c>
      <c r="E1192" s="54" t="s">
        <v>3161</v>
      </c>
      <c r="F1192" s="54" t="s">
        <v>3162</v>
      </c>
      <c r="G1192" s="62" t="e">
        <f>+VLOOKUP(B1192,MaestraLP3[[#All],[CÓDIGO]:[PRODUCTO FOCO]],30,0)*100+0.1</f>
        <v>#VALUE!</v>
      </c>
      <c r="H1192" s="44" t="s">
        <v>3163</v>
      </c>
      <c r="I1192" s="44" t="s">
        <v>3163</v>
      </c>
      <c r="J1192">
        <f>+VLOOKUP(B1192,MaestraLP3[[#All],[CÓDIGO]:[PRODUCTO FOCO]],29,0)</f>
        <v>699.6</v>
      </c>
    </row>
    <row r="1193" spans="1:10" x14ac:dyDescent="0.35">
      <c r="A1193" s="54" t="s">
        <v>3160</v>
      </c>
      <c r="B1193" s="43">
        <v>150001186</v>
      </c>
      <c r="C1193" s="44" t="str">
        <f>+VLOOKUP(B1193,MaestraLP3[[#All],[CÓDIGO]:[PRODUCTO FOCO]],7,0)</f>
        <v>SOPAS Y CREMAS</v>
      </c>
      <c r="D1193" s="46" t="str">
        <f>+VLOOKUP(B1193,MaestraLP3[[#All],[CÓDIGO]:[PRODUCTO FOCO]],8,0)</f>
        <v>CREMA CHOCLO MACROFOOD 1 kg</v>
      </c>
      <c r="E1193" s="54" t="s">
        <v>3161</v>
      </c>
      <c r="F1193" s="54" t="s">
        <v>3162</v>
      </c>
      <c r="G1193" s="62" t="e">
        <f>+VLOOKUP(B1193,MaestraLP3[[#All],[CÓDIGO]:[PRODUCTO FOCO]],30,0)*100+0.1</f>
        <v>#VALUE!</v>
      </c>
      <c r="H1193" s="44" t="s">
        <v>3163</v>
      </c>
      <c r="I1193" s="44" t="s">
        <v>3163</v>
      </c>
      <c r="J1193">
        <f>+VLOOKUP(B1193,MaestraLP3[[#All],[CÓDIGO]:[PRODUCTO FOCO]],29,0)</f>
        <v>507.5</v>
      </c>
    </row>
    <row r="1194" spans="1:10" x14ac:dyDescent="0.35">
      <c r="A1194" s="54" t="s">
        <v>3160</v>
      </c>
      <c r="B1194" s="43">
        <v>150000369</v>
      </c>
      <c r="C1194" s="44" t="str">
        <f>+VLOOKUP(B1194,MaestraLP3[[#All],[CÓDIGO]:[PRODUCTO FOCO]],7,0)</f>
        <v>SOPAS Y CREMAS</v>
      </c>
      <c r="D1194" s="46" t="str">
        <f>+VLOOKUP(B1194,MaestraLP3[[#All],[CÓDIGO]:[PRODUCTO FOCO]],8,0)</f>
        <v>CREMA ESPARRAGOS MACROFOOD 1 kg</v>
      </c>
      <c r="E1194" s="54" t="s">
        <v>3161</v>
      </c>
      <c r="F1194" s="54" t="s">
        <v>3162</v>
      </c>
      <c r="G1194" s="62" t="e">
        <f>+VLOOKUP(B1194,MaestraLP3[[#All],[CÓDIGO]:[PRODUCTO FOCO]],30,0)*100+0.1</f>
        <v>#VALUE!</v>
      </c>
      <c r="H1194" s="44" t="s">
        <v>3163</v>
      </c>
      <c r="I1194" s="44" t="s">
        <v>3163</v>
      </c>
      <c r="J1194">
        <f>+VLOOKUP(B1194,MaestraLP3[[#All],[CÓDIGO]:[PRODUCTO FOCO]],29,0)</f>
        <v>474.87000000000006</v>
      </c>
    </row>
    <row r="1195" spans="1:10" x14ac:dyDescent="0.35">
      <c r="A1195" s="54" t="s">
        <v>3160</v>
      </c>
      <c r="B1195" s="43">
        <v>150000370</v>
      </c>
      <c r="C1195" s="44" t="str">
        <f>+VLOOKUP(B1195,MaestraLP3[[#All],[CÓDIGO]:[PRODUCTO FOCO]],7,0)</f>
        <v>SOPAS Y CREMAS</v>
      </c>
      <c r="D1195" s="46" t="str">
        <f>+VLOOKUP(B1195,MaestraLP3[[#All],[CÓDIGO]:[PRODUCTO FOCO]],8,0)</f>
        <v>CREMA TOMATE MACROFOOD 1 kg</v>
      </c>
      <c r="E1195" s="54" t="s">
        <v>3161</v>
      </c>
      <c r="F1195" s="54" t="s">
        <v>3162</v>
      </c>
      <c r="G1195" s="62" t="e">
        <f>+VLOOKUP(B1195,MaestraLP3[[#All],[CÓDIGO]:[PRODUCTO FOCO]],30,0)*100+0.1</f>
        <v>#VALUE!</v>
      </c>
      <c r="H1195" s="44" t="s">
        <v>3163</v>
      </c>
      <c r="I1195" s="44" t="s">
        <v>3163</v>
      </c>
      <c r="J1195">
        <f>+VLOOKUP(B1195,MaestraLP3[[#All],[CÓDIGO]:[PRODUCTO FOCO]],29,0)</f>
        <v>700</v>
      </c>
    </row>
    <row r="1196" spans="1:10" x14ac:dyDescent="0.35">
      <c r="A1196" s="54" t="s">
        <v>3160</v>
      </c>
      <c r="B1196" s="43">
        <v>104539920</v>
      </c>
      <c r="C1196" s="44" t="str">
        <f>+VLOOKUP(B1196,MaestraLP3[[#All],[CÓDIGO]:[PRODUCTO FOCO]],7,0)</f>
        <v>SOPAS Y CREMAS</v>
      </c>
      <c r="D1196" s="46" t="str">
        <f>+VLOOKUP(B1196,MaestraLP3[[#All],[CÓDIGO]:[PRODUCTO FOCO]],8,0)</f>
        <v>SOPA CARNE CON FIDEOS CAROZZI 1 kg</v>
      </c>
      <c r="E1196" s="54" t="s">
        <v>3161</v>
      </c>
      <c r="F1196" s="54" t="s">
        <v>3162</v>
      </c>
      <c r="G1196" s="62" t="e">
        <f>+VLOOKUP(B1196,MaestraLP3[[#All],[CÓDIGO]:[PRODUCTO FOCO]],30,0)*100+0.1</f>
        <v>#VALUE!</v>
      </c>
      <c r="H1196" s="44" t="s">
        <v>3163</v>
      </c>
      <c r="I1196" s="44" t="s">
        <v>3163</v>
      </c>
      <c r="J1196">
        <f>+VLOOKUP(B1196,MaestraLP3[[#All],[CÓDIGO]:[PRODUCTO FOCO]],29,0)</f>
        <v>789.99999999999989</v>
      </c>
    </row>
    <row r="1197" spans="1:10" x14ac:dyDescent="0.35">
      <c r="A1197" s="54" t="s">
        <v>3160</v>
      </c>
      <c r="B1197" s="43">
        <v>104539930</v>
      </c>
      <c r="C1197" s="44" t="str">
        <f>+VLOOKUP(B1197,MaestraLP3[[#All],[CÓDIGO]:[PRODUCTO FOCO]],7,0)</f>
        <v>SOPAS Y CREMAS</v>
      </c>
      <c r="D1197" s="46" t="str">
        <f>+VLOOKUP(B1197,MaestraLP3[[#All],[CÓDIGO]:[PRODUCTO FOCO]],8,0)</f>
        <v>SOPA CARNE CON SEMOLA CAROZZI 1 kg</v>
      </c>
      <c r="E1197" s="54" t="s">
        <v>3161</v>
      </c>
      <c r="F1197" s="54" t="s">
        <v>3162</v>
      </c>
      <c r="G1197" s="62" t="e">
        <f>+VLOOKUP(B1197,MaestraLP3[[#All],[CÓDIGO]:[PRODUCTO FOCO]],30,0)*100+0.1</f>
        <v>#VALUE!</v>
      </c>
      <c r="H1197" s="44" t="s">
        <v>3163</v>
      </c>
      <c r="I1197" s="44" t="s">
        <v>3163</v>
      </c>
      <c r="J1197">
        <f>+VLOOKUP(B1197,MaestraLP3[[#All],[CÓDIGO]:[PRODUCTO FOCO]],29,0)</f>
        <v>765.99999999999989</v>
      </c>
    </row>
    <row r="1198" spans="1:10" x14ac:dyDescent="0.35">
      <c r="A1198" s="54" t="s">
        <v>3160</v>
      </c>
      <c r="B1198" s="43">
        <v>104539940</v>
      </c>
      <c r="C1198" s="44" t="str">
        <f>+VLOOKUP(B1198,MaestraLP3[[#All],[CÓDIGO]:[PRODUCTO FOCO]],7,0)</f>
        <v>SOPAS Y CREMAS</v>
      </c>
      <c r="D1198" s="46" t="str">
        <f>+VLOOKUP(B1198,MaestraLP3[[#All],[CÓDIGO]:[PRODUCTO FOCO]],8,0)</f>
        <v>SOPA SABOR POLLO CON FIDEOS CAROZZI 1 kg</v>
      </c>
      <c r="E1198" s="54" t="s">
        <v>3161</v>
      </c>
      <c r="F1198" s="54" t="s">
        <v>3162</v>
      </c>
      <c r="G1198" s="62" t="e">
        <f>+VLOOKUP(B1198,MaestraLP3[[#All],[CÓDIGO]:[PRODUCTO FOCO]],30,0)*100+0.1</f>
        <v>#VALUE!</v>
      </c>
      <c r="H1198" s="44" t="s">
        <v>3163</v>
      </c>
      <c r="I1198" s="44" t="s">
        <v>3163</v>
      </c>
      <c r="J1198">
        <f>+VLOOKUP(B1198,MaestraLP3[[#All],[CÓDIGO]:[PRODUCTO FOCO]],29,0)</f>
        <v>789.99999999999989</v>
      </c>
    </row>
    <row r="1199" spans="1:10" x14ac:dyDescent="0.35">
      <c r="A1199" s="54" t="s">
        <v>3160</v>
      </c>
      <c r="B1199" s="43">
        <v>104520530</v>
      </c>
      <c r="C1199" s="44" t="str">
        <f>+VLOOKUP(B1199,MaestraLP3[[#All],[CÓDIGO]:[PRODUCTO FOCO]],7,0)</f>
        <v>CAMOTES BASTON</v>
      </c>
      <c r="D1199" s="46" t="str">
        <f>+VLOOKUP(B1199,MaestraLP3[[#All],[CÓDIGO]:[PRODUCTO FOCO]],8,0)</f>
        <v>SWEET POTATO CAMOTE AVIKO 2,27 kg</v>
      </c>
      <c r="E1199" s="54" t="s">
        <v>3161</v>
      </c>
      <c r="F1199" s="54" t="s">
        <v>3162</v>
      </c>
      <c r="G1199" s="62" t="e">
        <f>+VLOOKUP(B1199,MaestraLP3[[#All],[CÓDIGO]:[PRODUCTO FOCO]],30,0)*100+0.1</f>
        <v>#VALUE!</v>
      </c>
      <c r="H1199" s="44" t="s">
        <v>3163</v>
      </c>
      <c r="I1199" s="44" t="s">
        <v>3163</v>
      </c>
      <c r="J1199">
        <f>+VLOOKUP(B1199,MaestraLP3[[#All],[CÓDIGO]:[PRODUCTO FOCO]],29,0)</f>
        <v>2288.9867841409691</v>
      </c>
    </row>
    <row r="1200" spans="1:10" x14ac:dyDescent="0.35">
      <c r="A1200" s="54" t="s">
        <v>3160</v>
      </c>
      <c r="B1200" s="43">
        <v>104527520</v>
      </c>
      <c r="C1200" s="44" t="str">
        <f>+VLOOKUP(B1200,MaestraLP3[[#All],[CÓDIGO]:[PRODUCTO FOCO]],7,0)</f>
        <v>PAPAS BASTON</v>
      </c>
      <c r="D1200" s="46" t="str">
        <f>+VLOOKUP(B1200,MaestraLP3[[#All],[CÓDIGO]:[PRODUCTO FOCO]],8,0)</f>
        <v>PAPA 10 mm AVIKO 2,5 kg</v>
      </c>
      <c r="E1200" s="54" t="s">
        <v>3161</v>
      </c>
      <c r="F1200" s="54" t="s">
        <v>3162</v>
      </c>
      <c r="G1200" s="62" t="e">
        <f>+VLOOKUP(B1200,MaestraLP3[[#All],[CÓDIGO]:[PRODUCTO FOCO]],30,0)*100+0.1</f>
        <v>#VALUE!</v>
      </c>
      <c r="H1200" s="44" t="s">
        <v>3163</v>
      </c>
      <c r="I1200" s="44" t="s">
        <v>3163</v>
      </c>
      <c r="J1200">
        <f>+VLOOKUP(B1200,MaestraLP3[[#All],[CÓDIGO]:[PRODUCTO FOCO]],29,0)</f>
        <v>1111.2</v>
      </c>
    </row>
    <row r="1201" spans="1:10" x14ac:dyDescent="0.35">
      <c r="A1201" s="54" t="s">
        <v>3160</v>
      </c>
      <c r="B1201" s="43">
        <v>104543640</v>
      </c>
      <c r="C1201" s="44" t="str">
        <f>+VLOOKUP(B1201,MaestraLP3[[#All],[CÓDIGO]:[PRODUCTO FOCO]],7,0)</f>
        <v>PAPAS BASTON</v>
      </c>
      <c r="D1201" s="46" t="str">
        <f>+VLOOKUP(B1201,MaestraLP3[[#All],[CÓDIGO]:[PRODUCTO FOCO]],8,0)</f>
        <v>PAPA 7 MM 2,5 KG</v>
      </c>
      <c r="E1201" s="54" t="s">
        <v>3161</v>
      </c>
      <c r="F1201" s="54" t="s">
        <v>3162</v>
      </c>
      <c r="G1201" s="62" t="e">
        <f>+VLOOKUP(B1201,MaestraLP3[[#All],[CÓDIGO]:[PRODUCTO FOCO]],30,0)*100+0.1</f>
        <v>#VALUE!</v>
      </c>
      <c r="H1201" s="44" t="s">
        <v>3163</v>
      </c>
      <c r="I1201" s="44" t="s">
        <v>3163</v>
      </c>
      <c r="J1201">
        <f>+VLOOKUP(B1201,MaestraLP3[[#All],[CÓDIGO]:[PRODUCTO FOCO]],29,0)</f>
        <v>856</v>
      </c>
    </row>
    <row r="1202" spans="1:10" x14ac:dyDescent="0.35">
      <c r="A1202" s="54" t="s">
        <v>3160</v>
      </c>
      <c r="B1202" s="43">
        <v>104529210</v>
      </c>
      <c r="C1202" s="44" t="str">
        <f>+VLOOKUP(B1202,MaestraLP3[[#All],[CÓDIGO]:[PRODUCTO FOCO]],7,0)</f>
        <v>PAPAS BASTON</v>
      </c>
      <c r="D1202" s="46" t="str">
        <f>+VLOOKUP(B1202,MaestraLP3[[#All],[CÓDIGO]:[PRODUCTO FOCO]],8,0)</f>
        <v>PAPA PREMIUM CRUNCH 10 mm AVIKO 2,27 kg</v>
      </c>
      <c r="E1202" s="54" t="s">
        <v>3161</v>
      </c>
      <c r="F1202" s="54" t="s">
        <v>3162</v>
      </c>
      <c r="G1202" s="62" t="e">
        <f>+VLOOKUP(B1202,MaestraLP3[[#All],[CÓDIGO]:[PRODUCTO FOCO]],30,0)*100+0.1</f>
        <v>#VALUE!</v>
      </c>
      <c r="H1202" s="44" t="s">
        <v>3163</v>
      </c>
      <c r="I1202" s="44" t="s">
        <v>3163</v>
      </c>
      <c r="J1202">
        <f>+VLOOKUP(B1202,MaestraLP3[[#All],[CÓDIGO]:[PRODUCTO FOCO]],29,0)</f>
        <v>1111.8942731277532</v>
      </c>
    </row>
    <row r="1203" spans="1:10" x14ac:dyDescent="0.35">
      <c r="A1203" s="54" t="s">
        <v>3160</v>
      </c>
      <c r="B1203" s="43">
        <v>104516720</v>
      </c>
      <c r="C1203" s="44" t="str">
        <f>+VLOOKUP(B1203,MaestraLP3[[#All],[CÓDIGO]:[PRODUCTO FOCO]],7,0)</f>
        <v>PAPAS BASTON</v>
      </c>
      <c r="D1203" s="46" t="str">
        <f>+VLOOKUP(B1203,MaestraLP3[[#All],[CÓDIGO]:[PRODUCTO FOCO]],8,0)</f>
        <v>PAPA SUPERLONG C/PIEL 10 mm AVIKO 2,5 kg</v>
      </c>
      <c r="E1203" s="54" t="s">
        <v>3161</v>
      </c>
      <c r="F1203" s="54" t="s">
        <v>3162</v>
      </c>
      <c r="G1203" s="62" t="e">
        <f>+VLOOKUP(B1203,MaestraLP3[[#All],[CÓDIGO]:[PRODUCTO FOCO]],30,0)*100+0.1</f>
        <v>#VALUE!</v>
      </c>
      <c r="H1203" s="44" t="s">
        <v>3163</v>
      </c>
      <c r="I1203" s="44" t="s">
        <v>3163</v>
      </c>
      <c r="J1203">
        <f>+VLOOKUP(B1203,MaestraLP3[[#All],[CÓDIGO]:[PRODUCTO FOCO]],29,0)</f>
        <v>927.84799999999996</v>
      </c>
    </row>
    <row r="1204" spans="1:10" x14ac:dyDescent="0.35">
      <c r="A1204" s="54" t="s">
        <v>3160</v>
      </c>
      <c r="B1204" s="43">
        <v>104539340</v>
      </c>
      <c r="C1204" s="44" t="str">
        <f>+VLOOKUP(B1204,MaestraLP3[[#All],[CÓDIGO]:[PRODUCTO FOCO]],7,0)</f>
        <v>PAPAS ESPECIALES</v>
      </c>
      <c r="D1204" s="46" t="str">
        <f>+VLOOKUP(B1204,MaestraLP3[[#All],[CÓDIGO]:[PRODUCTO FOCO]],8,0)</f>
        <v>PAPA C/PIEL JACKET WEDGES AVIKO 2,5Kg</v>
      </c>
      <c r="E1204" s="54" t="s">
        <v>3161</v>
      </c>
      <c r="F1204" s="54" t="s">
        <v>3162</v>
      </c>
      <c r="G1204" s="62" t="e">
        <f>+VLOOKUP(B1204,MaestraLP3[[#All],[CÓDIGO]:[PRODUCTO FOCO]],30,0)*100+0.1</f>
        <v>#VALUE!</v>
      </c>
      <c r="H1204" s="44" t="s">
        <v>3163</v>
      </c>
      <c r="I1204" s="44" t="s">
        <v>3163</v>
      </c>
      <c r="J1204">
        <f>+VLOOKUP(B1204,MaestraLP3[[#All],[CÓDIGO]:[PRODUCTO FOCO]],29,0)</f>
        <v>809.2</v>
      </c>
    </row>
    <row r="1205" spans="1:10" x14ac:dyDescent="0.35">
      <c r="A1205" s="54" t="s">
        <v>3160</v>
      </c>
      <c r="B1205" s="43">
        <v>104542700</v>
      </c>
      <c r="C1205" s="44" t="str">
        <f>+VLOOKUP(B1205,MaestraLP3[[#All],[CÓDIGO]:[PRODUCTO FOCO]],7,0)</f>
        <v>PAPAS ESPECIALES</v>
      </c>
      <c r="D1205" s="46" t="str">
        <f>+VLOOKUP(B1205,MaestraLP3[[#All],[CÓDIGO]:[PRODUCTO FOCO]],8,0)</f>
        <v>PAPA CANOA 2 KG</v>
      </c>
      <c r="E1205" s="54" t="s">
        <v>3161</v>
      </c>
      <c r="F1205" s="54" t="s">
        <v>3162</v>
      </c>
      <c r="G1205" s="62" t="e">
        <f>+VLOOKUP(B1205,MaestraLP3[[#All],[CÓDIGO]:[PRODUCTO FOCO]],30,0)*100+0.1</f>
        <v>#VALUE!</v>
      </c>
      <c r="H1205" s="44" t="s">
        <v>3163</v>
      </c>
      <c r="I1205" s="44" t="s">
        <v>3163</v>
      </c>
      <c r="J1205">
        <f>+VLOOKUP(B1205,MaestraLP3[[#All],[CÓDIGO]:[PRODUCTO FOCO]],29,0)</f>
        <v>798</v>
      </c>
    </row>
    <row r="1206" spans="1:10" x14ac:dyDescent="0.35">
      <c r="A1206" s="54" t="s">
        <v>3160</v>
      </c>
      <c r="B1206" s="43">
        <v>104544670</v>
      </c>
      <c r="C1206" s="44" t="str">
        <f>+VLOOKUP(B1206,MaestraLP3[[#All],[CÓDIGO]:[PRODUCTO FOCO]],7,0)</f>
        <v>PAPAS ESPECIALES</v>
      </c>
      <c r="D1206" s="46" t="str">
        <f>+VLOOKUP(B1206,MaestraLP3[[#All],[CÓDIGO]:[PRODUCTO FOCO]],8,0)</f>
        <v>PAPAS NOISETTES AVIKO 2,5 kg 7 g</v>
      </c>
      <c r="E1206" s="54" t="s">
        <v>3161</v>
      </c>
      <c r="F1206" s="54" t="s">
        <v>3162</v>
      </c>
      <c r="G1206" s="62" t="e">
        <f>+VLOOKUP(B1206,MaestraLP3[[#All],[CÓDIGO]:[PRODUCTO FOCO]],30,0)*100+0.1</f>
        <v>#VALUE!</v>
      </c>
      <c r="H1206" s="44" t="s">
        <v>3163</v>
      </c>
      <c r="I1206" s="44" t="s">
        <v>3163</v>
      </c>
      <c r="J1206">
        <f>+VLOOKUP(B1206,MaestraLP3[[#All],[CÓDIGO]:[PRODUCTO FOCO]],29,0)</f>
        <v>731.2</v>
      </c>
    </row>
    <row r="1207" spans="1:10" x14ac:dyDescent="0.35">
      <c r="A1207" s="54" t="s">
        <v>3160</v>
      </c>
      <c r="B1207" s="43">
        <v>104544720</v>
      </c>
      <c r="C1207" s="44" t="str">
        <f>+VLOOKUP(B1207,MaestraLP3[[#All],[CÓDIGO]:[PRODUCTO FOCO]],7,0)</f>
        <v>PAPAS ESPECIALES</v>
      </c>
      <c r="D1207" s="46" t="str">
        <f>+VLOOKUP(B1207,MaestraLP3[[#All],[CÓDIGO]:[PRODUCTO FOCO]],8,0)</f>
        <v>ROSTIK TRIANGULO AVIKO 2,5 kg 63 g</v>
      </c>
      <c r="E1207" s="54" t="s">
        <v>3161</v>
      </c>
      <c r="F1207" s="54" t="s">
        <v>3162</v>
      </c>
      <c r="G1207" s="62" t="e">
        <f>+VLOOKUP(B1207,MaestraLP3[[#All],[CÓDIGO]:[PRODUCTO FOCO]],30,0)*100+0.1</f>
        <v>#VALUE!</v>
      </c>
      <c r="H1207" s="44" t="s">
        <v>3163</v>
      </c>
      <c r="I1207" s="44" t="s">
        <v>3163</v>
      </c>
      <c r="J1207">
        <f>+VLOOKUP(B1207,MaestraLP3[[#All],[CÓDIGO]:[PRODUCTO FOCO]],29,0)</f>
        <v>1184.8</v>
      </c>
    </row>
    <row r="1208" spans="1:10" x14ac:dyDescent="0.35">
      <c r="A1208" s="54" t="s">
        <v>3160</v>
      </c>
      <c r="B1208" s="43">
        <v>104527820</v>
      </c>
      <c r="C1208" s="44" t="str">
        <f>+VLOOKUP(B1208,MaestraLP3[[#All],[CÓDIGO]:[PRODUCTO FOCO]],7,0)</f>
        <v>MAYONESAS</v>
      </c>
      <c r="D1208" s="46" t="str">
        <f>+VLOOKUP(B1208,MaestraLP3[[#All],[CÓDIGO]:[PRODUCTO FOCO]],8,0)</f>
        <v>NOT MAYO ORIGINAL BOLSA 1 kg</v>
      </c>
      <c r="E1208" s="54" t="s">
        <v>3161</v>
      </c>
      <c r="F1208" s="54" t="s">
        <v>3162</v>
      </c>
      <c r="G1208" s="62" t="e">
        <f>+VLOOKUP(B1208,MaestraLP3[[#All],[CÓDIGO]:[PRODUCTO FOCO]],30,0)*100+0.1</f>
        <v>#VALUE!</v>
      </c>
      <c r="H1208" s="44" t="s">
        <v>3163</v>
      </c>
      <c r="I1208" s="44" t="s">
        <v>3163</v>
      </c>
      <c r="J1208">
        <f>+VLOOKUP(B1208,MaestraLP3[[#All],[CÓDIGO]:[PRODUCTO FOCO]],29,0)</f>
        <v>1027.6666666666667</v>
      </c>
    </row>
    <row r="1209" spans="1:10" x14ac:dyDescent="0.35">
      <c r="A1209" s="54" t="s">
        <v>3160</v>
      </c>
      <c r="B1209" s="43">
        <v>104545130</v>
      </c>
      <c r="C1209" s="44" t="str">
        <f>+VLOOKUP(B1209,MaestraLP3[[#All],[CÓDIGO]:[PRODUCTO FOCO]],7,0)</f>
        <v>PLATOS PREPARADOS</v>
      </c>
      <c r="D1209" s="46" t="str">
        <f>+VLOOKUP(B1209,MaestraLP3[[#All],[CÓDIGO]:[PRODUCTO FOCO]],8,0)</f>
        <v>BASE PIZZA C/POMODORO 28CM PACK 3UN</v>
      </c>
      <c r="E1209" s="54" t="s">
        <v>3161</v>
      </c>
      <c r="F1209" s="54" t="s">
        <v>3162</v>
      </c>
      <c r="G1209" s="62" t="e">
        <f>+VLOOKUP(B1209,MaestraLP3[[#All],[CÓDIGO]:[PRODUCTO FOCO]],30,0)*100+0.1</f>
        <v>#VALUE!</v>
      </c>
      <c r="H1209" s="44" t="s">
        <v>3163</v>
      </c>
      <c r="I1209" s="44" t="s">
        <v>3163</v>
      </c>
      <c r="J1209">
        <f>+VLOOKUP(B1209,MaestraLP3[[#All],[CÓDIGO]:[PRODUCTO FOCO]],29,0)</f>
        <v>2050</v>
      </c>
    </row>
    <row r="1210" spans="1:10" x14ac:dyDescent="0.35">
      <c r="A1210" s="54" t="s">
        <v>3160</v>
      </c>
      <c r="B1210" s="43">
        <v>104539200</v>
      </c>
      <c r="C1210" s="44" t="str">
        <f>+VLOOKUP(B1210,MaestraLP3[[#All],[CÓDIGO]:[PRODUCTO FOCO]],7,0)</f>
        <v>PLATOS PREPARADOS</v>
      </c>
      <c r="D1210" s="46" t="str">
        <f>+VLOOKUP(B1210,MaestraLP3[[#All],[CÓDIGO]:[PRODUCTO FOCO]],8,0)</f>
        <v>LASAÑA BOLOGNESA SADIA 350 GR CONG</v>
      </c>
      <c r="E1210" s="54" t="s">
        <v>3161</v>
      </c>
      <c r="F1210" s="54" t="s">
        <v>3162</v>
      </c>
      <c r="G1210" s="62" t="e">
        <f>+VLOOKUP(B1210,MaestraLP3[[#All],[CÓDIGO]:[PRODUCTO FOCO]],30,0)*100+0.1</f>
        <v>#VALUE!</v>
      </c>
      <c r="H1210" s="44" t="s">
        <v>3163</v>
      </c>
      <c r="I1210" s="44" t="s">
        <v>3163</v>
      </c>
      <c r="J1210">
        <f>+VLOOKUP(B1210,MaestraLP3[[#All],[CÓDIGO]:[PRODUCTO FOCO]],29,0)</f>
        <v>2294.2857142857142</v>
      </c>
    </row>
    <row r="1211" spans="1:10" x14ac:dyDescent="0.35">
      <c r="A1211" s="54" t="s">
        <v>3160</v>
      </c>
      <c r="B1211" s="43">
        <v>104539210</v>
      </c>
      <c r="C1211" s="44" t="str">
        <f>+VLOOKUP(B1211,MaestraLP3[[#All],[CÓDIGO]:[PRODUCTO FOCO]],7,0)</f>
        <v>PLATOS PREPARADOS</v>
      </c>
      <c r="D1211" s="46" t="str">
        <f>+VLOOKUP(B1211,MaestraLP3[[#All],[CÓDIGO]:[PRODUCTO FOCO]],8,0)</f>
        <v>LASAÑA MIX DE QUESOS SADIA 350 GR CONG</v>
      </c>
      <c r="E1211" s="54" t="s">
        <v>3161</v>
      </c>
      <c r="F1211" s="54" t="s">
        <v>3162</v>
      </c>
      <c r="G1211" s="62" t="e">
        <f>+VLOOKUP(B1211,MaestraLP3[[#All],[CÓDIGO]:[PRODUCTO FOCO]],30,0)*100+0.1</f>
        <v>#VALUE!</v>
      </c>
      <c r="H1211" s="44" t="s">
        <v>3163</v>
      </c>
      <c r="I1211" s="44" t="s">
        <v>3163</v>
      </c>
      <c r="J1211">
        <f>+VLOOKUP(B1211,MaestraLP3[[#All],[CÓDIGO]:[PRODUCTO FOCO]],29,0)</f>
        <v>2294.2857142857142</v>
      </c>
    </row>
    <row r="1212" spans="1:10" x14ac:dyDescent="0.35">
      <c r="A1212" s="54" t="s">
        <v>3160</v>
      </c>
      <c r="B1212" s="43">
        <v>104534820</v>
      </c>
      <c r="C1212" s="44" t="str">
        <f>+VLOOKUP(B1212,MaestraLP3[[#All],[CÓDIGO]:[PRODUCTO FOCO]],7,0)</f>
        <v>KETCHUP</v>
      </c>
      <c r="D1212" s="46" t="str">
        <f>+VLOOKUP(B1212,MaestraLP3[[#All],[CÓDIGO]:[PRODUCTO FOCO]],8,0)</f>
        <v>KETCHUP BOLSA HEINZ 3 kg</v>
      </c>
      <c r="E1212" s="54" t="s">
        <v>3161</v>
      </c>
      <c r="F1212" s="54" t="s">
        <v>3162</v>
      </c>
      <c r="G1212" s="62" t="e">
        <f>+VLOOKUP(B1212,MaestraLP3[[#All],[CÓDIGO]:[PRODUCTO FOCO]],30,0)*100+0.1</f>
        <v>#VALUE!</v>
      </c>
      <c r="H1212" s="44" t="s">
        <v>3163</v>
      </c>
      <c r="I1212" s="44" t="s">
        <v>3163</v>
      </c>
      <c r="J1212">
        <f>+VLOOKUP(B1212,MaestraLP3[[#All],[CÓDIGO]:[PRODUCTO FOCO]],29,0)</f>
        <v>824.77777777777771</v>
      </c>
    </row>
    <row r="1213" spans="1:10" x14ac:dyDescent="0.35">
      <c r="A1213" s="54" t="s">
        <v>3160</v>
      </c>
      <c r="B1213" s="43">
        <v>201200012</v>
      </c>
      <c r="C1213" s="44" t="str">
        <f>+VLOOKUP(B1213,MaestraLP3[[#All],[CÓDIGO]:[PRODUCTO FOCO]],7,0)</f>
        <v>KETCHUP</v>
      </c>
      <c r="D1213" s="46" t="str">
        <f>+VLOOKUP(B1213,MaestraLP3[[#All],[CÓDIGO]:[PRODUCTO FOCO]],8,0)</f>
        <v>KETCHUP DON JUAN 900 g RRP</v>
      </c>
      <c r="E1213" s="54" t="s">
        <v>3161</v>
      </c>
      <c r="F1213" s="54" t="s">
        <v>3162</v>
      </c>
      <c r="G1213" s="62" t="e">
        <f>+VLOOKUP(B1213,MaestraLP3[[#All],[CÓDIGO]:[PRODUCTO FOCO]],30,0)*100+0.1</f>
        <v>#VALUE!</v>
      </c>
      <c r="H1213" s="44" t="s">
        <v>3163</v>
      </c>
      <c r="I1213" s="44" t="s">
        <v>3163</v>
      </c>
      <c r="J1213">
        <f>+VLOOKUP(B1213,MaestraLP3[[#All],[CÓDIGO]:[PRODUCTO FOCO]],29,0)</f>
        <v>716.88192222222222</v>
      </c>
    </row>
    <row r="1214" spans="1:10" x14ac:dyDescent="0.35">
      <c r="A1214" s="54" t="s">
        <v>3160</v>
      </c>
      <c r="B1214" s="43">
        <v>201221830</v>
      </c>
      <c r="C1214" s="44" t="str">
        <f>+VLOOKUP(B1214,MaestraLP3[[#All],[CÓDIGO]:[PRODUCTO FOCO]],7,0)</f>
        <v>KETCHUP</v>
      </c>
      <c r="D1214" s="46" t="str">
        <f>+VLOOKUP(B1214,MaestraLP3[[#All],[CÓDIGO]:[PRODUCTO FOCO]],8,0)</f>
        <v>KETCHUP DON JUAN PET 240 g</v>
      </c>
      <c r="E1214" s="54" t="s">
        <v>3161</v>
      </c>
      <c r="F1214" s="54" t="s">
        <v>3162</v>
      </c>
      <c r="G1214" s="62" t="e">
        <f>+VLOOKUP(B1214,MaestraLP3[[#All],[CÓDIGO]:[PRODUCTO FOCO]],30,0)*100+0.1</f>
        <v>#VALUE!</v>
      </c>
      <c r="H1214" s="44" t="s">
        <v>3163</v>
      </c>
      <c r="I1214" s="44" t="s">
        <v>3163</v>
      </c>
      <c r="J1214">
        <f>+VLOOKUP(B1214,MaestraLP3[[#All],[CÓDIGO]:[PRODUCTO FOCO]],29,0)</f>
        <v>1495.9824479166668</v>
      </c>
    </row>
    <row r="1215" spans="1:10" x14ac:dyDescent="0.35">
      <c r="A1215" s="54" t="s">
        <v>3160</v>
      </c>
      <c r="B1215" s="43">
        <v>150000127</v>
      </c>
      <c r="C1215" s="44" t="str">
        <f>+VLOOKUP(B1215,MaestraLP3[[#All],[CÓDIGO]:[PRODUCTO FOCO]],7,0)</f>
        <v>KETCHUP</v>
      </c>
      <c r="D1215" s="46" t="str">
        <f>+VLOOKUP(B1215,MaestraLP3[[#All],[CÓDIGO]:[PRODUCTO FOCO]],8,0)</f>
        <v>KETCHUP HELLMANNS 1 kg</v>
      </c>
      <c r="E1215" s="54" t="s">
        <v>3161</v>
      </c>
      <c r="F1215" s="54" t="s">
        <v>3162</v>
      </c>
      <c r="G1215" s="62" t="e">
        <f>+VLOOKUP(B1215,MaestraLP3[[#All],[CÓDIGO]:[PRODUCTO FOCO]],30,0)*100+0.1</f>
        <v>#VALUE!</v>
      </c>
      <c r="H1215" s="44" t="s">
        <v>3163</v>
      </c>
      <c r="I1215" s="44" t="s">
        <v>3163</v>
      </c>
      <c r="J1215">
        <f>+VLOOKUP(B1215,MaestraLP3[[#All],[CÓDIGO]:[PRODUCTO FOCO]],29,0)</f>
        <v>1002.8099999999998</v>
      </c>
    </row>
    <row r="1216" spans="1:10" x14ac:dyDescent="0.35">
      <c r="A1216" s="54" t="s">
        <v>3160</v>
      </c>
      <c r="B1216" s="43">
        <v>150000128</v>
      </c>
      <c r="C1216" s="44" t="str">
        <f>+VLOOKUP(B1216,MaestraLP3[[#All],[CÓDIGO]:[PRODUCTO FOCO]],7,0)</f>
        <v>KETCHUP</v>
      </c>
      <c r="D1216" s="46" t="str">
        <f>+VLOOKUP(B1216,MaestraLP3[[#All],[CÓDIGO]:[PRODUCTO FOCO]],8,0)</f>
        <v>KETCHUP HELLMANNS 2 kg</v>
      </c>
      <c r="E1216" s="54" t="s">
        <v>3161</v>
      </c>
      <c r="F1216" s="54" t="s">
        <v>3162</v>
      </c>
      <c r="G1216" s="62" t="e">
        <f>+VLOOKUP(B1216,MaestraLP3[[#All],[CÓDIGO]:[PRODUCTO FOCO]],30,0)*100+0.1</f>
        <v>#VALUE!</v>
      </c>
      <c r="H1216" s="44" t="s">
        <v>3163</v>
      </c>
      <c r="I1216" s="44" t="s">
        <v>3163</v>
      </c>
      <c r="J1216">
        <f>+VLOOKUP(B1216,MaestraLP3[[#All],[CÓDIGO]:[PRODUCTO FOCO]],29,0)</f>
        <v>948.9433333333335</v>
      </c>
    </row>
    <row r="1217" spans="1:10" x14ac:dyDescent="0.35">
      <c r="A1217" s="54" t="s">
        <v>3160</v>
      </c>
      <c r="B1217" s="43">
        <v>150000131</v>
      </c>
      <c r="C1217" s="44" t="str">
        <f>+VLOOKUP(B1217,MaestraLP3[[#All],[CÓDIGO]:[PRODUCTO FOCO]],7,0)</f>
        <v>KETCHUP</v>
      </c>
      <c r="D1217" s="46" t="str">
        <f>+VLOOKUP(B1217,MaestraLP3[[#All],[CÓDIGO]:[PRODUCTO FOCO]],8,0)</f>
        <v>KETCHUP JB 1 kg</v>
      </c>
      <c r="E1217" s="54" t="s">
        <v>3161</v>
      </c>
      <c r="F1217" s="54" t="s">
        <v>3162</v>
      </c>
      <c r="G1217" s="62" t="e">
        <f>+VLOOKUP(B1217,MaestraLP3[[#All],[CÓDIGO]:[PRODUCTO FOCO]],30,0)*100+0.1</f>
        <v>#VALUE!</v>
      </c>
      <c r="H1217" s="44" t="s">
        <v>3163</v>
      </c>
      <c r="I1217" s="44" t="s">
        <v>3163</v>
      </c>
      <c r="J1217">
        <f>+VLOOKUP(B1217,MaestraLP3[[#All],[CÓDIGO]:[PRODUCTO FOCO]],29,0)</f>
        <v>763.92000000000007</v>
      </c>
    </row>
    <row r="1218" spans="1:10" x14ac:dyDescent="0.35">
      <c r="A1218" s="54" t="s">
        <v>3160</v>
      </c>
      <c r="B1218" s="43">
        <v>104531430</v>
      </c>
      <c r="C1218" s="44" t="str">
        <f>+VLOOKUP(B1218,MaestraLP3[[#All],[CÓDIGO]:[PRODUCTO FOCO]],7,0)</f>
        <v>KETCHUP</v>
      </c>
      <c r="D1218" s="46" t="str">
        <f>+VLOOKUP(B1218,MaestraLP3[[#All],[CÓDIGO]:[PRODUCTO FOCO]],8,0)</f>
        <v>KETCHUP PET HEINZ FS 397 g</v>
      </c>
      <c r="E1218" s="54" t="s">
        <v>3161</v>
      </c>
      <c r="F1218" s="54" t="s">
        <v>3162</v>
      </c>
      <c r="G1218" s="62" t="e">
        <f>+VLOOKUP(B1218,MaestraLP3[[#All],[CÓDIGO]:[PRODUCTO FOCO]],30,0)*100+0.1</f>
        <v>#VALUE!</v>
      </c>
      <c r="H1218" s="44" t="s">
        <v>3163</v>
      </c>
      <c r="I1218" s="44" t="s">
        <v>3163</v>
      </c>
      <c r="J1218">
        <f>+VLOOKUP(B1218,MaestraLP3[[#All],[CÓDIGO]:[PRODUCTO FOCO]],29,0)</f>
        <v>1216.2499999999998</v>
      </c>
    </row>
    <row r="1219" spans="1:10" x14ac:dyDescent="0.35">
      <c r="A1219" s="54" t="s">
        <v>3160</v>
      </c>
      <c r="B1219" s="43">
        <v>104530190</v>
      </c>
      <c r="C1219" s="44" t="str">
        <f>+VLOOKUP(B1219,MaestraLP3[[#All],[CÓDIGO]:[PRODUCTO FOCO]],7,0)</f>
        <v>KETCHUP</v>
      </c>
      <c r="D1219" s="46" t="str">
        <f>+VLOOKUP(B1219,MaestraLP3[[#All],[CÓDIGO]:[PRODUCTO FOCO]],8,0)</f>
        <v>KETCHUP TRAVERSO 1 kg</v>
      </c>
      <c r="E1219" s="54" t="s">
        <v>3161</v>
      </c>
      <c r="F1219" s="54" t="s">
        <v>3162</v>
      </c>
      <c r="G1219" s="62" t="e">
        <f>+VLOOKUP(B1219,MaestraLP3[[#All],[CÓDIGO]:[PRODUCTO FOCO]],30,0)*100+0.1</f>
        <v>#VALUE!</v>
      </c>
      <c r="H1219" s="44" t="s">
        <v>3163</v>
      </c>
      <c r="I1219" s="44" t="s">
        <v>3163</v>
      </c>
      <c r="J1219">
        <f>+VLOOKUP(B1219,MaestraLP3[[#All],[CÓDIGO]:[PRODUCTO FOCO]],29,0)</f>
        <v>731</v>
      </c>
    </row>
    <row r="1220" spans="1:10" x14ac:dyDescent="0.35">
      <c r="A1220" s="54" t="s">
        <v>3160</v>
      </c>
      <c r="B1220" s="43">
        <v>104534540</v>
      </c>
      <c r="C1220" s="44" t="str">
        <f>+VLOOKUP(B1220,MaestraLP3[[#All],[CÓDIGO]:[PRODUCTO FOCO]],7,0)</f>
        <v>MAYONESAS</v>
      </c>
      <c r="D1220" s="46" t="str">
        <f>+VLOOKUP(B1220,MaestraLP3[[#All],[CÓDIGO]:[PRODUCTO FOCO]],8,0)</f>
        <v>MAYONESA CAROZZI 1 kg</v>
      </c>
      <c r="E1220" s="54" t="s">
        <v>3161</v>
      </c>
      <c r="F1220" s="54" t="s">
        <v>3162</v>
      </c>
      <c r="G1220" s="62" t="e">
        <f>+VLOOKUP(B1220,MaestraLP3[[#All],[CÓDIGO]:[PRODUCTO FOCO]],30,0)*100+0.1</f>
        <v>#VALUE!</v>
      </c>
      <c r="H1220" s="44" t="s">
        <v>3163</v>
      </c>
      <c r="I1220" s="44" t="s">
        <v>3163</v>
      </c>
      <c r="J1220">
        <f>+VLOOKUP(B1220,MaestraLP3[[#All],[CÓDIGO]:[PRODUCTO FOCO]],29,0)</f>
        <v>784</v>
      </c>
    </row>
    <row r="1221" spans="1:10" x14ac:dyDescent="0.35">
      <c r="A1221" s="54" t="s">
        <v>3160</v>
      </c>
      <c r="B1221" s="43">
        <v>150000140</v>
      </c>
      <c r="C1221" s="44" t="str">
        <f>+VLOOKUP(B1221,MaestraLP3[[#All],[CÓDIGO]:[PRODUCTO FOCO]],7,0)</f>
        <v>MAYONESAS</v>
      </c>
      <c r="D1221" s="46" t="str">
        <f>+VLOOKUP(B1221,MaestraLP3[[#All],[CÓDIGO]:[PRODUCTO FOCO]],8,0)</f>
        <v>MAYONESA DELI HELLMANNS 1,94 kg</v>
      </c>
      <c r="E1221" s="54" t="s">
        <v>3161</v>
      </c>
      <c r="F1221" s="54" t="s">
        <v>3162</v>
      </c>
      <c r="G1221" s="62" t="e">
        <f>+VLOOKUP(B1221,MaestraLP3[[#All],[CÓDIGO]:[PRODUCTO FOCO]],30,0)*100+0.1</f>
        <v>#VALUE!</v>
      </c>
      <c r="H1221" s="44" t="s">
        <v>3163</v>
      </c>
      <c r="I1221" s="44" t="s">
        <v>3163</v>
      </c>
      <c r="J1221">
        <f>+VLOOKUP(B1221,MaestraLP3[[#All],[CÓDIGO]:[PRODUCTO FOCO]],29,0)</f>
        <v>790.16666666666663</v>
      </c>
    </row>
    <row r="1222" spans="1:10" x14ac:dyDescent="0.35">
      <c r="A1222" s="54" t="s">
        <v>3160</v>
      </c>
      <c r="B1222" s="43">
        <v>150000141</v>
      </c>
      <c r="C1222" s="44" t="str">
        <f>+VLOOKUP(B1222,MaestraLP3[[#All],[CÓDIGO]:[PRODUCTO FOCO]],7,0)</f>
        <v>MAYONESAS</v>
      </c>
      <c r="D1222" s="46" t="str">
        <f>+VLOOKUP(B1222,MaestraLP3[[#All],[CÓDIGO]:[PRODUCTO FOCO]],8,0)</f>
        <v>MAYONESA DELI HELLMANNS 970 g</v>
      </c>
      <c r="E1222" s="54" t="s">
        <v>3161</v>
      </c>
      <c r="F1222" s="54" t="s">
        <v>3162</v>
      </c>
      <c r="G1222" s="62" t="e">
        <f>+VLOOKUP(B1222,MaestraLP3[[#All],[CÓDIGO]:[PRODUCTO FOCO]],30,0)*100+0.1</f>
        <v>#VALUE!</v>
      </c>
      <c r="H1222" s="44" t="s">
        <v>3163</v>
      </c>
      <c r="I1222" s="44" t="s">
        <v>3163</v>
      </c>
      <c r="J1222">
        <f>+VLOOKUP(B1222,MaestraLP3[[#All],[CÓDIGO]:[PRODUCTO FOCO]],29,0)</f>
        <v>870.7628865979384</v>
      </c>
    </row>
    <row r="1223" spans="1:10" x14ac:dyDescent="0.35">
      <c r="A1223" s="54" t="s">
        <v>3160</v>
      </c>
      <c r="B1223" s="43">
        <v>104528900</v>
      </c>
      <c r="C1223" s="44" t="str">
        <f>+VLOOKUP(B1223,MaestraLP3[[#All],[CÓDIGO]:[PRODUCTO FOCO]],7,0)</f>
        <v>MAYONESAS</v>
      </c>
      <c r="D1223" s="46" t="str">
        <f>+VLOOKUP(B1223,MaestraLP3[[#All],[CÓDIGO]:[PRODUCTO FOCO]],8,0)</f>
        <v>MAYONESA DELI KRAFT 1 kg</v>
      </c>
      <c r="E1223" s="54" t="s">
        <v>3161</v>
      </c>
      <c r="F1223" s="54" t="s">
        <v>3162</v>
      </c>
      <c r="G1223" s="62" t="e">
        <f>+VLOOKUP(B1223,MaestraLP3[[#All],[CÓDIGO]:[PRODUCTO FOCO]],30,0)*100+0.1</f>
        <v>#VALUE!</v>
      </c>
      <c r="H1223" s="44" t="s">
        <v>3163</v>
      </c>
      <c r="I1223" s="44" t="s">
        <v>3163</v>
      </c>
      <c r="J1223">
        <f>+VLOOKUP(B1223,MaestraLP3[[#All],[CÓDIGO]:[PRODUCTO FOCO]],29,0)</f>
        <v>759.99999999999989</v>
      </c>
    </row>
    <row r="1224" spans="1:10" x14ac:dyDescent="0.35">
      <c r="A1224" s="54" t="s">
        <v>3160</v>
      </c>
      <c r="B1224" s="43">
        <v>201200013</v>
      </c>
      <c r="C1224" s="44" t="str">
        <f>+VLOOKUP(B1224,MaestraLP3[[#All],[CÓDIGO]:[PRODUCTO FOCO]],7,0)</f>
        <v>MAYONESAS</v>
      </c>
      <c r="D1224" s="46" t="str">
        <f>+VLOOKUP(B1224,MaestraLP3[[#All],[CÓDIGO]:[PRODUCTO FOCO]],8,0)</f>
        <v>MAYONESA DON JUAN CASERA 900 g</v>
      </c>
      <c r="E1224" s="54" t="s">
        <v>3161</v>
      </c>
      <c r="F1224" s="54" t="s">
        <v>3162</v>
      </c>
      <c r="G1224" s="62" t="e">
        <f>+VLOOKUP(B1224,MaestraLP3[[#All],[CÓDIGO]:[PRODUCTO FOCO]],30,0)*100+0.1</f>
        <v>#VALUE!</v>
      </c>
      <c r="H1224" s="44" t="s">
        <v>3163</v>
      </c>
      <c r="I1224" s="44" t="s">
        <v>3163</v>
      </c>
      <c r="J1224">
        <f>+VLOOKUP(B1224,MaestraLP3[[#All],[CÓDIGO]:[PRODUCTO FOCO]],29,0)</f>
        <v>437.84638888888884</v>
      </c>
    </row>
    <row r="1225" spans="1:10" x14ac:dyDescent="0.35">
      <c r="A1225" s="54" t="s">
        <v>3160</v>
      </c>
      <c r="B1225" s="43">
        <v>150000138</v>
      </c>
      <c r="C1225" s="44" t="str">
        <f>+VLOOKUP(B1225,MaestraLP3[[#All],[CÓDIGO]:[PRODUCTO FOCO]],7,0)</f>
        <v>MAYONESAS</v>
      </c>
      <c r="D1225" s="46" t="str">
        <f>+VLOOKUP(B1225,MaestraLP3[[#All],[CÓDIGO]:[PRODUCTO FOCO]],8,0)</f>
        <v>MAYONESA HELLMANNS 1,88 kg</v>
      </c>
      <c r="E1225" s="54" t="s">
        <v>3161</v>
      </c>
      <c r="F1225" s="54" t="s">
        <v>3162</v>
      </c>
      <c r="G1225" s="62" t="e">
        <f>+VLOOKUP(B1225,MaestraLP3[[#All],[CÓDIGO]:[PRODUCTO FOCO]],30,0)*100+0.1</f>
        <v>#VALUE!</v>
      </c>
      <c r="H1225" s="44" t="s">
        <v>3163</v>
      </c>
      <c r="I1225" s="44" t="s">
        <v>3163</v>
      </c>
      <c r="J1225">
        <f>+VLOOKUP(B1225,MaestraLP3[[#All],[CÓDIGO]:[PRODUCTO FOCO]],29,0)</f>
        <v>807.17500000000052</v>
      </c>
    </row>
    <row r="1226" spans="1:10" x14ac:dyDescent="0.35">
      <c r="A1226" s="54" t="s">
        <v>3160</v>
      </c>
      <c r="B1226" s="43">
        <v>150000142</v>
      </c>
      <c r="C1226" s="44" t="str">
        <f>+VLOOKUP(B1226,MaestraLP3[[#All],[CÓDIGO]:[PRODUCTO FOCO]],7,0)</f>
        <v>MAYONESAS</v>
      </c>
      <c r="D1226" s="46" t="str">
        <f>+VLOOKUP(B1226,MaestraLP3[[#All],[CÓDIGO]:[PRODUCTO FOCO]],8,0)</f>
        <v>MAYONESA HELLMANNS 940 g</v>
      </c>
      <c r="E1226" s="54" t="s">
        <v>3161</v>
      </c>
      <c r="F1226" s="54" t="s">
        <v>3162</v>
      </c>
      <c r="G1226" s="62" t="e">
        <f>+VLOOKUP(B1226,MaestraLP3[[#All],[CÓDIGO]:[PRODUCTO FOCO]],30,0)*100+0.1</f>
        <v>#VALUE!</v>
      </c>
      <c r="H1226" s="44" t="s">
        <v>3163</v>
      </c>
      <c r="I1226" s="44" t="s">
        <v>3163</v>
      </c>
      <c r="J1226">
        <f>+VLOOKUP(B1226,MaestraLP3[[#All],[CÓDIGO]:[PRODUCTO FOCO]],29,0)</f>
        <v>812.28723404255311</v>
      </c>
    </row>
    <row r="1227" spans="1:10" x14ac:dyDescent="0.35">
      <c r="A1227" s="54" t="s">
        <v>3160</v>
      </c>
      <c r="B1227" s="43">
        <v>104534270</v>
      </c>
      <c r="C1227" s="44" t="str">
        <f>+VLOOKUP(B1227,MaestraLP3[[#All],[CÓDIGO]:[PRODUCTO FOCO]],7,0)</f>
        <v>MAYONESAS</v>
      </c>
      <c r="D1227" s="46" t="str">
        <f>+VLOOKUP(B1227,MaestraLP3[[#All],[CÓDIGO]:[PRODUCTO FOCO]],8,0)</f>
        <v>MAYONESA KRAFT REAL MAYO 1,26 kg</v>
      </c>
      <c r="E1227" s="54" t="s">
        <v>3161</v>
      </c>
      <c r="F1227" s="54" t="s">
        <v>3162</v>
      </c>
      <c r="G1227" s="62" t="e">
        <f>+VLOOKUP(B1227,MaestraLP3[[#All],[CÓDIGO]:[PRODUCTO FOCO]],30,0)*100+0.1</f>
        <v>#VALUE!</v>
      </c>
      <c r="H1227" s="44" t="s">
        <v>3163</v>
      </c>
      <c r="I1227" s="44" t="s">
        <v>3163</v>
      </c>
      <c r="J1227">
        <f>+VLOOKUP(B1227,MaestraLP3[[#All],[CÓDIGO]:[PRODUCTO FOCO]],29,0)</f>
        <v>1471.3235294117646</v>
      </c>
    </row>
    <row r="1228" spans="1:10" x14ac:dyDescent="0.35">
      <c r="A1228" s="54" t="s">
        <v>3160</v>
      </c>
      <c r="B1228" s="43">
        <v>104530290</v>
      </c>
      <c r="C1228" s="44" t="e">
        <f>+VLOOKUP(B1228,MaestraLP3[[#All],[CÓDIGO]:[PRODUCTO FOCO]],7,0)</f>
        <v>#N/A</v>
      </c>
      <c r="D1228" s="46" t="e">
        <f>+VLOOKUP(B1228,MaestraLP3[[#All],[CÓDIGO]:[PRODUCTO FOCO]],8,0)</f>
        <v>#N/A</v>
      </c>
      <c r="E1228" s="54" t="s">
        <v>3161</v>
      </c>
      <c r="F1228" s="54" t="s">
        <v>3162</v>
      </c>
      <c r="G1228" s="62" t="e">
        <f>+VLOOKUP(B1228,MaestraLP3[[#All],[CÓDIGO]:[PRODUCTO FOCO]],30,0)*100+0.1</f>
        <v>#N/A</v>
      </c>
      <c r="H1228" s="44" t="s">
        <v>3163</v>
      </c>
      <c r="I1228" s="44" t="s">
        <v>3163</v>
      </c>
      <c r="J1228" t="e">
        <f>+VLOOKUP(B1228,MaestraLP3[[#All],[CÓDIGO]:[PRODUCTO FOCO]],29,0)</f>
        <v>#N/A</v>
      </c>
    </row>
    <row r="1229" spans="1:10" x14ac:dyDescent="0.35">
      <c r="A1229" s="54" t="s">
        <v>3160</v>
      </c>
      <c r="B1229" s="43">
        <v>104530280</v>
      </c>
      <c r="C1229" s="44" t="str">
        <f>+VLOOKUP(B1229,MaestraLP3[[#All],[CÓDIGO]:[PRODUCTO FOCO]],7,0)</f>
        <v>MAYONESAS</v>
      </c>
      <c r="D1229" s="46" t="str">
        <f>+VLOOKUP(B1229,MaestraLP3[[#All],[CÓDIGO]:[PRODUCTO FOCO]],8,0)</f>
        <v>MAYONESA KRAFT REAL MAYO 315g</v>
      </c>
      <c r="E1229" s="54" t="s">
        <v>3161</v>
      </c>
      <c r="F1229" s="54" t="s">
        <v>3162</v>
      </c>
      <c r="G1229" s="62" t="e">
        <f>+VLOOKUP(B1229,MaestraLP3[[#All],[CÓDIGO]:[PRODUCTO FOCO]],30,0)*100+0.1</f>
        <v>#VALUE!</v>
      </c>
      <c r="H1229" s="44" t="s">
        <v>3163</v>
      </c>
      <c r="I1229" s="44" t="s">
        <v>3163</v>
      </c>
      <c r="J1229">
        <f>+VLOOKUP(B1229,MaestraLP3[[#All],[CÓDIGO]:[PRODUCTO FOCO]],29,0)</f>
        <v>2664.5833333333335</v>
      </c>
    </row>
    <row r="1230" spans="1:10" x14ac:dyDescent="0.35">
      <c r="A1230" s="54" t="s">
        <v>3160</v>
      </c>
      <c r="B1230" s="43">
        <v>104533720</v>
      </c>
      <c r="C1230" s="44" t="str">
        <f>+VLOOKUP(B1230,MaestraLP3[[#All],[CÓDIGO]:[PRODUCTO FOCO]],7,0)</f>
        <v>MAYONESAS</v>
      </c>
      <c r="D1230" s="46" t="str">
        <f>+VLOOKUP(B1230,MaestraLP3[[#All],[CÓDIGO]:[PRODUCTO FOCO]],8,0)</f>
        <v>MAYONESA KRAFT REAL MAYO 789g</v>
      </c>
      <c r="E1230" s="54" t="s">
        <v>3161</v>
      </c>
      <c r="F1230" s="54" t="s">
        <v>3162</v>
      </c>
      <c r="G1230" s="62" t="e">
        <f>+VLOOKUP(B1230,MaestraLP3[[#All],[CÓDIGO]:[PRODUCTO FOCO]],30,0)*100+0.1</f>
        <v>#VALUE!</v>
      </c>
      <c r="H1230" s="44" t="s">
        <v>3163</v>
      </c>
      <c r="I1230" s="44" t="s">
        <v>3163</v>
      </c>
      <c r="J1230">
        <f>+VLOOKUP(B1230,MaestraLP3[[#All],[CÓDIGO]:[PRODUCTO FOCO]],29,0)</f>
        <v>1449.6221662468513</v>
      </c>
    </row>
    <row r="1231" spans="1:10" x14ac:dyDescent="0.35">
      <c r="A1231" s="54" t="s">
        <v>3160</v>
      </c>
      <c r="B1231" s="43">
        <v>102600017</v>
      </c>
      <c r="C1231" s="44" t="str">
        <f>+VLOOKUP(B1231,MaestraLP3[[#All],[CÓDIGO]:[PRODUCTO FOCO]],7,0)</f>
        <v>MOSTAZAS</v>
      </c>
      <c r="D1231" s="46" t="str">
        <f>+VLOOKUP(B1231,MaestraLP3[[#All],[CÓDIGO]:[PRODUCTO FOCO]],8,0)</f>
        <v>MOST. DIJON FRENCHS SQUEEZE 12x12 OZ ING</v>
      </c>
      <c r="E1231" s="54" t="s">
        <v>3161</v>
      </c>
      <c r="F1231" s="54" t="s">
        <v>3162</v>
      </c>
      <c r="G1231" s="62" t="e">
        <f>+VLOOKUP(B1231,MaestraLP3[[#All],[CÓDIGO]:[PRODUCTO FOCO]],30,0)*100+0.1</f>
        <v>#VALUE!</v>
      </c>
      <c r="H1231" s="44" t="s">
        <v>3163</v>
      </c>
      <c r="I1231" s="44" t="s">
        <v>3163</v>
      </c>
      <c r="J1231">
        <f>+VLOOKUP(B1231,MaestraLP3[[#All],[CÓDIGO]:[PRODUCTO FOCO]],29,0)</f>
        <v>3534.3893014705882</v>
      </c>
    </row>
    <row r="1232" spans="1:10" x14ac:dyDescent="0.35">
      <c r="A1232" s="54" t="s">
        <v>3160</v>
      </c>
      <c r="B1232" s="43">
        <v>201200014</v>
      </c>
      <c r="C1232" s="44" t="str">
        <f>+VLOOKUP(B1232,MaestraLP3[[#All],[CÓDIGO]:[PRODUCTO FOCO]],7,0)</f>
        <v>MOSTAZAS</v>
      </c>
      <c r="D1232" s="46" t="str">
        <f>+VLOOKUP(B1232,MaestraLP3[[#All],[CÓDIGO]:[PRODUCTO FOCO]],8,0)</f>
        <v>MOSTAZA DON JUAN 900 g RRP</v>
      </c>
      <c r="E1232" s="54" t="s">
        <v>3161</v>
      </c>
      <c r="F1232" s="54" t="s">
        <v>3162</v>
      </c>
      <c r="G1232" s="62" t="e">
        <f>+VLOOKUP(B1232,MaestraLP3[[#All],[CÓDIGO]:[PRODUCTO FOCO]],30,0)*100+0.1</f>
        <v>#VALUE!</v>
      </c>
      <c r="H1232" s="44" t="s">
        <v>3163</v>
      </c>
      <c r="I1232" s="44" t="s">
        <v>3163</v>
      </c>
      <c r="J1232">
        <f>+VLOOKUP(B1232,MaestraLP3[[#All],[CÓDIGO]:[PRODUCTO FOCO]],29,0)</f>
        <v>439.74982962962969</v>
      </c>
    </row>
    <row r="1233" spans="1:10" x14ac:dyDescent="0.35">
      <c r="A1233" s="54" t="s">
        <v>3160</v>
      </c>
      <c r="B1233" s="43">
        <v>104529150</v>
      </c>
      <c r="C1233" s="44" t="str">
        <f>+VLOOKUP(B1233,MaestraLP3[[#All],[CÓDIGO]:[PRODUCTO FOCO]],7,0)</f>
        <v>MOSTAZAS</v>
      </c>
      <c r="D1233" s="46" t="str">
        <f>+VLOOKUP(B1233,MaestraLP3[[#All],[CÓDIGO]:[PRODUCTO FOCO]],8,0)</f>
        <v>MOSTAZA HEINZ 1 KG</v>
      </c>
      <c r="E1233" s="54" t="s">
        <v>3161</v>
      </c>
      <c r="F1233" s="54" t="s">
        <v>3162</v>
      </c>
      <c r="G1233" s="62" t="e">
        <f>+VLOOKUP(B1233,MaestraLP3[[#All],[CÓDIGO]:[PRODUCTO FOCO]],30,0)*100+0.1</f>
        <v>#VALUE!</v>
      </c>
      <c r="H1233" s="44" t="s">
        <v>3163</v>
      </c>
      <c r="I1233" s="44" t="s">
        <v>3163</v>
      </c>
      <c r="J1233">
        <f>+VLOOKUP(B1233,MaestraLP3[[#All],[CÓDIGO]:[PRODUCTO FOCO]],29,0)</f>
        <v>903</v>
      </c>
    </row>
    <row r="1234" spans="1:10" x14ac:dyDescent="0.35">
      <c r="A1234" s="54" t="s">
        <v>3160</v>
      </c>
      <c r="B1234" s="43">
        <v>150000152</v>
      </c>
      <c r="C1234" s="44" t="str">
        <f>+VLOOKUP(B1234,MaestraLP3[[#All],[CÓDIGO]:[PRODUCTO FOCO]],7,0)</f>
        <v>MOSTAZAS</v>
      </c>
      <c r="D1234" s="46" t="str">
        <f>+VLOOKUP(B1234,MaestraLP3[[#All],[CÓDIGO]:[PRODUCTO FOCO]],8,0)</f>
        <v>MOSTAZA HELLMANNS 1 kg</v>
      </c>
      <c r="E1234" s="54" t="s">
        <v>3161</v>
      </c>
      <c r="F1234" s="54" t="s">
        <v>3162</v>
      </c>
      <c r="G1234" s="62" t="e">
        <f>+VLOOKUP(B1234,MaestraLP3[[#All],[CÓDIGO]:[PRODUCTO FOCO]],30,0)*100+0.1</f>
        <v>#VALUE!</v>
      </c>
      <c r="H1234" s="44" t="s">
        <v>3163</v>
      </c>
      <c r="I1234" s="44" t="s">
        <v>3163</v>
      </c>
      <c r="J1234">
        <f>+VLOOKUP(B1234,MaestraLP3[[#All],[CÓDIGO]:[PRODUCTO FOCO]],29,0)</f>
        <v>882</v>
      </c>
    </row>
    <row r="1235" spans="1:10" x14ac:dyDescent="0.35">
      <c r="A1235" s="54" t="s">
        <v>3160</v>
      </c>
      <c r="B1235" s="43">
        <v>150000155</v>
      </c>
      <c r="C1235" s="44" t="str">
        <f>+VLOOKUP(B1235,MaestraLP3[[#All],[CÓDIGO]:[PRODUCTO FOCO]],7,0)</f>
        <v>MOSTAZAS</v>
      </c>
      <c r="D1235" s="46" t="str">
        <f>+VLOOKUP(B1235,MaestraLP3[[#All],[CÓDIGO]:[PRODUCTO FOCO]],8,0)</f>
        <v>MOSTAZA JB 1 kg</v>
      </c>
      <c r="E1235" s="54" t="s">
        <v>3161</v>
      </c>
      <c r="F1235" s="54" t="s">
        <v>3162</v>
      </c>
      <c r="G1235" s="62" t="e">
        <f>+VLOOKUP(B1235,MaestraLP3[[#All],[CÓDIGO]:[PRODUCTO FOCO]],30,0)*100+0.1</f>
        <v>#VALUE!</v>
      </c>
      <c r="H1235" s="44" t="s">
        <v>3163</v>
      </c>
      <c r="I1235" s="44" t="s">
        <v>3163</v>
      </c>
      <c r="J1235">
        <f>+VLOOKUP(B1235,MaestraLP3[[#All],[CÓDIGO]:[PRODUCTO FOCO]],29,0)</f>
        <v>800.65999999999985</v>
      </c>
    </row>
    <row r="1236" spans="1:10" x14ac:dyDescent="0.35">
      <c r="A1236" s="54" t="s">
        <v>3160</v>
      </c>
      <c r="B1236" s="43">
        <v>104544080</v>
      </c>
      <c r="C1236" s="44" t="str">
        <f>+VLOOKUP(B1236,MaestraLP3[[#All],[CÓDIGO]:[PRODUCTO FOCO]],7,0)</f>
        <v>MOSTAZAS</v>
      </c>
      <c r="D1236" s="46" t="str">
        <f>+VLOOKUP(B1236,MaestraLP3[[#All],[CÓDIGO]:[PRODUCTO FOCO]],8,0)</f>
        <v>MOSTAZA PET HEINZ 396 G</v>
      </c>
      <c r="E1236" s="54" t="s">
        <v>3161</v>
      </c>
      <c r="F1236" s="54" t="s">
        <v>3162</v>
      </c>
      <c r="G1236" s="62" t="e">
        <f>+VLOOKUP(B1236,MaestraLP3[[#All],[CÓDIGO]:[PRODUCTO FOCO]],30,0)*100+0.1</f>
        <v>#VALUE!</v>
      </c>
      <c r="H1236" s="44" t="s">
        <v>3163</v>
      </c>
      <c r="I1236" s="44" t="s">
        <v>3163</v>
      </c>
      <c r="J1236">
        <f>+VLOOKUP(B1236,MaestraLP3[[#All],[CÓDIGO]:[PRODUCTO FOCO]],29,0)</f>
        <v>346.80134680134682</v>
      </c>
    </row>
    <row r="1237" spans="1:10" x14ac:dyDescent="0.35">
      <c r="A1237" s="54" t="s">
        <v>3160</v>
      </c>
      <c r="B1237" s="43">
        <v>104530220</v>
      </c>
      <c r="C1237" s="44" t="str">
        <f>+VLOOKUP(B1237,MaestraLP3[[#All],[CÓDIGO]:[PRODUCTO FOCO]],7,0)</f>
        <v>MOSTAZAS</v>
      </c>
      <c r="D1237" s="46" t="str">
        <f>+VLOOKUP(B1237,MaestraLP3[[#All],[CÓDIGO]:[PRODUCTO FOCO]],8,0)</f>
        <v>MOSTAZA TRAVERSO 1 kg</v>
      </c>
      <c r="E1237" s="54" t="s">
        <v>3161</v>
      </c>
      <c r="F1237" s="54" t="s">
        <v>3162</v>
      </c>
      <c r="G1237" s="62" t="e">
        <f>+VLOOKUP(B1237,MaestraLP3[[#All],[CÓDIGO]:[PRODUCTO FOCO]],30,0)*100+0.1</f>
        <v>#VALUE!</v>
      </c>
      <c r="H1237" s="44" t="s">
        <v>3163</v>
      </c>
      <c r="I1237" s="44" t="s">
        <v>3163</v>
      </c>
      <c r="J1237">
        <f>+VLOOKUP(B1237,MaestraLP3[[#All],[CÓDIGO]:[PRODUCTO FOCO]],29,0)</f>
        <v>635</v>
      </c>
    </row>
    <row r="1238" spans="1:10" x14ac:dyDescent="0.35">
      <c r="A1238" s="54" t="s">
        <v>3160</v>
      </c>
      <c r="B1238" s="43">
        <v>201200010</v>
      </c>
      <c r="C1238" s="44" t="str">
        <f>+VLOOKUP(B1238,MaestraLP3[[#All],[CÓDIGO]:[PRODUCTO FOCO]],7,0)</f>
        <v>SALSAS DE AJI</v>
      </c>
      <c r="D1238" s="46" t="str">
        <f>+VLOOKUP(B1238,MaestraLP3[[#All],[CÓDIGO]:[PRODUCTO FOCO]],8,0)</f>
        <v>AJI EN CREMA DON JUAN 900 g RRP</v>
      </c>
      <c r="E1238" s="54" t="s">
        <v>3161</v>
      </c>
      <c r="F1238" s="54" t="s">
        <v>3162</v>
      </c>
      <c r="G1238" s="62" t="e">
        <f>+VLOOKUP(B1238,MaestraLP3[[#All],[CÓDIGO]:[PRODUCTO FOCO]],30,0)*100+0.1</f>
        <v>#VALUE!</v>
      </c>
      <c r="H1238" s="44" t="s">
        <v>3163</v>
      </c>
      <c r="I1238" s="44" t="s">
        <v>3163</v>
      </c>
      <c r="J1238">
        <f>+VLOOKUP(B1238,MaestraLP3[[#All],[CÓDIGO]:[PRODUCTO FOCO]],29,0)</f>
        <v>637.97168148148148</v>
      </c>
    </row>
    <row r="1239" spans="1:10" x14ac:dyDescent="0.35">
      <c r="A1239" s="54" t="s">
        <v>3160</v>
      </c>
      <c r="B1239" s="43">
        <v>101310075</v>
      </c>
      <c r="C1239" s="44" t="str">
        <f>+VLOOKUP(B1239,MaestraLP3[[#All],[CÓDIGO]:[PRODUCTO FOCO]],7,0)</f>
        <v>SALSAS DE AJI</v>
      </c>
      <c r="D1239" s="46" t="str">
        <f>+VLOOKUP(B1239,MaestraLP3[[#All],[CÓDIGO]:[PRODUCTO FOCO]],8,0)</f>
        <v>AJI SMOKED INFERNO 250g</v>
      </c>
      <c r="E1239" s="54" t="s">
        <v>3161</v>
      </c>
      <c r="F1239" s="54" t="s">
        <v>3162</v>
      </c>
      <c r="G1239" s="62" t="e">
        <f>+VLOOKUP(B1239,MaestraLP3[[#All],[CÓDIGO]:[PRODUCTO FOCO]],30,0)*100+0.1</f>
        <v>#VALUE!</v>
      </c>
      <c r="H1239" s="44" t="s">
        <v>3163</v>
      </c>
      <c r="I1239" s="44" t="s">
        <v>3163</v>
      </c>
      <c r="J1239">
        <f>+VLOOKUP(B1239,MaestraLP3[[#All],[CÓDIGO]:[PRODUCTO FOCO]],29,0)</f>
        <v>3768.1800000000003</v>
      </c>
    </row>
    <row r="1240" spans="1:10" x14ac:dyDescent="0.35">
      <c r="A1240" s="54" t="s">
        <v>3160</v>
      </c>
      <c r="B1240" s="43">
        <v>201200011</v>
      </c>
      <c r="C1240" s="44" t="str">
        <f>+VLOOKUP(B1240,MaestraLP3[[#All],[CÓDIGO]:[PRODUCTO FOCO]],7,0)</f>
        <v>SALSAS DE AJI</v>
      </c>
      <c r="D1240" s="46" t="str">
        <f>+VLOOKUP(B1240,MaestraLP3[[#All],[CÓDIGO]:[PRODUCTO FOCO]],8,0)</f>
        <v>SALSA AJI DON JUAN 900 g RRP</v>
      </c>
      <c r="E1240" s="54" t="s">
        <v>3161</v>
      </c>
      <c r="F1240" s="54" t="s">
        <v>3162</v>
      </c>
      <c r="G1240" s="62" t="e">
        <f>+VLOOKUP(B1240,MaestraLP3[[#All],[CÓDIGO]:[PRODUCTO FOCO]],30,0)*100+0.1</f>
        <v>#VALUE!</v>
      </c>
      <c r="H1240" s="44" t="s">
        <v>3163</v>
      </c>
      <c r="I1240" s="44" t="s">
        <v>3163</v>
      </c>
      <c r="J1240">
        <f>+VLOOKUP(B1240,MaestraLP3[[#All],[CÓDIGO]:[PRODUCTO FOCO]],29,0)</f>
        <v>494.30288518518529</v>
      </c>
    </row>
    <row r="1241" spans="1:10" x14ac:dyDescent="0.35">
      <c r="A1241" s="54" t="s">
        <v>3160</v>
      </c>
      <c r="B1241" s="43">
        <v>104530760</v>
      </c>
      <c r="C1241" s="44" t="str">
        <f>+VLOOKUP(B1241,MaestraLP3[[#All],[CÓDIGO]:[PRODUCTO FOCO]],7,0)</f>
        <v>SALSAS DE AJI</v>
      </c>
      <c r="D1241" s="46" t="str">
        <f>+VLOOKUP(B1241,MaestraLP3[[#All],[CÓDIGO]:[PRODUCTO FOCO]],8,0)</f>
        <v>SALSA TABASCO HOT 60 ml</v>
      </c>
      <c r="E1241" s="54" t="s">
        <v>3161</v>
      </c>
      <c r="F1241" s="54" t="s">
        <v>3162</v>
      </c>
      <c r="G1241" s="62" t="e">
        <f>+VLOOKUP(B1241,MaestraLP3[[#All],[CÓDIGO]:[PRODUCTO FOCO]],30,0)*100+0.1</f>
        <v>#VALUE!</v>
      </c>
      <c r="H1241" s="44" t="s">
        <v>3163</v>
      </c>
      <c r="I1241" s="44" t="s">
        <v>3163</v>
      </c>
      <c r="J1241">
        <f>+VLOOKUP(B1241,MaestraLP3[[#All],[CÓDIGO]:[PRODUCTO FOCO]],29,0)</f>
        <v>11405.72033898305</v>
      </c>
    </row>
    <row r="1242" spans="1:10" x14ac:dyDescent="0.35">
      <c r="A1242" s="54" t="s">
        <v>3160</v>
      </c>
      <c r="B1242" s="43">
        <v>104529930</v>
      </c>
      <c r="C1242" s="44" t="str">
        <f>+VLOOKUP(B1242,MaestraLP3[[#All],[CÓDIGO]:[PRODUCTO FOCO]],7,0)</f>
        <v>SALSAS DE SOYA</v>
      </c>
      <c r="D1242" s="46" t="str">
        <f>+VLOOKUP(B1242,MaestraLP3[[#All],[CÓDIGO]:[PRODUCTO FOCO]],8,0)</f>
        <v>SALSA SOYA HERNANDEZ PLAZA 5 l</v>
      </c>
      <c r="E1242" s="54" t="s">
        <v>3161</v>
      </c>
      <c r="F1242" s="54" t="s">
        <v>3162</v>
      </c>
      <c r="G1242" s="62" t="e">
        <f>+VLOOKUP(B1242,MaestraLP3[[#All],[CÓDIGO]:[PRODUCTO FOCO]],30,0)*100+0.1</f>
        <v>#VALUE!</v>
      </c>
      <c r="H1242" s="44" t="s">
        <v>3163</v>
      </c>
      <c r="I1242" s="44" t="s">
        <v>3163</v>
      </c>
      <c r="J1242">
        <f>+VLOOKUP(B1242,MaestraLP3[[#All],[CÓDIGO]:[PRODUCTO FOCO]],29,0)</f>
        <v>435.4</v>
      </c>
    </row>
    <row r="1243" spans="1:10" x14ac:dyDescent="0.35">
      <c r="A1243" s="54" t="s">
        <v>3160</v>
      </c>
      <c r="B1243" s="43">
        <v>105000300</v>
      </c>
      <c r="C1243" s="44" t="str">
        <f>+VLOOKUP(B1243,MaestraLP3[[#All],[CÓDIGO]:[PRODUCTO FOCO]],7,0)</f>
        <v>SALSAS DE SOYA</v>
      </c>
      <c r="D1243" s="46" t="str">
        <f>+VLOOKUP(B1243,MaestraLP3[[#All],[CÓDIGO]:[PRODUCTO FOCO]],8,0)</f>
        <v>SALSA SOYA KIKKOMAN 148 ml</v>
      </c>
      <c r="E1243" s="54" t="s">
        <v>3161</v>
      </c>
      <c r="F1243" s="54" t="s">
        <v>3162</v>
      </c>
      <c r="G1243" s="62" t="e">
        <f>+VLOOKUP(B1243,MaestraLP3[[#All],[CÓDIGO]:[PRODUCTO FOCO]],30,0)*100+0.1</f>
        <v>#VALUE!</v>
      </c>
      <c r="H1243" s="44" t="s">
        <v>3163</v>
      </c>
      <c r="I1243" s="44" t="s">
        <v>3163</v>
      </c>
      <c r="J1243">
        <f>+VLOOKUP(B1243,MaestraLP3[[#All],[CÓDIGO]:[PRODUCTO FOCO]],29,0)</f>
        <v>4023.6794171220399</v>
      </c>
    </row>
    <row r="1244" spans="1:10" x14ac:dyDescent="0.35">
      <c r="A1244" s="54" t="s">
        <v>3160</v>
      </c>
      <c r="B1244" s="43">
        <v>104542680</v>
      </c>
      <c r="C1244" s="44" t="str">
        <f>+VLOOKUP(B1244,MaestraLP3[[#All],[CÓDIGO]:[PRODUCTO FOCO]],7,0)</f>
        <v>SALSAS DE SOYA</v>
      </c>
      <c r="D1244" s="46" t="str">
        <f>+VLOOKUP(B1244,MaestraLP3[[#All],[CÓDIGO]:[PRODUCTO FOCO]],8,0)</f>
        <v>SALSA SOYA KIKKOMAN 18,9 l</v>
      </c>
      <c r="E1244" s="54" t="s">
        <v>3161</v>
      </c>
      <c r="F1244" s="54" t="s">
        <v>3162</v>
      </c>
      <c r="G1244" s="62" t="e">
        <f>+VLOOKUP(B1244,MaestraLP3[[#All],[CÓDIGO]:[PRODUCTO FOCO]],30,0)*100+0.1</f>
        <v>#VALUE!</v>
      </c>
      <c r="H1244" s="44" t="s">
        <v>3163</v>
      </c>
      <c r="I1244" s="44" t="s">
        <v>3163</v>
      </c>
      <c r="J1244">
        <f>+VLOOKUP(B1244,MaestraLP3[[#All],[CÓDIGO]:[PRODUCTO FOCO]],29,0)</f>
        <v>787.65132275132271</v>
      </c>
    </row>
    <row r="1245" spans="1:10" x14ac:dyDescent="0.35">
      <c r="A1245" s="54" t="s">
        <v>3160</v>
      </c>
      <c r="B1245" s="43">
        <v>150001843</v>
      </c>
      <c r="C1245" s="44" t="str">
        <f>+VLOOKUP(B1245,MaestraLP3[[#All],[CÓDIGO]:[PRODUCTO FOCO]],7,0)</f>
        <v>SALSAS DE SOYA</v>
      </c>
      <c r="D1245" s="46" t="str">
        <f>+VLOOKUP(B1245,MaestraLP3[[#All],[CÓDIGO]:[PRODUCTO FOCO]],8,0)</f>
        <v>SALSA SOYA NARCISUS 750 ml</v>
      </c>
      <c r="E1245" s="54" t="s">
        <v>3161</v>
      </c>
      <c r="F1245" s="54" t="s">
        <v>3162</v>
      </c>
      <c r="G1245" s="62" t="e">
        <f>+VLOOKUP(B1245,MaestraLP3[[#All],[CÓDIGO]:[PRODUCTO FOCO]],30,0)*100+0.1</f>
        <v>#VALUE!</v>
      </c>
      <c r="H1245" s="44" t="s">
        <v>3163</v>
      </c>
      <c r="I1245" s="44" t="s">
        <v>3163</v>
      </c>
      <c r="J1245">
        <f>+VLOOKUP(B1245,MaestraLP3[[#All],[CÓDIGO]:[PRODUCTO FOCO]],29,0)</f>
        <v>996.67555555555532</v>
      </c>
    </row>
    <row r="1246" spans="1:10" x14ac:dyDescent="0.35">
      <c r="A1246" s="54" t="s">
        <v>3160</v>
      </c>
      <c r="B1246" s="43">
        <v>104525110</v>
      </c>
      <c r="C1246" s="44" t="str">
        <f>+VLOOKUP(B1246,MaestraLP3[[#All],[CÓDIGO]:[PRODUCTO FOCO]],7,0)</f>
        <v>SALSAS DE TOMATE</v>
      </c>
      <c r="D1246" s="46" t="str">
        <f>+VLOOKUP(B1246,MaestraLP3[[#All],[CÓDIGO]:[PRODUCTO FOCO]],8,0)</f>
        <v>CONCENTRADO TOMATE POMAROLA 1 kg</v>
      </c>
      <c r="E1246" s="54" t="s">
        <v>3161</v>
      </c>
      <c r="F1246" s="54" t="s">
        <v>3162</v>
      </c>
      <c r="G1246" s="62" t="e">
        <f>+VLOOKUP(B1246,MaestraLP3[[#All],[CÓDIGO]:[PRODUCTO FOCO]],30,0)*100+0.1</f>
        <v>#VALUE!</v>
      </c>
      <c r="H1246" s="44" t="s">
        <v>3163</v>
      </c>
      <c r="I1246" s="44" t="s">
        <v>3163</v>
      </c>
      <c r="J1246">
        <f>+VLOOKUP(B1246,MaestraLP3[[#All],[CÓDIGO]:[PRODUCTO FOCO]],29,0)</f>
        <v>1023.22</v>
      </c>
    </row>
    <row r="1247" spans="1:10" x14ac:dyDescent="0.35">
      <c r="A1247" s="54" t="s">
        <v>3160</v>
      </c>
      <c r="B1247" s="43">
        <v>150000060</v>
      </c>
      <c r="C1247" s="44" t="str">
        <f>+VLOOKUP(B1247,MaestraLP3[[#All],[CÓDIGO]:[PRODUCTO FOCO]],7,0)</f>
        <v>SALSAS DE TOMATE</v>
      </c>
      <c r="D1247" s="46" t="str">
        <f>+VLOOKUP(B1247,MaestraLP3[[#All],[CÓDIGO]:[PRODUCTO FOCO]],8,0)</f>
        <v>CONCENTRADO TOMATE POMAROLA 3 kg</v>
      </c>
      <c r="E1247" s="54" t="s">
        <v>3161</v>
      </c>
      <c r="F1247" s="54" t="s">
        <v>3162</v>
      </c>
      <c r="G1247" s="62" t="e">
        <f>+VLOOKUP(B1247,MaestraLP3[[#All],[CÓDIGO]:[PRODUCTO FOCO]],30,0)*100+0.1</f>
        <v>#VALUE!</v>
      </c>
      <c r="H1247" s="44" t="s">
        <v>3163</v>
      </c>
      <c r="I1247" s="44" t="s">
        <v>3163</v>
      </c>
      <c r="J1247">
        <f>+VLOOKUP(B1247,MaestraLP3[[#All],[CÓDIGO]:[PRODUCTO FOCO]],29,0)</f>
        <v>903.70555555555541</v>
      </c>
    </row>
    <row r="1248" spans="1:10" x14ac:dyDescent="0.35">
      <c r="A1248" s="54" t="s">
        <v>3160</v>
      </c>
      <c r="B1248" s="43">
        <v>102500004</v>
      </c>
      <c r="C1248" s="44" t="str">
        <f>+VLOOKUP(B1248,MaestraLP3[[#All],[CÓDIGO]:[PRODUCTO FOCO]],7,0)</f>
        <v>SALSAS DE TOMATE</v>
      </c>
      <c r="D1248" s="46" t="str">
        <f>+VLOOKUP(B1248,MaestraLP3[[#All],[CÓDIGO]:[PRODUCTO FOCO]],8,0)</f>
        <v>SALSA ARRABBIATA BARILLA 400g</v>
      </c>
      <c r="E1248" s="54" t="s">
        <v>3161</v>
      </c>
      <c r="F1248" s="54" t="s">
        <v>3162</v>
      </c>
      <c r="G1248" s="62" t="e">
        <f>+VLOOKUP(B1248,MaestraLP3[[#All],[CÓDIGO]:[PRODUCTO FOCO]],30,0)*100+0.1</f>
        <v>#VALUE!</v>
      </c>
      <c r="H1248" s="44" t="s">
        <v>3163</v>
      </c>
      <c r="I1248" s="44" t="s">
        <v>3163</v>
      </c>
      <c r="J1248">
        <f>+VLOOKUP(B1248,MaestraLP3[[#All],[CÓDIGO]:[PRODUCTO FOCO]],29,0)</f>
        <v>2948.6924166666677</v>
      </c>
    </row>
    <row r="1249" spans="1:10" x14ac:dyDescent="0.35">
      <c r="A1249" s="54" t="s">
        <v>3160</v>
      </c>
      <c r="B1249" s="43">
        <v>102500003</v>
      </c>
      <c r="C1249" s="44" t="str">
        <f>+VLOOKUP(B1249,MaestraLP3[[#All],[CÓDIGO]:[PRODUCTO FOCO]],7,0)</f>
        <v>SALSAS DE TOMATE</v>
      </c>
      <c r="D1249" s="46" t="str">
        <f>+VLOOKUP(B1249,MaestraLP3[[#All],[CÓDIGO]:[PRODUCTO FOCO]],8,0)</f>
        <v>SALSA BASILICO BARILLA ALBAHACA 400g</v>
      </c>
      <c r="E1249" s="54" t="s">
        <v>3161</v>
      </c>
      <c r="F1249" s="54" t="s">
        <v>3162</v>
      </c>
      <c r="G1249" s="62" t="e">
        <f>+VLOOKUP(B1249,MaestraLP3[[#All],[CÓDIGO]:[PRODUCTO FOCO]],30,0)*100+0.1</f>
        <v>#VALUE!</v>
      </c>
      <c r="H1249" s="44" t="s">
        <v>3163</v>
      </c>
      <c r="I1249" s="44" t="s">
        <v>3163</v>
      </c>
      <c r="J1249">
        <f>+VLOOKUP(B1249,MaestraLP3[[#All],[CÓDIGO]:[PRODUCTO FOCO]],29,0)</f>
        <v>2960.3395416666672</v>
      </c>
    </row>
    <row r="1250" spans="1:10" x14ac:dyDescent="0.35">
      <c r="A1250" s="54" t="s">
        <v>3160</v>
      </c>
      <c r="B1250" s="43">
        <v>102500007</v>
      </c>
      <c r="C1250" s="44" t="str">
        <f>+VLOOKUP(B1250,MaestraLP3[[#All],[CÓDIGO]:[PRODUCTO FOCO]],7,0)</f>
        <v>SALSAS DE TOMATE</v>
      </c>
      <c r="D1250" s="46" t="str">
        <f>+VLOOKUP(B1250,MaestraLP3[[#All],[CÓDIGO]:[PRODUCTO FOCO]],8,0)</f>
        <v>SALSA BOLOGNESE BARILLA 400g</v>
      </c>
      <c r="E1250" s="54" t="s">
        <v>3161</v>
      </c>
      <c r="F1250" s="54" t="s">
        <v>3162</v>
      </c>
      <c r="G1250" s="62" t="e">
        <f>+VLOOKUP(B1250,MaestraLP3[[#All],[CÓDIGO]:[PRODUCTO FOCO]],30,0)*100+0.1</f>
        <v>#VALUE!</v>
      </c>
      <c r="H1250" s="44" t="s">
        <v>3163</v>
      </c>
      <c r="I1250" s="44" t="s">
        <v>3163</v>
      </c>
      <c r="J1250">
        <f>+VLOOKUP(B1250,MaestraLP3[[#All],[CÓDIGO]:[PRODUCTO FOCO]],29,0)</f>
        <v>2588.8645625000004</v>
      </c>
    </row>
    <row r="1251" spans="1:10" x14ac:dyDescent="0.35">
      <c r="A1251" s="54" t="s">
        <v>3160</v>
      </c>
      <c r="B1251" s="43">
        <v>102500005</v>
      </c>
      <c r="C1251" s="44" t="str">
        <f>+VLOOKUP(B1251,MaestraLP3[[#All],[CÓDIGO]:[PRODUCTO FOCO]],7,0)</f>
        <v>SALSAS DE TOMATE</v>
      </c>
      <c r="D1251" s="46" t="str">
        <f>+VLOOKUP(B1251,MaestraLP3[[#All],[CÓDIGO]:[PRODUCTO FOCO]],8,0)</f>
        <v>SALSA NAPOLETANA BARILLA 400g</v>
      </c>
      <c r="E1251" s="54" t="s">
        <v>3161</v>
      </c>
      <c r="F1251" s="54" t="s">
        <v>3162</v>
      </c>
      <c r="G1251" s="62" t="e">
        <f>+VLOOKUP(B1251,MaestraLP3[[#All],[CÓDIGO]:[PRODUCTO FOCO]],30,0)*100+0.1</f>
        <v>#VALUE!</v>
      </c>
      <c r="H1251" s="44" t="s">
        <v>3163</v>
      </c>
      <c r="I1251" s="44" t="s">
        <v>3163</v>
      </c>
      <c r="J1251">
        <f>+VLOOKUP(B1251,MaestraLP3[[#All],[CÓDIGO]:[PRODUCTO FOCO]],29,0)</f>
        <v>2872.6181666666671</v>
      </c>
    </row>
    <row r="1252" spans="1:10" x14ac:dyDescent="0.35">
      <c r="A1252" s="54" t="s">
        <v>3160</v>
      </c>
      <c r="B1252" s="43">
        <v>102500008</v>
      </c>
      <c r="C1252" s="44" t="str">
        <f>+VLOOKUP(B1252,MaestraLP3[[#All],[CÓDIGO]:[PRODUCTO FOCO]],7,0)</f>
        <v>SALSAS DE TOMATE</v>
      </c>
      <c r="D1252" s="46" t="str">
        <f>+VLOOKUP(B1252,MaestraLP3[[#All],[CÓDIGO]:[PRODUCTO FOCO]],8,0)</f>
        <v>SALSA OLIVE BARILLA 400g</v>
      </c>
      <c r="E1252" s="54" t="s">
        <v>3161</v>
      </c>
      <c r="F1252" s="54" t="s">
        <v>3162</v>
      </c>
      <c r="G1252" s="62" t="e">
        <f>+VLOOKUP(B1252,MaestraLP3[[#All],[CÓDIGO]:[PRODUCTO FOCO]],30,0)*100+0.1</f>
        <v>#VALUE!</v>
      </c>
      <c r="H1252" s="44" t="s">
        <v>3163</v>
      </c>
      <c r="I1252" s="44" t="s">
        <v>3163</v>
      </c>
      <c r="J1252">
        <f>+VLOOKUP(B1252,MaestraLP3[[#All],[CÓDIGO]:[PRODUCTO FOCO]],29,0)</f>
        <v>2954.0046041666674</v>
      </c>
    </row>
    <row r="1253" spans="1:10" x14ac:dyDescent="0.35">
      <c r="A1253" s="54" t="s">
        <v>3160</v>
      </c>
      <c r="B1253" s="43">
        <v>104544760</v>
      </c>
      <c r="C1253" s="44" t="str">
        <f>+VLOOKUP(B1253,MaestraLP3[[#All],[CÓDIGO]:[PRODUCTO FOCO]],7,0)</f>
        <v>SALSAS DE TOMATE</v>
      </c>
      <c r="D1253" s="46" t="str">
        <f>+VLOOKUP(B1253,MaestraLP3[[#All],[CÓDIGO]:[PRODUCTO FOCO]],8,0)</f>
        <v>SALSA PIZZA POMAROLA 3 kg</v>
      </c>
      <c r="E1253" s="54" t="s">
        <v>3161</v>
      </c>
      <c r="F1253" s="54" t="s">
        <v>3162</v>
      </c>
      <c r="G1253" s="62" t="e">
        <f>+VLOOKUP(B1253,MaestraLP3[[#All],[CÓDIGO]:[PRODUCTO FOCO]],30,0)*100+0.1</f>
        <v>#VALUE!</v>
      </c>
      <c r="H1253" s="44" t="s">
        <v>3163</v>
      </c>
      <c r="I1253" s="44" t="s">
        <v>3163</v>
      </c>
      <c r="J1253">
        <f>+VLOOKUP(B1253,MaestraLP3[[#All],[CÓDIGO]:[PRODUCTO FOCO]],29,0)</f>
        <v>471.55555555555554</v>
      </c>
    </row>
    <row r="1254" spans="1:10" x14ac:dyDescent="0.35">
      <c r="A1254" s="54" t="s">
        <v>3160</v>
      </c>
      <c r="B1254" s="43">
        <v>104539950</v>
      </c>
      <c r="C1254" s="44" t="str">
        <f>+VLOOKUP(B1254,MaestraLP3[[#All],[CÓDIGO]:[PRODUCTO FOCO]],7,0)</f>
        <v>SALSAS DE TOMATE</v>
      </c>
      <c r="D1254" s="46" t="str">
        <f>+VLOOKUP(B1254,MaestraLP3[[#All],[CÓDIGO]:[PRODUCTO FOCO]],8,0)</f>
        <v>TOMATE TRITURADO CONCENTRADO POMAROLA 3</v>
      </c>
      <c r="E1254" s="54" t="s">
        <v>3161</v>
      </c>
      <c r="F1254" s="54" t="s">
        <v>3162</v>
      </c>
      <c r="G1254" s="62" t="e">
        <f>+VLOOKUP(B1254,MaestraLP3[[#All],[CÓDIGO]:[PRODUCTO FOCO]],30,0)*100+0.1</f>
        <v>#VALUE!</v>
      </c>
      <c r="H1254" s="44" t="s">
        <v>3163</v>
      </c>
      <c r="I1254" s="44" t="s">
        <v>3163</v>
      </c>
      <c r="J1254">
        <f>+VLOOKUP(B1254,MaestraLP3[[#All],[CÓDIGO]:[PRODUCTO FOCO]],29,0)</f>
        <v>449.66666666666669</v>
      </c>
    </row>
    <row r="1255" spans="1:10" x14ac:dyDescent="0.35">
      <c r="A1255" s="54" t="s">
        <v>3160</v>
      </c>
      <c r="B1255" s="43">
        <v>104532830</v>
      </c>
      <c r="C1255" s="44" t="str">
        <f>+VLOOKUP(B1255,MaestraLP3[[#All],[CÓDIGO]:[PRODUCTO FOCO]],7,0)</f>
        <v>SALSAS DE TOMATE</v>
      </c>
      <c r="D1255" s="46" t="str">
        <f>+VLOOKUP(B1255,MaestraLP3[[#All],[CÓDIGO]:[PRODUCTO FOCO]],8,0)</f>
        <v>TRIPLE CONCENTRADO DE TOMATE 3 KG</v>
      </c>
      <c r="E1255" s="54" t="s">
        <v>3161</v>
      </c>
      <c r="F1255" s="54" t="s">
        <v>3162</v>
      </c>
      <c r="G1255" s="62" t="e">
        <f>+VLOOKUP(B1255,MaestraLP3[[#All],[CÓDIGO]:[PRODUCTO FOCO]],30,0)*100+0.1</f>
        <v>#VALUE!</v>
      </c>
      <c r="H1255" s="44" t="s">
        <v>3163</v>
      </c>
      <c r="I1255" s="44" t="s">
        <v>3163</v>
      </c>
      <c r="J1255">
        <f>+VLOOKUP(B1255,MaestraLP3[[#All],[CÓDIGO]:[PRODUCTO FOCO]],29,0)</f>
        <v>621.66666666666663</v>
      </c>
    </row>
    <row r="1256" spans="1:10" x14ac:dyDescent="0.35">
      <c r="A1256" s="54" t="s">
        <v>3160</v>
      </c>
      <c r="B1256" s="43">
        <v>104525120</v>
      </c>
      <c r="C1256" s="44" t="str">
        <f>+VLOOKUP(B1256,MaestraLP3[[#All],[CÓDIGO]:[PRODUCTO FOCO]],7,0)</f>
        <v>SALSAS DE TOMATE</v>
      </c>
      <c r="D1256" s="46" t="str">
        <f>+VLOOKUP(B1256,MaestraLP3[[#All],[CÓDIGO]:[PRODUCTO FOCO]],8,0)</f>
        <v>TRIPLE CONCENTRADO TOMATE CAROZZI 1 kg</v>
      </c>
      <c r="E1256" s="54" t="s">
        <v>3161</v>
      </c>
      <c r="F1256" s="54" t="s">
        <v>3162</v>
      </c>
      <c r="G1256" s="62" t="e">
        <f>+VLOOKUP(B1256,MaestraLP3[[#All],[CÓDIGO]:[PRODUCTO FOCO]],30,0)*100+0.1</f>
        <v>#VALUE!</v>
      </c>
      <c r="H1256" s="44" t="s">
        <v>3163</v>
      </c>
      <c r="I1256" s="44" t="s">
        <v>3163</v>
      </c>
      <c r="J1256">
        <f>+VLOOKUP(B1256,MaestraLP3[[#All],[CÓDIGO]:[PRODUCTO FOCO]],29,0)</f>
        <v>808.63999999999987</v>
      </c>
    </row>
    <row r="1257" spans="1:10" x14ac:dyDescent="0.35">
      <c r="A1257" s="54" t="s">
        <v>3160</v>
      </c>
      <c r="B1257" s="43">
        <v>102500001</v>
      </c>
      <c r="C1257" s="44" t="str">
        <f>+VLOOKUP(B1257,MaestraLP3[[#All],[CÓDIGO]:[PRODUCTO FOCO]],7,0)</f>
        <v>SALSAS ESPECIALES</v>
      </c>
      <c r="D1257" s="46" t="str">
        <f>+VLOOKUP(B1257,MaestraLP3[[#All],[CÓDIGO]:[PRODUCTO FOCO]],8,0)</f>
        <v>PESTO ALLA GENOVESE BARILLA 190g</v>
      </c>
      <c r="E1257" s="54" t="s">
        <v>3161</v>
      </c>
      <c r="F1257" s="54" t="s">
        <v>3162</v>
      </c>
      <c r="G1257" s="62" t="e">
        <f>+VLOOKUP(B1257,MaestraLP3[[#All],[CÓDIGO]:[PRODUCTO FOCO]],30,0)*100+0.1</f>
        <v>#VALUE!</v>
      </c>
      <c r="H1257" s="44" t="s">
        <v>3163</v>
      </c>
      <c r="I1257" s="44" t="s">
        <v>3163</v>
      </c>
      <c r="J1257">
        <f>+VLOOKUP(B1257,MaestraLP3[[#All],[CÓDIGO]:[PRODUCTO FOCO]],29,0)</f>
        <v>4295.1061842105255</v>
      </c>
    </row>
    <row r="1258" spans="1:10" x14ac:dyDescent="0.35">
      <c r="A1258" s="54" t="s">
        <v>3160</v>
      </c>
      <c r="B1258" s="43">
        <v>102500002</v>
      </c>
      <c r="C1258" s="44" t="str">
        <f>+VLOOKUP(B1258,MaestraLP3[[#All],[CÓDIGO]:[PRODUCTO FOCO]],7,0)</f>
        <v>SALSAS ESPECIALES</v>
      </c>
      <c r="D1258" s="46" t="str">
        <f>+VLOOKUP(B1258,MaestraLP3[[#All],[CÓDIGO]:[PRODUCTO FOCO]],8,0)</f>
        <v>PESTO POMODORI SECCHI BARILLA 200g</v>
      </c>
      <c r="E1258" s="54" t="s">
        <v>3161</v>
      </c>
      <c r="F1258" s="54" t="s">
        <v>3162</v>
      </c>
      <c r="G1258" s="62" t="e">
        <f>+VLOOKUP(B1258,MaestraLP3[[#All],[CÓDIGO]:[PRODUCTO FOCO]],30,0)*100+0.1</f>
        <v>#VALUE!</v>
      </c>
      <c r="H1258" s="44" t="s">
        <v>3163</v>
      </c>
      <c r="I1258" s="44" t="s">
        <v>3163</v>
      </c>
      <c r="J1258">
        <f>+VLOOKUP(B1258,MaestraLP3[[#All],[CÓDIGO]:[PRODUCTO FOCO]],29,0)</f>
        <v>6793.1882708333342</v>
      </c>
    </row>
    <row r="1259" spans="1:10" x14ac:dyDescent="0.35">
      <c r="A1259" s="54" t="s">
        <v>3160</v>
      </c>
      <c r="B1259" s="43">
        <v>104530430</v>
      </c>
      <c r="C1259" s="44" t="e">
        <f>+VLOOKUP(B1259,MaestraLP3[[#All],[CÓDIGO]:[PRODUCTO FOCO]],7,0)</f>
        <v>#N/A</v>
      </c>
      <c r="D1259" s="46" t="e">
        <f>+VLOOKUP(B1259,MaestraLP3[[#All],[CÓDIGO]:[PRODUCTO FOCO]],8,0)</f>
        <v>#N/A</v>
      </c>
      <c r="E1259" s="54" t="s">
        <v>3161</v>
      </c>
      <c r="F1259" s="54" t="s">
        <v>3162</v>
      </c>
      <c r="G1259" s="62" t="e">
        <f>+VLOOKUP(B1259,MaestraLP3[[#All],[CÓDIGO]:[PRODUCTO FOCO]],30,0)*100+0.1</f>
        <v>#N/A</v>
      </c>
      <c r="H1259" s="44" t="s">
        <v>3163</v>
      </c>
      <c r="I1259" s="44" t="s">
        <v>3163</v>
      </c>
      <c r="J1259" t="e">
        <f>+VLOOKUP(B1259,MaestraLP3[[#All],[CÓDIGO]:[PRODUCTO FOCO]],29,0)</f>
        <v>#N/A</v>
      </c>
    </row>
    <row r="1260" spans="1:10" x14ac:dyDescent="0.35">
      <c r="A1260" s="54" t="s">
        <v>3160</v>
      </c>
      <c r="B1260" s="43">
        <v>201222940</v>
      </c>
      <c r="C1260" s="44" t="str">
        <f>+VLOOKUP(B1260,MaestraLP3[[#All],[CÓDIGO]:[PRODUCTO FOCO]],7,0)</f>
        <v>SALSAS ESPECIALES</v>
      </c>
      <c r="D1260" s="46" t="str">
        <f>+VLOOKUP(B1260,MaestraLP3[[#All],[CÓDIGO]:[PRODUCTO FOCO]],8,0)</f>
        <v>SALSA BARBACOA 1 kg</v>
      </c>
      <c r="E1260" s="54" t="s">
        <v>3161</v>
      </c>
      <c r="F1260" s="54" t="s">
        <v>3162</v>
      </c>
      <c r="G1260" s="62" t="e">
        <f>+VLOOKUP(B1260,MaestraLP3[[#All],[CÓDIGO]:[PRODUCTO FOCO]],30,0)*100+0.1</f>
        <v>#VALUE!</v>
      </c>
      <c r="H1260" s="44" t="s">
        <v>3163</v>
      </c>
      <c r="I1260" s="44" t="s">
        <v>3163</v>
      </c>
      <c r="J1260">
        <f>+VLOOKUP(B1260,MaestraLP3[[#All],[CÓDIGO]:[PRODUCTO FOCO]],29,0)</f>
        <v>1428.3628576388892</v>
      </c>
    </row>
    <row r="1261" spans="1:10" x14ac:dyDescent="0.35">
      <c r="A1261" s="54" t="s">
        <v>3160</v>
      </c>
      <c r="B1261" s="43">
        <v>104531600</v>
      </c>
      <c r="C1261" s="44" t="str">
        <f>+VLOOKUP(B1261,MaestraLP3[[#All],[CÓDIGO]:[PRODUCTO FOCO]],7,0)</f>
        <v>SALSAS ESPECIALES</v>
      </c>
      <c r="D1261" s="46" t="str">
        <f>+VLOOKUP(B1261,MaestraLP3[[#All],[CÓDIGO]:[PRODUCTO FOCO]],8,0)</f>
        <v>SALSA BARBACOA CAROZZI 1 kg</v>
      </c>
      <c r="E1261" s="54" t="s">
        <v>3161</v>
      </c>
      <c r="F1261" s="54" t="s">
        <v>3162</v>
      </c>
      <c r="G1261" s="62" t="e">
        <f>+VLOOKUP(B1261,MaestraLP3[[#All],[CÓDIGO]:[PRODUCTO FOCO]],30,0)*100+0.1</f>
        <v>#VALUE!</v>
      </c>
      <c r="H1261" s="44" t="s">
        <v>3163</v>
      </c>
      <c r="I1261" s="44" t="s">
        <v>3163</v>
      </c>
      <c r="J1261">
        <f>+VLOOKUP(B1261,MaestraLP3[[#All],[CÓDIGO]:[PRODUCTO FOCO]],29,0)</f>
        <v>828</v>
      </c>
    </row>
    <row r="1262" spans="1:10" x14ac:dyDescent="0.35">
      <c r="A1262" s="54" t="s">
        <v>3160</v>
      </c>
      <c r="B1262" s="43">
        <v>104528870</v>
      </c>
      <c r="C1262" s="44" t="str">
        <f>+VLOOKUP(B1262,MaestraLP3[[#All],[CÓDIGO]:[PRODUCTO FOCO]],7,0)</f>
        <v>SALSAS ESPECIALES</v>
      </c>
      <c r="D1262" s="46" t="str">
        <f>+VLOOKUP(B1262,MaestraLP3[[#All],[CÓDIGO]:[PRODUCTO FOCO]],8,0)</f>
        <v>SALSA BARBACOA HEINZ 6,8 kg</v>
      </c>
      <c r="E1262" s="54" t="s">
        <v>3161</v>
      </c>
      <c r="F1262" s="54" t="s">
        <v>3162</v>
      </c>
      <c r="G1262" s="62" t="e">
        <f>+VLOOKUP(B1262,MaestraLP3[[#All],[CÓDIGO]:[PRODUCTO FOCO]],30,0)*100+0.1</f>
        <v>#VALUE!</v>
      </c>
      <c r="H1262" s="44" t="s">
        <v>3163</v>
      </c>
      <c r="I1262" s="44" t="s">
        <v>3163</v>
      </c>
      <c r="J1262">
        <f>+VLOOKUP(B1262,MaestraLP3[[#All],[CÓDIGO]:[PRODUCTO FOCO]],29,0)</f>
        <v>1010.2941176470589</v>
      </c>
    </row>
    <row r="1263" spans="1:10" x14ac:dyDescent="0.35">
      <c r="A1263" s="54" t="s">
        <v>3160</v>
      </c>
      <c r="B1263" s="43">
        <v>150000159</v>
      </c>
      <c r="C1263" s="44" t="str">
        <f>+VLOOKUP(B1263,MaestraLP3[[#All],[CÓDIGO]:[PRODUCTO FOCO]],7,0)</f>
        <v>SALSAS ESPECIALES</v>
      </c>
      <c r="D1263" s="46" t="str">
        <f>+VLOOKUP(B1263,MaestraLP3[[#All],[CÓDIGO]:[PRODUCTO FOCO]],8,0)</f>
        <v>SALSA BARBACOA HELLMANNS 1 kg</v>
      </c>
      <c r="E1263" s="54" t="s">
        <v>3161</v>
      </c>
      <c r="F1263" s="54" t="s">
        <v>3162</v>
      </c>
      <c r="G1263" s="62" t="e">
        <f>+VLOOKUP(B1263,MaestraLP3[[#All],[CÓDIGO]:[PRODUCTO FOCO]],30,0)*100+0.1</f>
        <v>#VALUE!</v>
      </c>
      <c r="H1263" s="44" t="s">
        <v>3163</v>
      </c>
      <c r="I1263" s="44" t="s">
        <v>3163</v>
      </c>
      <c r="J1263">
        <f>+VLOOKUP(B1263,MaestraLP3[[#All],[CÓDIGO]:[PRODUCTO FOCO]],29,0)</f>
        <v>956.46999999999991</v>
      </c>
    </row>
    <row r="1264" spans="1:10" x14ac:dyDescent="0.35">
      <c r="A1264" s="54" t="s">
        <v>3160</v>
      </c>
      <c r="B1264" s="43">
        <v>104539370</v>
      </c>
      <c r="C1264" s="44" t="str">
        <f>+VLOOKUP(B1264,MaestraLP3[[#All],[CÓDIGO]:[PRODUCTO FOCO]],7,0)</f>
        <v>SALSAS ESPECIALES</v>
      </c>
      <c r="D1264" s="46" t="str">
        <f>+VLOOKUP(B1264,MaestraLP3[[#All],[CÓDIGO]:[PRODUCTO FOCO]],8,0)</f>
        <v>SALSA DE OSTRA SUREE 690 ml</v>
      </c>
      <c r="E1264" s="54" t="s">
        <v>3161</v>
      </c>
      <c r="F1264" s="54" t="s">
        <v>3162</v>
      </c>
      <c r="G1264" s="62" t="e">
        <f>+VLOOKUP(B1264,MaestraLP3[[#All],[CÓDIGO]:[PRODUCTO FOCO]],30,0)*100+0.1</f>
        <v>#VALUE!</v>
      </c>
      <c r="H1264" s="44" t="s">
        <v>3163</v>
      </c>
      <c r="I1264" s="44" t="s">
        <v>3163</v>
      </c>
      <c r="J1264">
        <f>+VLOOKUP(B1264,MaestraLP3[[#All],[CÓDIGO]:[PRODUCTO FOCO]],29,0)</f>
        <v>1884.0579710144928</v>
      </c>
    </row>
    <row r="1265" spans="1:10" x14ac:dyDescent="0.35">
      <c r="A1265" s="54" t="s">
        <v>3160</v>
      </c>
      <c r="B1265" s="43">
        <v>150000388</v>
      </c>
      <c r="C1265" s="44" t="str">
        <f>+VLOOKUP(B1265,MaestraLP3[[#All],[CÓDIGO]:[PRODUCTO FOCO]],7,0)</f>
        <v>SALSAS ESPECIALES</v>
      </c>
      <c r="D1265" s="46" t="str">
        <f>+VLOOKUP(B1265,MaestraLP3[[#All],[CÓDIGO]:[PRODUCTO FOCO]],8,0)</f>
        <v>SALSA ESPAÑOLA MACROFOOD 1 kg</v>
      </c>
      <c r="E1265" s="54" t="s">
        <v>3161</v>
      </c>
      <c r="F1265" s="54" t="s">
        <v>3162</v>
      </c>
      <c r="G1265" s="62" t="e">
        <f>+VLOOKUP(B1265,MaestraLP3[[#All],[CÓDIGO]:[PRODUCTO FOCO]],30,0)*100+0.1</f>
        <v>#VALUE!</v>
      </c>
      <c r="H1265" s="44" t="s">
        <v>3163</v>
      </c>
      <c r="I1265" s="44" t="s">
        <v>3163</v>
      </c>
      <c r="J1265">
        <f>+VLOOKUP(B1265,MaestraLP3[[#All],[CÓDIGO]:[PRODUCTO FOCO]],29,0)</f>
        <v>1295.5999999999999</v>
      </c>
    </row>
    <row r="1266" spans="1:10" x14ac:dyDescent="0.35">
      <c r="A1266" s="54" t="s">
        <v>3160</v>
      </c>
      <c r="B1266" s="43">
        <v>150000988</v>
      </c>
      <c r="C1266" s="44" t="str">
        <f>+VLOOKUP(B1266,MaestraLP3[[#All],[CÓDIGO]:[PRODUCTO FOCO]],7,0)</f>
        <v>SALSAS ESPECIALES</v>
      </c>
      <c r="D1266" s="46" t="str">
        <f>+VLOOKUP(B1266,MaestraLP3[[#All],[CÓDIGO]:[PRODUCTO FOCO]],8,0)</f>
        <v>SALSA HUMO LIQUIDO GOURMET 165 g</v>
      </c>
      <c r="E1266" s="54" t="s">
        <v>3161</v>
      </c>
      <c r="F1266" s="54" t="s">
        <v>3162</v>
      </c>
      <c r="G1266" s="62" t="e">
        <f>+VLOOKUP(B1266,MaestraLP3[[#All],[CÓDIGO]:[PRODUCTO FOCO]],30,0)*100+0.1</f>
        <v>#VALUE!</v>
      </c>
      <c r="H1266" s="44" t="s">
        <v>3163</v>
      </c>
      <c r="I1266" s="44" t="s">
        <v>3163</v>
      </c>
      <c r="J1266">
        <f>+VLOOKUP(B1266,MaestraLP3[[#All],[CÓDIGO]:[PRODUCTO FOCO]],29,0)</f>
        <v>1499.4623655913979</v>
      </c>
    </row>
    <row r="1267" spans="1:10" x14ac:dyDescent="0.35">
      <c r="A1267" s="54" t="s">
        <v>3160</v>
      </c>
      <c r="B1267" s="43">
        <v>150000989</v>
      </c>
      <c r="C1267" s="44" t="str">
        <f>+VLOOKUP(B1267,MaestraLP3[[#All],[CÓDIGO]:[PRODUCTO FOCO]],7,0)</f>
        <v>SALSAS ESPECIALES</v>
      </c>
      <c r="D1267" s="46" t="str">
        <f>+VLOOKUP(B1267,MaestraLP3[[#All],[CÓDIGO]:[PRODUCTO FOCO]],8,0)</f>
        <v>SALSA INGLESA GOURMET 1 l</v>
      </c>
      <c r="E1267" s="54" t="s">
        <v>3161</v>
      </c>
      <c r="F1267" s="54" t="s">
        <v>3162</v>
      </c>
      <c r="G1267" s="62" t="e">
        <f>+VLOOKUP(B1267,MaestraLP3[[#All],[CÓDIGO]:[PRODUCTO FOCO]],30,0)*100+0.1</f>
        <v>#VALUE!</v>
      </c>
      <c r="H1267" s="44" t="s">
        <v>3163</v>
      </c>
      <c r="I1267" s="44" t="s">
        <v>3163</v>
      </c>
      <c r="J1267">
        <f>+VLOOKUP(B1267,MaestraLP3[[#All],[CÓDIGO]:[PRODUCTO FOCO]],29,0)</f>
        <v>753.63321799307971</v>
      </c>
    </row>
    <row r="1268" spans="1:10" x14ac:dyDescent="0.35">
      <c r="A1268" s="54" t="s">
        <v>3160</v>
      </c>
      <c r="B1268" s="43">
        <v>104530570</v>
      </c>
      <c r="C1268" s="44" t="str">
        <f>+VLOOKUP(B1268,MaestraLP3[[#All],[CÓDIGO]:[PRODUCTO FOCO]],7,0)</f>
        <v>SALSAS ESPECIALES</v>
      </c>
      <c r="D1268" s="46" t="str">
        <f>+VLOOKUP(B1268,MaestraLP3[[#All],[CÓDIGO]:[PRODUCTO FOCO]],8,0)</f>
        <v>SALSA PICANTE BUFFALO WING 3,79 l</v>
      </c>
      <c r="E1268" s="54" t="s">
        <v>3161</v>
      </c>
      <c r="F1268" s="54" t="s">
        <v>3162</v>
      </c>
      <c r="G1268" s="62" t="e">
        <f>+VLOOKUP(B1268,MaestraLP3[[#All],[CÓDIGO]:[PRODUCTO FOCO]],30,0)*100+0.1</f>
        <v>#VALUE!</v>
      </c>
      <c r="H1268" s="44" t="s">
        <v>3163</v>
      </c>
      <c r="I1268" s="44" t="s">
        <v>3163</v>
      </c>
      <c r="J1268">
        <f>+VLOOKUP(B1268,MaestraLP3[[#All],[CÓDIGO]:[PRODUCTO FOCO]],29,0)</f>
        <v>1393.2857142857147</v>
      </c>
    </row>
    <row r="1269" spans="1:10" x14ac:dyDescent="0.35">
      <c r="A1269" s="54" t="s">
        <v>3160</v>
      </c>
      <c r="B1269" s="43">
        <v>104512950</v>
      </c>
      <c r="C1269" s="44" t="str">
        <f>+VLOOKUP(B1269,MaestraLP3[[#All],[CÓDIGO]:[PRODUCTO FOCO]],7,0)</f>
        <v>SALSAS ESPECIALES</v>
      </c>
      <c r="D1269" s="46" t="str">
        <f>+VLOOKUP(B1269,MaestraLP3[[#All],[CÓDIGO]:[PRODUCTO FOCO]],8,0)</f>
        <v>SALSA QUESO CHEDDAR BOLSA C/DISPEN 4 kg</v>
      </c>
      <c r="E1269" s="54" t="s">
        <v>3161</v>
      </c>
      <c r="F1269" s="54" t="s">
        <v>3162</v>
      </c>
      <c r="G1269" s="62" t="e">
        <f>+VLOOKUP(B1269,MaestraLP3[[#All],[CÓDIGO]:[PRODUCTO FOCO]],30,0)*100+0.1</f>
        <v>#VALUE!</v>
      </c>
      <c r="H1269" s="44" t="s">
        <v>3163</v>
      </c>
      <c r="I1269" s="44" t="s">
        <v>3163</v>
      </c>
      <c r="J1269">
        <f>+VLOOKUP(B1269,MaestraLP3[[#All],[CÓDIGO]:[PRODUCTO FOCO]],29,0)</f>
        <v>1123.1224999999999</v>
      </c>
    </row>
    <row r="1270" spans="1:10" x14ac:dyDescent="0.35">
      <c r="A1270" s="54" t="s">
        <v>3160</v>
      </c>
      <c r="B1270" s="43">
        <v>104544090</v>
      </c>
      <c r="C1270" s="44" t="str">
        <f>+VLOOKUP(B1270,MaestraLP3[[#All],[CÓDIGO]:[PRODUCTO FOCO]],7,0)</f>
        <v>SALSAS ESPECIALES</v>
      </c>
      <c r="D1270" s="46" t="str">
        <f>+VLOOKUP(B1270,MaestraLP3[[#All],[CÓDIGO]:[PRODUCTO FOCO]],8,0)</f>
        <v>SALSA QUESO CHEDDAR HELLMANNS 1 L</v>
      </c>
      <c r="E1270" s="54" t="s">
        <v>3161</v>
      </c>
      <c r="F1270" s="54" t="s">
        <v>3162</v>
      </c>
      <c r="G1270" s="62" t="e">
        <f>+VLOOKUP(B1270,MaestraLP3[[#All],[CÓDIGO]:[PRODUCTO FOCO]],30,0)*100+0.1</f>
        <v>#VALUE!</v>
      </c>
      <c r="H1270" s="44" t="s">
        <v>3163</v>
      </c>
      <c r="I1270" s="44" t="s">
        <v>3163</v>
      </c>
      <c r="J1270">
        <f>+VLOOKUP(B1270,MaestraLP3[[#All],[CÓDIGO]:[PRODUCTO FOCO]],29,0)</f>
        <v>1465</v>
      </c>
    </row>
    <row r="1271" spans="1:10" x14ac:dyDescent="0.35">
      <c r="A1271" s="54" t="s">
        <v>3160</v>
      </c>
      <c r="B1271" s="43">
        <v>104534160</v>
      </c>
      <c r="C1271" s="44" t="str">
        <f>+VLOOKUP(B1271,MaestraLP3[[#All],[CÓDIGO]:[PRODUCTO FOCO]],7,0)</f>
        <v>SALSAS ESPECIALES</v>
      </c>
      <c r="D1271" s="46" t="str">
        <f>+VLOOKUP(B1271,MaestraLP3[[#All],[CÓDIGO]:[PRODUCTO FOCO]],8,0)</f>
        <v>SALSA SRIRACHA CHILI HENS BOTELLA 793gr</v>
      </c>
      <c r="E1271" s="54" t="s">
        <v>3161</v>
      </c>
      <c r="F1271" s="54" t="s">
        <v>3162</v>
      </c>
      <c r="G1271" s="62" t="e">
        <f>+VLOOKUP(B1271,MaestraLP3[[#All],[CÓDIGO]:[PRODUCTO FOCO]],30,0)*100+0.1</f>
        <v>#VALUE!</v>
      </c>
      <c r="H1271" s="44" t="s">
        <v>3163</v>
      </c>
      <c r="I1271" s="44" t="s">
        <v>3163</v>
      </c>
      <c r="J1271">
        <f>+VLOOKUP(B1271,MaestraLP3[[#All],[CÓDIGO]:[PRODUCTO FOCO]],29,0)</f>
        <v>881.01265822784808</v>
      </c>
    </row>
    <row r="1272" spans="1:10" x14ac:dyDescent="0.35">
      <c r="A1272" s="54" t="s">
        <v>3160</v>
      </c>
      <c r="B1272" s="43">
        <v>104533920</v>
      </c>
      <c r="C1272" s="44" t="str">
        <f>+VLOOKUP(B1272,MaestraLP3[[#All],[CÓDIGO]:[PRODUCTO FOCO]],7,0)</f>
        <v>SALSAS ESPECIALES</v>
      </c>
      <c r="D1272" s="46" t="str">
        <f>+VLOOKUP(B1272,MaestraLP3[[#All],[CÓDIGO]:[PRODUCTO FOCO]],8,0)</f>
        <v>SWEET RELISH HEINZ 396 g</v>
      </c>
      <c r="E1272" s="54" t="s">
        <v>3161</v>
      </c>
      <c r="F1272" s="54" t="s">
        <v>3162</v>
      </c>
      <c r="G1272" s="62" t="e">
        <f>+VLOOKUP(B1272,MaestraLP3[[#All],[CÓDIGO]:[PRODUCTO FOCO]],30,0)*100+0.1</f>
        <v>#VALUE!</v>
      </c>
      <c r="H1272" s="44" t="s">
        <v>3163</v>
      </c>
      <c r="I1272" s="44" t="s">
        <v>3163</v>
      </c>
      <c r="J1272">
        <f>+VLOOKUP(B1272,MaestraLP3[[#All],[CÓDIGO]:[PRODUCTO FOCO]],29,0)</f>
        <v>1857.5</v>
      </c>
    </row>
    <row r="1273" spans="1:10" x14ac:dyDescent="0.35">
      <c r="A1273" s="54" t="s">
        <v>3160</v>
      </c>
      <c r="B1273" s="43">
        <v>201230200</v>
      </c>
      <c r="C1273" s="44" t="str">
        <f>+VLOOKUP(B1273,MaestraLP3[[#All],[CÓDIGO]:[PRODUCTO FOCO]],7,0)</f>
        <v>SUCEDANEOS DE LIMON</v>
      </c>
      <c r="D1273" s="46" t="str">
        <f>+VLOOKUP(B1273,MaestraLP3[[#All],[CÓDIGO]:[PRODUCTO FOCO]],8,0)</f>
        <v>SUCEDANEO JUGO LIMON 5 l</v>
      </c>
      <c r="E1273" s="54" t="s">
        <v>3161</v>
      </c>
      <c r="F1273" s="54" t="s">
        <v>3162</v>
      </c>
      <c r="G1273" s="62" t="e">
        <f>+VLOOKUP(B1273,MaestraLP3[[#All],[CÓDIGO]:[PRODUCTO FOCO]],30,0)*100+0.1</f>
        <v>#VALUE!</v>
      </c>
      <c r="H1273" s="44" t="s">
        <v>3163</v>
      </c>
      <c r="I1273" s="44" t="s">
        <v>3163</v>
      </c>
      <c r="J1273">
        <f>+VLOOKUP(B1273,MaestraLP3[[#All],[CÓDIGO]:[PRODUCTO FOCO]],29,0)</f>
        <v>292.17502999999999</v>
      </c>
    </row>
    <row r="1274" spans="1:10" x14ac:dyDescent="0.35">
      <c r="A1274" s="54" t="s">
        <v>3160</v>
      </c>
      <c r="B1274" s="43">
        <v>150000790</v>
      </c>
      <c r="C1274" s="44" t="str">
        <f>+VLOOKUP(B1274,MaestraLP3[[#All],[CÓDIGO]:[PRODUCTO FOCO]],7,0)</f>
        <v>SUCEDANEOS DE LIMON</v>
      </c>
      <c r="D1274" s="46" t="str">
        <f>+VLOOKUP(B1274,MaestraLP3[[#All],[CÓDIGO]:[PRODUCTO FOCO]],8,0)</f>
        <v>SUCEDANEO JUGO LIMON HERNANDEZ PLAZA 1 l</v>
      </c>
      <c r="E1274" s="54" t="s">
        <v>3161</v>
      </c>
      <c r="F1274" s="54" t="s">
        <v>3162</v>
      </c>
      <c r="G1274" s="62" t="e">
        <f>+VLOOKUP(B1274,MaestraLP3[[#All],[CÓDIGO]:[PRODUCTO FOCO]],30,0)*100+0.1</f>
        <v>#VALUE!</v>
      </c>
      <c r="H1274" s="44" t="s">
        <v>3163</v>
      </c>
      <c r="I1274" s="44" t="s">
        <v>3163</v>
      </c>
      <c r="J1274">
        <f>+VLOOKUP(B1274,MaestraLP3[[#All],[CÓDIGO]:[PRODUCTO FOCO]],29,0)</f>
        <v>323.36419753086415</v>
      </c>
    </row>
    <row r="1275" spans="1:10" x14ac:dyDescent="0.35">
      <c r="A1275" s="54" t="s">
        <v>3160</v>
      </c>
      <c r="B1275" s="43">
        <v>104534720</v>
      </c>
      <c r="C1275" s="44" t="str">
        <f>+VLOOKUP(B1275,MaestraLP3[[#All],[CÓDIGO]:[PRODUCTO FOCO]],7,0)</f>
        <v>SUCEDANEOS DE LIMON</v>
      </c>
      <c r="D1275" s="46" t="str">
        <f>+VLOOKUP(B1275,MaestraLP3[[#All],[CÓDIGO]:[PRODUCTO FOCO]],8,0)</f>
        <v>SUCEDANEO JUGO LIMON HERNANDEZ PLAZA 5 l</v>
      </c>
      <c r="E1275" s="54" t="s">
        <v>3161</v>
      </c>
      <c r="F1275" s="54" t="s">
        <v>3162</v>
      </c>
      <c r="G1275" s="62" t="e">
        <f>+VLOOKUP(B1275,MaestraLP3[[#All],[CÓDIGO]:[PRODUCTO FOCO]],30,0)*100+0.1</f>
        <v>#VALUE!</v>
      </c>
      <c r="H1275" s="44" t="s">
        <v>3163</v>
      </c>
      <c r="I1275" s="44" t="s">
        <v>3163</v>
      </c>
      <c r="J1275">
        <f>+VLOOKUP(B1275,MaestraLP3[[#All],[CÓDIGO]:[PRODUCTO FOCO]],29,0)</f>
        <v>368.4</v>
      </c>
    </row>
    <row r="1276" spans="1:10" x14ac:dyDescent="0.35">
      <c r="A1276" s="54" t="s">
        <v>3160</v>
      </c>
      <c r="B1276" s="43">
        <v>150001763</v>
      </c>
      <c r="C1276" s="44" t="str">
        <f>+VLOOKUP(B1276,MaestraLP3[[#All],[CÓDIGO]:[PRODUCTO FOCO]],7,0)</f>
        <v>FRUTOS SECOS</v>
      </c>
      <c r="D1276" s="46" t="str">
        <f>+VLOOKUP(B1276,MaestraLP3[[#All],[CÓDIGO]:[PRODUCTO FOCO]],8,0)</f>
        <v>ALMENDRAS 1 kg</v>
      </c>
      <c r="E1276" s="54" t="s">
        <v>3161</v>
      </c>
      <c r="F1276" s="54" t="s">
        <v>3162</v>
      </c>
      <c r="G1276" s="62" t="e">
        <f>+VLOOKUP(B1276,MaestraLP3[[#All],[CÓDIGO]:[PRODUCTO FOCO]],30,0)*100+0.1</f>
        <v>#VALUE!</v>
      </c>
      <c r="H1276" s="44" t="s">
        <v>3163</v>
      </c>
      <c r="I1276" s="44" t="s">
        <v>3163</v>
      </c>
      <c r="J1276">
        <f>+VLOOKUP(B1276,MaestraLP3[[#All],[CÓDIGO]:[PRODUCTO FOCO]],29,0)</f>
        <v>4040.1600000000008</v>
      </c>
    </row>
    <row r="1277" spans="1:10" x14ac:dyDescent="0.35">
      <c r="A1277" s="54" t="s">
        <v>3160</v>
      </c>
      <c r="B1277" s="43">
        <v>104528600</v>
      </c>
      <c r="C1277" s="44" t="str">
        <f>+VLOOKUP(B1277,MaestraLP3[[#All],[CÓDIGO]:[PRODUCTO FOCO]],7,0)</f>
        <v>FRUTOS SECOS</v>
      </c>
      <c r="D1277" s="46" t="str">
        <f>+VLOOKUP(B1277,MaestraLP3[[#All],[CÓDIGO]:[PRODUCTO FOCO]],8,0)</f>
        <v>CALLAMPAS SECAS 500 g</v>
      </c>
      <c r="E1277" s="54" t="s">
        <v>3161</v>
      </c>
      <c r="F1277" s="54" t="s">
        <v>3162</v>
      </c>
      <c r="G1277" s="62" t="e">
        <f>+VLOOKUP(B1277,MaestraLP3[[#All],[CÓDIGO]:[PRODUCTO FOCO]],30,0)*100+0.1</f>
        <v>#VALUE!</v>
      </c>
      <c r="H1277" s="44" t="s">
        <v>3163</v>
      </c>
      <c r="I1277" s="44" t="s">
        <v>3163</v>
      </c>
      <c r="J1277">
        <f>+VLOOKUP(B1277,MaestraLP3[[#All],[CÓDIGO]:[PRODUCTO FOCO]],29,0)</f>
        <v>2200</v>
      </c>
    </row>
    <row r="1278" spans="1:10" x14ac:dyDescent="0.35">
      <c r="A1278" s="54" t="s">
        <v>3160</v>
      </c>
      <c r="B1278" s="43">
        <v>150000761</v>
      </c>
      <c r="C1278" s="44" t="str">
        <f>+VLOOKUP(B1278,MaestraLP3[[#All],[CÓDIGO]:[PRODUCTO FOCO]],7,0)</f>
        <v>FRUTOS SECOS</v>
      </c>
      <c r="D1278" s="46" t="str">
        <f>+VLOOKUP(B1278,MaestraLP3[[#All],[CÓDIGO]:[PRODUCTO FOCO]],8,0)</f>
        <v>CIRUELA CON CAROZO 1 kg</v>
      </c>
      <c r="E1278" s="54" t="s">
        <v>3161</v>
      </c>
      <c r="F1278" s="54" t="s">
        <v>3162</v>
      </c>
      <c r="G1278" s="62" t="e">
        <f>+VLOOKUP(B1278,MaestraLP3[[#All],[CÓDIGO]:[PRODUCTO FOCO]],30,0)*100+0.1</f>
        <v>#VALUE!</v>
      </c>
      <c r="H1278" s="44" t="s">
        <v>3163</v>
      </c>
      <c r="I1278" s="44" t="s">
        <v>3163</v>
      </c>
      <c r="J1278">
        <f>+VLOOKUP(B1278,MaestraLP3[[#All],[CÓDIGO]:[PRODUCTO FOCO]],29,0)</f>
        <v>4489.9699999999993</v>
      </c>
    </row>
    <row r="1279" spans="1:10" x14ac:dyDescent="0.35">
      <c r="A1279" s="54" t="s">
        <v>3160</v>
      </c>
      <c r="B1279" s="43">
        <v>150000764</v>
      </c>
      <c r="C1279" s="44" t="str">
        <f>+VLOOKUP(B1279,MaestraLP3[[#All],[CÓDIGO]:[PRODUCTO FOCO]],7,0)</f>
        <v>FRUTOS SECOS</v>
      </c>
      <c r="D1279" s="46" t="str">
        <f>+VLOOKUP(B1279,MaestraLP3[[#All],[CÓDIGO]:[PRODUCTO FOCO]],8,0)</f>
        <v>HUESILLOS MEDIANOS 1 kg</v>
      </c>
      <c r="E1279" s="54" t="s">
        <v>3161</v>
      </c>
      <c r="F1279" s="54" t="s">
        <v>3162</v>
      </c>
      <c r="G1279" s="62" t="e">
        <f>+VLOOKUP(B1279,MaestraLP3[[#All],[CÓDIGO]:[PRODUCTO FOCO]],30,0)*100+0.1</f>
        <v>#VALUE!</v>
      </c>
      <c r="H1279" s="44" t="s">
        <v>3163</v>
      </c>
      <c r="I1279" s="44" t="s">
        <v>3163</v>
      </c>
      <c r="J1279">
        <f>+VLOOKUP(B1279,MaestraLP3[[#All],[CÓDIGO]:[PRODUCTO FOCO]],29,0)</f>
        <v>1749.9399999999994</v>
      </c>
    </row>
    <row r="1280" spans="1:10" x14ac:dyDescent="0.35">
      <c r="A1280" s="54" t="s">
        <v>3160</v>
      </c>
      <c r="B1280" s="43">
        <v>201703050</v>
      </c>
      <c r="C1280" s="44" t="str">
        <f>+VLOOKUP(B1280,MaestraLP3[[#All],[CÓDIGO]:[PRODUCTO FOCO]],7,0)</f>
        <v>FRUTOS SECOS</v>
      </c>
      <c r="D1280" s="46" t="str">
        <f>+VLOOKUP(B1280,MaestraLP3[[#All],[CÓDIGO]:[PRODUCTO FOCO]],8,0)</f>
        <v>Mani Salado bolsa 1K</v>
      </c>
      <c r="E1280" s="54" t="s">
        <v>3161</v>
      </c>
      <c r="F1280" s="54" t="s">
        <v>3162</v>
      </c>
      <c r="G1280" s="62" t="e">
        <f>+VLOOKUP(B1280,MaestraLP3[[#All],[CÓDIGO]:[PRODUCTO FOCO]],30,0)*100+0.1</f>
        <v>#VALUE!</v>
      </c>
      <c r="H1280" s="44" t="s">
        <v>3163</v>
      </c>
      <c r="I1280" s="44" t="s">
        <v>3163</v>
      </c>
      <c r="J1280">
        <f>+VLOOKUP(B1280,MaestraLP3[[#All],[CÓDIGO]:[PRODUCTO FOCO]],29,0)</f>
        <v>1351.1560000000002</v>
      </c>
    </row>
    <row r="1281" spans="1:10" x14ac:dyDescent="0.35">
      <c r="A1281" s="54" t="s">
        <v>3160</v>
      </c>
      <c r="B1281" s="43">
        <v>201703150</v>
      </c>
      <c r="C1281" s="44" t="str">
        <f>+VLOOKUP(B1281,MaestraLP3[[#All],[CÓDIGO]:[PRODUCTO FOCO]],7,0)</f>
        <v>FRUTOS SECOS</v>
      </c>
      <c r="D1281" s="46" t="str">
        <f>+VLOOKUP(B1281,MaestraLP3[[#All],[CÓDIGO]:[PRODUCTO FOCO]],8,0)</f>
        <v>MANI SIN SAL BOLSA 1KG</v>
      </c>
      <c r="E1281" s="54" t="s">
        <v>3161</v>
      </c>
      <c r="F1281" s="54" t="s">
        <v>3162</v>
      </c>
      <c r="G1281" s="62" t="e">
        <f>+VLOOKUP(B1281,MaestraLP3[[#All],[CÓDIGO]:[PRODUCTO FOCO]],30,0)*100+0.1</f>
        <v>#VALUE!</v>
      </c>
      <c r="H1281" s="44" t="s">
        <v>3163</v>
      </c>
      <c r="I1281" s="44" t="s">
        <v>3163</v>
      </c>
      <c r="J1281">
        <f>+VLOOKUP(B1281,MaestraLP3[[#All],[CÓDIGO]:[PRODUCTO FOCO]],29,0)</f>
        <v>1411.6959999999999</v>
      </c>
    </row>
    <row r="1282" spans="1:10" x14ac:dyDescent="0.35">
      <c r="A1282" s="54" t="s">
        <v>3160</v>
      </c>
      <c r="B1282" s="43">
        <v>150000862</v>
      </c>
      <c r="C1282" s="44" t="str">
        <f>+VLOOKUP(B1282,MaestraLP3[[#All],[CÓDIGO]:[PRODUCTO FOCO]],7,0)</f>
        <v>FRUTOS SECOS</v>
      </c>
      <c r="D1282" s="46" t="str">
        <f>+VLOOKUP(B1282,MaestraLP3[[#All],[CÓDIGO]:[PRODUCTO FOCO]],8,0)</f>
        <v>NUEZ CUARTILLO 1 kg</v>
      </c>
      <c r="E1282" s="54" t="s">
        <v>3161</v>
      </c>
      <c r="F1282" s="54" t="s">
        <v>3162</v>
      </c>
      <c r="G1282" s="62" t="e">
        <f>+VLOOKUP(B1282,MaestraLP3[[#All],[CÓDIGO]:[PRODUCTO FOCO]],30,0)*100+0.1</f>
        <v>#VALUE!</v>
      </c>
      <c r="H1282" s="44" t="s">
        <v>3163</v>
      </c>
      <c r="I1282" s="44" t="s">
        <v>3163</v>
      </c>
      <c r="J1282">
        <f>+VLOOKUP(B1282,MaestraLP3[[#All],[CÓDIGO]:[PRODUCTO FOCO]],29,0)</f>
        <v>3274.7899999999995</v>
      </c>
    </row>
    <row r="1283" spans="1:10" x14ac:dyDescent="0.35">
      <c r="A1283" s="54" t="s">
        <v>3160</v>
      </c>
      <c r="B1283" s="43">
        <v>150000767</v>
      </c>
      <c r="C1283" s="44" t="str">
        <f>+VLOOKUP(B1283,MaestraLP3[[#All],[CÓDIGO]:[PRODUCTO FOCO]],7,0)</f>
        <v>FRUTOS SECOS</v>
      </c>
      <c r="D1283" s="46" t="str">
        <f>+VLOOKUP(B1283,MaestraLP3[[#All],[CÓDIGO]:[PRODUCTO FOCO]],8,0)</f>
        <v>NUEZ MARIPOSA 1 kg</v>
      </c>
      <c r="E1283" s="54" t="s">
        <v>3161</v>
      </c>
      <c r="F1283" s="54" t="s">
        <v>3162</v>
      </c>
      <c r="G1283" s="62" t="e">
        <f>+VLOOKUP(B1283,MaestraLP3[[#All],[CÓDIGO]:[PRODUCTO FOCO]],30,0)*100+0.1</f>
        <v>#VALUE!</v>
      </c>
      <c r="H1283" s="44" t="s">
        <v>3163</v>
      </c>
      <c r="I1283" s="44" t="s">
        <v>3163</v>
      </c>
      <c r="J1283">
        <f>+VLOOKUP(B1283,MaestraLP3[[#All],[CÓDIGO]:[PRODUCTO FOCO]],29,0)</f>
        <v>3256.7600000000011</v>
      </c>
    </row>
    <row r="1284" spans="1:10" x14ac:dyDescent="0.35">
      <c r="A1284" s="54" t="s">
        <v>3160</v>
      </c>
      <c r="B1284" s="43">
        <v>150000769</v>
      </c>
      <c r="C1284" s="44" t="str">
        <f>+VLOOKUP(B1284,MaestraLP3[[#All],[CÓDIGO]:[PRODUCTO FOCO]],7,0)</f>
        <v>FRUTOS SECOS</v>
      </c>
      <c r="D1284" s="46" t="str">
        <f>+VLOOKUP(B1284,MaestraLP3[[#All],[CÓDIGO]:[PRODUCTO FOCO]],8,0)</f>
        <v>PASAS MORENAS 1 kg</v>
      </c>
      <c r="E1284" s="54" t="s">
        <v>3161</v>
      </c>
      <c r="F1284" s="54" t="s">
        <v>3162</v>
      </c>
      <c r="G1284" s="62" t="e">
        <f>+VLOOKUP(B1284,MaestraLP3[[#All],[CÓDIGO]:[PRODUCTO FOCO]],30,0)*100+0.1</f>
        <v>#VALUE!</v>
      </c>
      <c r="H1284" s="44" t="s">
        <v>3163</v>
      </c>
      <c r="I1284" s="44" t="s">
        <v>3163</v>
      </c>
      <c r="J1284">
        <f>+VLOOKUP(B1284,MaestraLP3[[#All],[CÓDIGO]:[PRODUCTO FOCO]],29,0)</f>
        <v>5061.42</v>
      </c>
    </row>
    <row r="1285" spans="1:10" x14ac:dyDescent="0.35">
      <c r="A1285" s="54" t="s">
        <v>3160</v>
      </c>
      <c r="B1285" s="43">
        <v>150001764</v>
      </c>
      <c r="C1285" s="44" t="str">
        <f>+VLOOKUP(B1285,MaestraLP3[[#All],[CÓDIGO]:[PRODUCTO FOCO]],7,0)</f>
        <v>FRUTOS SECOS</v>
      </c>
      <c r="D1285" s="46" t="str">
        <f>+VLOOKUP(B1285,MaestraLP3[[#All],[CÓDIGO]:[PRODUCTO FOCO]],8,0)</f>
        <v>PASAS RUBIAS 1 kg</v>
      </c>
      <c r="E1285" s="54" t="s">
        <v>3161</v>
      </c>
      <c r="F1285" s="54" t="s">
        <v>3162</v>
      </c>
      <c r="G1285" s="62" t="e">
        <f>+VLOOKUP(B1285,MaestraLP3[[#All],[CÓDIGO]:[PRODUCTO FOCO]],30,0)*100+0.1</f>
        <v>#VALUE!</v>
      </c>
      <c r="H1285" s="44" t="s">
        <v>3163</v>
      </c>
      <c r="I1285" s="44" t="s">
        <v>3163</v>
      </c>
      <c r="J1285">
        <f>+VLOOKUP(B1285,MaestraLP3[[#All],[CÓDIGO]:[PRODUCTO FOCO]],29,0)</f>
        <v>5099.9999999999991</v>
      </c>
    </row>
    <row r="1286" spans="1:10" x14ac:dyDescent="0.35">
      <c r="A1286" s="54" t="s">
        <v>3160</v>
      </c>
      <c r="B1286" s="43">
        <v>104512170</v>
      </c>
      <c r="C1286" s="44" t="str">
        <f>+VLOOKUP(B1286,MaestraLP3[[#All],[CÓDIGO]:[PRODUCTO FOCO]],7,0)</f>
        <v>OTROS SNACKS</v>
      </c>
      <c r="D1286" s="46" t="str">
        <f>+VLOOKUP(B1286,MaestraLP3[[#All],[CÓDIGO]:[PRODUCTO FOCO]],8,0)</f>
        <v>PANCHITOS PANCHO VILLA 500 g</v>
      </c>
      <c r="E1286" s="54" t="s">
        <v>3161</v>
      </c>
      <c r="F1286" s="54" t="s">
        <v>3162</v>
      </c>
      <c r="G1286" s="62" t="e">
        <f>+VLOOKUP(B1286,MaestraLP3[[#All],[CÓDIGO]:[PRODUCTO FOCO]],30,0)*100+0.1</f>
        <v>#VALUE!</v>
      </c>
      <c r="H1286" s="44" t="s">
        <v>3163</v>
      </c>
      <c r="I1286" s="44" t="s">
        <v>3163</v>
      </c>
      <c r="J1286">
        <f>+VLOOKUP(B1286,MaestraLP3[[#All],[CÓDIGO]:[PRODUCTO FOCO]],29,0)</f>
        <v>2306.3724999999999</v>
      </c>
    </row>
    <row r="1287" spans="1:10" x14ac:dyDescent="0.35">
      <c r="A1287" s="54" t="s">
        <v>3160</v>
      </c>
      <c r="B1287" s="43">
        <v>201700295</v>
      </c>
      <c r="C1287" s="44" t="str">
        <f>+VLOOKUP(B1287,MaestraLP3[[#All],[CÓDIGO]:[PRODUCTO FOCO]],7,0)</f>
        <v>OTROS SNACKS</v>
      </c>
      <c r="D1287" s="46" t="str">
        <f>+VLOOKUP(B1287,MaestraLP3[[#All],[CÓDIGO]:[PRODUCTO FOCO]],8,0)</f>
        <v>POP CORN CARAMELO MARCO POLO 14x250 g</v>
      </c>
      <c r="E1287" s="54" t="s">
        <v>3161</v>
      </c>
      <c r="F1287" s="54" t="s">
        <v>3162</v>
      </c>
      <c r="G1287" s="62" t="e">
        <f>+VLOOKUP(B1287,MaestraLP3[[#All],[CÓDIGO]:[PRODUCTO FOCO]],30,0)*100+0.1</f>
        <v>#VALUE!</v>
      </c>
      <c r="H1287" s="44" t="s">
        <v>3163</v>
      </c>
      <c r="I1287" s="44" t="s">
        <v>3163</v>
      </c>
      <c r="J1287">
        <f>+VLOOKUP(B1287,MaestraLP3[[#All],[CÓDIGO]:[PRODUCTO FOCO]],29,0)</f>
        <v>3959.1428571428564</v>
      </c>
    </row>
    <row r="1288" spans="1:10" x14ac:dyDescent="0.35">
      <c r="A1288" s="54" t="s">
        <v>3160</v>
      </c>
      <c r="B1288" s="43">
        <v>201700457</v>
      </c>
      <c r="C1288" s="44" t="str">
        <f>+VLOOKUP(B1288,MaestraLP3[[#All],[CÓDIGO]:[PRODUCTO FOCO]],7,0)</f>
        <v>OTROS SNACKS</v>
      </c>
      <c r="D1288" s="46" t="str">
        <f>+VLOOKUP(B1288,MaestraLP3[[#All],[CÓDIGO]:[PRODUCTO FOCO]],8,0)</f>
        <v>RAMITAS QUESO 230g</v>
      </c>
      <c r="E1288" s="54" t="s">
        <v>3161</v>
      </c>
      <c r="F1288" s="54" t="s">
        <v>3162</v>
      </c>
      <c r="G1288" s="62" t="e">
        <f>+VLOOKUP(B1288,MaestraLP3[[#All],[CÓDIGO]:[PRODUCTO FOCO]],30,0)*100+0.1</f>
        <v>#VALUE!</v>
      </c>
      <c r="H1288" s="44" t="s">
        <v>3163</v>
      </c>
      <c r="I1288" s="44" t="s">
        <v>3163</v>
      </c>
      <c r="J1288">
        <f>+VLOOKUP(B1288,MaestraLP3[[#All],[CÓDIGO]:[PRODUCTO FOCO]],29,0)</f>
        <v>2998.56</v>
      </c>
    </row>
    <row r="1289" spans="1:10" x14ac:dyDescent="0.35">
      <c r="A1289" s="54" t="s">
        <v>3160</v>
      </c>
      <c r="B1289" s="43">
        <v>201700458</v>
      </c>
      <c r="C1289" s="44" t="str">
        <f>+VLOOKUP(B1289,MaestraLP3[[#All],[CÓDIGO]:[PRODUCTO FOCO]],7,0)</f>
        <v>OTROS SNACKS</v>
      </c>
      <c r="D1289" s="46" t="str">
        <f>+VLOOKUP(B1289,MaestraLP3[[#All],[CÓDIGO]:[PRODUCTO FOCO]],8,0)</f>
        <v>RAMITAS SAL 230g</v>
      </c>
      <c r="E1289" s="54" t="s">
        <v>3161</v>
      </c>
      <c r="F1289" s="54" t="s">
        <v>3162</v>
      </c>
      <c r="G1289" s="62" t="e">
        <f>+VLOOKUP(B1289,MaestraLP3[[#All],[CÓDIGO]:[PRODUCTO FOCO]],30,0)*100+0.1</f>
        <v>#VALUE!</v>
      </c>
      <c r="H1289" s="44" t="s">
        <v>3163</v>
      </c>
      <c r="I1289" s="44" t="s">
        <v>3163</v>
      </c>
      <c r="J1289">
        <f>+VLOOKUP(B1289,MaestraLP3[[#All],[CÓDIGO]:[PRODUCTO FOCO]],29,0)</f>
        <v>2995.0330434782604</v>
      </c>
    </row>
    <row r="1290" spans="1:10" x14ac:dyDescent="0.35">
      <c r="A1290" s="54" t="s">
        <v>3160</v>
      </c>
      <c r="B1290" s="43">
        <v>201700039</v>
      </c>
      <c r="C1290" s="44" t="str">
        <f>+VLOOKUP(B1290,MaestraLP3[[#All],[CÓDIGO]:[PRODUCTO FOCO]],7,0)</f>
        <v>OTROS SNACKS</v>
      </c>
      <c r="D1290" s="46" t="str">
        <f>+VLOOKUP(B1290,MaestraLP3[[#All],[CÓDIGO]:[PRODUCTO FOCO]],8,0)</f>
        <v>TERRA TORTILLA QUESO 12x180G</v>
      </c>
      <c r="E1290" s="54" t="s">
        <v>3161</v>
      </c>
      <c r="F1290" s="54" t="s">
        <v>3162</v>
      </c>
      <c r="G1290" s="62" t="e">
        <f>+VLOOKUP(B1290,MaestraLP3[[#All],[CÓDIGO]:[PRODUCTO FOCO]],30,0)*100+0.1</f>
        <v>#VALUE!</v>
      </c>
      <c r="H1290" s="44" t="s">
        <v>3163</v>
      </c>
      <c r="I1290" s="44" t="s">
        <v>3163</v>
      </c>
      <c r="J1290">
        <f>+VLOOKUP(B1290,MaestraLP3[[#All],[CÓDIGO]:[PRODUCTO FOCO]],29,0)</f>
        <v>1884.3232179555546</v>
      </c>
    </row>
    <row r="1291" spans="1:10" x14ac:dyDescent="0.35">
      <c r="A1291" s="54" t="s">
        <v>3160</v>
      </c>
      <c r="B1291" s="43">
        <v>201700040</v>
      </c>
      <c r="C1291" s="44" t="str">
        <f>+VLOOKUP(B1291,MaestraLP3[[#All],[CÓDIGO]:[PRODUCTO FOCO]],7,0)</f>
        <v>OTROS SNACKS</v>
      </c>
      <c r="D1291" s="46" t="str">
        <f>+VLOOKUP(B1291,MaestraLP3[[#All],[CÓDIGO]:[PRODUCTO FOCO]],8,0)</f>
        <v>TERRA TORTILLA SAL DE MAR 12x180G</v>
      </c>
      <c r="E1291" s="54" t="s">
        <v>3161</v>
      </c>
      <c r="F1291" s="54" t="s">
        <v>3162</v>
      </c>
      <c r="G1291" s="62" t="e">
        <f>+VLOOKUP(B1291,MaestraLP3[[#All],[CÓDIGO]:[PRODUCTO FOCO]],30,0)*100+0.1</f>
        <v>#VALUE!</v>
      </c>
      <c r="H1291" s="44" t="s">
        <v>3163</v>
      </c>
      <c r="I1291" s="44" t="s">
        <v>3163</v>
      </c>
      <c r="J1291">
        <f>+VLOOKUP(B1291,MaestraLP3[[#All],[CÓDIGO]:[PRODUCTO FOCO]],29,0)</f>
        <v>3228.3843290666659</v>
      </c>
    </row>
    <row r="1292" spans="1:10" x14ac:dyDescent="0.35">
      <c r="A1292" s="54" t="s">
        <v>3160</v>
      </c>
      <c r="B1292" s="43">
        <v>104534590</v>
      </c>
      <c r="C1292" s="44" t="str">
        <f>+VLOOKUP(B1292,MaestraLP3[[#All],[CÓDIGO]:[PRODUCTO FOCO]],7,0)</f>
        <v>DESECHABLES</v>
      </c>
      <c r="D1292" s="46" t="str">
        <f>+VLOOKUP(B1292,MaestraLP3[[#All],[CÓDIGO]:[PRODUCTO FOCO]],8,0)</f>
        <v>BOLSA BASURA BIO 100X120 VIRUTEX 5 uds.</v>
      </c>
      <c r="E1292" s="54" t="s">
        <v>3161</v>
      </c>
      <c r="F1292" s="54" t="s">
        <v>3162</v>
      </c>
      <c r="G1292" s="62" t="e">
        <f>+VLOOKUP(B1292,MaestraLP3[[#All],[CÓDIGO]:[PRODUCTO FOCO]],30,0)*100+0.1</f>
        <v>#VALUE!</v>
      </c>
      <c r="H1292" s="44" t="s">
        <v>3163</v>
      </c>
      <c r="I1292" s="44" t="s">
        <v>3163</v>
      </c>
      <c r="J1292">
        <f>+VLOOKUP(B1292,MaestraLP3[[#All],[CÓDIGO]:[PRODUCTO FOCO]],29,0)</f>
        <v>738.88888888888891</v>
      </c>
    </row>
    <row r="1293" spans="1:10" x14ac:dyDescent="0.35">
      <c r="A1293" s="54" t="s">
        <v>3160</v>
      </c>
      <c r="B1293" s="43">
        <v>104534560</v>
      </c>
      <c r="C1293" s="44" t="str">
        <f>+VLOOKUP(B1293,MaestraLP3[[#All],[CÓDIGO]:[PRODUCTO FOCO]],7,0)</f>
        <v>DESECHABLES</v>
      </c>
      <c r="D1293" s="46" t="str">
        <f>+VLOOKUP(B1293,MaestraLP3[[#All],[CÓDIGO]:[PRODUCTO FOCO]],8,0)</f>
        <v>BOLSA BASURA BIO 50X70 VIRUTEX 10 uds.</v>
      </c>
      <c r="E1293" s="54" t="s">
        <v>3161</v>
      </c>
      <c r="F1293" s="54" t="s">
        <v>3162</v>
      </c>
      <c r="G1293" s="62" t="e">
        <f>+VLOOKUP(B1293,MaestraLP3[[#All],[CÓDIGO]:[PRODUCTO FOCO]],30,0)*100+0.1</f>
        <v>#VALUE!</v>
      </c>
      <c r="H1293" s="44" t="s">
        <v>3163</v>
      </c>
      <c r="I1293" s="44" t="s">
        <v>3163</v>
      </c>
      <c r="J1293">
        <f>+VLOOKUP(B1293,MaestraLP3[[#All],[CÓDIGO]:[PRODUCTO FOCO]],29,0)</f>
        <v>728.57142857142856</v>
      </c>
    </row>
    <row r="1294" spans="1:10" x14ac:dyDescent="0.35">
      <c r="A1294" s="54" t="s">
        <v>3160</v>
      </c>
      <c r="B1294" s="43">
        <v>104534570</v>
      </c>
      <c r="C1294" s="44" t="str">
        <f>+VLOOKUP(B1294,MaestraLP3[[#All],[CÓDIGO]:[PRODUCTO FOCO]],7,0)</f>
        <v>DESECHABLES</v>
      </c>
      <c r="D1294" s="46" t="str">
        <f>+VLOOKUP(B1294,MaestraLP3[[#All],[CÓDIGO]:[PRODUCTO FOCO]],8,0)</f>
        <v>BOLSA BASURA BIO 70X90 VIRUTEX 10 uds.</v>
      </c>
      <c r="E1294" s="54" t="s">
        <v>3161</v>
      </c>
      <c r="F1294" s="54" t="s">
        <v>3162</v>
      </c>
      <c r="G1294" s="62" t="e">
        <f>+VLOOKUP(B1294,MaestraLP3[[#All],[CÓDIGO]:[PRODUCTO FOCO]],30,0)*100+0.1</f>
        <v>#VALUE!</v>
      </c>
      <c r="H1294" s="44" t="s">
        <v>3163</v>
      </c>
      <c r="I1294" s="44" t="s">
        <v>3163</v>
      </c>
      <c r="J1294">
        <f>+VLOOKUP(B1294,MaestraLP3[[#All],[CÓDIGO]:[PRODUCTO FOCO]],29,0)</f>
        <v>752.38095238095241</v>
      </c>
    </row>
    <row r="1295" spans="1:10" x14ac:dyDescent="0.35">
      <c r="A1295" s="54" t="s">
        <v>3160</v>
      </c>
      <c r="B1295" s="43">
        <v>104532720</v>
      </c>
      <c r="C1295" s="44" t="str">
        <f>+VLOOKUP(B1295,MaestraLP3[[#All],[CÓDIGO]:[PRODUCTO FOCO]],7,0)</f>
        <v>DESECHABLES</v>
      </c>
      <c r="D1295" s="46" t="str">
        <f>+VLOOKUP(B1295,MaestraLP3[[#All],[CÓDIGO]:[PRODUCTO FOCO]],8,0)</f>
        <v>BOLSA BASURA BIO 80X110 VIRUTEX 10 UDS.</v>
      </c>
      <c r="E1295" s="54" t="s">
        <v>3161</v>
      </c>
      <c r="F1295" s="54" t="s">
        <v>3162</v>
      </c>
      <c r="G1295" s="62" t="e">
        <f>+VLOOKUP(B1295,MaestraLP3[[#All],[CÓDIGO]:[PRODUCTO FOCO]],30,0)*100+0.1</f>
        <v>#VALUE!</v>
      </c>
      <c r="H1295" s="44" t="s">
        <v>3163</v>
      </c>
      <c r="I1295" s="44" t="s">
        <v>3163</v>
      </c>
      <c r="J1295">
        <f>+VLOOKUP(B1295,MaestraLP3[[#All],[CÓDIGO]:[PRODUCTO FOCO]],29,0)</f>
        <v>759.82905982905993</v>
      </c>
    </row>
    <row r="1296" spans="1:10" x14ac:dyDescent="0.35">
      <c r="A1296" s="54" t="s">
        <v>3160</v>
      </c>
      <c r="B1296" s="43">
        <v>104534580</v>
      </c>
      <c r="C1296" s="44" t="str">
        <f>+VLOOKUP(B1296,MaestraLP3[[#All],[CÓDIGO]:[PRODUCTO FOCO]],7,0)</f>
        <v>DESECHABLES</v>
      </c>
      <c r="D1296" s="46" t="str">
        <f>+VLOOKUP(B1296,MaestraLP3[[#All],[CÓDIGO]:[PRODUCTO FOCO]],8,0)</f>
        <v>BOLSA BASURA BIO 80X120 VIRUTEX 10 uds.</v>
      </c>
      <c r="E1296" s="54" t="s">
        <v>3161</v>
      </c>
      <c r="F1296" s="54" t="s">
        <v>3162</v>
      </c>
      <c r="G1296" s="62" t="e">
        <f>+VLOOKUP(B1296,MaestraLP3[[#All],[CÓDIGO]:[PRODUCTO FOCO]],30,0)*100+0.1</f>
        <v>#VALUE!</v>
      </c>
      <c r="H1296" s="44" t="s">
        <v>3163</v>
      </c>
      <c r="I1296" s="44" t="s">
        <v>3163</v>
      </c>
      <c r="J1296">
        <f>+VLOOKUP(B1296,MaestraLP3[[#All],[CÓDIGO]:[PRODUCTO FOCO]],29,0)</f>
        <v>670.31963470319636</v>
      </c>
    </row>
    <row r="1297" spans="1:10" x14ac:dyDescent="0.35">
      <c r="A1297" s="54" t="s">
        <v>3160</v>
      </c>
      <c r="B1297" s="43">
        <v>150001407</v>
      </c>
      <c r="C1297" s="44" t="str">
        <f>+VLOOKUP(B1297,MaestraLP3[[#All],[CÓDIGO]:[PRODUCTO FOCO]],7,0)</f>
        <v>DESECHABLES</v>
      </c>
      <c r="D1297" s="46" t="str">
        <f>+VLOOKUP(B1297,MaestraLP3[[#All],[CÓDIGO]:[PRODUCTO FOCO]],8,0)</f>
        <v>BOLSA BASURA TRAN 90X110 VIRUTEX 10 uds.</v>
      </c>
      <c r="E1297" s="54" t="s">
        <v>3161</v>
      </c>
      <c r="F1297" s="54" t="s">
        <v>3162</v>
      </c>
      <c r="G1297" s="62" t="e">
        <f>+VLOOKUP(B1297,MaestraLP3[[#All],[CÓDIGO]:[PRODUCTO FOCO]],30,0)*100+0.1</f>
        <v>#VALUE!</v>
      </c>
      <c r="H1297" s="44" t="s">
        <v>3163</v>
      </c>
      <c r="I1297" s="44" t="s">
        <v>3163</v>
      </c>
      <c r="J1297">
        <f>+VLOOKUP(B1297,MaestraLP3[[#All],[CÓDIGO]:[PRODUCTO FOCO]],29,0)</f>
        <v>1022.7807017543855</v>
      </c>
    </row>
    <row r="1298" spans="1:10" x14ac:dyDescent="0.35">
      <c r="A1298" s="54" t="s">
        <v>3160</v>
      </c>
      <c r="B1298" s="43">
        <v>104524490</v>
      </c>
      <c r="C1298" s="44" t="str">
        <f>+VLOOKUP(B1298,MaestraLP3[[#All],[CÓDIGO]:[PRODUCTO FOCO]],7,0)</f>
        <v>DESECHABLES</v>
      </c>
      <c r="D1298" s="46" t="str">
        <f>+VLOOKUP(B1298,MaestraLP3[[#All],[CÓDIGO]:[PRODUCTO FOCO]],8,0)</f>
        <v>CUBRE CALZADO TELA 100 uds.</v>
      </c>
      <c r="E1298" s="54" t="s">
        <v>3161</v>
      </c>
      <c r="F1298" s="54" t="s">
        <v>3162</v>
      </c>
      <c r="G1298" s="62" t="e">
        <f>+VLOOKUP(B1298,MaestraLP3[[#All],[CÓDIGO]:[PRODUCTO FOCO]],30,0)*100+0.1</f>
        <v>#VALUE!</v>
      </c>
      <c r="H1298" s="44" t="s">
        <v>3163</v>
      </c>
      <c r="I1298" s="44" t="s">
        <v>3163</v>
      </c>
      <c r="J1298">
        <f>+VLOOKUP(B1298,MaestraLP3[[#All],[CÓDIGO]:[PRODUCTO FOCO]],29,0)</f>
        <v>4779.3617021276605</v>
      </c>
    </row>
    <row r="1299" spans="1:10" x14ac:dyDescent="0.35">
      <c r="A1299" s="54" t="s">
        <v>3160</v>
      </c>
      <c r="B1299" s="43">
        <v>104533690</v>
      </c>
      <c r="C1299" s="44" t="str">
        <f>+VLOOKUP(B1299,MaestraLP3[[#All],[CÓDIGO]:[PRODUCTO FOCO]],7,0)</f>
        <v>DESECHABLES</v>
      </c>
      <c r="D1299" s="46" t="str">
        <f>+VLOOKUP(B1299,MaestraLP3[[#All],[CÓDIGO]:[PRODUCTO FOCO]],8,0)</f>
        <v>GUANTES BAÑO/LAVANDERIA TALLA M CREATIVA</v>
      </c>
      <c r="E1299" s="54" t="s">
        <v>3161</v>
      </c>
      <c r="F1299" s="54" t="s">
        <v>3162</v>
      </c>
      <c r="G1299" s="62" t="e">
        <f>+VLOOKUP(B1299,MaestraLP3[[#All],[CÓDIGO]:[PRODUCTO FOCO]],30,0)*100+0.1</f>
        <v>#VALUE!</v>
      </c>
      <c r="H1299" s="44" t="s">
        <v>3163</v>
      </c>
      <c r="I1299" s="44" t="s">
        <v>3163</v>
      </c>
      <c r="J1299">
        <f>+VLOOKUP(B1299,MaestraLP3[[#All],[CÓDIGO]:[PRODUCTO FOCO]],29,0)</f>
        <v>12831.944444444445</v>
      </c>
    </row>
    <row r="1300" spans="1:10" x14ac:dyDescent="0.35">
      <c r="A1300" s="54" t="s">
        <v>3160</v>
      </c>
      <c r="B1300" s="43">
        <v>104537680</v>
      </c>
      <c r="C1300" s="44" t="str">
        <f>+VLOOKUP(B1300,MaestraLP3[[#All],[CÓDIGO]:[PRODUCTO FOCO]],7,0)</f>
        <v>DESECHABLES</v>
      </c>
      <c r="D1300" s="46" t="str">
        <f>+VLOOKUP(B1300,MaestraLP3[[#All],[CÓDIGO]:[PRODUCTO FOCO]],8,0)</f>
        <v>GUANTES NITRILO NEGRO TALLA L 100 UDS</v>
      </c>
      <c r="E1300" s="54" t="s">
        <v>3161</v>
      </c>
      <c r="F1300" s="54" t="s">
        <v>3162</v>
      </c>
      <c r="G1300" s="62" t="e">
        <f>+VLOOKUP(B1300,MaestraLP3[[#All],[CÓDIGO]:[PRODUCTO FOCO]],30,0)*100+0.1</f>
        <v>#VALUE!</v>
      </c>
      <c r="H1300" s="44" t="s">
        <v>3163</v>
      </c>
      <c r="I1300" s="44" t="s">
        <v>3163</v>
      </c>
      <c r="J1300">
        <f>+VLOOKUP(B1300,MaestraLP3[[#All],[CÓDIGO]:[PRODUCTO FOCO]],29,0)</f>
        <v>2455.8139534883721</v>
      </c>
    </row>
    <row r="1301" spans="1:10" x14ac:dyDescent="0.35">
      <c r="A1301" s="54" t="s">
        <v>3160</v>
      </c>
      <c r="B1301" s="43">
        <v>104537670</v>
      </c>
      <c r="C1301" s="44" t="str">
        <f>+VLOOKUP(B1301,MaestraLP3[[#All],[CÓDIGO]:[PRODUCTO FOCO]],7,0)</f>
        <v>DESECHABLES</v>
      </c>
      <c r="D1301" s="46" t="str">
        <f>+VLOOKUP(B1301,MaestraLP3[[#All],[CÓDIGO]:[PRODUCTO FOCO]],8,0)</f>
        <v>GUANTES NITRILO NEGRO TALLA M 100 UDS</v>
      </c>
      <c r="E1301" s="54" t="s">
        <v>3161</v>
      </c>
      <c r="F1301" s="54" t="s">
        <v>3162</v>
      </c>
      <c r="G1301" s="62" t="e">
        <f>+VLOOKUP(B1301,MaestraLP3[[#All],[CÓDIGO]:[PRODUCTO FOCO]],30,0)*100+0.1</f>
        <v>#VALUE!</v>
      </c>
      <c r="H1301" s="44" t="s">
        <v>3163</v>
      </c>
      <c r="I1301" s="44" t="s">
        <v>3163</v>
      </c>
      <c r="J1301">
        <f>+VLOOKUP(B1301,MaestraLP3[[#All],[CÓDIGO]:[PRODUCTO FOCO]],29,0)</f>
        <v>3123.8938053097345</v>
      </c>
    </row>
    <row r="1302" spans="1:10" x14ac:dyDescent="0.35">
      <c r="A1302" s="54" t="s">
        <v>3160</v>
      </c>
      <c r="B1302" s="43">
        <v>104537660</v>
      </c>
      <c r="C1302" s="44" t="str">
        <f>+VLOOKUP(B1302,MaestraLP3[[#All],[CÓDIGO]:[PRODUCTO FOCO]],7,0)</f>
        <v>DESECHABLES</v>
      </c>
      <c r="D1302" s="46" t="str">
        <f>+VLOOKUP(B1302,MaestraLP3[[#All],[CÓDIGO]:[PRODUCTO FOCO]],8,0)</f>
        <v>GUANTES NITRILO NEGRO TALLA S 100 UDS</v>
      </c>
      <c r="E1302" s="54" t="s">
        <v>3161</v>
      </c>
      <c r="F1302" s="54" t="s">
        <v>3162</v>
      </c>
      <c r="G1302" s="62" t="e">
        <f>+VLOOKUP(B1302,MaestraLP3[[#All],[CÓDIGO]:[PRODUCTO FOCO]],30,0)*100+0.1</f>
        <v>#VALUE!</v>
      </c>
      <c r="H1302" s="44" t="s">
        <v>3163</v>
      </c>
      <c r="I1302" s="44" t="s">
        <v>3163</v>
      </c>
      <c r="J1302">
        <f>+VLOOKUP(B1302,MaestraLP3[[#All],[CÓDIGO]:[PRODUCTO FOCO]],29,0)</f>
        <v>2778.9473684210525</v>
      </c>
    </row>
    <row r="1303" spans="1:10" x14ac:dyDescent="0.35">
      <c r="A1303" s="54" t="s">
        <v>3160</v>
      </c>
      <c r="B1303" s="43">
        <v>104524520</v>
      </c>
      <c r="C1303" s="44" t="str">
        <f>+VLOOKUP(B1303,MaestraLP3[[#All],[CÓDIGO]:[PRODUCTO FOCO]],7,0)</f>
        <v>DESECHABLES</v>
      </c>
      <c r="D1303" s="46" t="str">
        <f>+VLOOKUP(B1303,MaestraLP3[[#All],[CÓDIGO]:[PRODUCTO FOCO]],8,0)</f>
        <v>GUANTES VINILO TALLA L 100 uds.</v>
      </c>
      <c r="E1303" s="54" t="s">
        <v>3161</v>
      </c>
      <c r="F1303" s="54" t="s">
        <v>3162</v>
      </c>
      <c r="G1303" s="62" t="e">
        <f>+VLOOKUP(B1303,MaestraLP3[[#All],[CÓDIGO]:[PRODUCTO FOCO]],30,0)*100+0.1</f>
        <v>#VALUE!</v>
      </c>
      <c r="H1303" s="44" t="s">
        <v>3163</v>
      </c>
      <c r="I1303" s="44" t="s">
        <v>3163</v>
      </c>
      <c r="J1303">
        <f>+VLOOKUP(B1303,MaestraLP3[[#All],[CÓDIGO]:[PRODUCTO FOCO]],29,0)</f>
        <v>3987.9615384615381</v>
      </c>
    </row>
    <row r="1304" spans="1:10" x14ac:dyDescent="0.35">
      <c r="A1304" s="54" t="s">
        <v>3160</v>
      </c>
      <c r="B1304" s="43">
        <v>104524510</v>
      </c>
      <c r="C1304" s="44" t="str">
        <f>+VLOOKUP(B1304,MaestraLP3[[#All],[CÓDIGO]:[PRODUCTO FOCO]],7,0)</f>
        <v>DESECHABLES</v>
      </c>
      <c r="D1304" s="46" t="str">
        <f>+VLOOKUP(B1304,MaestraLP3[[#All],[CÓDIGO]:[PRODUCTO FOCO]],8,0)</f>
        <v>GUANTES VINILO TALLA M 100 uds.</v>
      </c>
      <c r="E1304" s="54" t="s">
        <v>3161</v>
      </c>
      <c r="F1304" s="54" t="s">
        <v>3162</v>
      </c>
      <c r="G1304" s="62" t="e">
        <f>+VLOOKUP(B1304,MaestraLP3[[#All],[CÓDIGO]:[PRODUCTO FOCO]],30,0)*100+0.1</f>
        <v>#VALUE!</v>
      </c>
      <c r="H1304" s="44" t="s">
        <v>3163</v>
      </c>
      <c r="I1304" s="44" t="s">
        <v>3163</v>
      </c>
      <c r="J1304">
        <f>+VLOOKUP(B1304,MaestraLP3[[#All],[CÓDIGO]:[PRODUCTO FOCO]],29,0)</f>
        <v>4049.5192307692305</v>
      </c>
    </row>
    <row r="1305" spans="1:10" x14ac:dyDescent="0.35">
      <c r="A1305" s="54" t="s">
        <v>3160</v>
      </c>
      <c r="B1305" s="43">
        <v>104524500</v>
      </c>
      <c r="C1305" s="44" t="str">
        <f>+VLOOKUP(B1305,MaestraLP3[[#All],[CÓDIGO]:[PRODUCTO FOCO]],7,0)</f>
        <v>DESECHABLES</v>
      </c>
      <c r="D1305" s="46" t="str">
        <f>+VLOOKUP(B1305,MaestraLP3[[#All],[CÓDIGO]:[PRODUCTO FOCO]],8,0)</f>
        <v>GUANTES VINILO TALLA S 100 uds.</v>
      </c>
      <c r="E1305" s="54" t="s">
        <v>3161</v>
      </c>
      <c r="F1305" s="54" t="s">
        <v>3162</v>
      </c>
      <c r="G1305" s="62" t="e">
        <f>+VLOOKUP(B1305,MaestraLP3[[#All],[CÓDIGO]:[PRODUCTO FOCO]],30,0)*100+0.1</f>
        <v>#VALUE!</v>
      </c>
      <c r="H1305" s="44" t="s">
        <v>3163</v>
      </c>
      <c r="I1305" s="44" t="s">
        <v>3163</v>
      </c>
      <c r="J1305">
        <f>+VLOOKUP(B1305,MaestraLP3[[#All],[CÓDIGO]:[PRODUCTO FOCO]],29,0)</f>
        <v>2901.25</v>
      </c>
    </row>
    <row r="1306" spans="1:10" x14ac:dyDescent="0.35">
      <c r="A1306" s="54" t="s">
        <v>3160</v>
      </c>
      <c r="B1306" s="43">
        <v>104526600</v>
      </c>
      <c r="C1306" s="44" t="str">
        <f>+VLOOKUP(B1306,MaestraLP3[[#All],[CÓDIGO]:[PRODUCTO FOCO]],7,0)</f>
        <v>DESECHABLES</v>
      </c>
      <c r="D1306" s="46" t="str">
        <f>+VLOOKUP(B1306,MaestraLP3[[#All],[CÓDIGO]:[PRODUCTO FOCO]],8,0)</f>
        <v>MASCARILLA TRIPLE PLIEGUE 50 uds.</v>
      </c>
      <c r="E1306" s="54" t="s">
        <v>3161</v>
      </c>
      <c r="F1306" s="54" t="s">
        <v>3162</v>
      </c>
      <c r="G1306" s="62" t="e">
        <f>+VLOOKUP(B1306,MaestraLP3[[#All],[CÓDIGO]:[PRODUCTO FOCO]],30,0)*100+0.1</f>
        <v>#VALUE!</v>
      </c>
      <c r="H1306" s="44" t="s">
        <v>3163</v>
      </c>
      <c r="I1306" s="44" t="s">
        <v>3163</v>
      </c>
      <c r="J1306">
        <f>+VLOOKUP(B1306,MaestraLP3[[#All],[CÓDIGO]:[PRODUCTO FOCO]],29,0)</f>
        <v>29750</v>
      </c>
    </row>
    <row r="1307" spans="1:10" x14ac:dyDescent="0.35">
      <c r="A1307" s="54" t="s">
        <v>3160</v>
      </c>
      <c r="B1307" s="43">
        <v>104534020</v>
      </c>
      <c r="C1307" s="44" t="str">
        <f>+VLOOKUP(B1307,MaestraLP3[[#All],[CÓDIGO]:[PRODUCTO FOCO]],7,0)</f>
        <v>DESECHABLES</v>
      </c>
      <c r="D1307" s="46" t="str">
        <f>+VLOOKUP(B1307,MaestraLP3[[#All],[CÓDIGO]:[PRODUCTO FOCO]],8,0)</f>
        <v>PAPEL ANTIGRASA B/N 30X40 cm 500 uds.</v>
      </c>
      <c r="E1307" s="54" t="s">
        <v>3161</v>
      </c>
      <c r="F1307" s="54" t="s">
        <v>3162</v>
      </c>
      <c r="G1307" s="62" t="e">
        <f>+VLOOKUP(B1307,MaestraLP3[[#All],[CÓDIGO]:[PRODUCTO FOCO]],30,0)*100+0.1</f>
        <v>#VALUE!</v>
      </c>
      <c r="H1307" s="44" t="s">
        <v>3163</v>
      </c>
      <c r="I1307" s="44" t="s">
        <v>3163</v>
      </c>
      <c r="J1307">
        <f>+VLOOKUP(B1307,MaestraLP3[[#All],[CÓDIGO]:[PRODUCTO FOCO]],29,0)</f>
        <v>1466.2162162162163</v>
      </c>
    </row>
    <row r="1308" spans="1:10" x14ac:dyDescent="0.35">
      <c r="A1308" s="54" t="s">
        <v>3160</v>
      </c>
      <c r="B1308" s="43">
        <v>104534030</v>
      </c>
      <c r="C1308" s="44" t="str">
        <f>+VLOOKUP(B1308,MaestraLP3[[#All],[CÓDIGO]:[PRODUCTO FOCO]],7,0)</f>
        <v>DESECHABLES</v>
      </c>
      <c r="D1308" s="46" t="str">
        <f>+VLOOKUP(B1308,MaestraLP3[[#All],[CÓDIGO]:[PRODUCTO FOCO]],8,0)</f>
        <v>PAPEL ANTIGRASA B/R 30X40 cm 500 uds.</v>
      </c>
      <c r="E1308" s="54" t="s">
        <v>3161</v>
      </c>
      <c r="F1308" s="54" t="s">
        <v>3162</v>
      </c>
      <c r="G1308" s="62" t="e">
        <f>+VLOOKUP(B1308,MaestraLP3[[#All],[CÓDIGO]:[PRODUCTO FOCO]],30,0)*100+0.1</f>
        <v>#VALUE!</v>
      </c>
      <c r="H1308" s="44" t="s">
        <v>3163</v>
      </c>
      <c r="I1308" s="44" t="s">
        <v>3163</v>
      </c>
      <c r="J1308">
        <f>+VLOOKUP(B1308,MaestraLP3[[#All],[CÓDIGO]:[PRODUCTO FOCO]],29,0)</f>
        <v>1480.2702702702702</v>
      </c>
    </row>
    <row r="1309" spans="1:10" x14ac:dyDescent="0.35">
      <c r="A1309" s="54" t="s">
        <v>3160</v>
      </c>
      <c r="B1309" s="43">
        <v>104534040</v>
      </c>
      <c r="C1309" s="44" t="str">
        <f>+VLOOKUP(B1309,MaestraLP3[[#All],[CÓDIGO]:[PRODUCTO FOCO]],7,0)</f>
        <v>DESECHABLES</v>
      </c>
      <c r="D1309" s="46" t="str">
        <f>+VLOOKUP(B1309,MaestraLP3[[#All],[CÓDIGO]:[PRODUCTO FOCO]],8,0)</f>
        <v>PAPEL ANTIGRASA LONDON 25X20 cm 500 uds.</v>
      </c>
      <c r="E1309" s="54" t="s">
        <v>3161</v>
      </c>
      <c r="F1309" s="54" t="s">
        <v>3162</v>
      </c>
      <c r="G1309" s="62" t="e">
        <f>+VLOOKUP(B1309,MaestraLP3[[#All],[CÓDIGO]:[PRODUCTO FOCO]],30,0)*100+0.1</f>
        <v>#VALUE!</v>
      </c>
      <c r="H1309" s="44" t="s">
        <v>3163</v>
      </c>
      <c r="I1309" s="44" t="s">
        <v>3163</v>
      </c>
      <c r="J1309">
        <f>+VLOOKUP(B1309,MaestraLP3[[#All],[CÓDIGO]:[PRODUCTO FOCO]],29,0)</f>
        <v>5129.6296296296296</v>
      </c>
    </row>
    <row r="1310" spans="1:10" x14ac:dyDescent="0.35">
      <c r="A1310" s="54" t="s">
        <v>3160</v>
      </c>
      <c r="B1310" s="43">
        <v>104534050</v>
      </c>
      <c r="C1310" s="44" t="str">
        <f>+VLOOKUP(B1310,MaestraLP3[[#All],[CÓDIGO]:[PRODUCTO FOCO]],7,0)</f>
        <v>DESECHABLES</v>
      </c>
      <c r="D1310" s="46" t="str">
        <f>+VLOOKUP(B1310,MaestraLP3[[#All],[CÓDIGO]:[PRODUCTO FOCO]],8,0)</f>
        <v>PAPEL ANTIGRASA LONDON 30X40 cm 500 uds.</v>
      </c>
      <c r="E1310" s="54" t="s">
        <v>3161</v>
      </c>
      <c r="F1310" s="54" t="s">
        <v>3162</v>
      </c>
      <c r="G1310" s="62" t="e">
        <f>+VLOOKUP(B1310,MaestraLP3[[#All],[CÓDIGO]:[PRODUCTO FOCO]],30,0)*100+0.1</f>
        <v>#VALUE!</v>
      </c>
      <c r="H1310" s="44" t="s">
        <v>3163</v>
      </c>
      <c r="I1310" s="44" t="s">
        <v>3163</v>
      </c>
      <c r="J1310">
        <f>+VLOOKUP(B1310,MaestraLP3[[#All],[CÓDIGO]:[PRODUCTO FOCO]],29,0)</f>
        <v>1466.2162162162163</v>
      </c>
    </row>
    <row r="1311" spans="1:10" x14ac:dyDescent="0.35">
      <c r="A1311" s="54" t="s">
        <v>3160</v>
      </c>
      <c r="B1311" s="43">
        <v>104534060</v>
      </c>
      <c r="C1311" s="44" t="str">
        <f>+VLOOKUP(B1311,MaestraLP3[[#All],[CÓDIGO]:[PRODUCTO FOCO]],7,0)</f>
        <v>DESECHABLES</v>
      </c>
      <c r="D1311" s="46" t="str">
        <f>+VLOOKUP(B1311,MaestraLP3[[#All],[CÓDIGO]:[PRODUCTO FOCO]],8,0)</f>
        <v>PAPEL ANTIGRASA PASTELERIA 25X20cm500uds</v>
      </c>
      <c r="E1311" s="54" t="s">
        <v>3161</v>
      </c>
      <c r="F1311" s="54" t="s">
        <v>3162</v>
      </c>
      <c r="G1311" s="62" t="e">
        <f>+VLOOKUP(B1311,MaestraLP3[[#All],[CÓDIGO]:[PRODUCTO FOCO]],30,0)*100+0.1</f>
        <v>#VALUE!</v>
      </c>
      <c r="H1311" s="44" t="s">
        <v>3163</v>
      </c>
      <c r="I1311" s="44" t="s">
        <v>3163</v>
      </c>
      <c r="J1311">
        <f>+VLOOKUP(B1311,MaestraLP3[[#All],[CÓDIGO]:[PRODUCTO FOCO]],29,0)</f>
        <v>5121.2962962962956</v>
      </c>
    </row>
    <row r="1312" spans="1:10" x14ac:dyDescent="0.35">
      <c r="A1312" s="54" t="s">
        <v>3160</v>
      </c>
      <c r="B1312" s="43">
        <v>150000648</v>
      </c>
      <c r="C1312" s="44" t="str">
        <f>+VLOOKUP(B1312,MaestraLP3[[#All],[CÓDIGO]:[PRODUCTO FOCO]],7,0)</f>
        <v>DESECHABLES</v>
      </c>
      <c r="D1312" s="46" t="str">
        <f>+VLOOKUP(B1312,MaestraLP3[[#All],[CÓDIGO]:[PRODUCTO FOCO]],8,0)</f>
        <v>ROLLO ALUMINIO 30 cm x 100 m</v>
      </c>
      <c r="E1312" s="54" t="s">
        <v>3161</v>
      </c>
      <c r="F1312" s="54" t="s">
        <v>3162</v>
      </c>
      <c r="G1312" s="62" t="e">
        <f>+VLOOKUP(B1312,MaestraLP3[[#All],[CÓDIGO]:[PRODUCTO FOCO]],30,0)*100+0.1</f>
        <v>#VALUE!</v>
      </c>
      <c r="H1312" s="44" t="s">
        <v>3163</v>
      </c>
      <c r="I1312" s="44" t="s">
        <v>3163</v>
      </c>
      <c r="J1312">
        <f>+VLOOKUP(B1312,MaestraLP3[[#All],[CÓDIGO]:[PRODUCTO FOCO]],29,0)</f>
        <v>2676.4411764705883</v>
      </c>
    </row>
    <row r="1313" spans="1:10" x14ac:dyDescent="0.35">
      <c r="A1313" s="54" t="s">
        <v>3160</v>
      </c>
      <c r="B1313" s="43">
        <v>105200920</v>
      </c>
      <c r="C1313" s="44" t="str">
        <f>+VLOOKUP(B1313,MaestraLP3[[#All],[CÓDIGO]:[PRODUCTO FOCO]],7,0)</f>
        <v>DESECHABLES</v>
      </c>
      <c r="D1313" s="46" t="str">
        <f>+VLOOKUP(B1313,MaestraLP3[[#All],[CÓDIGO]:[PRODUCTO FOCO]],8,0)</f>
        <v>ROLLO FILM 30 cm x 1400 m</v>
      </c>
      <c r="E1313" s="54" t="s">
        <v>3161</v>
      </c>
      <c r="F1313" s="54" t="s">
        <v>3162</v>
      </c>
      <c r="G1313" s="62" t="e">
        <f>+VLOOKUP(B1313,MaestraLP3[[#All],[CÓDIGO]:[PRODUCTO FOCO]],30,0)*100+0.1</f>
        <v>#VALUE!</v>
      </c>
      <c r="H1313" s="44" t="s">
        <v>3163</v>
      </c>
      <c r="I1313" s="44" t="s">
        <v>3163</v>
      </c>
      <c r="J1313">
        <f>+VLOOKUP(B1313,MaestraLP3[[#All],[CÓDIGO]:[PRODUCTO FOCO]],29,0)</f>
        <v>2166.5289256198348</v>
      </c>
    </row>
    <row r="1314" spans="1:10" x14ac:dyDescent="0.35">
      <c r="A1314" s="54" t="s">
        <v>3160</v>
      </c>
      <c r="B1314" s="43">
        <v>150000698</v>
      </c>
      <c r="C1314" s="44" t="str">
        <f>+VLOOKUP(B1314,MaestraLP3[[#All],[CÓDIGO]:[PRODUCTO FOCO]],7,0)</f>
        <v>DESECHABLES</v>
      </c>
      <c r="D1314" s="46" t="str">
        <f>+VLOOKUP(B1314,MaestraLP3[[#All],[CÓDIGO]:[PRODUCTO FOCO]],8,0)</f>
        <v>ROLLO FILM 38 cm x 1400 m</v>
      </c>
      <c r="E1314" s="54" t="s">
        <v>3161</v>
      </c>
      <c r="F1314" s="54" t="s">
        <v>3162</v>
      </c>
      <c r="G1314" s="62" t="e">
        <f>+VLOOKUP(B1314,MaestraLP3[[#All],[CÓDIGO]:[PRODUCTO FOCO]],30,0)*100+0.1</f>
        <v>#VALUE!</v>
      </c>
      <c r="H1314" s="44" t="s">
        <v>3163</v>
      </c>
      <c r="I1314" s="44" t="s">
        <v>3163</v>
      </c>
      <c r="J1314">
        <f>+VLOOKUP(B1314,MaestraLP3[[#All],[CÓDIGO]:[PRODUCTO FOCO]],29,0)</f>
        <v>2955.7595993322202</v>
      </c>
    </row>
    <row r="1315" spans="1:10" x14ac:dyDescent="0.35">
      <c r="A1315" s="54" t="s">
        <v>3160</v>
      </c>
      <c r="B1315" s="43">
        <v>150000699</v>
      </c>
      <c r="C1315" s="44" t="str">
        <f>+VLOOKUP(B1315,MaestraLP3[[#All],[CÓDIGO]:[PRODUCTO FOCO]],7,0)</f>
        <v>DESECHABLES</v>
      </c>
      <c r="D1315" s="46" t="str">
        <f>+VLOOKUP(B1315,MaestraLP3[[#All],[CÓDIGO]:[PRODUCTO FOCO]],8,0)</f>
        <v>ROLLO FILM 45 cm x 1400 m</v>
      </c>
      <c r="E1315" s="54" t="s">
        <v>3161</v>
      </c>
      <c r="F1315" s="54" t="s">
        <v>3162</v>
      </c>
      <c r="G1315" s="62" t="e">
        <f>+VLOOKUP(B1315,MaestraLP3[[#All],[CÓDIGO]:[PRODUCTO FOCO]],30,0)*100+0.1</f>
        <v>#VALUE!</v>
      </c>
      <c r="H1315" s="44" t="s">
        <v>3163</v>
      </c>
      <c r="I1315" s="44" t="s">
        <v>3163</v>
      </c>
      <c r="J1315">
        <f>+VLOOKUP(B1315,MaestraLP3[[#All],[CÓDIGO]:[PRODUCTO FOCO]],29,0)</f>
        <v>2205.8571428571427</v>
      </c>
    </row>
    <row r="1316" spans="1:10" x14ac:dyDescent="0.35">
      <c r="A1316" s="54" t="s">
        <v>3160</v>
      </c>
      <c r="B1316" s="43">
        <v>105000600</v>
      </c>
      <c r="C1316" s="44" t="str">
        <f>+VLOOKUP(B1316,MaestraLP3[[#All],[CÓDIGO]:[PRODUCTO FOCO]],7,0)</f>
        <v>DESECHABLES</v>
      </c>
      <c r="D1316" s="46" t="str">
        <f>+VLOOKUP(B1316,MaestraLP3[[#All],[CÓDIGO]:[PRODUCTO FOCO]],8,0)</f>
        <v>ROLLO FILM 45 cm x 600 m</v>
      </c>
      <c r="E1316" s="54" t="s">
        <v>3161</v>
      </c>
      <c r="F1316" s="54" t="s">
        <v>3162</v>
      </c>
      <c r="G1316" s="62" t="e">
        <f>+VLOOKUP(B1316,MaestraLP3[[#All],[CÓDIGO]:[PRODUCTO FOCO]],30,0)*100+0.1</f>
        <v>#VALUE!</v>
      </c>
      <c r="H1316" s="44" t="s">
        <v>3163</v>
      </c>
      <c r="I1316" s="44" t="s">
        <v>3163</v>
      </c>
      <c r="J1316">
        <f>+VLOOKUP(B1316,MaestraLP3[[#All],[CÓDIGO]:[PRODUCTO FOCO]],29,0)</f>
        <v>2688.422</v>
      </c>
    </row>
    <row r="1317" spans="1:10" x14ac:dyDescent="0.35">
      <c r="A1317" s="54" t="s">
        <v>3160</v>
      </c>
      <c r="B1317" s="43">
        <v>104534710</v>
      </c>
      <c r="C1317" s="44" t="str">
        <f>+VLOOKUP(B1317,MaestraLP3[[#All],[CÓDIGO]:[PRODUCTO FOCO]],7,0)</f>
        <v>DISPENSADORES</v>
      </c>
      <c r="D1317" s="46" t="str">
        <f>+VLOOKUP(B1317,MaestraLP3[[#All],[CÓDIGO]:[PRODUCTO FOCO]],8,0)</f>
        <v>DISPENSADOR DE SALSAS 4 l</v>
      </c>
      <c r="E1317" s="54" t="s">
        <v>3161</v>
      </c>
      <c r="F1317" s="54" t="s">
        <v>3162</v>
      </c>
      <c r="G1317" s="62" t="e">
        <f>+VLOOKUP(B1317,MaestraLP3[[#All],[CÓDIGO]:[PRODUCTO FOCO]],30,0)*100+0.1</f>
        <v>#VALUE!</v>
      </c>
      <c r="H1317" s="44" t="s">
        <v>3163</v>
      </c>
      <c r="I1317" s="44" t="s">
        <v>3163</v>
      </c>
      <c r="J1317">
        <f>+VLOOKUP(B1317,MaestraLP3[[#All],[CÓDIGO]:[PRODUCTO FOCO]],29,0)</f>
        <v>100329.03225806452</v>
      </c>
    </row>
    <row r="1318" spans="1:10" x14ac:dyDescent="0.35">
      <c r="A1318" s="54" t="s">
        <v>3160</v>
      </c>
      <c r="B1318" s="43">
        <v>104538860</v>
      </c>
      <c r="C1318" s="44" t="str">
        <f>+VLOOKUP(B1318,MaestraLP3[[#All],[CÓDIGO]:[PRODUCTO FOCO]],7,0)</f>
        <v>PRODUCTOS DE LIMPIEZA</v>
      </c>
      <c r="D1318" s="46" t="str">
        <f>+VLOOKUP(B1318,MaestraLP3[[#All],[CÓDIGO]:[PRODUCTO FOCO]],8,0)</f>
        <v>DESINFECTANTE LPU AD CLEAN 5 LTS</v>
      </c>
      <c r="E1318" s="54" t="s">
        <v>3161</v>
      </c>
      <c r="F1318" s="54" t="s">
        <v>3162</v>
      </c>
      <c r="G1318" s="62" t="e">
        <f>+VLOOKUP(B1318,MaestraLP3[[#All],[CÓDIGO]:[PRODUCTO FOCO]],30,0)*100+0.1</f>
        <v>#VALUE!</v>
      </c>
      <c r="H1318" s="44" t="s">
        <v>3163</v>
      </c>
      <c r="I1318" s="44" t="s">
        <v>3163</v>
      </c>
      <c r="J1318">
        <f>+VLOOKUP(B1318,MaestraLP3[[#All],[CÓDIGO]:[PRODUCTO FOCO]],29,0)</f>
        <v>1150</v>
      </c>
    </row>
    <row r="1319" spans="1:10" x14ac:dyDescent="0.35">
      <c r="A1319" s="54" t="s">
        <v>3160</v>
      </c>
      <c r="B1319" s="43">
        <v>104538850</v>
      </c>
      <c r="C1319" s="44" t="str">
        <f>+VLOOKUP(B1319,MaestraLP3[[#All],[CÓDIGO]:[PRODUCTO FOCO]],7,0)</f>
        <v>PRODUCTOS DE LIMPIEZA</v>
      </c>
      <c r="D1319" s="46" t="str">
        <f>+VLOOKUP(B1319,MaestraLP3[[#All],[CÓDIGO]:[PRODUCTO FOCO]],8,0)</f>
        <v>DESENGRASANTE LPU AD CLEAN 5 lts</v>
      </c>
      <c r="E1319" s="54" t="s">
        <v>3161</v>
      </c>
      <c r="F1319" s="54" t="s">
        <v>3162</v>
      </c>
      <c r="G1319" s="62" t="e">
        <f>+VLOOKUP(B1319,MaestraLP3[[#All],[CÓDIGO]:[PRODUCTO FOCO]],30,0)*100+0.1</f>
        <v>#VALUE!</v>
      </c>
      <c r="H1319" s="44" t="s">
        <v>3163</v>
      </c>
      <c r="I1319" s="44" t="s">
        <v>3163</v>
      </c>
      <c r="J1319">
        <f>+VLOOKUP(B1319,MaestraLP3[[#All],[CÓDIGO]:[PRODUCTO FOCO]],29,0)</f>
        <v>1103.4000000000001</v>
      </c>
    </row>
    <row r="1320" spans="1:10" x14ac:dyDescent="0.35">
      <c r="A1320" s="54" t="s">
        <v>3160</v>
      </c>
      <c r="B1320" s="43">
        <v>150000298</v>
      </c>
      <c r="C1320" s="44" t="str">
        <f>+VLOOKUP(B1320,MaestraLP3[[#All],[CÓDIGO]:[PRODUCTO FOCO]],7,0)</f>
        <v>PRODUCTOS DE LIMPIEZA</v>
      </c>
      <c r="D1320" s="46" t="str">
        <f>+VLOOKUP(B1320,MaestraLP3[[#All],[CÓDIGO]:[PRODUCTO FOCO]],8,0)</f>
        <v>ESPONJA LAVALOZA VIRUTEX 4 uds.</v>
      </c>
      <c r="E1320" s="54" t="s">
        <v>3161</v>
      </c>
      <c r="F1320" s="54" t="s">
        <v>3162</v>
      </c>
      <c r="G1320" s="62" t="e">
        <f>+VLOOKUP(B1320,MaestraLP3[[#All],[CÓDIGO]:[PRODUCTO FOCO]],30,0)*100+0.1</f>
        <v>#VALUE!</v>
      </c>
      <c r="H1320" s="44" t="s">
        <v>3163</v>
      </c>
      <c r="I1320" s="44" t="s">
        <v>3163</v>
      </c>
      <c r="J1320">
        <f>+VLOOKUP(B1320,MaestraLP3[[#All],[CÓDIGO]:[PRODUCTO FOCO]],29,0)</f>
        <v>4249.4666666666672</v>
      </c>
    </row>
    <row r="1321" spans="1:10" x14ac:dyDescent="0.35">
      <c r="A1321" s="54" t="s">
        <v>3160</v>
      </c>
      <c r="B1321" s="43">
        <v>104538840</v>
      </c>
      <c r="C1321" s="44" t="str">
        <f>+VLOOKUP(B1321,MaestraLP3[[#All],[CÓDIGO]:[PRODUCTO FOCO]],7,0)</f>
        <v>PRODUCTOS DE LIMPIEZA</v>
      </c>
      <c r="D1321" s="46" t="str">
        <f>+VLOOKUP(B1321,MaestraLP3[[#All],[CÓDIGO]:[PRODUCTO FOCO]],8,0)</f>
        <v>FOODS AD CLEAN 5 lts</v>
      </c>
      <c r="E1321" s="54" t="s">
        <v>3161</v>
      </c>
      <c r="F1321" s="54" t="s">
        <v>3162</v>
      </c>
      <c r="G1321" s="62" t="e">
        <f>+VLOOKUP(B1321,MaestraLP3[[#All],[CÓDIGO]:[PRODUCTO FOCO]],30,0)*100+0.1</f>
        <v>#VALUE!</v>
      </c>
      <c r="H1321" s="44" t="s">
        <v>3163</v>
      </c>
      <c r="I1321" s="44" t="s">
        <v>3163</v>
      </c>
      <c r="J1321">
        <f>+VLOOKUP(B1321,MaestraLP3[[#All],[CÓDIGO]:[PRODUCTO FOCO]],29,0)</f>
        <v>1402</v>
      </c>
    </row>
    <row r="1322" spans="1:10" x14ac:dyDescent="0.35">
      <c r="A1322" s="54" t="s">
        <v>3160</v>
      </c>
      <c r="B1322" s="43">
        <v>104538830</v>
      </c>
      <c r="C1322" s="44" t="str">
        <f>+VLOOKUP(B1322,MaestraLP3[[#All],[CÓDIGO]:[PRODUCTO FOCO]],7,0)</f>
        <v>PRODUCTOS DE LIMPIEZA</v>
      </c>
      <c r="D1322" s="46" t="str">
        <f>+VLOOKUP(B1322,MaestraLP3[[#All],[CÓDIGO]:[PRODUCTO FOCO]],8,0)</f>
        <v>LAVALOZAS LPU AD CLEAN 5 lts</v>
      </c>
      <c r="E1322" s="54" t="s">
        <v>3161</v>
      </c>
      <c r="F1322" s="54" t="s">
        <v>3162</v>
      </c>
      <c r="G1322" s="62" t="e">
        <f>+VLOOKUP(B1322,MaestraLP3[[#All],[CÓDIGO]:[PRODUCTO FOCO]],30,0)*100+0.1</f>
        <v>#VALUE!</v>
      </c>
      <c r="H1322" s="44" t="s">
        <v>3163</v>
      </c>
      <c r="I1322" s="44" t="s">
        <v>3163</v>
      </c>
      <c r="J1322">
        <f>+VLOOKUP(B1322,MaestraLP3[[#All],[CÓDIGO]:[PRODUCTO FOCO]],29,0)</f>
        <v>751.99999999999989</v>
      </c>
    </row>
    <row r="1323" spans="1:10" x14ac:dyDescent="0.35">
      <c r="A1323" s="54" t="s">
        <v>3160</v>
      </c>
      <c r="B1323" s="43">
        <v>104540030</v>
      </c>
      <c r="C1323" s="44" t="str">
        <f>+VLOOKUP(B1323,MaestraLP3[[#All],[CÓDIGO]:[PRODUCTO FOCO]],7,0)</f>
        <v>PRODUCTOS DE LIMPIEZA</v>
      </c>
      <c r="D1323" s="46" t="str">
        <f>+VLOOKUP(B1323,MaestraLP3[[#All],[CÓDIGO]:[PRODUCTO FOCO]],8,0)</f>
        <v>PAÑO ESPONJA NATURAL VIRUTEX 3 UDS</v>
      </c>
      <c r="E1323" s="54" t="s">
        <v>3161</v>
      </c>
      <c r="F1323" s="54" t="s">
        <v>3162</v>
      </c>
      <c r="G1323" s="62" t="e">
        <f>+VLOOKUP(B1323,MaestraLP3[[#All],[CÓDIGO]:[PRODUCTO FOCO]],30,0)*100+0.1</f>
        <v>#VALUE!</v>
      </c>
      <c r="H1323" s="44" t="s">
        <v>3163</v>
      </c>
      <c r="I1323" s="44" t="s">
        <v>3163</v>
      </c>
      <c r="J1323">
        <f>+VLOOKUP(B1323,MaestraLP3[[#All],[CÓDIGO]:[PRODUCTO FOCO]],29,0)</f>
        <v>7777.7777777777774</v>
      </c>
    </row>
    <row r="1324" spans="1:10" x14ac:dyDescent="0.35">
      <c r="A1324" s="54" t="s">
        <v>3160</v>
      </c>
      <c r="B1324" s="43">
        <v>150000303</v>
      </c>
      <c r="C1324" s="44" t="str">
        <f>+VLOOKUP(B1324,MaestraLP3[[#All],[CÓDIGO]:[PRODUCTO FOCO]],7,0)</f>
        <v>PRODUCTOS DE LIMPIEZA</v>
      </c>
      <c r="D1324" s="46" t="str">
        <f>+VLOOKUP(B1324,MaestraLP3[[#All],[CÓDIGO]:[PRODUCTO FOCO]],8,0)</f>
        <v>PAÑO LIMPIEZA MULTIUSO VIRUTEX 3 uds.</v>
      </c>
      <c r="E1324" s="54" t="s">
        <v>3161</v>
      </c>
      <c r="F1324" s="54" t="s">
        <v>3162</v>
      </c>
      <c r="G1324" s="62" t="e">
        <f>+VLOOKUP(B1324,MaestraLP3[[#All],[CÓDIGO]:[PRODUCTO FOCO]],30,0)*100+0.1</f>
        <v>#VALUE!</v>
      </c>
      <c r="H1324" s="44" t="s">
        <v>3163</v>
      </c>
      <c r="I1324" s="44" t="s">
        <v>3163</v>
      </c>
      <c r="J1324">
        <f>+VLOOKUP(B1324,MaestraLP3[[#All],[CÓDIGO]:[PRODUCTO FOCO]],29,0)</f>
        <v>12378.999999999996</v>
      </c>
    </row>
    <row r="1325" spans="1:10" x14ac:dyDescent="0.35">
      <c r="A1325" s="54" t="s">
        <v>3160</v>
      </c>
      <c r="B1325" s="43">
        <v>104525180</v>
      </c>
      <c r="C1325" s="44" t="str">
        <f>+VLOOKUP(B1325,MaestraLP3[[#All],[CÓDIGO]:[PRODUCTO FOCO]],7,0)</f>
        <v>PRODUCTOS DE LIMPIEZA</v>
      </c>
      <c r="D1325" s="46" t="str">
        <f>+VLOOKUP(B1325,MaestraLP3[[#All],[CÓDIGO]:[PRODUCTO FOCO]],8,0)</f>
        <v>TOALLAS DESINFECTANTES VIRUTEX 35 uds.</v>
      </c>
      <c r="E1325" s="54" t="s">
        <v>3161</v>
      </c>
      <c r="F1325" s="54" t="s">
        <v>3162</v>
      </c>
      <c r="G1325" s="62" t="e">
        <f>+VLOOKUP(B1325,MaestraLP3[[#All],[CÓDIGO]:[PRODUCTO FOCO]],30,0)*100+0.1</f>
        <v>#VALUE!</v>
      </c>
      <c r="H1325" s="44" t="s">
        <v>3163</v>
      </c>
      <c r="I1325" s="44" t="s">
        <v>3163</v>
      </c>
      <c r="J1325">
        <f>+VLOOKUP(B1325,MaestraLP3[[#All],[CÓDIGO]:[PRODUCTO FOCO]],29,0)</f>
        <v>7133.3333333333339</v>
      </c>
    </row>
    <row r="1326" spans="1:10" x14ac:dyDescent="0.35">
      <c r="A1326" s="54" t="s">
        <v>3160</v>
      </c>
      <c r="B1326" s="43">
        <v>104526620</v>
      </c>
      <c r="C1326" s="44" t="str">
        <f>+VLOOKUP(B1326,MaestraLP3[[#All],[CÓDIGO]:[PRODUCTO FOCO]],7,0)</f>
        <v>PRODUCTOS DE LIMPIEZA</v>
      </c>
      <c r="D1326" s="46" t="str">
        <f>+VLOOKUP(B1326,MaestraLP3[[#All],[CÓDIGO]:[PRODUCTO FOCO]],8,0)</f>
        <v>TOALLAS DESINFECTANTES VIRUTEX 50 uds.</v>
      </c>
      <c r="E1326" s="54" t="s">
        <v>3161</v>
      </c>
      <c r="F1326" s="54" t="s">
        <v>3162</v>
      </c>
      <c r="G1326" s="62" t="e">
        <f>+VLOOKUP(B1326,MaestraLP3[[#All],[CÓDIGO]:[PRODUCTO FOCO]],30,0)*100+0.1</f>
        <v>#VALUE!</v>
      </c>
      <c r="H1326" s="44" t="s">
        <v>3163</v>
      </c>
      <c r="I1326" s="44" t="s">
        <v>3163</v>
      </c>
      <c r="J1326">
        <f>+VLOOKUP(B1326,MaestraLP3[[#All],[CÓDIGO]:[PRODUCTO FOCO]],29,0)</f>
        <v>2738.5620915032682</v>
      </c>
    </row>
    <row r="1327" spans="1:10" x14ac:dyDescent="0.35">
      <c r="A1327" s="54" t="s">
        <v>3160</v>
      </c>
      <c r="B1327" s="43">
        <v>150000305</v>
      </c>
      <c r="C1327" s="44" t="str">
        <f>+VLOOKUP(B1327,MaestraLP3[[#All],[CÓDIGO]:[PRODUCTO FOCO]],7,0)</f>
        <v>PRODUCTOS DE LIMPIEZA</v>
      </c>
      <c r="D1327" s="46" t="str">
        <f>+VLOOKUP(B1327,MaestraLP3[[#All],[CÓDIGO]:[PRODUCTO FOCO]],8,0)</f>
        <v>TRAPERO DOBLE C/OJAL 50X50 VIRUTEX</v>
      </c>
      <c r="E1327" s="54" t="s">
        <v>3161</v>
      </c>
      <c r="F1327" s="54" t="s">
        <v>3162</v>
      </c>
      <c r="G1327" s="62" t="e">
        <f>+VLOOKUP(B1327,MaestraLP3[[#All],[CÓDIGO]:[PRODUCTO FOCO]],30,0)*100+0.1</f>
        <v>#VALUE!</v>
      </c>
      <c r="H1327" s="44" t="s">
        <v>3163</v>
      </c>
      <c r="I1327" s="44" t="s">
        <v>3163</v>
      </c>
      <c r="J1327">
        <f>+VLOOKUP(B1327,MaestraLP3[[#All],[CÓDIGO]:[PRODUCTO FOCO]],29,0)</f>
        <v>2689.0000000000005</v>
      </c>
    </row>
    <row r="1328" spans="1:10" x14ac:dyDescent="0.35">
      <c r="A1328" s="54" t="s">
        <v>3160</v>
      </c>
      <c r="B1328" s="43">
        <v>150000306</v>
      </c>
      <c r="C1328" s="44" t="str">
        <f>+VLOOKUP(B1328,MaestraLP3[[#All],[CÓDIGO]:[PRODUCTO FOCO]],7,0)</f>
        <v>PRODUCTOS DE LIMPIEZA</v>
      </c>
      <c r="D1328" s="46" t="str">
        <f>+VLOOKUP(B1328,MaestraLP3[[#All],[CÓDIGO]:[PRODUCTO FOCO]],8,0)</f>
        <v>TRAPERO SIMPLE C/OJAL 50X50 VIRUTEX</v>
      </c>
      <c r="E1328" s="54" t="s">
        <v>3161</v>
      </c>
      <c r="F1328" s="54" t="s">
        <v>3162</v>
      </c>
      <c r="G1328" s="62" t="e">
        <f>+VLOOKUP(B1328,MaestraLP3[[#All],[CÓDIGO]:[PRODUCTO FOCO]],30,0)*100+0.1</f>
        <v>#VALUE!</v>
      </c>
      <c r="H1328" s="44" t="s">
        <v>3163</v>
      </c>
      <c r="I1328" s="44" t="s">
        <v>3163</v>
      </c>
      <c r="J1328">
        <f>+VLOOKUP(B1328,MaestraLP3[[#All],[CÓDIGO]:[PRODUCTO FOCO]],29,0)</f>
        <v>2844.3373493975901</v>
      </c>
    </row>
    <row r="1329" spans="1:10" x14ac:dyDescent="0.35">
      <c r="A1329" s="54" t="s">
        <v>3160</v>
      </c>
      <c r="B1329" s="43">
        <v>150000908</v>
      </c>
      <c r="C1329" s="44" t="str">
        <f>+VLOOKUP(B1329,MaestraLP3[[#All],[CÓDIGO]:[PRODUCTO FOCO]],7,0)</f>
        <v>PRODUCTOS DE LIMPIEZA</v>
      </c>
      <c r="D1329" s="46" t="str">
        <f>+VLOOKUP(B1329,MaestraLP3[[#All],[CÓDIGO]:[PRODUCTO FOCO]],8,0)</f>
        <v>VIRUTILLA ACERO GALVANIZADA N2</v>
      </c>
      <c r="E1329" s="54" t="s">
        <v>3161</v>
      </c>
      <c r="F1329" s="54" t="s">
        <v>3162</v>
      </c>
      <c r="G1329" s="62" t="e">
        <f>+VLOOKUP(B1329,MaestraLP3[[#All],[CÓDIGO]:[PRODUCTO FOCO]],30,0)*100+0.1</f>
        <v>#VALUE!</v>
      </c>
      <c r="H1329" s="44" t="s">
        <v>3163</v>
      </c>
      <c r="I1329" s="44" t="s">
        <v>3163</v>
      </c>
      <c r="J1329">
        <f>+VLOOKUP(B1329,MaestraLP3[[#All],[CÓDIGO]:[PRODUCTO FOCO]],29,0)</f>
        <v>16094.166666666666</v>
      </c>
    </row>
    <row r="1330" spans="1:10" x14ac:dyDescent="0.35">
      <c r="A1330" s="54" t="s">
        <v>3160</v>
      </c>
      <c r="B1330" s="43">
        <v>104531640</v>
      </c>
      <c r="C1330" s="44" t="str">
        <f>+VLOOKUP(B1330,MaestraLP3[[#All],[CÓDIGO]:[PRODUCTO FOCO]],7,0)</f>
        <v>PRODUCTOS TISSUE</v>
      </c>
      <c r="D1330" s="46" t="str">
        <f>+VLOOKUP(B1330,MaestraLP3[[#All],[CÓDIGO]:[PRODUCTO FOCO]],8,0)</f>
        <v>TOALLA EXCELLENCE 2H 24M 2 UN</v>
      </c>
      <c r="E1330" s="54" t="s">
        <v>3161</v>
      </c>
      <c r="F1330" s="54" t="s">
        <v>3162</v>
      </c>
      <c r="G1330" s="62" t="e">
        <f>+VLOOKUP(B1330,MaestraLP3[[#All],[CÓDIGO]:[PRODUCTO FOCO]],30,0)*100+0.1</f>
        <v>#VALUE!</v>
      </c>
      <c r="H1330" s="44" t="s">
        <v>3163</v>
      </c>
      <c r="I1330" s="44" t="s">
        <v>3163</v>
      </c>
      <c r="J1330">
        <f>+VLOOKUP(B1330,MaestraLP3[[#All],[CÓDIGO]:[PRODUCTO FOCO]],29,0)</f>
        <v>1376.25</v>
      </c>
    </row>
    <row r="1331" spans="1:10" x14ac:dyDescent="0.35">
      <c r="A1331" s="54" t="s">
        <v>3160</v>
      </c>
      <c r="B1331" s="43">
        <v>105200930</v>
      </c>
      <c r="C1331" s="44" t="str">
        <f>+VLOOKUP(B1331,MaestraLP3[[#All],[CÓDIGO]:[PRODUCTO FOCO]],7,0)</f>
        <v>PRODUCTOS TISSUE</v>
      </c>
      <c r="D1331" s="46" t="str">
        <f>+VLOOKUP(B1331,MaestraLP3[[#All],[CÓDIGO]:[PRODUCTO FOCO]],8,0)</f>
        <v>40844 TOALLA 2H EXCELLENCE DOBLADA 200 u</v>
      </c>
      <c r="E1331" s="54" t="s">
        <v>3161</v>
      </c>
      <c r="F1331" s="54" t="s">
        <v>3162</v>
      </c>
      <c r="G1331" s="62" t="e">
        <f>+VLOOKUP(B1331,MaestraLP3[[#All],[CÓDIGO]:[PRODUCTO FOCO]],30,0)*100+0.1</f>
        <v>#VALUE!</v>
      </c>
      <c r="H1331" s="44" t="s">
        <v>3163</v>
      </c>
      <c r="I1331" s="44" t="s">
        <v>3163</v>
      </c>
      <c r="J1331">
        <f>+VLOOKUP(B1331,MaestraLP3[[#All],[CÓDIGO]:[PRODUCTO FOCO]],29,0)</f>
        <v>1598.4444444444446</v>
      </c>
    </row>
    <row r="1332" spans="1:10" x14ac:dyDescent="0.35">
      <c r="A1332" s="54" t="s">
        <v>3160</v>
      </c>
      <c r="B1332" s="43">
        <v>104527500</v>
      </c>
      <c r="C1332" s="44" t="str">
        <f>+VLOOKUP(B1332,MaestraLP3[[#All],[CÓDIGO]:[PRODUCTO FOCO]],7,0)</f>
        <v>PRODUCTOS TISSUE</v>
      </c>
      <c r="D1332" s="46" t="str">
        <f>+VLOOKUP(B1332,MaestraLP3[[#All],[CÓDIGO]:[PRODUCTO FOCO]],8,0)</f>
        <v>PAPEL HIGIENICO EXCELLEN 2H 250 M 6 UN</v>
      </c>
      <c r="E1332" s="54" t="s">
        <v>3161</v>
      </c>
      <c r="F1332" s="54" t="s">
        <v>3162</v>
      </c>
      <c r="G1332" s="62" t="e">
        <f>+VLOOKUP(B1332,MaestraLP3[[#All],[CÓDIGO]:[PRODUCTO FOCO]],30,0)*100+0.1</f>
        <v>#VALUE!</v>
      </c>
      <c r="H1332" s="44" t="s">
        <v>3163</v>
      </c>
      <c r="I1332" s="44" t="s">
        <v>3163</v>
      </c>
      <c r="J1332">
        <f>+VLOOKUP(B1332,MaestraLP3[[#All],[CÓDIGO]:[PRODUCTO FOCO]],29,0)</f>
        <v>2412</v>
      </c>
    </row>
    <row r="1333" spans="1:10" x14ac:dyDescent="0.35">
      <c r="A1333" s="54" t="s">
        <v>3160</v>
      </c>
      <c r="B1333" s="43">
        <v>104526710</v>
      </c>
      <c r="C1333" s="44" t="str">
        <f>+VLOOKUP(B1333,MaestraLP3[[#All],[CÓDIGO]:[PRODUCTO FOCO]],7,0)</f>
        <v>PRODUCTOS TISSUE</v>
      </c>
      <c r="D1333" s="46" t="str">
        <f>+VLOOKUP(B1333,MaestraLP3[[#All],[CÓDIGO]:[PRODUCTO FOCO]],8,0)</f>
        <v>PAPEL HIGIENICO EXCELLENCE 2H 20M 16 UN</v>
      </c>
      <c r="E1333" s="54" t="s">
        <v>3161</v>
      </c>
      <c r="F1333" s="54" t="s">
        <v>3162</v>
      </c>
      <c r="G1333" s="62" t="e">
        <f>+VLOOKUP(B1333,MaestraLP3[[#All],[CÓDIGO]:[PRODUCTO FOCO]],30,0)*100+0.1</f>
        <v>#VALUE!</v>
      </c>
      <c r="H1333" s="44" t="s">
        <v>3163</v>
      </c>
      <c r="I1333" s="44" t="s">
        <v>3163</v>
      </c>
      <c r="J1333">
        <f>+VLOOKUP(B1333,MaestraLP3[[#All],[CÓDIGO]:[PRODUCTO FOCO]],29,0)</f>
        <v>1359.8399599899974</v>
      </c>
    </row>
    <row r="1334" spans="1:10" x14ac:dyDescent="0.35">
      <c r="A1334" s="54" t="s">
        <v>3160</v>
      </c>
      <c r="B1334" s="43">
        <v>150002051</v>
      </c>
      <c r="C1334" s="44" t="str">
        <f>+VLOOKUP(B1334,MaestraLP3[[#All],[CÓDIGO]:[PRODUCTO FOCO]],7,0)</f>
        <v>PRODUCTOS TISSUE</v>
      </c>
      <c r="D1334" s="46" t="str">
        <f>+VLOOKUP(B1334,MaestraLP3[[#All],[CÓDIGO]:[PRODUCTO FOCO]],8,0)</f>
        <v>85116 SERV INTERFOLIADA 2H 400 uds.</v>
      </c>
      <c r="E1334" s="54" t="s">
        <v>3161</v>
      </c>
      <c r="F1334" s="54" t="s">
        <v>3162</v>
      </c>
      <c r="G1334" s="62" t="e">
        <f>+VLOOKUP(B1334,MaestraLP3[[#All],[CÓDIGO]:[PRODUCTO FOCO]],30,0)*100+0.1</f>
        <v>#VALUE!</v>
      </c>
      <c r="H1334" s="44" t="s">
        <v>3163</v>
      </c>
      <c r="I1334" s="44" t="s">
        <v>3163</v>
      </c>
      <c r="J1334">
        <f>+VLOOKUP(B1334,MaestraLP3[[#All],[CÓDIGO]:[PRODUCTO FOCO]],29,0)</f>
        <v>2613.8740740740741</v>
      </c>
    </row>
    <row r="1335" spans="1:10" x14ac:dyDescent="0.35">
      <c r="A1335" s="54" t="s">
        <v>3160</v>
      </c>
      <c r="B1335" s="43">
        <v>104532560</v>
      </c>
      <c r="C1335" s="44" t="str">
        <f>+VLOOKUP(B1335,MaestraLP3[[#All],[CÓDIGO]:[PRODUCTO FOCO]],7,0)</f>
        <v>PRODUCTOS TISSUE</v>
      </c>
      <c r="D1335" s="46" t="str">
        <f>+VLOOKUP(B1335,MaestraLP3[[#All],[CÓDIGO]:[PRODUCTO FOCO]],8,0)</f>
        <v>SERVILLETA RESTAURANT 1H 30x33CM 200 UN</v>
      </c>
      <c r="E1335" s="54" t="s">
        <v>3161</v>
      </c>
      <c r="F1335" s="54" t="s">
        <v>3162</v>
      </c>
      <c r="G1335" s="62" t="e">
        <f>+VLOOKUP(B1335,MaestraLP3[[#All],[CÓDIGO]:[PRODUCTO FOCO]],30,0)*100+0.1</f>
        <v>#VALUE!</v>
      </c>
      <c r="H1335" s="44" t="s">
        <v>3163</v>
      </c>
      <c r="I1335" s="44" t="s">
        <v>3163</v>
      </c>
      <c r="J1335">
        <f>+VLOOKUP(B1335,MaestraLP3[[#All],[CÓDIGO]:[PRODUCTO FOCO]],29,0)</f>
        <v>1963.5949943117178</v>
      </c>
    </row>
    <row r="1336" spans="1:10" x14ac:dyDescent="0.35">
      <c r="A1336" s="54" t="s">
        <v>3160</v>
      </c>
      <c r="B1336" s="43">
        <v>104532210</v>
      </c>
      <c r="C1336" s="44" t="str">
        <f>+VLOOKUP(B1336,MaestraLP3[[#All],[CÓDIGO]:[PRODUCTO FOCO]],7,0)</f>
        <v>PRODUCTOS TISSUE</v>
      </c>
      <c r="D1336" s="46" t="str">
        <f>+VLOOKUP(B1336,MaestraLP3[[#All],[CÓDIGO]:[PRODUCTO FOCO]],8,0)</f>
        <v>SERVILLETA RESTAURANT 1H 22x23CM 160 UN</v>
      </c>
      <c r="E1336" s="54" t="s">
        <v>3161</v>
      </c>
      <c r="F1336" s="54" t="s">
        <v>3162</v>
      </c>
      <c r="G1336" s="62" t="e">
        <f>+VLOOKUP(B1336,MaestraLP3[[#All],[CÓDIGO]:[PRODUCTO FOCO]],30,0)*100+0.1</f>
        <v>#VALUE!</v>
      </c>
      <c r="H1336" s="44" t="s">
        <v>3163</v>
      </c>
      <c r="I1336" s="44" t="s">
        <v>3163</v>
      </c>
      <c r="J1336">
        <f>+VLOOKUP(B1336,MaestraLP3[[#All],[CÓDIGO]:[PRODUCTO FOCO]],29,0)</f>
        <v>1914.2857142857144</v>
      </c>
    </row>
    <row r="1337" spans="1:10" x14ac:dyDescent="0.35">
      <c r="A1337" s="54" t="s">
        <v>3160</v>
      </c>
      <c r="B1337" s="43">
        <v>104531440</v>
      </c>
      <c r="C1337" s="44" t="str">
        <f>+VLOOKUP(B1337,MaestraLP3[[#All],[CÓDIGO]:[PRODUCTO FOCO]],7,0)</f>
        <v>PRODUCTOS TISSUE</v>
      </c>
      <c r="D1337" s="46" t="str">
        <f>+VLOOKUP(B1337,MaestraLP3[[#All],[CÓDIGO]:[PRODUCTO FOCO]],8,0)</f>
        <v>SERVILLETA INTERFOLIADA 15X9CM 300 UN</v>
      </c>
      <c r="E1337" s="54" t="s">
        <v>3161</v>
      </c>
      <c r="F1337" s="54" t="s">
        <v>3162</v>
      </c>
      <c r="G1337" s="62" t="e">
        <f>+VLOOKUP(B1337,MaestraLP3[[#All],[CÓDIGO]:[PRODUCTO FOCO]],30,0)*100+0.1</f>
        <v>#VALUE!</v>
      </c>
      <c r="H1337" s="44" t="s">
        <v>3163</v>
      </c>
      <c r="I1337" s="44" t="s">
        <v>3163</v>
      </c>
      <c r="J1337">
        <f>+VLOOKUP(B1337,MaestraLP3[[#All],[CÓDIGO]:[PRODUCTO FOCO]],29,0)</f>
        <v>1665</v>
      </c>
    </row>
    <row r="1338" spans="1:10" x14ac:dyDescent="0.35">
      <c r="A1338" s="54" t="s">
        <v>3160</v>
      </c>
      <c r="B1338" s="43">
        <v>201300001</v>
      </c>
      <c r="C1338" s="44" t="str">
        <f>+VLOOKUP(B1338,MaestraLP3[[#All],[CÓDIGO]:[PRODUCTO FOCO]],7,0)</f>
        <v>CAFES DE GRANO ENTERO</v>
      </c>
      <c r="D1338" s="46" t="str">
        <f>+VLOOKUP(B1338,MaestraLP3[[#All],[CÓDIGO]:[PRODUCTO FOCO]],8,0)</f>
        <v>CAFE ENTERO COPACABANA ROBUSTA 500 g</v>
      </c>
      <c r="E1338" s="54" t="s">
        <v>3161</v>
      </c>
      <c r="F1338" s="54" t="s">
        <v>3162</v>
      </c>
      <c r="G1338" s="62" t="e">
        <f>+VLOOKUP(B1338,MaestraLP3[[#All],[CÓDIGO]:[PRODUCTO FOCO]],30,0)*100+0.1</f>
        <v>#VALUE!</v>
      </c>
      <c r="H1338" s="44" t="s">
        <v>3163</v>
      </c>
      <c r="I1338" s="44" t="s">
        <v>3163</v>
      </c>
      <c r="J1338">
        <f>+VLOOKUP(B1338,MaestraLP3[[#All],[CÓDIGO]:[PRODUCTO FOCO]],29,0)</f>
        <v>6239.9560000000001</v>
      </c>
    </row>
    <row r="1339" spans="1:10" x14ac:dyDescent="0.35">
      <c r="A1339" s="54" t="s">
        <v>3160</v>
      </c>
      <c r="B1339" s="43">
        <v>104560910</v>
      </c>
      <c r="C1339" s="44" t="str">
        <f>+VLOOKUP(B1339,MaestraLP3[[#All],[CÓDIGO]:[PRODUCTO FOCO]],7,0)</f>
        <v>CAFES DE GRANO ENTERO</v>
      </c>
      <c r="D1339" s="46" t="str">
        <f>+VLOOKUP(B1339,MaestraLP3[[#All],[CÓDIGO]:[PRODUCTO FOCO]],8,0)</f>
        <v>CAFE ENTERO CREMA Y AROMA LAVAZZA 1 kg</v>
      </c>
      <c r="E1339" s="54" t="s">
        <v>3161</v>
      </c>
      <c r="F1339" s="54" t="s">
        <v>3162</v>
      </c>
      <c r="G1339" s="62" t="e">
        <f>+VLOOKUP(B1339,MaestraLP3[[#All],[CÓDIGO]:[PRODUCTO FOCO]],30,0)*100+0.1</f>
        <v>#VALUE!</v>
      </c>
      <c r="H1339" s="44" t="s">
        <v>3163</v>
      </c>
      <c r="I1339" s="44" t="s">
        <v>3163</v>
      </c>
      <c r="J1339">
        <f>+VLOOKUP(B1339,MaestraLP3[[#All],[CÓDIGO]:[PRODUCTO FOCO]],29,0)</f>
        <v>14463.393333333335</v>
      </c>
    </row>
    <row r="1340" spans="1:10" x14ac:dyDescent="0.35">
      <c r="A1340" s="54" t="s">
        <v>3160</v>
      </c>
      <c r="B1340" s="43">
        <v>104500330</v>
      </c>
      <c r="C1340" s="44" t="str">
        <f>+VLOOKUP(B1340,MaestraLP3[[#All],[CÓDIGO]:[PRODUCTO FOCO]],7,0)</f>
        <v>CAFES DE GRANO ENTERO</v>
      </c>
      <c r="D1340" s="46" t="str">
        <f>+VLOOKUP(B1340,MaestraLP3[[#All],[CÓDIGO]:[PRODUCTO FOCO]],8,0)</f>
        <v>CAFE ENTERO FILTRO CLASICO LAVAZZA 1 kg</v>
      </c>
      <c r="E1340" s="54" t="s">
        <v>3161</v>
      </c>
      <c r="F1340" s="54" t="s">
        <v>3162</v>
      </c>
      <c r="G1340" s="62" t="e">
        <f>+VLOOKUP(B1340,MaestraLP3[[#All],[CÓDIGO]:[PRODUCTO FOCO]],30,0)*100+0.1</f>
        <v>#VALUE!</v>
      </c>
      <c r="H1340" s="44" t="s">
        <v>3163</v>
      </c>
      <c r="I1340" s="44" t="s">
        <v>3163</v>
      </c>
      <c r="J1340">
        <f>+VLOOKUP(B1340,MaestraLP3[[#All],[CÓDIGO]:[PRODUCTO FOCO]],29,0)</f>
        <v>9042.9699999999993</v>
      </c>
    </row>
    <row r="1341" spans="1:10" x14ac:dyDescent="0.35">
      <c r="A1341" s="54" t="s">
        <v>3160</v>
      </c>
      <c r="B1341" s="43">
        <v>104514810</v>
      </c>
      <c r="C1341" s="44" t="str">
        <f>+VLOOKUP(B1341,MaestraLP3[[#All],[CÓDIGO]:[PRODUCTO FOCO]],7,0)</f>
        <v>CAFES DE GRANO ENTERO</v>
      </c>
      <c r="D1341" s="46" t="str">
        <f>+VLOOKUP(B1341,MaestraLP3[[#All],[CÓDIGO]:[PRODUCTO FOCO]],8,0)</f>
        <v>CAFE ENTERO GUSTO FORTE LAVAZZA 1 kg</v>
      </c>
      <c r="E1341" s="54" t="s">
        <v>3161</v>
      </c>
      <c r="F1341" s="54" t="s">
        <v>3162</v>
      </c>
      <c r="G1341" s="62" t="e">
        <f>+VLOOKUP(B1341,MaestraLP3[[#All],[CÓDIGO]:[PRODUCTO FOCO]],30,0)*100+0.1</f>
        <v>#VALUE!</v>
      </c>
      <c r="H1341" s="44" t="s">
        <v>3163</v>
      </c>
      <c r="I1341" s="44" t="s">
        <v>3163</v>
      </c>
      <c r="J1341">
        <f>+VLOOKUP(B1341,MaestraLP3[[#All],[CÓDIGO]:[PRODUCTO FOCO]],29,0)</f>
        <v>9283.41</v>
      </c>
    </row>
    <row r="1342" spans="1:10" x14ac:dyDescent="0.35">
      <c r="A1342" s="54" t="s">
        <v>3160</v>
      </c>
      <c r="B1342" s="43">
        <v>104524660</v>
      </c>
      <c r="C1342" s="44" t="str">
        <f>+VLOOKUP(B1342,MaestraLP3[[#All],[CÓDIGO]:[PRODUCTO FOCO]],7,0)</f>
        <v>CAFES DE GRANO ENTERO</v>
      </c>
      <c r="D1342" s="46" t="str">
        <f>+VLOOKUP(B1342,MaestraLP3[[#All],[CÓDIGO]:[PRODUCTO FOCO]],8,0)</f>
        <v>CAFE ENTERO TIERRA SEL LAVAZZA 1 kg</v>
      </c>
      <c r="E1342" s="54" t="s">
        <v>3161</v>
      </c>
      <c r="F1342" s="54" t="s">
        <v>3162</v>
      </c>
      <c r="G1342" s="62" t="e">
        <f>+VLOOKUP(B1342,MaestraLP3[[#All],[CÓDIGO]:[PRODUCTO FOCO]],30,0)*100+0.1</f>
        <v>#VALUE!</v>
      </c>
      <c r="H1342" s="44" t="s">
        <v>3163</v>
      </c>
      <c r="I1342" s="44" t="s">
        <v>3163</v>
      </c>
      <c r="J1342">
        <f>+VLOOKUP(B1342,MaestraLP3[[#All],[CÓDIGO]:[PRODUCTO FOCO]],29,0)</f>
        <v>14403.829999999996</v>
      </c>
    </row>
    <row r="1343" spans="1:10" x14ac:dyDescent="0.35">
      <c r="A1343" s="54" t="s">
        <v>3160</v>
      </c>
      <c r="B1343" s="43">
        <v>104519130</v>
      </c>
      <c r="C1343" s="44" t="str">
        <f>+VLOOKUP(B1343,MaestraLP3[[#All],[CÓDIGO]:[PRODUCTO FOCO]],7,0)</f>
        <v>CAFES DE GRANO ENTERO</v>
      </c>
      <c r="D1343" s="46" t="str">
        <f>+VLOOKUP(B1343,MaestraLP3[[#All],[CÓDIGO]:[PRODUCTO FOCO]],8,0)</f>
        <v>CAFE ORGANICO HUMECO LAVAZZA 1 KG</v>
      </c>
      <c r="E1343" s="54" t="s">
        <v>3161</v>
      </c>
      <c r="F1343" s="54" t="s">
        <v>3162</v>
      </c>
      <c r="G1343" s="62" t="e">
        <f>+VLOOKUP(B1343,MaestraLP3[[#All],[CÓDIGO]:[PRODUCTO FOCO]],30,0)*100+0.1</f>
        <v>#VALUE!</v>
      </c>
      <c r="H1343" s="44" t="s">
        <v>3163</v>
      </c>
      <c r="I1343" s="44" t="s">
        <v>3163</v>
      </c>
      <c r="J1343">
        <f>+VLOOKUP(B1343,MaestraLP3[[#All],[CÓDIGO]:[PRODUCTO FOCO]],29,0)</f>
        <v>15358.75</v>
      </c>
    </row>
    <row r="1344" spans="1:10" x14ac:dyDescent="0.35">
      <c r="A1344" s="54" t="s">
        <v>3160</v>
      </c>
      <c r="B1344" s="43">
        <v>104543070</v>
      </c>
      <c r="C1344" s="44" t="str">
        <f>+VLOOKUP(B1344,MaestraLP3[[#All],[CÓDIGO]:[PRODUCTO FOCO]],7,0)</f>
        <v>CAFES DE GRANO MOLIDO</v>
      </c>
      <c r="D1344" s="46" t="str">
        <f>+VLOOKUP(B1344,MaestraLP3[[#All],[CÓDIGO]:[PRODUCTO FOCO]],8,0)</f>
        <v>CAFÉ MOL FILTRO CLASICO LAVAZZA 226 G</v>
      </c>
      <c r="E1344" s="54" t="s">
        <v>3161</v>
      </c>
      <c r="F1344" s="54" t="s">
        <v>3162</v>
      </c>
      <c r="G1344" s="62" t="e">
        <f>+VLOOKUP(B1344,MaestraLP3[[#All],[CÓDIGO]:[PRODUCTO FOCO]],30,0)*100+0.1</f>
        <v>#VALUE!</v>
      </c>
      <c r="H1344" s="44" t="s">
        <v>3163</v>
      </c>
      <c r="I1344" s="44" t="s">
        <v>3163</v>
      </c>
      <c r="J1344">
        <f>+VLOOKUP(B1344,MaestraLP3[[#All],[CÓDIGO]:[PRODUCTO FOCO]],29,0)</f>
        <v>14384.955752212389</v>
      </c>
    </row>
    <row r="1345" spans="1:10" x14ac:dyDescent="0.35">
      <c r="A1345" s="54" t="s">
        <v>3160</v>
      </c>
      <c r="B1345" s="43">
        <v>201300003</v>
      </c>
      <c r="C1345" s="44" t="str">
        <f>+VLOOKUP(B1345,MaestraLP3[[#All],[CÓDIGO]:[PRODUCTO FOCO]],7,0)</f>
        <v>CAFES DE GRANO MOLIDO</v>
      </c>
      <c r="D1345" s="46" t="str">
        <f>+VLOOKUP(B1345,MaestraLP3[[#All],[CÓDIGO]:[PRODUCTO FOCO]],8,0)</f>
        <v>CAFE MOLIDO COPACABANA ROBUSTA 500 g</v>
      </c>
      <c r="E1345" s="54" t="s">
        <v>3161</v>
      </c>
      <c r="F1345" s="54" t="s">
        <v>3162</v>
      </c>
      <c r="G1345" s="62" t="e">
        <f>+VLOOKUP(B1345,MaestraLP3[[#All],[CÓDIGO]:[PRODUCTO FOCO]],30,0)*100+0.1</f>
        <v>#VALUE!</v>
      </c>
      <c r="H1345" s="44" t="s">
        <v>3163</v>
      </c>
      <c r="I1345" s="44" t="s">
        <v>3163</v>
      </c>
      <c r="J1345">
        <f>+VLOOKUP(B1345,MaestraLP3[[#All],[CÓDIGO]:[PRODUCTO FOCO]],29,0)</f>
        <v>7707.8</v>
      </c>
    </row>
    <row r="1346" spans="1:10" x14ac:dyDescent="0.35">
      <c r="A1346" s="54" t="s">
        <v>3160</v>
      </c>
      <c r="B1346" s="43">
        <v>101600080</v>
      </c>
      <c r="C1346" s="44" t="str">
        <f>+VLOOKUP(B1346,MaestraLP3[[#All],[CÓDIGO]:[PRODUCTO FOCO]],7,0)</f>
        <v>CAFES SOLUBLES</v>
      </c>
      <c r="D1346" s="46" t="str">
        <f>+VLOOKUP(B1346,MaestraLP3[[#All],[CÓDIGO]:[PRODUCTO FOCO]],8,0)</f>
        <v>CAFE PRONTISSIMO INTEN LATA LAVAZZA 95 g</v>
      </c>
      <c r="E1346" s="54" t="s">
        <v>3161</v>
      </c>
      <c r="F1346" s="54" t="s">
        <v>3162</v>
      </c>
      <c r="G1346" s="62" t="e">
        <f>+VLOOKUP(B1346,MaestraLP3[[#All],[CÓDIGO]:[PRODUCTO FOCO]],30,0)*100+0.1</f>
        <v>#VALUE!</v>
      </c>
      <c r="H1346" s="44" t="s">
        <v>3163</v>
      </c>
      <c r="I1346" s="44" t="s">
        <v>3163</v>
      </c>
      <c r="J1346">
        <f>+VLOOKUP(B1346,MaestraLP3[[#All],[CÓDIGO]:[PRODUCTO FOCO]],29,0)</f>
        <v>22131.578947368424</v>
      </c>
    </row>
    <row r="1347" spans="1:10" x14ac:dyDescent="0.35">
      <c r="A1347" s="54" t="s">
        <v>3160</v>
      </c>
      <c r="B1347" s="43">
        <v>150001266</v>
      </c>
      <c r="C1347" s="44" t="str">
        <f>+VLOOKUP(B1347,MaestraLP3[[#All],[CÓDIGO]:[PRODUCTO FOCO]],7,0)</f>
        <v>CAFES SOLUBLES</v>
      </c>
      <c r="D1347" s="46" t="str">
        <f>+VLOOKUP(B1347,MaestraLP3[[#All],[CÓDIGO]:[PRODUCTO FOCO]],8,0)</f>
        <v>CAFE TRADICION GRANULADO NESCAFE 420 g</v>
      </c>
      <c r="E1347" s="54" t="s">
        <v>3161</v>
      </c>
      <c r="F1347" s="54" t="s">
        <v>3162</v>
      </c>
      <c r="G1347" s="62" t="e">
        <f>+VLOOKUP(B1347,MaestraLP3[[#All],[CÓDIGO]:[PRODUCTO FOCO]],30,0)*100+0.1</f>
        <v>#VALUE!</v>
      </c>
      <c r="H1347" s="44" t="s">
        <v>3163</v>
      </c>
      <c r="I1347" s="44" t="s">
        <v>3163</v>
      </c>
      <c r="J1347">
        <f>+VLOOKUP(B1347,MaestraLP3[[#All],[CÓDIGO]:[PRODUCTO FOCO]],29,0)</f>
        <v>21365.539682539682</v>
      </c>
    </row>
    <row r="1348" spans="1:10" x14ac:dyDescent="0.35">
      <c r="A1348" s="54" t="s">
        <v>3160</v>
      </c>
      <c r="B1348" s="43">
        <v>150000829</v>
      </c>
      <c r="C1348" s="44" t="str">
        <f>+VLOOKUP(B1348,MaestraLP3[[#All],[CÓDIGO]:[PRODUCTO FOCO]],7,0)</f>
        <v>CAFES SOLUBLES</v>
      </c>
      <c r="D1348" s="46" t="str">
        <f>+VLOOKUP(B1348,MaestraLP3[[#All],[CÓDIGO]:[PRODUCTO FOCO]],8,0)</f>
        <v>CAFE TRADICIONAL CRUZEIRO 500 g</v>
      </c>
      <c r="E1348" s="54" t="s">
        <v>3161</v>
      </c>
      <c r="F1348" s="54" t="s">
        <v>3162</v>
      </c>
      <c r="G1348" s="62" t="e">
        <f>+VLOOKUP(B1348,MaestraLP3[[#All],[CÓDIGO]:[PRODUCTO FOCO]],30,0)*100+0.1</f>
        <v>#VALUE!</v>
      </c>
      <c r="H1348" s="44" t="s">
        <v>3163</v>
      </c>
      <c r="I1348" s="44" t="s">
        <v>3163</v>
      </c>
      <c r="J1348">
        <f>+VLOOKUP(B1348,MaestraLP3[[#All],[CÓDIGO]:[PRODUCTO FOCO]],29,0)</f>
        <v>8150.8505747126437</v>
      </c>
    </row>
    <row r="1349" spans="1:10" x14ac:dyDescent="0.35">
      <c r="A1349" s="54" t="s">
        <v>3160</v>
      </c>
      <c r="B1349" s="43">
        <v>104545160</v>
      </c>
      <c r="C1349" s="44" t="str">
        <f>+VLOOKUP(B1349,MaestraLP3[[#All],[CÓDIGO]:[PRODUCTO FOCO]],7,0)</f>
        <v>INSUMOS VENDING</v>
      </c>
      <c r="D1349" s="46" t="str">
        <f>+VLOOKUP(B1349,MaestraLP3[[#All],[CÓDIGO]:[PRODUCTO FOCO]],8,0)</f>
        <v>CHAI LATTE FAS VENDING 1 KG</v>
      </c>
      <c r="E1349" s="54" t="s">
        <v>3161</v>
      </c>
      <c r="F1349" s="54" t="s">
        <v>3162</v>
      </c>
      <c r="G1349" s="62" t="e">
        <f>+VLOOKUP(B1349,MaestraLP3[[#All],[CÓDIGO]:[PRODUCTO FOCO]],30,0)*100+0.1</f>
        <v>#VALUE!</v>
      </c>
      <c r="H1349" s="44" t="s">
        <v>3163</v>
      </c>
      <c r="I1349" s="44" t="s">
        <v>3163</v>
      </c>
      <c r="J1349">
        <f>+VLOOKUP(B1349,MaestraLP3[[#All],[CÓDIGO]:[PRODUCTO FOCO]],29,0)</f>
        <v>5581.9999999999991</v>
      </c>
    </row>
    <row r="1350" spans="1:10" x14ac:dyDescent="0.35">
      <c r="A1350" s="54" t="s">
        <v>3160</v>
      </c>
      <c r="B1350" s="43">
        <v>104543850</v>
      </c>
      <c r="C1350" s="44" t="str">
        <f>+VLOOKUP(B1350,MaestraLP3[[#All],[CÓDIGO]:[PRODUCTO FOCO]],7,0)</f>
        <v>INSUMOS VENDING</v>
      </c>
      <c r="D1350" s="46" t="str">
        <f>+VLOOKUP(B1350,MaestraLP3[[#All],[CÓDIGO]:[PRODUCTO FOCO]],8,0)</f>
        <v>CHAI LATTE VENDING RISTORA 1KG</v>
      </c>
      <c r="E1350" s="54" t="s">
        <v>3161</v>
      </c>
      <c r="F1350" s="54" t="s">
        <v>3162</v>
      </c>
      <c r="G1350" s="62" t="e">
        <f>+VLOOKUP(B1350,MaestraLP3[[#All],[CÓDIGO]:[PRODUCTO FOCO]],30,0)*100+0.1</f>
        <v>#VALUE!</v>
      </c>
      <c r="H1350" s="44" t="s">
        <v>3163</v>
      </c>
      <c r="I1350" s="44" t="s">
        <v>3163</v>
      </c>
      <c r="J1350">
        <f>+VLOOKUP(B1350,MaestraLP3[[#All],[CÓDIGO]:[PRODUCTO FOCO]],29,0)</f>
        <v>6255</v>
      </c>
    </row>
    <row r="1351" spans="1:10" x14ac:dyDescent="0.35">
      <c r="A1351" s="54" t="s">
        <v>3160</v>
      </c>
      <c r="B1351" s="43">
        <v>104529600</v>
      </c>
      <c r="C1351" s="44" t="str">
        <f>+VLOOKUP(B1351,MaestraLP3[[#All],[CÓDIGO]:[PRODUCTO FOCO]],7,0)</f>
        <v>INSUMOS VENDING</v>
      </c>
      <c r="D1351" s="46" t="str">
        <f>+VLOOKUP(B1351,MaestraLP3[[#All],[CÓDIGO]:[PRODUCTO FOCO]],8,0)</f>
        <v>CHOCOLATE EN POLVO VENDING RISTORA 1 kg</v>
      </c>
      <c r="E1351" s="54" t="s">
        <v>3161</v>
      </c>
      <c r="F1351" s="54" t="s">
        <v>3162</v>
      </c>
      <c r="G1351" s="62" t="e">
        <f>+VLOOKUP(B1351,MaestraLP3[[#All],[CÓDIGO]:[PRODUCTO FOCO]],30,0)*100+0.1</f>
        <v>#VALUE!</v>
      </c>
      <c r="H1351" s="44" t="s">
        <v>3163</v>
      </c>
      <c r="I1351" s="44" t="s">
        <v>3163</v>
      </c>
      <c r="J1351">
        <f>+VLOOKUP(B1351,MaestraLP3[[#All],[CÓDIGO]:[PRODUCTO FOCO]],29,0)</f>
        <v>4310</v>
      </c>
    </row>
    <row r="1352" spans="1:10" x14ac:dyDescent="0.35">
      <c r="A1352" s="54" t="s">
        <v>3160</v>
      </c>
      <c r="B1352" s="43">
        <v>104515840</v>
      </c>
      <c r="C1352" s="44" t="str">
        <f>+VLOOKUP(B1352,MaestraLP3[[#All],[CÓDIGO]:[PRODUCTO FOCO]],7,0)</f>
        <v>INSUMOS VENDING</v>
      </c>
      <c r="D1352" s="46" t="str">
        <f>+VLOOKUP(B1352,MaestraLP3[[#All],[CÓDIGO]:[PRODUCTO FOCO]],8,0)</f>
        <v>LECHE EN POLVO VENDING FAS 500 g</v>
      </c>
      <c r="E1352" s="54" t="s">
        <v>3161</v>
      </c>
      <c r="F1352" s="54" t="s">
        <v>3162</v>
      </c>
      <c r="G1352" s="62" t="e">
        <f>+VLOOKUP(B1352,MaestraLP3[[#All],[CÓDIGO]:[PRODUCTO FOCO]],30,0)*100+0.1</f>
        <v>#VALUE!</v>
      </c>
      <c r="H1352" s="44" t="s">
        <v>3163</v>
      </c>
      <c r="I1352" s="44" t="s">
        <v>3163</v>
      </c>
      <c r="J1352">
        <f>+VLOOKUP(B1352,MaestraLP3[[#All],[CÓDIGO]:[PRODUCTO FOCO]],29,0)</f>
        <v>5686.5</v>
      </c>
    </row>
    <row r="1353" spans="1:10" x14ac:dyDescent="0.35">
      <c r="A1353" s="54" t="s">
        <v>3160</v>
      </c>
      <c r="B1353" s="43">
        <v>104517040</v>
      </c>
      <c r="C1353" s="44" t="str">
        <f>+VLOOKUP(B1353,MaestraLP3[[#All],[CÓDIGO]:[PRODUCTO FOCO]],7,0)</f>
        <v>INSUMOS VENDING</v>
      </c>
      <c r="D1353" s="46" t="str">
        <f>+VLOOKUP(B1353,MaestraLP3[[#All],[CÓDIGO]:[PRODUCTO FOCO]],8,0)</f>
        <v>LECHE EN POLVO VENDING RISTORA 500 g</v>
      </c>
      <c r="E1353" s="54" t="s">
        <v>3161</v>
      </c>
      <c r="F1353" s="54" t="s">
        <v>3162</v>
      </c>
      <c r="G1353" s="62" t="e">
        <f>+VLOOKUP(B1353,MaestraLP3[[#All],[CÓDIGO]:[PRODUCTO FOCO]],30,0)*100+0.1</f>
        <v>#VALUE!</v>
      </c>
      <c r="H1353" s="44" t="s">
        <v>3163</v>
      </c>
      <c r="I1353" s="44" t="s">
        <v>3163</v>
      </c>
      <c r="J1353">
        <f>+VLOOKUP(B1353,MaestraLP3[[#All],[CÓDIGO]:[PRODUCTO FOCO]],29,0)</f>
        <v>6745</v>
      </c>
    </row>
    <row r="1354" spans="1:10" x14ac:dyDescent="0.35">
      <c r="A1354" s="54" t="s">
        <v>3160</v>
      </c>
      <c r="B1354" s="43">
        <v>104516280</v>
      </c>
      <c r="C1354" s="44" t="str">
        <f>+VLOOKUP(B1354,MaestraLP3[[#All],[CÓDIGO]:[PRODUCTO FOCO]],7,0)</f>
        <v>INSUMOS VENDING</v>
      </c>
      <c r="D1354" s="46" t="str">
        <f>+VLOOKUP(B1354,MaestraLP3[[#All],[CÓDIGO]:[PRODUCTO FOCO]],8,0)</f>
        <v>VAINILLA EN POLVO VENDING FAS 1 kg</v>
      </c>
      <c r="E1354" s="54" t="s">
        <v>3161</v>
      </c>
      <c r="F1354" s="54" t="s">
        <v>3162</v>
      </c>
      <c r="G1354" s="62" t="e">
        <f>+VLOOKUP(B1354,MaestraLP3[[#All],[CÓDIGO]:[PRODUCTO FOCO]],30,0)*100+0.1</f>
        <v>#VALUE!</v>
      </c>
      <c r="H1354" s="44" t="s">
        <v>3163</v>
      </c>
      <c r="I1354" s="44" t="s">
        <v>3163</v>
      </c>
      <c r="J1354">
        <f>+VLOOKUP(B1354,MaestraLP3[[#All],[CÓDIGO]:[PRODUCTO FOCO]],29,0)</f>
        <v>6197.1600000000008</v>
      </c>
    </row>
    <row r="1355" spans="1:10" x14ac:dyDescent="0.35">
      <c r="A1355" s="54" t="s">
        <v>3160</v>
      </c>
      <c r="B1355" s="43">
        <v>104529610</v>
      </c>
      <c r="C1355" s="44" t="str">
        <f>+VLOOKUP(B1355,MaestraLP3[[#All],[CÓDIGO]:[PRODUCTO FOCO]],7,0)</f>
        <v>INSUMOS VENDING</v>
      </c>
      <c r="D1355" s="46" t="str">
        <f>+VLOOKUP(B1355,MaestraLP3[[#All],[CÓDIGO]:[PRODUCTO FOCO]],8,0)</f>
        <v>VAINILLA EN POLVO VENDING RISTORA 1 kg</v>
      </c>
      <c r="E1355" s="54" t="s">
        <v>3161</v>
      </c>
      <c r="F1355" s="54" t="s">
        <v>3162</v>
      </c>
      <c r="G1355" s="62" t="e">
        <f>+VLOOKUP(B1355,MaestraLP3[[#All],[CÓDIGO]:[PRODUCTO FOCO]],30,0)*100+0.1</f>
        <v>#VALUE!</v>
      </c>
      <c r="H1355" s="44" t="s">
        <v>3163</v>
      </c>
      <c r="I1355" s="44" t="s">
        <v>3163</v>
      </c>
      <c r="J1355">
        <f>+VLOOKUP(B1355,MaestraLP3[[#All],[CÓDIGO]:[PRODUCTO FOCO]],29,0)</f>
        <v>6838</v>
      </c>
    </row>
    <row r="1356" spans="1:10" x14ac:dyDescent="0.35">
      <c r="A1356" s="54" t="s">
        <v>3160</v>
      </c>
      <c r="B1356" s="43">
        <v>104522390</v>
      </c>
      <c r="C1356" s="44" t="str">
        <f>+VLOOKUP(B1356,MaestraLP3[[#All],[CÓDIGO]:[PRODUCTO FOCO]],7,0)</f>
        <v>SABORIZANTES</v>
      </c>
      <c r="D1356" s="46" t="str">
        <f>+VLOOKUP(B1356,MaestraLP3[[#All],[CÓDIGO]:[PRODUCTO FOCO]],8,0)</f>
        <v>SALSA DE CARAMELO TORANI 1,89 l</v>
      </c>
      <c r="E1356" s="54" t="s">
        <v>3161</v>
      </c>
      <c r="F1356" s="54" t="s">
        <v>3162</v>
      </c>
      <c r="G1356" s="62" t="e">
        <f>+VLOOKUP(B1356,MaestraLP3[[#All],[CÓDIGO]:[PRODUCTO FOCO]],30,0)*100+0.1</f>
        <v>#VALUE!</v>
      </c>
      <c r="H1356" s="44" t="s">
        <v>3163</v>
      </c>
      <c r="I1356" s="44" t="s">
        <v>3163</v>
      </c>
      <c r="J1356">
        <f>+VLOOKUP(B1356,MaestraLP3[[#All],[CÓDIGO]:[PRODUCTO FOCO]],29,0)</f>
        <v>6529.1005291005295</v>
      </c>
    </row>
    <row r="1357" spans="1:10" x14ac:dyDescent="0.35">
      <c r="A1357" s="54" t="s">
        <v>3160</v>
      </c>
      <c r="B1357" s="43">
        <v>104522320</v>
      </c>
      <c r="C1357" s="44" t="str">
        <f>+VLOOKUP(B1357,MaestraLP3[[#All],[CÓDIGO]:[PRODUCTO FOCO]],7,0)</f>
        <v>SABORIZANTES</v>
      </c>
      <c r="D1357" s="46" t="str">
        <f>+VLOOKUP(B1357,MaestraLP3[[#All],[CÓDIGO]:[PRODUCTO FOCO]],8,0)</f>
        <v>SALSA DE CHOCOLATE TORANI 1,89 l</v>
      </c>
      <c r="E1357" s="54" t="s">
        <v>3161</v>
      </c>
      <c r="F1357" s="54" t="s">
        <v>3162</v>
      </c>
      <c r="G1357" s="62" t="e">
        <f>+VLOOKUP(B1357,MaestraLP3[[#All],[CÓDIGO]:[PRODUCTO FOCO]],30,0)*100+0.1</f>
        <v>#VALUE!</v>
      </c>
      <c r="H1357" s="44" t="s">
        <v>3163</v>
      </c>
      <c r="I1357" s="44" t="s">
        <v>3163</v>
      </c>
      <c r="J1357">
        <f>+VLOOKUP(B1357,MaestraLP3[[#All],[CÓDIGO]:[PRODUCTO FOCO]],29,0)</f>
        <v>5672.4867724867727</v>
      </c>
    </row>
    <row r="1358" spans="1:10" x14ac:dyDescent="0.35">
      <c r="A1358" s="54" t="s">
        <v>3160</v>
      </c>
      <c r="B1358" s="43">
        <v>104516290</v>
      </c>
      <c r="C1358" s="44" t="str">
        <f>+VLOOKUP(B1358,MaestraLP3[[#All],[CÓDIGO]:[PRODUCTO FOCO]],7,0)</f>
        <v>INSUMOS VENDING</v>
      </c>
      <c r="D1358" s="46" t="str">
        <f>+VLOOKUP(B1358,MaestraLP3[[#All],[CÓDIGO]:[PRODUCTO FOCO]],8,0)</f>
        <v>CHOCOLATE EN POLVO VENDING FAS 1 kg</v>
      </c>
      <c r="E1358" s="54" t="s">
        <v>3161</v>
      </c>
      <c r="F1358" s="54" t="s">
        <v>3162</v>
      </c>
      <c r="G1358" s="62" t="e">
        <f>+VLOOKUP(B1358,MaestraLP3[[#All],[CÓDIGO]:[PRODUCTO FOCO]],30,0)*100+0.1</f>
        <v>#VALUE!</v>
      </c>
      <c r="H1358" s="44" t="s">
        <v>3163</v>
      </c>
      <c r="I1358" s="44" t="s">
        <v>3163</v>
      </c>
      <c r="J1358">
        <f>+VLOOKUP(B1358,MaestraLP3[[#All],[CÓDIGO]:[PRODUCTO FOCO]],29,0)</f>
        <v>4015.0100000000007</v>
      </c>
    </row>
    <row r="1359" spans="1:10" x14ac:dyDescent="0.35">
      <c r="A1359" s="54" t="s">
        <v>3160</v>
      </c>
      <c r="B1359" s="43">
        <v>101710001</v>
      </c>
      <c r="C1359" s="44" t="e">
        <f>+VLOOKUP(B1359,MaestraLP3[[#All],[CÓDIGO]:[PRODUCTO FOCO]],7,0)</f>
        <v>#N/A</v>
      </c>
      <c r="D1359" s="46" t="e">
        <f>+VLOOKUP(B1359,MaestraLP3[[#All],[CÓDIGO]:[PRODUCTO FOCO]],8,0)</f>
        <v>#N/A</v>
      </c>
      <c r="E1359" s="54" t="s">
        <v>3161</v>
      </c>
      <c r="F1359" s="54" t="s">
        <v>3162</v>
      </c>
      <c r="G1359" s="62" t="e">
        <f>+VLOOKUP(B1359,MaestraLP3[[#All],[CÓDIGO]:[PRODUCTO FOCO]],30,0)*100+0.1</f>
        <v>#N/A</v>
      </c>
      <c r="H1359" s="44" t="s">
        <v>3163</v>
      </c>
      <c r="I1359" s="44" t="s">
        <v>3163</v>
      </c>
      <c r="J1359" t="e">
        <f>+VLOOKUP(B1359,MaestraLP3[[#All],[CÓDIGO]:[PRODUCTO FOCO]],29,0)</f>
        <v>#N/A</v>
      </c>
    </row>
    <row r="1360" spans="1:10" x14ac:dyDescent="0.35">
      <c r="A1360" s="54" t="s">
        <v>3160</v>
      </c>
      <c r="B1360" s="43">
        <v>101710110</v>
      </c>
      <c r="C1360" s="44" t="str">
        <f>+VLOOKUP(B1360,MaestraLP3[[#All],[CÓDIGO]:[PRODUCTO FOCO]],7,0)</f>
        <v>TE Y OTRAS BEBIDAS CALIENTES</v>
      </c>
      <c r="D1360" s="46" t="str">
        <f>+VLOOKUP(B1360,MaestraLP3[[#All],[CÓDIGO]:[PRODUCTO FOCO]],8,0)</f>
        <v>TE CLUB ORIGINAL 20 BLS (SUST)</v>
      </c>
      <c r="E1360" s="54" t="s">
        <v>3161</v>
      </c>
      <c r="F1360" s="54" t="s">
        <v>3162</v>
      </c>
      <c r="G1360" s="62" t="e">
        <f>+VLOOKUP(B1360,MaestraLP3[[#All],[CÓDIGO]:[PRODUCTO FOCO]],30,0)*100+0.1</f>
        <v>#VALUE!</v>
      </c>
      <c r="H1360" s="44" t="s">
        <v>3163</v>
      </c>
      <c r="I1360" s="44" t="s">
        <v>3163</v>
      </c>
      <c r="J1360">
        <f>+VLOOKUP(B1360,MaestraLP3[[#All],[CÓDIGO]:[PRODUCTO FOCO]],29,0)</f>
        <v>19208.72</v>
      </c>
    </row>
    <row r="1361" spans="1:10" x14ac:dyDescent="0.35">
      <c r="A1361" s="54" t="s">
        <v>3160</v>
      </c>
      <c r="B1361" s="43">
        <v>101710133</v>
      </c>
      <c r="C1361" s="44" t="str">
        <f>+VLOOKUP(B1361,MaestraLP3[[#All],[CÓDIGO]:[PRODUCTO FOCO]],7,0)</f>
        <v>TE Y OTRAS BEBIDAS CALIENTES</v>
      </c>
      <c r="D1361" s="46" t="str">
        <f>+VLOOKUP(B1361,MaestraLP3[[#All],[CÓDIGO]:[PRODUCTO FOCO]],8,0)</f>
        <v>TE CLUB ORIGINAL IMP 100BLS</v>
      </c>
      <c r="E1361" s="54" t="s">
        <v>3161</v>
      </c>
      <c r="F1361" s="54" t="s">
        <v>3162</v>
      </c>
      <c r="G1361" s="62" t="e">
        <f>+VLOOKUP(B1361,MaestraLP3[[#All],[CÓDIGO]:[PRODUCTO FOCO]],30,0)*100+0.1</f>
        <v>#VALUE!</v>
      </c>
      <c r="H1361" s="44" t="s">
        <v>3163</v>
      </c>
      <c r="I1361" s="44" t="s">
        <v>3163</v>
      </c>
      <c r="J1361">
        <f>+VLOOKUP(B1361,MaestraLP3[[#All],[CÓDIGO]:[PRODUCTO FOCO]],29,0)</f>
        <v>9102.5750000000007</v>
      </c>
    </row>
    <row r="1362" spans="1:10" x14ac:dyDescent="0.35">
      <c r="A1362" s="54" t="s">
        <v>3160</v>
      </c>
      <c r="B1362" s="43">
        <v>101710009</v>
      </c>
      <c r="C1362" s="44" t="str">
        <f>+VLOOKUP(B1362,MaestraLP3[[#All],[CÓDIGO]:[PRODUCTO FOCO]],7,0)</f>
        <v>TE Y OTRAS BEBIDAS CALIENTES</v>
      </c>
      <c r="D1362" s="46" t="str">
        <f>+VLOOKUP(B1362,MaestraLP3[[#All],[CÓDIGO]:[PRODUCTO FOCO]],8,0)</f>
        <v>TE CLUB PREMIUM SUSTENTABLE 100 BLS</v>
      </c>
      <c r="E1362" s="54" t="s">
        <v>3161</v>
      </c>
      <c r="F1362" s="54" t="s">
        <v>3162</v>
      </c>
      <c r="G1362" s="62" t="e">
        <f>+VLOOKUP(B1362,MaestraLP3[[#All],[CÓDIGO]:[PRODUCTO FOCO]],30,0)*100+0.1</f>
        <v>#VALUE!</v>
      </c>
      <c r="H1362" s="44" t="s">
        <v>3163</v>
      </c>
      <c r="I1362" s="44" t="s">
        <v>3163</v>
      </c>
      <c r="J1362">
        <f>+VLOOKUP(B1362,MaestraLP3[[#All],[CÓDIGO]:[PRODUCTO FOCO]],29,0)</f>
        <v>8595.1750000000011</v>
      </c>
    </row>
    <row r="1363" spans="1:10" x14ac:dyDescent="0.35">
      <c r="A1363" s="54" t="s">
        <v>3160</v>
      </c>
      <c r="B1363" s="43">
        <v>101720003</v>
      </c>
      <c r="C1363" s="44" t="e">
        <f>+VLOOKUP(B1363,MaestraLP3[[#All],[CÓDIGO]:[PRODUCTO FOCO]],7,0)</f>
        <v>#N/A</v>
      </c>
      <c r="D1363" s="46" t="e">
        <f>+VLOOKUP(B1363,MaestraLP3[[#All],[CÓDIGO]:[PRODUCTO FOCO]],8,0)</f>
        <v>#N/A</v>
      </c>
      <c r="E1363" s="54" t="s">
        <v>3161</v>
      </c>
      <c r="F1363" s="54" t="s">
        <v>3162</v>
      </c>
      <c r="G1363" s="62" t="e">
        <f>+VLOOKUP(B1363,MaestraLP3[[#All],[CÓDIGO]:[PRODUCTO FOCO]],30,0)*100+0.1</f>
        <v>#N/A</v>
      </c>
      <c r="H1363" s="44" t="s">
        <v>3163</v>
      </c>
      <c r="I1363" s="44" t="s">
        <v>3163</v>
      </c>
      <c r="J1363" t="e">
        <f>+VLOOKUP(B1363,MaestraLP3[[#All],[CÓDIGO]:[PRODUCTO FOCO]],29,0)</f>
        <v>#N/A</v>
      </c>
    </row>
    <row r="1364" spans="1:10" x14ac:dyDescent="0.35">
      <c r="A1364" s="54" t="s">
        <v>3160</v>
      </c>
      <c r="B1364" s="43">
        <v>101710090</v>
      </c>
      <c r="C1364" s="44" t="str">
        <f>+VLOOKUP(B1364,MaestraLP3[[#All],[CÓDIGO]:[PRODUCTO FOCO]],7,0)</f>
        <v>TE Y OTRAS BEBIDAS CALIENTES</v>
      </c>
      <c r="D1364" s="46" t="str">
        <f>+VLOOKUP(B1364,MaestraLP3[[#All],[CÓDIGO]:[PRODUCTO FOCO]],8,0)</f>
        <v>TE EMBLEM CEYLAN IMP 100 BLS</v>
      </c>
      <c r="E1364" s="54" t="s">
        <v>3161</v>
      </c>
      <c r="F1364" s="54" t="s">
        <v>3162</v>
      </c>
      <c r="G1364" s="62" t="e">
        <f>+VLOOKUP(B1364,MaestraLP3[[#All],[CÓDIGO]:[PRODUCTO FOCO]],30,0)*100+0.1</f>
        <v>#VALUE!</v>
      </c>
      <c r="H1364" s="44" t="s">
        <v>3163</v>
      </c>
      <c r="I1364" s="44" t="s">
        <v>3163</v>
      </c>
      <c r="J1364">
        <f>+VLOOKUP(B1364,MaestraLP3[[#All],[CÓDIGO]:[PRODUCTO FOCO]],29,0)</f>
        <v>7766.0611111111111</v>
      </c>
    </row>
    <row r="1365" spans="1:10" x14ac:dyDescent="0.35">
      <c r="A1365" s="54" t="s">
        <v>3160</v>
      </c>
      <c r="B1365" s="43">
        <v>101720004</v>
      </c>
      <c r="C1365" s="44" t="e">
        <f>+VLOOKUP(B1365,MaestraLP3[[#All],[CÓDIGO]:[PRODUCTO FOCO]],7,0)</f>
        <v>#N/A</v>
      </c>
      <c r="D1365" s="46" t="e">
        <f>+VLOOKUP(B1365,MaestraLP3[[#All],[CÓDIGO]:[PRODUCTO FOCO]],8,0)</f>
        <v>#N/A</v>
      </c>
      <c r="E1365" s="54" t="s">
        <v>3161</v>
      </c>
      <c r="F1365" s="54" t="s">
        <v>3162</v>
      </c>
      <c r="G1365" s="62" t="e">
        <f>+VLOOKUP(B1365,MaestraLP3[[#All],[CÓDIGO]:[PRODUCTO FOCO]],30,0)*100+0.1</f>
        <v>#N/A</v>
      </c>
      <c r="H1365" s="44" t="s">
        <v>3163</v>
      </c>
      <c r="I1365" s="44" t="s">
        <v>3163</v>
      </c>
      <c r="J1365" t="e">
        <f>+VLOOKUP(B1365,MaestraLP3[[#All],[CÓDIGO]:[PRODUCTO FOCO]],29,0)</f>
        <v>#N/A</v>
      </c>
    </row>
    <row r="1366" spans="1:10" x14ac:dyDescent="0.35">
      <c r="A1366" s="54" t="s">
        <v>3160</v>
      </c>
      <c r="B1366" s="43">
        <v>101710137</v>
      </c>
      <c r="C1366" s="44" t="str">
        <f>+VLOOKUP(B1366,MaestraLP3[[#All],[CÓDIGO]:[PRODUCTO FOCO]],7,0)</f>
        <v>TE Y OTRAS BEBIDAS CALIENTES</v>
      </c>
      <c r="D1366" s="46" t="str">
        <f>+VLOOKUP(B1366,MaestraLP3[[#All],[CÓDIGO]:[PRODUCTO FOCO]],8,0)</f>
        <v>TE EMBLEM CEYLAN PREMIUM IMP 100BLS</v>
      </c>
      <c r="E1366" s="54" t="s">
        <v>3161</v>
      </c>
      <c r="F1366" s="54" t="s">
        <v>3162</v>
      </c>
      <c r="G1366" s="62" t="e">
        <f>+VLOOKUP(B1366,MaestraLP3[[#All],[CÓDIGO]:[PRODUCTO FOCO]],30,0)*100+0.1</f>
        <v>#VALUE!</v>
      </c>
      <c r="H1366" s="44" t="s">
        <v>3163</v>
      </c>
      <c r="I1366" s="44" t="s">
        <v>3163</v>
      </c>
      <c r="J1366">
        <f>+VLOOKUP(B1366,MaestraLP3[[#All],[CÓDIGO]:[PRODUCTO FOCO]],29,0)</f>
        <v>13122.222222222223</v>
      </c>
    </row>
    <row r="1367" spans="1:10" x14ac:dyDescent="0.35">
      <c r="A1367" s="54" t="s">
        <v>3160</v>
      </c>
      <c r="B1367" s="43">
        <v>104525090</v>
      </c>
      <c r="C1367" s="44" t="e">
        <f>+VLOOKUP(B1367,MaestraLP3[[#All],[CÓDIGO]:[PRODUCTO FOCO]],7,0)</f>
        <v>#N/A</v>
      </c>
      <c r="D1367" s="46" t="e">
        <f>+VLOOKUP(B1367,MaestraLP3[[#All],[CÓDIGO]:[PRODUCTO FOCO]],8,0)</f>
        <v>#N/A</v>
      </c>
      <c r="E1367" s="54" t="s">
        <v>3161</v>
      </c>
      <c r="F1367" s="54" t="s">
        <v>3162</v>
      </c>
      <c r="G1367" s="62" t="e">
        <f>+VLOOKUP(B1367,MaestraLP3[[#All],[CÓDIGO]:[PRODUCTO FOCO]],30,0)*100+0.1</f>
        <v>#N/A</v>
      </c>
      <c r="H1367" s="44" t="s">
        <v>3163</v>
      </c>
      <c r="I1367" s="44" t="s">
        <v>3163</v>
      </c>
      <c r="J1367" t="e">
        <f>+VLOOKUP(B1367,MaestraLP3[[#All],[CÓDIGO]:[PRODUCTO FOCO]],29,0)</f>
        <v>#N/A</v>
      </c>
    </row>
    <row r="1368" spans="1:10" x14ac:dyDescent="0.35">
      <c r="A1368" s="54" t="s">
        <v>3160</v>
      </c>
      <c r="B1368" s="43">
        <v>104525080</v>
      </c>
      <c r="C1368" s="44" t="str">
        <f>+VLOOKUP(B1368,MaestraLP3[[#All],[CÓDIGO]:[PRODUCTO FOCO]],7,0)</f>
        <v>TE Y OTRAS BEBIDAS CALIENTES</v>
      </c>
      <c r="D1368" s="46" t="str">
        <f>+VLOOKUP(B1368,MaestraLP3[[#All],[CÓDIGO]:[PRODUCTO FOCO]],8,0)</f>
        <v>TE INFUSION MENTA LIPTON 20 uds.</v>
      </c>
      <c r="E1368" s="54" t="s">
        <v>3161</v>
      </c>
      <c r="F1368" s="54" t="s">
        <v>3162</v>
      </c>
      <c r="G1368" s="62" t="e">
        <f>+VLOOKUP(B1368,MaestraLP3[[#All],[CÓDIGO]:[PRODUCTO FOCO]],30,0)*100+0.1</f>
        <v>#VALUE!</v>
      </c>
      <c r="H1368" s="44" t="s">
        <v>3163</v>
      </c>
      <c r="I1368" s="44" t="s">
        <v>3163</v>
      </c>
      <c r="J1368">
        <f>+VLOOKUP(B1368,MaestraLP3[[#All],[CÓDIGO]:[PRODUCTO FOCO]],29,0)</f>
        <v>41260.333333333336</v>
      </c>
    </row>
    <row r="1369" spans="1:10" x14ac:dyDescent="0.35">
      <c r="A1369" s="54" t="s">
        <v>3160</v>
      </c>
      <c r="B1369" s="43">
        <v>150000186</v>
      </c>
      <c r="C1369" s="44" t="str">
        <f>+VLOOKUP(B1369,MaestraLP3[[#All],[CÓDIGO]:[PRODUCTO FOCO]],7,0)</f>
        <v>TE Y OTRAS BEBIDAS CALIENTES</v>
      </c>
      <c r="D1369" s="46" t="str">
        <f>+VLOOKUP(B1369,MaestraLP3[[#All],[CÓDIGO]:[PRODUCTO FOCO]],8,0)</f>
        <v>TE ROYAL CEYLAN LIPTON 100 uds.</v>
      </c>
      <c r="E1369" s="54" t="s">
        <v>3161</v>
      </c>
      <c r="F1369" s="54" t="s">
        <v>3162</v>
      </c>
      <c r="G1369" s="62" t="e">
        <f>+VLOOKUP(B1369,MaestraLP3[[#All],[CÓDIGO]:[PRODUCTO FOCO]],30,0)*100+0.1</f>
        <v>#VALUE!</v>
      </c>
      <c r="H1369" s="44" t="s">
        <v>3163</v>
      </c>
      <c r="I1369" s="44" t="s">
        <v>3163</v>
      </c>
      <c r="J1369">
        <f>+VLOOKUP(B1369,MaestraLP3[[#All],[CÓDIGO]:[PRODUCTO FOCO]],29,0)</f>
        <v>10023.564954682779</v>
      </c>
    </row>
    <row r="1370" spans="1:10" x14ac:dyDescent="0.35">
      <c r="A1370" s="54" t="s">
        <v>3160</v>
      </c>
      <c r="B1370" s="43">
        <v>150001718</v>
      </c>
      <c r="C1370" s="44" t="str">
        <f>+VLOOKUP(B1370,MaestraLP3[[#All],[CÓDIGO]:[PRODUCTO FOCO]],7,0)</f>
        <v>TE Y OTRAS BEBIDAS CALIENTES</v>
      </c>
      <c r="D1370" s="46" t="str">
        <f>+VLOOKUP(B1370,MaestraLP3[[#All],[CÓDIGO]:[PRODUCTO FOCO]],8,0)</f>
        <v>TE TWINING ENGLISH BREAKFAST 10 bolsas</v>
      </c>
      <c r="E1370" s="54" t="s">
        <v>3161</v>
      </c>
      <c r="F1370" s="54" t="s">
        <v>3162</v>
      </c>
      <c r="G1370" s="62" t="e">
        <f>+VLOOKUP(B1370,MaestraLP3[[#All],[CÓDIGO]:[PRODUCTO FOCO]],30,0)*100+0.1</f>
        <v>#VALUE!</v>
      </c>
      <c r="H1370" s="44" t="s">
        <v>3163</v>
      </c>
      <c r="I1370" s="44" t="s">
        <v>3163</v>
      </c>
      <c r="J1370">
        <f>+VLOOKUP(B1370,MaestraLP3[[#All],[CÓDIGO]:[PRODUCTO FOCO]],29,0)</f>
        <v>60841.5</v>
      </c>
    </row>
    <row r="1371" spans="1:10" x14ac:dyDescent="0.35">
      <c r="A1371" s="54" t="s">
        <v>3160</v>
      </c>
      <c r="B1371" s="43">
        <v>104543830</v>
      </c>
      <c r="C1371" s="44" t="str">
        <f>+VLOOKUP(B1371,MaestraLP3[[#All],[CÓDIGO]:[PRODUCTO FOCO]],7,0)</f>
        <v>TE Y OTRAS BEBIDAS CALIENTES</v>
      </c>
      <c r="D1371" s="46" t="str">
        <f>+VLOOKUP(B1371,MaestraLP3[[#All],[CÓDIGO]:[PRODUCTO FOCO]],8,0)</f>
        <v>TE TWINING ENGLISH BREAKFAST 50 BOLSITAS</v>
      </c>
      <c r="E1371" s="54" t="s">
        <v>3161</v>
      </c>
      <c r="F1371" s="54" t="s">
        <v>3162</v>
      </c>
      <c r="G1371" s="62" t="e">
        <f>+VLOOKUP(B1371,MaestraLP3[[#All],[CÓDIGO]:[PRODUCTO FOCO]],30,0)*100+0.1</f>
        <v>#VALUE!</v>
      </c>
      <c r="H1371" s="44" t="s">
        <v>3163</v>
      </c>
      <c r="I1371" s="44" t="s">
        <v>3163</v>
      </c>
      <c r="J1371">
        <f>+VLOOKUP(B1371,MaestraLP3[[#All],[CÓDIGO]:[PRODUCTO FOCO]],29,0)</f>
        <v>15800</v>
      </c>
    </row>
    <row r="1372" spans="1:10" x14ac:dyDescent="0.35">
      <c r="A1372" s="54" t="s">
        <v>3160</v>
      </c>
      <c r="B1372" s="43">
        <v>150001720</v>
      </c>
      <c r="C1372" s="44" t="str">
        <f>+VLOOKUP(B1372,MaestraLP3[[#All],[CÓDIGO]:[PRODUCTO FOCO]],7,0)</f>
        <v>TE Y OTRAS BEBIDAS CALIENTES</v>
      </c>
      <c r="D1372" s="46" t="str">
        <f>+VLOOKUP(B1372,MaestraLP3[[#All],[CÓDIGO]:[PRODUCTO FOCO]],8,0)</f>
        <v>TE TWINING PRINCE OF WALES 10 bolsas</v>
      </c>
      <c r="E1372" s="54" t="s">
        <v>3161</v>
      </c>
      <c r="F1372" s="54" t="s">
        <v>3162</v>
      </c>
      <c r="G1372" s="62" t="e">
        <f>+VLOOKUP(B1372,MaestraLP3[[#All],[CÓDIGO]:[PRODUCTO FOCO]],30,0)*100+0.1</f>
        <v>#VALUE!</v>
      </c>
      <c r="H1372" s="44" t="s">
        <v>3163</v>
      </c>
      <c r="I1372" s="44" t="s">
        <v>3163</v>
      </c>
      <c r="J1372">
        <f>+VLOOKUP(B1372,MaestraLP3[[#All],[CÓDIGO]:[PRODUCTO FOCO]],29,0)</f>
        <v>101408.33333333336</v>
      </c>
    </row>
    <row r="1373" spans="1:10" x14ac:dyDescent="0.35">
      <c r="A1373" s="54" t="s">
        <v>3160</v>
      </c>
      <c r="B1373" s="43">
        <v>104543840</v>
      </c>
      <c r="C1373" s="44" t="str">
        <f>+VLOOKUP(B1373,MaestraLP3[[#All],[CÓDIGO]:[PRODUCTO FOCO]],7,0)</f>
        <v>TE Y OTRAS BEBIDAS CALIENTES</v>
      </c>
      <c r="D1373" s="46" t="str">
        <f>+VLOOKUP(B1373,MaestraLP3[[#All],[CÓDIGO]:[PRODUCTO FOCO]],8,0)</f>
        <v>TE TWININGS EARL GREY 50 BOLSITAS</v>
      </c>
      <c r="E1373" s="54" t="s">
        <v>3161</v>
      </c>
      <c r="F1373" s="54" t="s">
        <v>3162</v>
      </c>
      <c r="G1373" s="62" t="e">
        <f>+VLOOKUP(B1373,MaestraLP3[[#All],[CÓDIGO]:[PRODUCTO FOCO]],30,0)*100+0.1</f>
        <v>#VALUE!</v>
      </c>
      <c r="H1373" s="44" t="s">
        <v>3163</v>
      </c>
      <c r="I1373" s="44" t="s">
        <v>3163</v>
      </c>
      <c r="J1373">
        <f>+VLOOKUP(B1373,MaestraLP3[[#All],[CÓDIGO]:[PRODUCTO FOCO]],29,0)</f>
        <v>15800</v>
      </c>
    </row>
    <row r="1374" spans="1:10" x14ac:dyDescent="0.35">
      <c r="A1374" s="54" t="s">
        <v>3160</v>
      </c>
      <c r="B1374" s="43">
        <v>104543810</v>
      </c>
      <c r="C1374" s="44" t="str">
        <f>+VLOOKUP(B1374,MaestraLP3[[#All],[CÓDIGO]:[PRODUCTO FOCO]],7,0)</f>
        <v>TE Y OTRAS BEBIDAS CALIENTES</v>
      </c>
      <c r="D1374" s="46" t="str">
        <f>+VLOOKUP(B1374,MaestraLP3[[#All],[CÓDIGO]:[PRODUCTO FOCO]],8,0)</f>
        <v>TE TWININGS LADY GREY 10 BOLSITAS</v>
      </c>
      <c r="E1374" s="54" t="s">
        <v>3161</v>
      </c>
      <c r="F1374" s="54" t="s">
        <v>3162</v>
      </c>
      <c r="G1374" s="62" t="e">
        <f>+VLOOKUP(B1374,MaestraLP3[[#All],[CÓDIGO]:[PRODUCTO FOCO]],30,0)*100+0.1</f>
        <v>#VALUE!</v>
      </c>
      <c r="H1374" s="44" t="s">
        <v>3163</v>
      </c>
      <c r="I1374" s="44" t="s">
        <v>3163</v>
      </c>
      <c r="J1374">
        <f>+VLOOKUP(B1374,MaestraLP3[[#All],[CÓDIGO]:[PRODUCTO FOCO]],29,0)</f>
        <v>8113.333333333333</v>
      </c>
    </row>
    <row r="1375" spans="1:10" x14ac:dyDescent="0.35">
      <c r="A1375" s="54" t="s">
        <v>3160</v>
      </c>
      <c r="B1375" s="43">
        <v>104543790</v>
      </c>
      <c r="C1375" s="44" t="str">
        <f>+VLOOKUP(B1375,MaestraLP3[[#All],[CÓDIGO]:[PRODUCTO FOCO]],7,0)</f>
        <v>TE Y OTRAS BEBIDAS CALIENTES</v>
      </c>
      <c r="D1375" s="46" t="str">
        <f>+VLOOKUP(B1375,MaestraLP3[[#All],[CÓDIGO]:[PRODUCTO FOCO]],8,0)</f>
        <v>TE TWININGS MENTA PURA 10 BOLSITAS</v>
      </c>
      <c r="E1375" s="54" t="s">
        <v>3161</v>
      </c>
      <c r="F1375" s="54" t="s">
        <v>3162</v>
      </c>
      <c r="G1375" s="62" t="e">
        <f>+VLOOKUP(B1375,MaestraLP3[[#All],[CÓDIGO]:[PRODUCTO FOCO]],30,0)*100+0.1</f>
        <v>#VALUE!</v>
      </c>
      <c r="H1375" s="44" t="s">
        <v>3163</v>
      </c>
      <c r="I1375" s="44" t="s">
        <v>3163</v>
      </c>
      <c r="J1375">
        <f>+VLOOKUP(B1375,MaestraLP3[[#All],[CÓDIGO]:[PRODUCTO FOCO]],29,0)</f>
        <v>8113.333333333333</v>
      </c>
    </row>
    <row r="1376" spans="1:10" x14ac:dyDescent="0.35">
      <c r="A1376" s="54" t="s">
        <v>3160</v>
      </c>
      <c r="B1376" s="43">
        <v>150000188</v>
      </c>
      <c r="C1376" s="44" t="str">
        <f>+VLOOKUP(B1376,MaestraLP3[[#All],[CÓDIGO]:[PRODUCTO FOCO]],7,0)</f>
        <v>TE Y OTRAS BEBIDAS CALIENTES</v>
      </c>
      <c r="D1376" s="46" t="str">
        <f>+VLOOKUP(B1376,MaestraLP3[[#All],[CÓDIGO]:[PRODUCTO FOCO]],8,0)</f>
        <v>TE YELLOW LABEL LIPTON 100 uds.</v>
      </c>
      <c r="E1376" s="54" t="s">
        <v>3161</v>
      </c>
      <c r="F1376" s="54" t="s">
        <v>3162</v>
      </c>
      <c r="G1376" s="62" t="e">
        <f>+VLOOKUP(B1376,MaestraLP3[[#All],[CÓDIGO]:[PRODUCTO FOCO]],30,0)*100+0.1</f>
        <v>#VALUE!</v>
      </c>
      <c r="H1376" s="44" t="s">
        <v>3163</v>
      </c>
      <c r="I1376" s="44" t="s">
        <v>3163</v>
      </c>
      <c r="J1376">
        <f>+VLOOKUP(B1376,MaestraLP3[[#All],[CÓDIGO]:[PRODUCTO FOCO]],29,0)</f>
        <v>8828.1766381766374</v>
      </c>
    </row>
    <row r="1377" spans="1:10" x14ac:dyDescent="0.35">
      <c r="A1377" s="54" t="s">
        <v>3160</v>
      </c>
      <c r="B1377" s="43">
        <v>104538150</v>
      </c>
      <c r="C1377" s="44" t="str">
        <f>+VLOOKUP(B1377,MaestraLP3[[#All],[CÓDIGO]:[PRODUCTO FOCO]],7,0)</f>
        <v>TE Y OTRAS BEBIDAS CALIENTES</v>
      </c>
      <c r="D1377" s="46" t="str">
        <f>+VLOOKUP(B1377,MaestraLP3[[#All],[CÓDIGO]:[PRODUCTO FOCO]],8,0)</f>
        <v>TE TWINING EARL GREY 10 BOLSAS</v>
      </c>
      <c r="E1377" s="54" t="s">
        <v>3161</v>
      </c>
      <c r="F1377" s="54" t="s">
        <v>3162</v>
      </c>
      <c r="G1377" s="62" t="e">
        <f>+VLOOKUP(B1377,MaestraLP3[[#All],[CÓDIGO]:[PRODUCTO FOCO]],30,0)*100+0.1</f>
        <v>#VALUE!</v>
      </c>
      <c r="H1377" s="44" t="s">
        <v>3163</v>
      </c>
      <c r="I1377" s="44" t="s">
        <v>3163</v>
      </c>
      <c r="J1377">
        <f>+VLOOKUP(B1377,MaestraLP3[[#All],[CÓDIGO]:[PRODUCTO FOCO]],29,0)</f>
        <v>6085</v>
      </c>
    </row>
    <row r="1378" spans="1:10" x14ac:dyDescent="0.35">
      <c r="A1378" s="54" t="s">
        <v>3160</v>
      </c>
      <c r="B1378" s="43">
        <v>104538140</v>
      </c>
      <c r="C1378" s="44" t="str">
        <f>+VLOOKUP(B1378,MaestraLP3[[#All],[CÓDIGO]:[PRODUCTO FOCO]],7,0)</f>
        <v>TE Y OTRAS BEBIDAS CALIENTES</v>
      </c>
      <c r="D1378" s="46" t="str">
        <f>+VLOOKUP(B1378,MaestraLP3[[#All],[CÓDIGO]:[PRODUCTO FOCO]],8,0)</f>
        <v>TE TWINING FRUTOS ROJOS 10 BOLSAS</v>
      </c>
      <c r="E1378" s="54" t="s">
        <v>3161</v>
      </c>
      <c r="F1378" s="54" t="s">
        <v>3162</v>
      </c>
      <c r="G1378" s="62" t="e">
        <f>+VLOOKUP(B1378,MaestraLP3[[#All],[CÓDIGO]:[PRODUCTO FOCO]],30,0)*100+0.1</f>
        <v>#VALUE!</v>
      </c>
      <c r="H1378" s="44" t="s">
        <v>3163</v>
      </c>
      <c r="I1378" s="44" t="s">
        <v>3163</v>
      </c>
      <c r="J1378">
        <f>+VLOOKUP(B1378,MaestraLP3[[#All],[CÓDIGO]:[PRODUCTO FOCO]],29,0)</f>
        <v>6085</v>
      </c>
    </row>
    <row r="1379" spans="1:10" x14ac:dyDescent="0.35">
      <c r="A1379" s="54" t="s">
        <v>3160</v>
      </c>
      <c r="B1379" s="43">
        <v>104538190</v>
      </c>
      <c r="C1379" s="44" t="str">
        <f>+VLOOKUP(B1379,MaestraLP3[[#All],[CÓDIGO]:[PRODUCTO FOCO]],7,0)</f>
        <v>TE Y OTRAS BEBIDAS CALIENTES</v>
      </c>
      <c r="D1379" s="46" t="str">
        <f>+VLOOKUP(B1379,MaestraLP3[[#All],[CÓDIGO]:[PRODUCTO FOCO]],8,0)</f>
        <v>TE TWINING INDIAN CHAI 10 BOLSAS</v>
      </c>
      <c r="E1379" s="54" t="s">
        <v>3161</v>
      </c>
      <c r="F1379" s="54" t="s">
        <v>3162</v>
      </c>
      <c r="G1379" s="62" t="e">
        <f>+VLOOKUP(B1379,MaestraLP3[[#All],[CÓDIGO]:[PRODUCTO FOCO]],30,0)*100+0.1</f>
        <v>#VALUE!</v>
      </c>
      <c r="H1379" s="44" t="s">
        <v>3163</v>
      </c>
      <c r="I1379" s="44" t="s">
        <v>3163</v>
      </c>
      <c r="J1379">
        <f>+VLOOKUP(B1379,MaestraLP3[[#All],[CÓDIGO]:[PRODUCTO FOCO]],29,0)</f>
        <v>6085</v>
      </c>
    </row>
    <row r="1380" spans="1:10" x14ac:dyDescent="0.35">
      <c r="A1380" s="54" t="s">
        <v>3160</v>
      </c>
      <c r="B1380" s="43">
        <v>104538180</v>
      </c>
      <c r="C1380" s="44" t="str">
        <f>+VLOOKUP(B1380,MaestraLP3[[#All],[CÓDIGO]:[PRODUCTO FOCO]],7,0)</f>
        <v>TE Y OTRAS BEBIDAS CALIENTES</v>
      </c>
      <c r="D1380" s="46" t="str">
        <f>+VLOOKUP(B1380,MaestraLP3[[#All],[CÓDIGO]:[PRODUCTO FOCO]],8,0)</f>
        <v>TE TWINING LIMON JENGIBRE 10 BOLSAS</v>
      </c>
      <c r="E1380" s="54" t="s">
        <v>3161</v>
      </c>
      <c r="F1380" s="54" t="s">
        <v>3162</v>
      </c>
      <c r="G1380" s="62" t="e">
        <f>+VLOOKUP(B1380,MaestraLP3[[#All],[CÓDIGO]:[PRODUCTO FOCO]],30,0)*100+0.1</f>
        <v>#VALUE!</v>
      </c>
      <c r="H1380" s="44" t="s">
        <v>3163</v>
      </c>
      <c r="I1380" s="44" t="s">
        <v>3163</v>
      </c>
      <c r="J1380">
        <f>+VLOOKUP(B1380,MaestraLP3[[#All],[CÓDIGO]:[PRODUCTO FOCO]],29,0)</f>
        <v>6522.5</v>
      </c>
    </row>
    <row r="1381" spans="1:10" x14ac:dyDescent="0.35">
      <c r="A1381" s="54" t="s">
        <v>3160</v>
      </c>
      <c r="B1381" s="43">
        <v>104538160</v>
      </c>
      <c r="C1381" s="44" t="str">
        <f>+VLOOKUP(B1381,MaestraLP3[[#All],[CÓDIGO]:[PRODUCTO FOCO]],7,0)</f>
        <v>TE Y OTRAS BEBIDAS CALIENTES</v>
      </c>
      <c r="D1381" s="46" t="str">
        <f>+VLOOKUP(B1381,MaestraLP3[[#All],[CÓDIGO]:[PRODUCTO FOCO]],8,0)</f>
        <v>TE TWINING TE VERDE 10 BOLSAS</v>
      </c>
      <c r="E1381" s="54" t="s">
        <v>3161</v>
      </c>
      <c r="F1381" s="54" t="s">
        <v>3162</v>
      </c>
      <c r="G1381" s="62" t="e">
        <f>+VLOOKUP(B1381,MaestraLP3[[#All],[CÓDIGO]:[PRODUCTO FOCO]],30,0)*100+0.1</f>
        <v>#VALUE!</v>
      </c>
      <c r="H1381" s="44" t="s">
        <v>3163</v>
      </c>
      <c r="I1381" s="44" t="s">
        <v>3163</v>
      </c>
      <c r="J1381">
        <f>+VLOOKUP(B1381,MaestraLP3[[#All],[CÓDIGO]:[PRODUCTO FOCO]],29,0)</f>
        <v>6110</v>
      </c>
    </row>
    <row r="1382" spans="1:10" x14ac:dyDescent="0.35">
      <c r="A1382" s="54" t="s">
        <v>3160</v>
      </c>
      <c r="B1382" s="43">
        <v>104543820</v>
      </c>
      <c r="C1382" s="44" t="str">
        <f>+VLOOKUP(B1382,MaestraLP3[[#All],[CÓDIGO]:[PRODUCTO FOCO]],7,0)</f>
        <v>TE Y OTRAS BEBIDAS CALIENTES</v>
      </c>
      <c r="D1382" s="46" t="str">
        <f>+VLOOKUP(B1382,MaestraLP3[[#All],[CÓDIGO]:[PRODUCTO FOCO]],8,0)</f>
        <v>TE TWININGS LIMÓN JENGIBRE 50 BOLSITAS</v>
      </c>
      <c r="E1382" s="54" t="s">
        <v>3161</v>
      </c>
      <c r="F1382" s="54" t="s">
        <v>3162</v>
      </c>
      <c r="G1382" s="62" t="e">
        <f>+VLOOKUP(B1382,MaestraLP3[[#All],[CÓDIGO]:[PRODUCTO FOCO]],30,0)*100+0.1</f>
        <v>#VALUE!</v>
      </c>
      <c r="H1382" s="44" t="s">
        <v>3163</v>
      </c>
      <c r="I1382" s="44" t="s">
        <v>3163</v>
      </c>
      <c r="J1382">
        <f>+VLOOKUP(B1382,MaestraLP3[[#All],[CÓDIGO]:[PRODUCTO FOCO]],29,0)</f>
        <v>24100</v>
      </c>
    </row>
    <row r="1383" spans="1:10" x14ac:dyDescent="0.35">
      <c r="A1383" s="54" t="s">
        <v>3160</v>
      </c>
      <c r="B1383" s="43">
        <v>104543800</v>
      </c>
      <c r="C1383" s="44" t="str">
        <f>+VLOOKUP(B1383,MaestraLP3[[#All],[CÓDIGO]:[PRODUCTO FOCO]],7,0)</f>
        <v>TE Y OTRAS BEBIDAS CALIENTES</v>
      </c>
      <c r="D1383" s="46" t="str">
        <f>+VLOOKUP(B1383,MaestraLP3[[#All],[CÓDIGO]:[PRODUCTO FOCO]],8,0)</f>
        <v>TE TWININGS VERDE PURO 50 BOLSITAS</v>
      </c>
      <c r="E1383" s="54" t="s">
        <v>3161</v>
      </c>
      <c r="F1383" s="54" t="s">
        <v>3162</v>
      </c>
      <c r="G1383" s="62" t="e">
        <f>+VLOOKUP(B1383,MaestraLP3[[#All],[CÓDIGO]:[PRODUCTO FOCO]],30,0)*100+0.1</f>
        <v>#VALUE!</v>
      </c>
      <c r="H1383" s="44" t="s">
        <v>3163</v>
      </c>
      <c r="I1383" s="44" t="s">
        <v>3163</v>
      </c>
      <c r="J1383">
        <f>+VLOOKUP(B1383,MaestraLP3[[#All],[CÓDIGO]:[PRODUCTO FOCO]],29,0)</f>
        <v>36150</v>
      </c>
    </row>
    <row r="1384" spans="1:10" x14ac:dyDescent="0.35">
      <c r="A1384" s="54" t="s">
        <v>3160</v>
      </c>
      <c r="B1384" s="43">
        <v>104539400</v>
      </c>
      <c r="C1384" s="44" t="str">
        <f>+VLOOKUP(B1384,MaestraLP3[[#All],[CÓDIGO]:[PRODUCTO FOCO]],7,0)</f>
        <v>ACCESORIOS</v>
      </c>
      <c r="D1384" s="46" t="str">
        <f>+VLOOKUP(B1384,MaestraLP3[[#All],[CÓDIGO]:[PRODUCTO FOCO]],8,0)</f>
        <v>DEPURADOR LA SPAZIALE 12 LITROS</v>
      </c>
      <c r="E1384" s="54" t="s">
        <v>3161</v>
      </c>
      <c r="F1384" s="54" t="s">
        <v>3162</v>
      </c>
      <c r="G1384" s="62" t="e">
        <f>+VLOOKUP(B1384,MaestraLP3[[#All],[CÓDIGO]:[PRODUCTO FOCO]],30,0)*100+0.1</f>
        <v>#VALUE!</v>
      </c>
      <c r="H1384" s="44" t="s">
        <v>3163</v>
      </c>
      <c r="I1384" s="44" t="s">
        <v>3163</v>
      </c>
      <c r="J1384">
        <f>+VLOOKUP(B1384,MaestraLP3[[#All],[CÓDIGO]:[PRODUCTO FOCO]],29,0)</f>
        <v>4239.8111111111111</v>
      </c>
    </row>
    <row r="1385" spans="1:10" x14ac:dyDescent="0.35">
      <c r="A1385" s="54" t="s">
        <v>3160</v>
      </c>
      <c r="B1385" s="43">
        <v>104539360</v>
      </c>
      <c r="C1385" s="44" t="str">
        <f>+VLOOKUP(B1385,MaestraLP3[[#All],[CÓDIGO]:[PRODUCTO FOCO]],7,0)</f>
        <v>ACCESORIOS</v>
      </c>
      <c r="D1385" s="46" t="str">
        <f>+VLOOKUP(B1385,MaestraLP3[[#All],[CÓDIGO]:[PRODUCTO FOCO]],8,0)</f>
        <v>DETERGENTE ASSCOR LA SPAZIALE</v>
      </c>
      <c r="E1385" s="54" t="s">
        <v>3161</v>
      </c>
      <c r="F1385" s="54" t="s">
        <v>3162</v>
      </c>
      <c r="G1385" s="62" t="e">
        <f>+VLOOKUP(B1385,MaestraLP3[[#All],[CÓDIGO]:[PRODUCTO FOCO]],30,0)*100+0.1</f>
        <v>#VALUE!</v>
      </c>
      <c r="H1385" s="44" t="s">
        <v>3163</v>
      </c>
      <c r="I1385" s="44" t="s">
        <v>3163</v>
      </c>
      <c r="J1385">
        <f>+VLOOKUP(B1385,MaestraLP3[[#All],[CÓDIGO]:[PRODUCTO FOCO]],29,0)</f>
        <v>2347.1000000000004</v>
      </c>
    </row>
    <row r="1386" spans="1:10" x14ac:dyDescent="0.35">
      <c r="A1386" s="54" t="s">
        <v>3160</v>
      </c>
      <c r="B1386" s="43">
        <v>104540170</v>
      </c>
      <c r="C1386" s="44" t="str">
        <f>+VLOOKUP(B1386,MaestraLP3[[#All],[CÓDIGO]:[PRODUCTO FOCO]],7,0)</f>
        <v>ACCESORIOS</v>
      </c>
      <c r="D1386" s="46" t="str">
        <f>+VLOOKUP(B1386,MaestraLP3[[#All],[CÓDIGO]:[PRODUCTO FOCO]],8,0)</f>
        <v>KIT DE LIMPIEZA LECHE LIQUIDA FRANKE</v>
      </c>
      <c r="E1386" s="54" t="s">
        <v>3161</v>
      </c>
      <c r="F1386" s="54" t="s">
        <v>3162</v>
      </c>
      <c r="G1386" s="62" t="e">
        <f>+VLOOKUP(B1386,MaestraLP3[[#All],[CÓDIGO]:[PRODUCTO FOCO]],30,0)*100+0.1</f>
        <v>#VALUE!</v>
      </c>
      <c r="H1386" s="44" t="s">
        <v>3163</v>
      </c>
      <c r="I1386" s="44" t="s">
        <v>3163</v>
      </c>
      <c r="J1386">
        <f>+VLOOKUP(B1386,MaestraLP3[[#All],[CÓDIGO]:[PRODUCTO FOCO]],29,0)</f>
        <v>18057</v>
      </c>
    </row>
    <row r="1387" spans="1:10" x14ac:dyDescent="0.35">
      <c r="A1387" s="54" t="s">
        <v>3160</v>
      </c>
      <c r="B1387" s="43">
        <v>104540160</v>
      </c>
      <c r="C1387" s="44" t="str">
        <f>+VLOOKUP(B1387,MaestraLP3[[#All],[CÓDIGO]:[PRODUCTO FOCO]],7,0)</f>
        <v>ACCESORIOS</v>
      </c>
      <c r="D1387" s="46" t="str">
        <f>+VLOOKUP(B1387,MaestraLP3[[#All],[CÓDIGO]:[PRODUCTO FOCO]],8,0)</f>
        <v>KIT DE LIMPIEZA MAQUINA CAFE FRANKE</v>
      </c>
      <c r="E1387" s="54" t="s">
        <v>3161</v>
      </c>
      <c r="F1387" s="54" t="s">
        <v>3162</v>
      </c>
      <c r="G1387" s="62" t="e">
        <f>+VLOOKUP(B1387,MaestraLP3[[#All],[CÓDIGO]:[PRODUCTO FOCO]],30,0)*100+0.1</f>
        <v>#VALUE!</v>
      </c>
      <c r="H1387" s="44" t="s">
        <v>3163</v>
      </c>
      <c r="I1387" s="44" t="s">
        <v>3163</v>
      </c>
      <c r="J1387">
        <f>+VLOOKUP(B1387,MaestraLP3[[#All],[CÓDIGO]:[PRODUCTO FOCO]],29,0)</f>
        <v>27591.578947368424</v>
      </c>
    </row>
    <row r="1388" spans="1:10" x14ac:dyDescent="0.35">
      <c r="A1388" s="54" t="s">
        <v>3160</v>
      </c>
      <c r="B1388" s="43">
        <v>104540540</v>
      </c>
      <c r="C1388" s="44" t="str">
        <f>+VLOOKUP(B1388,MaestraLP3[[#All],[CÓDIGO]:[PRODUCTO FOCO]],7,0)</f>
        <v>ACCESORIOS</v>
      </c>
      <c r="D1388" s="46" t="str">
        <f>+VLOOKUP(B1388,MaestraLP3[[#All],[CÓDIGO]:[PRODUCTO FOCO]],8,0)</f>
        <v>TERMO TF ACERO CON BASE  5,7 L BUNN</v>
      </c>
      <c r="E1388" s="54" t="s">
        <v>3161</v>
      </c>
      <c r="F1388" s="54" t="s">
        <v>3162</v>
      </c>
      <c r="G1388" s="62" t="e">
        <f>+VLOOKUP(B1388,MaestraLP3[[#All],[CÓDIGO]:[PRODUCTO FOCO]],30,0)*100+0.1</f>
        <v>#VALUE!</v>
      </c>
      <c r="H1388" s="44" t="s">
        <v>3163</v>
      </c>
      <c r="I1388" s="44" t="s">
        <v>3163</v>
      </c>
      <c r="J1388">
        <f>+VLOOKUP(B1388,MaestraLP3[[#All],[CÓDIGO]:[PRODUCTO FOCO]],29,0)</f>
        <v>22237.255384615382</v>
      </c>
    </row>
    <row r="1389" spans="1:10" x14ac:dyDescent="0.35">
      <c r="A1389" s="54" t="s">
        <v>3160</v>
      </c>
      <c r="B1389" s="43">
        <v>104528630</v>
      </c>
      <c r="C1389" s="44" t="str">
        <f>+VLOOKUP(B1389,MaestraLP3[[#All],[CÓDIGO]:[PRODUCTO FOCO]],7,0)</f>
        <v>APANADOS</v>
      </c>
      <c r="D1389" s="46" t="str">
        <f>+VLOOKUP(B1389,MaestraLP3[[#All],[CÓDIGO]:[PRODUCTO FOCO]],8,0)</f>
        <v>GOLDEN CHICKEN REBOZADO SADIA 3 KG</v>
      </c>
      <c r="E1389" s="54" t="s">
        <v>3161</v>
      </c>
      <c r="F1389" s="54" t="s">
        <v>3162</v>
      </c>
      <c r="G1389" s="62" t="e">
        <f>+VLOOKUP(B1389,MaestraLP3[[#All],[CÓDIGO]:[PRODUCTO FOCO]],30,0)*100+0.1</f>
        <v>#VALUE!</v>
      </c>
      <c r="H1389" s="44" t="s">
        <v>3163</v>
      </c>
      <c r="I1389" s="44" t="s">
        <v>3163</v>
      </c>
      <c r="J1389">
        <f>+VLOOKUP(B1389,MaestraLP3[[#All],[CÓDIGO]:[PRODUCTO FOCO]],29,0)</f>
        <v>1845</v>
      </c>
    </row>
    <row r="1390" spans="1:10" x14ac:dyDescent="0.35">
      <c r="A1390" s="54" t="s">
        <v>3160</v>
      </c>
      <c r="B1390" s="43">
        <v>104520680</v>
      </c>
      <c r="C1390" s="44" t="str">
        <f>+VLOOKUP(B1390,MaestraLP3[[#All],[CÓDIGO]:[PRODUCTO FOCO]],7,0)</f>
        <v>APANADOS</v>
      </c>
      <c r="D1390" s="46" t="str">
        <f>+VLOOKUP(B1390,MaestraLP3[[#All],[CÓDIGO]:[PRODUCTO FOCO]],8,0)</f>
        <v>NUGGET CROCANTE SADIA 3 kg</v>
      </c>
      <c r="E1390" s="54" t="s">
        <v>3161</v>
      </c>
      <c r="F1390" s="54" t="s">
        <v>3162</v>
      </c>
      <c r="G1390" s="62" t="e">
        <f>+VLOOKUP(B1390,MaestraLP3[[#All],[CÓDIGO]:[PRODUCTO FOCO]],30,0)*100+0.1</f>
        <v>#VALUE!</v>
      </c>
      <c r="H1390" s="44" t="s">
        <v>3163</v>
      </c>
      <c r="I1390" s="44" t="s">
        <v>3163</v>
      </c>
      <c r="J1390">
        <f>+VLOOKUP(B1390,MaestraLP3[[#All],[CÓDIGO]:[PRODUCTO FOCO]],29,0)</f>
        <v>1475.6666666666667</v>
      </c>
    </row>
    <row r="1391" spans="1:10" x14ac:dyDescent="0.35">
      <c r="A1391" s="54" t="s">
        <v>3160</v>
      </c>
      <c r="B1391" s="43">
        <v>105045110</v>
      </c>
      <c r="C1391" s="44" t="str">
        <f>+VLOOKUP(B1391,MaestraLP3[[#All],[CÓDIGO]:[PRODUCTO FOCO]],7,0)</f>
        <v>APANADOS</v>
      </c>
      <c r="D1391" s="46" t="str">
        <f>+VLOOKUP(B1391,MaestraLP3[[#All],[CÓDIGO]:[PRODUCTO FOCO]],8,0)</f>
        <v>PECHUGA POLLO REBOZ SADIA 25 uds. 120 g</v>
      </c>
      <c r="E1391" s="54" t="s">
        <v>3161</v>
      </c>
      <c r="F1391" s="54" t="s">
        <v>3162</v>
      </c>
      <c r="G1391" s="62" t="e">
        <f>+VLOOKUP(B1391,MaestraLP3[[#All],[CÓDIGO]:[PRODUCTO FOCO]],30,0)*100+0.1</f>
        <v>#VALUE!</v>
      </c>
      <c r="H1391" s="44" t="s">
        <v>3163</v>
      </c>
      <c r="I1391" s="44" t="s">
        <v>3163</v>
      </c>
      <c r="J1391">
        <f>+VLOOKUP(B1391,MaestraLP3[[#All],[CÓDIGO]:[PRODUCTO FOCO]],29,0)</f>
        <v>1597.5</v>
      </c>
    </row>
    <row r="1392" spans="1:10" x14ac:dyDescent="0.35">
      <c r="A1392" s="54" t="s">
        <v>3160</v>
      </c>
      <c r="B1392" s="43">
        <v>105045100</v>
      </c>
      <c r="C1392" s="44" t="str">
        <f>+VLOOKUP(B1392,MaestraLP3[[#All],[CÓDIGO]:[PRODUCTO FOCO]],7,0)</f>
        <v>APANADOS</v>
      </c>
      <c r="D1392" s="46" t="str">
        <f>+VLOOKUP(B1392,MaestraLP3[[#All],[CÓDIGO]:[PRODUCTO FOCO]],8,0)</f>
        <v>SUPREMITA REBOZADA SADIA 3 kg</v>
      </c>
      <c r="E1392" s="54" t="s">
        <v>3161</v>
      </c>
      <c r="F1392" s="54" t="s">
        <v>3162</v>
      </c>
      <c r="G1392" s="62" t="e">
        <f>+VLOOKUP(B1392,MaestraLP3[[#All],[CÓDIGO]:[PRODUCTO FOCO]],30,0)*100+0.1</f>
        <v>#VALUE!</v>
      </c>
      <c r="H1392" s="44" t="s">
        <v>3163</v>
      </c>
      <c r="I1392" s="44" t="s">
        <v>3163</v>
      </c>
      <c r="J1392">
        <f>+VLOOKUP(B1392,MaestraLP3[[#All],[CÓDIGO]:[PRODUCTO FOCO]],29,0)</f>
        <v>1528.3333333333333</v>
      </c>
    </row>
    <row r="1393" spans="1:10" x14ac:dyDescent="0.35">
      <c r="A1393" s="54" t="s">
        <v>3160</v>
      </c>
      <c r="B1393" s="43">
        <v>104542820</v>
      </c>
      <c r="C1393" s="44" t="str">
        <f>+VLOOKUP(B1393,MaestraLP3[[#All],[CÓDIGO]:[PRODUCTO FOCO]],7,0)</f>
        <v>APANADOS</v>
      </c>
      <c r="D1393" s="46" t="str">
        <f>+VLOOKUP(B1393,MaestraLP3[[#All],[CÓDIGO]:[PRODUCTO FOCO]],8,0)</f>
        <v>TIRAS PECHUGAS POLLO REBOZADOS SADIA 2KG</v>
      </c>
      <c r="E1393" s="54" t="s">
        <v>3161</v>
      </c>
      <c r="F1393" s="54" t="s">
        <v>3162</v>
      </c>
      <c r="G1393" s="62" t="e">
        <f>+VLOOKUP(B1393,MaestraLP3[[#All],[CÓDIGO]:[PRODUCTO FOCO]],30,0)*100+0.1</f>
        <v>#VALUE!</v>
      </c>
      <c r="H1393" s="44" t="s">
        <v>3163</v>
      </c>
      <c r="I1393" s="44" t="s">
        <v>3163</v>
      </c>
      <c r="J1393">
        <f>+VLOOKUP(B1393,MaestraLP3[[#All],[CÓDIGO]:[PRODUCTO FOCO]],29,0)</f>
        <v>2166.6666666666665</v>
      </c>
    </row>
    <row r="1394" spans="1:10" x14ac:dyDescent="0.35">
      <c r="A1394" s="54" t="s">
        <v>3160</v>
      </c>
      <c r="B1394" s="43">
        <v>104528760</v>
      </c>
      <c r="C1394" s="44" t="str">
        <f>+VLOOKUP(B1394,MaestraLP3[[#All],[CÓDIGO]:[PRODUCTO FOCO]],7,0)</f>
        <v>APANADOS</v>
      </c>
      <c r="D1394" s="46" t="str">
        <f>+VLOOKUP(B1394,MaestraLP3[[#All],[CÓDIGO]:[PRODUCTO FOCO]],8,0)</f>
        <v>TRUTRO ALA REBOZADA SADIA 2 KG</v>
      </c>
      <c r="E1394" s="54" t="s">
        <v>3161</v>
      </c>
      <c r="F1394" s="54" t="s">
        <v>3162</v>
      </c>
      <c r="G1394" s="62" t="e">
        <f>+VLOOKUP(B1394,MaestraLP3[[#All],[CÓDIGO]:[PRODUCTO FOCO]],30,0)*100+0.1</f>
        <v>#VALUE!</v>
      </c>
      <c r="H1394" s="44" t="s">
        <v>3163</v>
      </c>
      <c r="I1394" s="44" t="s">
        <v>3163</v>
      </c>
      <c r="J1394">
        <f>+VLOOKUP(B1394,MaestraLP3[[#All],[CÓDIGO]:[PRODUCTO FOCO]],29,0)</f>
        <v>2196.8333333333335</v>
      </c>
    </row>
    <row r="1395" spans="1:10" x14ac:dyDescent="0.35">
      <c r="A1395" s="54" t="s">
        <v>3160</v>
      </c>
      <c r="B1395" s="43">
        <v>104539190</v>
      </c>
      <c r="C1395" s="44" t="str">
        <f>+VLOOKUP(B1395,MaestraLP3[[#All],[CÓDIGO]:[PRODUCTO FOCO]],7,0)</f>
        <v>ELABORADOS COCIDOS</v>
      </c>
      <c r="D1395" s="46" t="str">
        <f>+VLOOKUP(B1395,MaestraLP3[[#All],[CÓDIGO]:[PRODUCTO FOCO]],8,0)</f>
        <v>FILETE POLLO COCIDA EN CUBO SADIA 2 KG</v>
      </c>
      <c r="E1395" s="54" t="s">
        <v>3161</v>
      </c>
      <c r="F1395" s="54" t="s">
        <v>3162</v>
      </c>
      <c r="G1395" s="62" t="e">
        <f>+VLOOKUP(B1395,MaestraLP3[[#All],[CÓDIGO]:[PRODUCTO FOCO]],30,0)*100+0.1</f>
        <v>#VALUE!</v>
      </c>
      <c r="H1395" s="44" t="s">
        <v>3163</v>
      </c>
      <c r="I1395" s="44" t="s">
        <v>3163</v>
      </c>
      <c r="J1395">
        <f>+VLOOKUP(B1395,MaestraLP3[[#All],[CÓDIGO]:[PRODUCTO FOCO]],29,0)</f>
        <v>1780</v>
      </c>
    </row>
    <row r="1396" spans="1:10" x14ac:dyDescent="0.35">
      <c r="A1396" s="54" t="s">
        <v>3160</v>
      </c>
      <c r="B1396" s="43">
        <v>104539180</v>
      </c>
      <c r="C1396" s="44" t="str">
        <f>+VLOOKUP(B1396,MaestraLP3[[#All],[CÓDIGO]:[PRODUCTO FOCO]],7,0)</f>
        <v>ELABORADOS COCIDOS</v>
      </c>
      <c r="D1396" s="46" t="str">
        <f>+VLOOKUP(B1396,MaestraLP3[[#All],[CÓDIGO]:[PRODUCTO FOCO]],8,0)</f>
        <v>FILETE POLLO COCIDA EN TIRAS SADIA 2 KG</v>
      </c>
      <c r="E1396" s="54" t="s">
        <v>3161</v>
      </c>
      <c r="F1396" s="54" t="s">
        <v>3162</v>
      </c>
      <c r="G1396" s="62" t="e">
        <f>+VLOOKUP(B1396,MaestraLP3[[#All],[CÓDIGO]:[PRODUCTO FOCO]],30,0)*100+0.1</f>
        <v>#VALUE!</v>
      </c>
      <c r="H1396" s="44" t="s">
        <v>3163</v>
      </c>
      <c r="I1396" s="44" t="s">
        <v>3163</v>
      </c>
      <c r="J1396">
        <f>+VLOOKUP(B1396,MaestraLP3[[#All],[CÓDIGO]:[PRODUCTO FOCO]],29,0)</f>
        <v>1780</v>
      </c>
    </row>
    <row r="1397" spans="1:10" x14ac:dyDescent="0.35">
      <c r="A1397" s="54" t="s">
        <v>3160</v>
      </c>
      <c r="B1397" s="43">
        <v>104520880</v>
      </c>
      <c r="C1397" s="44" t="str">
        <f>+VLOOKUP(B1397,MaestraLP3[[#All],[CÓDIGO]:[PRODUCTO FOCO]],7,0)</f>
        <v>ELABORADOS COCIDOS</v>
      </c>
      <c r="D1397" s="46" t="str">
        <f>+VLOOKUP(B1397,MaestraLP3[[#All],[CÓDIGO]:[PRODUCTO FOCO]],8,0)</f>
        <v>PECHUGA POLLO COC GRILL 10 KG 80-140 G</v>
      </c>
      <c r="E1397" s="54" t="s">
        <v>3161</v>
      </c>
      <c r="F1397" s="54" t="s">
        <v>3162</v>
      </c>
      <c r="G1397" s="62" t="e">
        <f>+VLOOKUP(B1397,MaestraLP3[[#All],[CÓDIGO]:[PRODUCTO FOCO]],30,0)*100+0.1</f>
        <v>#VALUE!</v>
      </c>
      <c r="H1397" s="44" t="s">
        <v>3163</v>
      </c>
      <c r="I1397" s="44" t="s">
        <v>3163</v>
      </c>
      <c r="J1397">
        <f>+VLOOKUP(B1397,MaestraLP3[[#All],[CÓDIGO]:[PRODUCTO FOCO]],29,0)</f>
        <v>2595.9999999999995</v>
      </c>
    </row>
    <row r="1398" spans="1:10" x14ac:dyDescent="0.35">
      <c r="A1398" s="54" t="s">
        <v>3160</v>
      </c>
      <c r="B1398" s="43">
        <v>104519230</v>
      </c>
      <c r="C1398" s="44" t="str">
        <f>+VLOOKUP(B1398,MaestraLP3[[#All],[CÓDIGO]:[PRODUCTO FOCO]],7,0)</f>
        <v>ELABORADOS COCIDOS</v>
      </c>
      <c r="D1398" s="46" t="str">
        <f>+VLOOKUP(B1398,MaestraLP3[[#All],[CÓDIGO]:[PRODUCTO FOCO]],8,0)</f>
        <v>POLLO DESMECHADO 1 kg</v>
      </c>
      <c r="E1398" s="54" t="s">
        <v>3161</v>
      </c>
      <c r="F1398" s="54" t="s">
        <v>3162</v>
      </c>
      <c r="G1398" s="62" t="e">
        <f>+VLOOKUP(B1398,MaestraLP3[[#All],[CÓDIGO]:[PRODUCTO FOCO]],30,0)*100+0.1</f>
        <v>#VALUE!</v>
      </c>
      <c r="H1398" s="44" t="s">
        <v>3163</v>
      </c>
      <c r="I1398" s="44" t="s">
        <v>3163</v>
      </c>
      <c r="J1398">
        <f>+VLOOKUP(B1398,MaestraLP3[[#All],[CÓDIGO]:[PRODUCTO FOCO]],29,0)</f>
        <v>2450</v>
      </c>
    </row>
    <row r="1399" spans="1:10" x14ac:dyDescent="0.35">
      <c r="A1399" s="54" t="s">
        <v>3160</v>
      </c>
      <c r="B1399" s="43">
        <v>104539250</v>
      </c>
      <c r="C1399" s="44" t="str">
        <f>+VLOOKUP(B1399,MaestraLP3[[#All],[CÓDIGO]:[PRODUCTO FOCO]],7,0)</f>
        <v>ELABORADOS COCIDOS</v>
      </c>
      <c r="D1399" s="46" t="str">
        <f>+VLOOKUP(B1399,MaestraLP3[[#All],[CÓDIGO]:[PRODUCTO FOCO]],8,0)</f>
        <v>TRUTRO ALA ASADA SADIA 2 KG CONG</v>
      </c>
      <c r="E1399" s="54" t="s">
        <v>3161</v>
      </c>
      <c r="F1399" s="54" t="s">
        <v>3162</v>
      </c>
      <c r="G1399" s="62" t="e">
        <f>+VLOOKUP(B1399,MaestraLP3[[#All],[CÓDIGO]:[PRODUCTO FOCO]],30,0)*100+0.1</f>
        <v>#VALUE!</v>
      </c>
      <c r="H1399" s="44" t="s">
        <v>3163</v>
      </c>
      <c r="I1399" s="44" t="s">
        <v>3163</v>
      </c>
      <c r="J1399">
        <f>+VLOOKUP(B1399,MaestraLP3[[#All],[CÓDIGO]:[PRODUCTO FOCO]],29,0)</f>
        <v>2517.3333333333335</v>
      </c>
    </row>
    <row r="1400" spans="1:10" x14ac:dyDescent="0.35">
      <c r="A1400" s="54" t="s">
        <v>3160</v>
      </c>
      <c r="B1400" s="43">
        <v>104516760</v>
      </c>
      <c r="C1400" s="44" t="str">
        <f>+VLOOKUP(B1400,MaestraLP3[[#All],[CÓDIGO]:[PRODUCTO FOCO]],7,0)</f>
        <v>ELABORADOS COCIDOS</v>
      </c>
      <c r="D1400" s="46" t="str">
        <f>+VLOOKUP(B1400,MaestraLP3[[#All],[CÓDIGO]:[PRODUCTO FOCO]],8,0)</f>
        <v>CARNE DESHILACHADA 1 KG</v>
      </c>
      <c r="E1400" s="54" t="s">
        <v>3161</v>
      </c>
      <c r="F1400" s="54" t="s">
        <v>3162</v>
      </c>
      <c r="G1400" s="62" t="e">
        <f>+VLOOKUP(B1400,MaestraLP3[[#All],[CÓDIGO]:[PRODUCTO FOCO]],30,0)*100+0.1</f>
        <v>#VALUE!</v>
      </c>
      <c r="H1400" s="44" t="s">
        <v>3163</v>
      </c>
      <c r="I1400" s="44" t="s">
        <v>3163</v>
      </c>
      <c r="J1400">
        <f>+VLOOKUP(B1400,MaestraLP3[[#All],[CÓDIGO]:[PRODUCTO FOCO]],29,0)</f>
        <v>2900.16</v>
      </c>
    </row>
    <row r="1401" spans="1:10" x14ac:dyDescent="0.35">
      <c r="A1401" s="54" t="s">
        <v>3160</v>
      </c>
      <c r="B1401" s="43">
        <v>104523080</v>
      </c>
      <c r="C1401" s="44" t="str">
        <f>+VLOOKUP(B1401,MaestraLP3[[#All],[CÓDIGO]:[PRODUCTO FOCO]],7,0)</f>
        <v>ELABORADOS COCIDOS</v>
      </c>
      <c r="D1401" s="46" t="str">
        <f>+VLOOKUP(B1401,MaestraLP3[[#All],[CÓDIGO]:[PRODUCTO FOCO]],8,0)</f>
        <v>CARNE MECHADA CAMPESTRE 1 KG</v>
      </c>
      <c r="E1401" s="54" t="s">
        <v>3161</v>
      </c>
      <c r="F1401" s="54" t="s">
        <v>3162</v>
      </c>
      <c r="G1401" s="62" t="e">
        <f>+VLOOKUP(B1401,MaestraLP3[[#All],[CÓDIGO]:[PRODUCTO FOCO]],30,0)*100+0.1</f>
        <v>#VALUE!</v>
      </c>
      <c r="H1401" s="44" t="s">
        <v>3163</v>
      </c>
      <c r="I1401" s="44" t="s">
        <v>3163</v>
      </c>
      <c r="J1401">
        <f>+VLOOKUP(B1401,MaestraLP3[[#All],[CÓDIGO]:[PRODUCTO FOCO]],29,0)</f>
        <v>3239</v>
      </c>
    </row>
    <row r="1402" spans="1:10" x14ac:dyDescent="0.35">
      <c r="A1402" s="54" t="s">
        <v>3160</v>
      </c>
      <c r="B1402" s="43">
        <v>105045840</v>
      </c>
      <c r="C1402" s="44" t="str">
        <f>+VLOOKUP(B1402,MaestraLP3[[#All],[CÓDIGO]:[PRODUCTO FOCO]],7,0)</f>
        <v>ELABORADOS CRUDOS</v>
      </c>
      <c r="D1402" s="46" t="str">
        <f>+VLOOKUP(B1402,MaestraLP3[[#All],[CÓDIGO]:[PRODUCTO FOCO]],8,0)</f>
        <v>CARNE MOLIDA 10% MG 1 KG</v>
      </c>
      <c r="E1402" s="54" t="s">
        <v>3161</v>
      </c>
      <c r="F1402" s="54" t="s">
        <v>3162</v>
      </c>
      <c r="G1402" s="62" t="e">
        <f>+VLOOKUP(B1402,MaestraLP3[[#All],[CÓDIGO]:[PRODUCTO FOCO]],30,0)*100+0.1</f>
        <v>#VALUE!</v>
      </c>
      <c r="H1402" s="44" t="s">
        <v>3163</v>
      </c>
      <c r="I1402" s="44" t="s">
        <v>3163</v>
      </c>
      <c r="J1402">
        <f>+VLOOKUP(B1402,MaestraLP3[[#All],[CÓDIGO]:[PRODUCTO FOCO]],29,0)</f>
        <v>1801.4771428571426</v>
      </c>
    </row>
    <row r="1403" spans="1:10" x14ac:dyDescent="0.35">
      <c r="A1403" s="54" t="s">
        <v>3160</v>
      </c>
      <c r="B1403" s="43">
        <v>150001998</v>
      </c>
      <c r="C1403" s="44" t="str">
        <f>+VLOOKUP(B1403,MaestraLP3[[#All],[CÓDIGO]:[PRODUCTO FOCO]],7,0)</f>
        <v>ELABORADOS CRUDOS</v>
      </c>
      <c r="D1403" s="46" t="str">
        <f>+VLOOKUP(B1403,MaestraLP3[[#All],[CÓDIGO]:[PRODUCTO FOCO]],8,0)</f>
        <v>CARNE MOLIDA 10% MG ABAROA 1 KG</v>
      </c>
      <c r="E1403" s="54" t="s">
        <v>3161</v>
      </c>
      <c r="F1403" s="54" t="s">
        <v>3162</v>
      </c>
      <c r="G1403" s="62" t="e">
        <f>+VLOOKUP(B1403,MaestraLP3[[#All],[CÓDIGO]:[PRODUCTO FOCO]],30,0)*100+0.1</f>
        <v>#VALUE!</v>
      </c>
      <c r="H1403" s="44" t="s">
        <v>3163</v>
      </c>
      <c r="I1403" s="44" t="s">
        <v>3163</v>
      </c>
      <c r="J1403">
        <f>+VLOOKUP(B1403,MaestraLP3[[#All],[CÓDIGO]:[PRODUCTO FOCO]],29,0)</f>
        <v>1556.9199999999996</v>
      </c>
    </row>
    <row r="1404" spans="1:10" x14ac:dyDescent="0.35">
      <c r="A1404" s="54" t="s">
        <v>3160</v>
      </c>
      <c r="B1404" s="43">
        <v>104519220</v>
      </c>
      <c r="C1404" s="44" t="str">
        <f>+VLOOKUP(B1404,MaestraLP3[[#All],[CÓDIGO]:[PRODUCTO FOCO]],7,0)</f>
        <v>ELABORADOS CRUDOS</v>
      </c>
      <c r="D1404" s="46" t="str">
        <f>+VLOOKUP(B1404,MaestraLP3[[#All],[CÓDIGO]:[PRODUCTO FOCO]],8,0)</f>
        <v>CARNE MOLIDA 4% MG 1 KG</v>
      </c>
      <c r="E1404" s="54" t="s">
        <v>3161</v>
      </c>
      <c r="F1404" s="54" t="s">
        <v>3162</v>
      </c>
      <c r="G1404" s="62" t="e">
        <f>+VLOOKUP(B1404,MaestraLP3[[#All],[CÓDIGO]:[PRODUCTO FOCO]],30,0)*100+0.1</f>
        <v>#VALUE!</v>
      </c>
      <c r="H1404" s="44" t="s">
        <v>3163</v>
      </c>
      <c r="I1404" s="44" t="s">
        <v>3163</v>
      </c>
      <c r="J1404">
        <f>+VLOOKUP(B1404,MaestraLP3[[#All],[CÓDIGO]:[PRODUCTO FOCO]],29,0)</f>
        <v>2904.9999999999995</v>
      </c>
    </row>
    <row r="1405" spans="1:10" x14ac:dyDescent="0.35">
      <c r="A1405" s="54" t="s">
        <v>3160</v>
      </c>
      <c r="B1405" s="43">
        <v>104519840</v>
      </c>
      <c r="C1405" s="44" t="str">
        <f>+VLOOKUP(B1405,MaestraLP3[[#All],[CÓDIGO]:[PRODUCTO FOCO]],7,0)</f>
        <v>ELABORADOS CRUDOS</v>
      </c>
      <c r="D1405" s="46" t="str">
        <f>+VLOOKUP(B1405,MaestraLP3[[#All],[CÓDIGO]:[PRODUCTO FOCO]],8,0)</f>
        <v>CARNE MOLIDA 6% MG 1 KG</v>
      </c>
      <c r="E1405" s="54" t="s">
        <v>3161</v>
      </c>
      <c r="F1405" s="54" t="s">
        <v>3162</v>
      </c>
      <c r="G1405" s="62" t="e">
        <f>+VLOOKUP(B1405,MaestraLP3[[#All],[CÓDIGO]:[PRODUCTO FOCO]],30,0)*100+0.1</f>
        <v>#VALUE!</v>
      </c>
      <c r="H1405" s="44" t="s">
        <v>3163</v>
      </c>
      <c r="I1405" s="44" t="s">
        <v>3163</v>
      </c>
      <c r="J1405">
        <f>+VLOOKUP(B1405,MaestraLP3[[#All],[CÓDIGO]:[PRODUCTO FOCO]],29,0)</f>
        <v>1749.4099999999999</v>
      </c>
    </row>
    <row r="1406" spans="1:10" x14ac:dyDescent="0.35">
      <c r="A1406" s="54" t="s">
        <v>3160</v>
      </c>
      <c r="B1406" s="43">
        <v>104528730</v>
      </c>
      <c r="C1406" s="44" t="str">
        <f>+VLOOKUP(B1406,MaestraLP3[[#All],[CÓDIGO]:[PRODUCTO FOCO]],7,0)</f>
        <v>EMBUTIDOS Y FIAMBRES</v>
      </c>
      <c r="D1406" s="46" t="str">
        <f>+VLOOKUP(B1406,MaestraLP3[[#All],[CÓDIGO]:[PRODUCTO FOCO]],8,0)</f>
        <v>ARROLLADO DE LOMO LAMINADO   500 GR</v>
      </c>
      <c r="E1406" s="54" t="s">
        <v>3161</v>
      </c>
      <c r="F1406" s="54" t="s">
        <v>3162</v>
      </c>
      <c r="G1406" s="62" t="e">
        <f>+VLOOKUP(B1406,MaestraLP3[[#All],[CÓDIGO]:[PRODUCTO FOCO]],30,0)*100+0.1</f>
        <v>#VALUE!</v>
      </c>
      <c r="H1406" s="44" t="s">
        <v>3163</v>
      </c>
      <c r="I1406" s="44" t="s">
        <v>3163</v>
      </c>
      <c r="J1406">
        <f>+VLOOKUP(B1406,MaestraLP3[[#All],[CÓDIGO]:[PRODUCTO FOCO]],29,0)</f>
        <v>2102</v>
      </c>
    </row>
    <row r="1407" spans="1:10" x14ac:dyDescent="0.35">
      <c r="A1407" s="54" t="s">
        <v>3160</v>
      </c>
      <c r="B1407" s="43">
        <v>104543900</v>
      </c>
      <c r="C1407" s="44" t="str">
        <f>+VLOOKUP(B1407,MaestraLP3[[#All],[CÓDIGO]:[PRODUCTO FOCO]],7,0)</f>
        <v>EMBUTIDOS Y FIAMBRES</v>
      </c>
      <c r="D1407" s="46" t="str">
        <f>+VLOOKUP(B1407,MaestraLP3[[#All],[CÓDIGO]:[PRODUCTO FOCO]],8,0)</f>
        <v>CHORIZO 800 GRS</v>
      </c>
      <c r="E1407" s="54" t="s">
        <v>3161</v>
      </c>
      <c r="F1407" s="54" t="s">
        <v>3162</v>
      </c>
      <c r="G1407" s="62" t="e">
        <f>+VLOOKUP(B1407,MaestraLP3[[#All],[CÓDIGO]:[PRODUCTO FOCO]],30,0)*100+0.1</f>
        <v>#VALUE!</v>
      </c>
      <c r="H1407" s="44" t="s">
        <v>3163</v>
      </c>
      <c r="I1407" s="44" t="s">
        <v>3163</v>
      </c>
      <c r="J1407">
        <f>+VLOOKUP(B1407,MaestraLP3[[#All],[CÓDIGO]:[PRODUCTO FOCO]],29,0)</f>
        <v>1637.5</v>
      </c>
    </row>
    <row r="1408" spans="1:10" x14ac:dyDescent="0.35">
      <c r="A1408" s="54" t="s">
        <v>3160</v>
      </c>
      <c r="B1408" s="43">
        <v>104523880</v>
      </c>
      <c r="C1408" s="44" t="str">
        <f>+VLOOKUP(B1408,MaestraLP3[[#All],[CÓDIGO]:[PRODUCTO FOCO]],7,0)</f>
        <v>EMBUTIDOS Y FIAMBRES</v>
      </c>
      <c r="D1408" s="46" t="str">
        <f>+VLOOKUP(B1408,MaestraLP3[[#All],[CÓDIGO]:[PRODUCTO FOCO]],8,0)</f>
        <v>CHORIZO LA ESPAÑOLA 1 kg</v>
      </c>
      <c r="E1408" s="54" t="s">
        <v>3161</v>
      </c>
      <c r="F1408" s="54" t="s">
        <v>3162</v>
      </c>
      <c r="G1408" s="62" t="e">
        <f>+VLOOKUP(B1408,MaestraLP3[[#All],[CÓDIGO]:[PRODUCTO FOCO]],30,0)*100+0.1</f>
        <v>#VALUE!</v>
      </c>
      <c r="H1408" s="44" t="s">
        <v>3163</v>
      </c>
      <c r="I1408" s="44" t="s">
        <v>3163</v>
      </c>
      <c r="J1408">
        <f>+VLOOKUP(B1408,MaestraLP3[[#All],[CÓDIGO]:[PRODUCTO FOCO]],29,0)</f>
        <v>2304</v>
      </c>
    </row>
    <row r="1409" spans="1:10" x14ac:dyDescent="0.35">
      <c r="A1409" s="54" t="s">
        <v>3160</v>
      </c>
      <c r="B1409" s="43">
        <v>104544310</v>
      </c>
      <c r="C1409" s="44" t="str">
        <f>+VLOOKUP(B1409,MaestraLP3[[#All],[CÓDIGO]:[PRODUCTO FOCO]],7,0)</f>
        <v>EMBUTIDOS Y FIAMBRES</v>
      </c>
      <c r="D1409" s="46" t="str">
        <f>+VLOOKUP(B1409,MaestraLP3[[#All],[CÓDIGO]:[PRODUCTO FOCO]],8,0)</f>
        <v>LONGANIZA 800 GRS</v>
      </c>
      <c r="E1409" s="54" t="s">
        <v>3161</v>
      </c>
      <c r="F1409" s="54" t="s">
        <v>3162</v>
      </c>
      <c r="G1409" s="62" t="e">
        <f>+VLOOKUP(B1409,MaestraLP3[[#All],[CÓDIGO]:[PRODUCTO FOCO]],30,0)*100+0.1</f>
        <v>#VALUE!</v>
      </c>
      <c r="H1409" s="44" t="s">
        <v>3163</v>
      </c>
      <c r="I1409" s="44" t="s">
        <v>3163</v>
      </c>
      <c r="J1409">
        <f>+VLOOKUP(B1409,MaestraLP3[[#All],[CÓDIGO]:[PRODUCTO FOCO]],29,0)</f>
        <v>1637.5</v>
      </c>
    </row>
    <row r="1410" spans="1:10" x14ac:dyDescent="0.35">
      <c r="A1410" s="54" t="s">
        <v>3160</v>
      </c>
      <c r="B1410" s="43">
        <v>104523890</v>
      </c>
      <c r="C1410" s="44" t="str">
        <f>+VLOOKUP(B1410,MaestraLP3[[#All],[CÓDIGO]:[PRODUCTO FOCO]],7,0)</f>
        <v>EMBUTIDOS Y FIAMBRES</v>
      </c>
      <c r="D1410" s="46" t="str">
        <f>+VLOOKUP(B1410,MaestraLP3[[#All],[CÓDIGO]:[PRODUCTO FOCO]],8,0)</f>
        <v>LONGANIZA LA ESPAÑOLA 1 kg</v>
      </c>
      <c r="E1410" s="54" t="s">
        <v>3161</v>
      </c>
      <c r="F1410" s="54" t="s">
        <v>3162</v>
      </c>
      <c r="G1410" s="62" t="e">
        <f>+VLOOKUP(B1410,MaestraLP3[[#All],[CÓDIGO]:[PRODUCTO FOCO]],30,0)*100+0.1</f>
        <v>#VALUE!</v>
      </c>
      <c r="H1410" s="44" t="s">
        <v>3163</v>
      </c>
      <c r="I1410" s="44" t="s">
        <v>3163</v>
      </c>
      <c r="J1410">
        <f>+VLOOKUP(B1410,MaestraLP3[[#All],[CÓDIGO]:[PRODUCTO FOCO]],29,0)</f>
        <v>2287.73</v>
      </c>
    </row>
    <row r="1411" spans="1:10" x14ac:dyDescent="0.35">
      <c r="A1411" s="54" t="s">
        <v>3160</v>
      </c>
      <c r="B1411" s="43">
        <v>104534500</v>
      </c>
      <c r="C1411" s="44" t="str">
        <f>+VLOOKUP(B1411,MaestraLP3[[#All],[CÓDIGO]:[PRODUCTO FOCO]],7,0)</f>
        <v>EMBUTIDOS Y FIAMBRES</v>
      </c>
      <c r="D1411" s="46" t="str">
        <f>+VLOOKUP(B1411,MaestraLP3[[#All],[CÓDIGO]:[PRODUCTO FOCO]],8,0)</f>
        <v>PEPPERONI ULTRADELGADO SUGARDALE 1 kg</v>
      </c>
      <c r="E1411" s="54" t="s">
        <v>3161</v>
      </c>
      <c r="F1411" s="54" t="s">
        <v>3162</v>
      </c>
      <c r="G1411" s="62" t="e">
        <f>+VLOOKUP(B1411,MaestraLP3[[#All],[CÓDIGO]:[PRODUCTO FOCO]],30,0)*100+0.1</f>
        <v>#VALUE!</v>
      </c>
      <c r="H1411" s="44" t="s">
        <v>3163</v>
      </c>
      <c r="I1411" s="44" t="s">
        <v>3163</v>
      </c>
      <c r="J1411">
        <f>+VLOOKUP(B1411,MaestraLP3[[#All],[CÓDIGO]:[PRODUCTO FOCO]],29,0)</f>
        <v>3018.5511198665213</v>
      </c>
    </row>
    <row r="1412" spans="1:10" x14ac:dyDescent="0.35">
      <c r="A1412" s="54" t="s">
        <v>3160</v>
      </c>
      <c r="B1412" s="43">
        <v>104543590</v>
      </c>
      <c r="C1412" s="44" t="str">
        <f>+VLOOKUP(B1412,MaestraLP3[[#All],[CÓDIGO]:[PRODUCTO FOCO]],7,0)</f>
        <v>EMBUTIDOS Y FIAMBRES</v>
      </c>
      <c r="D1412" s="46" t="str">
        <f>+VLOOKUP(B1412,MaestraLP3[[#All],[CÓDIGO]:[PRODUCTO FOCO]],8,0)</f>
        <v>SALAMI AHUMADO 500g</v>
      </c>
      <c r="E1412" s="54" t="s">
        <v>3161</v>
      </c>
      <c r="F1412" s="54" t="s">
        <v>3162</v>
      </c>
      <c r="G1412" s="62" t="e">
        <f>+VLOOKUP(B1412,MaestraLP3[[#All],[CÓDIGO]:[PRODUCTO FOCO]],30,0)*100+0.1</f>
        <v>#VALUE!</v>
      </c>
      <c r="H1412" s="44" t="s">
        <v>3163</v>
      </c>
      <c r="I1412" s="44" t="s">
        <v>3163</v>
      </c>
      <c r="J1412">
        <f>+VLOOKUP(B1412,MaestraLP3[[#All],[CÓDIGO]:[PRODUCTO FOCO]],29,0)</f>
        <v>420</v>
      </c>
    </row>
    <row r="1413" spans="1:10" x14ac:dyDescent="0.35">
      <c r="A1413" s="54" t="s">
        <v>3160</v>
      </c>
      <c r="B1413" s="43">
        <v>104543600</v>
      </c>
      <c r="C1413" s="44" t="str">
        <f>+VLOOKUP(B1413,MaestraLP3[[#All],[CÓDIGO]:[PRODUCTO FOCO]],7,0)</f>
        <v>EMBUTIDOS Y FIAMBRES</v>
      </c>
      <c r="D1413" s="46" t="str">
        <f>+VLOOKUP(B1413,MaestraLP3[[#All],[CÓDIGO]:[PRODUCTO FOCO]],8,0)</f>
        <v>SALAMI ESPAÑOL 500g</v>
      </c>
      <c r="E1413" s="54" t="s">
        <v>3161</v>
      </c>
      <c r="F1413" s="54" t="s">
        <v>3162</v>
      </c>
      <c r="G1413" s="62" t="e">
        <f>+VLOOKUP(B1413,MaestraLP3[[#All],[CÓDIGO]:[PRODUCTO FOCO]],30,0)*100+0.1</f>
        <v>#VALUE!</v>
      </c>
      <c r="H1413" s="44" t="s">
        <v>3163</v>
      </c>
      <c r="I1413" s="44" t="s">
        <v>3163</v>
      </c>
      <c r="J1413">
        <f>+VLOOKUP(B1413,MaestraLP3[[#All],[CÓDIGO]:[PRODUCTO FOCO]],29,0)</f>
        <v>436.00000000000006</v>
      </c>
    </row>
    <row r="1414" spans="1:10" x14ac:dyDescent="0.35">
      <c r="A1414" s="54" t="s">
        <v>3160</v>
      </c>
      <c r="B1414" s="43">
        <v>104543770</v>
      </c>
      <c r="C1414" s="44" t="e">
        <f>+VLOOKUP(B1414,MaestraLP3[[#All],[CÓDIGO]:[PRODUCTO FOCO]],7,0)</f>
        <v>#N/A</v>
      </c>
      <c r="D1414" s="46" t="e">
        <f>+VLOOKUP(B1414,MaestraLP3[[#All],[CÓDIGO]:[PRODUCTO FOCO]],8,0)</f>
        <v>#N/A</v>
      </c>
      <c r="E1414" s="54" t="s">
        <v>3161</v>
      </c>
      <c r="F1414" s="54" t="s">
        <v>3162</v>
      </c>
      <c r="G1414" s="62" t="e">
        <f>+VLOOKUP(B1414,MaestraLP3[[#All],[CÓDIGO]:[PRODUCTO FOCO]],30,0)*100+0.1</f>
        <v>#N/A</v>
      </c>
      <c r="H1414" s="44" t="s">
        <v>3163</v>
      </c>
      <c r="I1414" s="44" t="s">
        <v>3163</v>
      </c>
      <c r="J1414" t="e">
        <f>+VLOOKUP(B1414,MaestraLP3[[#All],[CÓDIGO]:[PRODUCTO FOCO]],29,0)</f>
        <v>#N/A</v>
      </c>
    </row>
    <row r="1415" spans="1:10" x14ac:dyDescent="0.35">
      <c r="A1415" s="54" t="s">
        <v>3160</v>
      </c>
      <c r="B1415" s="43">
        <v>104527640</v>
      </c>
      <c r="C1415" s="44" t="str">
        <f>+VLOOKUP(B1415,MaestraLP3[[#All],[CÓDIGO]:[PRODUCTO FOCO]],7,0)</f>
        <v>JAMONES COCIDOS</v>
      </c>
      <c r="D1415" s="46" t="str">
        <f>+VLOOKUP(B1415,MaestraLP3[[#All],[CÓDIGO]:[PRODUCTO FOCO]],8,0)</f>
        <v>JAMON PAVO AHUMADO LAMINADO SJ 500 g</v>
      </c>
      <c r="E1415" s="54" t="s">
        <v>3161</v>
      </c>
      <c r="F1415" s="54" t="s">
        <v>3162</v>
      </c>
      <c r="G1415" s="62" t="e">
        <f>+VLOOKUP(B1415,MaestraLP3[[#All],[CÓDIGO]:[PRODUCTO FOCO]],30,0)*100+0.1</f>
        <v>#VALUE!</v>
      </c>
      <c r="H1415" s="44" t="s">
        <v>3163</v>
      </c>
      <c r="I1415" s="44" t="s">
        <v>3163</v>
      </c>
      <c r="J1415">
        <f>+VLOOKUP(B1415,MaestraLP3[[#All],[CÓDIGO]:[PRODUCTO FOCO]],29,0)</f>
        <v>2980</v>
      </c>
    </row>
    <row r="1416" spans="1:10" x14ac:dyDescent="0.35">
      <c r="A1416" s="54" t="s">
        <v>3160</v>
      </c>
      <c r="B1416" s="43">
        <v>104527650</v>
      </c>
      <c r="C1416" s="44" t="str">
        <f>+VLOOKUP(B1416,MaestraLP3[[#All],[CÓDIGO]:[PRODUCTO FOCO]],7,0)</f>
        <v>JAMONES COCIDOS</v>
      </c>
      <c r="D1416" s="46" t="str">
        <f>+VLOOKUP(B1416,MaestraLP3[[#All],[CÓDIGO]:[PRODUCTO FOCO]],8,0)</f>
        <v>JAMON PIERNA LAMINADO SAN JORGE 500 g</v>
      </c>
      <c r="E1416" s="54" t="s">
        <v>3161</v>
      </c>
      <c r="F1416" s="54" t="s">
        <v>3162</v>
      </c>
      <c r="G1416" s="62" t="e">
        <f>+VLOOKUP(B1416,MaestraLP3[[#All],[CÓDIGO]:[PRODUCTO FOCO]],30,0)*100+0.1</f>
        <v>#VALUE!</v>
      </c>
      <c r="H1416" s="44" t="s">
        <v>3163</v>
      </c>
      <c r="I1416" s="44" t="s">
        <v>3163</v>
      </c>
      <c r="J1416">
        <f>+VLOOKUP(B1416,MaestraLP3[[#All],[CÓDIGO]:[PRODUCTO FOCO]],29,0)</f>
        <v>1466</v>
      </c>
    </row>
    <row r="1417" spans="1:10" x14ac:dyDescent="0.35">
      <c r="A1417" s="54" t="s">
        <v>3160</v>
      </c>
      <c r="B1417" s="43">
        <v>104527900</v>
      </c>
      <c r="C1417" s="44" t="str">
        <f>+VLOOKUP(B1417,MaestraLP3[[#All],[CÓDIGO]:[PRODUCTO FOCO]],7,0)</f>
        <v>JAMONES COCIDOS</v>
      </c>
      <c r="D1417" s="46" t="str">
        <f>+VLOOKUP(B1417,MaestraLP3[[#All],[CÓDIGO]:[PRODUCTO FOCO]],8,0)</f>
        <v>JAMON PLANCHADO LAMINADO SAN JORGE 500 G</v>
      </c>
      <c r="E1417" s="54" t="s">
        <v>3161</v>
      </c>
      <c r="F1417" s="54" t="s">
        <v>3162</v>
      </c>
      <c r="G1417" s="62" t="e">
        <f>+VLOOKUP(B1417,MaestraLP3[[#All],[CÓDIGO]:[PRODUCTO FOCO]],30,0)*100+0.1</f>
        <v>#VALUE!</v>
      </c>
      <c r="H1417" s="44" t="s">
        <v>3163</v>
      </c>
      <c r="I1417" s="44" t="s">
        <v>3163</v>
      </c>
      <c r="J1417">
        <f>+VLOOKUP(B1417,MaestraLP3[[#All],[CÓDIGO]:[PRODUCTO FOCO]],29,0)</f>
        <v>2104</v>
      </c>
    </row>
    <row r="1418" spans="1:10" x14ac:dyDescent="0.35">
      <c r="A1418" s="54" t="s">
        <v>3160</v>
      </c>
      <c r="B1418" s="43">
        <v>150002013</v>
      </c>
      <c r="C1418" s="44" t="str">
        <f>+VLOOKUP(B1418,MaestraLP3[[#All],[CÓDIGO]:[PRODUCTO FOCO]],7,0)</f>
        <v>JAMONES COCIDOS</v>
      </c>
      <c r="D1418" s="46" t="str">
        <f>+VLOOKUP(B1418,MaestraLP3[[#All],[CÓDIGO]:[PRODUCTO FOCO]],8,0)</f>
        <v>JAMON SANDWICH LAMINADO PF 500 g</v>
      </c>
      <c r="E1418" s="54" t="s">
        <v>3161</v>
      </c>
      <c r="F1418" s="54" t="s">
        <v>3162</v>
      </c>
      <c r="G1418" s="62" t="e">
        <f>+VLOOKUP(B1418,MaestraLP3[[#All],[CÓDIGO]:[PRODUCTO FOCO]],30,0)*100+0.1</f>
        <v>#VALUE!</v>
      </c>
      <c r="H1418" s="44" t="s">
        <v>3163</v>
      </c>
      <c r="I1418" s="44" t="s">
        <v>3163</v>
      </c>
      <c r="J1418">
        <f>+VLOOKUP(B1418,MaestraLP3[[#All],[CÓDIGO]:[PRODUCTO FOCO]],29,0)</f>
        <v>2102.2800000000002</v>
      </c>
    </row>
    <row r="1419" spans="1:10" x14ac:dyDescent="0.35">
      <c r="A1419" s="54" t="s">
        <v>3160</v>
      </c>
      <c r="B1419" s="43">
        <v>104527570</v>
      </c>
      <c r="C1419" s="44" t="str">
        <f>+VLOOKUP(B1419,MaestraLP3[[#All],[CÓDIGO]:[PRODUCTO FOCO]],7,0)</f>
        <v>JAMONES COCIDOS</v>
      </c>
      <c r="D1419" s="46" t="str">
        <f>+VLOOKUP(B1419,MaestraLP3[[#All],[CÓDIGO]:[PRODUCTO FOCO]],8,0)</f>
        <v>JAMON SANDWICH LAMINADO SAN JORGE 500 g</v>
      </c>
      <c r="E1419" s="54" t="s">
        <v>3161</v>
      </c>
      <c r="F1419" s="54" t="s">
        <v>3162</v>
      </c>
      <c r="G1419" s="62" t="e">
        <f>+VLOOKUP(B1419,MaestraLP3[[#All],[CÓDIGO]:[PRODUCTO FOCO]],30,0)*100+0.1</f>
        <v>#VALUE!</v>
      </c>
      <c r="H1419" s="44" t="s">
        <v>3163</v>
      </c>
      <c r="I1419" s="44" t="s">
        <v>3163</v>
      </c>
      <c r="J1419">
        <f>+VLOOKUP(B1419,MaestraLP3[[#All],[CÓDIGO]:[PRODUCTO FOCO]],29,0)</f>
        <v>1330</v>
      </c>
    </row>
    <row r="1420" spans="1:10" x14ac:dyDescent="0.35">
      <c r="A1420" s="54" t="s">
        <v>3160</v>
      </c>
      <c r="B1420" s="43">
        <v>104534220</v>
      </c>
      <c r="C1420" s="44" t="str">
        <f>+VLOOKUP(B1420,MaestraLP3[[#All],[CÓDIGO]:[PRODUCTO FOCO]],7,0)</f>
        <v>JAMONES CURADOS</v>
      </c>
      <c r="D1420" s="46" t="str">
        <f>+VLOOKUP(B1420,MaestraLP3[[#All],[CÓDIGO]:[PRODUCTO FOCO]],8,0)</f>
        <v>JAMON SERRANO LAMINADO 500 g</v>
      </c>
      <c r="E1420" s="54" t="s">
        <v>3161</v>
      </c>
      <c r="F1420" s="54" t="s">
        <v>3162</v>
      </c>
      <c r="G1420" s="62" t="e">
        <f>+VLOOKUP(B1420,MaestraLP3[[#All],[CÓDIGO]:[PRODUCTO FOCO]],30,0)*100+0.1</f>
        <v>#VALUE!</v>
      </c>
      <c r="H1420" s="44" t="s">
        <v>3163</v>
      </c>
      <c r="I1420" s="44" t="s">
        <v>3163</v>
      </c>
      <c r="J1420">
        <f>+VLOOKUP(B1420,MaestraLP3[[#All],[CÓDIGO]:[PRODUCTO FOCO]],29,0)</f>
        <v>6674</v>
      </c>
    </row>
    <row r="1421" spans="1:10" x14ac:dyDescent="0.35">
      <c r="A1421" s="54" t="s">
        <v>3160</v>
      </c>
      <c r="B1421" s="43">
        <v>104538540</v>
      </c>
      <c r="C1421" s="44" t="str">
        <f>+VLOOKUP(B1421,MaestraLP3[[#All],[CÓDIGO]:[PRODUCTO FOCO]],7,0)</f>
        <v>JAMONES CURADOS</v>
      </c>
      <c r="D1421" s="46" t="str">
        <f>+VLOOKUP(B1421,MaestraLP3[[#All],[CÓDIGO]:[PRODUCTO FOCO]],8,0)</f>
        <v>GUANCIALE AL PEPE SIMONINI 500 GR – 2 KG</v>
      </c>
      <c r="E1421" s="54" t="s">
        <v>3161</v>
      </c>
      <c r="F1421" s="54" t="s">
        <v>3162</v>
      </c>
      <c r="G1421" s="62" t="e">
        <f>+VLOOKUP(B1421,MaestraLP3[[#All],[CÓDIGO]:[PRODUCTO FOCO]],30,0)*100+0.1</f>
        <v>#VALUE!</v>
      </c>
      <c r="H1421" s="44" t="s">
        <v>3163</v>
      </c>
      <c r="I1421" s="44" t="s">
        <v>3163</v>
      </c>
      <c r="J1421">
        <f>+VLOOKUP(B1421,MaestraLP3[[#All],[CÓDIGO]:[PRODUCTO FOCO]],29,0)</f>
        <v>5407.2453233341021</v>
      </c>
    </row>
    <row r="1422" spans="1:10" x14ac:dyDescent="0.35">
      <c r="A1422" s="54" t="s">
        <v>3160</v>
      </c>
      <c r="B1422" s="43">
        <v>104538550</v>
      </c>
      <c r="C1422" s="44" t="str">
        <f>+VLOOKUP(B1422,MaestraLP3[[#All],[CÓDIGO]:[PRODUCTO FOCO]],7,0)</f>
        <v>JAMONES CURADOS</v>
      </c>
      <c r="D1422" s="46" t="str">
        <f>+VLOOKUP(B1422,MaestraLP3[[#All],[CÓDIGO]:[PRODUCTO FOCO]],8,0)</f>
        <v>MORTADELLA MODENA CON PISTACHO 6 - 7 KG</v>
      </c>
      <c r="E1422" s="54" t="s">
        <v>3161</v>
      </c>
      <c r="F1422" s="54" t="s">
        <v>3162</v>
      </c>
      <c r="G1422" s="62" t="e">
        <f>+VLOOKUP(B1422,MaestraLP3[[#All],[CÓDIGO]:[PRODUCTO FOCO]],30,0)*100+0.1</f>
        <v>#VALUE!</v>
      </c>
      <c r="H1422" s="44" t="s">
        <v>3163</v>
      </c>
      <c r="I1422" s="44" t="s">
        <v>3163</v>
      </c>
      <c r="J1422">
        <f>+VLOOKUP(B1422,MaestraLP3[[#All],[CÓDIGO]:[PRODUCTO FOCO]],29,0)</f>
        <v>3375</v>
      </c>
    </row>
    <row r="1423" spans="1:10" x14ac:dyDescent="0.35">
      <c r="A1423" s="54" t="s">
        <v>3160</v>
      </c>
      <c r="B1423" s="43">
        <v>104538560</v>
      </c>
      <c r="C1423" s="44" t="str">
        <f>+VLOOKUP(B1423,MaestraLP3[[#All],[CÓDIGO]:[PRODUCTO FOCO]],7,0)</f>
        <v>JAMONES CURADOS</v>
      </c>
      <c r="D1423" s="46" t="str">
        <f>+VLOOKUP(B1423,MaestraLP3[[#All],[CÓDIGO]:[PRODUCTO FOCO]],8,0)</f>
        <v>PROSCIUTTO MATONELLA SIMONINI 3 -5 KG</v>
      </c>
      <c r="E1423" s="54" t="s">
        <v>3161</v>
      </c>
      <c r="F1423" s="54" t="s">
        <v>3162</v>
      </c>
      <c r="G1423" s="62" t="e">
        <f>+VLOOKUP(B1423,MaestraLP3[[#All],[CÓDIGO]:[PRODUCTO FOCO]],30,0)*100+0.1</f>
        <v>#VALUE!</v>
      </c>
      <c r="H1423" s="44" t="s">
        <v>3163</v>
      </c>
      <c r="I1423" s="44" t="s">
        <v>3163</v>
      </c>
      <c r="J1423">
        <f>+VLOOKUP(B1423,MaestraLP3[[#All],[CÓDIGO]:[PRODUCTO FOCO]],29,0)</f>
        <v>5000</v>
      </c>
    </row>
    <row r="1424" spans="1:10" x14ac:dyDescent="0.35">
      <c r="A1424" s="54" t="s">
        <v>3160</v>
      </c>
      <c r="B1424" s="43">
        <v>105045500</v>
      </c>
      <c r="C1424" s="44" t="str">
        <f>+VLOOKUP(B1424,MaestraLP3[[#All],[CÓDIGO]:[PRODUCTO FOCO]],7,0)</f>
        <v>TOCINOS</v>
      </c>
      <c r="D1424" s="46" t="str">
        <f>+VLOOKUP(B1424,MaestraLP3[[#All],[CÓDIGO]:[PRODUCTO FOCO]],8,0)</f>
        <v>TOCINO AHUMADO LAM CONG NACIONAL 1 kg</v>
      </c>
      <c r="E1424" s="54" t="s">
        <v>3161</v>
      </c>
      <c r="F1424" s="54" t="s">
        <v>3162</v>
      </c>
      <c r="G1424" s="62" t="e">
        <f>+VLOOKUP(B1424,MaestraLP3[[#All],[CÓDIGO]:[PRODUCTO FOCO]],30,0)*100+0.1</f>
        <v>#VALUE!</v>
      </c>
      <c r="H1424" s="44" t="s">
        <v>3163</v>
      </c>
      <c r="I1424" s="44" t="s">
        <v>3163</v>
      </c>
      <c r="J1424">
        <f>+VLOOKUP(B1424,MaestraLP3[[#All],[CÓDIGO]:[PRODUCTO FOCO]],29,0)</f>
        <v>3773.9866666666662</v>
      </c>
    </row>
    <row r="1425" spans="1:10" x14ac:dyDescent="0.35">
      <c r="A1425" s="54" t="s">
        <v>3160</v>
      </c>
      <c r="B1425" s="43">
        <v>104525830</v>
      </c>
      <c r="C1425" s="44" t="str">
        <f>+VLOOKUP(B1425,MaestraLP3[[#All],[CÓDIGO]:[PRODUCTO FOCO]],7,0)</f>
        <v>TOCINOS</v>
      </c>
      <c r="D1425" s="46" t="str">
        <f>+VLOOKUP(B1425,MaestraLP3[[#All],[CÓDIGO]:[PRODUCTO FOCO]],8,0)</f>
        <v>TOCINO AHUMADO 500GR LA PREFERIDA</v>
      </c>
      <c r="E1425" s="54" t="s">
        <v>3161</v>
      </c>
      <c r="F1425" s="54" t="s">
        <v>3162</v>
      </c>
      <c r="G1425" s="62" t="e">
        <f>+VLOOKUP(B1425,MaestraLP3[[#All],[CÓDIGO]:[PRODUCTO FOCO]],30,0)*100+0.1</f>
        <v>#VALUE!</v>
      </c>
      <c r="H1425" s="44" t="s">
        <v>3163</v>
      </c>
      <c r="I1425" s="44" t="s">
        <v>3163</v>
      </c>
      <c r="J1425">
        <f>+VLOOKUP(B1425,MaestraLP3[[#All],[CÓDIGO]:[PRODUCTO FOCO]],29,0)</f>
        <v>4062</v>
      </c>
    </row>
    <row r="1426" spans="1:10" x14ac:dyDescent="0.35">
      <c r="A1426" s="54" t="s">
        <v>3160</v>
      </c>
      <c r="B1426" s="43">
        <v>104534620</v>
      </c>
      <c r="C1426" s="44" t="str">
        <f>+VLOOKUP(B1426,MaestraLP3[[#All],[CÓDIGO]:[PRODUCTO FOCO]],7,0)</f>
        <v>TOCINOS</v>
      </c>
      <c r="D1426" s="46" t="str">
        <f>+VLOOKUP(B1426,MaestraLP3[[#All],[CÓDIGO]:[PRODUCTO FOCO]],8,0)</f>
        <v>TOCINO LAMINADO SUGARDALE 1 kg</v>
      </c>
      <c r="E1426" s="54" t="s">
        <v>3161</v>
      </c>
      <c r="F1426" s="54" t="s">
        <v>3162</v>
      </c>
      <c r="G1426" s="62" t="e">
        <f>+VLOOKUP(B1426,MaestraLP3[[#All],[CÓDIGO]:[PRODUCTO FOCO]],30,0)*100+0.1</f>
        <v>#VALUE!</v>
      </c>
      <c r="H1426" s="44" t="s">
        <v>3163</v>
      </c>
      <c r="I1426" s="44" t="s">
        <v>3163</v>
      </c>
      <c r="J1426">
        <f>+VLOOKUP(B1426,MaestraLP3[[#All],[CÓDIGO]:[PRODUCTO FOCO]],29,0)</f>
        <v>3309</v>
      </c>
    </row>
    <row r="1427" spans="1:10" x14ac:dyDescent="0.35">
      <c r="A1427" s="54" t="s">
        <v>3160</v>
      </c>
      <c r="B1427" s="43">
        <v>104519800</v>
      </c>
      <c r="C1427" s="44" t="str">
        <f>+VLOOKUP(B1427,MaestraLP3[[#All],[CÓDIGO]:[PRODUCTO FOCO]],7,0)</f>
        <v>LECHES</v>
      </c>
      <c r="D1427" s="46" t="str">
        <f>+VLOOKUP(B1427,MaestraLP3[[#All],[CÓDIGO]:[PRODUCTO FOCO]],8,0)</f>
        <v>LECHE DESCREMADA COLUN 1 l</v>
      </c>
      <c r="E1427" s="54" t="s">
        <v>3161</v>
      </c>
      <c r="F1427" s="54" t="s">
        <v>3162</v>
      </c>
      <c r="G1427" s="62" t="e">
        <f>+VLOOKUP(B1427,MaestraLP3[[#All],[CÓDIGO]:[PRODUCTO FOCO]],30,0)*100+0.1</f>
        <v>#VALUE!</v>
      </c>
      <c r="H1427" s="44" t="s">
        <v>3163</v>
      </c>
      <c r="I1427" s="44" t="s">
        <v>3163</v>
      </c>
      <c r="J1427">
        <f>+VLOOKUP(B1427,MaestraLP3[[#All],[CÓDIGO]:[PRODUCTO FOCO]],29,0)</f>
        <v>584.66666666666663</v>
      </c>
    </row>
    <row r="1428" spans="1:10" x14ac:dyDescent="0.35">
      <c r="A1428" s="54" t="s">
        <v>3160</v>
      </c>
      <c r="B1428" s="43">
        <v>150000702</v>
      </c>
      <c r="C1428" s="44" t="str">
        <f>+VLOOKUP(B1428,MaestraLP3[[#All],[CÓDIGO]:[PRODUCTO FOCO]],7,0)</f>
        <v>LECHES</v>
      </c>
      <c r="D1428" s="46" t="str">
        <f>+VLOOKUP(B1428,MaestraLP3[[#All],[CÓDIGO]:[PRODUCTO FOCO]],8,0)</f>
        <v>LECHE DESCREMADA S/LACTOSA COLUN 1 l</v>
      </c>
      <c r="E1428" s="54" t="s">
        <v>3161</v>
      </c>
      <c r="F1428" s="54" t="s">
        <v>3162</v>
      </c>
      <c r="G1428" s="62" t="e">
        <f>+VLOOKUP(B1428,MaestraLP3[[#All],[CÓDIGO]:[PRODUCTO FOCO]],30,0)*100+0.1</f>
        <v>#VALUE!</v>
      </c>
      <c r="H1428" s="44" t="s">
        <v>3163</v>
      </c>
      <c r="I1428" s="44" t="s">
        <v>3163</v>
      </c>
      <c r="J1428">
        <f>+VLOOKUP(B1428,MaestraLP3[[#All],[CÓDIGO]:[PRODUCTO FOCO]],29,0)</f>
        <v>429.08333333333331</v>
      </c>
    </row>
    <row r="1429" spans="1:10" x14ac:dyDescent="0.35">
      <c r="A1429" s="54" t="s">
        <v>3160</v>
      </c>
      <c r="B1429" s="43">
        <v>104534370</v>
      </c>
      <c r="C1429" s="44" t="str">
        <f>+VLOOKUP(B1429,MaestraLP3[[#All],[CÓDIGO]:[PRODUCTO FOCO]],7,0)</f>
        <v>LECHES</v>
      </c>
      <c r="D1429" s="46" t="str">
        <f>+VLOOKUP(B1429,MaestraLP3[[#All],[CÓDIGO]:[PRODUCTO FOCO]],8,0)</f>
        <v>LECHE DESCREMADA S/LACTOSA SURLAT 1 lt</v>
      </c>
      <c r="E1429" s="54" t="s">
        <v>3161</v>
      </c>
      <c r="F1429" s="54" t="s">
        <v>3162</v>
      </c>
      <c r="G1429" s="62" t="e">
        <f>+VLOOKUP(B1429,MaestraLP3[[#All],[CÓDIGO]:[PRODUCTO FOCO]],30,0)*100+0.1</f>
        <v>#VALUE!</v>
      </c>
      <c r="H1429" s="44" t="s">
        <v>3163</v>
      </c>
      <c r="I1429" s="44" t="s">
        <v>3163</v>
      </c>
      <c r="J1429">
        <f>+VLOOKUP(B1429,MaestraLP3[[#All],[CÓDIGO]:[PRODUCTO FOCO]],29,0)</f>
        <v>511.66666666666674</v>
      </c>
    </row>
    <row r="1430" spans="1:10" x14ac:dyDescent="0.35">
      <c r="A1430" s="54" t="s">
        <v>3160</v>
      </c>
      <c r="B1430" s="43">
        <v>150000005</v>
      </c>
      <c r="C1430" s="44" t="str">
        <f>+VLOOKUP(B1430,MaestraLP3[[#All],[CÓDIGO]:[PRODUCTO FOCO]],7,0)</f>
        <v>LECHES</v>
      </c>
      <c r="D1430" s="46" t="str">
        <f>+VLOOKUP(B1430,MaestraLP3[[#All],[CÓDIGO]:[PRODUCTO FOCO]],8,0)</f>
        <v>LECHE ENTERA COLUN 1 l</v>
      </c>
      <c r="E1430" s="54" t="s">
        <v>3161</v>
      </c>
      <c r="F1430" s="54" t="s">
        <v>3162</v>
      </c>
      <c r="G1430" s="62" t="e">
        <f>+VLOOKUP(B1430,MaestraLP3[[#All],[CÓDIGO]:[PRODUCTO FOCO]],30,0)*100+0.1</f>
        <v>#VALUE!</v>
      </c>
      <c r="H1430" s="44" t="s">
        <v>3163</v>
      </c>
      <c r="I1430" s="44" t="s">
        <v>3163</v>
      </c>
      <c r="J1430">
        <f>+VLOOKUP(B1430,MaestraLP3[[#All],[CÓDIGO]:[PRODUCTO FOCO]],29,0)</f>
        <v>551.66666666666663</v>
      </c>
    </row>
    <row r="1431" spans="1:10" x14ac:dyDescent="0.35">
      <c r="A1431" s="54" t="s">
        <v>3160</v>
      </c>
      <c r="B1431" s="43">
        <v>104523380</v>
      </c>
      <c r="C1431" s="44" t="str">
        <f>+VLOOKUP(B1431,MaestraLP3[[#All],[CÓDIGO]:[PRODUCTO FOCO]],7,0)</f>
        <v>LECHES</v>
      </c>
      <c r="D1431" s="46" t="str">
        <f>+VLOOKUP(B1431,MaestraLP3[[#All],[CÓDIGO]:[PRODUCTO FOCO]],8,0)</f>
        <v>LECHE ENTERA SOPROLE 1 l</v>
      </c>
      <c r="E1431" s="54" t="s">
        <v>3161</v>
      </c>
      <c r="F1431" s="54" t="s">
        <v>3162</v>
      </c>
      <c r="G1431" s="62" t="e">
        <f>+VLOOKUP(B1431,MaestraLP3[[#All],[CÓDIGO]:[PRODUCTO FOCO]],30,0)*100+0.1</f>
        <v>#VALUE!</v>
      </c>
      <c r="H1431" s="44" t="s">
        <v>3163</v>
      </c>
      <c r="I1431" s="44" t="s">
        <v>3163</v>
      </c>
      <c r="J1431">
        <f>+VLOOKUP(B1431,MaestraLP3[[#All],[CÓDIGO]:[PRODUCTO FOCO]],29,0)</f>
        <v>403</v>
      </c>
    </row>
    <row r="1432" spans="1:10" x14ac:dyDescent="0.35">
      <c r="A1432" s="54" t="s">
        <v>3160</v>
      </c>
      <c r="B1432" s="43">
        <v>104533540</v>
      </c>
      <c r="C1432" s="44" t="str">
        <f>+VLOOKUP(B1432,MaestraLP3[[#All],[CÓDIGO]:[PRODUCTO FOCO]],7,0)</f>
        <v>LECHES</v>
      </c>
      <c r="D1432" s="46" t="str">
        <f>+VLOOKUP(B1432,MaestraLP3[[#All],[CÓDIGO]:[PRODUCTO FOCO]],8,0)</f>
        <v>LECHE ENTERA SURLAT 1L</v>
      </c>
      <c r="E1432" s="54" t="s">
        <v>3161</v>
      </c>
      <c r="F1432" s="54" t="s">
        <v>3162</v>
      </c>
      <c r="G1432" s="62" t="e">
        <f>+VLOOKUP(B1432,MaestraLP3[[#All],[CÓDIGO]:[PRODUCTO FOCO]],30,0)*100+0.1</f>
        <v>#VALUE!</v>
      </c>
      <c r="H1432" s="44" t="s">
        <v>3163</v>
      </c>
      <c r="I1432" s="44" t="s">
        <v>3163</v>
      </c>
      <c r="J1432">
        <f>+VLOOKUP(B1432,MaestraLP3[[#All],[CÓDIGO]:[PRODUCTO FOCO]],29,0)</f>
        <v>525</v>
      </c>
    </row>
    <row r="1433" spans="1:10" x14ac:dyDescent="0.35">
      <c r="A1433" s="54" t="s">
        <v>3160</v>
      </c>
      <c r="B1433" s="43">
        <v>150000006</v>
      </c>
      <c r="C1433" s="44" t="str">
        <f>+VLOOKUP(B1433,MaestraLP3[[#All],[CÓDIGO]:[PRODUCTO FOCO]],7,0)</f>
        <v>LECHES</v>
      </c>
      <c r="D1433" s="46" t="str">
        <f>+VLOOKUP(B1433,MaestraLP3[[#All],[CÓDIGO]:[PRODUCTO FOCO]],8,0)</f>
        <v>LECHE POLVO 26% MG COLUN 900 g</v>
      </c>
      <c r="E1433" s="54" t="s">
        <v>3161</v>
      </c>
      <c r="F1433" s="54" t="s">
        <v>3162</v>
      </c>
      <c r="G1433" s="62" t="e">
        <f>+VLOOKUP(B1433,MaestraLP3[[#All],[CÓDIGO]:[PRODUCTO FOCO]],30,0)*100+0.1</f>
        <v>#VALUE!</v>
      </c>
      <c r="H1433" s="44" t="s">
        <v>3163</v>
      </c>
      <c r="I1433" s="44" t="s">
        <v>3163</v>
      </c>
      <c r="J1433">
        <f>+VLOOKUP(B1433,MaestraLP3[[#All],[CÓDIGO]:[PRODUCTO FOCO]],29,0)</f>
        <v>1921.1111111111111</v>
      </c>
    </row>
    <row r="1434" spans="1:10" x14ac:dyDescent="0.35">
      <c r="A1434" s="54" t="s">
        <v>3160</v>
      </c>
      <c r="B1434" s="43">
        <v>150001593</v>
      </c>
      <c r="C1434" s="44" t="str">
        <f>+VLOOKUP(B1434,MaestraLP3[[#All],[CÓDIGO]:[PRODUCTO FOCO]],7,0)</f>
        <v>LECHES</v>
      </c>
      <c r="D1434" s="46" t="str">
        <f>+VLOOKUP(B1434,MaestraLP3[[#All],[CÓDIGO]:[PRODUCTO FOCO]],8,0)</f>
        <v>LECHE SEMIDESCREMADA CHOCOLATE COLUN 1 l</v>
      </c>
      <c r="E1434" s="54" t="s">
        <v>3161</v>
      </c>
      <c r="F1434" s="54" t="s">
        <v>3162</v>
      </c>
      <c r="G1434" s="62" t="e">
        <f>+VLOOKUP(B1434,MaestraLP3[[#All],[CÓDIGO]:[PRODUCTO FOCO]],30,0)*100+0.1</f>
        <v>#VALUE!</v>
      </c>
      <c r="H1434" s="44" t="s">
        <v>3163</v>
      </c>
      <c r="I1434" s="44" t="s">
        <v>3163</v>
      </c>
      <c r="J1434">
        <f>+VLOOKUP(B1434,MaestraLP3[[#All],[CÓDIGO]:[PRODUCTO FOCO]],29,0)</f>
        <v>503.99999999999994</v>
      </c>
    </row>
    <row r="1435" spans="1:10" x14ac:dyDescent="0.35">
      <c r="A1435" s="54" t="s">
        <v>3160</v>
      </c>
      <c r="B1435" s="43">
        <v>150000704</v>
      </c>
      <c r="C1435" s="44" t="str">
        <f>+VLOOKUP(B1435,MaestraLP3[[#All],[CÓDIGO]:[PRODUCTO FOCO]],7,0)</f>
        <v>LECHES</v>
      </c>
      <c r="D1435" s="46" t="str">
        <f>+VLOOKUP(B1435,MaestraLP3[[#All],[CÓDIGO]:[PRODUCTO FOCO]],8,0)</f>
        <v>LECHE SEMIDESCREMADA COLUN 1 l</v>
      </c>
      <c r="E1435" s="54" t="s">
        <v>3161</v>
      </c>
      <c r="F1435" s="54" t="s">
        <v>3162</v>
      </c>
      <c r="G1435" s="62" t="e">
        <f>+VLOOKUP(B1435,MaestraLP3[[#All],[CÓDIGO]:[PRODUCTO FOCO]],30,0)*100+0.1</f>
        <v>#VALUE!</v>
      </c>
      <c r="H1435" s="44" t="s">
        <v>3163</v>
      </c>
      <c r="I1435" s="44" t="s">
        <v>3163</v>
      </c>
      <c r="J1435">
        <f>+VLOOKUP(B1435,MaestraLP3[[#All],[CÓDIGO]:[PRODUCTO FOCO]],29,0)</f>
        <v>559.66666666666663</v>
      </c>
    </row>
    <row r="1436" spans="1:10" x14ac:dyDescent="0.35">
      <c r="A1436" s="54" t="s">
        <v>3160</v>
      </c>
      <c r="B1436" s="43">
        <v>104523400</v>
      </c>
      <c r="C1436" s="44" t="str">
        <f>+VLOOKUP(B1436,MaestraLP3[[#All],[CÓDIGO]:[PRODUCTO FOCO]],7,0)</f>
        <v>LECHES</v>
      </c>
      <c r="D1436" s="46" t="str">
        <f>+VLOOKUP(B1436,MaestraLP3[[#All],[CÓDIGO]:[PRODUCTO FOCO]],8,0)</f>
        <v>LECHE SEMIDESCREMADA SOPROLE 1 l</v>
      </c>
      <c r="E1436" s="54" t="s">
        <v>3161</v>
      </c>
      <c r="F1436" s="54" t="s">
        <v>3162</v>
      </c>
      <c r="G1436" s="62" t="e">
        <f>+VLOOKUP(B1436,MaestraLP3[[#All],[CÓDIGO]:[PRODUCTO FOCO]],30,0)*100+0.1</f>
        <v>#VALUE!</v>
      </c>
      <c r="H1436" s="44" t="s">
        <v>3163</v>
      </c>
      <c r="I1436" s="44" t="s">
        <v>3163</v>
      </c>
      <c r="J1436">
        <f>+VLOOKUP(B1436,MaestraLP3[[#All],[CÓDIGO]:[PRODUCTO FOCO]],29,0)</f>
        <v>403</v>
      </c>
    </row>
    <row r="1437" spans="1:10" x14ac:dyDescent="0.35">
      <c r="A1437" s="54" t="s">
        <v>3160</v>
      </c>
      <c r="B1437" s="43">
        <v>150001143</v>
      </c>
      <c r="C1437" s="44" t="str">
        <f>+VLOOKUP(B1437,MaestraLP3[[#All],[CÓDIGO]:[PRODUCTO FOCO]],7,0)</f>
        <v>YOGHURT</v>
      </c>
      <c r="D1437" s="46" t="str">
        <f>+VLOOKUP(B1437,MaestraLP3[[#All],[CÓDIGO]:[PRODUCTO FOCO]],8,0)</f>
        <v>YOGHURT BATIDO DAMASCO 125 GR COLUN</v>
      </c>
      <c r="E1437" s="54" t="s">
        <v>3161</v>
      </c>
      <c r="F1437" s="54" t="s">
        <v>3162</v>
      </c>
      <c r="G1437" s="62" t="e">
        <f>+VLOOKUP(B1437,MaestraLP3[[#All],[CÓDIGO]:[PRODUCTO FOCO]],30,0)*100+0.1</f>
        <v>#VALUE!</v>
      </c>
      <c r="H1437" s="44" t="s">
        <v>3163</v>
      </c>
      <c r="I1437" s="44" t="s">
        <v>3163</v>
      </c>
      <c r="J1437">
        <f>+VLOOKUP(B1437,MaestraLP3[[#All],[CÓDIGO]:[PRODUCTO FOCO]],29,0)</f>
        <v>551.66666666666663</v>
      </c>
    </row>
    <row r="1438" spans="1:10" x14ac:dyDescent="0.35">
      <c r="A1438" s="54" t="s">
        <v>3160</v>
      </c>
      <c r="B1438" s="43">
        <v>150001144</v>
      </c>
      <c r="C1438" s="44" t="str">
        <f>+VLOOKUP(B1438,MaestraLP3[[#All],[CÓDIGO]:[PRODUCTO FOCO]],7,0)</f>
        <v>YOGHURT</v>
      </c>
      <c r="D1438" s="46" t="str">
        <f>+VLOOKUP(B1438,MaestraLP3[[#All],[CÓDIGO]:[PRODUCTO FOCO]],8,0)</f>
        <v>YOGHURT BATIDO FRUTILLA 125 GR COLUN</v>
      </c>
      <c r="E1438" s="54" t="s">
        <v>3161</v>
      </c>
      <c r="F1438" s="54" t="s">
        <v>3162</v>
      </c>
      <c r="G1438" s="62" t="e">
        <f>+VLOOKUP(B1438,MaestraLP3[[#All],[CÓDIGO]:[PRODUCTO FOCO]],30,0)*100+0.1</f>
        <v>#VALUE!</v>
      </c>
      <c r="H1438" s="44" t="s">
        <v>3163</v>
      </c>
      <c r="I1438" s="44" t="s">
        <v>3163</v>
      </c>
      <c r="J1438">
        <f>+VLOOKUP(B1438,MaestraLP3[[#All],[CÓDIGO]:[PRODUCTO FOCO]],29,0)</f>
        <v>551.66666666666663</v>
      </c>
    </row>
    <row r="1439" spans="1:10" x14ac:dyDescent="0.35">
      <c r="A1439" s="54" t="s">
        <v>3160</v>
      </c>
      <c r="B1439" s="43">
        <v>150001146</v>
      </c>
      <c r="C1439" s="44" t="str">
        <f>+VLOOKUP(B1439,MaestraLP3[[#All],[CÓDIGO]:[PRODUCTO FOCO]],7,0)</f>
        <v>YOGHURT</v>
      </c>
      <c r="D1439" s="46" t="str">
        <f>+VLOOKUP(B1439,MaestraLP3[[#All],[CÓDIGO]:[PRODUCTO FOCO]],8,0)</f>
        <v>YOGHURT BATIDO VAINILLA 125 GR COLUN</v>
      </c>
      <c r="E1439" s="54" t="s">
        <v>3161</v>
      </c>
      <c r="F1439" s="54" t="s">
        <v>3162</v>
      </c>
      <c r="G1439" s="62" t="e">
        <f>+VLOOKUP(B1439,MaestraLP3[[#All],[CÓDIGO]:[PRODUCTO FOCO]],30,0)*100+0.1</f>
        <v>#VALUE!</v>
      </c>
      <c r="H1439" s="44" t="s">
        <v>3163</v>
      </c>
      <c r="I1439" s="44" t="s">
        <v>3163</v>
      </c>
      <c r="J1439">
        <f>+VLOOKUP(B1439,MaestraLP3[[#All],[CÓDIGO]:[PRODUCTO FOCO]],29,0)</f>
        <v>551.66666666666663</v>
      </c>
    </row>
    <row r="1440" spans="1:10" x14ac:dyDescent="0.35">
      <c r="A1440" s="54" t="s">
        <v>3160</v>
      </c>
      <c r="B1440" s="43">
        <v>104538490</v>
      </c>
      <c r="C1440" s="44" t="str">
        <f>+VLOOKUP(B1440,MaestraLP3[[#All],[CÓDIGO]:[PRODUCTO FOCO]],7,0)</f>
        <v>YOGHURT</v>
      </c>
      <c r="D1440" s="46" t="str">
        <f>+VLOOKUP(B1440,MaestraLP3[[#All],[CÓDIGO]:[PRODUCTO FOCO]],8,0)</f>
        <v>YOGHURT LIGHT DAMASCO 120 GR COLUN</v>
      </c>
      <c r="E1440" s="54" t="s">
        <v>3161</v>
      </c>
      <c r="F1440" s="54" t="s">
        <v>3162</v>
      </c>
      <c r="G1440" s="62" t="e">
        <f>+VLOOKUP(B1440,MaestraLP3[[#All],[CÓDIGO]:[PRODUCTO FOCO]],30,0)*100+0.1</f>
        <v>#VALUE!</v>
      </c>
      <c r="H1440" s="44" t="s">
        <v>3163</v>
      </c>
      <c r="I1440" s="44" t="s">
        <v>3163</v>
      </c>
      <c r="J1440">
        <f>+VLOOKUP(B1440,MaestraLP3[[#All],[CÓDIGO]:[PRODUCTO FOCO]],29,0)</f>
        <v>616.66666666666674</v>
      </c>
    </row>
    <row r="1441" spans="1:10" x14ac:dyDescent="0.35">
      <c r="A1441" s="54" t="s">
        <v>3160</v>
      </c>
      <c r="B1441" s="43">
        <v>104537920</v>
      </c>
      <c r="C1441" s="44" t="str">
        <f>+VLOOKUP(B1441,MaestraLP3[[#All],[CÓDIGO]:[PRODUCTO FOCO]],7,0)</f>
        <v>YOGHURT</v>
      </c>
      <c r="D1441" s="46" t="str">
        <f>+VLOOKUP(B1441,MaestraLP3[[#All],[CÓDIGO]:[PRODUCTO FOCO]],8,0)</f>
        <v>YOGHURT LIGHT DAMASCO BOLSA 900GR COLUN</v>
      </c>
      <c r="E1441" s="54" t="s">
        <v>3161</v>
      </c>
      <c r="F1441" s="54" t="s">
        <v>3162</v>
      </c>
      <c r="G1441" s="62" t="e">
        <f>+VLOOKUP(B1441,MaestraLP3[[#All],[CÓDIGO]:[PRODUCTO FOCO]],30,0)*100+0.1</f>
        <v>#VALUE!</v>
      </c>
      <c r="H1441" s="44" t="s">
        <v>3163</v>
      </c>
      <c r="I1441" s="44" t="s">
        <v>3163</v>
      </c>
      <c r="J1441">
        <f>+VLOOKUP(B1441,MaestraLP3[[#All],[CÓDIGO]:[PRODUCTO FOCO]],29,0)</f>
        <v>598.14814814814815</v>
      </c>
    </row>
    <row r="1442" spans="1:10" x14ac:dyDescent="0.35">
      <c r="A1442" s="54" t="s">
        <v>3160</v>
      </c>
      <c r="B1442" s="43">
        <v>104538510</v>
      </c>
      <c r="C1442" s="44" t="str">
        <f>+VLOOKUP(B1442,MaestraLP3[[#All],[CÓDIGO]:[PRODUCTO FOCO]],7,0)</f>
        <v>YOGHURT</v>
      </c>
      <c r="D1442" s="46" t="str">
        <f>+VLOOKUP(B1442,MaestraLP3[[#All],[CÓDIGO]:[PRODUCTO FOCO]],8,0)</f>
        <v>YOGHURT LIGHT FRAMBUESA 120 GR COLUN</v>
      </c>
      <c r="E1442" s="54" t="s">
        <v>3161</v>
      </c>
      <c r="F1442" s="54" t="s">
        <v>3162</v>
      </c>
      <c r="G1442" s="62" t="e">
        <f>+VLOOKUP(B1442,MaestraLP3[[#All],[CÓDIGO]:[PRODUCTO FOCO]],30,0)*100+0.1</f>
        <v>#VALUE!</v>
      </c>
      <c r="H1442" s="44" t="s">
        <v>3163</v>
      </c>
      <c r="I1442" s="44" t="s">
        <v>3163</v>
      </c>
      <c r="J1442">
        <f>+VLOOKUP(B1442,MaestraLP3[[#All],[CÓDIGO]:[PRODUCTO FOCO]],29,0)</f>
        <v>616.66666666666674</v>
      </c>
    </row>
    <row r="1443" spans="1:10" x14ac:dyDescent="0.35">
      <c r="A1443" s="54" t="s">
        <v>3160</v>
      </c>
      <c r="B1443" s="43">
        <v>104538500</v>
      </c>
      <c r="C1443" s="44" t="str">
        <f>+VLOOKUP(B1443,MaestraLP3[[#All],[CÓDIGO]:[PRODUCTO FOCO]],7,0)</f>
        <v>YOGHURT</v>
      </c>
      <c r="D1443" s="46" t="str">
        <f>+VLOOKUP(B1443,MaestraLP3[[#All],[CÓDIGO]:[PRODUCTO FOCO]],8,0)</f>
        <v>YOGHURT LIGHT FRUTILLA 120 GR COLUN</v>
      </c>
      <c r="E1443" s="54" t="s">
        <v>3161</v>
      </c>
      <c r="F1443" s="54" t="s">
        <v>3162</v>
      </c>
      <c r="G1443" s="62" t="e">
        <f>+VLOOKUP(B1443,MaestraLP3[[#All],[CÓDIGO]:[PRODUCTO FOCO]],30,0)*100+0.1</f>
        <v>#VALUE!</v>
      </c>
      <c r="H1443" s="44" t="s">
        <v>3163</v>
      </c>
      <c r="I1443" s="44" t="s">
        <v>3163</v>
      </c>
      <c r="J1443">
        <f>+VLOOKUP(B1443,MaestraLP3[[#All],[CÓDIGO]:[PRODUCTO FOCO]],29,0)</f>
        <v>616.66666666666674</v>
      </c>
    </row>
    <row r="1444" spans="1:10" x14ac:dyDescent="0.35">
      <c r="A1444" s="54" t="s">
        <v>3160</v>
      </c>
      <c r="B1444" s="43">
        <v>104537890</v>
      </c>
      <c r="C1444" s="44" t="str">
        <f>+VLOOKUP(B1444,MaestraLP3[[#All],[CÓDIGO]:[PRODUCTO FOCO]],7,0)</f>
        <v>YOGHURT</v>
      </c>
      <c r="D1444" s="46" t="str">
        <f>+VLOOKUP(B1444,MaestraLP3[[#All],[CÓDIGO]:[PRODUCTO FOCO]],8,0)</f>
        <v>YOGHURT LIGHT FRUTILLA BOLSA 900GR COLUN</v>
      </c>
      <c r="E1444" s="54" t="s">
        <v>3161</v>
      </c>
      <c r="F1444" s="54" t="s">
        <v>3162</v>
      </c>
      <c r="G1444" s="62" t="e">
        <f>+VLOOKUP(B1444,MaestraLP3[[#All],[CÓDIGO]:[PRODUCTO FOCO]],30,0)*100+0.1</f>
        <v>#VALUE!</v>
      </c>
      <c r="H1444" s="44" t="s">
        <v>3163</v>
      </c>
      <c r="I1444" s="44" t="s">
        <v>3163</v>
      </c>
      <c r="J1444">
        <f>+VLOOKUP(B1444,MaestraLP3[[#All],[CÓDIGO]:[PRODUCTO FOCO]],29,0)</f>
        <v>598.14814814814815</v>
      </c>
    </row>
    <row r="1445" spans="1:10" x14ac:dyDescent="0.35">
      <c r="A1445" s="54" t="s">
        <v>3160</v>
      </c>
      <c r="B1445" s="43">
        <v>104538470</v>
      </c>
      <c r="C1445" s="44" t="str">
        <f>+VLOOKUP(B1445,MaestraLP3[[#All],[CÓDIGO]:[PRODUCTO FOCO]],7,0)</f>
        <v>YOGHURT</v>
      </c>
      <c r="D1445" s="46" t="str">
        <f>+VLOOKUP(B1445,MaestraLP3[[#All],[CÓDIGO]:[PRODUCTO FOCO]],8,0)</f>
        <v>YOGHURT LIGHT MORA 120 GR COLUN</v>
      </c>
      <c r="E1445" s="54" t="s">
        <v>3161</v>
      </c>
      <c r="F1445" s="54" t="s">
        <v>3162</v>
      </c>
      <c r="G1445" s="62" t="e">
        <f>+VLOOKUP(B1445,MaestraLP3[[#All],[CÓDIGO]:[PRODUCTO FOCO]],30,0)*100+0.1</f>
        <v>#VALUE!</v>
      </c>
      <c r="H1445" s="44" t="s">
        <v>3163</v>
      </c>
      <c r="I1445" s="44" t="s">
        <v>3163</v>
      </c>
      <c r="J1445">
        <f>+VLOOKUP(B1445,MaestraLP3[[#All],[CÓDIGO]:[PRODUCTO FOCO]],29,0)</f>
        <v>741.66666666666674</v>
      </c>
    </row>
    <row r="1446" spans="1:10" x14ac:dyDescent="0.35">
      <c r="A1446" s="54" t="s">
        <v>3160</v>
      </c>
      <c r="B1446" s="43">
        <v>104538480</v>
      </c>
      <c r="C1446" s="44" t="str">
        <f>+VLOOKUP(B1446,MaestraLP3[[#All],[CÓDIGO]:[PRODUCTO FOCO]],7,0)</f>
        <v>YOGHURT</v>
      </c>
      <c r="D1446" s="46" t="str">
        <f>+VLOOKUP(B1446,MaestraLP3[[#All],[CÓDIGO]:[PRODUCTO FOCO]],8,0)</f>
        <v>YOGHURT  LIGHT VAINILLA 120 GR COLUN</v>
      </c>
      <c r="E1446" s="54" t="s">
        <v>3161</v>
      </c>
      <c r="F1446" s="54" t="s">
        <v>3162</v>
      </c>
      <c r="G1446" s="62" t="e">
        <f>+VLOOKUP(B1446,MaestraLP3[[#All],[CÓDIGO]:[PRODUCTO FOCO]],30,0)*100+0.1</f>
        <v>#VALUE!</v>
      </c>
      <c r="H1446" s="44" t="s">
        <v>3163</v>
      </c>
      <c r="I1446" s="44" t="s">
        <v>3163</v>
      </c>
      <c r="J1446">
        <f>+VLOOKUP(B1446,MaestraLP3[[#All],[CÓDIGO]:[PRODUCTO FOCO]],29,0)</f>
        <v>616.66666666666674</v>
      </c>
    </row>
    <row r="1447" spans="1:10" x14ac:dyDescent="0.35">
      <c r="A1447" s="54" t="s">
        <v>3160</v>
      </c>
      <c r="B1447" s="43">
        <v>104537880</v>
      </c>
      <c r="C1447" s="44" t="str">
        <f>+VLOOKUP(B1447,MaestraLP3[[#All],[CÓDIGO]:[PRODUCTO FOCO]],7,0)</f>
        <v>YOGHURT</v>
      </c>
      <c r="D1447" s="46" t="str">
        <f>+VLOOKUP(B1447,MaestraLP3[[#All],[CÓDIGO]:[PRODUCTO FOCO]],8,0)</f>
        <v>YOGHURT LIGHT VAINILLA BOLSA 900GR COLUN</v>
      </c>
      <c r="E1447" s="54" t="s">
        <v>3161</v>
      </c>
      <c r="F1447" s="54" t="s">
        <v>3162</v>
      </c>
      <c r="G1447" s="62" t="e">
        <f>+VLOOKUP(B1447,MaestraLP3[[#All],[CÓDIGO]:[PRODUCTO FOCO]],30,0)*100+0.1</f>
        <v>#VALUE!</v>
      </c>
      <c r="H1447" s="44" t="s">
        <v>3163</v>
      </c>
      <c r="I1447" s="44" t="s">
        <v>3163</v>
      </c>
      <c r="J1447">
        <f>+VLOOKUP(B1447,MaestraLP3[[#All],[CÓDIGO]:[PRODUCTO FOCO]],29,0)</f>
        <v>598.14814814814815</v>
      </c>
    </row>
    <row r="1448" spans="1:10" x14ac:dyDescent="0.35">
      <c r="A1448" s="54" t="s">
        <v>3160</v>
      </c>
      <c r="B1448" s="43">
        <v>150000718</v>
      </c>
      <c r="C1448" s="44" t="str">
        <f>+VLOOKUP(B1448,MaestraLP3[[#All],[CÓDIGO]:[PRODUCTO FOCO]],7,0)</f>
        <v>YOGHURT</v>
      </c>
      <c r="D1448" s="46" t="str">
        <f>+VLOOKUP(B1448,MaestraLP3[[#All],[CÓDIGO]:[PRODUCTO FOCO]],8,0)</f>
        <v>YOGHURT NATURAL BOLSA 1 KG COLUN</v>
      </c>
      <c r="E1448" s="54" t="s">
        <v>3161</v>
      </c>
      <c r="F1448" s="54" t="s">
        <v>3162</v>
      </c>
      <c r="G1448" s="62" t="e">
        <f>+VLOOKUP(B1448,MaestraLP3[[#All],[CÓDIGO]:[PRODUCTO FOCO]],30,0)*100+0.1</f>
        <v>#VALUE!</v>
      </c>
      <c r="H1448" s="44" t="s">
        <v>3163</v>
      </c>
      <c r="I1448" s="44" t="s">
        <v>3163</v>
      </c>
      <c r="J1448">
        <f>+VLOOKUP(B1448,MaestraLP3[[#All],[CÓDIGO]:[PRODUCTO FOCO]],29,0)</f>
        <v>420.5555555555556</v>
      </c>
    </row>
    <row r="1449" spans="1:10" x14ac:dyDescent="0.35">
      <c r="A1449" s="54" t="s">
        <v>3160</v>
      </c>
      <c r="B1449" s="43">
        <v>150000729</v>
      </c>
      <c r="C1449" s="44" t="str">
        <f>+VLOOKUP(B1449,MaestraLP3[[#All],[CÓDIGO]:[PRODUCTO FOCO]],7,0)</f>
        <v>YOGHURT</v>
      </c>
      <c r="D1449" s="46" t="str">
        <f>+VLOOKUP(B1449,MaestraLP3[[#All],[CÓDIGO]:[PRODUCTO FOCO]],8,0)</f>
        <v>YOGHURT S/LACTOSA FRUTILLA 125 GR COLUN</v>
      </c>
      <c r="E1449" s="54" t="s">
        <v>3161</v>
      </c>
      <c r="F1449" s="54" t="s">
        <v>3162</v>
      </c>
      <c r="G1449" s="62" t="e">
        <f>+VLOOKUP(B1449,MaestraLP3[[#All],[CÓDIGO]:[PRODUCTO FOCO]],30,0)*100+0.1</f>
        <v>#VALUE!</v>
      </c>
      <c r="H1449" s="44" t="s">
        <v>3163</v>
      </c>
      <c r="I1449" s="44" t="s">
        <v>3163</v>
      </c>
      <c r="J1449">
        <f>+VLOOKUP(B1449,MaestraLP3[[#All],[CÓDIGO]:[PRODUCTO FOCO]],29,0)</f>
        <v>712</v>
      </c>
    </row>
    <row r="1450" spans="1:10" x14ac:dyDescent="0.35">
      <c r="A1450" s="54" t="s">
        <v>3160</v>
      </c>
      <c r="B1450" s="43">
        <v>150000720</v>
      </c>
      <c r="C1450" s="44" t="str">
        <f>+VLOOKUP(B1450,MaestraLP3[[#All],[CÓDIGO]:[PRODUCTO FOCO]],7,0)</f>
        <v>YOGHURT</v>
      </c>
      <c r="D1450" s="46" t="str">
        <f>+VLOOKUP(B1450,MaestraLP3[[#All],[CÓDIGO]:[PRODUCTO FOCO]],8,0)</f>
        <v>YOGHURT VAINILLA BOLSA 1 KG COLUN</v>
      </c>
      <c r="E1450" s="54" t="s">
        <v>3161</v>
      </c>
      <c r="F1450" s="54" t="s">
        <v>3162</v>
      </c>
      <c r="G1450" s="62" t="e">
        <f>+VLOOKUP(B1450,MaestraLP3[[#All],[CÓDIGO]:[PRODUCTO FOCO]],30,0)*100+0.1</f>
        <v>#VALUE!</v>
      </c>
      <c r="H1450" s="44" t="s">
        <v>3163</v>
      </c>
      <c r="I1450" s="44" t="s">
        <v>3163</v>
      </c>
      <c r="J1450">
        <f>+VLOOKUP(B1450,MaestraLP3[[#All],[CÓDIGO]:[PRODUCTO FOCO]],29,0)</f>
        <v>415</v>
      </c>
    </row>
    <row r="1451" spans="1:10" x14ac:dyDescent="0.35">
      <c r="A1451" s="46" t="s">
        <v>3160</v>
      </c>
      <c r="B1451" s="3">
        <v>104541810</v>
      </c>
      <c r="C1451" t="str">
        <f>+VLOOKUP(B1451,MaestraLP3[[#All],[CÓDIGO]:[PRODUCTO FOCO]],7,0)</f>
        <v>YOGHURT</v>
      </c>
      <c r="D1451" s="46" t="str">
        <f>+VLOOKUP(B1451,MaestraLP3[[#All],[CÓDIGO]:[PRODUCTO FOCO]],8,0)</f>
        <v>YOGHURT BATIDO DAMASCO 120 G LOS ALERCES</v>
      </c>
      <c r="E1451" s="46" t="s">
        <v>3161</v>
      </c>
      <c r="F1451" s="46" t="s">
        <v>3162</v>
      </c>
      <c r="G1451" s="47" t="e">
        <f>+VLOOKUP(B1451,MaestraLP3[[#All],[CÓDIGO]:[PRODUCTO FOCO]],30,0)*100+0.1</f>
        <v>#VALUE!</v>
      </c>
      <c r="H1451" t="s">
        <v>3163</v>
      </c>
      <c r="I1451" t="s">
        <v>3163</v>
      </c>
      <c r="J1451">
        <f>+VLOOKUP(B1451,MaestraLP3[[#All],[CÓDIGO]:[PRODUCTO FOCO]],29,0)</f>
        <v>506.19834710743811</v>
      </c>
    </row>
    <row r="1452" spans="1:10" x14ac:dyDescent="0.35">
      <c r="A1452" s="46" t="s">
        <v>3160</v>
      </c>
      <c r="B1452" s="3">
        <v>104541800</v>
      </c>
      <c r="C1452" t="str">
        <f>+VLOOKUP(B1452,MaestraLP3[[#All],[CÓDIGO]:[PRODUCTO FOCO]],7,0)</f>
        <v>YOGHURT</v>
      </c>
      <c r="D1452" s="46" t="str">
        <f>+VLOOKUP(B1452,MaestraLP3[[#All],[CÓDIGO]:[PRODUCTO FOCO]],8,0)</f>
        <v>YOGHURT BATIDO FRUTILLA 120G LOS ALERCES</v>
      </c>
      <c r="E1452" s="46" t="s">
        <v>3161</v>
      </c>
      <c r="F1452" s="46" t="s">
        <v>3162</v>
      </c>
      <c r="G1452" s="47" t="e">
        <f>+VLOOKUP(B1452,MaestraLP3[[#All],[CÓDIGO]:[PRODUCTO FOCO]],30,0)*100+0.1</f>
        <v>#VALUE!</v>
      </c>
      <c r="H1452" t="s">
        <v>3163</v>
      </c>
      <c r="I1452" t="s">
        <v>3163</v>
      </c>
      <c r="J1452">
        <f>+VLOOKUP(B1452,MaestraLP3[[#All],[CÓDIGO]:[PRODUCTO FOCO]],29,0)</f>
        <v>506.19834710743811</v>
      </c>
    </row>
    <row r="1453" spans="1:10" x14ac:dyDescent="0.35">
      <c r="A1453" s="46" t="s">
        <v>3160</v>
      </c>
      <c r="B1453" s="3">
        <v>104541790</v>
      </c>
      <c r="C1453" t="str">
        <f>+VLOOKUP(B1453,MaestraLP3[[#All],[CÓDIGO]:[PRODUCTO FOCO]],7,0)</f>
        <v>YOGHURT</v>
      </c>
      <c r="D1453" s="46" t="str">
        <f>+VLOOKUP(B1453,MaestraLP3[[#All],[CÓDIGO]:[PRODUCTO FOCO]],8,0)</f>
        <v>YOGHURT BATIDO VAINILLA 120G LOS ALERCES</v>
      </c>
      <c r="E1453" s="46" t="s">
        <v>3161</v>
      </c>
      <c r="F1453" s="46" t="s">
        <v>3162</v>
      </c>
      <c r="G1453" s="47" t="e">
        <f>+VLOOKUP(B1453,MaestraLP3[[#All],[CÓDIGO]:[PRODUCTO FOCO]],30,0)*100+0.1</f>
        <v>#VALUE!</v>
      </c>
      <c r="H1453" t="s">
        <v>3163</v>
      </c>
      <c r="I1453" t="s">
        <v>3163</v>
      </c>
      <c r="J1453">
        <f>+VLOOKUP(B1453,MaestraLP3[[#All],[CÓDIGO]:[PRODUCTO FOCO]],29,0)</f>
        <v>506.19834710743811</v>
      </c>
    </row>
    <row r="1454" spans="1:10" x14ac:dyDescent="0.35">
      <c r="A1454" s="46" t="s">
        <v>3160</v>
      </c>
      <c r="B1454" s="3">
        <v>104534340</v>
      </c>
      <c r="C1454" t="str">
        <f>+VLOOKUP(B1454,MaestraLP3[[#All],[CÓDIGO]:[PRODUCTO FOCO]],7,0)</f>
        <v>YOGHURT</v>
      </c>
      <c r="D1454" s="46" t="str">
        <f>+VLOOKUP(B1454,MaestraLP3[[#All],[CÓDIGO]:[PRODUCTO FOCO]],8,0)</f>
        <v>YOGHURT DAMASCO BOLSA 1 KG LOS ALERCES</v>
      </c>
      <c r="E1454" s="46" t="s">
        <v>3161</v>
      </c>
      <c r="F1454" s="46" t="s">
        <v>3162</v>
      </c>
      <c r="G1454" s="47" t="e">
        <f>+VLOOKUP(B1454,MaestraLP3[[#All],[CÓDIGO]:[PRODUCTO FOCO]],30,0)*100+0.1</f>
        <v>#VALUE!</v>
      </c>
      <c r="H1454" t="s">
        <v>3163</v>
      </c>
      <c r="I1454" t="s">
        <v>3163</v>
      </c>
      <c r="J1454">
        <f>+VLOOKUP(B1454,MaestraLP3[[#All],[CÓDIGO]:[PRODUCTO FOCO]],29,0)</f>
        <v>398.11111111111109</v>
      </c>
    </row>
    <row r="1455" spans="1:10" x14ac:dyDescent="0.35">
      <c r="A1455" s="46" t="s">
        <v>3160</v>
      </c>
      <c r="B1455" s="3">
        <v>104534350</v>
      </c>
      <c r="C1455" t="str">
        <f>+VLOOKUP(B1455,MaestraLP3[[#All],[CÓDIGO]:[PRODUCTO FOCO]],7,0)</f>
        <v>YOGHURT</v>
      </c>
      <c r="D1455" s="46" t="str">
        <f>+VLOOKUP(B1455,MaestraLP3[[#All],[CÓDIGO]:[PRODUCTO FOCO]],8,0)</f>
        <v>YOGHURT FRUTILLA BOLSA 1 KG LOS ALERCES</v>
      </c>
      <c r="E1455" s="46" t="s">
        <v>3161</v>
      </c>
      <c r="F1455" s="46" t="s">
        <v>3162</v>
      </c>
      <c r="G1455" s="47" t="e">
        <f>+VLOOKUP(B1455,MaestraLP3[[#All],[CÓDIGO]:[PRODUCTO FOCO]],30,0)*100+0.1</f>
        <v>#VALUE!</v>
      </c>
      <c r="H1455" t="s">
        <v>3163</v>
      </c>
      <c r="I1455" t="s">
        <v>3163</v>
      </c>
      <c r="J1455">
        <f>+VLOOKUP(B1455,MaestraLP3[[#All],[CÓDIGO]:[PRODUCTO FOCO]],29,0)</f>
        <v>398.11111111111109</v>
      </c>
    </row>
    <row r="1456" spans="1:10" x14ac:dyDescent="0.35">
      <c r="A1456" s="46" t="s">
        <v>3160</v>
      </c>
      <c r="B1456" s="3">
        <v>104534360</v>
      </c>
      <c r="C1456" t="str">
        <f>+VLOOKUP(B1456,MaestraLP3[[#All],[CÓDIGO]:[PRODUCTO FOCO]],7,0)</f>
        <v>YOGHURT</v>
      </c>
      <c r="D1456" s="46" t="str">
        <f>+VLOOKUP(B1456,MaestraLP3[[#All],[CÓDIGO]:[PRODUCTO FOCO]],8,0)</f>
        <v>YOGHURT VAINILLA BOLSA 1 KG LOS ALERCES</v>
      </c>
      <c r="E1456" s="46" t="s">
        <v>3161</v>
      </c>
      <c r="F1456" s="46" t="s">
        <v>3162</v>
      </c>
      <c r="G1456" s="47" t="e">
        <f>+VLOOKUP(B1456,MaestraLP3[[#All],[CÓDIGO]:[PRODUCTO FOCO]],30,0)*100+0.1</f>
        <v>#VALUE!</v>
      </c>
      <c r="H1456" t="s">
        <v>3163</v>
      </c>
      <c r="I1456" t="s">
        <v>3163</v>
      </c>
      <c r="J1456">
        <f>+VLOOKUP(B1456,MaestraLP3[[#All],[CÓDIGO]:[PRODUCTO FOCO]],29,0)</f>
        <v>398.11111111111109</v>
      </c>
    </row>
    <row r="1457" spans="1:10" x14ac:dyDescent="0.35">
      <c r="A1457" s="46" t="s">
        <v>3160</v>
      </c>
      <c r="B1457" s="3">
        <v>104540040</v>
      </c>
      <c r="C1457" t="str">
        <f>+VLOOKUP(B1457,MaestraLP3[[#All],[CÓDIGO]:[PRODUCTO FOCO]],7,0)</f>
        <v>APANADOS</v>
      </c>
      <c r="D1457" s="46" t="str">
        <f>+VLOOKUP(B1457,MaestraLP3[[#All],[CÓDIGO]:[PRODUCTO FOCO]],8,0)</f>
        <v>MERLUZA FILETE APANADA BOLSA 2,5 KG</v>
      </c>
      <c r="E1457" s="46" t="s">
        <v>3161</v>
      </c>
      <c r="F1457" s="46" t="s">
        <v>3162</v>
      </c>
      <c r="G1457" s="47" t="e">
        <f>+VLOOKUP(B1457,MaestraLP3[[#All],[CÓDIGO]:[PRODUCTO FOCO]],30,0)*100+0.1</f>
        <v>#VALUE!</v>
      </c>
      <c r="H1457" t="s">
        <v>3163</v>
      </c>
      <c r="I1457" t="s">
        <v>3163</v>
      </c>
      <c r="J1457">
        <f>+VLOOKUP(B1457,MaestraLP3[[#All],[CÓDIGO]:[PRODUCTO FOCO]],29,0)</f>
        <v>2100</v>
      </c>
    </row>
    <row r="1458" spans="1:10" x14ac:dyDescent="0.35">
      <c r="A1458" s="46" t="s">
        <v>3160</v>
      </c>
      <c r="B1458" s="3">
        <v>104340780</v>
      </c>
      <c r="C1458" t="str">
        <f>+VLOOKUP(B1458,MaestraLP3[[#All],[CÓDIGO]:[PRODUCTO FOCO]],7,0)</f>
        <v>CAMARONES</v>
      </c>
      <c r="D1458" s="46" t="str">
        <f>+VLOOKUP(B1458,MaestraLP3[[#All],[CÓDIGO]:[PRODUCTO FOCO]],8,0)</f>
        <v>CAMARON COCIDO PELADO 100/200 IQF 1 KG</v>
      </c>
      <c r="E1458" s="46" t="s">
        <v>3161</v>
      </c>
      <c r="F1458" s="46" t="s">
        <v>3162</v>
      </c>
      <c r="G1458" s="47" t="e">
        <f>+VLOOKUP(B1458,MaestraLP3[[#All],[CÓDIGO]:[PRODUCTO FOCO]],30,0)*100+0.1</f>
        <v>#VALUE!</v>
      </c>
      <c r="H1458" t="s">
        <v>3163</v>
      </c>
      <c r="I1458" t="s">
        <v>3163</v>
      </c>
      <c r="J1458">
        <f>+VLOOKUP(B1458,MaestraLP3[[#All],[CÓDIGO]:[PRODUCTO FOCO]],29,0)</f>
        <v>1777.1699999999996</v>
      </c>
    </row>
    <row r="1459" spans="1:10" x14ac:dyDescent="0.35">
      <c r="A1459" s="46" t="s">
        <v>3160</v>
      </c>
      <c r="B1459" s="3">
        <v>104340790</v>
      </c>
      <c r="C1459" t="str">
        <f>+VLOOKUP(B1459,MaestraLP3[[#All],[CÓDIGO]:[PRODUCTO FOCO]],7,0)</f>
        <v>CAMARONES</v>
      </c>
      <c r="D1459" s="46" t="str">
        <f>+VLOOKUP(B1459,MaestraLP3[[#All],[CÓDIGO]:[PRODUCTO FOCO]],8,0)</f>
        <v>CAMARON CRUDO PELADO 100/200 IQF 1 KG</v>
      </c>
      <c r="E1459" s="46" t="s">
        <v>3161</v>
      </c>
      <c r="F1459" s="46" t="s">
        <v>3162</v>
      </c>
      <c r="G1459" s="47" t="e">
        <f>+VLOOKUP(B1459,MaestraLP3[[#All],[CÓDIGO]:[PRODUCTO FOCO]],30,0)*100+0.1</f>
        <v>#VALUE!</v>
      </c>
      <c r="H1459" t="s">
        <v>3163</v>
      </c>
      <c r="I1459" t="s">
        <v>3163</v>
      </c>
      <c r="J1459">
        <f>+VLOOKUP(B1459,MaestraLP3[[#All],[CÓDIGO]:[PRODUCTO FOCO]],29,0)</f>
        <v>1616.56</v>
      </c>
    </row>
    <row r="1460" spans="1:10" x14ac:dyDescent="0.35">
      <c r="A1460" s="46" t="s">
        <v>3160</v>
      </c>
      <c r="B1460" s="3">
        <v>104519290</v>
      </c>
      <c r="C1460" t="str">
        <f>+VLOOKUP(B1460,MaestraLP3[[#All],[CÓDIGO]:[PRODUCTO FOCO]],7,0)</f>
        <v>CAMARONES</v>
      </c>
      <c r="D1460" s="46" t="str">
        <f>+VLOOKUP(B1460,MaestraLP3[[#All],[CÓDIGO]:[PRODUCTO FOCO]],8,0)</f>
        <v>CAMARON CRUDO PELADO DESVENADO 36/40 1KG</v>
      </c>
      <c r="E1460" s="46" t="s">
        <v>3161</v>
      </c>
      <c r="F1460" s="46" t="s">
        <v>3162</v>
      </c>
      <c r="G1460" s="47" t="e">
        <f>+VLOOKUP(B1460,MaestraLP3[[#All],[CÓDIGO]:[PRODUCTO FOCO]],30,0)*100+0.1</f>
        <v>#VALUE!</v>
      </c>
      <c r="H1460" t="s">
        <v>3163</v>
      </c>
      <c r="I1460" t="s">
        <v>3163</v>
      </c>
      <c r="J1460">
        <f>+VLOOKUP(B1460,MaestraLP3[[#All],[CÓDIGO]:[PRODUCTO FOCO]],29,0)</f>
        <v>2352</v>
      </c>
    </row>
    <row r="1461" spans="1:10" x14ac:dyDescent="0.35">
      <c r="A1461" s="46" t="s">
        <v>3160</v>
      </c>
      <c r="B1461" s="3">
        <v>104529170</v>
      </c>
      <c r="C1461" t="str">
        <f>+VLOOKUP(B1461,MaestraLP3[[#All],[CÓDIGO]:[PRODUCTO FOCO]],7,0)</f>
        <v>CAMARONES</v>
      </c>
      <c r="D1461" s="46" t="str">
        <f>+VLOOKUP(B1461,MaestraLP3[[#All],[CÓDIGO]:[PRODUCTO FOCO]],8,0)</f>
        <v>CAMARON CRUDO PELADO DESVENADO 71/90 1KG</v>
      </c>
      <c r="E1461" s="46" t="s">
        <v>3161</v>
      </c>
      <c r="F1461" s="46" t="s">
        <v>3162</v>
      </c>
      <c r="G1461" s="47" t="e">
        <f>+VLOOKUP(B1461,MaestraLP3[[#All],[CÓDIGO]:[PRODUCTO FOCO]],30,0)*100+0.1</f>
        <v>#VALUE!</v>
      </c>
      <c r="H1461" t="s">
        <v>3163</v>
      </c>
      <c r="I1461" t="s">
        <v>3163</v>
      </c>
      <c r="J1461">
        <f>+VLOOKUP(B1461,MaestraLP3[[#All],[CÓDIGO]:[PRODUCTO FOCO]],29,0)</f>
        <v>1804.6923424781423</v>
      </c>
    </row>
    <row r="1462" spans="1:10" x14ac:dyDescent="0.35">
      <c r="A1462" s="46" t="s">
        <v>3160</v>
      </c>
      <c r="B1462" s="3">
        <v>104516330</v>
      </c>
      <c r="C1462" t="str">
        <f>+VLOOKUP(B1462,MaestraLP3[[#All],[CÓDIGO]:[PRODUCTO FOCO]],7,0)</f>
        <v>CAMARONES</v>
      </c>
      <c r="D1462" s="46" t="str">
        <f>+VLOOKUP(B1462,MaestraLP3[[#All],[CÓDIGO]:[PRODUCTO FOCO]],8,0)</f>
        <v>CAMARON COCIDO PELADO 100/200  QF 1 KG</v>
      </c>
      <c r="E1462" s="46" t="s">
        <v>3161</v>
      </c>
      <c r="F1462" s="46" t="s">
        <v>3162</v>
      </c>
      <c r="G1462" s="47" t="e">
        <f>+VLOOKUP(B1462,MaestraLP3[[#All],[CÓDIGO]:[PRODUCTO FOCO]],30,0)*100+0.1</f>
        <v>#VALUE!</v>
      </c>
      <c r="H1462" t="s">
        <v>3163</v>
      </c>
      <c r="I1462" t="s">
        <v>3163</v>
      </c>
      <c r="J1462">
        <f>+VLOOKUP(B1462,MaestraLP3[[#All],[CÓDIGO]:[PRODUCTO FOCO]],29,0)</f>
        <v>260</v>
      </c>
    </row>
    <row r="1463" spans="1:10" x14ac:dyDescent="0.35">
      <c r="A1463" s="46" t="s">
        <v>3160</v>
      </c>
      <c r="B1463" s="3">
        <v>104543910</v>
      </c>
      <c r="C1463" t="str">
        <f>+VLOOKUP(B1463,MaestraLP3[[#All],[CÓDIGO]:[PRODUCTO FOCO]],7,0)</f>
        <v>CAMARONES</v>
      </c>
      <c r="D1463" s="46" t="str">
        <f>+VLOOKUP(B1463,MaestraLP3[[#All],[CÓDIGO]:[PRODUCTO FOCO]],8,0)</f>
        <v>CAMARON CRUDO PELADO 100/150 IQF 1 KG</v>
      </c>
      <c r="E1463" s="46" t="s">
        <v>3161</v>
      </c>
      <c r="F1463" s="46" t="s">
        <v>3162</v>
      </c>
      <c r="G1463" s="47" t="e">
        <f>+VLOOKUP(B1463,MaestraLP3[[#All],[CÓDIGO]:[PRODUCTO FOCO]],30,0)*100+0.1</f>
        <v>#VALUE!</v>
      </c>
      <c r="H1463" t="s">
        <v>3163</v>
      </c>
      <c r="I1463" t="s">
        <v>3163</v>
      </c>
      <c r="J1463">
        <f>+VLOOKUP(B1463,MaestraLP3[[#All],[CÓDIGO]:[PRODUCTO FOCO]],29,0)</f>
        <v>400</v>
      </c>
    </row>
    <row r="1464" spans="1:10" x14ac:dyDescent="0.35">
      <c r="A1464" s="46" t="s">
        <v>3160</v>
      </c>
      <c r="B1464" s="3">
        <v>104340050</v>
      </c>
      <c r="C1464" t="str">
        <f>+VLOOKUP(B1464,MaestraLP3[[#All],[CÓDIGO]:[PRODUCTO FOCO]],7,0)</f>
        <v>CAMARONES</v>
      </c>
      <c r="D1464" s="46" t="str">
        <f>+VLOOKUP(B1464,MaestraLP3[[#All],[CÓDIGO]:[PRODUCTO FOCO]],8,0)</f>
        <v>CAMARON ECU CRUDO C/ CASCARA 36/40 1 KG</v>
      </c>
      <c r="E1464" s="46" t="s">
        <v>3161</v>
      </c>
      <c r="F1464" s="46" t="s">
        <v>3162</v>
      </c>
      <c r="G1464" s="47" t="e">
        <f>+VLOOKUP(B1464,MaestraLP3[[#All],[CÓDIGO]:[PRODUCTO FOCO]],30,0)*100+0.1</f>
        <v>#VALUE!</v>
      </c>
      <c r="H1464" t="s">
        <v>3163</v>
      </c>
      <c r="I1464" t="s">
        <v>3163</v>
      </c>
      <c r="J1464">
        <f>+VLOOKUP(B1464,MaestraLP3[[#All],[CÓDIGO]:[PRODUCTO FOCO]],29,0)</f>
        <v>1914.5999999999997</v>
      </c>
    </row>
    <row r="1465" spans="1:10" x14ac:dyDescent="0.35">
      <c r="A1465" s="46" t="s">
        <v>3160</v>
      </c>
      <c r="B1465" s="3">
        <v>104524720</v>
      </c>
      <c r="C1465" t="str">
        <f>+VLOOKUP(B1465,MaestraLP3[[#All],[CÓDIGO]:[PRODUCTO FOCO]],7,0)</f>
        <v>CAMARONES</v>
      </c>
      <c r="D1465" s="46" t="str">
        <f>+VLOOKUP(B1465,MaestraLP3[[#All],[CÓDIGO]:[PRODUCTO FOCO]],8,0)</f>
        <v>CAMARON ECU CRUDO PEL S/COLA 36/40 1KG</v>
      </c>
      <c r="E1465" s="46" t="s">
        <v>3161</v>
      </c>
      <c r="F1465" s="46" t="s">
        <v>3162</v>
      </c>
      <c r="G1465" s="47" t="e">
        <f>+VLOOKUP(B1465,MaestraLP3[[#All],[CÓDIGO]:[PRODUCTO FOCO]],30,0)*100+0.1</f>
        <v>#VALUE!</v>
      </c>
      <c r="H1465" t="s">
        <v>3163</v>
      </c>
      <c r="I1465" t="s">
        <v>3163</v>
      </c>
      <c r="J1465">
        <f>+VLOOKUP(B1465,MaestraLP3[[#All],[CÓDIGO]:[PRODUCTO FOCO]],29,0)</f>
        <v>1790</v>
      </c>
    </row>
    <row r="1466" spans="1:10" x14ac:dyDescent="0.35">
      <c r="A1466" s="46" t="s">
        <v>3160</v>
      </c>
      <c r="B1466" s="3">
        <v>104544770</v>
      </c>
      <c r="C1466" t="str">
        <f>+VLOOKUP(B1466,MaestraLP3[[#All],[CÓDIGO]:[PRODUCTO FOCO]],7,0)</f>
        <v>CAMARONES</v>
      </c>
      <c r="D1466" s="46" t="str">
        <f>+VLOOKUP(B1466,MaestraLP3[[#All],[CÓDIGO]:[PRODUCTO FOCO]],8,0)</f>
        <v>CAMARON MARIPOSA APANADO 1,36 kg</v>
      </c>
      <c r="E1466" s="46" t="s">
        <v>3161</v>
      </c>
      <c r="F1466" s="46" t="s">
        <v>3162</v>
      </c>
      <c r="G1466" s="47" t="e">
        <f>+VLOOKUP(B1466,MaestraLP3[[#All],[CÓDIGO]:[PRODUCTO FOCO]],30,0)*100+0.1</f>
        <v>#VALUE!</v>
      </c>
      <c r="H1466" t="s">
        <v>3163</v>
      </c>
      <c r="I1466" t="s">
        <v>3163</v>
      </c>
      <c r="J1466">
        <f>+VLOOKUP(B1466,MaestraLP3[[#All],[CÓDIGO]:[PRODUCTO FOCO]],29,0)</f>
        <v>3474.0611434056864</v>
      </c>
    </row>
    <row r="1467" spans="1:10" x14ac:dyDescent="0.35">
      <c r="A1467" s="46" t="s">
        <v>3160</v>
      </c>
      <c r="B1467" s="3">
        <v>150001936</v>
      </c>
      <c r="C1467" t="str">
        <f>+VLOOKUP(B1467,MaestraLP3[[#All],[CÓDIGO]:[PRODUCTO FOCO]],7,0)</f>
        <v>MARISCOS Y MOLUSCOS</v>
      </c>
      <c r="D1467" s="46" t="str">
        <f>+VLOOKUP(B1467,MaestraLP3[[#All],[CÓDIGO]:[PRODUCTO FOCO]],8,0)</f>
        <v>ANILLOS CALAMAR IQF 1 KG IMPORTADO</v>
      </c>
      <c r="E1467" s="46" t="s">
        <v>3161</v>
      </c>
      <c r="F1467" s="46" t="s">
        <v>3162</v>
      </c>
      <c r="G1467" s="47" t="e">
        <f>+VLOOKUP(B1467,MaestraLP3[[#All],[CÓDIGO]:[PRODUCTO FOCO]],30,0)*100+0.1</f>
        <v>#VALUE!</v>
      </c>
      <c r="H1467" t="s">
        <v>3163</v>
      </c>
      <c r="I1467" t="s">
        <v>3163</v>
      </c>
      <c r="J1467">
        <f>+VLOOKUP(B1467,MaestraLP3[[#All],[CÓDIGO]:[PRODUCTO FOCO]],29,0)</f>
        <v>1950</v>
      </c>
    </row>
    <row r="1468" spans="1:10" x14ac:dyDescent="0.35">
      <c r="A1468" s="46" t="s">
        <v>3160</v>
      </c>
      <c r="B1468" s="3">
        <v>104518990</v>
      </c>
      <c r="C1468" t="str">
        <f>+VLOOKUP(B1468,MaestraLP3[[#All],[CÓDIGO]:[PRODUCTO FOCO]],7,0)</f>
        <v>MARISCOS Y MOLUSCOS</v>
      </c>
      <c r="D1468" s="46" t="str">
        <f>+VLOOKUP(B1468,MaestraLP3[[#All],[CÓDIGO]:[PRODUCTO FOCO]],8,0)</f>
        <v>ANILLOS CALAMAR IQF 1kg IMPORTADO</v>
      </c>
      <c r="E1468" s="46" t="s">
        <v>3161</v>
      </c>
      <c r="F1468" s="46" t="s">
        <v>3162</v>
      </c>
      <c r="G1468" s="47" t="e">
        <f>+VLOOKUP(B1468,MaestraLP3[[#All],[CÓDIGO]:[PRODUCTO FOCO]],30,0)*100+0.1</f>
        <v>#VALUE!</v>
      </c>
      <c r="H1468" t="s">
        <v>3163</v>
      </c>
      <c r="I1468" t="s">
        <v>3163</v>
      </c>
      <c r="J1468">
        <f>+VLOOKUP(B1468,MaestraLP3[[#All],[CÓDIGO]:[PRODUCTO FOCO]],29,0)</f>
        <v>2750</v>
      </c>
    </row>
    <row r="1469" spans="1:10" x14ac:dyDescent="0.35">
      <c r="A1469" s="46" t="s">
        <v>3160</v>
      </c>
      <c r="B1469" s="3">
        <v>104519480</v>
      </c>
      <c r="C1469" t="str">
        <f>+VLOOKUP(B1469,MaestraLP3[[#All],[CÓDIGO]:[PRODUCTO FOCO]],7,0)</f>
        <v>MARISCOS Y MOLUSCOS</v>
      </c>
      <c r="D1469" s="46" t="str">
        <f>+VLOOKUP(B1469,MaestraLP3[[#All],[CÓDIGO]:[PRODUCTO FOCO]],8,0)</f>
        <v>CALAMAR VAINA IQF 1 KG IMPORTADO</v>
      </c>
      <c r="E1469" s="46" t="s">
        <v>3161</v>
      </c>
      <c r="F1469" s="46" t="s">
        <v>3162</v>
      </c>
      <c r="G1469" s="47" t="e">
        <f>+VLOOKUP(B1469,MaestraLP3[[#All],[CÓDIGO]:[PRODUCTO FOCO]],30,0)*100+0.1</f>
        <v>#VALUE!</v>
      </c>
      <c r="H1469" t="s">
        <v>3163</v>
      </c>
      <c r="I1469" t="s">
        <v>3163</v>
      </c>
      <c r="J1469">
        <f>+VLOOKUP(B1469,MaestraLP3[[#All],[CÓDIGO]:[PRODUCTO FOCO]],29,0)</f>
        <v>1928.5680078124999</v>
      </c>
    </row>
    <row r="1470" spans="1:10" x14ac:dyDescent="0.35">
      <c r="A1470" s="46" t="s">
        <v>3160</v>
      </c>
      <c r="B1470" s="3">
        <v>104537550</v>
      </c>
      <c r="C1470" t="str">
        <f>+VLOOKUP(B1470,MaestraLP3[[#All],[CÓDIGO]:[PRODUCTO FOCO]],7,0)</f>
        <v>MARISCOS Y MOLUSCOS</v>
      </c>
      <c r="D1470" s="46" t="str">
        <f>+VLOOKUP(B1470,MaestraLP3[[#All],[CÓDIGO]:[PRODUCTO FOCO]],8,0)</f>
        <v>CARNE DE JAIBA COCIDA IVP 500 GR CONG</v>
      </c>
      <c r="E1470" s="46" t="s">
        <v>3161</v>
      </c>
      <c r="F1470" s="46" t="s">
        <v>3162</v>
      </c>
      <c r="G1470" s="47" t="e">
        <f>+VLOOKUP(B1470,MaestraLP3[[#All],[CÓDIGO]:[PRODUCTO FOCO]],30,0)*100+0.1</f>
        <v>#VALUE!</v>
      </c>
      <c r="H1470" t="s">
        <v>3163</v>
      </c>
      <c r="I1470" t="s">
        <v>3163</v>
      </c>
      <c r="J1470">
        <f>+VLOOKUP(B1470,MaestraLP3[[#All],[CÓDIGO]:[PRODUCTO FOCO]],29,0)</f>
        <v>4128</v>
      </c>
    </row>
    <row r="1471" spans="1:10" x14ac:dyDescent="0.35">
      <c r="A1471" s="46" t="s">
        <v>3160</v>
      </c>
      <c r="B1471" s="3">
        <v>104544730</v>
      </c>
      <c r="C1471" t="str">
        <f>+VLOOKUP(B1471,MaestraLP3[[#All],[CÓDIGO]:[PRODUCTO FOCO]],7,0)</f>
        <v>MARISCOS Y MOLUSCOS</v>
      </c>
      <c r="D1471" s="46" t="str">
        <f>+VLOOKUP(B1471,MaestraLP3[[#All],[CÓDIGO]:[PRODUCTO FOCO]],8,0)</f>
        <v>KANIKAMA 18 cm 500g IMPORTADO</v>
      </c>
      <c r="E1471" s="46" t="s">
        <v>3161</v>
      </c>
      <c r="F1471" s="46" t="s">
        <v>3162</v>
      </c>
      <c r="G1471" s="47" t="e">
        <f>+VLOOKUP(B1471,MaestraLP3[[#All],[CÓDIGO]:[PRODUCTO FOCO]],30,0)*100+0.1</f>
        <v>#VALUE!</v>
      </c>
      <c r="H1471" t="s">
        <v>3163</v>
      </c>
      <c r="I1471" t="s">
        <v>3163</v>
      </c>
      <c r="J1471">
        <f>+VLOOKUP(B1471,MaestraLP3[[#All],[CÓDIGO]:[PRODUCTO FOCO]],29,0)</f>
        <v>1124</v>
      </c>
    </row>
    <row r="1472" spans="1:10" x14ac:dyDescent="0.35">
      <c r="A1472" s="46" t="s">
        <v>3160</v>
      </c>
      <c r="B1472" s="3">
        <v>104543660</v>
      </c>
      <c r="C1472" t="str">
        <f>+VLOOKUP(B1472,MaestraLP3[[#All],[CÓDIGO]:[PRODUCTO FOCO]],7,0)</f>
        <v>MARISCOS Y MOLUSCOS</v>
      </c>
      <c r="D1472" s="46" t="str">
        <f>+VLOOKUP(B1472,MaestraLP3[[#All],[CÓDIGO]:[PRODUCTO FOCO]],8,0)</f>
        <v>LOCOS EN CONSERVA 1 KG CALIBRE 6</v>
      </c>
      <c r="E1472" s="46" t="s">
        <v>3161</v>
      </c>
      <c r="F1472" s="46" t="s">
        <v>3162</v>
      </c>
      <c r="G1472" s="47" t="e">
        <f>+VLOOKUP(B1472,MaestraLP3[[#All],[CÓDIGO]:[PRODUCTO FOCO]],30,0)*100+0.1</f>
        <v>#VALUE!</v>
      </c>
      <c r="H1472" t="s">
        <v>3163</v>
      </c>
      <c r="I1472" t="s">
        <v>3163</v>
      </c>
      <c r="J1472">
        <f>+VLOOKUP(B1472,MaestraLP3[[#All],[CÓDIGO]:[PRODUCTO FOCO]],29,0)</f>
        <v>5500</v>
      </c>
    </row>
    <row r="1473" spans="1:10" x14ac:dyDescent="0.35">
      <c r="A1473" s="46" t="s">
        <v>3160</v>
      </c>
      <c r="B1473" s="3">
        <v>104544810</v>
      </c>
      <c r="C1473" t="str">
        <f>+VLOOKUP(B1473,MaestraLP3[[#All],[CÓDIGO]:[PRODUCTO FOCO]],7,0)</f>
        <v>MARISCOS Y MOLUSCOS</v>
      </c>
      <c r="D1473" s="46" t="str">
        <f>+VLOOKUP(B1473,MaestraLP3[[#All],[CÓDIGO]:[PRODUCTO FOCO]],8,0)</f>
        <v>OSTION 1/2 CONCHA DEL NORTE 20/30 IQF 1K</v>
      </c>
      <c r="E1473" s="46" t="s">
        <v>3161</v>
      </c>
      <c r="F1473" s="46" t="s">
        <v>3162</v>
      </c>
      <c r="G1473" s="47" t="e">
        <f>+VLOOKUP(B1473,MaestraLP3[[#All],[CÓDIGO]:[PRODUCTO FOCO]],30,0)*100+0.1</f>
        <v>#VALUE!</v>
      </c>
      <c r="H1473" t="s">
        <v>3163</v>
      </c>
      <c r="I1473" t="s">
        <v>3163</v>
      </c>
      <c r="J1473">
        <f>+VLOOKUP(B1473,MaestraLP3[[#All],[CÓDIGO]:[PRODUCTO FOCO]],29,0)</f>
        <v>2700</v>
      </c>
    </row>
    <row r="1474" spans="1:10" x14ac:dyDescent="0.35">
      <c r="A1474" s="46" t="s">
        <v>3160</v>
      </c>
      <c r="B1474" s="3">
        <v>104544800</v>
      </c>
      <c r="C1474" t="str">
        <f>+VLOOKUP(B1474,MaestraLP3[[#All],[CÓDIGO]:[PRODUCTO FOCO]],7,0)</f>
        <v>MARISCOS Y MOLUSCOS</v>
      </c>
      <c r="D1474" s="46" t="str">
        <f>+VLOOKUP(B1474,MaestraLP3[[#All],[CÓDIGO]:[PRODUCTO FOCO]],8,0)</f>
        <v>OSTION C/CORAL DEL NORTE IQF 1 KG</v>
      </c>
      <c r="E1474" s="46" t="s">
        <v>3161</v>
      </c>
      <c r="F1474" s="46" t="s">
        <v>3162</v>
      </c>
      <c r="G1474" s="47" t="e">
        <f>+VLOOKUP(B1474,MaestraLP3[[#All],[CÓDIGO]:[PRODUCTO FOCO]],30,0)*100+0.1</f>
        <v>#VALUE!</v>
      </c>
      <c r="H1474" t="s">
        <v>3163</v>
      </c>
      <c r="I1474" t="s">
        <v>3163</v>
      </c>
      <c r="J1474">
        <f>+VLOOKUP(B1474,MaestraLP3[[#All],[CÓDIGO]:[PRODUCTO FOCO]],29,0)</f>
        <v>2892.0000000000005</v>
      </c>
    </row>
    <row r="1475" spans="1:10" x14ac:dyDescent="0.35">
      <c r="A1475" s="46" t="s">
        <v>3160</v>
      </c>
      <c r="B1475" s="3">
        <v>104544820</v>
      </c>
      <c r="C1475" t="str">
        <f>+VLOOKUP(B1475,MaestraLP3[[#All],[CÓDIGO]:[PRODUCTO FOCO]],7,0)</f>
        <v>MARISCOS Y MOLUSCOS</v>
      </c>
      <c r="D1475" s="46" t="str">
        <f>+VLOOKUP(B1475,MaestraLP3[[#All],[CÓDIGO]:[PRODUCTO FOCO]],8,0)</f>
        <v>OSTION SIN CORAL  IQF 1 KG CHILE</v>
      </c>
      <c r="E1475" s="46" t="s">
        <v>3161</v>
      </c>
      <c r="F1475" s="46" t="s">
        <v>3162</v>
      </c>
      <c r="G1475" s="47" t="e">
        <f>+VLOOKUP(B1475,MaestraLP3[[#All],[CÓDIGO]:[PRODUCTO FOCO]],30,0)*100+0.1</f>
        <v>#VALUE!</v>
      </c>
      <c r="H1475" t="s">
        <v>3163</v>
      </c>
      <c r="I1475" t="s">
        <v>3163</v>
      </c>
      <c r="J1475">
        <f>+VLOOKUP(B1475,MaestraLP3[[#All],[CÓDIGO]:[PRODUCTO FOCO]],29,0)</f>
        <v>2498</v>
      </c>
    </row>
    <row r="1476" spans="1:10" x14ac:dyDescent="0.35">
      <c r="A1476" s="46" t="s">
        <v>3160</v>
      </c>
      <c r="B1476" s="3">
        <v>104534950</v>
      </c>
      <c r="C1476" t="e">
        <f>+VLOOKUP(B1476,MaestraLP3[[#All],[CÓDIGO]:[PRODUCTO FOCO]],7,0)</f>
        <v>#N/A</v>
      </c>
      <c r="D1476" s="46" t="e">
        <f>+VLOOKUP(B1476,MaestraLP3[[#All],[CÓDIGO]:[PRODUCTO FOCO]],8,0)</f>
        <v>#N/A</v>
      </c>
      <c r="E1476" s="46" t="s">
        <v>3161</v>
      </c>
      <c r="F1476" s="46" t="s">
        <v>3162</v>
      </c>
      <c r="G1476" s="47" t="e">
        <f>+VLOOKUP(B1476,MaestraLP3[[#All],[CÓDIGO]:[PRODUCTO FOCO]],30,0)*100+0.1</f>
        <v>#N/A</v>
      </c>
      <c r="H1476" t="s">
        <v>3163</v>
      </c>
      <c r="I1476" t="s">
        <v>3163</v>
      </c>
      <c r="J1476" t="e">
        <f>+VLOOKUP(B1476,MaestraLP3[[#All],[CÓDIGO]:[PRODUCTO FOCO]],29,0)</f>
        <v>#N/A</v>
      </c>
    </row>
    <row r="1477" spans="1:10" x14ac:dyDescent="0.35">
      <c r="A1477" s="46" t="s">
        <v>3160</v>
      </c>
      <c r="B1477" s="3">
        <v>104534940</v>
      </c>
      <c r="C1477" t="e">
        <f>+VLOOKUP(B1477,MaestraLP3[[#All],[CÓDIGO]:[PRODUCTO FOCO]],7,0)</f>
        <v>#N/A</v>
      </c>
      <c r="D1477" s="46" t="e">
        <f>+VLOOKUP(B1477,MaestraLP3[[#All],[CÓDIGO]:[PRODUCTO FOCO]],8,0)</f>
        <v>#N/A</v>
      </c>
      <c r="E1477" s="46" t="s">
        <v>3161</v>
      </c>
      <c r="F1477" s="46" t="s">
        <v>3162</v>
      </c>
      <c r="G1477" s="47" t="e">
        <f>+VLOOKUP(B1477,MaestraLP3[[#All],[CÓDIGO]:[PRODUCTO FOCO]],30,0)*100+0.1</f>
        <v>#N/A</v>
      </c>
      <c r="H1477" t="s">
        <v>3163</v>
      </c>
      <c r="I1477" t="s">
        <v>3163</v>
      </c>
      <c r="J1477" t="e">
        <f>+VLOOKUP(B1477,MaestraLP3[[#All],[CÓDIGO]:[PRODUCTO FOCO]],29,0)</f>
        <v>#N/A</v>
      </c>
    </row>
    <row r="1478" spans="1:10" x14ac:dyDescent="0.35">
      <c r="A1478" s="46" t="s">
        <v>3160</v>
      </c>
      <c r="B1478" s="3">
        <v>104534960</v>
      </c>
      <c r="C1478" t="e">
        <f>+VLOOKUP(B1478,MaestraLP3[[#All],[CÓDIGO]:[PRODUCTO FOCO]],7,0)</f>
        <v>#N/A</v>
      </c>
      <c r="D1478" s="46" t="e">
        <f>+VLOOKUP(B1478,MaestraLP3[[#All],[CÓDIGO]:[PRODUCTO FOCO]],8,0)</f>
        <v>#N/A</v>
      </c>
      <c r="E1478" s="46" t="s">
        <v>3161</v>
      </c>
      <c r="F1478" s="46" t="s">
        <v>3162</v>
      </c>
      <c r="G1478" s="47" t="e">
        <f>+VLOOKUP(B1478,MaestraLP3[[#All],[CÓDIGO]:[PRODUCTO FOCO]],30,0)*100+0.1</f>
        <v>#N/A</v>
      </c>
      <c r="H1478" t="s">
        <v>3163</v>
      </c>
      <c r="I1478" t="s">
        <v>3163</v>
      </c>
      <c r="J1478" t="e">
        <f>+VLOOKUP(B1478,MaestraLP3[[#All],[CÓDIGO]:[PRODUCTO FOCO]],29,0)</f>
        <v>#N/A</v>
      </c>
    </row>
    <row r="1479" spans="1:10" x14ac:dyDescent="0.35">
      <c r="A1479" s="46" t="s">
        <v>3160</v>
      </c>
      <c r="B1479" s="3">
        <v>104518980</v>
      </c>
      <c r="C1479" t="str">
        <f>+VLOOKUP(B1479,MaestraLP3[[#All],[CÓDIGO]:[PRODUCTO FOCO]],7,0)</f>
        <v>MARISCOS Y MOLUSCOS</v>
      </c>
      <c r="D1479" s="46" t="str">
        <f>+VLOOKUP(B1479,MaestraLP3[[#All],[CÓDIGO]:[PRODUCTO FOCO]],8,0)</f>
        <v>SURTIDO MARISCOS GOLD  1kg IMPORTADO</v>
      </c>
      <c r="E1479" s="46" t="s">
        <v>3161</v>
      </c>
      <c r="F1479" s="46" t="s">
        <v>3162</v>
      </c>
      <c r="G1479" s="47" t="e">
        <f>+VLOOKUP(B1479,MaestraLP3[[#All],[CÓDIGO]:[PRODUCTO FOCO]],30,0)*100+0.1</f>
        <v>#VALUE!</v>
      </c>
      <c r="H1479" t="s">
        <v>3163</v>
      </c>
      <c r="I1479" t="s">
        <v>3163</v>
      </c>
      <c r="J1479">
        <f>+VLOOKUP(B1479,MaestraLP3[[#All],[CÓDIGO]:[PRODUCTO FOCO]],29,0)</f>
        <v>1587.94135050062</v>
      </c>
    </row>
    <row r="1480" spans="1:10" x14ac:dyDescent="0.35">
      <c r="A1480" s="46" t="s">
        <v>3160</v>
      </c>
      <c r="B1480" s="3">
        <v>104518890</v>
      </c>
      <c r="C1480" t="str">
        <f>+VLOOKUP(B1480,MaestraLP3[[#All],[CÓDIGO]:[PRODUCTO FOCO]],7,0)</f>
        <v>MARISCOS Y MOLUSCOS</v>
      </c>
      <c r="D1480" s="46" t="str">
        <f>+VLOOKUP(B1480,MaestraLP3[[#All],[CÓDIGO]:[PRODUCTO FOCO]],8,0)</f>
        <v>SURTIDO MARISCOS SILVER  1kg IMPORTADO</v>
      </c>
      <c r="E1480" s="46" t="s">
        <v>3161</v>
      </c>
      <c r="F1480" s="46" t="s">
        <v>3162</v>
      </c>
      <c r="G1480" s="47" t="e">
        <f>+VLOOKUP(B1480,MaestraLP3[[#All],[CÓDIGO]:[PRODUCTO FOCO]],30,0)*100+0.1</f>
        <v>#VALUE!</v>
      </c>
      <c r="H1480" t="s">
        <v>3163</v>
      </c>
      <c r="I1480" t="s">
        <v>3163</v>
      </c>
      <c r="J1480">
        <f>+VLOOKUP(B1480,MaestraLP3[[#All],[CÓDIGO]:[PRODUCTO FOCO]],29,0)</f>
        <v>1209.9940205672581</v>
      </c>
    </row>
    <row r="1481" spans="1:10" x14ac:dyDescent="0.35">
      <c r="A1481" s="46" t="s">
        <v>3160</v>
      </c>
      <c r="B1481" s="3">
        <v>105045260</v>
      </c>
      <c r="C1481" t="str">
        <f>+VLOOKUP(B1481,MaestraLP3[[#All],[CÓDIGO]:[PRODUCTO FOCO]],7,0)</f>
        <v>PESCADOS</v>
      </c>
      <c r="D1481" s="46" t="str">
        <f>+VLOOKUP(B1481,MaestraLP3[[#All],[CÓDIGO]:[PRODUCTO FOCO]],8,0)</f>
        <v>ATUN LOMO 2-3 kg CJ 15 kg IMPORTADO</v>
      </c>
      <c r="E1481" s="46" t="s">
        <v>3161</v>
      </c>
      <c r="F1481" s="46" t="s">
        <v>3162</v>
      </c>
      <c r="G1481" s="47" t="e">
        <f>+VLOOKUP(B1481,MaestraLP3[[#All],[CÓDIGO]:[PRODUCTO FOCO]],30,0)*100+0.1</f>
        <v>#VALUE!</v>
      </c>
      <c r="H1481" t="s">
        <v>3163</v>
      </c>
      <c r="I1481" t="s">
        <v>3163</v>
      </c>
      <c r="J1481">
        <f>+VLOOKUP(B1481,MaestraLP3[[#All],[CÓDIGO]:[PRODUCTO FOCO]],29,0)</f>
        <v>2347.4399999999996</v>
      </c>
    </row>
    <row r="1482" spans="1:10" x14ac:dyDescent="0.35">
      <c r="A1482" s="46" t="s">
        <v>3160</v>
      </c>
      <c r="B1482" s="3">
        <v>104528030</v>
      </c>
      <c r="C1482" t="str">
        <f>+VLOOKUP(B1482,MaestraLP3[[#All],[CÓDIGO]:[PRODUCTO FOCO]],7,0)</f>
        <v>PESCADOS</v>
      </c>
      <c r="D1482" s="46" t="str">
        <f>+VLOOKUP(B1482,MaestraLP3[[#All],[CÓDIGO]:[PRODUCTO FOCO]],8,0)</f>
        <v>MERLUZA C/P S/E  1 kg 120-170g IMPORTADA</v>
      </c>
      <c r="E1482" s="46" t="s">
        <v>3161</v>
      </c>
      <c r="F1482" s="46" t="s">
        <v>3162</v>
      </c>
      <c r="G1482" s="47" t="e">
        <f>+VLOOKUP(B1482,MaestraLP3[[#All],[CÓDIGO]:[PRODUCTO FOCO]],30,0)*100+0.1</f>
        <v>#VALUE!</v>
      </c>
      <c r="H1482" t="s">
        <v>3163</v>
      </c>
      <c r="I1482" t="s">
        <v>3163</v>
      </c>
      <c r="J1482">
        <f>+VLOOKUP(B1482,MaestraLP3[[#All],[CÓDIGO]:[PRODUCTO FOCO]],29,0)</f>
        <v>1591.0000000000002</v>
      </c>
    </row>
    <row r="1483" spans="1:10" x14ac:dyDescent="0.35">
      <c r="A1483" s="46" t="s">
        <v>3160</v>
      </c>
      <c r="B1483" s="3">
        <v>150001938</v>
      </c>
      <c r="C1483" t="str">
        <f>+VLOOKUP(B1483,MaestraLP3[[#All],[CÓDIGO]:[PRODUCTO FOCO]],7,0)</f>
        <v>PESCADOS</v>
      </c>
      <c r="D1483" s="46" t="str">
        <f>+VLOOKUP(B1483,MaestraLP3[[#All],[CÓDIGO]:[PRODUCTO FOCO]],8,0)</f>
        <v>MERLUZA C/P S/E  1 kg 120-170g IMPORTADA</v>
      </c>
      <c r="E1483" s="46" t="s">
        <v>3161</v>
      </c>
      <c r="F1483" s="46" t="s">
        <v>3162</v>
      </c>
      <c r="G1483" s="47" t="e">
        <f>+VLOOKUP(B1483,MaestraLP3[[#All],[CÓDIGO]:[PRODUCTO FOCO]],30,0)*100+0.1</f>
        <v>#VALUE!</v>
      </c>
      <c r="H1483" t="s">
        <v>3163</v>
      </c>
      <c r="I1483" t="s">
        <v>3163</v>
      </c>
      <c r="J1483">
        <f>+VLOOKUP(B1483,MaestraLP3[[#All],[CÓDIGO]:[PRODUCTO FOCO]],29,0)</f>
        <v>1527</v>
      </c>
    </row>
    <row r="1484" spans="1:10" x14ac:dyDescent="0.35">
      <c r="A1484" s="46" t="s">
        <v>3160</v>
      </c>
      <c r="B1484" s="3">
        <v>104518920</v>
      </c>
      <c r="C1484" t="str">
        <f>+VLOOKUP(B1484,MaestraLP3[[#All],[CÓDIGO]:[PRODUCTO FOCO]],7,0)</f>
        <v>PESCADOS</v>
      </c>
      <c r="D1484" s="46" t="str">
        <f>+VLOOKUP(B1484,MaestraLP3[[#All],[CÓDIGO]:[PRODUCTO FOCO]],8,0)</f>
        <v>MERLUZA C/P S/E  1 kg 170-220g IMPORTADA</v>
      </c>
      <c r="E1484" s="46" t="s">
        <v>3161</v>
      </c>
      <c r="F1484" s="46" t="s">
        <v>3162</v>
      </c>
      <c r="G1484" s="47" t="e">
        <f>+VLOOKUP(B1484,MaestraLP3[[#All],[CÓDIGO]:[PRODUCTO FOCO]],30,0)*100+0.1</f>
        <v>#VALUE!</v>
      </c>
      <c r="H1484" t="s">
        <v>3163</v>
      </c>
      <c r="I1484" t="s">
        <v>3163</v>
      </c>
      <c r="J1484">
        <f>+VLOOKUP(B1484,MaestraLP3[[#All],[CÓDIGO]:[PRODUCTO FOCO]],29,0)</f>
        <v>1512</v>
      </c>
    </row>
    <row r="1485" spans="1:10" x14ac:dyDescent="0.35">
      <c r="A1485" s="46" t="s">
        <v>3160</v>
      </c>
      <c r="B1485" s="3">
        <v>104523240</v>
      </c>
      <c r="C1485" t="str">
        <f>+VLOOKUP(B1485,MaestraLP3[[#All],[CÓDIGO]:[PRODUCTO FOCO]],7,0)</f>
        <v>PESCADOS</v>
      </c>
      <c r="D1485" s="46" t="str">
        <f>+VLOOKUP(B1485,MaestraLP3[[#All],[CÓDIGO]:[PRODUCTO FOCO]],8,0)</f>
        <v>MERLUZA C/P S/E  1 kg 170-220g IMPORTADA</v>
      </c>
      <c r="E1485" s="46" t="s">
        <v>3161</v>
      </c>
      <c r="F1485" s="46" t="s">
        <v>3162</v>
      </c>
      <c r="G1485" s="47" t="e">
        <f>+VLOOKUP(B1485,MaestraLP3[[#All],[CÓDIGO]:[PRODUCTO FOCO]],30,0)*100+0.1</f>
        <v>#VALUE!</v>
      </c>
      <c r="H1485" t="s">
        <v>3163</v>
      </c>
      <c r="I1485" t="s">
        <v>3163</v>
      </c>
      <c r="J1485">
        <f>+VLOOKUP(B1485,MaestraLP3[[#All],[CÓDIGO]:[PRODUCTO FOCO]],29,0)</f>
        <v>1600.0000000000002</v>
      </c>
    </row>
    <row r="1486" spans="1:10" x14ac:dyDescent="0.35">
      <c r="A1486" s="46" t="s">
        <v>3160</v>
      </c>
      <c r="B1486" s="3">
        <v>150001939</v>
      </c>
      <c r="C1486" t="str">
        <f>+VLOOKUP(B1486,MaestraLP3[[#All],[CÓDIGO]:[PRODUCTO FOCO]],7,0)</f>
        <v>PESCADOS</v>
      </c>
      <c r="D1486" s="46" t="str">
        <f>+VLOOKUP(B1486,MaestraLP3[[#All],[CÓDIGO]:[PRODUCTO FOCO]],8,0)</f>
        <v>PANGASIUS FILETE S/P 1kg 120-170g IMPORT</v>
      </c>
      <c r="E1486" s="46" t="s">
        <v>3161</v>
      </c>
      <c r="F1486" s="46" t="s">
        <v>3162</v>
      </c>
      <c r="G1486" s="47" t="e">
        <f>+VLOOKUP(B1486,MaestraLP3[[#All],[CÓDIGO]:[PRODUCTO FOCO]],30,0)*100+0.1</f>
        <v>#VALUE!</v>
      </c>
      <c r="H1486" t="s">
        <v>3163</v>
      </c>
      <c r="I1486" t="s">
        <v>3163</v>
      </c>
      <c r="J1486">
        <f>+VLOOKUP(B1486,MaestraLP3[[#All],[CÓDIGO]:[PRODUCTO FOCO]],29,0)</f>
        <v>1061.2599999999998</v>
      </c>
    </row>
    <row r="1487" spans="1:10" x14ac:dyDescent="0.35">
      <c r="A1487" s="46" t="s">
        <v>3160</v>
      </c>
      <c r="B1487" s="3">
        <v>104518880</v>
      </c>
      <c r="C1487" t="str">
        <f>+VLOOKUP(B1487,MaestraLP3[[#All],[CÓDIGO]:[PRODUCTO FOCO]],7,0)</f>
        <v>PESCADOS</v>
      </c>
      <c r="D1487" s="46" t="str">
        <f>+VLOOKUP(B1487,MaestraLP3[[#All],[CÓDIGO]:[PRODUCTO FOCO]],8,0)</f>
        <v>PANGASIUS FILETE S/P 1kg 170-220g IMPORT</v>
      </c>
      <c r="E1487" s="46" t="s">
        <v>3161</v>
      </c>
      <c r="F1487" s="46" t="s">
        <v>3162</v>
      </c>
      <c r="G1487" s="47" t="e">
        <f>+VLOOKUP(B1487,MaestraLP3[[#All],[CÓDIGO]:[PRODUCTO FOCO]],30,0)*100+0.1</f>
        <v>#VALUE!</v>
      </c>
      <c r="H1487" t="s">
        <v>3163</v>
      </c>
      <c r="I1487" t="s">
        <v>3163</v>
      </c>
      <c r="J1487">
        <f>+VLOOKUP(B1487,MaestraLP3[[#All],[CÓDIGO]:[PRODUCTO FOCO]],29,0)</f>
        <v>1076.4699999999998</v>
      </c>
    </row>
    <row r="1488" spans="1:10" x14ac:dyDescent="0.35">
      <c r="A1488" s="46" t="s">
        <v>3160</v>
      </c>
      <c r="B1488" s="3">
        <v>104534300</v>
      </c>
      <c r="C1488" t="str">
        <f>+VLOOKUP(B1488,MaestraLP3[[#All],[CÓDIGO]:[PRODUCTO FOCO]],7,0)</f>
        <v>PESCADOS</v>
      </c>
      <c r="D1488" s="46" t="str">
        <f>+VLOOKUP(B1488,MaestraLP3[[#All],[CÓDIGO]:[PRODUCTO FOCO]],8,0)</f>
        <v>REINETA FILETE S/P S/E 1kg 100-400 g IQF</v>
      </c>
      <c r="E1488" s="46" t="s">
        <v>3161</v>
      </c>
      <c r="F1488" s="46" t="s">
        <v>3162</v>
      </c>
      <c r="G1488" s="47" t="e">
        <f>+VLOOKUP(B1488,MaestraLP3[[#All],[CÓDIGO]:[PRODUCTO FOCO]],30,0)*100+0.1</f>
        <v>#VALUE!</v>
      </c>
      <c r="H1488" t="s">
        <v>3163</v>
      </c>
      <c r="I1488" t="s">
        <v>3163</v>
      </c>
      <c r="J1488">
        <f>+VLOOKUP(B1488,MaestraLP3[[#All],[CÓDIGO]:[PRODUCTO FOCO]],29,0)</f>
        <v>1663.8761490082245</v>
      </c>
    </row>
    <row r="1489" spans="1:10" x14ac:dyDescent="0.35">
      <c r="A1489" s="46" t="s">
        <v>3160</v>
      </c>
      <c r="B1489" s="3">
        <v>104518900</v>
      </c>
      <c r="C1489" t="str">
        <f>+VLOOKUP(B1489,MaestraLP3[[#All],[CÓDIGO]:[PRODUCTO FOCO]],7,0)</f>
        <v>PESCADOS</v>
      </c>
      <c r="D1489" s="46" t="str">
        <f>+VLOOKUP(B1489,MaestraLP3[[#All],[CÓDIGO]:[PRODUCTO FOCO]],8,0)</f>
        <v>REINETA FILETE S/P S/E 1kg 200-400 g IMP</v>
      </c>
      <c r="E1489" s="46" t="s">
        <v>3161</v>
      </c>
      <c r="F1489" s="46" t="s">
        <v>3162</v>
      </c>
      <c r="G1489" s="47" t="e">
        <f>+VLOOKUP(B1489,MaestraLP3[[#All],[CÓDIGO]:[PRODUCTO FOCO]],30,0)*100+0.1</f>
        <v>#VALUE!</v>
      </c>
      <c r="H1489" t="s">
        <v>3163</v>
      </c>
      <c r="I1489" t="s">
        <v>3163</v>
      </c>
      <c r="J1489">
        <f>+VLOOKUP(B1489,MaestraLP3[[#All],[CÓDIGO]:[PRODUCTO FOCO]],29,0)</f>
        <v>1994.9</v>
      </c>
    </row>
    <row r="1490" spans="1:10" x14ac:dyDescent="0.35">
      <c r="A1490" s="46" t="s">
        <v>3160</v>
      </c>
      <c r="B1490" s="3">
        <v>104519860</v>
      </c>
      <c r="C1490" t="str">
        <f>+VLOOKUP(B1490,MaestraLP3[[#All],[CÓDIGO]:[PRODUCTO FOCO]],7,0)</f>
        <v>SALMONES</v>
      </c>
      <c r="D1490" s="46" t="str">
        <f>+VLOOKUP(B1490,MaestraLP3[[#All],[CÓDIGO]:[PRODUCTO FOCO]],8,0)</f>
        <v>SALMON AHUMADO LAMINADO 500g cong</v>
      </c>
      <c r="E1490" s="46" t="s">
        <v>3161</v>
      </c>
      <c r="F1490" s="46" t="s">
        <v>3162</v>
      </c>
      <c r="G1490" s="47" t="e">
        <f>+VLOOKUP(B1490,MaestraLP3[[#All],[CÓDIGO]:[PRODUCTO FOCO]],30,0)*100+0.1</f>
        <v>#VALUE!</v>
      </c>
      <c r="H1490" t="s">
        <v>3163</v>
      </c>
      <c r="I1490" t="s">
        <v>3163</v>
      </c>
      <c r="J1490">
        <f>+VLOOKUP(B1490,MaestraLP3[[#All],[CÓDIGO]:[PRODUCTO FOCO]],29,0)</f>
        <v>5862.1519930374252</v>
      </c>
    </row>
    <row r="1491" spans="1:10" x14ac:dyDescent="0.35">
      <c r="A1491" s="46" t="s">
        <v>3160</v>
      </c>
      <c r="B1491" s="3">
        <v>104341100</v>
      </c>
      <c r="C1491" t="str">
        <f>+VLOOKUP(B1491,MaestraLP3[[#All],[CÓDIGO]:[PRODUCTO FOCO]],7,0)</f>
        <v>SALMONES</v>
      </c>
      <c r="D1491" s="46" t="str">
        <f>+VLOOKUP(B1491,MaestraLP3[[#All],[CÓDIGO]:[PRODUCTO FOCO]],8,0)</f>
        <v>SALMON FILETE PREMIUM T-D CJ 10 KG</v>
      </c>
      <c r="E1491" s="46" t="s">
        <v>3161</v>
      </c>
      <c r="F1491" s="46" t="s">
        <v>3162</v>
      </c>
      <c r="G1491" s="47" t="e">
        <f>+VLOOKUP(B1491,MaestraLP3[[#All],[CÓDIGO]:[PRODUCTO FOCO]],30,0)*100+0.1</f>
        <v>#VALUE!</v>
      </c>
      <c r="H1491" t="s">
        <v>3163</v>
      </c>
      <c r="I1491" t="s">
        <v>3163</v>
      </c>
      <c r="J1491">
        <f>+VLOOKUP(B1491,MaestraLP3[[#All],[CÓDIGO]:[PRODUCTO FOCO]],29,0)</f>
        <v>0</v>
      </c>
    </row>
    <row r="1492" spans="1:10" x14ac:dyDescent="0.35">
      <c r="A1492" s="46" t="s">
        <v>3160</v>
      </c>
      <c r="B1492" s="3">
        <v>104518870</v>
      </c>
      <c r="C1492" t="str">
        <f>+VLOOKUP(B1492,MaestraLP3[[#All],[CÓDIGO]:[PRODUCTO FOCO]],7,0)</f>
        <v>PESCADOS</v>
      </c>
      <c r="D1492" s="46" t="str">
        <f>+VLOOKUP(B1492,MaestraLP3[[#All],[CÓDIGO]:[PRODUCTO FOCO]],8,0)</f>
        <v>TILAPIA FILETE S/P 1kg 140-200g IMPORTAD</v>
      </c>
      <c r="E1492" s="46" t="s">
        <v>3161</v>
      </c>
      <c r="F1492" s="46" t="s">
        <v>3162</v>
      </c>
      <c r="G1492" s="47" t="e">
        <f>+VLOOKUP(B1492,MaestraLP3[[#All],[CÓDIGO]:[PRODUCTO FOCO]],30,0)*100+0.1</f>
        <v>#VALUE!</v>
      </c>
      <c r="H1492" t="s">
        <v>3163</v>
      </c>
      <c r="I1492" t="s">
        <v>3163</v>
      </c>
      <c r="J1492">
        <f>+VLOOKUP(B1492,MaestraLP3[[#All],[CÓDIGO]:[PRODUCTO FOCO]],29,0)</f>
        <v>1632.8100000000006</v>
      </c>
    </row>
    <row r="1493" spans="1:10" x14ac:dyDescent="0.35">
      <c r="A1493" s="46" t="s">
        <v>3160</v>
      </c>
      <c r="B1493" s="3">
        <v>104524540</v>
      </c>
      <c r="C1493" t="str">
        <f>+VLOOKUP(B1493,MaestraLP3[[#All],[CÓDIGO]:[PRODUCTO FOCO]],7,0)</f>
        <v>FILETILLOS</v>
      </c>
      <c r="D1493" s="46" t="str">
        <f>+VLOOKUP(B1493,MaestraLP3[[#All],[CÓDIGO]:[PRODUCTO FOCO]],8,0)</f>
        <v>FILETILLO POLLO IQF IMP 1 KG</v>
      </c>
      <c r="E1493" s="46" t="s">
        <v>3161</v>
      </c>
      <c r="F1493" s="46" t="s">
        <v>3162</v>
      </c>
      <c r="G1493" s="47" t="e">
        <f>+VLOOKUP(B1493,MaestraLP3[[#All],[CÓDIGO]:[PRODUCTO FOCO]],30,0)*100+0.1</f>
        <v>#VALUE!</v>
      </c>
      <c r="H1493" t="s">
        <v>3163</v>
      </c>
      <c r="I1493" t="s">
        <v>3163</v>
      </c>
      <c r="J1493">
        <f>+VLOOKUP(B1493,MaestraLP3[[#All],[CÓDIGO]:[PRODUCTO FOCO]],29,0)</f>
        <v>2699.1999999999994</v>
      </c>
    </row>
    <row r="1494" spans="1:10" x14ac:dyDescent="0.35">
      <c r="A1494" s="46" t="s">
        <v>3160</v>
      </c>
      <c r="B1494" s="3">
        <v>104524330</v>
      </c>
      <c r="C1494" t="str">
        <f>+VLOOKUP(B1494,MaestraLP3[[#All],[CÓDIGO]:[PRODUCTO FOCO]],7,0)</f>
        <v>PECHUGAS MARINADAS</v>
      </c>
      <c r="D1494" s="46" t="str">
        <f>+VLOOKUP(B1494,MaestraLP3[[#All],[CÓDIGO]:[PRODUCTO FOCO]],8,0)</f>
        <v>PECHUGA DESHUESADA DE POLLO MARINADA 2 K</v>
      </c>
      <c r="E1494" s="46" t="s">
        <v>3161</v>
      </c>
      <c r="F1494" s="46" t="s">
        <v>3162</v>
      </c>
      <c r="G1494" s="47" t="e">
        <f>+VLOOKUP(B1494,MaestraLP3[[#All],[CÓDIGO]:[PRODUCTO FOCO]],30,0)*100+0.1</f>
        <v>#VALUE!</v>
      </c>
      <c r="H1494" t="s">
        <v>3163</v>
      </c>
      <c r="I1494" t="s">
        <v>3163</v>
      </c>
      <c r="J1494">
        <f>+VLOOKUP(B1494,MaestraLP3[[#All],[CÓDIGO]:[PRODUCTO FOCO]],29,0)</f>
        <v>2892.5</v>
      </c>
    </row>
    <row r="1495" spans="1:10" x14ac:dyDescent="0.35">
      <c r="A1495" s="46" t="s">
        <v>3160</v>
      </c>
      <c r="B1495" s="3">
        <v>104524530</v>
      </c>
      <c r="C1495" t="str">
        <f>+VLOOKUP(B1495,MaestraLP3[[#All],[CÓDIGO]:[PRODUCTO FOCO]],7,0)</f>
        <v>TRUTROS</v>
      </c>
      <c r="D1495" s="46" t="str">
        <f>+VLOOKUP(B1495,MaestraLP3[[#All],[CÓDIGO]:[PRODUCTO FOCO]],8,0)</f>
        <v>TRUTRO ALA IQF BRASIL 1 KG</v>
      </c>
      <c r="E1495" s="46" t="s">
        <v>3161</v>
      </c>
      <c r="F1495" s="46" t="s">
        <v>3162</v>
      </c>
      <c r="G1495" s="47" t="e">
        <f>+VLOOKUP(B1495,MaestraLP3[[#All],[CÓDIGO]:[PRODUCTO FOCO]],30,0)*100+0.1</f>
        <v>#VALUE!</v>
      </c>
      <c r="H1495" t="s">
        <v>3163</v>
      </c>
      <c r="I1495" t="s">
        <v>3163</v>
      </c>
      <c r="J1495">
        <f>+VLOOKUP(B1495,MaestraLP3[[#All],[CÓDIGO]:[PRODUCTO FOCO]],29,0)</f>
        <v>1971.3000000000002</v>
      </c>
    </row>
    <row r="1496" spans="1:10" x14ac:dyDescent="0.35">
      <c r="A1496" s="46" t="s">
        <v>3160</v>
      </c>
      <c r="B1496" s="3">
        <v>103502100</v>
      </c>
      <c r="C1496" t="e">
        <f>+VLOOKUP(B1496,MaestraLP3[[#All],[CÓDIGO]:[PRODUCTO FOCO]],7,0)</f>
        <v>#N/A</v>
      </c>
      <c r="D1496" s="46" t="e">
        <f>+VLOOKUP(B1496,MaestraLP3[[#All],[CÓDIGO]:[PRODUCTO FOCO]],8,0)</f>
        <v>#N/A</v>
      </c>
      <c r="E1496" s="46" t="s">
        <v>3161</v>
      </c>
      <c r="F1496" s="46" t="s">
        <v>3162</v>
      </c>
      <c r="G1496" s="47" t="e">
        <f>+VLOOKUP(B1496,MaestraLP3[[#All],[CÓDIGO]:[PRODUCTO FOCO]],30,0)*100+0.1</f>
        <v>#N/A</v>
      </c>
      <c r="H1496" t="s">
        <v>3163</v>
      </c>
      <c r="I1496" t="s">
        <v>3163</v>
      </c>
      <c r="J1496" t="e">
        <f>+VLOOKUP(B1496,MaestraLP3[[#All],[CÓDIGO]:[PRODUCTO FOCO]],29,0)</f>
        <v>#N/A</v>
      </c>
    </row>
    <row r="1497" spans="1:10" x14ac:dyDescent="0.35">
      <c r="A1497" s="46" t="s">
        <v>3160</v>
      </c>
      <c r="B1497" s="3">
        <v>104543610</v>
      </c>
      <c r="C1497" t="str">
        <f>+VLOOKUP(B1497,MaestraLP3[[#All],[CÓDIGO]:[PRODUCTO FOCO]],7,0)</f>
        <v>QUESOS SEMI DUROS</v>
      </c>
      <c r="D1497" s="46" t="str">
        <f>+VLOOKUP(B1497,MaestraLP3[[#All],[CÓDIGO]:[PRODUCTO FOCO]],8,0)</f>
        <v>QUESO DE CABRA MADURO 1 KG</v>
      </c>
      <c r="E1497" s="46" t="s">
        <v>3161</v>
      </c>
      <c r="F1497" s="46" t="s">
        <v>3162</v>
      </c>
      <c r="G1497" s="47" t="e">
        <f>+VLOOKUP(B1497,MaestraLP3[[#All],[CÓDIGO]:[PRODUCTO FOCO]],30,0)*100+0.1</f>
        <v>#VALUE!</v>
      </c>
      <c r="H1497" t="s">
        <v>3163</v>
      </c>
      <c r="I1497" t="s">
        <v>3163</v>
      </c>
      <c r="J1497">
        <f>+VLOOKUP(B1497,MaestraLP3[[#All],[CÓDIGO]:[PRODUCTO FOCO]],29,0)</f>
        <v>4400</v>
      </c>
    </row>
    <row r="1498" spans="1:10" x14ac:dyDescent="0.35">
      <c r="A1498" s="46" t="s">
        <v>3160</v>
      </c>
      <c r="B1498" s="3">
        <v>104543620</v>
      </c>
      <c r="C1498" t="str">
        <f>+VLOOKUP(B1498,MaestraLP3[[#All],[CÓDIGO]:[PRODUCTO FOCO]],7,0)</f>
        <v>QUESOS SEMI DUROS</v>
      </c>
      <c r="D1498" s="46" t="str">
        <f>+VLOOKUP(B1498,MaestraLP3[[#All],[CÓDIGO]:[PRODUCTO FOCO]],8,0)</f>
        <v>QUESO DE CABRA MADURO LAMINADO 500 G</v>
      </c>
      <c r="E1498" s="46" t="s">
        <v>3161</v>
      </c>
      <c r="F1498" s="46" t="s">
        <v>3162</v>
      </c>
      <c r="G1498" s="47" t="e">
        <f>+VLOOKUP(B1498,MaestraLP3[[#All],[CÓDIGO]:[PRODUCTO FOCO]],30,0)*100+0.1</f>
        <v>#VALUE!</v>
      </c>
      <c r="H1498" t="s">
        <v>3163</v>
      </c>
      <c r="I1498" t="s">
        <v>3163</v>
      </c>
      <c r="J1498">
        <f>+VLOOKUP(B1498,MaestraLP3[[#All],[CÓDIGO]:[PRODUCTO FOCO]],29,0)</f>
        <v>5100</v>
      </c>
    </row>
    <row r="1499" spans="1:10" x14ac:dyDescent="0.35">
      <c r="A1499" s="46" t="s">
        <v>3160</v>
      </c>
      <c r="B1499" s="3">
        <v>104540000</v>
      </c>
      <c r="C1499" t="str">
        <f>+VLOOKUP(B1499,MaestraLP3[[#All],[CÓDIGO]:[PRODUCTO FOCO]],7,0)</f>
        <v>QUESOS SEMI DUROS</v>
      </c>
      <c r="D1499" s="46" t="str">
        <f>+VLOOKUP(B1499,MaestraLP3[[#All],[CÓDIGO]:[PRODUCTO FOCO]],8,0)</f>
        <v>QUESO CHEDDAR LAMINADO 1,92 KG</v>
      </c>
      <c r="E1499" s="46" t="s">
        <v>3161</v>
      </c>
      <c r="F1499" s="46" t="s">
        <v>3162</v>
      </c>
      <c r="G1499" s="47" t="e">
        <f>+VLOOKUP(B1499,MaestraLP3[[#All],[CÓDIGO]:[PRODUCTO FOCO]],30,0)*100+0.1</f>
        <v>#VALUE!</v>
      </c>
      <c r="H1499" t="s">
        <v>3163</v>
      </c>
      <c r="I1499" t="s">
        <v>3163</v>
      </c>
      <c r="J1499">
        <f>+VLOOKUP(B1499,MaestraLP3[[#All],[CÓDIGO]:[PRODUCTO FOCO]],29,0)</f>
        <v>2231.25</v>
      </c>
    </row>
    <row r="1500" spans="1:10" x14ac:dyDescent="0.35">
      <c r="A1500" s="46" t="s">
        <v>3160</v>
      </c>
      <c r="B1500" s="3">
        <v>104529870</v>
      </c>
      <c r="C1500" t="str">
        <f>+VLOOKUP(B1500,MaestraLP3[[#All],[CÓDIGO]:[PRODUCTO FOCO]],7,0)</f>
        <v>QUESOS SEMI DUROS</v>
      </c>
      <c r="D1500" s="46" t="str">
        <f>+VLOOKUP(B1500,MaestraLP3[[#All],[CÓDIGO]:[PRODUCTO FOCO]],8,0)</f>
        <v>QUESO CHEDDAR LAMINADO LUNCHITAS 2,26 kg</v>
      </c>
      <c r="E1500" s="46" t="s">
        <v>3161</v>
      </c>
      <c r="F1500" s="46" t="s">
        <v>3162</v>
      </c>
      <c r="G1500" s="47" t="e">
        <f>+VLOOKUP(B1500,MaestraLP3[[#All],[CÓDIGO]:[PRODUCTO FOCO]],30,0)*100+0.1</f>
        <v>#VALUE!</v>
      </c>
      <c r="H1500" t="s">
        <v>3163</v>
      </c>
      <c r="I1500" t="s">
        <v>3163</v>
      </c>
      <c r="J1500">
        <f>+VLOOKUP(B1500,MaestraLP3[[#All],[CÓDIGO]:[PRODUCTO FOCO]],29,0)</f>
        <v>1991.1504424778764</v>
      </c>
    </row>
    <row r="1501" spans="1:10" x14ac:dyDescent="0.35">
      <c r="A1501" s="46" t="s">
        <v>3160</v>
      </c>
      <c r="B1501" s="3">
        <v>104518450</v>
      </c>
      <c r="C1501" t="str">
        <f>+VLOOKUP(B1501,MaestraLP3[[#All],[CÓDIGO]:[PRODUCTO FOCO]],7,0)</f>
        <v>QUESOS SEMI DUROS</v>
      </c>
      <c r="D1501" s="46" t="str">
        <f>+VLOOKUP(B1501,MaestraLP3[[#All],[CÓDIGO]:[PRODUCTO FOCO]],8,0)</f>
        <v>QUESO GAUDA AMMERLAND 3 kg</v>
      </c>
      <c r="E1501" s="46" t="s">
        <v>3161</v>
      </c>
      <c r="F1501" s="46" t="s">
        <v>3162</v>
      </c>
      <c r="G1501" s="47" t="e">
        <f>+VLOOKUP(B1501,MaestraLP3[[#All],[CÓDIGO]:[PRODUCTO FOCO]],30,0)*100+0.1</f>
        <v>#VALUE!</v>
      </c>
      <c r="H1501" t="s">
        <v>3163</v>
      </c>
      <c r="I1501" t="s">
        <v>3163</v>
      </c>
      <c r="J1501">
        <f>+VLOOKUP(B1501,MaestraLP3[[#All],[CÓDIGO]:[PRODUCTO FOCO]],29,0)</f>
        <v>0</v>
      </c>
    </row>
    <row r="1502" spans="1:10" x14ac:dyDescent="0.35">
      <c r="A1502" s="46" t="s">
        <v>3160</v>
      </c>
      <c r="B1502" s="3">
        <v>104533930</v>
      </c>
      <c r="C1502" t="str">
        <f>+VLOOKUP(B1502,MaestraLP3[[#All],[CÓDIGO]:[PRODUCTO FOCO]],7,0)</f>
        <v>QUESOS SEMI DUROS</v>
      </c>
      <c r="D1502" s="46" t="str">
        <f>+VLOOKUP(B1502,MaestraLP3[[#All],[CÓDIGO]:[PRODUCTO FOCO]],8,0)</f>
        <v>QUESO GAUDA GRANULADO 1 kg</v>
      </c>
      <c r="E1502" s="46" t="s">
        <v>3161</v>
      </c>
      <c r="F1502" s="46" t="s">
        <v>3162</v>
      </c>
      <c r="G1502" s="47" t="e">
        <f>+VLOOKUP(B1502,MaestraLP3[[#All],[CÓDIGO]:[PRODUCTO FOCO]],30,0)*100+0.1</f>
        <v>#VALUE!</v>
      </c>
      <c r="H1502" t="s">
        <v>3163</v>
      </c>
      <c r="I1502" t="s">
        <v>3163</v>
      </c>
      <c r="J1502">
        <f>+VLOOKUP(B1502,MaestraLP3[[#All],[CÓDIGO]:[PRODUCTO FOCO]],29,0)</f>
        <v>1710.0000000000002</v>
      </c>
    </row>
    <row r="1503" spans="1:10" x14ac:dyDescent="0.35">
      <c r="A1503" s="46" t="s">
        <v>3160</v>
      </c>
      <c r="B1503" s="3">
        <v>104538530</v>
      </c>
      <c r="C1503" t="str">
        <f>+VLOOKUP(B1503,MaestraLP3[[#All],[CÓDIGO]:[PRODUCTO FOCO]],7,0)</f>
        <v>QUESOS SEMI DUROS</v>
      </c>
      <c r="D1503" s="46" t="str">
        <f>+VLOOKUP(B1503,MaestraLP3[[#All],[CÓDIGO]:[PRODUCTO FOCO]],8,0)</f>
        <v>QUESO GAUDA LAMINADO 500 GR</v>
      </c>
      <c r="E1503" s="46" t="s">
        <v>3161</v>
      </c>
      <c r="F1503" s="46" t="s">
        <v>3162</v>
      </c>
      <c r="G1503" s="47" t="e">
        <f>+VLOOKUP(B1503,MaestraLP3[[#All],[CÓDIGO]:[PRODUCTO FOCO]],30,0)*100+0.1</f>
        <v>#VALUE!</v>
      </c>
      <c r="H1503" t="s">
        <v>3163</v>
      </c>
      <c r="I1503" t="s">
        <v>3163</v>
      </c>
      <c r="J1503">
        <f>+VLOOKUP(B1503,MaestraLP3[[#All],[CÓDIGO]:[PRODUCTO FOCO]],29,0)</f>
        <v>2014</v>
      </c>
    </row>
    <row r="1504" spans="1:10" x14ac:dyDescent="0.35">
      <c r="A1504" s="46" t="s">
        <v>3160</v>
      </c>
      <c r="B1504" s="3">
        <v>104519930</v>
      </c>
      <c r="C1504" t="str">
        <f>+VLOOKUP(B1504,MaestraLP3[[#All],[CÓDIGO]:[PRODUCTO FOCO]],7,0)</f>
        <v>QUESOS SEMI DUROS</v>
      </c>
      <c r="D1504" s="46" t="str">
        <f>+VLOOKUP(B1504,MaestraLP3[[#All],[CÓDIGO]:[PRODUCTO FOCO]],8,0)</f>
        <v>QUESO GAUDA MOLFINO 3,9 kg</v>
      </c>
      <c r="E1504" s="46" t="s">
        <v>3161</v>
      </c>
      <c r="F1504" s="46" t="s">
        <v>3162</v>
      </c>
      <c r="G1504" s="47" t="e">
        <f>+VLOOKUP(B1504,MaestraLP3[[#All],[CÓDIGO]:[PRODUCTO FOCO]],30,0)*100+0.1</f>
        <v>#VALUE!</v>
      </c>
      <c r="H1504" t="s">
        <v>3163</v>
      </c>
      <c r="I1504" t="s">
        <v>3163</v>
      </c>
      <c r="J1504">
        <f>+VLOOKUP(B1504,MaestraLP3[[#All],[CÓDIGO]:[PRODUCTO FOCO]],29,0)</f>
        <v>2232.21</v>
      </c>
    </row>
    <row r="1505" spans="1:10" x14ac:dyDescent="0.35">
      <c r="A1505" s="46" t="s">
        <v>3160</v>
      </c>
      <c r="B1505" s="3">
        <v>103000900</v>
      </c>
      <c r="C1505" t="str">
        <f>+VLOOKUP(B1505,MaestraLP3[[#All],[CÓDIGO]:[PRODUCTO FOCO]],7,0)</f>
        <v>QUESOS SEMI DUROS</v>
      </c>
      <c r="D1505" s="46" t="str">
        <f>+VLOOKUP(B1505,MaestraLP3[[#All],[CÓDIGO]:[PRODUCTO FOCO]],8,0)</f>
        <v>QUESO AZUL SANTA FE 2 kg</v>
      </c>
      <c r="E1505" s="46" t="s">
        <v>3161</v>
      </c>
      <c r="F1505" s="46" t="s">
        <v>3162</v>
      </c>
      <c r="G1505" s="47" t="e">
        <f>+VLOOKUP(B1505,MaestraLP3[[#All],[CÓDIGO]:[PRODUCTO FOCO]],30,0)*100+0.1</f>
        <v>#VALUE!</v>
      </c>
      <c r="H1505" t="s">
        <v>3163</v>
      </c>
      <c r="I1505" t="s">
        <v>3163</v>
      </c>
      <c r="J1505">
        <f>+VLOOKUP(B1505,MaestraLP3[[#All],[CÓDIGO]:[PRODUCTO FOCO]],29,0)</f>
        <v>3266.0899999999997</v>
      </c>
    </row>
    <row r="1506" spans="1:10" x14ac:dyDescent="0.35">
      <c r="A1506" s="46" t="s">
        <v>3160</v>
      </c>
      <c r="B1506" s="3">
        <v>104540400</v>
      </c>
      <c r="C1506" t="str">
        <f>+VLOOKUP(B1506,MaestraLP3[[#All],[CÓDIGO]:[PRODUCTO FOCO]],7,0)</f>
        <v>QUESOS SEMI DUROS</v>
      </c>
      <c r="D1506" s="46" t="str">
        <f>+VLOOKUP(B1506,MaestraLP3[[#All],[CÓDIGO]:[PRODUCTO FOCO]],8,0)</f>
        <v>QUESO COLBY JACK BARRA 2,72 KG</v>
      </c>
      <c r="E1506" s="46" t="s">
        <v>3161</v>
      </c>
      <c r="F1506" s="46" t="s">
        <v>3162</v>
      </c>
      <c r="G1506" s="47" t="e">
        <f>+VLOOKUP(B1506,MaestraLP3[[#All],[CÓDIGO]:[PRODUCTO FOCO]],30,0)*100+0.1</f>
        <v>#VALUE!</v>
      </c>
      <c r="H1506" t="s">
        <v>3163</v>
      </c>
      <c r="I1506" t="s">
        <v>3163</v>
      </c>
      <c r="J1506">
        <f>+VLOOKUP(B1506,MaestraLP3[[#All],[CÓDIGO]:[PRODUCTO FOCO]],29,0)</f>
        <v>2755.8823529411761</v>
      </c>
    </row>
    <row r="1507" spans="1:10" x14ac:dyDescent="0.35">
      <c r="A1507" s="46" t="s">
        <v>3160</v>
      </c>
      <c r="B1507" s="3">
        <v>104540390</v>
      </c>
      <c r="C1507" t="str">
        <f>+VLOOKUP(B1507,MaestraLP3[[#All],[CÓDIGO]:[PRODUCTO FOCO]],7,0)</f>
        <v>QUESOS SEMI DUROS</v>
      </c>
      <c r="D1507" s="46" t="str">
        <f>+VLOOKUP(B1507,MaestraLP3[[#All],[CÓDIGO]:[PRODUCTO FOCO]],8,0)</f>
        <v>QUESO PEPPER JACK BARRA 2,73 KG</v>
      </c>
      <c r="E1507" s="46" t="s">
        <v>3161</v>
      </c>
      <c r="F1507" s="46" t="s">
        <v>3162</v>
      </c>
      <c r="G1507" s="47" t="e">
        <f>+VLOOKUP(B1507,MaestraLP3[[#All],[CÓDIGO]:[PRODUCTO FOCO]],30,0)*100+0.1</f>
        <v>#VALUE!</v>
      </c>
      <c r="H1507" t="s">
        <v>3163</v>
      </c>
      <c r="I1507" t="s">
        <v>3163</v>
      </c>
      <c r="J1507">
        <f>+VLOOKUP(B1507,MaestraLP3[[#All],[CÓDIGO]:[PRODUCTO FOCO]],29,0)</f>
        <v>2838.9705882352941</v>
      </c>
    </row>
    <row r="1508" spans="1:10" x14ac:dyDescent="0.35">
      <c r="A1508" s="46" t="s">
        <v>3160</v>
      </c>
      <c r="B1508" s="3">
        <v>104537910</v>
      </c>
      <c r="C1508" t="str">
        <f>+VLOOKUP(B1508,MaestraLP3[[#All],[CÓDIGO]:[PRODUCTO FOCO]],7,0)</f>
        <v>QUESOS DUROS</v>
      </c>
      <c r="D1508" s="46" t="str">
        <f>+VLOOKUP(B1508,MaestraLP3[[#All],[CÓDIGO]:[PRODUCTO FOCO]],8,0)</f>
        <v>QUESO GRANA PADANO DOP GRANAROLO 200G</v>
      </c>
      <c r="E1508" s="46" t="s">
        <v>3161</v>
      </c>
      <c r="F1508" s="46" t="s">
        <v>3162</v>
      </c>
      <c r="G1508" s="47" t="e">
        <f>+VLOOKUP(B1508,MaestraLP3[[#All],[CÓDIGO]:[PRODUCTO FOCO]],30,0)*100+0.1</f>
        <v>#VALUE!</v>
      </c>
      <c r="H1508" t="s">
        <v>3163</v>
      </c>
      <c r="I1508" t="s">
        <v>3163</v>
      </c>
      <c r="J1508">
        <f>+VLOOKUP(B1508,MaestraLP3[[#All],[CÓDIGO]:[PRODUCTO FOCO]],29,0)</f>
        <v>4087.5</v>
      </c>
    </row>
    <row r="1509" spans="1:10" x14ac:dyDescent="0.35">
      <c r="A1509" s="46" t="s">
        <v>3160</v>
      </c>
      <c r="B1509" s="3">
        <v>104535390</v>
      </c>
      <c r="C1509" t="str">
        <f>+VLOOKUP(B1509,MaestraLP3[[#All],[CÓDIGO]:[PRODUCTO FOCO]],7,0)</f>
        <v>QUESOS DUROS</v>
      </c>
      <c r="D1509" s="46" t="str">
        <f>+VLOOKUP(B1509,MaestraLP3[[#All],[CÓDIGO]:[PRODUCTO FOCO]],8,0)</f>
        <v>QUESO GRANA PADANO RUEDA GRANAROLO 39 KG</v>
      </c>
      <c r="E1509" s="46" t="s">
        <v>3161</v>
      </c>
      <c r="F1509" s="46" t="s">
        <v>3162</v>
      </c>
      <c r="G1509" s="47" t="e">
        <f>+VLOOKUP(B1509,MaestraLP3[[#All],[CÓDIGO]:[PRODUCTO FOCO]],30,0)*100+0.1</f>
        <v>#VALUE!</v>
      </c>
      <c r="H1509" t="s">
        <v>3163</v>
      </c>
      <c r="I1509" t="s">
        <v>3163</v>
      </c>
      <c r="J1509">
        <f>+VLOOKUP(B1509,MaestraLP3[[#All],[CÓDIGO]:[PRODUCTO FOCO]],29,0)</f>
        <v>3500</v>
      </c>
    </row>
    <row r="1510" spans="1:10" x14ac:dyDescent="0.35">
      <c r="A1510" s="46" t="s">
        <v>3160</v>
      </c>
      <c r="B1510" s="3">
        <v>104535020</v>
      </c>
      <c r="C1510" t="str">
        <f>+VLOOKUP(B1510,MaestraLP3[[#All],[CÓDIGO]:[PRODUCTO FOCO]],7,0)</f>
        <v>QUESOS BLANDOS</v>
      </c>
      <c r="D1510" s="46" t="str">
        <f>+VLOOKUP(B1510,MaestraLP3[[#All],[CÓDIGO]:[PRODUCTO FOCO]],8,0)</f>
        <v>QUESO MASCARPONE GRANAROLO 500 GR</v>
      </c>
      <c r="E1510" s="46" t="s">
        <v>3161</v>
      </c>
      <c r="F1510" s="46" t="s">
        <v>3162</v>
      </c>
      <c r="G1510" s="47" t="e">
        <f>+VLOOKUP(B1510,MaestraLP3[[#All],[CÓDIGO]:[PRODUCTO FOCO]],30,0)*100+0.1</f>
        <v>#VALUE!</v>
      </c>
      <c r="H1510" t="s">
        <v>3163</v>
      </c>
      <c r="I1510" t="s">
        <v>3163</v>
      </c>
      <c r="J1510">
        <f>+VLOOKUP(B1510,MaestraLP3[[#All],[CÓDIGO]:[PRODUCTO FOCO]],29,0)</f>
        <v>2451.6666666666665</v>
      </c>
    </row>
    <row r="1511" spans="1:10" x14ac:dyDescent="0.35">
      <c r="A1511" s="54" t="s">
        <v>3160</v>
      </c>
      <c r="B1511" s="43">
        <v>104535030</v>
      </c>
      <c r="C1511" s="44" t="str">
        <f>+VLOOKUP(B1511,MaestraLP3[[#All],[CÓDIGO]:[PRODUCTO FOCO]],7,0)</f>
        <v>QUESOS BLANDOS</v>
      </c>
      <c r="D1511" s="46" t="str">
        <f>+VLOOKUP(B1511,MaestraLP3[[#All],[CÓDIGO]:[PRODUCTO FOCO]],8,0)</f>
        <v>QUESO MOZZARELLA BOCCONCINI MINI 2 KG</v>
      </c>
      <c r="E1511" s="54" t="s">
        <v>3161</v>
      </c>
      <c r="F1511" s="54" t="s">
        <v>3162</v>
      </c>
      <c r="G1511" s="62" t="e">
        <f>+VLOOKUP(B1511,MaestraLP3[[#All],[CÓDIGO]:[PRODUCTO FOCO]],30,0)*100+0.1</f>
        <v>#VALUE!</v>
      </c>
      <c r="H1511" s="44" t="s">
        <v>3163</v>
      </c>
      <c r="I1511" s="44" t="s">
        <v>3163</v>
      </c>
      <c r="J1511">
        <f>+VLOOKUP(B1511,MaestraLP3[[#All],[CÓDIGO]:[PRODUCTO FOCO]],29,0)</f>
        <v>2500</v>
      </c>
    </row>
    <row r="1512" spans="1:10" x14ac:dyDescent="0.35">
      <c r="A1512" s="54" t="s">
        <v>3160</v>
      </c>
      <c r="B1512" s="43">
        <v>104535060</v>
      </c>
      <c r="C1512" s="44" t="str">
        <f>+VLOOKUP(B1512,MaestraLP3[[#All],[CÓDIGO]:[PRODUCTO FOCO]],7,0)</f>
        <v>QUESOS BLANDOS</v>
      </c>
      <c r="D1512" s="46" t="str">
        <f>+VLOOKUP(B1512,MaestraLP3[[#All],[CÓDIGO]:[PRODUCTO FOCO]],8,0)</f>
        <v>QUESO MOZZARELLA CRUMBLE IQF 2 KG</v>
      </c>
      <c r="E1512" s="54" t="s">
        <v>3161</v>
      </c>
      <c r="F1512" s="54" t="s">
        <v>3162</v>
      </c>
      <c r="G1512" s="62" t="e">
        <f>+VLOOKUP(B1512,MaestraLP3[[#All],[CÓDIGO]:[PRODUCTO FOCO]],30,0)*100+0.1</f>
        <v>#VALUE!</v>
      </c>
      <c r="H1512" s="44" t="s">
        <v>3163</v>
      </c>
      <c r="I1512" s="44" t="s">
        <v>3163</v>
      </c>
      <c r="J1512">
        <f>+VLOOKUP(B1512,MaestraLP3[[#All],[CÓDIGO]:[PRODUCTO FOCO]],29,0)</f>
        <v>2362.3333333333335</v>
      </c>
    </row>
    <row r="1513" spans="1:10" x14ac:dyDescent="0.35">
      <c r="A1513" s="54" t="s">
        <v>3160</v>
      </c>
      <c r="B1513" s="43">
        <v>104535070</v>
      </c>
      <c r="C1513" s="44" t="str">
        <f>+VLOOKUP(B1513,MaestraLP3[[#All],[CÓDIGO]:[PRODUCTO FOCO]],7,0)</f>
        <v>QUESOS BLANDOS</v>
      </c>
      <c r="D1513" s="46" t="str">
        <f>+VLOOKUP(B1513,MaestraLP3[[#All],[CÓDIGO]:[PRODUCTO FOCO]],8,0)</f>
        <v>QUESO MOZZARELLA FDL GRANAROLO 125 GR</v>
      </c>
      <c r="E1513" s="54" t="s">
        <v>3161</v>
      </c>
      <c r="F1513" s="54" t="s">
        <v>3162</v>
      </c>
      <c r="G1513" s="62" t="e">
        <f>+VLOOKUP(B1513,MaestraLP3[[#All],[CÓDIGO]:[PRODUCTO FOCO]],30,0)*100+0.1</f>
        <v>#VALUE!</v>
      </c>
      <c r="H1513" s="44" t="s">
        <v>3163</v>
      </c>
      <c r="I1513" s="44" t="s">
        <v>3163</v>
      </c>
      <c r="J1513">
        <f>+VLOOKUP(B1513,MaestraLP3[[#All],[CÓDIGO]:[PRODUCTO FOCO]],29,0)</f>
        <v>2930.7692307692305</v>
      </c>
    </row>
    <row r="1514" spans="1:10" x14ac:dyDescent="0.35">
      <c r="A1514" s="54" t="s">
        <v>3160</v>
      </c>
      <c r="B1514" s="43">
        <v>104535080</v>
      </c>
      <c r="C1514" s="44" t="str">
        <f>+VLOOKUP(B1514,MaestraLP3[[#All],[CÓDIGO]:[PRODUCTO FOCO]],7,0)</f>
        <v>QUESOS DUROS</v>
      </c>
      <c r="D1514" s="46" t="str">
        <f>+VLOOKUP(B1514,MaestraLP3[[#All],[CÓDIGO]:[PRODUCTO FOCO]],8,0)</f>
        <v>QUESO PECORINO ROMANO DOP GRANAROLO 150G</v>
      </c>
      <c r="E1514" s="54" t="s">
        <v>3161</v>
      </c>
      <c r="F1514" s="54" t="s">
        <v>3162</v>
      </c>
      <c r="G1514" s="62" t="e">
        <f>+VLOOKUP(B1514,MaestraLP3[[#All],[CÓDIGO]:[PRODUCTO FOCO]],30,0)*100+0.1</f>
        <v>#VALUE!</v>
      </c>
      <c r="H1514" s="44" t="s">
        <v>3163</v>
      </c>
      <c r="I1514" s="44" t="s">
        <v>3163</v>
      </c>
      <c r="J1514">
        <f>+VLOOKUP(B1514,MaestraLP3[[#All],[CÓDIGO]:[PRODUCTO FOCO]],29,0)</f>
        <v>6583.333333333333</v>
      </c>
    </row>
    <row r="1515" spans="1:10" x14ac:dyDescent="0.35">
      <c r="A1515" s="54" t="s">
        <v>3160</v>
      </c>
      <c r="B1515" s="43">
        <v>104535400</v>
      </c>
      <c r="C1515" s="44" t="str">
        <f>+VLOOKUP(B1515,MaestraLP3[[#All],[CÓDIGO]:[PRODUCTO FOCO]],7,0)</f>
        <v>QUESOS DUROS</v>
      </c>
      <c r="D1515" s="46" t="str">
        <f>+VLOOKUP(B1515,MaestraLP3[[#All],[CÓDIGO]:[PRODUCTO FOCO]],8,0)</f>
        <v>QUESO QUATTROCENTO RUEDA GRANAROLO 38 KG</v>
      </c>
      <c r="E1515" s="54" t="s">
        <v>3161</v>
      </c>
      <c r="F1515" s="54" t="s">
        <v>3162</v>
      </c>
      <c r="G1515" s="62" t="e">
        <f>+VLOOKUP(B1515,MaestraLP3[[#All],[CÓDIGO]:[PRODUCTO FOCO]],30,0)*100+0.1</f>
        <v>#VALUE!</v>
      </c>
      <c r="H1515" s="44" t="s">
        <v>3163</v>
      </c>
      <c r="I1515" s="44" t="s">
        <v>3163</v>
      </c>
      <c r="J1515">
        <f>+VLOOKUP(B1515,MaestraLP3[[#All],[CÓDIGO]:[PRODUCTO FOCO]],29,0)</f>
        <v>2700</v>
      </c>
    </row>
    <row r="1516" spans="1:10" x14ac:dyDescent="0.35">
      <c r="A1516" s="54" t="s">
        <v>3160</v>
      </c>
      <c r="B1516" s="43">
        <v>104535110</v>
      </c>
      <c r="C1516" s="44" t="str">
        <f>+VLOOKUP(B1516,MaestraLP3[[#All],[CÓDIGO]:[PRODUCTO FOCO]],7,0)</f>
        <v>QUESOS BLANDOS</v>
      </c>
      <c r="D1516" s="46" t="str">
        <f>+VLOOKUP(B1516,MaestraLP3[[#All],[CÓDIGO]:[PRODUCTO FOCO]],8,0)</f>
        <v>QUESO RICOTTA IQF GRANAROLO 2 KG</v>
      </c>
      <c r="E1516" s="54" t="s">
        <v>3161</v>
      </c>
      <c r="F1516" s="54" t="s">
        <v>3162</v>
      </c>
      <c r="G1516" s="62" t="e">
        <f>+VLOOKUP(B1516,MaestraLP3[[#All],[CÓDIGO]:[PRODUCTO FOCO]],30,0)*100+0.1</f>
        <v>#VALUE!</v>
      </c>
      <c r="H1516" s="44" t="s">
        <v>3163</v>
      </c>
      <c r="I1516" s="44" t="s">
        <v>3163</v>
      </c>
      <c r="J1516">
        <f>+VLOOKUP(B1516,MaestraLP3[[#All],[CÓDIGO]:[PRODUCTO FOCO]],29,0)</f>
        <v>2209.5</v>
      </c>
    </row>
    <row r="1517" spans="1:10" x14ac:dyDescent="0.35">
      <c r="A1517" s="54" t="s">
        <v>3160</v>
      </c>
      <c r="B1517" s="43">
        <v>104538820</v>
      </c>
      <c r="C1517" s="44" t="str">
        <f>+VLOOKUP(B1517,MaestraLP3[[#All],[CÓDIGO]:[PRODUCTO FOCO]],7,0)</f>
        <v>QUESOS SEMI DUROS</v>
      </c>
      <c r="D1517" s="46" t="str">
        <f>+VLOOKUP(B1517,MaestraLP3[[#All],[CÓDIGO]:[PRODUCTO FOCO]],8,0)</f>
        <v>QUESO MANTECOSO BARRA 3,5 KG</v>
      </c>
      <c r="E1517" s="54" t="s">
        <v>3161</v>
      </c>
      <c r="F1517" s="54" t="s">
        <v>3162</v>
      </c>
      <c r="G1517" s="62" t="e">
        <f>+VLOOKUP(B1517,MaestraLP3[[#All],[CÓDIGO]:[PRODUCTO FOCO]],30,0)*100+0.1</f>
        <v>#VALUE!</v>
      </c>
      <c r="H1517" s="44" t="s">
        <v>3163</v>
      </c>
      <c r="I1517" s="44" t="s">
        <v>3163</v>
      </c>
      <c r="J1517">
        <f>+VLOOKUP(B1517,MaestraLP3[[#All],[CÓDIGO]:[PRODUCTO FOCO]],29,0)</f>
        <v>2100</v>
      </c>
    </row>
    <row r="1518" spans="1:10" x14ac:dyDescent="0.35">
      <c r="A1518" s="54" t="s">
        <v>3160</v>
      </c>
      <c r="B1518" s="43">
        <v>150000282</v>
      </c>
      <c r="C1518" s="44" t="str">
        <f>+VLOOKUP(B1518,MaestraLP3[[#All],[CÓDIGO]:[PRODUCTO FOCO]],7,0)</f>
        <v>MANTEQUILLA Y MARGARINA</v>
      </c>
      <c r="D1518" s="46" t="str">
        <f>+VLOOKUP(B1518,MaestraLP3[[#All],[CÓDIGO]:[PRODUCTO FOCO]],8,0)</f>
        <v>MANTECA CRUCINA 1 kg</v>
      </c>
      <c r="E1518" s="54" t="s">
        <v>3161</v>
      </c>
      <c r="F1518" s="54" t="s">
        <v>3162</v>
      </c>
      <c r="G1518" s="62" t="e">
        <f>+VLOOKUP(B1518,MaestraLP3[[#All],[CÓDIGO]:[PRODUCTO FOCO]],30,0)*100+0.1</f>
        <v>#VALUE!</v>
      </c>
      <c r="H1518" s="44" t="s">
        <v>3163</v>
      </c>
      <c r="I1518" s="44" t="s">
        <v>3163</v>
      </c>
      <c r="J1518">
        <f>+VLOOKUP(B1518,MaestraLP3[[#All],[CÓDIGO]:[PRODUCTO FOCO]],29,0)</f>
        <v>1273</v>
      </c>
    </row>
    <row r="1519" spans="1:10" x14ac:dyDescent="0.35">
      <c r="A1519" s="54" t="s">
        <v>3160</v>
      </c>
      <c r="B1519" s="43">
        <v>150000711</v>
      </c>
      <c r="C1519" s="44" t="str">
        <f>+VLOOKUP(B1519,MaestraLP3[[#All],[CÓDIGO]:[PRODUCTO FOCO]],7,0)</f>
        <v>MANTEQUILLA Y MARGARINA</v>
      </c>
      <c r="D1519" s="46" t="str">
        <f>+VLOOKUP(B1519,MaestraLP3[[#All],[CÓDIGO]:[PRODUCTO FOCO]],8,0)</f>
        <v>MANTEQUILLA C/SAL COLUN 250 g</v>
      </c>
      <c r="E1519" s="54" t="s">
        <v>3161</v>
      </c>
      <c r="F1519" s="54" t="s">
        <v>3162</v>
      </c>
      <c r="G1519" s="62" t="e">
        <f>+VLOOKUP(B1519,MaestraLP3[[#All],[CÓDIGO]:[PRODUCTO FOCO]],30,0)*100+0.1</f>
        <v>#VALUE!</v>
      </c>
      <c r="H1519" s="44" t="s">
        <v>3163</v>
      </c>
      <c r="I1519" s="44" t="s">
        <v>3163</v>
      </c>
      <c r="J1519">
        <f>+VLOOKUP(B1519,MaestraLP3[[#All],[CÓDIGO]:[PRODUCTO FOCO]],29,0)</f>
        <v>0</v>
      </c>
    </row>
    <row r="1520" spans="1:10" x14ac:dyDescent="0.35">
      <c r="A1520" s="54" t="s">
        <v>3160</v>
      </c>
      <c r="B1520" s="43">
        <v>150001862</v>
      </c>
      <c r="C1520" s="44" t="e">
        <f>+VLOOKUP(B1520,MaestraLP3[[#All],[CÓDIGO]:[PRODUCTO FOCO]],7,0)</f>
        <v>#N/A</v>
      </c>
      <c r="D1520" s="46" t="e">
        <f>+VLOOKUP(B1520,MaestraLP3[[#All],[CÓDIGO]:[PRODUCTO FOCO]],8,0)</f>
        <v>#N/A</v>
      </c>
      <c r="E1520" s="54" t="s">
        <v>3161</v>
      </c>
      <c r="F1520" s="54" t="s">
        <v>3162</v>
      </c>
      <c r="G1520" s="62" t="e">
        <f>+VLOOKUP(B1520,MaestraLP3[[#All],[CÓDIGO]:[PRODUCTO FOCO]],30,0)*100+0.1</f>
        <v>#N/A</v>
      </c>
      <c r="H1520" s="44" t="s">
        <v>3163</v>
      </c>
      <c r="I1520" s="44" t="s">
        <v>3163</v>
      </c>
      <c r="J1520" t="e">
        <f>+VLOOKUP(B1520,MaestraLP3[[#All],[CÓDIGO]:[PRODUCTO FOCO]],29,0)</f>
        <v>#N/A</v>
      </c>
    </row>
    <row r="1521" spans="1:10" x14ac:dyDescent="0.35">
      <c r="A1521" s="54" t="s">
        <v>3160</v>
      </c>
      <c r="B1521" s="43">
        <v>150000457</v>
      </c>
      <c r="C1521" s="44" t="str">
        <f>+VLOOKUP(B1521,MaestraLP3[[#All],[CÓDIGO]:[PRODUCTO FOCO]],7,0)</f>
        <v>MANTEQUILLA Y MARGARINA</v>
      </c>
      <c r="D1521" s="46" t="str">
        <f>+VLOOKUP(B1521,MaestraLP3[[#All],[CÓDIGO]:[PRODUCTO FOCO]],8,0)</f>
        <v>MANTEQUILLA C/SAL SOPROLE 250 g</v>
      </c>
      <c r="E1521" s="54" t="s">
        <v>3161</v>
      </c>
      <c r="F1521" s="54" t="s">
        <v>3162</v>
      </c>
      <c r="G1521" s="62" t="e">
        <f>+VLOOKUP(B1521,MaestraLP3[[#All],[CÓDIGO]:[PRODUCTO FOCO]],30,0)*100+0.1</f>
        <v>#VALUE!</v>
      </c>
      <c r="H1521" s="44" t="s">
        <v>3163</v>
      </c>
      <c r="I1521" s="44" t="s">
        <v>3163</v>
      </c>
      <c r="J1521">
        <f>+VLOOKUP(B1521,MaestraLP3[[#All],[CÓDIGO]:[PRODUCTO FOCO]],29,0)</f>
        <v>2964</v>
      </c>
    </row>
    <row r="1522" spans="1:10" x14ac:dyDescent="0.35">
      <c r="A1522" s="54" t="s">
        <v>3160</v>
      </c>
      <c r="B1522" s="43">
        <v>150000458</v>
      </c>
      <c r="C1522" s="44" t="str">
        <f>+VLOOKUP(B1522,MaestraLP3[[#All],[CÓDIGO]:[PRODUCTO FOCO]],7,0)</f>
        <v>MANTEQUILLA Y MARGARINA</v>
      </c>
      <c r="D1522" s="46" t="str">
        <f>+VLOOKUP(B1522,MaestraLP3[[#All],[CÓDIGO]:[PRODUCTO FOCO]],8,0)</f>
        <v>MANTEQUILLA S/SAL SOPROLE 250 g</v>
      </c>
      <c r="E1522" s="54" t="s">
        <v>3161</v>
      </c>
      <c r="F1522" s="54" t="s">
        <v>3162</v>
      </c>
      <c r="G1522" s="62" t="e">
        <f>+VLOOKUP(B1522,MaestraLP3[[#All],[CÓDIGO]:[PRODUCTO FOCO]],30,0)*100+0.1</f>
        <v>#VALUE!</v>
      </c>
      <c r="H1522" s="44" t="s">
        <v>3163</v>
      </c>
      <c r="I1522" s="44" t="s">
        <v>3163</v>
      </c>
      <c r="J1522">
        <f>+VLOOKUP(B1522,MaestraLP3[[#All],[CÓDIGO]:[PRODUCTO FOCO]],29,0)</f>
        <v>3129</v>
      </c>
    </row>
    <row r="1523" spans="1:10" x14ac:dyDescent="0.35">
      <c r="A1523" s="54" t="s">
        <v>3160</v>
      </c>
      <c r="B1523" s="43">
        <v>104529660</v>
      </c>
      <c r="C1523" s="44" t="str">
        <f>+VLOOKUP(B1523,MaestraLP3[[#All],[CÓDIGO]:[PRODUCTO FOCO]],7,0)</f>
        <v>MANTEQUILLA Y MARGARINA</v>
      </c>
      <c r="D1523" s="46" t="str">
        <f>+VLOOKUP(B1523,MaestraLP3[[#All],[CÓDIGO]:[PRODUCTO FOCO]],8,0)</f>
        <v>MARGARINA QUALY C/SAL SADIA 500 gr</v>
      </c>
      <c r="E1523" s="54" t="s">
        <v>3161</v>
      </c>
      <c r="F1523" s="54" t="s">
        <v>3162</v>
      </c>
      <c r="G1523" s="62" t="e">
        <f>+VLOOKUP(B1523,MaestraLP3[[#All],[CÓDIGO]:[PRODUCTO FOCO]],30,0)*100+0.1</f>
        <v>#VALUE!</v>
      </c>
      <c r="H1523" s="44" t="s">
        <v>3163</v>
      </c>
      <c r="I1523" s="44" t="s">
        <v>3163</v>
      </c>
      <c r="J1523">
        <f>+VLOOKUP(B1523,MaestraLP3[[#All],[CÓDIGO]:[PRODUCTO FOCO]],29,0)</f>
        <v>1594</v>
      </c>
    </row>
    <row r="1524" spans="1:10" x14ac:dyDescent="0.35">
      <c r="A1524" s="54" t="s">
        <v>3160</v>
      </c>
      <c r="B1524" s="43">
        <v>150000932</v>
      </c>
      <c r="C1524" s="44" t="str">
        <f>+VLOOKUP(B1524,MaestraLP3[[#All],[CÓDIGO]:[PRODUCTO FOCO]],7,0)</f>
        <v>MANTEQUILLA Y MARGARINA</v>
      </c>
      <c r="D1524" s="46" t="str">
        <f>+VLOOKUP(B1524,MaestraLP3[[#All],[CÓDIGO]:[PRODUCTO FOCO]],8,0)</f>
        <v>MARGARINA QUILLAYES 1 kg</v>
      </c>
      <c r="E1524" s="54" t="s">
        <v>3161</v>
      </c>
      <c r="F1524" s="54" t="s">
        <v>3162</v>
      </c>
      <c r="G1524" s="62" t="e">
        <f>+VLOOKUP(B1524,MaestraLP3[[#All],[CÓDIGO]:[PRODUCTO FOCO]],30,0)*100+0.1</f>
        <v>#VALUE!</v>
      </c>
      <c r="H1524" s="44" t="s">
        <v>3163</v>
      </c>
      <c r="I1524" s="44" t="s">
        <v>3163</v>
      </c>
      <c r="J1524">
        <f>+VLOOKUP(B1524,MaestraLP3[[#All],[CÓDIGO]:[PRODUCTO FOCO]],29,0)</f>
        <v>902</v>
      </c>
    </row>
    <row r="1525" spans="1:10" x14ac:dyDescent="0.35">
      <c r="A1525" s="54" t="s">
        <v>3160</v>
      </c>
      <c r="B1525" s="43">
        <v>150001874</v>
      </c>
      <c r="C1525" s="44" t="str">
        <f>+VLOOKUP(B1525,MaestraLP3[[#All],[CÓDIGO]:[PRODUCTO FOCO]],7,0)</f>
        <v>MANTEQUILLA Y MARGARINA</v>
      </c>
      <c r="D1525" s="46" t="str">
        <f>+VLOOKUP(B1525,MaestraLP3[[#All],[CÓDIGO]:[PRODUCTO FOCO]],8,0)</f>
        <v>MARGARINA SOPROLE PAN 250 g</v>
      </c>
      <c r="E1525" s="54" t="s">
        <v>3161</v>
      </c>
      <c r="F1525" s="54" t="s">
        <v>3162</v>
      </c>
      <c r="G1525" s="62" t="e">
        <f>+VLOOKUP(B1525,MaestraLP3[[#All],[CÓDIGO]:[PRODUCTO FOCO]],30,0)*100+0.1</f>
        <v>#VALUE!</v>
      </c>
      <c r="H1525" s="44" t="s">
        <v>3163</v>
      </c>
      <c r="I1525" s="44" t="s">
        <v>3163</v>
      </c>
      <c r="J1525">
        <f>+VLOOKUP(B1525,MaestraLP3[[#All],[CÓDIGO]:[PRODUCTO FOCO]],29,0)</f>
        <v>0</v>
      </c>
    </row>
    <row r="1526" spans="1:10" x14ac:dyDescent="0.35">
      <c r="A1526" s="54" t="s">
        <v>3160</v>
      </c>
      <c r="B1526" s="43">
        <v>104539220</v>
      </c>
      <c r="C1526" s="44" t="str">
        <f>+VLOOKUP(B1526,MaestraLP3[[#All],[CÓDIGO]:[PRODUCTO FOCO]],7,0)</f>
        <v>MANTEQUILLA Y MARGARINA</v>
      </c>
      <c r="D1526" s="46" t="str">
        <f>+VLOOKUP(B1526,MaestraLP3[[#All],[CÓDIGO]:[PRODUCTO FOCO]],8,0)</f>
        <v>MARGARINA VEGETAL QUALY C/SAL SADIA 1 KG</v>
      </c>
      <c r="E1526" s="54" t="s">
        <v>3161</v>
      </c>
      <c r="F1526" s="54" t="s">
        <v>3162</v>
      </c>
      <c r="G1526" s="62" t="e">
        <f>+VLOOKUP(B1526,MaestraLP3[[#All],[CÓDIGO]:[PRODUCTO FOCO]],30,0)*100+0.1</f>
        <v>#VALUE!</v>
      </c>
      <c r="H1526" s="44" t="s">
        <v>3163</v>
      </c>
      <c r="I1526" s="44" t="s">
        <v>3163</v>
      </c>
      <c r="J1526">
        <f>+VLOOKUP(B1526,MaestraLP3[[#All],[CÓDIGO]:[PRODUCTO FOCO]],29,0)</f>
        <v>1450</v>
      </c>
    </row>
    <row r="1527" spans="1:10" x14ac:dyDescent="0.35">
      <c r="A1527" s="54" t="s">
        <v>3160</v>
      </c>
      <c r="B1527" s="43">
        <v>104533900</v>
      </c>
      <c r="C1527" s="44" t="str">
        <f>+VLOOKUP(B1527,MaestraLP3[[#All],[CÓDIGO]:[PRODUCTO FOCO]],7,0)</f>
        <v>QUESOS SEMI DUROS</v>
      </c>
      <c r="D1527" s="46" t="str">
        <f>+VLOOKUP(B1527,MaestraLP3[[#All],[CÓDIGO]:[PRODUCTO FOCO]],8,0)</f>
        <v>QUESO MOZZARELLA GRANULADO 1 kg</v>
      </c>
      <c r="E1527" s="54" t="s">
        <v>3161</v>
      </c>
      <c r="F1527" s="54" t="s">
        <v>3162</v>
      </c>
      <c r="G1527" s="62" t="e">
        <f>+VLOOKUP(B1527,MaestraLP3[[#All],[CÓDIGO]:[PRODUCTO FOCO]],30,0)*100+0.1</f>
        <v>#VALUE!</v>
      </c>
      <c r="H1527" s="44" t="s">
        <v>3163</v>
      </c>
      <c r="I1527" s="44" t="s">
        <v>3163</v>
      </c>
      <c r="J1527">
        <f>+VLOOKUP(B1527,MaestraLP3[[#All],[CÓDIGO]:[PRODUCTO FOCO]],29,0)</f>
        <v>1537.5</v>
      </c>
    </row>
    <row r="1528" spans="1:10" x14ac:dyDescent="0.35">
      <c r="A1528" s="54" t="s">
        <v>3160</v>
      </c>
      <c r="B1528" s="43">
        <v>104543050</v>
      </c>
      <c r="C1528" s="44" t="str">
        <f>+VLOOKUP(B1528,MaestraLP3[[#All],[CÓDIGO]:[PRODUCTO FOCO]],7,0)</f>
        <v>QUESOS SEMI DUROS</v>
      </c>
      <c r="D1528" s="46" t="str">
        <f>+VLOOKUP(B1528,MaestraLP3[[#All],[CÓDIGO]:[PRODUCTO FOCO]],8,0)</f>
        <v>QUESO MOZZARELLA LA PAULINA 3,5 kg</v>
      </c>
      <c r="E1528" s="54" t="s">
        <v>3161</v>
      </c>
      <c r="F1528" s="54" t="s">
        <v>3162</v>
      </c>
      <c r="G1528" s="62" t="e">
        <f>+VLOOKUP(B1528,MaestraLP3[[#All],[CÓDIGO]:[PRODUCTO FOCO]],30,0)*100+0.1</f>
        <v>#VALUE!</v>
      </c>
      <c r="H1528" s="44" t="s">
        <v>3163</v>
      </c>
      <c r="I1528" s="44" t="s">
        <v>3163</v>
      </c>
      <c r="J1528">
        <f>+VLOOKUP(B1528,MaestraLP3[[#All],[CÓDIGO]:[PRODUCTO FOCO]],29,0)</f>
        <v>1987.25</v>
      </c>
    </row>
    <row r="1529" spans="1:10" x14ac:dyDescent="0.35">
      <c r="A1529" s="54" t="s">
        <v>3160</v>
      </c>
      <c r="B1529" s="43">
        <v>104542850</v>
      </c>
      <c r="C1529" s="44" t="str">
        <f>+VLOOKUP(B1529,MaestraLP3[[#All],[CÓDIGO]:[PRODUCTO FOCO]],7,0)</f>
        <v>QUESOS SEMI DUROS</v>
      </c>
      <c r="D1529" s="46" t="str">
        <f>+VLOOKUP(B1529,MaestraLP3[[#All],[CÓDIGO]:[PRODUCTO FOCO]],8,0)</f>
        <v>QUESO MOZZARELLA LAMINADO 500 G</v>
      </c>
      <c r="E1529" s="54" t="s">
        <v>3161</v>
      </c>
      <c r="F1529" s="54" t="s">
        <v>3162</v>
      </c>
      <c r="G1529" s="62" t="e">
        <f>+VLOOKUP(B1529,MaestraLP3[[#All],[CÓDIGO]:[PRODUCTO FOCO]],30,0)*100+0.1</f>
        <v>#VALUE!</v>
      </c>
      <c r="H1529" s="44" t="s">
        <v>3163</v>
      </c>
      <c r="I1529" s="44" t="s">
        <v>3163</v>
      </c>
      <c r="J1529">
        <f>+VLOOKUP(B1529,MaestraLP3[[#All],[CÓDIGO]:[PRODUCTO FOCO]],29,0)</f>
        <v>1716.6666666666667</v>
      </c>
    </row>
    <row r="1530" spans="1:10" x14ac:dyDescent="0.35">
      <c r="A1530" s="54" t="s">
        <v>3160</v>
      </c>
      <c r="B1530" s="43">
        <v>104500500</v>
      </c>
      <c r="C1530" s="44" t="str">
        <f>+VLOOKUP(B1530,MaestraLP3[[#All],[CÓDIGO]:[PRODUCTO FOCO]],7,0)</f>
        <v>QUESOS SEMI DUROS</v>
      </c>
      <c r="D1530" s="46" t="str">
        <f>+VLOOKUP(B1530,MaestraLP3[[#All],[CÓDIGO]:[PRODUCTO FOCO]],8,0)</f>
        <v>QUESO MOZZARELLA MOLFINO 3,5 kg</v>
      </c>
      <c r="E1530" s="54" t="s">
        <v>3161</v>
      </c>
      <c r="F1530" s="54" t="s">
        <v>3162</v>
      </c>
      <c r="G1530" s="62" t="e">
        <f>+VLOOKUP(B1530,MaestraLP3[[#All],[CÓDIGO]:[PRODUCTO FOCO]],30,0)*100+0.1</f>
        <v>#VALUE!</v>
      </c>
      <c r="H1530" s="44" t="s">
        <v>3163</v>
      </c>
      <c r="I1530" s="44" t="s">
        <v>3163</v>
      </c>
      <c r="J1530">
        <f>+VLOOKUP(B1530,MaestraLP3[[#All],[CÓDIGO]:[PRODUCTO FOCO]],29,0)</f>
        <v>1987.25</v>
      </c>
    </row>
    <row r="1531" spans="1:10" x14ac:dyDescent="0.35">
      <c r="A1531" s="54" t="s">
        <v>3160</v>
      </c>
      <c r="B1531" s="43">
        <v>104524090</v>
      </c>
      <c r="C1531" s="44" t="str">
        <f>+VLOOKUP(B1531,MaestraLP3[[#All],[CÓDIGO]:[PRODUCTO FOCO]],7,0)</f>
        <v>QUESOS SEMI DUROS</v>
      </c>
      <c r="D1531" s="46" t="str">
        <f>+VLOOKUP(B1531,MaestraLP3[[#All],[CÓDIGO]:[PRODUCTO FOCO]],8,0)</f>
        <v>QUESO MOZZARELLA TREGGAR 2,7 kg</v>
      </c>
      <c r="E1531" s="54" t="s">
        <v>3161</v>
      </c>
      <c r="F1531" s="54" t="s">
        <v>3162</v>
      </c>
      <c r="G1531" s="62" t="e">
        <f>+VLOOKUP(B1531,MaestraLP3[[#All],[CÓDIGO]:[PRODUCTO FOCO]],30,0)*100+0.1</f>
        <v>#VALUE!</v>
      </c>
      <c r="H1531" s="44" t="s">
        <v>3163</v>
      </c>
      <c r="I1531" s="44" t="s">
        <v>3163</v>
      </c>
      <c r="J1531">
        <f>+VLOOKUP(B1531,MaestraLP3[[#All],[CÓDIGO]:[PRODUCTO FOCO]],29,0)</f>
        <v>1841.8999999999996</v>
      </c>
    </row>
    <row r="1532" spans="1:10" x14ac:dyDescent="0.35">
      <c r="A1532" s="54" t="s">
        <v>3160</v>
      </c>
      <c r="B1532" s="43">
        <v>104529560</v>
      </c>
      <c r="C1532" s="44" t="str">
        <f>+VLOOKUP(B1532,MaestraLP3[[#All],[CÓDIGO]:[PRODUCTO FOCO]],7,0)</f>
        <v>QUESOS DUROS</v>
      </c>
      <c r="D1532" s="46" t="str">
        <f>+VLOOKUP(B1532,MaestraLP3[[#All],[CÓDIGO]:[PRODUCTO FOCO]],8,0)</f>
        <v>QUESO PARMESANO CONAPROLE IMP 6 kg</v>
      </c>
      <c r="E1532" s="54" t="s">
        <v>3161</v>
      </c>
      <c r="F1532" s="54" t="s">
        <v>3162</v>
      </c>
      <c r="G1532" s="62" t="e">
        <f>+VLOOKUP(B1532,MaestraLP3[[#All],[CÓDIGO]:[PRODUCTO FOCO]],30,0)*100+0.1</f>
        <v>#VALUE!</v>
      </c>
      <c r="H1532" s="44" t="s">
        <v>3163</v>
      </c>
      <c r="I1532" s="44" t="s">
        <v>3163</v>
      </c>
      <c r="J1532">
        <f>+VLOOKUP(B1532,MaestraLP3[[#All],[CÓDIGO]:[PRODUCTO FOCO]],29,0)</f>
        <v>3310.8</v>
      </c>
    </row>
    <row r="1533" spans="1:10" x14ac:dyDescent="0.35">
      <c r="A1533" s="54" t="s">
        <v>3160</v>
      </c>
      <c r="B1533" s="43">
        <v>104540420</v>
      </c>
      <c r="C1533" s="44" t="str">
        <f>+VLOOKUP(B1533,MaestraLP3[[#All],[CÓDIGO]:[PRODUCTO FOCO]],7,0)</f>
        <v>QUESOS DUROS</v>
      </c>
      <c r="D1533" s="46" t="str">
        <f>+VLOOKUP(B1533,MaestraLP3[[#All],[CÓDIGO]:[PRODUCTO FOCO]],8,0)</f>
        <v>QUESO PARMESANO RALLADO USA PREM 453GR</v>
      </c>
      <c r="E1533" s="54" t="s">
        <v>3161</v>
      </c>
      <c r="F1533" s="54" t="s">
        <v>3162</v>
      </c>
      <c r="G1533" s="62" t="e">
        <f>+VLOOKUP(B1533,MaestraLP3[[#All],[CÓDIGO]:[PRODUCTO FOCO]],30,0)*100+0.1</f>
        <v>#VALUE!</v>
      </c>
      <c r="H1533" s="44" t="s">
        <v>3163</v>
      </c>
      <c r="I1533" s="44" t="s">
        <v>3163</v>
      </c>
      <c r="J1533">
        <f>+VLOOKUP(B1533,MaestraLP3[[#All],[CÓDIGO]:[PRODUCTO FOCO]],29,0)</f>
        <v>4864.4733333333334</v>
      </c>
    </row>
    <row r="1534" spans="1:10" x14ac:dyDescent="0.35">
      <c r="A1534" s="54" t="s">
        <v>3160</v>
      </c>
      <c r="B1534" s="43">
        <v>150000792</v>
      </c>
      <c r="C1534" s="44" t="str">
        <f>+VLOOKUP(B1534,MaestraLP3[[#All],[CÓDIGO]:[PRODUCTO FOCO]],7,0)</f>
        <v>QUESOS DUROS</v>
      </c>
      <c r="D1534" s="46" t="str">
        <f>+VLOOKUP(B1534,MaestraLP3[[#All],[CÓDIGO]:[PRODUCTO FOCO]],8,0)</f>
        <v>QUESO RALLADO HEBRAS LANALHUE 500 g</v>
      </c>
      <c r="E1534" s="54" t="s">
        <v>3161</v>
      </c>
      <c r="F1534" s="54" t="s">
        <v>3162</v>
      </c>
      <c r="G1534" s="62" t="e">
        <f>+VLOOKUP(B1534,MaestraLP3[[#All],[CÓDIGO]:[PRODUCTO FOCO]],30,0)*100+0.1</f>
        <v>#VALUE!</v>
      </c>
      <c r="H1534" s="44" t="s">
        <v>3163</v>
      </c>
      <c r="I1534" s="44" t="s">
        <v>3163</v>
      </c>
      <c r="J1534">
        <f>+VLOOKUP(B1534,MaestraLP3[[#All],[CÓDIGO]:[PRODUCTO FOCO]],29,0)</f>
        <v>4420</v>
      </c>
    </row>
    <row r="1535" spans="1:10" x14ac:dyDescent="0.35">
      <c r="A1535" s="54" t="s">
        <v>3160</v>
      </c>
      <c r="B1535" s="43">
        <v>150000793</v>
      </c>
      <c r="C1535" s="44" t="str">
        <f>+VLOOKUP(B1535,MaestraLP3[[#All],[CÓDIGO]:[PRODUCTO FOCO]],7,0)</f>
        <v>QUESOS DUROS</v>
      </c>
      <c r="D1535" s="46" t="str">
        <f>+VLOOKUP(B1535,MaestraLP3[[#All],[CÓDIGO]:[PRODUCTO FOCO]],8,0)</f>
        <v>QUESO RALLADO SEMIFINO LANALHUE 500 g</v>
      </c>
      <c r="E1535" s="54" t="s">
        <v>3161</v>
      </c>
      <c r="F1535" s="54" t="s">
        <v>3162</v>
      </c>
      <c r="G1535" s="62" t="e">
        <f>+VLOOKUP(B1535,MaestraLP3[[#All],[CÓDIGO]:[PRODUCTO FOCO]],30,0)*100+0.1</f>
        <v>#VALUE!</v>
      </c>
      <c r="H1535" s="44" t="s">
        <v>3163</v>
      </c>
      <c r="I1535" s="44" t="s">
        <v>3163</v>
      </c>
      <c r="J1535">
        <f>+VLOOKUP(B1535,MaestraLP3[[#All],[CÓDIGO]:[PRODUCTO FOCO]],29,0)</f>
        <v>4420</v>
      </c>
    </row>
    <row r="1536" spans="1:10" x14ac:dyDescent="0.35">
      <c r="A1536" s="54" t="s">
        <v>3160</v>
      </c>
      <c r="B1536" s="43">
        <v>104519090</v>
      </c>
      <c r="C1536" s="44" t="str">
        <f>+VLOOKUP(B1536,MaestraLP3[[#All],[CÓDIGO]:[PRODUCTO FOCO]],7,0)</f>
        <v>QUESOS DUROS</v>
      </c>
      <c r="D1536" s="46" t="str">
        <f>+VLOOKUP(B1536,MaestraLP3[[#All],[CÓDIGO]:[PRODUCTO FOCO]],8,0)</f>
        <v>QUESO REGGIANITO LA PAULINA 7,5 kg</v>
      </c>
      <c r="E1536" s="54" t="s">
        <v>3161</v>
      </c>
      <c r="F1536" s="54" t="s">
        <v>3162</v>
      </c>
      <c r="G1536" s="62" t="e">
        <f>+VLOOKUP(B1536,MaestraLP3[[#All],[CÓDIGO]:[PRODUCTO FOCO]],30,0)*100+0.1</f>
        <v>#VALUE!</v>
      </c>
      <c r="H1536" s="44" t="s">
        <v>3163</v>
      </c>
      <c r="I1536" s="44" t="s">
        <v>3163</v>
      </c>
      <c r="J1536">
        <f>+VLOOKUP(B1536,MaestraLP3[[#All],[CÓDIGO]:[PRODUCTO FOCO]],29,0)</f>
        <v>3023.6699999999992</v>
      </c>
    </row>
    <row r="1537" spans="1:10" x14ac:dyDescent="0.35">
      <c r="A1537" s="54" t="s">
        <v>3160</v>
      </c>
      <c r="B1537" s="43">
        <v>150000008</v>
      </c>
      <c r="C1537" s="44" t="str">
        <f>+VLOOKUP(B1537,MaestraLP3[[#All],[CÓDIGO]:[PRODUCTO FOCO]],7,0)</f>
        <v>QUESOS BLANDOS</v>
      </c>
      <c r="D1537" s="46" t="str">
        <f>+VLOOKUP(B1537,MaestraLP3[[#All],[CÓDIGO]:[PRODUCTO FOCO]],8,0)</f>
        <v>QUESILLO COLUN 320 g</v>
      </c>
      <c r="E1537" s="54" t="s">
        <v>3161</v>
      </c>
      <c r="F1537" s="54" t="s">
        <v>3162</v>
      </c>
      <c r="G1537" s="62" t="e">
        <f>+VLOOKUP(B1537,MaestraLP3[[#All],[CÓDIGO]:[PRODUCTO FOCO]],30,0)*100+0.1</f>
        <v>#VALUE!</v>
      </c>
      <c r="H1537" s="44" t="s">
        <v>3163</v>
      </c>
      <c r="I1537" s="44" t="s">
        <v>3163</v>
      </c>
      <c r="J1537">
        <f>+VLOOKUP(B1537,MaestraLP3[[#All],[CÓDIGO]:[PRODUCTO FOCO]],29,0)</f>
        <v>1712.5</v>
      </c>
    </row>
    <row r="1538" spans="1:10" x14ac:dyDescent="0.35">
      <c r="A1538" s="54" t="s">
        <v>3160</v>
      </c>
      <c r="B1538" s="43">
        <v>150000714</v>
      </c>
      <c r="C1538" s="44" t="str">
        <f>+VLOOKUP(B1538,MaestraLP3[[#All],[CÓDIGO]:[PRODUCTO FOCO]],7,0)</f>
        <v>QUESOS BLANDOS</v>
      </c>
      <c r="D1538" s="46" t="str">
        <f>+VLOOKUP(B1538,MaestraLP3[[#All],[CÓDIGO]:[PRODUCTO FOCO]],8,0)</f>
        <v>QUESILLO COLUN S/SAL 320 g</v>
      </c>
      <c r="E1538" s="54" t="s">
        <v>3161</v>
      </c>
      <c r="F1538" s="54" t="s">
        <v>3162</v>
      </c>
      <c r="G1538" s="62" t="e">
        <f>+VLOOKUP(B1538,MaestraLP3[[#All],[CÓDIGO]:[PRODUCTO FOCO]],30,0)*100+0.1</f>
        <v>#VALUE!</v>
      </c>
      <c r="H1538" s="44" t="s">
        <v>3163</v>
      </c>
      <c r="I1538" s="44" t="s">
        <v>3163</v>
      </c>
      <c r="J1538">
        <f>+VLOOKUP(B1538,MaestraLP3[[#All],[CÓDIGO]:[PRODUCTO FOCO]],29,0)</f>
        <v>1750</v>
      </c>
    </row>
    <row r="1539" spans="1:10" x14ac:dyDescent="0.35">
      <c r="A1539" s="54" t="s">
        <v>3160</v>
      </c>
      <c r="B1539" s="43">
        <v>104534790</v>
      </c>
      <c r="C1539" s="44" t="str">
        <f>+VLOOKUP(B1539,MaestraLP3[[#All],[CÓDIGO]:[PRODUCTO FOCO]],7,0)</f>
        <v>QUESOS BLANDOS</v>
      </c>
      <c r="D1539" s="46" t="str">
        <f>+VLOOKUP(B1539,MaestraLP3[[#All],[CÓDIGO]:[PRODUCTO FOCO]],8,0)</f>
        <v>QUESO CREMA HAHN´S 1,36 kg</v>
      </c>
      <c r="E1539" s="54" t="s">
        <v>3161</v>
      </c>
      <c r="F1539" s="54" t="s">
        <v>3162</v>
      </c>
      <c r="G1539" s="62" t="e">
        <f>+VLOOKUP(B1539,MaestraLP3[[#All],[CÓDIGO]:[PRODUCTO FOCO]],30,0)*100+0.1</f>
        <v>#VALUE!</v>
      </c>
      <c r="H1539" s="44" t="s">
        <v>3163</v>
      </c>
      <c r="I1539" s="44" t="s">
        <v>3163</v>
      </c>
      <c r="J1539">
        <f>+VLOOKUP(B1539,MaestraLP3[[#All],[CÓDIGO]:[PRODUCTO FOCO]],29,0)</f>
        <v>2408.0882352941176</v>
      </c>
    </row>
    <row r="1540" spans="1:10" x14ac:dyDescent="0.35">
      <c r="A1540" s="54" t="s">
        <v>3160</v>
      </c>
      <c r="B1540" s="43">
        <v>103000560</v>
      </c>
      <c r="C1540" s="44" t="e">
        <f>+VLOOKUP(B1540,MaestraLP3[[#All],[CÓDIGO]:[PRODUCTO FOCO]],7,0)</f>
        <v>#N/A</v>
      </c>
      <c r="D1540" s="46" t="e">
        <f>+VLOOKUP(B1540,MaestraLP3[[#All],[CÓDIGO]:[PRODUCTO FOCO]],8,0)</f>
        <v>#N/A</v>
      </c>
      <c r="E1540" s="54" t="s">
        <v>3161</v>
      </c>
      <c r="F1540" s="54" t="s">
        <v>3162</v>
      </c>
      <c r="G1540" s="62" t="e">
        <f>+VLOOKUP(B1540,MaestraLP3[[#All],[CÓDIGO]:[PRODUCTO FOCO]],30,0)*100+0.1</f>
        <v>#N/A</v>
      </c>
      <c r="H1540" s="44" t="s">
        <v>3163</v>
      </c>
      <c r="I1540" s="44" t="s">
        <v>3163</v>
      </c>
      <c r="J1540" t="e">
        <f>+VLOOKUP(B1540,MaestraLP3[[#All],[CÓDIGO]:[PRODUCTO FOCO]],29,0)</f>
        <v>#N/A</v>
      </c>
    </row>
    <row r="1541" spans="1:10" x14ac:dyDescent="0.35">
      <c r="A1541" s="54" t="s">
        <v>3160</v>
      </c>
      <c r="B1541" s="43">
        <v>104541760</v>
      </c>
      <c r="C1541" s="44" t="str">
        <f>+VLOOKUP(B1541,MaestraLP3[[#All],[CÓDIGO]:[PRODUCTO FOCO]],7,0)</f>
        <v>QUESOS BLANDOS</v>
      </c>
      <c r="D1541" s="46" t="str">
        <f>+VLOOKUP(B1541,MaestraLP3[[#All],[CÓDIGO]:[PRODUCTO FOCO]],8,0)</f>
        <v>QUESO CREMA RENY PICOT IMP 1,36 kg</v>
      </c>
      <c r="E1541" s="54" t="s">
        <v>3161</v>
      </c>
      <c r="F1541" s="54" t="s">
        <v>3162</v>
      </c>
      <c r="G1541" s="62" t="e">
        <f>+VLOOKUP(B1541,MaestraLP3[[#All],[CÓDIGO]:[PRODUCTO FOCO]],30,0)*100+0.1</f>
        <v>#VALUE!</v>
      </c>
      <c r="H1541" s="44" t="s">
        <v>3163</v>
      </c>
      <c r="I1541" s="44" t="s">
        <v>3163</v>
      </c>
      <c r="J1541">
        <f>+VLOOKUP(B1541,MaestraLP3[[#All],[CÓDIGO]:[PRODUCTO FOCO]],29,0)</f>
        <v>1625</v>
      </c>
    </row>
  </sheetData>
  <autoFilter ref="A1:J1541" xr:uid="{0AF9B4E9-65C6-4B3D-9508-10BE74CD36B7}">
    <sortState xmlns:xlrd2="http://schemas.microsoft.com/office/spreadsheetml/2017/richdata2" ref="A2:J1541">
      <sortCondition ref="J1"/>
    </sortState>
  </autoFilter>
  <phoneticPr fontId="8" type="noConversion"/>
  <conditionalFormatting sqref="B2:B1541">
    <cfRule type="duplicateValues" dxfId="186" priority="1"/>
    <cfRule type="containsText" dxfId="185" priority="2" operator="containsText" text="NACIONAL">
      <formula>NOT(ISERROR(SEARCH("NACIONAL",B2)))</formula>
    </cfRule>
    <cfRule type="containsText" dxfId="184" priority="3" operator="containsText" text="EXCLUSIVOS">
      <formula>NOT(ISERROR(SEARCH("EXCLUSIVOS",B2)))</formula>
    </cfRule>
    <cfRule type="duplicateValues" dxfId="183" priority="4"/>
    <cfRule type="duplicateValues" dxfId="182" priority="5"/>
  </conditionalFormatting>
  <conditionalFormatting sqref="B1542:B1048576 B1">
    <cfRule type="duplicateValues" dxfId="181" priority="9640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F3D2C-5397-4EB7-92B5-CBBC32240493}">
  <dimension ref="A1:N69"/>
  <sheetViews>
    <sheetView workbookViewId="0">
      <selection activeCell="F47" sqref="F47"/>
    </sheetView>
  </sheetViews>
  <sheetFormatPr baseColWidth="10" defaultColWidth="11.453125" defaultRowHeight="14.5" x14ac:dyDescent="0.35"/>
  <cols>
    <col min="3" max="3" width="48.81640625" customWidth="1"/>
  </cols>
  <sheetData>
    <row r="1" spans="1:14" x14ac:dyDescent="0.35">
      <c r="A1" t="s">
        <v>3150</v>
      </c>
      <c r="B1" t="s">
        <v>3151</v>
      </c>
      <c r="C1" t="s">
        <v>3152</v>
      </c>
      <c r="D1" t="s">
        <v>9</v>
      </c>
      <c r="E1" t="s">
        <v>3153</v>
      </c>
      <c r="F1" t="s">
        <v>3154</v>
      </c>
      <c r="G1" t="s">
        <v>3155</v>
      </c>
      <c r="H1" t="s">
        <v>3156</v>
      </c>
      <c r="I1" t="s">
        <v>3157</v>
      </c>
      <c r="J1" t="s">
        <v>3164</v>
      </c>
      <c r="K1" t="s">
        <v>3164</v>
      </c>
      <c r="L1" t="s">
        <v>3164</v>
      </c>
      <c r="M1" t="s">
        <v>3164</v>
      </c>
      <c r="N1" t="s">
        <v>3164</v>
      </c>
    </row>
    <row r="2" spans="1:14" x14ac:dyDescent="0.35">
      <c r="A2">
        <v>8000</v>
      </c>
      <c r="B2" s="34">
        <v>104524330</v>
      </c>
      <c r="C2" t="s">
        <v>668</v>
      </c>
      <c r="D2" t="s">
        <v>77</v>
      </c>
      <c r="E2" t="s">
        <v>3161</v>
      </c>
      <c r="F2" s="51" t="s">
        <v>3162</v>
      </c>
      <c r="G2" t="e">
        <f>+VLOOKUP(B2,AFOODS!$A$1:$U$17,20,)*100+0.1</f>
        <v>#VALUE!</v>
      </c>
      <c r="H2" t="s">
        <v>3163</v>
      </c>
      <c r="I2" t="s">
        <v>3163</v>
      </c>
      <c r="J2">
        <f>+VLOOKUP(B2,AFOODS!$A$1:$U$17,19,0)</f>
        <v>0.49281609195402298</v>
      </c>
      <c r="K2" t="str">
        <f>+VLOOKUP(B2,AFOODS!$A$1:$U$17,7,0)</f>
        <v xml:space="preserve">PECHUGA POLLO MARINADA DESH BRASIL 2 KG </v>
      </c>
      <c r="L2" t="str">
        <f>+VLOOKUP(B2,AFOODS!$A$1:$U$17,8,0)</f>
        <v>C06</v>
      </c>
      <c r="M2" t="e">
        <v>#N/A</v>
      </c>
      <c r="N2" t="e">
        <f t="shared" ref="N2:N36" si="0">+M2=D2</f>
        <v>#N/A</v>
      </c>
    </row>
    <row r="3" spans="1:14" x14ac:dyDescent="0.35">
      <c r="A3">
        <v>8000</v>
      </c>
      <c r="B3">
        <v>104521090</v>
      </c>
      <c r="C3" t="s">
        <v>515</v>
      </c>
      <c r="D3" t="s">
        <v>407</v>
      </c>
      <c r="E3" t="s">
        <v>3161</v>
      </c>
      <c r="F3" s="51" t="s">
        <v>3162</v>
      </c>
      <c r="G3" t="e">
        <f>+VLOOKUP(B3,AFOODS!$A$1:$U$17,20,)*100+0.1</f>
        <v>#N/A</v>
      </c>
      <c r="I3" t="s">
        <v>3163</v>
      </c>
      <c r="J3" t="e">
        <f>+VLOOKUP(B3,AFOODS!$A$1:$U$17,19,0)</f>
        <v>#N/A</v>
      </c>
      <c r="K3" t="e">
        <f>+VLOOKUP(B3,AFOODS!$A$1:$U$17,7,0)</f>
        <v>#N/A</v>
      </c>
      <c r="L3" t="e">
        <f>+VLOOKUP(B3,AFOODS!$A$1:$U$17,8,0)</f>
        <v>#N/A</v>
      </c>
      <c r="M3" t="e">
        <v>#N/A</v>
      </c>
      <c r="N3" t="e">
        <f t="shared" si="0"/>
        <v>#N/A</v>
      </c>
    </row>
    <row r="4" spans="1:14" x14ac:dyDescent="0.35">
      <c r="A4">
        <v>8000</v>
      </c>
      <c r="B4">
        <v>104523170</v>
      </c>
      <c r="C4" t="s">
        <v>496</v>
      </c>
      <c r="D4" t="s">
        <v>497</v>
      </c>
      <c r="E4" t="s">
        <v>3161</v>
      </c>
      <c r="F4" s="51" t="s">
        <v>3162</v>
      </c>
      <c r="G4" t="e">
        <f>+VLOOKUP(B4,AFOODS!$A$1:$U$17,20,)*100+0.1</f>
        <v>#N/A</v>
      </c>
      <c r="I4" t="s">
        <v>3163</v>
      </c>
      <c r="J4" t="e">
        <f>+VLOOKUP(B4,AFOODS!$A$1:$U$17,19,0)</f>
        <v>#N/A</v>
      </c>
      <c r="K4" t="e">
        <f>+VLOOKUP(B4,AFOODS!$A$1:$U$17,7,0)</f>
        <v>#N/A</v>
      </c>
      <c r="L4" t="e">
        <f>+VLOOKUP(B4,AFOODS!$A$1:$U$17,8,0)</f>
        <v>#N/A</v>
      </c>
      <c r="M4" t="e">
        <v>#N/A</v>
      </c>
      <c r="N4" t="e">
        <f t="shared" si="0"/>
        <v>#N/A</v>
      </c>
    </row>
    <row r="5" spans="1:14" x14ac:dyDescent="0.35">
      <c r="A5">
        <v>8000</v>
      </c>
      <c r="B5" s="3">
        <v>104524310</v>
      </c>
      <c r="C5" t="s">
        <v>675</v>
      </c>
      <c r="D5" t="s">
        <v>77</v>
      </c>
      <c r="E5" t="s">
        <v>3161</v>
      </c>
      <c r="F5" s="51" t="s">
        <v>3162</v>
      </c>
      <c r="G5" t="e">
        <f>+VLOOKUP(B5,AFOODS!$A$1:$U$17,20,)*100+0.1</f>
        <v>#N/A</v>
      </c>
      <c r="I5" t="s">
        <v>3163</v>
      </c>
      <c r="J5" t="e">
        <f>+VLOOKUP(B5,AFOODS!$A$1:$U$17,19,0)</f>
        <v>#N/A</v>
      </c>
      <c r="K5" t="e">
        <f>+VLOOKUP(B5,AFOODS!$A$1:$U$17,7,0)</f>
        <v>#N/A</v>
      </c>
      <c r="L5" t="e">
        <f>+VLOOKUP(B5,AFOODS!$A$1:$U$17,8,0)</f>
        <v>#N/A</v>
      </c>
      <c r="M5" t="e">
        <v>#N/A</v>
      </c>
      <c r="N5" t="e">
        <f t="shared" si="0"/>
        <v>#N/A</v>
      </c>
    </row>
    <row r="6" spans="1:14" x14ac:dyDescent="0.35">
      <c r="A6">
        <v>8000</v>
      </c>
      <c r="B6" s="3">
        <v>104527850</v>
      </c>
      <c r="D6" t="s">
        <v>163</v>
      </c>
      <c r="E6" t="s">
        <v>3161</v>
      </c>
      <c r="F6" s="51" t="s">
        <v>3162</v>
      </c>
      <c r="G6" t="e">
        <f>+VLOOKUP(B6,AFOODS!$A$1:$U$17,20,)*100+0.1</f>
        <v>#N/A</v>
      </c>
      <c r="I6" t="s">
        <v>3163</v>
      </c>
      <c r="J6" t="e">
        <f>+VLOOKUP(B6,AFOODS!$A$1:$U$17,19,0)</f>
        <v>#N/A</v>
      </c>
      <c r="K6" t="e">
        <f>+VLOOKUP(B6,AFOODS!$A$1:$U$17,7,0)</f>
        <v>#N/A</v>
      </c>
      <c r="L6" t="e">
        <f>+VLOOKUP(B6,AFOODS!$A$1:$U$17,8,0)</f>
        <v>#N/A</v>
      </c>
      <c r="M6" t="e">
        <v>#N/A</v>
      </c>
      <c r="N6" t="e">
        <f t="shared" si="0"/>
        <v>#N/A</v>
      </c>
    </row>
    <row r="7" spans="1:14" x14ac:dyDescent="0.35">
      <c r="A7">
        <v>8000</v>
      </c>
      <c r="B7">
        <v>104517010</v>
      </c>
      <c r="C7" s="44" t="s">
        <v>1842</v>
      </c>
      <c r="D7" s="44" t="s">
        <v>50</v>
      </c>
      <c r="E7" s="44" t="s">
        <v>3161</v>
      </c>
      <c r="F7" s="52" t="s">
        <v>3162</v>
      </c>
      <c r="G7" s="44" t="e">
        <f>+VLOOKUP(B7,AFOODS!$A$1:$U$17,20,)*100+0.1</f>
        <v>#N/A</v>
      </c>
      <c r="H7" s="44" t="s">
        <v>3163</v>
      </c>
      <c r="I7" s="44" t="s">
        <v>3163</v>
      </c>
      <c r="J7" s="44" t="e">
        <f>+VLOOKUP(B7,AFOODS!$A$1:$U$17,19,0)</f>
        <v>#N/A</v>
      </c>
      <c r="K7" s="44" t="e">
        <f>+VLOOKUP(B7,AFOODS!$A$1:$U$17,7,0)</f>
        <v>#N/A</v>
      </c>
      <c r="L7" s="44" t="e">
        <f>+VLOOKUP(B7,AFOODS!$A$1:$U$17,8,0)</f>
        <v>#N/A</v>
      </c>
      <c r="M7" t="e">
        <v>#N/A</v>
      </c>
      <c r="N7" s="44" t="e">
        <f t="shared" si="0"/>
        <v>#N/A</v>
      </c>
    </row>
    <row r="8" spans="1:14" x14ac:dyDescent="0.35">
      <c r="A8">
        <v>8000</v>
      </c>
      <c r="B8" s="3">
        <v>104527420</v>
      </c>
      <c r="C8" s="44"/>
      <c r="D8" s="44" t="s">
        <v>50</v>
      </c>
      <c r="E8" s="44" t="s">
        <v>3161</v>
      </c>
      <c r="F8" s="52" t="s">
        <v>3162</v>
      </c>
      <c r="G8" s="44" t="e">
        <f>+VLOOKUP(B8,AFOODS!$A$1:$U$17,20,)*100+0.1</f>
        <v>#N/A</v>
      </c>
      <c r="H8" s="44" t="s">
        <v>3163</v>
      </c>
      <c r="I8" s="44" t="s">
        <v>3163</v>
      </c>
      <c r="J8" s="44" t="e">
        <f>+VLOOKUP(B8,AFOODS!$A$1:$U$17,19,0)</f>
        <v>#N/A</v>
      </c>
      <c r="K8" s="44" t="e">
        <f>+VLOOKUP(B8,AFOODS!$A$1:$U$17,7,0)</f>
        <v>#N/A</v>
      </c>
      <c r="L8" s="44" t="e">
        <f>+VLOOKUP(B8,AFOODS!$A$1:$U$17,8,0)</f>
        <v>#N/A</v>
      </c>
      <c r="M8" t="e">
        <v>#N/A</v>
      </c>
      <c r="N8" s="44" t="e">
        <f t="shared" si="0"/>
        <v>#N/A</v>
      </c>
    </row>
    <row r="9" spans="1:14" x14ac:dyDescent="0.35">
      <c r="A9">
        <v>8000</v>
      </c>
      <c r="B9" s="3">
        <v>104529210</v>
      </c>
      <c r="C9" s="44"/>
      <c r="D9" s="44" t="s">
        <v>50</v>
      </c>
      <c r="E9" s="44" t="s">
        <v>3161</v>
      </c>
      <c r="F9" s="52" t="s">
        <v>3162</v>
      </c>
      <c r="G9" s="44" t="e">
        <f>+VLOOKUP(B9,AFOODS!$A$1:$U$17,20,)*100+0.1</f>
        <v>#N/A</v>
      </c>
      <c r="H9" s="44" t="s">
        <v>3163</v>
      </c>
      <c r="I9" s="44" t="s">
        <v>3163</v>
      </c>
      <c r="J9" s="44" t="e">
        <f>+VLOOKUP(B9,AFOODS!$A$1:$U$17,19,0)</f>
        <v>#N/A</v>
      </c>
      <c r="K9" s="44" t="e">
        <f>+VLOOKUP(B9,AFOODS!$A$1:$U$17,7,0)</f>
        <v>#N/A</v>
      </c>
      <c r="L9" s="44" t="e">
        <f>+VLOOKUP(B9,AFOODS!$A$1:$U$17,8,0)</f>
        <v>#N/A</v>
      </c>
      <c r="M9" t="e">
        <v>#N/A</v>
      </c>
      <c r="N9" s="44" t="e">
        <f t="shared" si="0"/>
        <v>#N/A</v>
      </c>
    </row>
    <row r="10" spans="1:14" x14ac:dyDescent="0.35">
      <c r="A10">
        <v>8000</v>
      </c>
      <c r="B10" s="3">
        <v>104539260</v>
      </c>
      <c r="C10" s="44"/>
      <c r="D10" s="44" t="s">
        <v>50</v>
      </c>
      <c r="E10" s="44" t="s">
        <v>3161</v>
      </c>
      <c r="F10" s="52" t="s">
        <v>3162</v>
      </c>
      <c r="G10" s="44" t="e">
        <f>+VLOOKUP(B10,AFOODS!$A$1:$U$17,20,)*100+0.1</f>
        <v>#N/A</v>
      </c>
      <c r="H10" s="44" t="s">
        <v>3163</v>
      </c>
      <c r="I10" s="44" t="s">
        <v>3163</v>
      </c>
      <c r="J10" s="44" t="e">
        <f>+VLOOKUP(B10,AFOODS!$A$1:$U$17,19,0)</f>
        <v>#N/A</v>
      </c>
      <c r="K10" s="44" t="e">
        <f>+VLOOKUP(B10,AFOODS!$A$1:$U$17,7,0)</f>
        <v>#N/A</v>
      </c>
      <c r="L10" s="44" t="e">
        <f>+VLOOKUP(B10,AFOODS!$A$1:$U$17,8,0)</f>
        <v>#N/A</v>
      </c>
      <c r="M10" t="e">
        <v>#N/A</v>
      </c>
      <c r="N10" s="44" t="e">
        <f t="shared" si="0"/>
        <v>#N/A</v>
      </c>
    </row>
    <row r="11" spans="1:14" x14ac:dyDescent="0.35">
      <c r="A11">
        <v>8000</v>
      </c>
      <c r="B11">
        <v>104518450</v>
      </c>
      <c r="C11" s="44" t="s">
        <v>3165</v>
      </c>
      <c r="D11" s="44" t="s">
        <v>77</v>
      </c>
      <c r="E11" s="44" t="s">
        <v>3161</v>
      </c>
      <c r="F11" s="52" t="s">
        <v>3162</v>
      </c>
      <c r="G11" s="44" t="e">
        <f>+VLOOKUP(B11,AFOODS!$A$1:$U$17,20,)*100+0.1</f>
        <v>#VALUE!</v>
      </c>
      <c r="H11" s="44"/>
      <c r="I11" s="44" t="s">
        <v>3163</v>
      </c>
      <c r="J11" s="44">
        <f>+VLOOKUP(B11,AFOODS!$A$1:$U$17,19,0)</f>
        <v>0.29656652360515023</v>
      </c>
      <c r="K11" s="44" t="str">
        <f>+VLOOKUP(B11,AFOODS!$A$1:$U$17,7,0)</f>
        <v xml:space="preserve">QUESO GAUDA AMMERLAND 3 KG </v>
      </c>
      <c r="L11" s="44" t="str">
        <f>+VLOOKUP(B11,AFOODS!$A$1:$U$17,8,0)</f>
        <v>KG</v>
      </c>
      <c r="M11" t="e">
        <v>#N/A</v>
      </c>
      <c r="N11" s="44" t="e">
        <f t="shared" si="0"/>
        <v>#N/A</v>
      </c>
    </row>
    <row r="12" spans="1:14" x14ac:dyDescent="0.35">
      <c r="A12">
        <v>8000</v>
      </c>
      <c r="B12" s="3">
        <v>104524530</v>
      </c>
      <c r="C12" s="44" t="s">
        <v>3166</v>
      </c>
      <c r="D12" s="44" t="s">
        <v>77</v>
      </c>
      <c r="E12" s="44" t="s">
        <v>3161</v>
      </c>
      <c r="F12" s="52" t="s">
        <v>3162</v>
      </c>
      <c r="G12" s="44" t="e">
        <f>+VLOOKUP(B12,AFOODS!$A$1:$U$17,20,)*100+0.1</f>
        <v>#VALUE!</v>
      </c>
      <c r="H12" s="44"/>
      <c r="I12" s="44" t="s">
        <v>3163</v>
      </c>
      <c r="J12" s="44">
        <f>+VLOOKUP(B12,AFOODS!$A$1:$U$17,19,0)</f>
        <v>0.42571428571428571</v>
      </c>
      <c r="K12" s="44" t="str">
        <f>+VLOOKUP(B12,AFOODS!$A$1:$U$17,7,0)</f>
        <v xml:space="preserve">TRUTRO ALA IQF BRASIL 1 KG </v>
      </c>
      <c r="L12" s="44" t="str">
        <f>+VLOOKUP(B12,AFOODS!$A$1:$U$17,8,0)</f>
        <v>C12</v>
      </c>
      <c r="M12" t="e">
        <v>#N/A</v>
      </c>
      <c r="N12" s="44" t="e">
        <f t="shared" si="0"/>
        <v>#N/A</v>
      </c>
    </row>
    <row r="13" spans="1:14" x14ac:dyDescent="0.35">
      <c r="A13">
        <v>8000</v>
      </c>
      <c r="B13" s="34">
        <v>104527430</v>
      </c>
      <c r="C13" s="44"/>
      <c r="D13" s="44" t="s">
        <v>50</v>
      </c>
      <c r="E13" s="44" t="s">
        <v>3161</v>
      </c>
      <c r="F13" s="52" t="s">
        <v>3162</v>
      </c>
      <c r="G13" s="44" t="e">
        <f>+VLOOKUP(B13,AFOODS!$A$1:$U$17,20,)*100+0.1</f>
        <v>#N/A</v>
      </c>
      <c r="H13" s="44"/>
      <c r="I13" s="44" t="s">
        <v>3163</v>
      </c>
      <c r="J13" s="44" t="e">
        <f>+VLOOKUP(B13,AFOODS!$A$1:$U$17,19,0)</f>
        <v>#N/A</v>
      </c>
      <c r="K13" s="44" t="e">
        <f>+VLOOKUP(B13,AFOODS!$A$1:$U$17,7,0)</f>
        <v>#N/A</v>
      </c>
      <c r="L13" s="44" t="e">
        <f>+VLOOKUP(B13,AFOODS!$A$1:$U$17,8,0)</f>
        <v>#N/A</v>
      </c>
      <c r="M13" t="e">
        <v>#N/A</v>
      </c>
      <c r="N13" s="44" t="e">
        <f t="shared" si="0"/>
        <v>#N/A</v>
      </c>
    </row>
    <row r="14" spans="1:14" x14ac:dyDescent="0.35">
      <c r="A14">
        <v>8000</v>
      </c>
      <c r="B14" s="34">
        <v>150001984</v>
      </c>
      <c r="C14" s="44"/>
      <c r="D14" s="44" t="s">
        <v>77</v>
      </c>
      <c r="E14" s="44" t="s">
        <v>3161</v>
      </c>
      <c r="F14" s="52" t="s">
        <v>3162</v>
      </c>
      <c r="G14" s="44" t="e">
        <f>+VLOOKUP(B14,AFOODS!$A$1:$U$17,20,)*100+0.1</f>
        <v>#N/A</v>
      </c>
      <c r="H14" s="44"/>
      <c r="I14" s="44" t="s">
        <v>3163</v>
      </c>
      <c r="J14" s="44" t="e">
        <f>+VLOOKUP(B14,AFOODS!$A$1:$U$17,19,0)</f>
        <v>#N/A</v>
      </c>
      <c r="K14" s="44" t="e">
        <f>+VLOOKUP(B14,AFOODS!$A$1:$U$17,7,0)</f>
        <v>#N/A</v>
      </c>
      <c r="L14" s="44" t="e">
        <f>+VLOOKUP(B14,AFOODS!$A$1:$U$17,8,0)</f>
        <v>#N/A</v>
      </c>
      <c r="M14" t="e">
        <v>#N/A</v>
      </c>
      <c r="N14" s="44" t="e">
        <f t="shared" si="0"/>
        <v>#N/A</v>
      </c>
    </row>
    <row r="15" spans="1:14" x14ac:dyDescent="0.35">
      <c r="A15">
        <v>8000</v>
      </c>
      <c r="B15" s="34">
        <v>150001986</v>
      </c>
      <c r="C15" s="44"/>
      <c r="D15" s="44" t="s">
        <v>77</v>
      </c>
      <c r="E15" s="44" t="s">
        <v>3161</v>
      </c>
      <c r="F15" s="52" t="s">
        <v>3162</v>
      </c>
      <c r="G15" s="44" t="e">
        <f>+VLOOKUP(B15,AFOODS!$A$1:$U$17,20,)*100+0.1</f>
        <v>#VALUE!</v>
      </c>
      <c r="H15" s="44"/>
      <c r="I15" s="44" t="s">
        <v>3163</v>
      </c>
      <c r="J15" s="44">
        <f>+VLOOKUP(B15,AFOODS!$A$1:$U$17,19,0)</f>
        <v>0.44895104895104893</v>
      </c>
      <c r="K15" s="44" t="str">
        <f>+VLOOKUP(B15,AFOODS!$A$1:$U$17,7,0)</f>
        <v xml:space="preserve">CHULETA CERDO CENTRO ENTERA BRASIL 18 KG </v>
      </c>
      <c r="L15" s="44" t="str">
        <f>+VLOOKUP(B15,AFOODS!$A$1:$U$17,8,0)</f>
        <v>KG</v>
      </c>
      <c r="M15" t="e">
        <v>#N/A</v>
      </c>
      <c r="N15" s="44" t="e">
        <f t="shared" si="0"/>
        <v>#N/A</v>
      </c>
    </row>
    <row r="16" spans="1:14" x14ac:dyDescent="0.35">
      <c r="A16">
        <v>8000</v>
      </c>
      <c r="B16" s="34">
        <v>150001987</v>
      </c>
      <c r="C16" s="44"/>
      <c r="D16" s="44" t="s">
        <v>77</v>
      </c>
      <c r="E16" s="44" t="s">
        <v>3161</v>
      </c>
      <c r="F16" s="52" t="s">
        <v>3162</v>
      </c>
      <c r="G16" s="44" t="e">
        <f>+VLOOKUP(B16,AFOODS!$A$1:$U$17,20,)*100+0.1</f>
        <v>#VALUE!</v>
      </c>
      <c r="H16" s="44"/>
      <c r="I16" s="44" t="s">
        <v>3163</v>
      </c>
      <c r="J16" s="44">
        <f>+VLOOKUP(B16,AFOODS!$A$1:$U$17,19,0)</f>
        <v>0.43173515981735161</v>
      </c>
      <c r="K16" s="44" t="str">
        <f>+VLOOKUP(B16,AFOODS!$A$1:$U$17,7,0)</f>
        <v xml:space="preserve">CHULETA CERDO VETADA ENTERA BRASIL 18 KG </v>
      </c>
      <c r="L16" s="44" t="str">
        <f>+VLOOKUP(B16,AFOODS!$A$1:$U$17,8,0)</f>
        <v>KG</v>
      </c>
      <c r="M16" t="e">
        <v>#N/A</v>
      </c>
      <c r="N16" s="44" t="e">
        <f t="shared" si="0"/>
        <v>#N/A</v>
      </c>
    </row>
    <row r="17" spans="1:14" x14ac:dyDescent="0.35">
      <c r="A17">
        <v>8000</v>
      </c>
      <c r="B17">
        <v>104517010</v>
      </c>
      <c r="C17" s="44" t="s">
        <v>1842</v>
      </c>
      <c r="D17" s="44" t="s">
        <v>57</v>
      </c>
      <c r="E17" s="44" t="s">
        <v>3161</v>
      </c>
      <c r="F17" s="52" t="s">
        <v>3162</v>
      </c>
      <c r="G17" s="44" t="e">
        <f>+VLOOKUP(B17,AFOODS!$A$1:$U$17,20,)*100+0.1</f>
        <v>#N/A</v>
      </c>
      <c r="H17" s="44" t="s">
        <v>3163</v>
      </c>
      <c r="I17" s="44" t="s">
        <v>3163</v>
      </c>
      <c r="J17" s="44" t="e">
        <f>+VLOOKUP(B17,AFOODS!$A$1:$U$17,19,0)</f>
        <v>#N/A</v>
      </c>
      <c r="K17" s="44" t="e">
        <f>+VLOOKUP(B17,AFOODS!$A$1:$U$17,7,0)</f>
        <v>#N/A</v>
      </c>
      <c r="L17" s="44" t="e">
        <f>+VLOOKUP(B17,AFOODS!$A$1:$U$17,8,0)</f>
        <v>#N/A</v>
      </c>
      <c r="M17" s="44" t="e">
        <v>#N/A</v>
      </c>
      <c r="N17" s="44" t="e">
        <f t="shared" si="0"/>
        <v>#N/A</v>
      </c>
    </row>
    <row r="18" spans="1:14" x14ac:dyDescent="0.35">
      <c r="A18">
        <v>8000</v>
      </c>
      <c r="B18" s="3">
        <v>104527420</v>
      </c>
      <c r="C18" s="44"/>
      <c r="D18" s="44" t="s">
        <v>141</v>
      </c>
      <c r="E18" s="44" t="s">
        <v>3161</v>
      </c>
      <c r="F18" s="52" t="s">
        <v>3162</v>
      </c>
      <c r="G18" s="44" t="e">
        <f>+VLOOKUP(B18,AFOODS!$A$1:$U$17,20,)*100+0.1</f>
        <v>#N/A</v>
      </c>
      <c r="H18" s="44" t="s">
        <v>3163</v>
      </c>
      <c r="I18" s="44" t="s">
        <v>3163</v>
      </c>
      <c r="J18" s="44"/>
      <c r="K18" s="44"/>
      <c r="L18" s="44"/>
      <c r="M18" s="44" t="e">
        <v>#N/A</v>
      </c>
      <c r="N18" s="44" t="e">
        <f t="shared" si="0"/>
        <v>#N/A</v>
      </c>
    </row>
    <row r="19" spans="1:14" x14ac:dyDescent="0.35">
      <c r="A19">
        <v>8000</v>
      </c>
      <c r="B19" s="34">
        <v>104527430</v>
      </c>
      <c r="C19" s="44"/>
      <c r="D19" s="44" t="s">
        <v>141</v>
      </c>
      <c r="E19" s="44" t="s">
        <v>3161</v>
      </c>
      <c r="F19" s="52" t="s">
        <v>3162</v>
      </c>
      <c r="G19" s="44" t="e">
        <f>+VLOOKUP(B19,AFOODS!$A$1:$U$17,20,)*100+0.1</f>
        <v>#N/A</v>
      </c>
      <c r="H19" s="44" t="s">
        <v>3163</v>
      </c>
      <c r="I19" s="44" t="s">
        <v>3163</v>
      </c>
      <c r="J19" s="44"/>
      <c r="K19" s="44"/>
      <c r="L19" s="44"/>
      <c r="M19" s="44" t="e">
        <v>#N/A</v>
      </c>
      <c r="N19" s="44" t="e">
        <f t="shared" si="0"/>
        <v>#N/A</v>
      </c>
    </row>
    <row r="20" spans="1:14" x14ac:dyDescent="0.35">
      <c r="A20">
        <v>8000</v>
      </c>
      <c r="B20" s="3">
        <v>104529210</v>
      </c>
      <c r="C20" s="44"/>
      <c r="D20" s="44" t="s">
        <v>141</v>
      </c>
      <c r="E20" s="44" t="s">
        <v>3161</v>
      </c>
      <c r="F20" s="52" t="s">
        <v>3162</v>
      </c>
      <c r="G20" s="44" t="e">
        <f>+VLOOKUP(B20,AFOODS!$A$1:$U$17,20,)*100+0.1</f>
        <v>#N/A</v>
      </c>
      <c r="H20" s="44" t="s">
        <v>3163</v>
      </c>
      <c r="I20" s="44" t="s">
        <v>3163</v>
      </c>
      <c r="J20" s="44" t="e">
        <f>+VLOOKUP(B20,AFOODS!$A$1:$U$17,19,0)</f>
        <v>#N/A</v>
      </c>
      <c r="K20" s="44" t="e">
        <f>+VLOOKUP(B20,AFOODS!$A$1:$U$17,7,0)</f>
        <v>#N/A</v>
      </c>
      <c r="L20" s="44" t="e">
        <f>+VLOOKUP(B20,AFOODS!$A$1:$U$17,8,0)</f>
        <v>#N/A</v>
      </c>
      <c r="M20" s="44" t="e">
        <v>#N/A</v>
      </c>
      <c r="N20" s="44" t="e">
        <f t="shared" si="0"/>
        <v>#N/A</v>
      </c>
    </row>
    <row r="21" spans="1:14" x14ac:dyDescent="0.35">
      <c r="A21">
        <v>8000</v>
      </c>
      <c r="B21" s="3">
        <v>104539260</v>
      </c>
      <c r="C21" s="44"/>
      <c r="D21" s="44" t="s">
        <v>198</v>
      </c>
      <c r="E21" s="44" t="s">
        <v>3161</v>
      </c>
      <c r="F21" s="52" t="s">
        <v>3162</v>
      </c>
      <c r="G21" s="44" t="e">
        <f>+VLOOKUP(B21,AFOODS!$A$1:$U$17,20,)*100+0.1</f>
        <v>#N/A</v>
      </c>
      <c r="H21" s="44" t="s">
        <v>3163</v>
      </c>
      <c r="I21" s="44" t="s">
        <v>3163</v>
      </c>
      <c r="J21" s="44" t="e">
        <f>+VLOOKUP(B21,AFOODS!$A$1:$U$17,19,0)</f>
        <v>#N/A</v>
      </c>
      <c r="K21" s="44" t="e">
        <f>+VLOOKUP(B21,AFOODS!$A$1:$U$17,7,0)</f>
        <v>#N/A</v>
      </c>
      <c r="L21" s="44" t="e">
        <f>+VLOOKUP(B21,AFOODS!$A$1:$U$17,8,0)</f>
        <v>#N/A</v>
      </c>
      <c r="M21" s="44" t="e">
        <v>#N/A</v>
      </c>
      <c r="N21" s="44" t="e">
        <f t="shared" si="0"/>
        <v>#N/A</v>
      </c>
    </row>
    <row r="22" spans="1:14" x14ac:dyDescent="0.35">
      <c r="A22">
        <v>8000</v>
      </c>
      <c r="B22">
        <v>104518710</v>
      </c>
      <c r="C22" s="44" t="s">
        <v>1835</v>
      </c>
      <c r="D22" s="44" t="s">
        <v>163</v>
      </c>
      <c r="E22" s="44" t="s">
        <v>3161</v>
      </c>
      <c r="F22" s="52" t="s">
        <v>3162</v>
      </c>
      <c r="G22" s="44" t="e">
        <f>+VLOOKUP(B22,AFOODS!$A$1:$U$17,20,)*100+0.1</f>
        <v>#N/A</v>
      </c>
      <c r="H22" s="44"/>
      <c r="I22" s="44" t="s">
        <v>3163</v>
      </c>
      <c r="J22" s="44" t="e">
        <f>+VLOOKUP(B22,AFOODS!$A$1:$U$17,19,0)</f>
        <v>#N/A</v>
      </c>
      <c r="K22" s="44" t="e">
        <f>+VLOOKUP(B22,AFOODS!$A$1:$U$17,7,0)</f>
        <v>#N/A</v>
      </c>
      <c r="L22" s="44" t="e">
        <f>+VLOOKUP(B22,AFOODS!$A$1:$U$17,8,0)</f>
        <v>#N/A</v>
      </c>
      <c r="M22" s="44" t="e">
        <v>#N/A</v>
      </c>
      <c r="N22" s="44" t="e">
        <f t="shared" si="0"/>
        <v>#N/A</v>
      </c>
    </row>
    <row r="23" spans="1:14" x14ac:dyDescent="0.35">
      <c r="A23">
        <v>8000</v>
      </c>
      <c r="B23">
        <v>104521710</v>
      </c>
      <c r="C23" s="44" t="s">
        <v>477</v>
      </c>
      <c r="D23" s="44" t="s">
        <v>163</v>
      </c>
      <c r="E23" s="44" t="s">
        <v>3161</v>
      </c>
      <c r="F23" s="52" t="s">
        <v>3162</v>
      </c>
      <c r="G23" s="44" t="e">
        <f>+VLOOKUP(B23,AFOODS!$A$1:$U$17,20,)*100+0.1</f>
        <v>#N/A</v>
      </c>
      <c r="H23" s="44"/>
      <c r="I23" s="44" t="s">
        <v>3163</v>
      </c>
      <c r="J23" s="44" t="e">
        <f>+VLOOKUP(B23,AFOODS!$A$1:$U$17,19,0)</f>
        <v>#N/A</v>
      </c>
      <c r="K23" s="44" t="e">
        <f>+VLOOKUP(B23,AFOODS!$A$1:$U$17,7,0)</f>
        <v>#N/A</v>
      </c>
      <c r="L23" s="44" t="e">
        <f>+VLOOKUP(B23,AFOODS!$A$1:$U$17,8,0)</f>
        <v>#N/A</v>
      </c>
      <c r="M23" s="44" t="e">
        <v>#N/A</v>
      </c>
      <c r="N23" s="44" t="e">
        <f t="shared" si="0"/>
        <v>#N/A</v>
      </c>
    </row>
    <row r="24" spans="1:14" x14ac:dyDescent="0.35">
      <c r="A24">
        <v>8000</v>
      </c>
      <c r="B24">
        <v>104522620</v>
      </c>
      <c r="C24" s="44" t="s">
        <v>1329</v>
      </c>
      <c r="D24" s="44" t="s">
        <v>248</v>
      </c>
      <c r="E24" s="44" t="s">
        <v>3161</v>
      </c>
      <c r="F24" s="52" t="s">
        <v>3162</v>
      </c>
      <c r="G24" s="44" t="e">
        <f>+VLOOKUP(B24,AFOODS!$A$1:$U$17,20,)*100+0.1</f>
        <v>#VALUE!</v>
      </c>
      <c r="H24" s="44"/>
      <c r="I24" s="44" t="s">
        <v>3163</v>
      </c>
      <c r="J24" s="44">
        <f>+VLOOKUP(B24,AFOODS!$A$1:$U$17,19,0)</f>
        <v>0.48412698412698413</v>
      </c>
      <c r="K24" s="44" t="str">
        <f>+VLOOKUP(B24,AFOODS!$A$1:$U$17,7,0)</f>
        <v xml:space="preserve">TRUTRO ALA POLLO INTERF BRASIL 15 KG </v>
      </c>
      <c r="L24" s="44" t="str">
        <f>+VLOOKUP(B24,AFOODS!$A$1:$U$17,8,0)</f>
        <v>CJ</v>
      </c>
      <c r="M24" s="44" t="e">
        <v>#N/A</v>
      </c>
      <c r="N24" s="44" t="e">
        <f t="shared" si="0"/>
        <v>#N/A</v>
      </c>
    </row>
    <row r="25" spans="1:14" x14ac:dyDescent="0.35">
      <c r="A25">
        <v>8000</v>
      </c>
      <c r="B25">
        <v>104523150</v>
      </c>
      <c r="C25" s="44" t="s">
        <v>483</v>
      </c>
      <c r="D25" s="44" t="s">
        <v>484</v>
      </c>
      <c r="E25" s="44" t="s">
        <v>3161</v>
      </c>
      <c r="F25" s="52" t="s">
        <v>3162</v>
      </c>
      <c r="G25" s="44" t="e">
        <f>+VLOOKUP(B25,AFOODS!$A$1:$U$17,20,)*100+0.1</f>
        <v>#N/A</v>
      </c>
      <c r="H25" s="44"/>
      <c r="I25" s="44" t="s">
        <v>3163</v>
      </c>
      <c r="J25" s="44" t="e">
        <f>+VLOOKUP(B25,AFOODS!$A$1:$U$17,19,0)</f>
        <v>#N/A</v>
      </c>
      <c r="K25" s="44" t="e">
        <f>+VLOOKUP(B25,AFOODS!$A$1:$U$17,7,0)</f>
        <v>#N/A</v>
      </c>
      <c r="L25" s="44" t="e">
        <f>+VLOOKUP(B25,AFOODS!$A$1:$U$17,8,0)</f>
        <v>#N/A</v>
      </c>
      <c r="M25" s="44" t="e">
        <v>#N/A</v>
      </c>
      <c r="N25" s="44" t="e">
        <f t="shared" si="0"/>
        <v>#N/A</v>
      </c>
    </row>
    <row r="26" spans="1:14" x14ac:dyDescent="0.35">
      <c r="A26">
        <v>8000</v>
      </c>
      <c r="B26">
        <v>104523160</v>
      </c>
      <c r="C26" s="44" t="s">
        <v>495</v>
      </c>
      <c r="D26" s="44" t="s">
        <v>228</v>
      </c>
      <c r="E26" s="44" t="s">
        <v>3161</v>
      </c>
      <c r="F26" s="52" t="s">
        <v>3162</v>
      </c>
      <c r="G26" s="44" t="e">
        <f>+VLOOKUP(B26,AFOODS!$A$1:$U$17,20,)*100+0.1</f>
        <v>#N/A</v>
      </c>
      <c r="H26" s="44"/>
      <c r="I26" s="44" t="s">
        <v>3163</v>
      </c>
      <c r="J26" s="44" t="e">
        <f>+VLOOKUP(B26,AFOODS!$A$1:$U$17,19,0)</f>
        <v>#N/A</v>
      </c>
      <c r="K26" s="44" t="e">
        <f>+VLOOKUP(B26,AFOODS!$A$1:$U$17,7,0)</f>
        <v>#N/A</v>
      </c>
      <c r="L26" s="44" t="e">
        <f>+VLOOKUP(B26,AFOODS!$A$1:$U$17,8,0)</f>
        <v>#N/A</v>
      </c>
      <c r="M26" s="44" t="e">
        <v>#N/A</v>
      </c>
      <c r="N26" s="44" t="e">
        <f t="shared" si="0"/>
        <v>#N/A</v>
      </c>
    </row>
    <row r="27" spans="1:14" x14ac:dyDescent="0.35">
      <c r="A27">
        <v>8000</v>
      </c>
      <c r="B27" s="3">
        <v>105154770</v>
      </c>
      <c r="D27" t="s">
        <v>163</v>
      </c>
      <c r="E27" t="s">
        <v>3161</v>
      </c>
      <c r="F27" s="51" t="s">
        <v>3162</v>
      </c>
      <c r="G27" t="e">
        <f>+VLOOKUP(B27,AFOODS!$A$1:$U$17,20,)*100+0.1</f>
        <v>#N/A</v>
      </c>
      <c r="I27" t="s">
        <v>3163</v>
      </c>
      <c r="J27" t="e">
        <f>+VLOOKUP(B27,AFOODS!$A$1:$U$17,19,0)</f>
        <v>#N/A</v>
      </c>
      <c r="K27" t="e">
        <f>+VLOOKUP(B27,AFOODS!$A$1:$U$17,7,0)</f>
        <v>#N/A</v>
      </c>
      <c r="L27" t="e">
        <f>+VLOOKUP(B27,AFOODS!$A$1:$U$17,8,0)</f>
        <v>#N/A</v>
      </c>
      <c r="M27" t="e">
        <v>#N/A</v>
      </c>
      <c r="N27" t="e">
        <f t="shared" si="0"/>
        <v>#N/A</v>
      </c>
    </row>
    <row r="28" spans="1:14" x14ac:dyDescent="0.35">
      <c r="A28">
        <v>8000</v>
      </c>
      <c r="B28" s="3">
        <v>105154040</v>
      </c>
      <c r="C28" s="44"/>
      <c r="D28" s="44" t="s">
        <v>488</v>
      </c>
      <c r="E28" s="44" t="s">
        <v>3161</v>
      </c>
      <c r="F28" s="52" t="s">
        <v>3162</v>
      </c>
      <c r="G28" s="44" t="e">
        <f>+VLOOKUP(B28,AFOODS!$A$1:$U$17,20,)*100+0.1</f>
        <v>#N/A</v>
      </c>
      <c r="H28" s="44"/>
      <c r="I28" s="44" t="s">
        <v>3163</v>
      </c>
      <c r="J28" s="44" t="e">
        <f>+VLOOKUP(B28,AFOODS!$A$1:$U$17,19,0)</f>
        <v>#N/A</v>
      </c>
      <c r="K28" s="44" t="e">
        <f>+VLOOKUP(B28,AFOODS!$A$1:$U$17,7,0)</f>
        <v>#N/A</v>
      </c>
      <c r="L28" s="44" t="e">
        <f>+VLOOKUP(B28,AFOODS!$A$1:$U$17,8,0)</f>
        <v>#N/A</v>
      </c>
      <c r="M28" t="e">
        <v>#N/A</v>
      </c>
      <c r="N28" s="44" t="e">
        <f t="shared" si="0"/>
        <v>#N/A</v>
      </c>
    </row>
    <row r="29" spans="1:14" x14ac:dyDescent="0.35">
      <c r="A29">
        <v>8000</v>
      </c>
      <c r="B29" s="3">
        <v>105154330</v>
      </c>
      <c r="C29" s="44"/>
      <c r="D29" s="44" t="s">
        <v>187</v>
      </c>
      <c r="E29" s="44" t="s">
        <v>3161</v>
      </c>
      <c r="F29" s="52" t="s">
        <v>3162</v>
      </c>
      <c r="G29" s="44" t="e">
        <f>+VLOOKUP(B29,AFOODS!$A$1:$U$17,20,)*100+0.1</f>
        <v>#N/A</v>
      </c>
      <c r="H29" s="44"/>
      <c r="I29" s="44" t="s">
        <v>3163</v>
      </c>
      <c r="J29" s="44" t="e">
        <f>+VLOOKUP(B29,AFOODS!$A$1:$U$17,19,0)</f>
        <v>#N/A</v>
      </c>
      <c r="K29" s="44" t="e">
        <f>+VLOOKUP(B29,AFOODS!$A$1:$U$17,7,0)</f>
        <v>#N/A</v>
      </c>
      <c r="L29" s="44" t="e">
        <f>+VLOOKUP(B29,AFOODS!$A$1:$U$17,8,0)</f>
        <v>#N/A</v>
      </c>
      <c r="M29" t="e">
        <v>#N/A</v>
      </c>
      <c r="N29" s="44" t="e">
        <f t="shared" si="0"/>
        <v>#N/A</v>
      </c>
    </row>
    <row r="30" spans="1:14" x14ac:dyDescent="0.35">
      <c r="A30">
        <v>8000</v>
      </c>
      <c r="B30">
        <v>104330400</v>
      </c>
      <c r="C30" t="s">
        <v>1236</v>
      </c>
      <c r="D30" t="s">
        <v>141</v>
      </c>
      <c r="E30" t="s">
        <v>3161</v>
      </c>
      <c r="F30" s="51" t="s">
        <v>3162</v>
      </c>
      <c r="G30" t="e">
        <f>+VLOOKUP(B30,AFOODS!$A$1:$U$17,20,)*100+0.1</f>
        <v>#N/A</v>
      </c>
      <c r="H30" t="s">
        <v>3163</v>
      </c>
      <c r="I30" t="s">
        <v>3163</v>
      </c>
      <c r="J30" t="e">
        <f>+VLOOKUP(B30,AFOODS!$A$1:$U$17,19,0)</f>
        <v>#N/A</v>
      </c>
      <c r="K30" t="e">
        <f>+VLOOKUP(B30,AFOODS!$A$1:$U$17,7,0)</f>
        <v>#N/A</v>
      </c>
      <c r="L30" t="e">
        <f>+VLOOKUP(B30,AFOODS!$A$1:$U$17,8,0)</f>
        <v>#N/A</v>
      </c>
      <c r="M30" t="e">
        <v>#N/A</v>
      </c>
      <c r="N30" t="e">
        <f t="shared" si="0"/>
        <v>#N/A</v>
      </c>
    </row>
    <row r="31" spans="1:14" x14ac:dyDescent="0.35">
      <c r="A31">
        <v>8000</v>
      </c>
      <c r="B31">
        <v>104330400</v>
      </c>
      <c r="C31" t="s">
        <v>1236</v>
      </c>
      <c r="D31" t="s">
        <v>50</v>
      </c>
      <c r="E31" t="s">
        <v>3161</v>
      </c>
      <c r="F31" s="51" t="s">
        <v>3162</v>
      </c>
      <c r="G31" t="e">
        <f>+VLOOKUP(B31,AFOODS!$A$1:$U$17,20,)*100+0.1</f>
        <v>#N/A</v>
      </c>
      <c r="H31" t="s">
        <v>3163</v>
      </c>
      <c r="I31" t="s">
        <v>3163</v>
      </c>
      <c r="J31" t="e">
        <f>+VLOOKUP(B31,AFOODS!$A$1:$U$17,19,0)</f>
        <v>#N/A</v>
      </c>
      <c r="K31" t="e">
        <f>+VLOOKUP(B31,AFOODS!$A$1:$U$17,7,0)</f>
        <v>#N/A</v>
      </c>
      <c r="L31" t="e">
        <f>+VLOOKUP(B31,AFOODS!$A$1:$U$17,8,0)</f>
        <v>#N/A</v>
      </c>
      <c r="M31" t="e">
        <v>#N/A</v>
      </c>
      <c r="N31" t="e">
        <f t="shared" si="0"/>
        <v>#N/A</v>
      </c>
    </row>
    <row r="32" spans="1:14" x14ac:dyDescent="0.35">
      <c r="A32">
        <v>8000</v>
      </c>
      <c r="B32" s="3">
        <v>104539990</v>
      </c>
      <c r="D32" t="s">
        <v>57</v>
      </c>
      <c r="E32" t="s">
        <v>3161</v>
      </c>
      <c r="F32" s="51" t="s">
        <v>3162</v>
      </c>
      <c r="G32" t="e">
        <f>+VLOOKUP(B32,AFOODS!$A$1:$U$17,20,)*100+0.1</f>
        <v>#VALUE!</v>
      </c>
      <c r="H32" t="s">
        <v>3163</v>
      </c>
      <c r="I32" t="s">
        <v>3163</v>
      </c>
      <c r="J32">
        <f>+VLOOKUP(B32,AFOODS!$A$1:$U$17,19,0)</f>
        <v>6.9368421052631579E-2</v>
      </c>
      <c r="K32" t="str">
        <f>+VLOOKUP(B32,AFOODS!$A$1:$U$17,7,0)</f>
        <v>QUESO GOUDA LAMINADO AMMERLAND 1 KG</v>
      </c>
      <c r="L32" t="str">
        <f>+VLOOKUP(B32,AFOODS!$A$1:$U$17,8,0)</f>
        <v>C06</v>
      </c>
      <c r="M32" t="e">
        <v>#N/A</v>
      </c>
      <c r="N32" t="e">
        <f t="shared" si="0"/>
        <v>#N/A</v>
      </c>
    </row>
    <row r="33" spans="1:14" x14ac:dyDescent="0.35">
      <c r="A33">
        <v>8000</v>
      </c>
      <c r="B33" s="3">
        <v>104539990</v>
      </c>
      <c r="D33" t="s">
        <v>50</v>
      </c>
      <c r="E33" t="s">
        <v>3161</v>
      </c>
      <c r="F33" s="51" t="s">
        <v>3162</v>
      </c>
      <c r="G33" t="e">
        <f>+VLOOKUP(B33,AFOODS!$A$1:$U$17,20,)*100+0.1</f>
        <v>#VALUE!</v>
      </c>
      <c r="H33" t="s">
        <v>3163</v>
      </c>
      <c r="I33" t="s">
        <v>3163</v>
      </c>
      <c r="J33">
        <f>+VLOOKUP(B33,AFOODS!$A$1:$U$17,19,0)</f>
        <v>6.9368421052631579E-2</v>
      </c>
      <c r="K33" t="str">
        <f>+VLOOKUP(B33,AFOODS!$A$1:$U$17,7,0)</f>
        <v>QUESO GOUDA LAMINADO AMMERLAND 1 KG</v>
      </c>
      <c r="L33" t="str">
        <f>+VLOOKUP(B33,AFOODS!$A$1:$U$17,8,0)</f>
        <v>C06</v>
      </c>
      <c r="M33" t="e">
        <v>#N/A</v>
      </c>
      <c r="N33" t="e">
        <f t="shared" si="0"/>
        <v>#N/A</v>
      </c>
    </row>
    <row r="34" spans="1:14" x14ac:dyDescent="0.35">
      <c r="A34">
        <v>8000</v>
      </c>
      <c r="B34">
        <v>104254140</v>
      </c>
      <c r="C34" t="s">
        <v>512</v>
      </c>
      <c r="D34" t="s">
        <v>484</v>
      </c>
      <c r="E34" t="s">
        <v>3161</v>
      </c>
      <c r="F34" s="51" t="s">
        <v>3162</v>
      </c>
      <c r="G34" t="e">
        <f>+VLOOKUP(B34,AFOODS!$A$1:$U$17,20,)*100+0.1</f>
        <v>#N/A</v>
      </c>
      <c r="I34" t="s">
        <v>3163</v>
      </c>
      <c r="J34" t="e">
        <f>+VLOOKUP(B34,AFOODS!$A$1:$U$17,19,0)</f>
        <v>#N/A</v>
      </c>
      <c r="K34" t="e">
        <f>+VLOOKUP(B34,AFOODS!$A$1:$U$17,7,0)</f>
        <v>#N/A</v>
      </c>
      <c r="L34" t="e">
        <f>+VLOOKUP(B34,AFOODS!$A$1:$U$17,8,0)</f>
        <v>#N/A</v>
      </c>
      <c r="M34" t="e">
        <v>#N/A</v>
      </c>
      <c r="N34" t="e">
        <f t="shared" si="0"/>
        <v>#N/A</v>
      </c>
    </row>
    <row r="35" spans="1:14" x14ac:dyDescent="0.35">
      <c r="A35">
        <v>8000</v>
      </c>
      <c r="B35">
        <v>104254150</v>
      </c>
      <c r="C35" t="s">
        <v>1833</v>
      </c>
      <c r="D35" t="s">
        <v>163</v>
      </c>
      <c r="E35" t="s">
        <v>3161</v>
      </c>
      <c r="F35" s="51" t="s">
        <v>3162</v>
      </c>
      <c r="G35" t="e">
        <f>+VLOOKUP(B35,AFOODS!$A$1:$U$17,20,)*100+0.1</f>
        <v>#N/A</v>
      </c>
      <c r="I35" t="s">
        <v>3163</v>
      </c>
      <c r="J35" t="e">
        <f>+VLOOKUP(B35,AFOODS!$A$1:$U$17,19,0)</f>
        <v>#N/A</v>
      </c>
      <c r="K35" t="e">
        <f>+VLOOKUP(B35,AFOODS!$A$1:$U$17,7,0)</f>
        <v>#N/A</v>
      </c>
      <c r="L35" t="e">
        <f>+VLOOKUP(B35,AFOODS!$A$1:$U$17,8,0)</f>
        <v>#N/A</v>
      </c>
      <c r="M35" t="e">
        <v>#N/A</v>
      </c>
      <c r="N35" t="e">
        <f t="shared" si="0"/>
        <v>#N/A</v>
      </c>
    </row>
    <row r="36" spans="1:14" x14ac:dyDescent="0.35">
      <c r="A36">
        <v>8000</v>
      </c>
      <c r="B36" s="34">
        <v>150001995</v>
      </c>
      <c r="D36" t="s">
        <v>77</v>
      </c>
      <c r="E36" t="s">
        <v>3161</v>
      </c>
      <c r="F36" s="51" t="s">
        <v>3162</v>
      </c>
      <c r="G36" t="e">
        <f>+VLOOKUP(B36,AFOODS!$A$1:$U$17,20,)*100+0.1</f>
        <v>#VALUE!</v>
      </c>
      <c r="I36" t="s">
        <v>3163</v>
      </c>
      <c r="J36">
        <f>+VLOOKUP(B36,AFOODS!$A$1:$U$17,19,0)</f>
        <v>0.36252723311546842</v>
      </c>
      <c r="K36" t="str">
        <f>+VLOOKUP(B36,AFOODS!$A$1:$U$17,7,0)</f>
        <v xml:space="preserve">PULPA PIERNA 1/8 IMP 21 KG  </v>
      </c>
      <c r="L36" t="str">
        <f>+VLOOKUP(B36,AFOODS!$A$1:$U$17,8,0)</f>
        <v>KG</v>
      </c>
      <c r="M36" t="e">
        <v>#N/A</v>
      </c>
      <c r="N36" t="e">
        <f t="shared" si="0"/>
        <v>#N/A</v>
      </c>
    </row>
    <row r="37" spans="1:14" x14ac:dyDescent="0.35">
      <c r="B37" s="3">
        <v>104517010</v>
      </c>
    </row>
    <row r="38" spans="1:14" x14ac:dyDescent="0.35">
      <c r="B38" s="3">
        <v>105154330</v>
      </c>
    </row>
    <row r="39" spans="1:14" x14ac:dyDescent="0.35">
      <c r="B39" s="3">
        <v>104254150</v>
      </c>
    </row>
    <row r="40" spans="1:14" x14ac:dyDescent="0.35">
      <c r="B40" s="3">
        <v>104518710</v>
      </c>
    </row>
    <row r="41" spans="1:14" x14ac:dyDescent="0.35">
      <c r="B41" s="3">
        <v>104521710</v>
      </c>
    </row>
    <row r="42" spans="1:14" x14ac:dyDescent="0.35">
      <c r="B42" s="3">
        <v>105154770</v>
      </c>
    </row>
    <row r="43" spans="1:14" x14ac:dyDescent="0.35">
      <c r="B43" s="3">
        <v>104527850</v>
      </c>
    </row>
    <row r="44" spans="1:14" x14ac:dyDescent="0.35">
      <c r="B44" s="3">
        <v>104523150</v>
      </c>
    </row>
    <row r="45" spans="1:14" x14ac:dyDescent="0.35">
      <c r="B45" s="3">
        <v>105154040</v>
      </c>
    </row>
    <row r="46" spans="1:14" x14ac:dyDescent="0.35">
      <c r="B46" s="3">
        <v>104523160</v>
      </c>
    </row>
    <row r="47" spans="1:14" x14ac:dyDescent="0.35">
      <c r="B47" s="3">
        <v>104523170</v>
      </c>
    </row>
    <row r="48" spans="1:14" x14ac:dyDescent="0.35">
      <c r="B48" s="3">
        <v>104254140</v>
      </c>
    </row>
    <row r="49" spans="2:2" x14ac:dyDescent="0.35">
      <c r="B49" s="3">
        <v>104521090</v>
      </c>
    </row>
    <row r="50" spans="2:2" x14ac:dyDescent="0.35">
      <c r="B50" s="34">
        <v>104527430</v>
      </c>
    </row>
    <row r="51" spans="2:2" x14ac:dyDescent="0.35">
      <c r="B51" s="3">
        <v>104539260</v>
      </c>
    </row>
    <row r="52" spans="2:2" x14ac:dyDescent="0.35">
      <c r="B52" s="3">
        <v>104529210</v>
      </c>
    </row>
    <row r="53" spans="2:2" x14ac:dyDescent="0.35">
      <c r="B53" s="3">
        <v>104527420</v>
      </c>
    </row>
    <row r="54" spans="2:2" x14ac:dyDescent="0.35">
      <c r="B54" s="3">
        <v>104330400</v>
      </c>
    </row>
    <row r="55" spans="2:2" x14ac:dyDescent="0.35">
      <c r="B55" s="3">
        <v>150001986</v>
      </c>
    </row>
    <row r="56" spans="2:2" x14ac:dyDescent="0.35">
      <c r="B56" s="3">
        <v>150001987</v>
      </c>
    </row>
    <row r="57" spans="2:2" x14ac:dyDescent="0.35">
      <c r="B57" s="3">
        <v>150001995</v>
      </c>
    </row>
    <row r="58" spans="2:2" x14ac:dyDescent="0.35">
      <c r="B58" s="3">
        <v>104522620</v>
      </c>
    </row>
    <row r="59" spans="2:2" x14ac:dyDescent="0.35">
      <c r="B59" s="3">
        <v>104524330</v>
      </c>
    </row>
    <row r="60" spans="2:2" x14ac:dyDescent="0.35">
      <c r="B60" s="3">
        <v>104524530</v>
      </c>
    </row>
    <row r="61" spans="2:2" x14ac:dyDescent="0.35">
      <c r="B61" s="3">
        <v>104518450</v>
      </c>
    </row>
    <row r="62" spans="2:2" x14ac:dyDescent="0.35">
      <c r="B62" s="3">
        <v>104519930</v>
      </c>
    </row>
    <row r="63" spans="2:2" x14ac:dyDescent="0.35">
      <c r="B63" s="3">
        <v>104539990</v>
      </c>
    </row>
    <row r="64" spans="2:2" x14ac:dyDescent="0.35">
      <c r="B64" s="3">
        <v>104524940</v>
      </c>
    </row>
    <row r="65" spans="2:2" x14ac:dyDescent="0.35">
      <c r="B65" s="3">
        <v>104524980</v>
      </c>
    </row>
    <row r="66" spans="2:2" x14ac:dyDescent="0.35">
      <c r="B66" s="3">
        <v>104525000</v>
      </c>
    </row>
    <row r="67" spans="2:2" x14ac:dyDescent="0.35">
      <c r="B67" s="3">
        <v>104526890</v>
      </c>
    </row>
    <row r="68" spans="2:2" x14ac:dyDescent="0.35">
      <c r="B68" s="3">
        <v>150001947</v>
      </c>
    </row>
    <row r="69" spans="2:2" x14ac:dyDescent="0.35">
      <c r="B69" s="3">
        <v>150001952</v>
      </c>
    </row>
  </sheetData>
  <autoFilter ref="A1:N36" xr:uid="{937F3D2C-5397-4EB7-92B5-CBBC32240493}">
    <sortState xmlns:xlrd2="http://schemas.microsoft.com/office/spreadsheetml/2017/richdata2" ref="A2:N36">
      <sortCondition ref="N1:N36"/>
    </sortState>
  </autoFilter>
  <phoneticPr fontId="8" type="noConversion"/>
  <conditionalFormatting sqref="B1:B36 B70:B1048576">
    <cfRule type="duplicateValues" dxfId="180" priority="8"/>
  </conditionalFormatting>
  <conditionalFormatting sqref="B16:B25">
    <cfRule type="duplicateValues" dxfId="179" priority="7866"/>
  </conditionalFormatting>
  <conditionalFormatting sqref="B16:B36">
    <cfRule type="duplicateValues" dxfId="178" priority="7881"/>
    <cfRule type="duplicateValues" dxfId="177" priority="7882"/>
  </conditionalFormatting>
  <conditionalFormatting sqref="B26:B33">
    <cfRule type="duplicateValues" dxfId="176" priority="7879"/>
  </conditionalFormatting>
  <conditionalFormatting sqref="B34:B35">
    <cfRule type="duplicateValues" dxfId="175" priority="6"/>
  </conditionalFormatting>
  <conditionalFormatting sqref="B36">
    <cfRule type="duplicateValues" dxfId="174" priority="7"/>
  </conditionalFormatting>
  <conditionalFormatting sqref="B37:B54">
    <cfRule type="duplicateValues" dxfId="173" priority="4"/>
  </conditionalFormatting>
  <conditionalFormatting sqref="B37:B69">
    <cfRule type="duplicateValues" dxfId="172" priority="1"/>
    <cfRule type="duplicateValues" dxfId="171" priority="2"/>
    <cfRule type="duplicateValues" dxfId="170" priority="5"/>
  </conditionalFormatting>
  <conditionalFormatting sqref="B42">
    <cfRule type="duplicateValues" dxfId="169" priority="3"/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190DC-1486-47E8-914F-7F5BDD2D42C7}">
  <dimension ref="A1:V1583"/>
  <sheetViews>
    <sheetView zoomScale="90" zoomScaleNormal="90" workbookViewId="0">
      <selection activeCell="E20" sqref="E20"/>
    </sheetView>
  </sheetViews>
  <sheetFormatPr baseColWidth="10" defaultColWidth="8.7265625" defaultRowHeight="14.5" x14ac:dyDescent="0.35"/>
  <cols>
    <col min="1" max="1" width="10.453125" customWidth="1"/>
    <col min="2" max="2" width="19.26953125" customWidth="1"/>
    <col min="3" max="3" width="20.1796875" customWidth="1"/>
    <col min="4" max="4" width="18.26953125" style="61" customWidth="1"/>
    <col min="5" max="5" width="19.1796875" customWidth="1"/>
    <col min="6" max="6" width="13.54296875" customWidth="1"/>
    <col min="7" max="7" width="17.453125" customWidth="1"/>
    <col min="8" max="8" width="10.26953125" style="60" bestFit="1" customWidth="1"/>
    <col min="10" max="10" width="8" bestFit="1" customWidth="1"/>
    <col min="12" max="12" width="11.81640625" customWidth="1"/>
    <col min="13" max="13" width="12.1796875" customWidth="1"/>
    <col min="14" max="14" width="12" bestFit="1" customWidth="1"/>
    <col min="15" max="15" width="15" bestFit="1" customWidth="1"/>
    <col min="18" max="18" width="11.1796875" bestFit="1" customWidth="1"/>
    <col min="20" max="20" width="11.1796875" bestFit="1" customWidth="1"/>
    <col min="22" max="22" width="27.1796875" customWidth="1"/>
  </cols>
  <sheetData>
    <row r="1" spans="1:22" s="58" customFormat="1" ht="40.5" customHeight="1" x14ac:dyDescent="0.3">
      <c r="A1" s="55" t="s">
        <v>3167</v>
      </c>
      <c r="B1" s="55" t="s">
        <v>3168</v>
      </c>
      <c r="C1" s="55" t="s">
        <v>3169</v>
      </c>
      <c r="D1" s="55" t="s">
        <v>3170</v>
      </c>
      <c r="E1" s="56" t="s">
        <v>3171</v>
      </c>
      <c r="F1" s="57" t="s">
        <v>3172</v>
      </c>
      <c r="G1" s="57" t="s">
        <v>3173</v>
      </c>
      <c r="H1" s="57" t="s">
        <v>3174</v>
      </c>
      <c r="I1" s="57" t="s">
        <v>3175</v>
      </c>
      <c r="J1" s="57" t="s">
        <v>3176</v>
      </c>
      <c r="K1" s="57" t="s">
        <v>3177</v>
      </c>
      <c r="L1" s="57" t="s">
        <v>3178</v>
      </c>
      <c r="M1" s="57" t="s">
        <v>3179</v>
      </c>
      <c r="N1" s="58" t="s">
        <v>3180</v>
      </c>
      <c r="O1" s="58" t="s">
        <v>3180</v>
      </c>
      <c r="P1" s="58" t="s">
        <v>3180</v>
      </c>
      <c r="Q1" s="58" t="s">
        <v>4726</v>
      </c>
      <c r="R1" s="58" t="s">
        <v>3180</v>
      </c>
      <c r="S1" s="58" t="s">
        <v>3180</v>
      </c>
      <c r="T1" s="58" t="s">
        <v>3180</v>
      </c>
      <c r="U1" s="58" t="s">
        <v>3180</v>
      </c>
      <c r="V1" s="58" t="s">
        <v>3180</v>
      </c>
    </row>
    <row r="2" spans="1:22" x14ac:dyDescent="0.35">
      <c r="A2" t="s">
        <v>3181</v>
      </c>
      <c r="B2">
        <v>2000</v>
      </c>
      <c r="D2" s="59" t="s">
        <v>3162</v>
      </c>
      <c r="F2" s="39">
        <v>104535440</v>
      </c>
      <c r="H2" s="60">
        <v>31000</v>
      </c>
      <c r="I2" t="s">
        <v>3182</v>
      </c>
      <c r="J2">
        <v>4</v>
      </c>
      <c r="K2" s="50" t="s">
        <v>50</v>
      </c>
      <c r="L2" t="s">
        <v>4724</v>
      </c>
      <c r="M2" t="s">
        <v>4725</v>
      </c>
      <c r="N2" s="39" t="s">
        <v>4708</v>
      </c>
      <c r="O2" t="str">
        <f>+VLOOKUP(F2,'BD LP'!B:C,2,0)</f>
        <v>104535440-C04</v>
      </c>
      <c r="Q2" t="str">
        <f>+VLOOKUP(F2,'BD LP'!B:K,10,0)</f>
        <v>UN</v>
      </c>
      <c r="R2" t="b">
        <f t="shared" ref="R2:R44" si="0">+Q2=K2</f>
        <v>1</v>
      </c>
      <c r="S2">
        <f>+VLOOKUP(F2,'[1]BD MES'!$D$2:$K$1048576,8,0)</f>
        <v>4</v>
      </c>
      <c r="T2" t="b">
        <f>+S2=J2</f>
        <v>1</v>
      </c>
      <c r="V2" t="str">
        <f>+VLOOKUP(F2,MaestraLP3[[#All],[CÓDIGO]:[UMV]],8,0)</f>
        <v>ACEITE VEGETAL CASALIVA 5 l</v>
      </c>
    </row>
    <row r="3" spans="1:22" x14ac:dyDescent="0.35">
      <c r="A3" t="s">
        <v>3181</v>
      </c>
      <c r="B3">
        <v>2000</v>
      </c>
      <c r="D3" s="59" t="s">
        <v>3162</v>
      </c>
      <c r="F3" s="39">
        <v>104543470</v>
      </c>
      <c r="H3" s="60">
        <v>50000</v>
      </c>
      <c r="I3" t="s">
        <v>3182</v>
      </c>
      <c r="J3">
        <v>10</v>
      </c>
      <c r="K3" s="50" t="s">
        <v>50</v>
      </c>
      <c r="L3" t="s">
        <v>4724</v>
      </c>
      <c r="M3" t="s">
        <v>4725</v>
      </c>
      <c r="N3" s="39" t="s">
        <v>4708</v>
      </c>
      <c r="O3" t="str">
        <f>+VLOOKUP(F3,'BD LP'!B:C,2,0)</f>
        <v>104543470-C10</v>
      </c>
      <c r="Q3" t="str">
        <f>+VLOOKUP(F3,'BD LP'!B:K,10,0)</f>
        <v>UN</v>
      </c>
      <c r="R3" t="b">
        <f t="shared" si="0"/>
        <v>1</v>
      </c>
      <c r="S3">
        <f>+VLOOKUP(F3,'[1]BD MES'!$D$2:$K$1048576,8,0)</f>
        <v>10</v>
      </c>
      <c r="T3" t="b">
        <f t="shared" ref="T3:T64" si="1">+S3=J3</f>
        <v>1</v>
      </c>
      <c r="V3" t="str">
        <f>+VLOOKUP(F3,MaestraLP3[[#All],[CÓDIGO]:[UMV]],8,0)</f>
        <v>ACEITUNA SEVILLANA DESHUESADA 808 g</v>
      </c>
    </row>
    <row r="4" spans="1:22" x14ac:dyDescent="0.35">
      <c r="A4" t="s">
        <v>3181</v>
      </c>
      <c r="B4">
        <v>2000</v>
      </c>
      <c r="D4" s="59" t="s">
        <v>3162</v>
      </c>
      <c r="F4" s="39">
        <v>104547090</v>
      </c>
      <c r="H4" s="60">
        <v>35000</v>
      </c>
      <c r="I4" t="s">
        <v>3182</v>
      </c>
      <c r="J4">
        <v>6</v>
      </c>
      <c r="K4" s="50" t="s">
        <v>50</v>
      </c>
      <c r="L4" t="s">
        <v>4724</v>
      </c>
      <c r="M4" t="s">
        <v>4725</v>
      </c>
      <c r="N4" s="39" t="s">
        <v>4708</v>
      </c>
      <c r="O4" t="str">
        <f>+VLOOKUP(F4,'BD LP'!B:C,2,0)</f>
        <v>104547090-C06</v>
      </c>
      <c r="Q4" t="str">
        <f>+VLOOKUP(F4,'BD LP'!B:K,10,0)</f>
        <v>UN</v>
      </c>
      <c r="R4" t="b">
        <f t="shared" si="0"/>
        <v>1</v>
      </c>
      <c r="S4">
        <f>+VLOOKUP(F4,'[1]BD MES'!$D$2:$K$1048576,8,0)</f>
        <v>6</v>
      </c>
      <c r="T4" t="b">
        <f t="shared" si="1"/>
        <v>1</v>
      </c>
      <c r="V4" t="str">
        <f>+VLOOKUP(F4,MaestraLP3[[#All],[CÓDIGO]:[UMV]],8,0)</f>
        <v>BETARRAGA EN CUBOS COCIDA 2 KG</v>
      </c>
    </row>
    <row r="5" spans="1:22" x14ac:dyDescent="0.35">
      <c r="A5" t="s">
        <v>3181</v>
      </c>
      <c r="B5">
        <v>2000</v>
      </c>
      <c r="D5" s="59" t="s">
        <v>3162</v>
      </c>
      <c r="F5" s="39">
        <v>104534870</v>
      </c>
      <c r="H5" s="60">
        <v>40000</v>
      </c>
      <c r="I5" t="s">
        <v>3182</v>
      </c>
      <c r="J5">
        <v>24</v>
      </c>
      <c r="K5" s="50" t="s">
        <v>50</v>
      </c>
      <c r="L5" t="s">
        <v>4724</v>
      </c>
      <c r="M5" t="s">
        <v>4725</v>
      </c>
      <c r="N5" s="39" t="s">
        <v>4708</v>
      </c>
      <c r="O5" t="str">
        <f>+VLOOKUP(F5,'BD LP'!B:C,2,0)</f>
        <v>104534870-C24</v>
      </c>
      <c r="Q5" t="str">
        <f>+VLOOKUP(F5,'BD LP'!B:K,10,0)</f>
        <v>UN</v>
      </c>
      <c r="R5" t="b">
        <f t="shared" si="0"/>
        <v>1</v>
      </c>
      <c r="S5">
        <f>+VLOOKUP(F5,'[1]BD MES'!$D$2:$K$1048576,8,0)</f>
        <v>24</v>
      </c>
      <c r="T5" t="b">
        <f t="shared" si="1"/>
        <v>1</v>
      </c>
      <c r="V5" t="str">
        <f>+VLOOKUP(F5,MaestraLP3[[#All],[CÓDIGO]:[UMV]],8,0)</f>
        <v>COLORANTES ROJO AMARILLO AZUL 75 cc</v>
      </c>
    </row>
    <row r="6" spans="1:22" x14ac:dyDescent="0.35">
      <c r="A6" t="s">
        <v>3181</v>
      </c>
      <c r="B6">
        <v>2000</v>
      </c>
      <c r="D6" s="59" t="s">
        <v>3162</v>
      </c>
      <c r="F6" s="39">
        <v>150001863</v>
      </c>
      <c r="H6" s="60">
        <v>20000</v>
      </c>
      <c r="I6" t="s">
        <v>3182</v>
      </c>
      <c r="J6">
        <v>10</v>
      </c>
      <c r="K6" s="50" t="s">
        <v>50</v>
      </c>
      <c r="L6" t="s">
        <v>4724</v>
      </c>
      <c r="M6" t="s">
        <v>4725</v>
      </c>
      <c r="N6" s="39" t="s">
        <v>4708</v>
      </c>
      <c r="O6" t="str">
        <f>+VLOOKUP(F6,'BD LP'!B:C,2,0)</f>
        <v>150001863-C10</v>
      </c>
      <c r="Q6" t="str">
        <f>+VLOOKUP(F6,'BD LP'!B:K,10,0)</f>
        <v>UN</v>
      </c>
      <c r="R6" t="b">
        <f t="shared" si="0"/>
        <v>1</v>
      </c>
      <c r="S6">
        <f>+VLOOKUP(F6,'[1]BD MES'!$D$2:$K$1048576,8,0)</f>
        <v>10</v>
      </c>
      <c r="T6" t="b">
        <f t="shared" si="1"/>
        <v>1</v>
      </c>
      <c r="V6" t="str">
        <f>+VLOOKUP(F6,MaestraLP3[[#All],[CÓDIGO]:[UMV]],8,0)</f>
        <v>CHUCHOCA 1 kg</v>
      </c>
    </row>
    <row r="7" spans="1:22" x14ac:dyDescent="0.35">
      <c r="A7" t="s">
        <v>3181</v>
      </c>
      <c r="B7">
        <v>2000</v>
      </c>
      <c r="D7" s="59" t="s">
        <v>3162</v>
      </c>
      <c r="F7" s="39">
        <v>150000400</v>
      </c>
      <c r="H7" s="60">
        <v>72245</v>
      </c>
      <c r="I7" t="s">
        <v>3182</v>
      </c>
      <c r="J7">
        <v>16</v>
      </c>
      <c r="K7" s="50" t="s">
        <v>50</v>
      </c>
      <c r="L7" t="s">
        <v>4724</v>
      </c>
      <c r="M7" t="s">
        <v>4725</v>
      </c>
      <c r="N7" s="39" t="s">
        <v>4708</v>
      </c>
      <c r="O7" t="str">
        <f>+VLOOKUP(F7,'BD LP'!B:C,2,0)</f>
        <v>150000400-C16</v>
      </c>
      <c r="Q7" t="str">
        <f>+VLOOKUP(F7,'BD LP'!B:K,10,0)</f>
        <v>UN</v>
      </c>
      <c r="R7" t="b">
        <f t="shared" si="0"/>
        <v>1</v>
      </c>
      <c r="S7">
        <f>+VLOOKUP(F7,'[1]BD MES'!$D$2:$K$1048576,8,0)</f>
        <v>16</v>
      </c>
      <c r="T7" t="b">
        <f t="shared" si="1"/>
        <v>1</v>
      </c>
      <c r="V7" t="str">
        <f>+VLOOKUP(F7,MaestraLP3[[#All],[CÓDIGO]:[UMV]],8,0)</f>
        <v>CEREAL FITNESS NESTLE 600 g</v>
      </c>
    </row>
    <row r="8" spans="1:22" x14ac:dyDescent="0.35">
      <c r="A8" t="s">
        <v>3181</v>
      </c>
      <c r="B8">
        <v>2000</v>
      </c>
      <c r="D8" s="59" t="s">
        <v>3162</v>
      </c>
      <c r="F8" s="39">
        <v>150002024</v>
      </c>
      <c r="H8" s="60">
        <v>32340</v>
      </c>
      <c r="I8" t="s">
        <v>3182</v>
      </c>
      <c r="J8">
        <v>66</v>
      </c>
      <c r="K8" s="50" t="s">
        <v>50</v>
      </c>
      <c r="L8" t="s">
        <v>4724</v>
      </c>
      <c r="M8" t="s">
        <v>4725</v>
      </c>
      <c r="N8" s="39" t="s">
        <v>4708</v>
      </c>
      <c r="O8" t="str">
        <f>+VLOOKUP(F8,'BD LP'!B:C,2,0)</f>
        <v>150002024-C66</v>
      </c>
      <c r="Q8" t="str">
        <f>+VLOOKUP(F8,'BD LP'!B:K,10,0)</f>
        <v>UN</v>
      </c>
      <c r="R8" t="b">
        <f t="shared" si="0"/>
        <v>1</v>
      </c>
      <c r="S8">
        <f>+VLOOKUP(F8,'[1]BD MES'!$D$2:$K$1048576,8,0)</f>
        <v>66</v>
      </c>
      <c r="T8" t="b">
        <f t="shared" si="1"/>
        <v>1</v>
      </c>
      <c r="V8" t="str">
        <f>+VLOOKUP(F8,MaestraLP3[[#All],[CÓDIGO]:[UMV]],8,0)</f>
        <v>CROQUETA APANADO DE POLLO 100 g</v>
      </c>
    </row>
    <row r="9" spans="1:22" x14ac:dyDescent="0.35">
      <c r="A9" t="s">
        <v>3181</v>
      </c>
      <c r="B9">
        <v>2000</v>
      </c>
      <c r="D9" s="59" t="s">
        <v>3162</v>
      </c>
      <c r="F9" s="39">
        <v>104545230</v>
      </c>
      <c r="H9" s="60">
        <v>55600</v>
      </c>
      <c r="I9" t="s">
        <v>3182</v>
      </c>
      <c r="J9">
        <v>4</v>
      </c>
      <c r="K9" s="50" t="s">
        <v>50</v>
      </c>
      <c r="L9" t="s">
        <v>4724</v>
      </c>
      <c r="M9" t="s">
        <v>4725</v>
      </c>
      <c r="N9" s="39" t="s">
        <v>4708</v>
      </c>
      <c r="O9" t="str">
        <f>+VLOOKUP(F9,'BD LP'!B:C,2,0)</f>
        <v>104545230-C04</v>
      </c>
      <c r="Q9" t="str">
        <f>+VLOOKUP(F9,'BD LP'!B:K,10,0)</f>
        <v>UN</v>
      </c>
      <c r="R9" t="b">
        <f t="shared" si="0"/>
        <v>1</v>
      </c>
      <c r="S9">
        <f>+VLOOKUP(F9,'[1]BD MES'!$D$2:$K$1048576,8,0)</f>
        <v>4</v>
      </c>
      <c r="T9" t="b">
        <f t="shared" si="1"/>
        <v>1</v>
      </c>
      <c r="V9" t="str">
        <f>+VLOOKUP(F9,MaestraLP3[[#All],[CÓDIGO]:[UMV]],8,0)</f>
        <v>CARNE DESMECHADA 1,5 KG</v>
      </c>
    </row>
    <row r="10" spans="1:22" x14ac:dyDescent="0.35">
      <c r="A10" t="s">
        <v>3181</v>
      </c>
      <c r="B10">
        <v>2000</v>
      </c>
      <c r="D10" s="59" t="s">
        <v>3162</v>
      </c>
      <c r="F10" s="39">
        <v>104539120</v>
      </c>
      <c r="H10" s="60">
        <v>24500</v>
      </c>
      <c r="I10" t="s">
        <v>3182</v>
      </c>
      <c r="J10">
        <v>5</v>
      </c>
      <c r="K10" s="50" t="s">
        <v>50</v>
      </c>
      <c r="L10" t="s">
        <v>4724</v>
      </c>
      <c r="M10" t="s">
        <v>4725</v>
      </c>
      <c r="N10" s="39" t="s">
        <v>4708</v>
      </c>
      <c r="O10" t="str">
        <f>+VLOOKUP(F10,'BD LP'!B:C,2,0)</f>
        <v>104539120-C05</v>
      </c>
      <c r="Q10" t="str">
        <f>+VLOOKUP(F10,'BD LP'!B:K,10,0)</f>
        <v>UN</v>
      </c>
      <c r="R10" t="b">
        <f t="shared" si="0"/>
        <v>1</v>
      </c>
      <c r="S10">
        <f>+VLOOKUP(F10,'[1]BD MES'!$D$2:$K$1048576,8,0)</f>
        <v>5</v>
      </c>
      <c r="T10" t="b">
        <f t="shared" si="1"/>
        <v>1</v>
      </c>
      <c r="V10" t="str">
        <f>+VLOOKUP(F10,MaestraLP3[[#All],[CÓDIGO]:[UMV]],8,0)</f>
        <v>CAMARON CRUDO CON CASCARA 26/30 IQF 1 KG</v>
      </c>
    </row>
    <row r="11" spans="1:22" x14ac:dyDescent="0.35">
      <c r="A11" t="s">
        <v>3181</v>
      </c>
      <c r="B11">
        <v>2000</v>
      </c>
      <c r="D11" s="59" t="s">
        <v>3162</v>
      </c>
      <c r="F11" s="39">
        <v>104543910</v>
      </c>
      <c r="H11" s="60">
        <v>26000</v>
      </c>
      <c r="I11" t="s">
        <v>3182</v>
      </c>
      <c r="J11">
        <v>5</v>
      </c>
      <c r="K11" s="50" t="s">
        <v>50</v>
      </c>
      <c r="L11" t="s">
        <v>4724</v>
      </c>
      <c r="M11" t="s">
        <v>4725</v>
      </c>
      <c r="N11" s="39" t="s">
        <v>4708</v>
      </c>
      <c r="O11" t="str">
        <f>+VLOOKUP(F11,'BD LP'!B:C,2,0)</f>
        <v>104543910-C05</v>
      </c>
      <c r="Q11" t="str">
        <f>+VLOOKUP(F11,'BD LP'!B:K,10,0)</f>
        <v>UN</v>
      </c>
      <c r="R11" t="b">
        <f t="shared" si="0"/>
        <v>1</v>
      </c>
      <c r="S11">
        <f>+VLOOKUP(F11,'[1]BD MES'!$D$2:$K$1048576,8,0)</f>
        <v>5</v>
      </c>
      <c r="T11" t="b">
        <f t="shared" si="1"/>
        <v>1</v>
      </c>
      <c r="V11" t="str">
        <f>+VLOOKUP(F11,MaestraLP3[[#All],[CÓDIGO]:[UMV]],8,0)</f>
        <v>CAMARON CRUDO PELADO 100/150 IQF 1 KG</v>
      </c>
    </row>
    <row r="12" spans="1:22" x14ac:dyDescent="0.35">
      <c r="A12" t="s">
        <v>3181</v>
      </c>
      <c r="B12">
        <v>2000</v>
      </c>
      <c r="D12" s="59" t="s">
        <v>3162</v>
      </c>
      <c r="F12" s="49">
        <v>104534670</v>
      </c>
      <c r="H12" s="60">
        <v>83000</v>
      </c>
      <c r="I12" t="s">
        <v>3182</v>
      </c>
      <c r="J12">
        <v>2</v>
      </c>
      <c r="K12" s="50" t="s">
        <v>50</v>
      </c>
      <c r="L12" t="s">
        <v>4724</v>
      </c>
      <c r="M12" t="s">
        <v>4725</v>
      </c>
      <c r="N12" s="39" t="s">
        <v>4708</v>
      </c>
      <c r="O12" t="str">
        <f>+VLOOKUP(F12,'BD LP'!B:C,2,0)</f>
        <v>104534670-C02</v>
      </c>
      <c r="Q12" t="str">
        <f>+VLOOKUP(F12,'BD LP'!B:K,10,0)</f>
        <v>UN</v>
      </c>
      <c r="R12" t="b">
        <f t="shared" si="0"/>
        <v>1</v>
      </c>
      <c r="S12">
        <f>+VLOOKUP(F12,'[1]BD MES'!$D$2:$K$1048576,8,0)</f>
        <v>2</v>
      </c>
      <c r="T12" t="b">
        <f t="shared" si="1"/>
        <v>1</v>
      </c>
      <c r="V12" t="str">
        <f>+VLOOKUP(F12,MaestraLP3[[#All],[CÓDIGO]:[UMV]],8,0)</f>
        <v>REINETA FILETE 100-400g IQF</v>
      </c>
    </row>
    <row r="13" spans="1:22" x14ac:dyDescent="0.35">
      <c r="A13" t="s">
        <v>3181</v>
      </c>
      <c r="B13">
        <v>2000</v>
      </c>
      <c r="D13" s="59" t="s">
        <v>3162</v>
      </c>
      <c r="F13" s="39">
        <v>104516330</v>
      </c>
      <c r="H13" s="60">
        <v>49000</v>
      </c>
      <c r="I13" t="s">
        <v>3182</v>
      </c>
      <c r="J13">
        <v>10</v>
      </c>
      <c r="K13" s="50" t="s">
        <v>77</v>
      </c>
      <c r="L13" t="s">
        <v>4724</v>
      </c>
      <c r="M13" t="s">
        <v>4725</v>
      </c>
      <c r="N13" s="39" t="s">
        <v>4708</v>
      </c>
      <c r="O13" t="str">
        <f>+VLOOKUP(F13,'BD LP'!B:C,2,0)</f>
        <v>104516330-C10</v>
      </c>
      <c r="Q13" t="str">
        <f>+VLOOKUP(F13,'BD LP'!B:K,10,0)</f>
        <v>KG</v>
      </c>
      <c r="R13" t="b">
        <f t="shared" si="0"/>
        <v>1</v>
      </c>
      <c r="S13">
        <f>+VLOOKUP(F13,'[1]BD MES'!$D$2:$K$1048576,8,0)</f>
        <v>10</v>
      </c>
      <c r="T13" t="b">
        <f t="shared" si="1"/>
        <v>1</v>
      </c>
      <c r="V13" t="str">
        <f>+VLOOKUP(F13,MaestraLP3[[#All],[CÓDIGO]:[UMV]],8,0)</f>
        <v>CAMARON COCIDO PELADO 100/200  QF 1 KG</v>
      </c>
    </row>
    <row r="14" spans="1:22" x14ac:dyDescent="0.35">
      <c r="A14" t="s">
        <v>3181</v>
      </c>
      <c r="B14">
        <v>2000</v>
      </c>
      <c r="D14" s="59" t="s">
        <v>3162</v>
      </c>
      <c r="F14" s="39">
        <v>104545120</v>
      </c>
      <c r="H14" s="60">
        <v>67900</v>
      </c>
      <c r="I14" t="s">
        <v>3182</v>
      </c>
      <c r="J14">
        <v>20</v>
      </c>
      <c r="K14" s="50" t="s">
        <v>50</v>
      </c>
      <c r="L14" t="s">
        <v>4724</v>
      </c>
      <c r="M14" t="s">
        <v>4725</v>
      </c>
      <c r="N14" s="39" t="s">
        <v>4708</v>
      </c>
      <c r="O14" t="str">
        <f>+VLOOKUP(F14,'BD LP'!B:C,2,0)</f>
        <v>104545120-C20</v>
      </c>
      <c r="Q14" t="str">
        <f>+VLOOKUP(F14,'BD LP'!B:K,10,0)</f>
        <v>UN</v>
      </c>
      <c r="R14" t="b">
        <f t="shared" si="0"/>
        <v>1</v>
      </c>
      <c r="S14">
        <f>+VLOOKUP(F14,'[1]BD MES'!$D$2:$K$1048576,8,0)</f>
        <v>20</v>
      </c>
      <c r="T14" t="b">
        <f t="shared" si="1"/>
        <v>1</v>
      </c>
      <c r="V14" t="str">
        <f>+VLOOKUP(F14,MaestraLP3[[#All],[CÓDIGO]:[UMV]],8,0)</f>
        <v>QUESO QUATTROCENTO 150 GR</v>
      </c>
    </row>
    <row r="15" spans="1:22" x14ac:dyDescent="0.35">
      <c r="A15" t="s">
        <v>3181</v>
      </c>
      <c r="B15">
        <v>2000</v>
      </c>
      <c r="D15" s="59" t="s">
        <v>3162</v>
      </c>
      <c r="F15" s="39">
        <v>104541760</v>
      </c>
      <c r="H15" s="60">
        <v>105000</v>
      </c>
      <c r="I15" t="s">
        <v>3182</v>
      </c>
      <c r="J15">
        <v>10</v>
      </c>
      <c r="K15" s="50" t="s">
        <v>50</v>
      </c>
      <c r="L15" t="s">
        <v>4724</v>
      </c>
      <c r="M15" t="s">
        <v>4725</v>
      </c>
      <c r="N15" s="39" t="s">
        <v>4708</v>
      </c>
      <c r="O15" t="str">
        <f>+VLOOKUP(F15,'BD LP'!B:C,2,0)</f>
        <v>104541760-C10</v>
      </c>
      <c r="Q15" t="str">
        <f>+VLOOKUP(F15,'BD LP'!B:K,10,0)</f>
        <v>UN</v>
      </c>
      <c r="R15" t="b">
        <f t="shared" si="0"/>
        <v>1</v>
      </c>
      <c r="S15">
        <f>+VLOOKUP(F15,'[1]BD MES'!$D$2:$K$1048576,8,0)</f>
        <v>10</v>
      </c>
      <c r="T15" t="b">
        <f t="shared" si="1"/>
        <v>1</v>
      </c>
      <c r="V15" t="str">
        <f>+VLOOKUP(F15,MaestraLP3[[#All],[CÓDIGO]:[UMV]],8,0)</f>
        <v>QUESO CREMA RENY PICOT IMP 1,36 kg</v>
      </c>
    </row>
    <row r="16" spans="1:22" x14ac:dyDescent="0.35">
      <c r="A16" t="s">
        <v>3181</v>
      </c>
      <c r="B16">
        <v>2000</v>
      </c>
      <c r="D16" s="59" t="s">
        <v>3162</v>
      </c>
      <c r="F16" s="39">
        <v>104539820</v>
      </c>
      <c r="H16" s="60">
        <v>9990</v>
      </c>
      <c r="I16" t="s">
        <v>3182</v>
      </c>
      <c r="J16">
        <v>1</v>
      </c>
      <c r="K16" s="50" t="s">
        <v>77</v>
      </c>
      <c r="L16" t="s">
        <v>4724</v>
      </c>
      <c r="M16" t="s">
        <v>4725</v>
      </c>
      <c r="N16" s="39" t="s">
        <v>4708</v>
      </c>
      <c r="O16" t="str">
        <f>+VLOOKUP(F16,'BD LP'!B:C,2,0)</f>
        <v>104539820-KG</v>
      </c>
      <c r="Q16" t="str">
        <f>+VLOOKUP(F16,'BD LP'!B:K,10,0)</f>
        <v>KG</v>
      </c>
      <c r="R16" t="b">
        <f t="shared" si="0"/>
        <v>1</v>
      </c>
      <c r="S16">
        <f>+VLOOKUP(F16,'[1]BD MES'!$D$2:$K$1048576,8,0)</f>
        <v>1</v>
      </c>
      <c r="T16" t="b">
        <f t="shared" si="1"/>
        <v>1</v>
      </c>
      <c r="V16" t="str">
        <f>+VLOOKUP(F16,MaestraLP3[[#All],[CÓDIGO]:[UMV]],8,0)</f>
        <v>PUNTA PICANA CAT V CONG  CHILE</v>
      </c>
    </row>
    <row r="17" spans="1:22" x14ac:dyDescent="0.35">
      <c r="A17" t="s">
        <v>3181</v>
      </c>
      <c r="B17">
        <v>2000</v>
      </c>
      <c r="D17" s="59" t="s">
        <v>3162</v>
      </c>
      <c r="F17" s="39">
        <v>104539790</v>
      </c>
      <c r="H17" s="60">
        <v>10590</v>
      </c>
      <c r="I17" t="s">
        <v>3182</v>
      </c>
      <c r="J17">
        <v>1</v>
      </c>
      <c r="K17" s="50" t="s">
        <v>77</v>
      </c>
      <c r="L17" t="s">
        <v>4724</v>
      </c>
      <c r="M17" t="s">
        <v>4725</v>
      </c>
      <c r="N17" s="39" t="s">
        <v>4708</v>
      </c>
      <c r="O17" t="str">
        <f>+VLOOKUP(F17,'BD LP'!B:C,2,0)</f>
        <v>104539790-KG</v>
      </c>
      <c r="Q17" t="str">
        <f>+VLOOKUP(F17,'BD LP'!B:K,10,0)</f>
        <v>KG</v>
      </c>
      <c r="R17" t="b">
        <f t="shared" si="0"/>
        <v>1</v>
      </c>
      <c r="S17">
        <f>+VLOOKUP(F17,'[1]BD MES'!$D$2:$K$1048576,8,0)</f>
        <v>1</v>
      </c>
      <c r="T17" t="b">
        <f t="shared" si="1"/>
        <v>1</v>
      </c>
      <c r="V17" t="str">
        <f>+VLOOKUP(F17,MaestraLP3[[#All],[CÓDIGO]:[UMV]],8,0)</f>
        <v>ASADO DE TIRA TROZO  CAT V CONG  CHILE</v>
      </c>
    </row>
    <row r="18" spans="1:22" x14ac:dyDescent="0.35">
      <c r="A18" t="s">
        <v>3181</v>
      </c>
      <c r="B18">
        <v>2000</v>
      </c>
      <c r="D18" s="59" t="s">
        <v>3162</v>
      </c>
      <c r="F18" s="39">
        <v>101600020</v>
      </c>
      <c r="H18" s="60">
        <v>117000</v>
      </c>
      <c r="I18" t="s">
        <v>3182</v>
      </c>
      <c r="J18">
        <v>12</v>
      </c>
      <c r="K18" s="50" t="s">
        <v>50</v>
      </c>
      <c r="L18" t="s">
        <v>4724</v>
      </c>
      <c r="M18" t="s">
        <v>4725</v>
      </c>
      <c r="N18" s="39" t="s">
        <v>33</v>
      </c>
      <c r="O18" t="str">
        <f>+VLOOKUP(F18,'BD LP'!B:C,2,0)</f>
        <v>101600020-C12</v>
      </c>
      <c r="Q18" t="str">
        <f>+VLOOKUP(F18,'BD LP'!B:K,10,0)</f>
        <v>UN</v>
      </c>
      <c r="R18" t="b">
        <f t="shared" si="0"/>
        <v>1</v>
      </c>
      <c r="S18">
        <f>+VLOOKUP(F18,'[1]BD MES'!$D$2:$K$1048576,8,0)</f>
        <v>12</v>
      </c>
      <c r="T18" t="b">
        <f t="shared" si="1"/>
        <v>1</v>
      </c>
      <c r="V18" t="str">
        <f>+VLOOKUP(F18,MaestraLP3[[#All],[CÓDIGO]:[UMV]],8,0)</f>
        <v>CAFE CREMA E GUSTO TARRO LAVAZZA 250 g</v>
      </c>
    </row>
    <row r="19" spans="1:22" x14ac:dyDescent="0.35">
      <c r="A19" t="s">
        <v>3181</v>
      </c>
      <c r="B19">
        <v>2000</v>
      </c>
      <c r="D19" s="59" t="s">
        <v>3162</v>
      </c>
      <c r="F19" s="39">
        <v>101600051</v>
      </c>
      <c r="H19" s="60">
        <v>121500</v>
      </c>
      <c r="I19" t="s">
        <v>3182</v>
      </c>
      <c r="J19">
        <v>12</v>
      </c>
      <c r="K19" s="50" t="s">
        <v>50</v>
      </c>
      <c r="L19" t="s">
        <v>4724</v>
      </c>
      <c r="M19" t="s">
        <v>4725</v>
      </c>
      <c r="N19" s="39" t="s">
        <v>33</v>
      </c>
      <c r="O19" t="str">
        <f>+VLOOKUP(F19,'BD LP'!B:C,2,0)</f>
        <v>101600051-C12</v>
      </c>
      <c r="Q19" t="str">
        <f>+VLOOKUP(F19,'BD LP'!B:K,10,0)</f>
        <v>UN</v>
      </c>
      <c r="R19" t="b">
        <f t="shared" si="0"/>
        <v>1</v>
      </c>
      <c r="S19">
        <f>+VLOOKUP(F19,'[1]BD MES'!$D$2:$K$1048576,8,0)</f>
        <v>12</v>
      </c>
      <c r="T19" t="b">
        <f t="shared" si="1"/>
        <v>1</v>
      </c>
      <c r="V19" t="str">
        <f>+VLOOKUP(F19,MaestraLP3[[#All],[CÓDIGO]:[UMV]],8,0)</f>
        <v>CAFÉ DESCAFEINADO LAVAZZA 250 g</v>
      </c>
    </row>
    <row r="20" spans="1:22" x14ac:dyDescent="0.35">
      <c r="A20" t="s">
        <v>3181</v>
      </c>
      <c r="B20">
        <v>2000</v>
      </c>
      <c r="D20" s="59" t="s">
        <v>3162</v>
      </c>
      <c r="F20" s="39">
        <v>101600036</v>
      </c>
      <c r="H20" s="60">
        <v>61998</v>
      </c>
      <c r="I20" t="s">
        <v>3182</v>
      </c>
      <c r="J20">
        <v>6</v>
      </c>
      <c r="K20" s="50" t="s">
        <v>50</v>
      </c>
      <c r="L20" t="s">
        <v>4724</v>
      </c>
      <c r="M20" t="s">
        <v>4725</v>
      </c>
      <c r="N20" s="39" t="s">
        <v>33</v>
      </c>
      <c r="O20" t="str">
        <f>+VLOOKUP(F20,'BD LP'!B:C,2,0)</f>
        <v>101600036-C06</v>
      </c>
      <c r="Q20" t="str">
        <f>+VLOOKUP(F20,'BD LP'!B:K,10,0)</f>
        <v>UN</v>
      </c>
      <c r="R20" t="b">
        <f t="shared" si="0"/>
        <v>1</v>
      </c>
      <c r="S20">
        <f>+VLOOKUP(F20,'[1]BD MES'!$D$2:$K$1048576,8,0)</f>
        <v>6</v>
      </c>
      <c r="T20" t="b">
        <f t="shared" si="1"/>
        <v>1</v>
      </c>
      <c r="V20" t="str">
        <f>+VLOOKUP(F20,MaestraLP3[[#All],[CÓDIGO]:[UMV]],8,0)</f>
        <v>CAFÉ MOLIDO TIERRA BIO 180 g</v>
      </c>
    </row>
    <row r="21" spans="1:22" x14ac:dyDescent="0.35">
      <c r="A21" t="s">
        <v>3181</v>
      </c>
      <c r="B21">
        <v>2000</v>
      </c>
      <c r="D21" s="59" t="s">
        <v>3162</v>
      </c>
      <c r="F21" s="39">
        <v>101600038</v>
      </c>
      <c r="H21" s="60">
        <v>61998</v>
      </c>
      <c r="I21" t="s">
        <v>3182</v>
      </c>
      <c r="J21">
        <v>6</v>
      </c>
      <c r="K21" s="50" t="s">
        <v>50</v>
      </c>
      <c r="L21" t="s">
        <v>4724</v>
      </c>
      <c r="M21" t="s">
        <v>4725</v>
      </c>
      <c r="N21" s="39" t="s">
        <v>33</v>
      </c>
      <c r="O21" t="str">
        <f>+VLOOKUP(F21,'BD LP'!B:C,2,0)</f>
        <v>101600038-C06</v>
      </c>
      <c r="Q21" t="str">
        <f>+VLOOKUP(F21,'BD LP'!B:K,10,0)</f>
        <v>UN</v>
      </c>
      <c r="R21" t="b">
        <f t="shared" si="0"/>
        <v>1</v>
      </c>
      <c r="S21">
        <f>+VLOOKUP(F21,'[1]BD MES'!$D$2:$K$1048576,8,0)</f>
        <v>6</v>
      </c>
      <c r="T21" t="b">
        <f t="shared" si="1"/>
        <v>1</v>
      </c>
      <c r="V21" t="str">
        <f>+VLOOKUP(F21,MaestraLP3[[#All],[CÓDIGO]:[UMV]],8,0)</f>
        <v>CAFÉ MOLIDO TIERRA FOR AFRICA 180g</v>
      </c>
    </row>
    <row r="22" spans="1:22" x14ac:dyDescent="0.35">
      <c r="A22" t="s">
        <v>3181</v>
      </c>
      <c r="B22">
        <v>2000</v>
      </c>
      <c r="D22" s="59" t="s">
        <v>3162</v>
      </c>
      <c r="F22" s="39">
        <v>101600062</v>
      </c>
      <c r="H22" s="60">
        <v>61998</v>
      </c>
      <c r="I22" t="s">
        <v>3182</v>
      </c>
      <c r="J22">
        <v>6</v>
      </c>
      <c r="K22" s="50" t="s">
        <v>50</v>
      </c>
      <c r="L22" t="s">
        <v>4724</v>
      </c>
      <c r="M22" t="s">
        <v>4725</v>
      </c>
      <c r="N22" s="39" t="s">
        <v>33</v>
      </c>
      <c r="O22" t="str">
        <f>+VLOOKUP(F22,'BD LP'!B:C,2,0)</f>
        <v>101600062-C06</v>
      </c>
      <c r="Q22" t="str">
        <f>+VLOOKUP(F22,'BD LP'!B:K,10,0)</f>
        <v>UN</v>
      </c>
      <c r="R22" t="b">
        <f t="shared" si="0"/>
        <v>1</v>
      </c>
      <c r="S22">
        <f>+VLOOKUP(F22,'[1]BD MES'!$D$2:$K$1048576,8,0)</f>
        <v>6</v>
      </c>
      <c r="T22" t="b">
        <f t="shared" si="1"/>
        <v>1</v>
      </c>
      <c r="V22" t="str">
        <f>+VLOOKUP(F22,MaestraLP3[[#All],[CÓDIGO]:[UMV]],8,0)</f>
        <v>CAFÉ MOLIDO TIERRA FOR CUBA 180g</v>
      </c>
    </row>
    <row r="23" spans="1:22" x14ac:dyDescent="0.35">
      <c r="A23" t="s">
        <v>3181</v>
      </c>
      <c r="B23">
        <v>2000</v>
      </c>
      <c r="D23" s="59" t="s">
        <v>3162</v>
      </c>
      <c r="F23" s="39">
        <v>101600050</v>
      </c>
      <c r="H23" s="60">
        <v>121500</v>
      </c>
      <c r="I23" t="s">
        <v>3182</v>
      </c>
      <c r="J23">
        <v>12</v>
      </c>
      <c r="K23" s="50" t="s">
        <v>50</v>
      </c>
      <c r="L23" t="s">
        <v>4724</v>
      </c>
      <c r="M23" t="s">
        <v>4725</v>
      </c>
      <c r="N23" s="39" t="s">
        <v>33</v>
      </c>
      <c r="O23" t="str">
        <f>+VLOOKUP(F23,'BD LP'!B:C,2,0)</f>
        <v>101600050-C12</v>
      </c>
      <c r="Q23" t="str">
        <f>+VLOOKUP(F23,'BD LP'!B:K,10,0)</f>
        <v>UN</v>
      </c>
      <c r="R23" t="b">
        <f t="shared" si="0"/>
        <v>1</v>
      </c>
      <c r="S23">
        <f>+VLOOKUP(F23,'[1]BD MES'!$D$2:$K$1048576,8,0)</f>
        <v>12</v>
      </c>
      <c r="T23" t="b">
        <f t="shared" si="1"/>
        <v>1</v>
      </c>
      <c r="V23" t="str">
        <f>+VLOOKUP(F23,MaestraLP3[[#All],[CÓDIGO]:[UMV]],8,0)</f>
        <v>QUALITA ORO TARRO LAVAZZA 250 g</v>
      </c>
    </row>
    <row r="24" spans="1:22" x14ac:dyDescent="0.35">
      <c r="A24" t="s">
        <v>3181</v>
      </c>
      <c r="B24">
        <v>2000</v>
      </c>
      <c r="D24" s="59" t="s">
        <v>3162</v>
      </c>
      <c r="F24" s="39">
        <v>101600070</v>
      </c>
      <c r="H24" s="60">
        <v>39990</v>
      </c>
      <c r="I24" t="s">
        <v>3182</v>
      </c>
      <c r="J24">
        <v>6</v>
      </c>
      <c r="K24" s="50" t="s">
        <v>50</v>
      </c>
      <c r="L24" t="s">
        <v>4724</v>
      </c>
      <c r="M24" t="s">
        <v>4725</v>
      </c>
      <c r="N24" s="39" t="s">
        <v>33</v>
      </c>
      <c r="O24" t="str">
        <f>+VLOOKUP(F24,'BD LP'!B:C,2,0)</f>
        <v>101600070-C06</v>
      </c>
      <c r="Q24" t="str">
        <f>+VLOOKUP(F24,'BD LP'!B:K,10,0)</f>
        <v>UN</v>
      </c>
      <c r="R24" t="b">
        <f t="shared" si="0"/>
        <v>1</v>
      </c>
      <c r="S24">
        <f>+VLOOKUP(F24,'[1]BD MES'!$D$2:$K$1048576,8,0)</f>
        <v>6</v>
      </c>
      <c r="T24" t="b">
        <f t="shared" si="1"/>
        <v>1</v>
      </c>
      <c r="V24" t="str">
        <f>+VLOOKUP(F24,MaestraLP3[[#All],[CÓDIGO]:[UMV]],8,0)</f>
        <v>CAFE PRONTISSIMO CLASI LATA LAVAZZA 95 g</v>
      </c>
    </row>
    <row r="25" spans="1:22" x14ac:dyDescent="0.35">
      <c r="A25" t="s">
        <v>3181</v>
      </c>
      <c r="B25">
        <v>2000</v>
      </c>
      <c r="D25" s="59" t="s">
        <v>3162</v>
      </c>
      <c r="F25" s="39">
        <v>101600041</v>
      </c>
      <c r="H25" s="60">
        <v>41930</v>
      </c>
      <c r="I25" t="s">
        <v>3182</v>
      </c>
      <c r="J25">
        <v>10</v>
      </c>
      <c r="K25" s="50" t="s">
        <v>50</v>
      </c>
      <c r="L25" t="s">
        <v>4724</v>
      </c>
      <c r="M25" t="s">
        <v>4725</v>
      </c>
      <c r="N25" s="39" t="s">
        <v>33</v>
      </c>
      <c r="O25" t="str">
        <f>+VLOOKUP(F25,'BD LP'!B:C,2,0)</f>
        <v>101600041-C10</v>
      </c>
      <c r="Q25" t="str">
        <f>+VLOOKUP(F25,'BD LP'!B:K,10,0)</f>
        <v>UN</v>
      </c>
      <c r="R25" t="b">
        <f t="shared" si="0"/>
        <v>1</v>
      </c>
      <c r="S25">
        <f>+VLOOKUP(F25,'[1]BD MES'!$D$2:$K$1048576,8,0)</f>
        <v>10</v>
      </c>
      <c r="T25" t="b">
        <f t="shared" si="1"/>
        <v>1</v>
      </c>
      <c r="V25" t="str">
        <f>+VLOOKUP(F25,MaestraLP3[[#All],[CÓDIGO]:[UMV]],8,0)</f>
        <v>CAPSULA ESPRESSO CLASSICO LAVAZZA 57 g</v>
      </c>
    </row>
    <row r="26" spans="1:22" x14ac:dyDescent="0.35">
      <c r="A26" t="s">
        <v>3181</v>
      </c>
      <c r="B26">
        <v>2000</v>
      </c>
      <c r="D26" s="59" t="s">
        <v>3162</v>
      </c>
      <c r="F26" s="39">
        <v>101600042</v>
      </c>
      <c r="H26" s="60">
        <v>41930</v>
      </c>
      <c r="I26" t="s">
        <v>3182</v>
      </c>
      <c r="J26">
        <v>10</v>
      </c>
      <c r="K26" s="50" t="s">
        <v>50</v>
      </c>
      <c r="L26" t="s">
        <v>4724</v>
      </c>
      <c r="M26" t="s">
        <v>4725</v>
      </c>
      <c r="N26" s="39" t="s">
        <v>33</v>
      </c>
      <c r="O26" t="str">
        <f>+VLOOKUP(F26,'BD LP'!B:C,2,0)</f>
        <v>101600042-C10</v>
      </c>
      <c r="Q26" t="str">
        <f>+VLOOKUP(F26,'BD LP'!B:K,10,0)</f>
        <v>UN</v>
      </c>
      <c r="R26" t="b">
        <f t="shared" si="0"/>
        <v>1</v>
      </c>
      <c r="S26">
        <f>+VLOOKUP(F26,'[1]BD MES'!$D$2:$K$1048576,8,0)</f>
        <v>10</v>
      </c>
      <c r="T26" t="b">
        <f t="shared" si="1"/>
        <v>1</v>
      </c>
      <c r="V26" t="str">
        <f>+VLOOKUP(F26,MaestraLP3[[#All],[CÓDIGO]:[UMV]],8,0)</f>
        <v>CAPSULA ESPRESSO INTENSO LAVAZZA 57 g</v>
      </c>
    </row>
    <row r="27" spans="1:22" x14ac:dyDescent="0.35">
      <c r="A27" t="s">
        <v>3181</v>
      </c>
      <c r="B27">
        <v>2000</v>
      </c>
      <c r="D27" s="59" t="s">
        <v>3162</v>
      </c>
      <c r="F27" s="39">
        <v>101600043</v>
      </c>
      <c r="H27" s="60">
        <v>41930</v>
      </c>
      <c r="I27" t="s">
        <v>3182</v>
      </c>
      <c r="J27">
        <v>10</v>
      </c>
      <c r="K27" s="50" t="s">
        <v>50</v>
      </c>
      <c r="L27" t="s">
        <v>4724</v>
      </c>
      <c r="M27" t="s">
        <v>4725</v>
      </c>
      <c r="N27" s="39" t="s">
        <v>33</v>
      </c>
      <c r="O27" t="str">
        <f>+VLOOKUP(F27,'BD LP'!B:C,2,0)</f>
        <v>101600043-C10</v>
      </c>
      <c r="Q27" t="str">
        <f>+VLOOKUP(F27,'BD LP'!B:K,10,0)</f>
        <v>UN</v>
      </c>
      <c r="R27" t="b">
        <f t="shared" si="0"/>
        <v>1</v>
      </c>
      <c r="S27">
        <f>+VLOOKUP(F27,'[1]BD MES'!$D$2:$K$1048576,8,0)</f>
        <v>10</v>
      </c>
      <c r="T27" t="b">
        <f t="shared" si="1"/>
        <v>1</v>
      </c>
      <c r="V27" t="str">
        <f>+VLOOKUP(F27,MaestraLP3[[#All],[CÓDIGO]:[UMV]],8,0)</f>
        <v>CAPSULA ESPRESSO QUALITA ORO LAVAZZA 55g</v>
      </c>
    </row>
    <row r="28" spans="1:22" x14ac:dyDescent="0.35">
      <c r="A28" t="s">
        <v>3181</v>
      </c>
      <c r="B28">
        <v>2000</v>
      </c>
      <c r="D28" s="59" t="s">
        <v>3162</v>
      </c>
      <c r="F28" s="39">
        <v>101500120</v>
      </c>
      <c r="H28" s="60">
        <v>45500</v>
      </c>
      <c r="I28" t="s">
        <v>3182</v>
      </c>
      <c r="J28">
        <v>6</v>
      </c>
      <c r="K28" s="50" t="s">
        <v>50</v>
      </c>
      <c r="L28" t="s">
        <v>4724</v>
      </c>
      <c r="M28" t="s">
        <v>4725</v>
      </c>
      <c r="N28" s="39" t="s">
        <v>33</v>
      </c>
      <c r="O28" t="str">
        <f>+VLOOKUP(F28,'BD LP'!B:C,2,0)</f>
        <v>101500120-C06</v>
      </c>
      <c r="Q28" t="str">
        <f>+VLOOKUP(F28,'BD LP'!B:K,10,0)</f>
        <v>UN</v>
      </c>
      <c r="R28" t="b">
        <f t="shared" si="0"/>
        <v>1</v>
      </c>
      <c r="S28">
        <f>+VLOOKUP(F28,'[1]BD MES'!$D$2:$K$1048576,8,0)</f>
        <v>6</v>
      </c>
      <c r="T28" t="b">
        <f t="shared" si="1"/>
        <v>1</v>
      </c>
      <c r="V28" t="str">
        <f>+VLOOKUP(F28,MaestraLP3[[#All],[CÓDIGO]:[UMV]],8,0)</f>
        <v>CHAMPIÑON LAMINADO ZANAFOODS 2,84 kg</v>
      </c>
    </row>
    <row r="29" spans="1:22" x14ac:dyDescent="0.35">
      <c r="A29" t="s">
        <v>3181</v>
      </c>
      <c r="B29">
        <v>2000</v>
      </c>
      <c r="D29" s="59" t="s">
        <v>3162</v>
      </c>
      <c r="F29" s="39">
        <v>104512160</v>
      </c>
      <c r="H29" s="60">
        <v>32000</v>
      </c>
      <c r="I29" t="s">
        <v>3182</v>
      </c>
      <c r="J29">
        <v>10</v>
      </c>
      <c r="K29" s="50" t="s">
        <v>50</v>
      </c>
      <c r="L29" t="s">
        <v>4724</v>
      </c>
      <c r="M29" t="s">
        <v>4725</v>
      </c>
      <c r="N29" s="39" t="s">
        <v>33</v>
      </c>
      <c r="O29" t="str">
        <f>+VLOOKUP(F29,'BD LP'!B:C,2,0)</f>
        <v>104512160-C10</v>
      </c>
      <c r="Q29" t="str">
        <f>+VLOOKUP(F29,'BD LP'!B:K,10,0)</f>
        <v>UN</v>
      </c>
      <c r="R29" t="b">
        <f t="shared" si="0"/>
        <v>1</v>
      </c>
      <c r="S29">
        <f>+VLOOKUP(F29,'[1]BD MES'!$D$2:$K$1048576,8,0)</f>
        <v>10</v>
      </c>
      <c r="T29" t="b">
        <f t="shared" si="1"/>
        <v>1</v>
      </c>
      <c r="V29" t="str">
        <f>+VLOOKUP(F29,MaestraLP3[[#All],[CÓDIGO]:[UMV]],8,0)</f>
        <v>TORTILLAS PANCHO VILLA 28 cm 12 uds.</v>
      </c>
    </row>
    <row r="30" spans="1:22" x14ac:dyDescent="0.35">
      <c r="A30" t="s">
        <v>3181</v>
      </c>
      <c r="B30">
        <v>2000</v>
      </c>
      <c r="D30" s="59" t="s">
        <v>3162</v>
      </c>
      <c r="F30" s="39">
        <v>104533810</v>
      </c>
      <c r="H30" s="60">
        <v>1290</v>
      </c>
      <c r="I30" t="s">
        <v>3182</v>
      </c>
      <c r="J30">
        <v>1</v>
      </c>
      <c r="K30" s="50" t="s">
        <v>77</v>
      </c>
      <c r="L30" t="s">
        <v>4724</v>
      </c>
      <c r="M30" t="s">
        <v>4725</v>
      </c>
      <c r="N30" s="39" t="s">
        <v>33</v>
      </c>
      <c r="O30" t="str">
        <f>+VLOOKUP(F30,'BD LP'!B:C,2,0)</f>
        <v>104533810-KG</v>
      </c>
      <c r="Q30" t="str">
        <f>+VLOOKUP(F30,'BD LP'!B:K,10,0)</f>
        <v>KG</v>
      </c>
      <c r="R30" t="b">
        <f t="shared" si="0"/>
        <v>1</v>
      </c>
      <c r="S30">
        <f>+VLOOKUP(F30,'[1]BD MES'!$D$2:$K$1048576,8,0)</f>
        <v>1</v>
      </c>
      <c r="T30" t="b">
        <f t="shared" si="1"/>
        <v>1</v>
      </c>
      <c r="V30" t="str">
        <f>+VLOOKUP(F30,MaestraLP3[[#All],[CÓDIGO]:[UMV]],8,0)</f>
        <v>TROZO CHULETA DE CERDO CJ 5 KG</v>
      </c>
    </row>
    <row r="31" spans="1:22" x14ac:dyDescent="0.35">
      <c r="A31" t="s">
        <v>3181</v>
      </c>
      <c r="B31">
        <v>2000</v>
      </c>
      <c r="D31" s="59" t="s">
        <v>3162</v>
      </c>
      <c r="F31" s="39">
        <v>104547530</v>
      </c>
      <c r="H31" s="60">
        <v>10690</v>
      </c>
      <c r="I31" t="s">
        <v>3182</v>
      </c>
      <c r="J31">
        <v>1</v>
      </c>
      <c r="K31" s="50" t="s">
        <v>77</v>
      </c>
      <c r="L31" t="s">
        <v>4724</v>
      </c>
      <c r="M31" t="s">
        <v>4725</v>
      </c>
      <c r="N31" s="39" t="s">
        <v>33</v>
      </c>
      <c r="O31" t="str">
        <f>+VLOOKUP(F31,'BD LP'!B:C,2,0)</f>
        <v>104547530-KG</v>
      </c>
      <c r="Q31" t="str">
        <f>+VLOOKUP(F31,'BD LP'!B:K,10,0)</f>
        <v>KG</v>
      </c>
      <c r="R31" t="b">
        <f t="shared" si="0"/>
        <v>1</v>
      </c>
      <c r="S31">
        <f>+VLOOKUP(F31,'[1]BD MES'!$D$2:$K$1048576,8,0)</f>
        <v>1</v>
      </c>
      <c r="T31" t="b">
        <f t="shared" si="1"/>
        <v>1</v>
      </c>
      <c r="V31" t="str">
        <f>+VLOOKUP(F31,MaestraLP3[[#All],[CÓDIGO]:[UMV]],8,0)</f>
        <v>HAMBURGUESA CAB FLOWPACK</v>
      </c>
    </row>
    <row r="32" spans="1:22" x14ac:dyDescent="0.35">
      <c r="A32" t="s">
        <v>3181</v>
      </c>
      <c r="B32">
        <v>2000</v>
      </c>
      <c r="D32" s="59" t="s">
        <v>3162</v>
      </c>
      <c r="F32" s="39">
        <v>104542640</v>
      </c>
      <c r="H32" s="60">
        <v>196900</v>
      </c>
      <c r="I32" t="s">
        <v>3182</v>
      </c>
      <c r="J32">
        <v>12</v>
      </c>
      <c r="K32" s="50" t="s">
        <v>50</v>
      </c>
      <c r="L32" t="s">
        <v>4724</v>
      </c>
      <c r="M32" t="s">
        <v>4725</v>
      </c>
      <c r="N32" s="39" t="s">
        <v>33</v>
      </c>
      <c r="O32" t="str">
        <f>+VLOOKUP(F32,'BD LP'!B:C,2,0)</f>
        <v>104542640-C12</v>
      </c>
      <c r="Q32" t="str">
        <f>+VLOOKUP(F32,'BD LP'!B:K,10,0)</f>
        <v>UN</v>
      </c>
      <c r="R32" t="b">
        <f t="shared" si="0"/>
        <v>1</v>
      </c>
      <c r="S32">
        <f>+VLOOKUP(F32,'[1]BD MES'!$D$2:$K$1048576,8,0)</f>
        <v>12</v>
      </c>
      <c r="T32" t="b">
        <f t="shared" si="1"/>
        <v>1</v>
      </c>
      <c r="V32" t="str">
        <f>+VLOOKUP(F32,MaestraLP3[[#All],[CÓDIGO]:[UMV]],8,0)</f>
        <v>MOLIDA VACUNO 80/20 CAB 3 LBS</v>
      </c>
    </row>
    <row r="33" spans="1:22" x14ac:dyDescent="0.35">
      <c r="A33" t="s">
        <v>3181</v>
      </c>
      <c r="B33">
        <v>2000</v>
      </c>
      <c r="D33" s="59" t="s">
        <v>3162</v>
      </c>
      <c r="F33" s="39">
        <v>104500540</v>
      </c>
      <c r="H33" s="60">
        <v>42000</v>
      </c>
      <c r="I33" t="s">
        <v>3182</v>
      </c>
      <c r="J33">
        <v>1</v>
      </c>
      <c r="K33" s="50" t="s">
        <v>77</v>
      </c>
      <c r="L33" t="s">
        <v>4724</v>
      </c>
      <c r="M33" t="s">
        <v>4725</v>
      </c>
      <c r="N33" s="39" t="s">
        <v>33</v>
      </c>
      <c r="O33" t="str">
        <f>+VLOOKUP(F33,'BD LP'!B:C,2,0)</f>
        <v>104500540-KG</v>
      </c>
      <c r="Q33" t="str">
        <f>+VLOOKUP(F33,'BD LP'!B:K,10,0)</f>
        <v>KG</v>
      </c>
      <c r="R33" t="b">
        <f t="shared" si="0"/>
        <v>1</v>
      </c>
      <c r="S33">
        <f>+VLOOKUP(F33,'[1]BD MES'!$D$2:$K$1048576,8,0)</f>
        <v>1</v>
      </c>
      <c r="T33" t="b">
        <f t="shared" si="1"/>
        <v>1</v>
      </c>
      <c r="V33" t="str">
        <f>+VLOOKUP(F33,MaestraLP3[[#All],[CÓDIGO]:[UMV]],8,0)</f>
        <v>FILETE CERTIFIED ANGUS BEEF</v>
      </c>
    </row>
    <row r="34" spans="1:22" x14ac:dyDescent="0.35">
      <c r="A34" t="s">
        <v>3181</v>
      </c>
      <c r="B34">
        <v>2000</v>
      </c>
      <c r="D34" s="59" t="s">
        <v>3162</v>
      </c>
      <c r="F34" s="39">
        <v>104529950</v>
      </c>
      <c r="H34" s="60">
        <v>32000</v>
      </c>
      <c r="I34" t="s">
        <v>3182</v>
      </c>
      <c r="J34">
        <v>1</v>
      </c>
      <c r="K34" s="50" t="s">
        <v>77</v>
      </c>
      <c r="L34" t="s">
        <v>4724</v>
      </c>
      <c r="M34" t="s">
        <v>4725</v>
      </c>
      <c r="N34" s="39" t="s">
        <v>33</v>
      </c>
      <c r="O34" t="str">
        <f>+VLOOKUP(F34,'BD LP'!B:C,2,0)</f>
        <v>104529950-KG</v>
      </c>
      <c r="Q34" t="str">
        <f>+VLOOKUP(F34,'BD LP'!B:K,10,0)</f>
        <v>KG</v>
      </c>
      <c r="R34" t="b">
        <f t="shared" si="0"/>
        <v>1</v>
      </c>
      <c r="S34">
        <f>+VLOOKUP(F34,'[1]BD MES'!$D$2:$K$1048576,8,0)</f>
        <v>1</v>
      </c>
      <c r="T34" t="b">
        <f t="shared" si="1"/>
        <v>1</v>
      </c>
      <c r="V34" t="str">
        <f>+VLOOKUP(F34,MaestraLP3[[#All],[CÓDIGO]:[UMV]],8,0)</f>
        <v>LOMO VETADO C/H STEAK CAB</v>
      </c>
    </row>
    <row r="35" spans="1:22" x14ac:dyDescent="0.35">
      <c r="A35" t="s">
        <v>3181</v>
      </c>
      <c r="B35">
        <v>2000</v>
      </c>
      <c r="D35" s="59" t="s">
        <v>3162</v>
      </c>
      <c r="F35" s="39">
        <v>104538130</v>
      </c>
      <c r="H35" s="60">
        <v>25000</v>
      </c>
      <c r="I35" t="s">
        <v>3182</v>
      </c>
      <c r="J35">
        <v>1</v>
      </c>
      <c r="K35" s="50" t="s">
        <v>77</v>
      </c>
      <c r="L35" t="s">
        <v>4724</v>
      </c>
      <c r="M35" t="s">
        <v>4725</v>
      </c>
      <c r="N35" s="39" t="s">
        <v>33</v>
      </c>
      <c r="O35" t="str">
        <f>+VLOOKUP(F35,'BD LP'!B:C,2,0)</f>
        <v>104538130-KG</v>
      </c>
      <c r="Q35" t="str">
        <f>+VLOOKUP(F35,'BD LP'!B:K,10,0)</f>
        <v>KG</v>
      </c>
      <c r="R35" t="b">
        <f t="shared" si="0"/>
        <v>1</v>
      </c>
      <c r="S35">
        <f>+VLOOKUP(F35,'[1]BD MES'!$D$2:$K$1048576,8,0)</f>
        <v>1</v>
      </c>
      <c r="T35" t="b">
        <f t="shared" si="1"/>
        <v>1</v>
      </c>
      <c r="V35" t="str">
        <f>+VLOOKUP(F35,MaestraLP3[[#All],[CÓDIGO]:[UMV]],8,0)</f>
        <v>ENTRECOT STEAK CERTIFIED ANGUS BEEF</v>
      </c>
    </row>
    <row r="36" spans="1:22" x14ac:dyDescent="0.35">
      <c r="A36" t="s">
        <v>3181</v>
      </c>
      <c r="B36">
        <v>2000</v>
      </c>
      <c r="D36" s="59" t="s">
        <v>3162</v>
      </c>
      <c r="F36" s="39">
        <v>104500690</v>
      </c>
      <c r="H36" s="60">
        <v>36000</v>
      </c>
      <c r="I36" t="s">
        <v>3182</v>
      </c>
      <c r="J36">
        <v>1</v>
      </c>
      <c r="K36" s="50" t="s">
        <v>77</v>
      </c>
      <c r="L36" t="s">
        <v>4724</v>
      </c>
      <c r="M36" t="s">
        <v>4725</v>
      </c>
      <c r="N36" s="39" t="s">
        <v>33</v>
      </c>
      <c r="O36" t="str">
        <f>+VLOOKUP(F36,'BD LP'!B:C,2,0)</f>
        <v>104500690-KG</v>
      </c>
      <c r="Q36" t="str">
        <f>+VLOOKUP(F36,'BD LP'!B:K,10,0)</f>
        <v>KG</v>
      </c>
      <c r="R36" t="b">
        <f t="shared" si="0"/>
        <v>1</v>
      </c>
      <c r="S36">
        <f>+VLOOKUP(F36,'[1]BD MES'!$D$2:$K$1048576,8,0)</f>
        <v>1</v>
      </c>
      <c r="T36" t="b">
        <f t="shared" si="1"/>
        <v>1</v>
      </c>
      <c r="V36" t="str">
        <f>+VLOOKUP(F36,MaestraLP3[[#All],[CÓDIGO]:[UMV]],8,0)</f>
        <v>LOMO LISO PRIME CERTIFIED ANGUS BEEF</v>
      </c>
    </row>
    <row r="37" spans="1:22" x14ac:dyDescent="0.35">
      <c r="A37" t="s">
        <v>3181</v>
      </c>
      <c r="B37">
        <v>2000</v>
      </c>
      <c r="D37" s="59" t="s">
        <v>3162</v>
      </c>
      <c r="F37" s="39">
        <v>104533520</v>
      </c>
      <c r="H37" s="60">
        <v>35000</v>
      </c>
      <c r="I37" t="s">
        <v>3182</v>
      </c>
      <c r="J37">
        <v>1</v>
      </c>
      <c r="K37" s="50" t="s">
        <v>77</v>
      </c>
      <c r="L37" t="s">
        <v>4724</v>
      </c>
      <c r="M37" t="s">
        <v>4725</v>
      </c>
      <c r="N37" s="39" t="s">
        <v>33</v>
      </c>
      <c r="O37" t="str">
        <f>+VLOOKUP(F37,'BD LP'!B:C,2,0)</f>
        <v>104533520-KG</v>
      </c>
      <c r="Q37" t="str">
        <f>+VLOOKUP(F37,'BD LP'!B:K,10,0)</f>
        <v>KG</v>
      </c>
      <c r="R37" t="b">
        <f t="shared" si="0"/>
        <v>1</v>
      </c>
      <c r="S37">
        <f>+VLOOKUP(F37,'[1]BD MES'!$D$2:$K$1048576,8,0)</f>
        <v>1</v>
      </c>
      <c r="T37" t="b">
        <f t="shared" si="1"/>
        <v>1</v>
      </c>
      <c r="V37" t="str">
        <f>+VLOOKUP(F37,MaestraLP3[[#All],[CÓDIGO]:[UMV]],8,0)</f>
        <v>LOMO LISO STEAK CERTIFIED ANGUS BEEF</v>
      </c>
    </row>
    <row r="38" spans="1:22" x14ac:dyDescent="0.35">
      <c r="A38" t="s">
        <v>3181</v>
      </c>
      <c r="B38">
        <v>2000</v>
      </c>
      <c r="D38" s="59" t="s">
        <v>3162</v>
      </c>
      <c r="F38" s="39">
        <v>104500570</v>
      </c>
      <c r="H38" s="60">
        <v>44000</v>
      </c>
      <c r="I38" t="s">
        <v>3182</v>
      </c>
      <c r="J38">
        <v>1</v>
      </c>
      <c r="K38" s="50" t="s">
        <v>77</v>
      </c>
      <c r="L38" t="s">
        <v>4724</v>
      </c>
      <c r="M38" t="s">
        <v>4725</v>
      </c>
      <c r="N38" s="39" t="s">
        <v>33</v>
      </c>
      <c r="O38" t="str">
        <f>+VLOOKUP(F38,'BD LP'!B:C,2,0)</f>
        <v>104500570-KG</v>
      </c>
      <c r="Q38" t="str">
        <f>+VLOOKUP(F38,'BD LP'!B:K,10,0)</f>
        <v>KG</v>
      </c>
      <c r="R38" t="b">
        <f t="shared" si="0"/>
        <v>1</v>
      </c>
      <c r="S38">
        <f>+VLOOKUP(F38,'[1]BD MES'!$D$2:$K$1048576,8,0)</f>
        <v>1</v>
      </c>
      <c r="T38" t="b">
        <f t="shared" si="1"/>
        <v>1</v>
      </c>
      <c r="V38" t="str">
        <f>+VLOOKUP(F38,MaestraLP3[[#All],[CÓDIGO]:[UMV]],8,0)</f>
        <v>LOMO VETADO PRIME CERTIFIED ANGUS BEEF</v>
      </c>
    </row>
    <row r="39" spans="1:22" x14ac:dyDescent="0.35">
      <c r="A39" t="s">
        <v>3181</v>
      </c>
      <c r="B39">
        <v>2000</v>
      </c>
      <c r="D39" s="59" t="s">
        <v>3162</v>
      </c>
      <c r="F39" s="39">
        <v>104529960</v>
      </c>
      <c r="H39" s="60">
        <v>36000</v>
      </c>
      <c r="I39" t="s">
        <v>3182</v>
      </c>
      <c r="J39">
        <v>1</v>
      </c>
      <c r="K39" s="50" t="s">
        <v>77</v>
      </c>
      <c r="L39" t="s">
        <v>4724</v>
      </c>
      <c r="M39" t="s">
        <v>4725</v>
      </c>
      <c r="N39" s="39" t="s">
        <v>33</v>
      </c>
      <c r="O39" t="str">
        <f>+VLOOKUP(F39,'BD LP'!B:C,2,0)</f>
        <v>104529960-KG</v>
      </c>
      <c r="Q39" t="str">
        <f>+VLOOKUP(F39,'BD LP'!B:K,10,0)</f>
        <v>KG</v>
      </c>
      <c r="R39" t="b">
        <f t="shared" si="0"/>
        <v>1</v>
      </c>
      <c r="S39">
        <f>+VLOOKUP(F39,'[1]BD MES'!$D$2:$K$1048576,8,0)</f>
        <v>1</v>
      </c>
      <c r="T39" t="b">
        <f t="shared" si="1"/>
        <v>1</v>
      </c>
      <c r="V39" t="str">
        <f>+VLOOKUP(F39,MaestraLP3[[#All],[CÓDIGO]:[UMV]],8,0)</f>
        <v>LOMO VETADO STEAK CERTIFIED ANGUS BEEF</v>
      </c>
    </row>
    <row r="40" spans="1:22" x14ac:dyDescent="0.35">
      <c r="A40" t="s">
        <v>3181</v>
      </c>
      <c r="B40">
        <v>2000</v>
      </c>
      <c r="D40" s="59" t="s">
        <v>3162</v>
      </c>
      <c r="F40" s="39">
        <v>104538120</v>
      </c>
      <c r="H40" s="60">
        <v>34000</v>
      </c>
      <c r="I40" t="s">
        <v>3182</v>
      </c>
      <c r="J40">
        <v>1</v>
      </c>
      <c r="K40" s="50" t="s">
        <v>77</v>
      </c>
      <c r="L40" t="s">
        <v>4724</v>
      </c>
      <c r="M40" t="s">
        <v>4725</v>
      </c>
      <c r="N40" s="39" t="s">
        <v>33</v>
      </c>
      <c r="O40" t="str">
        <f>+VLOOKUP(F40,'BD LP'!B:C,2,0)</f>
        <v>104538120-KG</v>
      </c>
      <c r="Q40" t="str">
        <f>+VLOOKUP(F40,'BD LP'!B:K,10,0)</f>
        <v>KG</v>
      </c>
      <c r="R40" t="b">
        <f t="shared" si="0"/>
        <v>1</v>
      </c>
      <c r="S40">
        <f>+VLOOKUP(F40,'[1]BD MES'!$D$2:$K$1048576,8,0)</f>
        <v>1</v>
      </c>
      <c r="T40" t="b">
        <f t="shared" si="1"/>
        <v>1</v>
      </c>
      <c r="V40" t="str">
        <f>+VLOOKUP(F40,MaestraLP3[[#All],[CÓDIGO]:[UMV]],8,0)</f>
        <v>TOMAHAWK STEAK CERTIFIED ANGUS BEEF</v>
      </c>
    </row>
    <row r="41" spans="1:22" x14ac:dyDescent="0.35">
      <c r="A41" t="s">
        <v>3181</v>
      </c>
      <c r="B41">
        <v>2000</v>
      </c>
      <c r="D41" s="59" t="s">
        <v>3162</v>
      </c>
      <c r="F41" s="39">
        <v>104518200</v>
      </c>
      <c r="H41" s="60">
        <v>25700</v>
      </c>
      <c r="I41" t="s">
        <v>3182</v>
      </c>
      <c r="J41">
        <v>1</v>
      </c>
      <c r="K41" s="50" t="s">
        <v>57</v>
      </c>
      <c r="L41" t="s">
        <v>4724</v>
      </c>
      <c r="M41" t="s">
        <v>4725</v>
      </c>
      <c r="N41" s="39" t="s">
        <v>137</v>
      </c>
      <c r="O41" t="str">
        <f>+VLOOKUP(F41,'BD LP'!B:C,2,0)</f>
        <v>104518200-C06</v>
      </c>
      <c r="Q41" t="str">
        <f>+VLOOKUP(F41,'BD LP'!B:K,10,0)</f>
        <v>UN</v>
      </c>
      <c r="R41" s="44" t="b">
        <f t="shared" si="0"/>
        <v>0</v>
      </c>
      <c r="S41">
        <f>+VLOOKUP(F41,'[1]BD MES'!$D$2:$K$1048576,8,0)</f>
        <v>6</v>
      </c>
      <c r="T41" t="b">
        <f t="shared" si="1"/>
        <v>0</v>
      </c>
      <c r="V41" t="str">
        <f>+VLOOKUP(F41,MaestraLP3[[#All],[CÓDIGO]:[UMV]],8,0)</f>
        <v>TAZA Y PLATO CAPPUCCINO PREMIUM LAVAZZA</v>
      </c>
    </row>
    <row r="42" spans="1:22" x14ac:dyDescent="0.35">
      <c r="A42" t="s">
        <v>3181</v>
      </c>
      <c r="B42">
        <v>2000</v>
      </c>
      <c r="D42" s="59" t="s">
        <v>3162</v>
      </c>
      <c r="F42" s="39">
        <v>104518180</v>
      </c>
      <c r="H42" s="60">
        <v>40000</v>
      </c>
      <c r="I42" t="s">
        <v>3182</v>
      </c>
      <c r="J42">
        <v>1</v>
      </c>
      <c r="K42" s="50" t="s">
        <v>49</v>
      </c>
      <c r="L42" t="s">
        <v>4724</v>
      </c>
      <c r="M42" t="s">
        <v>4725</v>
      </c>
      <c r="N42" s="39" t="s">
        <v>137</v>
      </c>
      <c r="O42" t="str">
        <f>+VLOOKUP(F42,'BD LP'!B:C,2,0)</f>
        <v>104518180-C12</v>
      </c>
      <c r="Q42" t="str">
        <f>+VLOOKUP(F42,'BD LP'!B:K,10,0)</f>
        <v>UN</v>
      </c>
      <c r="R42" s="44" t="b">
        <f t="shared" si="0"/>
        <v>0</v>
      </c>
      <c r="S42">
        <f>+VLOOKUP(F42,'[1]BD MES'!$D$2:$K$1048576,8,0)</f>
        <v>12</v>
      </c>
      <c r="T42" t="b">
        <f t="shared" si="1"/>
        <v>0</v>
      </c>
      <c r="V42" t="str">
        <f>+VLOOKUP(F42,MaestraLP3[[#All],[CÓDIGO]:[UMV]],8,0)</f>
        <v>TAZA Y PLATO ESPRESSO PREMIUM LAVAZZA</v>
      </c>
    </row>
    <row r="43" spans="1:22" x14ac:dyDescent="0.35">
      <c r="A43" t="s">
        <v>3181</v>
      </c>
      <c r="B43">
        <v>2000</v>
      </c>
      <c r="D43" s="59" t="s">
        <v>3162</v>
      </c>
      <c r="F43" s="39">
        <v>104528970</v>
      </c>
      <c r="H43" s="60">
        <v>112390</v>
      </c>
      <c r="I43" t="s">
        <v>3182</v>
      </c>
      <c r="J43">
        <v>6</v>
      </c>
      <c r="K43" s="50" t="s">
        <v>50</v>
      </c>
      <c r="L43" t="s">
        <v>4724</v>
      </c>
      <c r="M43" t="s">
        <v>4725</v>
      </c>
      <c r="N43" s="39" t="s">
        <v>137</v>
      </c>
      <c r="O43" t="str">
        <f>+VLOOKUP(F43,'BD LP'!B:C,2,0)</f>
        <v>104528970-C06</v>
      </c>
      <c r="Q43" t="str">
        <f>+VLOOKUP(F43,'BD LP'!B:K,10,0)</f>
        <v>UN</v>
      </c>
      <c r="R43" t="b">
        <f t="shared" si="0"/>
        <v>1</v>
      </c>
      <c r="S43">
        <f>+VLOOKUP(F43,'[1]BD MES'!$D$2:$K$1048576,8,0)</f>
        <v>6</v>
      </c>
      <c r="T43" t="b">
        <f t="shared" si="1"/>
        <v>1</v>
      </c>
      <c r="V43" t="str">
        <f>+VLOOKUP(F43,MaestraLP3[[#All],[CÓDIGO]:[UMV]],8,0)</f>
        <v>CAFE MOLIDO FILTRO CLASICO LAVAZZA 1 kg</v>
      </c>
    </row>
    <row r="44" spans="1:22" x14ac:dyDescent="0.35">
      <c r="A44" t="s">
        <v>3181</v>
      </c>
      <c r="B44">
        <v>2000</v>
      </c>
      <c r="D44" s="59" t="s">
        <v>3162</v>
      </c>
      <c r="F44" s="39">
        <v>104517040</v>
      </c>
      <c r="H44" s="60">
        <v>155000</v>
      </c>
      <c r="I44" t="s">
        <v>3182</v>
      </c>
      <c r="J44">
        <v>20</v>
      </c>
      <c r="K44" s="50" t="s">
        <v>50</v>
      </c>
      <c r="L44" t="s">
        <v>4724</v>
      </c>
      <c r="M44" t="s">
        <v>4725</v>
      </c>
      <c r="N44" s="39" t="s">
        <v>137</v>
      </c>
      <c r="O44" t="str">
        <f>+VLOOKUP(F44,'BD LP'!B:C,2,0)</f>
        <v>104517040-C20</v>
      </c>
      <c r="Q44" t="str">
        <f>+VLOOKUP(F44,'BD LP'!B:K,10,0)</f>
        <v>UN</v>
      </c>
      <c r="R44" t="b">
        <f t="shared" si="0"/>
        <v>1</v>
      </c>
      <c r="S44">
        <f>+VLOOKUP(F44,'[1]BD MES'!$D$2:$K$1048576,8,0)</f>
        <v>20</v>
      </c>
      <c r="T44" t="b">
        <f t="shared" si="1"/>
        <v>1</v>
      </c>
      <c r="V44" t="str">
        <f>+VLOOKUP(F44,MaestraLP3[[#All],[CÓDIGO]:[UMV]],8,0)</f>
        <v>LECHE EN POLVO VENDING RISTORA 500 g</v>
      </c>
    </row>
    <row r="45" spans="1:22" x14ac:dyDescent="0.35">
      <c r="A45" t="s">
        <v>3181</v>
      </c>
      <c r="B45">
        <v>2000</v>
      </c>
      <c r="D45" s="59" t="s">
        <v>3162</v>
      </c>
      <c r="F45" s="39">
        <v>104542670</v>
      </c>
      <c r="H45" s="60">
        <v>119596</v>
      </c>
      <c r="I45" t="s">
        <v>3182</v>
      </c>
      <c r="J45">
        <v>20</v>
      </c>
      <c r="K45" s="50" t="s">
        <v>50</v>
      </c>
      <c r="L45" t="s">
        <v>4724</v>
      </c>
      <c r="M45" t="s">
        <v>4725</v>
      </c>
      <c r="N45" s="39" t="s">
        <v>137</v>
      </c>
      <c r="O45" t="str">
        <f>+VLOOKUP(F45,'BD LP'!B:C,2,0)</f>
        <v>104542670-C20</v>
      </c>
      <c r="Q45" t="str">
        <f>+VLOOKUP(F45,'BD LP'!B:K,10,0)</f>
        <v>UN</v>
      </c>
      <c r="R45" t="b">
        <f t="shared" ref="R45:R98" si="2">+Q45=K45</f>
        <v>1</v>
      </c>
      <c r="S45">
        <f>+VLOOKUP(F45,'[1]BD MES'!$D$2:$K$1048576,8,0)</f>
        <v>20</v>
      </c>
      <c r="T45" t="b">
        <f t="shared" si="1"/>
        <v>1</v>
      </c>
      <c r="V45" t="str">
        <f>+VLOOKUP(F45,MaestraLP3[[#All],[CÓDIGO]:[UMV]],8,0)</f>
        <v>CAFE MOL FILTRO CLASSICO LAVAZZA 226 g</v>
      </c>
    </row>
    <row r="46" spans="1:22" x14ac:dyDescent="0.35">
      <c r="A46" t="s">
        <v>3181</v>
      </c>
      <c r="B46">
        <v>2000</v>
      </c>
      <c r="D46" s="59" t="s">
        <v>3162</v>
      </c>
      <c r="F46" s="39">
        <v>150000186</v>
      </c>
      <c r="H46" s="60">
        <v>132000</v>
      </c>
      <c r="I46" t="s">
        <v>3182</v>
      </c>
      <c r="J46">
        <v>16</v>
      </c>
      <c r="K46" s="50" t="s">
        <v>50</v>
      </c>
      <c r="L46" t="s">
        <v>4724</v>
      </c>
      <c r="M46" t="s">
        <v>4725</v>
      </c>
      <c r="N46" s="39" t="s">
        <v>137</v>
      </c>
      <c r="O46" t="str">
        <f>+VLOOKUP(F46,'BD LP'!B:C,2,0)</f>
        <v>150000186-D16</v>
      </c>
      <c r="Q46" t="str">
        <f>+VLOOKUP(F46,'BD LP'!B:K,10,0)</f>
        <v>UN</v>
      </c>
      <c r="R46" t="b">
        <f t="shared" si="2"/>
        <v>1</v>
      </c>
      <c r="S46">
        <f>+VLOOKUP(F46,'[1]BD MES'!$D$2:$K$1048576,8,0)</f>
        <v>16</v>
      </c>
      <c r="T46" t="b">
        <f t="shared" si="1"/>
        <v>1</v>
      </c>
      <c r="V46" t="str">
        <f>+VLOOKUP(F46,MaestraLP3[[#All],[CÓDIGO]:[UMV]],8,0)</f>
        <v>TE ROYAL CEYLAN LIPTON 100 uds.</v>
      </c>
    </row>
    <row r="47" spans="1:22" x14ac:dyDescent="0.35">
      <c r="A47" t="s">
        <v>3181</v>
      </c>
      <c r="B47">
        <v>2000</v>
      </c>
      <c r="D47" s="59" t="s">
        <v>3162</v>
      </c>
      <c r="F47" s="39">
        <v>150000188</v>
      </c>
      <c r="H47" s="60">
        <v>125000</v>
      </c>
      <c r="I47" t="s">
        <v>3182</v>
      </c>
      <c r="J47">
        <v>16</v>
      </c>
      <c r="K47" s="50" t="s">
        <v>50</v>
      </c>
      <c r="L47" t="s">
        <v>4724</v>
      </c>
      <c r="M47" t="s">
        <v>4725</v>
      </c>
      <c r="N47" s="39" t="s">
        <v>137</v>
      </c>
      <c r="O47" t="str">
        <f>+VLOOKUP(F47,'BD LP'!B:C,2,0)</f>
        <v>150000188-D16</v>
      </c>
      <c r="Q47" t="str">
        <f>+VLOOKUP(F47,'BD LP'!B:K,10,0)</f>
        <v>UN</v>
      </c>
      <c r="R47" t="b">
        <f t="shared" si="2"/>
        <v>1</v>
      </c>
      <c r="S47">
        <f>+VLOOKUP(F47,'[1]BD MES'!$D$2:$K$1048576,8,0)</f>
        <v>16</v>
      </c>
      <c r="T47" t="b">
        <f t="shared" si="1"/>
        <v>1</v>
      </c>
      <c r="V47" t="str">
        <f>+VLOOKUP(F47,MaestraLP3[[#All],[CÓDIGO]:[UMV]],8,0)</f>
        <v>TE YELLOW LABEL LIPTON 100 uds.</v>
      </c>
    </row>
    <row r="48" spans="1:22" x14ac:dyDescent="0.35">
      <c r="A48" t="s">
        <v>3181</v>
      </c>
      <c r="B48">
        <v>2000</v>
      </c>
      <c r="D48" s="59" t="s">
        <v>3162</v>
      </c>
      <c r="F48" s="39">
        <v>104517980</v>
      </c>
      <c r="H48" s="60">
        <v>82220</v>
      </c>
      <c r="I48" t="s">
        <v>3182</v>
      </c>
      <c r="J48">
        <v>10</v>
      </c>
      <c r="K48" s="50" t="s">
        <v>50</v>
      </c>
      <c r="L48" t="s">
        <v>4724</v>
      </c>
      <c r="M48" t="s">
        <v>4725</v>
      </c>
      <c r="N48" s="39" t="s">
        <v>137</v>
      </c>
      <c r="O48" t="str">
        <f>+VLOOKUP(F48,'BD LP'!B:C,2,0)</f>
        <v>104517980-C10</v>
      </c>
      <c r="Q48" t="str">
        <f>+VLOOKUP(F48,'BD LP'!B:K,10,0)</f>
        <v>UN</v>
      </c>
      <c r="R48" t="b">
        <f t="shared" si="2"/>
        <v>1</v>
      </c>
      <c r="S48">
        <f>+VLOOKUP(F48,'[1]BD MES'!$D$2:$K$1048576,8,0)</f>
        <v>10</v>
      </c>
      <c r="T48" t="b">
        <f t="shared" si="1"/>
        <v>1</v>
      </c>
      <c r="V48" t="str">
        <f>+VLOOKUP(F48,MaestraLP3[[#All],[CÓDIGO]:[UMV]],8,0)</f>
        <v>PAELLERAS 37 cm</v>
      </c>
    </row>
    <row r="49" spans="1:22" x14ac:dyDescent="0.35">
      <c r="A49" t="s">
        <v>3181</v>
      </c>
      <c r="B49">
        <v>2000</v>
      </c>
      <c r="D49" s="59" t="s">
        <v>3162</v>
      </c>
      <c r="F49" s="39">
        <v>40002122</v>
      </c>
      <c r="H49" s="60">
        <v>5000000</v>
      </c>
      <c r="I49" t="s">
        <v>3182</v>
      </c>
      <c r="J49">
        <v>1</v>
      </c>
      <c r="K49" s="50" t="s">
        <v>50</v>
      </c>
      <c r="L49" t="s">
        <v>4724</v>
      </c>
      <c r="M49" t="s">
        <v>4725</v>
      </c>
      <c r="N49" s="39" t="s">
        <v>137</v>
      </c>
      <c r="O49" t="str">
        <f>+VLOOKUP(F49,'BD LP'!B:C,2,0)</f>
        <v>40002122-UN</v>
      </c>
      <c r="Q49" t="str">
        <f>+VLOOKUP(F49,'BD LP'!B:K,10,0)</f>
        <v>UN</v>
      </c>
      <c r="R49" t="b">
        <f t="shared" si="2"/>
        <v>1</v>
      </c>
      <c r="S49">
        <f>+VLOOKUP(F49,'[1]BD MES'!$D$2:$K$1048576,8,0)</f>
        <v>1</v>
      </c>
      <c r="T49" t="b">
        <f t="shared" si="1"/>
        <v>1</v>
      </c>
      <c r="V49" t="str">
        <f>+VLOOKUP(F49,MaestraLP3[[#All],[CÓDIGO]:[UMV]],8,0)</f>
        <v>MAQUINA CAFE TITAN DUAL BUNN</v>
      </c>
    </row>
    <row r="50" spans="1:22" x14ac:dyDescent="0.35">
      <c r="A50" t="s">
        <v>3181</v>
      </c>
      <c r="B50">
        <v>2000</v>
      </c>
      <c r="D50" s="59" t="s">
        <v>3162</v>
      </c>
      <c r="F50" s="39">
        <v>40002155</v>
      </c>
      <c r="H50" s="60">
        <v>1540000</v>
      </c>
      <c r="I50" t="s">
        <v>3182</v>
      </c>
      <c r="J50">
        <v>1</v>
      </c>
      <c r="K50" s="50" t="s">
        <v>50</v>
      </c>
      <c r="L50" t="s">
        <v>4724</v>
      </c>
      <c r="M50" t="s">
        <v>4725</v>
      </c>
      <c r="N50" s="39" t="s">
        <v>137</v>
      </c>
      <c r="O50" t="str">
        <f>+VLOOKUP(F50,'BD LP'!B:C,2,0)</f>
        <v>40002155-UN</v>
      </c>
      <c r="Q50" t="str">
        <f>+VLOOKUP(F50,'BD LP'!B:K,10,0)</f>
        <v>UN</v>
      </c>
      <c r="R50" s="44" t="b">
        <f t="shared" si="2"/>
        <v>1</v>
      </c>
      <c r="S50">
        <f>+VLOOKUP(F50,'[1]BD MES'!$D$2:$K$1048576,8,0)</f>
        <v>1</v>
      </c>
      <c r="T50" t="b">
        <f t="shared" si="1"/>
        <v>1</v>
      </c>
      <c r="U50" s="44"/>
      <c r="V50" s="44" t="str">
        <f>+VLOOKUP(F50,MaestraLP3[[#All],[CÓDIGO]:[UMV]],8,0)</f>
        <v>MAQUINA CAPSULA LB 2600 LAVAZZA</v>
      </c>
    </row>
    <row r="51" spans="1:22" x14ac:dyDescent="0.35">
      <c r="A51" t="s">
        <v>3181</v>
      </c>
      <c r="B51">
        <v>2000</v>
      </c>
      <c r="D51" s="59" t="s">
        <v>3162</v>
      </c>
      <c r="F51" s="39">
        <v>92009363</v>
      </c>
      <c r="H51" s="60">
        <v>452441</v>
      </c>
      <c r="I51" t="s">
        <v>3182</v>
      </c>
      <c r="J51">
        <v>1</v>
      </c>
      <c r="K51" s="50" t="s">
        <v>50</v>
      </c>
      <c r="L51" t="s">
        <v>4724</v>
      </c>
      <c r="M51" t="s">
        <v>4725</v>
      </c>
      <c r="N51" s="39" t="s">
        <v>137</v>
      </c>
      <c r="O51" t="str">
        <f>+VLOOKUP(F51,'BD LP'!B:C,2,0)</f>
        <v>92009363-UN</v>
      </c>
      <c r="Q51" t="str">
        <f>+VLOOKUP(F51,'BD LP'!B:K,10,0)</f>
        <v>UN</v>
      </c>
      <c r="R51" t="b">
        <f t="shared" si="2"/>
        <v>1</v>
      </c>
      <c r="S51">
        <f>+VLOOKUP(F51,'[1]BD MES'!$D$2:$K$1048576,8,0)</f>
        <v>1</v>
      </c>
      <c r="T51" t="b">
        <f t="shared" si="1"/>
        <v>1</v>
      </c>
      <c r="V51" t="str">
        <f>+VLOOKUP(F51,MaestraLP3[[#All],[CÓDIGO]:[UMV]],8,0)</f>
        <v>HORNO 4 B SMEG</v>
      </c>
    </row>
    <row r="52" spans="1:22" x14ac:dyDescent="0.35">
      <c r="A52" t="s">
        <v>3181</v>
      </c>
      <c r="B52">
        <v>2000</v>
      </c>
      <c r="D52" s="59" t="s">
        <v>3162</v>
      </c>
      <c r="F52" s="39">
        <v>104539450</v>
      </c>
      <c r="H52" s="60">
        <v>63000</v>
      </c>
      <c r="I52" t="s">
        <v>3182</v>
      </c>
      <c r="J52">
        <v>12</v>
      </c>
      <c r="K52" s="50" t="s">
        <v>50</v>
      </c>
      <c r="L52" t="s">
        <v>4724</v>
      </c>
      <c r="M52" t="s">
        <v>4725</v>
      </c>
      <c r="N52" s="39" t="s">
        <v>137</v>
      </c>
      <c r="O52" t="str">
        <f>+VLOOKUP(F52,'BD LP'!B:C,2,0)</f>
        <v>104539450-C12</v>
      </c>
      <c r="Q52" t="str">
        <f>+VLOOKUP(F52,'BD LP'!B:K,10,0)</f>
        <v>UN</v>
      </c>
      <c r="R52" t="b">
        <f t="shared" si="2"/>
        <v>1</v>
      </c>
      <c r="S52">
        <f>+VLOOKUP(F52,'[1]BD MES'!$D$2:$K$1048576,8,0)</f>
        <v>12</v>
      </c>
      <c r="T52" t="b">
        <f t="shared" si="1"/>
        <v>1</v>
      </c>
      <c r="V52" t="str">
        <f>+VLOOKUP(F52,MaestraLP3[[#All],[CÓDIGO]:[UMV]],8,0)</f>
        <v>ACEITE OLIVA E/VIRGEN OLIVE&amp;CO 250 ml</v>
      </c>
    </row>
    <row r="53" spans="1:22" x14ac:dyDescent="0.35">
      <c r="A53" t="s">
        <v>3181</v>
      </c>
      <c r="B53">
        <v>2000</v>
      </c>
      <c r="D53" s="59" t="s">
        <v>3162</v>
      </c>
      <c r="F53" s="39">
        <v>104539460</v>
      </c>
      <c r="H53" s="60">
        <v>76000</v>
      </c>
      <c r="I53" t="s">
        <v>3182</v>
      </c>
      <c r="J53">
        <v>1</v>
      </c>
      <c r="K53" s="50" t="s">
        <v>50</v>
      </c>
      <c r="L53" t="s">
        <v>4724</v>
      </c>
      <c r="M53" t="s">
        <v>4725</v>
      </c>
      <c r="N53" s="39" t="s">
        <v>137</v>
      </c>
      <c r="O53" t="str">
        <f>+VLOOKUP(F53,'BD LP'!B:C,2,0)</f>
        <v>104539460-UN</v>
      </c>
      <c r="Q53" t="str">
        <f>+VLOOKUP(F53,'BD LP'!B:K,10,0)</f>
        <v>UN</v>
      </c>
      <c r="R53" t="b">
        <f t="shared" si="2"/>
        <v>1</v>
      </c>
      <c r="S53">
        <f>+VLOOKUP(F53,'[1]BD MES'!$D$2:$K$1048576,8,0)</f>
        <v>1</v>
      </c>
      <c r="T53" t="b">
        <f t="shared" si="1"/>
        <v>1</v>
      </c>
      <c r="V53" t="str">
        <f>+VLOOKUP(F53,MaestraLP3[[#All],[CÓDIGO]:[UMV]],8,0)</f>
        <v>ACEITE OLIVA E/VIRGEN OLIVE&amp;CO 4,85 L</v>
      </c>
    </row>
    <row r="54" spans="1:22" x14ac:dyDescent="0.35">
      <c r="A54" t="s">
        <v>3181</v>
      </c>
      <c r="B54">
        <v>2000</v>
      </c>
      <c r="D54" s="59" t="s">
        <v>3162</v>
      </c>
      <c r="F54" s="39">
        <v>104539470</v>
      </c>
      <c r="H54" s="60">
        <v>60000</v>
      </c>
      <c r="I54" t="s">
        <v>3182</v>
      </c>
      <c r="J54">
        <v>12</v>
      </c>
      <c r="K54" s="50" t="s">
        <v>50</v>
      </c>
      <c r="L54" t="s">
        <v>4724</v>
      </c>
      <c r="M54" t="s">
        <v>4725</v>
      </c>
      <c r="N54" s="39" t="s">
        <v>137</v>
      </c>
      <c r="O54" t="str">
        <f>+VLOOKUP(F54,'BD LP'!B:C,2,0)</f>
        <v>104539470-C12</v>
      </c>
      <c r="Q54" t="str">
        <f>+VLOOKUP(F54,'BD LP'!B:K,10,0)</f>
        <v>UN</v>
      </c>
      <c r="R54" t="b">
        <f t="shared" si="2"/>
        <v>1</v>
      </c>
      <c r="S54">
        <f>+VLOOKUP(F54,'[1]BD MES'!$D$2:$K$1048576,8,0)</f>
        <v>12</v>
      </c>
      <c r="T54" t="b">
        <f t="shared" si="1"/>
        <v>1</v>
      </c>
      <c r="V54" t="str">
        <f>+VLOOKUP(F54,MaestraLP3[[#All],[CÓDIGO]:[UMV]],8,0)</f>
        <v>ACEITE OLIVA EVIRG SANTIAGO PREM 250 ml</v>
      </c>
    </row>
    <row r="55" spans="1:22" x14ac:dyDescent="0.35">
      <c r="A55" t="s">
        <v>3181</v>
      </c>
      <c r="B55">
        <v>2000</v>
      </c>
      <c r="D55" s="59" t="s">
        <v>3162</v>
      </c>
      <c r="F55" s="39">
        <v>104539520</v>
      </c>
      <c r="H55" s="60">
        <v>30900</v>
      </c>
      <c r="I55" t="s">
        <v>3182</v>
      </c>
      <c r="J55">
        <v>12</v>
      </c>
      <c r="K55" s="50" t="s">
        <v>50</v>
      </c>
      <c r="L55" t="s">
        <v>4724</v>
      </c>
      <c r="M55" t="s">
        <v>4725</v>
      </c>
      <c r="N55" s="39" t="s">
        <v>137</v>
      </c>
      <c r="O55" t="str">
        <f>+VLOOKUP(F55,'BD LP'!B:C,2,0)</f>
        <v>104539520-C12</v>
      </c>
      <c r="Q55" t="str">
        <f>+VLOOKUP(F55,'BD LP'!B:K,10,0)</f>
        <v>UN</v>
      </c>
      <c r="R55" t="b">
        <f t="shared" si="2"/>
        <v>1</v>
      </c>
      <c r="S55">
        <f>+VLOOKUP(F55,'[1]BD MES'!$D$2:$K$1048576,8,0)</f>
        <v>12</v>
      </c>
      <c r="T55" t="b">
        <f t="shared" si="1"/>
        <v>1</v>
      </c>
      <c r="V55" t="str">
        <f>+VLOOKUP(F55,MaestraLP3[[#All],[CÓDIGO]:[UMV]],8,0)</f>
        <v>ACETO BALSAMICO OLIVE&amp;CO 250 ml</v>
      </c>
    </row>
    <row r="56" spans="1:22" x14ac:dyDescent="0.35">
      <c r="A56" t="s">
        <v>3181</v>
      </c>
      <c r="B56">
        <v>2000</v>
      </c>
      <c r="D56" s="59" t="s">
        <v>3162</v>
      </c>
      <c r="F56" s="39">
        <v>104539440</v>
      </c>
      <c r="H56" s="60">
        <v>34500</v>
      </c>
      <c r="I56" t="s">
        <v>3182</v>
      </c>
      <c r="J56">
        <v>12</v>
      </c>
      <c r="K56" s="50" t="s">
        <v>50</v>
      </c>
      <c r="L56" t="s">
        <v>4724</v>
      </c>
      <c r="M56" t="s">
        <v>4725</v>
      </c>
      <c r="N56" s="39" t="s">
        <v>137</v>
      </c>
      <c r="O56" t="str">
        <f>+VLOOKUP(F56,'BD LP'!B:C,2,0)</f>
        <v>104539440-C12</v>
      </c>
      <c r="Q56" t="str">
        <f>+VLOOKUP(F56,'BD LP'!B:K,10,0)</f>
        <v>UN</v>
      </c>
      <c r="R56" t="b">
        <f t="shared" si="2"/>
        <v>1</v>
      </c>
      <c r="S56">
        <f>+VLOOKUP(F56,'[1]BD MES'!$D$2:$K$1048576,8,0)</f>
        <v>12</v>
      </c>
      <c r="T56" t="b">
        <f t="shared" si="1"/>
        <v>1</v>
      </c>
      <c r="V56" t="str">
        <f>+VLOOKUP(F56,MaestraLP3[[#All],[CÓDIGO]:[UMV]],8,0)</f>
        <v>ACETO BALSAMICO SANTIAGO 250 ml</v>
      </c>
    </row>
    <row r="57" spans="1:22" x14ac:dyDescent="0.35">
      <c r="A57" t="s">
        <v>3181</v>
      </c>
      <c r="B57">
        <v>2000</v>
      </c>
      <c r="D57" s="59" t="s">
        <v>3162</v>
      </c>
      <c r="F57" s="39">
        <v>104539430</v>
      </c>
      <c r="H57" s="60">
        <v>30000</v>
      </c>
      <c r="I57" t="s">
        <v>3182</v>
      </c>
      <c r="J57">
        <v>1</v>
      </c>
      <c r="K57" s="50" t="s">
        <v>50</v>
      </c>
      <c r="L57" t="s">
        <v>4724</v>
      </c>
      <c r="M57" t="s">
        <v>4725</v>
      </c>
      <c r="N57" s="39" t="s">
        <v>137</v>
      </c>
      <c r="O57" t="str">
        <f>+VLOOKUP(F57,'BD LP'!B:C,2,0)</f>
        <v>104539430-UN</v>
      </c>
      <c r="Q57" t="str">
        <f>+VLOOKUP(F57,'BD LP'!B:K,10,0)</f>
        <v>UN</v>
      </c>
      <c r="R57" t="b">
        <f t="shared" si="2"/>
        <v>1</v>
      </c>
      <c r="S57">
        <f>+VLOOKUP(F57,'[1]BD MES'!$D$2:$K$1048576,8,0)</f>
        <v>1</v>
      </c>
      <c r="T57" t="b">
        <f t="shared" si="1"/>
        <v>1</v>
      </c>
      <c r="V57" t="str">
        <f>+VLOOKUP(F57,MaestraLP3[[#All],[CÓDIGO]:[UMV]],8,0)</f>
        <v>ACETO BALSAMICO SANTIAGO 5 L</v>
      </c>
    </row>
    <row r="58" spans="1:22" x14ac:dyDescent="0.35">
      <c r="A58" t="s">
        <v>3181</v>
      </c>
      <c r="B58">
        <v>2000</v>
      </c>
      <c r="D58" s="59" t="s">
        <v>3162</v>
      </c>
      <c r="F58" s="39">
        <v>104535430</v>
      </c>
      <c r="H58" s="60">
        <v>25000</v>
      </c>
      <c r="I58" t="s">
        <v>3182</v>
      </c>
      <c r="J58">
        <v>12</v>
      </c>
      <c r="K58" s="50" t="s">
        <v>50</v>
      </c>
      <c r="L58" t="s">
        <v>4724</v>
      </c>
      <c r="M58" t="s">
        <v>4725</v>
      </c>
      <c r="N58" s="39" t="s">
        <v>137</v>
      </c>
      <c r="O58" t="str">
        <f>+VLOOKUP(F58,'BD LP'!B:C,2,0)</f>
        <v>104535430-C12</v>
      </c>
      <c r="Q58" t="str">
        <f>+VLOOKUP(F58,'BD LP'!B:K,10,0)</f>
        <v>UN</v>
      </c>
      <c r="R58" t="b">
        <f t="shared" si="2"/>
        <v>1</v>
      </c>
      <c r="S58">
        <f>+VLOOKUP(F58,'[1]BD MES'!$D$2:$K$1048576,8,0)</f>
        <v>12</v>
      </c>
      <c r="T58" t="b">
        <f t="shared" si="1"/>
        <v>1</v>
      </c>
      <c r="V58" t="str">
        <f>+VLOOKUP(F58,MaestraLP3[[#All],[CÓDIGO]:[UMV]],8,0)</f>
        <v>ACEITE MARAVILLA CASALIVA 900 cc</v>
      </c>
    </row>
    <row r="59" spans="1:22" x14ac:dyDescent="0.35">
      <c r="A59" t="s">
        <v>3181</v>
      </c>
      <c r="B59">
        <v>2000</v>
      </c>
      <c r="D59" s="59" t="s">
        <v>3162</v>
      </c>
      <c r="F59" s="39">
        <v>104534280</v>
      </c>
      <c r="H59" s="60">
        <v>16000</v>
      </c>
      <c r="I59" t="s">
        <v>3182</v>
      </c>
      <c r="J59">
        <v>1</v>
      </c>
      <c r="K59" s="50" t="s">
        <v>50</v>
      </c>
      <c r="L59" t="s">
        <v>4724</v>
      </c>
      <c r="M59" t="s">
        <v>4725</v>
      </c>
      <c r="N59" s="39" t="s">
        <v>137</v>
      </c>
      <c r="O59" t="str">
        <f>+VLOOKUP(F59,'BD LP'!B:C,2,0)</f>
        <v>104534280-UN</v>
      </c>
      <c r="Q59" t="str">
        <f>+VLOOKUP(F59,'BD LP'!B:K,10,0)</f>
        <v>UN</v>
      </c>
      <c r="R59" t="b">
        <f t="shared" si="2"/>
        <v>1</v>
      </c>
      <c r="S59">
        <f>+VLOOKUP(F59,'[1]BD MES'!$D$2:$K$1048576,8,0)</f>
        <v>1</v>
      </c>
      <c r="T59" t="b">
        <f t="shared" si="1"/>
        <v>1</v>
      </c>
      <c r="V59" t="str">
        <f>+VLOOKUP(F59,MaestraLP3[[#All],[CÓDIGO]:[UMV]],8,0)</f>
        <v>ACETO BALSAMICO C/VALVULA 5 l</v>
      </c>
    </row>
    <row r="60" spans="1:22" x14ac:dyDescent="0.35">
      <c r="A60" t="s">
        <v>3181</v>
      </c>
      <c r="B60">
        <v>2000</v>
      </c>
      <c r="D60" s="59" t="s">
        <v>3162</v>
      </c>
      <c r="F60" s="39">
        <v>104534410</v>
      </c>
      <c r="H60" s="60">
        <v>35400</v>
      </c>
      <c r="I60" t="s">
        <v>3182</v>
      </c>
      <c r="J60">
        <v>100</v>
      </c>
      <c r="K60" s="50" t="s">
        <v>50</v>
      </c>
      <c r="L60" t="s">
        <v>4724</v>
      </c>
      <c r="M60" t="s">
        <v>4725</v>
      </c>
      <c r="N60" s="39" t="s">
        <v>137</v>
      </c>
      <c r="O60" t="str">
        <f>+VLOOKUP(F60,'BD LP'!B:C,2,0)</f>
        <v>104534410-Z00</v>
      </c>
      <c r="Q60" t="str">
        <f>+VLOOKUP(F60,'BD LP'!B:K,10,0)</f>
        <v>UN</v>
      </c>
      <c r="R60" t="b">
        <f t="shared" si="2"/>
        <v>1</v>
      </c>
      <c r="S60">
        <f>+VLOOKUP(F60,'[1]BD MES'!$D$2:$K$1048576,8,0)</f>
        <v>100</v>
      </c>
      <c r="T60" t="b">
        <f t="shared" si="1"/>
        <v>1</v>
      </c>
      <c r="V60" t="str">
        <f>+VLOOKUP(F60,MaestraLP3[[#All],[CÓDIGO]:[UMV]],8,0)</f>
        <v>EMPANADA CAM/QUESO 35 gr 100 uds SAMOSA</v>
      </c>
    </row>
    <row r="61" spans="1:22" x14ac:dyDescent="0.35">
      <c r="A61" t="s">
        <v>3181</v>
      </c>
      <c r="B61">
        <v>2000</v>
      </c>
      <c r="D61" s="59" t="s">
        <v>3162</v>
      </c>
      <c r="F61" s="39">
        <v>104534420</v>
      </c>
      <c r="H61" s="60">
        <v>32600</v>
      </c>
      <c r="I61" t="s">
        <v>3182</v>
      </c>
      <c r="J61">
        <v>100</v>
      </c>
      <c r="K61" s="50" t="s">
        <v>50</v>
      </c>
      <c r="L61" t="s">
        <v>4724</v>
      </c>
      <c r="M61" t="s">
        <v>4725</v>
      </c>
      <c r="N61" s="39" t="s">
        <v>137</v>
      </c>
      <c r="O61" t="str">
        <f>+VLOOKUP(F61,'BD LP'!B:C,2,0)</f>
        <v>104534420-Z00</v>
      </c>
      <c r="Q61" t="str">
        <f>+VLOOKUP(F61,'BD LP'!B:K,10,0)</f>
        <v>UN</v>
      </c>
      <c r="R61" t="b">
        <f t="shared" si="2"/>
        <v>1</v>
      </c>
      <c r="S61">
        <f>+VLOOKUP(F61,'[1]BD MES'!$D$2:$K$1048576,8,0)</f>
        <v>100</v>
      </c>
      <c r="T61" t="b">
        <f t="shared" si="1"/>
        <v>1</v>
      </c>
      <c r="V61" t="str">
        <f>+VLOOKUP(F61,MaestraLP3[[#All],[CÓDIGO]:[UMV]],8,0)</f>
        <v>EMPANADA CHAMP/QUESO 35 g 100 uds SAMOSA</v>
      </c>
    </row>
    <row r="62" spans="1:22" x14ac:dyDescent="0.35">
      <c r="A62" t="s">
        <v>3181</v>
      </c>
      <c r="B62">
        <v>2000</v>
      </c>
      <c r="D62" s="59" t="s">
        <v>3162</v>
      </c>
      <c r="F62" s="39">
        <v>104534430</v>
      </c>
      <c r="H62" s="60">
        <v>38300</v>
      </c>
      <c r="I62" t="s">
        <v>3182</v>
      </c>
      <c r="J62">
        <v>100</v>
      </c>
      <c r="K62" s="50" t="s">
        <v>50</v>
      </c>
      <c r="L62" t="s">
        <v>4724</v>
      </c>
      <c r="M62" t="s">
        <v>4725</v>
      </c>
      <c r="N62" s="39" t="s">
        <v>137</v>
      </c>
      <c r="O62" t="str">
        <f>+VLOOKUP(F62,'BD LP'!B:C,2,0)</f>
        <v>104534430-Z00</v>
      </c>
      <c r="Q62" t="str">
        <f>+VLOOKUP(F62,'BD LP'!B:K,10,0)</f>
        <v>UN</v>
      </c>
      <c r="R62" t="b">
        <f t="shared" si="2"/>
        <v>1</v>
      </c>
      <c r="S62">
        <f>+VLOOKUP(F62,'[1]BD MES'!$D$2:$K$1048576,8,0)</f>
        <v>100</v>
      </c>
      <c r="T62" t="b">
        <f t="shared" si="1"/>
        <v>1</v>
      </c>
      <c r="V62" t="str">
        <f>+VLOOKUP(F62,MaestraLP3[[#All],[CÓDIGO]:[UMV]],8,0)</f>
        <v>EMPANADA MECH/QUESO 35 gr 100 uds SAMOSA</v>
      </c>
    </row>
    <row r="63" spans="1:22" x14ac:dyDescent="0.35">
      <c r="A63" t="s">
        <v>3181</v>
      </c>
      <c r="B63">
        <v>2000</v>
      </c>
      <c r="D63" s="59" t="s">
        <v>3162</v>
      </c>
      <c r="F63" s="39">
        <v>104544280</v>
      </c>
      <c r="H63" s="60">
        <v>23400</v>
      </c>
      <c r="I63" t="s">
        <v>3182</v>
      </c>
      <c r="J63">
        <v>18</v>
      </c>
      <c r="K63" s="50" t="s">
        <v>50</v>
      </c>
      <c r="L63" t="s">
        <v>4724</v>
      </c>
      <c r="M63" t="s">
        <v>4725</v>
      </c>
      <c r="N63" s="39" t="s">
        <v>137</v>
      </c>
      <c r="O63" t="str">
        <f>+VLOOKUP(F63,'BD LP'!B:C,2,0)</f>
        <v>104544280-C18</v>
      </c>
      <c r="Q63" t="str">
        <f>+VLOOKUP(F63,'BD LP'!B:K,10,0)</f>
        <v>UN</v>
      </c>
      <c r="R63" t="b">
        <f t="shared" si="2"/>
        <v>1</v>
      </c>
      <c r="S63">
        <f>+VLOOKUP(F63,'[1]BD MES'!$D$2:$K$1048576,8,0)</f>
        <v>18</v>
      </c>
      <c r="T63" t="b">
        <f t="shared" si="1"/>
        <v>1</v>
      </c>
      <c r="V63" t="str">
        <f>+VLOOKUP(F63,MaestraLP3[[#All],[CÓDIGO]:[UMV]],8,0)</f>
        <v>EMPANADA NAPOLITANA 160 G</v>
      </c>
    </row>
    <row r="64" spans="1:22" x14ac:dyDescent="0.35">
      <c r="A64" t="s">
        <v>3181</v>
      </c>
      <c r="B64">
        <v>2000</v>
      </c>
      <c r="D64" s="59" t="s">
        <v>3162</v>
      </c>
      <c r="F64" s="39">
        <v>104543420</v>
      </c>
      <c r="H64" s="60">
        <v>37000</v>
      </c>
      <c r="I64" t="s">
        <v>3182</v>
      </c>
      <c r="J64">
        <v>1</v>
      </c>
      <c r="K64" s="50" t="s">
        <v>57</v>
      </c>
      <c r="L64" t="s">
        <v>4724</v>
      </c>
      <c r="M64" t="s">
        <v>4725</v>
      </c>
      <c r="N64" s="39" t="s">
        <v>137</v>
      </c>
      <c r="O64" t="str">
        <f>+VLOOKUP(F64,'BD LP'!B:C,2,0)</f>
        <v>104543420-C06</v>
      </c>
      <c r="Q64" t="str">
        <f>+VLOOKUP(F64,'BD LP'!B:K,10,0)</f>
        <v>C06</v>
      </c>
      <c r="R64" t="b">
        <f t="shared" si="2"/>
        <v>1</v>
      </c>
      <c r="S64">
        <f>+VLOOKUP(F64,'[1]BD MES'!$D$2:$K$1048576,8,0)</f>
        <v>1</v>
      </c>
      <c r="T64" t="b">
        <f t="shared" si="1"/>
        <v>1</v>
      </c>
      <c r="V64" t="str">
        <f>+VLOOKUP(F64,MaestraLP3[[#All],[CÓDIGO]:[UMV]],8,0)</f>
        <v>Veggie Sticks Mix Ardo 1 kg</v>
      </c>
    </row>
    <row r="65" spans="1:22" x14ac:dyDescent="0.35">
      <c r="A65" t="s">
        <v>3181</v>
      </c>
      <c r="B65">
        <v>2000</v>
      </c>
      <c r="D65" s="59" t="s">
        <v>3162</v>
      </c>
      <c r="F65" s="39">
        <v>104530330</v>
      </c>
      <c r="H65" s="60">
        <v>30000</v>
      </c>
      <c r="I65" t="s">
        <v>3182</v>
      </c>
      <c r="J65">
        <v>6</v>
      </c>
      <c r="K65" s="50" t="s">
        <v>50</v>
      </c>
      <c r="L65" t="s">
        <v>4724</v>
      </c>
      <c r="M65" t="s">
        <v>4725</v>
      </c>
      <c r="N65" s="39" t="s">
        <v>137</v>
      </c>
      <c r="O65" t="str">
        <f>+VLOOKUP(F65,'BD LP'!B:C,2,0)</f>
        <v>104530330-C06</v>
      </c>
      <c r="Q65" t="str">
        <f>+VLOOKUP(F65,'BD LP'!B:K,10,0)</f>
        <v>UN</v>
      </c>
      <c r="R65" t="b">
        <f t="shared" si="2"/>
        <v>1</v>
      </c>
      <c r="S65">
        <f>+VLOOKUP(F65,'[1]BD MES'!$D$2:$K$1048576,8,0)</f>
        <v>6</v>
      </c>
      <c r="T65" t="b">
        <f t="shared" ref="T65:T128" si="3">+S65=J65</f>
        <v>1</v>
      </c>
      <c r="V65" t="str">
        <f>+VLOOKUP(F65,MaestraLP3[[#All],[CÓDIGO]:[UMV]],8,0)</f>
        <v>AROS CEBOLLA NATURALES REBOZADOS 1 kg</v>
      </c>
    </row>
    <row r="66" spans="1:22" x14ac:dyDescent="0.35">
      <c r="A66" t="s">
        <v>3181</v>
      </c>
      <c r="B66">
        <v>2000</v>
      </c>
      <c r="D66" s="59" t="s">
        <v>3162</v>
      </c>
      <c r="F66" s="39">
        <v>104516860</v>
      </c>
      <c r="H66" s="60">
        <v>5000</v>
      </c>
      <c r="I66" t="s">
        <v>3182</v>
      </c>
      <c r="J66">
        <v>24</v>
      </c>
      <c r="K66" s="50" t="s">
        <v>50</v>
      </c>
      <c r="L66" t="s">
        <v>4724</v>
      </c>
      <c r="M66" t="s">
        <v>4725</v>
      </c>
      <c r="N66" s="39" t="s">
        <v>137</v>
      </c>
      <c r="O66" t="str">
        <f>+VLOOKUP(F66,'BD LP'!B:C,2,0)</f>
        <v>104516860-C24</v>
      </c>
      <c r="Q66" t="str">
        <f>+VLOOKUP(F66,'BD LP'!B:K,10,0)</f>
        <v>UN</v>
      </c>
      <c r="R66" t="b">
        <f t="shared" si="2"/>
        <v>1</v>
      </c>
      <c r="S66">
        <f>+VLOOKUP(F66,'[1]BD MES'!$D$2:$K$1048576,8,0)</f>
        <v>24</v>
      </c>
      <c r="T66" t="b">
        <f t="shared" si="3"/>
        <v>1</v>
      </c>
      <c r="V66" t="str">
        <f>+VLOOKUP(F66,MaestraLP3[[#All],[CÓDIGO]:[UMV]],8,0)</f>
        <v>AGUA MIN C/GAS VIDRIO SPELLEGRINO 505 ml</v>
      </c>
    </row>
    <row r="67" spans="1:22" x14ac:dyDescent="0.35">
      <c r="A67" t="s">
        <v>3181</v>
      </c>
      <c r="B67">
        <v>2000</v>
      </c>
      <c r="D67" s="59" t="s">
        <v>3162</v>
      </c>
      <c r="F67" s="39">
        <v>104530060</v>
      </c>
      <c r="H67" s="60">
        <v>5000</v>
      </c>
      <c r="I67" t="s">
        <v>3182</v>
      </c>
      <c r="J67">
        <v>12</v>
      </c>
      <c r="K67" s="50" t="s">
        <v>50</v>
      </c>
      <c r="L67" t="s">
        <v>4724</v>
      </c>
      <c r="M67" t="s">
        <v>4725</v>
      </c>
      <c r="N67" s="39" t="s">
        <v>137</v>
      </c>
      <c r="O67" t="str">
        <f>+VLOOKUP(F67,'BD LP'!B:C,2,0)</f>
        <v>104530060-C12</v>
      </c>
      <c r="Q67" t="str">
        <f>+VLOOKUP(F67,'BD LP'!B:K,10,0)</f>
        <v>UN</v>
      </c>
      <c r="R67" t="b">
        <f t="shared" si="2"/>
        <v>1</v>
      </c>
      <c r="S67">
        <f>+VLOOKUP(F67,'[1]BD MES'!$D$2:$K$1048576,8,0)</f>
        <v>12</v>
      </c>
      <c r="T67" t="b">
        <f t="shared" si="3"/>
        <v>1</v>
      </c>
      <c r="V67" t="str">
        <f>+VLOOKUP(F67,MaestraLP3[[#All],[CÓDIGO]:[UMV]],8,0)</f>
        <v>NECTAR DURAZNO SOPROLE 1 l</v>
      </c>
    </row>
    <row r="68" spans="1:22" x14ac:dyDescent="0.35">
      <c r="A68" t="s">
        <v>3181</v>
      </c>
      <c r="B68">
        <v>2000</v>
      </c>
      <c r="D68" s="59" t="s">
        <v>3162</v>
      </c>
      <c r="F68" s="39">
        <v>104539860</v>
      </c>
      <c r="H68" s="60">
        <v>20900</v>
      </c>
      <c r="I68" t="s">
        <v>3182</v>
      </c>
      <c r="J68">
        <v>135</v>
      </c>
      <c r="K68" s="50" t="s">
        <v>50</v>
      </c>
      <c r="L68" t="s">
        <v>4724</v>
      </c>
      <c r="M68" t="s">
        <v>4725</v>
      </c>
      <c r="N68" s="39" t="s">
        <v>137</v>
      </c>
      <c r="O68" t="str">
        <f>+VLOOKUP(F68,'BD LP'!B:C,2,0)</f>
        <v>104539860-Z35</v>
      </c>
      <c r="Q68" t="str">
        <f>+VLOOKUP(F68,'BD LP'!B:K,10,0)</f>
        <v>UN</v>
      </c>
      <c r="R68" t="b">
        <f t="shared" si="2"/>
        <v>1</v>
      </c>
      <c r="S68">
        <f>+VLOOKUP(F68,'[1]BD MES'!$D$2:$K$1048576,8,0)</f>
        <v>135</v>
      </c>
      <c r="T68" t="b">
        <f t="shared" si="3"/>
        <v>1</v>
      </c>
      <c r="V68" t="str">
        <f>+VLOOKUP(F68,MaestraLP3[[#All],[CÓDIGO]:[UMV]],8,0)</f>
        <v>MEDIALUNA ARTESANAL PAGNIFIQUE 40G</v>
      </c>
    </row>
    <row r="69" spans="1:22" x14ac:dyDescent="0.35">
      <c r="A69" t="s">
        <v>3181</v>
      </c>
      <c r="B69">
        <v>2000</v>
      </c>
      <c r="D69" s="59" t="s">
        <v>3162</v>
      </c>
      <c r="F69" s="39">
        <v>104539870</v>
      </c>
      <c r="H69" s="60">
        <v>28900</v>
      </c>
      <c r="I69" t="s">
        <v>3182</v>
      </c>
      <c r="J69">
        <v>45</v>
      </c>
      <c r="K69" s="50" t="s">
        <v>50</v>
      </c>
      <c r="L69" t="s">
        <v>4724</v>
      </c>
      <c r="M69" t="s">
        <v>4725</v>
      </c>
      <c r="N69" s="39" t="s">
        <v>137</v>
      </c>
      <c r="O69" t="str">
        <f>+VLOOKUP(F69,'BD LP'!B:C,2,0)</f>
        <v>104539870-C45</v>
      </c>
      <c r="Q69" t="str">
        <f>+VLOOKUP(F69,'BD LP'!B:K,10,0)</f>
        <v>UN</v>
      </c>
      <c r="R69" t="b">
        <f t="shared" si="2"/>
        <v>1</v>
      </c>
      <c r="S69">
        <f>+VLOOKUP(F69,'[1]BD MES'!$D$2:$K$1048576,8,0)</f>
        <v>45</v>
      </c>
      <c r="T69" t="b">
        <f t="shared" si="3"/>
        <v>1</v>
      </c>
      <c r="V69" t="str">
        <f>+VLOOKUP(F69,MaestraLP3[[#All],[CÓDIGO]:[UMV]],8,0)</f>
        <v>REJILLA DAMASCO POPPIES 75 g</v>
      </c>
    </row>
    <row r="70" spans="1:22" x14ac:dyDescent="0.35">
      <c r="A70" t="s">
        <v>3181</v>
      </c>
      <c r="B70">
        <v>2000</v>
      </c>
      <c r="D70" s="59" t="s">
        <v>3162</v>
      </c>
      <c r="F70" s="39">
        <v>104538310</v>
      </c>
      <c r="H70" s="60">
        <v>17200</v>
      </c>
      <c r="I70" t="s">
        <v>3182</v>
      </c>
      <c r="J70">
        <v>50</v>
      </c>
      <c r="K70" s="50" t="s">
        <v>50</v>
      </c>
      <c r="L70" t="s">
        <v>4724</v>
      </c>
      <c r="M70" t="s">
        <v>4725</v>
      </c>
      <c r="N70" s="39" t="s">
        <v>137</v>
      </c>
      <c r="O70" t="str">
        <f>+VLOOKUP(F70,'BD LP'!B:C,2,0)</f>
        <v>104538310-C50</v>
      </c>
      <c r="Q70" t="str">
        <f>+VLOOKUP(F70,'BD LP'!B:K,10,0)</f>
        <v>UN</v>
      </c>
      <c r="R70" t="b">
        <f t="shared" si="2"/>
        <v>1</v>
      </c>
      <c r="S70">
        <f>+VLOOKUP(F70,'[1]BD MES'!$D$2:$K$1048576,8,0)</f>
        <v>50</v>
      </c>
      <c r="T70" t="b">
        <f t="shared" si="3"/>
        <v>1</v>
      </c>
      <c r="V70" t="str">
        <f>+VLOOKUP(F70,MaestraLP3[[#All],[CÓDIGO]:[UMV]],8,0)</f>
        <v>CIABATTA 140 G</v>
      </c>
    </row>
    <row r="71" spans="1:22" x14ac:dyDescent="0.35">
      <c r="A71" t="s">
        <v>3181</v>
      </c>
      <c r="B71">
        <v>2000</v>
      </c>
      <c r="D71" s="59" t="s">
        <v>3162</v>
      </c>
      <c r="F71" s="39">
        <v>150001828</v>
      </c>
      <c r="H71" s="60">
        <v>3000</v>
      </c>
      <c r="I71" t="s">
        <v>3182</v>
      </c>
      <c r="J71">
        <v>1</v>
      </c>
      <c r="K71" s="50" t="s">
        <v>50</v>
      </c>
      <c r="L71" t="s">
        <v>4724</v>
      </c>
      <c r="M71" t="s">
        <v>4725</v>
      </c>
      <c r="N71" s="39" t="s">
        <v>137</v>
      </c>
      <c r="O71" t="str">
        <f>+VLOOKUP(F71,'BD LP'!B:C,2,0)</f>
        <v>150001828-UN</v>
      </c>
      <c r="Q71" t="str">
        <f>+VLOOKUP(F71,'BD LP'!B:K,10,0)</f>
        <v>UN</v>
      </c>
      <c r="R71" t="b">
        <f t="shared" si="2"/>
        <v>1</v>
      </c>
      <c r="S71">
        <f>+VLOOKUP(F71,'[1]BD MES'!$D$2:$K$1048576,8,0)</f>
        <v>1</v>
      </c>
      <c r="T71" t="b">
        <f t="shared" si="3"/>
        <v>1</v>
      </c>
      <c r="V71" t="str">
        <f>+VLOOKUP(F71,MaestraLP3[[#All],[CÓDIGO]:[UMV]],8,0)</f>
        <v>MERKEN 1 kg</v>
      </c>
    </row>
    <row r="72" spans="1:22" x14ac:dyDescent="0.35">
      <c r="A72" t="s">
        <v>3181</v>
      </c>
      <c r="B72">
        <v>2000</v>
      </c>
      <c r="D72" s="59" t="s">
        <v>3162</v>
      </c>
      <c r="F72" s="39">
        <v>104522470</v>
      </c>
      <c r="H72" s="60">
        <v>5000</v>
      </c>
      <c r="I72" t="s">
        <v>3182</v>
      </c>
      <c r="J72">
        <v>1</v>
      </c>
      <c r="K72" s="50" t="s">
        <v>50</v>
      </c>
      <c r="L72" t="s">
        <v>4724</v>
      </c>
      <c r="M72" t="s">
        <v>4725</v>
      </c>
      <c r="N72" s="39" t="s">
        <v>137</v>
      </c>
      <c r="O72" t="str">
        <f>+VLOOKUP(F72,'BD LP'!B:C,2,0)</f>
        <v>104522470-UN</v>
      </c>
      <c r="Q72" t="str">
        <f>+VLOOKUP(F72,'BD LP'!B:K,10,0)</f>
        <v>UN</v>
      </c>
      <c r="R72" t="b">
        <f t="shared" si="2"/>
        <v>1</v>
      </c>
      <c r="S72">
        <f>+VLOOKUP(F72,'[1]BD MES'!$D$2:$K$1048576,8,0)</f>
        <v>1</v>
      </c>
      <c r="T72" t="b">
        <f t="shared" si="3"/>
        <v>1</v>
      </c>
      <c r="V72" t="str">
        <f>+VLOOKUP(F72,MaestraLP3[[#All],[CÓDIGO]:[UMV]],8,0)</f>
        <v>PIMIENTA NEGRA MOLIDA 1 kg</v>
      </c>
    </row>
    <row r="73" spans="1:22" x14ac:dyDescent="0.35">
      <c r="A73" t="s">
        <v>3181</v>
      </c>
      <c r="B73">
        <v>2000</v>
      </c>
      <c r="D73" s="59" t="s">
        <v>3162</v>
      </c>
      <c r="F73" s="39">
        <v>104532990</v>
      </c>
      <c r="H73" s="60">
        <v>5000</v>
      </c>
      <c r="I73" t="s">
        <v>3182</v>
      </c>
      <c r="J73">
        <v>3</v>
      </c>
      <c r="K73" s="50" t="s">
        <v>50</v>
      </c>
      <c r="L73" t="s">
        <v>4724</v>
      </c>
      <c r="M73" t="s">
        <v>4725</v>
      </c>
      <c r="N73" s="39" t="s">
        <v>137</v>
      </c>
      <c r="O73" t="str">
        <f>+VLOOKUP(F73,'BD LP'!B:C,2,0)</f>
        <v>104532990-C03</v>
      </c>
      <c r="Q73" t="str">
        <f>+VLOOKUP(F73,'BD LP'!B:K,10,0)</f>
        <v>UN</v>
      </c>
      <c r="R73" t="b">
        <f t="shared" si="2"/>
        <v>1</v>
      </c>
      <c r="S73">
        <f>+VLOOKUP(F73,'[1]BD MES'!$D$2:$K$1048576,8,0)</f>
        <v>3</v>
      </c>
      <c r="T73" t="b">
        <f t="shared" si="3"/>
        <v>1</v>
      </c>
      <c r="V73" t="str">
        <f>+VLOOKUP(F73,MaestraLP3[[#All],[CÓDIGO]:[UMV]],8,0)</f>
        <v>PIMIENTA NEGRA CPK</v>
      </c>
    </row>
    <row r="74" spans="1:22" x14ac:dyDescent="0.35">
      <c r="A74" t="s">
        <v>3181</v>
      </c>
      <c r="B74">
        <v>2000</v>
      </c>
      <c r="D74" s="59" t="s">
        <v>3162</v>
      </c>
      <c r="F74" s="39">
        <v>102140230</v>
      </c>
      <c r="H74" s="60">
        <v>32000</v>
      </c>
      <c r="I74" t="s">
        <v>3182</v>
      </c>
      <c r="J74">
        <v>48</v>
      </c>
      <c r="K74" s="50" t="s">
        <v>50</v>
      </c>
      <c r="L74" t="s">
        <v>4724</v>
      </c>
      <c r="M74" t="s">
        <v>4725</v>
      </c>
      <c r="N74" s="39" t="s">
        <v>137</v>
      </c>
      <c r="O74" t="str">
        <f>+VLOOKUP(F74,'BD LP'!B:C,2,0)</f>
        <v>102140230-C16</v>
      </c>
      <c r="Q74" t="str">
        <f>+VLOOKUP(F74,'BD LP'!B:K,10,0)</f>
        <v>UN</v>
      </c>
      <c r="R74" t="b">
        <f t="shared" si="2"/>
        <v>1</v>
      </c>
      <c r="S74">
        <f>+VLOOKUP(F74,'[1]BD MES'!$D$2:$K$1048576,8,0)</f>
        <v>48</v>
      </c>
      <c r="T74" t="b">
        <f t="shared" si="3"/>
        <v>1</v>
      </c>
      <c r="V74" t="str">
        <f>+VLOOKUP(F74,MaestraLP3[[#All],[CÓDIGO]:[UMV]],8,0)</f>
        <v>ATUN ACEITE VAN CAMPS 3 uds. 80 g IMP</v>
      </c>
    </row>
    <row r="75" spans="1:22" x14ac:dyDescent="0.35">
      <c r="A75" t="s">
        <v>3181</v>
      </c>
      <c r="B75">
        <v>2000</v>
      </c>
      <c r="D75" s="59" t="s">
        <v>3162</v>
      </c>
      <c r="F75" s="39">
        <v>102140240</v>
      </c>
      <c r="H75" s="60">
        <v>34400</v>
      </c>
      <c r="I75" t="s">
        <v>3182</v>
      </c>
      <c r="J75">
        <v>48</v>
      </c>
      <c r="K75" s="50" t="s">
        <v>50</v>
      </c>
      <c r="L75" t="s">
        <v>4724</v>
      </c>
      <c r="M75" t="s">
        <v>4725</v>
      </c>
      <c r="N75" s="39" t="s">
        <v>137</v>
      </c>
      <c r="O75" t="str">
        <f>+VLOOKUP(F75,'BD LP'!B:C,2,0)</f>
        <v>102140240-C16</v>
      </c>
      <c r="Q75" t="str">
        <f>+VLOOKUP(F75,'BD LP'!B:K,10,0)</f>
        <v>UN</v>
      </c>
      <c r="R75" t="b">
        <f t="shared" si="2"/>
        <v>1</v>
      </c>
      <c r="S75">
        <f>+VLOOKUP(F75,'[1]BD MES'!$D$2:$K$1048576,8,0)</f>
        <v>48</v>
      </c>
      <c r="T75" t="b">
        <f t="shared" si="3"/>
        <v>1</v>
      </c>
      <c r="V75" t="str">
        <f>+VLOOKUP(F75,MaestraLP3[[#All],[CÓDIGO]:[UMV]],8,0)</f>
        <v>ATUN AGUA VAN CAMPS 3 uds. 80 g IMP</v>
      </c>
    </row>
    <row r="76" spans="1:22" x14ac:dyDescent="0.35">
      <c r="A76" t="s">
        <v>3181</v>
      </c>
      <c r="B76">
        <v>2000</v>
      </c>
      <c r="D76" s="59" t="s">
        <v>3162</v>
      </c>
      <c r="F76" s="39">
        <v>150000270</v>
      </c>
      <c r="H76" s="60">
        <v>48000</v>
      </c>
      <c r="I76" t="s">
        <v>3182</v>
      </c>
      <c r="J76">
        <v>24</v>
      </c>
      <c r="K76" s="50" t="s">
        <v>50</v>
      </c>
      <c r="L76" t="s">
        <v>4724</v>
      </c>
      <c r="M76" t="s">
        <v>4725</v>
      </c>
      <c r="N76" s="39" t="s">
        <v>137</v>
      </c>
      <c r="O76" t="str">
        <f>+VLOOKUP(F76,'BD LP'!B:C,2,0)</f>
        <v>150000270-C24</v>
      </c>
      <c r="Q76" t="str">
        <f>+VLOOKUP(F76,'BD LP'!B:K,10,0)</f>
        <v>UN</v>
      </c>
      <c r="R76" t="b">
        <f t="shared" si="2"/>
        <v>1</v>
      </c>
      <c r="S76">
        <f>+VLOOKUP(F76,'[1]BD MES'!$D$2:$K$1048576,8,0)</f>
        <v>24</v>
      </c>
      <c r="T76" t="b">
        <f t="shared" si="3"/>
        <v>1</v>
      </c>
      <c r="V76" t="str">
        <f>+VLOOKUP(F76,MaestraLP3[[#All],[CÓDIGO]:[UMV]],8,0)</f>
        <v>DURAZNO MITADES REGIMEL 560 g</v>
      </c>
    </row>
    <row r="77" spans="1:22" x14ac:dyDescent="0.35">
      <c r="A77" t="s">
        <v>3181</v>
      </c>
      <c r="B77">
        <v>2000</v>
      </c>
      <c r="D77" s="59" t="s">
        <v>3162</v>
      </c>
      <c r="F77" s="39">
        <v>104541780</v>
      </c>
      <c r="H77" s="60">
        <v>41000</v>
      </c>
      <c r="I77" t="s">
        <v>3182</v>
      </c>
      <c r="J77">
        <v>24</v>
      </c>
      <c r="K77" s="50" t="s">
        <v>50</v>
      </c>
      <c r="L77" t="s">
        <v>4724</v>
      </c>
      <c r="M77" t="s">
        <v>4725</v>
      </c>
      <c r="N77" s="39" t="s">
        <v>137</v>
      </c>
      <c r="O77" t="str">
        <f>+VLOOKUP(F77,'BD LP'!B:C,2,0)</f>
        <v>104541780-C24</v>
      </c>
      <c r="Q77" t="str">
        <f>+VLOOKUP(F77,'BD LP'!B:K,10,0)</f>
        <v>UN</v>
      </c>
      <c r="R77" t="b">
        <f t="shared" si="2"/>
        <v>1</v>
      </c>
      <c r="S77">
        <f>+VLOOKUP(F77,'[1]BD MES'!$D$2:$K$1048576,8,0)</f>
        <v>24</v>
      </c>
      <c r="T77" t="b">
        <f t="shared" si="3"/>
        <v>1</v>
      </c>
      <c r="V77" t="str">
        <f>+VLOOKUP(F77,MaestraLP3[[#All],[CÓDIGO]:[UMV]],8,0)</f>
        <v>PIÑA EN RODAJAS ZANAFOODS 567 G</v>
      </c>
    </row>
    <row r="78" spans="1:22" x14ac:dyDescent="0.35">
      <c r="A78" t="s">
        <v>3181</v>
      </c>
      <c r="B78">
        <v>2000</v>
      </c>
      <c r="D78" s="59" t="s">
        <v>3162</v>
      </c>
      <c r="F78" s="39">
        <v>104541770</v>
      </c>
      <c r="H78" s="60">
        <v>39000</v>
      </c>
      <c r="I78" t="s">
        <v>3182</v>
      </c>
      <c r="J78">
        <v>24</v>
      </c>
      <c r="K78" s="50" t="s">
        <v>50</v>
      </c>
      <c r="L78" t="s">
        <v>4724</v>
      </c>
      <c r="M78" t="s">
        <v>4725</v>
      </c>
      <c r="N78" s="39" t="s">
        <v>137</v>
      </c>
      <c r="O78" t="str">
        <f>+VLOOKUP(F78,'BD LP'!B:C,2,0)</f>
        <v>104541770-C24</v>
      </c>
      <c r="Q78" t="str">
        <f>+VLOOKUP(F78,'BD LP'!B:K,10,0)</f>
        <v>UN</v>
      </c>
      <c r="R78" t="b">
        <f t="shared" si="2"/>
        <v>1</v>
      </c>
      <c r="S78">
        <f>+VLOOKUP(F78,'[1]BD MES'!$D$2:$K$1048576,8,0)</f>
        <v>24</v>
      </c>
      <c r="T78" t="b">
        <f t="shared" si="3"/>
        <v>1</v>
      </c>
      <c r="V78" t="str">
        <f>+VLOOKUP(F78,MaestraLP3[[#All],[CÓDIGO]:[UMV]],8,0)</f>
        <v>PIÑA EN TROCITOS ZANAFOODS 565 g</v>
      </c>
    </row>
    <row r="79" spans="1:22" x14ac:dyDescent="0.35">
      <c r="A79" t="s">
        <v>3181</v>
      </c>
      <c r="B79">
        <v>2000</v>
      </c>
      <c r="D79" s="59" t="s">
        <v>3162</v>
      </c>
      <c r="F79" s="39">
        <v>104547030</v>
      </c>
      <c r="H79" s="60">
        <v>44000</v>
      </c>
      <c r="I79" t="s">
        <v>3182</v>
      </c>
      <c r="J79">
        <v>24</v>
      </c>
      <c r="K79" s="50" t="s">
        <v>50</v>
      </c>
      <c r="L79" t="s">
        <v>4724</v>
      </c>
      <c r="M79" t="s">
        <v>4725</v>
      </c>
      <c r="N79" s="39" t="s">
        <v>137</v>
      </c>
      <c r="O79" t="str">
        <f>+VLOOKUP(F79,'BD LP'!B:C,2,0)</f>
        <v>104547030-C24</v>
      </c>
      <c r="Q79" t="str">
        <f>+VLOOKUP(F79,'BD LP'!B:K,10,0)</f>
        <v>UN</v>
      </c>
      <c r="R79" t="b">
        <f t="shared" si="2"/>
        <v>1</v>
      </c>
      <c r="S79">
        <f>+VLOOKUP(F79,'[1]BD MES'!$D$2:$K$1048576,8,0)</f>
        <v>24</v>
      </c>
      <c r="T79" t="b">
        <f t="shared" si="3"/>
        <v>1</v>
      </c>
      <c r="V79" t="str">
        <f>+VLOOKUP(F79,MaestraLP3[[#All],[CÓDIGO]:[UMV]],8,0)</f>
        <v>PALMITOS ENTEROS DON GIUSEPPE 400 GR</v>
      </c>
    </row>
    <row r="80" spans="1:22" x14ac:dyDescent="0.35">
      <c r="A80" t="s">
        <v>3181</v>
      </c>
      <c r="B80">
        <v>2000</v>
      </c>
      <c r="D80" s="59" t="s">
        <v>3162</v>
      </c>
      <c r="F80" s="39">
        <v>104520080</v>
      </c>
      <c r="H80" s="60">
        <v>47000</v>
      </c>
      <c r="I80" t="s">
        <v>3182</v>
      </c>
      <c r="J80">
        <v>6</v>
      </c>
      <c r="K80" s="50" t="s">
        <v>50</v>
      </c>
      <c r="L80" t="s">
        <v>4724</v>
      </c>
      <c r="M80" t="s">
        <v>4725</v>
      </c>
      <c r="N80" s="39" t="s">
        <v>137</v>
      </c>
      <c r="O80" t="str">
        <f>+VLOOKUP(F80,'BD LP'!B:C,2,0)</f>
        <v>104520080-C06</v>
      </c>
      <c r="Q80" t="str">
        <f>+VLOOKUP(F80,'BD LP'!B:K,10,0)</f>
        <v>UN</v>
      </c>
      <c r="R80" t="b">
        <f t="shared" si="2"/>
        <v>1</v>
      </c>
      <c r="S80">
        <f>+VLOOKUP(F80,'[1]BD MES'!$D$2:$K$1048576,8,0)</f>
        <v>6</v>
      </c>
      <c r="T80" t="b">
        <f t="shared" si="3"/>
        <v>1</v>
      </c>
      <c r="V80" t="str">
        <f>+VLOOKUP(F80,MaestraLP3[[#All],[CÓDIGO]:[UMV]],8,0)</f>
        <v>COCTEL DE FRUTA 3 kg</v>
      </c>
    </row>
    <row r="81" spans="1:22" x14ac:dyDescent="0.35">
      <c r="A81" t="s">
        <v>3181</v>
      </c>
      <c r="B81">
        <v>2000</v>
      </c>
      <c r="D81" s="59" t="s">
        <v>3162</v>
      </c>
      <c r="F81" s="39">
        <v>104320510</v>
      </c>
      <c r="H81" s="60">
        <v>48604.150800000003</v>
      </c>
      <c r="I81" t="s">
        <v>3182</v>
      </c>
      <c r="J81">
        <v>24</v>
      </c>
      <c r="K81" s="50" t="s">
        <v>50</v>
      </c>
      <c r="L81" t="s">
        <v>4724</v>
      </c>
      <c r="M81" t="s">
        <v>4725</v>
      </c>
      <c r="N81" s="39" t="s">
        <v>137</v>
      </c>
      <c r="O81" t="str">
        <f>+VLOOKUP(F81,'BD LP'!B:C,2,0)</f>
        <v>104320510-C24</v>
      </c>
      <c r="Q81" t="str">
        <f>+VLOOKUP(F81,'BD LP'!B:K,10,0)</f>
        <v>UN</v>
      </c>
      <c r="R81" t="b">
        <f t="shared" si="2"/>
        <v>1</v>
      </c>
      <c r="S81">
        <f>+VLOOKUP(F81,'[1]BD MES'!$D$2:$K$1048576,8,0)</f>
        <v>24</v>
      </c>
      <c r="T81" t="b">
        <f t="shared" si="3"/>
        <v>1</v>
      </c>
      <c r="V81" t="str">
        <f>+VLOOKUP(F81,MaestraLP3[[#All],[CÓDIGO]:[UMV]],8,0)</f>
        <v>ESPARRAGOS VERDES ESMERALDA 425 g</v>
      </c>
    </row>
    <row r="82" spans="1:22" x14ac:dyDescent="0.35">
      <c r="A82" t="s">
        <v>3181</v>
      </c>
      <c r="B82">
        <v>2000</v>
      </c>
      <c r="D82" s="59" t="s">
        <v>3162</v>
      </c>
      <c r="F82" s="39">
        <v>104300050</v>
      </c>
      <c r="H82" s="60">
        <v>46000</v>
      </c>
      <c r="I82" t="s">
        <v>3182</v>
      </c>
      <c r="J82">
        <v>1</v>
      </c>
      <c r="K82" s="50" t="s">
        <v>198</v>
      </c>
      <c r="L82" t="s">
        <v>4724</v>
      </c>
      <c r="M82" t="s">
        <v>4725</v>
      </c>
      <c r="N82" s="39" t="s">
        <v>137</v>
      </c>
      <c r="O82" t="str">
        <f>+VLOOKUP(F82,'BD LP'!B:C,2,0)</f>
        <v>104300050-C05</v>
      </c>
      <c r="Q82" t="str">
        <f>+VLOOKUP(F82,'BD LP'!B:K,10,0)</f>
        <v>C05</v>
      </c>
      <c r="R82" t="b">
        <f t="shared" si="2"/>
        <v>1</v>
      </c>
      <c r="S82">
        <f>+VLOOKUP(F82,'[1]BD MES'!$D$2:$K$1048576,8,0)</f>
        <v>1</v>
      </c>
      <c r="T82" t="b">
        <f t="shared" si="3"/>
        <v>1</v>
      </c>
      <c r="V82" t="str">
        <f>+VLOOKUP(F82,MaestraLP3[[#All],[CÓDIGO]:[UMV]],8,0)</f>
        <v>ARANDANOS IQF 2 kg</v>
      </c>
    </row>
    <row r="83" spans="1:22" x14ac:dyDescent="0.35">
      <c r="A83" t="s">
        <v>3181</v>
      </c>
      <c r="B83">
        <v>2000</v>
      </c>
      <c r="D83" s="59" t="s">
        <v>3162</v>
      </c>
      <c r="F83" s="39">
        <v>104300450</v>
      </c>
      <c r="H83" s="60">
        <v>45000</v>
      </c>
      <c r="I83" t="s">
        <v>3182</v>
      </c>
      <c r="J83">
        <v>1</v>
      </c>
      <c r="K83" s="50" t="s">
        <v>141</v>
      </c>
      <c r="L83" t="s">
        <v>4724</v>
      </c>
      <c r="M83" t="s">
        <v>4725</v>
      </c>
      <c r="N83" s="39" t="s">
        <v>137</v>
      </c>
      <c r="O83" t="str">
        <f>+VLOOKUP(F83,'BD LP'!B:C,2,0)</f>
        <v>104300450-C04</v>
      </c>
      <c r="Q83" t="str">
        <f>+VLOOKUP(F83,'BD LP'!B:K,10,0)</f>
        <v>UN</v>
      </c>
      <c r="R83" t="b">
        <f t="shared" si="2"/>
        <v>0</v>
      </c>
      <c r="S83">
        <f>+VLOOKUP(F83,'[1]BD MES'!$D$2:$K$1048576,8,0)</f>
        <v>1</v>
      </c>
      <c r="T83" t="b">
        <f t="shared" si="3"/>
        <v>1</v>
      </c>
      <c r="V83" t="str">
        <f>+VLOOKUP(F83,MaestraLP3[[#All],[CÓDIGO]:[UMV]],8,0)</f>
        <v>FRUTILLA IQF 2,5 kg</v>
      </c>
    </row>
    <row r="84" spans="1:22" x14ac:dyDescent="0.35">
      <c r="A84" t="s">
        <v>3181</v>
      </c>
      <c r="B84">
        <v>2000</v>
      </c>
      <c r="D84" s="59" t="s">
        <v>3162</v>
      </c>
      <c r="F84" s="39">
        <v>104544650</v>
      </c>
      <c r="H84" s="60">
        <v>21000</v>
      </c>
      <c r="I84" t="s">
        <v>3182</v>
      </c>
      <c r="J84">
        <v>10</v>
      </c>
      <c r="K84" s="50" t="s">
        <v>50</v>
      </c>
      <c r="L84" t="s">
        <v>4724</v>
      </c>
      <c r="M84" t="s">
        <v>4725</v>
      </c>
      <c r="N84" s="39" t="s">
        <v>137</v>
      </c>
      <c r="O84" t="str">
        <f>+VLOOKUP(F84,'BD LP'!B:C,2,0)</f>
        <v>104544650-C10</v>
      </c>
      <c r="Q84" t="str">
        <f>+VLOOKUP(F84,'BD LP'!B:K,10,0)</f>
        <v>UN</v>
      </c>
      <c r="R84" t="b">
        <f t="shared" si="2"/>
        <v>1</v>
      </c>
      <c r="S84">
        <f>+VLOOKUP(F84,'[1]BD MES'!$D$2:$K$1048576,8,0)</f>
        <v>10</v>
      </c>
      <c r="T84" t="b">
        <f t="shared" si="3"/>
        <v>1</v>
      </c>
      <c r="V84" t="str">
        <f>+VLOOKUP(F84,MaestraLP3[[#All],[CÓDIGO]:[UMV]],8,0)</f>
        <v>PRIMAVERA PREMIUM IQF ARDO 1 kg</v>
      </c>
    </row>
    <row r="85" spans="1:22" x14ac:dyDescent="0.35">
      <c r="A85" t="s">
        <v>3181</v>
      </c>
      <c r="B85">
        <v>2000</v>
      </c>
      <c r="D85" s="59" t="s">
        <v>3162</v>
      </c>
      <c r="F85" s="39">
        <v>104300530</v>
      </c>
      <c r="H85" s="60">
        <v>20000</v>
      </c>
      <c r="I85" t="s">
        <v>3182</v>
      </c>
      <c r="J85">
        <v>4</v>
      </c>
      <c r="K85" s="50" t="s">
        <v>50</v>
      </c>
      <c r="L85" t="s">
        <v>4724</v>
      </c>
      <c r="M85" t="s">
        <v>4725</v>
      </c>
      <c r="N85" s="39" t="s">
        <v>137</v>
      </c>
      <c r="O85" t="str">
        <f>+VLOOKUP(F85,'BD LP'!B:C,2,0)</f>
        <v>104300530-C04</v>
      </c>
      <c r="Q85" t="str">
        <f>+VLOOKUP(F85,'BD LP'!B:K,10,0)</f>
        <v>UN</v>
      </c>
      <c r="R85" t="b">
        <f t="shared" si="2"/>
        <v>1</v>
      </c>
      <c r="S85">
        <f>+VLOOKUP(F85,'[1]BD MES'!$D$2:$K$1048576,8,0)</f>
        <v>4</v>
      </c>
      <c r="T85" t="b">
        <f t="shared" si="3"/>
        <v>1</v>
      </c>
      <c r="V85" t="str">
        <f>+VLOOKUP(F85,MaestraLP3[[#All],[CÓDIGO]:[UMV]],8,0)</f>
        <v>PRIMAVERA VERDURAS IQF ARDO 2,5 kg</v>
      </c>
    </row>
    <row r="86" spans="1:22" x14ac:dyDescent="0.35">
      <c r="A86" t="s">
        <v>3181</v>
      </c>
      <c r="B86">
        <v>2000</v>
      </c>
      <c r="D86" s="59" t="s">
        <v>3162</v>
      </c>
      <c r="F86" s="39">
        <v>104519690</v>
      </c>
      <c r="H86" s="60">
        <v>24000</v>
      </c>
      <c r="I86" t="s">
        <v>3182</v>
      </c>
      <c r="J86">
        <v>10</v>
      </c>
      <c r="K86" s="50" t="s">
        <v>50</v>
      </c>
      <c r="L86" t="s">
        <v>4724</v>
      </c>
      <c r="M86" t="s">
        <v>4725</v>
      </c>
      <c r="N86" s="39" t="s">
        <v>137</v>
      </c>
      <c r="O86" t="str">
        <f>+VLOOKUP(F86,'BD LP'!B:C,2,0)</f>
        <v>104519690-C10</v>
      </c>
      <c r="Q86" t="str">
        <f>+VLOOKUP(F86,'BD LP'!B:K,10,0)</f>
        <v>UN</v>
      </c>
      <c r="R86" t="b">
        <f t="shared" si="2"/>
        <v>1</v>
      </c>
      <c r="S86">
        <f>+VLOOKUP(F86,'[1]BD MES'!$D$2:$K$1048576,8,0)</f>
        <v>10</v>
      </c>
      <c r="T86" t="b">
        <f t="shared" si="3"/>
        <v>1</v>
      </c>
      <c r="V86" t="str">
        <f>+VLOOKUP(F86,MaestraLP3[[#All],[CÓDIGO]:[UMV]],8,0)</f>
        <v>ARVEJAS IQF ARDO 1 kg</v>
      </c>
    </row>
    <row r="87" spans="1:22" x14ac:dyDescent="0.35">
      <c r="A87" t="s">
        <v>3181</v>
      </c>
      <c r="B87">
        <v>2000</v>
      </c>
      <c r="D87" s="59" t="s">
        <v>3162</v>
      </c>
      <c r="F87" s="39">
        <v>104520710</v>
      </c>
      <c r="H87" s="60">
        <v>17000</v>
      </c>
      <c r="I87" t="s">
        <v>3182</v>
      </c>
      <c r="J87">
        <v>6</v>
      </c>
      <c r="K87" s="50" t="s">
        <v>50</v>
      </c>
      <c r="L87" t="s">
        <v>4724</v>
      </c>
      <c r="M87" t="s">
        <v>4725</v>
      </c>
      <c r="N87" s="39" t="s">
        <v>137</v>
      </c>
      <c r="O87" t="str">
        <f>+VLOOKUP(F87,'BD LP'!B:C,2,0)</f>
        <v>104520710-C06</v>
      </c>
      <c r="Q87" t="str">
        <f>+VLOOKUP(F87,'BD LP'!B:K,10,0)</f>
        <v>UN</v>
      </c>
      <c r="R87" t="b">
        <f t="shared" si="2"/>
        <v>1</v>
      </c>
      <c r="S87">
        <f>+VLOOKUP(F87,'[1]BD MES'!$D$2:$K$1048576,8,0)</f>
        <v>6</v>
      </c>
      <c r="T87" t="b">
        <f t="shared" si="3"/>
        <v>1</v>
      </c>
      <c r="V87" t="str">
        <f>+VLOOKUP(F87,MaestraLP3[[#All],[CÓDIGO]:[UMV]],8,0)</f>
        <v>BROCOLI ARDO 1 kg</v>
      </c>
    </row>
    <row r="88" spans="1:22" x14ac:dyDescent="0.35">
      <c r="A88" t="s">
        <v>3181</v>
      </c>
      <c r="B88">
        <v>2000</v>
      </c>
      <c r="D88" s="59" t="s">
        <v>3162</v>
      </c>
      <c r="F88" s="39">
        <v>104519750</v>
      </c>
      <c r="H88" s="60">
        <v>30000</v>
      </c>
      <c r="I88" t="s">
        <v>3182</v>
      </c>
      <c r="J88">
        <v>4</v>
      </c>
      <c r="K88" s="50" t="s">
        <v>50</v>
      </c>
      <c r="L88" t="s">
        <v>4724</v>
      </c>
      <c r="M88" t="s">
        <v>4725</v>
      </c>
      <c r="N88" s="39" t="s">
        <v>137</v>
      </c>
      <c r="O88" t="str">
        <f>+VLOOKUP(F88,'BD LP'!B:C,2,0)</f>
        <v>104519750-C04</v>
      </c>
      <c r="Q88" t="str">
        <f>+VLOOKUP(F88,'BD LP'!B:K,10,0)</f>
        <v>UN</v>
      </c>
      <c r="R88" t="b">
        <f t="shared" si="2"/>
        <v>1</v>
      </c>
      <c r="S88">
        <f>+VLOOKUP(F88,'[1]BD MES'!$D$2:$K$1048576,8,0)</f>
        <v>4</v>
      </c>
      <c r="T88" t="b">
        <f t="shared" si="3"/>
        <v>1</v>
      </c>
      <c r="V88" t="str">
        <f>+VLOOKUP(F88,MaestraLP3[[#All],[CÓDIGO]:[UMV]],8,0)</f>
        <v>CEBOLLA CUBOS IQF ARDO 2,5 kg</v>
      </c>
    </row>
    <row r="89" spans="1:22" x14ac:dyDescent="0.35">
      <c r="A89" t="s">
        <v>3181</v>
      </c>
      <c r="B89">
        <v>2000</v>
      </c>
      <c r="D89" s="59" t="s">
        <v>3162</v>
      </c>
      <c r="F89" s="39">
        <v>104519740</v>
      </c>
      <c r="H89" s="60">
        <v>28000</v>
      </c>
      <c r="I89" t="s">
        <v>3182</v>
      </c>
      <c r="J89">
        <v>4</v>
      </c>
      <c r="K89" s="50" t="s">
        <v>50</v>
      </c>
      <c r="L89" t="s">
        <v>4724</v>
      </c>
      <c r="M89" t="s">
        <v>4725</v>
      </c>
      <c r="N89" s="39" t="s">
        <v>137</v>
      </c>
      <c r="O89" t="str">
        <f>+VLOOKUP(F89,'BD LP'!B:C,2,0)</f>
        <v>104519740-C04</v>
      </c>
      <c r="Q89" t="str">
        <f>+VLOOKUP(F89,'BD LP'!B:K,10,0)</f>
        <v>UN</v>
      </c>
      <c r="R89" t="b">
        <f t="shared" si="2"/>
        <v>1</v>
      </c>
      <c r="S89">
        <f>+VLOOKUP(F89,'[1]BD MES'!$D$2:$K$1048576,8,0)</f>
        <v>4</v>
      </c>
      <c r="T89" t="b">
        <f t="shared" si="3"/>
        <v>1</v>
      </c>
      <c r="V89" t="str">
        <f>+VLOOKUP(F89,MaestraLP3[[#All],[CÓDIGO]:[UMV]],8,0)</f>
        <v>CEBOLLA RODAJAS IQF ARDO 2,5 kg</v>
      </c>
    </row>
    <row r="90" spans="1:22" x14ac:dyDescent="0.35">
      <c r="A90" t="s">
        <v>3181</v>
      </c>
      <c r="B90">
        <v>2000</v>
      </c>
      <c r="D90" s="59" t="s">
        <v>3162</v>
      </c>
      <c r="F90" s="39">
        <v>104547040</v>
      </c>
      <c r="H90" s="60">
        <v>26400</v>
      </c>
      <c r="I90" t="s">
        <v>3182</v>
      </c>
      <c r="J90">
        <v>10</v>
      </c>
      <c r="K90" s="50" t="s">
        <v>50</v>
      </c>
      <c r="L90" t="s">
        <v>4724</v>
      </c>
      <c r="M90" t="s">
        <v>4725</v>
      </c>
      <c r="N90" s="39" t="s">
        <v>137</v>
      </c>
      <c r="O90" t="str">
        <f>+VLOOKUP(F90,'BD LP'!B:C,2,0)</f>
        <v>104547040-C10</v>
      </c>
      <c r="Q90" t="str">
        <f>+VLOOKUP(F90,'BD LP'!B:K,10,0)</f>
        <v>UN</v>
      </c>
      <c r="R90" t="b">
        <f t="shared" si="2"/>
        <v>1</v>
      </c>
      <c r="S90">
        <f>+VLOOKUP(F90,'[1]BD MES'!$D$2:$K$1048576,8,0)</f>
        <v>10</v>
      </c>
      <c r="T90" t="b">
        <f t="shared" si="3"/>
        <v>1</v>
      </c>
      <c r="V90" t="str">
        <f>+VLOOKUP(F90,MaestraLP3[[#All],[CÓDIGO]:[UMV]],8,0)</f>
        <v>CHAMPIÑON LAMINADO IQF MINUTO VERDE 1KG</v>
      </c>
    </row>
    <row r="91" spans="1:22" x14ac:dyDescent="0.35">
      <c r="A91" t="s">
        <v>3181</v>
      </c>
      <c r="B91">
        <v>2000</v>
      </c>
      <c r="D91" s="59" t="s">
        <v>3162</v>
      </c>
      <c r="F91" s="39">
        <v>104519610</v>
      </c>
      <c r="H91" s="60">
        <v>28000</v>
      </c>
      <c r="I91" t="s">
        <v>3182</v>
      </c>
      <c r="J91">
        <v>4</v>
      </c>
      <c r="K91" s="50" t="s">
        <v>50</v>
      </c>
      <c r="L91" t="s">
        <v>4724</v>
      </c>
      <c r="M91" t="s">
        <v>4725</v>
      </c>
      <c r="N91" s="39" t="s">
        <v>137</v>
      </c>
      <c r="O91" t="str">
        <f>+VLOOKUP(F91,'BD LP'!B:C,2,0)</f>
        <v>104519610-C04</v>
      </c>
      <c r="Q91" t="str">
        <f>+VLOOKUP(F91,'BD LP'!B:K,10,0)</f>
        <v>UN</v>
      </c>
      <c r="R91" t="b">
        <f t="shared" si="2"/>
        <v>1</v>
      </c>
      <c r="S91">
        <f>+VLOOKUP(F91,'[1]BD MES'!$D$2:$K$1048576,8,0)</f>
        <v>4</v>
      </c>
      <c r="T91" t="b">
        <f t="shared" si="3"/>
        <v>1</v>
      </c>
      <c r="V91" t="str">
        <f>+VLOOKUP(F91,MaestraLP3[[#All],[CÓDIGO]:[UMV]],8,0)</f>
        <v>PIMENTON VERDE JULIANAS IQF ARDO 2,5 kg</v>
      </c>
    </row>
    <row r="92" spans="1:22" x14ac:dyDescent="0.35">
      <c r="A92" t="s">
        <v>3181</v>
      </c>
      <c r="B92">
        <v>2000</v>
      </c>
      <c r="D92" s="59" t="s">
        <v>3162</v>
      </c>
      <c r="F92" s="39">
        <v>104520700</v>
      </c>
      <c r="H92" s="60">
        <v>22000</v>
      </c>
      <c r="I92" t="s">
        <v>3182</v>
      </c>
      <c r="J92">
        <v>10</v>
      </c>
      <c r="K92" s="50" t="s">
        <v>50</v>
      </c>
      <c r="L92" t="s">
        <v>4724</v>
      </c>
      <c r="M92" t="s">
        <v>4725</v>
      </c>
      <c r="N92" s="39" t="s">
        <v>137</v>
      </c>
      <c r="O92" t="str">
        <f>+VLOOKUP(F92,'BD LP'!B:C,2,0)</f>
        <v>104520700-C10</v>
      </c>
      <c r="Q92" t="str">
        <f>+VLOOKUP(F92,'BD LP'!B:K,10,0)</f>
        <v>UN</v>
      </c>
      <c r="R92" t="b">
        <f t="shared" si="2"/>
        <v>1</v>
      </c>
      <c r="S92">
        <f>+VLOOKUP(F92,'[1]BD MES'!$D$2:$K$1048576,8,0)</f>
        <v>10</v>
      </c>
      <c r="T92" t="b">
        <f t="shared" si="3"/>
        <v>1</v>
      </c>
      <c r="V92" t="str">
        <f>+VLOOKUP(F92,MaestraLP3[[#All],[CÓDIGO]:[UMV]],8,0)</f>
        <v>POROTO VERDE CORTE FRANCES ARDO 1 kg</v>
      </c>
    </row>
    <row r="93" spans="1:22" x14ac:dyDescent="0.35">
      <c r="A93" t="s">
        <v>3181</v>
      </c>
      <c r="B93">
        <v>2000</v>
      </c>
      <c r="D93" s="59" t="s">
        <v>3162</v>
      </c>
      <c r="F93" s="39">
        <v>104542860</v>
      </c>
      <c r="H93" s="60">
        <v>31300</v>
      </c>
      <c r="I93" t="s">
        <v>3182</v>
      </c>
      <c r="J93">
        <v>4</v>
      </c>
      <c r="K93" s="50" t="s">
        <v>50</v>
      </c>
      <c r="L93" t="s">
        <v>4724</v>
      </c>
      <c r="M93" t="s">
        <v>4725</v>
      </c>
      <c r="N93" s="39" t="s">
        <v>137</v>
      </c>
      <c r="O93" t="str">
        <f>+VLOOKUP(F93,'BD LP'!B:C,2,0)</f>
        <v>104542860-C04</v>
      </c>
      <c r="Q93" t="str">
        <f>+VLOOKUP(F93,'BD LP'!B:K,10,0)</f>
        <v>UN</v>
      </c>
      <c r="R93" t="b">
        <f t="shared" si="2"/>
        <v>1</v>
      </c>
      <c r="S93">
        <f>+VLOOKUP(F93,'[1]BD MES'!$D$2:$K$1048576,8,0)</f>
        <v>4</v>
      </c>
      <c r="T93" t="b">
        <f t="shared" si="3"/>
        <v>1</v>
      </c>
      <c r="V93" t="str">
        <f>+VLOOKUP(F93,MaestraLP3[[#All],[CÓDIGO]:[UMV]],8,0)</f>
        <v>MEZCLA VERDURAS CHAPSUI ARDO 2,5 KG</v>
      </c>
    </row>
    <row r="94" spans="1:22" x14ac:dyDescent="0.35">
      <c r="A94" t="s">
        <v>3181</v>
      </c>
      <c r="B94">
        <v>2000</v>
      </c>
      <c r="D94" s="59" t="s">
        <v>3162</v>
      </c>
      <c r="F94" s="39">
        <v>104519650</v>
      </c>
      <c r="H94" s="60">
        <v>25500</v>
      </c>
      <c r="I94" t="s">
        <v>3182</v>
      </c>
      <c r="J94">
        <v>10</v>
      </c>
      <c r="K94" s="50" t="s">
        <v>50</v>
      </c>
      <c r="L94" t="s">
        <v>4724</v>
      </c>
      <c r="M94" t="s">
        <v>4725</v>
      </c>
      <c r="N94" s="39" t="s">
        <v>137</v>
      </c>
      <c r="O94" t="str">
        <f>+VLOOKUP(F94,'BD LP'!B:C,2,0)</f>
        <v>104519650-C10</v>
      </c>
      <c r="Q94" t="str">
        <f>+VLOOKUP(F94,'BD LP'!B:K,10,0)</f>
        <v>UN</v>
      </c>
      <c r="R94" t="b">
        <f t="shared" si="2"/>
        <v>1</v>
      </c>
      <c r="S94">
        <f>+VLOOKUP(F94,'[1]BD MES'!$D$2:$K$1048576,8,0)</f>
        <v>10</v>
      </c>
      <c r="T94" t="b">
        <f t="shared" si="3"/>
        <v>1</v>
      </c>
      <c r="V94" t="str">
        <f>+VLOOKUP(F94,MaestraLP3[[#All],[CÓDIGO]:[UMV]],8,0)</f>
        <v>CHOCLO GRANO IQF ARDO 1 kg</v>
      </c>
    </row>
    <row r="95" spans="1:22" x14ac:dyDescent="0.35">
      <c r="A95" t="s">
        <v>3181</v>
      </c>
      <c r="B95">
        <v>2000</v>
      </c>
      <c r="D95" s="59" t="s">
        <v>3162</v>
      </c>
      <c r="F95" s="39">
        <v>104519710</v>
      </c>
      <c r="H95" s="60">
        <v>57000</v>
      </c>
      <c r="I95" t="s">
        <v>3182</v>
      </c>
      <c r="J95">
        <v>4</v>
      </c>
      <c r="K95" s="50" t="s">
        <v>50</v>
      </c>
      <c r="L95" t="s">
        <v>4724</v>
      </c>
      <c r="M95" t="s">
        <v>4725</v>
      </c>
      <c r="N95" s="39" t="s">
        <v>137</v>
      </c>
      <c r="O95" t="str">
        <f>+VLOOKUP(F95,'BD LP'!B:C,2,0)</f>
        <v>104519710-C04</v>
      </c>
      <c r="Q95" t="str">
        <f>+VLOOKUP(F95,'BD LP'!B:K,10,0)</f>
        <v>UN</v>
      </c>
      <c r="R95" t="b">
        <f t="shared" si="2"/>
        <v>1</v>
      </c>
      <c r="S95">
        <f>+VLOOKUP(F95,'[1]BD MES'!$D$2:$K$1048576,8,0)</f>
        <v>4</v>
      </c>
      <c r="T95" t="b">
        <f t="shared" si="3"/>
        <v>1</v>
      </c>
      <c r="V95" t="str">
        <f>+VLOOKUP(F95,MaestraLP3[[#All],[CÓDIGO]:[UMV]],8,0)</f>
        <v>FONDOS ALCACHOFAS IQF ARDO 2,5 kg</v>
      </c>
    </row>
    <row r="96" spans="1:22" x14ac:dyDescent="0.35">
      <c r="A96" t="s">
        <v>3181</v>
      </c>
      <c r="B96">
        <v>2000</v>
      </c>
      <c r="D96" s="59" t="s">
        <v>3162</v>
      </c>
      <c r="F96" s="39">
        <v>104519600</v>
      </c>
      <c r="H96" s="60">
        <v>37000</v>
      </c>
      <c r="I96" t="s">
        <v>3182</v>
      </c>
      <c r="J96">
        <v>4</v>
      </c>
      <c r="K96" s="50" t="s">
        <v>50</v>
      </c>
      <c r="L96" t="s">
        <v>4724</v>
      </c>
      <c r="M96" t="s">
        <v>4725</v>
      </c>
      <c r="N96" s="39" t="s">
        <v>137</v>
      </c>
      <c r="O96" t="str">
        <f>+VLOOKUP(F96,'BD LP'!B:C,2,0)</f>
        <v>104519600-C04</v>
      </c>
      <c r="Q96" t="str">
        <f>+VLOOKUP(F96,'BD LP'!B:K,10,0)</f>
        <v>UN</v>
      </c>
      <c r="R96" t="b">
        <f t="shared" si="2"/>
        <v>1</v>
      </c>
      <c r="S96">
        <f>+VLOOKUP(F96,'[1]BD MES'!$D$2:$K$1048576,8,0)</f>
        <v>4</v>
      </c>
      <c r="T96" t="b">
        <f t="shared" si="3"/>
        <v>1</v>
      </c>
      <c r="V96" t="str">
        <f>+VLOOKUP(F96,MaestraLP3[[#All],[CÓDIGO]:[UMV]],8,0)</f>
        <v>PIMENTON ROJO JULIANAS IQF ARDO 2,5 kg</v>
      </c>
    </row>
    <row r="97" spans="1:22" x14ac:dyDescent="0.35">
      <c r="A97" t="s">
        <v>3181</v>
      </c>
      <c r="B97">
        <v>2000</v>
      </c>
      <c r="D97" s="59" t="s">
        <v>3162</v>
      </c>
      <c r="F97" s="39">
        <v>102200081</v>
      </c>
      <c r="H97" s="60">
        <v>8000</v>
      </c>
      <c r="I97" t="s">
        <v>3182</v>
      </c>
      <c r="J97">
        <v>12</v>
      </c>
      <c r="K97" s="50" t="s">
        <v>50</v>
      </c>
      <c r="L97" t="s">
        <v>4724</v>
      </c>
      <c r="M97" t="s">
        <v>4725</v>
      </c>
      <c r="N97" s="39" t="s">
        <v>137</v>
      </c>
      <c r="O97" t="str">
        <f>+VLOOKUP(F97,'BD LP'!B:C,2,0)</f>
        <v>102200081-C12</v>
      </c>
      <c r="Q97" t="str">
        <f>+VLOOKUP(F97,'BD LP'!B:K,10,0)</f>
        <v>UN</v>
      </c>
      <c r="R97" t="b">
        <f t="shared" si="2"/>
        <v>1</v>
      </c>
      <c r="S97">
        <f>+VLOOKUP(F97,'[1]BD MES'!$D$2:$K$1048576,8,0)</f>
        <v>12</v>
      </c>
      <c r="T97" t="b">
        <f t="shared" si="3"/>
        <v>1</v>
      </c>
      <c r="V97" t="str">
        <f>+VLOOKUP(F97,MaestraLP3[[#All],[CÓDIGO]:[UMV]],8,0)</f>
        <v>CORBATA GRANDE DON VITTORIO 400 g NV</v>
      </c>
    </row>
    <row r="98" spans="1:22" x14ac:dyDescent="0.35">
      <c r="A98" t="s">
        <v>3181</v>
      </c>
      <c r="B98">
        <v>2000</v>
      </c>
      <c r="D98" s="59" t="s">
        <v>3162</v>
      </c>
      <c r="F98" s="39">
        <v>102500040</v>
      </c>
      <c r="H98" s="60">
        <v>29000</v>
      </c>
      <c r="I98" t="s">
        <v>3182</v>
      </c>
      <c r="J98">
        <v>12</v>
      </c>
      <c r="K98" s="50" t="s">
        <v>50</v>
      </c>
      <c r="L98" t="s">
        <v>4724</v>
      </c>
      <c r="M98" t="s">
        <v>4725</v>
      </c>
      <c r="N98" s="39" t="s">
        <v>137</v>
      </c>
      <c r="O98" t="str">
        <f>+VLOOKUP(F98,'BD LP'!B:C,2,0)</f>
        <v>102500040-C12</v>
      </c>
      <c r="Q98" t="str">
        <f>+VLOOKUP(F98,'BD LP'!B:K,10,0)</f>
        <v>UN</v>
      </c>
      <c r="R98" t="b">
        <f t="shared" si="2"/>
        <v>1</v>
      </c>
      <c r="S98">
        <f>+VLOOKUP(F98,'[1]BD MES'!$D$2:$K$1048576,8,0)</f>
        <v>12</v>
      </c>
      <c r="T98" t="b">
        <f t="shared" si="3"/>
        <v>1</v>
      </c>
      <c r="V98" t="str">
        <f>+VLOOKUP(F98,MaestraLP3[[#All],[CÓDIGO]:[UMV]],8,0)</f>
        <v>FARFALLE BARILLA 500 g CORBATA</v>
      </c>
    </row>
    <row r="99" spans="1:22" x14ac:dyDescent="0.35">
      <c r="A99" t="s">
        <v>3181</v>
      </c>
      <c r="B99">
        <v>2000</v>
      </c>
      <c r="D99" s="59" t="s">
        <v>3162</v>
      </c>
      <c r="F99" s="39">
        <v>102200083</v>
      </c>
      <c r="H99" s="60">
        <v>16000</v>
      </c>
      <c r="I99" t="s">
        <v>3182</v>
      </c>
      <c r="J99">
        <v>24</v>
      </c>
      <c r="K99" s="50" t="s">
        <v>50</v>
      </c>
      <c r="L99" t="s">
        <v>4724</v>
      </c>
      <c r="M99" t="s">
        <v>4725</v>
      </c>
      <c r="N99" s="39" t="s">
        <v>137</v>
      </c>
      <c r="O99" t="str">
        <f>+VLOOKUP(F99,'BD LP'!B:C,2,0)</f>
        <v>102200083-C24</v>
      </c>
      <c r="Q99" t="str">
        <f>+VLOOKUP(F99,'BD LP'!B:K,10,0)</f>
        <v>UN</v>
      </c>
      <c r="R99" t="b">
        <f t="shared" ref="R99:R159" si="4">+Q99=K99</f>
        <v>1</v>
      </c>
      <c r="S99">
        <f>+VLOOKUP(F99,'[1]BD MES'!$D$2:$K$1048576,8,0)</f>
        <v>24</v>
      </c>
      <c r="T99" t="b">
        <f t="shared" si="3"/>
        <v>1</v>
      </c>
      <c r="V99" t="str">
        <f>+VLOOKUP(F99,MaestraLP3[[#All],[CÓDIGO]:[UMV]],8,0)</f>
        <v>LINGUINI DON VITTORIO 400 g NV</v>
      </c>
    </row>
    <row r="100" spans="1:22" x14ac:dyDescent="0.35">
      <c r="A100" t="s">
        <v>3181</v>
      </c>
      <c r="B100">
        <v>2000</v>
      </c>
      <c r="D100" s="59" t="s">
        <v>3162</v>
      </c>
      <c r="F100" s="39">
        <v>102200084</v>
      </c>
      <c r="H100" s="60">
        <v>8040</v>
      </c>
      <c r="I100" t="s">
        <v>3182</v>
      </c>
      <c r="J100">
        <v>12</v>
      </c>
      <c r="K100" s="50" t="s">
        <v>50</v>
      </c>
      <c r="L100" t="s">
        <v>4724</v>
      </c>
      <c r="M100" t="s">
        <v>4725</v>
      </c>
      <c r="N100" s="39" t="s">
        <v>137</v>
      </c>
      <c r="O100" t="str">
        <f>+VLOOKUP(F100,'BD LP'!B:C,2,0)</f>
        <v>102200084-C12</v>
      </c>
      <c r="Q100" t="str">
        <f>+VLOOKUP(F100,'BD LP'!B:K,10,0)</f>
        <v>UN</v>
      </c>
      <c r="R100" t="b">
        <f t="shared" si="4"/>
        <v>1</v>
      </c>
      <c r="S100">
        <f>+VLOOKUP(F100,'[1]BD MES'!$D$2:$K$1048576,8,0)</f>
        <v>12</v>
      </c>
      <c r="T100" t="b">
        <f t="shared" si="3"/>
        <v>1</v>
      </c>
      <c r="V100" t="str">
        <f>+VLOOKUP(F100,MaestraLP3[[#All],[CÓDIGO]:[UMV]],8,0)</f>
        <v>QUIFAROS DON VITTORIO 400 g NV</v>
      </c>
    </row>
    <row r="101" spans="1:22" x14ac:dyDescent="0.35">
      <c r="A101" t="s">
        <v>3181</v>
      </c>
      <c r="B101">
        <v>2000</v>
      </c>
      <c r="D101" s="59" t="s">
        <v>3162</v>
      </c>
      <c r="F101" s="39">
        <v>102200085</v>
      </c>
      <c r="H101" s="60">
        <v>8000</v>
      </c>
      <c r="I101" t="s">
        <v>3182</v>
      </c>
      <c r="J101">
        <v>12</v>
      </c>
      <c r="K101" s="50" t="s">
        <v>50</v>
      </c>
      <c r="L101" t="s">
        <v>4724</v>
      </c>
      <c r="M101" t="s">
        <v>4725</v>
      </c>
      <c r="N101" s="39" t="s">
        <v>137</v>
      </c>
      <c r="O101" t="str">
        <f>+VLOOKUP(F101,'BD LP'!B:C,2,0)</f>
        <v>102200085-C12</v>
      </c>
      <c r="Q101" t="str">
        <f>+VLOOKUP(F101,'BD LP'!B:K,10,0)</f>
        <v>UN</v>
      </c>
      <c r="R101" t="b">
        <f t="shared" si="4"/>
        <v>1</v>
      </c>
      <c r="S101">
        <f>+VLOOKUP(F101,'[1]BD MES'!$D$2:$K$1048576,8,0)</f>
        <v>12</v>
      </c>
      <c r="T101" t="b">
        <f t="shared" si="3"/>
        <v>1</v>
      </c>
      <c r="V101" t="str">
        <f>+VLOOKUP(F101,MaestraLP3[[#All],[CÓDIGO]:[UMV]],8,0)</f>
        <v>RIGATONE DON VITTORIO 400 g NV</v>
      </c>
    </row>
    <row r="102" spans="1:22" x14ac:dyDescent="0.35">
      <c r="A102" t="s">
        <v>3181</v>
      </c>
      <c r="B102">
        <v>2000</v>
      </c>
      <c r="D102" s="59" t="s">
        <v>3162</v>
      </c>
      <c r="F102" s="39">
        <v>102200086</v>
      </c>
      <c r="H102" s="60">
        <v>14400</v>
      </c>
      <c r="I102" t="s">
        <v>3182</v>
      </c>
      <c r="J102">
        <v>24</v>
      </c>
      <c r="K102" s="50" t="s">
        <v>50</v>
      </c>
      <c r="L102" t="s">
        <v>4724</v>
      </c>
      <c r="M102" t="s">
        <v>4725</v>
      </c>
      <c r="N102" s="39" t="s">
        <v>137</v>
      </c>
      <c r="O102" t="str">
        <f>+VLOOKUP(F102,'BD LP'!B:C,2,0)</f>
        <v>102200086-C24</v>
      </c>
      <c r="Q102" t="str">
        <f>+VLOOKUP(F102,'BD LP'!B:K,10,0)</f>
        <v>UN</v>
      </c>
      <c r="R102" t="b">
        <f t="shared" si="4"/>
        <v>1</v>
      </c>
      <c r="S102">
        <f>+VLOOKUP(F102,'[1]BD MES'!$D$2:$K$1048576,8,0)</f>
        <v>24</v>
      </c>
      <c r="T102" t="b">
        <f t="shared" si="3"/>
        <v>1</v>
      </c>
      <c r="V102" t="str">
        <f>+VLOOKUP(F102,MaestraLP3[[#All],[CÓDIGO]:[UMV]],8,0)</f>
        <v>SPAGHETTI N°5 DON VITTORIO 400 g NV</v>
      </c>
    </row>
    <row r="103" spans="1:22" x14ac:dyDescent="0.35">
      <c r="A103" t="s">
        <v>3181</v>
      </c>
      <c r="B103">
        <v>2000</v>
      </c>
      <c r="D103" s="59" t="s">
        <v>3162</v>
      </c>
      <c r="F103" s="39">
        <v>101920021</v>
      </c>
      <c r="H103" s="60">
        <v>28800</v>
      </c>
      <c r="I103" t="s">
        <v>3182</v>
      </c>
      <c r="J103">
        <v>24</v>
      </c>
      <c r="K103" s="50" t="s">
        <v>50</v>
      </c>
      <c r="L103" t="s">
        <v>4724</v>
      </c>
      <c r="M103" t="s">
        <v>4725</v>
      </c>
      <c r="N103" s="39" t="s">
        <v>137</v>
      </c>
      <c r="O103" t="str">
        <f>+VLOOKUP(F103,'BD LP'!B:C,2,0)</f>
        <v>101920021-C24</v>
      </c>
      <c r="Q103" t="str">
        <f>+VLOOKUP(F103,'BD LP'!B:K,10,0)</f>
        <v>UN</v>
      </c>
      <c r="R103" t="b">
        <f t="shared" si="4"/>
        <v>1</v>
      </c>
      <c r="S103">
        <f>+VLOOKUP(F103,'[1]BD MES'!$D$2:$K$1048576,8,0)</f>
        <v>24</v>
      </c>
      <c r="T103" t="b">
        <f t="shared" si="3"/>
        <v>1</v>
      </c>
      <c r="V103" t="str">
        <f>+VLOOKUP(F103,MaestraLP3[[#All],[CÓDIGO]:[UMV]],8,0)</f>
        <v>MENTOS PACK FRUTAS 11P</v>
      </c>
    </row>
    <row r="104" spans="1:22" x14ac:dyDescent="0.35">
      <c r="A104" t="s">
        <v>3181</v>
      </c>
      <c r="B104">
        <v>2000</v>
      </c>
      <c r="D104" s="59" t="s">
        <v>3162</v>
      </c>
      <c r="F104" s="39">
        <v>101920020</v>
      </c>
      <c r="H104" s="60">
        <v>28800</v>
      </c>
      <c r="I104" t="s">
        <v>3182</v>
      </c>
      <c r="J104">
        <v>24</v>
      </c>
      <c r="K104" s="50" t="s">
        <v>50</v>
      </c>
      <c r="L104" t="s">
        <v>4724</v>
      </c>
      <c r="M104" t="s">
        <v>4725</v>
      </c>
      <c r="N104" s="39" t="s">
        <v>137</v>
      </c>
      <c r="O104" t="str">
        <f>+VLOOKUP(F104,'BD LP'!B:C,2,0)</f>
        <v>101920020-C24</v>
      </c>
      <c r="Q104" t="str">
        <f>+VLOOKUP(F104,'BD LP'!B:K,10,0)</f>
        <v>UN</v>
      </c>
      <c r="R104" t="b">
        <f t="shared" si="4"/>
        <v>1</v>
      </c>
      <c r="S104">
        <f>+VLOOKUP(F104,'[1]BD MES'!$D$2:$K$1048576,8,0)</f>
        <v>24</v>
      </c>
      <c r="T104" t="b">
        <f t="shared" si="3"/>
        <v>1</v>
      </c>
      <c r="V104" t="str">
        <f>+VLOOKUP(F104,MaestraLP3[[#All],[CÓDIGO]:[UMV]],8,0)</f>
        <v>MENTOS PACK MENTA 11P</v>
      </c>
    </row>
    <row r="105" spans="1:22" x14ac:dyDescent="0.35">
      <c r="A105" t="s">
        <v>3181</v>
      </c>
      <c r="B105">
        <v>2000</v>
      </c>
      <c r="D105" s="59" t="s">
        <v>3162</v>
      </c>
      <c r="F105" s="39">
        <v>104526080</v>
      </c>
      <c r="H105" s="60">
        <v>11700</v>
      </c>
      <c r="I105" t="s">
        <v>3182</v>
      </c>
      <c r="J105">
        <v>10</v>
      </c>
      <c r="K105" s="50" t="s">
        <v>50</v>
      </c>
      <c r="L105" t="s">
        <v>4724</v>
      </c>
      <c r="M105" t="s">
        <v>4725</v>
      </c>
      <c r="N105" s="39" t="s">
        <v>137</v>
      </c>
      <c r="O105" t="str">
        <f>+VLOOKUP(F105,'BD LP'!B:C,2,0)</f>
        <v>104526080-C10</v>
      </c>
      <c r="Q105" t="str">
        <f>+VLOOKUP(F105,'BD LP'!B:K,10,0)</f>
        <v>UN</v>
      </c>
      <c r="R105" t="b">
        <f t="shared" si="4"/>
        <v>1</v>
      </c>
      <c r="S105">
        <f>+VLOOKUP(F105,'[1]BD MES'!$D$2:$K$1048576,8,0)</f>
        <v>10</v>
      </c>
      <c r="T105" t="b">
        <f t="shared" si="3"/>
        <v>1</v>
      </c>
      <c r="V105" t="str">
        <f>+VLOOKUP(F105,MaestraLP3[[#All],[CÓDIGO]:[UMV]],8,0)</f>
        <v>AZUCAR G2 BONANZA 1 kg</v>
      </c>
    </row>
    <row r="106" spans="1:22" x14ac:dyDescent="0.35">
      <c r="A106" t="s">
        <v>3181</v>
      </c>
      <c r="B106">
        <v>2000</v>
      </c>
      <c r="D106" s="59" t="s">
        <v>3162</v>
      </c>
      <c r="F106" s="39">
        <v>150002022</v>
      </c>
      <c r="H106" s="60">
        <v>55000</v>
      </c>
      <c r="I106" t="s">
        <v>3182</v>
      </c>
      <c r="J106">
        <v>12</v>
      </c>
      <c r="K106" s="50" t="s">
        <v>50</v>
      </c>
      <c r="L106" t="s">
        <v>4724</v>
      </c>
      <c r="M106" t="s">
        <v>4725</v>
      </c>
      <c r="N106" s="39" t="s">
        <v>137</v>
      </c>
      <c r="O106" t="str">
        <f>+VLOOKUP(F106,'BD LP'!B:C,2,0)</f>
        <v>150002022-C12</v>
      </c>
      <c r="Q106" t="str">
        <f>+VLOOKUP(F106,'BD LP'!B:K,10,0)</f>
        <v>UN</v>
      </c>
      <c r="R106" t="b">
        <f t="shared" si="4"/>
        <v>1</v>
      </c>
      <c r="S106">
        <f>+VLOOKUP(F106,'[1]BD MES'!$D$2:$K$1048576,8,0)</f>
        <v>12</v>
      </c>
      <c r="T106" t="b">
        <f t="shared" si="3"/>
        <v>1</v>
      </c>
      <c r="V106" t="str">
        <f>+VLOOKUP(F106,MaestraLP3[[#All],[CÓDIGO]:[UMV]],8,0)</f>
        <v>BOM BOM VIZZIO 432 g</v>
      </c>
    </row>
    <row r="107" spans="1:22" x14ac:dyDescent="0.35">
      <c r="A107" t="s">
        <v>3181</v>
      </c>
      <c r="B107">
        <v>2000</v>
      </c>
      <c r="D107" s="59" t="s">
        <v>3162</v>
      </c>
      <c r="F107" s="39">
        <v>104534140</v>
      </c>
      <c r="H107" s="60">
        <v>396000</v>
      </c>
      <c r="I107" t="s">
        <v>3182</v>
      </c>
      <c r="J107">
        <v>45</v>
      </c>
      <c r="K107" s="50" t="s">
        <v>50</v>
      </c>
      <c r="L107" t="s">
        <v>4724</v>
      </c>
      <c r="M107" t="s">
        <v>4725</v>
      </c>
      <c r="N107" s="39" t="s">
        <v>137</v>
      </c>
      <c r="O107" t="str">
        <f>+VLOOKUP(F107,'BD LP'!B:C,2,0)</f>
        <v>104534140-C45</v>
      </c>
      <c r="Q107" t="str">
        <f>+VLOOKUP(F107,'BD LP'!B:K,10,0)</f>
        <v>UN</v>
      </c>
      <c r="R107" t="b">
        <f t="shared" si="4"/>
        <v>1</v>
      </c>
      <c r="S107">
        <f>+VLOOKUP(F107,'[1]BD MES'!$D$2:$K$1048576,8,0)</f>
        <v>45</v>
      </c>
      <c r="T107" t="b">
        <f t="shared" si="3"/>
        <v>1</v>
      </c>
      <c r="V107" t="str">
        <f>+VLOOKUP(F107,MaestraLP3[[#All],[CÓDIGO]:[UMV]],8,0)</f>
        <v>ALGA MARINA NORI BLUE MAYAMO 100u 280 gr</v>
      </c>
    </row>
    <row r="108" spans="1:22" x14ac:dyDescent="0.35">
      <c r="A108" t="s">
        <v>3181</v>
      </c>
      <c r="B108">
        <v>2000</v>
      </c>
      <c r="D108" s="59" t="s">
        <v>3162</v>
      </c>
      <c r="F108" s="39">
        <v>104540320</v>
      </c>
      <c r="H108" s="60">
        <v>21000</v>
      </c>
      <c r="I108" t="s">
        <v>3182</v>
      </c>
      <c r="J108">
        <v>30</v>
      </c>
      <c r="K108" s="50" t="s">
        <v>50</v>
      </c>
      <c r="L108" t="s">
        <v>4724</v>
      </c>
      <c r="M108" t="s">
        <v>4725</v>
      </c>
      <c r="N108" s="39" t="s">
        <v>137</v>
      </c>
      <c r="O108" t="str">
        <f>+VLOOKUP(F108,'BD LP'!B:C,2,0)</f>
        <v>104540320-D30</v>
      </c>
      <c r="Q108" t="str">
        <f>+VLOOKUP(F108,'BD LP'!B:K,10,0)</f>
        <v>UN</v>
      </c>
      <c r="R108" t="b">
        <f t="shared" si="4"/>
        <v>1</v>
      </c>
      <c r="S108">
        <f>+VLOOKUP(F108,'[1]BD MES'!$D$2:$K$1048576,8,0)</f>
        <v>30</v>
      </c>
      <c r="T108" t="b">
        <f t="shared" si="3"/>
        <v>1</v>
      </c>
      <c r="V108" t="str">
        <f>+VLOOKUP(F108,MaestraLP3[[#All],[CÓDIGO]:[UMV]],8,0)</f>
        <v>CARACOLES CAROZZI 400 G</v>
      </c>
    </row>
    <row r="109" spans="1:22" x14ac:dyDescent="0.35">
      <c r="A109" t="s">
        <v>3181</v>
      </c>
      <c r="B109">
        <v>2000</v>
      </c>
      <c r="D109" s="59" t="s">
        <v>3162</v>
      </c>
      <c r="F109" s="39">
        <v>104526990</v>
      </c>
      <c r="H109" s="60">
        <v>18000</v>
      </c>
      <c r="I109" t="s">
        <v>3182</v>
      </c>
      <c r="J109">
        <v>30</v>
      </c>
      <c r="K109" s="50" t="s">
        <v>50</v>
      </c>
      <c r="L109" t="s">
        <v>4724</v>
      </c>
      <c r="M109" t="s">
        <v>4725</v>
      </c>
      <c r="N109" s="39" t="s">
        <v>137</v>
      </c>
      <c r="O109" t="str">
        <f>+VLOOKUP(F109,'BD LP'!B:C,2,0)</f>
        <v>104526990-D30</v>
      </c>
      <c r="Q109" t="str">
        <f>+VLOOKUP(F109,'BD LP'!B:K,10,0)</f>
        <v>UN</v>
      </c>
      <c r="R109" t="b">
        <f t="shared" si="4"/>
        <v>1</v>
      </c>
      <c r="S109">
        <f>+VLOOKUP(F109,'[1]BD MES'!$D$2:$K$1048576,8,0)</f>
        <v>30</v>
      </c>
      <c r="T109" t="b">
        <f t="shared" si="3"/>
        <v>1</v>
      </c>
      <c r="V109" t="str">
        <f>+VLOOKUP(F109,MaestraLP3[[#All],[CÓDIGO]:[UMV]],8,0)</f>
        <v>CARACOLES LUCCHETTI 400 g</v>
      </c>
    </row>
    <row r="110" spans="1:22" x14ac:dyDescent="0.35">
      <c r="A110" t="s">
        <v>3181</v>
      </c>
      <c r="B110">
        <v>2000</v>
      </c>
      <c r="D110" s="59" t="s">
        <v>3162</v>
      </c>
      <c r="F110" s="39">
        <v>150001831</v>
      </c>
      <c r="H110" s="60">
        <v>31000</v>
      </c>
      <c r="I110" t="s">
        <v>3182</v>
      </c>
      <c r="J110">
        <v>48</v>
      </c>
      <c r="K110" s="50" t="s">
        <v>50</v>
      </c>
      <c r="L110" t="s">
        <v>4724</v>
      </c>
      <c r="M110" t="s">
        <v>4725</v>
      </c>
      <c r="N110" s="39" t="s">
        <v>137</v>
      </c>
      <c r="O110" t="str">
        <f>+VLOOKUP(F110,'BD LP'!B:C,2,0)</f>
        <v>150001831-C48</v>
      </c>
      <c r="Q110" t="str">
        <f>+VLOOKUP(F110,'BD LP'!B:K,10,0)</f>
        <v>UN</v>
      </c>
      <c r="R110" t="b">
        <f t="shared" si="4"/>
        <v>1</v>
      </c>
      <c r="S110">
        <f>+VLOOKUP(F110,'[1]BD MES'!$D$2:$K$1048576,8,0)</f>
        <v>48</v>
      </c>
      <c r="T110" t="b">
        <f t="shared" si="3"/>
        <v>1</v>
      </c>
      <c r="V110" t="str">
        <f>+VLOOKUP(F110,MaestraLP3[[#All],[CÓDIGO]:[UMV]],8,0)</f>
        <v>FIDEOS GRANIZO CAROZZI 250 g</v>
      </c>
    </row>
    <row r="111" spans="1:22" x14ac:dyDescent="0.35">
      <c r="A111" t="s">
        <v>3181</v>
      </c>
      <c r="B111">
        <v>2000</v>
      </c>
      <c r="D111" s="59" t="s">
        <v>3162</v>
      </c>
      <c r="F111" s="39">
        <v>104540260</v>
      </c>
      <c r="H111" s="60">
        <v>21000</v>
      </c>
      <c r="I111" t="s">
        <v>3182</v>
      </c>
      <c r="J111">
        <v>30</v>
      </c>
      <c r="K111" s="50" t="s">
        <v>50</v>
      </c>
      <c r="L111" t="s">
        <v>4724</v>
      </c>
      <c r="M111" t="s">
        <v>4725</v>
      </c>
      <c r="N111" s="39" t="s">
        <v>137</v>
      </c>
      <c r="O111" t="str">
        <f>+VLOOKUP(F111,'BD LP'!B:C,2,0)</f>
        <v>104540260-D30</v>
      </c>
      <c r="Q111" t="str">
        <f>+VLOOKUP(F111,'BD LP'!B:K,10,0)</f>
        <v>UN</v>
      </c>
      <c r="R111" t="b">
        <f t="shared" si="4"/>
        <v>1</v>
      </c>
      <c r="S111">
        <f>+VLOOKUP(F111,'[1]BD MES'!$D$2:$K$1048576,8,0)</f>
        <v>30</v>
      </c>
      <c r="T111" t="b">
        <f t="shared" si="3"/>
        <v>1</v>
      </c>
      <c r="V111" t="str">
        <f>+VLOOKUP(F111,MaestraLP3[[#All],[CÓDIGO]:[UMV]],8,0)</f>
        <v>MASCARRONI CAROZZI 400 G</v>
      </c>
    </row>
    <row r="112" spans="1:22" x14ac:dyDescent="0.35">
      <c r="A112" t="s">
        <v>3181</v>
      </c>
      <c r="B112">
        <v>2000</v>
      </c>
      <c r="D112" s="59" t="s">
        <v>3162</v>
      </c>
      <c r="F112" s="39">
        <v>104540340</v>
      </c>
      <c r="H112" s="60">
        <v>21000</v>
      </c>
      <c r="I112" t="s">
        <v>3182</v>
      </c>
      <c r="J112">
        <v>30</v>
      </c>
      <c r="K112" s="50" t="s">
        <v>50</v>
      </c>
      <c r="L112" t="s">
        <v>4724</v>
      </c>
      <c r="M112" t="s">
        <v>4725</v>
      </c>
      <c r="N112" s="39" t="s">
        <v>137</v>
      </c>
      <c r="O112" t="str">
        <f>+VLOOKUP(F112,'BD LP'!B:C,2,0)</f>
        <v>104540340-D30</v>
      </c>
      <c r="Q112" t="str">
        <f>+VLOOKUP(F112,'BD LP'!B:K,10,0)</f>
        <v>UN</v>
      </c>
      <c r="R112" t="b">
        <f t="shared" si="4"/>
        <v>1</v>
      </c>
      <c r="S112">
        <f>+VLOOKUP(F112,'[1]BD MES'!$D$2:$K$1048576,8,0)</f>
        <v>30</v>
      </c>
      <c r="T112" t="b">
        <f t="shared" si="3"/>
        <v>1</v>
      </c>
      <c r="V112" t="str">
        <f>+VLOOKUP(F112,MaestraLP3[[#All],[CÓDIGO]:[UMV]],8,0)</f>
        <v>MOSTACCIOLI CAROZZI 400 G</v>
      </c>
    </row>
    <row r="113" spans="1:22" x14ac:dyDescent="0.35">
      <c r="A113" t="s">
        <v>3181</v>
      </c>
      <c r="B113">
        <v>2000</v>
      </c>
      <c r="D113" s="59" t="s">
        <v>3162</v>
      </c>
      <c r="F113" s="39">
        <v>104540270</v>
      </c>
      <c r="H113" s="60">
        <v>18000</v>
      </c>
      <c r="I113" t="s">
        <v>3182</v>
      </c>
      <c r="J113">
        <v>25</v>
      </c>
      <c r="K113" s="50" t="s">
        <v>50</v>
      </c>
      <c r="L113" t="s">
        <v>4724</v>
      </c>
      <c r="M113" t="s">
        <v>4725</v>
      </c>
      <c r="N113" s="39" t="s">
        <v>137</v>
      </c>
      <c r="O113" t="str">
        <f>+VLOOKUP(F113,'BD LP'!B:C,2,0)</f>
        <v>104540270-D25</v>
      </c>
      <c r="Q113" t="str">
        <f>+VLOOKUP(F113,'BD LP'!B:K,10,0)</f>
        <v>UN</v>
      </c>
      <c r="R113" t="b">
        <f t="shared" si="4"/>
        <v>1</v>
      </c>
      <c r="S113">
        <f>+VLOOKUP(F113,'[1]BD MES'!$D$2:$K$1048576,8,0)</f>
        <v>25</v>
      </c>
      <c r="T113" t="b">
        <f t="shared" si="3"/>
        <v>1</v>
      </c>
      <c r="V113" t="str">
        <f>+VLOOKUP(F113,MaestraLP3[[#All],[CÓDIGO]:[UMV]],8,0)</f>
        <v>TALLARIN ESPINACA 87 CAROZZI 400 G</v>
      </c>
    </row>
    <row r="114" spans="1:22" x14ac:dyDescent="0.35">
      <c r="A114" t="s">
        <v>3181</v>
      </c>
      <c r="B114">
        <v>2000</v>
      </c>
      <c r="D114" s="59" t="s">
        <v>3162</v>
      </c>
      <c r="F114" s="39">
        <v>104530550</v>
      </c>
      <c r="H114" s="60">
        <v>49000</v>
      </c>
      <c r="I114" t="s">
        <v>3182</v>
      </c>
      <c r="J114">
        <v>14</v>
      </c>
      <c r="K114" s="50" t="s">
        <v>50</v>
      </c>
      <c r="L114" t="s">
        <v>4724</v>
      </c>
      <c r="M114" t="s">
        <v>4725</v>
      </c>
      <c r="N114" s="39" t="s">
        <v>137</v>
      </c>
      <c r="O114" t="str">
        <f>+VLOOKUP(F114,'BD LP'!B:C,2,0)</f>
        <v>104530550-C14</v>
      </c>
      <c r="Q114" t="str">
        <f>+VLOOKUP(F114,'BD LP'!B:K,10,0)</f>
        <v>UN</v>
      </c>
      <c r="R114" t="b">
        <f t="shared" si="4"/>
        <v>1</v>
      </c>
      <c r="S114">
        <f>+VLOOKUP(F114,'[1]BD MES'!$D$2:$K$1048576,8,0)</f>
        <v>14</v>
      </c>
      <c r="T114" t="b">
        <f t="shared" si="3"/>
        <v>1</v>
      </c>
      <c r="V114" t="str">
        <f>+VLOOKUP(F114,MaestraLP3[[#All],[CÓDIGO]:[UMV]],8,0)</f>
        <v>CEREAL ZUCOSOS NESTLE 500 g</v>
      </c>
    </row>
    <row r="115" spans="1:22" x14ac:dyDescent="0.35">
      <c r="A115" t="s">
        <v>3181</v>
      </c>
      <c r="B115">
        <v>2000</v>
      </c>
      <c r="D115" s="59" t="s">
        <v>3162</v>
      </c>
      <c r="F115" s="39">
        <v>150000425</v>
      </c>
      <c r="H115" s="60">
        <v>19000</v>
      </c>
      <c r="I115" t="s">
        <v>3182</v>
      </c>
      <c r="J115">
        <v>30</v>
      </c>
      <c r="K115" s="50" t="s">
        <v>50</v>
      </c>
      <c r="L115" t="s">
        <v>4724</v>
      </c>
      <c r="M115" t="s">
        <v>4725</v>
      </c>
      <c r="N115" s="39" t="s">
        <v>137</v>
      </c>
      <c r="O115" t="str">
        <f>+VLOOKUP(F115,'BD LP'!B:C,2,0)</f>
        <v>150000425-C30</v>
      </c>
      <c r="Q115" t="str">
        <f>+VLOOKUP(F115,'BD LP'!B:K,10,0)</f>
        <v>UN</v>
      </c>
      <c r="R115" t="b">
        <f t="shared" si="4"/>
        <v>1</v>
      </c>
      <c r="S115">
        <f>+VLOOKUP(F115,'[1]BD MES'!$D$2:$K$1048576,8,0)</f>
        <v>30</v>
      </c>
      <c r="T115" t="b">
        <f t="shared" si="3"/>
        <v>1</v>
      </c>
      <c r="V115" t="str">
        <f>+VLOOKUP(F115,MaestraLP3[[#All],[CÓDIGO]:[UMV]],8,0)</f>
        <v>GALLETA TRITON 126 g</v>
      </c>
    </row>
    <row r="116" spans="1:22" x14ac:dyDescent="0.35">
      <c r="A116" t="s">
        <v>3181</v>
      </c>
      <c r="B116">
        <v>2000</v>
      </c>
      <c r="D116" s="59" t="s">
        <v>3162</v>
      </c>
      <c r="F116" s="39">
        <v>102200082</v>
      </c>
      <c r="H116" s="60">
        <v>8000</v>
      </c>
      <c r="I116" t="s">
        <v>3182</v>
      </c>
      <c r="J116">
        <v>12</v>
      </c>
      <c r="K116" s="50" t="s">
        <v>50</v>
      </c>
      <c r="L116" t="s">
        <v>4724</v>
      </c>
      <c r="M116" t="s">
        <v>4725</v>
      </c>
      <c r="N116" s="39" t="s">
        <v>137</v>
      </c>
      <c r="O116" t="str">
        <f>+VLOOKUP(F116,'BD LP'!B:C,2,0)</f>
        <v>102200082-C12</v>
      </c>
      <c r="Q116" t="str">
        <f>+VLOOKUP(F116,'BD LP'!B:K,10,0)</f>
        <v>UN</v>
      </c>
      <c r="R116" t="b">
        <f t="shared" si="4"/>
        <v>1</v>
      </c>
      <c r="S116">
        <f>+VLOOKUP(F116,'[1]BD MES'!$D$2:$K$1048576,8,0)</f>
        <v>12</v>
      </c>
      <c r="T116" t="b">
        <f t="shared" si="3"/>
        <v>1</v>
      </c>
      <c r="V116" t="str">
        <f>+VLOOKUP(F116,MaestraLP3[[#All],[CÓDIGO]:[UMV]],8,0)</f>
        <v>ESPIRALES DON VITTORIO 400 g NV</v>
      </c>
    </row>
    <row r="117" spans="1:22" x14ac:dyDescent="0.35">
      <c r="A117" t="s">
        <v>3181</v>
      </c>
      <c r="B117">
        <v>2000</v>
      </c>
      <c r="D117" s="59" t="s">
        <v>3162</v>
      </c>
      <c r="F117" s="39">
        <v>104544220</v>
      </c>
      <c r="H117" s="60">
        <v>47700</v>
      </c>
      <c r="I117" t="s">
        <v>3182</v>
      </c>
      <c r="J117">
        <v>3</v>
      </c>
      <c r="K117" s="50" t="s">
        <v>50</v>
      </c>
      <c r="L117" t="s">
        <v>4724</v>
      </c>
      <c r="M117" t="s">
        <v>4725</v>
      </c>
      <c r="N117" s="39" t="s">
        <v>137</v>
      </c>
      <c r="O117" t="str">
        <f>+VLOOKUP(F117,'BD LP'!B:C,2,0)</f>
        <v>104544220-C03</v>
      </c>
      <c r="Q117" t="str">
        <f>+VLOOKUP(F117,'BD LP'!B:K,10,0)</f>
        <v>UN</v>
      </c>
      <c r="R117" t="b">
        <f t="shared" si="4"/>
        <v>1</v>
      </c>
      <c r="S117">
        <f>+VLOOKUP(F117,'[1]BD MES'!$D$2:$K$1048576,8,0)</f>
        <v>3</v>
      </c>
      <c r="T117" t="b">
        <f t="shared" si="3"/>
        <v>1</v>
      </c>
      <c r="V117" t="str">
        <f>+VLOOKUP(F117,MaestraLP3[[#All],[CÓDIGO]:[UMV]],8,0)</f>
        <v>PASTA GNOCCHETTI SARDI N°60 BARILLA 5 KG</v>
      </c>
    </row>
    <row r="118" spans="1:22" x14ac:dyDescent="0.35">
      <c r="A118" t="s">
        <v>3181</v>
      </c>
      <c r="B118">
        <v>2000</v>
      </c>
      <c r="D118" s="59" t="s">
        <v>3162</v>
      </c>
      <c r="F118" s="39">
        <v>104527030</v>
      </c>
      <c r="H118" s="60">
        <v>25000</v>
      </c>
      <c r="I118" t="s">
        <v>3182</v>
      </c>
      <c r="J118">
        <v>30</v>
      </c>
      <c r="K118" s="50" t="s">
        <v>50</v>
      </c>
      <c r="L118" t="s">
        <v>4724</v>
      </c>
      <c r="M118" t="s">
        <v>4725</v>
      </c>
      <c r="N118" s="39" t="s">
        <v>137</v>
      </c>
      <c r="O118" t="str">
        <f>+VLOOKUP(F118,'BD LP'!B:C,2,0)</f>
        <v>104527030-D30</v>
      </c>
      <c r="Q118" t="str">
        <f>+VLOOKUP(F118,'BD LP'!B:K,10,0)</f>
        <v>UN</v>
      </c>
      <c r="R118" t="b">
        <f t="shared" si="4"/>
        <v>1</v>
      </c>
      <c r="S118">
        <f>+VLOOKUP(F118,'[1]BD MES'!$D$2:$K$1048576,8,0)</f>
        <v>30</v>
      </c>
      <c r="T118" t="b">
        <f t="shared" si="3"/>
        <v>1</v>
      </c>
      <c r="V118" t="str">
        <f>+VLOOKUP(F118,MaestraLP3[[#All],[CÓDIGO]:[UMV]],8,0)</f>
        <v>CORBATITAS LUCCHETTI 400 g</v>
      </c>
    </row>
    <row r="119" spans="1:22" x14ac:dyDescent="0.35">
      <c r="A119" t="s">
        <v>3181</v>
      </c>
      <c r="B119">
        <v>2000</v>
      </c>
      <c r="D119" s="59" t="s">
        <v>3162</v>
      </c>
      <c r="F119" s="39">
        <v>104534700</v>
      </c>
      <c r="H119" s="60">
        <v>30000</v>
      </c>
      <c r="I119" t="s">
        <v>3182</v>
      </c>
      <c r="J119">
        <v>8</v>
      </c>
      <c r="K119" s="50" t="s">
        <v>50</v>
      </c>
      <c r="L119" t="s">
        <v>4724</v>
      </c>
      <c r="M119" t="s">
        <v>4725</v>
      </c>
      <c r="N119" s="39" t="s">
        <v>137</v>
      </c>
      <c r="O119" t="str">
        <f>+VLOOKUP(F119,'BD LP'!B:C,2,0)</f>
        <v>104534700-C08</v>
      </c>
      <c r="Q119" t="str">
        <f>+VLOOKUP(F119,'BD LP'!B:K,10,0)</f>
        <v>UN</v>
      </c>
      <c r="R119" t="b">
        <f t="shared" si="4"/>
        <v>1</v>
      </c>
      <c r="S119">
        <f>+VLOOKUP(F119,'[1]BD MES'!$D$2:$K$1048576,8,0)</f>
        <v>8</v>
      </c>
      <c r="T119" t="b">
        <f t="shared" si="3"/>
        <v>1</v>
      </c>
      <c r="V119" t="str">
        <f>+VLOOKUP(F119,MaestraLP3[[#All],[CÓDIGO]:[UMV]],8,0)</f>
        <v>NOT MANJAR FS 1 kg</v>
      </c>
    </row>
    <row r="120" spans="1:22" x14ac:dyDescent="0.35">
      <c r="A120" t="s">
        <v>3181</v>
      </c>
      <c r="B120">
        <v>2000</v>
      </c>
      <c r="D120" s="59" t="s">
        <v>3162</v>
      </c>
      <c r="F120" s="39">
        <v>104542870</v>
      </c>
      <c r="H120" s="60">
        <v>45000</v>
      </c>
      <c r="I120" t="s">
        <v>3182</v>
      </c>
      <c r="J120">
        <v>24</v>
      </c>
      <c r="K120" s="50" t="s">
        <v>50</v>
      </c>
      <c r="L120" t="s">
        <v>4724</v>
      </c>
      <c r="M120" t="s">
        <v>4725</v>
      </c>
      <c r="N120" s="39" t="s">
        <v>137</v>
      </c>
      <c r="O120" t="str">
        <f>+VLOOKUP(F120,'BD LP'!B:C,2,0)</f>
        <v>104542870-C24</v>
      </c>
      <c r="Q120" t="str">
        <f>+VLOOKUP(F120,'BD LP'!B:K,10,0)</f>
        <v>UN</v>
      </c>
      <c r="R120" t="b">
        <f t="shared" si="4"/>
        <v>1</v>
      </c>
      <c r="S120">
        <f>+VLOOKUP(F120,'[1]BD MES'!$D$2:$K$1048576,8,0)</f>
        <v>24</v>
      </c>
      <c r="T120" t="b">
        <f t="shared" si="3"/>
        <v>1</v>
      </c>
      <c r="V120" t="str">
        <f>+VLOOKUP(F120,MaestraLP3[[#All],[CÓDIGO]:[UMV]],8,0)</f>
        <v>BASE PIZZA C/POMODORO 28CM ITALPIZZA</v>
      </c>
    </row>
    <row r="121" spans="1:22" x14ac:dyDescent="0.35">
      <c r="A121" t="s">
        <v>3181</v>
      </c>
      <c r="B121">
        <v>2000</v>
      </c>
      <c r="D121" s="59" t="s">
        <v>3162</v>
      </c>
      <c r="F121" s="39">
        <v>104545130</v>
      </c>
      <c r="H121" s="60">
        <v>47392</v>
      </c>
      <c r="I121" t="s">
        <v>3182</v>
      </c>
      <c r="J121">
        <v>8</v>
      </c>
      <c r="K121" s="50" t="s">
        <v>50</v>
      </c>
      <c r="L121" t="s">
        <v>4724</v>
      </c>
      <c r="M121" t="s">
        <v>4725</v>
      </c>
      <c r="N121" s="39" t="s">
        <v>137</v>
      </c>
      <c r="O121" t="str">
        <f>+VLOOKUP(F121,'BD LP'!B:C,2,0)</f>
        <v>104545130-C08</v>
      </c>
      <c r="Q121" t="str">
        <f>+VLOOKUP(F121,'BD LP'!B:K,10,0)</f>
        <v>UN</v>
      </c>
      <c r="R121" t="b">
        <f t="shared" si="4"/>
        <v>1</v>
      </c>
      <c r="S121">
        <f>+VLOOKUP(F121,'[1]BD MES'!$D$2:$K$1048576,8,0)</f>
        <v>8</v>
      </c>
      <c r="T121" t="b">
        <f t="shared" si="3"/>
        <v>1</v>
      </c>
      <c r="V121" t="str">
        <f>+VLOOKUP(F121,MaestraLP3[[#All],[CÓDIGO]:[UMV]],8,0)</f>
        <v>BASE PIZZA C/POMODORO 28CM PACK 3UN</v>
      </c>
    </row>
    <row r="122" spans="1:22" x14ac:dyDescent="0.35">
      <c r="A122" t="s">
        <v>3181</v>
      </c>
      <c r="B122">
        <v>2000</v>
      </c>
      <c r="D122" s="59" t="s">
        <v>3162</v>
      </c>
      <c r="F122" s="39">
        <v>104540440</v>
      </c>
      <c r="H122" s="60">
        <v>29000</v>
      </c>
      <c r="I122" t="s">
        <v>3182</v>
      </c>
      <c r="J122">
        <v>30</v>
      </c>
      <c r="K122" s="50" t="s">
        <v>50</v>
      </c>
      <c r="L122" t="s">
        <v>4724</v>
      </c>
      <c r="M122" t="s">
        <v>4725</v>
      </c>
      <c r="N122" s="39" t="s">
        <v>137</v>
      </c>
      <c r="O122" t="str">
        <f>+VLOOKUP(F122,'BD LP'!B:C,2,0)</f>
        <v>104540440-C30</v>
      </c>
      <c r="Q122" t="str">
        <f>+VLOOKUP(F122,'BD LP'!B:K,10,0)</f>
        <v>UN</v>
      </c>
      <c r="R122" t="b">
        <f t="shared" si="4"/>
        <v>1</v>
      </c>
      <c r="S122">
        <f>+VLOOKUP(F122,'[1]BD MES'!$D$2:$K$1048576,8,0)</f>
        <v>30</v>
      </c>
      <c r="T122" t="b">
        <f t="shared" si="3"/>
        <v>1</v>
      </c>
      <c r="V122" t="str">
        <f>+VLOOKUP(F122,MaestraLP3[[#All],[CÓDIGO]:[UMV]],8,0)</f>
        <v>HUMITAS CONGELADAS IQF MINUTO VERDE 150</v>
      </c>
    </row>
    <row r="123" spans="1:22" x14ac:dyDescent="0.35">
      <c r="A123" t="s">
        <v>3181</v>
      </c>
      <c r="B123">
        <v>2000</v>
      </c>
      <c r="D123" s="59" t="s">
        <v>3162</v>
      </c>
      <c r="F123" s="39">
        <v>150000899</v>
      </c>
      <c r="H123" s="60">
        <v>60000</v>
      </c>
      <c r="I123" t="s">
        <v>3182</v>
      </c>
      <c r="J123">
        <v>40</v>
      </c>
      <c r="K123" s="50" t="s">
        <v>50</v>
      </c>
      <c r="L123" t="s">
        <v>4724</v>
      </c>
      <c r="M123" t="s">
        <v>4725</v>
      </c>
      <c r="N123" s="39" t="s">
        <v>137</v>
      </c>
      <c r="O123" t="str">
        <f>+VLOOKUP(F123,'BD LP'!B:C,2,0)</f>
        <v>150000899-C40</v>
      </c>
      <c r="Q123" t="str">
        <f>+VLOOKUP(F123,'BD LP'!B:K,10,0)</f>
        <v>UN</v>
      </c>
      <c r="R123" t="b">
        <f t="shared" si="4"/>
        <v>1</v>
      </c>
      <c r="S123">
        <f>+VLOOKUP(F123,'[1]BD MES'!$D$2:$K$1048576,8,0)</f>
        <v>40</v>
      </c>
      <c r="T123" t="b">
        <f t="shared" si="3"/>
        <v>1</v>
      </c>
      <c r="V123" t="str">
        <f>+VLOOKUP(F123,MaestraLP3[[#All],[CÓDIGO]:[UMV]],8,0)</f>
        <v>CHANCACA IANSA 450 g</v>
      </c>
    </row>
    <row r="124" spans="1:22" x14ac:dyDescent="0.35">
      <c r="A124" t="s">
        <v>3181</v>
      </c>
      <c r="B124">
        <v>2000</v>
      </c>
      <c r="D124" s="59" t="s">
        <v>3162</v>
      </c>
      <c r="F124" s="39">
        <v>104533160</v>
      </c>
      <c r="H124" s="60">
        <v>33000</v>
      </c>
      <c r="I124" t="s">
        <v>3182</v>
      </c>
      <c r="J124">
        <v>1</v>
      </c>
      <c r="K124" s="50" t="s">
        <v>50</v>
      </c>
      <c r="L124" t="s">
        <v>4724</v>
      </c>
      <c r="M124" t="s">
        <v>4725</v>
      </c>
      <c r="N124" s="39" t="s">
        <v>137</v>
      </c>
      <c r="O124" t="str">
        <f>+VLOOKUP(F124,'BD LP'!B:C,2,0)</f>
        <v>104533160-UN</v>
      </c>
      <c r="Q124" t="str">
        <f>+VLOOKUP(F124,'BD LP'!B:K,10,0)</f>
        <v>UN</v>
      </c>
      <c r="R124" t="b">
        <f t="shared" si="4"/>
        <v>1</v>
      </c>
      <c r="S124">
        <f>+VLOOKUP(F124,'[1]BD MES'!$D$2:$K$1048576,8,0)</f>
        <v>1</v>
      </c>
      <c r="T124" t="b">
        <f t="shared" si="3"/>
        <v>1</v>
      </c>
      <c r="V124" t="str">
        <f>+VLOOKUP(F124,MaestraLP3[[#All],[CÓDIGO]:[UMV]],8,0)</f>
        <v>BRILLO PLUS CSM 5kg</v>
      </c>
    </row>
    <row r="125" spans="1:22" x14ac:dyDescent="0.35">
      <c r="A125" t="s">
        <v>3181</v>
      </c>
      <c r="B125">
        <v>2000</v>
      </c>
      <c r="D125" s="59" t="s">
        <v>3162</v>
      </c>
      <c r="F125" s="39">
        <v>104537950</v>
      </c>
      <c r="H125" s="60">
        <v>64000</v>
      </c>
      <c r="I125" t="s">
        <v>3182</v>
      </c>
      <c r="J125">
        <v>1</v>
      </c>
      <c r="K125" s="50" t="s">
        <v>50</v>
      </c>
      <c r="L125" t="s">
        <v>4724</v>
      </c>
      <c r="M125" t="s">
        <v>4725</v>
      </c>
      <c r="N125" s="39" t="s">
        <v>137</v>
      </c>
      <c r="O125" t="str">
        <f>+VLOOKUP(F125,'BD LP'!B:C,2,0)</f>
        <v>104537950-UN</v>
      </c>
      <c r="Q125" t="str">
        <f>+VLOOKUP(F125,'BD LP'!B:K,10,0)</f>
        <v>UN</v>
      </c>
      <c r="R125" t="b">
        <f t="shared" si="4"/>
        <v>1</v>
      </c>
      <c r="S125">
        <f>+VLOOKUP(F125,'[1]BD MES'!$D$2:$K$1048576,8,0)</f>
        <v>1</v>
      </c>
      <c r="T125" t="b">
        <f t="shared" si="3"/>
        <v>1</v>
      </c>
      <c r="V125" t="str">
        <f>+VLOOKUP(F125,MaestraLP3[[#All],[CÓDIGO]:[UMV]],8,0)</f>
        <v>GLASEADO CHOCOLATE CSM 16kg</v>
      </c>
    </row>
    <row r="126" spans="1:22" x14ac:dyDescent="0.35">
      <c r="A126" t="s">
        <v>3181</v>
      </c>
      <c r="B126">
        <v>2000</v>
      </c>
      <c r="D126" s="59" t="s">
        <v>3162</v>
      </c>
      <c r="F126" s="39">
        <v>104533190</v>
      </c>
      <c r="H126" s="60">
        <v>42000</v>
      </c>
      <c r="I126" t="s">
        <v>3182</v>
      </c>
      <c r="J126">
        <v>12</v>
      </c>
      <c r="K126" s="50" t="s">
        <v>50</v>
      </c>
      <c r="L126" t="s">
        <v>4724</v>
      </c>
      <c r="M126" t="s">
        <v>4725</v>
      </c>
      <c r="N126" s="39" t="s">
        <v>137</v>
      </c>
      <c r="O126" t="str">
        <f>+VLOOKUP(F126,'BD LP'!B:C,2,0)</f>
        <v>104533190-C12</v>
      </c>
      <c r="Q126" t="str">
        <f>+VLOOKUP(F126,'BD LP'!B:K,10,0)</f>
        <v>UN</v>
      </c>
      <c r="R126" t="b">
        <f t="shared" si="4"/>
        <v>1</v>
      </c>
      <c r="S126">
        <f>+VLOOKUP(F126,'[1]BD MES'!$D$2:$K$1048576,8,0)</f>
        <v>12</v>
      </c>
      <c r="T126" t="b">
        <f t="shared" si="3"/>
        <v>1</v>
      </c>
      <c r="V126" t="str">
        <f>+VLOOKUP(F126,MaestraLP3[[#All],[CÓDIGO]:[UMV]],8,0)</f>
        <v>CREMA LACTOFIL BKI CSM 1l</v>
      </c>
    </row>
    <row r="127" spans="1:22" x14ac:dyDescent="0.35">
      <c r="A127" t="s">
        <v>3181</v>
      </c>
      <c r="B127">
        <v>2000</v>
      </c>
      <c r="D127" s="59" t="s">
        <v>3162</v>
      </c>
      <c r="F127" s="39">
        <v>104528530</v>
      </c>
      <c r="H127" s="60">
        <v>18500</v>
      </c>
      <c r="I127" t="s">
        <v>3182</v>
      </c>
      <c r="J127">
        <v>4</v>
      </c>
      <c r="K127" s="50" t="s">
        <v>50</v>
      </c>
      <c r="L127" t="s">
        <v>4724</v>
      </c>
      <c r="M127" t="s">
        <v>4725</v>
      </c>
      <c r="N127" s="39" t="s">
        <v>137</v>
      </c>
      <c r="O127" t="str">
        <f>+VLOOKUP(F127,'BD LP'!B:C,2,0)</f>
        <v>104528530-C04</v>
      </c>
      <c r="Q127" t="str">
        <f>+VLOOKUP(F127,'BD LP'!B:K,10,0)</f>
        <v>UN</v>
      </c>
      <c r="R127" t="b">
        <f t="shared" si="4"/>
        <v>1</v>
      </c>
      <c r="S127">
        <f>+VLOOKUP(F127,'[1]BD MES'!$D$2:$K$1048576,8,0)</f>
        <v>4</v>
      </c>
      <c r="T127" t="b">
        <f t="shared" si="3"/>
        <v>1</v>
      </c>
      <c r="V127" t="str">
        <f>+VLOOKUP(F127,MaestraLP3[[#All],[CÓDIGO]:[UMV]],8,0)</f>
        <v>HELADO CHOCOLATE BRESLER 2,4 l</v>
      </c>
    </row>
    <row r="128" spans="1:22" x14ac:dyDescent="0.35">
      <c r="A128" t="s">
        <v>3181</v>
      </c>
      <c r="B128">
        <v>2000</v>
      </c>
      <c r="D128" s="59" t="s">
        <v>3162</v>
      </c>
      <c r="F128" s="39">
        <v>104539420</v>
      </c>
      <c r="H128" s="60">
        <v>6500</v>
      </c>
      <c r="I128" t="s">
        <v>3182</v>
      </c>
      <c r="J128">
        <v>22</v>
      </c>
      <c r="K128" s="50" t="s">
        <v>50</v>
      </c>
      <c r="L128" t="s">
        <v>4724</v>
      </c>
      <c r="M128" t="s">
        <v>4725</v>
      </c>
      <c r="N128" s="39" t="s">
        <v>137</v>
      </c>
      <c r="O128" t="str">
        <f>+VLOOKUP(F128,'BD LP'!B:C,2,0)</f>
        <v>104539420-C22</v>
      </c>
      <c r="Q128" t="str">
        <f>+VLOOKUP(F128,'BD LP'!B:K,10,0)</f>
        <v>UN</v>
      </c>
      <c r="R128" t="b">
        <f t="shared" si="4"/>
        <v>1</v>
      </c>
      <c r="S128">
        <f>+VLOOKUP(F128,'[1]BD MES'!$D$2:$K$1048576,8,0)</f>
        <v>22</v>
      </c>
      <c r="T128" t="b">
        <f t="shared" si="3"/>
        <v>1</v>
      </c>
      <c r="V128" t="str">
        <f>+VLOOKUP(F128,MaestraLP3[[#All],[CÓDIGO]:[UMV]],8,0)</f>
        <v>HELADO PALETA FRUGELE FRAMB 22X60ml</v>
      </c>
    </row>
    <row r="129" spans="1:22" x14ac:dyDescent="0.35">
      <c r="A129" t="s">
        <v>3181</v>
      </c>
      <c r="B129">
        <v>2000</v>
      </c>
      <c r="D129" s="59" t="s">
        <v>3162</v>
      </c>
      <c r="F129" s="39">
        <v>104539410</v>
      </c>
      <c r="H129" s="60">
        <v>6500</v>
      </c>
      <c r="I129" t="s">
        <v>3182</v>
      </c>
      <c r="J129">
        <v>22</v>
      </c>
      <c r="K129" s="50" t="s">
        <v>50</v>
      </c>
      <c r="L129" t="s">
        <v>4724</v>
      </c>
      <c r="M129" t="s">
        <v>4725</v>
      </c>
      <c r="N129" s="39" t="s">
        <v>137</v>
      </c>
      <c r="O129" t="str">
        <f>+VLOOKUP(F129,'BD LP'!B:C,2,0)</f>
        <v>104539410-C22</v>
      </c>
      <c r="Q129" t="str">
        <f>+VLOOKUP(F129,'BD LP'!B:K,10,0)</f>
        <v>UN</v>
      </c>
      <c r="R129" t="b">
        <f t="shared" si="4"/>
        <v>1</v>
      </c>
      <c r="S129">
        <f>+VLOOKUP(F129,'[1]BD MES'!$D$2:$K$1048576,8,0)</f>
        <v>22</v>
      </c>
      <c r="T129" t="b">
        <f t="shared" ref="T129:T192" si="5">+S129=J129</f>
        <v>1</v>
      </c>
      <c r="V129" t="str">
        <f>+VLOOKUP(F129,MaestraLP3[[#All],[CÓDIGO]:[UMV]],8,0)</f>
        <v>HELADO PALETA FRUGELE PIÑA 22X60ml</v>
      </c>
    </row>
    <row r="130" spans="1:22" x14ac:dyDescent="0.35">
      <c r="A130" t="s">
        <v>3181</v>
      </c>
      <c r="B130">
        <v>2000</v>
      </c>
      <c r="D130" s="59" t="s">
        <v>3162</v>
      </c>
      <c r="F130" s="39">
        <v>104545000</v>
      </c>
      <c r="H130" s="60">
        <v>27356</v>
      </c>
      <c r="I130" t="s">
        <v>3182</v>
      </c>
      <c r="J130">
        <v>6</v>
      </c>
      <c r="K130" s="50" t="s">
        <v>50</v>
      </c>
      <c r="L130" t="s">
        <v>4724</v>
      </c>
      <c r="M130" t="s">
        <v>4725</v>
      </c>
      <c r="N130" s="39" t="s">
        <v>137</v>
      </c>
      <c r="O130" t="str">
        <f>+VLOOKUP(F130,'BD LP'!B:C,2,0)</f>
        <v>104545000-C06</v>
      </c>
      <c r="Q130" t="str">
        <f>+VLOOKUP(F130,'BD LP'!B:K,10,0)</f>
        <v>UN</v>
      </c>
      <c r="R130" t="b">
        <f t="shared" si="4"/>
        <v>1</v>
      </c>
      <c r="S130">
        <f>+VLOOKUP(F130,'[1]BD MES'!$D$2:$K$1048576,8,0)</f>
        <v>6</v>
      </c>
      <c r="T130" t="b">
        <f t="shared" si="5"/>
        <v>1</v>
      </c>
      <c r="V130" t="str">
        <f>+VLOOKUP(F130,MaestraLP3[[#All],[CÓDIGO]:[UMV]],8,0)</f>
        <v>HELADO TRISABOR 1,8 L</v>
      </c>
    </row>
    <row r="131" spans="1:22" x14ac:dyDescent="0.35">
      <c r="A131" t="s">
        <v>3181</v>
      </c>
      <c r="B131">
        <v>2000</v>
      </c>
      <c r="D131" s="59" t="s">
        <v>3162</v>
      </c>
      <c r="F131" s="39">
        <v>104528540</v>
      </c>
      <c r="H131" s="60">
        <v>18900</v>
      </c>
      <c r="I131" t="s">
        <v>3182</v>
      </c>
      <c r="J131">
        <v>4</v>
      </c>
      <c r="K131" s="50" t="s">
        <v>50</v>
      </c>
      <c r="L131" t="s">
        <v>4724</v>
      </c>
      <c r="M131" t="s">
        <v>4725</v>
      </c>
      <c r="N131" s="39" t="s">
        <v>137</v>
      </c>
      <c r="O131" t="str">
        <f>+VLOOKUP(F131,'BD LP'!B:C,2,0)</f>
        <v>104528540-C04</v>
      </c>
      <c r="Q131" t="str">
        <f>+VLOOKUP(F131,'BD LP'!B:K,10,0)</f>
        <v>UN</v>
      </c>
      <c r="R131" t="b">
        <f t="shared" si="4"/>
        <v>1</v>
      </c>
      <c r="S131">
        <f>+VLOOKUP(F131,'[1]BD MES'!$D$2:$K$1048576,8,0)</f>
        <v>4</v>
      </c>
      <c r="T131" t="b">
        <f t="shared" si="5"/>
        <v>1</v>
      </c>
      <c r="V131" t="str">
        <f>+VLOOKUP(F131,MaestraLP3[[#All],[CÓDIGO]:[UMV]],8,0)</f>
        <v>HELADO VAINILLA BRESLER 2,4 l</v>
      </c>
    </row>
    <row r="132" spans="1:22" x14ac:dyDescent="0.35">
      <c r="A132" t="s">
        <v>3181</v>
      </c>
      <c r="B132">
        <v>2000</v>
      </c>
      <c r="D132" s="59" t="s">
        <v>3162</v>
      </c>
      <c r="F132" s="39">
        <v>104533280</v>
      </c>
      <c r="H132" s="60">
        <v>51000</v>
      </c>
      <c r="I132" t="s">
        <v>3182</v>
      </c>
      <c r="J132">
        <v>1</v>
      </c>
      <c r="K132" s="50" t="s">
        <v>270</v>
      </c>
      <c r="L132" t="s">
        <v>4724</v>
      </c>
      <c r="M132" t="s">
        <v>4725</v>
      </c>
      <c r="N132" s="39" t="s">
        <v>137</v>
      </c>
      <c r="O132" t="str">
        <f>+VLOOKUP(F132,'BD LP'!B:C,2,0)</f>
        <v>104533280-AJ</v>
      </c>
      <c r="Q132" t="str">
        <f>+VLOOKUP(F132,'BD LP'!B:K,10,0)</f>
        <v>AJ</v>
      </c>
      <c r="R132" t="b">
        <f t="shared" si="4"/>
        <v>1</v>
      </c>
      <c r="S132">
        <f>+VLOOKUP(F132,'[1]BD MES'!$D$2:$K$1048576,8,0)</f>
        <v>1</v>
      </c>
      <c r="T132" t="b">
        <f t="shared" si="5"/>
        <v>1</v>
      </c>
      <c r="V132" t="str">
        <f>+VLOOKUP(F132,MaestraLP3[[#All],[CÓDIGO]:[UMV]],8,0)</f>
        <v>MIX BROWNIE AMERICANO CSM 10kg</v>
      </c>
    </row>
    <row r="133" spans="1:22" x14ac:dyDescent="0.35">
      <c r="A133" t="s">
        <v>3181</v>
      </c>
      <c r="B133">
        <v>2000</v>
      </c>
      <c r="D133" s="59" t="s">
        <v>3162</v>
      </c>
      <c r="F133" s="39">
        <v>104533300</v>
      </c>
      <c r="H133" s="60">
        <v>35000</v>
      </c>
      <c r="I133" t="s">
        <v>3182</v>
      </c>
      <c r="J133">
        <v>1</v>
      </c>
      <c r="K133" s="50" t="s">
        <v>270</v>
      </c>
      <c r="L133" t="s">
        <v>4724</v>
      </c>
      <c r="M133" t="s">
        <v>4725</v>
      </c>
      <c r="N133" s="39" t="s">
        <v>137</v>
      </c>
      <c r="O133" t="str">
        <f>+VLOOKUP(F133,'BD LP'!B:C,2,0)</f>
        <v>104533300-AJ</v>
      </c>
      <c r="Q133" t="str">
        <f>+VLOOKUP(F133,'BD LP'!B:K,10,0)</f>
        <v>AJ</v>
      </c>
      <c r="R133" t="b">
        <f t="shared" si="4"/>
        <v>1</v>
      </c>
      <c r="S133">
        <f>+VLOOKUP(F133,'[1]BD MES'!$D$2:$K$1048576,8,0)</f>
        <v>1</v>
      </c>
      <c r="T133" t="b">
        <f t="shared" si="5"/>
        <v>1</v>
      </c>
      <c r="V133" t="str">
        <f>+VLOOKUP(F133,MaestraLP3[[#All],[CÓDIGO]:[UMV]],8,0)</f>
        <v>MIX GALLETA AMERICANA CSM 10kg</v>
      </c>
    </row>
    <row r="134" spans="1:22" x14ac:dyDescent="0.35">
      <c r="A134" t="s">
        <v>3181</v>
      </c>
      <c r="B134">
        <v>2000</v>
      </c>
      <c r="D134" s="59" t="s">
        <v>3162</v>
      </c>
      <c r="F134" s="39">
        <v>104539030</v>
      </c>
      <c r="H134" s="60">
        <v>31130</v>
      </c>
      <c r="I134" t="s">
        <v>3182</v>
      </c>
      <c r="J134">
        <v>1</v>
      </c>
      <c r="K134" s="50" t="s">
        <v>50</v>
      </c>
      <c r="L134" t="s">
        <v>4724</v>
      </c>
      <c r="M134" t="s">
        <v>4725</v>
      </c>
      <c r="N134" s="39" t="s">
        <v>137</v>
      </c>
      <c r="O134" t="str">
        <f>+VLOOKUP(F134,'BD LP'!B:C,2,0)</f>
        <v>104539030-UN</v>
      </c>
      <c r="Q134" t="str">
        <f>+VLOOKUP(F134,'BD LP'!B:K,10,0)</f>
        <v>UN</v>
      </c>
      <c r="R134" t="b">
        <f t="shared" si="4"/>
        <v>1</v>
      </c>
      <c r="S134">
        <f>+VLOOKUP(F134,'[1]BD MES'!$D$2:$K$1048576,8,0)</f>
        <v>1</v>
      </c>
      <c r="T134" t="b">
        <f t="shared" si="5"/>
        <v>1</v>
      </c>
      <c r="V134" t="str">
        <f>+VLOOKUP(F134,MaestraLP3[[#All],[CÓDIGO]:[UMV]],8,0)</f>
        <v>RELLENO CHOC SCHOKATA CSM 5kg</v>
      </c>
    </row>
    <row r="135" spans="1:22" x14ac:dyDescent="0.35">
      <c r="A135" t="s">
        <v>3181</v>
      </c>
      <c r="B135">
        <v>2000</v>
      </c>
      <c r="D135" s="59" t="s">
        <v>3162</v>
      </c>
      <c r="F135" s="39">
        <v>104543560</v>
      </c>
      <c r="H135" s="60">
        <v>6900</v>
      </c>
      <c r="I135" t="s">
        <v>3182</v>
      </c>
      <c r="J135">
        <v>1</v>
      </c>
      <c r="K135" s="50" t="s">
        <v>270</v>
      </c>
      <c r="L135" t="s">
        <v>4724</v>
      </c>
      <c r="M135" t="s">
        <v>4725</v>
      </c>
      <c r="N135" s="39" t="s">
        <v>137</v>
      </c>
      <c r="O135" t="str">
        <f>+VLOOKUP(F135,'BD LP'!B:C,2,0)</f>
        <v>104543560-AJ</v>
      </c>
      <c r="Q135" t="str">
        <f>+VLOOKUP(F135,'BD LP'!B:K,10,0)</f>
        <v>AJ</v>
      </c>
      <c r="R135" t="b">
        <f t="shared" si="4"/>
        <v>1</v>
      </c>
      <c r="S135">
        <f>+VLOOKUP(F135,'[1]BD MES'!$D$2:$K$1048576,8,0)</f>
        <v>1</v>
      </c>
      <c r="T135" t="b">
        <f t="shared" si="5"/>
        <v>1</v>
      </c>
      <c r="V135" t="str">
        <f>+VLOOKUP(F135,MaestraLP3[[#All],[CÓDIGO]:[UMV]],8,0)</f>
        <v>HARINA PIZZA 5 KG</v>
      </c>
    </row>
    <row r="136" spans="1:22" x14ac:dyDescent="0.35">
      <c r="A136" t="s">
        <v>3181</v>
      </c>
      <c r="B136">
        <v>2000</v>
      </c>
      <c r="D136" s="59" t="s">
        <v>3162</v>
      </c>
      <c r="F136" s="39">
        <v>104538890</v>
      </c>
      <c r="H136" s="60">
        <v>225000</v>
      </c>
      <c r="I136" t="s">
        <v>3182</v>
      </c>
      <c r="J136">
        <v>1</v>
      </c>
      <c r="K136" s="50" t="s">
        <v>270</v>
      </c>
      <c r="L136" t="s">
        <v>4724</v>
      </c>
      <c r="M136" t="s">
        <v>4725</v>
      </c>
      <c r="N136" s="39" t="s">
        <v>137</v>
      </c>
      <c r="O136" t="str">
        <f>+VLOOKUP(F136,'BD LP'!B:C,2,0)</f>
        <v>104538890-AJ</v>
      </c>
      <c r="Q136" t="str">
        <f>+VLOOKUP(F136,'BD LP'!B:K,10,0)</f>
        <v>AJ</v>
      </c>
      <c r="R136" t="b">
        <f t="shared" si="4"/>
        <v>1</v>
      </c>
      <c r="S136">
        <f>+VLOOKUP(F136,'[1]BD MES'!$D$2:$K$1048576,8,0)</f>
        <v>1</v>
      </c>
      <c r="T136" t="b">
        <f t="shared" si="5"/>
        <v>1</v>
      </c>
      <c r="V136" t="str">
        <f>+VLOOKUP(F136,MaestraLP3[[#All],[CÓDIGO]:[UMV]],8,0)</f>
        <v>PRE-MIX MUFFIN AMERICANO CHOCO CSM 25kg</v>
      </c>
    </row>
    <row r="137" spans="1:22" x14ac:dyDescent="0.35">
      <c r="A137" t="s">
        <v>3181</v>
      </c>
      <c r="B137">
        <v>2000</v>
      </c>
      <c r="D137" s="59" t="s">
        <v>3162</v>
      </c>
      <c r="F137" s="39">
        <v>104544950</v>
      </c>
      <c r="H137" s="60">
        <v>137500</v>
      </c>
      <c r="I137" t="s">
        <v>3182</v>
      </c>
      <c r="J137">
        <v>1</v>
      </c>
      <c r="K137" s="50" t="s">
        <v>50</v>
      </c>
      <c r="L137" t="s">
        <v>4724</v>
      </c>
      <c r="M137" t="s">
        <v>4725</v>
      </c>
      <c r="N137" s="39" t="s">
        <v>137</v>
      </c>
      <c r="O137" t="str">
        <f>+VLOOKUP(F137,'BD LP'!B:C,2,0)</f>
        <v>104544950-UN</v>
      </c>
      <c r="Q137" t="str">
        <f>+VLOOKUP(F137,'BD LP'!B:K,10,0)</f>
        <v>UN</v>
      </c>
      <c r="R137" t="b">
        <f t="shared" si="4"/>
        <v>1</v>
      </c>
      <c r="S137">
        <f>+VLOOKUP(F137,'[1]BD MES'!$D$2:$K$1048576,8,0)</f>
        <v>1</v>
      </c>
      <c r="T137" t="b">
        <f t="shared" si="5"/>
        <v>1</v>
      </c>
      <c r="V137" t="str">
        <f>+VLOOKUP(F137,MaestraLP3[[#All],[CÓDIGO]:[UMV]],8,0)</f>
        <v>GANACHE DE AVELLANA CHOCOLATE 12,5 KG</v>
      </c>
    </row>
    <row r="138" spans="1:22" x14ac:dyDescent="0.35">
      <c r="A138" t="s">
        <v>3181</v>
      </c>
      <c r="B138">
        <v>2000</v>
      </c>
      <c r="D138" s="59" t="s">
        <v>3162</v>
      </c>
      <c r="F138" s="39">
        <v>104544960</v>
      </c>
      <c r="H138" s="60">
        <v>60000</v>
      </c>
      <c r="I138" t="s">
        <v>3182</v>
      </c>
      <c r="J138">
        <v>1</v>
      </c>
      <c r="K138" s="50" t="s">
        <v>50</v>
      </c>
      <c r="L138" t="s">
        <v>4724</v>
      </c>
      <c r="M138" t="s">
        <v>4725</v>
      </c>
      <c r="N138" s="39" t="s">
        <v>137</v>
      </c>
      <c r="O138" t="str">
        <f>+VLOOKUP(F138,'BD LP'!B:C,2,0)</f>
        <v>104544960-UN</v>
      </c>
      <c r="Q138" t="str">
        <f>+VLOOKUP(F138,'BD LP'!B:K,10,0)</f>
        <v>UN</v>
      </c>
      <c r="R138" t="b">
        <f t="shared" si="4"/>
        <v>1</v>
      </c>
      <c r="S138">
        <f>+VLOOKUP(F138,'[1]BD MES'!$D$2:$K$1048576,8,0)</f>
        <v>1</v>
      </c>
      <c r="T138" t="b">
        <f t="shared" si="5"/>
        <v>1</v>
      </c>
      <c r="V138" t="str">
        <f>+VLOOKUP(F138,MaestraLP3[[#All],[CÓDIGO]:[UMV]],8,0)</f>
        <v>PASTA DE ALMENDRA 33% 5KG</v>
      </c>
    </row>
    <row r="139" spans="1:22" x14ac:dyDescent="0.35">
      <c r="A139" t="s">
        <v>3181</v>
      </c>
      <c r="B139">
        <v>2000</v>
      </c>
      <c r="D139" s="59" t="s">
        <v>3162</v>
      </c>
      <c r="F139" s="39">
        <v>102500008</v>
      </c>
      <c r="H139" s="60">
        <v>17000</v>
      </c>
      <c r="I139" t="s">
        <v>3182</v>
      </c>
      <c r="J139">
        <v>6</v>
      </c>
      <c r="K139" s="50" t="s">
        <v>50</v>
      </c>
      <c r="L139" t="s">
        <v>4724</v>
      </c>
      <c r="M139" t="s">
        <v>4725</v>
      </c>
      <c r="N139" s="39" t="s">
        <v>137</v>
      </c>
      <c r="O139" t="str">
        <f>+VLOOKUP(F139,'BD LP'!B:C,2,0)</f>
        <v>102500008-C06</v>
      </c>
      <c r="Q139" t="str">
        <f>+VLOOKUP(F139,'BD LP'!B:K,10,0)</f>
        <v>UN</v>
      </c>
      <c r="R139" t="b">
        <f t="shared" si="4"/>
        <v>1</v>
      </c>
      <c r="S139">
        <f>+VLOOKUP(F139,'[1]BD MES'!$D$2:$K$1048576,8,0)</f>
        <v>6</v>
      </c>
      <c r="T139" t="b">
        <f t="shared" si="5"/>
        <v>1</v>
      </c>
      <c r="V139" t="str">
        <f>+VLOOKUP(F139,MaestraLP3[[#All],[CÓDIGO]:[UMV]],8,0)</f>
        <v>SALSA OLIVE BARILLA 400g</v>
      </c>
    </row>
    <row r="140" spans="1:22" x14ac:dyDescent="0.35">
      <c r="A140" t="s">
        <v>3181</v>
      </c>
      <c r="B140">
        <v>2000</v>
      </c>
      <c r="D140" s="59" t="s">
        <v>3162</v>
      </c>
      <c r="F140" s="39">
        <v>104544070</v>
      </c>
      <c r="H140" s="60">
        <v>24000</v>
      </c>
      <c r="I140" t="s">
        <v>3182</v>
      </c>
      <c r="J140">
        <v>16</v>
      </c>
      <c r="K140" s="50" t="s">
        <v>50</v>
      </c>
      <c r="L140" t="s">
        <v>4724</v>
      </c>
      <c r="M140" t="s">
        <v>4725</v>
      </c>
      <c r="N140" s="39" t="s">
        <v>137</v>
      </c>
      <c r="O140" t="str">
        <f>+VLOOKUP(F140,'BD LP'!B:C,2,0)</f>
        <v>104544070-C16</v>
      </c>
      <c r="Q140" t="str">
        <f>+VLOOKUP(F140,'BD LP'!B:K,10,0)</f>
        <v>UN</v>
      </c>
      <c r="R140" t="b">
        <f t="shared" si="4"/>
        <v>1</v>
      </c>
      <c r="S140">
        <f>+VLOOKUP(F140,'[1]BD MES'!$D$2:$K$1048576,8,0)</f>
        <v>16</v>
      </c>
      <c r="T140" t="b">
        <f t="shared" si="5"/>
        <v>1</v>
      </c>
      <c r="V140" t="str">
        <f>+VLOOKUP(F140,MaestraLP3[[#All],[CÓDIGO]:[UMV]],8,0)</f>
        <v>KETCHUP PET HEINZ 397 G</v>
      </c>
    </row>
    <row r="141" spans="1:22" x14ac:dyDescent="0.35">
      <c r="A141" t="s">
        <v>3181</v>
      </c>
      <c r="B141">
        <v>2000</v>
      </c>
      <c r="D141" s="59" t="s">
        <v>3162</v>
      </c>
      <c r="F141" s="39">
        <v>104544080</v>
      </c>
      <c r="H141" s="60">
        <v>22000</v>
      </c>
      <c r="I141" t="s">
        <v>3182</v>
      </c>
      <c r="J141">
        <v>12</v>
      </c>
      <c r="K141" s="50" t="s">
        <v>50</v>
      </c>
      <c r="L141" t="s">
        <v>4724</v>
      </c>
      <c r="M141" t="s">
        <v>4725</v>
      </c>
      <c r="N141" s="39" t="s">
        <v>137</v>
      </c>
      <c r="O141" t="str">
        <f>+VLOOKUP(F141,'BD LP'!B:C,2,0)</f>
        <v>104544080-C12</v>
      </c>
      <c r="Q141" t="str">
        <f>+VLOOKUP(F141,'BD LP'!B:K,10,0)</f>
        <v>UN</v>
      </c>
      <c r="R141" t="b">
        <f t="shared" si="4"/>
        <v>1</v>
      </c>
      <c r="S141">
        <f>+VLOOKUP(F141,'[1]BD MES'!$D$2:$K$1048576,8,0)</f>
        <v>12</v>
      </c>
      <c r="T141" t="b">
        <f t="shared" si="5"/>
        <v>1</v>
      </c>
      <c r="V141" t="str">
        <f>+VLOOKUP(F141,MaestraLP3[[#All],[CÓDIGO]:[UMV]],8,0)</f>
        <v>MOSTAZA PET HEINZ 396 G</v>
      </c>
    </row>
    <row r="142" spans="1:22" x14ac:dyDescent="0.35">
      <c r="A142" t="s">
        <v>3181</v>
      </c>
      <c r="B142">
        <v>2000</v>
      </c>
      <c r="D142" s="59" t="s">
        <v>3162</v>
      </c>
      <c r="F142" s="39">
        <v>201200250</v>
      </c>
      <c r="H142" s="60">
        <v>21900</v>
      </c>
      <c r="I142" t="s">
        <v>3182</v>
      </c>
      <c r="J142">
        <v>6</v>
      </c>
      <c r="K142" s="50" t="s">
        <v>50</v>
      </c>
      <c r="L142" t="s">
        <v>4724</v>
      </c>
      <c r="M142" t="s">
        <v>4725</v>
      </c>
      <c r="N142" s="39" t="s">
        <v>137</v>
      </c>
      <c r="O142" t="str">
        <f>+VLOOKUP(F142,'BD LP'!B:C,2,0)</f>
        <v>201200250-C06</v>
      </c>
      <c r="Q142" t="str">
        <f>+VLOOKUP(F142,'BD LP'!B:K,10,0)</f>
        <v>UN</v>
      </c>
      <c r="R142" t="b">
        <f t="shared" si="4"/>
        <v>1</v>
      </c>
      <c r="S142">
        <f>+VLOOKUP(F142,'[1]BD MES'!$D$2:$K$1048576,8,0)</f>
        <v>6</v>
      </c>
      <c r="T142" t="b">
        <f t="shared" si="5"/>
        <v>1</v>
      </c>
      <c r="V142" t="str">
        <f>+VLOOKUP(F142,MaestraLP3[[#All],[CÓDIGO]:[UMV]],8,0)</f>
        <v>KETCHUP DJ S/V 2 KG FS</v>
      </c>
    </row>
    <row r="143" spans="1:22" x14ac:dyDescent="0.35">
      <c r="A143" t="s">
        <v>3181</v>
      </c>
      <c r="B143">
        <v>2000</v>
      </c>
      <c r="D143" s="59" t="s">
        <v>3162</v>
      </c>
      <c r="F143" s="39">
        <v>104543730</v>
      </c>
      <c r="H143" s="60">
        <v>11000</v>
      </c>
      <c r="I143" t="s">
        <v>3182</v>
      </c>
      <c r="J143">
        <v>300</v>
      </c>
      <c r="K143" s="50" t="s">
        <v>50</v>
      </c>
      <c r="L143" t="s">
        <v>4724</v>
      </c>
      <c r="M143" t="s">
        <v>4725</v>
      </c>
      <c r="N143" s="39" t="s">
        <v>137</v>
      </c>
      <c r="O143" t="str">
        <f>+VLOOKUP(F143,'BD LP'!B:C,2,0)</f>
        <v>104543730-X00</v>
      </c>
      <c r="Q143" t="str">
        <f>+VLOOKUP(F143,'BD LP'!B:K,10,0)</f>
        <v>UN</v>
      </c>
      <c r="R143" t="b">
        <f t="shared" si="4"/>
        <v>1</v>
      </c>
      <c r="S143">
        <f>+VLOOKUP(F143,'[1]BD MES'!$D$2:$K$1048576,8,0)</f>
        <v>300</v>
      </c>
      <c r="T143" t="b">
        <f t="shared" si="5"/>
        <v>1</v>
      </c>
      <c r="V143" t="str">
        <f>+VLOOKUP(F143,MaestraLP3[[#All],[CÓDIGO]:[UMV]],8,0)</f>
        <v>AJI SACHET TRAVERSO 8 G</v>
      </c>
    </row>
    <row r="144" spans="1:22" x14ac:dyDescent="0.35">
      <c r="A144" t="s">
        <v>3181</v>
      </c>
      <c r="B144">
        <v>2000</v>
      </c>
      <c r="D144" s="59" t="s">
        <v>3162</v>
      </c>
      <c r="F144" s="39">
        <v>104528220</v>
      </c>
      <c r="H144" s="60">
        <v>39000</v>
      </c>
      <c r="I144" t="s">
        <v>3182</v>
      </c>
      <c r="J144">
        <v>1000</v>
      </c>
      <c r="K144" s="50" t="s">
        <v>50</v>
      </c>
      <c r="L144" t="s">
        <v>4724</v>
      </c>
      <c r="M144" t="s">
        <v>4725</v>
      </c>
      <c r="N144" s="39" t="s">
        <v>137</v>
      </c>
      <c r="O144" t="str">
        <f>+VLOOKUP(F144,'BD LP'!B:C,2,0)</f>
        <v>104528220-1Q</v>
      </c>
      <c r="Q144" t="str">
        <f>+VLOOKUP(F144,'BD LP'!B:K,10,0)</f>
        <v>UN</v>
      </c>
      <c r="R144" t="b">
        <f t="shared" si="4"/>
        <v>1</v>
      </c>
      <c r="S144">
        <f>+VLOOKUP(F144,'[1]BD MES'!$D$2:$K$1048576,8,0)</f>
        <v>1000</v>
      </c>
      <c r="T144" t="b">
        <f t="shared" si="5"/>
        <v>1</v>
      </c>
      <c r="V144" t="str">
        <f>+VLOOKUP(F144,MaestraLP3[[#All],[CÓDIGO]:[UMV]],8,0)</f>
        <v>KETCHUP SACHET HEINZ 9 G</v>
      </c>
    </row>
    <row r="145" spans="1:22" x14ac:dyDescent="0.35">
      <c r="A145" t="s">
        <v>3181</v>
      </c>
      <c r="B145">
        <v>2000</v>
      </c>
      <c r="D145" s="59" t="s">
        <v>3162</v>
      </c>
      <c r="F145" s="39">
        <v>104543740</v>
      </c>
      <c r="H145" s="60">
        <v>12000</v>
      </c>
      <c r="I145" t="s">
        <v>3182</v>
      </c>
      <c r="J145">
        <v>300</v>
      </c>
      <c r="K145" s="50" t="s">
        <v>50</v>
      </c>
      <c r="L145" t="s">
        <v>4724</v>
      </c>
      <c r="M145" t="s">
        <v>4725</v>
      </c>
      <c r="N145" s="39" t="s">
        <v>137</v>
      </c>
      <c r="O145" t="str">
        <f>+VLOOKUP(F145,'BD LP'!B:C,2,0)</f>
        <v>104543740-X00</v>
      </c>
      <c r="Q145" t="str">
        <f>+VLOOKUP(F145,'BD LP'!B:K,10,0)</f>
        <v>UN</v>
      </c>
      <c r="R145" t="b">
        <f t="shared" si="4"/>
        <v>1</v>
      </c>
      <c r="S145">
        <f>+VLOOKUP(F145,'[1]BD MES'!$D$2:$K$1048576,8,0)</f>
        <v>300</v>
      </c>
      <c r="T145" t="b">
        <f t="shared" si="5"/>
        <v>1</v>
      </c>
      <c r="V145" t="str">
        <f>+VLOOKUP(F145,MaestraLP3[[#All],[CÓDIGO]:[UMV]],8,0)</f>
        <v>KETCHUP SACHET TRAVERSO 8 G</v>
      </c>
    </row>
    <row r="146" spans="1:22" x14ac:dyDescent="0.35">
      <c r="A146" t="s">
        <v>3181</v>
      </c>
      <c r="B146">
        <v>2000</v>
      </c>
      <c r="D146" s="59" t="s">
        <v>3162</v>
      </c>
      <c r="F146" s="39">
        <v>104543750</v>
      </c>
      <c r="H146" s="60">
        <v>12250</v>
      </c>
      <c r="I146" t="s">
        <v>3182</v>
      </c>
      <c r="J146">
        <v>300</v>
      </c>
      <c r="K146" s="50" t="s">
        <v>50</v>
      </c>
      <c r="L146" t="s">
        <v>4724</v>
      </c>
      <c r="M146" t="s">
        <v>4725</v>
      </c>
      <c r="N146" s="39" t="s">
        <v>137</v>
      </c>
      <c r="O146" t="str">
        <f>+VLOOKUP(F146,'BD LP'!B:C,2,0)</f>
        <v>104543750-X00</v>
      </c>
      <c r="Q146" t="str">
        <f>+VLOOKUP(F146,'BD LP'!B:K,10,0)</f>
        <v>UN</v>
      </c>
      <c r="R146" t="b">
        <f t="shared" si="4"/>
        <v>1</v>
      </c>
      <c r="S146">
        <f>+VLOOKUP(F146,'[1]BD MES'!$D$2:$K$1048576,8,0)</f>
        <v>300</v>
      </c>
      <c r="T146" t="b">
        <f t="shared" si="5"/>
        <v>1</v>
      </c>
      <c r="V146" t="str">
        <f>+VLOOKUP(F146,MaestraLP3[[#All],[CÓDIGO]:[UMV]],8,0)</f>
        <v>MAYONESA SACHET TRAVERSO 8 G</v>
      </c>
    </row>
    <row r="147" spans="1:22" x14ac:dyDescent="0.35">
      <c r="A147" t="s">
        <v>3181</v>
      </c>
      <c r="B147">
        <v>2000</v>
      </c>
      <c r="D147" s="59" t="s">
        <v>3162</v>
      </c>
      <c r="F147" s="39">
        <v>104524270</v>
      </c>
      <c r="H147" s="60">
        <v>29500</v>
      </c>
      <c r="I147" t="s">
        <v>3182</v>
      </c>
      <c r="J147">
        <v>528</v>
      </c>
      <c r="K147" s="50" t="s">
        <v>50</v>
      </c>
      <c r="L147" t="s">
        <v>4724</v>
      </c>
      <c r="M147" t="s">
        <v>4725</v>
      </c>
      <c r="N147" s="39" t="s">
        <v>137</v>
      </c>
      <c r="O147" t="str">
        <f>+VLOOKUP(F147,'BD LP'!B:C,2,0)</f>
        <v>104524270-V28</v>
      </c>
      <c r="Q147" t="str">
        <f>+VLOOKUP(F147,'BD LP'!B:K,10,0)</f>
        <v>UN</v>
      </c>
      <c r="R147" t="b">
        <f t="shared" si="4"/>
        <v>1</v>
      </c>
      <c r="S147">
        <f>+VLOOKUP(F147,'[1]BD MES'!$D$2:$K$1048576,8,0)</f>
        <v>528</v>
      </c>
      <c r="T147" t="b">
        <f t="shared" si="5"/>
        <v>1</v>
      </c>
      <c r="V147" t="str">
        <f>+VLOOKUP(F147,MaestraLP3[[#All],[CÓDIGO]:[UMV]],8,0)</f>
        <v>MOSTAZA SACHET HELLMANNS 8 G</v>
      </c>
    </row>
    <row r="148" spans="1:22" x14ac:dyDescent="0.35">
      <c r="A148" t="s">
        <v>3181</v>
      </c>
      <c r="B148">
        <v>2000</v>
      </c>
      <c r="D148" s="59" t="s">
        <v>3162</v>
      </c>
      <c r="F148" s="39">
        <v>104543760</v>
      </c>
      <c r="H148" s="60">
        <v>10500</v>
      </c>
      <c r="I148" t="s">
        <v>3182</v>
      </c>
      <c r="J148">
        <v>300</v>
      </c>
      <c r="K148" s="50" t="s">
        <v>50</v>
      </c>
      <c r="L148" t="s">
        <v>4724</v>
      </c>
      <c r="M148" t="s">
        <v>4725</v>
      </c>
      <c r="N148" s="39" t="s">
        <v>137</v>
      </c>
      <c r="O148" t="str">
        <f>+VLOOKUP(F148,'BD LP'!B:C,2,0)</f>
        <v>104543760-X00</v>
      </c>
      <c r="Q148" t="str">
        <f>+VLOOKUP(F148,'BD LP'!B:K,10,0)</f>
        <v>UN</v>
      </c>
      <c r="R148" t="b">
        <f t="shared" si="4"/>
        <v>1</v>
      </c>
      <c r="S148">
        <f>+VLOOKUP(F148,'[1]BD MES'!$D$2:$K$1048576,8,0)</f>
        <v>300</v>
      </c>
      <c r="T148" t="b">
        <f t="shared" si="5"/>
        <v>1</v>
      </c>
      <c r="V148" t="str">
        <f>+VLOOKUP(F148,MaestraLP3[[#All],[CÓDIGO]:[UMV]],8,0)</f>
        <v>MOSTAZA SACHET TRAVERSO 8 G</v>
      </c>
    </row>
    <row r="149" spans="1:22" x14ac:dyDescent="0.35">
      <c r="A149" t="s">
        <v>3181</v>
      </c>
      <c r="B149">
        <v>2000</v>
      </c>
      <c r="D149" s="59" t="s">
        <v>3162</v>
      </c>
      <c r="F149" s="39">
        <v>201200230</v>
      </c>
      <c r="H149" s="60">
        <v>14800</v>
      </c>
      <c r="I149" t="s">
        <v>3182</v>
      </c>
      <c r="J149">
        <v>6</v>
      </c>
      <c r="K149" s="50" t="s">
        <v>50</v>
      </c>
      <c r="L149" t="s">
        <v>4724</v>
      </c>
      <c r="M149" t="s">
        <v>4725</v>
      </c>
      <c r="N149" s="39" t="s">
        <v>137</v>
      </c>
      <c r="O149" t="str">
        <f>+VLOOKUP(F149,'BD LP'!B:C,2,0)</f>
        <v>201200230-C06</v>
      </c>
      <c r="Q149" t="str">
        <f>+VLOOKUP(F149,'BD LP'!B:K,10,0)</f>
        <v>UN</v>
      </c>
      <c r="R149" t="b">
        <f t="shared" si="4"/>
        <v>1</v>
      </c>
      <c r="S149">
        <f>+VLOOKUP(F149,'[1]BD MES'!$D$2:$K$1048576,8,0)</f>
        <v>6</v>
      </c>
      <c r="T149" t="b">
        <f t="shared" si="5"/>
        <v>1</v>
      </c>
      <c r="V149" t="str">
        <f>+VLOOKUP(F149,MaestraLP3[[#All],[CÓDIGO]:[UMV]],8,0)</f>
        <v>MOSTAZA DJ S/V 2 KG F S</v>
      </c>
    </row>
    <row r="150" spans="1:22" x14ac:dyDescent="0.35">
      <c r="A150" t="s">
        <v>3181</v>
      </c>
      <c r="B150">
        <v>2000</v>
      </c>
      <c r="D150" s="59" t="s">
        <v>3162</v>
      </c>
      <c r="F150" s="39">
        <v>104529930</v>
      </c>
      <c r="H150" s="60">
        <v>10990</v>
      </c>
      <c r="I150" t="s">
        <v>3182</v>
      </c>
      <c r="J150">
        <v>2</v>
      </c>
      <c r="K150" s="50" t="s">
        <v>50</v>
      </c>
      <c r="L150" t="s">
        <v>4724</v>
      </c>
      <c r="M150" t="s">
        <v>4725</v>
      </c>
      <c r="N150" s="39" t="s">
        <v>137</v>
      </c>
      <c r="O150" t="str">
        <f>+VLOOKUP(F150,'BD LP'!B:C,2,0)</f>
        <v>104529930-C02</v>
      </c>
      <c r="Q150" t="str">
        <f>+VLOOKUP(F150,'BD LP'!B:K,10,0)</f>
        <v>UN</v>
      </c>
      <c r="R150" t="b">
        <f t="shared" si="4"/>
        <v>1</v>
      </c>
      <c r="S150">
        <f>+VLOOKUP(F150,'[1]BD MES'!$D$2:$K$1048576,8,0)</f>
        <v>2</v>
      </c>
      <c r="T150" t="b">
        <f t="shared" si="5"/>
        <v>1</v>
      </c>
      <c r="V150" t="str">
        <f>+VLOOKUP(F150,MaestraLP3[[#All],[CÓDIGO]:[UMV]],8,0)</f>
        <v>SALSA SOYA HERNANDEZ PLAZA 5 l</v>
      </c>
    </row>
    <row r="151" spans="1:22" x14ac:dyDescent="0.35">
      <c r="A151" t="s">
        <v>3181</v>
      </c>
      <c r="B151">
        <v>2000</v>
      </c>
      <c r="D151" s="59" t="s">
        <v>3162</v>
      </c>
      <c r="F151" s="39">
        <v>104545220</v>
      </c>
      <c r="H151" s="60">
        <v>89000</v>
      </c>
      <c r="I151" t="s">
        <v>3182</v>
      </c>
      <c r="J151">
        <v>6</v>
      </c>
      <c r="K151" s="50" t="s">
        <v>50</v>
      </c>
      <c r="L151" t="s">
        <v>4724</v>
      </c>
      <c r="M151" t="s">
        <v>4725</v>
      </c>
      <c r="N151" s="39" t="s">
        <v>137</v>
      </c>
      <c r="O151" t="str">
        <f>+VLOOKUP(F151,'BD LP'!B:C,2,0)</f>
        <v>104545220-C06</v>
      </c>
      <c r="Q151" t="str">
        <f>+VLOOKUP(F151,'BD LP'!B:K,10,0)</f>
        <v>UN</v>
      </c>
      <c r="R151" t="b">
        <f t="shared" si="4"/>
        <v>1</v>
      </c>
      <c r="S151">
        <f>+VLOOKUP(F151,'[1]BD MES'!$D$2:$K$1048576,8,0)</f>
        <v>6</v>
      </c>
      <c r="T151" t="b">
        <f t="shared" si="5"/>
        <v>1</v>
      </c>
      <c r="V151" t="str">
        <f>+VLOOKUP(F151,MaestraLP3[[#All],[CÓDIGO]:[UMV]],8,0)</f>
        <v>SALSA QUESO CHEDDAR BOLSA 3 KG</v>
      </c>
    </row>
    <row r="152" spans="1:22" x14ac:dyDescent="0.35">
      <c r="A152" t="s">
        <v>3181</v>
      </c>
      <c r="B152">
        <v>2000</v>
      </c>
      <c r="D152" s="59" t="s">
        <v>3162</v>
      </c>
      <c r="F152" s="39">
        <v>201700347</v>
      </c>
      <c r="H152" s="60">
        <v>15400</v>
      </c>
      <c r="I152" t="s">
        <v>3182</v>
      </c>
      <c r="J152">
        <v>7</v>
      </c>
      <c r="K152" s="50" t="s">
        <v>50</v>
      </c>
      <c r="L152" t="s">
        <v>4724</v>
      </c>
      <c r="M152" t="s">
        <v>4725</v>
      </c>
      <c r="N152" s="39" t="s">
        <v>137</v>
      </c>
      <c r="O152" t="str">
        <f>+VLOOKUP(F152,'BD LP'!B:C,2,0)</f>
        <v>201700347-C07</v>
      </c>
      <c r="Q152" t="str">
        <f>+VLOOKUP(F152,'BD LP'!B:K,10,0)</f>
        <v>UN</v>
      </c>
      <c r="R152" t="b">
        <f t="shared" si="4"/>
        <v>1</v>
      </c>
      <c r="S152">
        <f>+VLOOKUP(F152,'[1]BD MES'!$D$2:$K$1048576,8,0)</f>
        <v>7</v>
      </c>
      <c r="T152" t="b">
        <f t="shared" si="5"/>
        <v>1</v>
      </c>
      <c r="V152" t="str">
        <f>+VLOOKUP(F152,MaestraLP3[[#All],[CÓDIGO]:[UMV]],8,0)</f>
        <v>PAPAS FRITAS C/AMERICANO MARCO POLO 380g</v>
      </c>
    </row>
    <row r="153" spans="1:22" x14ac:dyDescent="0.35">
      <c r="A153" t="s">
        <v>3181</v>
      </c>
      <c r="B153">
        <v>2000</v>
      </c>
      <c r="D153" s="59" t="s">
        <v>3162</v>
      </c>
      <c r="F153" s="39">
        <v>104538880</v>
      </c>
      <c r="H153" s="60">
        <v>4827.5</v>
      </c>
      <c r="I153" t="s">
        <v>3182</v>
      </c>
      <c r="J153">
        <v>5</v>
      </c>
      <c r="K153" s="50" t="s">
        <v>104</v>
      </c>
      <c r="L153" t="s">
        <v>4724</v>
      </c>
      <c r="M153" t="s">
        <v>4725</v>
      </c>
      <c r="N153" s="39" t="s">
        <v>137</v>
      </c>
      <c r="O153" t="str">
        <f>+VLOOKUP(F153,'BD LP'!B:C,2,0)</f>
        <v>104538880-5Q</v>
      </c>
      <c r="Q153" t="str">
        <f>+VLOOKUP(F153,'BD LP'!B:K,10,0)</f>
        <v>1Q</v>
      </c>
      <c r="R153" t="b">
        <f t="shared" si="4"/>
        <v>1</v>
      </c>
      <c r="S153">
        <f>+VLOOKUP(F153,'[1]BD MES'!$D$2:$K$1048576,8,0)</f>
        <v>5</v>
      </c>
      <c r="T153" t="b">
        <f t="shared" si="5"/>
        <v>1</v>
      </c>
      <c r="V153" t="str">
        <f>+VLOOKUP(F153,MaestraLP3[[#All],[CÓDIGO]:[UMV]],8,0)</f>
        <v>REVOLVEDOR MADERA 14 CM 5000 UDS</v>
      </c>
    </row>
    <row r="154" spans="1:22" x14ac:dyDescent="0.35">
      <c r="A154" t="s">
        <v>3181</v>
      </c>
      <c r="B154">
        <v>2000</v>
      </c>
      <c r="D154" s="59" t="s">
        <v>3162</v>
      </c>
      <c r="F154" s="39">
        <v>150001924</v>
      </c>
      <c r="H154" s="60">
        <v>20498.099999999999</v>
      </c>
      <c r="I154" t="s">
        <v>3182</v>
      </c>
      <c r="J154">
        <v>20</v>
      </c>
      <c r="K154" s="50" t="s">
        <v>50</v>
      </c>
      <c r="L154" t="s">
        <v>4724</v>
      </c>
      <c r="M154" t="s">
        <v>4725</v>
      </c>
      <c r="N154" s="39" t="s">
        <v>137</v>
      </c>
      <c r="O154" t="str">
        <f>+VLOOKUP(F154,'BD LP'!B:C,2,0)</f>
        <v>150001924-C20</v>
      </c>
      <c r="Q154" t="str">
        <f>+VLOOKUP(F154,'BD LP'!B:K,10,0)</f>
        <v>UN</v>
      </c>
      <c r="R154" t="b">
        <f t="shared" si="4"/>
        <v>1</v>
      </c>
      <c r="S154">
        <f>+VLOOKUP(F154,'[1]BD MES'!$D$2:$K$1048576,8,0)</f>
        <v>20</v>
      </c>
      <c r="T154" t="b">
        <f t="shared" si="5"/>
        <v>1</v>
      </c>
      <c r="V154" t="str">
        <f>+VLOOKUP(F154,MaestraLP3[[#All],[CÓDIGO]:[UMV]],8,0)</f>
        <v>40011 COBERTOR DE WC 125 uds.</v>
      </c>
    </row>
    <row r="155" spans="1:22" x14ac:dyDescent="0.35">
      <c r="A155" t="s">
        <v>3181</v>
      </c>
      <c r="B155">
        <v>2000</v>
      </c>
      <c r="D155" s="59" t="s">
        <v>3162</v>
      </c>
      <c r="F155" s="39">
        <v>104531220</v>
      </c>
      <c r="H155" s="60">
        <v>3724.5</v>
      </c>
      <c r="I155" t="s">
        <v>3182</v>
      </c>
      <c r="J155">
        <v>24</v>
      </c>
      <c r="K155" s="50" t="s">
        <v>50</v>
      </c>
      <c r="L155" t="s">
        <v>4724</v>
      </c>
      <c r="M155" t="s">
        <v>4725</v>
      </c>
      <c r="N155" s="39" t="s">
        <v>137</v>
      </c>
      <c r="O155" t="str">
        <f>+VLOOKUP(F155,'BD LP'!B:C,2,0)</f>
        <v>104531220-C24</v>
      </c>
      <c r="Q155" t="str">
        <f>+VLOOKUP(F155,'BD LP'!B:K,10,0)</f>
        <v>UN</v>
      </c>
      <c r="R155" t="b">
        <f t="shared" si="4"/>
        <v>1</v>
      </c>
      <c r="S155">
        <f>+VLOOKUP(F155,'[1]BD MES'!$D$2:$K$1048576,8,0)</f>
        <v>24</v>
      </c>
      <c r="T155" t="b">
        <f t="shared" si="5"/>
        <v>1</v>
      </c>
      <c r="V155" t="str">
        <f>+VLOOKUP(F155,MaestraLP3[[#All],[CÓDIGO]:[UMV]],8,0)</f>
        <v>85277 SERV RESTAURANT 1H 24x24cm 120 uds</v>
      </c>
    </row>
    <row r="156" spans="1:22" x14ac:dyDescent="0.35">
      <c r="A156" t="s">
        <v>3181</v>
      </c>
      <c r="B156">
        <v>2000</v>
      </c>
      <c r="D156" s="59" t="s">
        <v>3162</v>
      </c>
      <c r="F156" s="39">
        <v>150001710</v>
      </c>
      <c r="H156" s="60">
        <v>8862.5</v>
      </c>
      <c r="I156" t="s">
        <v>3182</v>
      </c>
      <c r="J156">
        <v>15</v>
      </c>
      <c r="K156" s="50" t="s">
        <v>50</v>
      </c>
      <c r="L156" t="s">
        <v>4724</v>
      </c>
      <c r="M156" t="s">
        <v>4725</v>
      </c>
      <c r="N156" s="39" t="s">
        <v>137</v>
      </c>
      <c r="O156" t="str">
        <f>+VLOOKUP(F156,'BD LP'!B:C,2,0)</f>
        <v>150001710-C15</v>
      </c>
      <c r="Q156" t="str">
        <f>+VLOOKUP(F156,'BD LP'!B:K,10,0)</f>
        <v>UN</v>
      </c>
      <c r="R156" t="b">
        <f t="shared" si="4"/>
        <v>1</v>
      </c>
      <c r="S156">
        <f>+VLOOKUP(F156,'[1]BD MES'!$D$2:$K$1048576,8,0)</f>
        <v>15</v>
      </c>
      <c r="T156" t="b">
        <f t="shared" si="5"/>
        <v>1</v>
      </c>
      <c r="V156" t="str">
        <f>+VLOOKUP(F156,MaestraLP3[[#All],[CÓDIGO]:[UMV]],8,0)</f>
        <v>BOLSA BASURA PRO 80X120 VIRUTEX 10 uds.</v>
      </c>
    </row>
    <row r="157" spans="1:22" x14ac:dyDescent="0.35">
      <c r="A157" t="s">
        <v>3181</v>
      </c>
      <c r="B157">
        <v>2000</v>
      </c>
      <c r="D157" s="59" t="s">
        <v>3162</v>
      </c>
      <c r="F157" s="39">
        <v>104524110</v>
      </c>
      <c r="H157" s="60">
        <v>2005.9999999999998</v>
      </c>
      <c r="I157" t="s">
        <v>3182</v>
      </c>
      <c r="J157">
        <v>400</v>
      </c>
      <c r="K157" s="50" t="s">
        <v>50</v>
      </c>
      <c r="L157" t="s">
        <v>4724</v>
      </c>
      <c r="M157" t="s">
        <v>4725</v>
      </c>
      <c r="N157" s="39" t="s">
        <v>137</v>
      </c>
      <c r="O157" t="str">
        <f>+VLOOKUP(F157,'BD LP'!B:C,2,0)</f>
        <v>104524110-W00</v>
      </c>
      <c r="Q157" t="str">
        <f>+VLOOKUP(F157,'BD LP'!B:K,10,0)</f>
        <v>UN</v>
      </c>
      <c r="R157" t="b">
        <f t="shared" si="4"/>
        <v>1</v>
      </c>
      <c r="S157">
        <f>+VLOOKUP(F157,'[1]BD MES'!$D$2:$K$1048576,8,0)</f>
        <v>400</v>
      </c>
      <c r="T157" t="b">
        <f t="shared" si="5"/>
        <v>1</v>
      </c>
      <c r="V157" t="str">
        <f>+VLOOKUP(F157,MaestraLP3[[#All],[CÓDIGO]:[UMV]],8,0)</f>
        <v>BOMBILLA ENVASADA KRAFT 6 mm</v>
      </c>
    </row>
    <row r="158" spans="1:22" x14ac:dyDescent="0.35">
      <c r="A158" t="s">
        <v>3181</v>
      </c>
      <c r="B158">
        <v>2000</v>
      </c>
      <c r="D158" s="59" t="s">
        <v>3162</v>
      </c>
      <c r="F158" s="39">
        <v>105010800</v>
      </c>
      <c r="H158" s="60">
        <v>5358.0550000000003</v>
      </c>
      <c r="I158" t="s">
        <v>3182</v>
      </c>
      <c r="J158">
        <v>1</v>
      </c>
      <c r="K158" s="50" t="s">
        <v>106</v>
      </c>
      <c r="L158" t="s">
        <v>4724</v>
      </c>
      <c r="M158" t="s">
        <v>4725</v>
      </c>
      <c r="N158" s="39" t="s">
        <v>137</v>
      </c>
      <c r="O158" t="str">
        <f>+VLOOKUP(F158,'BD LP'!B:C,2,0)</f>
        <v>105010800-V00</v>
      </c>
      <c r="Q158" t="str">
        <f>+VLOOKUP(F158,'BD LP'!B:K,10,0)</f>
        <v>V00</v>
      </c>
      <c r="R158" t="b">
        <f t="shared" si="4"/>
        <v>1</v>
      </c>
      <c r="S158">
        <f>+VLOOKUP(F158,'[1]BD MES'!$D$2:$K$1048576,8,0)</f>
        <v>1</v>
      </c>
      <c r="T158" t="b">
        <f t="shared" si="5"/>
        <v>1</v>
      </c>
      <c r="V158" t="str">
        <f>+VLOOKUP(F158,MaestraLP3[[#All],[CÓDIGO]:[UMV]],8,0)</f>
        <v>BOWL BLANCO 1000 ml 500 unid</v>
      </c>
    </row>
    <row r="159" spans="1:22" x14ac:dyDescent="0.35">
      <c r="A159" t="s">
        <v>3181</v>
      </c>
      <c r="B159">
        <v>2000</v>
      </c>
      <c r="D159" s="59" t="s">
        <v>3162</v>
      </c>
      <c r="F159" s="39">
        <v>104537800</v>
      </c>
      <c r="H159" s="60">
        <v>38500</v>
      </c>
      <c r="I159" t="s">
        <v>3182</v>
      </c>
      <c r="J159">
        <v>500</v>
      </c>
      <c r="K159" s="50" t="s">
        <v>50</v>
      </c>
      <c r="L159" t="s">
        <v>4724</v>
      </c>
      <c r="M159" t="s">
        <v>4725</v>
      </c>
      <c r="N159" s="39" t="s">
        <v>137</v>
      </c>
      <c r="O159" t="str">
        <f>+VLOOKUP(F159,'BD LP'!B:C,2,0)</f>
        <v>104537800-V00</v>
      </c>
      <c r="Q159" t="str">
        <f>+VLOOKUP(F159,'BD LP'!B:K,10,0)</f>
        <v>UN</v>
      </c>
      <c r="R159" t="b">
        <f t="shared" si="4"/>
        <v>1</v>
      </c>
      <c r="S159">
        <f>+VLOOKUP(F159,'[1]BD MES'!$D$2:$K$1048576,8,0)</f>
        <v>500</v>
      </c>
      <c r="T159" t="b">
        <f t="shared" si="5"/>
        <v>1</v>
      </c>
      <c r="V159" t="str">
        <f>+VLOOKUP(F159,MaestraLP3[[#All],[CÓDIGO]:[UMV]],8,0)</f>
        <v>BOWL PAPEL KRAFT BLANCO 16 OZ PLA COMPOS</v>
      </c>
    </row>
    <row r="160" spans="1:22" x14ac:dyDescent="0.35">
      <c r="A160" t="s">
        <v>3181</v>
      </c>
      <c r="B160">
        <v>2000</v>
      </c>
      <c r="D160" s="59" t="s">
        <v>3162</v>
      </c>
      <c r="F160" s="39">
        <v>150001177</v>
      </c>
      <c r="H160" s="60">
        <v>4625</v>
      </c>
      <c r="I160" t="s">
        <v>3182</v>
      </c>
      <c r="J160">
        <v>50</v>
      </c>
      <c r="K160" s="50" t="s">
        <v>50</v>
      </c>
      <c r="L160" t="s">
        <v>4724</v>
      </c>
      <c r="M160" t="s">
        <v>4725</v>
      </c>
      <c r="N160" s="39" t="s">
        <v>137</v>
      </c>
      <c r="O160" t="str">
        <f>+VLOOKUP(F160,'BD LP'!B:C,2,0)</f>
        <v>150001177-C50</v>
      </c>
      <c r="Q160" t="str">
        <f>+VLOOKUP(F160,'BD LP'!B:K,10,0)</f>
        <v>UN</v>
      </c>
      <c r="R160" t="b">
        <f t="shared" ref="R160:R205" si="6">+Q160=K160</f>
        <v>1</v>
      </c>
      <c r="S160">
        <f>+VLOOKUP(F160,'[1]BD MES'!$D$2:$K$1048576,8,0)</f>
        <v>50</v>
      </c>
      <c r="T160" t="b">
        <f t="shared" si="5"/>
        <v>1</v>
      </c>
      <c r="V160" t="str">
        <f>+VLOOKUP(F160,MaestraLP3[[#All],[CÓDIGO]:[UMV]],8,0)</f>
        <v>BROCHETA BAMBU 25 cm 200 uds</v>
      </c>
    </row>
    <row r="161" spans="1:22" x14ac:dyDescent="0.35">
      <c r="A161" t="s">
        <v>3181</v>
      </c>
      <c r="B161">
        <v>2000</v>
      </c>
      <c r="D161" s="59" t="s">
        <v>3162</v>
      </c>
      <c r="F161" s="39">
        <v>104525140</v>
      </c>
      <c r="H161" s="60">
        <v>193</v>
      </c>
      <c r="I161" t="s">
        <v>3182</v>
      </c>
      <c r="J161">
        <v>1</v>
      </c>
      <c r="K161" s="50" t="s">
        <v>50</v>
      </c>
      <c r="L161" t="s">
        <v>4724</v>
      </c>
      <c r="M161" t="s">
        <v>4725</v>
      </c>
      <c r="N161" s="39" t="s">
        <v>137</v>
      </c>
      <c r="O161" t="str">
        <f>+VLOOKUP(F161,'BD LP'!B:C,2,0)</f>
        <v>104525140-UN</v>
      </c>
      <c r="Q161" t="str">
        <f>+VLOOKUP(F161,'BD LP'!B:K,10,0)</f>
        <v>UN</v>
      </c>
      <c r="R161" t="b">
        <f t="shared" si="6"/>
        <v>1</v>
      </c>
      <c r="S161">
        <f>+VLOOKUP(F161,'[1]BD MES'!$D$2:$K$1048576,8,0)</f>
        <v>1</v>
      </c>
      <c r="T161" t="b">
        <f t="shared" si="5"/>
        <v>1</v>
      </c>
      <c r="V161" t="str">
        <f>+VLOOKUP(F161,MaestraLP3[[#All],[CÓDIGO]:[UMV]],8,0)</f>
        <v>BROCHETA BAMBU 25 cm 200 uds</v>
      </c>
    </row>
    <row r="162" spans="1:22" x14ac:dyDescent="0.35">
      <c r="A162" t="s">
        <v>3181</v>
      </c>
      <c r="B162">
        <v>2000</v>
      </c>
      <c r="D162" s="59" t="s">
        <v>3162</v>
      </c>
      <c r="F162" s="39">
        <v>105201370</v>
      </c>
      <c r="H162" s="60">
        <v>6767.5</v>
      </c>
      <c r="I162" t="s">
        <v>3182</v>
      </c>
      <c r="J162">
        <v>1</v>
      </c>
      <c r="K162" s="50" t="s">
        <v>104</v>
      </c>
      <c r="L162" t="s">
        <v>4724</v>
      </c>
      <c r="M162" t="s">
        <v>4725</v>
      </c>
      <c r="N162" s="39" t="s">
        <v>137</v>
      </c>
      <c r="O162" t="str">
        <f>+VLOOKUP(F162,'BD LP'!B:C,2,0)</f>
        <v>105201370-1Q</v>
      </c>
      <c r="Q162" t="str">
        <f>+VLOOKUP(F162,'BD LP'!B:K,10,0)</f>
        <v>1Q</v>
      </c>
      <c r="R162" t="b">
        <f t="shared" si="6"/>
        <v>1</v>
      </c>
      <c r="S162">
        <f>+VLOOKUP(F162,'[1]BD MES'!$D$2:$K$1048576,8,0)</f>
        <v>1</v>
      </c>
      <c r="T162" t="b">
        <f t="shared" si="5"/>
        <v>1</v>
      </c>
      <c r="V162" t="str">
        <f>+VLOOKUP(F162,MaestraLP3[[#All],[CÓDIGO]:[UMV]],8,0)</f>
        <v>CUBRE VASOS 12 oz LAVAZZA</v>
      </c>
    </row>
    <row r="163" spans="1:22" x14ac:dyDescent="0.35">
      <c r="A163" t="s">
        <v>3181</v>
      </c>
      <c r="B163">
        <v>2000</v>
      </c>
      <c r="D163" s="59" t="s">
        <v>3162</v>
      </c>
      <c r="F163" s="39">
        <v>150000674</v>
      </c>
      <c r="H163" s="60">
        <v>2092.5</v>
      </c>
      <c r="I163" t="s">
        <v>3182</v>
      </c>
      <c r="J163">
        <v>10</v>
      </c>
      <c r="K163" s="50" t="s">
        <v>50</v>
      </c>
      <c r="L163" t="s">
        <v>4724</v>
      </c>
      <c r="M163" t="s">
        <v>4725</v>
      </c>
      <c r="N163" s="39" t="s">
        <v>137</v>
      </c>
      <c r="O163" t="str">
        <f>+VLOOKUP(F163,'BD LP'!B:C,2,0)</f>
        <v>150000674-C10</v>
      </c>
      <c r="Q163" t="str">
        <f>+VLOOKUP(F163,'BD LP'!B:K,10,0)</f>
        <v>UN</v>
      </c>
      <c r="R163" t="b">
        <f t="shared" si="6"/>
        <v>1</v>
      </c>
      <c r="S163">
        <f>+VLOOKUP(F163,'[1]BD MES'!$D$2:$K$1048576,8,0)</f>
        <v>10</v>
      </c>
      <c r="T163" t="b">
        <f t="shared" si="5"/>
        <v>1</v>
      </c>
      <c r="V163" t="str">
        <f>+VLOOKUP(F163,MaestraLP3[[#All],[CÓDIGO]:[UMV]],8,0)</f>
        <v>GUANTE LATEX TALLA M 100 uds.</v>
      </c>
    </row>
    <row r="164" spans="1:22" x14ac:dyDescent="0.35">
      <c r="A164" t="s">
        <v>3181</v>
      </c>
      <c r="B164">
        <v>2000</v>
      </c>
      <c r="D164" s="59" t="s">
        <v>3162</v>
      </c>
      <c r="F164" s="39">
        <v>104529810</v>
      </c>
      <c r="H164" s="60">
        <v>829.5</v>
      </c>
      <c r="I164" t="s">
        <v>3182</v>
      </c>
      <c r="J164">
        <v>1</v>
      </c>
      <c r="K164" s="50" t="s">
        <v>50</v>
      </c>
      <c r="L164" t="s">
        <v>4724</v>
      </c>
      <c r="M164" t="s">
        <v>4725</v>
      </c>
      <c r="N164" s="39" t="s">
        <v>137</v>
      </c>
      <c r="O164" t="str">
        <f>+VLOOKUP(F164,'BD LP'!B:C,2,0)</f>
        <v>104529810-UN</v>
      </c>
      <c r="Q164" t="str">
        <f>+VLOOKUP(F164,'BD LP'!B:K,10,0)</f>
        <v>UN</v>
      </c>
      <c r="R164" t="b">
        <f t="shared" si="6"/>
        <v>1</v>
      </c>
      <c r="S164">
        <f>+VLOOKUP(F164,'[1]BD MES'!$D$2:$K$1048576,8,0)</f>
        <v>1</v>
      </c>
      <c r="T164" t="b">
        <f t="shared" si="5"/>
        <v>1</v>
      </c>
      <c r="V164" t="str">
        <f>+VLOOKUP(F164,MaestraLP3[[#All],[CÓDIGO]:[UMV]],8,0)</f>
        <v>MASCARILLA KN95 BLANCA 10 uds</v>
      </c>
    </row>
    <row r="165" spans="1:22" x14ac:dyDescent="0.35">
      <c r="A165" t="s">
        <v>3181</v>
      </c>
      <c r="B165">
        <v>2000</v>
      </c>
      <c r="D165" s="59" t="s">
        <v>3162</v>
      </c>
      <c r="F165" s="39">
        <v>104531450</v>
      </c>
      <c r="H165" s="60">
        <v>850</v>
      </c>
      <c r="I165" t="s">
        <v>3182</v>
      </c>
      <c r="J165">
        <v>1</v>
      </c>
      <c r="K165" s="50" t="s">
        <v>50</v>
      </c>
      <c r="L165" t="s">
        <v>4724</v>
      </c>
      <c r="M165" t="s">
        <v>4725</v>
      </c>
      <c r="N165" s="39" t="s">
        <v>137</v>
      </c>
      <c r="O165" t="str">
        <f>+VLOOKUP(F165,'BD LP'!B:C,2,0)</f>
        <v>104531450-UN</v>
      </c>
      <c r="Q165" t="str">
        <f>+VLOOKUP(F165,'BD LP'!B:K,10,0)</f>
        <v>UN</v>
      </c>
      <c r="R165" t="b">
        <f t="shared" si="6"/>
        <v>1</v>
      </c>
      <c r="S165">
        <f>+VLOOKUP(F165,'[1]BD MES'!$D$2:$K$1048576,8,0)</f>
        <v>1</v>
      </c>
      <c r="T165" t="b">
        <f t="shared" si="5"/>
        <v>1</v>
      </c>
      <c r="V165" t="str">
        <f>+VLOOKUP(F165,MaestraLP3[[#All],[CÓDIGO]:[UMV]],8,0)</f>
        <v>MASCARILLA KN95 NEGRA 10 uds</v>
      </c>
    </row>
    <row r="166" spans="1:22" x14ac:dyDescent="0.35">
      <c r="A166" t="s">
        <v>3181</v>
      </c>
      <c r="B166">
        <v>2000</v>
      </c>
      <c r="D166" s="59" t="s">
        <v>3162</v>
      </c>
      <c r="F166" s="39">
        <v>150000304</v>
      </c>
      <c r="H166" s="60">
        <v>25341.25</v>
      </c>
      <c r="I166" t="s">
        <v>3182</v>
      </c>
      <c r="J166">
        <v>50</v>
      </c>
      <c r="K166" s="50" t="s">
        <v>50</v>
      </c>
      <c r="L166" t="s">
        <v>4724</v>
      </c>
      <c r="M166" t="s">
        <v>4725</v>
      </c>
      <c r="N166" s="39" t="s">
        <v>137</v>
      </c>
      <c r="O166" t="str">
        <f>+VLOOKUP(F166,'BD LP'!B:C,2,0)</f>
        <v>150000304-C50</v>
      </c>
      <c r="Q166" t="str">
        <f>+VLOOKUP(F166,'BD LP'!B:K,10,0)</f>
        <v>UN</v>
      </c>
      <c r="R166" t="b">
        <f t="shared" si="6"/>
        <v>1</v>
      </c>
      <c r="S166">
        <f>+VLOOKUP(F166,'[1]BD MES'!$D$2:$K$1048576,8,0)</f>
        <v>50</v>
      </c>
      <c r="T166" t="b">
        <f t="shared" si="5"/>
        <v>1</v>
      </c>
      <c r="V166" t="str">
        <f>+VLOOKUP(F166,MaestraLP3[[#All],[CÓDIGO]:[UMV]],8,0)</f>
        <v>PAÑO ESPONJA ABSORBENTE VIRUTEX 3 uds.</v>
      </c>
    </row>
    <row r="167" spans="1:22" x14ac:dyDescent="0.35">
      <c r="A167" t="s">
        <v>3181</v>
      </c>
      <c r="B167">
        <v>2000</v>
      </c>
      <c r="D167" s="59" t="s">
        <v>3162</v>
      </c>
      <c r="F167" s="39">
        <v>105010750</v>
      </c>
      <c r="H167" s="60">
        <v>7577.59</v>
      </c>
      <c r="I167" t="s">
        <v>3182</v>
      </c>
      <c r="J167">
        <v>1</v>
      </c>
      <c r="K167" s="50" t="s">
        <v>104</v>
      </c>
      <c r="L167" t="s">
        <v>4724</v>
      </c>
      <c r="M167" t="s">
        <v>4725</v>
      </c>
      <c r="N167" s="39" t="s">
        <v>137</v>
      </c>
      <c r="O167" t="str">
        <f>+VLOOKUP(F167,'BD LP'!B:C,2,0)</f>
        <v>105010750-1Q</v>
      </c>
      <c r="Q167" t="str">
        <f>+VLOOKUP(F167,'BD LP'!B:K,10,0)</f>
        <v>1Q</v>
      </c>
      <c r="R167" t="b">
        <f t="shared" si="6"/>
        <v>1</v>
      </c>
      <c r="S167">
        <f>+VLOOKUP(F167,'[1]BD MES'!$D$2:$K$1048576,8,0)</f>
        <v>1</v>
      </c>
      <c r="T167" t="b">
        <f t="shared" si="5"/>
        <v>1</v>
      </c>
      <c r="V167" t="str">
        <f>+VLOOKUP(F167,MaestraLP3[[#All],[CÓDIGO]:[UMV]],8,0)</f>
        <v>PLATO DESECHABLE BLANCO 3 DIV 20,5 cm</v>
      </c>
    </row>
    <row r="168" spans="1:22" x14ac:dyDescent="0.35">
      <c r="A168" t="s">
        <v>3181</v>
      </c>
      <c r="B168">
        <v>2000</v>
      </c>
      <c r="D168" s="59" t="s">
        <v>3162</v>
      </c>
      <c r="F168" s="39">
        <v>104523090</v>
      </c>
      <c r="H168" s="60">
        <v>10000</v>
      </c>
      <c r="I168" t="s">
        <v>3182</v>
      </c>
      <c r="J168">
        <v>10000</v>
      </c>
      <c r="K168" s="50" t="s">
        <v>50</v>
      </c>
      <c r="L168" t="s">
        <v>4724</v>
      </c>
      <c r="M168" t="s">
        <v>4725</v>
      </c>
      <c r="N168" s="39" t="s">
        <v>137</v>
      </c>
      <c r="O168" t="str">
        <f>+VLOOKUP(F168,'BD LP'!B:C,2,0)</f>
        <v>104523090-C10</v>
      </c>
      <c r="Q168" t="str">
        <f>+VLOOKUP(F168,'BD LP'!B:K,10,0)</f>
        <v>UN</v>
      </c>
      <c r="R168" t="b">
        <f t="shared" si="6"/>
        <v>1</v>
      </c>
      <c r="S168">
        <f>+VLOOKUP(F168,'[1]BD MES'!$D$2:$K$1048576,8,0)</f>
        <v>10000</v>
      </c>
      <c r="T168" t="b">
        <f t="shared" si="5"/>
        <v>1</v>
      </c>
      <c r="V168" t="str">
        <f>+VLOOKUP(F168,MaestraLP3[[#All],[CÓDIGO]:[UMV]],8,0)</f>
        <v>REVOLVEDOR MADERA 14 cm 100 uds</v>
      </c>
    </row>
    <row r="169" spans="1:22" x14ac:dyDescent="0.35">
      <c r="A169" t="s">
        <v>3181</v>
      </c>
      <c r="B169">
        <v>2000</v>
      </c>
      <c r="D169" s="59" t="s">
        <v>3162</v>
      </c>
      <c r="F169" s="39">
        <v>104524220</v>
      </c>
      <c r="H169" s="60">
        <v>7450</v>
      </c>
      <c r="I169" t="s">
        <v>3182</v>
      </c>
      <c r="J169">
        <v>10000</v>
      </c>
      <c r="K169" s="50" t="s">
        <v>50</v>
      </c>
      <c r="L169" t="s">
        <v>4724</v>
      </c>
      <c r="M169" t="s">
        <v>4725</v>
      </c>
      <c r="N169" s="39" t="s">
        <v>137</v>
      </c>
      <c r="O169" t="str">
        <f>+VLOOKUP(F169,'BD LP'!B:C,2,0)</f>
        <v>104524220-C10</v>
      </c>
      <c r="Q169" t="str">
        <f>+VLOOKUP(F169,'BD LP'!B:K,10,0)</f>
        <v>UN</v>
      </c>
      <c r="R169" t="b">
        <f t="shared" si="6"/>
        <v>1</v>
      </c>
      <c r="S169">
        <f>+VLOOKUP(F169,'[1]BD MES'!$D$2:$K$1048576,8,0)</f>
        <v>10000</v>
      </c>
      <c r="T169" t="b">
        <f t="shared" si="5"/>
        <v>1</v>
      </c>
      <c r="V169" t="str">
        <f>+VLOOKUP(F169,MaestraLP3[[#All],[CÓDIGO]:[UMV]],8,0)</f>
        <v>REVOLVEDOR MADERA 14 cm 100 uds</v>
      </c>
    </row>
    <row r="170" spans="1:22" x14ac:dyDescent="0.35">
      <c r="A170" t="s">
        <v>3181</v>
      </c>
      <c r="B170">
        <v>2000</v>
      </c>
      <c r="D170" s="59" t="s">
        <v>3162</v>
      </c>
      <c r="F170" s="39">
        <v>150000649</v>
      </c>
      <c r="H170" s="60">
        <v>3595</v>
      </c>
      <c r="I170" t="s">
        <v>3182</v>
      </c>
      <c r="J170">
        <v>1</v>
      </c>
      <c r="K170" s="50" t="s">
        <v>50</v>
      </c>
      <c r="L170" t="s">
        <v>4724</v>
      </c>
      <c r="M170" t="s">
        <v>4725</v>
      </c>
      <c r="N170" s="39" t="s">
        <v>137</v>
      </c>
      <c r="O170" t="str">
        <f>+VLOOKUP(F170,'BD LP'!B:C,2,0)</f>
        <v>150000649-C01</v>
      </c>
      <c r="Q170" t="str">
        <f>+VLOOKUP(F170,'BD LP'!B:K,10,0)</f>
        <v>UN</v>
      </c>
      <c r="R170" t="b">
        <f t="shared" si="6"/>
        <v>1</v>
      </c>
      <c r="S170">
        <f>+VLOOKUP(F170,'[1]BD MES'!$D$2:$K$1048576,8,0)</f>
        <v>1</v>
      </c>
      <c r="T170" t="b">
        <f t="shared" si="5"/>
        <v>1</v>
      </c>
      <c r="V170" t="str">
        <f>+VLOOKUP(F170,MaestraLP3[[#All],[CÓDIGO]:[UMV]],8,0)</f>
        <v>ROLLO ALUMINIO 45 cm x 100 m</v>
      </c>
    </row>
    <row r="171" spans="1:22" x14ac:dyDescent="0.35">
      <c r="A171" t="s">
        <v>3181</v>
      </c>
      <c r="B171">
        <v>2000</v>
      </c>
      <c r="D171" s="59" t="s">
        <v>3162</v>
      </c>
      <c r="F171" s="39">
        <v>104527680</v>
      </c>
      <c r="H171" s="60">
        <v>3000</v>
      </c>
      <c r="I171" t="s">
        <v>3182</v>
      </c>
      <c r="J171">
        <v>200</v>
      </c>
      <c r="K171" s="50" t="s">
        <v>50</v>
      </c>
      <c r="L171" t="s">
        <v>4724</v>
      </c>
      <c r="M171" t="s">
        <v>4725</v>
      </c>
      <c r="N171" s="39" t="s">
        <v>137</v>
      </c>
      <c r="O171" t="str">
        <f>+VLOOKUP(F171,'BD LP'!B:C,2,0)</f>
        <v>104527680-Y00</v>
      </c>
      <c r="Q171" t="str">
        <f>+VLOOKUP(F171,'BD LP'!B:K,10,0)</f>
        <v>UN</v>
      </c>
      <c r="R171" t="b">
        <f t="shared" si="6"/>
        <v>1</v>
      </c>
      <c r="S171">
        <f>+VLOOKUP(F171,'[1]BD MES'!$D$2:$K$1048576,8,0)</f>
        <v>200</v>
      </c>
      <c r="T171" t="b">
        <f t="shared" si="5"/>
        <v>1</v>
      </c>
      <c r="V171" t="str">
        <f>+VLOOKUP(F171,MaestraLP3[[#All],[CÓDIGO]:[UMV]],8,0)</f>
        <v>SET CAFE 2 PIEZAS</v>
      </c>
    </row>
    <row r="172" spans="1:22" x14ac:dyDescent="0.35">
      <c r="A172" t="s">
        <v>3181</v>
      </c>
      <c r="B172">
        <v>2000</v>
      </c>
      <c r="D172" s="59" t="s">
        <v>3162</v>
      </c>
      <c r="F172" s="39">
        <v>104521690</v>
      </c>
      <c r="H172" s="60">
        <v>6960</v>
      </c>
      <c r="I172" t="s">
        <v>3182</v>
      </c>
      <c r="J172">
        <v>1000</v>
      </c>
      <c r="K172" s="50" t="s">
        <v>50</v>
      </c>
      <c r="L172" t="s">
        <v>4724</v>
      </c>
      <c r="M172" t="s">
        <v>4725</v>
      </c>
      <c r="N172" s="39" t="s">
        <v>137</v>
      </c>
      <c r="O172" t="str">
        <f>+VLOOKUP(F172,'BD LP'!B:C,2,0)</f>
        <v>104521690-1Q</v>
      </c>
      <c r="Q172" t="str">
        <f>+VLOOKUP(F172,'BD LP'!B:K,10,0)</f>
        <v>UN</v>
      </c>
      <c r="R172" t="b">
        <f t="shared" si="6"/>
        <v>1</v>
      </c>
      <c r="S172">
        <f>+VLOOKUP(F172,'[1]BD MES'!$D$2:$K$1048576,8,0)</f>
        <v>1000</v>
      </c>
      <c r="T172" t="b">
        <f t="shared" si="5"/>
        <v>1</v>
      </c>
      <c r="V172" t="str">
        <f>+VLOOKUP(F172,MaestraLP3[[#All],[CÓDIGO]:[UMV]],8,0)</f>
        <v>TAPA 8,25 oz</v>
      </c>
    </row>
    <row r="173" spans="1:22" x14ac:dyDescent="0.35">
      <c r="A173" t="s">
        <v>3181</v>
      </c>
      <c r="B173">
        <v>2000</v>
      </c>
      <c r="D173" s="59" t="s">
        <v>3162</v>
      </c>
      <c r="F173" s="39">
        <v>150000972</v>
      </c>
      <c r="H173" s="60">
        <v>9539.5</v>
      </c>
      <c r="I173" t="s">
        <v>3182</v>
      </c>
      <c r="J173">
        <v>1</v>
      </c>
      <c r="K173" s="50" t="s">
        <v>248</v>
      </c>
      <c r="L173" t="s">
        <v>4724</v>
      </c>
      <c r="M173" t="s">
        <v>4725</v>
      </c>
      <c r="N173" s="39" t="s">
        <v>137</v>
      </c>
      <c r="O173" t="str">
        <f>+VLOOKUP(F173,'BD LP'!B:C,2,0)</f>
        <v>150000972-CJ</v>
      </c>
      <c r="Q173" t="str">
        <f>+VLOOKUP(F173,'BD LP'!B:K,10,0)</f>
        <v>CJ</v>
      </c>
      <c r="R173" t="b">
        <f t="shared" si="6"/>
        <v>1</v>
      </c>
      <c r="S173">
        <f>+VLOOKUP(F173,'[1]BD MES'!$D$2:$K$1048576,8,0)</f>
        <v>1</v>
      </c>
      <c r="T173" t="b">
        <f t="shared" si="5"/>
        <v>1</v>
      </c>
      <c r="V173" t="str">
        <f>+VLOOKUP(F173,MaestraLP3[[#All],[CÓDIGO]:[UMV]],8,0)</f>
        <v>TOALLA GUEST TOWEL ELITE (40945)</v>
      </c>
    </row>
    <row r="174" spans="1:22" x14ac:dyDescent="0.35">
      <c r="A174" t="s">
        <v>3181</v>
      </c>
      <c r="B174">
        <v>2000</v>
      </c>
      <c r="D174" s="59" t="s">
        <v>3162</v>
      </c>
      <c r="F174" s="39">
        <v>104524600</v>
      </c>
      <c r="H174" s="60">
        <v>13905</v>
      </c>
      <c r="I174" t="s">
        <v>3182</v>
      </c>
      <c r="J174">
        <v>1000</v>
      </c>
      <c r="K174" s="50" t="s">
        <v>50</v>
      </c>
      <c r="L174" t="s">
        <v>4724</v>
      </c>
      <c r="M174" t="s">
        <v>4725</v>
      </c>
      <c r="N174" s="39" t="s">
        <v>137</v>
      </c>
      <c r="O174" t="str">
        <f>+VLOOKUP(F174,'BD LP'!B:C,2,0)</f>
        <v>104524600-1Q</v>
      </c>
      <c r="Q174" t="str">
        <f>+VLOOKUP(F174,'BD LP'!B:K,10,0)</f>
        <v>UN</v>
      </c>
      <c r="R174" t="b">
        <f t="shared" si="6"/>
        <v>1</v>
      </c>
      <c r="S174">
        <f>+VLOOKUP(F174,'[1]BD MES'!$D$2:$K$1048576,8,0)</f>
        <v>1000</v>
      </c>
      <c r="T174" t="b">
        <f t="shared" si="5"/>
        <v>1</v>
      </c>
      <c r="V174" t="str">
        <f>+VLOOKUP(F174,MaestraLP3[[#All],[CÓDIGO]:[UMV]],8,0)</f>
        <v>VASO 14 oz CHURROMANIA</v>
      </c>
    </row>
    <row r="175" spans="1:22" x14ac:dyDescent="0.35">
      <c r="A175" t="s">
        <v>3181</v>
      </c>
      <c r="B175">
        <v>2000</v>
      </c>
      <c r="D175" s="59" t="s">
        <v>3162</v>
      </c>
      <c r="F175" s="39">
        <v>104524610</v>
      </c>
      <c r="H175" s="60">
        <v>27860</v>
      </c>
      <c r="I175" t="s">
        <v>3182</v>
      </c>
      <c r="J175">
        <v>1000</v>
      </c>
      <c r="K175" s="50" t="s">
        <v>50</v>
      </c>
      <c r="L175" t="s">
        <v>4724</v>
      </c>
      <c r="M175" t="s">
        <v>4725</v>
      </c>
      <c r="N175" s="39" t="s">
        <v>137</v>
      </c>
      <c r="O175" t="str">
        <f>+VLOOKUP(F175,'BD LP'!B:C,2,0)</f>
        <v>104524610-1Q</v>
      </c>
      <c r="Q175" t="str">
        <f>+VLOOKUP(F175,'BD LP'!B:K,10,0)</f>
        <v>UN</v>
      </c>
      <c r="R175" t="b">
        <f t="shared" si="6"/>
        <v>1</v>
      </c>
      <c r="S175">
        <f>+VLOOKUP(F175,'[1]BD MES'!$D$2:$K$1048576,8,0)</f>
        <v>1000</v>
      </c>
      <c r="T175" t="b">
        <f t="shared" si="5"/>
        <v>1</v>
      </c>
      <c r="V175" t="str">
        <f>+VLOOKUP(F175,MaestraLP3[[#All],[CÓDIGO]:[UMV]],8,0)</f>
        <v>VASO 16 oz CHURROMANIA</v>
      </c>
    </row>
    <row r="176" spans="1:22" x14ac:dyDescent="0.35">
      <c r="A176" t="s">
        <v>3181</v>
      </c>
      <c r="B176">
        <v>2000</v>
      </c>
      <c r="D176" s="59" t="s">
        <v>3162</v>
      </c>
      <c r="F176" s="39">
        <v>104524590</v>
      </c>
      <c r="H176" s="60">
        <v>19805</v>
      </c>
      <c r="I176" t="s">
        <v>3182</v>
      </c>
      <c r="J176">
        <v>500</v>
      </c>
      <c r="K176" s="50" t="s">
        <v>50</v>
      </c>
      <c r="L176" t="s">
        <v>4724</v>
      </c>
      <c r="M176" t="s">
        <v>4725</v>
      </c>
      <c r="N176" s="39" t="s">
        <v>137</v>
      </c>
      <c r="O176" t="str">
        <f>+VLOOKUP(F176,'BD LP'!B:C,2,0)</f>
        <v>104524590-V00</v>
      </c>
      <c r="Q176" t="str">
        <f>+VLOOKUP(F176,'BD LP'!B:K,10,0)</f>
        <v>UN</v>
      </c>
      <c r="R176" t="b">
        <f t="shared" si="6"/>
        <v>1</v>
      </c>
      <c r="S176">
        <f>+VLOOKUP(F176,'[1]BD MES'!$D$2:$K$1048576,8,0)</f>
        <v>500</v>
      </c>
      <c r="T176" t="b">
        <f t="shared" si="5"/>
        <v>1</v>
      </c>
      <c r="V176" t="str">
        <f>+VLOOKUP(F176,MaestraLP3[[#All],[CÓDIGO]:[UMV]],8,0)</f>
        <v>VASO 9 oz CHURROMANIA</v>
      </c>
    </row>
    <row r="177" spans="1:22" x14ac:dyDescent="0.35">
      <c r="A177" t="s">
        <v>3181</v>
      </c>
      <c r="B177">
        <v>2000</v>
      </c>
      <c r="D177" s="59" t="s">
        <v>3162</v>
      </c>
      <c r="F177" s="39">
        <v>105010970</v>
      </c>
      <c r="H177" s="60">
        <v>16621.55</v>
      </c>
      <c r="I177" t="s">
        <v>3182</v>
      </c>
      <c r="J177">
        <v>1</v>
      </c>
      <c r="K177" s="50" t="s">
        <v>317</v>
      </c>
      <c r="L177" t="s">
        <v>4724</v>
      </c>
      <c r="M177" t="s">
        <v>4725</v>
      </c>
      <c r="N177" s="39" t="s">
        <v>137</v>
      </c>
      <c r="O177" t="str">
        <f>+VLOOKUP(F177,'BD LP'!B:C,2,0)</f>
        <v>105010970-QY</v>
      </c>
      <c r="Q177" t="str">
        <f>+VLOOKUP(F177,'BD LP'!B:K,10,0)</f>
        <v>QY</v>
      </c>
      <c r="R177" t="b">
        <f t="shared" si="6"/>
        <v>1</v>
      </c>
      <c r="S177">
        <f>+VLOOKUP(F177,'[1]BD MES'!$D$2:$K$1048576,8,0)</f>
        <v>1</v>
      </c>
      <c r="T177" t="b">
        <f t="shared" si="5"/>
        <v>1</v>
      </c>
      <c r="V177" t="str">
        <f>+VLOOKUP(F177,MaestraLP3[[#All],[CÓDIGO]:[UMV]],8,0)</f>
        <v>Vaso de papel 21oz Subway x 1.200 un</v>
      </c>
    </row>
    <row r="178" spans="1:22" x14ac:dyDescent="0.35">
      <c r="A178" t="s">
        <v>3181</v>
      </c>
      <c r="B178">
        <v>2000</v>
      </c>
      <c r="D178" s="59" t="s">
        <v>3162</v>
      </c>
      <c r="F178" s="39">
        <v>104537810</v>
      </c>
      <c r="H178" s="60">
        <v>19800</v>
      </c>
      <c r="I178" t="s">
        <v>3182</v>
      </c>
      <c r="J178">
        <v>300</v>
      </c>
      <c r="K178" s="50" t="s">
        <v>50</v>
      </c>
      <c r="L178" t="s">
        <v>4724</v>
      </c>
      <c r="M178" t="s">
        <v>4725</v>
      </c>
      <c r="N178" s="39" t="s">
        <v>137</v>
      </c>
      <c r="O178" t="str">
        <f>+VLOOKUP(F178,'BD LP'!B:C,2,0)</f>
        <v>104537810-X00</v>
      </c>
      <c r="Q178" t="str">
        <f>+VLOOKUP(F178,'BD LP'!B:K,10,0)</f>
        <v>UN</v>
      </c>
      <c r="R178" t="b">
        <f t="shared" si="6"/>
        <v>1</v>
      </c>
      <c r="S178">
        <f>+VLOOKUP(F178,'[1]BD MES'!$D$2:$K$1048576,8,0)</f>
        <v>300</v>
      </c>
      <c r="T178" t="b">
        <f t="shared" si="5"/>
        <v>1</v>
      </c>
      <c r="V178" t="str">
        <f>+VLOOKUP(F178,MaestraLP3[[#All],[CÓDIGO]:[UMV]],8,0)</f>
        <v>BOLSA KRAFT C/MANILLA 300 UN</v>
      </c>
    </row>
    <row r="179" spans="1:22" x14ac:dyDescent="0.35">
      <c r="A179" t="s">
        <v>3181</v>
      </c>
      <c r="B179">
        <v>2000</v>
      </c>
      <c r="D179" s="59" t="s">
        <v>3162</v>
      </c>
      <c r="F179" s="39">
        <v>104539730</v>
      </c>
      <c r="H179" s="60">
        <v>43000</v>
      </c>
      <c r="I179" t="s">
        <v>3182</v>
      </c>
      <c r="J179">
        <v>1000</v>
      </c>
      <c r="K179" s="50" t="s">
        <v>50</v>
      </c>
      <c r="L179" t="s">
        <v>4724</v>
      </c>
      <c r="M179" t="s">
        <v>4725</v>
      </c>
      <c r="N179" s="39" t="s">
        <v>137</v>
      </c>
      <c r="O179" t="str">
        <f>+VLOOKUP(F179,'BD LP'!B:C,2,0)</f>
        <v>104539730-1Q</v>
      </c>
      <c r="Q179" t="str">
        <f>+VLOOKUP(F179,'BD LP'!B:K,10,0)</f>
        <v>UN</v>
      </c>
      <c r="R179" t="b">
        <f t="shared" si="6"/>
        <v>1</v>
      </c>
      <c r="S179">
        <f>+VLOOKUP(F179,'[1]BD MES'!$D$2:$K$1048576,8,0)</f>
        <v>1000</v>
      </c>
      <c r="T179" t="b">
        <f t="shared" si="5"/>
        <v>1</v>
      </c>
      <c r="V179" t="str">
        <f>+VLOOKUP(F179,MaestraLP3[[#All],[CÓDIGO]:[UMV]],8,0)</f>
        <v>BOWL PAPEL KRAFT BLANCO 16 OZ PLA COMPOS</v>
      </c>
    </row>
    <row r="180" spans="1:22" x14ac:dyDescent="0.35">
      <c r="A180" t="s">
        <v>3181</v>
      </c>
      <c r="B180">
        <v>2000</v>
      </c>
      <c r="D180" s="59" t="s">
        <v>3162</v>
      </c>
      <c r="F180" s="39">
        <v>104360460</v>
      </c>
      <c r="H180" s="60">
        <v>23408.5</v>
      </c>
      <c r="I180" t="s">
        <v>3182</v>
      </c>
      <c r="J180">
        <v>20</v>
      </c>
      <c r="K180" s="50" t="s">
        <v>50</v>
      </c>
      <c r="L180" t="s">
        <v>4724</v>
      </c>
      <c r="M180" t="s">
        <v>4725</v>
      </c>
      <c r="N180" s="39" t="s">
        <v>137</v>
      </c>
      <c r="O180" t="str">
        <f>+VLOOKUP(F180,'BD LP'!B:C,2,0)</f>
        <v>104360460-C20</v>
      </c>
      <c r="Q180" t="str">
        <f>+VLOOKUP(F180,'BD LP'!B:K,10,0)</f>
        <v>UN</v>
      </c>
      <c r="R180" t="b">
        <f t="shared" si="6"/>
        <v>1</v>
      </c>
      <c r="S180">
        <f>+VLOOKUP(F180,'[1]BD MES'!$D$2:$K$1048576,8,0)</f>
        <v>20</v>
      </c>
      <c r="T180" t="b">
        <f t="shared" si="5"/>
        <v>1</v>
      </c>
      <c r="V180" t="str">
        <f>+VLOOKUP(F180,MaestraLP3[[#All],[CÓDIGO]:[UMV]],8,0)</f>
        <v>PALITOS SUSHI BAMBOO 100 PARES</v>
      </c>
    </row>
    <row r="181" spans="1:22" x14ac:dyDescent="0.35">
      <c r="A181" t="s">
        <v>3181</v>
      </c>
      <c r="B181">
        <v>2000</v>
      </c>
      <c r="D181" s="59" t="s">
        <v>3162</v>
      </c>
      <c r="F181" s="39">
        <v>104522980</v>
      </c>
      <c r="H181" s="60">
        <v>32000</v>
      </c>
      <c r="I181" t="s">
        <v>3182</v>
      </c>
      <c r="J181">
        <v>2000</v>
      </c>
      <c r="K181" s="50" t="s">
        <v>50</v>
      </c>
      <c r="L181" t="s">
        <v>4724</v>
      </c>
      <c r="M181" t="s">
        <v>4725</v>
      </c>
      <c r="N181" s="39" t="s">
        <v>137</v>
      </c>
      <c r="O181" t="str">
        <f>+VLOOKUP(F181,'BD LP'!B:C,2,0)</f>
        <v>104522980-2Q</v>
      </c>
      <c r="Q181" t="str">
        <f>+VLOOKUP(F181,'BD LP'!B:K,10,0)</f>
        <v>UN</v>
      </c>
      <c r="R181" t="b">
        <f t="shared" si="6"/>
        <v>1</v>
      </c>
      <c r="S181">
        <f>+VLOOKUP(F181,'[1]BD MES'!$D$2:$K$1048576,8,0)</f>
        <v>2000</v>
      </c>
      <c r="T181" t="b">
        <f t="shared" si="5"/>
        <v>1</v>
      </c>
      <c r="V181" t="str">
        <f>+VLOOKUP(F181,MaestraLP3[[#All],[CÓDIGO]:[UMV]],8,0)</f>
        <v>TAPA VASO 14 oz LAVAZZA</v>
      </c>
    </row>
    <row r="182" spans="1:22" x14ac:dyDescent="0.35">
      <c r="A182" t="s">
        <v>3181</v>
      </c>
      <c r="B182">
        <v>2000</v>
      </c>
      <c r="D182" s="59" t="s">
        <v>3162</v>
      </c>
      <c r="F182" s="39">
        <v>104523000</v>
      </c>
      <c r="H182" s="60">
        <v>29000</v>
      </c>
      <c r="I182" t="s">
        <v>3182</v>
      </c>
      <c r="J182">
        <v>2000</v>
      </c>
      <c r="K182" s="50" t="s">
        <v>50</v>
      </c>
      <c r="L182" t="s">
        <v>4724</v>
      </c>
      <c r="M182" t="s">
        <v>4725</v>
      </c>
      <c r="N182" s="39" t="s">
        <v>137</v>
      </c>
      <c r="O182" t="str">
        <f>+VLOOKUP(F182,'BD LP'!B:C,2,0)</f>
        <v>104523000-2Q</v>
      </c>
      <c r="Q182" t="str">
        <f>+VLOOKUP(F182,'BD LP'!B:K,10,0)</f>
        <v>UN</v>
      </c>
      <c r="R182" t="b">
        <f t="shared" si="6"/>
        <v>1</v>
      </c>
      <c r="S182">
        <f>+VLOOKUP(F182,'[1]BD MES'!$D$2:$K$1048576,8,0)</f>
        <v>2000</v>
      </c>
      <c r="T182" t="b">
        <f t="shared" si="5"/>
        <v>1</v>
      </c>
      <c r="V182" t="str">
        <f>+VLOOKUP(F182,MaestraLP3[[#All],[CÓDIGO]:[UMV]],8,0)</f>
        <v>TAPA VASO 9 oz LAVAZZA</v>
      </c>
    </row>
    <row r="183" spans="1:22" x14ac:dyDescent="0.35">
      <c r="A183" t="s">
        <v>3181</v>
      </c>
      <c r="B183">
        <v>2000</v>
      </c>
      <c r="D183" s="59" t="s">
        <v>3162</v>
      </c>
      <c r="F183" s="39">
        <v>104516790</v>
      </c>
      <c r="H183" s="60">
        <v>37670</v>
      </c>
      <c r="I183" t="s">
        <v>3182</v>
      </c>
      <c r="J183">
        <v>2000</v>
      </c>
      <c r="K183" s="50" t="s">
        <v>50</v>
      </c>
      <c r="L183" t="s">
        <v>4724</v>
      </c>
      <c r="M183" t="s">
        <v>4725</v>
      </c>
      <c r="N183" s="39" t="s">
        <v>137</v>
      </c>
      <c r="O183" t="str">
        <f>+VLOOKUP(F183,'BD LP'!B:C,2,0)</f>
        <v>104516790-2Q</v>
      </c>
      <c r="Q183" t="str">
        <f>+VLOOKUP(F183,'BD LP'!B:K,10,0)</f>
        <v>UN</v>
      </c>
      <c r="R183" t="b">
        <f t="shared" si="6"/>
        <v>1</v>
      </c>
      <c r="S183">
        <f>+VLOOKUP(F183,'[1]BD MES'!$D$2:$K$1048576,8,0)</f>
        <v>2000</v>
      </c>
      <c r="T183" t="b">
        <f t="shared" si="5"/>
        <v>1</v>
      </c>
      <c r="V183" t="str">
        <f>+VLOOKUP(F183,MaestraLP3[[#All],[CÓDIGO]:[UMV]],8,0)</f>
        <v>VASO 4 oz LAVAZZA</v>
      </c>
    </row>
    <row r="184" spans="1:22" x14ac:dyDescent="0.35">
      <c r="A184" t="s">
        <v>3181</v>
      </c>
      <c r="B184">
        <v>2000</v>
      </c>
      <c r="D184" s="59" t="s">
        <v>3162</v>
      </c>
      <c r="F184" s="39">
        <v>104541840</v>
      </c>
      <c r="H184" s="60">
        <v>38780</v>
      </c>
      <c r="I184" t="s">
        <v>3182</v>
      </c>
      <c r="J184">
        <v>2000</v>
      </c>
      <c r="K184" s="50" t="s">
        <v>50</v>
      </c>
      <c r="L184" t="s">
        <v>4724</v>
      </c>
      <c r="M184" t="s">
        <v>4725</v>
      </c>
      <c r="N184" s="39" t="s">
        <v>137</v>
      </c>
      <c r="O184" t="str">
        <f>+VLOOKUP(F184,'BD LP'!B:C,2,0)</f>
        <v>104541840-2Q</v>
      </c>
      <c r="Q184" t="str">
        <f>+VLOOKUP(F184,'BD LP'!B:K,10,0)</f>
        <v>UN</v>
      </c>
      <c r="R184" t="b">
        <f t="shared" si="6"/>
        <v>1</v>
      </c>
      <c r="S184">
        <f>+VLOOKUP(F184,'[1]BD MES'!$D$2:$K$1048576,8,0)</f>
        <v>2000</v>
      </c>
      <c r="T184" t="b">
        <f t="shared" si="5"/>
        <v>1</v>
      </c>
      <c r="V184" t="str">
        <f>+VLOOKUP(F184,MaestraLP3[[#All],[CÓDIGO]:[UMV]],8,0)</f>
        <v>VASO 4 OZ LAVAZZA</v>
      </c>
    </row>
    <row r="185" spans="1:22" x14ac:dyDescent="0.35">
      <c r="A185" t="s">
        <v>3181</v>
      </c>
      <c r="B185">
        <v>2000</v>
      </c>
      <c r="D185" s="59" t="s">
        <v>3162</v>
      </c>
      <c r="F185" s="39">
        <v>104522970</v>
      </c>
      <c r="H185" s="60">
        <v>18750</v>
      </c>
      <c r="I185" t="s">
        <v>3182</v>
      </c>
      <c r="J185">
        <v>500</v>
      </c>
      <c r="K185" s="50" t="s">
        <v>50</v>
      </c>
      <c r="L185" t="s">
        <v>4724</v>
      </c>
      <c r="M185" t="s">
        <v>4725</v>
      </c>
      <c r="N185" s="39" t="s">
        <v>137</v>
      </c>
      <c r="O185" t="str">
        <f>+VLOOKUP(F185,'BD LP'!B:C,2,0)</f>
        <v>104522970-V00</v>
      </c>
      <c r="Q185" t="str">
        <f>+VLOOKUP(F185,'BD LP'!B:K,10,0)</f>
        <v>UN</v>
      </c>
      <c r="R185" t="b">
        <f t="shared" si="6"/>
        <v>1</v>
      </c>
      <c r="S185">
        <f>+VLOOKUP(F185,'[1]BD MES'!$D$2:$K$1048576,8,0)</f>
        <v>500</v>
      </c>
      <c r="T185" t="b">
        <f t="shared" si="5"/>
        <v>1</v>
      </c>
      <c r="V185" t="str">
        <f>+VLOOKUP(F185,MaestraLP3[[#All],[CÓDIGO]:[UMV]],8,0)</f>
        <v>VASO DOBLE PARED 14 oz LAVAZZA</v>
      </c>
    </row>
    <row r="186" spans="1:22" x14ac:dyDescent="0.35">
      <c r="A186" t="s">
        <v>3181</v>
      </c>
      <c r="B186">
        <v>2000</v>
      </c>
      <c r="D186" s="59" t="s">
        <v>3162</v>
      </c>
      <c r="F186" s="39">
        <v>104522990</v>
      </c>
      <c r="H186" s="60">
        <v>16500</v>
      </c>
      <c r="I186" t="s">
        <v>3182</v>
      </c>
      <c r="J186">
        <v>500</v>
      </c>
      <c r="K186" s="50" t="s">
        <v>50</v>
      </c>
      <c r="L186" t="s">
        <v>4724</v>
      </c>
      <c r="M186" t="s">
        <v>4725</v>
      </c>
      <c r="N186" s="39" t="s">
        <v>137</v>
      </c>
      <c r="O186" t="str">
        <f>+VLOOKUP(F186,'BD LP'!B:C,2,0)</f>
        <v>104522990-V00</v>
      </c>
      <c r="Q186" t="str">
        <f>+VLOOKUP(F186,'BD LP'!B:K,10,0)</f>
        <v>UN</v>
      </c>
      <c r="R186" t="b">
        <f t="shared" si="6"/>
        <v>1</v>
      </c>
      <c r="S186">
        <f>+VLOOKUP(F186,'[1]BD MES'!$D$2:$K$1048576,8,0)</f>
        <v>500</v>
      </c>
      <c r="T186" t="b">
        <f t="shared" si="5"/>
        <v>1</v>
      </c>
      <c r="V186" t="str">
        <f>+VLOOKUP(F186,MaestraLP3[[#All],[CÓDIGO]:[UMV]],8,0)</f>
        <v>VASO DOBLE PARED 9 oz LAVAZZA</v>
      </c>
    </row>
    <row r="187" spans="1:22" x14ac:dyDescent="0.35">
      <c r="A187" t="s">
        <v>3181</v>
      </c>
      <c r="B187">
        <v>2000</v>
      </c>
      <c r="D187" s="59" t="s">
        <v>3162</v>
      </c>
      <c r="F187" s="39">
        <v>104538090</v>
      </c>
      <c r="H187" s="60">
        <v>4436</v>
      </c>
      <c r="I187" t="s">
        <v>3182</v>
      </c>
      <c r="J187">
        <v>4</v>
      </c>
      <c r="K187" s="50" t="s">
        <v>50</v>
      </c>
      <c r="L187" t="s">
        <v>4724</v>
      </c>
      <c r="M187" t="s">
        <v>4725</v>
      </c>
      <c r="N187" s="39" t="s">
        <v>137</v>
      </c>
      <c r="O187" t="str">
        <f>+VLOOKUP(F187,'BD LP'!B:C,2,0)</f>
        <v>104538090-D04</v>
      </c>
      <c r="Q187" t="str">
        <f>+VLOOKUP(F187,'BD LP'!B:K,10,0)</f>
        <v>UN</v>
      </c>
      <c r="R187" t="b">
        <f t="shared" si="6"/>
        <v>1</v>
      </c>
      <c r="S187">
        <f>+VLOOKUP(F187,'[1]BD MES'!$D$2:$K$1048576,8,0)</f>
        <v>4</v>
      </c>
      <c r="T187" t="b">
        <f t="shared" si="5"/>
        <v>1</v>
      </c>
      <c r="V187" t="str">
        <f>+VLOOKUP(F187,MaestraLP3[[#All],[CÓDIGO]:[UMV]],8,0)</f>
        <v>51003 HIGIENICO PLUS 1H 400 M</v>
      </c>
    </row>
    <row r="188" spans="1:22" x14ac:dyDescent="0.35">
      <c r="A188" t="s">
        <v>3181</v>
      </c>
      <c r="B188">
        <v>2000</v>
      </c>
      <c r="D188" s="59" t="s">
        <v>3162</v>
      </c>
      <c r="F188" s="39">
        <v>104523960</v>
      </c>
      <c r="H188" s="60">
        <v>24275</v>
      </c>
      <c r="I188" t="s">
        <v>3182</v>
      </c>
      <c r="J188">
        <v>12</v>
      </c>
      <c r="K188" s="50" t="s">
        <v>50</v>
      </c>
      <c r="L188" t="s">
        <v>4724</v>
      </c>
      <c r="M188" t="s">
        <v>4725</v>
      </c>
      <c r="N188" s="39" t="s">
        <v>137</v>
      </c>
      <c r="O188" t="str">
        <f>+VLOOKUP(F188,'BD LP'!B:C,2,0)</f>
        <v>104523960-C12</v>
      </c>
      <c r="Q188" t="str">
        <f>+VLOOKUP(F188,'BD LP'!B:K,10,0)</f>
        <v>UN</v>
      </c>
      <c r="R188" t="b">
        <f t="shared" si="6"/>
        <v>1</v>
      </c>
      <c r="S188">
        <f>+VLOOKUP(F188,'[1]BD MES'!$D$2:$K$1048576,8,0)</f>
        <v>12</v>
      </c>
      <c r="T188" t="b">
        <f t="shared" si="5"/>
        <v>1</v>
      </c>
      <c r="V188" t="str">
        <f>+VLOOKUP(F188,MaestraLP3[[#All],[CÓDIGO]:[UMV]],8,0)</f>
        <v>SERVILLETA GOURMET 1H 40x40 CM 50 UN</v>
      </c>
    </row>
    <row r="189" spans="1:22" x14ac:dyDescent="0.35">
      <c r="A189" t="s">
        <v>3181</v>
      </c>
      <c r="B189">
        <v>2000</v>
      </c>
      <c r="D189" s="59" t="s">
        <v>3162</v>
      </c>
      <c r="F189" s="39">
        <v>104523930</v>
      </c>
      <c r="H189" s="60">
        <v>23883.5</v>
      </c>
      <c r="I189" t="s">
        <v>3182</v>
      </c>
      <c r="J189">
        <v>24</v>
      </c>
      <c r="K189" s="50" t="s">
        <v>50</v>
      </c>
      <c r="L189" t="s">
        <v>4724</v>
      </c>
      <c r="M189" t="s">
        <v>4725</v>
      </c>
      <c r="N189" s="39" t="s">
        <v>137</v>
      </c>
      <c r="O189" t="str">
        <f>+VLOOKUP(F189,'BD LP'!B:C,2,0)</f>
        <v>104523930-C24</v>
      </c>
      <c r="Q189" t="str">
        <f>+VLOOKUP(F189,'BD LP'!B:K,10,0)</f>
        <v>UN</v>
      </c>
      <c r="R189" t="b">
        <f t="shared" si="6"/>
        <v>1</v>
      </c>
      <c r="S189">
        <f>+VLOOKUP(F189,'[1]BD MES'!$D$2:$K$1048576,8,0)</f>
        <v>24</v>
      </c>
      <c r="T189" t="b">
        <f t="shared" si="5"/>
        <v>1</v>
      </c>
      <c r="V189" t="str">
        <f>+VLOOKUP(F189,MaestraLP3[[#All],[CÓDIGO]:[UMV]],8,0)</f>
        <v>GUANTES BAÑO/LAVANDERIA TALLA M VIRUTEX</v>
      </c>
    </row>
    <row r="190" spans="1:22" x14ac:dyDescent="0.35">
      <c r="A190" t="s">
        <v>3181</v>
      </c>
      <c r="B190">
        <v>2000</v>
      </c>
      <c r="D190" s="59" t="s">
        <v>3162</v>
      </c>
      <c r="F190" s="39">
        <v>104529080</v>
      </c>
      <c r="H190" s="60">
        <v>42400</v>
      </c>
      <c r="I190" t="s">
        <v>3182</v>
      </c>
      <c r="J190">
        <v>8</v>
      </c>
      <c r="K190" s="50" t="s">
        <v>50</v>
      </c>
      <c r="L190" t="s">
        <v>4724</v>
      </c>
      <c r="M190" t="s">
        <v>4725</v>
      </c>
      <c r="N190" s="39" t="s">
        <v>137</v>
      </c>
      <c r="O190" t="str">
        <f>+VLOOKUP(F190,'BD LP'!B:C,2,0)</f>
        <v>104529080-C08</v>
      </c>
      <c r="Q190" t="str">
        <f>+VLOOKUP(F190,'BD LP'!B:K,10,0)</f>
        <v>UN</v>
      </c>
      <c r="R190" t="b">
        <f t="shared" si="6"/>
        <v>1</v>
      </c>
      <c r="S190">
        <f>+VLOOKUP(F190,'[1]BD MES'!$D$2:$K$1048576,8,0)</f>
        <v>8</v>
      </c>
      <c r="T190" t="b">
        <f t="shared" si="5"/>
        <v>1</v>
      </c>
      <c r="V190" t="str">
        <f>+VLOOKUP(F190,MaestraLP3[[#All],[CÓDIGO]:[UMV]],8,0)</f>
        <v>TRUTRO ALA POLLO BBQ BL 1 kg</v>
      </c>
    </row>
    <row r="191" spans="1:22" x14ac:dyDescent="0.35">
      <c r="A191" t="s">
        <v>3181</v>
      </c>
      <c r="B191">
        <v>2000</v>
      </c>
      <c r="D191" s="59" t="s">
        <v>3162</v>
      </c>
      <c r="F191" s="39">
        <v>104543590</v>
      </c>
      <c r="H191" s="60">
        <v>40800</v>
      </c>
      <c r="I191" t="s">
        <v>3182</v>
      </c>
      <c r="J191">
        <v>8</v>
      </c>
      <c r="K191" s="50" t="s">
        <v>50</v>
      </c>
      <c r="L191" t="s">
        <v>4724</v>
      </c>
      <c r="M191" t="s">
        <v>4725</v>
      </c>
      <c r="N191" s="39" t="s">
        <v>137</v>
      </c>
      <c r="O191" t="str">
        <f>+VLOOKUP(F191,'BD LP'!B:C,2,0)</f>
        <v>104543590-C08</v>
      </c>
      <c r="Q191" t="str">
        <f>+VLOOKUP(F191,'BD LP'!B:K,10,0)</f>
        <v>UN</v>
      </c>
      <c r="R191" t="b">
        <f t="shared" si="6"/>
        <v>1</v>
      </c>
      <c r="S191">
        <f>+VLOOKUP(F191,'[1]BD MES'!$D$2:$K$1048576,8,0)</f>
        <v>8</v>
      </c>
      <c r="T191" t="b">
        <f t="shared" si="5"/>
        <v>1</v>
      </c>
      <c r="V191" t="str">
        <f>+VLOOKUP(F191,MaestraLP3[[#All],[CÓDIGO]:[UMV]],8,0)</f>
        <v>SALAMI AHUMADO 500g</v>
      </c>
    </row>
    <row r="192" spans="1:22" x14ac:dyDescent="0.35">
      <c r="A192" t="s">
        <v>3181</v>
      </c>
      <c r="B192">
        <v>2000</v>
      </c>
      <c r="D192" s="59" t="s">
        <v>3162</v>
      </c>
      <c r="F192" s="39">
        <v>104543600</v>
      </c>
      <c r="H192" s="60">
        <v>41440</v>
      </c>
      <c r="I192" t="s">
        <v>3182</v>
      </c>
      <c r="J192">
        <v>8</v>
      </c>
      <c r="K192" s="50" t="s">
        <v>50</v>
      </c>
      <c r="L192" t="s">
        <v>4724</v>
      </c>
      <c r="M192" t="s">
        <v>4725</v>
      </c>
      <c r="N192" s="39" t="s">
        <v>137</v>
      </c>
      <c r="O192" t="str">
        <f>+VLOOKUP(F192,'BD LP'!B:C,2,0)</f>
        <v>104543600-C08</v>
      </c>
      <c r="Q192" t="str">
        <f>+VLOOKUP(F192,'BD LP'!B:K,10,0)</f>
        <v>UN</v>
      </c>
      <c r="R192" t="b">
        <f t="shared" si="6"/>
        <v>1</v>
      </c>
      <c r="S192">
        <f>+VLOOKUP(F192,'[1]BD MES'!$D$2:$K$1048576,8,0)</f>
        <v>8</v>
      </c>
      <c r="T192" t="b">
        <f t="shared" si="5"/>
        <v>1</v>
      </c>
      <c r="V192" t="str">
        <f>+VLOOKUP(F192,MaestraLP3[[#All],[CÓDIGO]:[UMV]],8,0)</f>
        <v>SALAMI ESPAÑOL 500g</v>
      </c>
    </row>
    <row r="193" spans="1:22" x14ac:dyDescent="0.35">
      <c r="A193" t="s">
        <v>3181</v>
      </c>
      <c r="B193">
        <v>2000</v>
      </c>
      <c r="D193" s="59" t="s">
        <v>3162</v>
      </c>
      <c r="F193" s="39">
        <v>104516630</v>
      </c>
      <c r="H193" s="60">
        <v>40000</v>
      </c>
      <c r="I193" t="s">
        <v>3182</v>
      </c>
      <c r="J193">
        <v>4</v>
      </c>
      <c r="K193" s="50" t="s">
        <v>50</v>
      </c>
      <c r="L193" t="s">
        <v>4724</v>
      </c>
      <c r="M193" t="s">
        <v>4725</v>
      </c>
      <c r="N193" s="39" t="s">
        <v>137</v>
      </c>
      <c r="O193" t="str">
        <f>+VLOOKUP(F193,'BD LP'!B:C,2,0)</f>
        <v>104516630-C04</v>
      </c>
      <c r="Q193" t="str">
        <f>+VLOOKUP(F193,'BD LP'!B:K,10,0)</f>
        <v>UN</v>
      </c>
      <c r="R193" t="b">
        <f t="shared" si="6"/>
        <v>1</v>
      </c>
      <c r="S193">
        <f>+VLOOKUP(F193,'[1]BD MES'!$D$2:$K$1048576,8,0)</f>
        <v>4</v>
      </c>
      <c r="T193" t="b">
        <f t="shared" ref="T193:T256" si="7">+S193=J193</f>
        <v>1</v>
      </c>
      <c r="V193" t="str">
        <f>+VLOOKUP(F193,MaestraLP3[[#All],[CÓDIGO]:[UMV]],8,0)</f>
        <v>CAMARON MARIPOSA APANADO COCO 1,36KG</v>
      </c>
    </row>
    <row r="194" spans="1:22" x14ac:dyDescent="0.35">
      <c r="A194" t="s">
        <v>3181</v>
      </c>
      <c r="B194">
        <v>2000</v>
      </c>
      <c r="D194" s="59" t="s">
        <v>3162</v>
      </c>
      <c r="F194" s="39">
        <v>104544970</v>
      </c>
      <c r="H194" s="60">
        <v>13000</v>
      </c>
      <c r="I194" t="s">
        <v>3182</v>
      </c>
      <c r="J194">
        <v>5</v>
      </c>
      <c r="K194" s="50" t="s">
        <v>50</v>
      </c>
      <c r="L194" t="s">
        <v>4724</v>
      </c>
      <c r="M194" t="s">
        <v>4725</v>
      </c>
      <c r="N194" s="39" t="s">
        <v>137</v>
      </c>
      <c r="O194" t="str">
        <f>+VLOOKUP(F194,'BD LP'!B:C,2,0)</f>
        <v>104544970-C05</v>
      </c>
      <c r="Q194" t="str">
        <f>+VLOOKUP(F194,'BD LP'!B:K,10,0)</f>
        <v>UN</v>
      </c>
      <c r="R194" t="b">
        <f t="shared" si="6"/>
        <v>1</v>
      </c>
      <c r="S194">
        <f>+VLOOKUP(F194,'[1]BD MES'!$D$2:$K$1048576,8,0)</f>
        <v>5</v>
      </c>
      <c r="T194" t="b">
        <f t="shared" si="7"/>
        <v>1</v>
      </c>
      <c r="V194" t="str">
        <f>+VLOOKUP(F194,MaestraLP3[[#All],[CÓDIGO]:[UMV]],8,0)</f>
        <v>SURTIDO MARISCOS IQF 1 KG</v>
      </c>
    </row>
    <row r="195" spans="1:22" x14ac:dyDescent="0.35">
      <c r="A195" t="s">
        <v>3181</v>
      </c>
      <c r="B195">
        <v>2000</v>
      </c>
      <c r="D195" s="59" t="s">
        <v>3162</v>
      </c>
      <c r="F195" s="39">
        <v>104544900</v>
      </c>
      <c r="H195" s="60">
        <v>8990</v>
      </c>
      <c r="I195" t="s">
        <v>3182</v>
      </c>
      <c r="J195">
        <v>1</v>
      </c>
      <c r="K195" s="50" t="s">
        <v>77</v>
      </c>
      <c r="L195" t="s">
        <v>4724</v>
      </c>
      <c r="M195" t="s">
        <v>4725</v>
      </c>
      <c r="N195" s="39" t="s">
        <v>137</v>
      </c>
      <c r="O195" t="str">
        <f>+VLOOKUP(F195,'BD LP'!B:C,2,0)</f>
        <v>104544900-KG</v>
      </c>
      <c r="Q195" t="str">
        <f>+VLOOKUP(F195,'BD LP'!B:K,10,0)</f>
        <v>KG</v>
      </c>
      <c r="R195" t="b">
        <f t="shared" si="6"/>
        <v>1</v>
      </c>
      <c r="S195">
        <f>+VLOOKUP(F195,'[1]BD MES'!$D$2:$K$1048576,8,0)</f>
        <v>1</v>
      </c>
      <c r="T195" t="b">
        <f t="shared" si="7"/>
        <v>1</v>
      </c>
      <c r="V195" t="str">
        <f>+VLOOKUP(F195,MaestraLP3[[#All],[CÓDIGO]:[UMV]],8,0)</f>
        <v>SALMON FILETE IND B T-D KG CONG</v>
      </c>
    </row>
    <row r="196" spans="1:22" x14ac:dyDescent="0.35">
      <c r="A196" t="s">
        <v>3181</v>
      </c>
      <c r="B196">
        <v>2000</v>
      </c>
      <c r="D196" s="59" t="s">
        <v>3162</v>
      </c>
      <c r="F196" s="39">
        <v>104543210</v>
      </c>
      <c r="H196" s="60">
        <v>23400</v>
      </c>
      <c r="I196" t="s">
        <v>3182</v>
      </c>
      <c r="J196">
        <v>12</v>
      </c>
      <c r="K196" s="50" t="s">
        <v>50</v>
      </c>
      <c r="L196" t="s">
        <v>4724</v>
      </c>
      <c r="M196" t="s">
        <v>4725</v>
      </c>
      <c r="N196" s="39" t="s">
        <v>137</v>
      </c>
      <c r="O196" t="str">
        <f>+VLOOKUP(F196,'BD LP'!B:C,2,0)</f>
        <v>104543210-C12</v>
      </c>
      <c r="Q196" t="str">
        <f>+VLOOKUP(F196,'BD LP'!B:K,10,0)</f>
        <v>UN</v>
      </c>
      <c r="R196" t="b">
        <f t="shared" si="6"/>
        <v>1</v>
      </c>
      <c r="S196">
        <f>+VLOOKUP(F196,'[1]BD MES'!$D$2:$K$1048576,8,0)</f>
        <v>12</v>
      </c>
      <c r="T196" t="b">
        <f t="shared" si="7"/>
        <v>1</v>
      </c>
      <c r="V196" t="str">
        <f>+VLOOKUP(F196,MaestraLP3[[#All],[CÓDIGO]:[UMV]],8,0)</f>
        <v>QUESO CHEDDAR BLANCO LAMINADO 272 GR</v>
      </c>
    </row>
    <row r="197" spans="1:22" x14ac:dyDescent="0.35">
      <c r="A197" t="s">
        <v>3181</v>
      </c>
      <c r="B197">
        <v>2000</v>
      </c>
      <c r="D197" s="59" t="s">
        <v>3162</v>
      </c>
      <c r="F197" s="39">
        <v>104529350</v>
      </c>
      <c r="H197" s="60">
        <v>7196.5599999999995</v>
      </c>
      <c r="I197" t="s">
        <v>3182</v>
      </c>
      <c r="J197">
        <v>4</v>
      </c>
      <c r="K197" s="50" t="s">
        <v>50</v>
      </c>
      <c r="L197" t="s">
        <v>4724</v>
      </c>
      <c r="M197" t="s">
        <v>4725</v>
      </c>
      <c r="N197" s="39" t="s">
        <v>276</v>
      </c>
      <c r="O197" t="str">
        <f>+VLOOKUP(F197,'BD LP'!B:C,2,0)</f>
        <v>104529350-C04</v>
      </c>
      <c r="Q197" t="str">
        <f>+VLOOKUP(F197,'BD LP'!B:K,10,0)</f>
        <v>UN</v>
      </c>
      <c r="R197" t="b">
        <f t="shared" si="6"/>
        <v>1</v>
      </c>
      <c r="S197">
        <f>+VLOOKUP(F197,'[1]BD MES'!$D$2:$K$1048576,8,0)</f>
        <v>4</v>
      </c>
      <c r="T197" t="b">
        <f t="shared" si="7"/>
        <v>1</v>
      </c>
      <c r="V197" t="str">
        <f>+VLOOKUP(F197,MaestraLP3[[#All],[CÓDIGO]:[UMV]],8,0)</f>
        <v>20003121 MENU HOLDER PREMIUM</v>
      </c>
    </row>
    <row r="198" spans="1:22" x14ac:dyDescent="0.35">
      <c r="A198" t="s">
        <v>3181</v>
      </c>
      <c r="B198">
        <v>2000</v>
      </c>
      <c r="D198" s="59" t="s">
        <v>3162</v>
      </c>
      <c r="F198" s="39">
        <v>104538940</v>
      </c>
      <c r="H198" s="60">
        <v>38276.1</v>
      </c>
      <c r="I198" t="s">
        <v>3182</v>
      </c>
      <c r="J198">
        <v>1</v>
      </c>
      <c r="K198" s="50" t="s">
        <v>50</v>
      </c>
      <c r="L198" t="s">
        <v>4724</v>
      </c>
      <c r="M198" t="s">
        <v>4725</v>
      </c>
      <c r="N198" s="39" t="s">
        <v>276</v>
      </c>
      <c r="O198" t="str">
        <f>+VLOOKUP(F198,'BD LP'!B:C,2,0)</f>
        <v>104538940-UN</v>
      </c>
      <c r="Q198" t="str">
        <f>+VLOOKUP(F198,'BD LP'!B:K,10,0)</f>
        <v>UN</v>
      </c>
      <c r="R198" t="b">
        <f t="shared" si="6"/>
        <v>1</v>
      </c>
      <c r="S198">
        <f>+VLOOKUP(F198,'[1]BD MES'!$D$2:$K$1048576,8,0)</f>
        <v>1</v>
      </c>
      <c r="T198" t="b">
        <f t="shared" si="7"/>
        <v>1</v>
      </c>
      <c r="V198" t="str">
        <f>+VLOOKUP(F198,MaestraLP3[[#All],[CÓDIGO]:[UMV]],8,0)</f>
        <v>BASE MAQUINA PREMIUM INROOM</v>
      </c>
    </row>
    <row r="199" spans="1:22" x14ac:dyDescent="0.35">
      <c r="A199" t="s">
        <v>3181</v>
      </c>
      <c r="B199">
        <v>2000</v>
      </c>
      <c r="D199" s="59" t="s">
        <v>3162</v>
      </c>
      <c r="F199" s="39">
        <v>104539090</v>
      </c>
      <c r="H199" s="60">
        <v>68779.12</v>
      </c>
      <c r="I199" t="s">
        <v>3182</v>
      </c>
      <c r="J199">
        <v>1</v>
      </c>
      <c r="K199" s="50" t="s">
        <v>50</v>
      </c>
      <c r="L199" t="s">
        <v>4724</v>
      </c>
      <c r="M199" t="s">
        <v>4725</v>
      </c>
      <c r="N199" s="39" t="s">
        <v>276</v>
      </c>
      <c r="O199" t="str">
        <f>+VLOOKUP(F199,'BD LP'!B:C,2,0)</f>
        <v>104539090-UN</v>
      </c>
      <c r="Q199" t="str">
        <f>+VLOOKUP(F199,'BD LP'!B:K,10,0)</f>
        <v>UN</v>
      </c>
      <c r="R199" t="b">
        <f t="shared" si="6"/>
        <v>1</v>
      </c>
      <c r="S199">
        <f>+VLOOKUP(F199,'[1]BD MES'!$D$2:$K$1048576,8,0)</f>
        <v>1</v>
      </c>
      <c r="T199" t="b">
        <f t="shared" si="7"/>
        <v>1</v>
      </c>
      <c r="V199" t="str">
        <f>+VLOOKUP(F199,MaestraLP3[[#All],[CÓDIGO]:[UMV]],8,0)</f>
        <v>CORONA RESERVA DE TIERRA MAQUINA ESPRESS</v>
      </c>
    </row>
    <row r="200" spans="1:22" x14ac:dyDescent="0.35">
      <c r="A200" t="s">
        <v>3181</v>
      </c>
      <c r="B200">
        <v>2000</v>
      </c>
      <c r="D200" s="59" t="s">
        <v>3162</v>
      </c>
      <c r="F200" s="39">
        <v>104545180</v>
      </c>
      <c r="H200" s="60">
        <v>70495.899999999994</v>
      </c>
      <c r="I200" t="s">
        <v>3182</v>
      </c>
      <c r="J200">
        <v>1</v>
      </c>
      <c r="K200" s="50" t="s">
        <v>50</v>
      </c>
      <c r="L200" t="s">
        <v>4724</v>
      </c>
      <c r="M200" t="s">
        <v>4725</v>
      </c>
      <c r="N200" s="39" t="s">
        <v>276</v>
      </c>
      <c r="O200" t="str">
        <f>+VLOOKUP(F200,'BD LP'!B:C,2,0)</f>
        <v>104545180-UN</v>
      </c>
      <c r="Q200" t="str">
        <f>+VLOOKUP(F200,'BD LP'!B:K,10,0)</f>
        <v>UN</v>
      </c>
      <c r="R200" t="b">
        <f t="shared" si="6"/>
        <v>1</v>
      </c>
      <c r="S200">
        <f>+VLOOKUP(F200,'[1]BD MES'!$D$2:$K$1048576,8,0)</f>
        <v>1</v>
      </c>
      <c r="T200" t="b">
        <f t="shared" si="7"/>
        <v>1</v>
      </c>
      <c r="V200" t="str">
        <f>+VLOOKUP(F200,MaestraLP3[[#All],[CÓDIGO]:[UMV]],8,0)</f>
        <v>CORONA RESERVA DE TIERRA MAQUINA ESPRESS</v>
      </c>
    </row>
    <row r="201" spans="1:22" x14ac:dyDescent="0.35">
      <c r="A201" t="s">
        <v>3181</v>
      </c>
      <c r="B201">
        <v>2000</v>
      </c>
      <c r="D201" s="59" t="s">
        <v>3162</v>
      </c>
      <c r="F201" s="39">
        <v>104545170</v>
      </c>
      <c r="H201" s="60">
        <v>21797</v>
      </c>
      <c r="I201" t="s">
        <v>3182</v>
      </c>
      <c r="J201">
        <v>50</v>
      </c>
      <c r="K201" s="50" t="s">
        <v>50</v>
      </c>
      <c r="L201" t="s">
        <v>4724</v>
      </c>
      <c r="M201" t="s">
        <v>4725</v>
      </c>
      <c r="N201" s="39" t="s">
        <v>276</v>
      </c>
      <c r="O201" t="str">
        <f>+VLOOKUP(F201,'BD LP'!B:C,2,0)</f>
        <v>104545170-C50</v>
      </c>
      <c r="Q201" t="str">
        <f>+VLOOKUP(F201,'BD LP'!B:K,10,0)</f>
        <v>UN</v>
      </c>
      <c r="R201" t="b">
        <f t="shared" si="6"/>
        <v>1</v>
      </c>
      <c r="S201">
        <f>+VLOOKUP(F201,'[1]BD MES'!$D$2:$K$1048576,8,0)</f>
        <v>50</v>
      </c>
      <c r="T201" t="b">
        <f t="shared" si="7"/>
        <v>1</v>
      </c>
      <c r="V201" t="str">
        <f>+VLOOKUP(F201,MaestraLP3[[#All],[CÓDIGO]:[UMV]],8,0)</f>
        <v>COVER MOLINILLO SELECTION</v>
      </c>
    </row>
    <row r="202" spans="1:22" x14ac:dyDescent="0.35">
      <c r="A202" t="s">
        <v>3181</v>
      </c>
      <c r="B202">
        <v>2000</v>
      </c>
      <c r="D202" s="59" t="s">
        <v>3162</v>
      </c>
      <c r="F202" s="39">
        <v>104539060</v>
      </c>
      <c r="H202" s="60">
        <v>21308.52</v>
      </c>
      <c r="I202" t="s">
        <v>3182</v>
      </c>
      <c r="J202">
        <v>1</v>
      </c>
      <c r="K202" s="50" t="s">
        <v>50</v>
      </c>
      <c r="L202" t="s">
        <v>4724</v>
      </c>
      <c r="M202" t="s">
        <v>4725</v>
      </c>
      <c r="N202" s="39" t="s">
        <v>276</v>
      </c>
      <c r="O202" t="str">
        <f>+VLOOKUP(F202,'BD LP'!B:C,2,0)</f>
        <v>104539060-UN</v>
      </c>
      <c r="Q202" t="str">
        <f>+VLOOKUP(F202,'BD LP'!B:K,10,0)</f>
        <v>UN</v>
      </c>
      <c r="R202" t="b">
        <f t="shared" si="6"/>
        <v>1</v>
      </c>
      <c r="S202">
        <f>+VLOOKUP(F202,'[1]BD MES'!$D$2:$K$1048576,8,0)</f>
        <v>1</v>
      </c>
      <c r="T202" t="b">
        <f t="shared" si="7"/>
        <v>1</v>
      </c>
      <c r="V202" t="str">
        <f>+VLOOKUP(F202,MaestraLP3[[#All],[CÓDIGO]:[UMV]],8,0)</f>
        <v>COVER MOLINILLO_SELECTION (CAJA 1)</v>
      </c>
    </row>
    <row r="203" spans="1:22" x14ac:dyDescent="0.35">
      <c r="A203" t="s">
        <v>3181</v>
      </c>
      <c r="B203">
        <v>2000</v>
      </c>
      <c r="D203" s="59" t="s">
        <v>3162</v>
      </c>
      <c r="F203" s="39">
        <v>104539040</v>
      </c>
      <c r="H203" s="60">
        <v>25781.52</v>
      </c>
      <c r="I203" t="s">
        <v>3182</v>
      </c>
      <c r="J203">
        <v>12</v>
      </c>
      <c r="K203" s="50" t="s">
        <v>50</v>
      </c>
      <c r="L203" t="s">
        <v>4724</v>
      </c>
      <c r="M203" t="s">
        <v>4725</v>
      </c>
      <c r="N203" s="39" t="s">
        <v>276</v>
      </c>
      <c r="O203" t="str">
        <f>+VLOOKUP(F203,'BD LP'!B:C,2,0)</f>
        <v>104539040-C12</v>
      </c>
      <c r="Q203" t="str">
        <f>+VLOOKUP(F203,'BD LP'!B:K,10,0)</f>
        <v>UN</v>
      </c>
      <c r="R203" t="b">
        <f t="shared" si="6"/>
        <v>1</v>
      </c>
      <c r="S203">
        <f>+VLOOKUP(F203,'[1]BD MES'!$D$2:$K$1048576,8,0)</f>
        <v>12</v>
      </c>
      <c r="T203" t="b">
        <f t="shared" si="7"/>
        <v>1</v>
      </c>
      <c r="V203" t="str">
        <f>+VLOOKUP(F203,MaestraLP3[[#All],[CÓDIGO]:[UMV]],8,0)</f>
        <v>CUCHARA PREMIUM CAPPUCCINO (CAJA 12)</v>
      </c>
    </row>
    <row r="204" spans="1:22" x14ac:dyDescent="0.35">
      <c r="A204" t="s">
        <v>3181</v>
      </c>
      <c r="B204">
        <v>2000</v>
      </c>
      <c r="D204" s="59" t="s">
        <v>3162</v>
      </c>
      <c r="F204" s="39">
        <v>104539050</v>
      </c>
      <c r="H204" s="60">
        <v>37044.959999999999</v>
      </c>
      <c r="I204" t="s">
        <v>3182</v>
      </c>
      <c r="J204">
        <v>12</v>
      </c>
      <c r="K204" s="50" t="s">
        <v>50</v>
      </c>
      <c r="L204" t="s">
        <v>4724</v>
      </c>
      <c r="M204" t="s">
        <v>4725</v>
      </c>
      <c r="N204" s="39" t="s">
        <v>276</v>
      </c>
      <c r="O204" t="str">
        <f>+VLOOKUP(F204,'BD LP'!B:C,2,0)</f>
        <v>104539050-C12</v>
      </c>
      <c r="Q204" t="str">
        <f>+VLOOKUP(F204,'BD LP'!B:K,10,0)</f>
        <v>UN</v>
      </c>
      <c r="R204" t="b">
        <f t="shared" si="6"/>
        <v>1</v>
      </c>
      <c r="S204">
        <f>+VLOOKUP(F204,'[1]BD MES'!$D$2:$K$1048576,8,0)</f>
        <v>12</v>
      </c>
      <c r="T204" t="b">
        <f t="shared" si="7"/>
        <v>1</v>
      </c>
      <c r="V204" t="str">
        <f>+VLOOKUP(F204,MaestraLP3[[#All],[CÓDIGO]:[UMV]],8,0)</f>
        <v>CUCHARA PREMIUM LATTE MACCHIATO CAJA 12</v>
      </c>
    </row>
    <row r="205" spans="1:22" x14ac:dyDescent="0.35">
      <c r="A205" t="s">
        <v>3181</v>
      </c>
      <c r="B205">
        <v>2000</v>
      </c>
      <c r="D205" s="59" t="s">
        <v>3162</v>
      </c>
      <c r="F205" s="39">
        <v>104539600</v>
      </c>
      <c r="H205" s="60">
        <v>280024</v>
      </c>
      <c r="I205" t="s">
        <v>3182</v>
      </c>
      <c r="J205">
        <v>25</v>
      </c>
      <c r="K205" s="50" t="s">
        <v>50</v>
      </c>
      <c r="L205" t="s">
        <v>4724</v>
      </c>
      <c r="M205" t="s">
        <v>4725</v>
      </c>
      <c r="N205" s="39" t="s">
        <v>276</v>
      </c>
      <c r="O205" t="str">
        <f>+VLOOKUP(F205,'BD LP'!B:C,2,0)</f>
        <v>104539600-C25</v>
      </c>
      <c r="Q205" t="str">
        <f>+VLOOKUP(F205,'BD LP'!B:K,10,0)</f>
        <v>UN</v>
      </c>
      <c r="R205" t="b">
        <f t="shared" si="6"/>
        <v>1</v>
      </c>
      <c r="S205">
        <f>+VLOOKUP(F205,'[1]BD MES'!$D$2:$K$1048576,8,0)</f>
        <v>25</v>
      </c>
      <c r="T205" t="b">
        <f t="shared" si="7"/>
        <v>1</v>
      </c>
      <c r="V205" t="str">
        <f>+VLOOKUP(F205,MaestraLP3[[#All],[CÓDIGO]:[UMV]],8,0)</f>
        <v>DELANTAL CORTO LAVAZZA</v>
      </c>
    </row>
    <row r="206" spans="1:22" x14ac:dyDescent="0.35">
      <c r="A206" t="s">
        <v>3181</v>
      </c>
      <c r="B206">
        <v>2000</v>
      </c>
      <c r="D206" s="59" t="s">
        <v>3162</v>
      </c>
      <c r="F206" s="39">
        <v>104539110</v>
      </c>
      <c r="H206" s="60">
        <v>12616.699999999999</v>
      </c>
      <c r="I206" t="s">
        <v>3182</v>
      </c>
      <c r="J206">
        <v>1</v>
      </c>
      <c r="K206" s="50" t="s">
        <v>50</v>
      </c>
      <c r="L206" t="s">
        <v>4724</v>
      </c>
      <c r="M206" t="s">
        <v>4725</v>
      </c>
      <c r="N206" s="39" t="s">
        <v>276</v>
      </c>
      <c r="O206" t="str">
        <f>+VLOOKUP(F206,'BD LP'!B:C,2,0)</f>
        <v>104539110-UN</v>
      </c>
      <c r="Q206" t="str">
        <f>+VLOOKUP(F206,'BD LP'!B:K,10,0)</f>
        <v>UN</v>
      </c>
      <c r="R206" t="b">
        <f t="shared" ref="R206:R265" si="8">+Q206=K206</f>
        <v>1</v>
      </c>
      <c r="S206">
        <f>+VLOOKUP(F206,'[1]BD MES'!$D$2:$K$1048576,8,0)</f>
        <v>1</v>
      </c>
      <c r="T206" t="b">
        <f t="shared" si="7"/>
        <v>1</v>
      </c>
      <c r="V206" t="str">
        <f>+VLOOKUP(F206,MaestraLP3[[#All],[CÓDIGO]:[UMV]],8,0)</f>
        <v>DELANTAL LARGO LAVAZZA (CAJA 1)</v>
      </c>
    </row>
    <row r="207" spans="1:22" x14ac:dyDescent="0.35">
      <c r="A207" t="s">
        <v>3181</v>
      </c>
      <c r="B207">
        <v>2000</v>
      </c>
      <c r="D207" s="59" t="s">
        <v>3162</v>
      </c>
      <c r="F207" s="39">
        <v>104538950</v>
      </c>
      <c r="H207" s="60">
        <v>27349.199999999997</v>
      </c>
      <c r="I207" t="s">
        <v>3182</v>
      </c>
      <c r="J207">
        <v>12</v>
      </c>
      <c r="K207" s="50" t="s">
        <v>50</v>
      </c>
      <c r="L207" t="s">
        <v>4724</v>
      </c>
      <c r="M207" t="s">
        <v>4725</v>
      </c>
      <c r="N207" s="39" t="s">
        <v>276</v>
      </c>
      <c r="O207" t="str">
        <f>+VLOOKUP(F207,'BD LP'!B:C,2,0)</f>
        <v>104538950-C12</v>
      </c>
      <c r="Q207" t="str">
        <f>+VLOOKUP(F207,'BD LP'!B:K,10,0)</f>
        <v>UN</v>
      </c>
      <c r="R207" t="b">
        <f t="shared" si="8"/>
        <v>1</v>
      </c>
      <c r="S207">
        <f>+VLOOKUP(F207,'[1]BD MES'!$D$2:$K$1048576,8,0)</f>
        <v>12</v>
      </c>
      <c r="T207" t="b">
        <f t="shared" si="7"/>
        <v>1</v>
      </c>
      <c r="V207" t="str">
        <f>+VLOOKUP(F207,MaestraLP3[[#All],[CÓDIGO]:[UMV]],8,0)</f>
        <v>ESPRESSO CUCHARA PREMIUM</v>
      </c>
    </row>
    <row r="208" spans="1:22" x14ac:dyDescent="0.35">
      <c r="A208" t="s">
        <v>3181</v>
      </c>
      <c r="B208">
        <v>2000</v>
      </c>
      <c r="D208" s="59" t="s">
        <v>3162</v>
      </c>
      <c r="F208" s="39">
        <v>104545190</v>
      </c>
      <c r="H208" s="60">
        <v>8670.52</v>
      </c>
      <c r="I208" t="s">
        <v>3182</v>
      </c>
      <c r="J208">
        <v>1</v>
      </c>
      <c r="K208" s="50" t="s">
        <v>50</v>
      </c>
      <c r="L208" t="s">
        <v>4724</v>
      </c>
      <c r="M208" t="s">
        <v>4725</v>
      </c>
      <c r="N208" s="39" t="s">
        <v>276</v>
      </c>
      <c r="O208" t="str">
        <f>+VLOOKUP(F208,'BD LP'!B:C,2,0)</f>
        <v>104545190-UN</v>
      </c>
      <c r="Q208" t="str">
        <f>+VLOOKUP(F208,'BD LP'!B:K,10,0)</f>
        <v>UN</v>
      </c>
      <c r="R208" t="b">
        <f t="shared" si="8"/>
        <v>1</v>
      </c>
      <c r="S208">
        <f>+VLOOKUP(F208,'[1]BD MES'!$D$2:$K$1048576,8,0)</f>
        <v>1</v>
      </c>
      <c r="T208" t="b">
        <f t="shared" si="7"/>
        <v>1</v>
      </c>
      <c r="V208" t="str">
        <f>+VLOOKUP(F208,MaestraLP3[[#All],[CÓDIGO]:[UMV]],8,0)</f>
        <v>GRANDE PREMIUM PORTAZUCCHERO</v>
      </c>
    </row>
    <row r="209" spans="1:22" x14ac:dyDescent="0.35">
      <c r="A209" t="s">
        <v>3181</v>
      </c>
      <c r="B209">
        <v>2000</v>
      </c>
      <c r="D209" s="59" t="s">
        <v>3162</v>
      </c>
      <c r="F209" s="39">
        <v>104539010</v>
      </c>
      <c r="H209" s="60">
        <v>8458.9399999999987</v>
      </c>
      <c r="I209" t="s">
        <v>3182</v>
      </c>
      <c r="J209">
        <v>1</v>
      </c>
      <c r="K209" s="50" t="s">
        <v>50</v>
      </c>
      <c r="L209" t="s">
        <v>4724</v>
      </c>
      <c r="M209" t="s">
        <v>4725</v>
      </c>
      <c r="N209" s="39" t="s">
        <v>276</v>
      </c>
      <c r="O209" t="str">
        <f>+VLOOKUP(F209,'BD LP'!B:C,2,0)</f>
        <v>104539010-C01</v>
      </c>
      <c r="Q209" t="str">
        <f>+VLOOKUP(F209,'BD LP'!B:K,10,0)</f>
        <v>UN</v>
      </c>
      <c r="R209" t="b">
        <f t="shared" si="8"/>
        <v>1</v>
      </c>
      <c r="S209">
        <f>+VLOOKUP(F209,'[1]BD MES'!$D$2:$K$1048576,8,0)</f>
        <v>1</v>
      </c>
      <c r="T209" t="b">
        <f t="shared" si="7"/>
        <v>1</v>
      </c>
      <c r="V209" t="str">
        <f>+VLOOKUP(F209,MaestraLP3[[#All],[CÓDIGO]:[UMV]],8,0)</f>
        <v>GRANDE PREMIUM PORTAZUCCHERO (CAJA 1)</v>
      </c>
    </row>
    <row r="210" spans="1:22" x14ac:dyDescent="0.35">
      <c r="A210" t="s">
        <v>3181</v>
      </c>
      <c r="B210">
        <v>2000</v>
      </c>
      <c r="D210" s="59" t="s">
        <v>3162</v>
      </c>
      <c r="F210" s="39">
        <v>104539000</v>
      </c>
      <c r="H210" s="60">
        <v>24350.16</v>
      </c>
      <c r="I210" t="s">
        <v>3182</v>
      </c>
      <c r="J210">
        <v>4</v>
      </c>
      <c r="K210" s="50" t="s">
        <v>50</v>
      </c>
      <c r="L210" t="s">
        <v>4724</v>
      </c>
      <c r="M210" t="s">
        <v>4725</v>
      </c>
      <c r="N210" s="39" t="s">
        <v>276</v>
      </c>
      <c r="O210" t="str">
        <f>+VLOOKUP(F210,'BD LP'!B:C,2,0)</f>
        <v>104539000-C04</v>
      </c>
      <c r="Q210" t="str">
        <f>+VLOOKUP(F210,'BD LP'!B:K,10,0)</f>
        <v>UN</v>
      </c>
      <c r="R210" t="b">
        <f t="shared" si="8"/>
        <v>1</v>
      </c>
      <c r="S210">
        <f>+VLOOKUP(F210,'[1]BD MES'!$D$2:$K$1048576,8,0)</f>
        <v>4</v>
      </c>
      <c r="T210" t="b">
        <f t="shared" si="7"/>
        <v>1</v>
      </c>
      <c r="V210" t="str">
        <f>+VLOOKUP(F210,MaestraLP3[[#All],[CÓDIGO]:[UMV]],8,0)</f>
        <v>MALL PREMIUM PORTAZUCCHERO (CAJA 4)</v>
      </c>
    </row>
    <row r="211" spans="1:22" x14ac:dyDescent="0.35">
      <c r="A211" t="s">
        <v>3181</v>
      </c>
      <c r="B211">
        <v>2000</v>
      </c>
      <c r="D211" s="59" t="s">
        <v>3162</v>
      </c>
      <c r="F211" s="39">
        <v>104538990</v>
      </c>
      <c r="H211" s="60">
        <v>19400.039999999997</v>
      </c>
      <c r="I211" t="s">
        <v>3182</v>
      </c>
      <c r="J211">
        <v>6</v>
      </c>
      <c r="K211" s="50" t="s">
        <v>50</v>
      </c>
      <c r="L211" t="s">
        <v>4724</v>
      </c>
      <c r="M211" t="s">
        <v>4725</v>
      </c>
      <c r="N211" s="39" t="s">
        <v>276</v>
      </c>
      <c r="O211" t="str">
        <f>+VLOOKUP(F211,'BD LP'!B:C,2,0)</f>
        <v>104538990-C06</v>
      </c>
      <c r="Q211" t="str">
        <f>+VLOOKUP(F211,'BD LP'!B:K,10,0)</f>
        <v>UN</v>
      </c>
      <c r="R211" t="b">
        <f t="shared" si="8"/>
        <v>1</v>
      </c>
      <c r="S211">
        <f>+VLOOKUP(F211,'[1]BD MES'!$D$2:$K$1048576,8,0)</f>
        <v>6</v>
      </c>
      <c r="T211" t="b">
        <f t="shared" si="7"/>
        <v>1</v>
      </c>
      <c r="V211" t="str">
        <f>+VLOOKUP(F211,MaestraLP3[[#All],[CÓDIGO]:[UMV]],8,0)</f>
        <v>MUG RESERVA DE TIERRA</v>
      </c>
    </row>
    <row r="212" spans="1:22" x14ac:dyDescent="0.35">
      <c r="A212" t="s">
        <v>3181</v>
      </c>
      <c r="B212">
        <v>2000</v>
      </c>
      <c r="D212" s="59" t="s">
        <v>3162</v>
      </c>
      <c r="F212" s="39">
        <v>104539070</v>
      </c>
      <c r="H212" s="60">
        <v>22339.439999999999</v>
      </c>
      <c r="I212" t="s">
        <v>3182</v>
      </c>
      <c r="J212">
        <v>6</v>
      </c>
      <c r="K212" s="50" t="s">
        <v>50</v>
      </c>
      <c r="L212" t="s">
        <v>4724</v>
      </c>
      <c r="M212" t="s">
        <v>4725</v>
      </c>
      <c r="N212" s="39" t="s">
        <v>276</v>
      </c>
      <c r="O212" t="str">
        <f>+VLOOKUP(F212,'BD LP'!B:C,2,0)</f>
        <v>104539070-C06</v>
      </c>
      <c r="Q212" t="str">
        <f>+VLOOKUP(F212,'BD LP'!B:K,10,0)</f>
        <v>UN</v>
      </c>
      <c r="R212" t="b">
        <f t="shared" si="8"/>
        <v>1</v>
      </c>
      <c r="S212">
        <f>+VLOOKUP(F212,'[1]BD MES'!$D$2:$K$1048576,8,0)</f>
        <v>6</v>
      </c>
      <c r="T212" t="b">
        <f t="shared" si="7"/>
        <v>1</v>
      </c>
      <c r="V212" t="str">
        <f>+VLOOKUP(F212,MaestraLP3[[#All],[CÓDIGO]:[UMV]],8,0)</f>
        <v>PLATO RESERVA DE TIERRA CAPUCCINO QR CJ6</v>
      </c>
    </row>
    <row r="213" spans="1:22" x14ac:dyDescent="0.35">
      <c r="A213" t="s">
        <v>3181</v>
      </c>
      <c r="B213">
        <v>2000</v>
      </c>
      <c r="D213" s="59" t="s">
        <v>3162</v>
      </c>
      <c r="F213" s="39">
        <v>104539080</v>
      </c>
      <c r="H213" s="60">
        <v>15225.24</v>
      </c>
      <c r="I213" t="s">
        <v>3182</v>
      </c>
      <c r="J213">
        <v>6</v>
      </c>
      <c r="K213" s="50" t="s">
        <v>50</v>
      </c>
      <c r="L213" t="s">
        <v>4724</v>
      </c>
      <c r="M213" t="s">
        <v>4725</v>
      </c>
      <c r="N213" s="39" t="s">
        <v>276</v>
      </c>
      <c r="O213" t="str">
        <f>+VLOOKUP(F213,'BD LP'!B:C,2,0)</f>
        <v>104539080-C06</v>
      </c>
      <c r="Q213" t="str">
        <f>+VLOOKUP(F213,'BD LP'!B:K,10,0)</f>
        <v>UN</v>
      </c>
      <c r="R213" t="b">
        <f t="shared" si="8"/>
        <v>1</v>
      </c>
      <c r="S213">
        <f>+VLOOKUP(F213,'[1]BD MES'!$D$2:$K$1048576,8,0)</f>
        <v>6</v>
      </c>
      <c r="T213" t="b">
        <f t="shared" si="7"/>
        <v>1</v>
      </c>
      <c r="V213" t="str">
        <f>+VLOOKUP(F213,MaestraLP3[[#All],[CÓDIGO]:[UMV]],8,0)</f>
        <v>PLATO RESERVA DE TIERRA ESPRESSO QR CJ06</v>
      </c>
    </row>
    <row r="214" spans="1:22" x14ac:dyDescent="0.35">
      <c r="A214" t="s">
        <v>3181</v>
      </c>
      <c r="B214">
        <v>2000</v>
      </c>
      <c r="D214" s="59" t="s">
        <v>3162</v>
      </c>
      <c r="F214" s="39">
        <v>104538980</v>
      </c>
      <c r="H214" s="60">
        <v>16946.28</v>
      </c>
      <c r="I214" t="s">
        <v>3182</v>
      </c>
      <c r="J214">
        <v>6</v>
      </c>
      <c r="K214" s="50" t="s">
        <v>50</v>
      </c>
      <c r="L214" t="s">
        <v>4724</v>
      </c>
      <c r="M214" t="s">
        <v>4725</v>
      </c>
      <c r="N214" s="39" t="s">
        <v>276</v>
      </c>
      <c r="O214" t="str">
        <f>+VLOOKUP(F214,'BD LP'!B:C,2,0)</f>
        <v>104538980-C06</v>
      </c>
      <c r="Q214" t="str">
        <f>+VLOOKUP(F214,'BD LP'!B:K,10,0)</f>
        <v>UN</v>
      </c>
      <c r="R214" t="b">
        <f t="shared" si="8"/>
        <v>1</v>
      </c>
      <c r="S214">
        <f>+VLOOKUP(F214,'[1]BD MES'!$D$2:$K$1048576,8,0)</f>
        <v>6</v>
      </c>
      <c r="T214" t="b">
        <f t="shared" si="7"/>
        <v>1</v>
      </c>
      <c r="V214" t="str">
        <f>+VLOOKUP(F214,MaestraLP3[[#All],[CÓDIGO]:[UMV]],8,0)</f>
        <v>PLATO RESERVA DE TIERRA USA (CAJA 6)</v>
      </c>
    </row>
    <row r="215" spans="1:22" x14ac:dyDescent="0.35">
      <c r="A215" t="s">
        <v>3181</v>
      </c>
      <c r="B215">
        <v>2000</v>
      </c>
      <c r="D215" s="59" t="s">
        <v>3162</v>
      </c>
      <c r="F215" s="39">
        <v>104548210</v>
      </c>
      <c r="H215" s="60">
        <v>23641.579999999998</v>
      </c>
      <c r="I215" t="s">
        <v>3182</v>
      </c>
      <c r="J215">
        <v>1</v>
      </c>
      <c r="K215" s="50" t="s">
        <v>57</v>
      </c>
      <c r="L215" t="s">
        <v>4724</v>
      </c>
      <c r="M215" t="s">
        <v>4725</v>
      </c>
      <c r="N215" s="39" t="s">
        <v>276</v>
      </c>
      <c r="O215" t="str">
        <f>+VLOOKUP(F215,'BD LP'!B:C,2,0)</f>
        <v>104548210-C06</v>
      </c>
      <c r="Q215" t="str">
        <f>+VLOOKUP(F215,'BD LP'!B:K,10,0)</f>
        <v>C06</v>
      </c>
      <c r="R215" t="b">
        <f t="shared" si="8"/>
        <v>1</v>
      </c>
      <c r="S215">
        <f>+VLOOKUP(F215,'[1]BD MES'!$D$2:$K$1048576,8,0)</f>
        <v>1</v>
      </c>
      <c r="T215" t="b">
        <f t="shared" si="7"/>
        <v>1</v>
      </c>
      <c r="V215" t="str">
        <f>+VLOOKUP(F215,MaestraLP3[[#All],[CÓDIGO]:[UMV]],8,0)</f>
        <v>PLATO RESERVA TIERRA AMERICANO</v>
      </c>
    </row>
    <row r="216" spans="1:22" x14ac:dyDescent="0.35">
      <c r="A216" t="s">
        <v>3181</v>
      </c>
      <c r="B216">
        <v>2000</v>
      </c>
      <c r="D216" s="59" t="s">
        <v>3162</v>
      </c>
      <c r="F216" s="39">
        <v>104548300</v>
      </c>
      <c r="H216" s="60">
        <v>23945.46</v>
      </c>
      <c r="I216" t="s">
        <v>3182</v>
      </c>
      <c r="J216">
        <v>1</v>
      </c>
      <c r="K216" s="50" t="s">
        <v>57</v>
      </c>
      <c r="L216" t="s">
        <v>4724</v>
      </c>
      <c r="M216" t="s">
        <v>4725</v>
      </c>
      <c r="N216" s="39" t="s">
        <v>276</v>
      </c>
      <c r="O216" t="str">
        <f>+VLOOKUP(F216,'BD LP'!B:C,2,0)</f>
        <v>104548300-C06</v>
      </c>
      <c r="Q216" t="str">
        <f>+VLOOKUP(F216,'BD LP'!B:K,10,0)</f>
        <v>C06</v>
      </c>
      <c r="R216" t="b">
        <f t="shared" si="8"/>
        <v>1</v>
      </c>
      <c r="S216">
        <f>+VLOOKUP(F216,'[1]BD MES'!$D$2:$K$1048576,8,0)</f>
        <v>1</v>
      </c>
      <c r="T216" t="b">
        <f t="shared" si="7"/>
        <v>1</v>
      </c>
      <c r="V216" t="str">
        <f>+VLOOKUP(F216,MaestraLP3[[#All],[CÓDIGO]:[UMV]],8,0)</f>
        <v>PLATO RESERVA TIERRA AMERICANO</v>
      </c>
    </row>
    <row r="217" spans="1:22" x14ac:dyDescent="0.35">
      <c r="A217" t="s">
        <v>3181</v>
      </c>
      <c r="B217">
        <v>2000</v>
      </c>
      <c r="D217" s="59" t="s">
        <v>3162</v>
      </c>
      <c r="F217" s="39">
        <v>104548190</v>
      </c>
      <c r="H217" s="60">
        <v>12609.599999999999</v>
      </c>
      <c r="I217" t="s">
        <v>3182</v>
      </c>
      <c r="J217">
        <v>12</v>
      </c>
      <c r="K217" s="50" t="s">
        <v>50</v>
      </c>
      <c r="L217" t="s">
        <v>4724</v>
      </c>
      <c r="M217" t="s">
        <v>4725</v>
      </c>
      <c r="N217" s="39" t="s">
        <v>276</v>
      </c>
      <c r="O217" t="str">
        <f>+VLOOKUP(F217,'BD LP'!B:C,2,0)</f>
        <v>104548190-C12</v>
      </c>
      <c r="Q217" t="str">
        <f>+VLOOKUP(F217,'BD LP'!B:K,10,0)</f>
        <v>UN</v>
      </c>
      <c r="R217" t="b">
        <f t="shared" si="8"/>
        <v>1</v>
      </c>
      <c r="S217">
        <f>+VLOOKUP(F217,'[1]BD MES'!$D$2:$K$1048576,8,0)</f>
        <v>12</v>
      </c>
      <c r="T217" t="b">
        <f t="shared" si="7"/>
        <v>1</v>
      </c>
      <c r="V217" t="str">
        <f>+VLOOKUP(F217,MaestraLP3[[#All],[CÓDIGO]:[UMV]],8,0)</f>
        <v>PLATO RESERVA TIERRA ESPRESSO LAVAZZA</v>
      </c>
    </row>
    <row r="218" spans="1:22" x14ac:dyDescent="0.35">
      <c r="A218" t="s">
        <v>3181</v>
      </c>
      <c r="B218">
        <v>2000</v>
      </c>
      <c r="D218" s="59" t="s">
        <v>3162</v>
      </c>
      <c r="F218" s="39">
        <v>104548200</v>
      </c>
      <c r="H218" s="60">
        <v>34973.18</v>
      </c>
      <c r="I218" t="s">
        <v>3182</v>
      </c>
      <c r="J218">
        <v>1</v>
      </c>
      <c r="K218" s="50" t="s">
        <v>49</v>
      </c>
      <c r="L218" t="s">
        <v>4724</v>
      </c>
      <c r="M218" t="s">
        <v>4725</v>
      </c>
      <c r="N218" s="39" t="s">
        <v>276</v>
      </c>
      <c r="O218" t="str">
        <f>+VLOOKUP(F218,'BD LP'!B:C,2,0)</f>
        <v>104548200-C12</v>
      </c>
      <c r="Q218" t="str">
        <f>+VLOOKUP(F218,'BD LP'!B:K,10,0)</f>
        <v>C12</v>
      </c>
      <c r="R218" t="b">
        <f t="shared" si="8"/>
        <v>1</v>
      </c>
      <c r="S218">
        <f>+VLOOKUP(F218,'[1]BD MES'!$D$2:$K$1048576,8,0)</f>
        <v>1</v>
      </c>
      <c r="T218" t="b">
        <f t="shared" si="7"/>
        <v>1</v>
      </c>
      <c r="V218" t="str">
        <f>+VLOOKUP(F218,MaestraLP3[[#All],[CÓDIGO]:[UMV]],8,0)</f>
        <v>PLATO RESERVA TIERRA ESPRESSO LAVAZZA</v>
      </c>
    </row>
    <row r="219" spans="1:22" x14ac:dyDescent="0.35">
      <c r="A219" t="s">
        <v>3181</v>
      </c>
      <c r="B219">
        <v>2000</v>
      </c>
      <c r="D219" s="59" t="s">
        <v>3162</v>
      </c>
      <c r="F219" s="39">
        <v>104539020</v>
      </c>
      <c r="H219" s="60">
        <v>16980.36</v>
      </c>
      <c r="I219" t="s">
        <v>3182</v>
      </c>
      <c r="J219">
        <v>2</v>
      </c>
      <c r="K219" s="50" t="s">
        <v>50</v>
      </c>
      <c r="L219" t="s">
        <v>4724</v>
      </c>
      <c r="M219" t="s">
        <v>4725</v>
      </c>
      <c r="N219" s="39" t="s">
        <v>276</v>
      </c>
      <c r="O219" t="str">
        <f>+VLOOKUP(F219,'BD LP'!B:C,2,0)</f>
        <v>104539020-C02</v>
      </c>
      <c r="Q219" t="str">
        <f>+VLOOKUP(F219,'BD LP'!B:K,10,0)</f>
        <v>UN</v>
      </c>
      <c r="R219" t="b">
        <f t="shared" si="8"/>
        <v>1</v>
      </c>
      <c r="S219">
        <f>+VLOOKUP(F219,'[1]BD MES'!$D$2:$K$1048576,8,0)</f>
        <v>2</v>
      </c>
      <c r="T219" t="b">
        <f t="shared" si="7"/>
        <v>1</v>
      </c>
      <c r="V219" t="str">
        <f>+VLOOKUP(F219,MaestraLP3[[#All],[CÓDIGO]:[UMV]],8,0)</f>
        <v>PORTA SERVILLETA VERTICAL PREMIUM CAJA 2</v>
      </c>
    </row>
    <row r="220" spans="1:22" x14ac:dyDescent="0.35">
      <c r="A220" t="s">
        <v>3181</v>
      </c>
      <c r="B220">
        <v>2000</v>
      </c>
      <c r="D220" s="59" t="s">
        <v>3162</v>
      </c>
      <c r="F220" s="39">
        <v>104538960</v>
      </c>
      <c r="H220" s="60">
        <v>17619.36</v>
      </c>
      <c r="I220" t="s">
        <v>3182</v>
      </c>
      <c r="J220">
        <v>6</v>
      </c>
      <c r="K220" s="50" t="s">
        <v>50</v>
      </c>
      <c r="L220" t="s">
        <v>4724</v>
      </c>
      <c r="M220" t="s">
        <v>4725</v>
      </c>
      <c r="N220" s="39" t="s">
        <v>276</v>
      </c>
      <c r="O220" t="str">
        <f>+VLOOKUP(F220,'BD LP'!B:C,2,0)</f>
        <v>104538960-C06</v>
      </c>
      <c r="Q220" t="str">
        <f>+VLOOKUP(F220,'BD LP'!B:K,10,0)</f>
        <v>UN</v>
      </c>
      <c r="R220" t="b">
        <f t="shared" si="8"/>
        <v>1</v>
      </c>
      <c r="S220">
        <f>+VLOOKUP(F220,'[1]BD MES'!$D$2:$K$1048576,8,0)</f>
        <v>6</v>
      </c>
      <c r="T220" t="b">
        <f t="shared" si="7"/>
        <v>1</v>
      </c>
      <c r="V220" t="str">
        <f>+VLOOKUP(F220,MaestraLP3[[#All],[CÓDIGO]:[UMV]],8,0)</f>
        <v>RESERVA DE TIERRA TAZZA CAPPUCCINO CAJA</v>
      </c>
    </row>
    <row r="221" spans="1:22" x14ac:dyDescent="0.35">
      <c r="A221" t="s">
        <v>3181</v>
      </c>
      <c r="B221">
        <v>2000</v>
      </c>
      <c r="D221" s="59" t="s">
        <v>3162</v>
      </c>
      <c r="F221" s="39">
        <v>104538970</v>
      </c>
      <c r="H221" s="60">
        <v>21538.559999999998</v>
      </c>
      <c r="I221" t="s">
        <v>3182</v>
      </c>
      <c r="J221">
        <v>6</v>
      </c>
      <c r="K221" s="50" t="s">
        <v>50</v>
      </c>
      <c r="L221" t="s">
        <v>4724</v>
      </c>
      <c r="M221" t="s">
        <v>4725</v>
      </c>
      <c r="N221" s="39" t="s">
        <v>276</v>
      </c>
      <c r="O221" t="str">
        <f>+VLOOKUP(F221,'BD LP'!B:C,2,0)</f>
        <v>104538970-C06</v>
      </c>
      <c r="Q221" t="str">
        <f>+VLOOKUP(F221,'BD LP'!B:K,10,0)</f>
        <v>UN</v>
      </c>
      <c r="R221" t="b">
        <f t="shared" si="8"/>
        <v>1</v>
      </c>
      <c r="S221">
        <f>+VLOOKUP(F221,'[1]BD MES'!$D$2:$K$1048576,8,0)</f>
        <v>6</v>
      </c>
      <c r="T221" t="b">
        <f t="shared" si="7"/>
        <v>1</v>
      </c>
      <c r="V221" t="str">
        <f>+VLOOKUP(F221,MaestraLP3[[#All],[CÓDIGO]:[UMV]],8,0)</f>
        <v>TAZA RESERVA DE TIERRA USA</v>
      </c>
    </row>
    <row r="222" spans="1:22" x14ac:dyDescent="0.35">
      <c r="A222" t="s">
        <v>3181</v>
      </c>
      <c r="B222">
        <v>2000</v>
      </c>
      <c r="D222" s="59" t="s">
        <v>3162</v>
      </c>
      <c r="F222" s="39">
        <v>104519310</v>
      </c>
      <c r="H222" s="60">
        <v>255837.13999999998</v>
      </c>
      <c r="I222" t="s">
        <v>3182</v>
      </c>
      <c r="J222">
        <v>1</v>
      </c>
      <c r="K222" s="50" t="s">
        <v>50</v>
      </c>
      <c r="L222" t="s">
        <v>4724</v>
      </c>
      <c r="M222" t="s">
        <v>4725</v>
      </c>
      <c r="N222" s="39" t="s">
        <v>276</v>
      </c>
      <c r="O222" t="str">
        <f>+VLOOKUP(F222,'BD LP'!B:C,2,0)</f>
        <v>104519310-UN</v>
      </c>
      <c r="Q222" t="str">
        <f>+VLOOKUP(F222,'BD LP'!B:K,10,0)</f>
        <v>UN</v>
      </c>
      <c r="R222" t="b">
        <f t="shared" si="8"/>
        <v>1</v>
      </c>
      <c r="S222">
        <f>+VLOOKUP(F222,'[1]BD MES'!$D$2:$K$1048576,8,0)</f>
        <v>1</v>
      </c>
      <c r="T222" t="b">
        <f t="shared" si="7"/>
        <v>1</v>
      </c>
      <c r="V222" t="str">
        <f>+VLOOKUP(F222,MaestraLP3[[#All],[CÓDIGO]:[UMV]],8,0)</f>
        <v>TOLDO LAVAZZA + BASE</v>
      </c>
    </row>
    <row r="223" spans="1:22" x14ac:dyDescent="0.35">
      <c r="A223" t="s">
        <v>3181</v>
      </c>
      <c r="B223">
        <v>2000</v>
      </c>
      <c r="D223" s="59" t="s">
        <v>3162</v>
      </c>
      <c r="F223" s="39">
        <v>104539590</v>
      </c>
      <c r="H223" s="60">
        <v>1056.48</v>
      </c>
      <c r="I223" t="s">
        <v>3182</v>
      </c>
      <c r="J223">
        <v>12</v>
      </c>
      <c r="K223" s="50" t="s">
        <v>50</v>
      </c>
      <c r="L223" t="s">
        <v>4724</v>
      </c>
      <c r="M223" t="s">
        <v>4725</v>
      </c>
      <c r="N223" s="39" t="s">
        <v>276</v>
      </c>
      <c r="O223" t="str">
        <f>+VLOOKUP(F223,'BD LP'!B:C,2,0)</f>
        <v>104539590-C12</v>
      </c>
      <c r="Q223" t="str">
        <f>+VLOOKUP(F223,'BD LP'!B:K,10,0)</f>
        <v>UN</v>
      </c>
      <c r="R223" t="b">
        <f t="shared" si="8"/>
        <v>1</v>
      </c>
      <c r="S223">
        <f>+VLOOKUP(F223,'[1]BD MES'!$D$2:$K$1048576,8,0)</f>
        <v>12</v>
      </c>
      <c r="T223" t="b">
        <f t="shared" si="7"/>
        <v>1</v>
      </c>
      <c r="V223" t="str">
        <f>+VLOOKUP(F223,MaestraLP3[[#All],[CÓDIGO]:[UMV]],8,0)</f>
        <v>VASO VIDRIO LAVAZZA 13 OZ</v>
      </c>
    </row>
    <row r="224" spans="1:22" x14ac:dyDescent="0.35">
      <c r="A224" t="s">
        <v>3181</v>
      </c>
      <c r="B224">
        <v>2000</v>
      </c>
      <c r="D224" s="59" t="s">
        <v>3162</v>
      </c>
      <c r="F224" s="39">
        <v>104534520</v>
      </c>
      <c r="H224" s="60">
        <v>65000</v>
      </c>
      <c r="I224" t="s">
        <v>3182</v>
      </c>
      <c r="J224">
        <v>1</v>
      </c>
      <c r="K224" s="50" t="s">
        <v>50</v>
      </c>
      <c r="L224" t="s">
        <v>4724</v>
      </c>
      <c r="M224" t="s">
        <v>4725</v>
      </c>
      <c r="N224" s="39" t="s">
        <v>276</v>
      </c>
      <c r="O224" t="str">
        <f>+VLOOKUP(F224,'BD LP'!B:C,2,0)</f>
        <v>104534520-UN</v>
      </c>
      <c r="Q224" t="str">
        <f>+VLOOKUP(F224,'BD LP'!B:K,10,0)</f>
        <v>UN</v>
      </c>
      <c r="R224" t="b">
        <f t="shared" si="8"/>
        <v>1</v>
      </c>
      <c r="S224">
        <f>+VLOOKUP(F224,'[1]BD MES'!$D$2:$K$1048576,8,0)</f>
        <v>1</v>
      </c>
      <c r="T224" t="b">
        <f t="shared" si="7"/>
        <v>1</v>
      </c>
      <c r="V224" t="str">
        <f>+VLOOKUP(F224,MaestraLP3[[#All],[CÓDIGO]:[UMV]],8,0)</f>
        <v>KIT DE LIMPIEZA LA SPAZIALE</v>
      </c>
    </row>
    <row r="225" spans="1:22" x14ac:dyDescent="0.35">
      <c r="A225" t="s">
        <v>3181</v>
      </c>
      <c r="B225">
        <v>2000</v>
      </c>
      <c r="D225" s="59" t="s">
        <v>3162</v>
      </c>
      <c r="F225" s="39">
        <v>104540170</v>
      </c>
      <c r="H225" s="60">
        <v>55000</v>
      </c>
      <c r="I225" t="s">
        <v>3182</v>
      </c>
      <c r="J225">
        <v>1</v>
      </c>
      <c r="K225" s="50" t="s">
        <v>50</v>
      </c>
      <c r="L225" t="s">
        <v>4724</v>
      </c>
      <c r="M225" t="s">
        <v>4725</v>
      </c>
      <c r="N225" s="39" t="s">
        <v>276</v>
      </c>
      <c r="O225" t="str">
        <f>+VLOOKUP(F225,'BD LP'!B:C,2,0)</f>
        <v>104540170-UN</v>
      </c>
      <c r="Q225" t="str">
        <f>+VLOOKUP(F225,'BD LP'!B:K,10,0)</f>
        <v>UN</v>
      </c>
      <c r="R225" t="b">
        <f t="shared" si="8"/>
        <v>1</v>
      </c>
      <c r="S225">
        <f>+VLOOKUP(F225,'[1]BD MES'!$D$2:$K$1048576,8,0)</f>
        <v>1</v>
      </c>
      <c r="T225" t="b">
        <f t="shared" si="7"/>
        <v>1</v>
      </c>
      <c r="V225" t="str">
        <f>+VLOOKUP(F225,MaestraLP3[[#All],[CÓDIGO]:[UMV]],8,0)</f>
        <v>KIT DE LIMPIEZA LECHE LIQUIDA FRANKE</v>
      </c>
    </row>
    <row r="226" spans="1:22" x14ac:dyDescent="0.35">
      <c r="A226" t="s">
        <v>3181</v>
      </c>
      <c r="B226">
        <v>2000</v>
      </c>
      <c r="D226" s="59" t="s">
        <v>3162</v>
      </c>
      <c r="F226" s="39">
        <v>104540160</v>
      </c>
      <c r="H226" s="60">
        <v>78900</v>
      </c>
      <c r="I226" t="s">
        <v>3182</v>
      </c>
      <c r="J226">
        <v>1</v>
      </c>
      <c r="K226" s="50" t="s">
        <v>50</v>
      </c>
      <c r="L226" t="s">
        <v>4724</v>
      </c>
      <c r="M226" t="s">
        <v>4725</v>
      </c>
      <c r="N226" s="39" t="s">
        <v>276</v>
      </c>
      <c r="O226" t="str">
        <f>+VLOOKUP(F226,'BD LP'!B:C,2,0)</f>
        <v>104540160-UN</v>
      </c>
      <c r="Q226" t="str">
        <f>+VLOOKUP(F226,'BD LP'!B:K,10,0)</f>
        <v>UN</v>
      </c>
      <c r="R226" t="b">
        <f t="shared" si="8"/>
        <v>1</v>
      </c>
      <c r="S226">
        <f>+VLOOKUP(F226,'[1]BD MES'!$D$2:$K$1048576,8,0)</f>
        <v>1</v>
      </c>
      <c r="T226" t="b">
        <f t="shared" si="7"/>
        <v>1</v>
      </c>
      <c r="V226" t="str">
        <f>+VLOOKUP(F226,MaestraLP3[[#All],[CÓDIGO]:[UMV]],8,0)</f>
        <v>KIT DE LIMPIEZA MAQUINA CAFE FRANKE</v>
      </c>
    </row>
    <row r="227" spans="1:22" x14ac:dyDescent="0.35">
      <c r="A227" t="s">
        <v>3181</v>
      </c>
      <c r="B227">
        <v>2000</v>
      </c>
      <c r="D227" s="59" t="s">
        <v>3162</v>
      </c>
      <c r="F227" s="39">
        <v>104518220</v>
      </c>
      <c r="H227" s="60">
        <v>15000</v>
      </c>
      <c r="I227" t="s">
        <v>3182</v>
      </c>
      <c r="J227">
        <v>1</v>
      </c>
      <c r="K227" s="50" t="s">
        <v>57</v>
      </c>
      <c r="L227" t="s">
        <v>4724</v>
      </c>
      <c r="M227" t="s">
        <v>4725</v>
      </c>
      <c r="N227" s="39" t="s">
        <v>276</v>
      </c>
      <c r="O227" t="str">
        <f>+VLOOKUP(F227,'BD LP'!B:C,2,0)</f>
        <v>104518220-C06</v>
      </c>
      <c r="Q227" t="str">
        <f>+VLOOKUP(F227,'BD LP'!B:K,10,0)</f>
        <v>UN</v>
      </c>
      <c r="R227" s="44" t="b">
        <f t="shared" si="8"/>
        <v>0</v>
      </c>
      <c r="S227">
        <f>+VLOOKUP(F227,'[1]BD MES'!$D$2:$K$1048576,8,0)</f>
        <v>6</v>
      </c>
      <c r="T227" t="b">
        <f t="shared" si="7"/>
        <v>0</v>
      </c>
      <c r="V227" t="str">
        <f>+VLOOKUP(F227,MaestraLP3[[#All],[CÓDIGO]:[UMV]],8,0)</f>
        <v>MUG LAVAZZA</v>
      </c>
    </row>
    <row r="228" spans="1:22" x14ac:dyDescent="0.35">
      <c r="A228" t="s">
        <v>3181</v>
      </c>
      <c r="B228">
        <v>2000</v>
      </c>
      <c r="D228" s="59" t="s">
        <v>3162</v>
      </c>
      <c r="F228" s="39">
        <v>104520350</v>
      </c>
      <c r="H228" s="60">
        <v>140000</v>
      </c>
      <c r="I228" t="s">
        <v>3182</v>
      </c>
      <c r="J228">
        <v>1</v>
      </c>
      <c r="K228" s="50" t="s">
        <v>50</v>
      </c>
      <c r="L228" t="s">
        <v>4724</v>
      </c>
      <c r="M228" t="s">
        <v>4725</v>
      </c>
      <c r="N228" s="39" t="s">
        <v>276</v>
      </c>
      <c r="O228" t="str">
        <f>+VLOOKUP(F228,'BD LP'!B:C,2,0)</f>
        <v>104520350-UN</v>
      </c>
      <c r="Q228" t="str">
        <f>+VLOOKUP(F228,'BD LP'!B:K,10,0)</f>
        <v>UN</v>
      </c>
      <c r="R228" t="b">
        <f t="shared" si="8"/>
        <v>1</v>
      </c>
      <c r="S228">
        <f>+VLOOKUP(F228,'[1]BD MES'!$D$2:$K$1048576,8,0)</f>
        <v>1</v>
      </c>
      <c r="T228" t="b">
        <f t="shared" si="7"/>
        <v>1</v>
      </c>
      <c r="V228" t="str">
        <f>+VLOOKUP(F228,MaestraLP3[[#All],[CÓDIGO]:[UMV]],8,0)</f>
        <v>PLACA 30x30 cm LAVAZZA</v>
      </c>
    </row>
    <row r="229" spans="1:22" x14ac:dyDescent="0.35">
      <c r="A229" t="s">
        <v>3181</v>
      </c>
      <c r="B229">
        <v>2000</v>
      </c>
      <c r="D229" s="59" t="s">
        <v>3162</v>
      </c>
      <c r="F229" s="39">
        <v>104531280</v>
      </c>
      <c r="H229" s="60">
        <v>50000</v>
      </c>
      <c r="I229" t="s">
        <v>3182</v>
      </c>
      <c r="J229">
        <v>1</v>
      </c>
      <c r="K229" s="50" t="s">
        <v>160</v>
      </c>
      <c r="L229" t="s">
        <v>4724</v>
      </c>
      <c r="M229" t="s">
        <v>4725</v>
      </c>
      <c r="N229" s="39" t="s">
        <v>276</v>
      </c>
      <c r="O229" t="str">
        <f>+VLOOKUP(F229,'BD LP'!B:C,2,0)</f>
        <v>104531280-C24</v>
      </c>
      <c r="Q229" t="str">
        <f>+VLOOKUP(F229,'BD LP'!B:K,10,0)</f>
        <v>C24</v>
      </c>
      <c r="R229" t="b">
        <f t="shared" si="8"/>
        <v>1</v>
      </c>
      <c r="S229">
        <f>+VLOOKUP(F229,'[1]BD MES'!$D$2:$K$1048576,8,0)</f>
        <v>1</v>
      </c>
      <c r="T229" t="b">
        <f t="shared" si="7"/>
        <v>1</v>
      </c>
      <c r="V229" t="str">
        <f>+VLOOKUP(F229,MaestraLP3[[#All],[CÓDIGO]:[UMV]],8,0)</f>
        <v>PLATO AMERICANO CORONA LAVAZZA</v>
      </c>
    </row>
    <row r="230" spans="1:22" x14ac:dyDescent="0.35">
      <c r="A230" t="s">
        <v>3181</v>
      </c>
      <c r="B230">
        <v>2000</v>
      </c>
      <c r="D230" s="59" t="s">
        <v>3162</v>
      </c>
      <c r="F230" s="39">
        <v>105201580</v>
      </c>
      <c r="H230" s="60">
        <v>10000</v>
      </c>
      <c r="I230" t="s">
        <v>3182</v>
      </c>
      <c r="J230">
        <v>1</v>
      </c>
      <c r="K230" s="50" t="s">
        <v>57</v>
      </c>
      <c r="L230" t="s">
        <v>4724</v>
      </c>
      <c r="M230" t="s">
        <v>4725</v>
      </c>
      <c r="N230" s="39" t="s">
        <v>276</v>
      </c>
      <c r="O230" t="str">
        <f>+VLOOKUP(F230,'BD LP'!B:C,2,0)</f>
        <v>105201580-C06</v>
      </c>
      <c r="Q230" t="str">
        <f>+VLOOKUP(F230,'BD LP'!B:K,10,0)</f>
        <v>UN</v>
      </c>
      <c r="R230" s="44" t="b">
        <f t="shared" si="8"/>
        <v>0</v>
      </c>
      <c r="S230">
        <f>+VLOOKUP(F230,'[1]BD MES'!$D$2:$K$1048576,8,0)</f>
        <v>6</v>
      </c>
      <c r="T230" t="b">
        <f t="shared" si="7"/>
        <v>0</v>
      </c>
      <c r="V230" t="str">
        <f>+VLOOKUP(F230,MaestraLP3[[#All],[CÓDIGO]:[UMV]],8,0)</f>
        <v>PLATO AMERICANO LAVAZZA</v>
      </c>
    </row>
    <row r="231" spans="1:22" x14ac:dyDescent="0.35">
      <c r="A231" t="s">
        <v>3181</v>
      </c>
      <c r="B231">
        <v>2000</v>
      </c>
      <c r="D231" s="59" t="s">
        <v>3162</v>
      </c>
      <c r="F231" s="39">
        <v>104510310</v>
      </c>
      <c r="H231" s="60">
        <v>7500</v>
      </c>
      <c r="I231" t="s">
        <v>3182</v>
      </c>
      <c r="J231">
        <v>1</v>
      </c>
      <c r="K231" s="50" t="s">
        <v>57</v>
      </c>
      <c r="L231" t="s">
        <v>4724</v>
      </c>
      <c r="M231" t="s">
        <v>4725</v>
      </c>
      <c r="N231" s="39" t="s">
        <v>276</v>
      </c>
      <c r="O231" t="str">
        <f>+VLOOKUP(F231,'BD LP'!B:C,2,0)</f>
        <v>104510310-C06</v>
      </c>
      <c r="Q231" t="str">
        <f>+VLOOKUP(F231,'BD LP'!B:K,10,0)</f>
        <v>UN</v>
      </c>
      <c r="R231" s="44" t="b">
        <f t="shared" si="8"/>
        <v>0</v>
      </c>
      <c r="S231">
        <f>+VLOOKUP(F231,'[1]BD MES'!$D$2:$K$1048576,8,0)</f>
        <v>6</v>
      </c>
      <c r="T231" t="b">
        <f t="shared" si="7"/>
        <v>0</v>
      </c>
      <c r="V231" t="str">
        <f>+VLOOKUP(F231,MaestraLP3[[#All],[CÓDIGO]:[UMV]],8,0)</f>
        <v>PLATO CAPPUCCINO LAVAZZA</v>
      </c>
    </row>
    <row r="232" spans="1:22" x14ac:dyDescent="0.35">
      <c r="A232" t="s">
        <v>3181</v>
      </c>
      <c r="B232">
        <v>2000</v>
      </c>
      <c r="D232" s="59" t="s">
        <v>3162</v>
      </c>
      <c r="F232" s="39">
        <v>104531290</v>
      </c>
      <c r="H232" s="60">
        <v>45000</v>
      </c>
      <c r="I232" t="s">
        <v>3182</v>
      </c>
      <c r="J232">
        <v>1</v>
      </c>
      <c r="K232" s="50" t="s">
        <v>160</v>
      </c>
      <c r="L232" t="s">
        <v>4724</v>
      </c>
      <c r="M232" t="s">
        <v>4725</v>
      </c>
      <c r="N232" s="39" t="s">
        <v>276</v>
      </c>
      <c r="O232" t="str">
        <f>+VLOOKUP(F232,'BD LP'!B:C,2,0)</f>
        <v>104531290-C24</v>
      </c>
      <c r="Q232" t="str">
        <f>+VLOOKUP(F232,'BD LP'!B:K,10,0)</f>
        <v>C24</v>
      </c>
      <c r="R232" t="b">
        <f t="shared" si="8"/>
        <v>1</v>
      </c>
      <c r="S232">
        <f>+VLOOKUP(F232,'[1]BD MES'!$D$2:$K$1048576,8,0)</f>
        <v>1</v>
      </c>
      <c r="T232" t="b">
        <f t="shared" si="7"/>
        <v>1</v>
      </c>
      <c r="V232" t="str">
        <f>+VLOOKUP(F232,MaestraLP3[[#All],[CÓDIGO]:[UMV]],8,0)</f>
        <v>PLATO CAPUCCINO CORONA LAVAZZA</v>
      </c>
    </row>
    <row r="233" spans="1:22" x14ac:dyDescent="0.35">
      <c r="A233" t="s">
        <v>3181</v>
      </c>
      <c r="B233">
        <v>2000</v>
      </c>
      <c r="D233" s="59" t="s">
        <v>3162</v>
      </c>
      <c r="F233" s="39">
        <v>104545010</v>
      </c>
      <c r="H233" s="60">
        <v>11500</v>
      </c>
      <c r="I233" t="s">
        <v>3182</v>
      </c>
      <c r="J233">
        <v>1</v>
      </c>
      <c r="K233" s="50" t="s">
        <v>57</v>
      </c>
      <c r="L233" t="s">
        <v>4724</v>
      </c>
      <c r="M233" t="s">
        <v>4725</v>
      </c>
      <c r="N233" s="39" t="s">
        <v>276</v>
      </c>
      <c r="O233" t="str">
        <f>+VLOOKUP(F233,'BD LP'!B:C,2,0)</f>
        <v>104545010-C06</v>
      </c>
      <c r="Q233" t="str">
        <f>+VLOOKUP(F233,'BD LP'!B:K,10,0)</f>
        <v>UN</v>
      </c>
      <c r="R233" s="44" t="b">
        <f t="shared" si="8"/>
        <v>0</v>
      </c>
      <c r="S233">
        <f>+VLOOKUP(F233,'[1]BD MES'!$D$2:$K$1048576,8,0)</f>
        <v>6</v>
      </c>
      <c r="T233" t="b">
        <f t="shared" si="7"/>
        <v>0</v>
      </c>
      <c r="V233" t="str">
        <f>+VLOOKUP(F233,MaestraLP3[[#All],[CÓDIGO]:[UMV]],8,0)</f>
        <v>PLATO CAPUCCINO PREMIUM LAVAZZA</v>
      </c>
    </row>
    <row r="234" spans="1:22" x14ac:dyDescent="0.35">
      <c r="A234" t="s">
        <v>3181</v>
      </c>
      <c r="B234">
        <v>2000</v>
      </c>
      <c r="D234" s="59" t="s">
        <v>3162</v>
      </c>
      <c r="F234" s="39">
        <v>104531310</v>
      </c>
      <c r="H234" s="60">
        <v>43000</v>
      </c>
      <c r="I234" t="s">
        <v>3182</v>
      </c>
      <c r="J234">
        <v>1</v>
      </c>
      <c r="K234" s="50" t="s">
        <v>160</v>
      </c>
      <c r="L234" t="s">
        <v>4724</v>
      </c>
      <c r="M234" t="s">
        <v>4725</v>
      </c>
      <c r="N234" s="39" t="s">
        <v>276</v>
      </c>
      <c r="O234" t="str">
        <f>+VLOOKUP(F234,'BD LP'!B:C,2,0)</f>
        <v>104531310-C24</v>
      </c>
      <c r="Q234" t="str">
        <f>+VLOOKUP(F234,'BD LP'!B:K,10,0)</f>
        <v>C24</v>
      </c>
      <c r="R234" t="b">
        <f t="shared" si="8"/>
        <v>1</v>
      </c>
      <c r="S234">
        <f>+VLOOKUP(F234,'[1]BD MES'!$D$2:$K$1048576,8,0)</f>
        <v>1</v>
      </c>
      <c r="T234" t="b">
        <f t="shared" si="7"/>
        <v>1</v>
      </c>
      <c r="V234" t="str">
        <f>+VLOOKUP(F234,MaestraLP3[[#All],[CÓDIGO]:[UMV]],8,0)</f>
        <v>PLATO ESPRESSO CORONA LAVAZZA</v>
      </c>
    </row>
    <row r="235" spans="1:22" x14ac:dyDescent="0.35">
      <c r="A235" t="s">
        <v>3181</v>
      </c>
      <c r="B235">
        <v>2000</v>
      </c>
      <c r="D235" s="59" t="s">
        <v>3162</v>
      </c>
      <c r="F235" s="39">
        <v>104510270</v>
      </c>
      <c r="H235" s="60">
        <v>11000</v>
      </c>
      <c r="I235" t="s">
        <v>3182</v>
      </c>
      <c r="J235">
        <v>1</v>
      </c>
      <c r="K235" s="50" t="s">
        <v>49</v>
      </c>
      <c r="L235" t="s">
        <v>4724</v>
      </c>
      <c r="M235" t="s">
        <v>4725</v>
      </c>
      <c r="N235" s="39" t="s">
        <v>276</v>
      </c>
      <c r="O235" t="str">
        <f>+VLOOKUP(F235,'BD LP'!B:C,2,0)</f>
        <v>104510270-C12</v>
      </c>
      <c r="Q235" t="str">
        <f>+VLOOKUP(F235,'BD LP'!B:K,10,0)</f>
        <v>UN</v>
      </c>
      <c r="R235" s="44" t="b">
        <f t="shared" si="8"/>
        <v>0</v>
      </c>
      <c r="S235">
        <f>+VLOOKUP(F235,'[1]BD MES'!$D$2:$K$1048576,8,0)</f>
        <v>12</v>
      </c>
      <c r="T235" t="b">
        <f t="shared" si="7"/>
        <v>0</v>
      </c>
      <c r="V235" t="str">
        <f>+VLOOKUP(F235,MaestraLP3[[#All],[CÓDIGO]:[UMV]],8,0)</f>
        <v>PLATO ESPRESSO LAVAZZA</v>
      </c>
    </row>
    <row r="236" spans="1:22" x14ac:dyDescent="0.35">
      <c r="A236" t="s">
        <v>3181</v>
      </c>
      <c r="B236">
        <v>2000</v>
      </c>
      <c r="D236" s="59" t="s">
        <v>3162</v>
      </c>
      <c r="F236" s="39">
        <v>104543980</v>
      </c>
      <c r="H236" s="60">
        <v>18000</v>
      </c>
      <c r="I236" t="s">
        <v>3182</v>
      </c>
      <c r="J236">
        <v>1</v>
      </c>
      <c r="K236" s="50" t="s">
        <v>49</v>
      </c>
      <c r="L236" t="s">
        <v>4724</v>
      </c>
      <c r="M236" t="s">
        <v>4725</v>
      </c>
      <c r="N236" s="39" t="s">
        <v>276</v>
      </c>
      <c r="O236" t="str">
        <f>+VLOOKUP(F236,'BD LP'!B:C,2,0)</f>
        <v>104543980-C12</v>
      </c>
      <c r="Q236" t="str">
        <f>+VLOOKUP(F236,'BD LP'!B:K,10,0)</f>
        <v>UN</v>
      </c>
      <c r="R236" s="44" t="b">
        <f t="shared" si="8"/>
        <v>0</v>
      </c>
      <c r="S236">
        <f>+VLOOKUP(F236,'[1]BD MES'!$D$2:$K$1048576,8,0)</f>
        <v>12</v>
      </c>
      <c r="T236" t="b">
        <f t="shared" si="7"/>
        <v>0</v>
      </c>
      <c r="V236" t="str">
        <f>+VLOOKUP(F236,MaestraLP3[[#All],[CÓDIGO]:[UMV]],8,0)</f>
        <v>PLATO ESPRESSO PREMIUM</v>
      </c>
    </row>
    <row r="237" spans="1:22" x14ac:dyDescent="0.35">
      <c r="A237" t="s">
        <v>3181</v>
      </c>
      <c r="B237">
        <v>2000</v>
      </c>
      <c r="D237" s="59" t="s">
        <v>3162</v>
      </c>
      <c r="F237" s="39">
        <v>104519500</v>
      </c>
      <c r="H237" s="60">
        <v>44000</v>
      </c>
      <c r="I237" t="s">
        <v>3182</v>
      </c>
      <c r="J237">
        <v>1</v>
      </c>
      <c r="K237" s="50" t="s">
        <v>50</v>
      </c>
      <c r="L237" t="s">
        <v>4724</v>
      </c>
      <c r="M237" t="s">
        <v>4725</v>
      </c>
      <c r="N237" s="39" t="s">
        <v>276</v>
      </c>
      <c r="O237" t="str">
        <f>+VLOOKUP(F237,'BD LP'!B:C,2,0)</f>
        <v>104519500-C01</v>
      </c>
      <c r="Q237" t="str">
        <f>+VLOOKUP(F237,'BD LP'!B:K,10,0)</f>
        <v>UN</v>
      </c>
      <c r="R237" t="b">
        <f t="shared" si="8"/>
        <v>1</v>
      </c>
      <c r="S237">
        <f>+VLOOKUP(F237,'[1]BD MES'!$D$2:$K$1048576,8,0)</f>
        <v>1</v>
      </c>
      <c r="T237" t="b">
        <f t="shared" si="7"/>
        <v>1</v>
      </c>
      <c r="V237" t="str">
        <f>+VLOOKUP(F237,MaestraLP3[[#All],[CÓDIGO]:[UMV]],8,0)</f>
        <v>PORTA CAPSULAS LAVAZZA</v>
      </c>
    </row>
    <row r="238" spans="1:22" x14ac:dyDescent="0.35">
      <c r="A238" t="s">
        <v>3181</v>
      </c>
      <c r="B238">
        <v>2000</v>
      </c>
      <c r="D238" s="59" t="s">
        <v>3162</v>
      </c>
      <c r="F238" s="39">
        <v>104531330</v>
      </c>
      <c r="H238" s="60">
        <v>45000</v>
      </c>
      <c r="I238" t="s">
        <v>3182</v>
      </c>
      <c r="J238">
        <v>1</v>
      </c>
      <c r="K238" s="50" t="s">
        <v>160</v>
      </c>
      <c r="L238" t="s">
        <v>4724</v>
      </c>
      <c r="M238" t="s">
        <v>4725</v>
      </c>
      <c r="N238" s="39" t="s">
        <v>276</v>
      </c>
      <c r="O238" t="str">
        <f>+VLOOKUP(F238,'BD LP'!B:C,2,0)</f>
        <v>104531330-C24</v>
      </c>
      <c r="Q238" t="str">
        <f>+VLOOKUP(F238,'BD LP'!B:K,10,0)</f>
        <v>C24</v>
      </c>
      <c r="R238" t="b">
        <f t="shared" si="8"/>
        <v>1</v>
      </c>
      <c r="S238">
        <f>+VLOOKUP(F238,'[1]BD MES'!$D$2:$K$1048576,8,0)</f>
        <v>1</v>
      </c>
      <c r="T238" t="b">
        <f t="shared" si="7"/>
        <v>1</v>
      </c>
      <c r="V238" t="str">
        <f>+VLOOKUP(F238,MaestraLP3[[#All],[CÓDIGO]:[UMV]],8,0)</f>
        <v>TAZA  CAPUCCINO CORONA LAVAZZA</v>
      </c>
    </row>
    <row r="239" spans="1:22" x14ac:dyDescent="0.35">
      <c r="A239" t="s">
        <v>3181</v>
      </c>
      <c r="B239">
        <v>2000</v>
      </c>
      <c r="D239" s="59" t="s">
        <v>3162</v>
      </c>
      <c r="F239" s="39">
        <v>104531320</v>
      </c>
      <c r="H239" s="60">
        <v>52000</v>
      </c>
      <c r="I239" t="s">
        <v>3182</v>
      </c>
      <c r="J239">
        <v>1</v>
      </c>
      <c r="K239" s="50" t="s">
        <v>160</v>
      </c>
      <c r="L239" t="s">
        <v>4724</v>
      </c>
      <c r="M239" t="s">
        <v>4725</v>
      </c>
      <c r="N239" s="39" t="s">
        <v>276</v>
      </c>
      <c r="O239" t="str">
        <f>+VLOOKUP(F239,'BD LP'!B:C,2,0)</f>
        <v>104531320-C24</v>
      </c>
      <c r="Q239" t="str">
        <f>+VLOOKUP(F239,'BD LP'!B:K,10,0)</f>
        <v>C24</v>
      </c>
      <c r="R239" t="b">
        <f t="shared" si="8"/>
        <v>1</v>
      </c>
      <c r="S239">
        <f>+VLOOKUP(F239,'[1]BD MES'!$D$2:$K$1048576,8,0)</f>
        <v>1</v>
      </c>
      <c r="T239" t="b">
        <f t="shared" si="7"/>
        <v>1</v>
      </c>
      <c r="V239" t="str">
        <f>+VLOOKUP(F239,MaestraLP3[[#All],[CÓDIGO]:[UMV]],8,0)</f>
        <v>TAZA AMERICANO CORONA LAVAZZA</v>
      </c>
    </row>
    <row r="240" spans="1:22" x14ac:dyDescent="0.35">
      <c r="A240" t="s">
        <v>3181</v>
      </c>
      <c r="B240">
        <v>2000</v>
      </c>
      <c r="D240" s="59" t="s">
        <v>3162</v>
      </c>
      <c r="F240" s="39">
        <v>105201570</v>
      </c>
      <c r="H240" s="60">
        <v>16000</v>
      </c>
      <c r="I240" t="s">
        <v>3182</v>
      </c>
      <c r="J240">
        <v>1</v>
      </c>
      <c r="K240" s="50" t="s">
        <v>57</v>
      </c>
      <c r="L240" t="s">
        <v>4724</v>
      </c>
      <c r="M240" t="s">
        <v>4725</v>
      </c>
      <c r="N240" s="39" t="s">
        <v>276</v>
      </c>
      <c r="O240" t="str">
        <f>+VLOOKUP(F240,'BD LP'!B:C,2,0)</f>
        <v>105201570-C06</v>
      </c>
      <c r="Q240" t="str">
        <f>+VLOOKUP(F240,'BD LP'!B:K,10,0)</f>
        <v>UN</v>
      </c>
      <c r="R240" s="44" t="b">
        <f t="shared" si="8"/>
        <v>0</v>
      </c>
      <c r="S240">
        <f>+VLOOKUP(F240,'[1]BD MES'!$D$2:$K$1048576,8,0)</f>
        <v>6</v>
      </c>
      <c r="T240" t="b">
        <f t="shared" si="7"/>
        <v>0</v>
      </c>
      <c r="V240" t="str">
        <f>+VLOOKUP(F240,MaestraLP3[[#All],[CÓDIGO]:[UMV]],8,0)</f>
        <v>TAZA AMERICANO LAVAZZA</v>
      </c>
    </row>
    <row r="241" spans="1:22" x14ac:dyDescent="0.35">
      <c r="A241" t="s">
        <v>3181</v>
      </c>
      <c r="B241">
        <v>2000</v>
      </c>
      <c r="D241" s="59" t="s">
        <v>3162</v>
      </c>
      <c r="F241" s="39">
        <v>104510290</v>
      </c>
      <c r="H241" s="60">
        <v>12000</v>
      </c>
      <c r="I241" t="s">
        <v>3182</v>
      </c>
      <c r="J241">
        <v>1</v>
      </c>
      <c r="K241" s="50" t="s">
        <v>57</v>
      </c>
      <c r="L241" t="s">
        <v>4724</v>
      </c>
      <c r="M241" t="s">
        <v>4725</v>
      </c>
      <c r="N241" s="39" t="s">
        <v>276</v>
      </c>
      <c r="O241" t="str">
        <f>+VLOOKUP(F241,'BD LP'!B:C,2,0)</f>
        <v>104510290-C06</v>
      </c>
      <c r="Q241" t="str">
        <f>+VLOOKUP(F241,'BD LP'!B:K,10,0)</f>
        <v>UN</v>
      </c>
      <c r="R241" s="44" t="b">
        <f t="shared" si="8"/>
        <v>0</v>
      </c>
      <c r="S241">
        <f>+VLOOKUP(F241,'[1]BD MES'!$D$2:$K$1048576,8,0)</f>
        <v>6</v>
      </c>
      <c r="T241" t="b">
        <f t="shared" si="7"/>
        <v>0</v>
      </c>
      <c r="V241" t="str">
        <f>+VLOOKUP(F241,MaestraLP3[[#All],[CÓDIGO]:[UMV]],8,0)</f>
        <v>TAZA CAPPUCCINO LAVAZZA</v>
      </c>
    </row>
    <row r="242" spans="1:22" x14ac:dyDescent="0.35">
      <c r="A242" t="s">
        <v>3181</v>
      </c>
      <c r="B242">
        <v>2000</v>
      </c>
      <c r="D242" s="59" t="s">
        <v>3162</v>
      </c>
      <c r="F242" s="39">
        <v>104545020</v>
      </c>
      <c r="H242" s="60">
        <v>17000</v>
      </c>
      <c r="I242" t="s">
        <v>3182</v>
      </c>
      <c r="J242">
        <v>1</v>
      </c>
      <c r="K242" s="50" t="s">
        <v>57</v>
      </c>
      <c r="L242" t="s">
        <v>4724</v>
      </c>
      <c r="M242" t="s">
        <v>4725</v>
      </c>
      <c r="N242" s="39" t="s">
        <v>276</v>
      </c>
      <c r="O242" t="str">
        <f>+VLOOKUP(F242,'BD LP'!B:C,2,0)</f>
        <v>104545020-C06</v>
      </c>
      <c r="Q242" t="str">
        <f>+VLOOKUP(F242,'BD LP'!B:K,10,0)</f>
        <v>UN</v>
      </c>
      <c r="R242" s="44" t="b">
        <f t="shared" si="8"/>
        <v>0</v>
      </c>
      <c r="S242">
        <f>+VLOOKUP(F242,'[1]BD MES'!$D$2:$K$1048576,8,0)</f>
        <v>6</v>
      </c>
      <c r="T242" t="b">
        <f t="shared" si="7"/>
        <v>0</v>
      </c>
      <c r="V242" t="str">
        <f>+VLOOKUP(F242,MaestraLP3[[#All],[CÓDIGO]:[UMV]],8,0)</f>
        <v>TAZA CAPUCCINO PREMIUM LAVAZZA</v>
      </c>
    </row>
    <row r="243" spans="1:22" x14ac:dyDescent="0.35">
      <c r="A243" t="s">
        <v>3181</v>
      </c>
      <c r="B243">
        <v>2000</v>
      </c>
      <c r="D243" s="59" t="s">
        <v>3162</v>
      </c>
      <c r="F243" s="39">
        <v>104531340</v>
      </c>
      <c r="H243" s="60">
        <v>43000</v>
      </c>
      <c r="I243" t="s">
        <v>3182</v>
      </c>
      <c r="J243">
        <v>1</v>
      </c>
      <c r="K243" s="50" t="s">
        <v>160</v>
      </c>
      <c r="L243" t="s">
        <v>4724</v>
      </c>
      <c r="M243" t="s">
        <v>4725</v>
      </c>
      <c r="N243" s="39" t="s">
        <v>276</v>
      </c>
      <c r="O243" t="str">
        <f>+VLOOKUP(F243,'BD LP'!B:C,2,0)</f>
        <v>104531340-C24</v>
      </c>
      <c r="Q243" t="str">
        <f>+VLOOKUP(F243,'BD LP'!B:K,10,0)</f>
        <v>C24</v>
      </c>
      <c r="R243" t="b">
        <f t="shared" si="8"/>
        <v>1</v>
      </c>
      <c r="S243">
        <f>+VLOOKUP(F243,'[1]BD MES'!$D$2:$K$1048576,8,0)</f>
        <v>1</v>
      </c>
      <c r="T243" t="b">
        <f t="shared" si="7"/>
        <v>1</v>
      </c>
      <c r="V243" t="str">
        <f>+VLOOKUP(F243,MaestraLP3[[#All],[CÓDIGO]:[UMV]],8,0)</f>
        <v>TAZA ESPRESSO CORONA LAVAZZA</v>
      </c>
    </row>
    <row r="244" spans="1:22" x14ac:dyDescent="0.35">
      <c r="A244" t="s">
        <v>3181</v>
      </c>
      <c r="B244">
        <v>2000</v>
      </c>
      <c r="D244" s="59" t="s">
        <v>3162</v>
      </c>
      <c r="F244" s="39">
        <v>104510260</v>
      </c>
      <c r="H244" s="60">
        <v>18500</v>
      </c>
      <c r="I244" t="s">
        <v>3182</v>
      </c>
      <c r="J244">
        <v>1</v>
      </c>
      <c r="K244" s="50" t="s">
        <v>49</v>
      </c>
      <c r="L244" t="s">
        <v>4724</v>
      </c>
      <c r="M244" t="s">
        <v>4725</v>
      </c>
      <c r="N244" s="39" t="s">
        <v>276</v>
      </c>
      <c r="O244" t="str">
        <f>+VLOOKUP(F244,'BD LP'!B:C,2,0)</f>
        <v>104510260-C12</v>
      </c>
      <c r="Q244" t="str">
        <f>+VLOOKUP(F244,'BD LP'!B:K,10,0)</f>
        <v>UN</v>
      </c>
      <c r="R244" s="44" t="b">
        <f t="shared" si="8"/>
        <v>0</v>
      </c>
      <c r="S244">
        <f>+VLOOKUP(F244,'[1]BD MES'!$D$2:$K$1048576,8,0)</f>
        <v>12</v>
      </c>
      <c r="T244" t="b">
        <f t="shared" si="7"/>
        <v>0</v>
      </c>
      <c r="V244" t="str">
        <f>+VLOOKUP(F244,MaestraLP3[[#All],[CÓDIGO]:[UMV]],8,0)</f>
        <v>TAZA ESPRESSO LAVAZZA</v>
      </c>
    </row>
    <row r="245" spans="1:22" x14ac:dyDescent="0.35">
      <c r="A245" t="s">
        <v>3181</v>
      </c>
      <c r="B245">
        <v>2000</v>
      </c>
      <c r="D245" s="59" t="s">
        <v>3162</v>
      </c>
      <c r="F245" s="39">
        <v>104543990</v>
      </c>
      <c r="H245" s="60">
        <v>26000</v>
      </c>
      <c r="I245" t="s">
        <v>3182</v>
      </c>
      <c r="J245">
        <v>1</v>
      </c>
      <c r="K245" s="50" t="s">
        <v>49</v>
      </c>
      <c r="L245" t="s">
        <v>4724</v>
      </c>
      <c r="M245" t="s">
        <v>4725</v>
      </c>
      <c r="N245" s="39" t="s">
        <v>276</v>
      </c>
      <c r="O245" t="str">
        <f>+VLOOKUP(F245,'BD LP'!B:C,2,0)</f>
        <v>104543990-C12</v>
      </c>
      <c r="Q245" t="str">
        <f>+VLOOKUP(F245,'BD LP'!B:K,10,0)</f>
        <v>UN</v>
      </c>
      <c r="R245" s="44" t="b">
        <f t="shared" si="8"/>
        <v>0</v>
      </c>
      <c r="S245">
        <f>+VLOOKUP(F245,'[1]BD MES'!$D$2:$K$1048576,8,0)</f>
        <v>12</v>
      </c>
      <c r="T245" t="b">
        <f t="shared" si="7"/>
        <v>0</v>
      </c>
      <c r="U245" s="44"/>
      <c r="V245" s="44" t="str">
        <f>+VLOOKUP(F245,MaestraLP3[[#All],[CÓDIGO]:[UMV]],8,0)</f>
        <v>TAZA ESPRESSO PREMIUM</v>
      </c>
    </row>
    <row r="246" spans="1:22" x14ac:dyDescent="0.35">
      <c r="A246" t="s">
        <v>3181</v>
      </c>
      <c r="B246">
        <v>2000</v>
      </c>
      <c r="D246" s="59" t="s">
        <v>3162</v>
      </c>
      <c r="F246" s="39">
        <v>104518190</v>
      </c>
      <c r="H246" s="60">
        <v>31000</v>
      </c>
      <c r="I246" t="s">
        <v>3182</v>
      </c>
      <c r="J246">
        <v>1</v>
      </c>
      <c r="K246" s="50" t="s">
        <v>57</v>
      </c>
      <c r="L246" t="s">
        <v>4724</v>
      </c>
      <c r="M246" t="s">
        <v>4725</v>
      </c>
      <c r="N246" s="39" t="s">
        <v>276</v>
      </c>
      <c r="O246" t="str">
        <f>+VLOOKUP(F246,'BD LP'!B:C,2,0)</f>
        <v>104518190-C06</v>
      </c>
      <c r="Q246" t="str">
        <f>+VLOOKUP(F246,'BD LP'!B:K,10,0)</f>
        <v>UN</v>
      </c>
      <c r="R246" s="44" t="b">
        <f t="shared" si="8"/>
        <v>0</v>
      </c>
      <c r="S246">
        <f>+VLOOKUP(F246,'[1]BD MES'!$D$2:$K$1048576,8,0)</f>
        <v>6</v>
      </c>
      <c r="T246" t="b">
        <f t="shared" si="7"/>
        <v>0</v>
      </c>
      <c r="V246" t="str">
        <f>+VLOOKUP(F246,MaestraLP3[[#All],[CÓDIGO]:[UMV]],8,0)</f>
        <v>TAZA Y PLATO AMERICANO PREMIUM LAVAZZA</v>
      </c>
    </row>
    <row r="247" spans="1:22" x14ac:dyDescent="0.35">
      <c r="A247" t="s">
        <v>3181</v>
      </c>
      <c r="B247">
        <v>2000</v>
      </c>
      <c r="D247" s="59" t="s">
        <v>3162</v>
      </c>
      <c r="F247" s="39">
        <v>201300001</v>
      </c>
      <c r="H247" s="60">
        <v>65000</v>
      </c>
      <c r="I247" t="s">
        <v>3182</v>
      </c>
      <c r="J247">
        <v>10</v>
      </c>
      <c r="K247" s="50" t="s">
        <v>50</v>
      </c>
      <c r="L247" t="s">
        <v>4724</v>
      </c>
      <c r="M247" t="s">
        <v>4725</v>
      </c>
      <c r="N247" s="39" t="s">
        <v>276</v>
      </c>
      <c r="O247" t="str">
        <f>+VLOOKUP(F247,'BD LP'!B:C,2,0)</f>
        <v>201300001-C10</v>
      </c>
      <c r="Q247" t="str">
        <f>+VLOOKUP(F247,'BD LP'!B:K,10,0)</f>
        <v>UN</v>
      </c>
      <c r="R247" t="b">
        <f t="shared" si="8"/>
        <v>1</v>
      </c>
      <c r="S247">
        <f>+VLOOKUP(F247,'[1]BD MES'!$D$2:$K$1048576,8,0)</f>
        <v>10</v>
      </c>
      <c r="T247" t="b">
        <f t="shared" si="7"/>
        <v>1</v>
      </c>
      <c r="V247" t="str">
        <f>+VLOOKUP(F247,MaestraLP3[[#All],[CÓDIGO]:[UMV]],8,0)</f>
        <v>CAFE ENTERO COPACABANA ROBUSTA 500 g</v>
      </c>
    </row>
    <row r="248" spans="1:22" x14ac:dyDescent="0.35">
      <c r="A248" t="s">
        <v>3181</v>
      </c>
      <c r="B248">
        <v>2000</v>
      </c>
      <c r="D248" s="59" t="s">
        <v>3162</v>
      </c>
      <c r="F248" s="39">
        <v>104560910</v>
      </c>
      <c r="H248" s="60">
        <v>150756</v>
      </c>
      <c r="I248" t="s">
        <v>3182</v>
      </c>
      <c r="J248">
        <v>6</v>
      </c>
      <c r="K248" s="50" t="s">
        <v>50</v>
      </c>
      <c r="L248" t="s">
        <v>4724</v>
      </c>
      <c r="M248" t="s">
        <v>4725</v>
      </c>
      <c r="N248" s="39" t="s">
        <v>276</v>
      </c>
      <c r="O248" t="str">
        <f>+VLOOKUP(F248,'BD LP'!B:C,2,0)</f>
        <v>104560910-C06</v>
      </c>
      <c r="Q248" t="str">
        <f>+VLOOKUP(F248,'BD LP'!B:K,10,0)</f>
        <v>UN</v>
      </c>
      <c r="R248" t="b">
        <f t="shared" si="8"/>
        <v>1</v>
      </c>
      <c r="S248">
        <f>+VLOOKUP(F248,'[1]BD MES'!$D$2:$K$1048576,8,0)</f>
        <v>6</v>
      </c>
      <c r="T248" t="b">
        <f t="shared" si="7"/>
        <v>1</v>
      </c>
      <c r="V248" t="str">
        <f>+VLOOKUP(F248,MaestraLP3[[#All],[CÓDIGO]:[UMV]],8,0)</f>
        <v>CAFE ENTERO CREMA Y AROMA LAVAZZA 1 kg</v>
      </c>
    </row>
    <row r="249" spans="1:22" x14ac:dyDescent="0.35">
      <c r="A249" t="s">
        <v>3181</v>
      </c>
      <c r="B249">
        <v>2000</v>
      </c>
      <c r="D249" s="59" t="s">
        <v>3162</v>
      </c>
      <c r="F249" s="39">
        <v>104500330</v>
      </c>
      <c r="H249" s="60">
        <v>123528</v>
      </c>
      <c r="I249" t="s">
        <v>3182</v>
      </c>
      <c r="J249">
        <v>6</v>
      </c>
      <c r="K249" s="50" t="s">
        <v>50</v>
      </c>
      <c r="L249" t="s">
        <v>4724</v>
      </c>
      <c r="M249" t="s">
        <v>4725</v>
      </c>
      <c r="N249" s="39" t="s">
        <v>276</v>
      </c>
      <c r="O249" t="str">
        <f>+VLOOKUP(F249,'BD LP'!B:C,2,0)</f>
        <v>104500330-C06</v>
      </c>
      <c r="Q249" t="str">
        <f>+VLOOKUP(F249,'BD LP'!B:K,10,0)</f>
        <v>UN</v>
      </c>
      <c r="R249" t="b">
        <f t="shared" si="8"/>
        <v>1</v>
      </c>
      <c r="S249">
        <f>+VLOOKUP(F249,'[1]BD MES'!$D$2:$K$1048576,8,0)</f>
        <v>6</v>
      </c>
      <c r="T249" t="b">
        <f t="shared" si="7"/>
        <v>1</v>
      </c>
      <c r="V249" t="str">
        <f>+VLOOKUP(F249,MaestraLP3[[#All],[CÓDIGO]:[UMV]],8,0)</f>
        <v>CAFE ENTERO FILTRO CLASICO LAVAZZA 1 kg</v>
      </c>
    </row>
    <row r="250" spans="1:22" x14ac:dyDescent="0.35">
      <c r="A250" t="s">
        <v>3181</v>
      </c>
      <c r="B250">
        <v>2000</v>
      </c>
      <c r="D250" s="59" t="s">
        <v>3162</v>
      </c>
      <c r="F250" s="39">
        <v>104514810</v>
      </c>
      <c r="H250" s="60">
        <v>115464</v>
      </c>
      <c r="I250" t="s">
        <v>3182</v>
      </c>
      <c r="J250">
        <v>6</v>
      </c>
      <c r="K250" s="50" t="s">
        <v>50</v>
      </c>
      <c r="L250" t="s">
        <v>4724</v>
      </c>
      <c r="M250" t="s">
        <v>4725</v>
      </c>
      <c r="N250" s="39" t="s">
        <v>276</v>
      </c>
      <c r="O250" t="str">
        <f>+VLOOKUP(F250,'BD LP'!B:C,2,0)</f>
        <v>104514810-C06</v>
      </c>
      <c r="Q250" t="str">
        <f>+VLOOKUP(F250,'BD LP'!B:K,10,0)</f>
        <v>UN</v>
      </c>
      <c r="R250" t="b">
        <f t="shared" si="8"/>
        <v>1</v>
      </c>
      <c r="S250">
        <f>+VLOOKUP(F250,'[1]BD MES'!$D$2:$K$1048576,8,0)</f>
        <v>6</v>
      </c>
      <c r="T250" t="b">
        <f t="shared" si="7"/>
        <v>1</v>
      </c>
      <c r="V250" t="str">
        <f>+VLOOKUP(F250,MaestraLP3[[#All],[CÓDIGO]:[UMV]],8,0)</f>
        <v>CAFE ENTERO GUSTO FORTE LAVAZZA 1 kg</v>
      </c>
    </row>
    <row r="251" spans="1:22" x14ac:dyDescent="0.35">
      <c r="A251" t="s">
        <v>3181</v>
      </c>
      <c r="B251">
        <v>2000</v>
      </c>
      <c r="D251" s="59" t="s">
        <v>3162</v>
      </c>
      <c r="F251" s="39">
        <v>104524660</v>
      </c>
      <c r="H251" s="60">
        <v>160842</v>
      </c>
      <c r="I251" t="s">
        <v>3182</v>
      </c>
      <c r="J251">
        <v>6</v>
      </c>
      <c r="K251" s="50" t="s">
        <v>50</v>
      </c>
      <c r="L251" t="s">
        <v>4724</v>
      </c>
      <c r="M251" t="s">
        <v>4725</v>
      </c>
      <c r="N251" s="39" t="s">
        <v>276</v>
      </c>
      <c r="O251" t="str">
        <f>+VLOOKUP(F251,'BD LP'!B:C,2,0)</f>
        <v>104524660-C06</v>
      </c>
      <c r="Q251" t="str">
        <f>+VLOOKUP(F251,'BD LP'!B:K,10,0)</f>
        <v>UN</v>
      </c>
      <c r="R251" t="b">
        <f t="shared" si="8"/>
        <v>1</v>
      </c>
      <c r="S251">
        <f>+VLOOKUP(F251,'[1]BD MES'!$D$2:$K$1048576,8,0)</f>
        <v>6</v>
      </c>
      <c r="T251" t="b">
        <f t="shared" si="7"/>
        <v>1</v>
      </c>
      <c r="V251" t="str">
        <f>+VLOOKUP(F251,MaestraLP3[[#All],[CÓDIGO]:[UMV]],8,0)</f>
        <v>CAFE ENTERO TIERRA SEL LAVAZZA 1 kg</v>
      </c>
    </row>
    <row r="252" spans="1:22" x14ac:dyDescent="0.35">
      <c r="A252" t="s">
        <v>3181</v>
      </c>
      <c r="B252">
        <v>2000</v>
      </c>
      <c r="D252" s="59" t="s">
        <v>3162</v>
      </c>
      <c r="F252" s="39">
        <v>104519130</v>
      </c>
      <c r="H252" s="60">
        <v>175968</v>
      </c>
      <c r="I252" t="s">
        <v>3182</v>
      </c>
      <c r="J252">
        <v>6</v>
      </c>
      <c r="K252" s="50" t="s">
        <v>50</v>
      </c>
      <c r="L252" t="s">
        <v>4724</v>
      </c>
      <c r="M252" t="s">
        <v>4725</v>
      </c>
      <c r="N252" s="39" t="s">
        <v>276</v>
      </c>
      <c r="O252" t="str">
        <f>+VLOOKUP(F252,'BD LP'!B:C,2,0)</f>
        <v>104519130-C06</v>
      </c>
      <c r="Q252" t="str">
        <f>+VLOOKUP(F252,'BD LP'!B:K,10,0)</f>
        <v>UN</v>
      </c>
      <c r="R252" t="b">
        <f t="shared" si="8"/>
        <v>1</v>
      </c>
      <c r="S252">
        <f>+VLOOKUP(F252,'[1]BD MES'!$D$2:$K$1048576,8,0)</f>
        <v>6</v>
      </c>
      <c r="T252" t="b">
        <f t="shared" si="7"/>
        <v>1</v>
      </c>
      <c r="V252" t="str">
        <f>+VLOOKUP(F252,MaestraLP3[[#All],[CÓDIGO]:[UMV]],8,0)</f>
        <v>CAFE ORGANICO HUMECO LAVAZZA 1 KG</v>
      </c>
    </row>
    <row r="253" spans="1:22" x14ac:dyDescent="0.35">
      <c r="A253" t="s">
        <v>3181</v>
      </c>
      <c r="B253">
        <v>2000</v>
      </c>
      <c r="D253" s="59" t="s">
        <v>3162</v>
      </c>
      <c r="F253" s="39">
        <v>104543070</v>
      </c>
      <c r="H253" s="60">
        <v>70488</v>
      </c>
      <c r="I253" t="s">
        <v>3182</v>
      </c>
      <c r="J253">
        <v>12</v>
      </c>
      <c r="K253" s="50" t="s">
        <v>50</v>
      </c>
      <c r="L253" t="s">
        <v>4724</v>
      </c>
      <c r="M253" t="s">
        <v>4725</v>
      </c>
      <c r="N253" s="39" t="s">
        <v>276</v>
      </c>
      <c r="O253" t="str">
        <f>+VLOOKUP(F253,'BD LP'!B:C,2,0)</f>
        <v>104543070-C12</v>
      </c>
      <c r="Q253" t="str">
        <f>+VLOOKUP(F253,'BD LP'!B:K,10,0)</f>
        <v>UN</v>
      </c>
      <c r="R253" t="b">
        <f t="shared" si="8"/>
        <v>1</v>
      </c>
      <c r="S253">
        <f>+VLOOKUP(F253,'[1]BD MES'!$D$2:$K$1048576,8,0)</f>
        <v>12</v>
      </c>
      <c r="T253" t="b">
        <f t="shared" si="7"/>
        <v>1</v>
      </c>
      <c r="V253" t="str">
        <f>+VLOOKUP(F253,MaestraLP3[[#All],[CÓDIGO]:[UMV]],8,0)</f>
        <v>CAFÉ MOL FILTRO CLASICO LAVAZZA 226 G</v>
      </c>
    </row>
    <row r="254" spans="1:22" x14ac:dyDescent="0.35">
      <c r="A254" t="s">
        <v>3181</v>
      </c>
      <c r="B254">
        <v>2000</v>
      </c>
      <c r="D254" s="59" t="s">
        <v>3162</v>
      </c>
      <c r="F254" s="39">
        <v>201300003</v>
      </c>
      <c r="H254" s="60">
        <v>70000</v>
      </c>
      <c r="I254" t="s">
        <v>3182</v>
      </c>
      <c r="J254">
        <v>10</v>
      </c>
      <c r="K254" s="50" t="s">
        <v>50</v>
      </c>
      <c r="L254" t="s">
        <v>4724</v>
      </c>
      <c r="M254" t="s">
        <v>4725</v>
      </c>
      <c r="N254" s="39" t="s">
        <v>276</v>
      </c>
      <c r="O254" t="str">
        <f>+VLOOKUP(F254,'BD LP'!B:C,2,0)</f>
        <v>201300003-C10</v>
      </c>
      <c r="Q254" t="str">
        <f>+VLOOKUP(F254,'BD LP'!B:K,10,0)</f>
        <v>UN</v>
      </c>
      <c r="R254" t="b">
        <f t="shared" si="8"/>
        <v>1</v>
      </c>
      <c r="S254">
        <f>+VLOOKUP(F254,'[1]BD MES'!$D$2:$K$1048576,8,0)</f>
        <v>10</v>
      </c>
      <c r="T254" t="b">
        <f t="shared" si="7"/>
        <v>1</v>
      </c>
      <c r="V254" t="str">
        <f>+VLOOKUP(F254,MaestraLP3[[#All],[CÓDIGO]:[UMV]],8,0)</f>
        <v>CAFE MOLIDO COPACABANA ROBUSTA 500 g</v>
      </c>
    </row>
    <row r="255" spans="1:22" x14ac:dyDescent="0.35">
      <c r="A255" t="s">
        <v>3181</v>
      </c>
      <c r="B255">
        <v>2000</v>
      </c>
      <c r="D255" s="59" t="s">
        <v>3162</v>
      </c>
      <c r="F255" s="39">
        <v>101600080</v>
      </c>
      <c r="H255" s="60">
        <v>31030</v>
      </c>
      <c r="I255" t="s">
        <v>3182</v>
      </c>
      <c r="J255">
        <v>6</v>
      </c>
      <c r="K255" s="50" t="s">
        <v>50</v>
      </c>
      <c r="L255" t="s">
        <v>4724</v>
      </c>
      <c r="M255" t="s">
        <v>4725</v>
      </c>
      <c r="N255" s="39" t="s">
        <v>276</v>
      </c>
      <c r="O255" t="str">
        <f>+VLOOKUP(F255,'BD LP'!B:C,2,0)</f>
        <v>101600080-C06</v>
      </c>
      <c r="Q255" t="str">
        <f>+VLOOKUP(F255,'BD LP'!B:K,10,0)</f>
        <v>UN</v>
      </c>
      <c r="R255" t="b">
        <f t="shared" si="8"/>
        <v>1</v>
      </c>
      <c r="S255">
        <f>+VLOOKUP(F255,'[1]BD MES'!$D$2:$K$1048576,8,0)</f>
        <v>6</v>
      </c>
      <c r="T255" t="b">
        <f t="shared" si="7"/>
        <v>1</v>
      </c>
      <c r="V255" t="str">
        <f>+VLOOKUP(F255,MaestraLP3[[#All],[CÓDIGO]:[UMV]],8,0)</f>
        <v>CAFE PRONTISSIMO INTEN LATA LAVAZZA 95 g</v>
      </c>
    </row>
    <row r="256" spans="1:22" x14ac:dyDescent="0.35">
      <c r="A256" t="s">
        <v>3181</v>
      </c>
      <c r="B256">
        <v>2000</v>
      </c>
      <c r="D256" s="59" t="s">
        <v>3162</v>
      </c>
      <c r="F256" s="39">
        <v>104521140</v>
      </c>
      <c r="H256" s="60">
        <v>29700</v>
      </c>
      <c r="I256" t="s">
        <v>3182</v>
      </c>
      <c r="J256">
        <v>180</v>
      </c>
      <c r="K256" s="50" t="s">
        <v>50</v>
      </c>
      <c r="L256" t="s">
        <v>4724</v>
      </c>
      <c r="M256" t="s">
        <v>4725</v>
      </c>
      <c r="N256" s="39" t="s">
        <v>276</v>
      </c>
      <c r="O256" t="str">
        <f>+VLOOKUP(F256,'BD LP'!B:C,2,0)</f>
        <v>104521140-Z80</v>
      </c>
      <c r="Q256" t="str">
        <f>+VLOOKUP(F256,'BD LP'!B:K,10,0)</f>
        <v>UN</v>
      </c>
      <c r="R256" t="b">
        <f t="shared" si="8"/>
        <v>1</v>
      </c>
      <c r="S256">
        <f>+VLOOKUP(F256,'[1]BD MES'!$D$2:$K$1048576,8,0)</f>
        <v>180</v>
      </c>
      <c r="T256" t="b">
        <f t="shared" si="7"/>
        <v>1</v>
      </c>
      <c r="V256" t="str">
        <f>+VLOOKUP(F256,MaestraLP3[[#All],[CÓDIGO]:[UMV]],8,0)</f>
        <v>CAFE STICK NESCAFE 1,8 g</v>
      </c>
    </row>
    <row r="257" spans="1:22" x14ac:dyDescent="0.35">
      <c r="A257" t="s">
        <v>3181</v>
      </c>
      <c r="B257">
        <v>2000</v>
      </c>
      <c r="D257" s="59" t="s">
        <v>3162</v>
      </c>
      <c r="F257" s="39">
        <v>150001266</v>
      </c>
      <c r="H257" s="60">
        <v>230000</v>
      </c>
      <c r="I257" t="s">
        <v>3182</v>
      </c>
      <c r="J257">
        <v>12</v>
      </c>
      <c r="K257" s="50" t="s">
        <v>50</v>
      </c>
      <c r="L257" t="s">
        <v>4724</v>
      </c>
      <c r="M257" t="s">
        <v>4725</v>
      </c>
      <c r="N257" s="39" t="s">
        <v>276</v>
      </c>
      <c r="O257" t="str">
        <f>+VLOOKUP(F257,'BD LP'!B:C,2,0)</f>
        <v>150001266-C12</v>
      </c>
      <c r="Q257" t="str">
        <f>+VLOOKUP(F257,'BD LP'!B:K,10,0)</f>
        <v>UN</v>
      </c>
      <c r="R257" t="b">
        <f t="shared" si="8"/>
        <v>1</v>
      </c>
      <c r="S257">
        <f>+VLOOKUP(F257,'[1]BD MES'!$D$2:$K$1048576,8,0)</f>
        <v>12</v>
      </c>
      <c r="T257" t="b">
        <f t="shared" ref="T257:T320" si="9">+S257=J257</f>
        <v>1</v>
      </c>
      <c r="V257" t="str">
        <f>+VLOOKUP(F257,MaestraLP3[[#All],[CÓDIGO]:[UMV]],8,0)</f>
        <v>CAFE TRADICION GRANULADO NESCAFE 420 g</v>
      </c>
    </row>
    <row r="258" spans="1:22" x14ac:dyDescent="0.35">
      <c r="A258" t="s">
        <v>3181</v>
      </c>
      <c r="B258">
        <v>2000</v>
      </c>
      <c r="D258" s="59" t="s">
        <v>3162</v>
      </c>
      <c r="F258" s="39">
        <v>150000829</v>
      </c>
      <c r="H258" s="60">
        <v>77000</v>
      </c>
      <c r="I258" t="s">
        <v>3182</v>
      </c>
      <c r="J258">
        <v>6</v>
      </c>
      <c r="K258" s="50" t="s">
        <v>50</v>
      </c>
      <c r="L258" t="s">
        <v>4724</v>
      </c>
      <c r="M258" t="s">
        <v>4725</v>
      </c>
      <c r="N258" s="39" t="s">
        <v>276</v>
      </c>
      <c r="O258" t="str">
        <f>+VLOOKUP(F258,'BD LP'!B:C,2,0)</f>
        <v>150000829-C06</v>
      </c>
      <c r="Q258" t="str">
        <f>+VLOOKUP(F258,'BD LP'!B:K,10,0)</f>
        <v>UN</v>
      </c>
      <c r="R258" t="b">
        <f t="shared" si="8"/>
        <v>1</v>
      </c>
      <c r="S258">
        <f>+VLOOKUP(F258,'[1]BD MES'!$D$2:$K$1048576,8,0)</f>
        <v>6</v>
      </c>
      <c r="T258" t="b">
        <f t="shared" si="9"/>
        <v>1</v>
      </c>
      <c r="V258" t="str">
        <f>+VLOOKUP(F258,MaestraLP3[[#All],[CÓDIGO]:[UMV]],8,0)</f>
        <v>CAFE TRADICIONAL CRUZEIRO 500 g</v>
      </c>
    </row>
    <row r="259" spans="1:22" x14ac:dyDescent="0.35">
      <c r="A259" t="s">
        <v>3181</v>
      </c>
      <c r="B259">
        <v>2000</v>
      </c>
      <c r="D259" s="59" t="s">
        <v>3162</v>
      </c>
      <c r="F259" s="39">
        <v>104520910</v>
      </c>
      <c r="H259" s="60">
        <v>76000</v>
      </c>
      <c r="I259" t="s">
        <v>3182</v>
      </c>
      <c r="J259">
        <v>160</v>
      </c>
      <c r="K259" s="50" t="s">
        <v>50</v>
      </c>
      <c r="L259" t="s">
        <v>4724</v>
      </c>
      <c r="M259" t="s">
        <v>4725</v>
      </c>
      <c r="N259" s="39" t="s">
        <v>276</v>
      </c>
      <c r="O259" t="str">
        <f>+VLOOKUP(F259,'BD LP'!B:C,2,0)</f>
        <v>104520910-Z60</v>
      </c>
      <c r="Q259" t="str">
        <f>+VLOOKUP(F259,'BD LP'!B:K,10,0)</f>
        <v>UN</v>
      </c>
      <c r="R259" t="b">
        <f t="shared" si="8"/>
        <v>1</v>
      </c>
      <c r="S259">
        <f>+VLOOKUP(F259,'[1]BD MES'!$D$2:$K$1048576,8,0)</f>
        <v>160</v>
      </c>
      <c r="T259" t="b">
        <f t="shared" si="9"/>
        <v>1</v>
      </c>
      <c r="V259" t="str">
        <f>+VLOOKUP(F259,MaestraLP3[[#All],[CÓDIGO]:[UMV]],8,0)</f>
        <v>CAFE MOL ESPRESSO DESCAF LAVAZZA POD 8 g</v>
      </c>
    </row>
    <row r="260" spans="1:22" x14ac:dyDescent="0.35">
      <c r="A260" t="s">
        <v>3181</v>
      </c>
      <c r="B260">
        <v>2000</v>
      </c>
      <c r="D260" s="59" t="s">
        <v>3162</v>
      </c>
      <c r="F260" s="39">
        <v>104502460</v>
      </c>
      <c r="H260" s="60">
        <v>27000</v>
      </c>
      <c r="I260" t="s">
        <v>3182</v>
      </c>
      <c r="J260">
        <v>50</v>
      </c>
      <c r="K260" s="50" t="s">
        <v>50</v>
      </c>
      <c r="L260" t="s">
        <v>4724</v>
      </c>
      <c r="M260" t="s">
        <v>4725</v>
      </c>
      <c r="N260" s="39" t="s">
        <v>276</v>
      </c>
      <c r="O260" t="str">
        <f>+VLOOKUP(F260,'BD LP'!B:C,2,0)</f>
        <v>104502460-C50</v>
      </c>
      <c r="Q260" t="str">
        <f>+VLOOKUP(F260,'BD LP'!B:K,10,0)</f>
        <v>UN</v>
      </c>
      <c r="R260" t="b">
        <f t="shared" si="8"/>
        <v>1</v>
      </c>
      <c r="S260">
        <f>+VLOOKUP(F260,'[1]BD MES'!$D$2:$K$1048576,8,0)</f>
        <v>50</v>
      </c>
      <c r="T260" t="b">
        <f t="shared" si="9"/>
        <v>1</v>
      </c>
      <c r="V260" t="str">
        <f>+VLOOKUP(F260,MaestraLP3[[#All],[CÓDIGO]:[UMV]],8,0)</f>
        <v>CAPSULA BIANCA LAVAZZA</v>
      </c>
    </row>
    <row r="261" spans="1:22" x14ac:dyDescent="0.35">
      <c r="A261" t="s">
        <v>3181</v>
      </c>
      <c r="B261">
        <v>2000</v>
      </c>
      <c r="D261" s="59" t="s">
        <v>3162</v>
      </c>
      <c r="F261" s="39">
        <v>104529480</v>
      </c>
      <c r="H261" s="60">
        <v>38800</v>
      </c>
      <c r="I261" t="s">
        <v>3182</v>
      </c>
      <c r="J261">
        <v>100</v>
      </c>
      <c r="K261" s="50" t="s">
        <v>50</v>
      </c>
      <c r="L261" t="s">
        <v>4724</v>
      </c>
      <c r="M261" t="s">
        <v>4725</v>
      </c>
      <c r="N261" s="39" t="s">
        <v>276</v>
      </c>
      <c r="O261" t="str">
        <f>+VLOOKUP(F261,'BD LP'!B:C,2,0)</f>
        <v>104529480-Z00</v>
      </c>
      <c r="Q261" t="str">
        <f>+VLOOKUP(F261,'BD LP'!B:K,10,0)</f>
        <v>UN</v>
      </c>
      <c r="R261" t="b">
        <f t="shared" si="8"/>
        <v>1</v>
      </c>
      <c r="S261">
        <f>+VLOOKUP(F261,'[1]BD MES'!$D$2:$K$1048576,8,0)</f>
        <v>100</v>
      </c>
      <c r="T261" t="b">
        <f t="shared" si="9"/>
        <v>1</v>
      </c>
      <c r="V261" t="str">
        <f>+VLOOKUP(F261,MaestraLP3[[#All],[CÓDIGO]:[UMV]],8,0)</f>
        <v>CAPSULA BLUE GRAN ESPRESSO DARK ROAST 8g</v>
      </c>
    </row>
    <row r="262" spans="1:22" x14ac:dyDescent="0.35">
      <c r="A262" t="s">
        <v>3181</v>
      </c>
      <c r="B262">
        <v>2000</v>
      </c>
      <c r="D262" s="59" t="s">
        <v>3162</v>
      </c>
      <c r="F262" s="39">
        <v>104521030</v>
      </c>
      <c r="H262" s="60">
        <v>38800</v>
      </c>
      <c r="I262" t="s">
        <v>3182</v>
      </c>
      <c r="J262">
        <v>100</v>
      </c>
      <c r="K262" s="50" t="s">
        <v>50</v>
      </c>
      <c r="L262" t="s">
        <v>4724</v>
      </c>
      <c r="M262" t="s">
        <v>4725</v>
      </c>
      <c r="N262" s="39" t="s">
        <v>276</v>
      </c>
      <c r="O262" t="str">
        <f>+VLOOKUP(F262,'BD LP'!B:C,2,0)</f>
        <v>104521030-Z00</v>
      </c>
      <c r="Q262" t="str">
        <f>+VLOOKUP(F262,'BD LP'!B:K,10,0)</f>
        <v>UN</v>
      </c>
      <c r="R262" t="b">
        <f t="shared" si="8"/>
        <v>1</v>
      </c>
      <c r="S262">
        <f>+VLOOKUP(F262,'[1]BD MES'!$D$2:$K$1048576,8,0)</f>
        <v>100</v>
      </c>
      <c r="T262" t="b">
        <f t="shared" si="9"/>
        <v>1</v>
      </c>
      <c r="V262" t="str">
        <f>+VLOOKUP(F262,MaestraLP3[[#All],[CÓDIGO]:[UMV]],8,0)</f>
        <v>CAPSULA DESCAFEINADO LAVAZZA 8 g</v>
      </c>
    </row>
    <row r="263" spans="1:22" x14ac:dyDescent="0.35">
      <c r="A263" t="s">
        <v>3181</v>
      </c>
      <c r="B263">
        <v>2000</v>
      </c>
      <c r="D263" s="59" t="s">
        <v>3162</v>
      </c>
      <c r="F263" s="39">
        <v>104523790</v>
      </c>
      <c r="H263" s="60">
        <v>63000</v>
      </c>
      <c r="I263" t="s">
        <v>3182</v>
      </c>
      <c r="J263">
        <v>100</v>
      </c>
      <c r="K263" s="50" t="s">
        <v>50</v>
      </c>
      <c r="L263" t="s">
        <v>4724</v>
      </c>
      <c r="M263" t="s">
        <v>4725</v>
      </c>
      <c r="N263" s="39" t="s">
        <v>276</v>
      </c>
      <c r="O263" t="str">
        <f>+VLOOKUP(F263,'BD LP'!B:C,2,0)</f>
        <v>104523790-Z00</v>
      </c>
      <c r="Q263" t="str">
        <f>+VLOOKUP(F263,'BD LP'!B:K,10,0)</f>
        <v>UN</v>
      </c>
      <c r="R263" t="b">
        <f t="shared" si="8"/>
        <v>1</v>
      </c>
      <c r="S263">
        <f>+VLOOKUP(F263,'[1]BD MES'!$D$2:$K$1048576,8,0)</f>
        <v>100</v>
      </c>
      <c r="T263" t="b">
        <f t="shared" si="9"/>
        <v>1</v>
      </c>
      <c r="V263" t="str">
        <f>+VLOOKUP(F263,MaestraLP3[[#All],[CÓDIGO]:[UMV]],8,0)</f>
        <v>CAPSULA DOBLE ESP GOLD SEL LAVAZZA 16 g</v>
      </c>
    </row>
    <row r="264" spans="1:22" x14ac:dyDescent="0.35">
      <c r="A264" t="s">
        <v>3181</v>
      </c>
      <c r="B264">
        <v>2000</v>
      </c>
      <c r="D264" s="59" t="s">
        <v>3162</v>
      </c>
      <c r="F264" s="39">
        <v>104523840</v>
      </c>
      <c r="H264" s="60">
        <v>63000</v>
      </c>
      <c r="I264" t="s">
        <v>3182</v>
      </c>
      <c r="J264">
        <v>100</v>
      </c>
      <c r="K264" s="50" t="s">
        <v>50</v>
      </c>
      <c r="L264" t="s">
        <v>4724</v>
      </c>
      <c r="M264" t="s">
        <v>4725</v>
      </c>
      <c r="N264" s="39" t="s">
        <v>276</v>
      </c>
      <c r="O264" t="str">
        <f>+VLOOKUP(F264,'BD LP'!B:C,2,0)</f>
        <v>104523840-Z00</v>
      </c>
      <c r="Q264" t="str">
        <f>+VLOOKUP(F264,'BD LP'!B:K,10,0)</f>
        <v>UN</v>
      </c>
      <c r="R264" t="b">
        <f t="shared" si="8"/>
        <v>1</v>
      </c>
      <c r="S264">
        <f>+VLOOKUP(F264,'[1]BD MES'!$D$2:$K$1048576,8,0)</f>
        <v>100</v>
      </c>
      <c r="T264" t="b">
        <f t="shared" si="9"/>
        <v>1</v>
      </c>
      <c r="V264" t="str">
        <f>+VLOOKUP(F264,MaestraLP3[[#All],[CÓDIGO]:[UMV]],8,0)</f>
        <v>CAPSULA DOBLE ESP TOP CLASS LAVAZZA 16 g</v>
      </c>
    </row>
    <row r="265" spans="1:22" x14ac:dyDescent="0.35">
      <c r="A265" t="s">
        <v>3181</v>
      </c>
      <c r="B265">
        <v>2000</v>
      </c>
      <c r="D265" s="59" t="s">
        <v>3162</v>
      </c>
      <c r="F265" s="39">
        <v>104523810</v>
      </c>
      <c r="H265" s="60">
        <v>63000</v>
      </c>
      <c r="I265" t="s">
        <v>3182</v>
      </c>
      <c r="J265">
        <v>100</v>
      </c>
      <c r="K265" s="50" t="s">
        <v>50</v>
      </c>
      <c r="L265" t="s">
        <v>4724</v>
      </c>
      <c r="M265" t="s">
        <v>4725</v>
      </c>
      <c r="N265" s="39" t="s">
        <v>276</v>
      </c>
      <c r="O265" t="str">
        <f>+VLOOKUP(F265,'BD LP'!B:C,2,0)</f>
        <v>104523810-Z00</v>
      </c>
      <c r="Q265" t="str">
        <f>+VLOOKUP(F265,'BD LP'!B:K,10,0)</f>
        <v>UN</v>
      </c>
      <c r="R265" t="b">
        <f t="shared" si="8"/>
        <v>1</v>
      </c>
      <c r="S265">
        <f>+VLOOKUP(F265,'[1]BD MES'!$D$2:$K$1048576,8,0)</f>
        <v>100</v>
      </c>
      <c r="T265" t="b">
        <f t="shared" si="9"/>
        <v>1</v>
      </c>
      <c r="V265" t="str">
        <f>+VLOOKUP(F265,MaestraLP3[[#All],[CÓDIGO]:[UMV]],8,0)</f>
        <v>CAPSULA DOBLE GRAN ESPRESSO LAVAZZA 16 g</v>
      </c>
    </row>
    <row r="266" spans="1:22" x14ac:dyDescent="0.35">
      <c r="A266" t="s">
        <v>3181</v>
      </c>
      <c r="B266">
        <v>2000</v>
      </c>
      <c r="D266" s="59" t="s">
        <v>3162</v>
      </c>
      <c r="F266" s="39">
        <v>104511800</v>
      </c>
      <c r="H266" s="60">
        <v>37800</v>
      </c>
      <c r="I266" t="s">
        <v>3182</v>
      </c>
      <c r="J266">
        <v>1</v>
      </c>
      <c r="K266" s="50" t="s">
        <v>149</v>
      </c>
      <c r="L266" t="s">
        <v>4724</v>
      </c>
      <c r="M266" t="s">
        <v>4725</v>
      </c>
      <c r="N266" s="39" t="s">
        <v>276</v>
      </c>
      <c r="O266" t="str">
        <f>+VLOOKUP(F266,'BD LP'!B:C,2,0)</f>
        <v>104511800-Z00</v>
      </c>
      <c r="Q266" t="str">
        <f>+VLOOKUP(F266,'BD LP'!B:K,10,0)</f>
        <v>Z00</v>
      </c>
      <c r="R266" t="b">
        <f t="shared" ref="R266:R328" si="10">+Q266=K266</f>
        <v>1</v>
      </c>
      <c r="S266">
        <f>+VLOOKUP(F266,'[1]BD MES'!$D$2:$K$1048576,8,0)</f>
        <v>1</v>
      </c>
      <c r="T266" t="b">
        <f t="shared" si="9"/>
        <v>1</v>
      </c>
      <c r="V266" t="str">
        <f>+VLOOKUP(F266,MaestraLP3[[#All],[CÓDIGO]:[UMV]],8,0)</f>
        <v>CAPSULA ESPRESSO CAFFE CREMA LAVAZZA 8 g</v>
      </c>
    </row>
    <row r="267" spans="1:22" x14ac:dyDescent="0.35">
      <c r="A267" t="s">
        <v>3181</v>
      </c>
      <c r="B267">
        <v>2000</v>
      </c>
      <c r="D267" s="59" t="s">
        <v>3162</v>
      </c>
      <c r="F267" s="39">
        <v>104523800</v>
      </c>
      <c r="H267" s="60">
        <v>37800</v>
      </c>
      <c r="I267" t="s">
        <v>3182</v>
      </c>
      <c r="J267">
        <v>100</v>
      </c>
      <c r="K267" s="50" t="s">
        <v>50</v>
      </c>
      <c r="L267" t="s">
        <v>4724</v>
      </c>
      <c r="M267" t="s">
        <v>4725</v>
      </c>
      <c r="N267" s="39" t="s">
        <v>276</v>
      </c>
      <c r="O267" t="str">
        <f>+VLOOKUP(F267,'BD LP'!B:C,2,0)</f>
        <v>104523800-Z00</v>
      </c>
      <c r="Q267" t="str">
        <f>+VLOOKUP(F267,'BD LP'!B:K,10,0)</f>
        <v>UN</v>
      </c>
      <c r="R267" t="b">
        <f t="shared" si="10"/>
        <v>1</v>
      </c>
      <c r="S267">
        <f>+VLOOKUP(F267,'[1]BD MES'!$D$2:$K$1048576,8,0)</f>
        <v>100</v>
      </c>
      <c r="T267" t="b">
        <f t="shared" si="9"/>
        <v>1</v>
      </c>
      <c r="V267" t="str">
        <f>+VLOOKUP(F267,MaestraLP3[[#All],[CÓDIGO]:[UMV]],8,0)</f>
        <v>CAPSULA ESPRESSO GOLD SELECT LAVAZZA 8 g</v>
      </c>
    </row>
    <row r="268" spans="1:22" x14ac:dyDescent="0.35">
      <c r="A268" t="s">
        <v>3181</v>
      </c>
      <c r="B268">
        <v>2000</v>
      </c>
      <c r="D268" s="59" t="s">
        <v>3162</v>
      </c>
      <c r="F268" s="39">
        <v>104511810</v>
      </c>
      <c r="H268" s="60">
        <v>37800</v>
      </c>
      <c r="I268" t="s">
        <v>3182</v>
      </c>
      <c r="J268">
        <v>1</v>
      </c>
      <c r="K268" s="50" t="s">
        <v>149</v>
      </c>
      <c r="L268" t="s">
        <v>4724</v>
      </c>
      <c r="M268" t="s">
        <v>4725</v>
      </c>
      <c r="N268" s="39" t="s">
        <v>276</v>
      </c>
      <c r="O268" t="str">
        <f>+VLOOKUP(F268,'BD LP'!B:C,2,0)</f>
        <v>104511810-Z00</v>
      </c>
      <c r="Q268" t="str">
        <f>+VLOOKUP(F268,'BD LP'!B:K,10,0)</f>
        <v>Z00</v>
      </c>
      <c r="R268" t="b">
        <f t="shared" si="10"/>
        <v>1</v>
      </c>
      <c r="S268">
        <f>+VLOOKUP(F268,'[1]BD MES'!$D$2:$K$1048576,8,0)</f>
        <v>1</v>
      </c>
      <c r="T268" t="b">
        <f t="shared" si="9"/>
        <v>1</v>
      </c>
      <c r="V268" t="str">
        <f>+VLOOKUP(F268,MaestraLP3[[#All],[CÓDIGO]:[UMV]],8,0)</f>
        <v>CAPSULA ESPRESSO ROTONDO LAVAZZA 8 g</v>
      </c>
    </row>
    <row r="269" spans="1:22" x14ac:dyDescent="0.35">
      <c r="A269" t="s">
        <v>3181</v>
      </c>
      <c r="B269">
        <v>2000</v>
      </c>
      <c r="D269" s="59" t="s">
        <v>3162</v>
      </c>
      <c r="F269" s="39">
        <v>104523830</v>
      </c>
      <c r="H269" s="60">
        <v>37800</v>
      </c>
      <c r="I269" t="s">
        <v>3182</v>
      </c>
      <c r="J269">
        <v>100</v>
      </c>
      <c r="K269" s="50" t="s">
        <v>50</v>
      </c>
      <c r="L269" t="s">
        <v>4724</v>
      </c>
      <c r="M269" t="s">
        <v>4725</v>
      </c>
      <c r="N269" s="39" t="s">
        <v>276</v>
      </c>
      <c r="O269" t="str">
        <f>+VLOOKUP(F269,'BD LP'!B:C,2,0)</f>
        <v>104523830-Z00</v>
      </c>
      <c r="Q269" t="str">
        <f>+VLOOKUP(F269,'BD LP'!B:K,10,0)</f>
        <v>UN</v>
      </c>
      <c r="R269" t="b">
        <f t="shared" si="10"/>
        <v>1</v>
      </c>
      <c r="S269">
        <f>+VLOOKUP(F269,'[1]BD MES'!$D$2:$K$1048576,8,0)</f>
        <v>100</v>
      </c>
      <c r="T269" t="b">
        <f t="shared" si="9"/>
        <v>1</v>
      </c>
      <c r="V269" t="str">
        <f>+VLOOKUP(F269,MaestraLP3[[#All],[CÓDIGO]:[UMV]],8,0)</f>
        <v>CAPSULA ESPRESSO TIERRA SEL LAVAZZA 8 g</v>
      </c>
    </row>
    <row r="270" spans="1:22" x14ac:dyDescent="0.35">
      <c r="A270" t="s">
        <v>3181</v>
      </c>
      <c r="B270">
        <v>2000</v>
      </c>
      <c r="D270" s="59" t="s">
        <v>3162</v>
      </c>
      <c r="F270" s="39">
        <v>104523850</v>
      </c>
      <c r="H270" s="60">
        <v>37800</v>
      </c>
      <c r="I270" t="s">
        <v>3182</v>
      </c>
      <c r="J270">
        <v>100</v>
      </c>
      <c r="K270" s="50" t="s">
        <v>50</v>
      </c>
      <c r="L270" t="s">
        <v>4724</v>
      </c>
      <c r="M270" t="s">
        <v>4725</v>
      </c>
      <c r="N270" s="39" t="s">
        <v>276</v>
      </c>
      <c r="O270" t="str">
        <f>+VLOOKUP(F270,'BD LP'!B:C,2,0)</f>
        <v>104523850-Z00</v>
      </c>
      <c r="Q270" t="str">
        <f>+VLOOKUP(F270,'BD LP'!B:K,10,0)</f>
        <v>UN</v>
      </c>
      <c r="R270" t="b">
        <f t="shared" si="10"/>
        <v>1</v>
      </c>
      <c r="S270">
        <f>+VLOOKUP(F270,'[1]BD MES'!$D$2:$K$1048576,8,0)</f>
        <v>100</v>
      </c>
      <c r="T270" t="b">
        <f t="shared" si="9"/>
        <v>1</v>
      </c>
      <c r="V270" t="str">
        <f>+VLOOKUP(F270,MaestraLP3[[#All],[CÓDIGO]:[UMV]],8,0)</f>
        <v>CAPSULA ESPRESSO TOP CLASS LAVAZZA 8 g</v>
      </c>
    </row>
    <row r="271" spans="1:22" x14ac:dyDescent="0.35">
      <c r="A271" t="s">
        <v>3181</v>
      </c>
      <c r="B271">
        <v>2000</v>
      </c>
      <c r="D271" s="59" t="s">
        <v>3162</v>
      </c>
      <c r="F271" s="39">
        <v>104545160</v>
      </c>
      <c r="H271" s="60">
        <v>140000</v>
      </c>
      <c r="I271" t="s">
        <v>3182</v>
      </c>
      <c r="J271">
        <v>10</v>
      </c>
      <c r="K271" s="50" t="s">
        <v>50</v>
      </c>
      <c r="L271" t="s">
        <v>4724</v>
      </c>
      <c r="M271" t="s">
        <v>4725</v>
      </c>
      <c r="N271" s="39" t="s">
        <v>276</v>
      </c>
      <c r="O271" t="str">
        <f>+VLOOKUP(F271,'BD LP'!B:C,2,0)</f>
        <v>104545160-C10</v>
      </c>
      <c r="Q271" t="str">
        <f>+VLOOKUP(F271,'BD LP'!B:K,10,0)</f>
        <v>UN</v>
      </c>
      <c r="R271" t="b">
        <f t="shared" si="10"/>
        <v>1</v>
      </c>
      <c r="S271">
        <f>+VLOOKUP(F271,'[1]BD MES'!$D$2:$K$1048576,8,0)</f>
        <v>10</v>
      </c>
      <c r="T271" t="b">
        <f t="shared" si="9"/>
        <v>1</v>
      </c>
      <c r="V271" t="str">
        <f>+VLOOKUP(F271,MaestraLP3[[#All],[CÓDIGO]:[UMV]],8,0)</f>
        <v>CHAI LATTE FAS VENDING 1 KG</v>
      </c>
    </row>
    <row r="272" spans="1:22" x14ac:dyDescent="0.35">
      <c r="A272" t="s">
        <v>3181</v>
      </c>
      <c r="B272">
        <v>2000</v>
      </c>
      <c r="D272" s="59" t="s">
        <v>3162</v>
      </c>
      <c r="F272" s="39">
        <v>104543850</v>
      </c>
      <c r="H272" s="60">
        <v>130000</v>
      </c>
      <c r="I272" t="s">
        <v>3182</v>
      </c>
      <c r="J272">
        <v>10</v>
      </c>
      <c r="K272" s="50" t="s">
        <v>50</v>
      </c>
      <c r="L272" t="s">
        <v>4724</v>
      </c>
      <c r="M272" t="s">
        <v>4725</v>
      </c>
      <c r="N272" s="39" t="s">
        <v>276</v>
      </c>
      <c r="O272" t="str">
        <f>+VLOOKUP(F272,'BD LP'!B:C,2,0)</f>
        <v>104543850-C10</v>
      </c>
      <c r="Q272" t="str">
        <f>+VLOOKUP(F272,'BD LP'!B:K,10,0)</f>
        <v>UN</v>
      </c>
      <c r="R272" t="b">
        <f t="shared" si="10"/>
        <v>1</v>
      </c>
      <c r="S272">
        <f>+VLOOKUP(F272,'[1]BD MES'!$D$2:$K$1048576,8,0)</f>
        <v>10</v>
      </c>
      <c r="T272" t="b">
        <f t="shared" si="9"/>
        <v>1</v>
      </c>
      <c r="V272" t="str">
        <f>+VLOOKUP(F272,MaestraLP3[[#All],[CÓDIGO]:[UMV]],8,0)</f>
        <v>CHAI LATTE VENDING RISTORA 1KG</v>
      </c>
    </row>
    <row r="273" spans="1:22" x14ac:dyDescent="0.35">
      <c r="A273" t="s">
        <v>3181</v>
      </c>
      <c r="B273">
        <v>2000</v>
      </c>
      <c r="D273" s="59" t="s">
        <v>3162</v>
      </c>
      <c r="F273" s="39">
        <v>104516290</v>
      </c>
      <c r="H273" s="60">
        <v>99000</v>
      </c>
      <c r="I273" t="s">
        <v>3182</v>
      </c>
      <c r="J273">
        <v>10</v>
      </c>
      <c r="K273" s="50" t="s">
        <v>50</v>
      </c>
      <c r="L273" t="s">
        <v>4724</v>
      </c>
      <c r="M273" t="s">
        <v>4725</v>
      </c>
      <c r="N273" s="39" t="s">
        <v>276</v>
      </c>
      <c r="O273" t="str">
        <f>+VLOOKUP(F273,'BD LP'!B:C,2,0)</f>
        <v>104516290-C10</v>
      </c>
      <c r="Q273" t="str">
        <f>+VLOOKUP(F273,'BD LP'!B:K,10,0)</f>
        <v>UN</v>
      </c>
      <c r="R273" t="b">
        <f t="shared" si="10"/>
        <v>1</v>
      </c>
      <c r="S273">
        <f>+VLOOKUP(F273,'[1]BD MES'!$D$2:$K$1048576,8,0)</f>
        <v>10</v>
      </c>
      <c r="T273" t="b">
        <f t="shared" si="9"/>
        <v>1</v>
      </c>
      <c r="V273" t="str">
        <f>+VLOOKUP(F273,MaestraLP3[[#All],[CÓDIGO]:[UMV]],8,0)</f>
        <v>CHOCOLATE EN POLVO VENDING FAS 1 kg</v>
      </c>
    </row>
    <row r="274" spans="1:22" x14ac:dyDescent="0.35">
      <c r="A274" t="s">
        <v>3181</v>
      </c>
      <c r="B274">
        <v>2000</v>
      </c>
      <c r="D274" s="59" t="s">
        <v>3162</v>
      </c>
      <c r="F274" s="39">
        <v>104529600</v>
      </c>
      <c r="H274" s="60">
        <v>98000</v>
      </c>
      <c r="I274" t="s">
        <v>3182</v>
      </c>
      <c r="J274">
        <v>10</v>
      </c>
      <c r="K274" s="50" t="s">
        <v>50</v>
      </c>
      <c r="L274" t="s">
        <v>4724</v>
      </c>
      <c r="M274" t="s">
        <v>4725</v>
      </c>
      <c r="N274" s="39" t="s">
        <v>276</v>
      </c>
      <c r="O274" t="str">
        <f>+VLOOKUP(F274,'BD LP'!B:C,2,0)</f>
        <v>104529600-C10</v>
      </c>
      <c r="Q274" t="str">
        <f>+VLOOKUP(F274,'BD LP'!B:K,10,0)</f>
        <v>UN</v>
      </c>
      <c r="R274" t="b">
        <f t="shared" si="10"/>
        <v>1</v>
      </c>
      <c r="S274">
        <f>+VLOOKUP(F274,'[1]BD MES'!$D$2:$K$1048576,8,0)</f>
        <v>10</v>
      </c>
      <c r="T274" t="b">
        <f t="shared" si="9"/>
        <v>1</v>
      </c>
      <c r="V274" t="str">
        <f>+VLOOKUP(F274,MaestraLP3[[#All],[CÓDIGO]:[UMV]],8,0)</f>
        <v>CHOCOLATE EN POLVO VENDING RISTORA 1 kg</v>
      </c>
    </row>
    <row r="275" spans="1:22" x14ac:dyDescent="0.35">
      <c r="A275" t="s">
        <v>3181</v>
      </c>
      <c r="B275">
        <v>2000</v>
      </c>
      <c r="D275" s="59" t="s">
        <v>3162</v>
      </c>
      <c r="F275" s="39">
        <v>104515840</v>
      </c>
      <c r="H275" s="60">
        <v>60000</v>
      </c>
      <c r="I275" t="s">
        <v>3182</v>
      </c>
      <c r="J275">
        <v>10</v>
      </c>
      <c r="K275" s="50" t="s">
        <v>50</v>
      </c>
      <c r="L275" t="s">
        <v>4724</v>
      </c>
      <c r="M275" t="s">
        <v>4725</v>
      </c>
      <c r="N275" s="39" t="s">
        <v>276</v>
      </c>
      <c r="O275" t="str">
        <f>+VLOOKUP(F275,'BD LP'!B:C,2,0)</f>
        <v>104515840-C10</v>
      </c>
      <c r="Q275" t="str">
        <f>+VLOOKUP(F275,'BD LP'!B:K,10,0)</f>
        <v>UN</v>
      </c>
      <c r="R275" t="b">
        <f t="shared" si="10"/>
        <v>1</v>
      </c>
      <c r="S275">
        <f>+VLOOKUP(F275,'[1]BD MES'!$D$2:$K$1048576,8,0)</f>
        <v>10</v>
      </c>
      <c r="T275" t="b">
        <f t="shared" si="9"/>
        <v>1</v>
      </c>
      <c r="V275" t="str">
        <f>+VLOOKUP(F275,MaestraLP3[[#All],[CÓDIGO]:[UMV]],8,0)</f>
        <v>LECHE EN POLVO VENDING FAS 500 g</v>
      </c>
    </row>
    <row r="276" spans="1:22" x14ac:dyDescent="0.35">
      <c r="A276" t="s">
        <v>3181</v>
      </c>
      <c r="B276">
        <v>2000</v>
      </c>
      <c r="D276" s="59" t="s">
        <v>3162</v>
      </c>
      <c r="F276" s="39">
        <v>104547990</v>
      </c>
      <c r="H276" s="60">
        <v>119000</v>
      </c>
      <c r="I276" t="s">
        <v>3182</v>
      </c>
      <c r="J276">
        <v>20</v>
      </c>
      <c r="K276" s="50" t="s">
        <v>50</v>
      </c>
      <c r="L276" t="s">
        <v>4724</v>
      </c>
      <c r="M276" t="s">
        <v>4725</v>
      </c>
      <c r="N276" s="39" t="s">
        <v>276</v>
      </c>
      <c r="O276" t="str">
        <f>+VLOOKUP(F276,'BD LP'!B:C,2,0)</f>
        <v>104547990-C20</v>
      </c>
      <c r="Q276" t="str">
        <f>+VLOOKUP(F276,'BD LP'!B:K,10,0)</f>
        <v>UN</v>
      </c>
      <c r="R276" t="b">
        <f t="shared" si="10"/>
        <v>1</v>
      </c>
      <c r="S276">
        <f>+VLOOKUP(F276,'[1]BD MES'!$D$2:$K$1048576,8,0)</f>
        <v>20</v>
      </c>
      <c r="T276" t="b">
        <f t="shared" si="9"/>
        <v>1</v>
      </c>
      <c r="V276" t="str">
        <f>+VLOOKUP(F276,MaestraLP3[[#All],[CÓDIGO]:[UMV]],8,0)</f>
        <v>LECHE TOPPING DESCREMADA RISTORA 500 G (</v>
      </c>
    </row>
    <row r="277" spans="1:22" x14ac:dyDescent="0.35">
      <c r="A277" t="s">
        <v>3181</v>
      </c>
      <c r="B277">
        <v>2000</v>
      </c>
      <c r="D277" s="59" t="s">
        <v>3162</v>
      </c>
      <c r="F277" s="39">
        <v>104516280</v>
      </c>
      <c r="H277" s="60">
        <v>140000</v>
      </c>
      <c r="I277" t="s">
        <v>3182</v>
      </c>
      <c r="J277">
        <v>10</v>
      </c>
      <c r="K277" s="50" t="s">
        <v>50</v>
      </c>
      <c r="L277" t="s">
        <v>4724</v>
      </c>
      <c r="M277" t="s">
        <v>4725</v>
      </c>
      <c r="N277" s="39" t="s">
        <v>276</v>
      </c>
      <c r="O277" t="str">
        <f>+VLOOKUP(F277,'BD LP'!B:C,2,0)</f>
        <v>104516280-C10</v>
      </c>
      <c r="Q277" t="str">
        <f>+VLOOKUP(F277,'BD LP'!B:K,10,0)</f>
        <v>UN</v>
      </c>
      <c r="R277" t="b">
        <f t="shared" si="10"/>
        <v>1</v>
      </c>
      <c r="S277">
        <f>+VLOOKUP(F277,'[1]BD MES'!$D$2:$K$1048576,8,0)</f>
        <v>10</v>
      </c>
      <c r="T277" t="b">
        <f t="shared" si="9"/>
        <v>1</v>
      </c>
      <c r="V277" t="str">
        <f>+VLOOKUP(F277,MaestraLP3[[#All],[CÓDIGO]:[UMV]],8,0)</f>
        <v>VAINILLA EN POLVO VENDING FAS 1 kg</v>
      </c>
    </row>
    <row r="278" spans="1:22" x14ac:dyDescent="0.35">
      <c r="A278" t="s">
        <v>3181</v>
      </c>
      <c r="B278">
        <v>2000</v>
      </c>
      <c r="D278" s="59" t="s">
        <v>3162</v>
      </c>
      <c r="F278" s="39">
        <v>104529610</v>
      </c>
      <c r="H278" s="60">
        <v>138000</v>
      </c>
      <c r="I278" t="s">
        <v>3182</v>
      </c>
      <c r="J278">
        <v>10</v>
      </c>
      <c r="K278" s="50" t="s">
        <v>50</v>
      </c>
      <c r="L278" t="s">
        <v>4724</v>
      </c>
      <c r="M278" t="s">
        <v>4725</v>
      </c>
      <c r="N278" s="39" t="s">
        <v>276</v>
      </c>
      <c r="O278" t="str">
        <f>+VLOOKUP(F278,'BD LP'!B:C,2,0)</f>
        <v>104529610-C10</v>
      </c>
      <c r="Q278" t="str">
        <f>+VLOOKUP(F278,'BD LP'!B:K,10,0)</f>
        <v>UN</v>
      </c>
      <c r="R278" t="b">
        <f t="shared" si="10"/>
        <v>1</v>
      </c>
      <c r="S278">
        <f>+VLOOKUP(F278,'[1]BD MES'!$D$2:$K$1048576,8,0)</f>
        <v>10</v>
      </c>
      <c r="T278" t="b">
        <f t="shared" si="9"/>
        <v>1</v>
      </c>
      <c r="V278" t="str">
        <f>+VLOOKUP(F278,MaestraLP3[[#All],[CÓDIGO]:[UMV]],8,0)</f>
        <v>VAINILLA EN POLVO VENDING RISTORA 1 kg</v>
      </c>
    </row>
    <row r="279" spans="1:22" x14ac:dyDescent="0.35">
      <c r="A279" t="s">
        <v>3181</v>
      </c>
      <c r="B279">
        <v>2000</v>
      </c>
      <c r="D279" s="59" t="s">
        <v>3162</v>
      </c>
      <c r="F279" s="39">
        <v>104522390</v>
      </c>
      <c r="H279" s="60">
        <v>28000</v>
      </c>
      <c r="I279" t="s">
        <v>3182</v>
      </c>
      <c r="J279">
        <v>1</v>
      </c>
      <c r="K279" s="50" t="s">
        <v>50</v>
      </c>
      <c r="L279" t="s">
        <v>4724</v>
      </c>
      <c r="M279" t="s">
        <v>4725</v>
      </c>
      <c r="N279" s="39" t="s">
        <v>276</v>
      </c>
      <c r="O279" t="str">
        <f>+VLOOKUP(F279,'BD LP'!B:C,2,0)</f>
        <v>104522390-UN</v>
      </c>
      <c r="Q279" t="str">
        <f>+VLOOKUP(F279,'BD LP'!B:K,10,0)</f>
        <v>UN</v>
      </c>
      <c r="R279" t="b">
        <f t="shared" si="10"/>
        <v>1</v>
      </c>
      <c r="S279">
        <f>+VLOOKUP(F279,'[1]BD MES'!$D$2:$K$1048576,8,0)</f>
        <v>1</v>
      </c>
      <c r="T279" t="b">
        <f t="shared" si="9"/>
        <v>1</v>
      </c>
      <c r="V279" t="str">
        <f>+VLOOKUP(F279,MaestraLP3[[#All],[CÓDIGO]:[UMV]],8,0)</f>
        <v>SALSA DE CARAMELO TORANI 1,89 l</v>
      </c>
    </row>
    <row r="280" spans="1:22" x14ac:dyDescent="0.35">
      <c r="A280" t="s">
        <v>3181</v>
      </c>
      <c r="B280">
        <v>2000</v>
      </c>
      <c r="D280" s="59" t="s">
        <v>3162</v>
      </c>
      <c r="F280" s="39">
        <v>104522320</v>
      </c>
      <c r="H280" s="60">
        <v>24000</v>
      </c>
      <c r="I280" t="s">
        <v>3182</v>
      </c>
      <c r="J280">
        <v>1</v>
      </c>
      <c r="K280" s="50" t="s">
        <v>50</v>
      </c>
      <c r="L280" t="s">
        <v>4724</v>
      </c>
      <c r="M280" t="s">
        <v>4725</v>
      </c>
      <c r="N280" s="39" t="s">
        <v>276</v>
      </c>
      <c r="O280" t="str">
        <f>+VLOOKUP(F280,'BD LP'!B:C,2,0)</f>
        <v>104522320-UN</v>
      </c>
      <c r="Q280" t="str">
        <f>+VLOOKUP(F280,'BD LP'!B:K,10,0)</f>
        <v>UN</v>
      </c>
      <c r="R280" t="b">
        <f t="shared" si="10"/>
        <v>1</v>
      </c>
      <c r="S280">
        <f>+VLOOKUP(F280,'[1]BD MES'!$D$2:$K$1048576,8,0)</f>
        <v>1</v>
      </c>
      <c r="T280" t="b">
        <f t="shared" si="9"/>
        <v>1</v>
      </c>
      <c r="V280" t="str">
        <f>+VLOOKUP(F280,MaestraLP3[[#All],[CÓDIGO]:[UMV]],8,0)</f>
        <v>SALSA DE CHOCOLATE TORANI 1,89 l</v>
      </c>
    </row>
    <row r="281" spans="1:22" x14ac:dyDescent="0.35">
      <c r="A281" t="s">
        <v>3181</v>
      </c>
      <c r="B281">
        <v>2000</v>
      </c>
      <c r="D281" s="59" t="s">
        <v>3162</v>
      </c>
      <c r="F281" s="39">
        <v>104548030</v>
      </c>
      <c r="H281" s="60">
        <v>8700</v>
      </c>
      <c r="I281" t="s">
        <v>3182</v>
      </c>
      <c r="J281">
        <v>1</v>
      </c>
      <c r="K281" s="50" t="s">
        <v>50</v>
      </c>
      <c r="L281" t="s">
        <v>4724</v>
      </c>
      <c r="M281" t="s">
        <v>4725</v>
      </c>
      <c r="N281" s="39" t="s">
        <v>276</v>
      </c>
      <c r="O281" t="str">
        <f>+VLOOKUP(F281,'BD LP'!B:C,2,0)</f>
        <v>104548030-UN</v>
      </c>
      <c r="Q281" t="str">
        <f>+VLOOKUP(F281,'BD LP'!B:K,10,0)</f>
        <v>UN</v>
      </c>
      <c r="R281" t="b">
        <f t="shared" si="10"/>
        <v>1</v>
      </c>
      <c r="S281">
        <f>+VLOOKUP(F281,'[1]BD MES'!$D$2:$K$1048576,8,0)</f>
        <v>1</v>
      </c>
      <c r="T281" t="b">
        <f t="shared" si="9"/>
        <v>1</v>
      </c>
      <c r="V281" t="str">
        <f>+VLOOKUP(F281,MaestraLP3[[#All],[CÓDIGO]:[UMV]],8,0)</f>
        <v>SYRUP  PISTACHIO TORANI 750ML</v>
      </c>
    </row>
    <row r="282" spans="1:22" x14ac:dyDescent="0.35">
      <c r="A282" t="s">
        <v>3181</v>
      </c>
      <c r="B282">
        <v>2000</v>
      </c>
      <c r="D282" s="59" t="s">
        <v>3162</v>
      </c>
      <c r="F282" s="39">
        <v>104522340</v>
      </c>
      <c r="H282" s="60">
        <v>8700</v>
      </c>
      <c r="I282" t="s">
        <v>3182</v>
      </c>
      <c r="J282">
        <v>1</v>
      </c>
      <c r="K282" s="50" t="s">
        <v>50</v>
      </c>
      <c r="L282" t="s">
        <v>4724</v>
      </c>
      <c r="M282" t="s">
        <v>4725</v>
      </c>
      <c r="N282" s="39" t="s">
        <v>276</v>
      </c>
      <c r="O282" t="str">
        <f>+VLOOKUP(F282,'BD LP'!B:C,2,0)</f>
        <v>104522340-UN</v>
      </c>
      <c r="Q282" t="str">
        <f>+VLOOKUP(F282,'BD LP'!B:K,10,0)</f>
        <v>UN</v>
      </c>
      <c r="R282" t="b">
        <f t="shared" si="10"/>
        <v>1</v>
      </c>
      <c r="S282">
        <f>+VLOOKUP(F282,'[1]BD MES'!$D$2:$K$1048576,8,0)</f>
        <v>1</v>
      </c>
      <c r="T282" t="b">
        <f t="shared" si="9"/>
        <v>1</v>
      </c>
      <c r="V282" t="str">
        <f>+VLOOKUP(F282,MaestraLP3[[#All],[CÓDIGO]:[UMV]],8,0)</f>
        <v>SYRUP AVELLANA TORANI 750 ml</v>
      </c>
    </row>
    <row r="283" spans="1:22" x14ac:dyDescent="0.35">
      <c r="A283" t="s">
        <v>3181</v>
      </c>
      <c r="B283">
        <v>2000</v>
      </c>
      <c r="D283" s="59" t="s">
        <v>3162</v>
      </c>
      <c r="F283" s="39">
        <v>104548020</v>
      </c>
      <c r="H283" s="60">
        <v>8700</v>
      </c>
      <c r="I283" t="s">
        <v>3182</v>
      </c>
      <c r="J283">
        <v>1</v>
      </c>
      <c r="K283" s="50" t="s">
        <v>50</v>
      </c>
      <c r="L283" t="s">
        <v>4724</v>
      </c>
      <c r="M283" t="s">
        <v>4725</v>
      </c>
      <c r="N283" s="39" t="s">
        <v>276</v>
      </c>
      <c r="O283" t="str">
        <f>+VLOOKUP(F283,'BD LP'!B:C,2,0)</f>
        <v>104548020-UN</v>
      </c>
      <c r="Q283" t="str">
        <f>+VLOOKUP(F283,'BD LP'!B:K,10,0)</f>
        <v>UN</v>
      </c>
      <c r="R283" t="b">
        <f t="shared" si="10"/>
        <v>1</v>
      </c>
      <c r="S283">
        <f>+VLOOKUP(F283,'[1]BD MES'!$D$2:$K$1048576,8,0)</f>
        <v>1</v>
      </c>
      <c r="T283" t="b">
        <f t="shared" si="9"/>
        <v>1</v>
      </c>
      <c r="V283" t="str">
        <f>+VLOOKUP(F283,MaestraLP3[[#All],[CÓDIGO]:[UMV]],8,0)</f>
        <v>SYRUP CARAMEL SUGAR FREE TORANI 750ML</v>
      </c>
    </row>
    <row r="284" spans="1:22" x14ac:dyDescent="0.35">
      <c r="A284" t="s">
        <v>3181</v>
      </c>
      <c r="B284">
        <v>2000</v>
      </c>
      <c r="D284" s="59" t="s">
        <v>3162</v>
      </c>
      <c r="F284" s="39">
        <v>104522330</v>
      </c>
      <c r="H284" s="60">
        <v>8700</v>
      </c>
      <c r="I284" t="s">
        <v>3182</v>
      </c>
      <c r="J284">
        <v>1</v>
      </c>
      <c r="K284" s="50" t="s">
        <v>50</v>
      </c>
      <c r="L284" t="s">
        <v>4724</v>
      </c>
      <c r="M284" t="s">
        <v>4725</v>
      </c>
      <c r="N284" s="39" t="s">
        <v>276</v>
      </c>
      <c r="O284" t="str">
        <f>+VLOOKUP(F284,'BD LP'!B:C,2,0)</f>
        <v>104522330-UN</v>
      </c>
      <c r="Q284" t="str">
        <f>+VLOOKUP(F284,'BD LP'!B:K,10,0)</f>
        <v>UN</v>
      </c>
      <c r="R284" t="b">
        <f t="shared" si="10"/>
        <v>1</v>
      </c>
      <c r="S284">
        <f>+VLOOKUP(F284,'[1]BD MES'!$D$2:$K$1048576,8,0)</f>
        <v>1</v>
      </c>
      <c r="T284" t="b">
        <f t="shared" si="9"/>
        <v>1</v>
      </c>
      <c r="V284" t="str">
        <f>+VLOOKUP(F284,MaestraLP3[[#All],[CÓDIGO]:[UMV]],8,0)</f>
        <v>SYRUP CARAMELO TORANI 750 ml</v>
      </c>
    </row>
    <row r="285" spans="1:22" x14ac:dyDescent="0.35">
      <c r="A285" t="s">
        <v>3181</v>
      </c>
      <c r="B285">
        <v>2000</v>
      </c>
      <c r="D285" s="59" t="s">
        <v>3162</v>
      </c>
      <c r="F285" s="39">
        <v>104522350</v>
      </c>
      <c r="H285" s="60">
        <v>8700</v>
      </c>
      <c r="I285" t="s">
        <v>3182</v>
      </c>
      <c r="J285">
        <v>1</v>
      </c>
      <c r="K285" s="50" t="s">
        <v>50</v>
      </c>
      <c r="L285" t="s">
        <v>4724</v>
      </c>
      <c r="M285" t="s">
        <v>4725</v>
      </c>
      <c r="N285" s="39" t="s">
        <v>276</v>
      </c>
      <c r="O285" t="str">
        <f>+VLOOKUP(F285,'BD LP'!B:C,2,0)</f>
        <v>104522350-UN</v>
      </c>
      <c r="Q285" t="str">
        <f>+VLOOKUP(F285,'BD LP'!B:K,10,0)</f>
        <v>UN</v>
      </c>
      <c r="R285" t="b">
        <f t="shared" si="10"/>
        <v>1</v>
      </c>
      <c r="S285">
        <f>+VLOOKUP(F285,'[1]BD MES'!$D$2:$K$1048576,8,0)</f>
        <v>1</v>
      </c>
      <c r="T285" t="b">
        <f t="shared" si="9"/>
        <v>1</v>
      </c>
      <c r="V285" t="str">
        <f>+VLOOKUP(F285,MaestraLP3[[#All],[CÓDIGO]:[UMV]],8,0)</f>
        <v>SYRUP COCO TORANI 750 ml</v>
      </c>
    </row>
    <row r="286" spans="1:22" x14ac:dyDescent="0.35">
      <c r="A286" t="s">
        <v>3181</v>
      </c>
      <c r="B286">
        <v>2000</v>
      </c>
      <c r="D286" s="59" t="s">
        <v>3162</v>
      </c>
      <c r="F286" s="39">
        <v>104548070</v>
      </c>
      <c r="H286" s="60">
        <v>8700</v>
      </c>
      <c r="I286" t="s">
        <v>3182</v>
      </c>
      <c r="J286">
        <v>1</v>
      </c>
      <c r="K286" s="50" t="s">
        <v>50</v>
      </c>
      <c r="L286" t="s">
        <v>4724</v>
      </c>
      <c r="M286" t="s">
        <v>4725</v>
      </c>
      <c r="N286" s="39" t="s">
        <v>276</v>
      </c>
      <c r="O286" t="str">
        <f>+VLOOKUP(F286,'BD LP'!B:C,2,0)</f>
        <v>104548070-UN</v>
      </c>
      <c r="Q286" t="str">
        <f>+VLOOKUP(F286,'BD LP'!B:K,10,0)</f>
        <v>UN</v>
      </c>
      <c r="R286" t="b">
        <f t="shared" si="10"/>
        <v>1</v>
      </c>
      <c r="S286">
        <f>+VLOOKUP(F286,'[1]BD MES'!$D$2:$K$1048576,8,0)</f>
        <v>1</v>
      </c>
      <c r="T286" t="b">
        <f t="shared" si="9"/>
        <v>1</v>
      </c>
      <c r="V286" t="str">
        <f>+VLOOKUP(F286,MaestraLP3[[#All],[CÓDIGO]:[UMV]],8,0)</f>
        <v>SYRUP GREEN APPLE TORANI 750ML</v>
      </c>
    </row>
    <row r="287" spans="1:22" x14ac:dyDescent="0.35">
      <c r="A287" t="s">
        <v>3181</v>
      </c>
      <c r="B287">
        <v>2000</v>
      </c>
      <c r="D287" s="59" t="s">
        <v>3162</v>
      </c>
      <c r="F287" s="39">
        <v>104522360</v>
      </c>
      <c r="H287" s="60">
        <v>8700</v>
      </c>
      <c r="I287" t="s">
        <v>3182</v>
      </c>
      <c r="J287">
        <v>1</v>
      </c>
      <c r="K287" s="50" t="s">
        <v>50</v>
      </c>
      <c r="L287" t="s">
        <v>4724</v>
      </c>
      <c r="M287" t="s">
        <v>4725</v>
      </c>
      <c r="N287" s="39" t="s">
        <v>276</v>
      </c>
      <c r="O287" t="str">
        <f>+VLOOKUP(F287,'BD LP'!B:C,2,0)</f>
        <v>104522360-UN</v>
      </c>
      <c r="Q287" t="str">
        <f>+VLOOKUP(F287,'BD LP'!B:K,10,0)</f>
        <v>UN</v>
      </c>
      <c r="R287" t="b">
        <f t="shared" si="10"/>
        <v>1</v>
      </c>
      <c r="S287">
        <f>+VLOOKUP(F287,'[1]BD MES'!$D$2:$K$1048576,8,0)</f>
        <v>1</v>
      </c>
      <c r="T287" t="b">
        <f t="shared" si="9"/>
        <v>1</v>
      </c>
      <c r="V287" t="str">
        <f>+VLOOKUP(F287,MaestraLP3[[#All],[CÓDIGO]:[UMV]],8,0)</f>
        <v>SYRUP MENTA TORANI 750 ml</v>
      </c>
    </row>
    <row r="288" spans="1:22" x14ac:dyDescent="0.35">
      <c r="A288" t="s">
        <v>3181</v>
      </c>
      <c r="B288">
        <v>2000</v>
      </c>
      <c r="D288" s="59" t="s">
        <v>3162</v>
      </c>
      <c r="F288" s="39">
        <v>104548060</v>
      </c>
      <c r="H288" s="60">
        <v>8700</v>
      </c>
      <c r="I288" t="s">
        <v>3182</v>
      </c>
      <c r="J288">
        <v>1</v>
      </c>
      <c r="K288" s="50" t="s">
        <v>50</v>
      </c>
      <c r="L288" t="s">
        <v>4724</v>
      </c>
      <c r="M288" t="s">
        <v>4725</v>
      </c>
      <c r="N288" s="39" t="s">
        <v>276</v>
      </c>
      <c r="O288" t="str">
        <f>+VLOOKUP(F288,'BD LP'!B:C,2,0)</f>
        <v>104548060-UN</v>
      </c>
      <c r="Q288" t="str">
        <f>+VLOOKUP(F288,'BD LP'!B:K,10,0)</f>
        <v>UN</v>
      </c>
      <c r="R288" t="b">
        <f t="shared" si="10"/>
        <v>1</v>
      </c>
      <c r="S288">
        <f>+VLOOKUP(F288,'[1]BD MES'!$D$2:$K$1048576,8,0)</f>
        <v>1</v>
      </c>
      <c r="T288" t="b">
        <f t="shared" si="9"/>
        <v>1</v>
      </c>
      <c r="V288" t="str">
        <f>+VLOOKUP(F288,MaestraLP3[[#All],[CÓDIGO]:[UMV]],8,0)</f>
        <v>SYRUP PASSION FRUIT TORANI 750ML</v>
      </c>
    </row>
    <row r="289" spans="1:22" x14ac:dyDescent="0.35">
      <c r="A289" t="s">
        <v>3181</v>
      </c>
      <c r="B289">
        <v>2000</v>
      </c>
      <c r="D289" s="59" t="s">
        <v>3162</v>
      </c>
      <c r="F289" s="39">
        <v>104548050</v>
      </c>
      <c r="H289" s="60">
        <v>8700</v>
      </c>
      <c r="I289" t="s">
        <v>3182</v>
      </c>
      <c r="J289">
        <v>1</v>
      </c>
      <c r="K289" s="50" t="s">
        <v>50</v>
      </c>
      <c r="L289" t="s">
        <v>4724</v>
      </c>
      <c r="M289" t="s">
        <v>4725</v>
      </c>
      <c r="N289" s="39" t="s">
        <v>276</v>
      </c>
      <c r="O289" t="str">
        <f>+VLOOKUP(F289,'BD LP'!B:C,2,0)</f>
        <v>104548050-UN</v>
      </c>
      <c r="Q289" t="str">
        <f>+VLOOKUP(F289,'BD LP'!B:K,10,0)</f>
        <v>UN</v>
      </c>
      <c r="R289" t="b">
        <f t="shared" si="10"/>
        <v>1</v>
      </c>
      <c r="S289">
        <f>+VLOOKUP(F289,'[1]BD MES'!$D$2:$K$1048576,8,0)</f>
        <v>1</v>
      </c>
      <c r="T289" t="b">
        <f t="shared" si="9"/>
        <v>1</v>
      </c>
      <c r="V289" t="str">
        <f>+VLOOKUP(F289,MaestraLP3[[#All],[CÓDIGO]:[UMV]],8,0)</f>
        <v>SYRUP PEACH TORANI 750ML</v>
      </c>
    </row>
    <row r="290" spans="1:22" x14ac:dyDescent="0.35">
      <c r="A290" t="s">
        <v>3181</v>
      </c>
      <c r="B290">
        <v>2000</v>
      </c>
      <c r="D290" s="59" t="s">
        <v>3162</v>
      </c>
      <c r="F290" s="39">
        <v>104522370</v>
      </c>
      <c r="H290" s="60">
        <v>8700</v>
      </c>
      <c r="I290" t="s">
        <v>3182</v>
      </c>
      <c r="J290">
        <v>1</v>
      </c>
      <c r="K290" s="50" t="s">
        <v>50</v>
      </c>
      <c r="L290" t="s">
        <v>4724</v>
      </c>
      <c r="M290" t="s">
        <v>4725</v>
      </c>
      <c r="N290" s="39" t="s">
        <v>276</v>
      </c>
      <c r="O290" t="str">
        <f>+VLOOKUP(F290,'BD LP'!B:C,2,0)</f>
        <v>104522370-UN</v>
      </c>
      <c r="Q290" t="str">
        <f>+VLOOKUP(F290,'BD LP'!B:K,10,0)</f>
        <v>UN</v>
      </c>
      <c r="R290" t="b">
        <f t="shared" si="10"/>
        <v>1</v>
      </c>
      <c r="S290">
        <f>+VLOOKUP(F290,'[1]BD MES'!$D$2:$K$1048576,8,0)</f>
        <v>1</v>
      </c>
      <c r="T290" t="b">
        <f t="shared" si="9"/>
        <v>1</v>
      </c>
      <c r="V290" t="str">
        <f>+VLOOKUP(F290,MaestraLP3[[#All],[CÓDIGO]:[UMV]],8,0)</f>
        <v>SYRUP TE CHAI TORANI 750 ml</v>
      </c>
    </row>
    <row r="291" spans="1:22" x14ac:dyDescent="0.35">
      <c r="A291" t="s">
        <v>3181</v>
      </c>
      <c r="B291">
        <v>2000</v>
      </c>
      <c r="D291" s="59" t="s">
        <v>3162</v>
      </c>
      <c r="F291" s="39">
        <v>104522380</v>
      </c>
      <c r="H291" s="60">
        <v>8700</v>
      </c>
      <c r="I291" t="s">
        <v>3182</v>
      </c>
      <c r="J291">
        <v>1</v>
      </c>
      <c r="K291" s="50" t="s">
        <v>50</v>
      </c>
      <c r="L291" t="s">
        <v>4724</v>
      </c>
      <c r="M291" t="s">
        <v>4725</v>
      </c>
      <c r="N291" s="39" t="s">
        <v>276</v>
      </c>
      <c r="O291" t="str">
        <f>+VLOOKUP(F291,'BD LP'!B:C,2,0)</f>
        <v>104522380-UN</v>
      </c>
      <c r="Q291" t="str">
        <f>+VLOOKUP(F291,'BD LP'!B:K,10,0)</f>
        <v>UN</v>
      </c>
      <c r="R291" t="b">
        <f t="shared" si="10"/>
        <v>1</v>
      </c>
      <c r="S291">
        <f>+VLOOKUP(F291,'[1]BD MES'!$D$2:$K$1048576,8,0)</f>
        <v>1</v>
      </c>
      <c r="T291" t="b">
        <f t="shared" si="9"/>
        <v>1</v>
      </c>
      <c r="V291" t="str">
        <f>+VLOOKUP(F291,MaestraLP3[[#All],[CÓDIGO]:[UMV]],8,0)</f>
        <v>SYRUP VAINILLA TORANI 750 ml</v>
      </c>
    </row>
    <row r="292" spans="1:22" x14ac:dyDescent="0.35">
      <c r="A292" t="s">
        <v>3181</v>
      </c>
      <c r="B292">
        <v>2000</v>
      </c>
      <c r="D292" s="59" t="s">
        <v>3162</v>
      </c>
      <c r="F292" s="39">
        <v>104548040</v>
      </c>
      <c r="H292" s="60">
        <v>8700</v>
      </c>
      <c r="I292" t="s">
        <v>3182</v>
      </c>
      <c r="J292">
        <v>1</v>
      </c>
      <c r="K292" s="50" t="s">
        <v>50</v>
      </c>
      <c r="L292" t="s">
        <v>4724</v>
      </c>
      <c r="M292" t="s">
        <v>4725</v>
      </c>
      <c r="N292" s="39" t="s">
        <v>276</v>
      </c>
      <c r="O292" t="str">
        <f>+VLOOKUP(F292,'BD LP'!B:C,2,0)</f>
        <v>104548040-UN</v>
      </c>
      <c r="Q292" t="str">
        <f>+VLOOKUP(F292,'BD LP'!B:K,10,0)</f>
        <v>UN</v>
      </c>
      <c r="R292" t="b">
        <f t="shared" si="10"/>
        <v>1</v>
      </c>
      <c r="S292">
        <f>+VLOOKUP(F292,'[1]BD MES'!$D$2:$K$1048576,8,0)</f>
        <v>1</v>
      </c>
      <c r="T292" t="b">
        <f t="shared" si="9"/>
        <v>1</v>
      </c>
      <c r="V292" t="str">
        <f>+VLOOKUP(F292,MaestraLP3[[#All],[CÓDIGO]:[UMV]],8,0)</f>
        <v>SYRUP VANILLA SUGAR FREE TORANI 750ML</v>
      </c>
    </row>
    <row r="293" spans="1:22" x14ac:dyDescent="0.35">
      <c r="A293" t="s">
        <v>3181</v>
      </c>
      <c r="B293">
        <v>2000</v>
      </c>
      <c r="D293" s="59" t="s">
        <v>3162</v>
      </c>
      <c r="F293" s="39">
        <v>104521060</v>
      </c>
      <c r="H293" s="60">
        <v>30000</v>
      </c>
      <c r="I293" t="s">
        <v>3182</v>
      </c>
      <c r="J293">
        <v>50</v>
      </c>
      <c r="K293" s="50" t="s">
        <v>50</v>
      </c>
      <c r="L293" t="s">
        <v>4724</v>
      </c>
      <c r="M293" t="s">
        <v>4725</v>
      </c>
      <c r="N293" s="39" t="s">
        <v>276</v>
      </c>
      <c r="O293" t="str">
        <f>+VLOOKUP(F293,'BD LP'!B:C,2,0)</f>
        <v>104521060-C50</v>
      </c>
      <c r="Q293" t="str">
        <f>+VLOOKUP(F293,'BD LP'!B:K,10,0)</f>
        <v>UN</v>
      </c>
      <c r="R293" t="b">
        <f t="shared" si="10"/>
        <v>1</v>
      </c>
      <c r="S293">
        <f>+VLOOKUP(F293,'[1]BD MES'!$D$2:$K$1048576,8,0)</f>
        <v>50</v>
      </c>
      <c r="T293" t="b">
        <f t="shared" si="9"/>
        <v>1</v>
      </c>
      <c r="V293" t="str">
        <f>+VLOOKUP(F293,MaestraLP3[[#All],[CÓDIGO]:[UMV]],8,0)</f>
        <v>CHOCOLATE EN POLVO LAVAZZA 20 g</v>
      </c>
    </row>
    <row r="294" spans="1:22" x14ac:dyDescent="0.35">
      <c r="A294" t="s">
        <v>3181</v>
      </c>
      <c r="B294">
        <v>2000</v>
      </c>
      <c r="D294" s="59" t="s">
        <v>3162</v>
      </c>
      <c r="F294" s="39">
        <v>101710140</v>
      </c>
      <c r="H294" s="60">
        <v>50000</v>
      </c>
      <c r="I294" t="s">
        <v>3182</v>
      </c>
      <c r="J294">
        <v>50</v>
      </c>
      <c r="K294" s="50" t="s">
        <v>50</v>
      </c>
      <c r="L294" t="s">
        <v>4724</v>
      </c>
      <c r="M294" t="s">
        <v>4725</v>
      </c>
      <c r="N294" s="39" t="s">
        <v>276</v>
      </c>
      <c r="O294" t="str">
        <f>+VLOOKUP(F294,'BD LP'!B:C,2,0)</f>
        <v>101710140-C50</v>
      </c>
      <c r="Q294" t="str">
        <f>+VLOOKUP(F294,'BD LP'!B:K,10,0)</f>
        <v>UN</v>
      </c>
      <c r="R294" t="b">
        <f t="shared" si="10"/>
        <v>1</v>
      </c>
      <c r="S294">
        <f>+VLOOKUP(F294,'[1]BD MES'!$D$2:$K$1048576,8,0)</f>
        <v>50</v>
      </c>
      <c r="T294" t="b">
        <f t="shared" si="9"/>
        <v>1</v>
      </c>
      <c r="V294" t="str">
        <f>+VLOOKUP(F294,MaestraLP3[[#All],[CÓDIGO]:[UMV]],8,0)</f>
        <v>EMBLEM CEYLAN IMP 20 BLS</v>
      </c>
    </row>
    <row r="295" spans="1:22" x14ac:dyDescent="0.35">
      <c r="A295" t="s">
        <v>3181</v>
      </c>
      <c r="B295">
        <v>2000</v>
      </c>
      <c r="D295" s="59" t="s">
        <v>3162</v>
      </c>
      <c r="F295" s="39">
        <v>101710110</v>
      </c>
      <c r="H295" s="60">
        <v>75000</v>
      </c>
      <c r="I295" t="s">
        <v>3182</v>
      </c>
      <c r="J295">
        <v>50</v>
      </c>
      <c r="K295" s="50" t="s">
        <v>50</v>
      </c>
      <c r="L295" t="s">
        <v>4724</v>
      </c>
      <c r="M295" t="s">
        <v>4725</v>
      </c>
      <c r="N295" s="39" t="s">
        <v>276</v>
      </c>
      <c r="O295" t="str">
        <f>+VLOOKUP(F295,'BD LP'!B:C,2,0)</f>
        <v>101710110-C50</v>
      </c>
      <c r="Q295" t="str">
        <f>+VLOOKUP(F295,'BD LP'!B:K,10,0)</f>
        <v>UN</v>
      </c>
      <c r="R295" t="b">
        <f t="shared" si="10"/>
        <v>1</v>
      </c>
      <c r="S295">
        <f>+VLOOKUP(F295,'[1]BD MES'!$D$2:$K$1048576,8,0)</f>
        <v>50</v>
      </c>
      <c r="T295" t="b">
        <f t="shared" si="9"/>
        <v>1</v>
      </c>
      <c r="V295" t="str">
        <f>+VLOOKUP(F295,MaestraLP3[[#All],[CÓDIGO]:[UMV]],8,0)</f>
        <v>TE CLUB ORIGINAL 20 BLS (SUST)</v>
      </c>
    </row>
    <row r="296" spans="1:22" x14ac:dyDescent="0.35">
      <c r="A296" t="s">
        <v>3181</v>
      </c>
      <c r="B296">
        <v>2000</v>
      </c>
      <c r="D296" s="59" t="s">
        <v>3162</v>
      </c>
      <c r="F296" s="39">
        <v>101710133</v>
      </c>
      <c r="H296" s="60">
        <v>33000</v>
      </c>
      <c r="I296" t="s">
        <v>3182</v>
      </c>
      <c r="J296">
        <v>10</v>
      </c>
      <c r="K296" s="50" t="s">
        <v>50</v>
      </c>
      <c r="L296" t="s">
        <v>4724</v>
      </c>
      <c r="M296" t="s">
        <v>4725</v>
      </c>
      <c r="N296" s="39" t="s">
        <v>276</v>
      </c>
      <c r="O296" t="str">
        <f>+VLOOKUP(F296,'BD LP'!B:C,2,0)</f>
        <v>101710133-C10</v>
      </c>
      <c r="Q296" t="str">
        <f>+VLOOKUP(F296,'BD LP'!B:K,10,0)</f>
        <v>UN</v>
      </c>
      <c r="R296" t="b">
        <f t="shared" si="10"/>
        <v>1</v>
      </c>
      <c r="S296">
        <f>+VLOOKUP(F296,'[1]BD MES'!$D$2:$K$1048576,8,0)</f>
        <v>10</v>
      </c>
      <c r="T296" t="b">
        <f t="shared" si="9"/>
        <v>1</v>
      </c>
      <c r="V296" t="str">
        <f>+VLOOKUP(F296,MaestraLP3[[#All],[CÓDIGO]:[UMV]],8,0)</f>
        <v>TE CLUB ORIGINAL IMP 100BLS</v>
      </c>
    </row>
    <row r="297" spans="1:22" x14ac:dyDescent="0.35">
      <c r="A297" t="s">
        <v>3181</v>
      </c>
      <c r="B297">
        <v>2000</v>
      </c>
      <c r="D297" s="59" t="s">
        <v>3162</v>
      </c>
      <c r="F297" s="39">
        <v>101710009</v>
      </c>
      <c r="H297" s="60">
        <v>34000</v>
      </c>
      <c r="I297" t="s">
        <v>3182</v>
      </c>
      <c r="J297">
        <v>10</v>
      </c>
      <c r="K297" s="50" t="s">
        <v>50</v>
      </c>
      <c r="L297" t="s">
        <v>4724</v>
      </c>
      <c r="M297" t="s">
        <v>4725</v>
      </c>
      <c r="N297" s="39" t="s">
        <v>276</v>
      </c>
      <c r="O297" t="str">
        <f>+VLOOKUP(F297,'BD LP'!B:C,2,0)</f>
        <v>101710009-C10</v>
      </c>
      <c r="Q297" t="str">
        <f>+VLOOKUP(F297,'BD LP'!B:K,10,0)</f>
        <v>UN</v>
      </c>
      <c r="R297" t="b">
        <f t="shared" si="10"/>
        <v>1</v>
      </c>
      <c r="S297">
        <f>+VLOOKUP(F297,'[1]BD MES'!$D$2:$K$1048576,8,0)</f>
        <v>10</v>
      </c>
      <c r="T297" t="b">
        <f t="shared" si="9"/>
        <v>1</v>
      </c>
      <c r="V297" t="str">
        <f>+VLOOKUP(F297,MaestraLP3[[#All],[CÓDIGO]:[UMV]],8,0)</f>
        <v>TE CLUB PREMIUM SUSTENTABLE 100 BLS</v>
      </c>
    </row>
    <row r="298" spans="1:22" x14ac:dyDescent="0.35">
      <c r="A298" t="s">
        <v>3181</v>
      </c>
      <c r="B298">
        <v>2000</v>
      </c>
      <c r="D298" s="59" t="s">
        <v>3162</v>
      </c>
      <c r="F298" s="39">
        <v>101710090</v>
      </c>
      <c r="H298" s="60">
        <v>28000</v>
      </c>
      <c r="I298" t="s">
        <v>3182</v>
      </c>
      <c r="J298">
        <v>10</v>
      </c>
      <c r="K298" s="50" t="s">
        <v>50</v>
      </c>
      <c r="L298" t="s">
        <v>4724</v>
      </c>
      <c r="M298" t="s">
        <v>4725</v>
      </c>
      <c r="N298" s="39" t="s">
        <v>276</v>
      </c>
      <c r="O298" t="str">
        <f>+VLOOKUP(F298,'BD LP'!B:C,2,0)</f>
        <v>101710090-C10</v>
      </c>
      <c r="Q298" t="str">
        <f>+VLOOKUP(F298,'BD LP'!B:K,10,0)</f>
        <v>UN</v>
      </c>
      <c r="R298" t="b">
        <f t="shared" si="10"/>
        <v>1</v>
      </c>
      <c r="S298">
        <f>+VLOOKUP(F298,'[1]BD MES'!$D$2:$K$1048576,8,0)</f>
        <v>10</v>
      </c>
      <c r="T298" t="b">
        <f t="shared" si="9"/>
        <v>1</v>
      </c>
      <c r="V298" t="str">
        <f>+VLOOKUP(F298,MaestraLP3[[#All],[CÓDIGO]:[UMV]],8,0)</f>
        <v>TE EMBLEM CEYLAN IMP 100 BLS</v>
      </c>
    </row>
    <row r="299" spans="1:22" x14ac:dyDescent="0.35">
      <c r="A299" t="s">
        <v>3181</v>
      </c>
      <c r="B299">
        <v>2000</v>
      </c>
      <c r="D299" s="59" t="s">
        <v>3162</v>
      </c>
      <c r="F299" s="39">
        <v>101710137</v>
      </c>
      <c r="H299" s="60">
        <v>36000</v>
      </c>
      <c r="I299" t="s">
        <v>3182</v>
      </c>
      <c r="J299">
        <v>10</v>
      </c>
      <c r="K299" s="50" t="s">
        <v>50</v>
      </c>
      <c r="L299" t="s">
        <v>4724</v>
      </c>
      <c r="M299" t="s">
        <v>4725</v>
      </c>
      <c r="N299" s="39" t="s">
        <v>276</v>
      </c>
      <c r="O299" t="str">
        <f>+VLOOKUP(F299,'BD LP'!B:C,2,0)</f>
        <v>101710137-C10</v>
      </c>
      <c r="Q299" t="str">
        <f>+VLOOKUP(F299,'BD LP'!B:K,10,0)</f>
        <v>UN</v>
      </c>
      <c r="R299" t="b">
        <f t="shared" si="10"/>
        <v>1</v>
      </c>
      <c r="S299">
        <f>+VLOOKUP(F299,'[1]BD MES'!$D$2:$K$1048576,8,0)</f>
        <v>10</v>
      </c>
      <c r="T299" t="b">
        <f t="shared" si="9"/>
        <v>1</v>
      </c>
      <c r="V299" t="str">
        <f>+VLOOKUP(F299,MaestraLP3[[#All],[CÓDIGO]:[UMV]],8,0)</f>
        <v>TE EMBLEM CEYLAN PREMIUM IMP 100BLS</v>
      </c>
    </row>
    <row r="300" spans="1:22" x14ac:dyDescent="0.35">
      <c r="A300" t="s">
        <v>3181</v>
      </c>
      <c r="B300">
        <v>2000</v>
      </c>
      <c r="D300" s="59" t="s">
        <v>3162</v>
      </c>
      <c r="F300" s="39">
        <v>101720006</v>
      </c>
      <c r="H300" s="60">
        <v>42000</v>
      </c>
      <c r="I300" t="s">
        <v>3182</v>
      </c>
      <c r="J300">
        <v>16</v>
      </c>
      <c r="K300" s="50" t="s">
        <v>50</v>
      </c>
      <c r="L300" t="s">
        <v>4724</v>
      </c>
      <c r="M300" t="s">
        <v>4725</v>
      </c>
      <c r="N300" s="39" t="s">
        <v>276</v>
      </c>
      <c r="O300" t="str">
        <f>+VLOOKUP(F300,'BD LP'!B:C,2,0)</f>
        <v>101720006-C16</v>
      </c>
      <c r="Q300" t="str">
        <f>+VLOOKUP(F300,'BD LP'!B:K,10,0)</f>
        <v>UN</v>
      </c>
      <c r="R300" t="b">
        <f t="shared" si="10"/>
        <v>1</v>
      </c>
      <c r="S300">
        <f>+VLOOKUP(F300,'[1]BD MES'!$D$2:$K$1048576,8,0)</f>
        <v>16</v>
      </c>
      <c r="T300" t="b">
        <f t="shared" si="9"/>
        <v>1</v>
      </c>
      <c r="V300" t="str">
        <f>+VLOOKUP(F300,MaestraLP3[[#All],[CÓDIGO]:[UMV]],8,0)</f>
        <v>TE EMBLEM PREMIUM GRANEL 225G</v>
      </c>
    </row>
    <row r="301" spans="1:22" x14ac:dyDescent="0.35">
      <c r="A301" t="s">
        <v>3181</v>
      </c>
      <c r="B301">
        <v>2000</v>
      </c>
      <c r="D301" s="59" t="s">
        <v>3162</v>
      </c>
      <c r="F301" s="39">
        <v>201400050</v>
      </c>
      <c r="H301" s="60">
        <v>37000</v>
      </c>
      <c r="I301" t="s">
        <v>3182</v>
      </c>
      <c r="J301">
        <v>20</v>
      </c>
      <c r="K301" s="50" t="s">
        <v>50</v>
      </c>
      <c r="L301" t="s">
        <v>4724</v>
      </c>
      <c r="M301" t="s">
        <v>4725</v>
      </c>
      <c r="N301" s="39" t="s">
        <v>276</v>
      </c>
      <c r="O301" t="str">
        <f>+VLOOKUP(F301,'BD LP'!B:C,2,0)</f>
        <v>201400050-C20</v>
      </c>
      <c r="Q301" t="str">
        <f>+VLOOKUP(F301,'BD LP'!B:K,10,0)</f>
        <v>UN</v>
      </c>
      <c r="R301" t="b">
        <f t="shared" si="10"/>
        <v>1</v>
      </c>
      <c r="S301">
        <f>+VLOOKUP(F301,'[1]BD MES'!$D$2:$K$1048576,8,0)</f>
        <v>20</v>
      </c>
      <c r="T301" t="b">
        <f t="shared" si="9"/>
        <v>1</v>
      </c>
      <c r="V301" t="str">
        <f>+VLOOKUP(F301,MaestraLP3[[#All],[CÓDIGO]:[UMV]],8,0)</f>
        <v>TE EXCELSIOR CEYLAN GRANEL 250G</v>
      </c>
    </row>
    <row r="302" spans="1:22" x14ac:dyDescent="0.35">
      <c r="A302" t="s">
        <v>3181</v>
      </c>
      <c r="B302">
        <v>2000</v>
      </c>
      <c r="D302" s="59" t="s">
        <v>3162</v>
      </c>
      <c r="F302" s="39">
        <v>104545360</v>
      </c>
      <c r="H302" s="60">
        <v>25000</v>
      </c>
      <c r="I302" t="s">
        <v>3182</v>
      </c>
      <c r="J302">
        <v>12</v>
      </c>
      <c r="K302" s="50" t="s">
        <v>50</v>
      </c>
      <c r="L302" t="s">
        <v>4724</v>
      </c>
      <c r="M302" t="s">
        <v>4725</v>
      </c>
      <c r="N302" s="39" t="s">
        <v>276</v>
      </c>
      <c r="O302" t="str">
        <f>+VLOOKUP(F302,'BD LP'!B:C,2,0)</f>
        <v>104545360-C12</v>
      </c>
      <c r="Q302" t="str">
        <f>+VLOOKUP(F302,'BD LP'!B:K,10,0)</f>
        <v>UN</v>
      </c>
      <c r="R302" t="b">
        <f t="shared" si="10"/>
        <v>1</v>
      </c>
      <c r="S302">
        <f>+VLOOKUP(F302,'[1]BD MES'!$D$2:$K$1048576,8,0)</f>
        <v>12</v>
      </c>
      <c r="T302" t="b">
        <f t="shared" si="9"/>
        <v>1</v>
      </c>
      <c r="V302" t="str">
        <f>+VLOOKUP(F302,MaestraLP3[[#All],[CÓDIGO]:[UMV]],8,0)</f>
        <v>TE INFUSION MANZANILLA LIPTON 20 UDS.</v>
      </c>
    </row>
    <row r="303" spans="1:22" x14ac:dyDescent="0.35">
      <c r="A303" t="s">
        <v>3181</v>
      </c>
      <c r="B303">
        <v>2000</v>
      </c>
      <c r="D303" s="59" t="s">
        <v>3162</v>
      </c>
      <c r="F303" s="39">
        <v>104525080</v>
      </c>
      <c r="H303" s="60">
        <v>49000</v>
      </c>
      <c r="I303" t="s">
        <v>3182</v>
      </c>
      <c r="J303">
        <v>24</v>
      </c>
      <c r="K303" s="50" t="s">
        <v>50</v>
      </c>
      <c r="L303" t="s">
        <v>4724</v>
      </c>
      <c r="M303" t="s">
        <v>4725</v>
      </c>
      <c r="N303" s="39" t="s">
        <v>276</v>
      </c>
      <c r="O303" t="str">
        <f>+VLOOKUP(F303,'BD LP'!B:C,2,0)</f>
        <v>104525080-C24</v>
      </c>
      <c r="Q303" t="str">
        <f>+VLOOKUP(F303,'BD LP'!B:K,10,0)</f>
        <v>UN</v>
      </c>
      <c r="R303" t="b">
        <f t="shared" si="10"/>
        <v>1</v>
      </c>
      <c r="S303">
        <f>+VLOOKUP(F303,'[1]BD MES'!$D$2:$K$1048576,8,0)</f>
        <v>24</v>
      </c>
      <c r="T303" t="b">
        <f t="shared" si="9"/>
        <v>1</v>
      </c>
      <c r="V303" t="str">
        <f>+VLOOKUP(F303,MaestraLP3[[#All],[CÓDIGO]:[UMV]],8,0)</f>
        <v>TE INFUSION MENTA LIPTON 20 uds.</v>
      </c>
    </row>
    <row r="304" spans="1:22" x14ac:dyDescent="0.35">
      <c r="A304" t="s">
        <v>3181</v>
      </c>
      <c r="B304">
        <v>2000</v>
      </c>
      <c r="D304" s="59" t="s">
        <v>3162</v>
      </c>
      <c r="F304" s="39">
        <v>104547570</v>
      </c>
      <c r="H304" s="60">
        <v>132000</v>
      </c>
      <c r="I304" t="s">
        <v>3182</v>
      </c>
      <c r="J304">
        <v>16</v>
      </c>
      <c r="K304" s="50" t="s">
        <v>50</v>
      </c>
      <c r="L304" t="s">
        <v>4724</v>
      </c>
      <c r="M304" t="s">
        <v>4725</v>
      </c>
      <c r="N304" s="39" t="s">
        <v>276</v>
      </c>
      <c r="O304" t="str">
        <f>+VLOOKUP(F304,'BD LP'!B:C,2,0)</f>
        <v>104547570-C16</v>
      </c>
      <c r="Q304" t="str">
        <f>+VLOOKUP(F304,'BD LP'!B:K,10,0)</f>
        <v>UN</v>
      </c>
      <c r="R304" t="b">
        <f t="shared" si="10"/>
        <v>1</v>
      </c>
      <c r="S304">
        <f>+VLOOKUP(F304,'[1]BD MES'!$D$2:$K$1048576,8,0)</f>
        <v>16</v>
      </c>
      <c r="T304" t="b">
        <f t="shared" si="9"/>
        <v>1</v>
      </c>
      <c r="V304" t="str">
        <f>+VLOOKUP(F304,MaestraLP3[[#All],[CÓDIGO]:[UMV]],8,0)</f>
        <v>TE ROYAL CEYLAN LIPTON 100 UNDS</v>
      </c>
    </row>
    <row r="305" spans="1:22" x14ac:dyDescent="0.35">
      <c r="A305" t="s">
        <v>3181</v>
      </c>
      <c r="B305">
        <v>2000</v>
      </c>
      <c r="D305" s="59" t="s">
        <v>3162</v>
      </c>
      <c r="F305" s="39">
        <v>104538150</v>
      </c>
      <c r="H305" s="60">
        <v>33600</v>
      </c>
      <c r="I305" t="s">
        <v>3182</v>
      </c>
      <c r="J305">
        <v>12</v>
      </c>
      <c r="K305" s="50" t="s">
        <v>50</v>
      </c>
      <c r="L305" t="s">
        <v>4724</v>
      </c>
      <c r="M305" t="s">
        <v>4725</v>
      </c>
      <c r="N305" s="39" t="s">
        <v>276</v>
      </c>
      <c r="O305" t="str">
        <f>+VLOOKUP(F305,'BD LP'!B:C,2,0)</f>
        <v>104538150-D12</v>
      </c>
      <c r="Q305" t="str">
        <f>+VLOOKUP(F305,'BD LP'!B:K,10,0)</f>
        <v>UN</v>
      </c>
      <c r="R305" t="b">
        <f t="shared" si="10"/>
        <v>1</v>
      </c>
      <c r="S305">
        <f>+VLOOKUP(F305,'[1]BD MES'!$D$2:$K$1048576,8,0)</f>
        <v>12</v>
      </c>
      <c r="T305" t="b">
        <f t="shared" si="9"/>
        <v>1</v>
      </c>
      <c r="V305" t="str">
        <f>+VLOOKUP(F305,MaestraLP3[[#All],[CÓDIGO]:[UMV]],8,0)</f>
        <v>TE TWINING EARL GREY 10 BOLSAS</v>
      </c>
    </row>
    <row r="306" spans="1:22" x14ac:dyDescent="0.35">
      <c r="A306" t="s">
        <v>3181</v>
      </c>
      <c r="B306">
        <v>2000</v>
      </c>
      <c r="D306" s="59" t="s">
        <v>3162</v>
      </c>
      <c r="F306" s="39">
        <v>150001718</v>
      </c>
      <c r="H306" s="60">
        <v>33600</v>
      </c>
      <c r="I306" t="s">
        <v>3182</v>
      </c>
      <c r="J306">
        <v>12</v>
      </c>
      <c r="K306" s="50" t="s">
        <v>50</v>
      </c>
      <c r="L306" t="s">
        <v>4724</v>
      </c>
      <c r="M306" t="s">
        <v>4725</v>
      </c>
      <c r="N306" s="39" t="s">
        <v>276</v>
      </c>
      <c r="O306" t="str">
        <f>+VLOOKUP(F306,'BD LP'!B:C,2,0)</f>
        <v>150001718-D12</v>
      </c>
      <c r="Q306" t="str">
        <f>+VLOOKUP(F306,'BD LP'!B:K,10,0)</f>
        <v>UN</v>
      </c>
      <c r="R306" t="b">
        <f t="shared" si="10"/>
        <v>1</v>
      </c>
      <c r="S306">
        <f>+VLOOKUP(F306,'[1]BD MES'!$D$2:$K$1048576,8,0)</f>
        <v>12</v>
      </c>
      <c r="T306" t="b">
        <f t="shared" si="9"/>
        <v>1</v>
      </c>
      <c r="V306" t="str">
        <f>+VLOOKUP(F306,MaestraLP3[[#All],[CÓDIGO]:[UMV]],8,0)</f>
        <v>TE TWINING ENGLISH BREAKFAST 10 bolsas</v>
      </c>
    </row>
    <row r="307" spans="1:22" x14ac:dyDescent="0.35">
      <c r="A307" t="s">
        <v>3181</v>
      </c>
      <c r="B307">
        <v>2000</v>
      </c>
      <c r="D307" s="59" t="s">
        <v>3162</v>
      </c>
      <c r="F307" s="39">
        <v>104543830</v>
      </c>
      <c r="H307" s="60">
        <v>44100</v>
      </c>
      <c r="I307" t="s">
        <v>3182</v>
      </c>
      <c r="J307">
        <v>6</v>
      </c>
      <c r="K307" s="50" t="s">
        <v>50</v>
      </c>
      <c r="L307" t="s">
        <v>4724</v>
      </c>
      <c r="M307" t="s">
        <v>4725</v>
      </c>
      <c r="N307" s="39" t="s">
        <v>276</v>
      </c>
      <c r="O307" t="str">
        <f>+VLOOKUP(F307,'BD LP'!B:C,2,0)</f>
        <v>104543830-C06</v>
      </c>
      <c r="Q307" t="str">
        <f>+VLOOKUP(F307,'BD LP'!B:K,10,0)</f>
        <v>UN</v>
      </c>
      <c r="R307" t="b">
        <f t="shared" si="10"/>
        <v>1</v>
      </c>
      <c r="S307">
        <f>+VLOOKUP(F307,'[1]BD MES'!$D$2:$K$1048576,8,0)</f>
        <v>6</v>
      </c>
      <c r="T307" t="b">
        <f t="shared" si="9"/>
        <v>1</v>
      </c>
      <c r="V307" t="str">
        <f>+VLOOKUP(F307,MaestraLP3[[#All],[CÓDIGO]:[UMV]],8,0)</f>
        <v>TE TWINING ENGLISH BREAKFAST 50 BOLSITAS</v>
      </c>
    </row>
    <row r="308" spans="1:22" x14ac:dyDescent="0.35">
      <c r="A308" t="s">
        <v>3181</v>
      </c>
      <c r="B308">
        <v>2000</v>
      </c>
      <c r="D308" s="59" t="s">
        <v>3162</v>
      </c>
      <c r="F308" s="39">
        <v>104538140</v>
      </c>
      <c r="H308" s="60">
        <v>33600</v>
      </c>
      <c r="I308" t="s">
        <v>3182</v>
      </c>
      <c r="J308">
        <v>12</v>
      </c>
      <c r="K308" s="50" t="s">
        <v>50</v>
      </c>
      <c r="L308" t="s">
        <v>4724</v>
      </c>
      <c r="M308" t="s">
        <v>4725</v>
      </c>
      <c r="N308" s="39" t="s">
        <v>276</v>
      </c>
      <c r="O308" t="str">
        <f>+VLOOKUP(F308,'BD LP'!B:C,2,0)</f>
        <v>104538140-D12</v>
      </c>
      <c r="Q308" t="str">
        <f>+VLOOKUP(F308,'BD LP'!B:K,10,0)</f>
        <v>UN</v>
      </c>
      <c r="R308" t="b">
        <f t="shared" si="10"/>
        <v>1</v>
      </c>
      <c r="S308">
        <f>+VLOOKUP(F308,'[1]BD MES'!$D$2:$K$1048576,8,0)</f>
        <v>12</v>
      </c>
      <c r="T308" t="b">
        <f t="shared" si="9"/>
        <v>1</v>
      </c>
      <c r="V308" t="str">
        <f>+VLOOKUP(F308,MaestraLP3[[#All],[CÓDIGO]:[UMV]],8,0)</f>
        <v>TE TWINING FRUTOS ROJOS 10 BOLSAS</v>
      </c>
    </row>
    <row r="309" spans="1:22" x14ac:dyDescent="0.35">
      <c r="A309" t="s">
        <v>3181</v>
      </c>
      <c r="B309">
        <v>2000</v>
      </c>
      <c r="D309" s="59" t="s">
        <v>3162</v>
      </c>
      <c r="F309" s="39">
        <v>104538190</v>
      </c>
      <c r="H309" s="60">
        <v>33600</v>
      </c>
      <c r="I309" t="s">
        <v>3182</v>
      </c>
      <c r="J309">
        <v>12</v>
      </c>
      <c r="K309" s="50" t="s">
        <v>50</v>
      </c>
      <c r="L309" t="s">
        <v>4724</v>
      </c>
      <c r="M309" t="s">
        <v>4725</v>
      </c>
      <c r="N309" s="39" t="s">
        <v>276</v>
      </c>
      <c r="O309" t="str">
        <f>+VLOOKUP(F309,'BD LP'!B:C,2,0)</f>
        <v>104538190-D12</v>
      </c>
      <c r="Q309" t="str">
        <f>+VLOOKUP(F309,'BD LP'!B:K,10,0)</f>
        <v>UN</v>
      </c>
      <c r="R309" t="b">
        <f t="shared" si="10"/>
        <v>1</v>
      </c>
      <c r="S309">
        <f>+VLOOKUP(F309,'[1]BD MES'!$D$2:$K$1048576,8,0)</f>
        <v>12</v>
      </c>
      <c r="T309" t="b">
        <f t="shared" si="9"/>
        <v>1</v>
      </c>
      <c r="V309" t="str">
        <f>+VLOOKUP(F309,MaestraLP3[[#All],[CÓDIGO]:[UMV]],8,0)</f>
        <v>TE TWINING INDIAN CHAI 10 BOLSAS</v>
      </c>
    </row>
    <row r="310" spans="1:22" x14ac:dyDescent="0.35">
      <c r="A310" t="s">
        <v>3181</v>
      </c>
      <c r="B310">
        <v>2000</v>
      </c>
      <c r="D310" s="59" t="s">
        <v>3162</v>
      </c>
      <c r="F310" s="39">
        <v>104538180</v>
      </c>
      <c r="H310" s="60">
        <v>34650</v>
      </c>
      <c r="I310" t="s">
        <v>3182</v>
      </c>
      <c r="J310">
        <v>12</v>
      </c>
      <c r="K310" s="50" t="s">
        <v>50</v>
      </c>
      <c r="L310" t="s">
        <v>4724</v>
      </c>
      <c r="M310" t="s">
        <v>4725</v>
      </c>
      <c r="N310" s="39" t="s">
        <v>276</v>
      </c>
      <c r="O310" t="str">
        <f>+VLOOKUP(F310,'BD LP'!B:C,2,0)</f>
        <v>104538180-D12</v>
      </c>
      <c r="Q310" t="str">
        <f>+VLOOKUP(F310,'BD LP'!B:K,10,0)</f>
        <v>UN</v>
      </c>
      <c r="R310" t="b">
        <f t="shared" si="10"/>
        <v>1</v>
      </c>
      <c r="S310">
        <f>+VLOOKUP(F310,'[1]BD MES'!$D$2:$K$1048576,8,0)</f>
        <v>12</v>
      </c>
      <c r="T310" t="b">
        <f t="shared" si="9"/>
        <v>1</v>
      </c>
      <c r="V310" t="str">
        <f>+VLOOKUP(F310,MaestraLP3[[#All],[CÓDIGO]:[UMV]],8,0)</f>
        <v>TE TWINING LIMON JENGIBRE 10 BOLSAS</v>
      </c>
    </row>
    <row r="311" spans="1:22" x14ac:dyDescent="0.35">
      <c r="A311" t="s">
        <v>3181</v>
      </c>
      <c r="B311">
        <v>2000</v>
      </c>
      <c r="D311" s="59" t="s">
        <v>3162</v>
      </c>
      <c r="F311" s="39">
        <v>150001720</v>
      </c>
      <c r="H311" s="60">
        <v>33600</v>
      </c>
      <c r="I311" t="s">
        <v>3182</v>
      </c>
      <c r="J311">
        <v>12</v>
      </c>
      <c r="K311" s="50" t="s">
        <v>50</v>
      </c>
      <c r="L311" t="s">
        <v>4724</v>
      </c>
      <c r="M311" t="s">
        <v>4725</v>
      </c>
      <c r="N311" s="39" t="s">
        <v>276</v>
      </c>
      <c r="O311" t="str">
        <f>+VLOOKUP(F311,'BD LP'!B:C,2,0)</f>
        <v>150001720-D12</v>
      </c>
      <c r="Q311" t="str">
        <f>+VLOOKUP(F311,'BD LP'!B:K,10,0)</f>
        <v>UN</v>
      </c>
      <c r="R311" t="b">
        <f t="shared" si="10"/>
        <v>1</v>
      </c>
      <c r="S311">
        <f>+VLOOKUP(F311,'[1]BD MES'!$D$2:$K$1048576,8,0)</f>
        <v>12</v>
      </c>
      <c r="T311" t="b">
        <f t="shared" si="9"/>
        <v>1</v>
      </c>
      <c r="V311" t="str">
        <f>+VLOOKUP(F311,MaestraLP3[[#All],[CÓDIGO]:[UMV]],8,0)</f>
        <v>TE TWINING PRINCE OF WALES 10 bolsas</v>
      </c>
    </row>
    <row r="312" spans="1:22" x14ac:dyDescent="0.35">
      <c r="A312" t="s">
        <v>3181</v>
      </c>
      <c r="B312">
        <v>2000</v>
      </c>
      <c r="D312" s="59" t="s">
        <v>3162</v>
      </c>
      <c r="F312" s="39">
        <v>104538160</v>
      </c>
      <c r="H312" s="60">
        <v>33600</v>
      </c>
      <c r="I312" t="s">
        <v>3182</v>
      </c>
      <c r="J312">
        <v>12</v>
      </c>
      <c r="K312" s="50" t="s">
        <v>50</v>
      </c>
      <c r="L312" t="s">
        <v>4724</v>
      </c>
      <c r="M312" t="s">
        <v>4725</v>
      </c>
      <c r="N312" s="39" t="s">
        <v>276</v>
      </c>
      <c r="O312" t="str">
        <f>+VLOOKUP(F312,'BD LP'!B:C,2,0)</f>
        <v>104538160-D12</v>
      </c>
      <c r="Q312" t="str">
        <f>+VLOOKUP(F312,'BD LP'!B:K,10,0)</f>
        <v>UN</v>
      </c>
      <c r="R312" t="b">
        <f t="shared" si="10"/>
        <v>1</v>
      </c>
      <c r="S312">
        <f>+VLOOKUP(F312,'[1]BD MES'!$D$2:$K$1048576,8,0)</f>
        <v>12</v>
      </c>
      <c r="T312" t="b">
        <f t="shared" si="9"/>
        <v>1</v>
      </c>
      <c r="V312" t="str">
        <f>+VLOOKUP(F312,MaestraLP3[[#All],[CÓDIGO]:[UMV]],8,0)</f>
        <v>TE TWINING TE VERDE 10 BOLSAS</v>
      </c>
    </row>
    <row r="313" spans="1:22" x14ac:dyDescent="0.35">
      <c r="A313" t="s">
        <v>3181</v>
      </c>
      <c r="B313">
        <v>2000</v>
      </c>
      <c r="D313" s="59" t="s">
        <v>3162</v>
      </c>
      <c r="F313" s="39">
        <v>104543840</v>
      </c>
      <c r="H313" s="60">
        <v>44100</v>
      </c>
      <c r="I313" t="s">
        <v>3182</v>
      </c>
      <c r="J313">
        <v>6</v>
      </c>
      <c r="K313" s="50" t="s">
        <v>50</v>
      </c>
      <c r="L313" t="s">
        <v>4724</v>
      </c>
      <c r="M313" t="s">
        <v>4725</v>
      </c>
      <c r="N313" s="39" t="s">
        <v>276</v>
      </c>
      <c r="O313" t="str">
        <f>+VLOOKUP(F313,'BD LP'!B:C,2,0)</f>
        <v>104543840-C06</v>
      </c>
      <c r="Q313" t="str">
        <f>+VLOOKUP(F313,'BD LP'!B:K,10,0)</f>
        <v>UN</v>
      </c>
      <c r="R313" t="b">
        <f t="shared" si="10"/>
        <v>1</v>
      </c>
      <c r="S313">
        <f>+VLOOKUP(F313,'[1]BD MES'!$D$2:$K$1048576,8,0)</f>
        <v>6</v>
      </c>
      <c r="T313" t="b">
        <f t="shared" si="9"/>
        <v>1</v>
      </c>
      <c r="V313" t="str">
        <f>+VLOOKUP(F313,MaestraLP3[[#All],[CÓDIGO]:[UMV]],8,0)</f>
        <v>TE TWININGS EARL GREY 50 BOLSITAS</v>
      </c>
    </row>
    <row r="314" spans="1:22" x14ac:dyDescent="0.35">
      <c r="A314" t="s">
        <v>3181</v>
      </c>
      <c r="B314">
        <v>2000</v>
      </c>
      <c r="D314" s="59" t="s">
        <v>3162</v>
      </c>
      <c r="F314" s="39">
        <v>104543810</v>
      </c>
      <c r="H314" s="60">
        <v>33600</v>
      </c>
      <c r="I314" t="s">
        <v>3182</v>
      </c>
      <c r="J314">
        <v>12</v>
      </c>
      <c r="K314" s="50" t="s">
        <v>50</v>
      </c>
      <c r="L314" t="s">
        <v>4724</v>
      </c>
      <c r="M314" t="s">
        <v>4725</v>
      </c>
      <c r="N314" s="39" t="s">
        <v>276</v>
      </c>
      <c r="O314" t="str">
        <f>+VLOOKUP(F314,'BD LP'!B:C,2,0)</f>
        <v>104543810-C12</v>
      </c>
      <c r="Q314" t="str">
        <f>+VLOOKUP(F314,'BD LP'!B:K,10,0)</f>
        <v>UN</v>
      </c>
      <c r="R314" t="b">
        <f t="shared" si="10"/>
        <v>1</v>
      </c>
      <c r="S314">
        <f>+VLOOKUP(F314,'[1]BD MES'!$D$2:$K$1048576,8,0)</f>
        <v>12</v>
      </c>
      <c r="T314" t="b">
        <f t="shared" si="9"/>
        <v>1</v>
      </c>
      <c r="V314" t="str">
        <f>+VLOOKUP(F314,MaestraLP3[[#All],[CÓDIGO]:[UMV]],8,0)</f>
        <v>TE TWININGS LADY GREY 10 BOLSITAS</v>
      </c>
    </row>
    <row r="315" spans="1:22" x14ac:dyDescent="0.35">
      <c r="A315" t="s">
        <v>3181</v>
      </c>
      <c r="B315">
        <v>2000</v>
      </c>
      <c r="D315" s="59" t="s">
        <v>3162</v>
      </c>
      <c r="F315" s="39">
        <v>104543820</v>
      </c>
      <c r="H315" s="60">
        <v>85050</v>
      </c>
      <c r="I315" t="s">
        <v>3182</v>
      </c>
      <c r="J315">
        <v>10</v>
      </c>
      <c r="K315" s="50" t="s">
        <v>50</v>
      </c>
      <c r="L315" t="s">
        <v>4724</v>
      </c>
      <c r="M315" t="s">
        <v>4725</v>
      </c>
      <c r="N315" s="39" t="s">
        <v>276</v>
      </c>
      <c r="O315" t="str">
        <f>+VLOOKUP(F315,'BD LP'!B:C,2,0)</f>
        <v>104543820-C10</v>
      </c>
      <c r="Q315" t="str">
        <f>+VLOOKUP(F315,'BD LP'!B:K,10,0)</f>
        <v>UN</v>
      </c>
      <c r="R315" t="b">
        <f t="shared" si="10"/>
        <v>1</v>
      </c>
      <c r="S315">
        <f>+VLOOKUP(F315,'[1]BD MES'!$D$2:$K$1048576,8,0)</f>
        <v>10</v>
      </c>
      <c r="T315" t="b">
        <f t="shared" si="9"/>
        <v>1</v>
      </c>
      <c r="V315" t="str">
        <f>+VLOOKUP(F315,MaestraLP3[[#All],[CÓDIGO]:[UMV]],8,0)</f>
        <v>TE TWININGS LIMÓN JENGIBRE 50 BOLSITAS</v>
      </c>
    </row>
    <row r="316" spans="1:22" x14ac:dyDescent="0.35">
      <c r="A316" t="s">
        <v>3181</v>
      </c>
      <c r="B316">
        <v>2000</v>
      </c>
      <c r="D316" s="59" t="s">
        <v>3162</v>
      </c>
      <c r="F316" s="39">
        <v>104543790</v>
      </c>
      <c r="H316" s="60">
        <v>33600</v>
      </c>
      <c r="I316" t="s">
        <v>3182</v>
      </c>
      <c r="J316">
        <v>12</v>
      </c>
      <c r="K316" s="50" t="s">
        <v>50</v>
      </c>
      <c r="L316" t="s">
        <v>4724</v>
      </c>
      <c r="M316" t="s">
        <v>4725</v>
      </c>
      <c r="N316" s="39" t="s">
        <v>276</v>
      </c>
      <c r="O316" t="str">
        <f>+VLOOKUP(F316,'BD LP'!B:C,2,0)</f>
        <v>104543790-C12</v>
      </c>
      <c r="Q316" t="str">
        <f>+VLOOKUP(F316,'BD LP'!B:K,10,0)</f>
        <v>UN</v>
      </c>
      <c r="R316" t="b">
        <f t="shared" si="10"/>
        <v>1</v>
      </c>
      <c r="S316">
        <f>+VLOOKUP(F316,'[1]BD MES'!$D$2:$K$1048576,8,0)</f>
        <v>12</v>
      </c>
      <c r="T316" t="b">
        <f t="shared" si="9"/>
        <v>1</v>
      </c>
      <c r="V316" t="str">
        <f>+VLOOKUP(F316,MaestraLP3[[#All],[CÓDIGO]:[UMV]],8,0)</f>
        <v>TE TWININGS MENTA PURA 10 BOLSITAS</v>
      </c>
    </row>
    <row r="317" spans="1:22" x14ac:dyDescent="0.35">
      <c r="A317" t="s">
        <v>3181</v>
      </c>
      <c r="B317">
        <v>2000</v>
      </c>
      <c r="D317" s="59" t="s">
        <v>3162</v>
      </c>
      <c r="F317" s="39">
        <v>104543800</v>
      </c>
      <c r="H317" s="60">
        <v>85050</v>
      </c>
      <c r="I317" t="s">
        <v>3182</v>
      </c>
      <c r="J317">
        <v>10</v>
      </c>
      <c r="K317" s="50" t="s">
        <v>50</v>
      </c>
      <c r="L317" t="s">
        <v>4724</v>
      </c>
      <c r="M317" t="s">
        <v>4725</v>
      </c>
      <c r="N317" s="39" t="s">
        <v>276</v>
      </c>
      <c r="O317" t="str">
        <f>+VLOOKUP(F317,'BD LP'!B:C,2,0)</f>
        <v>104543800-C10</v>
      </c>
      <c r="Q317" t="str">
        <f>+VLOOKUP(F317,'BD LP'!B:K,10,0)</f>
        <v>UN</v>
      </c>
      <c r="R317" t="b">
        <f t="shared" si="10"/>
        <v>1</v>
      </c>
      <c r="S317">
        <f>+VLOOKUP(F317,'[1]BD MES'!$D$2:$K$1048576,8,0)</f>
        <v>10</v>
      </c>
      <c r="T317" t="b">
        <f t="shared" si="9"/>
        <v>1</v>
      </c>
      <c r="V317" t="str">
        <f>+VLOOKUP(F317,MaestraLP3[[#All],[CÓDIGO]:[UMV]],8,0)</f>
        <v>TE TWININGS VERDE PURO 50 BOLSITAS</v>
      </c>
    </row>
    <row r="318" spans="1:22" x14ac:dyDescent="0.35">
      <c r="A318" t="s">
        <v>3181</v>
      </c>
      <c r="B318">
        <v>2000</v>
      </c>
      <c r="D318" s="59" t="s">
        <v>3162</v>
      </c>
      <c r="F318" s="39">
        <v>104545370</v>
      </c>
      <c r="H318" s="60">
        <v>78120</v>
      </c>
      <c r="I318" t="s">
        <v>3182</v>
      </c>
      <c r="J318">
        <v>10</v>
      </c>
      <c r="K318" s="50" t="s">
        <v>50</v>
      </c>
      <c r="L318" t="s">
        <v>4724</v>
      </c>
      <c r="M318" t="s">
        <v>4725</v>
      </c>
      <c r="N318" s="39" t="s">
        <v>276</v>
      </c>
      <c r="O318" t="str">
        <f>+VLOOKUP(F318,'BD LP'!B:C,2,0)</f>
        <v>104545370-C10</v>
      </c>
      <c r="Q318" t="str">
        <f>+VLOOKUP(F318,'BD LP'!B:K,10,0)</f>
        <v>UN</v>
      </c>
      <c r="R318" t="b">
        <f t="shared" si="10"/>
        <v>1</v>
      </c>
      <c r="S318">
        <f>+VLOOKUP(F318,'[1]BD MES'!$D$2:$K$1048576,8,0)</f>
        <v>10</v>
      </c>
      <c r="T318" t="b">
        <f t="shared" si="9"/>
        <v>1</v>
      </c>
      <c r="V318" t="str">
        <f>+VLOOKUP(F318,MaestraLP3[[#All],[CÓDIGO]:[UMV]],8,0)</f>
        <v>TE YELLOW LABEL LIPTON 100 UDS.</v>
      </c>
    </row>
    <row r="319" spans="1:22" x14ac:dyDescent="0.35">
      <c r="A319" t="s">
        <v>3181</v>
      </c>
      <c r="B319">
        <v>2000</v>
      </c>
      <c r="D319" s="59" t="s">
        <v>3162</v>
      </c>
      <c r="F319" s="39">
        <v>104538170</v>
      </c>
      <c r="H319" s="60">
        <v>34650</v>
      </c>
      <c r="I319" t="s">
        <v>3182</v>
      </c>
      <c r="J319">
        <v>12</v>
      </c>
      <c r="K319" s="50" t="s">
        <v>50</v>
      </c>
      <c r="L319" t="s">
        <v>4724</v>
      </c>
      <c r="M319" t="s">
        <v>4725</v>
      </c>
      <c r="N319" s="39" t="s">
        <v>276</v>
      </c>
      <c r="O319" t="str">
        <f>+VLOOKUP(F319,'BD LP'!B:C,2,0)</f>
        <v>104538170-D12</v>
      </c>
      <c r="Q319" t="str">
        <f>+VLOOKUP(F319,'BD LP'!B:K,10,0)</f>
        <v>UN</v>
      </c>
      <c r="R319" t="b">
        <f t="shared" si="10"/>
        <v>1</v>
      </c>
      <c r="S319">
        <f>+VLOOKUP(F319,'[1]BD MES'!$D$2:$K$1048576,8,0)</f>
        <v>12</v>
      </c>
      <c r="T319" t="b">
        <f t="shared" si="9"/>
        <v>1</v>
      </c>
      <c r="V319" t="str">
        <f>+VLOOKUP(F319,MaestraLP3[[#All],[CÓDIGO]:[UMV]],8,0)</f>
        <v>TWININGS MANZANILLA 10X12</v>
      </c>
    </row>
    <row r="320" spans="1:22" x14ac:dyDescent="0.35">
      <c r="A320" t="s">
        <v>3181</v>
      </c>
      <c r="B320">
        <v>2000</v>
      </c>
      <c r="D320" s="59" t="s">
        <v>3162</v>
      </c>
      <c r="F320" s="39">
        <v>104545200</v>
      </c>
      <c r="H320" s="60">
        <v>521500</v>
      </c>
      <c r="I320" t="s">
        <v>3182</v>
      </c>
      <c r="J320">
        <v>1</v>
      </c>
      <c r="K320" s="50" t="s">
        <v>50</v>
      </c>
      <c r="L320" t="s">
        <v>4724</v>
      </c>
      <c r="M320" t="s">
        <v>4725</v>
      </c>
      <c r="N320" s="39" t="s">
        <v>276</v>
      </c>
      <c r="O320" t="str">
        <f>+VLOOKUP(F320,'BD LP'!B:C,2,0)</f>
        <v>104545200-UN</v>
      </c>
      <c r="Q320" t="str">
        <f>+VLOOKUP(F320,'BD LP'!B:K,10,0)</f>
        <v>UN</v>
      </c>
      <c r="R320" t="b">
        <f t="shared" si="10"/>
        <v>1</v>
      </c>
      <c r="S320">
        <f>+VLOOKUP(F320,'[1]BD MES'!$D$2:$K$1048576,8,0)</f>
        <v>1</v>
      </c>
      <c r="T320" t="b">
        <f t="shared" si="9"/>
        <v>1</v>
      </c>
      <c r="V320" t="str">
        <f>+VLOOKUP(F320,MaestraLP3[[#All],[CÓDIGO]:[UMV]],8,0)</f>
        <v>ABLANDADOR AUTOMATICO 12 LT VH</v>
      </c>
    </row>
    <row r="321" spans="1:22" x14ac:dyDescent="0.35">
      <c r="A321" t="s">
        <v>3181</v>
      </c>
      <c r="B321">
        <v>2000</v>
      </c>
      <c r="D321" s="59" t="s">
        <v>3162</v>
      </c>
      <c r="F321" s="39">
        <v>40002147</v>
      </c>
      <c r="H321" s="60">
        <v>90539.85</v>
      </c>
      <c r="I321" t="s">
        <v>3182</v>
      </c>
      <c r="J321">
        <v>1</v>
      </c>
      <c r="K321" s="50" t="s">
        <v>50</v>
      </c>
      <c r="L321" t="s">
        <v>4724</v>
      </c>
      <c r="M321" t="s">
        <v>4725</v>
      </c>
      <c r="N321" s="39" t="s">
        <v>276</v>
      </c>
      <c r="O321" t="str">
        <f>+VLOOKUP(F321,'BD LP'!B:C,2,0)</f>
        <v>40002147-UN</v>
      </c>
      <c r="Q321" t="str">
        <f>+VLOOKUP(F321,'BD LP'!B:K,10,0)</f>
        <v>UN</v>
      </c>
      <c r="R321" t="b">
        <f t="shared" si="10"/>
        <v>1</v>
      </c>
      <c r="S321">
        <f>+VLOOKUP(F321,'[1]BD MES'!$D$2:$K$1048576,8,0)</f>
        <v>1</v>
      </c>
      <c r="T321" t="b">
        <f t="shared" ref="T321:T384" si="11">+S321=J321</f>
        <v>1</v>
      </c>
      <c r="V321" t="str">
        <f>+VLOOKUP(F321,MaestraLP3[[#All],[CÓDIGO]:[UMV]],8,0)</f>
        <v>BASE TERMO 5,7 l BUNN</v>
      </c>
    </row>
    <row r="322" spans="1:22" x14ac:dyDescent="0.35">
      <c r="A322" t="s">
        <v>3181</v>
      </c>
      <c r="B322">
        <v>2000</v>
      </c>
      <c r="D322" s="59" t="s">
        <v>3162</v>
      </c>
      <c r="F322" s="39">
        <v>105020070</v>
      </c>
      <c r="H322" s="60">
        <v>51662.77</v>
      </c>
      <c r="I322" t="s">
        <v>3182</v>
      </c>
      <c r="J322">
        <v>1</v>
      </c>
      <c r="K322" s="50" t="s">
        <v>50</v>
      </c>
      <c r="L322" t="s">
        <v>4724</v>
      </c>
      <c r="M322" t="s">
        <v>4725</v>
      </c>
      <c r="N322" s="39" t="s">
        <v>276</v>
      </c>
      <c r="O322" t="str">
        <f>+VLOOKUP(F322,'BD LP'!B:C,2,0)</f>
        <v>105020070-UN</v>
      </c>
      <c r="Q322" t="str">
        <f>+VLOOKUP(F322,'BD LP'!B:K,10,0)</f>
        <v>UN</v>
      </c>
      <c r="R322" t="b">
        <f t="shared" si="10"/>
        <v>1</v>
      </c>
      <c r="S322">
        <f>+VLOOKUP(F322,'[1]BD MES'!$D$2:$K$1048576,8,0)</f>
        <v>1</v>
      </c>
      <c r="T322" t="b">
        <f t="shared" si="11"/>
        <v>1</v>
      </c>
      <c r="V322" t="str">
        <f>+VLOOKUP(F322,MaestraLP3[[#All],[CÓDIGO]:[UMV]],8,0)</f>
        <v>BATIDOR DE LECHE BLANCO LAVAZZA</v>
      </c>
    </row>
    <row r="323" spans="1:22" x14ac:dyDescent="0.35">
      <c r="A323" t="s">
        <v>3181</v>
      </c>
      <c r="B323">
        <v>2000</v>
      </c>
      <c r="D323" s="59" t="s">
        <v>3162</v>
      </c>
      <c r="F323" s="39">
        <v>40004996</v>
      </c>
      <c r="H323" s="60">
        <v>207901.19</v>
      </c>
      <c r="I323" t="s">
        <v>3182</v>
      </c>
      <c r="J323">
        <v>1</v>
      </c>
      <c r="K323" s="50" t="s">
        <v>50</v>
      </c>
      <c r="L323" t="s">
        <v>4724</v>
      </c>
      <c r="M323" t="s">
        <v>4725</v>
      </c>
      <c r="N323" s="39" t="s">
        <v>276</v>
      </c>
      <c r="O323" t="str">
        <f>+VLOOKUP(F323,'BD LP'!B:C,2,0)</f>
        <v>40004996-UN</v>
      </c>
      <c r="Q323" t="str">
        <f>+VLOOKUP(F323,'BD LP'!B:K,10,0)</f>
        <v>UN</v>
      </c>
      <c r="R323" t="b">
        <f t="shared" si="10"/>
        <v>1</v>
      </c>
      <c r="S323">
        <f>+VLOOKUP(F323,'[1]BD MES'!$D$2:$K$1048576,8,0)</f>
        <v>1</v>
      </c>
      <c r="T323" t="b">
        <f t="shared" si="11"/>
        <v>1</v>
      </c>
      <c r="V323" t="str">
        <f>+VLOOKUP(F323,MaestraLP3[[#All],[CÓDIGO]:[UMV]],8,0)</f>
        <v>BOMBA VOLUMETRICA FLOJET </v>
      </c>
    </row>
    <row r="324" spans="1:22" x14ac:dyDescent="0.35">
      <c r="A324" t="s">
        <v>3181</v>
      </c>
      <c r="B324">
        <v>2000</v>
      </c>
      <c r="D324" s="59" t="s">
        <v>3162</v>
      </c>
      <c r="F324" s="39">
        <v>104544240</v>
      </c>
      <c r="H324" s="60">
        <v>23404.92</v>
      </c>
      <c r="I324" t="s">
        <v>3182</v>
      </c>
      <c r="J324">
        <v>1</v>
      </c>
      <c r="K324" s="50" t="s">
        <v>50</v>
      </c>
      <c r="L324" t="s">
        <v>4724</v>
      </c>
      <c r="M324" t="s">
        <v>4725</v>
      </c>
      <c r="N324" s="39" t="s">
        <v>276</v>
      </c>
      <c r="O324" t="str">
        <f>+VLOOKUP(F324,'BD LP'!B:C,2,0)</f>
        <v>104544240-UN</v>
      </c>
      <c r="Q324" t="str">
        <f>+VLOOKUP(F324,'BD LP'!B:K,10,0)</f>
        <v>UN</v>
      </c>
      <c r="R324" t="b">
        <f t="shared" si="10"/>
        <v>1</v>
      </c>
      <c r="S324">
        <f>+VLOOKUP(F324,'[1]BD MES'!$D$2:$K$1048576,8,0)</f>
        <v>1</v>
      </c>
      <c r="T324" t="b">
        <f t="shared" si="11"/>
        <v>1</v>
      </c>
      <c r="V324" t="str">
        <f>+VLOOKUP(F324,MaestraLP3[[#All],[CÓDIGO]:[UMV]],8,0)</f>
        <v>CABEZAL FILTRO VH</v>
      </c>
    </row>
    <row r="325" spans="1:22" x14ac:dyDescent="0.35">
      <c r="A325" t="s">
        <v>3181</v>
      </c>
      <c r="B325">
        <v>2000</v>
      </c>
      <c r="D325" s="59" t="s">
        <v>3162</v>
      </c>
      <c r="F325" s="39">
        <v>92009365</v>
      </c>
      <c r="H325" s="60">
        <v>138605.76000000001</v>
      </c>
      <c r="I325" t="s">
        <v>3182</v>
      </c>
      <c r="J325">
        <v>1</v>
      </c>
      <c r="K325" s="50" t="s">
        <v>50</v>
      </c>
      <c r="L325" t="s">
        <v>4724</v>
      </c>
      <c r="M325" t="s">
        <v>4725</v>
      </c>
      <c r="N325" s="39" t="s">
        <v>276</v>
      </c>
      <c r="O325" t="str">
        <f>+VLOOKUP(F325,'BD LP'!B:C,2,0)</f>
        <v>92009365-UN</v>
      </c>
      <c r="Q325" t="str">
        <f>+VLOOKUP(F325,'BD LP'!B:K,10,0)</f>
        <v>UN</v>
      </c>
      <c r="R325" t="b">
        <f t="shared" si="10"/>
        <v>1</v>
      </c>
      <c r="S325">
        <f>+VLOOKUP(F325,'[1]BD MES'!$D$2:$K$1048576,8,0)</f>
        <v>1</v>
      </c>
      <c r="T325" t="b">
        <f t="shared" si="11"/>
        <v>1</v>
      </c>
      <c r="V325" t="str">
        <f>+VLOOKUP(F325,MaestraLP3[[#All],[CÓDIGO]:[UMV]],8,0)</f>
        <v>CAJA DEPOSITO BORRA CAFE</v>
      </c>
    </row>
    <row r="326" spans="1:22" x14ac:dyDescent="0.35">
      <c r="A326" t="s">
        <v>3181</v>
      </c>
      <c r="B326">
        <v>2000</v>
      </c>
      <c r="D326" s="59" t="s">
        <v>3162</v>
      </c>
      <c r="F326" s="39">
        <v>104518540</v>
      </c>
      <c r="H326" s="60">
        <v>68042.34</v>
      </c>
      <c r="I326" t="s">
        <v>3182</v>
      </c>
      <c r="J326">
        <v>1</v>
      </c>
      <c r="K326" s="50" t="s">
        <v>50</v>
      </c>
      <c r="L326" t="s">
        <v>4724</v>
      </c>
      <c r="M326" t="s">
        <v>4725</v>
      </c>
      <c r="N326" s="39" t="s">
        <v>276</v>
      </c>
      <c r="O326" t="str">
        <f>+VLOOKUP(F326,'BD LP'!B:C,2,0)</f>
        <v>104518540-UN</v>
      </c>
      <c r="Q326" t="str">
        <f>+VLOOKUP(F326,'BD LP'!B:K,10,0)</f>
        <v>UN</v>
      </c>
      <c r="R326" t="b">
        <f t="shared" si="10"/>
        <v>1</v>
      </c>
      <c r="S326">
        <f>+VLOOKUP(F326,'[1]BD MES'!$D$2:$K$1048576,8,0)</f>
        <v>1</v>
      </c>
      <c r="T326" t="b">
        <f t="shared" si="11"/>
        <v>1</v>
      </c>
      <c r="V326" t="str">
        <f>+VLOOKUP(F326,MaestraLP3[[#All],[CÓDIGO]:[UMV]],8,0)</f>
        <v>CARTUCHO DE AGUA BUNN 5,7 l/m</v>
      </c>
    </row>
    <row r="327" spans="1:22" x14ac:dyDescent="0.35">
      <c r="A327" t="s">
        <v>3181</v>
      </c>
      <c r="B327">
        <v>2000</v>
      </c>
      <c r="D327" s="59" t="s">
        <v>3162</v>
      </c>
      <c r="F327" s="39">
        <v>104539400</v>
      </c>
      <c r="H327" s="60">
        <v>116026.3</v>
      </c>
      <c r="I327" t="s">
        <v>3182</v>
      </c>
      <c r="J327">
        <v>1</v>
      </c>
      <c r="K327" s="50" t="s">
        <v>50</v>
      </c>
      <c r="L327" t="s">
        <v>4724</v>
      </c>
      <c r="M327" t="s">
        <v>4725</v>
      </c>
      <c r="N327" s="39" t="s">
        <v>276</v>
      </c>
      <c r="O327" t="str">
        <f>+VLOOKUP(F327,'BD LP'!B:C,2,0)</f>
        <v>104539400-UN</v>
      </c>
      <c r="Q327" t="str">
        <f>+VLOOKUP(F327,'BD LP'!B:K,10,0)</f>
        <v>UN</v>
      </c>
      <c r="R327" t="b">
        <f t="shared" si="10"/>
        <v>1</v>
      </c>
      <c r="S327">
        <f>+VLOOKUP(F327,'[1]BD MES'!$D$2:$K$1048576,8,0)</f>
        <v>1</v>
      </c>
      <c r="T327" t="b">
        <f t="shared" si="11"/>
        <v>1</v>
      </c>
      <c r="V327" t="str">
        <f>+VLOOKUP(F327,MaestraLP3[[#All],[CÓDIGO]:[UMV]],8,0)</f>
        <v>DEPURADOR LA SPAZIALE 12 LITROS</v>
      </c>
    </row>
    <row r="328" spans="1:22" x14ac:dyDescent="0.35">
      <c r="A328" t="s">
        <v>3181</v>
      </c>
      <c r="B328">
        <v>2000</v>
      </c>
      <c r="D328" s="59" t="s">
        <v>3162</v>
      </c>
      <c r="F328" s="39">
        <v>104539360</v>
      </c>
      <c r="H328" s="60">
        <v>7137.1</v>
      </c>
      <c r="I328" t="s">
        <v>3182</v>
      </c>
      <c r="J328">
        <v>1</v>
      </c>
      <c r="K328" s="50" t="s">
        <v>50</v>
      </c>
      <c r="L328" t="s">
        <v>4724</v>
      </c>
      <c r="M328" t="s">
        <v>4725</v>
      </c>
      <c r="N328" s="39" t="s">
        <v>276</v>
      </c>
      <c r="O328" t="str">
        <f>+VLOOKUP(F328,'BD LP'!B:C,2,0)</f>
        <v>104539360-UN</v>
      </c>
      <c r="Q328" t="str">
        <f>+VLOOKUP(F328,'BD LP'!B:K,10,0)</f>
        <v>UN</v>
      </c>
      <c r="R328" t="b">
        <f t="shared" si="10"/>
        <v>1</v>
      </c>
      <c r="S328">
        <f>+VLOOKUP(F328,'[1]BD MES'!$D$2:$K$1048576,8,0)</f>
        <v>1</v>
      </c>
      <c r="T328" t="b">
        <f t="shared" si="11"/>
        <v>1</v>
      </c>
      <c r="V328" t="str">
        <f>+VLOOKUP(F328,MaestraLP3[[#All],[CÓDIGO]:[UMV]],8,0)</f>
        <v>DETERGENTE ASSCOR LA SPAZIALE</v>
      </c>
    </row>
    <row r="329" spans="1:22" x14ac:dyDescent="0.35">
      <c r="A329" t="s">
        <v>3181</v>
      </c>
      <c r="B329">
        <v>2000</v>
      </c>
      <c r="D329" s="59" t="s">
        <v>3162</v>
      </c>
      <c r="F329" s="39">
        <v>104523020</v>
      </c>
      <c r="H329" s="60">
        <v>11741.2</v>
      </c>
      <c r="I329" t="s">
        <v>3182</v>
      </c>
      <c r="J329">
        <v>1</v>
      </c>
      <c r="K329" s="50" t="s">
        <v>50</v>
      </c>
      <c r="L329" t="s">
        <v>4724</v>
      </c>
      <c r="M329" t="s">
        <v>4725</v>
      </c>
      <c r="N329" s="39" t="s">
        <v>276</v>
      </c>
      <c r="O329" t="str">
        <f>+VLOOKUP(F329,'BD LP'!B:C,2,0)</f>
        <v>104523020-UN</v>
      </c>
      <c r="Q329" t="str">
        <f>+VLOOKUP(F329,'BD LP'!B:K,10,0)</f>
        <v>UN</v>
      </c>
      <c r="R329" t="b">
        <f t="shared" ref="R329:R390" si="12">+Q329=K329</f>
        <v>1</v>
      </c>
      <c r="S329">
        <f>+VLOOKUP(F329,'[1]BD MES'!$D$2:$K$1048576,8,0)</f>
        <v>1</v>
      </c>
      <c r="T329" t="b">
        <f t="shared" si="11"/>
        <v>1</v>
      </c>
      <c r="V329" t="str">
        <f>+VLOOKUP(F329,MaestraLP3[[#All],[CÓDIGO]:[UMV]],8,0)</f>
        <v>DOSIFICADOR SALSAS 1,89 l TORANI</v>
      </c>
    </row>
    <row r="330" spans="1:22" x14ac:dyDescent="0.35">
      <c r="A330" t="s">
        <v>3181</v>
      </c>
      <c r="B330">
        <v>2000</v>
      </c>
      <c r="D330" s="59" t="s">
        <v>3162</v>
      </c>
      <c r="F330" s="39">
        <v>104523030</v>
      </c>
      <c r="H330" s="60">
        <v>9506.2000000000007</v>
      </c>
      <c r="I330" t="s">
        <v>3182</v>
      </c>
      <c r="J330">
        <v>1</v>
      </c>
      <c r="K330" s="50" t="s">
        <v>50</v>
      </c>
      <c r="L330" t="s">
        <v>4724</v>
      </c>
      <c r="M330" t="s">
        <v>4725</v>
      </c>
      <c r="N330" s="39" t="s">
        <v>276</v>
      </c>
      <c r="O330" t="str">
        <f>+VLOOKUP(F330,'BD LP'!B:C,2,0)</f>
        <v>104523030-UN</v>
      </c>
      <c r="Q330" t="str">
        <f>+VLOOKUP(F330,'BD LP'!B:K,10,0)</f>
        <v>UN</v>
      </c>
      <c r="R330" t="b">
        <f t="shared" si="12"/>
        <v>1</v>
      </c>
      <c r="S330">
        <f>+VLOOKUP(F330,'[1]BD MES'!$D$2:$K$1048576,8,0)</f>
        <v>1</v>
      </c>
      <c r="T330" t="b">
        <f t="shared" si="11"/>
        <v>1</v>
      </c>
      <c r="V330" t="str">
        <f>+VLOOKUP(F330,MaestraLP3[[#All],[CÓDIGO]:[UMV]],8,0)</f>
        <v>DOSIFICADOR SYRUP 750 ml TORANI</v>
      </c>
    </row>
    <row r="331" spans="1:22" x14ac:dyDescent="0.35">
      <c r="A331" t="s">
        <v>3181</v>
      </c>
      <c r="B331">
        <v>2000</v>
      </c>
      <c r="D331" s="59" t="s">
        <v>3162</v>
      </c>
      <c r="F331" s="39">
        <v>105201430</v>
      </c>
      <c r="H331" s="60">
        <v>18644.37</v>
      </c>
      <c r="I331" t="s">
        <v>3182</v>
      </c>
      <c r="J331">
        <v>1</v>
      </c>
      <c r="K331" s="50" t="s">
        <v>50</v>
      </c>
      <c r="L331" t="s">
        <v>4724</v>
      </c>
      <c r="M331" t="s">
        <v>4725</v>
      </c>
      <c r="N331" s="39" t="s">
        <v>276</v>
      </c>
      <c r="O331" t="str">
        <f>+VLOOKUP(F331,'BD LP'!B:C,2,0)</f>
        <v>105201430-UN</v>
      </c>
      <c r="Q331" t="str">
        <f>+VLOOKUP(F331,'BD LP'!B:K,10,0)</f>
        <v>UN</v>
      </c>
      <c r="R331" t="b">
        <f t="shared" si="12"/>
        <v>1</v>
      </c>
      <c r="S331">
        <f>+VLOOKUP(F331,'[1]BD MES'!$D$2:$K$1048576,8,0)</f>
        <v>1</v>
      </c>
      <c r="T331" t="b">
        <f t="shared" si="11"/>
        <v>1</v>
      </c>
      <c r="V331" t="str">
        <f>+VLOOKUP(F331,MaestraLP3[[#All],[CÓDIGO]:[UMV]],8,0)</f>
        <v>EXHIBIDOR MINI PORCIONES LAVAZZA</v>
      </c>
    </row>
    <row r="332" spans="1:22" x14ac:dyDescent="0.35">
      <c r="A332" t="s">
        <v>3181</v>
      </c>
      <c r="B332">
        <v>2000</v>
      </c>
      <c r="D332" s="59" t="s">
        <v>3162</v>
      </c>
      <c r="F332" s="39">
        <v>104518560</v>
      </c>
      <c r="H332" s="60">
        <v>301391.24</v>
      </c>
      <c r="I332" t="s">
        <v>3182</v>
      </c>
      <c r="J332">
        <v>1</v>
      </c>
      <c r="K332" s="50" t="s">
        <v>50</v>
      </c>
      <c r="L332" t="s">
        <v>4724</v>
      </c>
      <c r="M332" t="s">
        <v>4725</v>
      </c>
      <c r="N332" s="39" t="s">
        <v>276</v>
      </c>
      <c r="O332" t="str">
        <f>+VLOOKUP(F332,'BD LP'!B:C,2,0)</f>
        <v>104518560-UN</v>
      </c>
      <c r="Q332" t="str">
        <f>+VLOOKUP(F332,'BD LP'!B:K,10,0)</f>
        <v>UN</v>
      </c>
      <c r="R332" t="b">
        <f t="shared" si="12"/>
        <v>1</v>
      </c>
      <c r="S332">
        <f>+VLOOKUP(F332,'[1]BD MES'!$D$2:$K$1048576,8,0)</f>
        <v>1</v>
      </c>
      <c r="T332" t="b">
        <f t="shared" si="11"/>
        <v>1</v>
      </c>
      <c r="V332" t="str">
        <f>+VLOOKUP(F332,MaestraLP3[[#All],[CÓDIGO]:[UMV]],8,0)</f>
        <v>FILTRO AGUA CON CARTUCHO 5,7 l/min BUNN</v>
      </c>
    </row>
    <row r="333" spans="1:22" x14ac:dyDescent="0.35">
      <c r="A333" t="s">
        <v>3181</v>
      </c>
      <c r="B333">
        <v>2000</v>
      </c>
      <c r="D333" s="59" t="s">
        <v>3162</v>
      </c>
      <c r="F333" s="39">
        <v>104518550</v>
      </c>
      <c r="H333" s="60">
        <v>137479.32</v>
      </c>
      <c r="I333" t="s">
        <v>3182</v>
      </c>
      <c r="J333">
        <v>1</v>
      </c>
      <c r="K333" s="50" t="s">
        <v>50</v>
      </c>
      <c r="L333" t="s">
        <v>4724</v>
      </c>
      <c r="M333" t="s">
        <v>4725</v>
      </c>
      <c r="N333" s="39" t="s">
        <v>276</v>
      </c>
      <c r="O333" t="str">
        <f>+VLOOKUP(F333,'BD LP'!B:C,2,0)</f>
        <v>104518550-UN</v>
      </c>
      <c r="Q333" t="str">
        <f>+VLOOKUP(F333,'BD LP'!B:K,10,0)</f>
        <v>UN</v>
      </c>
      <c r="R333" t="b">
        <f t="shared" si="12"/>
        <v>1</v>
      </c>
      <c r="S333">
        <f>+VLOOKUP(F333,'[1]BD MES'!$D$2:$K$1048576,8,0)</f>
        <v>1</v>
      </c>
      <c r="T333" t="b">
        <f t="shared" si="11"/>
        <v>1</v>
      </c>
      <c r="V333" t="str">
        <f>+VLOOKUP(F333,MaestraLP3[[#All],[CÓDIGO]:[UMV]],8,0)</f>
        <v>FILTRO BEST PROTECT</v>
      </c>
    </row>
    <row r="334" spans="1:22" x14ac:dyDescent="0.35">
      <c r="A334" t="s">
        <v>3181</v>
      </c>
      <c r="B334">
        <v>2000</v>
      </c>
      <c r="D334" s="59" t="s">
        <v>3162</v>
      </c>
      <c r="F334" s="39">
        <v>104544230</v>
      </c>
      <c r="H334" s="60">
        <v>86420</v>
      </c>
      <c r="I334" t="s">
        <v>3182</v>
      </c>
      <c r="J334">
        <v>1</v>
      </c>
      <c r="K334" s="50" t="s">
        <v>50</v>
      </c>
      <c r="L334" t="s">
        <v>4724</v>
      </c>
      <c r="M334" t="s">
        <v>4725</v>
      </c>
      <c r="N334" s="39" t="s">
        <v>276</v>
      </c>
      <c r="O334" t="str">
        <f>+VLOOKUP(F334,'BD LP'!B:C,2,0)</f>
        <v>104544230-UN</v>
      </c>
      <c r="Q334" t="str">
        <f>+VLOOKUP(F334,'BD LP'!B:K,10,0)</f>
        <v>UN</v>
      </c>
      <c r="R334" t="b">
        <f t="shared" si="12"/>
        <v>1</v>
      </c>
      <c r="S334">
        <f>+VLOOKUP(F334,'[1]BD MES'!$D$2:$K$1048576,8,0)</f>
        <v>1</v>
      </c>
      <c r="T334" t="b">
        <f t="shared" si="11"/>
        <v>1</v>
      </c>
      <c r="V334" t="str">
        <f>+VLOOKUP(F334,MaestraLP3[[#All],[CÓDIGO]:[UMV]],8,0)</f>
        <v>FILTRO COFFE CARE VH</v>
      </c>
    </row>
    <row r="335" spans="1:22" x14ac:dyDescent="0.35">
      <c r="A335" t="s">
        <v>3181</v>
      </c>
      <c r="B335">
        <v>2000</v>
      </c>
      <c r="D335" s="59" t="s">
        <v>3162</v>
      </c>
      <c r="F335" s="39">
        <v>104522590</v>
      </c>
      <c r="H335" s="60">
        <v>24212.5</v>
      </c>
      <c r="I335" t="s">
        <v>3182</v>
      </c>
      <c r="J335">
        <v>250</v>
      </c>
      <c r="K335" s="50" t="s">
        <v>50</v>
      </c>
      <c r="L335" t="s">
        <v>4724</v>
      </c>
      <c r="M335" t="s">
        <v>4725</v>
      </c>
      <c r="N335" s="39" t="s">
        <v>276</v>
      </c>
      <c r="O335" t="str">
        <f>+VLOOKUP(F335,'BD LP'!B:C,2,0)</f>
        <v>104522590-Y50</v>
      </c>
      <c r="Q335" t="str">
        <f>+VLOOKUP(F335,'BD LP'!B:K,10,0)</f>
        <v>UN</v>
      </c>
      <c r="R335" t="b">
        <f t="shared" si="12"/>
        <v>1</v>
      </c>
      <c r="S335">
        <f>+VLOOKUP(F335,'[1]BD MES'!$D$2:$K$1048576,8,0)</f>
        <v>250</v>
      </c>
      <c r="T335" t="b">
        <f t="shared" si="11"/>
        <v>1</v>
      </c>
      <c r="V335" t="str">
        <f>+VLOOKUP(F335,MaestraLP3[[#All],[CÓDIGO]:[UMV]],8,0)</f>
        <v>FILTRO PAPEL ICBA BUNN</v>
      </c>
    </row>
    <row r="336" spans="1:22" x14ac:dyDescent="0.35">
      <c r="A336" t="s">
        <v>3181</v>
      </c>
      <c r="B336">
        <v>2000</v>
      </c>
      <c r="D336" s="59" t="s">
        <v>3162</v>
      </c>
      <c r="F336" s="39">
        <v>104522600</v>
      </c>
      <c r="H336" s="60">
        <v>37995</v>
      </c>
      <c r="I336" t="s">
        <v>3182</v>
      </c>
      <c r="J336">
        <v>1</v>
      </c>
      <c r="K336" s="50" t="s">
        <v>106</v>
      </c>
      <c r="L336" t="s">
        <v>4724</v>
      </c>
      <c r="M336" t="s">
        <v>4725</v>
      </c>
      <c r="N336" s="39" t="s">
        <v>276</v>
      </c>
      <c r="O336" t="str">
        <f>+VLOOKUP(F336,'BD LP'!B:C,2,0)</f>
        <v>104522600-V00</v>
      </c>
      <c r="Q336" t="str">
        <f>+VLOOKUP(F336,'BD LP'!B:K,10,0)</f>
        <v>UN</v>
      </c>
      <c r="R336" s="44" t="b">
        <f t="shared" si="12"/>
        <v>0</v>
      </c>
      <c r="S336">
        <f>+VLOOKUP(F336,'[1]BD MES'!$D$2:$K$1048576,8,0)</f>
        <v>500</v>
      </c>
      <c r="T336" t="b">
        <f t="shared" si="11"/>
        <v>0</v>
      </c>
      <c r="V336" t="str">
        <f>+VLOOKUP(F336,MaestraLP3[[#All],[CÓDIGO]:[UMV]],8,0)</f>
        <v>FILTRO PAPEL TITAN BUNN</v>
      </c>
    </row>
    <row r="337" spans="1:22" x14ac:dyDescent="0.35">
      <c r="A337" t="s">
        <v>3181</v>
      </c>
      <c r="B337">
        <v>2000</v>
      </c>
      <c r="D337" s="59" t="s">
        <v>3162</v>
      </c>
      <c r="F337" s="39">
        <v>104518530</v>
      </c>
      <c r="H337" s="60">
        <v>22031.14</v>
      </c>
      <c r="I337" t="s">
        <v>3182</v>
      </c>
      <c r="J337">
        <v>1</v>
      </c>
      <c r="K337" s="50" t="s">
        <v>50</v>
      </c>
      <c r="L337" t="s">
        <v>4724</v>
      </c>
      <c r="M337" t="s">
        <v>4725</v>
      </c>
      <c r="N337" s="39" t="s">
        <v>276</v>
      </c>
      <c r="O337" t="str">
        <f>+VLOOKUP(F337,'BD LP'!B:C,2,0)</f>
        <v>104518530-UN</v>
      </c>
      <c r="Q337" t="str">
        <f>+VLOOKUP(F337,'BD LP'!B:K,10,0)</f>
        <v>UN</v>
      </c>
      <c r="R337" t="b">
        <f t="shared" si="12"/>
        <v>1</v>
      </c>
      <c r="S337">
        <f>+VLOOKUP(F337,'[1]BD MES'!$D$2:$K$1048576,8,0)</f>
        <v>1</v>
      </c>
      <c r="T337" t="b">
        <f t="shared" si="11"/>
        <v>1</v>
      </c>
      <c r="V337" t="str">
        <f>+VLOOKUP(F337,MaestraLP3[[#All],[CÓDIGO]:[UMV]],8,0)</f>
        <v>KIT INSTALACION FILTRO SCALE PRO BUNN</v>
      </c>
    </row>
    <row r="338" spans="1:22" x14ac:dyDescent="0.35">
      <c r="A338" t="s">
        <v>3181</v>
      </c>
      <c r="B338">
        <v>2000</v>
      </c>
      <c r="D338" s="59" t="s">
        <v>3162</v>
      </c>
      <c r="F338" s="39">
        <v>40009378</v>
      </c>
      <c r="H338" s="60">
        <v>38833.870000000003</v>
      </c>
      <c r="I338" t="s">
        <v>3182</v>
      </c>
      <c r="J338">
        <v>1</v>
      </c>
      <c r="K338" s="50" t="s">
        <v>50</v>
      </c>
      <c r="L338" t="s">
        <v>4724</v>
      </c>
      <c r="M338" t="s">
        <v>4725</v>
      </c>
      <c r="N338" s="39" t="s">
        <v>276</v>
      </c>
      <c r="O338" t="str">
        <f>+VLOOKUP(F338,'BD LP'!B:C,2,0)</f>
        <v>40009378-UN</v>
      </c>
      <c r="Q338" t="str">
        <f>+VLOOKUP(F338,'BD LP'!B:K,10,0)</f>
        <v>UN</v>
      </c>
      <c r="R338" t="b">
        <f t="shared" si="12"/>
        <v>1</v>
      </c>
      <c r="S338">
        <f>+VLOOKUP(F338,'[1]BD MES'!$D$2:$K$1048576,8,0)</f>
        <v>1</v>
      </c>
      <c r="T338" t="b">
        <f t="shared" si="11"/>
        <v>1</v>
      </c>
      <c r="V338" t="str">
        <f>+VLOOKUP(F338,MaestraLP3[[#All],[CÓDIGO]:[UMV]],8,0)</f>
        <v>PITCHER DE LECHE 1 l</v>
      </c>
    </row>
    <row r="339" spans="1:22" x14ac:dyDescent="0.35">
      <c r="A339" t="s">
        <v>3181</v>
      </c>
      <c r="B339">
        <v>2000</v>
      </c>
      <c r="D339" s="59" t="s">
        <v>3162</v>
      </c>
      <c r="F339" s="39">
        <v>40009375</v>
      </c>
      <c r="H339" s="60">
        <v>27348.95</v>
      </c>
      <c r="I339" t="s">
        <v>3182</v>
      </c>
      <c r="J339">
        <v>1</v>
      </c>
      <c r="K339" s="50" t="s">
        <v>50</v>
      </c>
      <c r="L339" t="s">
        <v>4724</v>
      </c>
      <c r="M339" t="s">
        <v>4725</v>
      </c>
      <c r="N339" s="39" t="s">
        <v>276</v>
      </c>
      <c r="O339" t="str">
        <f>+VLOOKUP(F339,'BD LP'!B:C,2,0)</f>
        <v>40009375-UN</v>
      </c>
      <c r="Q339" t="str">
        <f>+VLOOKUP(F339,'BD LP'!B:K,10,0)</f>
        <v>UN</v>
      </c>
      <c r="R339" t="b">
        <f t="shared" si="12"/>
        <v>1</v>
      </c>
      <c r="S339">
        <f>+VLOOKUP(F339,'[1]BD MES'!$D$2:$K$1048576,8,0)</f>
        <v>1</v>
      </c>
      <c r="T339" t="b">
        <f t="shared" si="11"/>
        <v>1</v>
      </c>
      <c r="V339" t="str">
        <f>+VLOOKUP(F339,MaestraLP3[[#All],[CÓDIGO]:[UMV]],8,0)</f>
        <v>PITCHER DE LECHE 250 cc</v>
      </c>
    </row>
    <row r="340" spans="1:22" x14ac:dyDescent="0.35">
      <c r="A340" t="s">
        <v>3181</v>
      </c>
      <c r="B340">
        <v>2000</v>
      </c>
      <c r="D340" s="59" t="s">
        <v>3162</v>
      </c>
      <c r="F340" s="39">
        <v>40009376</v>
      </c>
      <c r="H340" s="60">
        <v>30965.18</v>
      </c>
      <c r="I340" t="s">
        <v>3182</v>
      </c>
      <c r="J340">
        <v>1</v>
      </c>
      <c r="K340" s="50" t="s">
        <v>50</v>
      </c>
      <c r="L340" t="s">
        <v>4724</v>
      </c>
      <c r="M340" t="s">
        <v>4725</v>
      </c>
      <c r="N340" s="39" t="s">
        <v>276</v>
      </c>
      <c r="O340" t="str">
        <f>+VLOOKUP(F340,'BD LP'!B:C,2,0)</f>
        <v>40009376-UN</v>
      </c>
      <c r="Q340" t="str">
        <f>+VLOOKUP(F340,'BD LP'!B:K,10,0)</f>
        <v>UN</v>
      </c>
      <c r="R340" t="b">
        <f t="shared" si="12"/>
        <v>1</v>
      </c>
      <c r="S340">
        <f>+VLOOKUP(F340,'[1]BD MES'!$D$2:$K$1048576,8,0)</f>
        <v>1</v>
      </c>
      <c r="T340" t="b">
        <f t="shared" si="11"/>
        <v>1</v>
      </c>
      <c r="V340" t="str">
        <f>+VLOOKUP(F340,MaestraLP3[[#All],[CÓDIGO]:[UMV]],8,0)</f>
        <v>PITCHER DE LECHE 500 cc</v>
      </c>
    </row>
    <row r="341" spans="1:22" x14ac:dyDescent="0.35">
      <c r="A341" t="s">
        <v>3181</v>
      </c>
      <c r="B341">
        <v>2000</v>
      </c>
      <c r="D341" s="59" t="s">
        <v>3162</v>
      </c>
      <c r="F341" s="39">
        <v>40009377</v>
      </c>
      <c r="H341" s="60">
        <v>35156.550000000003</v>
      </c>
      <c r="I341" t="s">
        <v>3182</v>
      </c>
      <c r="J341">
        <v>1</v>
      </c>
      <c r="K341" s="50" t="s">
        <v>50</v>
      </c>
      <c r="L341" t="s">
        <v>4724</v>
      </c>
      <c r="M341" t="s">
        <v>4725</v>
      </c>
      <c r="N341" s="39" t="s">
        <v>276</v>
      </c>
      <c r="O341" t="str">
        <f>+VLOOKUP(F341,'BD LP'!B:C,2,0)</f>
        <v>40009377-UN</v>
      </c>
      <c r="Q341" t="str">
        <f>+VLOOKUP(F341,'BD LP'!B:K,10,0)</f>
        <v>UN</v>
      </c>
      <c r="R341" t="b">
        <f t="shared" si="12"/>
        <v>1</v>
      </c>
      <c r="S341">
        <f>+VLOOKUP(F341,'[1]BD MES'!$D$2:$K$1048576,8,0)</f>
        <v>1</v>
      </c>
      <c r="T341" t="b">
        <f t="shared" si="11"/>
        <v>1</v>
      </c>
      <c r="V341" t="str">
        <f>+VLOOKUP(F341,MaestraLP3[[#All],[CÓDIGO]:[UMV]],8,0)</f>
        <v>PITCHER DE LECHE 750 cc</v>
      </c>
    </row>
    <row r="342" spans="1:22" x14ac:dyDescent="0.35">
      <c r="A342" t="s">
        <v>3181</v>
      </c>
      <c r="B342">
        <v>2000</v>
      </c>
      <c r="D342" s="59" t="s">
        <v>3162</v>
      </c>
      <c r="F342" s="39">
        <v>100093730</v>
      </c>
      <c r="H342" s="60">
        <v>384525.79</v>
      </c>
      <c r="I342" t="s">
        <v>3182</v>
      </c>
      <c r="J342">
        <v>1</v>
      </c>
      <c r="K342" s="50" t="s">
        <v>50</v>
      </c>
      <c r="L342" t="s">
        <v>4724</v>
      </c>
      <c r="M342" t="s">
        <v>4725</v>
      </c>
      <c r="N342" s="39" t="s">
        <v>276</v>
      </c>
      <c r="O342" t="str">
        <f>+VLOOKUP(F342,'BD LP'!B:C,2,0)</f>
        <v>100093730-UN</v>
      </c>
      <c r="Q342" t="str">
        <f>+VLOOKUP(F342,'BD LP'!B:K,10,0)</f>
        <v>UN</v>
      </c>
      <c r="R342" t="b">
        <f t="shared" si="12"/>
        <v>1</v>
      </c>
      <c r="S342">
        <f>+VLOOKUP(F342,'[1]BD MES'!$D$2:$K$1048576,8,0)</f>
        <v>1</v>
      </c>
      <c r="T342" t="b">
        <f t="shared" si="11"/>
        <v>1</v>
      </c>
      <c r="V342" t="str">
        <f>+VLOOKUP(F342,MaestraLP3[[#All],[CÓDIGO]:[UMV]],8,0)</f>
        <v>PRENSA CAFE DINAMOMETRICA 25 kg</v>
      </c>
    </row>
    <row r="343" spans="1:22" x14ac:dyDescent="0.35">
      <c r="A343" t="s">
        <v>3181</v>
      </c>
      <c r="B343">
        <v>2000</v>
      </c>
      <c r="D343" s="59" t="s">
        <v>3162</v>
      </c>
      <c r="F343" s="39">
        <v>40005008</v>
      </c>
      <c r="H343" s="60">
        <v>56462.06</v>
      </c>
      <c r="I343" t="s">
        <v>3182</v>
      </c>
      <c r="J343">
        <v>1</v>
      </c>
      <c r="K343" s="50" t="s">
        <v>50</v>
      </c>
      <c r="L343" t="s">
        <v>4724</v>
      </c>
      <c r="M343" t="s">
        <v>4725</v>
      </c>
      <c r="N343" s="39" t="s">
        <v>276</v>
      </c>
      <c r="O343" t="str">
        <f>+VLOOKUP(F343,'BD LP'!B:C,2,0)</f>
        <v>40005008-UN</v>
      </c>
      <c r="Q343" t="str">
        <f>+VLOOKUP(F343,'BD LP'!B:K,10,0)</f>
        <v>UN</v>
      </c>
      <c r="R343" t="b">
        <f t="shared" si="12"/>
        <v>1</v>
      </c>
      <c r="S343">
        <f>+VLOOKUP(F343,'[1]BD MES'!$D$2:$K$1048576,8,0)</f>
        <v>1</v>
      </c>
      <c r="T343" t="b">
        <f t="shared" si="11"/>
        <v>1</v>
      </c>
      <c r="V343" t="str">
        <f>+VLOOKUP(F343,MaestraLP3[[#All],[CÓDIGO]:[UMV]],8,0)</f>
        <v>PRENSADOR MANUAL DINAMOMETRICO</v>
      </c>
    </row>
    <row r="344" spans="1:22" x14ac:dyDescent="0.35">
      <c r="A344" t="s">
        <v>3181</v>
      </c>
      <c r="B344">
        <v>2000</v>
      </c>
      <c r="D344" s="59" t="s">
        <v>3162</v>
      </c>
      <c r="F344" s="39">
        <v>104522610</v>
      </c>
      <c r="H344" s="60">
        <v>533184.57999999996</v>
      </c>
      <c r="I344" t="s">
        <v>3182</v>
      </c>
      <c r="J344">
        <v>1</v>
      </c>
      <c r="K344" s="50" t="s">
        <v>50</v>
      </c>
      <c r="L344" t="s">
        <v>4724</v>
      </c>
      <c r="M344" t="s">
        <v>4725</v>
      </c>
      <c r="N344" s="39" t="s">
        <v>276</v>
      </c>
      <c r="O344" t="str">
        <f>+VLOOKUP(F344,'BD LP'!B:C,2,0)</f>
        <v>104522610-UN</v>
      </c>
      <c r="Q344" t="str">
        <f>+VLOOKUP(F344,'BD LP'!B:K,10,0)</f>
        <v>UN</v>
      </c>
      <c r="R344" t="b">
        <f t="shared" si="12"/>
        <v>1</v>
      </c>
      <c r="S344">
        <f>+VLOOKUP(F344,'[1]BD MES'!$D$2:$K$1048576,8,0)</f>
        <v>1</v>
      </c>
      <c r="T344" t="b">
        <f t="shared" si="11"/>
        <v>1</v>
      </c>
      <c r="V344" t="str">
        <f>+VLOOKUP(F344,MaestraLP3[[#All],[CÓDIGO]:[UMV]],8,0)</f>
        <v>REFRIGERADOR DE LECHE PARA LB 2317</v>
      </c>
    </row>
    <row r="345" spans="1:22" x14ac:dyDescent="0.35">
      <c r="A345" t="s">
        <v>3181</v>
      </c>
      <c r="B345">
        <v>2000</v>
      </c>
      <c r="D345" s="59" t="s">
        <v>3162</v>
      </c>
      <c r="F345" s="39">
        <v>40002139</v>
      </c>
      <c r="H345" s="60">
        <v>43461.81</v>
      </c>
      <c r="I345" t="s">
        <v>3182</v>
      </c>
      <c r="J345">
        <v>1</v>
      </c>
      <c r="K345" s="50" t="s">
        <v>50</v>
      </c>
      <c r="L345" t="s">
        <v>4724</v>
      </c>
      <c r="M345" t="s">
        <v>4725</v>
      </c>
      <c r="N345" s="39" t="s">
        <v>276</v>
      </c>
      <c r="O345" t="str">
        <f>+VLOOKUP(F345,'BD LP'!B:C,2,0)</f>
        <v>40002139-UN</v>
      </c>
      <c r="Q345" t="str">
        <f>+VLOOKUP(F345,'BD LP'!B:K,10,0)</f>
        <v>UN</v>
      </c>
      <c r="R345" t="b">
        <f t="shared" si="12"/>
        <v>1</v>
      </c>
      <c r="S345">
        <f>+VLOOKUP(F345,'[1]BD MES'!$D$2:$K$1048576,8,0)</f>
        <v>1</v>
      </c>
      <c r="T345" t="b">
        <f t="shared" si="11"/>
        <v>1</v>
      </c>
      <c r="V345" t="str">
        <f>+VLOOKUP(F345,MaestraLP3[[#All],[CÓDIGO]:[UMV]],8,0)</f>
        <v>TAMPER MANUAL DE ALUMINIO</v>
      </c>
    </row>
    <row r="346" spans="1:22" x14ac:dyDescent="0.35">
      <c r="A346" t="s">
        <v>3181</v>
      </c>
      <c r="B346">
        <v>2000</v>
      </c>
      <c r="D346" s="59" t="s">
        <v>3162</v>
      </c>
      <c r="F346" s="39">
        <v>40642060</v>
      </c>
      <c r="H346" s="60">
        <v>120317.5</v>
      </c>
      <c r="I346" t="s">
        <v>3182</v>
      </c>
      <c r="J346">
        <v>1</v>
      </c>
      <c r="K346" s="50" t="s">
        <v>50</v>
      </c>
      <c r="L346" t="s">
        <v>4724</v>
      </c>
      <c r="M346" t="s">
        <v>4725</v>
      </c>
      <c r="N346" s="39" t="s">
        <v>276</v>
      </c>
      <c r="O346" t="str">
        <f>+VLOOKUP(F346,'BD LP'!B:C,2,0)</f>
        <v>40642060-UN</v>
      </c>
      <c r="Q346" t="str">
        <f>+VLOOKUP(F346,'BD LP'!B:K,10,0)</f>
        <v>UN</v>
      </c>
      <c r="R346" t="b">
        <f t="shared" si="12"/>
        <v>1</v>
      </c>
      <c r="S346">
        <f>+VLOOKUP(F346,'[1]BD MES'!$D$2:$K$1048576,8,0)</f>
        <v>1</v>
      </c>
      <c r="T346" t="b">
        <f t="shared" si="11"/>
        <v>1</v>
      </c>
      <c r="V346" t="str">
        <f>+VLOOKUP(F346,MaestraLP3[[#All],[CÓDIGO]:[UMV]],8,0)</f>
        <v>TERMO 3,8 L BUNN</v>
      </c>
    </row>
    <row r="347" spans="1:22" x14ac:dyDescent="0.35">
      <c r="A347" t="s">
        <v>3181</v>
      </c>
      <c r="B347">
        <v>2000</v>
      </c>
      <c r="D347" s="59" t="s">
        <v>3162</v>
      </c>
      <c r="F347" s="39">
        <v>40002118</v>
      </c>
      <c r="H347" s="60">
        <v>35801.72</v>
      </c>
      <c r="I347" t="s">
        <v>3182</v>
      </c>
      <c r="J347">
        <v>1</v>
      </c>
      <c r="K347" s="50" t="s">
        <v>50</v>
      </c>
      <c r="L347" t="s">
        <v>4724</v>
      </c>
      <c r="M347" t="s">
        <v>4725</v>
      </c>
      <c r="N347" s="39" t="s">
        <v>276</v>
      </c>
      <c r="O347" t="str">
        <f>+VLOOKUP(F347,'BD LP'!B:C,2,0)</f>
        <v>40002118-UN</v>
      </c>
      <c r="Q347" t="str">
        <f>+VLOOKUP(F347,'BD LP'!B:K,10,0)</f>
        <v>UN</v>
      </c>
      <c r="R347" t="b">
        <f t="shared" si="12"/>
        <v>1</v>
      </c>
      <c r="S347">
        <f>+VLOOKUP(F347,'[1]BD MES'!$D$2:$K$1048576,8,0)</f>
        <v>1</v>
      </c>
      <c r="T347" t="b">
        <f t="shared" si="11"/>
        <v>1</v>
      </c>
      <c r="V347" t="str">
        <f>+VLOOKUP(F347,MaestraLP3[[#All],[CÓDIGO]:[UMV]],8,0)</f>
        <v>TERMO AIRPOT 2,5 l SST LA SINGLE PK</v>
      </c>
    </row>
    <row r="348" spans="1:22" x14ac:dyDescent="0.35">
      <c r="A348" t="s">
        <v>3181</v>
      </c>
      <c r="B348">
        <v>2000</v>
      </c>
      <c r="D348" s="59" t="s">
        <v>3162</v>
      </c>
      <c r="F348" s="39">
        <v>104540540</v>
      </c>
      <c r="H348" s="60">
        <v>439526.16</v>
      </c>
      <c r="I348" t="s">
        <v>3182</v>
      </c>
      <c r="J348">
        <v>1</v>
      </c>
      <c r="K348" s="50" t="s">
        <v>50</v>
      </c>
      <c r="L348" t="s">
        <v>4724</v>
      </c>
      <c r="M348" t="s">
        <v>4725</v>
      </c>
      <c r="N348" s="39" t="s">
        <v>276</v>
      </c>
      <c r="O348" t="str">
        <f>+VLOOKUP(F348,'BD LP'!B:C,2,0)</f>
        <v>104540540-UN</v>
      </c>
      <c r="Q348" t="str">
        <f>+VLOOKUP(F348,'BD LP'!B:K,10,0)</f>
        <v>UN</v>
      </c>
      <c r="R348" t="b">
        <f t="shared" si="12"/>
        <v>1</v>
      </c>
      <c r="S348">
        <f>+VLOOKUP(F348,'[1]BD MES'!$D$2:$K$1048576,8,0)</f>
        <v>1</v>
      </c>
      <c r="T348" t="b">
        <f t="shared" si="11"/>
        <v>1</v>
      </c>
      <c r="V348" t="str">
        <f>+VLOOKUP(F348,MaestraLP3[[#All],[CÓDIGO]:[UMV]],8,0)</f>
        <v>TERMO TF ACERO CON BASE  5,7 L BUNN</v>
      </c>
    </row>
    <row r="349" spans="1:22" x14ac:dyDescent="0.35">
      <c r="A349" t="s">
        <v>3181</v>
      </c>
      <c r="B349">
        <v>2000</v>
      </c>
      <c r="D349" s="59" t="s">
        <v>3162</v>
      </c>
      <c r="F349" s="39">
        <v>40002148</v>
      </c>
      <c r="H349" s="60">
        <v>447625.8</v>
      </c>
      <c r="I349" t="s">
        <v>3182</v>
      </c>
      <c r="J349">
        <v>1</v>
      </c>
      <c r="K349" s="50" t="s">
        <v>50</v>
      </c>
      <c r="L349" t="s">
        <v>4724</v>
      </c>
      <c r="M349" t="s">
        <v>4725</v>
      </c>
      <c r="N349" s="39" t="s">
        <v>276</v>
      </c>
      <c r="O349" t="str">
        <f>+VLOOKUP(F349,'BD LP'!B:C,2,0)</f>
        <v>40002148-UN</v>
      </c>
      <c r="Q349" t="str">
        <f>+VLOOKUP(F349,'BD LP'!B:K,10,0)</f>
        <v>UN</v>
      </c>
      <c r="R349" t="b">
        <f t="shared" si="12"/>
        <v>1</v>
      </c>
      <c r="S349">
        <f>+VLOOKUP(F349,'[1]BD MES'!$D$2:$K$1048576,8,0)</f>
        <v>1</v>
      </c>
      <c r="T349" t="b">
        <f t="shared" si="11"/>
        <v>1</v>
      </c>
      <c r="V349" t="str">
        <f>+VLOOKUP(F349,MaestraLP3[[#All],[CÓDIGO]:[UMV]],8,0)</f>
        <v>TERMO TF NEGRO CON BASE 5,7 L BUNN</v>
      </c>
    </row>
    <row r="350" spans="1:22" x14ac:dyDescent="0.35">
      <c r="A350" t="s">
        <v>3181</v>
      </c>
      <c r="B350">
        <v>2000</v>
      </c>
      <c r="D350" s="59" t="s">
        <v>3162</v>
      </c>
      <c r="F350" s="39">
        <v>40002119</v>
      </c>
      <c r="H350" s="60">
        <v>299883.36</v>
      </c>
      <c r="I350" t="s">
        <v>3182</v>
      </c>
      <c r="J350">
        <v>1</v>
      </c>
      <c r="K350" s="50" t="s">
        <v>50</v>
      </c>
      <c r="L350" t="s">
        <v>4724</v>
      </c>
      <c r="M350" t="s">
        <v>4725</v>
      </c>
      <c r="N350" s="39" t="s">
        <v>276</v>
      </c>
      <c r="O350" t="str">
        <f>+VLOOKUP(F350,'BD LP'!B:C,2,0)</f>
        <v>40002119-UN</v>
      </c>
      <c r="Q350" t="str">
        <f>+VLOOKUP(F350,'BD LP'!B:K,10,0)</f>
        <v>UN</v>
      </c>
      <c r="R350" t="b">
        <f t="shared" si="12"/>
        <v>1</v>
      </c>
      <c r="S350">
        <f>+VLOOKUP(F350,'[1]BD MES'!$D$2:$K$1048576,8,0)</f>
        <v>1</v>
      </c>
      <c r="T350" t="b">
        <f t="shared" si="11"/>
        <v>1</v>
      </c>
      <c r="V350" t="str">
        <f>+VLOOKUP(F350,MaestraLP3[[#All],[CÓDIGO]:[UMV]],8,0)</f>
        <v>TERMO TITAN 12 l BUNN</v>
      </c>
    </row>
    <row r="351" spans="1:22" x14ac:dyDescent="0.35">
      <c r="A351" t="s">
        <v>3181</v>
      </c>
      <c r="B351">
        <v>2000</v>
      </c>
      <c r="D351" s="59" t="s">
        <v>3162</v>
      </c>
      <c r="F351" s="39">
        <v>40002134</v>
      </c>
      <c r="H351" s="60">
        <v>2000000</v>
      </c>
      <c r="I351" t="s">
        <v>3182</v>
      </c>
      <c r="J351">
        <v>1</v>
      </c>
      <c r="K351" s="50" t="s">
        <v>50</v>
      </c>
      <c r="L351" t="s">
        <v>4724</v>
      </c>
      <c r="M351" t="s">
        <v>4725</v>
      </c>
      <c r="N351" s="39" t="s">
        <v>276</v>
      </c>
      <c r="O351" t="str">
        <f>+VLOOKUP(F351,'BD LP'!B:C,2,0)</f>
        <v>40002134-UN</v>
      </c>
      <c r="Q351" t="str">
        <f>+VLOOKUP(F351,'BD LP'!B:K,10,0)</f>
        <v>UN</v>
      </c>
      <c r="R351" t="b">
        <f t="shared" si="12"/>
        <v>1</v>
      </c>
      <c r="S351">
        <f>+VLOOKUP(F351,'[1]BD MES'!$D$2:$K$1048576,8,0)</f>
        <v>1</v>
      </c>
      <c r="T351" t="b">
        <f t="shared" si="11"/>
        <v>1</v>
      </c>
      <c r="V351" t="str">
        <f>+VLOOKUP(F351,MaestraLP3[[#All],[CÓDIGO]:[UMV]],8,0)</f>
        <v>MAQUINA CAFE ICBA SINGLE BUNN</v>
      </c>
    </row>
    <row r="352" spans="1:22" x14ac:dyDescent="0.35">
      <c r="A352" t="s">
        <v>3181</v>
      </c>
      <c r="B352">
        <v>2000</v>
      </c>
      <c r="D352" s="59" t="s">
        <v>3162</v>
      </c>
      <c r="F352" s="39">
        <v>40002131</v>
      </c>
      <c r="H352" s="60">
        <v>3900000</v>
      </c>
      <c r="I352" t="s">
        <v>3182</v>
      </c>
      <c r="J352">
        <v>1</v>
      </c>
      <c r="K352" s="50" t="s">
        <v>50</v>
      </c>
      <c r="L352" t="s">
        <v>4724</v>
      </c>
      <c r="M352" t="s">
        <v>4725</v>
      </c>
      <c r="N352" s="39" t="s">
        <v>276</v>
      </c>
      <c r="O352" t="str">
        <f>+VLOOKUP(F352,'BD LP'!B:C,2,0)</f>
        <v>40002131-UN</v>
      </c>
      <c r="Q352" t="str">
        <f>+VLOOKUP(F352,'BD LP'!B:K,10,0)</f>
        <v>UN</v>
      </c>
      <c r="R352" t="b">
        <f t="shared" si="12"/>
        <v>1</v>
      </c>
      <c r="S352">
        <f>+VLOOKUP(F352,'[1]BD MES'!$D$2:$K$1048576,8,0)</f>
        <v>1</v>
      </c>
      <c r="T352" t="b">
        <f t="shared" si="11"/>
        <v>1</v>
      </c>
      <c r="V352" t="str">
        <f>+VLOOKUP(F352,MaestraLP3[[#All],[CÓDIGO]:[UMV]],8,0)</f>
        <v>MAQUINA CAFE ICBA TWIN CE 220 BUNN</v>
      </c>
    </row>
    <row r="353" spans="1:22" x14ac:dyDescent="0.35">
      <c r="A353" t="s">
        <v>3181</v>
      </c>
      <c r="B353">
        <v>2000</v>
      </c>
      <c r="D353" s="59" t="s">
        <v>3162</v>
      </c>
      <c r="F353" s="39">
        <v>40002121</v>
      </c>
      <c r="H353" s="60">
        <v>3050000</v>
      </c>
      <c r="I353" t="s">
        <v>3182</v>
      </c>
      <c r="J353">
        <v>1</v>
      </c>
      <c r="K353" s="50" t="s">
        <v>50</v>
      </c>
      <c r="L353" t="s">
        <v>4724</v>
      </c>
      <c r="M353" t="s">
        <v>4725</v>
      </c>
      <c r="N353" s="39" t="s">
        <v>276</v>
      </c>
      <c r="O353" t="str">
        <f>+VLOOKUP(F353,'BD LP'!B:C,2,0)</f>
        <v>40002121-UN</v>
      </c>
      <c r="Q353" t="str">
        <f>+VLOOKUP(F353,'BD LP'!B:K,10,0)</f>
        <v>UN</v>
      </c>
      <c r="R353" t="b">
        <f t="shared" si="12"/>
        <v>1</v>
      </c>
      <c r="S353">
        <f>+VLOOKUP(F353,'[1]BD MES'!$D$2:$K$1048576,8,0)</f>
        <v>1</v>
      </c>
      <c r="T353" t="b">
        <f t="shared" si="11"/>
        <v>1</v>
      </c>
      <c r="V353" t="str">
        <f>+VLOOKUP(F353,MaestraLP3[[#All],[CÓDIGO]:[UMV]],8,0)</f>
        <v>MAQUINA CAFE TITAN SINGLE BDC BUNN</v>
      </c>
    </row>
    <row r="354" spans="1:22" x14ac:dyDescent="0.35">
      <c r="A354" t="s">
        <v>3181</v>
      </c>
      <c r="B354">
        <v>2000</v>
      </c>
      <c r="D354" s="59" t="s">
        <v>3162</v>
      </c>
      <c r="F354" s="39">
        <v>104534910</v>
      </c>
      <c r="H354" s="60">
        <v>3100000</v>
      </c>
      <c r="I354" t="s">
        <v>3182</v>
      </c>
      <c r="J354">
        <v>1</v>
      </c>
      <c r="K354" s="50" t="s">
        <v>50</v>
      </c>
      <c r="L354" t="s">
        <v>4724</v>
      </c>
      <c r="M354" t="s">
        <v>4725</v>
      </c>
      <c r="N354" s="39" t="s">
        <v>276</v>
      </c>
      <c r="O354" t="str">
        <f>+VLOOKUP(F354,'BD LP'!B:C,2,0)</f>
        <v>104534910-UN</v>
      </c>
      <c r="Q354" t="str">
        <f>+VLOOKUP(F354,'BD LP'!B:K,10,0)</f>
        <v>UN</v>
      </c>
      <c r="R354" t="b">
        <f t="shared" si="12"/>
        <v>1</v>
      </c>
      <c r="S354">
        <f>+VLOOKUP(F354,'[1]BD MES'!$D$2:$K$1048576,8,0)</f>
        <v>1</v>
      </c>
      <c r="T354" t="b">
        <f t="shared" si="11"/>
        <v>1</v>
      </c>
      <c r="V354" t="str">
        <f>+VLOOKUP(F354,MaestraLP3[[#All],[CÓDIGO]:[UMV]],8,0)</f>
        <v>MAQUINA CAFE CAPS 4300 LAVAZZA</v>
      </c>
    </row>
    <row r="355" spans="1:22" x14ac:dyDescent="0.35">
      <c r="A355" t="s">
        <v>3181</v>
      </c>
      <c r="B355">
        <v>2000</v>
      </c>
      <c r="D355" s="59" t="s">
        <v>3162</v>
      </c>
      <c r="F355" s="39">
        <v>40002157</v>
      </c>
      <c r="H355" s="60">
        <v>1100000</v>
      </c>
      <c r="I355" t="s">
        <v>3182</v>
      </c>
      <c r="J355">
        <v>1</v>
      </c>
      <c r="K355" s="50" t="s">
        <v>50</v>
      </c>
      <c r="L355" t="s">
        <v>4724</v>
      </c>
      <c r="M355" t="s">
        <v>4725</v>
      </c>
      <c r="N355" s="39" t="s">
        <v>276</v>
      </c>
      <c r="O355" t="str">
        <f>+VLOOKUP(F355,'BD LP'!B:C,2,0)</f>
        <v>40002157-UN</v>
      </c>
      <c r="Q355" t="str">
        <f>+VLOOKUP(F355,'BD LP'!B:K,10,0)</f>
        <v>UN</v>
      </c>
      <c r="R355" t="b">
        <f t="shared" si="12"/>
        <v>1</v>
      </c>
      <c r="S355">
        <f>+VLOOKUP(F355,'[1]BD MES'!$D$2:$K$1048576,8,0)</f>
        <v>1</v>
      </c>
      <c r="T355" t="b">
        <f t="shared" si="11"/>
        <v>1</v>
      </c>
      <c r="V355" t="str">
        <f>+VLOOKUP(F355,MaestraLP3[[#All],[CÓDIGO]:[UMV]],8,0)</f>
        <v>MAQUINA CAFE CAPS LB 2317 LAVAZZA</v>
      </c>
    </row>
    <row r="356" spans="1:22" x14ac:dyDescent="0.35">
      <c r="A356" t="s">
        <v>3181</v>
      </c>
      <c r="B356">
        <v>2000</v>
      </c>
      <c r="D356" s="59" t="s">
        <v>3162</v>
      </c>
      <c r="F356" s="39">
        <v>40002156</v>
      </c>
      <c r="H356" s="60">
        <v>4800000</v>
      </c>
      <c r="I356" t="s">
        <v>3182</v>
      </c>
      <c r="J356">
        <v>1</v>
      </c>
      <c r="K356" s="50" t="s">
        <v>50</v>
      </c>
      <c r="L356" t="s">
        <v>4724</v>
      </c>
      <c r="M356" t="s">
        <v>4725</v>
      </c>
      <c r="N356" s="39" t="s">
        <v>276</v>
      </c>
      <c r="O356" t="str">
        <f>+VLOOKUP(F356,'BD LP'!B:C,2,0)</f>
        <v>40002156-UN</v>
      </c>
      <c r="Q356" t="str">
        <f>+VLOOKUP(F356,'BD LP'!B:K,10,0)</f>
        <v>UN</v>
      </c>
      <c r="R356" t="b">
        <f t="shared" si="12"/>
        <v>1</v>
      </c>
      <c r="S356">
        <f>+VLOOKUP(F356,'[1]BD MES'!$D$2:$K$1048576,8,0)</f>
        <v>1</v>
      </c>
      <c r="T356" t="b">
        <f t="shared" si="11"/>
        <v>1</v>
      </c>
      <c r="V356" t="str">
        <f>+VLOOKUP(F356,MaestraLP3[[#All],[CÓDIGO]:[UMV]],8,0)</f>
        <v>MAQUINA CAFE CAPS LB 4724 LAVAZZA</v>
      </c>
    </row>
    <row r="357" spans="1:22" x14ac:dyDescent="0.35">
      <c r="A357" t="s">
        <v>3181</v>
      </c>
      <c r="B357">
        <v>2000</v>
      </c>
      <c r="D357" s="59" t="s">
        <v>3162</v>
      </c>
      <c r="F357" s="39">
        <v>40002159</v>
      </c>
      <c r="H357" s="60">
        <v>231522</v>
      </c>
      <c r="I357" t="s">
        <v>3182</v>
      </c>
      <c r="J357">
        <v>1</v>
      </c>
      <c r="K357" s="50" t="s">
        <v>50</v>
      </c>
      <c r="L357" t="s">
        <v>4724</v>
      </c>
      <c r="M357" t="s">
        <v>4725</v>
      </c>
      <c r="N357" s="39" t="s">
        <v>276</v>
      </c>
      <c r="O357" t="str">
        <f>+VLOOKUP(F357,'BD LP'!B:C,2,0)</f>
        <v>40002159-UN</v>
      </c>
      <c r="Q357" t="str">
        <f>+VLOOKUP(F357,'BD LP'!B:K,10,0)</f>
        <v>UN</v>
      </c>
      <c r="R357" t="b">
        <f t="shared" si="12"/>
        <v>1</v>
      </c>
      <c r="S357">
        <f>+VLOOKUP(F357,'[1]BD MES'!$D$2:$K$1048576,8,0)</f>
        <v>1</v>
      </c>
      <c r="T357" t="b">
        <f t="shared" si="11"/>
        <v>1</v>
      </c>
      <c r="V357" t="str">
        <f>+VLOOKUP(F357,MaestraLP3[[#All],[CÓDIGO]:[UMV]],8,0)</f>
        <v>MAQUINA CAFE CAPS LB CLASSY MINI LAVAZZA</v>
      </c>
    </row>
    <row r="358" spans="1:22" x14ac:dyDescent="0.35">
      <c r="A358" t="s">
        <v>3181</v>
      </c>
      <c r="B358">
        <v>2000</v>
      </c>
      <c r="D358" s="59" t="s">
        <v>3162</v>
      </c>
      <c r="F358" s="39">
        <v>40002142</v>
      </c>
      <c r="H358" s="60">
        <v>1500000</v>
      </c>
      <c r="I358" t="s">
        <v>3182</v>
      </c>
      <c r="J358">
        <v>1</v>
      </c>
      <c r="K358" s="50" t="s">
        <v>50</v>
      </c>
      <c r="L358" t="s">
        <v>4724</v>
      </c>
      <c r="M358" t="s">
        <v>4725</v>
      </c>
      <c r="N358" s="39" t="s">
        <v>276</v>
      </c>
      <c r="O358" t="str">
        <f>+VLOOKUP(F358,'BD LP'!B:C,2,0)</f>
        <v>40002142-UN</v>
      </c>
      <c r="Q358" t="str">
        <f>+VLOOKUP(F358,'BD LP'!B:K,10,0)</f>
        <v>UN</v>
      </c>
      <c r="R358" t="b">
        <f t="shared" si="12"/>
        <v>1</v>
      </c>
      <c r="S358">
        <f>+VLOOKUP(F358,'[1]BD MES'!$D$2:$K$1048576,8,0)</f>
        <v>1</v>
      </c>
      <c r="T358" t="b">
        <f t="shared" si="11"/>
        <v>1</v>
      </c>
      <c r="V358" t="str">
        <f>+VLOOKUP(F358,MaestraLP3[[#All],[CÓDIGO]:[UMV]],8,0)</f>
        <v>MAQUINA CAFE DREAM BLACK SPAZIALE</v>
      </c>
    </row>
    <row r="359" spans="1:22" x14ac:dyDescent="0.35">
      <c r="A359" t="s">
        <v>3181</v>
      </c>
      <c r="B359">
        <v>2000</v>
      </c>
      <c r="D359" s="59" t="s">
        <v>3162</v>
      </c>
      <c r="F359" s="39">
        <v>92009223</v>
      </c>
      <c r="H359" s="60">
        <v>2300000</v>
      </c>
      <c r="I359" t="s">
        <v>3182</v>
      </c>
      <c r="J359">
        <v>1</v>
      </c>
      <c r="K359" s="50" t="s">
        <v>50</v>
      </c>
      <c r="L359" t="s">
        <v>4724</v>
      </c>
      <c r="M359" t="s">
        <v>4725</v>
      </c>
      <c r="N359" s="39" t="s">
        <v>276</v>
      </c>
      <c r="O359" t="str">
        <f>+VLOOKUP(F359,'BD LP'!B:C,2,0)</f>
        <v>92009223-UN</v>
      </c>
      <c r="Q359" t="str">
        <f>+VLOOKUP(F359,'BD LP'!B:K,10,0)</f>
        <v>UN</v>
      </c>
      <c r="R359" t="b">
        <f t="shared" si="12"/>
        <v>1</v>
      </c>
      <c r="S359">
        <f>+VLOOKUP(F359,'[1]BD MES'!$D$2:$K$1048576,8,0)</f>
        <v>1</v>
      </c>
      <c r="T359" t="b">
        <f t="shared" si="11"/>
        <v>1</v>
      </c>
      <c r="V359" t="str">
        <f>+VLOOKUP(F359,MaestraLP3[[#All],[CÓDIGO]:[UMV]],8,0)</f>
        <v>MAQUINA CAFE S2 COMPAC EK 2G</v>
      </c>
    </row>
    <row r="360" spans="1:22" x14ac:dyDescent="0.35">
      <c r="A360" t="s">
        <v>3181</v>
      </c>
      <c r="B360">
        <v>2000</v>
      </c>
      <c r="D360" s="59" t="s">
        <v>3162</v>
      </c>
      <c r="F360" s="39">
        <v>40002140</v>
      </c>
      <c r="H360" s="60">
        <v>2450000</v>
      </c>
      <c r="I360" t="s">
        <v>3182</v>
      </c>
      <c r="J360">
        <v>1</v>
      </c>
      <c r="K360" s="50" t="s">
        <v>50</v>
      </c>
      <c r="L360" t="s">
        <v>4724</v>
      </c>
      <c r="M360" t="s">
        <v>4725</v>
      </c>
      <c r="N360" s="39" t="s">
        <v>276</v>
      </c>
      <c r="O360" t="str">
        <f>+VLOOKUP(F360,'BD LP'!B:C,2,0)</f>
        <v>40002140-UN</v>
      </c>
      <c r="Q360" t="str">
        <f>+VLOOKUP(F360,'BD LP'!B:K,10,0)</f>
        <v>UN</v>
      </c>
      <c r="R360" t="b">
        <f t="shared" si="12"/>
        <v>1</v>
      </c>
      <c r="S360">
        <f>+VLOOKUP(F360,'[1]BD MES'!$D$2:$K$1048576,8,0)</f>
        <v>1</v>
      </c>
      <c r="T360" t="b">
        <f t="shared" si="11"/>
        <v>1</v>
      </c>
      <c r="V360" t="str">
        <f>+VLOOKUP(F360,MaestraLP3[[#All],[CÓDIGO]:[UMV]],8,0)</f>
        <v>MAQUINA CAFE S2 EK 1G</v>
      </c>
    </row>
    <row r="361" spans="1:22" x14ac:dyDescent="0.35">
      <c r="A361" t="s">
        <v>3181</v>
      </c>
      <c r="B361">
        <v>2000</v>
      </c>
      <c r="D361" s="59" t="s">
        <v>3162</v>
      </c>
      <c r="F361" s="39">
        <v>40002135</v>
      </c>
      <c r="H361" s="60">
        <v>3700000</v>
      </c>
      <c r="I361" t="s">
        <v>3182</v>
      </c>
      <c r="J361">
        <v>1</v>
      </c>
      <c r="K361" s="50" t="s">
        <v>50</v>
      </c>
      <c r="L361" t="s">
        <v>4724</v>
      </c>
      <c r="M361" t="s">
        <v>4725</v>
      </c>
      <c r="N361" s="39" t="s">
        <v>276</v>
      </c>
      <c r="O361" t="str">
        <f>+VLOOKUP(F361,'BD LP'!B:C,2,0)</f>
        <v>40002135-UN</v>
      </c>
      <c r="Q361" t="str">
        <f>+VLOOKUP(F361,'BD LP'!B:K,10,0)</f>
        <v>UN</v>
      </c>
      <c r="R361" t="b">
        <f t="shared" si="12"/>
        <v>1</v>
      </c>
      <c r="S361">
        <f>+VLOOKUP(F361,'[1]BD MES'!$D$2:$K$1048576,8,0)</f>
        <v>1</v>
      </c>
      <c r="T361" t="b">
        <f t="shared" si="11"/>
        <v>1</v>
      </c>
      <c r="V361" t="str">
        <f>+VLOOKUP(F361,MaestraLP3[[#All],[CÓDIGO]:[UMV]],8,0)</f>
        <v>MAQUINA CAFE S2 EK 2G</v>
      </c>
    </row>
    <row r="362" spans="1:22" x14ac:dyDescent="0.35">
      <c r="A362" t="s">
        <v>3181</v>
      </c>
      <c r="B362">
        <v>2000</v>
      </c>
      <c r="D362" s="59" t="s">
        <v>3162</v>
      </c>
      <c r="F362" s="39">
        <v>105201810</v>
      </c>
      <c r="H362" s="60">
        <v>4000000</v>
      </c>
      <c r="I362" t="s">
        <v>3182</v>
      </c>
      <c r="J362">
        <v>1</v>
      </c>
      <c r="K362" s="50" t="s">
        <v>50</v>
      </c>
      <c r="L362" t="s">
        <v>4724</v>
      </c>
      <c r="M362" t="s">
        <v>4725</v>
      </c>
      <c r="N362" s="39" t="s">
        <v>276</v>
      </c>
      <c r="O362" t="str">
        <f>+VLOOKUP(F362,'BD LP'!B:C,2,0)</f>
        <v>105201810-UN</v>
      </c>
      <c r="Q362" t="str">
        <f>+VLOOKUP(F362,'BD LP'!B:K,10,0)</f>
        <v>UN</v>
      </c>
      <c r="R362" t="b">
        <f t="shared" si="12"/>
        <v>1</v>
      </c>
      <c r="S362">
        <f>+VLOOKUP(F362,'[1]BD MES'!$D$2:$K$1048576,8,0)</f>
        <v>1</v>
      </c>
      <c r="T362" t="b">
        <f t="shared" si="11"/>
        <v>1</v>
      </c>
      <c r="V362" t="str">
        <f>+VLOOKUP(F362,MaestraLP3[[#All],[CÓDIGO]:[UMV]],8,0)</f>
        <v>MAQUINA CAFE S2 EK T.A. 2G</v>
      </c>
    </row>
    <row r="363" spans="1:22" x14ac:dyDescent="0.35">
      <c r="A363" t="s">
        <v>3181</v>
      </c>
      <c r="B363">
        <v>2000</v>
      </c>
      <c r="D363" s="59" t="s">
        <v>3162</v>
      </c>
      <c r="F363" s="39">
        <v>105201820</v>
      </c>
      <c r="H363" s="60">
        <v>5100000</v>
      </c>
      <c r="I363" t="s">
        <v>3182</v>
      </c>
      <c r="J363">
        <v>1</v>
      </c>
      <c r="K363" s="50" t="s">
        <v>50</v>
      </c>
      <c r="L363" t="s">
        <v>4724</v>
      </c>
      <c r="M363" t="s">
        <v>4725</v>
      </c>
      <c r="N363" s="39" t="s">
        <v>276</v>
      </c>
      <c r="O363" t="str">
        <f>+VLOOKUP(F363,'BD LP'!B:C,2,0)</f>
        <v>105201820-UN</v>
      </c>
      <c r="Q363" t="str">
        <f>+VLOOKUP(F363,'BD LP'!B:K,10,0)</f>
        <v>UN</v>
      </c>
      <c r="R363" t="b">
        <f t="shared" si="12"/>
        <v>1</v>
      </c>
      <c r="S363">
        <f>+VLOOKUP(F363,'[1]BD MES'!$D$2:$K$1048576,8,0)</f>
        <v>1</v>
      </c>
      <c r="T363" t="b">
        <f t="shared" si="11"/>
        <v>1</v>
      </c>
      <c r="V363" t="str">
        <f>+VLOOKUP(F363,MaestraLP3[[#All],[CÓDIGO]:[UMV]],8,0)</f>
        <v>MAQUINA CAFE S2 EK T.A. 3G</v>
      </c>
    </row>
    <row r="364" spans="1:22" x14ac:dyDescent="0.35">
      <c r="A364" t="s">
        <v>3181</v>
      </c>
      <c r="B364">
        <v>2000</v>
      </c>
      <c r="D364" s="59" t="s">
        <v>3162</v>
      </c>
      <c r="F364" s="39">
        <v>100093700</v>
      </c>
      <c r="H364" s="60">
        <v>3800000</v>
      </c>
      <c r="I364" t="s">
        <v>3182</v>
      </c>
      <c r="J364">
        <v>1</v>
      </c>
      <c r="K364" s="50" t="s">
        <v>50</v>
      </c>
      <c r="L364" t="s">
        <v>4724</v>
      </c>
      <c r="M364" t="s">
        <v>4725</v>
      </c>
      <c r="N364" s="39" t="s">
        <v>276</v>
      </c>
      <c r="O364" t="str">
        <f>+VLOOKUP(F364,'BD LP'!B:C,2,0)</f>
        <v>100093700-UN</v>
      </c>
      <c r="Q364" t="str">
        <f>+VLOOKUP(F364,'BD LP'!B:K,10,0)</f>
        <v>UN</v>
      </c>
      <c r="R364" t="b">
        <f t="shared" si="12"/>
        <v>1</v>
      </c>
      <c r="S364">
        <f>+VLOOKUP(F364,'[1]BD MES'!$D$2:$K$1048576,8,0)</f>
        <v>1</v>
      </c>
      <c r="T364" t="b">
        <f t="shared" si="11"/>
        <v>1</v>
      </c>
      <c r="V364" t="str">
        <f>+VLOOKUP(F364,MaestraLP3[[#All],[CÓDIGO]:[UMV]],8,0)</f>
        <v>MAQUINA CAFE S8 COMPAC EK 2G</v>
      </c>
    </row>
    <row r="365" spans="1:22" x14ac:dyDescent="0.35">
      <c r="A365" t="s">
        <v>3181</v>
      </c>
      <c r="B365">
        <v>2000</v>
      </c>
      <c r="D365" s="59" t="s">
        <v>3162</v>
      </c>
      <c r="F365" s="39">
        <v>40002161</v>
      </c>
      <c r="H365" s="60">
        <v>3200000</v>
      </c>
      <c r="I365" t="s">
        <v>3182</v>
      </c>
      <c r="J365">
        <v>1</v>
      </c>
      <c r="K365" s="50" t="s">
        <v>50</v>
      </c>
      <c r="L365" t="s">
        <v>4724</v>
      </c>
      <c r="M365" t="s">
        <v>4725</v>
      </c>
      <c r="N365" s="39" t="s">
        <v>276</v>
      </c>
      <c r="O365" t="str">
        <f>+VLOOKUP(F365,'BD LP'!B:C,2,0)</f>
        <v>40002161-UN</v>
      </c>
      <c r="Q365" t="str">
        <f>+VLOOKUP(F365,'BD LP'!B:K,10,0)</f>
        <v>UN</v>
      </c>
      <c r="R365" t="b">
        <f t="shared" si="12"/>
        <v>1</v>
      </c>
      <c r="S365">
        <f>+VLOOKUP(F365,'[1]BD MES'!$D$2:$K$1048576,8,0)</f>
        <v>1</v>
      </c>
      <c r="T365" t="b">
        <f t="shared" si="11"/>
        <v>1</v>
      </c>
      <c r="V365" t="str">
        <f>+VLOOKUP(F365,MaestraLP3[[#All],[CÓDIGO]:[UMV]],8,0)</f>
        <v>MAQUINA CAFE S9 EK 2G PLATEADA</v>
      </c>
    </row>
    <row r="366" spans="1:22" x14ac:dyDescent="0.35">
      <c r="A366" t="s">
        <v>3181</v>
      </c>
      <c r="B366">
        <v>2000</v>
      </c>
      <c r="D366" s="59" t="s">
        <v>3162</v>
      </c>
      <c r="F366" s="39">
        <v>105201000</v>
      </c>
      <c r="H366" s="60">
        <v>298651</v>
      </c>
      <c r="I366" t="s">
        <v>3182</v>
      </c>
      <c r="J366">
        <v>1</v>
      </c>
      <c r="K366" s="50" t="s">
        <v>50</v>
      </c>
      <c r="L366" t="s">
        <v>4724</v>
      </c>
      <c r="M366" t="s">
        <v>4725</v>
      </c>
      <c r="N366" s="39" t="s">
        <v>276</v>
      </c>
      <c r="O366" t="str">
        <f>+VLOOKUP(F366,'BD LP'!B:C,2,0)</f>
        <v>105201000-UN</v>
      </c>
      <c r="Q366" t="str">
        <f>+VLOOKUP(F366,'BD LP'!B:K,10,0)</f>
        <v>UN</v>
      </c>
      <c r="R366" t="b">
        <f t="shared" si="12"/>
        <v>1</v>
      </c>
      <c r="S366">
        <f>+VLOOKUP(F366,'[1]BD MES'!$D$2:$K$1048576,8,0)</f>
        <v>1</v>
      </c>
      <c r="T366" t="b">
        <f t="shared" si="11"/>
        <v>1</v>
      </c>
      <c r="V366" t="str">
        <f>+VLOOKUP(F366,MaestraLP3[[#All],[CÓDIGO]:[UMV]],8,0)</f>
        <v>PERCOLADORA CAFE 16,3 l WB</v>
      </c>
    </row>
    <row r="367" spans="1:22" x14ac:dyDescent="0.35">
      <c r="A367" t="s">
        <v>3181</v>
      </c>
      <c r="B367">
        <v>2000</v>
      </c>
      <c r="D367" s="59" t="s">
        <v>3162</v>
      </c>
      <c r="F367" s="39">
        <v>105200980</v>
      </c>
      <c r="H367" s="60">
        <v>189225</v>
      </c>
      <c r="I367" t="s">
        <v>3182</v>
      </c>
      <c r="J367">
        <v>1</v>
      </c>
      <c r="K367" s="50" t="s">
        <v>50</v>
      </c>
      <c r="L367" t="s">
        <v>4724</v>
      </c>
      <c r="M367" t="s">
        <v>4725</v>
      </c>
      <c r="N367" s="39" t="s">
        <v>276</v>
      </c>
      <c r="O367" t="str">
        <f>+VLOOKUP(F367,'BD LP'!B:C,2,0)</f>
        <v>105200980-UN</v>
      </c>
      <c r="Q367" t="str">
        <f>+VLOOKUP(F367,'BD LP'!B:K,10,0)</f>
        <v>UN</v>
      </c>
      <c r="R367" t="b">
        <f t="shared" si="12"/>
        <v>1</v>
      </c>
      <c r="S367">
        <f>+VLOOKUP(F367,'[1]BD MES'!$D$2:$K$1048576,8,0)</f>
        <v>1</v>
      </c>
      <c r="T367" t="b">
        <f t="shared" si="11"/>
        <v>1</v>
      </c>
      <c r="V367" t="str">
        <f>+VLOOKUP(F367,MaestraLP3[[#All],[CÓDIGO]:[UMV]],8,0)</f>
        <v>PERCOLADORA CAFE 5,9 l WB</v>
      </c>
    </row>
    <row r="368" spans="1:22" x14ac:dyDescent="0.35">
      <c r="A368" t="s">
        <v>3181</v>
      </c>
      <c r="B368">
        <v>2000</v>
      </c>
      <c r="D368" s="59" t="s">
        <v>3162</v>
      </c>
      <c r="F368" s="39">
        <v>105200990</v>
      </c>
      <c r="H368" s="60">
        <v>252231</v>
      </c>
      <c r="I368" t="s">
        <v>3182</v>
      </c>
      <c r="J368">
        <v>1</v>
      </c>
      <c r="K368" s="50" t="s">
        <v>50</v>
      </c>
      <c r="L368" t="s">
        <v>4724</v>
      </c>
      <c r="M368" t="s">
        <v>4725</v>
      </c>
      <c r="N368" s="39" t="s">
        <v>276</v>
      </c>
      <c r="O368" t="str">
        <f>+VLOOKUP(F368,'BD LP'!B:C,2,0)</f>
        <v>105200990-UN</v>
      </c>
      <c r="Q368" t="str">
        <f>+VLOOKUP(F368,'BD LP'!B:K,10,0)</f>
        <v>UN</v>
      </c>
      <c r="R368" t="b">
        <f t="shared" si="12"/>
        <v>1</v>
      </c>
      <c r="S368">
        <f>+VLOOKUP(F368,'[1]BD MES'!$D$2:$K$1048576,8,0)</f>
        <v>1</v>
      </c>
      <c r="T368" t="b">
        <f t="shared" si="11"/>
        <v>1</v>
      </c>
      <c r="V368" t="str">
        <f>+VLOOKUP(F368,MaestraLP3[[#All],[CÓDIGO]:[UMV]],8,0)</f>
        <v>PERCOLADORA CAFE 9 l WB</v>
      </c>
    </row>
    <row r="369" spans="1:22" x14ac:dyDescent="0.35">
      <c r="A369" t="s">
        <v>3181</v>
      </c>
      <c r="B369">
        <v>2000</v>
      </c>
      <c r="D369" s="59" t="s">
        <v>3162</v>
      </c>
      <c r="F369" s="39">
        <v>104534380</v>
      </c>
      <c r="H369" s="60">
        <v>25000</v>
      </c>
      <c r="I369" t="s">
        <v>3182</v>
      </c>
      <c r="J369">
        <v>1</v>
      </c>
      <c r="K369" s="50" t="s">
        <v>50</v>
      </c>
      <c r="L369" t="s">
        <v>4724</v>
      </c>
      <c r="M369" t="s">
        <v>4725</v>
      </c>
      <c r="N369" s="39" t="s">
        <v>276</v>
      </c>
      <c r="O369" t="str">
        <f>+VLOOKUP(F369,'BD LP'!B:C,2,0)</f>
        <v>104534380-UN</v>
      </c>
      <c r="Q369" t="str">
        <f>+VLOOKUP(F369,'BD LP'!B:K,10,0)</f>
        <v>UN</v>
      </c>
      <c r="R369" t="b">
        <f t="shared" si="12"/>
        <v>1</v>
      </c>
      <c r="S369">
        <f>+VLOOKUP(F369,'[1]BD MES'!$D$2:$K$1048576,8,0)</f>
        <v>1</v>
      </c>
      <c r="T369" t="b">
        <f t="shared" si="11"/>
        <v>1</v>
      </c>
      <c r="V369" t="str">
        <f>+VLOOKUP(F369,MaestraLP3[[#All],[CÓDIGO]:[UMV]],8,0)</f>
        <v>CAFETERA MOKKA CARMENCITA LAVAZZA</v>
      </c>
    </row>
    <row r="370" spans="1:22" x14ac:dyDescent="0.35">
      <c r="A370" t="s">
        <v>3181</v>
      </c>
      <c r="B370">
        <v>2000</v>
      </c>
      <c r="D370" s="59" t="s">
        <v>3162</v>
      </c>
      <c r="F370" s="39">
        <v>40002128</v>
      </c>
      <c r="H370" s="60">
        <v>1400000</v>
      </c>
      <c r="I370" t="s">
        <v>3182</v>
      </c>
      <c r="J370">
        <v>1</v>
      </c>
      <c r="K370" s="50" t="s">
        <v>50</v>
      </c>
      <c r="L370" t="s">
        <v>4724</v>
      </c>
      <c r="M370" t="s">
        <v>4725</v>
      </c>
      <c r="N370" s="39" t="s">
        <v>276</v>
      </c>
      <c r="O370" t="str">
        <f>+VLOOKUP(F370,'BD LP'!B:C,2,0)</f>
        <v>40002128-UN</v>
      </c>
      <c r="Q370" t="str">
        <f>+VLOOKUP(F370,'BD LP'!B:K,10,0)</f>
        <v>UN</v>
      </c>
      <c r="R370" t="b">
        <f t="shared" si="12"/>
        <v>1</v>
      </c>
      <c r="S370">
        <f>+VLOOKUP(F370,'[1]BD MES'!$D$2:$K$1048576,8,0)</f>
        <v>1</v>
      </c>
      <c r="T370" t="b">
        <f t="shared" si="11"/>
        <v>1</v>
      </c>
      <c r="V370" t="str">
        <f>+VLOOKUP(F370,MaestraLP3[[#All],[CÓDIGO]:[UMV]],8,0)</f>
        <v>DISPENSADOR DE AGUA CALIENTE H3 BUNN</v>
      </c>
    </row>
    <row r="371" spans="1:22" x14ac:dyDescent="0.35">
      <c r="A371" t="s">
        <v>3181</v>
      </c>
      <c r="B371">
        <v>2000</v>
      </c>
      <c r="D371" s="59" t="s">
        <v>3162</v>
      </c>
      <c r="F371" s="39">
        <v>105201140</v>
      </c>
      <c r="H371" s="60">
        <v>420000</v>
      </c>
      <c r="I371" t="s">
        <v>3182</v>
      </c>
      <c r="J371">
        <v>1</v>
      </c>
      <c r="K371" s="50" t="s">
        <v>50</v>
      </c>
      <c r="L371" t="s">
        <v>4724</v>
      </c>
      <c r="M371" t="s">
        <v>4725</v>
      </c>
      <c r="N371" s="39" t="s">
        <v>276</v>
      </c>
      <c r="O371" t="str">
        <f>+VLOOKUP(F371,'BD LP'!B:C,2,0)</f>
        <v>105201140-UN</v>
      </c>
      <c r="Q371" t="str">
        <f>+VLOOKUP(F371,'BD LP'!B:K,10,0)</f>
        <v>UN</v>
      </c>
      <c r="R371" t="b">
        <f t="shared" si="12"/>
        <v>1</v>
      </c>
      <c r="S371">
        <f>+VLOOKUP(F371,'[1]BD MES'!$D$2:$K$1048576,8,0)</f>
        <v>1</v>
      </c>
      <c r="T371" t="b">
        <f t="shared" si="11"/>
        <v>1</v>
      </c>
      <c r="V371" t="str">
        <f>+VLOOKUP(F371,MaestraLP3[[#All],[CÓDIGO]:[UMV]],8,0)</f>
        <v>VITRINA REFRIGERADA SOBREMESA VENTUS</v>
      </c>
    </row>
    <row r="372" spans="1:22" x14ac:dyDescent="0.35">
      <c r="A372" t="s">
        <v>3181</v>
      </c>
      <c r="B372">
        <v>2000</v>
      </c>
      <c r="D372" s="59" t="s">
        <v>3162</v>
      </c>
      <c r="F372" s="39">
        <v>104531070</v>
      </c>
      <c r="H372" s="60">
        <v>50000</v>
      </c>
      <c r="I372" t="s">
        <v>3182</v>
      </c>
      <c r="J372">
        <v>12</v>
      </c>
      <c r="K372" s="50" t="s">
        <v>50</v>
      </c>
      <c r="L372" t="s">
        <v>4724</v>
      </c>
      <c r="M372" t="s">
        <v>4725</v>
      </c>
      <c r="N372" s="39" t="s">
        <v>276</v>
      </c>
      <c r="O372" t="str">
        <f>+VLOOKUP(F372,'BD LP'!B:C,2,0)</f>
        <v>104531070-C12</v>
      </c>
      <c r="Q372" t="str">
        <f>+VLOOKUP(F372,'BD LP'!B:K,10,0)</f>
        <v>UN</v>
      </c>
      <c r="R372" t="b">
        <f t="shared" si="12"/>
        <v>1</v>
      </c>
      <c r="S372">
        <f>+VLOOKUP(F372,'[1]BD MES'!$D$2:$K$1048576,8,0)</f>
        <v>12</v>
      </c>
      <c r="T372" t="b">
        <f t="shared" si="11"/>
        <v>1</v>
      </c>
      <c r="V372" t="str">
        <f>+VLOOKUP(F372,MaestraLP3[[#All],[CÓDIGO]:[UMV]],8,0)</f>
        <v>ACEITE OLIVA E/VIRGEN OLITALIA 250 ml</v>
      </c>
    </row>
    <row r="373" spans="1:22" x14ac:dyDescent="0.35">
      <c r="A373" t="s">
        <v>3181</v>
      </c>
      <c r="B373">
        <v>2000</v>
      </c>
      <c r="D373" s="59" t="s">
        <v>3162</v>
      </c>
      <c r="F373" s="39">
        <v>104512230</v>
      </c>
      <c r="H373" s="60">
        <v>91000</v>
      </c>
      <c r="I373" t="s">
        <v>3182</v>
      </c>
      <c r="J373">
        <v>2</v>
      </c>
      <c r="K373" s="50" t="s">
        <v>50</v>
      </c>
      <c r="L373" t="s">
        <v>4724</v>
      </c>
      <c r="M373" t="s">
        <v>4725</v>
      </c>
      <c r="N373" s="39" t="s">
        <v>276</v>
      </c>
      <c r="O373" t="str">
        <f>+VLOOKUP(F373,'BD LP'!B:C,2,0)</f>
        <v>104512230-C02</v>
      </c>
      <c r="Q373" t="str">
        <f>+VLOOKUP(F373,'BD LP'!B:K,10,0)</f>
        <v>UN</v>
      </c>
      <c r="R373" t="b">
        <f t="shared" si="12"/>
        <v>1</v>
      </c>
      <c r="S373">
        <f>+VLOOKUP(F373,'[1]BD MES'!$D$2:$K$1048576,8,0)</f>
        <v>2</v>
      </c>
      <c r="T373" t="b">
        <f t="shared" si="11"/>
        <v>1</v>
      </c>
      <c r="V373" t="str">
        <f>+VLOOKUP(F373,MaestraLP3[[#All],[CÓDIGO]:[UMV]],8,0)</f>
        <v>ACEITE OLIVA E/VIRGEN OLITALIA 5 l</v>
      </c>
    </row>
    <row r="374" spans="1:22" x14ac:dyDescent="0.35">
      <c r="A374" t="s">
        <v>3181</v>
      </c>
      <c r="B374">
        <v>2000</v>
      </c>
      <c r="D374" s="59" t="s">
        <v>3162</v>
      </c>
      <c r="F374" s="39">
        <v>104514840</v>
      </c>
      <c r="H374" s="60">
        <v>88000</v>
      </c>
      <c r="I374" t="s">
        <v>3182</v>
      </c>
      <c r="J374">
        <v>2</v>
      </c>
      <c r="K374" s="50" t="s">
        <v>50</v>
      </c>
      <c r="L374" t="s">
        <v>4724</v>
      </c>
      <c r="M374" t="s">
        <v>4725</v>
      </c>
      <c r="N374" s="39" t="s">
        <v>276</v>
      </c>
      <c r="O374" t="str">
        <f>+VLOOKUP(F374,'BD LP'!B:C,2,0)</f>
        <v>104514840-CJ</v>
      </c>
      <c r="Q374" t="str">
        <f>+VLOOKUP(F374,'BD LP'!B:K,10,0)</f>
        <v>UN</v>
      </c>
      <c r="R374" t="b">
        <f t="shared" si="12"/>
        <v>1</v>
      </c>
      <c r="S374">
        <f>+VLOOKUP(F374,'[1]BD MES'!$D$2:$K$1048576,8,0)</f>
        <v>2</v>
      </c>
      <c r="T374" t="b">
        <f t="shared" si="11"/>
        <v>1</v>
      </c>
      <c r="V374" t="str">
        <f>+VLOOKUP(F374,MaestraLP3[[#All],[CÓDIGO]:[UMV]],8,0)</f>
        <v>ACEITE OLIVA OLITALIA 5 l</v>
      </c>
    </row>
    <row r="375" spans="1:22" x14ac:dyDescent="0.35">
      <c r="A375" t="s">
        <v>3181</v>
      </c>
      <c r="B375">
        <v>2000</v>
      </c>
      <c r="D375" s="59" t="s">
        <v>3162</v>
      </c>
      <c r="F375" s="39">
        <v>150000273</v>
      </c>
      <c r="H375" s="60">
        <v>78000</v>
      </c>
      <c r="I375" t="s">
        <v>3182</v>
      </c>
      <c r="J375">
        <v>2</v>
      </c>
      <c r="K375" s="50" t="s">
        <v>50</v>
      </c>
      <c r="L375" t="s">
        <v>4724</v>
      </c>
      <c r="M375" t="s">
        <v>4725</v>
      </c>
      <c r="N375" s="39" t="s">
        <v>276</v>
      </c>
      <c r="O375" t="str">
        <f>+VLOOKUP(F375,'BD LP'!B:C,2,0)</f>
        <v>150000273-C02</v>
      </c>
      <c r="Q375" t="str">
        <f>+VLOOKUP(F375,'BD LP'!B:K,10,0)</f>
        <v>UN</v>
      </c>
      <c r="R375" t="b">
        <f t="shared" si="12"/>
        <v>1</v>
      </c>
      <c r="S375">
        <f>+VLOOKUP(F375,'[1]BD MES'!$D$2:$K$1048576,8,0)</f>
        <v>2</v>
      </c>
      <c r="T375" t="b">
        <f t="shared" si="11"/>
        <v>1</v>
      </c>
      <c r="V375" t="str">
        <f>+VLOOKUP(F375,MaestraLP3[[#All],[CÓDIGO]:[UMV]],8,0)</f>
        <v>ACEITE FRITO MASTER 10 l</v>
      </c>
    </row>
    <row r="376" spans="1:22" x14ac:dyDescent="0.35">
      <c r="A376" t="s">
        <v>3181</v>
      </c>
      <c r="B376">
        <v>2000</v>
      </c>
      <c r="D376" s="59" t="s">
        <v>3162</v>
      </c>
      <c r="F376" s="39">
        <v>104534130</v>
      </c>
      <c r="H376" s="60">
        <v>46900</v>
      </c>
      <c r="I376" t="s">
        <v>3182</v>
      </c>
      <c r="J376">
        <v>12</v>
      </c>
      <c r="K376" s="50" t="s">
        <v>50</v>
      </c>
      <c r="L376" t="s">
        <v>4724</v>
      </c>
      <c r="M376" t="s">
        <v>4725</v>
      </c>
      <c r="N376" s="39" t="s">
        <v>276</v>
      </c>
      <c r="O376" t="str">
        <f>+VLOOKUP(F376,'BD LP'!B:C,2,0)</f>
        <v>104534130-C12</v>
      </c>
      <c r="Q376" t="str">
        <f>+VLOOKUP(F376,'BD LP'!B:K,10,0)</f>
        <v>UN</v>
      </c>
      <c r="R376" t="b">
        <f t="shared" si="12"/>
        <v>1</v>
      </c>
      <c r="S376">
        <f>+VLOOKUP(F376,'[1]BD MES'!$D$2:$K$1048576,8,0)</f>
        <v>12</v>
      </c>
      <c r="T376" t="b">
        <f t="shared" si="11"/>
        <v>1</v>
      </c>
      <c r="V376" t="str">
        <f>+VLOOKUP(F376,MaestraLP3[[#All],[CÓDIGO]:[UMV]],8,0)</f>
        <v>ACEITE SESAMO MAYAMOTO 500 ml</v>
      </c>
    </row>
    <row r="377" spans="1:22" x14ac:dyDescent="0.35">
      <c r="A377" t="s">
        <v>3181</v>
      </c>
      <c r="B377">
        <v>2000</v>
      </c>
      <c r="D377" s="59" t="s">
        <v>3162</v>
      </c>
      <c r="F377" s="39">
        <v>104500940</v>
      </c>
      <c r="H377" s="60">
        <v>55000</v>
      </c>
      <c r="I377" t="s">
        <v>3182</v>
      </c>
      <c r="J377">
        <v>6</v>
      </c>
      <c r="K377" s="50" t="s">
        <v>50</v>
      </c>
      <c r="L377" t="s">
        <v>4724</v>
      </c>
      <c r="M377" t="s">
        <v>4725</v>
      </c>
      <c r="N377" s="39" t="s">
        <v>276</v>
      </c>
      <c r="O377" t="str">
        <f>+VLOOKUP(F377,'BD LP'!B:C,2,0)</f>
        <v>104500940-C06</v>
      </c>
      <c r="Q377" t="str">
        <f>+VLOOKUP(F377,'BD LP'!B:K,10,0)</f>
        <v>UN</v>
      </c>
      <c r="R377" t="b">
        <f t="shared" si="12"/>
        <v>1</v>
      </c>
      <c r="S377">
        <f>+VLOOKUP(F377,'[1]BD MES'!$D$2:$K$1048576,8,0)</f>
        <v>6</v>
      </c>
      <c r="T377" t="b">
        <f t="shared" si="11"/>
        <v>1</v>
      </c>
      <c r="V377" t="str">
        <f>+VLOOKUP(F377,MaestraLP3[[#All],[CÓDIGO]:[UMV]],8,0)</f>
        <v>ACEITE MARAVILLA NATURA 3 l</v>
      </c>
    </row>
    <row r="378" spans="1:22" x14ac:dyDescent="0.35">
      <c r="A378" t="s">
        <v>3181</v>
      </c>
      <c r="B378">
        <v>2000</v>
      </c>
      <c r="D378" s="59" t="s">
        <v>3162</v>
      </c>
      <c r="F378" s="39">
        <v>104540480</v>
      </c>
      <c r="H378" s="60">
        <v>25300</v>
      </c>
      <c r="I378" t="s">
        <v>3182</v>
      </c>
      <c r="J378">
        <v>12</v>
      </c>
      <c r="K378" s="50" t="s">
        <v>50</v>
      </c>
      <c r="L378" t="s">
        <v>4724</v>
      </c>
      <c r="M378" t="s">
        <v>4725</v>
      </c>
      <c r="N378" s="39" t="s">
        <v>276</v>
      </c>
      <c r="O378" t="str">
        <f>+VLOOKUP(F378,'BD LP'!B:C,2,0)</f>
        <v>104540480-C12</v>
      </c>
      <c r="Q378" t="str">
        <f>+VLOOKUP(F378,'BD LP'!B:K,10,0)</f>
        <v>UN</v>
      </c>
      <c r="R378" t="b">
        <f t="shared" si="12"/>
        <v>1</v>
      </c>
      <c r="S378">
        <f>+VLOOKUP(F378,'[1]BD MES'!$D$2:$K$1048576,8,0)</f>
        <v>12</v>
      </c>
      <c r="T378" t="b">
        <f t="shared" si="11"/>
        <v>1</v>
      </c>
      <c r="V378" t="str">
        <f>+VLOOKUP(F378,MaestraLP3[[#All],[CÓDIGO]:[UMV]],8,0)</f>
        <v>ACEITE MARAVILLA PARRAL 900 ML</v>
      </c>
    </row>
    <row r="379" spans="1:22" x14ac:dyDescent="0.35">
      <c r="A379" t="s">
        <v>3181</v>
      </c>
      <c r="B379">
        <v>2000</v>
      </c>
      <c r="D379" s="59" t="s">
        <v>3162</v>
      </c>
      <c r="F379" s="39">
        <v>104500860</v>
      </c>
      <c r="H379" s="60">
        <v>44000</v>
      </c>
      <c r="I379" t="s">
        <v>3182</v>
      </c>
      <c r="J379">
        <v>4</v>
      </c>
      <c r="K379" s="50" t="s">
        <v>50</v>
      </c>
      <c r="L379" t="s">
        <v>4724</v>
      </c>
      <c r="M379" t="s">
        <v>4725</v>
      </c>
      <c r="N379" s="39" t="s">
        <v>276</v>
      </c>
      <c r="O379" t="str">
        <f>+VLOOKUP(F379,'BD LP'!B:C,2,0)</f>
        <v>104500860-C04</v>
      </c>
      <c r="Q379" t="str">
        <f>+VLOOKUP(F379,'BD LP'!B:K,10,0)</f>
        <v>UN</v>
      </c>
      <c r="R379" t="b">
        <f t="shared" si="12"/>
        <v>1</v>
      </c>
      <c r="S379">
        <f>+VLOOKUP(F379,'[1]BD MES'!$D$2:$K$1048576,8,0)</f>
        <v>4</v>
      </c>
      <c r="T379" t="b">
        <f t="shared" si="11"/>
        <v>1</v>
      </c>
      <c r="V379" t="str">
        <f>+VLOOKUP(F379,MaestraLP3[[#All],[CÓDIGO]:[UMV]],8,0)</f>
        <v>ACEITE VEGETAL 5 l</v>
      </c>
    </row>
    <row r="380" spans="1:22" x14ac:dyDescent="0.35">
      <c r="A380" t="s">
        <v>3181</v>
      </c>
      <c r="B380">
        <v>2000</v>
      </c>
      <c r="D380" s="59" t="s">
        <v>3162</v>
      </c>
      <c r="F380" s="39">
        <v>104519250</v>
      </c>
      <c r="H380" s="60">
        <v>19000</v>
      </c>
      <c r="I380" t="s">
        <v>3182</v>
      </c>
      <c r="J380">
        <v>12</v>
      </c>
      <c r="K380" s="50" t="s">
        <v>50</v>
      </c>
      <c r="L380" t="s">
        <v>4724</v>
      </c>
      <c r="M380" t="s">
        <v>4725</v>
      </c>
      <c r="N380" s="39" t="s">
        <v>276</v>
      </c>
      <c r="O380" t="str">
        <f>+VLOOKUP(F380,'BD LP'!B:C,2,0)</f>
        <v>104519250-C12</v>
      </c>
      <c r="Q380" t="str">
        <f>+VLOOKUP(F380,'BD LP'!B:K,10,0)</f>
        <v>UN</v>
      </c>
      <c r="R380" t="b">
        <f t="shared" si="12"/>
        <v>1</v>
      </c>
      <c r="S380">
        <f>+VLOOKUP(F380,'[1]BD MES'!$D$2:$K$1048576,8,0)</f>
        <v>12</v>
      </c>
      <c r="T380" t="b">
        <f t="shared" si="11"/>
        <v>1</v>
      </c>
      <c r="V380" t="str">
        <f>+VLOOKUP(F380,MaestraLP3[[#All],[CÓDIGO]:[UMV]],8,0)</f>
        <v>ACEITE VEGETAL LOS SILOS 900 ml</v>
      </c>
    </row>
    <row r="381" spans="1:22" x14ac:dyDescent="0.35">
      <c r="A381" t="s">
        <v>3181</v>
      </c>
      <c r="B381">
        <v>2000</v>
      </c>
      <c r="D381" s="59" t="s">
        <v>3162</v>
      </c>
      <c r="F381" s="39">
        <v>101310243</v>
      </c>
      <c r="H381" s="60">
        <v>22800</v>
      </c>
      <c r="I381" t="s">
        <v>3182</v>
      </c>
      <c r="J381">
        <v>12</v>
      </c>
      <c r="K381" s="50" t="s">
        <v>50</v>
      </c>
      <c r="L381" t="s">
        <v>4724</v>
      </c>
      <c r="M381" t="s">
        <v>4725</v>
      </c>
      <c r="N381" s="39" t="s">
        <v>276</v>
      </c>
      <c r="O381" t="str">
        <f>+VLOOKUP(F381,'BD LP'!B:C,2,0)</f>
        <v>101310243-C12</v>
      </c>
      <c r="Q381" t="str">
        <f>+VLOOKUP(F381,'BD LP'!B:K,10,0)</f>
        <v>UN</v>
      </c>
      <c r="R381" t="b">
        <f t="shared" si="12"/>
        <v>1</v>
      </c>
      <c r="S381">
        <f>+VLOOKUP(F381,'[1]BD MES'!$D$2:$K$1048576,8,0)</f>
        <v>12</v>
      </c>
      <c r="T381" t="b">
        <f t="shared" si="11"/>
        <v>1</v>
      </c>
      <c r="V381" t="str">
        <f>+VLOOKUP(F381,MaestraLP3[[#All],[CÓDIGO]:[UMV]],8,0)</f>
        <v>ACETO BALSAMICO EDRA 500 cc</v>
      </c>
    </row>
    <row r="382" spans="1:22" x14ac:dyDescent="0.35">
      <c r="A382" t="s">
        <v>3181</v>
      </c>
      <c r="B382">
        <v>2000</v>
      </c>
      <c r="D382" s="59" t="s">
        <v>3162</v>
      </c>
      <c r="F382" s="39">
        <v>104530120</v>
      </c>
      <c r="H382" s="60">
        <v>21588</v>
      </c>
      <c r="I382" t="s">
        <v>3182</v>
      </c>
      <c r="J382">
        <v>12</v>
      </c>
      <c r="K382" s="50" t="s">
        <v>50</v>
      </c>
      <c r="L382" t="s">
        <v>4724</v>
      </c>
      <c r="M382" t="s">
        <v>4725</v>
      </c>
      <c r="N382" s="39" t="s">
        <v>276</v>
      </c>
      <c r="O382" t="str">
        <f>+VLOOKUP(F382,'BD LP'!B:C,2,0)</f>
        <v>104530120-C12</v>
      </c>
      <c r="Q382" t="str">
        <f>+VLOOKUP(F382,'BD LP'!B:K,10,0)</f>
        <v>UN</v>
      </c>
      <c r="R382" t="b">
        <f t="shared" si="12"/>
        <v>1</v>
      </c>
      <c r="S382">
        <f>+VLOOKUP(F382,'[1]BD MES'!$D$2:$K$1048576,8,0)</f>
        <v>12</v>
      </c>
      <c r="T382" t="b">
        <f t="shared" si="11"/>
        <v>1</v>
      </c>
      <c r="V382" t="str">
        <f>+VLOOKUP(F382,MaestraLP3[[#All],[CÓDIGO]:[UMV]],8,0)</f>
        <v>ACETO BALSAMICO IMPERATORE 500 cc</v>
      </c>
    </row>
    <row r="383" spans="1:22" x14ac:dyDescent="0.35">
      <c r="A383" t="s">
        <v>3181</v>
      </c>
      <c r="B383">
        <v>2000</v>
      </c>
      <c r="D383" s="59" t="s">
        <v>3162</v>
      </c>
      <c r="F383" s="39">
        <v>150001445</v>
      </c>
      <c r="H383" s="60">
        <v>22400</v>
      </c>
      <c r="I383" t="s">
        <v>3182</v>
      </c>
      <c r="J383">
        <v>2</v>
      </c>
      <c r="K383" s="50" t="s">
        <v>50</v>
      </c>
      <c r="L383" t="s">
        <v>4724</v>
      </c>
      <c r="M383" t="s">
        <v>4725</v>
      </c>
      <c r="N383" s="39" t="s">
        <v>276</v>
      </c>
      <c r="O383" t="str">
        <f>+VLOOKUP(F383,'BD LP'!B:C,2,0)</f>
        <v>150001445-C02</v>
      </c>
      <c r="Q383" t="str">
        <f>+VLOOKUP(F383,'BD LP'!B:K,10,0)</f>
        <v>UN</v>
      </c>
      <c r="R383" t="b">
        <f t="shared" si="12"/>
        <v>1</v>
      </c>
      <c r="S383">
        <f>+VLOOKUP(F383,'[1]BD MES'!$D$2:$K$1048576,8,0)</f>
        <v>2</v>
      </c>
      <c r="T383" t="b">
        <f t="shared" si="11"/>
        <v>1</v>
      </c>
      <c r="V383" t="str">
        <f>+VLOOKUP(F383,MaestraLP3[[#All],[CÓDIGO]:[UMV]],8,0)</f>
        <v>VINAGRE BALSAMICO HERNANDEZ PLAZA 5 l</v>
      </c>
    </row>
    <row r="384" spans="1:22" x14ac:dyDescent="0.35">
      <c r="A384" t="s">
        <v>3181</v>
      </c>
      <c r="B384">
        <v>2000</v>
      </c>
      <c r="D384" s="59" t="s">
        <v>3162</v>
      </c>
      <c r="F384" s="39">
        <v>104524420</v>
      </c>
      <c r="H384" s="60">
        <v>70000</v>
      </c>
      <c r="I384" t="s">
        <v>3182</v>
      </c>
      <c r="J384">
        <v>12</v>
      </c>
      <c r="K384" s="50" t="s">
        <v>50</v>
      </c>
      <c r="L384" t="s">
        <v>4724</v>
      </c>
      <c r="M384" t="s">
        <v>4725</v>
      </c>
      <c r="N384" s="39" t="s">
        <v>276</v>
      </c>
      <c r="O384" t="str">
        <f>+VLOOKUP(F384,'BD LP'!B:C,2,0)</f>
        <v>104524420-C12</v>
      </c>
      <c r="Q384" t="str">
        <f>+VLOOKUP(F384,'BD LP'!B:K,10,0)</f>
        <v>UN</v>
      </c>
      <c r="R384" t="b">
        <f t="shared" si="12"/>
        <v>1</v>
      </c>
      <c r="S384">
        <f>+VLOOKUP(F384,'[1]BD MES'!$D$2:$K$1048576,8,0)</f>
        <v>12</v>
      </c>
      <c r="T384" t="b">
        <f t="shared" si="11"/>
        <v>1</v>
      </c>
      <c r="V384" t="str">
        <f>+VLOOKUP(F384,MaestraLP3[[#All],[CÓDIGO]:[UMV]],8,0)</f>
        <v>ACEITE OLIVA E/VIRGEN ZAYTA 500 ml</v>
      </c>
    </row>
    <row r="385" spans="1:22" x14ac:dyDescent="0.35">
      <c r="A385" t="s">
        <v>3181</v>
      </c>
      <c r="B385">
        <v>2000</v>
      </c>
      <c r="D385" s="59" t="s">
        <v>3162</v>
      </c>
      <c r="F385" s="39">
        <v>104521640</v>
      </c>
      <c r="H385" s="60">
        <v>40000</v>
      </c>
      <c r="I385" t="s">
        <v>3182</v>
      </c>
      <c r="J385">
        <v>1</v>
      </c>
      <c r="K385" s="50" t="s">
        <v>50</v>
      </c>
      <c r="L385" t="s">
        <v>4724</v>
      </c>
      <c r="M385" t="s">
        <v>4725</v>
      </c>
      <c r="N385" s="39" t="s">
        <v>276</v>
      </c>
      <c r="O385" t="str">
        <f>+VLOOKUP(F385,'BD LP'!B:C,2,0)</f>
        <v>104521640-UN</v>
      </c>
      <c r="Q385" t="str">
        <f>+VLOOKUP(F385,'BD LP'!B:K,10,0)</f>
        <v>UN</v>
      </c>
      <c r="R385" t="b">
        <f t="shared" si="12"/>
        <v>1</v>
      </c>
      <c r="S385">
        <f>+VLOOKUP(F385,'[1]BD MES'!$D$2:$K$1048576,8,0)</f>
        <v>1</v>
      </c>
      <c r="T385" t="b">
        <f t="shared" ref="T385:T448" si="13">+S385=J385</f>
        <v>1</v>
      </c>
      <c r="V385" t="str">
        <f>+VLOOKUP(F385,MaestraLP3[[#All],[CÓDIGO]:[UMV]],8,0)</f>
        <v>ACEITE OLIVA NUTRICAMPO 5 l</v>
      </c>
    </row>
    <row r="386" spans="1:22" x14ac:dyDescent="0.35">
      <c r="A386" t="s">
        <v>3181</v>
      </c>
      <c r="B386">
        <v>2000</v>
      </c>
      <c r="D386" s="59" t="s">
        <v>3162</v>
      </c>
      <c r="F386" s="39">
        <v>104537630</v>
      </c>
      <c r="H386" s="60">
        <v>83866</v>
      </c>
      <c r="I386" t="s">
        <v>3182</v>
      </c>
      <c r="J386">
        <v>20</v>
      </c>
      <c r="K386" s="50" t="s">
        <v>50</v>
      </c>
      <c r="L386" t="s">
        <v>4724</v>
      </c>
      <c r="M386" t="s">
        <v>4725</v>
      </c>
      <c r="N386" s="39" t="s">
        <v>276</v>
      </c>
      <c r="O386" t="str">
        <f>+VLOOKUP(F386,'BD LP'!B:C,2,0)</f>
        <v>104537630-C20</v>
      </c>
      <c r="Q386" t="str">
        <f>+VLOOKUP(F386,'BD LP'!B:K,10,0)</f>
        <v>UN</v>
      </c>
      <c r="R386" t="b">
        <f t="shared" si="12"/>
        <v>1</v>
      </c>
      <c r="S386">
        <f>+VLOOKUP(F386,'[1]BD MES'!$D$2:$K$1048576,8,0)</f>
        <v>20</v>
      </c>
      <c r="T386" t="b">
        <f t="shared" si="13"/>
        <v>1</v>
      </c>
      <c r="V386" t="str">
        <f>+VLOOKUP(F386,MaestraLP3[[#All],[CÓDIGO]:[UMV]],8,0)</f>
        <v>ACEITE OLIVA NUTRICAMPO 500 ML</v>
      </c>
    </row>
    <row r="387" spans="1:22" x14ac:dyDescent="0.35">
      <c r="A387" t="s">
        <v>3181</v>
      </c>
      <c r="B387">
        <v>2000</v>
      </c>
      <c r="D387" s="59" t="s">
        <v>3162</v>
      </c>
      <c r="F387" s="39">
        <v>104511950</v>
      </c>
      <c r="H387" s="60">
        <v>30244</v>
      </c>
      <c r="I387" t="s">
        <v>3182</v>
      </c>
      <c r="J387">
        <v>6</v>
      </c>
      <c r="K387" s="50" t="s">
        <v>50</v>
      </c>
      <c r="L387" t="s">
        <v>4724</v>
      </c>
      <c r="M387" t="s">
        <v>4725</v>
      </c>
      <c r="N387" s="39" t="s">
        <v>276</v>
      </c>
      <c r="O387" t="str">
        <f>+VLOOKUP(F387,'BD LP'!B:C,2,0)</f>
        <v>104511950-C06</v>
      </c>
      <c r="Q387" t="str">
        <f>+VLOOKUP(F387,'BD LP'!B:K,10,0)</f>
        <v>UN</v>
      </c>
      <c r="R387" t="b">
        <f t="shared" si="12"/>
        <v>1</v>
      </c>
      <c r="S387">
        <f>+VLOOKUP(F387,'[1]BD MES'!$D$2:$K$1048576,8,0)</f>
        <v>6</v>
      </c>
      <c r="T387" t="b">
        <f t="shared" si="13"/>
        <v>1</v>
      </c>
      <c r="V387" t="str">
        <f>+VLOOKUP(F387,MaestraLP3[[#All],[CÓDIGO]:[UMV]],8,0)</f>
        <v>ACEITE SPRAY 481 g</v>
      </c>
    </row>
    <row r="388" spans="1:22" x14ac:dyDescent="0.35">
      <c r="A388" t="s">
        <v>3181</v>
      </c>
      <c r="B388">
        <v>2000</v>
      </c>
      <c r="D388" s="59" t="s">
        <v>3162</v>
      </c>
      <c r="F388" s="39">
        <v>104540490</v>
      </c>
      <c r="H388" s="60">
        <v>53880</v>
      </c>
      <c r="I388" t="s">
        <v>3182</v>
      </c>
      <c r="J388">
        <v>4</v>
      </c>
      <c r="K388" s="50" t="s">
        <v>50</v>
      </c>
      <c r="L388" t="s">
        <v>4724</v>
      </c>
      <c r="M388" t="s">
        <v>4725</v>
      </c>
      <c r="N388" s="39" t="s">
        <v>276</v>
      </c>
      <c r="O388" t="str">
        <f>+VLOOKUP(F388,'BD LP'!B:C,2,0)</f>
        <v>104540490-C04</v>
      </c>
      <c r="Q388" t="str">
        <f>+VLOOKUP(F388,'BD LP'!B:K,10,0)</f>
        <v>UN</v>
      </c>
      <c r="R388" t="b">
        <f t="shared" si="12"/>
        <v>1</v>
      </c>
      <c r="S388">
        <f>+VLOOKUP(F388,'[1]BD MES'!$D$2:$K$1048576,8,0)</f>
        <v>4</v>
      </c>
      <c r="T388" t="b">
        <f t="shared" si="13"/>
        <v>1</v>
      </c>
      <c r="V388" t="str">
        <f>+VLOOKUP(F388,MaestraLP3[[#All],[CÓDIGO]:[UMV]],8,0)</f>
        <v>ACEITE MARAVILLA PARRAL 5 L</v>
      </c>
    </row>
    <row r="389" spans="1:22" x14ac:dyDescent="0.35">
      <c r="A389" t="s">
        <v>3181</v>
      </c>
      <c r="B389">
        <v>2000</v>
      </c>
      <c r="D389" s="59" t="s">
        <v>3162</v>
      </c>
      <c r="F389" s="39">
        <v>104512690</v>
      </c>
      <c r="H389" s="60">
        <v>47000</v>
      </c>
      <c r="I389" t="s">
        <v>3182</v>
      </c>
      <c r="J389">
        <v>1</v>
      </c>
      <c r="K389" s="50" t="s">
        <v>50</v>
      </c>
      <c r="L389" t="s">
        <v>4724</v>
      </c>
      <c r="M389" t="s">
        <v>4725</v>
      </c>
      <c r="N389" s="39" t="s">
        <v>276</v>
      </c>
      <c r="O389" t="str">
        <f>+VLOOKUP(F389,'BD LP'!B:C,2,0)</f>
        <v>104512690-UN</v>
      </c>
      <c r="Q389" t="str">
        <f>+VLOOKUP(F389,'BD LP'!B:K,10,0)</f>
        <v>UN</v>
      </c>
      <c r="R389" t="b">
        <f t="shared" si="12"/>
        <v>1</v>
      </c>
      <c r="S389">
        <f>+VLOOKUP(F389,'[1]BD MES'!$D$2:$K$1048576,8,0)</f>
        <v>1</v>
      </c>
      <c r="T389" t="b">
        <f t="shared" si="13"/>
        <v>1</v>
      </c>
      <c r="V389" t="str">
        <f>+VLOOKUP(F389,MaestraLP3[[#All],[CÓDIGO]:[UMV]],8,0)</f>
        <v>ACEITE SOYA MULTIPROPOSITO 17,25 l</v>
      </c>
    </row>
    <row r="390" spans="1:22" x14ac:dyDescent="0.35">
      <c r="A390" t="s">
        <v>3181</v>
      </c>
      <c r="B390">
        <v>2000</v>
      </c>
      <c r="D390" s="59" t="s">
        <v>3162</v>
      </c>
      <c r="F390" s="39">
        <v>104531100</v>
      </c>
      <c r="H390" s="60">
        <v>20000</v>
      </c>
      <c r="I390" t="s">
        <v>3182</v>
      </c>
      <c r="J390">
        <v>12</v>
      </c>
      <c r="K390" s="50" t="s">
        <v>50</v>
      </c>
      <c r="L390" t="s">
        <v>4724</v>
      </c>
      <c r="M390" t="s">
        <v>4725</v>
      </c>
      <c r="N390" s="39" t="s">
        <v>276</v>
      </c>
      <c r="O390" t="str">
        <f>+VLOOKUP(F390,'BD LP'!B:C,2,0)</f>
        <v>104531100-C12</v>
      </c>
      <c r="Q390" t="str">
        <f>+VLOOKUP(F390,'BD LP'!B:K,10,0)</f>
        <v>UN</v>
      </c>
      <c r="R390" t="b">
        <f t="shared" si="12"/>
        <v>1</v>
      </c>
      <c r="S390">
        <f>+VLOOKUP(F390,'[1]BD MES'!$D$2:$K$1048576,8,0)</f>
        <v>12</v>
      </c>
      <c r="T390" t="b">
        <f t="shared" si="13"/>
        <v>1</v>
      </c>
      <c r="V390" t="str">
        <f>+VLOOKUP(F390,MaestraLP3[[#All],[CÓDIGO]:[UMV]],8,0)</f>
        <v>ACETO BALSAMICO MODENA OLITALIA 250 ml</v>
      </c>
    </row>
    <row r="391" spans="1:22" x14ac:dyDescent="0.35">
      <c r="A391" t="s">
        <v>3181</v>
      </c>
      <c r="B391">
        <v>2000</v>
      </c>
      <c r="D391" s="59" t="s">
        <v>3162</v>
      </c>
      <c r="F391" s="39">
        <v>104514870</v>
      </c>
      <c r="H391" s="60">
        <v>30300</v>
      </c>
      <c r="I391" t="s">
        <v>3182</v>
      </c>
      <c r="J391">
        <v>2</v>
      </c>
      <c r="K391" s="50" t="s">
        <v>50</v>
      </c>
      <c r="L391" t="s">
        <v>4724</v>
      </c>
      <c r="M391" t="s">
        <v>4725</v>
      </c>
      <c r="N391" s="39" t="s">
        <v>276</v>
      </c>
      <c r="O391" t="str">
        <f>+VLOOKUP(F391,'BD LP'!B:C,2,0)</f>
        <v>104514870-C02</v>
      </c>
      <c r="Q391" t="str">
        <f>+VLOOKUP(F391,'BD LP'!B:K,10,0)</f>
        <v>UN</v>
      </c>
      <c r="R391" t="b">
        <f t="shared" ref="R391:R451" si="14">+Q391=K391</f>
        <v>1</v>
      </c>
      <c r="S391">
        <f>+VLOOKUP(F391,'[1]BD MES'!$D$2:$K$1048576,8,0)</f>
        <v>2</v>
      </c>
      <c r="T391" t="b">
        <f t="shared" si="13"/>
        <v>1</v>
      </c>
      <c r="V391" t="str">
        <f>+VLOOKUP(F391,MaestraLP3[[#All],[CÓDIGO]:[UMV]],8,0)</f>
        <v>ACETO BALSAMICO OLITALIA 5 l</v>
      </c>
    </row>
    <row r="392" spans="1:22" x14ac:dyDescent="0.35">
      <c r="A392" t="s">
        <v>3181</v>
      </c>
      <c r="B392">
        <v>2000</v>
      </c>
      <c r="D392" s="59" t="s">
        <v>3162</v>
      </c>
      <c r="F392" s="39">
        <v>104521960</v>
      </c>
      <c r="H392" s="60">
        <v>11300</v>
      </c>
      <c r="I392" t="s">
        <v>3182</v>
      </c>
      <c r="J392">
        <v>300</v>
      </c>
      <c r="K392" s="50" t="s">
        <v>50</v>
      </c>
      <c r="L392" t="s">
        <v>4724</v>
      </c>
      <c r="M392" t="s">
        <v>4725</v>
      </c>
      <c r="N392" s="39" t="s">
        <v>276</v>
      </c>
      <c r="O392" t="str">
        <f>+VLOOKUP(F392,'BD LP'!B:C,2,0)</f>
        <v>104521960-X00</v>
      </c>
      <c r="Q392" t="str">
        <f>+VLOOKUP(F392,'BD LP'!B:K,10,0)</f>
        <v>UN</v>
      </c>
      <c r="R392" t="b">
        <f t="shared" si="14"/>
        <v>1</v>
      </c>
      <c r="S392">
        <f>+VLOOKUP(F392,'[1]BD MES'!$D$2:$K$1048576,8,0)</f>
        <v>300</v>
      </c>
      <c r="T392" t="b">
        <f t="shared" si="13"/>
        <v>1</v>
      </c>
      <c r="V392" t="str">
        <f>+VLOOKUP(F392,MaestraLP3[[#All],[CÓDIGO]:[UMV]],8,0)</f>
        <v>ACEITE MARAVILLA MINI RELKON 8 ml</v>
      </c>
    </row>
    <row r="393" spans="1:22" x14ac:dyDescent="0.35">
      <c r="A393" t="s">
        <v>3181</v>
      </c>
      <c r="B393">
        <v>2000</v>
      </c>
      <c r="D393" s="59" t="s">
        <v>3162</v>
      </c>
      <c r="F393" s="39">
        <v>104537620</v>
      </c>
      <c r="H393" s="60">
        <v>36000</v>
      </c>
      <c r="I393" t="s">
        <v>3182</v>
      </c>
      <c r="J393">
        <v>1</v>
      </c>
      <c r="K393" s="50" t="s">
        <v>361</v>
      </c>
      <c r="L393" t="s">
        <v>4724</v>
      </c>
      <c r="M393" t="s">
        <v>4725</v>
      </c>
      <c r="N393" s="39" t="s">
        <v>276</v>
      </c>
      <c r="O393" t="str">
        <f>+VLOOKUP(F393,'BD LP'!B:C,2,0)</f>
        <v>104537620-X00</v>
      </c>
      <c r="Q393" t="str">
        <f>+VLOOKUP(F393,'BD LP'!B:K,10,0)</f>
        <v>X00</v>
      </c>
      <c r="R393" t="b">
        <f t="shared" si="14"/>
        <v>1</v>
      </c>
      <c r="S393">
        <f>+VLOOKUP(F393,'[1]BD MES'!$D$2:$K$1048576,8,0)</f>
        <v>1</v>
      </c>
      <c r="T393" t="b">
        <f t="shared" si="13"/>
        <v>1</v>
      </c>
      <c r="V393" t="str">
        <f>+VLOOKUP(F393,MaestraLP3[[#All],[CÓDIGO]:[UMV]],8,0)</f>
        <v>ACEITE OLIVA ORO VERDE 8 ML</v>
      </c>
    </row>
    <row r="394" spans="1:22" x14ac:dyDescent="0.35">
      <c r="A394" t="s">
        <v>3181</v>
      </c>
      <c r="B394">
        <v>2000</v>
      </c>
      <c r="D394" s="59" t="s">
        <v>3162</v>
      </c>
      <c r="F394" s="39">
        <v>201230620</v>
      </c>
      <c r="H394" s="60">
        <v>7200</v>
      </c>
      <c r="I394" t="s">
        <v>3182</v>
      </c>
      <c r="J394">
        <v>12</v>
      </c>
      <c r="K394" s="50" t="s">
        <v>50</v>
      </c>
      <c r="L394" t="s">
        <v>4724</v>
      </c>
      <c r="M394" t="s">
        <v>4725</v>
      </c>
      <c r="N394" s="39" t="s">
        <v>276</v>
      </c>
      <c r="O394" t="str">
        <f>+VLOOKUP(F394,'BD LP'!B:C,2,0)</f>
        <v>201230620-C12</v>
      </c>
      <c r="Q394" t="str">
        <f>+VLOOKUP(F394,'BD LP'!B:K,10,0)</f>
        <v>UN</v>
      </c>
      <c r="R394" t="b">
        <f t="shared" si="14"/>
        <v>1</v>
      </c>
      <c r="S394">
        <f>+VLOOKUP(F394,'[1]BD MES'!$D$2:$K$1048576,8,0)</f>
        <v>12</v>
      </c>
      <c r="T394" t="b">
        <f t="shared" si="13"/>
        <v>1</v>
      </c>
      <c r="V394" t="str">
        <f>+VLOOKUP(F394,MaestraLP3[[#All],[CÓDIGO]:[UMV]],8,0)</f>
        <v>VINAGRE BLANCO DON JUAN 500 ml</v>
      </c>
    </row>
    <row r="395" spans="1:22" x14ac:dyDescent="0.35">
      <c r="A395" t="s">
        <v>3181</v>
      </c>
      <c r="B395">
        <v>2000</v>
      </c>
      <c r="D395" s="59" t="s">
        <v>3162</v>
      </c>
      <c r="F395" s="39">
        <v>150001692</v>
      </c>
      <c r="H395" s="60">
        <v>10100</v>
      </c>
      <c r="I395" t="s">
        <v>3182</v>
      </c>
      <c r="J395">
        <v>2</v>
      </c>
      <c r="K395" s="50" t="s">
        <v>50</v>
      </c>
      <c r="L395" t="s">
        <v>4724</v>
      </c>
      <c r="M395" t="s">
        <v>4725</v>
      </c>
      <c r="N395" s="39" t="s">
        <v>276</v>
      </c>
      <c r="O395" t="str">
        <f>+VLOOKUP(F395,'BD LP'!B:C,2,0)</f>
        <v>150001692-C02</v>
      </c>
      <c r="Q395" t="str">
        <f>+VLOOKUP(F395,'BD LP'!B:K,10,0)</f>
        <v>UN</v>
      </c>
      <c r="R395" t="b">
        <f t="shared" si="14"/>
        <v>1</v>
      </c>
      <c r="S395">
        <f>+VLOOKUP(F395,'[1]BD MES'!$D$2:$K$1048576,8,0)</f>
        <v>2</v>
      </c>
      <c r="T395" t="b">
        <f t="shared" si="13"/>
        <v>1</v>
      </c>
      <c r="V395" t="str">
        <f>+VLOOKUP(F395,MaestraLP3[[#All],[CÓDIGO]:[UMV]],8,0)</f>
        <v>VINAGRE BLANCO HERNANDEZ PLAZA 5 l</v>
      </c>
    </row>
    <row r="396" spans="1:22" x14ac:dyDescent="0.35">
      <c r="A396" t="s">
        <v>3181</v>
      </c>
      <c r="B396">
        <v>2000</v>
      </c>
      <c r="D396" s="59" t="s">
        <v>3162</v>
      </c>
      <c r="F396" s="39">
        <v>104534090</v>
      </c>
      <c r="H396" s="60">
        <v>13000</v>
      </c>
      <c r="I396" t="s">
        <v>3182</v>
      </c>
      <c r="J396">
        <v>2</v>
      </c>
      <c r="K396" s="50" t="s">
        <v>50</v>
      </c>
      <c r="L396" t="s">
        <v>4724</v>
      </c>
      <c r="M396" t="s">
        <v>4725</v>
      </c>
      <c r="N396" s="39" t="s">
        <v>276</v>
      </c>
      <c r="O396" t="str">
        <f>+VLOOKUP(F396,'BD LP'!B:C,2,0)</f>
        <v>104534090-C02</v>
      </c>
      <c r="Q396" t="str">
        <f>+VLOOKUP(F396,'BD LP'!B:K,10,0)</f>
        <v>UN</v>
      </c>
      <c r="R396" t="b">
        <f t="shared" si="14"/>
        <v>1</v>
      </c>
      <c r="S396">
        <f>+VLOOKUP(F396,'[1]BD MES'!$D$2:$K$1048576,8,0)</f>
        <v>2</v>
      </c>
      <c r="T396" t="b">
        <f t="shared" si="13"/>
        <v>1</v>
      </c>
      <c r="V396" t="str">
        <f>+VLOOKUP(F396,MaestraLP3[[#All],[CÓDIGO]:[UMV]],8,0)</f>
        <v>VINAGRE DE MANZANA HERNANDEZ PLAZA 5 l</v>
      </c>
    </row>
    <row r="397" spans="1:22" x14ac:dyDescent="0.35">
      <c r="A397" t="s">
        <v>3181</v>
      </c>
      <c r="B397">
        <v>2000</v>
      </c>
      <c r="D397" s="59" t="s">
        <v>3162</v>
      </c>
      <c r="F397" s="39">
        <v>201200131</v>
      </c>
      <c r="H397" s="60">
        <v>15000</v>
      </c>
      <c r="I397" t="s">
        <v>3182</v>
      </c>
      <c r="J397">
        <v>4</v>
      </c>
      <c r="K397" s="50" t="s">
        <v>50</v>
      </c>
      <c r="L397" t="s">
        <v>4724</v>
      </c>
      <c r="M397" t="s">
        <v>4725</v>
      </c>
      <c r="N397" s="39" t="s">
        <v>276</v>
      </c>
      <c r="O397" t="str">
        <f>+VLOOKUP(F397,'BD LP'!B:C,2,0)</f>
        <v>201200131-C04</v>
      </c>
      <c r="Q397" t="str">
        <f>+VLOOKUP(F397,'BD LP'!B:K,10,0)</f>
        <v>UN</v>
      </c>
      <c r="R397" t="b">
        <f t="shared" si="14"/>
        <v>1</v>
      </c>
      <c r="S397">
        <f>+VLOOKUP(F397,'[1]BD MES'!$D$2:$K$1048576,8,0)</f>
        <v>4</v>
      </c>
      <c r="T397" t="b">
        <f t="shared" si="13"/>
        <v>1</v>
      </c>
      <c r="V397" t="str">
        <f>+VLOOKUP(F397,MaestraLP3[[#All],[CÓDIGO]:[UMV]],8,0)</f>
        <v>VINAGRE INCOLORO 5 LITROS</v>
      </c>
    </row>
    <row r="398" spans="1:22" x14ac:dyDescent="0.35">
      <c r="A398" t="s">
        <v>3181</v>
      </c>
      <c r="B398">
        <v>2000</v>
      </c>
      <c r="D398" s="59" t="s">
        <v>3162</v>
      </c>
      <c r="F398" s="39">
        <v>150001883</v>
      </c>
      <c r="H398" s="60">
        <v>10100</v>
      </c>
      <c r="I398" t="s">
        <v>3182</v>
      </c>
      <c r="J398">
        <v>2</v>
      </c>
      <c r="K398" s="50" t="s">
        <v>50</v>
      </c>
      <c r="L398" t="s">
        <v>4724</v>
      </c>
      <c r="M398" t="s">
        <v>4725</v>
      </c>
      <c r="N398" s="39" t="s">
        <v>276</v>
      </c>
      <c r="O398" t="str">
        <f>+VLOOKUP(F398,'BD LP'!B:C,2,0)</f>
        <v>150001883-C02</v>
      </c>
      <c r="Q398" t="str">
        <f>+VLOOKUP(F398,'BD LP'!B:K,10,0)</f>
        <v>UN</v>
      </c>
      <c r="R398" t="b">
        <f t="shared" si="14"/>
        <v>1</v>
      </c>
      <c r="S398">
        <f>+VLOOKUP(F398,'[1]BD MES'!$D$2:$K$1048576,8,0)</f>
        <v>2</v>
      </c>
      <c r="T398" t="b">
        <f t="shared" si="13"/>
        <v>1</v>
      </c>
      <c r="V398" t="str">
        <f>+VLOOKUP(F398,MaestraLP3[[#All],[CÓDIGO]:[UMV]],8,0)</f>
        <v>VINAGRE TINTO HERNANDEZ PLAZA 5 l</v>
      </c>
    </row>
    <row r="399" spans="1:22" x14ac:dyDescent="0.35">
      <c r="A399" t="s">
        <v>3181</v>
      </c>
      <c r="B399">
        <v>2000</v>
      </c>
      <c r="D399" s="59" t="s">
        <v>3162</v>
      </c>
      <c r="F399" s="39">
        <v>201230700</v>
      </c>
      <c r="H399" s="60">
        <v>18000</v>
      </c>
      <c r="I399" t="s">
        <v>3182</v>
      </c>
      <c r="J399">
        <v>4</v>
      </c>
      <c r="K399" s="50" t="s">
        <v>50</v>
      </c>
      <c r="L399" t="s">
        <v>4724</v>
      </c>
      <c r="M399" t="s">
        <v>4725</v>
      </c>
      <c r="N399" s="39" t="s">
        <v>276</v>
      </c>
      <c r="O399" t="str">
        <f>+VLOOKUP(F399,'BD LP'!B:C,2,0)</f>
        <v>201230700-C04</v>
      </c>
      <c r="Q399" t="str">
        <f>+VLOOKUP(F399,'BD LP'!B:K,10,0)</f>
        <v>UN</v>
      </c>
      <c r="R399" t="b">
        <f t="shared" si="14"/>
        <v>1</v>
      </c>
      <c r="S399">
        <f>+VLOOKUP(F399,'[1]BD MES'!$D$2:$K$1048576,8,0)</f>
        <v>4</v>
      </c>
      <c r="T399" t="b">
        <f t="shared" si="13"/>
        <v>1</v>
      </c>
      <c r="V399" t="str">
        <f>+VLOOKUP(F399,MaestraLP3[[#All],[CÓDIGO]:[UMV]],8,0)</f>
        <v>VINAGRE VINO BLANCO DON JUAN 5 l</v>
      </c>
    </row>
    <row r="400" spans="1:22" x14ac:dyDescent="0.35">
      <c r="A400" t="s">
        <v>3181</v>
      </c>
      <c r="B400">
        <v>2000</v>
      </c>
      <c r="D400" s="59" t="s">
        <v>3162</v>
      </c>
      <c r="F400" s="39">
        <v>201230300</v>
      </c>
      <c r="H400" s="60">
        <v>14800</v>
      </c>
      <c r="I400" t="s">
        <v>3182</v>
      </c>
      <c r="J400">
        <v>4</v>
      </c>
      <c r="K400" s="50" t="s">
        <v>50</v>
      </c>
      <c r="L400" t="s">
        <v>4724</v>
      </c>
      <c r="M400" t="s">
        <v>4725</v>
      </c>
      <c r="N400" s="39" t="s">
        <v>276</v>
      </c>
      <c r="O400" t="str">
        <f>+VLOOKUP(F400,'BD LP'!B:C,2,0)</f>
        <v>201230300-C04</v>
      </c>
      <c r="Q400" t="str">
        <f>+VLOOKUP(F400,'BD LP'!B:K,10,0)</f>
        <v>UN</v>
      </c>
      <c r="R400" t="b">
        <f t="shared" si="14"/>
        <v>1</v>
      </c>
      <c r="S400">
        <f>+VLOOKUP(F400,'[1]BD MES'!$D$2:$K$1048576,8,0)</f>
        <v>4</v>
      </c>
      <c r="T400" t="b">
        <f t="shared" si="13"/>
        <v>1</v>
      </c>
      <c r="V400" t="str">
        <f>+VLOOKUP(F400,MaestraLP3[[#All],[CÓDIGO]:[UMV]],8,0)</f>
        <v>VINAGRE VINO TINTO DON JUAN 5 l</v>
      </c>
    </row>
    <row r="401" spans="1:22" x14ac:dyDescent="0.35">
      <c r="A401" t="s">
        <v>3181</v>
      </c>
      <c r="B401">
        <v>2000</v>
      </c>
      <c r="D401" s="59" t="s">
        <v>3162</v>
      </c>
      <c r="F401" s="39">
        <v>201230210</v>
      </c>
      <c r="H401" s="60">
        <v>7200</v>
      </c>
      <c r="I401" t="s">
        <v>3182</v>
      </c>
      <c r="J401">
        <v>12</v>
      </c>
      <c r="K401" s="50" t="s">
        <v>50</v>
      </c>
      <c r="L401" t="s">
        <v>4724</v>
      </c>
      <c r="M401" t="s">
        <v>4725</v>
      </c>
      <c r="N401" s="39" t="s">
        <v>276</v>
      </c>
      <c r="O401" t="str">
        <f>+VLOOKUP(F401,'BD LP'!B:C,2,0)</f>
        <v>201230210-C12</v>
      </c>
      <c r="Q401" t="str">
        <f>+VLOOKUP(F401,'BD LP'!B:K,10,0)</f>
        <v>UN</v>
      </c>
      <c r="R401" t="b">
        <f t="shared" si="14"/>
        <v>1</v>
      </c>
      <c r="S401">
        <f>+VLOOKUP(F401,'[1]BD MES'!$D$2:$K$1048576,8,0)</f>
        <v>12</v>
      </c>
      <c r="T401" t="b">
        <f t="shared" si="13"/>
        <v>1</v>
      </c>
      <c r="V401" t="str">
        <f>+VLOOKUP(F401,MaestraLP3[[#All],[CÓDIGO]:[UMV]],8,0)</f>
        <v>VINAGRE VINO TINTO DON JUAN 500 ml</v>
      </c>
    </row>
    <row r="402" spans="1:22" x14ac:dyDescent="0.35">
      <c r="A402" t="s">
        <v>3181</v>
      </c>
      <c r="B402">
        <v>2000</v>
      </c>
      <c r="D402" s="59" t="s">
        <v>3162</v>
      </c>
      <c r="F402" s="39">
        <v>104519850</v>
      </c>
      <c r="H402" s="60">
        <v>55210</v>
      </c>
      <c r="I402" t="s">
        <v>3182</v>
      </c>
      <c r="J402">
        <v>10</v>
      </c>
      <c r="K402" s="50" t="s">
        <v>50</v>
      </c>
      <c r="L402" t="s">
        <v>4724</v>
      </c>
      <c r="M402" t="s">
        <v>4725</v>
      </c>
      <c r="N402" s="39" t="s">
        <v>276</v>
      </c>
      <c r="O402" t="str">
        <f>+VLOOKUP(F402,'BD LP'!B:C,2,0)</f>
        <v>104519850-C10</v>
      </c>
      <c r="Q402" t="str">
        <f>+VLOOKUP(F402,'BD LP'!B:K,10,0)</f>
        <v>UN</v>
      </c>
      <c r="R402" t="b">
        <f t="shared" si="14"/>
        <v>1</v>
      </c>
      <c r="S402">
        <f>+VLOOKUP(F402,'[1]BD MES'!$D$2:$K$1048576,8,0)</f>
        <v>10</v>
      </c>
      <c r="T402" t="b">
        <f t="shared" si="13"/>
        <v>1</v>
      </c>
      <c r="V402" t="str">
        <f>+VLOOKUP(F402,MaestraLP3[[#All],[CÓDIGO]:[UMV]],8,0)</f>
        <v>ACEITUNA NEGRA DESH BAJA EN SODIO 850 g</v>
      </c>
    </row>
    <row r="403" spans="1:22" x14ac:dyDescent="0.35">
      <c r="A403" t="s">
        <v>3181</v>
      </c>
      <c r="B403">
        <v>2000</v>
      </c>
      <c r="D403" s="59" t="s">
        <v>3162</v>
      </c>
      <c r="F403" s="39">
        <v>104544600</v>
      </c>
      <c r="H403" s="60">
        <v>57070</v>
      </c>
      <c r="I403" t="s">
        <v>3182</v>
      </c>
      <c r="J403">
        <v>10</v>
      </c>
      <c r="K403" s="50" t="s">
        <v>50</v>
      </c>
      <c r="L403" t="s">
        <v>4724</v>
      </c>
      <c r="M403" t="s">
        <v>4725</v>
      </c>
      <c r="N403" s="39" t="s">
        <v>276</v>
      </c>
      <c r="O403" t="str">
        <f>+VLOOKUP(F403,'BD LP'!B:C,2,0)</f>
        <v>104544600-C10</v>
      </c>
      <c r="Q403" t="str">
        <f>+VLOOKUP(F403,'BD LP'!B:K,10,0)</f>
        <v>UN</v>
      </c>
      <c r="R403" t="b">
        <f t="shared" si="14"/>
        <v>1</v>
      </c>
      <c r="S403">
        <f>+VLOOKUP(F403,'[1]BD MES'!$D$2:$K$1048576,8,0)</f>
        <v>10</v>
      </c>
      <c r="T403" t="b">
        <f t="shared" si="13"/>
        <v>1</v>
      </c>
      <c r="V403" t="str">
        <f>+VLOOKUP(F403,MaestraLP3[[#All],[CÓDIGO]:[UMV]],8,0)</f>
        <v>ACEITUNA NEGRA DESHUESADA 850 g</v>
      </c>
    </row>
    <row r="404" spans="1:22" x14ac:dyDescent="0.35">
      <c r="A404" t="s">
        <v>3181</v>
      </c>
      <c r="B404">
        <v>2000</v>
      </c>
      <c r="D404" s="59" t="s">
        <v>3162</v>
      </c>
      <c r="F404" s="39">
        <v>104516010</v>
      </c>
      <c r="H404" s="60">
        <v>50400</v>
      </c>
      <c r="I404" t="s">
        <v>3182</v>
      </c>
      <c r="J404">
        <v>10</v>
      </c>
      <c r="K404" s="50" t="s">
        <v>50</v>
      </c>
      <c r="L404" t="s">
        <v>4724</v>
      </c>
      <c r="M404" t="s">
        <v>4725</v>
      </c>
      <c r="N404" s="39" t="s">
        <v>276</v>
      </c>
      <c r="O404" t="str">
        <f>+VLOOKUP(F404,'BD LP'!B:C,2,0)</f>
        <v>104516010-C10</v>
      </c>
      <c r="Q404" t="str">
        <f>+VLOOKUP(F404,'BD LP'!B:K,10,0)</f>
        <v>UN</v>
      </c>
      <c r="R404" t="b">
        <f t="shared" si="14"/>
        <v>1</v>
      </c>
      <c r="S404">
        <f>+VLOOKUP(F404,'[1]BD MES'!$D$2:$K$1048576,8,0)</f>
        <v>10</v>
      </c>
      <c r="T404" t="b">
        <f t="shared" si="13"/>
        <v>1</v>
      </c>
      <c r="V404" t="str">
        <f>+VLOOKUP(F404,MaestraLP3[[#All],[CÓDIGO]:[UMV]],8,0)</f>
        <v>ACEITUNA NEGRA RODAJA 936 g</v>
      </c>
    </row>
    <row r="405" spans="1:22" x14ac:dyDescent="0.35">
      <c r="A405" t="s">
        <v>3181</v>
      </c>
      <c r="B405">
        <v>2000</v>
      </c>
      <c r="D405" s="59" t="s">
        <v>3162</v>
      </c>
      <c r="F405" s="39">
        <v>104544610</v>
      </c>
      <c r="H405" s="60">
        <v>58500</v>
      </c>
      <c r="I405" t="s">
        <v>3182</v>
      </c>
      <c r="J405">
        <v>10</v>
      </c>
      <c r="K405" s="50" t="s">
        <v>50</v>
      </c>
      <c r="L405" t="s">
        <v>4724</v>
      </c>
      <c r="M405" t="s">
        <v>4725</v>
      </c>
      <c r="N405" s="39" t="s">
        <v>276</v>
      </c>
      <c r="O405" t="str">
        <f>+VLOOKUP(F405,'BD LP'!B:C,2,0)</f>
        <v>104544610-C10</v>
      </c>
      <c r="Q405" t="str">
        <f>+VLOOKUP(F405,'BD LP'!B:K,10,0)</f>
        <v>UN</v>
      </c>
      <c r="R405" t="b">
        <f t="shared" si="14"/>
        <v>1</v>
      </c>
      <c r="S405">
        <f>+VLOOKUP(F405,'[1]BD MES'!$D$2:$K$1048576,8,0)</f>
        <v>10</v>
      </c>
      <c r="T405" t="b">
        <f t="shared" si="13"/>
        <v>1</v>
      </c>
      <c r="V405" t="str">
        <f>+VLOOKUP(F405,MaestraLP3[[#All],[CÓDIGO]:[UMV]],8,0)</f>
        <v>ACEITUNA SEVILLANA DESHUESADA 850 g</v>
      </c>
    </row>
    <row r="406" spans="1:22" x14ac:dyDescent="0.35">
      <c r="A406" t="s">
        <v>3181</v>
      </c>
      <c r="B406">
        <v>2000</v>
      </c>
      <c r="D406" s="59" t="s">
        <v>3162</v>
      </c>
      <c r="F406" s="39">
        <v>104520490</v>
      </c>
      <c r="H406" s="60">
        <v>49500</v>
      </c>
      <c r="I406" t="s">
        <v>3182</v>
      </c>
      <c r="J406">
        <v>10</v>
      </c>
      <c r="K406" s="50" t="s">
        <v>50</v>
      </c>
      <c r="L406" t="s">
        <v>4724</v>
      </c>
      <c r="M406" t="s">
        <v>4725</v>
      </c>
      <c r="N406" s="39" t="s">
        <v>276</v>
      </c>
      <c r="O406" t="str">
        <f>+VLOOKUP(F406,'BD LP'!B:C,2,0)</f>
        <v>104520490-C10</v>
      </c>
      <c r="Q406" t="str">
        <f>+VLOOKUP(F406,'BD LP'!B:K,10,0)</f>
        <v>UN</v>
      </c>
      <c r="R406" t="b">
        <f t="shared" si="14"/>
        <v>1</v>
      </c>
      <c r="S406">
        <f>+VLOOKUP(F406,'[1]BD MES'!$D$2:$K$1048576,8,0)</f>
        <v>10</v>
      </c>
      <c r="T406" t="b">
        <f t="shared" si="13"/>
        <v>1</v>
      </c>
      <c r="V406" t="str">
        <f>+VLOOKUP(F406,MaestraLP3[[#All],[CÓDIGO]:[UMV]],8,0)</f>
        <v>ACEITUNA SEVILLANA RODAJA 936 g</v>
      </c>
    </row>
    <row r="407" spans="1:22" x14ac:dyDescent="0.35">
      <c r="A407" t="s">
        <v>3181</v>
      </c>
      <c r="B407">
        <v>2000</v>
      </c>
      <c r="D407" s="59" t="s">
        <v>3162</v>
      </c>
      <c r="F407" s="39">
        <v>104533710</v>
      </c>
      <c r="H407" s="60">
        <v>29900</v>
      </c>
      <c r="I407" t="s">
        <v>3182</v>
      </c>
      <c r="J407">
        <v>6</v>
      </c>
      <c r="K407" s="50" t="s">
        <v>50</v>
      </c>
      <c r="L407" t="s">
        <v>4724</v>
      </c>
      <c r="M407" t="s">
        <v>4725</v>
      </c>
      <c r="N407" s="39" t="s">
        <v>276</v>
      </c>
      <c r="O407" t="str">
        <f>+VLOOKUP(F407,'BD LP'!B:C,2,0)</f>
        <v>104533710-C06</v>
      </c>
      <c r="Q407" t="str">
        <f>+VLOOKUP(F407,'BD LP'!B:K,10,0)</f>
        <v>UN</v>
      </c>
      <c r="R407" t="b">
        <f t="shared" si="14"/>
        <v>1</v>
      </c>
      <c r="S407">
        <f>+VLOOKUP(F407,'[1]BD MES'!$D$2:$K$1048576,8,0)</f>
        <v>6</v>
      </c>
      <c r="T407" t="b">
        <f t="shared" si="13"/>
        <v>1</v>
      </c>
      <c r="V407" t="str">
        <f>+VLOOKUP(F407,MaestraLP3[[#All],[CÓDIGO]:[UMV]],8,0)</f>
        <v>AJI JALAPEÑO VERDE RODAJAS TOUCHE 2,9 kg</v>
      </c>
    </row>
    <row r="408" spans="1:22" x14ac:dyDescent="0.35">
      <c r="A408" t="s">
        <v>3181</v>
      </c>
      <c r="B408">
        <v>2000</v>
      </c>
      <c r="D408" s="59" t="s">
        <v>3162</v>
      </c>
      <c r="F408" s="39">
        <v>201221650</v>
      </c>
      <c r="H408" s="60">
        <v>17302.965120000001</v>
      </c>
      <c r="I408" t="s">
        <v>3182</v>
      </c>
      <c r="J408">
        <v>6</v>
      </c>
      <c r="K408" s="50" t="s">
        <v>50</v>
      </c>
      <c r="L408" t="s">
        <v>4724</v>
      </c>
      <c r="M408" t="s">
        <v>4725</v>
      </c>
      <c r="N408" s="39" t="s">
        <v>276</v>
      </c>
      <c r="O408" t="str">
        <f>+VLOOKUP(F408,'BD LP'!B:C,2,0)</f>
        <v>201221650-C06</v>
      </c>
      <c r="Q408" t="str">
        <f>+VLOOKUP(F408,'BD LP'!B:K,10,0)</f>
        <v>UN</v>
      </c>
      <c r="R408" t="b">
        <f t="shared" si="14"/>
        <v>1</v>
      </c>
      <c r="S408">
        <f>+VLOOKUP(F408,'[1]BD MES'!$D$2:$K$1048576,8,0)</f>
        <v>6</v>
      </c>
      <c r="T408" t="b">
        <f t="shared" si="13"/>
        <v>1</v>
      </c>
      <c r="V408" t="str">
        <f>+VLOOKUP(F408,MaestraLP3[[#All],[CÓDIGO]:[UMV]],8,0)</f>
        <v>AMERICANA DON JUAN 1 kg</v>
      </c>
    </row>
    <row r="409" spans="1:22" x14ac:dyDescent="0.35">
      <c r="A409" t="s">
        <v>3181</v>
      </c>
      <c r="B409">
        <v>2000</v>
      </c>
      <c r="D409" s="59" t="s">
        <v>3162</v>
      </c>
      <c r="F409" s="39">
        <v>104530130</v>
      </c>
      <c r="H409" s="60">
        <v>16900</v>
      </c>
      <c r="I409" t="s">
        <v>3182</v>
      </c>
      <c r="J409">
        <v>6</v>
      </c>
      <c r="K409" s="50" t="s">
        <v>50</v>
      </c>
      <c r="L409" t="s">
        <v>4724</v>
      </c>
      <c r="M409" t="s">
        <v>4725</v>
      </c>
      <c r="N409" s="39" t="s">
        <v>276</v>
      </c>
      <c r="O409" t="str">
        <f>+VLOOKUP(F409,'BD LP'!B:C,2,0)</f>
        <v>104530130-C06</v>
      </c>
      <c r="Q409" t="str">
        <f>+VLOOKUP(F409,'BD LP'!B:K,10,0)</f>
        <v>UN</v>
      </c>
      <c r="R409" t="b">
        <f t="shared" si="14"/>
        <v>1</v>
      </c>
      <c r="S409">
        <f>+VLOOKUP(F409,'[1]BD MES'!$D$2:$K$1048576,8,0)</f>
        <v>6</v>
      </c>
      <c r="T409" t="b">
        <f t="shared" si="13"/>
        <v>1</v>
      </c>
      <c r="V409" t="str">
        <f>+VLOOKUP(F409,MaestraLP3[[#All],[CÓDIGO]:[UMV]],8,0)</f>
        <v>AMERICANA TRAVERSO 1 kg</v>
      </c>
    </row>
    <row r="410" spans="1:22" x14ac:dyDescent="0.35">
      <c r="A410" t="s">
        <v>3181</v>
      </c>
      <c r="B410">
        <v>2000</v>
      </c>
      <c r="D410" s="59" t="s">
        <v>3162</v>
      </c>
      <c r="F410" s="39">
        <v>201210650</v>
      </c>
      <c r="H410" s="60">
        <v>13200</v>
      </c>
      <c r="I410" t="s">
        <v>3182</v>
      </c>
      <c r="J410">
        <v>6</v>
      </c>
      <c r="K410" s="50" t="s">
        <v>50</v>
      </c>
      <c r="L410" t="s">
        <v>4724</v>
      </c>
      <c r="M410" t="s">
        <v>4725</v>
      </c>
      <c r="N410" s="39" t="s">
        <v>276</v>
      </c>
      <c r="O410" t="str">
        <f>+VLOOKUP(F410,'BD LP'!B:C,2,0)</f>
        <v>201210650-C06</v>
      </c>
      <c r="Q410" t="str">
        <f>+VLOOKUP(F410,'BD LP'!B:K,10,0)</f>
        <v>UN</v>
      </c>
      <c r="R410" t="b">
        <f t="shared" si="14"/>
        <v>1</v>
      </c>
      <c r="S410">
        <f>+VLOOKUP(F410,'[1]BD MES'!$D$2:$K$1048576,8,0)</f>
        <v>6</v>
      </c>
      <c r="T410" t="b">
        <f t="shared" si="13"/>
        <v>1</v>
      </c>
      <c r="V410" t="str">
        <f>+VLOOKUP(F410,MaestraLP3[[#All],[CÓDIGO]:[UMV]],8,0)</f>
        <v>CHUCRUT DON JUAN 1 kg</v>
      </c>
    </row>
    <row r="411" spans="1:22" x14ac:dyDescent="0.35">
      <c r="A411" t="s">
        <v>3181</v>
      </c>
      <c r="B411">
        <v>2000</v>
      </c>
      <c r="D411" s="59" t="s">
        <v>3162</v>
      </c>
      <c r="F411" s="39">
        <v>104530140</v>
      </c>
      <c r="H411" s="60">
        <v>15000</v>
      </c>
      <c r="I411" t="s">
        <v>3182</v>
      </c>
      <c r="J411">
        <v>6</v>
      </c>
      <c r="K411" s="50" t="s">
        <v>50</v>
      </c>
      <c r="L411" t="s">
        <v>4724</v>
      </c>
      <c r="M411" t="s">
        <v>4725</v>
      </c>
      <c r="N411" s="39" t="s">
        <v>276</v>
      </c>
      <c r="O411" t="str">
        <f>+VLOOKUP(F411,'BD LP'!B:C,2,0)</f>
        <v>104530140-C06</v>
      </c>
      <c r="Q411" t="str">
        <f>+VLOOKUP(F411,'BD LP'!B:K,10,0)</f>
        <v>UN</v>
      </c>
      <c r="R411" t="b">
        <f t="shared" si="14"/>
        <v>1</v>
      </c>
      <c r="S411">
        <f>+VLOOKUP(F411,'[1]BD MES'!$D$2:$K$1048576,8,0)</f>
        <v>6</v>
      </c>
      <c r="T411" t="b">
        <f t="shared" si="13"/>
        <v>1</v>
      </c>
      <c r="V411" t="str">
        <f>+VLOOKUP(F411,MaestraLP3[[#All],[CÓDIGO]:[UMV]],8,0)</f>
        <v>CHUCRUT TRAVERSO 1 kg</v>
      </c>
    </row>
    <row r="412" spans="1:22" x14ac:dyDescent="0.35">
      <c r="A412" t="s">
        <v>3181</v>
      </c>
      <c r="B412">
        <v>2000</v>
      </c>
      <c r="D412" s="59" t="s">
        <v>3162</v>
      </c>
      <c r="F412" s="39">
        <v>104531630</v>
      </c>
      <c r="H412" s="60">
        <v>68600</v>
      </c>
      <c r="I412" t="s">
        <v>3182</v>
      </c>
      <c r="J412">
        <v>6</v>
      </c>
      <c r="K412" s="50" t="s">
        <v>50</v>
      </c>
      <c r="L412" t="s">
        <v>4724</v>
      </c>
      <c r="M412" t="s">
        <v>4725</v>
      </c>
      <c r="N412" s="39" t="s">
        <v>276</v>
      </c>
      <c r="O412" t="str">
        <f>+VLOOKUP(F412,'BD LP'!B:C,2,0)</f>
        <v>104531630-C06</v>
      </c>
      <c r="Q412" t="str">
        <f>+VLOOKUP(F412,'BD LP'!B:K,10,0)</f>
        <v>UN</v>
      </c>
      <c r="R412" t="b">
        <f t="shared" si="14"/>
        <v>1</v>
      </c>
      <c r="S412">
        <f>+VLOOKUP(F412,'[1]BD MES'!$D$2:$K$1048576,8,0)</f>
        <v>6</v>
      </c>
      <c r="T412" t="b">
        <f t="shared" si="13"/>
        <v>1</v>
      </c>
      <c r="V412" t="str">
        <f>+VLOOKUP(F412,MaestraLP3[[#All],[CÓDIGO]:[UMV]],8,0)</f>
        <v>PEPINILLO DILL RODAJAS HEINZ 3 kg</v>
      </c>
    </row>
    <row r="413" spans="1:22" x14ac:dyDescent="0.35">
      <c r="A413" t="s">
        <v>3181</v>
      </c>
      <c r="B413">
        <v>2000</v>
      </c>
      <c r="D413" s="59" t="s">
        <v>3162</v>
      </c>
      <c r="F413" s="39">
        <v>104530240</v>
      </c>
      <c r="H413" s="60">
        <v>18990</v>
      </c>
      <c r="I413" t="s">
        <v>3182</v>
      </c>
      <c r="J413">
        <v>6</v>
      </c>
      <c r="K413" s="50" t="s">
        <v>50</v>
      </c>
      <c r="L413" t="s">
        <v>4724</v>
      </c>
      <c r="M413" t="s">
        <v>4725</v>
      </c>
      <c r="N413" s="39" t="s">
        <v>276</v>
      </c>
      <c r="O413" t="str">
        <f>+VLOOKUP(F413,'BD LP'!B:C,2,0)</f>
        <v>104530240-C06</v>
      </c>
      <c r="Q413" t="str">
        <f>+VLOOKUP(F413,'BD LP'!B:K,10,0)</f>
        <v>UN</v>
      </c>
      <c r="R413" t="b">
        <f t="shared" si="14"/>
        <v>1</v>
      </c>
      <c r="S413">
        <f>+VLOOKUP(F413,'[1]BD MES'!$D$2:$K$1048576,8,0)</f>
        <v>6</v>
      </c>
      <c r="T413" t="b">
        <f t="shared" si="13"/>
        <v>1</v>
      </c>
      <c r="V413" t="str">
        <f>+VLOOKUP(F413,MaestraLP3[[#All],[CÓDIGO]:[UMV]],8,0)</f>
        <v>PEPINILLO MEDIANO TRAVERSO 1 kg</v>
      </c>
    </row>
    <row r="414" spans="1:22" x14ac:dyDescent="0.35">
      <c r="A414" t="s">
        <v>3181</v>
      </c>
      <c r="B414">
        <v>2000</v>
      </c>
      <c r="D414" s="59" t="s">
        <v>3162</v>
      </c>
      <c r="F414" s="39">
        <v>201211550</v>
      </c>
      <c r="H414" s="60">
        <v>19500</v>
      </c>
      <c r="I414" t="s">
        <v>3182</v>
      </c>
      <c r="J414">
        <v>1</v>
      </c>
      <c r="K414" s="50" t="s">
        <v>141</v>
      </c>
      <c r="L414" t="s">
        <v>4724</v>
      </c>
      <c r="M414" t="s">
        <v>4725</v>
      </c>
      <c r="N414" s="39" t="s">
        <v>276</v>
      </c>
      <c r="O414" t="str">
        <f>+VLOOKUP(F414,'BD LP'!B:C,2,0)</f>
        <v>201211550-C04</v>
      </c>
      <c r="Q414" t="str">
        <f>+VLOOKUP(F414,'BD LP'!B:K,10,0)</f>
        <v>C04</v>
      </c>
      <c r="R414" t="b">
        <f t="shared" si="14"/>
        <v>1</v>
      </c>
      <c r="S414">
        <f>+VLOOKUP(F414,'[1]BD MES'!$D$2:$K$1048576,8,0)</f>
        <v>1</v>
      </c>
      <c r="T414" t="b">
        <f t="shared" si="13"/>
        <v>1</v>
      </c>
      <c r="V414" t="str">
        <f>+VLOOKUP(F414,MaestraLP3[[#All],[CÓDIGO]:[UMV]],8,0)</f>
        <v>PEPINO RODAJAS C/LISO DJ 1,5 kg EXPO</v>
      </c>
    </row>
    <row r="415" spans="1:22" x14ac:dyDescent="0.35">
      <c r="A415" t="s">
        <v>3181</v>
      </c>
      <c r="B415">
        <v>2000</v>
      </c>
      <c r="D415" s="59" t="s">
        <v>3162</v>
      </c>
      <c r="F415" s="39">
        <v>201200082</v>
      </c>
      <c r="H415" s="60">
        <v>19500</v>
      </c>
      <c r="I415" t="s">
        <v>3182</v>
      </c>
      <c r="J415">
        <v>4</v>
      </c>
      <c r="K415" s="50" t="s">
        <v>50</v>
      </c>
      <c r="L415" t="s">
        <v>4724</v>
      </c>
      <c r="M415" t="s">
        <v>4725</v>
      </c>
      <c r="N415" s="39" t="s">
        <v>276</v>
      </c>
      <c r="O415" t="str">
        <f>+VLOOKUP(F415,'BD LP'!B:C,2,0)</f>
        <v>201200082-C04</v>
      </c>
      <c r="Q415" t="str">
        <f>+VLOOKUP(F415,'BD LP'!B:K,10,0)</f>
        <v>UN</v>
      </c>
      <c r="R415" t="b">
        <f t="shared" si="14"/>
        <v>1</v>
      </c>
      <c r="S415">
        <f>+VLOOKUP(F415,'[1]BD MES'!$D$2:$K$1048576,8,0)</f>
        <v>4</v>
      </c>
      <c r="T415" t="b">
        <f t="shared" si="13"/>
        <v>1</v>
      </c>
      <c r="V415" t="str">
        <f>+VLOOKUP(F415,MaestraLP3[[#All],[CÓDIGO]:[UMV]],8,0)</f>
        <v>PEPINO RODAJAS CORTE LISO 4X1,5 kg NAC.</v>
      </c>
    </row>
    <row r="416" spans="1:22" x14ac:dyDescent="0.35">
      <c r="A416" t="s">
        <v>3181</v>
      </c>
      <c r="B416">
        <v>2000</v>
      </c>
      <c r="D416" s="59" t="s">
        <v>3162</v>
      </c>
      <c r="F416" s="39">
        <v>201211650</v>
      </c>
      <c r="H416" s="60">
        <v>16800</v>
      </c>
      <c r="I416" t="s">
        <v>3182</v>
      </c>
      <c r="J416">
        <v>6</v>
      </c>
      <c r="K416" s="50" t="s">
        <v>50</v>
      </c>
      <c r="L416" t="s">
        <v>4724</v>
      </c>
      <c r="M416" t="s">
        <v>4725</v>
      </c>
      <c r="N416" s="39" t="s">
        <v>276</v>
      </c>
      <c r="O416" t="str">
        <f>+VLOOKUP(F416,'BD LP'!B:C,2,0)</f>
        <v>201211650-C06</v>
      </c>
      <c r="Q416" t="str">
        <f>+VLOOKUP(F416,'BD LP'!B:K,10,0)</f>
        <v>UN</v>
      </c>
      <c r="R416" t="b">
        <f t="shared" si="14"/>
        <v>1</v>
      </c>
      <c r="S416">
        <f>+VLOOKUP(F416,'[1]BD MES'!$D$2:$K$1048576,8,0)</f>
        <v>6</v>
      </c>
      <c r="T416" t="b">
        <f t="shared" si="13"/>
        <v>1</v>
      </c>
      <c r="V416" t="str">
        <f>+VLOOKUP(F416,MaestraLP3[[#All],[CÓDIGO]:[UMV]],8,0)</f>
        <v>PICKLE SURTIDO DON JUAN 1 kg</v>
      </c>
    </row>
    <row r="417" spans="1:22" x14ac:dyDescent="0.35">
      <c r="A417" t="s">
        <v>3181</v>
      </c>
      <c r="B417">
        <v>2000</v>
      </c>
      <c r="D417" s="59" t="s">
        <v>3162</v>
      </c>
      <c r="F417" s="39">
        <v>104544870</v>
      </c>
      <c r="H417" s="60">
        <v>20900</v>
      </c>
      <c r="I417" t="s">
        <v>3182</v>
      </c>
      <c r="J417">
        <v>10</v>
      </c>
      <c r="K417" s="50" t="s">
        <v>50</v>
      </c>
      <c r="L417" t="s">
        <v>4724</v>
      </c>
      <c r="M417" t="s">
        <v>4725</v>
      </c>
      <c r="N417" s="39" t="s">
        <v>276</v>
      </c>
      <c r="O417" t="str">
        <f>+VLOOKUP(F417,'BD LP'!B:C,2,0)</f>
        <v>104544870-C10</v>
      </c>
      <c r="Q417" t="str">
        <f>+VLOOKUP(F417,'BD LP'!B:K,10,0)</f>
        <v>UN</v>
      </c>
      <c r="R417" t="b">
        <f t="shared" si="14"/>
        <v>1</v>
      </c>
      <c r="S417">
        <f>+VLOOKUP(F417,'[1]BD MES'!$D$2:$K$1048576,8,0)</f>
        <v>10</v>
      </c>
      <c r="T417" t="b">
        <f t="shared" si="13"/>
        <v>1</v>
      </c>
      <c r="V417" t="str">
        <f>+VLOOKUP(F417,MaestraLP3[[#All],[CÓDIGO]:[UMV]],8,0)</f>
        <v>WANTAN 300 G</v>
      </c>
    </row>
    <row r="418" spans="1:22" x14ac:dyDescent="0.35">
      <c r="A418" t="s">
        <v>3181</v>
      </c>
      <c r="B418">
        <v>2000</v>
      </c>
      <c r="D418" s="59" t="s">
        <v>3162</v>
      </c>
      <c r="F418" s="39">
        <v>104542810</v>
      </c>
      <c r="H418" s="60">
        <v>18600</v>
      </c>
      <c r="I418" t="s">
        <v>3182</v>
      </c>
      <c r="J418">
        <v>70</v>
      </c>
      <c r="K418" s="50" t="s">
        <v>50</v>
      </c>
      <c r="L418" t="s">
        <v>4724</v>
      </c>
      <c r="M418" t="s">
        <v>4725</v>
      </c>
      <c r="N418" s="39" t="s">
        <v>276</v>
      </c>
      <c r="O418" t="str">
        <f>+VLOOKUP(F418,'BD LP'!B:C,2,0)</f>
        <v>104542810-C70</v>
      </c>
      <c r="Q418" t="str">
        <f>+VLOOKUP(F418,'BD LP'!B:K,10,0)</f>
        <v>UN</v>
      </c>
      <c r="R418" t="b">
        <f t="shared" si="14"/>
        <v>1</v>
      </c>
      <c r="S418">
        <f>+VLOOKUP(F418,'[1]BD MES'!$D$2:$K$1048576,8,0)</f>
        <v>70</v>
      </c>
      <c r="T418" t="b">
        <f t="shared" si="13"/>
        <v>1</v>
      </c>
      <c r="V418" t="str">
        <f>+VLOOKUP(F418,MaestraLP3[[#All],[CÓDIGO]:[UMV]],8,0)</f>
        <v>EMPANADA QUESO MEDIA LUNA CALUSITA 50 G</v>
      </c>
    </row>
    <row r="419" spans="1:22" x14ac:dyDescent="0.35">
      <c r="A419" t="s">
        <v>3181</v>
      </c>
      <c r="B419">
        <v>2000</v>
      </c>
      <c r="D419" s="59" t="s">
        <v>3162</v>
      </c>
      <c r="F419" s="39">
        <v>104351690</v>
      </c>
      <c r="H419" s="60">
        <v>12200</v>
      </c>
      <c r="I419" t="s">
        <v>3182</v>
      </c>
      <c r="J419">
        <v>1</v>
      </c>
      <c r="K419" s="50" t="s">
        <v>411</v>
      </c>
      <c r="L419" t="s">
        <v>4724</v>
      </c>
      <c r="M419" t="s">
        <v>4725</v>
      </c>
      <c r="N419" s="39" t="s">
        <v>276</v>
      </c>
      <c r="O419" t="str">
        <f>+VLOOKUP(F419,'BD LP'!B:C,2,0)</f>
        <v>104351690-Z92</v>
      </c>
      <c r="Q419" t="str">
        <f>+VLOOKUP(F419,'BD LP'!B:K,10,0)</f>
        <v>Z92</v>
      </c>
      <c r="R419" t="b">
        <f t="shared" si="14"/>
        <v>1</v>
      </c>
      <c r="S419">
        <f>+VLOOKUP(F419,'[1]BD MES'!$D$2:$K$1048576,8,0)</f>
        <v>1</v>
      </c>
      <c r="T419" t="b">
        <f t="shared" si="13"/>
        <v>1</v>
      </c>
      <c r="V419" t="str">
        <f>+VLOOKUP(F419,MaestraLP3[[#All],[CÓDIGO]:[UMV]],8,0)</f>
        <v>EMPANADA QUESO RAVIOLERA 21 G</v>
      </c>
    </row>
    <row r="420" spans="1:22" x14ac:dyDescent="0.35">
      <c r="A420" t="s">
        <v>3181</v>
      </c>
      <c r="B420">
        <v>2000</v>
      </c>
      <c r="D420" s="59" t="s">
        <v>3162</v>
      </c>
      <c r="F420" s="39">
        <v>104547440</v>
      </c>
      <c r="H420" s="60">
        <v>22100</v>
      </c>
      <c r="I420" t="s">
        <v>3182</v>
      </c>
      <c r="J420">
        <v>17</v>
      </c>
      <c r="K420" s="50" t="s">
        <v>50</v>
      </c>
      <c r="L420" t="s">
        <v>4724</v>
      </c>
      <c r="M420" t="s">
        <v>4725</v>
      </c>
      <c r="N420" s="39" t="s">
        <v>276</v>
      </c>
      <c r="O420" t="str">
        <f>+VLOOKUP(F420,'BD LP'!B:C,2,0)</f>
        <v>104547440-C17</v>
      </c>
      <c r="Q420" t="str">
        <f>+VLOOKUP(F420,'BD LP'!B:K,10,0)</f>
        <v>UN</v>
      </c>
      <c r="R420" t="b">
        <f t="shared" si="14"/>
        <v>1</v>
      </c>
      <c r="S420">
        <f>+VLOOKUP(F420,'[1]BD MES'!$D$2:$K$1048576,8,0)</f>
        <v>17</v>
      </c>
      <c r="T420" t="b">
        <f t="shared" si="13"/>
        <v>1</v>
      </c>
      <c r="V420" t="str">
        <f>+VLOOKUP(F420,MaestraLP3[[#All],[CÓDIGO]:[UMV]],8,0)</f>
        <v>EMPANADA NAPOLITANA 160 G</v>
      </c>
    </row>
    <row r="421" spans="1:22" x14ac:dyDescent="0.35">
      <c r="A421" t="s">
        <v>3181</v>
      </c>
      <c r="B421">
        <v>2000</v>
      </c>
      <c r="D421" s="59" t="s">
        <v>3162</v>
      </c>
      <c r="F421" s="39">
        <v>104538630</v>
      </c>
      <c r="H421" s="60">
        <v>33000</v>
      </c>
      <c r="I421" t="s">
        <v>3182</v>
      </c>
      <c r="J421">
        <v>30</v>
      </c>
      <c r="K421" s="50" t="s">
        <v>50</v>
      </c>
      <c r="L421" t="s">
        <v>4724</v>
      </c>
      <c r="M421" t="s">
        <v>4725</v>
      </c>
      <c r="N421" s="39" t="s">
        <v>276</v>
      </c>
      <c r="O421" t="str">
        <f>+VLOOKUP(F421,'BD LP'!B:C,2,0)</f>
        <v>104538630-C30</v>
      </c>
      <c r="Q421" t="str">
        <f>+VLOOKUP(F421,'BD LP'!B:K,10,0)</f>
        <v>UN</v>
      </c>
      <c r="R421" t="b">
        <f t="shared" si="14"/>
        <v>1</v>
      </c>
      <c r="S421">
        <f>+VLOOKUP(F421,'[1]BD MES'!$D$2:$K$1048576,8,0)</f>
        <v>30</v>
      </c>
      <c r="T421" t="b">
        <f t="shared" si="13"/>
        <v>1</v>
      </c>
      <c r="V421" t="str">
        <f>+VLOOKUP(F421,MaestraLP3[[#All],[CÓDIGO]:[UMV]],8,0)</f>
        <v>EMPANADA PINO CARNE MOLIDA 180G ARTEMASA</v>
      </c>
    </row>
    <row r="422" spans="1:22" x14ac:dyDescent="0.35">
      <c r="A422" t="s">
        <v>3181</v>
      </c>
      <c r="B422">
        <v>2000</v>
      </c>
      <c r="D422" s="59" t="s">
        <v>3162</v>
      </c>
      <c r="F422" s="39">
        <v>104538640</v>
      </c>
      <c r="H422" s="60">
        <v>42000</v>
      </c>
      <c r="I422" t="s">
        <v>3182</v>
      </c>
      <c r="J422">
        <v>30</v>
      </c>
      <c r="K422" s="50" t="s">
        <v>50</v>
      </c>
      <c r="L422" t="s">
        <v>4724</v>
      </c>
      <c r="M422" t="s">
        <v>4725</v>
      </c>
      <c r="N422" s="39" t="s">
        <v>276</v>
      </c>
      <c r="O422" t="str">
        <f>+VLOOKUP(F422,'BD LP'!B:C,2,0)</f>
        <v>104538640-C30</v>
      </c>
      <c r="Q422" t="str">
        <f>+VLOOKUP(F422,'BD LP'!B:K,10,0)</f>
        <v>UN</v>
      </c>
      <c r="R422" t="b">
        <f t="shared" si="14"/>
        <v>1</v>
      </c>
      <c r="S422">
        <f>+VLOOKUP(F422,'[1]BD MES'!$D$2:$K$1048576,8,0)</f>
        <v>30</v>
      </c>
      <c r="T422" t="b">
        <f t="shared" si="13"/>
        <v>1</v>
      </c>
      <c r="V422" t="str">
        <f>+VLOOKUP(F422,MaestraLP3[[#All],[CÓDIGO]:[UMV]],8,0)</f>
        <v>EMPANADA QUESO HOJA 160G ARTEMASA</v>
      </c>
    </row>
    <row r="423" spans="1:22" x14ac:dyDescent="0.35">
      <c r="A423" t="s">
        <v>3181</v>
      </c>
      <c r="B423">
        <v>2000</v>
      </c>
      <c r="D423" s="59" t="s">
        <v>3162</v>
      </c>
      <c r="F423" s="39">
        <v>104521730</v>
      </c>
      <c r="H423" s="60">
        <v>40700</v>
      </c>
      <c r="I423" t="s">
        <v>3182</v>
      </c>
      <c r="J423">
        <v>2</v>
      </c>
      <c r="K423" s="50" t="s">
        <v>50</v>
      </c>
      <c r="L423" t="s">
        <v>4724</v>
      </c>
      <c r="M423" t="s">
        <v>4725</v>
      </c>
      <c r="N423" s="39" t="s">
        <v>276</v>
      </c>
      <c r="O423" t="str">
        <f>+VLOOKUP(F423,'BD LP'!B:C,2,0)</f>
        <v>104521730-C02</v>
      </c>
      <c r="Q423" t="str">
        <f>+VLOOKUP(F423,'BD LP'!B:K,10,0)</f>
        <v>UN</v>
      </c>
      <c r="R423" t="b">
        <f t="shared" si="14"/>
        <v>1</v>
      </c>
      <c r="S423">
        <f>+VLOOKUP(F423,'[1]BD MES'!$D$2:$K$1048576,8,0)</f>
        <v>2</v>
      </c>
      <c r="T423" t="b">
        <f t="shared" si="13"/>
        <v>1</v>
      </c>
      <c r="V423" t="str">
        <f>+VLOOKUP(F423,MaestraLP3[[#All],[CÓDIGO]:[UMV]],8,0)</f>
        <v>ARROLLADO JAMON QUESO 2 kg</v>
      </c>
    </row>
    <row r="424" spans="1:22" x14ac:dyDescent="0.35">
      <c r="A424" t="s">
        <v>3181</v>
      </c>
      <c r="B424">
        <v>2000</v>
      </c>
      <c r="D424" s="59" t="s">
        <v>3162</v>
      </c>
      <c r="F424" s="39">
        <v>104521820</v>
      </c>
      <c r="H424" s="60">
        <v>30910</v>
      </c>
      <c r="I424" t="s">
        <v>3182</v>
      </c>
      <c r="J424">
        <v>2</v>
      </c>
      <c r="K424" s="50" t="s">
        <v>50</v>
      </c>
      <c r="L424" t="s">
        <v>4724</v>
      </c>
      <c r="M424" t="s">
        <v>4725</v>
      </c>
      <c r="N424" s="39" t="s">
        <v>276</v>
      </c>
      <c r="O424" t="str">
        <f>+VLOOKUP(F424,'BD LP'!B:C,2,0)</f>
        <v>104521820-C02</v>
      </c>
      <c r="Q424" t="str">
        <f>+VLOOKUP(F424,'BD LP'!B:K,10,0)</f>
        <v>UN</v>
      </c>
      <c r="R424" t="b">
        <f t="shared" si="14"/>
        <v>1</v>
      </c>
      <c r="S424">
        <f>+VLOOKUP(F424,'[1]BD MES'!$D$2:$K$1048576,8,0)</f>
        <v>2</v>
      </c>
      <c r="T424" t="b">
        <f t="shared" si="13"/>
        <v>1</v>
      </c>
      <c r="V424" t="str">
        <f>+VLOOKUP(F424,MaestraLP3[[#All],[CÓDIGO]:[UMV]],8,0)</f>
        <v>ARROLLADO PRIMAVERA 2 kg</v>
      </c>
    </row>
    <row r="425" spans="1:22" x14ac:dyDescent="0.35">
      <c r="A425" t="s">
        <v>3181</v>
      </c>
      <c r="B425">
        <v>2000</v>
      </c>
      <c r="D425" s="59" t="s">
        <v>3162</v>
      </c>
      <c r="F425" s="39">
        <v>104544830</v>
      </c>
      <c r="H425" s="60">
        <v>49000</v>
      </c>
      <c r="I425" t="s">
        <v>3182</v>
      </c>
      <c r="J425">
        <v>2</v>
      </c>
      <c r="K425" s="50" t="s">
        <v>50</v>
      </c>
      <c r="L425" t="s">
        <v>4724</v>
      </c>
      <c r="M425" t="s">
        <v>4725</v>
      </c>
      <c r="N425" s="39" t="s">
        <v>276</v>
      </c>
      <c r="O425" t="str">
        <f>+VLOOKUP(F425,'BD LP'!B:C,2,0)</f>
        <v>104544830-C02</v>
      </c>
      <c r="Q425" t="str">
        <f>+VLOOKUP(F425,'BD LP'!B:K,10,0)</f>
        <v>UN</v>
      </c>
      <c r="R425" t="b">
        <f t="shared" si="14"/>
        <v>1</v>
      </c>
      <c r="S425">
        <f>+VLOOKUP(F425,'[1]BD MES'!$D$2:$K$1048576,8,0)</f>
        <v>2</v>
      </c>
      <c r="T425" t="b">
        <f t="shared" si="13"/>
        <v>1</v>
      </c>
      <c r="V425" t="str">
        <f>+VLOOKUP(F425,MaestraLP3[[#All],[CÓDIGO]:[UMV]],8,0)</f>
        <v>EMPANADA ORIENTAL CAMARÓN QUESO 50UN</v>
      </c>
    </row>
    <row r="426" spans="1:22" x14ac:dyDescent="0.35">
      <c r="A426" t="s">
        <v>3181</v>
      </c>
      <c r="B426">
        <v>2000</v>
      </c>
      <c r="D426" s="59" t="s">
        <v>3162</v>
      </c>
      <c r="F426" s="39">
        <v>104544840</v>
      </c>
      <c r="H426" s="60">
        <v>44000</v>
      </c>
      <c r="I426" t="s">
        <v>3182</v>
      </c>
      <c r="J426">
        <v>2</v>
      </c>
      <c r="K426" s="50" t="s">
        <v>50</v>
      </c>
      <c r="L426" t="s">
        <v>4724</v>
      </c>
      <c r="M426" t="s">
        <v>4725</v>
      </c>
      <c r="N426" s="39" t="s">
        <v>276</v>
      </c>
      <c r="O426" t="str">
        <f>+VLOOKUP(F426,'BD LP'!B:C,2,0)</f>
        <v>104544840-C02</v>
      </c>
      <c r="Q426" t="str">
        <f>+VLOOKUP(F426,'BD LP'!B:K,10,0)</f>
        <v>UN</v>
      </c>
      <c r="R426" t="b">
        <f t="shared" si="14"/>
        <v>1</v>
      </c>
      <c r="S426">
        <f>+VLOOKUP(F426,'[1]BD MES'!$D$2:$K$1048576,8,0)</f>
        <v>2</v>
      </c>
      <c r="T426" t="b">
        <f t="shared" si="13"/>
        <v>1</v>
      </c>
      <c r="V426" t="str">
        <f>+VLOOKUP(F426,MaestraLP3[[#All],[CÓDIGO]:[UMV]],8,0)</f>
        <v>EMPANADA ORIENTAL CARNE MONGOLIANA 50UN</v>
      </c>
    </row>
    <row r="427" spans="1:22" x14ac:dyDescent="0.35">
      <c r="A427" t="s">
        <v>3181</v>
      </c>
      <c r="B427">
        <v>2000</v>
      </c>
      <c r="D427" s="59" t="s">
        <v>3162</v>
      </c>
      <c r="F427" s="39">
        <v>104544850</v>
      </c>
      <c r="H427" s="60">
        <v>46000</v>
      </c>
      <c r="I427" t="s">
        <v>3182</v>
      </c>
      <c r="J427">
        <v>2</v>
      </c>
      <c r="K427" s="50" t="s">
        <v>50</v>
      </c>
      <c r="L427" t="s">
        <v>4724</v>
      </c>
      <c r="M427" t="s">
        <v>4725</v>
      </c>
      <c r="N427" s="39" t="s">
        <v>276</v>
      </c>
      <c r="O427" t="str">
        <f>+VLOOKUP(F427,'BD LP'!B:C,2,0)</f>
        <v>104544850-C02</v>
      </c>
      <c r="Q427" t="str">
        <f>+VLOOKUP(F427,'BD LP'!B:K,10,0)</f>
        <v>UN</v>
      </c>
      <c r="R427" t="b">
        <f t="shared" si="14"/>
        <v>1</v>
      </c>
      <c r="S427">
        <f>+VLOOKUP(F427,'[1]BD MES'!$D$2:$K$1048576,8,0)</f>
        <v>2</v>
      </c>
      <c r="T427" t="b">
        <f t="shared" si="13"/>
        <v>1</v>
      </c>
      <c r="V427" t="str">
        <f>+VLOOKUP(F427,MaestraLP3[[#All],[CÓDIGO]:[UMV]],8,0)</f>
        <v>EMPANADA ORIENTAL CHAMPIÑON QUESO 50UN</v>
      </c>
    </row>
    <row r="428" spans="1:22" x14ac:dyDescent="0.35">
      <c r="A428" t="s">
        <v>3181</v>
      </c>
      <c r="B428">
        <v>2000</v>
      </c>
      <c r="D428" s="59" t="s">
        <v>3162</v>
      </c>
      <c r="F428" s="39">
        <v>104544860</v>
      </c>
      <c r="H428" s="60">
        <v>36000</v>
      </c>
      <c r="I428" t="s">
        <v>3182</v>
      </c>
      <c r="J428">
        <v>2</v>
      </c>
      <c r="K428" s="50" t="s">
        <v>50</v>
      </c>
      <c r="L428" t="s">
        <v>4724</v>
      </c>
      <c r="M428" t="s">
        <v>4725</v>
      </c>
      <c r="N428" s="39" t="s">
        <v>276</v>
      </c>
      <c r="O428" t="str">
        <f>+VLOOKUP(F428,'BD LP'!B:C,2,0)</f>
        <v>104544860-C02</v>
      </c>
      <c r="Q428" t="str">
        <f>+VLOOKUP(F428,'BD LP'!B:K,10,0)</f>
        <v>UN</v>
      </c>
      <c r="R428" t="b">
        <f t="shared" si="14"/>
        <v>1</v>
      </c>
      <c r="S428">
        <f>+VLOOKUP(F428,'[1]BD MES'!$D$2:$K$1048576,8,0)</f>
        <v>2</v>
      </c>
      <c r="T428" t="b">
        <f t="shared" si="13"/>
        <v>1</v>
      </c>
      <c r="V428" t="str">
        <f>+VLOOKUP(F428,MaestraLP3[[#All],[CÓDIGO]:[UMV]],8,0)</f>
        <v>EMPANADA ORIENTAL POLLO MANDARÍN 50UN</v>
      </c>
    </row>
    <row r="429" spans="1:22" x14ac:dyDescent="0.35">
      <c r="A429" t="s">
        <v>3181</v>
      </c>
      <c r="B429">
        <v>2000</v>
      </c>
      <c r="D429" s="59" t="s">
        <v>3162</v>
      </c>
      <c r="F429" s="39">
        <v>104534440</v>
      </c>
      <c r="H429" s="60">
        <v>34200</v>
      </c>
      <c r="I429" t="s">
        <v>3182</v>
      </c>
      <c r="J429">
        <v>180</v>
      </c>
      <c r="K429" s="50" t="s">
        <v>50</v>
      </c>
      <c r="L429" t="s">
        <v>4724</v>
      </c>
      <c r="M429" t="s">
        <v>4725</v>
      </c>
      <c r="N429" s="39" t="s">
        <v>276</v>
      </c>
      <c r="O429" t="str">
        <f>+VLOOKUP(F429,'BD LP'!B:C,2,0)</f>
        <v>104534440-Z80</v>
      </c>
      <c r="Q429" t="str">
        <f>+VLOOKUP(F429,'BD LP'!B:K,10,0)</f>
        <v>UN</v>
      </c>
      <c r="R429" t="b">
        <f t="shared" si="14"/>
        <v>1</v>
      </c>
      <c r="S429">
        <f>+VLOOKUP(F429,'[1]BD MES'!$D$2:$K$1048576,8,0)</f>
        <v>180</v>
      </c>
      <c r="T429" t="b">
        <f t="shared" si="13"/>
        <v>1</v>
      </c>
      <c r="V429" t="str">
        <f>+VLOOKUP(F429,MaestraLP3[[#All],[CÓDIGO]:[UMV]],8,0)</f>
        <v>GYOZAS CAMARON 28 gr 180 uds SAMOSA</v>
      </c>
    </row>
    <row r="430" spans="1:22" x14ac:dyDescent="0.35">
      <c r="A430" t="s">
        <v>3181</v>
      </c>
      <c r="B430">
        <v>2000</v>
      </c>
      <c r="D430" s="59" t="s">
        <v>3162</v>
      </c>
      <c r="F430" s="39">
        <v>104534450</v>
      </c>
      <c r="H430" s="60">
        <v>28080</v>
      </c>
      <c r="I430" t="s">
        <v>3182</v>
      </c>
      <c r="J430">
        <v>180</v>
      </c>
      <c r="K430" s="50" t="s">
        <v>50</v>
      </c>
      <c r="L430" t="s">
        <v>4724</v>
      </c>
      <c r="M430" t="s">
        <v>4725</v>
      </c>
      <c r="N430" s="39" t="s">
        <v>276</v>
      </c>
      <c r="O430" t="str">
        <f>+VLOOKUP(F430,'BD LP'!B:C,2,0)</f>
        <v>104534450-Z80</v>
      </c>
      <c r="Q430" t="str">
        <f>+VLOOKUP(F430,'BD LP'!B:K,10,0)</f>
        <v>UN</v>
      </c>
      <c r="R430" t="b">
        <f t="shared" si="14"/>
        <v>1</v>
      </c>
      <c r="S430">
        <f>+VLOOKUP(F430,'[1]BD MES'!$D$2:$K$1048576,8,0)</f>
        <v>180</v>
      </c>
      <c r="T430" t="b">
        <f t="shared" si="13"/>
        <v>1</v>
      </c>
      <c r="V430" t="str">
        <f>+VLOOKUP(F430,MaestraLP3[[#All],[CÓDIGO]:[UMV]],8,0)</f>
        <v>GYOZAS CERDO 28 gr 180 uds SAMOSA</v>
      </c>
    </row>
    <row r="431" spans="1:22" x14ac:dyDescent="0.35">
      <c r="A431" t="s">
        <v>3181</v>
      </c>
      <c r="B431">
        <v>2000</v>
      </c>
      <c r="D431" s="59" t="s">
        <v>3162</v>
      </c>
      <c r="F431" s="39">
        <v>104534460</v>
      </c>
      <c r="H431" s="60">
        <v>28080</v>
      </c>
      <c r="I431" t="s">
        <v>3182</v>
      </c>
      <c r="J431">
        <v>180</v>
      </c>
      <c r="K431" s="50" t="s">
        <v>50</v>
      </c>
      <c r="L431" t="s">
        <v>4724</v>
      </c>
      <c r="M431" t="s">
        <v>4725</v>
      </c>
      <c r="N431" s="39" t="s">
        <v>276</v>
      </c>
      <c r="O431" t="str">
        <f>+VLOOKUP(F431,'BD LP'!B:C,2,0)</f>
        <v>104534460-Z80</v>
      </c>
      <c r="Q431" t="str">
        <f>+VLOOKUP(F431,'BD LP'!B:K,10,0)</f>
        <v>UN</v>
      </c>
      <c r="R431" t="b">
        <f t="shared" si="14"/>
        <v>1</v>
      </c>
      <c r="S431">
        <f>+VLOOKUP(F431,'[1]BD MES'!$D$2:$K$1048576,8,0)</f>
        <v>180</v>
      </c>
      <c r="T431" t="b">
        <f t="shared" si="13"/>
        <v>1</v>
      </c>
      <c r="V431" t="str">
        <f>+VLOOKUP(F431,MaestraLP3[[#All],[CÓDIGO]:[UMV]],8,0)</f>
        <v>GYOZAS POLLO 28 gr 180 uds SAMOSA</v>
      </c>
    </row>
    <row r="432" spans="1:22" x14ac:dyDescent="0.35">
      <c r="A432" t="s">
        <v>3181</v>
      </c>
      <c r="B432">
        <v>2000</v>
      </c>
      <c r="D432" s="59" t="s">
        <v>3162</v>
      </c>
      <c r="F432" s="39">
        <v>104534470</v>
      </c>
      <c r="H432" s="60">
        <v>28080</v>
      </c>
      <c r="I432" t="s">
        <v>3182</v>
      </c>
      <c r="J432">
        <v>180</v>
      </c>
      <c r="K432" s="50" t="s">
        <v>50</v>
      </c>
      <c r="L432" t="s">
        <v>4724</v>
      </c>
      <c r="M432" t="s">
        <v>4725</v>
      </c>
      <c r="N432" s="39" t="s">
        <v>276</v>
      </c>
      <c r="O432" t="str">
        <f>+VLOOKUP(F432,'BD LP'!B:C,2,0)</f>
        <v>104534470-Z80</v>
      </c>
      <c r="Q432" t="str">
        <f>+VLOOKUP(F432,'BD LP'!B:K,10,0)</f>
        <v>UN</v>
      </c>
      <c r="R432" t="b">
        <f t="shared" si="14"/>
        <v>1</v>
      </c>
      <c r="S432">
        <f>+VLOOKUP(F432,'[1]BD MES'!$D$2:$K$1048576,8,0)</f>
        <v>180</v>
      </c>
      <c r="T432" t="b">
        <f t="shared" si="13"/>
        <v>1</v>
      </c>
      <c r="V432" t="str">
        <f>+VLOOKUP(F432,MaestraLP3[[#All],[CÓDIGO]:[UMV]],8,0)</f>
        <v>GYOZAS VERDURAS  28 gr 180 uds SAMOSA</v>
      </c>
    </row>
    <row r="433" spans="1:22" x14ac:dyDescent="0.35">
      <c r="A433" t="s">
        <v>3181</v>
      </c>
      <c r="B433">
        <v>2000</v>
      </c>
      <c r="D433" s="59" t="s">
        <v>3162</v>
      </c>
      <c r="F433" s="39">
        <v>104539160</v>
      </c>
      <c r="H433" s="60">
        <v>27273</v>
      </c>
      <c r="I433" t="s">
        <v>3182</v>
      </c>
      <c r="J433">
        <v>6</v>
      </c>
      <c r="K433" s="50" t="s">
        <v>50</v>
      </c>
      <c r="L433" t="s">
        <v>4724</v>
      </c>
      <c r="M433" t="s">
        <v>4725</v>
      </c>
      <c r="N433" s="39" t="s">
        <v>276</v>
      </c>
      <c r="O433" t="str">
        <f>+VLOOKUP(F433,'BD LP'!B:C,2,0)</f>
        <v>104539160-C06</v>
      </c>
      <c r="Q433" t="str">
        <f>+VLOOKUP(F433,'BD LP'!B:K,10,0)</f>
        <v>UN</v>
      </c>
      <c r="R433" t="b">
        <f t="shared" si="14"/>
        <v>1</v>
      </c>
      <c r="S433">
        <f>+VLOOKUP(F433,'[1]BD MES'!$D$2:$K$1048576,8,0)</f>
        <v>6</v>
      </c>
      <c r="T433" t="b">
        <f t="shared" si="13"/>
        <v>1</v>
      </c>
      <c r="V433" t="str">
        <f>+VLOOKUP(F433,MaestraLP3[[#All],[CÓDIGO]:[UMV]],8,0)</f>
        <v>AROS CEBOLLA AVIKO 1 KG 16,5 g</v>
      </c>
    </row>
    <row r="434" spans="1:22" x14ac:dyDescent="0.35">
      <c r="A434" t="s">
        <v>3181</v>
      </c>
      <c r="B434">
        <v>2000</v>
      </c>
      <c r="D434" s="59" t="s">
        <v>3162</v>
      </c>
      <c r="F434" s="39">
        <v>104543130</v>
      </c>
      <c r="H434" s="60">
        <v>35000</v>
      </c>
      <c r="I434" t="s">
        <v>3182</v>
      </c>
      <c r="J434">
        <v>6</v>
      </c>
      <c r="K434" s="50" t="s">
        <v>50</v>
      </c>
      <c r="L434" t="s">
        <v>4724</v>
      </c>
      <c r="M434" t="s">
        <v>4725</v>
      </c>
      <c r="N434" s="39" t="s">
        <v>276</v>
      </c>
      <c r="O434" t="str">
        <f>+VLOOKUP(F434,'BD LP'!B:C,2,0)</f>
        <v>104543130-C06</v>
      </c>
      <c r="Q434" t="str">
        <f>+VLOOKUP(F434,'BD LP'!B:K,10,0)</f>
        <v>UN</v>
      </c>
      <c r="R434" t="b">
        <f t="shared" si="14"/>
        <v>1</v>
      </c>
      <c r="S434">
        <f>+VLOOKUP(F434,'[1]BD MES'!$D$2:$K$1048576,8,0)</f>
        <v>6</v>
      </c>
      <c r="T434" t="b">
        <f t="shared" si="13"/>
        <v>1</v>
      </c>
      <c r="V434" t="str">
        <f>+VLOOKUP(F434,MaestraLP3[[#All],[CÓDIGO]:[UMV]],8,0)</f>
        <v>AROS CEBOLLA NATURALES AVIKO 1 KG 20,6 G</v>
      </c>
    </row>
    <row r="435" spans="1:22" x14ac:dyDescent="0.35">
      <c r="A435" t="s">
        <v>3181</v>
      </c>
      <c r="B435">
        <v>2000</v>
      </c>
      <c r="D435" s="59" t="s">
        <v>3162</v>
      </c>
      <c r="F435" s="39">
        <v>104541830</v>
      </c>
      <c r="H435" s="60">
        <v>22000</v>
      </c>
      <c r="I435" t="s">
        <v>3182</v>
      </c>
      <c r="J435">
        <v>160</v>
      </c>
      <c r="K435" s="50" t="s">
        <v>50</v>
      </c>
      <c r="L435" t="s">
        <v>4724</v>
      </c>
      <c r="M435" t="s">
        <v>4725</v>
      </c>
      <c r="N435" s="39" t="s">
        <v>276</v>
      </c>
      <c r="O435" t="str">
        <f>+VLOOKUP(F435,'BD LP'!B:C,2,0)</f>
        <v>104541830-Z60</v>
      </c>
      <c r="Q435" t="str">
        <f>+VLOOKUP(F435,'BD LP'!B:K,10,0)</f>
        <v>UN</v>
      </c>
      <c r="R435" t="b">
        <f t="shared" si="14"/>
        <v>1</v>
      </c>
      <c r="S435">
        <f>+VLOOKUP(F435,'[1]BD MES'!$D$2:$K$1048576,8,0)</f>
        <v>160</v>
      </c>
      <c r="T435" t="b">
        <f t="shared" si="13"/>
        <v>1</v>
      </c>
      <c r="V435" t="str">
        <f>+VLOOKUP(F435,MaestraLP3[[#All],[CÓDIGO]:[UMV]],8,0)</f>
        <v>EMPANADA QUESO MEDIA LUNA CALUSITA 27 G</v>
      </c>
    </row>
    <row r="436" spans="1:22" x14ac:dyDescent="0.35">
      <c r="A436" t="s">
        <v>3181</v>
      </c>
      <c r="B436">
        <v>2000</v>
      </c>
      <c r="D436" s="59" t="s">
        <v>3162</v>
      </c>
      <c r="F436" s="39">
        <v>104538620</v>
      </c>
      <c r="H436" s="60">
        <v>53000</v>
      </c>
      <c r="I436" t="s">
        <v>3182</v>
      </c>
      <c r="J436">
        <v>5</v>
      </c>
      <c r="K436" s="50" t="s">
        <v>50</v>
      </c>
      <c r="L436" t="s">
        <v>4724</v>
      </c>
      <c r="M436" t="s">
        <v>4725</v>
      </c>
      <c r="N436" s="39" t="s">
        <v>276</v>
      </c>
      <c r="O436" t="str">
        <f>+VLOOKUP(F436,'BD LP'!B:C,2,0)</f>
        <v>104538620-C05</v>
      </c>
      <c r="Q436" t="str">
        <f>+VLOOKUP(F436,'BD LP'!B:K,10,0)</f>
        <v>UN</v>
      </c>
      <c r="R436" t="b">
        <f t="shared" si="14"/>
        <v>1</v>
      </c>
      <c r="S436">
        <f>+VLOOKUP(F436,'[1]BD MES'!$D$2:$K$1048576,8,0)</f>
        <v>5</v>
      </c>
      <c r="T436" t="b">
        <f t="shared" si="13"/>
        <v>1</v>
      </c>
      <c r="V436" t="str">
        <f>+VLOOKUP(F436,MaestraLP3[[#All],[CÓDIGO]:[UMV]],8,0)</f>
        <v>JALAPEÑO SNACKS AVIKO 1 KG 25 G</v>
      </c>
    </row>
    <row r="437" spans="1:22" x14ac:dyDescent="0.35">
      <c r="A437" t="s">
        <v>3181</v>
      </c>
      <c r="B437">
        <v>2000</v>
      </c>
      <c r="D437" s="59" t="s">
        <v>3162</v>
      </c>
      <c r="F437" s="39">
        <v>104538200</v>
      </c>
      <c r="H437" s="60">
        <v>75000</v>
      </c>
      <c r="I437" t="s">
        <v>3182</v>
      </c>
      <c r="J437">
        <v>6</v>
      </c>
      <c r="K437" s="50" t="s">
        <v>50</v>
      </c>
      <c r="L437" t="s">
        <v>4724</v>
      </c>
      <c r="M437" t="s">
        <v>4725</v>
      </c>
      <c r="N437" s="39" t="s">
        <v>276</v>
      </c>
      <c r="O437" t="str">
        <f>+VLOOKUP(F437,'BD LP'!B:C,2,0)</f>
        <v>104538200-C06</v>
      </c>
      <c r="Q437" t="str">
        <f>+VLOOKUP(F437,'BD LP'!B:K,10,0)</f>
        <v>UN</v>
      </c>
      <c r="R437" t="b">
        <f t="shared" si="14"/>
        <v>1</v>
      </c>
      <c r="S437">
        <f>+VLOOKUP(F437,'[1]BD MES'!$D$2:$K$1048576,8,0)</f>
        <v>6</v>
      </c>
      <c r="T437" t="b">
        <f t="shared" si="13"/>
        <v>1</v>
      </c>
      <c r="V437" t="str">
        <f>+VLOOKUP(F437,MaestraLP3[[#All],[CÓDIGO]:[UMV]],8,0)</f>
        <v>MOZZARELLA FINGERS AVIKO 1 KG 25 G</v>
      </c>
    </row>
    <row r="438" spans="1:22" x14ac:dyDescent="0.35">
      <c r="A438" t="s">
        <v>3181</v>
      </c>
      <c r="B438">
        <v>2000</v>
      </c>
      <c r="D438" s="59" t="s">
        <v>3162</v>
      </c>
      <c r="F438" s="39">
        <v>104538650</v>
      </c>
      <c r="H438" s="60">
        <v>18000</v>
      </c>
      <c r="I438" t="s">
        <v>3182</v>
      </c>
      <c r="J438">
        <v>15</v>
      </c>
      <c r="K438" s="50" t="s">
        <v>50</v>
      </c>
      <c r="L438" t="s">
        <v>4724</v>
      </c>
      <c r="M438" t="s">
        <v>4725</v>
      </c>
      <c r="N438" s="39" t="s">
        <v>276</v>
      </c>
      <c r="O438" t="str">
        <f>+VLOOKUP(F438,'BD LP'!B:C,2,0)</f>
        <v>104538650-C15</v>
      </c>
      <c r="Q438" t="str">
        <f>+VLOOKUP(F438,'BD LP'!B:K,10,0)</f>
        <v>UN</v>
      </c>
      <c r="R438" t="b">
        <f t="shared" si="14"/>
        <v>1</v>
      </c>
      <c r="S438">
        <f>+VLOOKUP(F438,'[1]BD MES'!$D$2:$K$1048576,8,0)</f>
        <v>15</v>
      </c>
      <c r="T438" t="b">
        <f t="shared" si="13"/>
        <v>1</v>
      </c>
      <c r="V438" t="str">
        <f>+VLOOKUP(F438,MaestraLP3[[#All],[CÓDIGO]:[UMV]],8,0)</f>
        <v>CHAPARRITA HOJA CRUDA 160G ARTEMASA</v>
      </c>
    </row>
    <row r="439" spans="1:22" x14ac:dyDescent="0.35">
      <c r="A439" t="s">
        <v>3181</v>
      </c>
      <c r="B439">
        <v>2000</v>
      </c>
      <c r="D439" s="59" t="s">
        <v>3162</v>
      </c>
      <c r="F439" s="39">
        <v>104547500</v>
      </c>
      <c r="H439" s="60">
        <v>210000</v>
      </c>
      <c r="I439" t="s">
        <v>3182</v>
      </c>
      <c r="J439">
        <v>8</v>
      </c>
      <c r="K439" s="50" t="s">
        <v>50</v>
      </c>
      <c r="L439" t="s">
        <v>4724</v>
      </c>
      <c r="M439" t="s">
        <v>4725</v>
      </c>
      <c r="N439" s="39" t="s">
        <v>276</v>
      </c>
      <c r="O439" t="str">
        <f>+VLOOKUP(F439,'BD LP'!B:C,2,0)</f>
        <v>104547500-C08</v>
      </c>
      <c r="Q439" t="str">
        <f>+VLOOKUP(F439,'BD LP'!B:K,10,0)</f>
        <v>UN</v>
      </c>
      <c r="R439" t="b">
        <f t="shared" si="14"/>
        <v>1</v>
      </c>
      <c r="S439">
        <f>+VLOOKUP(F439,'[1]BD MES'!$D$2:$K$1048576,8,0)</f>
        <v>8</v>
      </c>
      <c r="T439" t="b">
        <f t="shared" si="13"/>
        <v>1</v>
      </c>
      <c r="V439" t="str">
        <f>+VLOOKUP(F439,MaestraLP3[[#All],[CÓDIGO]:[UMV]],8,0)</f>
        <v>CROQUETA CAMARON 20G 50UN</v>
      </c>
    </row>
    <row r="440" spans="1:22" x14ac:dyDescent="0.35">
      <c r="A440" t="s">
        <v>3181</v>
      </c>
      <c r="B440">
        <v>2000</v>
      </c>
      <c r="D440" s="59" t="s">
        <v>3162</v>
      </c>
      <c r="F440" s="39">
        <v>104547510</v>
      </c>
      <c r="H440" s="60">
        <v>154000</v>
      </c>
      <c r="I440" t="s">
        <v>3182</v>
      </c>
      <c r="J440">
        <v>8</v>
      </c>
      <c r="K440" s="50" t="s">
        <v>50</v>
      </c>
      <c r="L440" t="s">
        <v>4724</v>
      </c>
      <c r="M440" t="s">
        <v>4725</v>
      </c>
      <c r="N440" s="39" t="s">
        <v>276</v>
      </c>
      <c r="O440" t="str">
        <f>+VLOOKUP(F440,'BD LP'!B:C,2,0)</f>
        <v>104547510-C08</v>
      </c>
      <c r="Q440" t="str">
        <f>+VLOOKUP(F440,'BD LP'!B:K,10,0)</f>
        <v>UN</v>
      </c>
      <c r="R440" t="b">
        <f t="shared" si="14"/>
        <v>1</v>
      </c>
      <c r="S440">
        <f>+VLOOKUP(F440,'[1]BD MES'!$D$2:$K$1048576,8,0)</f>
        <v>8</v>
      </c>
      <c r="T440" t="b">
        <f t="shared" si="13"/>
        <v>1</v>
      </c>
      <c r="V440" t="str">
        <f>+VLOOKUP(F440,MaestraLP3[[#All],[CÓDIGO]:[UMV]],8,0)</f>
        <v>CROQUETA CHAMPIÑON 20G 50UN</v>
      </c>
    </row>
    <row r="441" spans="1:22" x14ac:dyDescent="0.35">
      <c r="A441" t="s">
        <v>3181</v>
      </c>
      <c r="B441">
        <v>2000</v>
      </c>
      <c r="D441" s="59" t="s">
        <v>3162</v>
      </c>
      <c r="F441" s="39">
        <v>104547490</v>
      </c>
      <c r="H441" s="60">
        <v>194000</v>
      </c>
      <c r="I441" t="s">
        <v>3182</v>
      </c>
      <c r="J441">
        <v>8</v>
      </c>
      <c r="K441" s="50" t="s">
        <v>50</v>
      </c>
      <c r="L441" t="s">
        <v>4724</v>
      </c>
      <c r="M441" t="s">
        <v>4725</v>
      </c>
      <c r="N441" s="39" t="s">
        <v>276</v>
      </c>
      <c r="O441" t="str">
        <f>+VLOOKUP(F441,'BD LP'!B:C,2,0)</f>
        <v>104547490-C08</v>
      </c>
      <c r="Q441" t="str">
        <f>+VLOOKUP(F441,'BD LP'!B:K,10,0)</f>
        <v>UN</v>
      </c>
      <c r="R441" t="b">
        <f t="shared" si="14"/>
        <v>1</v>
      </c>
      <c r="S441">
        <f>+VLOOKUP(F441,'[1]BD MES'!$D$2:$K$1048576,8,0)</f>
        <v>8</v>
      </c>
      <c r="T441" t="b">
        <f t="shared" si="13"/>
        <v>1</v>
      </c>
      <c r="V441" t="str">
        <f>+VLOOKUP(F441,MaestraLP3[[#All],[CÓDIGO]:[UMV]],8,0)</f>
        <v>CROQUETA CHORIZO SARTA 20G 50UN</v>
      </c>
    </row>
    <row r="442" spans="1:22" x14ac:dyDescent="0.35">
      <c r="A442" t="s">
        <v>3181</v>
      </c>
      <c r="B442">
        <v>2000</v>
      </c>
      <c r="D442" s="59" t="s">
        <v>3162</v>
      </c>
      <c r="F442" s="39">
        <v>104547520</v>
      </c>
      <c r="H442" s="60">
        <v>182000</v>
      </c>
      <c r="I442" t="s">
        <v>3182</v>
      </c>
      <c r="J442">
        <v>8</v>
      </c>
      <c r="K442" s="50" t="s">
        <v>50</v>
      </c>
      <c r="L442" t="s">
        <v>4724</v>
      </c>
      <c r="M442" t="s">
        <v>4725</v>
      </c>
      <c r="N442" s="39" t="s">
        <v>276</v>
      </c>
      <c r="O442" t="str">
        <f>+VLOOKUP(F442,'BD LP'!B:C,2,0)</f>
        <v>104547520-C08</v>
      </c>
      <c r="Q442" t="str">
        <f>+VLOOKUP(F442,'BD LP'!B:K,10,0)</f>
        <v>UN</v>
      </c>
      <c r="R442" t="b">
        <f t="shared" si="14"/>
        <v>1</v>
      </c>
      <c r="S442">
        <f>+VLOOKUP(F442,'[1]BD MES'!$D$2:$K$1048576,8,0)</f>
        <v>8</v>
      </c>
      <c r="T442" t="b">
        <f t="shared" si="13"/>
        <v>1</v>
      </c>
      <c r="V442" t="str">
        <f>+VLOOKUP(F442,MaestraLP3[[#All],[CÓDIGO]:[UMV]],8,0)</f>
        <v>CROQUETA JAMON IBERICO 20G 50UN</v>
      </c>
    </row>
    <row r="443" spans="1:22" x14ac:dyDescent="0.35">
      <c r="A443" t="s">
        <v>3181</v>
      </c>
      <c r="B443">
        <v>2000</v>
      </c>
      <c r="D443" s="59" t="s">
        <v>3162</v>
      </c>
      <c r="F443" s="39">
        <v>104528840</v>
      </c>
      <c r="H443" s="60">
        <v>65000</v>
      </c>
      <c r="I443" t="s">
        <v>3182</v>
      </c>
      <c r="J443">
        <v>10</v>
      </c>
      <c r="K443" s="50" t="s">
        <v>50</v>
      </c>
      <c r="L443" t="s">
        <v>4724</v>
      </c>
      <c r="M443" t="s">
        <v>4725</v>
      </c>
      <c r="N443" s="39" t="s">
        <v>276</v>
      </c>
      <c r="O443" t="str">
        <f>+VLOOKUP(F443,'BD LP'!B:C,2,0)</f>
        <v>104528840-C10</v>
      </c>
      <c r="Q443" t="str">
        <f>+VLOOKUP(F443,'BD LP'!B:K,10,0)</f>
        <v>UN</v>
      </c>
      <c r="R443" t="b">
        <f t="shared" si="14"/>
        <v>1</v>
      </c>
      <c r="S443">
        <f>+VLOOKUP(F443,'[1]BD MES'!$D$2:$K$1048576,8,0)</f>
        <v>10</v>
      </c>
      <c r="T443" t="b">
        <f t="shared" si="13"/>
        <v>1</v>
      </c>
      <c r="V443" t="str">
        <f>+VLOOKUP(F443,MaestraLP3[[#All],[CÓDIGO]:[UMV]],8,0)</f>
        <v>FALAFEL ARDO 1 kg</v>
      </c>
    </row>
    <row r="444" spans="1:22" x14ac:dyDescent="0.35">
      <c r="A444" t="s">
        <v>3181</v>
      </c>
      <c r="B444">
        <v>2000</v>
      </c>
      <c r="D444" s="59" t="s">
        <v>3162</v>
      </c>
      <c r="F444" s="39">
        <v>104542720</v>
      </c>
      <c r="H444" s="60">
        <v>70000</v>
      </c>
      <c r="I444" t="s">
        <v>3182</v>
      </c>
      <c r="J444">
        <v>6</v>
      </c>
      <c r="K444" s="50" t="s">
        <v>50</v>
      </c>
      <c r="L444" t="s">
        <v>4724</v>
      </c>
      <c r="M444" t="s">
        <v>4725</v>
      </c>
      <c r="N444" s="39" t="s">
        <v>276</v>
      </c>
      <c r="O444" t="str">
        <f>+VLOOKUP(F444,'BD LP'!B:C,2,0)</f>
        <v>104542720-C06</v>
      </c>
      <c r="Q444" t="str">
        <f>+VLOOKUP(F444,'BD LP'!B:K,10,0)</f>
        <v>UN</v>
      </c>
      <c r="R444" t="b">
        <f t="shared" si="14"/>
        <v>1</v>
      </c>
      <c r="S444">
        <f>+VLOOKUP(F444,'[1]BD MES'!$D$2:$K$1048576,8,0)</f>
        <v>6</v>
      </c>
      <c r="T444" t="b">
        <f t="shared" si="13"/>
        <v>1</v>
      </c>
      <c r="V444" t="str">
        <f>+VLOOKUP(F444,MaestraLP3[[#All],[CÓDIGO]:[UMV]],8,0)</f>
        <v>MAC N CHEESE BITES 1 KG</v>
      </c>
    </row>
    <row r="445" spans="1:22" x14ac:dyDescent="0.35">
      <c r="A445" t="s">
        <v>3181</v>
      </c>
      <c r="B445">
        <v>2000</v>
      </c>
      <c r="D445" s="59" t="s">
        <v>3162</v>
      </c>
      <c r="F445" s="39">
        <v>104543780</v>
      </c>
      <c r="H445" s="60">
        <v>19200</v>
      </c>
      <c r="I445" t="s">
        <v>3182</v>
      </c>
      <c r="J445">
        <v>4</v>
      </c>
      <c r="K445" s="50" t="s">
        <v>50</v>
      </c>
      <c r="L445" t="s">
        <v>4724</v>
      </c>
      <c r="M445" t="s">
        <v>4725</v>
      </c>
      <c r="N445" s="39" t="s">
        <v>276</v>
      </c>
      <c r="O445" t="str">
        <f>+VLOOKUP(F445,'BD LP'!B:C,2,0)</f>
        <v>104543780-C04</v>
      </c>
      <c r="Q445" t="str">
        <f>+VLOOKUP(F445,'BD LP'!B:K,10,0)</f>
        <v>UN</v>
      </c>
      <c r="R445" t="b">
        <f t="shared" si="14"/>
        <v>1</v>
      </c>
      <c r="S445">
        <f>+VLOOKUP(F445,'[1]BD MES'!$D$2:$K$1048576,8,0)</f>
        <v>4</v>
      </c>
      <c r="T445" t="b">
        <f t="shared" si="13"/>
        <v>1</v>
      </c>
      <c r="V445" t="str">
        <f>+VLOOKUP(F445,MaestraLP3[[#All],[CÓDIGO]:[UMV]],8,0)</f>
        <v>MIX SOPAIPILLA LISTA CONG 30 UN</v>
      </c>
    </row>
    <row r="446" spans="1:22" x14ac:dyDescent="0.35">
      <c r="A446" t="s">
        <v>3181</v>
      </c>
      <c r="B446">
        <v>2000</v>
      </c>
      <c r="D446" s="59" t="s">
        <v>3162</v>
      </c>
      <c r="F446" s="39">
        <v>104542710</v>
      </c>
      <c r="H446" s="60">
        <v>29000</v>
      </c>
      <c r="I446" t="s">
        <v>3182</v>
      </c>
      <c r="J446">
        <v>4</v>
      </c>
      <c r="K446" s="50" t="s">
        <v>50</v>
      </c>
      <c r="L446" t="s">
        <v>4724</v>
      </c>
      <c r="M446" t="s">
        <v>4725</v>
      </c>
      <c r="N446" s="39" t="s">
        <v>276</v>
      </c>
      <c r="O446" t="str">
        <f>+VLOOKUP(F446,'BD LP'!B:C,2,0)</f>
        <v>104542710-C04</v>
      </c>
      <c r="Q446" t="str">
        <f>+VLOOKUP(F446,'BD LP'!B:K,10,0)</f>
        <v>UN</v>
      </c>
      <c r="R446" t="b">
        <f t="shared" si="14"/>
        <v>1</v>
      </c>
      <c r="S446">
        <f>+VLOOKUP(F446,'[1]BD MES'!$D$2:$K$1048576,8,0)</f>
        <v>4</v>
      </c>
      <c r="T446" t="b">
        <f t="shared" si="13"/>
        <v>1</v>
      </c>
      <c r="V446" t="str">
        <f>+VLOOKUP(F446,MaestraLP3[[#All],[CÓDIGO]:[UMV]],8,0)</f>
        <v>ROSTI BITES 2,5 KG</v>
      </c>
    </row>
    <row r="447" spans="1:22" x14ac:dyDescent="0.35">
      <c r="A447" t="s">
        <v>3181</v>
      </c>
      <c r="B447">
        <v>2000</v>
      </c>
      <c r="D447" s="59" t="s">
        <v>3162</v>
      </c>
      <c r="F447" s="39">
        <v>104540430</v>
      </c>
      <c r="H447" s="60">
        <v>18000</v>
      </c>
      <c r="I447" t="s">
        <v>3182</v>
      </c>
      <c r="J447">
        <v>2</v>
      </c>
      <c r="K447" s="50" t="s">
        <v>50</v>
      </c>
      <c r="L447" t="s">
        <v>4724</v>
      </c>
      <c r="M447" t="s">
        <v>4725</v>
      </c>
      <c r="N447" s="39" t="s">
        <v>276</v>
      </c>
      <c r="O447" t="str">
        <f>+VLOOKUP(F447,'BD LP'!B:C,2,0)</f>
        <v>104540430-C02</v>
      </c>
      <c r="Q447" t="str">
        <f>+VLOOKUP(F447,'BD LP'!B:K,10,0)</f>
        <v>UN</v>
      </c>
      <c r="R447" t="b">
        <f t="shared" si="14"/>
        <v>1</v>
      </c>
      <c r="S447">
        <f>+VLOOKUP(F447,'[1]BD MES'!$D$2:$K$1048576,8,0)</f>
        <v>2</v>
      </c>
      <c r="T447" t="b">
        <f t="shared" si="13"/>
        <v>1</v>
      </c>
      <c r="V447" t="str">
        <f>+VLOOKUP(F447,MaestraLP3[[#All],[CÓDIGO]:[UMV]],8,0)</f>
        <v>SOPAIPILLA LISTA CONG SALVIA 6CM 2X60UN</v>
      </c>
    </row>
    <row r="448" spans="1:22" x14ac:dyDescent="0.35">
      <c r="A448" t="s">
        <v>3181</v>
      </c>
      <c r="B448">
        <v>2000</v>
      </c>
      <c r="D448" s="59" t="s">
        <v>3162</v>
      </c>
      <c r="F448" s="39">
        <v>104543120</v>
      </c>
      <c r="H448" s="60">
        <v>57600</v>
      </c>
      <c r="I448" t="s">
        <v>3182</v>
      </c>
      <c r="J448">
        <v>16</v>
      </c>
      <c r="K448" s="50" t="s">
        <v>50</v>
      </c>
      <c r="L448" t="s">
        <v>4724</v>
      </c>
      <c r="M448" t="s">
        <v>4725</v>
      </c>
      <c r="N448" s="39" t="s">
        <v>276</v>
      </c>
      <c r="O448" t="str">
        <f>+VLOOKUP(F448,'BD LP'!B:C,2,0)</f>
        <v>104543120-C16</v>
      </c>
      <c r="Q448" t="str">
        <f>+VLOOKUP(F448,'BD LP'!B:K,10,0)</f>
        <v>UN</v>
      </c>
      <c r="R448" t="b">
        <f t="shared" si="14"/>
        <v>1</v>
      </c>
      <c r="S448">
        <f>+VLOOKUP(F448,'[1]BD MES'!$D$2:$K$1048576,8,0)</f>
        <v>16</v>
      </c>
      <c r="T448" t="b">
        <f t="shared" si="13"/>
        <v>1</v>
      </c>
      <c r="V448" t="str">
        <f>+VLOOKUP(F448,MaestraLP3[[#All],[CÓDIGO]:[UMV]],8,0)</f>
        <v>SOPAIPILLAS 12CM MASSFOOD 65G 20UN</v>
      </c>
    </row>
    <row r="449" spans="1:22" x14ac:dyDescent="0.35">
      <c r="A449" t="s">
        <v>3181</v>
      </c>
      <c r="B449">
        <v>2000</v>
      </c>
      <c r="D449" s="59" t="s">
        <v>3162</v>
      </c>
      <c r="F449" s="39">
        <v>104548410</v>
      </c>
      <c r="H449" s="60">
        <v>46000</v>
      </c>
      <c r="I449" t="s">
        <v>3182</v>
      </c>
      <c r="J449">
        <v>1</v>
      </c>
      <c r="K449" s="50" t="s">
        <v>248</v>
      </c>
      <c r="L449" t="s">
        <v>4724</v>
      </c>
      <c r="M449" t="s">
        <v>4725</v>
      </c>
      <c r="N449" s="39" t="s">
        <v>276</v>
      </c>
      <c r="O449" t="str">
        <f>+VLOOKUP(F449,'BD LP'!B:C,2,0)</f>
        <v>104548410-CJ</v>
      </c>
      <c r="Q449" t="str">
        <f>+VLOOKUP(F449,'BD LP'!B:K,10,0)</f>
        <v>CJ</v>
      </c>
      <c r="R449" t="b">
        <f t="shared" si="14"/>
        <v>1</v>
      </c>
      <c r="S449">
        <f>+VLOOKUP(F449,'[1]BD MES'!$D$2:$K$1048576,8,0)</f>
        <v>1</v>
      </c>
      <c r="T449" t="b">
        <f t="shared" ref="T449:T512" si="15">+S449=J449</f>
        <v>1</v>
      </c>
      <c r="V449" t="str">
        <f>+VLOOKUP(F449,MaestraLP3[[#All],[CÓDIGO]:[UMV]],8,0)</f>
        <v>TEQUEÑOS DE QUESO CRUDOS 120 UN</v>
      </c>
    </row>
    <row r="450" spans="1:22" x14ac:dyDescent="0.35">
      <c r="A450" t="s">
        <v>3181</v>
      </c>
      <c r="B450">
        <v>2000</v>
      </c>
      <c r="D450" s="59" t="s">
        <v>3162</v>
      </c>
      <c r="F450" s="39">
        <v>104548420</v>
      </c>
      <c r="H450" s="60">
        <v>48500</v>
      </c>
      <c r="I450" t="s">
        <v>3182</v>
      </c>
      <c r="J450">
        <v>1</v>
      </c>
      <c r="K450" s="50" t="s">
        <v>248</v>
      </c>
      <c r="L450" t="s">
        <v>4724</v>
      </c>
      <c r="M450" t="s">
        <v>4725</v>
      </c>
      <c r="N450" s="39" t="s">
        <v>276</v>
      </c>
      <c r="O450" t="str">
        <f>+VLOOKUP(F450,'BD LP'!B:C,2,0)</f>
        <v>104548420-CJ</v>
      </c>
      <c r="Q450" t="str">
        <f>+VLOOKUP(F450,'BD LP'!B:K,10,0)</f>
        <v>CJ</v>
      </c>
      <c r="R450" t="b">
        <f t="shared" si="14"/>
        <v>1</v>
      </c>
      <c r="S450">
        <f>+VLOOKUP(F450,'[1]BD MES'!$D$2:$K$1048576,8,0)</f>
        <v>1</v>
      </c>
      <c r="T450" t="b">
        <f t="shared" si="15"/>
        <v>1</v>
      </c>
      <c r="V450" t="str">
        <f>+VLOOKUP(F450,MaestraLP3[[#All],[CÓDIGO]:[UMV]],8,0)</f>
        <v>TEQUEÑOS DE QUESO PREFRITOS 120 UN</v>
      </c>
    </row>
    <row r="451" spans="1:22" x14ac:dyDescent="0.35">
      <c r="A451" t="s">
        <v>3181</v>
      </c>
      <c r="B451">
        <v>2000</v>
      </c>
      <c r="D451" s="59" t="s">
        <v>3162</v>
      </c>
      <c r="F451" s="39">
        <v>107600030</v>
      </c>
      <c r="H451" s="60">
        <v>7000</v>
      </c>
      <c r="I451" t="s">
        <v>3182</v>
      </c>
      <c r="J451">
        <v>12</v>
      </c>
      <c r="K451" s="50" t="s">
        <v>50</v>
      </c>
      <c r="L451" t="s">
        <v>4724</v>
      </c>
      <c r="M451" t="s">
        <v>4725</v>
      </c>
      <c r="N451" s="39" t="s">
        <v>276</v>
      </c>
      <c r="O451" t="str">
        <f>+VLOOKUP(F451,'BD LP'!B:C,2,0)</f>
        <v>107600030-C12</v>
      </c>
      <c r="Q451" t="str">
        <f>+VLOOKUP(F451,'BD LP'!B:K,10,0)</f>
        <v>UN</v>
      </c>
      <c r="R451" t="b">
        <f t="shared" si="14"/>
        <v>1</v>
      </c>
      <c r="S451">
        <f>+VLOOKUP(F451,'[1]BD MES'!$D$2:$K$1048576,8,0)</f>
        <v>12</v>
      </c>
      <c r="T451" t="b">
        <f t="shared" si="15"/>
        <v>1</v>
      </c>
      <c r="V451" t="str">
        <f>+VLOOKUP(F451,MaestraLP3[[#All],[CÓDIGO]:[UMV]],8,0)</f>
        <v>AGUA MIN C/GAS PET PUYEHUE 500 cc</v>
      </c>
    </row>
    <row r="452" spans="1:22" x14ac:dyDescent="0.35">
      <c r="A452" t="s">
        <v>3181</v>
      </c>
      <c r="B452">
        <v>2000</v>
      </c>
      <c r="D452" s="59" t="s">
        <v>3162</v>
      </c>
      <c r="F452" s="39">
        <v>107600010</v>
      </c>
      <c r="H452" s="60">
        <v>7500</v>
      </c>
      <c r="I452" t="s">
        <v>3182</v>
      </c>
      <c r="J452">
        <v>12</v>
      </c>
      <c r="K452" s="50" t="s">
        <v>50</v>
      </c>
      <c r="L452" t="s">
        <v>4724</v>
      </c>
      <c r="M452" t="s">
        <v>4725</v>
      </c>
      <c r="N452" s="39" t="s">
        <v>276</v>
      </c>
      <c r="O452" t="str">
        <f>+VLOOKUP(F452,'BD LP'!B:C,2,0)</f>
        <v>107600010-C12</v>
      </c>
      <c r="Q452" t="str">
        <f>+VLOOKUP(F452,'BD LP'!B:K,10,0)</f>
        <v>UN</v>
      </c>
      <c r="R452" t="b">
        <f t="shared" ref="R452:R515" si="16">+Q452=K452</f>
        <v>1</v>
      </c>
      <c r="S452">
        <f>+VLOOKUP(F452,'[1]BD MES'!$D$2:$K$1048576,8,0)</f>
        <v>12</v>
      </c>
      <c r="T452" t="b">
        <f t="shared" si="15"/>
        <v>1</v>
      </c>
      <c r="V452" t="str">
        <f>+VLOOKUP(F452,MaestraLP3[[#All],[CÓDIGO]:[UMV]],8,0)</f>
        <v>AGUA MIN C/GAS VIDRIO PUYEHUE 330 cc</v>
      </c>
    </row>
    <row r="453" spans="1:22" x14ac:dyDescent="0.35">
      <c r="A453" t="s">
        <v>3181</v>
      </c>
      <c r="B453">
        <v>2000</v>
      </c>
      <c r="D453" s="59" t="s">
        <v>3162</v>
      </c>
      <c r="F453" s="39">
        <v>107600040</v>
      </c>
      <c r="H453" s="60">
        <v>7000</v>
      </c>
      <c r="I453" t="s">
        <v>3182</v>
      </c>
      <c r="J453">
        <v>12</v>
      </c>
      <c r="K453" s="50" t="s">
        <v>50</v>
      </c>
      <c r="L453" t="s">
        <v>4724</v>
      </c>
      <c r="M453" t="s">
        <v>4725</v>
      </c>
      <c r="N453" s="39" t="s">
        <v>276</v>
      </c>
      <c r="O453" t="str">
        <f>+VLOOKUP(F453,'BD LP'!B:C,2,0)</f>
        <v>107600040-C12</v>
      </c>
      <c r="Q453" t="str">
        <f>+VLOOKUP(F453,'BD LP'!B:K,10,0)</f>
        <v>UN</v>
      </c>
      <c r="R453" t="b">
        <f t="shared" si="16"/>
        <v>1</v>
      </c>
      <c r="S453">
        <f>+VLOOKUP(F453,'[1]BD MES'!$D$2:$K$1048576,8,0)</f>
        <v>12</v>
      </c>
      <c r="T453" t="b">
        <f t="shared" si="15"/>
        <v>1</v>
      </c>
      <c r="V453" t="str">
        <f>+VLOOKUP(F453,MaestraLP3[[#All],[CÓDIGO]:[UMV]],8,0)</f>
        <v>AGUA MIN S/GAS PET PUYEHUE 500 cc</v>
      </c>
    </row>
    <row r="454" spans="1:22" x14ac:dyDescent="0.35">
      <c r="A454" t="s">
        <v>3181</v>
      </c>
      <c r="B454">
        <v>2000</v>
      </c>
      <c r="D454" s="59" t="s">
        <v>3162</v>
      </c>
      <c r="F454" s="39">
        <v>107600020</v>
      </c>
      <c r="H454" s="60">
        <v>7500</v>
      </c>
      <c r="I454" t="s">
        <v>3182</v>
      </c>
      <c r="J454">
        <v>12</v>
      </c>
      <c r="K454" s="50" t="s">
        <v>50</v>
      </c>
      <c r="L454" t="s">
        <v>4724</v>
      </c>
      <c r="M454" t="s">
        <v>4725</v>
      </c>
      <c r="N454" s="39" t="s">
        <v>276</v>
      </c>
      <c r="O454" t="str">
        <f>+VLOOKUP(F454,'BD LP'!B:C,2,0)</f>
        <v>107600020-C12</v>
      </c>
      <c r="Q454" t="str">
        <f>+VLOOKUP(F454,'BD LP'!B:K,10,0)</f>
        <v>UN</v>
      </c>
      <c r="R454" t="b">
        <f t="shared" si="16"/>
        <v>1</v>
      </c>
      <c r="S454">
        <f>+VLOOKUP(F454,'[1]BD MES'!$D$2:$K$1048576,8,0)</f>
        <v>12</v>
      </c>
      <c r="T454" t="b">
        <f t="shared" si="15"/>
        <v>1</v>
      </c>
      <c r="V454" t="str">
        <f>+VLOOKUP(F454,MaestraLP3[[#All],[CÓDIGO]:[UMV]],8,0)</f>
        <v>AGUA MIN S/GAS VIDRIO PUYEHUE 330 cc</v>
      </c>
    </row>
    <row r="455" spans="1:22" x14ac:dyDescent="0.35">
      <c r="A455" t="s">
        <v>3181</v>
      </c>
      <c r="B455">
        <v>2000</v>
      </c>
      <c r="D455" s="59" t="s">
        <v>3162</v>
      </c>
      <c r="F455" s="39">
        <v>150001225</v>
      </c>
      <c r="H455" s="60">
        <v>16500</v>
      </c>
      <c r="I455" t="s">
        <v>3182</v>
      </c>
      <c r="J455">
        <v>24</v>
      </c>
      <c r="K455" s="50" t="s">
        <v>50</v>
      </c>
      <c r="L455" t="s">
        <v>4724</v>
      </c>
      <c r="M455" t="s">
        <v>4725</v>
      </c>
      <c r="N455" s="39" t="s">
        <v>276</v>
      </c>
      <c r="O455" t="str">
        <f>+VLOOKUP(F455,'BD LP'!B:C,2,0)</f>
        <v>150001225-C04</v>
      </c>
      <c r="Q455" t="str">
        <f>+VLOOKUP(F455,'BD LP'!B:K,10,0)</f>
        <v>UN</v>
      </c>
      <c r="R455" t="b">
        <f t="shared" si="16"/>
        <v>1</v>
      </c>
      <c r="S455">
        <f>+VLOOKUP(F455,'[1]BD MES'!$D$2:$K$1048576,8,0)</f>
        <v>24</v>
      </c>
      <c r="T455" t="b">
        <f t="shared" si="15"/>
        <v>1</v>
      </c>
      <c r="V455" t="str">
        <f>+VLOOKUP(F455,MaestraLP3[[#All],[CÓDIGO]:[UMV]],8,0)</f>
        <v>COCA COLA LATA 6 uds. 350 cc</v>
      </c>
    </row>
    <row r="456" spans="1:22" x14ac:dyDescent="0.35">
      <c r="A456" t="s">
        <v>3181</v>
      </c>
      <c r="B456">
        <v>2000</v>
      </c>
      <c r="D456" s="59" t="s">
        <v>3162</v>
      </c>
      <c r="F456" s="39">
        <v>150001224</v>
      </c>
      <c r="H456" s="60">
        <v>17300</v>
      </c>
      <c r="I456" t="s">
        <v>3182</v>
      </c>
      <c r="J456">
        <v>24</v>
      </c>
      <c r="K456" s="50" t="s">
        <v>50</v>
      </c>
      <c r="L456" t="s">
        <v>4724</v>
      </c>
      <c r="M456" t="s">
        <v>4725</v>
      </c>
      <c r="N456" s="39" t="s">
        <v>276</v>
      </c>
      <c r="O456" t="str">
        <f>+VLOOKUP(F456,'BD LP'!B:C,2,0)</f>
        <v>150001224-C04</v>
      </c>
      <c r="Q456" t="str">
        <f>+VLOOKUP(F456,'BD LP'!B:K,10,0)</f>
        <v>UN</v>
      </c>
      <c r="R456" t="b">
        <f t="shared" si="16"/>
        <v>1</v>
      </c>
      <c r="S456">
        <f>+VLOOKUP(F456,'[1]BD MES'!$D$2:$K$1048576,8,0)</f>
        <v>24</v>
      </c>
      <c r="T456" t="b">
        <f t="shared" si="15"/>
        <v>1</v>
      </c>
      <c r="V456" t="str">
        <f>+VLOOKUP(F456,MaestraLP3[[#All],[CÓDIGO]:[UMV]],8,0)</f>
        <v>COCA COLA LIGHT LATA 6 uds. 350 cc</v>
      </c>
    </row>
    <row r="457" spans="1:22" x14ac:dyDescent="0.35">
      <c r="A457" t="s">
        <v>3181</v>
      </c>
      <c r="B457">
        <v>2000</v>
      </c>
      <c r="D457" s="59" t="s">
        <v>3162</v>
      </c>
      <c r="F457" s="39">
        <v>150001223</v>
      </c>
      <c r="H457" s="60">
        <v>18900</v>
      </c>
      <c r="I457" t="s">
        <v>3182</v>
      </c>
      <c r="J457">
        <v>24</v>
      </c>
      <c r="K457" s="50" t="s">
        <v>50</v>
      </c>
      <c r="L457" t="s">
        <v>4724</v>
      </c>
      <c r="M457" t="s">
        <v>4725</v>
      </c>
      <c r="N457" s="39" t="s">
        <v>276</v>
      </c>
      <c r="O457" t="str">
        <f>+VLOOKUP(F457,'BD LP'!B:C,2,0)</f>
        <v>150001223-C04</v>
      </c>
      <c r="Q457" t="str">
        <f>+VLOOKUP(F457,'BD LP'!B:K,10,0)</f>
        <v>UN</v>
      </c>
      <c r="R457" t="b">
        <f t="shared" si="16"/>
        <v>1</v>
      </c>
      <c r="S457">
        <f>+VLOOKUP(F457,'[1]BD MES'!$D$2:$K$1048576,8,0)</f>
        <v>24</v>
      </c>
      <c r="T457" t="b">
        <f t="shared" si="15"/>
        <v>1</v>
      </c>
      <c r="V457" t="str">
        <f>+VLOOKUP(F457,MaestraLP3[[#All],[CÓDIGO]:[UMV]],8,0)</f>
        <v>COCA COLA ZERO LATA 6 uds. 350 cc</v>
      </c>
    </row>
    <row r="458" spans="1:22" x14ac:dyDescent="0.35">
      <c r="A458" t="s">
        <v>3181</v>
      </c>
      <c r="B458">
        <v>2000</v>
      </c>
      <c r="D458" s="59" t="s">
        <v>3162</v>
      </c>
      <c r="F458" s="39">
        <v>150001228</v>
      </c>
      <c r="H458" s="60">
        <v>16900</v>
      </c>
      <c r="I458" t="s">
        <v>3182</v>
      </c>
      <c r="J458">
        <v>24</v>
      </c>
      <c r="K458" s="50" t="s">
        <v>50</v>
      </c>
      <c r="L458" t="s">
        <v>4724</v>
      </c>
      <c r="M458" t="s">
        <v>4725</v>
      </c>
      <c r="N458" s="39" t="s">
        <v>276</v>
      </c>
      <c r="O458" t="str">
        <f>+VLOOKUP(F458,'BD LP'!B:C,2,0)</f>
        <v>150001228-C04</v>
      </c>
      <c r="Q458" t="str">
        <f>+VLOOKUP(F458,'BD LP'!B:K,10,0)</f>
        <v>UN</v>
      </c>
      <c r="R458" t="b">
        <f t="shared" si="16"/>
        <v>1</v>
      </c>
      <c r="S458">
        <f>+VLOOKUP(F458,'[1]BD MES'!$D$2:$K$1048576,8,0)</f>
        <v>24</v>
      </c>
      <c r="T458" t="b">
        <f t="shared" si="15"/>
        <v>1</v>
      </c>
      <c r="V458" t="str">
        <f>+VLOOKUP(F458,MaestraLP3[[#All],[CÓDIGO]:[UMV]],8,0)</f>
        <v>FANTA LATA 6 uds. 350 cc</v>
      </c>
    </row>
    <row r="459" spans="1:22" x14ac:dyDescent="0.35">
      <c r="A459" t="s">
        <v>3181</v>
      </c>
      <c r="B459">
        <v>2000</v>
      </c>
      <c r="D459" s="59" t="s">
        <v>3162</v>
      </c>
      <c r="F459" s="39">
        <v>104546970</v>
      </c>
      <c r="H459" s="60">
        <v>18900</v>
      </c>
      <c r="I459" t="s">
        <v>3182</v>
      </c>
      <c r="J459">
        <v>4</v>
      </c>
      <c r="K459" s="50" t="s">
        <v>50</v>
      </c>
      <c r="L459" t="s">
        <v>4724</v>
      </c>
      <c r="M459" t="s">
        <v>4725</v>
      </c>
      <c r="N459" s="39" t="s">
        <v>276</v>
      </c>
      <c r="O459" t="str">
        <f>+VLOOKUP(F459,'BD LP'!B:C,2,0)</f>
        <v>104546970-C04</v>
      </c>
      <c r="Q459" t="str">
        <f>+VLOOKUP(F459,'BD LP'!B:K,10,0)</f>
        <v>UN</v>
      </c>
      <c r="R459" t="b">
        <f t="shared" si="16"/>
        <v>1</v>
      </c>
      <c r="S459">
        <f>+VLOOKUP(F459,'[1]BD MES'!$D$2:$K$1048576,8,0)</f>
        <v>4</v>
      </c>
      <c r="T459" t="b">
        <f t="shared" si="15"/>
        <v>1</v>
      </c>
      <c r="V459" t="str">
        <f>+VLOOKUP(F459,MaestraLP3[[#All],[CÓDIGO]:[UMV]],8,0)</f>
        <v>SCHWEPPES ZERO LATA DISPLAY 6 UN 310 CC</v>
      </c>
    </row>
    <row r="460" spans="1:22" x14ac:dyDescent="0.35">
      <c r="A460" t="s">
        <v>3181</v>
      </c>
      <c r="B460">
        <v>2000</v>
      </c>
      <c r="D460" s="59" t="s">
        <v>3162</v>
      </c>
      <c r="F460" s="39">
        <v>150001227</v>
      </c>
      <c r="H460" s="60">
        <v>17500</v>
      </c>
      <c r="I460" t="s">
        <v>3182</v>
      </c>
      <c r="J460">
        <v>24</v>
      </c>
      <c r="K460" s="50" t="s">
        <v>50</v>
      </c>
      <c r="L460" t="s">
        <v>4724</v>
      </c>
      <c r="M460" t="s">
        <v>4725</v>
      </c>
      <c r="N460" s="39" t="s">
        <v>276</v>
      </c>
      <c r="O460" t="str">
        <f>+VLOOKUP(F460,'BD LP'!B:C,2,0)</f>
        <v>150001227-C04</v>
      </c>
      <c r="Q460" t="str">
        <f>+VLOOKUP(F460,'BD LP'!B:K,10,0)</f>
        <v>UN</v>
      </c>
      <c r="R460" t="b">
        <f t="shared" si="16"/>
        <v>1</v>
      </c>
      <c r="S460">
        <f>+VLOOKUP(F460,'[1]BD MES'!$D$2:$K$1048576,8,0)</f>
        <v>24</v>
      </c>
      <c r="T460" t="b">
        <f t="shared" si="15"/>
        <v>1</v>
      </c>
      <c r="V460" t="str">
        <f>+VLOOKUP(F460,MaestraLP3[[#All],[CÓDIGO]:[UMV]],8,0)</f>
        <v>SPRITE LATA 6 uds. 350 cc</v>
      </c>
    </row>
    <row r="461" spans="1:22" x14ac:dyDescent="0.35">
      <c r="A461" t="s">
        <v>3181</v>
      </c>
      <c r="B461">
        <v>2000</v>
      </c>
      <c r="D461" s="59" t="s">
        <v>3162</v>
      </c>
      <c r="F461" s="39">
        <v>150001229</v>
      </c>
      <c r="H461" s="60">
        <v>17500</v>
      </c>
      <c r="I461" t="s">
        <v>3182</v>
      </c>
      <c r="J461">
        <v>24</v>
      </c>
      <c r="K461" s="50" t="s">
        <v>50</v>
      </c>
      <c r="L461" t="s">
        <v>4724</v>
      </c>
      <c r="M461" t="s">
        <v>4725</v>
      </c>
      <c r="N461" s="39" t="s">
        <v>276</v>
      </c>
      <c r="O461" t="str">
        <f>+VLOOKUP(F461,'BD LP'!B:C,2,0)</f>
        <v>150001229-C04</v>
      </c>
      <c r="Q461" t="str">
        <f>+VLOOKUP(F461,'BD LP'!B:K,10,0)</f>
        <v>UN</v>
      </c>
      <c r="R461" t="b">
        <f t="shared" si="16"/>
        <v>1</v>
      </c>
      <c r="S461">
        <f>+VLOOKUP(F461,'[1]BD MES'!$D$2:$K$1048576,8,0)</f>
        <v>24</v>
      </c>
      <c r="T461" t="b">
        <f t="shared" si="15"/>
        <v>1</v>
      </c>
      <c r="V461" t="str">
        <f>+VLOOKUP(F461,MaestraLP3[[#All],[CÓDIGO]:[UMV]],8,0)</f>
        <v>SPRITE ZERO LATA 6 uds. 350 cc</v>
      </c>
    </row>
    <row r="462" spans="1:22" x14ac:dyDescent="0.35">
      <c r="A462" t="s">
        <v>3181</v>
      </c>
      <c r="B462">
        <v>2000</v>
      </c>
      <c r="D462" s="59" t="s">
        <v>3162</v>
      </c>
      <c r="F462" s="39">
        <v>104546930</v>
      </c>
      <c r="H462" s="60">
        <v>5490</v>
      </c>
      <c r="I462" t="s">
        <v>3182</v>
      </c>
      <c r="J462">
        <v>6</v>
      </c>
      <c r="K462" s="50" t="s">
        <v>50</v>
      </c>
      <c r="L462" t="s">
        <v>4724</v>
      </c>
      <c r="M462" t="s">
        <v>4725</v>
      </c>
      <c r="N462" s="39" t="s">
        <v>276</v>
      </c>
      <c r="O462" t="str">
        <f>+VLOOKUP(F462,'BD LP'!B:C,2,0)</f>
        <v>104546930-D06</v>
      </c>
      <c r="Q462" t="str">
        <f>+VLOOKUP(F462,'BD LP'!B:K,10,0)</f>
        <v>UN</v>
      </c>
      <c r="R462" t="b">
        <f t="shared" si="16"/>
        <v>1</v>
      </c>
      <c r="S462">
        <f>+VLOOKUP(F462,'[1]BD MES'!$D$2:$K$1048576,8,0)</f>
        <v>6</v>
      </c>
      <c r="T462" t="b">
        <f t="shared" si="15"/>
        <v>1</v>
      </c>
      <c r="V462" t="str">
        <f>+VLOOKUP(F462,MaestraLP3[[#All],[CÓDIGO]:[UMV]],8,0)</f>
        <v>POWERADE FROZEN BLAST 600 ML</v>
      </c>
    </row>
    <row r="463" spans="1:22" x14ac:dyDescent="0.35">
      <c r="A463" t="s">
        <v>3181</v>
      </c>
      <c r="B463">
        <v>2000</v>
      </c>
      <c r="D463" s="59" t="s">
        <v>3162</v>
      </c>
      <c r="F463" s="39">
        <v>104546920</v>
      </c>
      <c r="H463" s="60">
        <v>5490</v>
      </c>
      <c r="I463" t="s">
        <v>3182</v>
      </c>
      <c r="J463">
        <v>6</v>
      </c>
      <c r="K463" s="50" t="s">
        <v>50</v>
      </c>
      <c r="L463" t="s">
        <v>4724</v>
      </c>
      <c r="M463" t="s">
        <v>4725</v>
      </c>
      <c r="N463" s="39" t="s">
        <v>276</v>
      </c>
      <c r="O463" t="str">
        <f>+VLOOKUP(F463,'BD LP'!B:C,2,0)</f>
        <v>104546920-D06</v>
      </c>
      <c r="Q463" t="str">
        <f>+VLOOKUP(F463,'BD LP'!B:K,10,0)</f>
        <v>UN</v>
      </c>
      <c r="R463" t="b">
        <f t="shared" si="16"/>
        <v>1</v>
      </c>
      <c r="S463">
        <f>+VLOOKUP(F463,'[1]BD MES'!$D$2:$K$1048576,8,0)</f>
        <v>6</v>
      </c>
      <c r="T463" t="b">
        <f t="shared" si="15"/>
        <v>1</v>
      </c>
      <c r="V463" t="str">
        <f>+VLOOKUP(F463,MaestraLP3[[#All],[CÓDIGO]:[UMV]],8,0)</f>
        <v>POWERADE NARANJA 600 ML</v>
      </c>
    </row>
    <row r="464" spans="1:22" x14ac:dyDescent="0.35">
      <c r="A464" t="s">
        <v>3181</v>
      </c>
      <c r="B464">
        <v>2000</v>
      </c>
      <c r="D464" s="59" t="s">
        <v>3162</v>
      </c>
      <c r="F464" s="39">
        <v>104546940</v>
      </c>
      <c r="H464" s="60">
        <v>5490</v>
      </c>
      <c r="I464" t="s">
        <v>3182</v>
      </c>
      <c r="J464">
        <v>6</v>
      </c>
      <c r="K464" s="50" t="s">
        <v>50</v>
      </c>
      <c r="L464" t="s">
        <v>4724</v>
      </c>
      <c r="M464" t="s">
        <v>4725</v>
      </c>
      <c r="N464" s="39" t="s">
        <v>276</v>
      </c>
      <c r="O464" t="str">
        <f>+VLOOKUP(F464,'BD LP'!B:C,2,0)</f>
        <v>104546940-D06</v>
      </c>
      <c r="Q464" t="str">
        <f>+VLOOKUP(F464,'BD LP'!B:K,10,0)</f>
        <v>UN</v>
      </c>
      <c r="R464" t="b">
        <f t="shared" si="16"/>
        <v>1</v>
      </c>
      <c r="S464">
        <f>+VLOOKUP(F464,'[1]BD MES'!$D$2:$K$1048576,8,0)</f>
        <v>6</v>
      </c>
      <c r="T464" t="b">
        <f t="shared" si="15"/>
        <v>1</v>
      </c>
      <c r="V464" t="str">
        <f>+VLOOKUP(F464,MaestraLP3[[#All],[CÓDIGO]:[UMV]],8,0)</f>
        <v>POWERADE ROJO 600 ML</v>
      </c>
    </row>
    <row r="465" spans="1:22" x14ac:dyDescent="0.35">
      <c r="A465" t="s">
        <v>3181</v>
      </c>
      <c r="B465">
        <v>2000</v>
      </c>
      <c r="D465" s="59" t="s">
        <v>3162</v>
      </c>
      <c r="F465" s="39">
        <v>104548140</v>
      </c>
      <c r="H465" s="60">
        <v>30000</v>
      </c>
      <c r="I465" t="s">
        <v>3182</v>
      </c>
      <c r="J465">
        <v>4</v>
      </c>
      <c r="K465" s="50" t="s">
        <v>50</v>
      </c>
      <c r="L465" t="s">
        <v>4724</v>
      </c>
      <c r="M465" t="s">
        <v>4725</v>
      </c>
      <c r="N465" s="39" t="s">
        <v>276</v>
      </c>
      <c r="O465" t="str">
        <f>+VLOOKUP(F465,'BD LP'!B:C,2,0)</f>
        <v>104548140-C04</v>
      </c>
      <c r="Q465" t="str">
        <f>+VLOOKUP(F465,'BD LP'!B:K,10,0)</f>
        <v>UN</v>
      </c>
      <c r="R465" t="b">
        <f t="shared" si="16"/>
        <v>1</v>
      </c>
      <c r="S465">
        <f>+VLOOKUP(F465,'[1]BD MES'!$D$2:$K$1048576,8,0)</f>
        <v>4</v>
      </c>
      <c r="T465" t="b">
        <f t="shared" si="15"/>
        <v>1</v>
      </c>
      <c r="V465" t="str">
        <f>+VLOOKUP(F465,MaestraLP3[[#All],[CÓDIGO]:[UMV]],8,0)</f>
        <v>RED BULL LATA 6 UDS. 250 ML</v>
      </c>
    </row>
    <row r="466" spans="1:22" x14ac:dyDescent="0.35">
      <c r="A466" t="s">
        <v>3181</v>
      </c>
      <c r="B466">
        <v>2000</v>
      </c>
      <c r="D466" s="59" t="s">
        <v>3162</v>
      </c>
      <c r="F466" s="39">
        <v>104548160</v>
      </c>
      <c r="H466" s="60">
        <v>30000</v>
      </c>
      <c r="I466" t="s">
        <v>3182</v>
      </c>
      <c r="J466">
        <v>6</v>
      </c>
      <c r="K466" s="50" t="s">
        <v>50</v>
      </c>
      <c r="L466" t="s">
        <v>4724</v>
      </c>
      <c r="M466" t="s">
        <v>4725</v>
      </c>
      <c r="N466" s="39" t="s">
        <v>276</v>
      </c>
      <c r="O466" t="str">
        <f>+VLOOKUP(F466,'BD LP'!B:C,2,0)</f>
        <v>104548160-C06</v>
      </c>
      <c r="Q466" t="str">
        <f>+VLOOKUP(F466,'BD LP'!B:K,10,0)</f>
        <v>UN</v>
      </c>
      <c r="R466" t="b">
        <f t="shared" si="16"/>
        <v>1</v>
      </c>
      <c r="S466">
        <f>+VLOOKUP(F466,'[1]BD MES'!$D$2:$K$1048576,8,0)</f>
        <v>6</v>
      </c>
      <c r="T466" t="b">
        <f t="shared" si="15"/>
        <v>1</v>
      </c>
      <c r="V466" t="str">
        <f>+VLOOKUP(F466,MaestraLP3[[#All],[CÓDIGO]:[UMV]],8,0)</f>
        <v>RED BULL S/A LATA 4 UDS. 250 ML</v>
      </c>
    </row>
    <row r="467" spans="1:22" x14ac:dyDescent="0.35">
      <c r="A467" t="s">
        <v>3181</v>
      </c>
      <c r="B467">
        <v>2000</v>
      </c>
      <c r="D467" s="59" t="s">
        <v>3162</v>
      </c>
      <c r="F467" s="39">
        <v>104548150</v>
      </c>
      <c r="H467" s="60">
        <v>30000</v>
      </c>
      <c r="I467" t="s">
        <v>3182</v>
      </c>
      <c r="J467">
        <v>6</v>
      </c>
      <c r="K467" s="50" t="s">
        <v>50</v>
      </c>
      <c r="L467" t="s">
        <v>4724</v>
      </c>
      <c r="M467" t="s">
        <v>4725</v>
      </c>
      <c r="N467" s="39" t="s">
        <v>276</v>
      </c>
      <c r="O467" t="str">
        <f>+VLOOKUP(F467,'BD LP'!B:C,2,0)</f>
        <v>104548150-C06</v>
      </c>
      <c r="Q467" t="str">
        <f>+VLOOKUP(F467,'BD LP'!B:K,10,0)</f>
        <v>UN</v>
      </c>
      <c r="R467" t="b">
        <f t="shared" si="16"/>
        <v>1</v>
      </c>
      <c r="S467">
        <f>+VLOOKUP(F467,'[1]BD MES'!$D$2:$K$1048576,8,0)</f>
        <v>6</v>
      </c>
      <c r="T467" t="b">
        <f t="shared" si="15"/>
        <v>1</v>
      </c>
      <c r="V467" t="str">
        <f>+VLOOKUP(F467,MaestraLP3[[#All],[CÓDIGO]:[UMV]],8,0)</f>
        <v>RED BULL YELLOW LATA 4 UDS. 250 ML</v>
      </c>
    </row>
    <row r="468" spans="1:22" x14ac:dyDescent="0.35">
      <c r="A468" t="s">
        <v>3181</v>
      </c>
      <c r="B468">
        <v>2000</v>
      </c>
      <c r="D468" s="59" t="s">
        <v>3162</v>
      </c>
      <c r="F468" s="39">
        <v>104547240</v>
      </c>
      <c r="H468" s="60">
        <v>13500</v>
      </c>
      <c r="I468" t="s">
        <v>3182</v>
      </c>
      <c r="J468">
        <v>12</v>
      </c>
      <c r="K468" s="50" t="s">
        <v>50</v>
      </c>
      <c r="L468" t="s">
        <v>4724</v>
      </c>
      <c r="M468" t="s">
        <v>4725</v>
      </c>
      <c r="N468" s="39" t="s">
        <v>276</v>
      </c>
      <c r="O468" t="str">
        <f>+VLOOKUP(F468,'BD LP'!B:C,2,0)</f>
        <v>104547240-C12</v>
      </c>
      <c r="Q468" t="str">
        <f>+VLOOKUP(F468,'BD LP'!B:K,10,0)</f>
        <v>UN</v>
      </c>
      <c r="R468" t="b">
        <f t="shared" si="16"/>
        <v>1</v>
      </c>
      <c r="S468">
        <f>+VLOOKUP(F468,'[1]BD MES'!$D$2:$K$1048576,8,0)</f>
        <v>12</v>
      </c>
      <c r="T468" t="b">
        <f t="shared" si="15"/>
        <v>1</v>
      </c>
      <c r="V468" t="str">
        <f>+VLOOKUP(F468,MaestraLP3[[#All],[CÓDIGO]:[UMV]],8,0)</f>
        <v>GINGER LIMÓN JENGIBRE LATA 310 ML BLESS</v>
      </c>
    </row>
    <row r="469" spans="1:22" x14ac:dyDescent="0.35">
      <c r="A469" t="s">
        <v>3181</v>
      </c>
      <c r="B469">
        <v>2000</v>
      </c>
      <c r="D469" s="59" t="s">
        <v>3162</v>
      </c>
      <c r="F469" s="39">
        <v>104547290</v>
      </c>
      <c r="H469" s="60">
        <v>13500</v>
      </c>
      <c r="I469" t="s">
        <v>3182</v>
      </c>
      <c r="J469">
        <v>12</v>
      </c>
      <c r="K469" s="50" t="s">
        <v>50</v>
      </c>
      <c r="L469" t="s">
        <v>4724</v>
      </c>
      <c r="M469" t="s">
        <v>4725</v>
      </c>
      <c r="N469" s="39" t="s">
        <v>276</v>
      </c>
      <c r="O469" t="str">
        <f>+VLOOKUP(F469,'BD LP'!B:C,2,0)</f>
        <v>104547290-C12</v>
      </c>
      <c r="Q469" t="str">
        <f>+VLOOKUP(F469,'BD LP'!B:K,10,0)</f>
        <v>UN</v>
      </c>
      <c r="R469" t="b">
        <f t="shared" si="16"/>
        <v>1</v>
      </c>
      <c r="S469">
        <f>+VLOOKUP(F469,'[1]BD MES'!$D$2:$K$1048576,8,0)</f>
        <v>12</v>
      </c>
      <c r="T469" t="b">
        <f t="shared" si="15"/>
        <v>1</v>
      </c>
      <c r="V469" t="str">
        <f>+VLOOKUP(F469,MaestraLP3[[#All],[CÓDIGO]:[UMV]],8,0)</f>
        <v>GINGER MARACUYA JENG LATA 310 ML BLESS</v>
      </c>
    </row>
    <row r="470" spans="1:22" x14ac:dyDescent="0.35">
      <c r="A470" t="s">
        <v>3181</v>
      </c>
      <c r="B470">
        <v>2000</v>
      </c>
      <c r="D470" s="59" t="s">
        <v>3162</v>
      </c>
      <c r="F470" s="39">
        <v>150001049</v>
      </c>
      <c r="H470" s="60">
        <v>7500</v>
      </c>
      <c r="I470" t="s">
        <v>3182</v>
      </c>
      <c r="J470">
        <v>24</v>
      </c>
      <c r="K470" s="50" t="s">
        <v>50</v>
      </c>
      <c r="L470" t="s">
        <v>4724</v>
      </c>
      <c r="M470" t="s">
        <v>4725</v>
      </c>
      <c r="N470" s="39" t="s">
        <v>276</v>
      </c>
      <c r="O470" t="str">
        <f>+VLOOKUP(F470,'BD LP'!B:C,2,0)</f>
        <v>150001049-C24</v>
      </c>
      <c r="Q470" t="str">
        <f>+VLOOKUP(F470,'BD LP'!B:K,10,0)</f>
        <v>UN</v>
      </c>
      <c r="R470" t="b">
        <f t="shared" si="16"/>
        <v>1</v>
      </c>
      <c r="S470">
        <f>+VLOOKUP(F470,'[1]BD MES'!$D$2:$K$1048576,8,0)</f>
        <v>24</v>
      </c>
      <c r="T470" t="b">
        <f t="shared" si="15"/>
        <v>1</v>
      </c>
      <c r="V470" t="str">
        <f>+VLOOKUP(F470,MaestraLP3[[#All],[CÓDIGO]:[UMV]],8,0)</f>
        <v>JUGO DURAZNO C/STEVIA VIVO 190 ML</v>
      </c>
    </row>
    <row r="471" spans="1:22" x14ac:dyDescent="0.35">
      <c r="A471" t="s">
        <v>3181</v>
      </c>
      <c r="B471">
        <v>2000</v>
      </c>
      <c r="D471" s="59" t="s">
        <v>3162</v>
      </c>
      <c r="F471" s="39">
        <v>104547250</v>
      </c>
      <c r="H471" s="60">
        <v>15200</v>
      </c>
      <c r="I471" t="s">
        <v>3182</v>
      </c>
      <c r="J471">
        <v>12</v>
      </c>
      <c r="K471" s="50" t="s">
        <v>50</v>
      </c>
      <c r="L471" t="s">
        <v>4724</v>
      </c>
      <c r="M471" t="s">
        <v>4725</v>
      </c>
      <c r="N471" s="39" t="s">
        <v>276</v>
      </c>
      <c r="O471" t="str">
        <f>+VLOOKUP(F471,'BD LP'!B:C,2,0)</f>
        <v>104547250-C12</v>
      </c>
      <c r="Q471" t="str">
        <f>+VLOOKUP(F471,'BD LP'!B:K,10,0)</f>
        <v>UN</v>
      </c>
      <c r="R471" t="b">
        <f t="shared" si="16"/>
        <v>1</v>
      </c>
      <c r="S471">
        <f>+VLOOKUP(F471,'[1]BD MES'!$D$2:$K$1048576,8,0)</f>
        <v>12</v>
      </c>
      <c r="T471" t="b">
        <f t="shared" si="15"/>
        <v>1</v>
      </c>
      <c r="V471" t="str">
        <f>+VLOOKUP(F471,MaestraLP3[[#All],[CÓDIGO]:[UMV]],8,0)</f>
        <v>JUGO MANZ, LIMÓN, JENGIBRE 300 ML BLESS</v>
      </c>
    </row>
    <row r="472" spans="1:22" x14ac:dyDescent="0.35">
      <c r="A472" t="s">
        <v>3181</v>
      </c>
      <c r="B472">
        <v>2000</v>
      </c>
      <c r="D472" s="59" t="s">
        <v>3162</v>
      </c>
      <c r="F472" s="39">
        <v>104547270</v>
      </c>
      <c r="H472" s="60">
        <v>15200</v>
      </c>
      <c r="I472" t="s">
        <v>3182</v>
      </c>
      <c r="J472">
        <v>12</v>
      </c>
      <c r="K472" s="50" t="s">
        <v>50</v>
      </c>
      <c r="L472" t="s">
        <v>4724</v>
      </c>
      <c r="M472" t="s">
        <v>4725</v>
      </c>
      <c r="N472" s="39" t="s">
        <v>276</v>
      </c>
      <c r="O472" t="str">
        <f>+VLOOKUP(F472,'BD LP'!B:C,2,0)</f>
        <v>104547270-C12</v>
      </c>
      <c r="Q472" t="str">
        <f>+VLOOKUP(F472,'BD LP'!B:K,10,0)</f>
        <v>UN</v>
      </c>
      <c r="R472" t="b">
        <f t="shared" si="16"/>
        <v>1</v>
      </c>
      <c r="S472">
        <f>+VLOOKUP(F472,'[1]BD MES'!$D$2:$K$1048576,8,0)</f>
        <v>12</v>
      </c>
      <c r="T472" t="b">
        <f t="shared" si="15"/>
        <v>1</v>
      </c>
      <c r="V472" t="str">
        <f>+VLOOKUP(F472,MaestraLP3[[#All],[CÓDIGO]:[UMV]],8,0)</f>
        <v>JUGO MANZ, NARJ, PIÑA, MRCY 300 ML BLESS</v>
      </c>
    </row>
    <row r="473" spans="1:22" x14ac:dyDescent="0.35">
      <c r="A473" t="s">
        <v>3181</v>
      </c>
      <c r="B473">
        <v>2000</v>
      </c>
      <c r="D473" s="59" t="s">
        <v>3162</v>
      </c>
      <c r="F473" s="39">
        <v>104547260</v>
      </c>
      <c r="H473" s="60">
        <v>15200</v>
      </c>
      <c r="I473" t="s">
        <v>3182</v>
      </c>
      <c r="J473">
        <v>12</v>
      </c>
      <c r="K473" s="50" t="s">
        <v>50</v>
      </c>
      <c r="L473" t="s">
        <v>4724</v>
      </c>
      <c r="M473" t="s">
        <v>4725</v>
      </c>
      <c r="N473" s="39" t="s">
        <v>276</v>
      </c>
      <c r="O473" t="str">
        <f>+VLOOKUP(F473,'BD LP'!B:C,2,0)</f>
        <v>104547260-C12</v>
      </c>
      <c r="Q473" t="str">
        <f>+VLOOKUP(F473,'BD LP'!B:K,10,0)</f>
        <v>UN</v>
      </c>
      <c r="R473" t="b">
        <f t="shared" si="16"/>
        <v>1</v>
      </c>
      <c r="S473">
        <f>+VLOOKUP(F473,'[1]BD MES'!$D$2:$K$1048576,8,0)</f>
        <v>12</v>
      </c>
      <c r="T473" t="b">
        <f t="shared" si="15"/>
        <v>1</v>
      </c>
      <c r="V473" t="str">
        <f>+VLOOKUP(F473,MaestraLP3[[#All],[CÓDIGO]:[UMV]],8,0)</f>
        <v>JUGO MANZ, PEP, PIÑA, JENG 300 ML BLESS</v>
      </c>
    </row>
    <row r="474" spans="1:22" x14ac:dyDescent="0.35">
      <c r="A474" t="s">
        <v>3181</v>
      </c>
      <c r="B474">
        <v>2000</v>
      </c>
      <c r="D474" s="59" t="s">
        <v>3162</v>
      </c>
      <c r="F474" s="39">
        <v>150000092</v>
      </c>
      <c r="H474" s="60">
        <v>7500</v>
      </c>
      <c r="I474" t="s">
        <v>3182</v>
      </c>
      <c r="J474">
        <v>24</v>
      </c>
      <c r="K474" s="50" t="s">
        <v>50</v>
      </c>
      <c r="L474" t="s">
        <v>4724</v>
      </c>
      <c r="M474" t="s">
        <v>4725</v>
      </c>
      <c r="N474" s="39" t="s">
        <v>276</v>
      </c>
      <c r="O474" t="str">
        <f>+VLOOKUP(F474,'BD LP'!B:C,2,0)</f>
        <v>150000092-C24</v>
      </c>
      <c r="Q474" t="str">
        <f>+VLOOKUP(F474,'BD LP'!B:K,10,0)</f>
        <v>UN</v>
      </c>
      <c r="R474" t="b">
        <f t="shared" si="16"/>
        <v>1</v>
      </c>
      <c r="S474">
        <f>+VLOOKUP(F474,'[1]BD MES'!$D$2:$K$1048576,8,0)</f>
        <v>24</v>
      </c>
      <c r="T474" t="b">
        <f t="shared" si="15"/>
        <v>1</v>
      </c>
      <c r="V474" t="str">
        <f>+VLOOKUP(F474,MaestraLP3[[#All],[CÓDIGO]:[UMV]],8,0)</f>
        <v>JUGO MANZANA C/STEVIA VIVO 190 ml</v>
      </c>
    </row>
    <row r="475" spans="1:22" x14ac:dyDescent="0.35">
      <c r="A475" t="s">
        <v>3181</v>
      </c>
      <c r="B475">
        <v>2000</v>
      </c>
      <c r="D475" s="59" t="s">
        <v>3162</v>
      </c>
      <c r="F475" s="39">
        <v>104547280</v>
      </c>
      <c r="H475" s="60">
        <v>15200</v>
      </c>
      <c r="I475" t="s">
        <v>3182</v>
      </c>
      <c r="J475">
        <v>12</v>
      </c>
      <c r="K475" s="50" t="s">
        <v>50</v>
      </c>
      <c r="L475" t="s">
        <v>4724</v>
      </c>
      <c r="M475" t="s">
        <v>4725</v>
      </c>
      <c r="N475" s="39" t="s">
        <v>276</v>
      </c>
      <c r="O475" t="str">
        <f>+VLOOKUP(F475,'BD LP'!B:C,2,0)</f>
        <v>104547280-C12</v>
      </c>
      <c r="Q475" t="str">
        <f>+VLOOKUP(F475,'BD LP'!B:K,10,0)</f>
        <v>UN</v>
      </c>
      <c r="R475" t="b">
        <f t="shared" si="16"/>
        <v>1</v>
      </c>
      <c r="S475">
        <f>+VLOOKUP(F475,'[1]BD MES'!$D$2:$K$1048576,8,0)</f>
        <v>12</v>
      </c>
      <c r="T475" t="b">
        <f t="shared" si="15"/>
        <v>1</v>
      </c>
      <c r="V475" t="str">
        <f>+VLOOKUP(F475,MaestraLP3[[#All],[CÓDIGO]:[UMV]],8,0)</f>
        <v>JUGO NARANJA 300 ML BLESS</v>
      </c>
    </row>
    <row r="476" spans="1:22" x14ac:dyDescent="0.35">
      <c r="A476" t="s">
        <v>3181</v>
      </c>
      <c r="B476">
        <v>2000</v>
      </c>
      <c r="D476" s="59" t="s">
        <v>3162</v>
      </c>
      <c r="F476" s="39">
        <v>150000093</v>
      </c>
      <c r="H476" s="60">
        <v>7500</v>
      </c>
      <c r="I476" t="s">
        <v>3182</v>
      </c>
      <c r="J476">
        <v>24</v>
      </c>
      <c r="K476" s="50" t="s">
        <v>50</v>
      </c>
      <c r="L476" t="s">
        <v>4724</v>
      </c>
      <c r="M476" t="s">
        <v>4725</v>
      </c>
      <c r="N476" s="39" t="s">
        <v>276</v>
      </c>
      <c r="O476" t="str">
        <f>+VLOOKUP(F476,'BD LP'!B:C,2,0)</f>
        <v>150000093-C24</v>
      </c>
      <c r="Q476" t="str">
        <f>+VLOOKUP(F476,'BD LP'!B:K,10,0)</f>
        <v>UN</v>
      </c>
      <c r="R476" t="b">
        <f t="shared" si="16"/>
        <v>1</v>
      </c>
      <c r="S476">
        <f>+VLOOKUP(F476,'[1]BD MES'!$D$2:$K$1048576,8,0)</f>
        <v>24</v>
      </c>
      <c r="T476" t="b">
        <f t="shared" si="15"/>
        <v>1</v>
      </c>
      <c r="V476" t="str">
        <f>+VLOOKUP(F476,MaestraLP3[[#All],[CÓDIGO]:[UMV]],8,0)</f>
        <v>JUGO NARANJA C/STEVIA VIVO 190 ml</v>
      </c>
    </row>
    <row r="477" spans="1:22" x14ac:dyDescent="0.35">
      <c r="A477" t="s">
        <v>3181</v>
      </c>
      <c r="B477">
        <v>2000</v>
      </c>
      <c r="D477" s="59" t="s">
        <v>3162</v>
      </c>
      <c r="F477" s="39">
        <v>104524190</v>
      </c>
      <c r="H477" s="60">
        <v>13200</v>
      </c>
      <c r="I477" t="s">
        <v>3182</v>
      </c>
      <c r="J477">
        <v>12</v>
      </c>
      <c r="K477" s="50" t="s">
        <v>50</v>
      </c>
      <c r="L477" t="s">
        <v>4724</v>
      </c>
      <c r="M477" t="s">
        <v>4725</v>
      </c>
      <c r="N477" s="39" t="s">
        <v>276</v>
      </c>
      <c r="O477" t="str">
        <f>+VLOOKUP(F477,'BD LP'!B:C,2,0)</f>
        <v>104524190-C12</v>
      </c>
      <c r="Q477" t="str">
        <f>+VLOOKUP(F477,'BD LP'!B:K,10,0)</f>
        <v>UN</v>
      </c>
      <c r="R477" t="b">
        <f t="shared" si="16"/>
        <v>1</v>
      </c>
      <c r="S477">
        <f>+VLOOKUP(F477,'[1]BD MES'!$D$2:$K$1048576,8,0)</f>
        <v>12</v>
      </c>
      <c r="T477" t="b">
        <f t="shared" si="15"/>
        <v>1</v>
      </c>
      <c r="V477" t="str">
        <f>+VLOOKUP(F477,MaestraLP3[[#All],[CÓDIGO]:[UMV]],8,0)</f>
        <v>JUGO ORGANICO MANZANA AMA 300 ml</v>
      </c>
    </row>
    <row r="478" spans="1:22" x14ac:dyDescent="0.35">
      <c r="A478" t="s">
        <v>3181</v>
      </c>
      <c r="B478">
        <v>2000</v>
      </c>
      <c r="D478" s="59" t="s">
        <v>3162</v>
      </c>
      <c r="F478" s="39">
        <v>104531650</v>
      </c>
      <c r="H478" s="60">
        <v>13200</v>
      </c>
      <c r="I478" t="s">
        <v>3182</v>
      </c>
      <c r="J478">
        <v>12</v>
      </c>
      <c r="K478" s="50" t="s">
        <v>50</v>
      </c>
      <c r="L478" t="s">
        <v>4724</v>
      </c>
      <c r="M478" t="s">
        <v>4725</v>
      </c>
      <c r="N478" s="39" t="s">
        <v>276</v>
      </c>
      <c r="O478" t="str">
        <f>+VLOOKUP(F478,'BD LP'!B:C,2,0)</f>
        <v>104531650-C12</v>
      </c>
      <c r="Q478" t="str">
        <f>+VLOOKUP(F478,'BD LP'!B:K,10,0)</f>
        <v>UN</v>
      </c>
      <c r="R478" t="b">
        <f t="shared" si="16"/>
        <v>1</v>
      </c>
      <c r="S478">
        <f>+VLOOKUP(F478,'[1]BD MES'!$D$2:$K$1048576,8,0)</f>
        <v>12</v>
      </c>
      <c r="T478" t="b">
        <f t="shared" si="15"/>
        <v>1</v>
      </c>
      <c r="V478" t="str">
        <f>+VLOOKUP(F478,MaestraLP3[[#All],[CÓDIGO]:[UMV]],8,0)</f>
        <v>JUGO ORGANICO MANZANA ARANDANO AMA 300ml</v>
      </c>
    </row>
    <row r="479" spans="1:22" x14ac:dyDescent="0.35">
      <c r="A479" t="s">
        <v>3181</v>
      </c>
      <c r="B479">
        <v>2000</v>
      </c>
      <c r="D479" s="59" t="s">
        <v>3162</v>
      </c>
      <c r="F479" s="39">
        <v>104524180</v>
      </c>
      <c r="H479" s="60">
        <v>13200</v>
      </c>
      <c r="I479" t="s">
        <v>3182</v>
      </c>
      <c r="J479">
        <v>12</v>
      </c>
      <c r="K479" s="50" t="s">
        <v>50</v>
      </c>
      <c r="L479" t="s">
        <v>4724</v>
      </c>
      <c r="M479" t="s">
        <v>4725</v>
      </c>
      <c r="N479" s="39" t="s">
        <v>276</v>
      </c>
      <c r="O479" t="str">
        <f>+VLOOKUP(F479,'BD LP'!B:C,2,0)</f>
        <v>104524180-C12</v>
      </c>
      <c r="Q479" t="str">
        <f>+VLOOKUP(F479,'BD LP'!B:K,10,0)</f>
        <v>UN</v>
      </c>
      <c r="R479" t="b">
        <f t="shared" si="16"/>
        <v>1</v>
      </c>
      <c r="S479">
        <f>+VLOOKUP(F479,'[1]BD MES'!$D$2:$K$1048576,8,0)</f>
        <v>12</v>
      </c>
      <c r="T479" t="b">
        <f t="shared" si="15"/>
        <v>1</v>
      </c>
      <c r="V479" t="str">
        <f>+VLOOKUP(F479,MaestraLP3[[#All],[CÓDIGO]:[UMV]],8,0)</f>
        <v>JUGO ORGANICO MANZANA CIRUELA AMA 300 ml</v>
      </c>
    </row>
    <row r="480" spans="1:22" x14ac:dyDescent="0.35">
      <c r="A480" t="s">
        <v>3181</v>
      </c>
      <c r="B480">
        <v>2000</v>
      </c>
      <c r="D480" s="59" t="s">
        <v>3162</v>
      </c>
      <c r="F480" s="39">
        <v>104524200</v>
      </c>
      <c r="H480" s="60">
        <v>13200</v>
      </c>
      <c r="I480" t="s">
        <v>3182</v>
      </c>
      <c r="J480">
        <v>12</v>
      </c>
      <c r="K480" s="50" t="s">
        <v>50</v>
      </c>
      <c r="L480" t="s">
        <v>4724</v>
      </c>
      <c r="M480" t="s">
        <v>4725</v>
      </c>
      <c r="N480" s="39" t="s">
        <v>276</v>
      </c>
      <c r="O480" t="str">
        <f>+VLOOKUP(F480,'BD LP'!B:C,2,0)</f>
        <v>104524200-C12</v>
      </c>
      <c r="Q480" t="str">
        <f>+VLOOKUP(F480,'BD LP'!B:K,10,0)</f>
        <v>UN</v>
      </c>
      <c r="R480" t="b">
        <f t="shared" si="16"/>
        <v>1</v>
      </c>
      <c r="S480">
        <f>+VLOOKUP(F480,'[1]BD MES'!$D$2:$K$1048576,8,0)</f>
        <v>12</v>
      </c>
      <c r="T480" t="b">
        <f t="shared" si="15"/>
        <v>1</v>
      </c>
      <c r="V480" t="str">
        <f>+VLOOKUP(F480,MaestraLP3[[#All],[CÓDIGO]:[UMV]],8,0)</f>
        <v>JUGO ORGANICO MANZANA KIWI AMA 300 ml</v>
      </c>
    </row>
    <row r="481" spans="1:22" x14ac:dyDescent="0.35">
      <c r="A481" t="s">
        <v>3181</v>
      </c>
      <c r="B481">
        <v>2000</v>
      </c>
      <c r="D481" s="59" t="s">
        <v>3162</v>
      </c>
      <c r="F481" s="39">
        <v>104528690</v>
      </c>
      <c r="H481" s="60">
        <v>13200</v>
      </c>
      <c r="I481" t="s">
        <v>3182</v>
      </c>
      <c r="J481">
        <v>12</v>
      </c>
      <c r="K481" s="50" t="s">
        <v>50</v>
      </c>
      <c r="L481" t="s">
        <v>4724</v>
      </c>
      <c r="M481" t="s">
        <v>4725</v>
      </c>
      <c r="N481" s="39" t="s">
        <v>276</v>
      </c>
      <c r="O481" t="str">
        <f>+VLOOKUP(F481,'BD LP'!B:C,2,0)</f>
        <v>104528690-C12</v>
      </c>
      <c r="Q481" t="str">
        <f>+VLOOKUP(F481,'BD LP'!B:K,10,0)</f>
        <v>UN</v>
      </c>
      <c r="R481" t="b">
        <f t="shared" si="16"/>
        <v>1</v>
      </c>
      <c r="S481">
        <f>+VLOOKUP(F481,'[1]BD MES'!$D$2:$K$1048576,8,0)</f>
        <v>12</v>
      </c>
      <c r="T481" t="b">
        <f t="shared" si="15"/>
        <v>1</v>
      </c>
      <c r="V481" t="str">
        <f>+VLOOKUP(F481,MaestraLP3[[#All],[CÓDIGO]:[UMV]],8,0)</f>
        <v>JUGO ORGANICO MANZANA MANGO AMA 300 ml</v>
      </c>
    </row>
    <row r="482" spans="1:22" x14ac:dyDescent="0.35">
      <c r="A482" t="s">
        <v>3181</v>
      </c>
      <c r="B482">
        <v>2000</v>
      </c>
      <c r="D482" s="59" t="s">
        <v>3162</v>
      </c>
      <c r="F482" s="39">
        <v>104524160</v>
      </c>
      <c r="H482" s="60">
        <v>13200</v>
      </c>
      <c r="I482" t="s">
        <v>3182</v>
      </c>
      <c r="J482">
        <v>12</v>
      </c>
      <c r="K482" s="50" t="s">
        <v>50</v>
      </c>
      <c r="L482" t="s">
        <v>4724</v>
      </c>
      <c r="M482" t="s">
        <v>4725</v>
      </c>
      <c r="N482" s="39" t="s">
        <v>276</v>
      </c>
      <c r="O482" t="str">
        <f>+VLOOKUP(F482,'BD LP'!B:C,2,0)</f>
        <v>104524160-C12</v>
      </c>
      <c r="Q482" t="str">
        <f>+VLOOKUP(F482,'BD LP'!B:K,10,0)</f>
        <v>UN</v>
      </c>
      <c r="R482" t="b">
        <f t="shared" si="16"/>
        <v>1</v>
      </c>
      <c r="S482">
        <f>+VLOOKUP(F482,'[1]BD MES'!$D$2:$K$1048576,8,0)</f>
        <v>12</v>
      </c>
      <c r="T482" t="b">
        <f t="shared" si="15"/>
        <v>1</v>
      </c>
      <c r="V482" t="str">
        <f>+VLOOKUP(F482,MaestraLP3[[#All],[CÓDIGO]:[UMV]],8,0)</f>
        <v>JUGO ORGANICO MANZANA PERA AMA 300 ml</v>
      </c>
    </row>
    <row r="483" spans="1:22" x14ac:dyDescent="0.35">
      <c r="A483" t="s">
        <v>3181</v>
      </c>
      <c r="B483">
        <v>2000</v>
      </c>
      <c r="D483" s="59" t="s">
        <v>3162</v>
      </c>
      <c r="F483" s="39">
        <v>150000094</v>
      </c>
      <c r="H483" s="60">
        <v>7500</v>
      </c>
      <c r="I483" t="s">
        <v>3182</v>
      </c>
      <c r="J483">
        <v>24</v>
      </c>
      <c r="K483" s="50" t="s">
        <v>50</v>
      </c>
      <c r="L483" t="s">
        <v>4724</v>
      </c>
      <c r="M483" t="s">
        <v>4725</v>
      </c>
      <c r="N483" s="39" t="s">
        <v>276</v>
      </c>
      <c r="O483" t="str">
        <f>+VLOOKUP(F483,'BD LP'!B:C,2,0)</f>
        <v>150000094-C24</v>
      </c>
      <c r="Q483" t="str">
        <f>+VLOOKUP(F483,'BD LP'!B:K,10,0)</f>
        <v>UN</v>
      </c>
      <c r="R483" t="b">
        <f t="shared" si="16"/>
        <v>1</v>
      </c>
      <c r="S483">
        <f>+VLOOKUP(F483,'[1]BD MES'!$D$2:$K$1048576,8,0)</f>
        <v>24</v>
      </c>
      <c r="T483" t="b">
        <f t="shared" si="15"/>
        <v>1</v>
      </c>
      <c r="V483" t="str">
        <f>+VLOOKUP(F483,MaestraLP3[[#All],[CÓDIGO]:[UMV]],8,0)</f>
        <v>JUGO PIÑA C/STEVIA VIVO 190 ml</v>
      </c>
    </row>
    <row r="484" spans="1:22" x14ac:dyDescent="0.35">
      <c r="A484" t="s">
        <v>3181</v>
      </c>
      <c r="B484">
        <v>2000</v>
      </c>
      <c r="D484" s="59" t="s">
        <v>3162</v>
      </c>
      <c r="F484" s="39">
        <v>104549110</v>
      </c>
      <c r="H484" s="60">
        <v>13090</v>
      </c>
      <c r="I484" t="s">
        <v>3182</v>
      </c>
      <c r="J484">
        <v>12</v>
      </c>
      <c r="K484" s="50" t="s">
        <v>50</v>
      </c>
      <c r="L484" t="s">
        <v>4724</v>
      </c>
      <c r="M484" t="s">
        <v>4725</v>
      </c>
      <c r="N484" s="39" t="s">
        <v>276</v>
      </c>
      <c r="O484" t="str">
        <f>+VLOOKUP(F484,'BD LP'!B:C,2,0)</f>
        <v>104549110-C12</v>
      </c>
      <c r="Q484" t="str">
        <f>+VLOOKUP(F484,'BD LP'!B:K,10,0)</f>
        <v>UN</v>
      </c>
      <c r="R484" t="b">
        <f t="shared" si="16"/>
        <v>1</v>
      </c>
      <c r="S484">
        <f>+VLOOKUP(F484,'[1]BD MES'!$D$2:$K$1048576,8,0)</f>
        <v>12</v>
      </c>
      <c r="T484" t="b">
        <f t="shared" si="15"/>
        <v>1</v>
      </c>
      <c r="V484" t="str">
        <f>+VLOOKUP(F484,MaestraLP3[[#All],[CÓDIGO]:[UMV]],8,0)</f>
        <v>NECTAR DURAZNO VIVO 1 L</v>
      </c>
    </row>
    <row r="485" spans="1:22" x14ac:dyDescent="0.35">
      <c r="A485" t="s">
        <v>3181</v>
      </c>
      <c r="B485">
        <v>2000</v>
      </c>
      <c r="D485" s="59" t="s">
        <v>3162</v>
      </c>
      <c r="F485" s="39">
        <v>104549100</v>
      </c>
      <c r="H485" s="60">
        <v>13090</v>
      </c>
      <c r="I485" t="s">
        <v>3182</v>
      </c>
      <c r="J485">
        <v>12</v>
      </c>
      <c r="K485" s="50" t="s">
        <v>50</v>
      </c>
      <c r="L485" t="s">
        <v>4724</v>
      </c>
      <c r="M485" t="s">
        <v>4725</v>
      </c>
      <c r="N485" s="39" t="s">
        <v>276</v>
      </c>
      <c r="O485" t="str">
        <f>+VLOOKUP(F485,'BD LP'!B:C,2,0)</f>
        <v>104549100-C12</v>
      </c>
      <c r="Q485" t="str">
        <f>+VLOOKUP(F485,'BD LP'!B:K,10,0)</f>
        <v>UN</v>
      </c>
      <c r="R485" t="b">
        <f t="shared" si="16"/>
        <v>1</v>
      </c>
      <c r="S485">
        <f>+VLOOKUP(F485,'[1]BD MES'!$D$2:$K$1048576,8,0)</f>
        <v>12</v>
      </c>
      <c r="T485" t="b">
        <f t="shared" si="15"/>
        <v>1</v>
      </c>
      <c r="V485" t="str">
        <f>+VLOOKUP(F485,MaestraLP3[[#All],[CÓDIGO]:[UMV]],8,0)</f>
        <v>NECTAR NARANJA VIVO 1 L</v>
      </c>
    </row>
    <row r="486" spans="1:22" x14ac:dyDescent="0.35">
      <c r="A486" t="s">
        <v>3181</v>
      </c>
      <c r="B486">
        <v>2000</v>
      </c>
      <c r="D486" s="59" t="s">
        <v>3162</v>
      </c>
      <c r="F486" s="39">
        <v>104549120</v>
      </c>
      <c r="H486" s="60">
        <v>13090</v>
      </c>
      <c r="I486" t="s">
        <v>3182</v>
      </c>
      <c r="J486">
        <v>12</v>
      </c>
      <c r="K486" s="50" t="s">
        <v>50</v>
      </c>
      <c r="L486" t="s">
        <v>4724</v>
      </c>
      <c r="M486" t="s">
        <v>4725</v>
      </c>
      <c r="N486" s="39" t="s">
        <v>276</v>
      </c>
      <c r="O486" t="str">
        <f>+VLOOKUP(F486,'BD LP'!B:C,2,0)</f>
        <v>104549120-C12</v>
      </c>
      <c r="Q486" t="str">
        <f>+VLOOKUP(F486,'BD LP'!B:K,10,0)</f>
        <v>UN</v>
      </c>
      <c r="R486" t="b">
        <f t="shared" si="16"/>
        <v>1</v>
      </c>
      <c r="S486">
        <f>+VLOOKUP(F486,'[1]BD MES'!$D$2:$K$1048576,8,0)</f>
        <v>12</v>
      </c>
      <c r="T486" t="b">
        <f t="shared" si="15"/>
        <v>1</v>
      </c>
      <c r="V486" t="str">
        <f>+VLOOKUP(F486,MaestraLP3[[#All],[CÓDIGO]:[UMV]],8,0)</f>
        <v>NECTAR PIÑA VIVO 1 L</v>
      </c>
    </row>
    <row r="487" spans="1:22" x14ac:dyDescent="0.35">
      <c r="A487" t="s">
        <v>3181</v>
      </c>
      <c r="B487">
        <v>2000</v>
      </c>
      <c r="D487" s="59" t="s">
        <v>3162</v>
      </c>
      <c r="F487" s="39">
        <v>104537600</v>
      </c>
      <c r="H487" s="60">
        <v>24500</v>
      </c>
      <c r="I487" t="s">
        <v>3182</v>
      </c>
      <c r="J487">
        <v>32</v>
      </c>
      <c r="K487" s="50" t="s">
        <v>50</v>
      </c>
      <c r="L487" t="s">
        <v>4724</v>
      </c>
      <c r="M487" t="s">
        <v>4725</v>
      </c>
      <c r="N487" s="39" t="s">
        <v>276</v>
      </c>
      <c r="O487" t="str">
        <f>+VLOOKUP(F487,'BD LP'!B:C,2,0)</f>
        <v>104537600-C32</v>
      </c>
      <c r="Q487" t="str">
        <f>+VLOOKUP(F487,'BD LP'!B:K,10,0)</f>
        <v>UN</v>
      </c>
      <c r="R487" t="b">
        <f t="shared" si="16"/>
        <v>1</v>
      </c>
      <c r="S487">
        <f>+VLOOKUP(F487,'[1]BD MES'!$D$2:$K$1048576,8,0)</f>
        <v>32</v>
      </c>
      <c r="T487" t="b">
        <f t="shared" si="15"/>
        <v>1</v>
      </c>
      <c r="V487" t="str">
        <f>+VLOOKUP(F487,MaestraLP3[[#All],[CÓDIGO]:[UMV]],8,0)</f>
        <v>DOBLE CHOC COOKIE POPPIES</v>
      </c>
    </row>
    <row r="488" spans="1:22" x14ac:dyDescent="0.35">
      <c r="A488" t="s">
        <v>3181</v>
      </c>
      <c r="B488">
        <v>2000</v>
      </c>
      <c r="D488" s="59" t="s">
        <v>3162</v>
      </c>
      <c r="F488" s="39">
        <v>104542890</v>
      </c>
      <c r="H488" s="60">
        <v>14400</v>
      </c>
      <c r="I488" t="s">
        <v>3182</v>
      </c>
      <c r="J488">
        <v>30</v>
      </c>
      <c r="K488" s="50" t="s">
        <v>50</v>
      </c>
      <c r="L488" t="s">
        <v>4724</v>
      </c>
      <c r="M488" t="s">
        <v>4725</v>
      </c>
      <c r="N488" s="39" t="s">
        <v>276</v>
      </c>
      <c r="O488" t="str">
        <f>+VLOOKUP(F488,'BD LP'!B:C,2,0)</f>
        <v>104542890-C30</v>
      </c>
      <c r="Q488" t="str">
        <f>+VLOOKUP(F488,'BD LP'!B:K,10,0)</f>
        <v>UN</v>
      </c>
      <c r="R488" t="b">
        <f t="shared" si="16"/>
        <v>1</v>
      </c>
      <c r="S488">
        <f>+VLOOKUP(F488,'[1]BD MES'!$D$2:$K$1048576,8,0)</f>
        <v>30</v>
      </c>
      <c r="T488" t="b">
        <f t="shared" si="15"/>
        <v>1</v>
      </c>
      <c r="V488" t="str">
        <f>+VLOOKUP(F488,MaestraLP3[[#All],[CÓDIGO]:[UMV]],8,0)</f>
        <v>MUFFIN ARANDANO FRAMBUESA PAVESI 60 G</v>
      </c>
    </row>
    <row r="489" spans="1:22" x14ac:dyDescent="0.35">
      <c r="A489" t="s">
        <v>3181</v>
      </c>
      <c r="B489">
        <v>2000</v>
      </c>
      <c r="D489" s="59" t="s">
        <v>3162</v>
      </c>
      <c r="F489" s="39">
        <v>104524450</v>
      </c>
      <c r="H489" s="60">
        <v>14440</v>
      </c>
      <c r="I489" t="s">
        <v>3182</v>
      </c>
      <c r="J489">
        <v>30</v>
      </c>
      <c r="K489" s="50" t="s">
        <v>50</v>
      </c>
      <c r="L489" t="s">
        <v>4724</v>
      </c>
      <c r="M489" t="s">
        <v>4725</v>
      </c>
      <c r="N489" s="39" t="s">
        <v>276</v>
      </c>
      <c r="O489" t="str">
        <f>+VLOOKUP(F489,'BD LP'!B:C,2,0)</f>
        <v>104524450-C30</v>
      </c>
      <c r="Q489" t="str">
        <f>+VLOOKUP(F489,'BD LP'!B:K,10,0)</f>
        <v>UN</v>
      </c>
      <c r="R489" t="b">
        <f t="shared" si="16"/>
        <v>1</v>
      </c>
      <c r="S489">
        <f>+VLOOKUP(F489,'[1]BD MES'!$D$2:$K$1048576,8,0)</f>
        <v>30</v>
      </c>
      <c r="T489" t="b">
        <f t="shared" si="15"/>
        <v>1</v>
      </c>
      <c r="V489" t="str">
        <f>+VLOOKUP(F489,MaestraLP3[[#All],[CÓDIGO]:[UMV]],8,0)</f>
        <v>MUFFIN CHOCOLATE CHIPS 60 g</v>
      </c>
    </row>
    <row r="490" spans="1:22" x14ac:dyDescent="0.35">
      <c r="A490" t="s">
        <v>3181</v>
      </c>
      <c r="B490">
        <v>2000</v>
      </c>
      <c r="D490" s="59" t="s">
        <v>3162</v>
      </c>
      <c r="F490" s="39">
        <v>104542910</v>
      </c>
      <c r="H490" s="60">
        <v>14440</v>
      </c>
      <c r="I490" t="s">
        <v>3182</v>
      </c>
      <c r="J490">
        <v>30</v>
      </c>
      <c r="K490" s="50" t="s">
        <v>50</v>
      </c>
      <c r="L490" t="s">
        <v>4724</v>
      </c>
      <c r="M490" t="s">
        <v>4725</v>
      </c>
      <c r="N490" s="39" t="s">
        <v>276</v>
      </c>
      <c r="O490" t="str">
        <f>+VLOOKUP(F490,'BD LP'!B:C,2,0)</f>
        <v>104542910-C30</v>
      </c>
      <c r="Q490" t="str">
        <f>+VLOOKUP(F490,'BD LP'!B:K,10,0)</f>
        <v>UN</v>
      </c>
      <c r="R490" t="b">
        <f t="shared" si="16"/>
        <v>1</v>
      </c>
      <c r="S490">
        <f>+VLOOKUP(F490,'[1]BD MES'!$D$2:$K$1048576,8,0)</f>
        <v>30</v>
      </c>
      <c r="T490" t="b">
        <f t="shared" si="15"/>
        <v>1</v>
      </c>
      <c r="V490" t="str">
        <f>+VLOOKUP(F490,MaestraLP3[[#All],[CÓDIGO]:[UMV]],8,0)</f>
        <v>MUFFIN CHOCOLATE CHIPS PAVESI 60 G</v>
      </c>
    </row>
    <row r="491" spans="1:22" x14ac:dyDescent="0.35">
      <c r="A491" t="s">
        <v>3181</v>
      </c>
      <c r="B491">
        <v>2000</v>
      </c>
      <c r="D491" s="59" t="s">
        <v>3162</v>
      </c>
      <c r="F491" s="39">
        <v>104542920</v>
      </c>
      <c r="H491" s="60">
        <v>25700</v>
      </c>
      <c r="I491" t="s">
        <v>3182</v>
      </c>
      <c r="J491">
        <v>30</v>
      </c>
      <c r="K491" s="50" t="s">
        <v>50</v>
      </c>
      <c r="L491" t="s">
        <v>4724</v>
      </c>
      <c r="M491" t="s">
        <v>4725</v>
      </c>
      <c r="N491" s="39" t="s">
        <v>276</v>
      </c>
      <c r="O491" t="str">
        <f>+VLOOKUP(F491,'BD LP'!B:C,2,0)</f>
        <v>104542920-C30</v>
      </c>
      <c r="Q491" t="str">
        <f>+VLOOKUP(F491,'BD LP'!B:K,10,0)</f>
        <v>UN</v>
      </c>
      <c r="R491" t="b">
        <f t="shared" si="16"/>
        <v>1</v>
      </c>
      <c r="S491">
        <f>+VLOOKUP(F491,'[1]BD MES'!$D$2:$K$1048576,8,0)</f>
        <v>30</v>
      </c>
      <c r="T491" t="b">
        <f t="shared" si="15"/>
        <v>1</v>
      </c>
      <c r="V491" t="str">
        <f>+VLOOKUP(F491,MaestraLP3[[#All],[CÓDIGO]:[UMV]],8,0)</f>
        <v>MUFFIN MANZANA CANELA PAVESI 115 G</v>
      </c>
    </row>
    <row r="492" spans="1:22" x14ac:dyDescent="0.35">
      <c r="A492" t="s">
        <v>3181</v>
      </c>
      <c r="B492">
        <v>2000</v>
      </c>
      <c r="D492" s="59" t="s">
        <v>3162</v>
      </c>
      <c r="F492" s="39">
        <v>104542930</v>
      </c>
      <c r="H492" s="60">
        <v>25700</v>
      </c>
      <c r="I492" t="s">
        <v>3182</v>
      </c>
      <c r="J492">
        <v>30</v>
      </c>
      <c r="K492" s="50" t="s">
        <v>50</v>
      </c>
      <c r="L492" t="s">
        <v>4724</v>
      </c>
      <c r="M492" t="s">
        <v>4725</v>
      </c>
      <c r="N492" s="39" t="s">
        <v>276</v>
      </c>
      <c r="O492" t="str">
        <f>+VLOOKUP(F492,'BD LP'!B:C,2,0)</f>
        <v>104542930-C30</v>
      </c>
      <c r="Q492" t="str">
        <f>+VLOOKUP(F492,'BD LP'!B:K,10,0)</f>
        <v>UN</v>
      </c>
      <c r="R492" t="b">
        <f t="shared" si="16"/>
        <v>1</v>
      </c>
      <c r="S492">
        <f>+VLOOKUP(F492,'[1]BD MES'!$D$2:$K$1048576,8,0)</f>
        <v>30</v>
      </c>
      <c r="T492" t="b">
        <f t="shared" si="15"/>
        <v>1</v>
      </c>
      <c r="V492" t="str">
        <f>+VLOOKUP(F492,MaestraLP3[[#All],[CÓDIGO]:[UMV]],8,0)</f>
        <v>MUFFIN ZANAHORIA NUEZ PAVESI 115 G</v>
      </c>
    </row>
    <row r="493" spans="1:22" x14ac:dyDescent="0.35">
      <c r="A493" t="s">
        <v>3181</v>
      </c>
      <c r="B493">
        <v>2000</v>
      </c>
      <c r="D493" s="59" t="s">
        <v>3162</v>
      </c>
      <c r="F493" s="39">
        <v>104529270</v>
      </c>
      <c r="H493" s="60">
        <v>13900</v>
      </c>
      <c r="I493" t="s">
        <v>3182</v>
      </c>
      <c r="J493">
        <v>130</v>
      </c>
      <c r="K493" s="50" t="s">
        <v>50</v>
      </c>
      <c r="L493" t="s">
        <v>4724</v>
      </c>
      <c r="M493" t="s">
        <v>4725</v>
      </c>
      <c r="N493" s="39" t="s">
        <v>276</v>
      </c>
      <c r="O493" t="str">
        <f>+VLOOKUP(F493,'BD LP'!B:C,2,0)</f>
        <v>104529270-Z30</v>
      </c>
      <c r="Q493" t="str">
        <f>+VLOOKUP(F493,'BD LP'!B:K,10,0)</f>
        <v>UN</v>
      </c>
      <c r="R493" t="b">
        <f t="shared" si="16"/>
        <v>1</v>
      </c>
      <c r="S493">
        <f>+VLOOKUP(F493,'[1]BD MES'!$D$2:$K$1048576,8,0)</f>
        <v>130</v>
      </c>
      <c r="T493" t="b">
        <f t="shared" si="15"/>
        <v>1</v>
      </c>
      <c r="V493" t="str">
        <f>+VLOOKUP(F493,MaestraLP3[[#All],[CÓDIGO]:[UMV]],8,0)</f>
        <v>MARGARITA DE CREMA PAGNIFIQUE 36 g</v>
      </c>
    </row>
    <row r="494" spans="1:22" x14ac:dyDescent="0.35">
      <c r="A494" t="s">
        <v>3181</v>
      </c>
      <c r="B494">
        <v>2000</v>
      </c>
      <c r="D494" s="59" t="s">
        <v>3162</v>
      </c>
      <c r="F494" s="39">
        <v>104529280</v>
      </c>
      <c r="H494" s="60">
        <v>16900</v>
      </c>
      <c r="I494" t="s">
        <v>3182</v>
      </c>
      <c r="J494">
        <v>130</v>
      </c>
      <c r="K494" s="50" t="s">
        <v>50</v>
      </c>
      <c r="L494" t="s">
        <v>4724</v>
      </c>
      <c r="M494" t="s">
        <v>4725</v>
      </c>
      <c r="N494" s="39" t="s">
        <v>276</v>
      </c>
      <c r="O494" t="str">
        <f>+VLOOKUP(F494,'BD LP'!B:C,2,0)</f>
        <v>104529280-Z30</v>
      </c>
      <c r="Q494" t="str">
        <f>+VLOOKUP(F494,'BD LP'!B:K,10,0)</f>
        <v>UN</v>
      </c>
      <c r="R494" t="b">
        <f t="shared" si="16"/>
        <v>1</v>
      </c>
      <c r="S494">
        <f>+VLOOKUP(F494,'[1]BD MES'!$D$2:$K$1048576,8,0)</f>
        <v>130</v>
      </c>
      <c r="T494" t="b">
        <f t="shared" si="15"/>
        <v>1</v>
      </c>
      <c r="V494" t="str">
        <f>+VLOOKUP(F494,MaestraLP3[[#All],[CÓDIGO]:[UMV]],8,0)</f>
        <v>MARGARITA DE MEMBRILLO PAGNIFIQUE 36 g</v>
      </c>
    </row>
    <row r="495" spans="1:22" x14ac:dyDescent="0.35">
      <c r="A495" t="s">
        <v>3181</v>
      </c>
      <c r="B495">
        <v>2000</v>
      </c>
      <c r="D495" s="59" t="s">
        <v>3162</v>
      </c>
      <c r="F495" s="39">
        <v>104543490</v>
      </c>
      <c r="H495" s="60">
        <v>37600</v>
      </c>
      <c r="I495" t="s">
        <v>3182</v>
      </c>
      <c r="J495">
        <v>80</v>
      </c>
      <c r="K495" s="50" t="s">
        <v>50</v>
      </c>
      <c r="L495" t="s">
        <v>4724</v>
      </c>
      <c r="M495" t="s">
        <v>4725</v>
      </c>
      <c r="N495" s="39" t="s">
        <v>276</v>
      </c>
      <c r="O495" t="str">
        <f>+VLOOKUP(F495,'BD LP'!B:C,2,0)</f>
        <v>104543490-C80</v>
      </c>
      <c r="Q495" t="str">
        <f>+VLOOKUP(F495,'BD LP'!B:K,10,0)</f>
        <v>UN</v>
      </c>
      <c r="R495" t="b">
        <f t="shared" si="16"/>
        <v>1</v>
      </c>
      <c r="S495">
        <f>+VLOOKUP(F495,'[1]BD MES'!$D$2:$K$1048576,8,0)</f>
        <v>80</v>
      </c>
      <c r="T495" t="b">
        <f t="shared" si="15"/>
        <v>1</v>
      </c>
      <c r="V495" t="str">
        <f>+VLOOKUP(F495,MaestraLP3[[#All],[CÓDIGO]:[UMV]],8,0)</f>
        <v>NAPOLITANA JAMÓN QUESO 70 G</v>
      </c>
    </row>
    <row r="496" spans="1:22" x14ac:dyDescent="0.35">
      <c r="A496" t="s">
        <v>3181</v>
      </c>
      <c r="B496">
        <v>2000</v>
      </c>
      <c r="D496" s="59" t="s">
        <v>3162</v>
      </c>
      <c r="F496" s="39">
        <v>104543500</v>
      </c>
      <c r="H496" s="60">
        <v>34400</v>
      </c>
      <c r="I496" t="s">
        <v>3182</v>
      </c>
      <c r="J496">
        <v>80</v>
      </c>
      <c r="K496" s="50" t="s">
        <v>50</v>
      </c>
      <c r="L496" t="s">
        <v>4724</v>
      </c>
      <c r="M496" t="s">
        <v>4725</v>
      </c>
      <c r="N496" s="39" t="s">
        <v>276</v>
      </c>
      <c r="O496" t="str">
        <f>+VLOOKUP(F496,'BD LP'!B:C,2,0)</f>
        <v>104543500-C80</v>
      </c>
      <c r="Q496" t="str">
        <f>+VLOOKUP(F496,'BD LP'!B:K,10,0)</f>
        <v>UN</v>
      </c>
      <c r="R496" t="b">
        <f t="shared" si="16"/>
        <v>1</v>
      </c>
      <c r="S496">
        <f>+VLOOKUP(F496,'[1]BD MES'!$D$2:$K$1048576,8,0)</f>
        <v>80</v>
      </c>
      <c r="T496" t="b">
        <f t="shared" si="15"/>
        <v>1</v>
      </c>
      <c r="V496" t="str">
        <f>+VLOOKUP(F496,MaestraLP3[[#All],[CÓDIGO]:[UMV]],8,0)</f>
        <v>NAPOLITANA RICOTTA ESPINACA 70 G</v>
      </c>
    </row>
    <row r="497" spans="1:22" x14ac:dyDescent="0.35">
      <c r="A497" t="s">
        <v>3181</v>
      </c>
      <c r="B497">
        <v>2000</v>
      </c>
      <c r="D497" s="59" t="s">
        <v>3162</v>
      </c>
      <c r="F497" s="39">
        <v>104529000</v>
      </c>
      <c r="H497" s="60">
        <v>17400</v>
      </c>
      <c r="I497" t="s">
        <v>3182</v>
      </c>
      <c r="J497">
        <v>120</v>
      </c>
      <c r="K497" s="50" t="s">
        <v>50</v>
      </c>
      <c r="L497" t="s">
        <v>4724</v>
      </c>
      <c r="M497" t="s">
        <v>4725</v>
      </c>
      <c r="N497" s="39" t="s">
        <v>276</v>
      </c>
      <c r="O497" t="str">
        <f>+VLOOKUP(F497,'BD LP'!B:C,2,0)</f>
        <v>104529000-Z20</v>
      </c>
      <c r="Q497" t="str">
        <f>+VLOOKUP(F497,'BD LP'!B:K,10,0)</f>
        <v>UN</v>
      </c>
      <c r="R497" t="b">
        <f t="shared" si="16"/>
        <v>1</v>
      </c>
      <c r="S497">
        <f>+VLOOKUP(F497,'[1]BD MES'!$D$2:$K$1048576,8,0)</f>
        <v>120</v>
      </c>
      <c r="T497" t="b">
        <f t="shared" si="15"/>
        <v>1</v>
      </c>
      <c r="V497" t="str">
        <f>+VLOOKUP(F497,MaestraLP3[[#All],[CÓDIGO]:[UMV]],8,0)</f>
        <v>REJILLA DE MEMBRILLO PAGNIFIQUE 48 g</v>
      </c>
    </row>
    <row r="498" spans="1:22" x14ac:dyDescent="0.35">
      <c r="A498" t="s">
        <v>3181</v>
      </c>
      <c r="B498">
        <v>2000</v>
      </c>
      <c r="D498" s="59" t="s">
        <v>3162</v>
      </c>
      <c r="F498" s="39">
        <v>104529030</v>
      </c>
      <c r="H498" s="60">
        <v>29000</v>
      </c>
      <c r="I498" t="s">
        <v>3182</v>
      </c>
      <c r="J498">
        <v>80</v>
      </c>
      <c r="K498" s="50" t="s">
        <v>50</v>
      </c>
      <c r="L498" t="s">
        <v>4724</v>
      </c>
      <c r="M498" t="s">
        <v>4725</v>
      </c>
      <c r="N498" s="39" t="s">
        <v>276</v>
      </c>
      <c r="O498" t="str">
        <f>+VLOOKUP(F498,'BD LP'!B:C,2,0)</f>
        <v>104529030-C80</v>
      </c>
      <c r="Q498" t="str">
        <f>+VLOOKUP(F498,'BD LP'!B:K,10,0)</f>
        <v>UN</v>
      </c>
      <c r="R498" t="b">
        <f t="shared" si="16"/>
        <v>1</v>
      </c>
      <c r="S498">
        <f>+VLOOKUP(F498,'[1]BD MES'!$D$2:$K$1048576,8,0)</f>
        <v>80</v>
      </c>
      <c r="T498" t="b">
        <f t="shared" si="15"/>
        <v>1</v>
      </c>
      <c r="V498" t="str">
        <f>+VLOOKUP(F498,MaestraLP3[[#All],[CÓDIGO]:[UMV]],8,0)</f>
        <v>TOP DE FRAMBUESA 72 g</v>
      </c>
    </row>
    <row r="499" spans="1:22" x14ac:dyDescent="0.35">
      <c r="A499" t="s">
        <v>3181</v>
      </c>
      <c r="B499">
        <v>2000</v>
      </c>
      <c r="D499" s="59" t="s">
        <v>3162</v>
      </c>
      <c r="F499" s="39">
        <v>104529460</v>
      </c>
      <c r="H499" s="60">
        <v>13000</v>
      </c>
      <c r="I499" t="s">
        <v>3182</v>
      </c>
      <c r="J499">
        <v>110</v>
      </c>
      <c r="K499" s="50" t="s">
        <v>50</v>
      </c>
      <c r="L499" t="s">
        <v>4724</v>
      </c>
      <c r="M499" t="s">
        <v>4725</v>
      </c>
      <c r="N499" s="39" t="s">
        <v>276</v>
      </c>
      <c r="O499" t="str">
        <f>+VLOOKUP(F499,'BD LP'!B:C,2,0)</f>
        <v>104529460-Z10</v>
      </c>
      <c r="Q499" t="str">
        <f>+VLOOKUP(F499,'BD LP'!B:K,10,0)</f>
        <v>UN</v>
      </c>
      <c r="R499" t="b">
        <f t="shared" si="16"/>
        <v>1</v>
      </c>
      <c r="S499">
        <f>+VLOOKUP(F499,'[1]BD MES'!$D$2:$K$1048576,8,0)</f>
        <v>110</v>
      </c>
      <c r="T499" t="b">
        <f t="shared" si="15"/>
        <v>1</v>
      </c>
      <c r="V499" t="str">
        <f>+VLOOKUP(F499,MaestraLP3[[#All],[CÓDIGO]:[UMV]],8,0)</f>
        <v>BARQUILLO CON CHOCOLATE POPPIES</v>
      </c>
    </row>
    <row r="500" spans="1:22" x14ac:dyDescent="0.35">
      <c r="A500" t="s">
        <v>3181</v>
      </c>
      <c r="B500">
        <v>2000</v>
      </c>
      <c r="D500" s="59" t="s">
        <v>3162</v>
      </c>
      <c r="F500" s="39">
        <v>105154330</v>
      </c>
      <c r="H500" s="60">
        <v>37000</v>
      </c>
      <c r="I500" t="s">
        <v>3182</v>
      </c>
      <c r="J500">
        <v>1</v>
      </c>
      <c r="K500" s="50" t="s">
        <v>187</v>
      </c>
      <c r="L500" t="s">
        <v>4724</v>
      </c>
      <c r="M500" t="s">
        <v>4725</v>
      </c>
      <c r="N500" s="39" t="s">
        <v>276</v>
      </c>
      <c r="O500" t="str">
        <f>+VLOOKUP(F500,'BD LP'!B:C,2,0)</f>
        <v>105154330-C60</v>
      </c>
      <c r="Q500" t="str">
        <f>+VLOOKUP(F500,'BD LP'!B:K,10,0)</f>
        <v>C60</v>
      </c>
      <c r="R500" t="b">
        <f t="shared" si="16"/>
        <v>1</v>
      </c>
      <c r="S500">
        <f>+VLOOKUP(F500,'[1]BD MES'!$D$2:$K$1048576,8,0)</f>
        <v>1</v>
      </c>
      <c r="T500" t="b">
        <f t="shared" si="15"/>
        <v>1</v>
      </c>
      <c r="V500" t="str">
        <f>+VLOOKUP(F500,MaestraLP3[[#All],[CÓDIGO]:[UMV]],8,0)</f>
        <v>BROWNIE POPPIES 60 g</v>
      </c>
    </row>
    <row r="501" spans="1:22" x14ac:dyDescent="0.35">
      <c r="A501" t="s">
        <v>3181</v>
      </c>
      <c r="B501">
        <v>2000</v>
      </c>
      <c r="D501" s="59" t="s">
        <v>3162</v>
      </c>
      <c r="F501" s="39">
        <v>104537580</v>
      </c>
      <c r="H501" s="60">
        <v>23500</v>
      </c>
      <c r="I501" t="s">
        <v>3182</v>
      </c>
      <c r="J501">
        <v>32</v>
      </c>
      <c r="K501" s="50" t="s">
        <v>50</v>
      </c>
      <c r="L501" t="s">
        <v>4724</v>
      </c>
      <c r="M501" t="s">
        <v>4725</v>
      </c>
      <c r="N501" s="39" t="s">
        <v>276</v>
      </c>
      <c r="O501" t="str">
        <f>+VLOOKUP(F501,'BD LP'!B:C,2,0)</f>
        <v>104537580-C32</v>
      </c>
      <c r="Q501" t="str">
        <f>+VLOOKUP(F501,'BD LP'!B:K,10,0)</f>
        <v>UN</v>
      </c>
      <c r="R501" t="b">
        <f t="shared" si="16"/>
        <v>1</v>
      </c>
      <c r="S501">
        <f>+VLOOKUP(F501,'[1]BD MES'!$D$2:$K$1048576,8,0)</f>
        <v>32</v>
      </c>
      <c r="T501" t="b">
        <f t="shared" si="15"/>
        <v>1</v>
      </c>
      <c r="V501" t="str">
        <f>+VLOOKUP(F501,MaestraLP3[[#All],[CÓDIGO]:[UMV]],8,0)</f>
        <v>CHOC CHIP COOKIE POPPIES</v>
      </c>
    </row>
    <row r="502" spans="1:22" x14ac:dyDescent="0.35">
      <c r="A502" t="s">
        <v>3181</v>
      </c>
      <c r="B502">
        <v>2000</v>
      </c>
      <c r="D502" s="59" t="s">
        <v>3162</v>
      </c>
      <c r="F502" s="39">
        <v>104529530</v>
      </c>
      <c r="H502" s="60">
        <v>29100</v>
      </c>
      <c r="I502" t="s">
        <v>3182</v>
      </c>
      <c r="J502">
        <v>48</v>
      </c>
      <c r="K502" s="50" t="s">
        <v>50</v>
      </c>
      <c r="L502" t="s">
        <v>4724</v>
      </c>
      <c r="M502" t="s">
        <v>4725</v>
      </c>
      <c r="N502" s="39" t="s">
        <v>276</v>
      </c>
      <c r="O502" t="str">
        <f>+VLOOKUP(F502,'BD LP'!B:C,2,0)</f>
        <v>104529530-C48</v>
      </c>
      <c r="Q502" t="str">
        <f>+VLOOKUP(F502,'BD LP'!B:K,10,0)</f>
        <v>UN</v>
      </c>
      <c r="R502" t="b">
        <f t="shared" si="16"/>
        <v>1</v>
      </c>
      <c r="S502">
        <f>+VLOOKUP(F502,'[1]BD MES'!$D$2:$K$1048576,8,0)</f>
        <v>48</v>
      </c>
      <c r="T502" t="b">
        <f t="shared" si="15"/>
        <v>1</v>
      </c>
      <c r="V502" t="str">
        <f>+VLOOKUP(F502,MaestraLP3[[#All],[CÓDIGO]:[UMV]],8,0)</f>
        <v>COCADA CON CHOCOLATE POPPIES 70 g</v>
      </c>
    </row>
    <row r="503" spans="1:22" x14ac:dyDescent="0.35">
      <c r="A503" t="s">
        <v>3181</v>
      </c>
      <c r="B503">
        <v>2000</v>
      </c>
      <c r="D503" s="59" t="s">
        <v>3162</v>
      </c>
      <c r="F503" s="39">
        <v>104537590</v>
      </c>
      <c r="H503" s="60">
        <v>23500</v>
      </c>
      <c r="I503" t="s">
        <v>3182</v>
      </c>
      <c r="J503">
        <v>32</v>
      </c>
      <c r="K503" s="50" t="s">
        <v>50</v>
      </c>
      <c r="L503" t="s">
        <v>4724</v>
      </c>
      <c r="M503" t="s">
        <v>4725</v>
      </c>
      <c r="N503" s="39" t="s">
        <v>276</v>
      </c>
      <c r="O503" t="str">
        <f>+VLOOKUP(F503,'BD LP'!B:C,2,0)</f>
        <v>104537590-C32</v>
      </c>
      <c r="Q503" t="str">
        <f>+VLOOKUP(F503,'BD LP'!B:K,10,0)</f>
        <v>UN</v>
      </c>
      <c r="R503" t="b">
        <f t="shared" si="16"/>
        <v>1</v>
      </c>
      <c r="S503">
        <f>+VLOOKUP(F503,'[1]BD MES'!$D$2:$K$1048576,8,0)</f>
        <v>32</v>
      </c>
      <c r="T503" t="b">
        <f t="shared" si="15"/>
        <v>1</v>
      </c>
      <c r="V503" t="str">
        <f>+VLOOKUP(F503,MaestraLP3[[#All],[CÓDIGO]:[UMV]],8,0)</f>
        <v>CRANBERRY COOKIE POPPIES</v>
      </c>
    </row>
    <row r="504" spans="1:22" x14ac:dyDescent="0.35">
      <c r="A504" t="s">
        <v>3181</v>
      </c>
      <c r="B504">
        <v>2000</v>
      </c>
      <c r="D504" s="59" t="s">
        <v>3162</v>
      </c>
      <c r="F504" s="39">
        <v>105154020</v>
      </c>
      <c r="H504" s="60">
        <v>16600</v>
      </c>
      <c r="I504" t="s">
        <v>3182</v>
      </c>
      <c r="J504">
        <v>1</v>
      </c>
      <c r="K504" s="50" t="s">
        <v>163</v>
      </c>
      <c r="L504" t="s">
        <v>4724</v>
      </c>
      <c r="M504" t="s">
        <v>4725</v>
      </c>
      <c r="N504" s="39" t="s">
        <v>276</v>
      </c>
      <c r="O504" t="str">
        <f>+VLOOKUP(F504,'BD LP'!B:C,2,0)</f>
        <v>105154020-C48</v>
      </c>
      <c r="Q504" t="str">
        <f>+VLOOKUP(F504,'BD LP'!B:K,10,0)</f>
        <v>C48</v>
      </c>
      <c r="R504" t="b">
        <f t="shared" si="16"/>
        <v>1</v>
      </c>
      <c r="S504">
        <f>+VLOOKUP(F504,'[1]BD MES'!$D$2:$K$1048576,8,0)</f>
        <v>1</v>
      </c>
      <c r="T504" t="b">
        <f t="shared" si="15"/>
        <v>1</v>
      </c>
      <c r="V504" t="str">
        <f>+VLOOKUP(F504,MaestraLP3[[#All],[CÓDIGO]:[UMV]],8,0)</f>
        <v>DONUT AZUCAR POPPIES 49 g</v>
      </c>
    </row>
    <row r="505" spans="1:22" x14ac:dyDescent="0.35">
      <c r="A505" t="s">
        <v>3181</v>
      </c>
      <c r="B505">
        <v>2000</v>
      </c>
      <c r="D505" s="59" t="s">
        <v>3162</v>
      </c>
      <c r="F505" s="39">
        <v>104543930</v>
      </c>
      <c r="H505" s="60">
        <v>19000</v>
      </c>
      <c r="I505" t="s">
        <v>3182</v>
      </c>
      <c r="J505">
        <v>48</v>
      </c>
      <c r="K505" s="50" t="s">
        <v>50</v>
      </c>
      <c r="L505" t="s">
        <v>4724</v>
      </c>
      <c r="M505" t="s">
        <v>4725</v>
      </c>
      <c r="N505" s="39" t="s">
        <v>276</v>
      </c>
      <c r="O505" t="str">
        <f>+VLOOKUP(F505,'BD LP'!B:C,2,0)</f>
        <v>104543930-C48</v>
      </c>
      <c r="Q505" t="str">
        <f>+VLOOKUP(F505,'BD LP'!B:K,10,0)</f>
        <v>UN</v>
      </c>
      <c r="R505" t="b">
        <f t="shared" si="16"/>
        <v>1</v>
      </c>
      <c r="S505">
        <f>+VLOOKUP(F505,'[1]BD MES'!$D$2:$K$1048576,8,0)</f>
        <v>48</v>
      </c>
      <c r="T505" t="b">
        <f t="shared" si="15"/>
        <v>1</v>
      </c>
      <c r="V505" t="str">
        <f>+VLOOKUP(F505,MaestraLP3[[#All],[CÓDIGO]:[UMV]],8,0)</f>
        <v>DONUT CHOCO PEPITAS 55 G</v>
      </c>
    </row>
    <row r="506" spans="1:22" x14ac:dyDescent="0.35">
      <c r="A506" t="s">
        <v>3181</v>
      </c>
      <c r="B506">
        <v>2000</v>
      </c>
      <c r="D506" s="59" t="s">
        <v>3162</v>
      </c>
      <c r="F506" s="39">
        <v>104543880</v>
      </c>
      <c r="H506" s="60">
        <v>29100</v>
      </c>
      <c r="I506" t="s">
        <v>3182</v>
      </c>
      <c r="J506">
        <v>48</v>
      </c>
      <c r="K506" s="50" t="s">
        <v>50</v>
      </c>
      <c r="L506" t="s">
        <v>4724</v>
      </c>
      <c r="M506" t="s">
        <v>4725</v>
      </c>
      <c r="N506" s="39" t="s">
        <v>276</v>
      </c>
      <c r="O506" t="str">
        <f>+VLOOKUP(F506,'BD LP'!B:C,2,0)</f>
        <v>104543880-C48</v>
      </c>
      <c r="Q506" t="str">
        <f>+VLOOKUP(F506,'BD LP'!B:K,10,0)</f>
        <v>UN</v>
      </c>
      <c r="R506" t="b">
        <f t="shared" si="16"/>
        <v>1</v>
      </c>
      <c r="S506">
        <f>+VLOOKUP(F506,'[1]BD MES'!$D$2:$K$1048576,8,0)</f>
        <v>48</v>
      </c>
      <c r="T506" t="b">
        <f t="shared" si="15"/>
        <v>1</v>
      </c>
      <c r="V506" t="str">
        <f>+VLOOKUP(F506,MaestraLP3[[#All],[CÓDIGO]:[UMV]],8,0)</f>
        <v>DONUT RELLENA CARAMELO 68 G</v>
      </c>
    </row>
    <row r="507" spans="1:22" x14ac:dyDescent="0.35">
      <c r="A507" t="s">
        <v>3181</v>
      </c>
      <c r="B507">
        <v>2000</v>
      </c>
      <c r="D507" s="59" t="s">
        <v>3162</v>
      </c>
      <c r="F507" s="39">
        <v>104254150</v>
      </c>
      <c r="H507" s="60">
        <v>29900</v>
      </c>
      <c r="I507" t="s">
        <v>3182</v>
      </c>
      <c r="J507">
        <v>1</v>
      </c>
      <c r="K507" s="50" t="s">
        <v>163</v>
      </c>
      <c r="L507" t="s">
        <v>4724</v>
      </c>
      <c r="M507" t="s">
        <v>4725</v>
      </c>
      <c r="N507" s="39" t="s">
        <v>276</v>
      </c>
      <c r="O507" t="str">
        <f>+VLOOKUP(F507,'BD LP'!B:C,2,0)</f>
        <v>104254150-C48</v>
      </c>
      <c r="Q507" t="str">
        <f>+VLOOKUP(F507,'BD LP'!B:K,10,0)</f>
        <v>C48</v>
      </c>
      <c r="R507" t="b">
        <f t="shared" si="16"/>
        <v>1</v>
      </c>
      <c r="S507">
        <f>+VLOOKUP(F507,'[1]BD MES'!$D$2:$K$1048576,8,0)</f>
        <v>1</v>
      </c>
      <c r="T507" t="b">
        <f t="shared" si="15"/>
        <v>1</v>
      </c>
      <c r="V507" t="str">
        <f>+VLOOKUP(F507,MaestraLP3[[#All],[CÓDIGO]:[UMV]],8,0)</f>
        <v>DONUT RELLENA CHOCOLATE AVELLANA  68 g</v>
      </c>
    </row>
    <row r="508" spans="1:22" x14ac:dyDescent="0.35">
      <c r="A508" t="s">
        <v>3181</v>
      </c>
      <c r="B508">
        <v>2000</v>
      </c>
      <c r="D508" s="59" t="s">
        <v>3162</v>
      </c>
      <c r="F508" s="39">
        <v>104527850</v>
      </c>
      <c r="H508" s="60">
        <v>29100</v>
      </c>
      <c r="I508" t="s">
        <v>3182</v>
      </c>
      <c r="J508">
        <v>48</v>
      </c>
      <c r="K508" s="50" t="s">
        <v>50</v>
      </c>
      <c r="L508" t="s">
        <v>4724</v>
      </c>
      <c r="M508" t="s">
        <v>4725</v>
      </c>
      <c r="N508" s="39" t="s">
        <v>276</v>
      </c>
      <c r="O508" t="str">
        <f>+VLOOKUP(F508,'BD LP'!B:C,2,0)</f>
        <v>104527850-C48</v>
      </c>
      <c r="Q508" t="str">
        <f>+VLOOKUP(F508,'BD LP'!B:K,10,0)</f>
        <v>UN</v>
      </c>
      <c r="R508" t="b">
        <f t="shared" si="16"/>
        <v>1</v>
      </c>
      <c r="S508">
        <f>+VLOOKUP(F508,'[1]BD MES'!$D$2:$K$1048576,8,0)</f>
        <v>48</v>
      </c>
      <c r="T508" t="b">
        <f t="shared" si="15"/>
        <v>1</v>
      </c>
      <c r="V508" t="str">
        <f>+VLOOKUP(F508,MaestraLP3[[#All],[CÓDIGO]:[UMV]],8,0)</f>
        <v>DONUT RELLENA COOKIES &amp; CREAM  68 g</v>
      </c>
    </row>
    <row r="509" spans="1:22" x14ac:dyDescent="0.35">
      <c r="A509" t="s">
        <v>3181</v>
      </c>
      <c r="B509">
        <v>2000</v>
      </c>
      <c r="D509" s="59" t="s">
        <v>3162</v>
      </c>
      <c r="F509" s="39">
        <v>104518710</v>
      </c>
      <c r="H509" s="60">
        <v>26600</v>
      </c>
      <c r="I509" t="s">
        <v>3182</v>
      </c>
      <c r="J509">
        <v>48</v>
      </c>
      <c r="K509" s="50" t="s">
        <v>50</v>
      </c>
      <c r="L509" t="s">
        <v>4724</v>
      </c>
      <c r="M509" t="s">
        <v>4725</v>
      </c>
      <c r="N509" s="39" t="s">
        <v>276</v>
      </c>
      <c r="O509" t="str">
        <f>+VLOOKUP(F509,'BD LP'!B:C,2,0)</f>
        <v>104518710-C48</v>
      </c>
      <c r="Q509" t="str">
        <f>+VLOOKUP(F509,'BD LP'!B:K,10,0)</f>
        <v>UN</v>
      </c>
      <c r="R509" t="b">
        <f t="shared" si="16"/>
        <v>1</v>
      </c>
      <c r="S509">
        <f>+VLOOKUP(F509,'[1]BD MES'!$D$2:$K$1048576,8,0)</f>
        <v>48</v>
      </c>
      <c r="T509" t="b">
        <f t="shared" si="15"/>
        <v>1</v>
      </c>
      <c r="V509" t="str">
        <f>+VLOOKUP(F509,MaestraLP3[[#All],[CÓDIGO]:[UMV]],8,0)</f>
        <v>DONUT RELLENA CREMA POPPIES 68 g</v>
      </c>
    </row>
    <row r="510" spans="1:22" x14ac:dyDescent="0.35">
      <c r="A510" t="s">
        <v>3181</v>
      </c>
      <c r="B510">
        <v>2000</v>
      </c>
      <c r="D510" s="59" t="s">
        <v>3162</v>
      </c>
      <c r="F510" s="39">
        <v>104521710</v>
      </c>
      <c r="H510" s="60">
        <v>29900</v>
      </c>
      <c r="I510" t="s">
        <v>3182</v>
      </c>
      <c r="J510">
        <v>48</v>
      </c>
      <c r="K510" s="50" t="s">
        <v>50</v>
      </c>
      <c r="L510" t="s">
        <v>4724</v>
      </c>
      <c r="M510" t="s">
        <v>4725</v>
      </c>
      <c r="N510" s="39" t="s">
        <v>276</v>
      </c>
      <c r="O510" t="str">
        <f>+VLOOKUP(F510,'BD LP'!B:C,2,0)</f>
        <v>104521710-C48</v>
      </c>
      <c r="Q510" t="str">
        <f>+VLOOKUP(F510,'BD LP'!B:K,10,0)</f>
        <v>UN</v>
      </c>
      <c r="R510" t="b">
        <f t="shared" si="16"/>
        <v>1</v>
      </c>
      <c r="S510">
        <f>+VLOOKUP(F510,'[1]BD MES'!$D$2:$K$1048576,8,0)</f>
        <v>48</v>
      </c>
      <c r="T510" t="b">
        <f t="shared" si="15"/>
        <v>1</v>
      </c>
      <c r="V510" t="str">
        <f>+VLOOKUP(F510,MaestraLP3[[#All],[CÓDIGO]:[UMV]],8,0)</f>
        <v>DONUT RELLENA DULCE LECHE POPPIES 66 g</v>
      </c>
    </row>
    <row r="511" spans="1:22" x14ac:dyDescent="0.35">
      <c r="A511" t="s">
        <v>3181</v>
      </c>
      <c r="B511">
        <v>2000</v>
      </c>
      <c r="D511" s="59" t="s">
        <v>3162</v>
      </c>
      <c r="F511" s="39">
        <v>105154770</v>
      </c>
      <c r="H511" s="60">
        <v>26700</v>
      </c>
      <c r="I511" t="s">
        <v>3182</v>
      </c>
      <c r="J511">
        <v>48</v>
      </c>
      <c r="K511" s="50" t="s">
        <v>50</v>
      </c>
      <c r="L511" t="s">
        <v>4724</v>
      </c>
      <c r="M511" t="s">
        <v>4725</v>
      </c>
      <c r="N511" s="39" t="s">
        <v>276</v>
      </c>
      <c r="O511" t="str">
        <f>+VLOOKUP(F511,'BD LP'!B:C,2,0)</f>
        <v>105154770-C48</v>
      </c>
      <c r="Q511" t="str">
        <f>+VLOOKUP(F511,'BD LP'!B:K,10,0)</f>
        <v>UN</v>
      </c>
      <c r="R511" t="b">
        <f t="shared" si="16"/>
        <v>1</v>
      </c>
      <c r="S511">
        <f>+VLOOKUP(F511,'[1]BD MES'!$D$2:$K$1048576,8,0)</f>
        <v>48</v>
      </c>
      <c r="T511" t="b">
        <f t="shared" si="15"/>
        <v>1</v>
      </c>
      <c r="V511" t="str">
        <f>+VLOOKUP(F511,MaestraLP3[[#All],[CÓDIGO]:[UMV]],8,0)</f>
        <v>DONUT RELLENA FRAMBUESA POPPIES 68 G</v>
      </c>
    </row>
    <row r="512" spans="1:22" x14ac:dyDescent="0.35">
      <c r="A512" t="s">
        <v>3181</v>
      </c>
      <c r="B512">
        <v>2000</v>
      </c>
      <c r="D512" s="59" t="s">
        <v>3162</v>
      </c>
      <c r="F512" s="39">
        <v>104543890</v>
      </c>
      <c r="H512" s="60">
        <v>27900</v>
      </c>
      <c r="I512" t="s">
        <v>3182</v>
      </c>
      <c r="J512">
        <v>48</v>
      </c>
      <c r="K512" s="50" t="s">
        <v>50</v>
      </c>
      <c r="L512" t="s">
        <v>4724</v>
      </c>
      <c r="M512" t="s">
        <v>4725</v>
      </c>
      <c r="N512" s="39" t="s">
        <v>276</v>
      </c>
      <c r="O512" t="str">
        <f>+VLOOKUP(F512,'BD LP'!B:C,2,0)</f>
        <v>104543890-C48</v>
      </c>
      <c r="Q512" t="str">
        <f>+VLOOKUP(F512,'BD LP'!B:K,10,0)</f>
        <v>UN</v>
      </c>
      <c r="R512" t="b">
        <f t="shared" si="16"/>
        <v>1</v>
      </c>
      <c r="S512">
        <f>+VLOOKUP(F512,'[1]BD MES'!$D$2:$K$1048576,8,0)</f>
        <v>48</v>
      </c>
      <c r="T512" t="b">
        <f t="shared" si="15"/>
        <v>1</v>
      </c>
      <c r="V512" t="str">
        <f>+VLOOKUP(F512,MaestraLP3[[#All],[CÓDIGO]:[UMV]],8,0)</f>
        <v>DONUT RELLENA FRUTOS DEL BOSQUE 68 G</v>
      </c>
    </row>
    <row r="513" spans="1:22" x14ac:dyDescent="0.35">
      <c r="A513" t="s">
        <v>3181</v>
      </c>
      <c r="B513">
        <v>2000</v>
      </c>
      <c r="D513" s="59" t="s">
        <v>3162</v>
      </c>
      <c r="F513" s="39">
        <v>104543920</v>
      </c>
      <c r="H513" s="60">
        <v>19000</v>
      </c>
      <c r="I513" t="s">
        <v>3182</v>
      </c>
      <c r="J513">
        <v>48</v>
      </c>
      <c r="K513" s="50" t="s">
        <v>50</v>
      </c>
      <c r="L513" t="s">
        <v>4724</v>
      </c>
      <c r="M513" t="s">
        <v>4725</v>
      </c>
      <c r="N513" s="39" t="s">
        <v>276</v>
      </c>
      <c r="O513" t="str">
        <f>+VLOOKUP(F513,'BD LP'!B:C,2,0)</f>
        <v>104543920-C48</v>
      </c>
      <c r="Q513" t="str">
        <f>+VLOOKUP(F513,'BD LP'!B:K,10,0)</f>
        <v>UN</v>
      </c>
      <c r="R513" t="b">
        <f t="shared" si="16"/>
        <v>1</v>
      </c>
      <c r="S513">
        <f>+VLOOKUP(F513,'[1]BD MES'!$D$2:$K$1048576,8,0)</f>
        <v>48</v>
      </c>
      <c r="T513" t="b">
        <f t="shared" ref="T513:T576" si="17">+S513=J513</f>
        <v>1</v>
      </c>
      <c r="V513" t="str">
        <f>+VLOOKUP(F513,MaestraLP3[[#All],[CÓDIGO]:[UMV]],8,0)</f>
        <v>DONUT ROSA MOSTACILLA 55 G</v>
      </c>
    </row>
    <row r="514" spans="1:22" x14ac:dyDescent="0.35">
      <c r="A514" t="s">
        <v>3181</v>
      </c>
      <c r="B514">
        <v>2000</v>
      </c>
      <c r="D514" s="59" t="s">
        <v>3162</v>
      </c>
      <c r="F514" s="39">
        <v>104539390</v>
      </c>
      <c r="H514" s="60">
        <v>35700</v>
      </c>
      <c r="I514" t="s">
        <v>3182</v>
      </c>
      <c r="J514">
        <v>9</v>
      </c>
      <c r="K514" s="50" t="s">
        <v>50</v>
      </c>
      <c r="L514" t="s">
        <v>4724</v>
      </c>
      <c r="M514" t="s">
        <v>4725</v>
      </c>
      <c r="N514" s="39" t="s">
        <v>276</v>
      </c>
      <c r="O514" t="str">
        <f>+VLOOKUP(F514,'BD LP'!B:C,2,0)</f>
        <v>104539390-C09</v>
      </c>
      <c r="Q514" t="str">
        <f>+VLOOKUP(F514,'BD LP'!B:K,10,0)</f>
        <v>UN</v>
      </c>
      <c r="R514" t="b">
        <f t="shared" si="16"/>
        <v>1</v>
      </c>
      <c r="S514">
        <f>+VLOOKUP(F514,'[1]BD MES'!$D$2:$K$1048576,8,0)</f>
        <v>9</v>
      </c>
      <c r="T514" t="b">
        <f t="shared" si="17"/>
        <v>1</v>
      </c>
      <c r="V514" t="str">
        <f>+VLOOKUP(F514,MaestraLP3[[#All],[CÓDIGO]:[UMV]],8,0)</f>
        <v>MACARONS CORAZÓN POPPIES 11 G</v>
      </c>
    </row>
    <row r="515" spans="1:22" x14ac:dyDescent="0.35">
      <c r="A515" t="s">
        <v>3181</v>
      </c>
      <c r="B515">
        <v>2000</v>
      </c>
      <c r="D515" s="59" t="s">
        <v>3162</v>
      </c>
      <c r="F515" s="39">
        <v>104523150</v>
      </c>
      <c r="H515" s="60">
        <v>35700</v>
      </c>
      <c r="I515" t="s">
        <v>3182</v>
      </c>
      <c r="J515">
        <v>72</v>
      </c>
      <c r="K515" s="50" t="s">
        <v>50</v>
      </c>
      <c r="L515" t="s">
        <v>4724</v>
      </c>
      <c r="M515" t="s">
        <v>4725</v>
      </c>
      <c r="N515" s="39" t="s">
        <v>276</v>
      </c>
      <c r="O515" t="str">
        <f>+VLOOKUP(F515,'BD LP'!B:C,2,0)</f>
        <v>104523150-C72</v>
      </c>
      <c r="Q515" t="str">
        <f>+VLOOKUP(F515,'BD LP'!B:K,10,0)</f>
        <v>UN</v>
      </c>
      <c r="R515" t="b">
        <f t="shared" si="16"/>
        <v>1</v>
      </c>
      <c r="S515">
        <f>+VLOOKUP(F515,'[1]BD MES'!$D$2:$K$1048576,8,0)</f>
        <v>72</v>
      </c>
      <c r="T515" t="b">
        <f t="shared" si="17"/>
        <v>1</v>
      </c>
      <c r="V515" t="str">
        <f>+VLOOKUP(F515,MaestraLP3[[#All],[CÓDIGO]:[UMV]],8,0)</f>
        <v>MACARONS POPPIES 11 g</v>
      </c>
    </row>
    <row r="516" spans="1:22" x14ac:dyDescent="0.35">
      <c r="A516" t="s">
        <v>3181</v>
      </c>
      <c r="B516">
        <v>2000</v>
      </c>
      <c r="D516" s="59" t="s">
        <v>3162</v>
      </c>
      <c r="F516" s="39">
        <v>104532430</v>
      </c>
      <c r="H516" s="60">
        <v>31000</v>
      </c>
      <c r="I516" t="s">
        <v>3182</v>
      </c>
      <c r="J516">
        <v>1</v>
      </c>
      <c r="K516" s="50" t="s">
        <v>486</v>
      </c>
      <c r="L516" t="s">
        <v>4724</v>
      </c>
      <c r="M516" t="s">
        <v>4725</v>
      </c>
      <c r="N516" s="39" t="s">
        <v>276</v>
      </c>
      <c r="O516" t="str">
        <f>+VLOOKUP(F516,'BD LP'!B:C,2,0)</f>
        <v>104532430-C90</v>
      </c>
      <c r="Q516" t="str">
        <f>+VLOOKUP(F516,'BD LP'!B:K,10,0)</f>
        <v>C90</v>
      </c>
      <c r="R516" t="b">
        <f t="shared" ref="R516:R579" si="18">+Q516=K516</f>
        <v>1</v>
      </c>
      <c r="S516">
        <f>+VLOOKUP(F516,'[1]BD MES'!$D$2:$K$1048576,8,0)</f>
        <v>1</v>
      </c>
      <c r="T516" t="b">
        <f t="shared" si="17"/>
        <v>1</v>
      </c>
      <c r="V516" t="str">
        <f>+VLOOKUP(F516,MaestraLP3[[#All],[CÓDIGO]:[UMV]],8,0)</f>
        <v>MEDIALUNA HORNEADA CONGELADA 40 gr</v>
      </c>
    </row>
    <row r="517" spans="1:22" x14ac:dyDescent="0.35">
      <c r="A517" t="s">
        <v>3181</v>
      </c>
      <c r="B517">
        <v>2000</v>
      </c>
      <c r="D517" s="59" t="s">
        <v>3162</v>
      </c>
      <c r="F517" s="39">
        <v>104546950</v>
      </c>
      <c r="H517" s="60">
        <v>7900</v>
      </c>
      <c r="I517" t="s">
        <v>3182</v>
      </c>
      <c r="J517">
        <v>1</v>
      </c>
      <c r="K517" s="50" t="s">
        <v>248</v>
      </c>
      <c r="L517" t="s">
        <v>4724</v>
      </c>
      <c r="M517" t="s">
        <v>4725</v>
      </c>
      <c r="N517" s="39" t="s">
        <v>276</v>
      </c>
      <c r="O517" t="str">
        <f>+VLOOKUP(F517,'BD LP'!B:C,2,0)</f>
        <v>104546950-CJ</v>
      </c>
      <c r="Q517" t="str">
        <f>+VLOOKUP(F517,'BD LP'!B:K,10,0)</f>
        <v>CJ</v>
      </c>
      <c r="R517" t="b">
        <f t="shared" si="18"/>
        <v>1</v>
      </c>
      <c r="S517">
        <f>+VLOOKUP(F517,'[1]BD MES'!$D$2:$K$1048576,8,0)</f>
        <v>1</v>
      </c>
      <c r="T517" t="b">
        <f t="shared" si="17"/>
        <v>1</v>
      </c>
      <c r="V517" t="str">
        <f>+VLOOKUP(F517,MaestraLP3[[#All],[CÓDIGO]:[UMV]],8,0)</f>
        <v>MINI COCADA CON CHOCOLATE 1 KG</v>
      </c>
    </row>
    <row r="518" spans="1:22" x14ac:dyDescent="0.35">
      <c r="A518" t="s">
        <v>3181</v>
      </c>
      <c r="B518">
        <v>2000</v>
      </c>
      <c r="D518" s="59" t="s">
        <v>3162</v>
      </c>
      <c r="F518" s="39">
        <v>105154030</v>
      </c>
      <c r="H518" s="60">
        <v>20200</v>
      </c>
      <c r="I518" t="s">
        <v>3182</v>
      </c>
      <c r="J518">
        <v>1</v>
      </c>
      <c r="K518" s="50" t="s">
        <v>488</v>
      </c>
      <c r="L518" t="s">
        <v>4724</v>
      </c>
      <c r="M518" t="s">
        <v>4725</v>
      </c>
      <c r="N518" s="39" t="s">
        <v>276</v>
      </c>
      <c r="O518" t="str">
        <f>+VLOOKUP(F518,'BD LP'!B:C,2,0)</f>
        <v>105154030-C80</v>
      </c>
      <c r="Q518" t="str">
        <f>+VLOOKUP(F518,'BD LP'!B:K,10,0)</f>
        <v>C80</v>
      </c>
      <c r="R518" t="b">
        <f t="shared" si="18"/>
        <v>1</v>
      </c>
      <c r="S518">
        <f>+VLOOKUP(F518,'[1]BD MES'!$D$2:$K$1048576,8,0)</f>
        <v>1</v>
      </c>
      <c r="T518" t="b">
        <f t="shared" si="17"/>
        <v>1</v>
      </c>
      <c r="V518" t="str">
        <f>+VLOOKUP(F518,MaestraLP3[[#All],[CÓDIGO]:[UMV]],8,0)</f>
        <v>MINI DONUT AZUCAR POPPIES 24 g</v>
      </c>
    </row>
    <row r="519" spans="1:22" x14ac:dyDescent="0.35">
      <c r="A519" t="s">
        <v>3181</v>
      </c>
      <c r="B519">
        <v>2000</v>
      </c>
      <c r="D519" s="59" t="s">
        <v>3162</v>
      </c>
      <c r="F519" s="39">
        <v>105154040</v>
      </c>
      <c r="H519" s="60">
        <v>26500</v>
      </c>
      <c r="I519" t="s">
        <v>3182</v>
      </c>
      <c r="J519">
        <v>1</v>
      </c>
      <c r="K519" s="50" t="s">
        <v>488</v>
      </c>
      <c r="L519" t="s">
        <v>4724</v>
      </c>
      <c r="M519" t="s">
        <v>4725</v>
      </c>
      <c r="N519" s="39" t="s">
        <v>276</v>
      </c>
      <c r="O519" t="str">
        <f>+VLOOKUP(F519,'BD LP'!B:C,2,0)</f>
        <v>105154040-C80</v>
      </c>
      <c r="Q519" t="str">
        <f>+VLOOKUP(F519,'BD LP'!B:K,10,0)</f>
        <v>C80</v>
      </c>
      <c r="R519" t="b">
        <f t="shared" si="18"/>
        <v>1</v>
      </c>
      <c r="S519">
        <f>+VLOOKUP(F519,'[1]BD MES'!$D$2:$K$1048576,8,0)</f>
        <v>1</v>
      </c>
      <c r="T519" t="b">
        <f t="shared" si="17"/>
        <v>1</v>
      </c>
      <c r="V519" t="str">
        <f>+VLOOKUP(F519,MaestraLP3[[#All],[CÓDIGO]:[UMV]],8,0)</f>
        <v>MINI DONUT CHOCO PEPITAS POPPIES 31 g</v>
      </c>
    </row>
    <row r="520" spans="1:22" x14ac:dyDescent="0.35">
      <c r="A520" t="s">
        <v>3181</v>
      </c>
      <c r="B520">
        <v>2000</v>
      </c>
      <c r="D520" s="59" t="s">
        <v>3162</v>
      </c>
      <c r="F520" s="39">
        <v>104521100</v>
      </c>
      <c r="H520" s="60">
        <v>21500</v>
      </c>
      <c r="I520" t="s">
        <v>3182</v>
      </c>
      <c r="J520">
        <v>80</v>
      </c>
      <c r="K520" s="50" t="s">
        <v>50</v>
      </c>
      <c r="L520" t="s">
        <v>4724</v>
      </c>
      <c r="M520" t="s">
        <v>4725</v>
      </c>
      <c r="N520" s="39" t="s">
        <v>276</v>
      </c>
      <c r="O520" t="str">
        <f>+VLOOKUP(F520,'BD LP'!B:C,2,0)</f>
        <v>104521100-C80</v>
      </c>
      <c r="Q520" t="str">
        <f>+VLOOKUP(F520,'BD LP'!B:K,10,0)</f>
        <v>UN</v>
      </c>
      <c r="R520" t="b">
        <f t="shared" si="18"/>
        <v>1</v>
      </c>
      <c r="S520">
        <f>+VLOOKUP(F520,'[1]BD MES'!$D$2:$K$1048576,8,0)</f>
        <v>80</v>
      </c>
      <c r="T520" t="b">
        <f t="shared" si="17"/>
        <v>1</v>
      </c>
      <c r="V520" t="str">
        <f>+VLOOKUP(F520,MaestraLP3[[#All],[CÓDIGO]:[UMV]],8,0)</f>
        <v>MINI DONUT MOSTACILLA POPPIES 31 g</v>
      </c>
    </row>
    <row r="521" spans="1:22" x14ac:dyDescent="0.35">
      <c r="A521" t="s">
        <v>3181</v>
      </c>
      <c r="B521">
        <v>2000</v>
      </c>
      <c r="D521" s="59" t="s">
        <v>3162</v>
      </c>
      <c r="F521" s="39">
        <v>104545340</v>
      </c>
      <c r="H521" s="60">
        <v>21600</v>
      </c>
      <c r="I521" t="s">
        <v>3182</v>
      </c>
      <c r="J521">
        <v>1</v>
      </c>
      <c r="K521" s="50" t="s">
        <v>248</v>
      </c>
      <c r="L521" t="s">
        <v>4724</v>
      </c>
      <c r="M521" t="s">
        <v>4725</v>
      </c>
      <c r="N521" s="39" t="s">
        <v>276</v>
      </c>
      <c r="O521" t="str">
        <f>+VLOOKUP(F521,'BD LP'!B:C,2,0)</f>
        <v>104545340-CJ</v>
      </c>
      <c r="Q521" t="str">
        <f>+VLOOKUP(F521,'BD LP'!B:K,10,0)</f>
        <v>CJ</v>
      </c>
      <c r="R521" t="b">
        <f t="shared" si="18"/>
        <v>1</v>
      </c>
      <c r="S521">
        <f>+VLOOKUP(F521,'[1]BD MES'!$D$2:$K$1048576,8,0)</f>
        <v>1</v>
      </c>
      <c r="T521" t="b">
        <f t="shared" si="17"/>
        <v>1</v>
      </c>
      <c r="V521" t="str">
        <f>+VLOOKUP(F521,MaestraLP3[[#All],[CÓDIGO]:[UMV]],8,0)</f>
        <v>MINI PALMERA DE AZUCAR 1,8 KG</v>
      </c>
    </row>
    <row r="522" spans="1:22" x14ac:dyDescent="0.35">
      <c r="A522" t="s">
        <v>3181</v>
      </c>
      <c r="B522">
        <v>2000</v>
      </c>
      <c r="D522" s="59" t="s">
        <v>3162</v>
      </c>
      <c r="F522" s="39">
        <v>104523160</v>
      </c>
      <c r="H522" s="60">
        <v>22500</v>
      </c>
      <c r="I522" t="s">
        <v>3182</v>
      </c>
      <c r="J522">
        <v>36</v>
      </c>
      <c r="K522" s="50" t="s">
        <v>50</v>
      </c>
      <c r="L522" t="s">
        <v>4724</v>
      </c>
      <c r="M522" t="s">
        <v>4725</v>
      </c>
      <c r="N522" s="39" t="s">
        <v>276</v>
      </c>
      <c r="O522" t="str">
        <f>+VLOOKUP(F522,'BD LP'!B:C,2,0)</f>
        <v>104523160-C36</v>
      </c>
      <c r="Q522" t="str">
        <f>+VLOOKUP(F522,'BD LP'!B:K,10,0)</f>
        <v>UN</v>
      </c>
      <c r="R522" t="b">
        <f t="shared" si="18"/>
        <v>1</v>
      </c>
      <c r="S522">
        <f>+VLOOKUP(F522,'[1]BD MES'!$D$2:$K$1048576,8,0)</f>
        <v>36</v>
      </c>
      <c r="T522" t="b">
        <f t="shared" si="17"/>
        <v>1</v>
      </c>
      <c r="V522" t="str">
        <f>+VLOOKUP(F522,MaestraLP3[[#All],[CÓDIGO]:[UMV]],8,0)</f>
        <v>MIX DE DONUT RELLENAS POPPIES 68 g</v>
      </c>
    </row>
    <row r="523" spans="1:22" x14ac:dyDescent="0.35">
      <c r="A523" t="s">
        <v>3181</v>
      </c>
      <c r="B523">
        <v>2000</v>
      </c>
      <c r="D523" s="59" t="s">
        <v>3162</v>
      </c>
      <c r="F523" s="39">
        <v>104523170</v>
      </c>
      <c r="H523" s="60">
        <v>29000</v>
      </c>
      <c r="I523" t="s">
        <v>3182</v>
      </c>
      <c r="J523">
        <v>112</v>
      </c>
      <c r="K523" s="50" t="s">
        <v>50</v>
      </c>
      <c r="L523" t="s">
        <v>4724</v>
      </c>
      <c r="M523" t="s">
        <v>4725</v>
      </c>
      <c r="N523" s="39" t="s">
        <v>276</v>
      </c>
      <c r="O523" t="str">
        <f>+VLOOKUP(F523,'BD LP'!B:C,2,0)</f>
        <v>104523170-Z12</v>
      </c>
      <c r="Q523" t="str">
        <f>+VLOOKUP(F523,'BD LP'!B:K,10,0)</f>
        <v>UN</v>
      </c>
      <c r="R523" t="b">
        <f t="shared" si="18"/>
        <v>1</v>
      </c>
      <c r="S523">
        <f>+VLOOKUP(F523,'[1]BD MES'!$D$2:$K$1048576,8,0)</f>
        <v>112</v>
      </c>
      <c r="T523" t="b">
        <f t="shared" si="17"/>
        <v>1</v>
      </c>
      <c r="V523" t="str">
        <f>+VLOOKUP(F523,MaestraLP3[[#All],[CÓDIGO]:[UMV]],8,0)</f>
        <v>MIX DE MINI DONUT POPPIES 18 g</v>
      </c>
    </row>
    <row r="524" spans="1:22" x14ac:dyDescent="0.35">
      <c r="A524" t="s">
        <v>3181</v>
      </c>
      <c r="B524">
        <v>2000</v>
      </c>
      <c r="D524" s="59" t="s">
        <v>3162</v>
      </c>
      <c r="F524" s="39">
        <v>104538930</v>
      </c>
      <c r="H524" s="60">
        <v>15000</v>
      </c>
      <c r="I524" t="s">
        <v>3182</v>
      </c>
      <c r="J524">
        <v>48</v>
      </c>
      <c r="K524" s="50" t="s">
        <v>50</v>
      </c>
      <c r="L524" t="s">
        <v>4724</v>
      </c>
      <c r="M524" t="s">
        <v>4725</v>
      </c>
      <c r="N524" s="39" t="s">
        <v>276</v>
      </c>
      <c r="O524" t="str">
        <f>+VLOOKUP(F524,'BD LP'!B:C,2,0)</f>
        <v>104538930-C48</v>
      </c>
      <c r="Q524" t="str">
        <f>+VLOOKUP(F524,'BD LP'!B:K,10,0)</f>
        <v>UN</v>
      </c>
      <c r="R524" t="b">
        <f t="shared" si="18"/>
        <v>1</v>
      </c>
      <c r="S524">
        <f>+VLOOKUP(F524,'[1]BD MES'!$D$2:$K$1048576,8,0)</f>
        <v>48</v>
      </c>
      <c r="T524" t="b">
        <f t="shared" si="17"/>
        <v>1</v>
      </c>
      <c r="V524" t="str">
        <f>+VLOOKUP(F524,MaestraLP3[[#All],[CÓDIGO]:[UMV]],8,0)</f>
        <v>MIX DE MINI DONUT RELLENAS POPPIES 23 G</v>
      </c>
    </row>
    <row r="525" spans="1:22" x14ac:dyDescent="0.35">
      <c r="A525" t="s">
        <v>3181</v>
      </c>
      <c r="B525">
        <v>2000</v>
      </c>
      <c r="D525" s="59" t="s">
        <v>3162</v>
      </c>
      <c r="F525" s="39">
        <v>104542880</v>
      </c>
      <c r="H525" s="60">
        <v>27900</v>
      </c>
      <c r="I525" t="s">
        <v>3182</v>
      </c>
      <c r="J525">
        <v>30</v>
      </c>
      <c r="K525" s="50" t="s">
        <v>50</v>
      </c>
      <c r="L525" t="s">
        <v>4724</v>
      </c>
      <c r="M525" t="s">
        <v>4725</v>
      </c>
      <c r="N525" s="39" t="s">
        <v>276</v>
      </c>
      <c r="O525" t="str">
        <f>+VLOOKUP(F525,'BD LP'!B:C,2,0)</f>
        <v>104542880-C30</v>
      </c>
      <c r="Q525" t="str">
        <f>+VLOOKUP(F525,'BD LP'!B:K,10,0)</f>
        <v>UN</v>
      </c>
      <c r="R525" t="b">
        <f t="shared" si="18"/>
        <v>1</v>
      </c>
      <c r="S525">
        <f>+VLOOKUP(F525,'[1]BD MES'!$D$2:$K$1048576,8,0)</f>
        <v>30</v>
      </c>
      <c r="T525" t="b">
        <f t="shared" si="17"/>
        <v>1</v>
      </c>
      <c r="V525" t="str">
        <f>+VLOOKUP(F525,MaestraLP3[[#All],[CÓDIGO]:[UMV]],8,0)</f>
        <v>MUFFIN ARANDANO FRAMBUESA PAVESI 115 G</v>
      </c>
    </row>
    <row r="526" spans="1:22" x14ac:dyDescent="0.35">
      <c r="A526" t="s">
        <v>3181</v>
      </c>
      <c r="B526">
        <v>2000</v>
      </c>
      <c r="D526" s="59" t="s">
        <v>3162</v>
      </c>
      <c r="F526" s="39">
        <v>104524440</v>
      </c>
      <c r="H526" s="60">
        <v>25700</v>
      </c>
      <c r="I526" t="s">
        <v>3182</v>
      </c>
      <c r="J526">
        <v>30</v>
      </c>
      <c r="K526" s="50" t="s">
        <v>50</v>
      </c>
      <c r="L526" t="s">
        <v>4724</v>
      </c>
      <c r="M526" t="s">
        <v>4725</v>
      </c>
      <c r="N526" s="39" t="s">
        <v>276</v>
      </c>
      <c r="O526" t="str">
        <f>+VLOOKUP(F526,'BD LP'!B:C,2,0)</f>
        <v>104524440-C30</v>
      </c>
      <c r="Q526" t="str">
        <f>+VLOOKUP(F526,'BD LP'!B:K,10,0)</f>
        <v>UN</v>
      </c>
      <c r="R526" t="b">
        <f t="shared" si="18"/>
        <v>1</v>
      </c>
      <c r="S526">
        <f>+VLOOKUP(F526,'[1]BD MES'!$D$2:$K$1048576,8,0)</f>
        <v>30</v>
      </c>
      <c r="T526" t="b">
        <f t="shared" si="17"/>
        <v>1</v>
      </c>
      <c r="V526" t="str">
        <f>+VLOOKUP(F526,MaestraLP3[[#All],[CÓDIGO]:[UMV]],8,0)</f>
        <v>MUFFIN CHOCOLATE CHIPS 115 g</v>
      </c>
    </row>
    <row r="527" spans="1:22" x14ac:dyDescent="0.35">
      <c r="A527" t="s">
        <v>3181</v>
      </c>
      <c r="B527">
        <v>2000</v>
      </c>
      <c r="D527" s="59" t="s">
        <v>3162</v>
      </c>
      <c r="F527" s="39">
        <v>104542900</v>
      </c>
      <c r="H527" s="60">
        <v>25700</v>
      </c>
      <c r="I527" t="s">
        <v>3182</v>
      </c>
      <c r="J527">
        <v>30</v>
      </c>
      <c r="K527" s="50" t="s">
        <v>50</v>
      </c>
      <c r="L527" t="s">
        <v>4724</v>
      </c>
      <c r="M527" t="s">
        <v>4725</v>
      </c>
      <c r="N527" s="39" t="s">
        <v>276</v>
      </c>
      <c r="O527" t="str">
        <f>+VLOOKUP(F527,'BD LP'!B:C,2,0)</f>
        <v>104542900-C30</v>
      </c>
      <c r="Q527" t="str">
        <f>+VLOOKUP(F527,'BD LP'!B:K,10,0)</f>
        <v>UN</v>
      </c>
      <c r="R527" t="b">
        <f t="shared" si="18"/>
        <v>1</v>
      </c>
      <c r="S527">
        <f>+VLOOKUP(F527,'[1]BD MES'!$D$2:$K$1048576,8,0)</f>
        <v>30</v>
      </c>
      <c r="T527" t="b">
        <f t="shared" si="17"/>
        <v>1</v>
      </c>
      <c r="V527" t="str">
        <f>+VLOOKUP(F527,MaestraLP3[[#All],[CÓDIGO]:[UMV]],8,0)</f>
        <v>MUFFIN CHOCOLATE CHIPS PAVESI 115 G</v>
      </c>
    </row>
    <row r="528" spans="1:22" x14ac:dyDescent="0.35">
      <c r="A528" t="s">
        <v>3181</v>
      </c>
      <c r="B528">
        <v>2000</v>
      </c>
      <c r="D528" s="59" t="s">
        <v>3162</v>
      </c>
      <c r="F528" s="39">
        <v>104528080</v>
      </c>
      <c r="H528" s="60">
        <v>25700</v>
      </c>
      <c r="I528" t="s">
        <v>3182</v>
      </c>
      <c r="J528">
        <v>1</v>
      </c>
      <c r="K528" s="50" t="s">
        <v>256</v>
      </c>
      <c r="L528" t="s">
        <v>4724</v>
      </c>
      <c r="M528" t="s">
        <v>4725</v>
      </c>
      <c r="N528" s="39" t="s">
        <v>276</v>
      </c>
      <c r="O528" t="str">
        <f>+VLOOKUP(F528,'BD LP'!B:C,2,0)</f>
        <v>104528080-C30</v>
      </c>
      <c r="Q528" t="str">
        <f>+VLOOKUP(F528,'BD LP'!B:K,10,0)</f>
        <v>C30</v>
      </c>
      <c r="R528" t="b">
        <f t="shared" si="18"/>
        <v>1</v>
      </c>
      <c r="S528">
        <f>+VLOOKUP(F528,'[1]BD MES'!$D$2:$K$1048576,8,0)</f>
        <v>1</v>
      </c>
      <c r="T528" t="b">
        <f t="shared" si="17"/>
        <v>1</v>
      </c>
      <c r="V528" t="str">
        <f>+VLOOKUP(F528,MaestraLP3[[#All],[CÓDIGO]:[UMV]],8,0)</f>
        <v>MUFFIN MANZANA CANELA 115 g</v>
      </c>
    </row>
    <row r="529" spans="1:22" x14ac:dyDescent="0.35">
      <c r="A529" t="s">
        <v>3181</v>
      </c>
      <c r="B529">
        <v>2000</v>
      </c>
      <c r="D529" s="59" t="s">
        <v>3162</v>
      </c>
      <c r="F529" s="39">
        <v>104535350</v>
      </c>
      <c r="H529" s="60">
        <v>27900</v>
      </c>
      <c r="I529" t="s">
        <v>3182</v>
      </c>
      <c r="J529">
        <v>30</v>
      </c>
      <c r="K529" s="50" t="s">
        <v>50</v>
      </c>
      <c r="L529" t="s">
        <v>4724</v>
      </c>
      <c r="M529" t="s">
        <v>4725</v>
      </c>
      <c r="N529" s="39" t="s">
        <v>276</v>
      </c>
      <c r="O529" t="str">
        <f>+VLOOKUP(F529,'BD LP'!B:C,2,0)</f>
        <v>104535350-C30</v>
      </c>
      <c r="Q529" t="str">
        <f>+VLOOKUP(F529,'BD LP'!B:K,10,0)</f>
        <v>UN</v>
      </c>
      <c r="R529" t="b">
        <f t="shared" si="18"/>
        <v>1</v>
      </c>
      <c r="S529">
        <f>+VLOOKUP(F529,'[1]BD MES'!$D$2:$K$1048576,8,0)</f>
        <v>30</v>
      </c>
      <c r="T529" t="b">
        <f t="shared" si="17"/>
        <v>1</v>
      </c>
      <c r="V529" t="str">
        <f>+VLOOKUP(F529,MaestraLP3[[#All],[CÓDIGO]:[UMV]],8,0)</f>
        <v>MUFFIN RELLENO CHOCOLATE PAVESI 115 GR</v>
      </c>
    </row>
    <row r="530" spans="1:22" x14ac:dyDescent="0.35">
      <c r="A530" t="s">
        <v>3181</v>
      </c>
      <c r="B530">
        <v>2000</v>
      </c>
      <c r="D530" s="59" t="s">
        <v>3162</v>
      </c>
      <c r="F530" s="39">
        <v>104535360</v>
      </c>
      <c r="H530" s="60">
        <v>27900</v>
      </c>
      <c r="I530" t="s">
        <v>3182</v>
      </c>
      <c r="J530">
        <v>30</v>
      </c>
      <c r="K530" s="50" t="s">
        <v>50</v>
      </c>
      <c r="L530" t="s">
        <v>4724</v>
      </c>
      <c r="M530" t="s">
        <v>4725</v>
      </c>
      <c r="N530" s="39" t="s">
        <v>276</v>
      </c>
      <c r="O530" t="str">
        <f>+VLOOKUP(F530,'BD LP'!B:C,2,0)</f>
        <v>104535360-C30</v>
      </c>
      <c r="Q530" t="str">
        <f>+VLOOKUP(F530,'BD LP'!B:K,10,0)</f>
        <v>UN</v>
      </c>
      <c r="R530" t="b">
        <f t="shared" si="18"/>
        <v>1</v>
      </c>
      <c r="S530">
        <f>+VLOOKUP(F530,'[1]BD MES'!$D$2:$K$1048576,8,0)</f>
        <v>30</v>
      </c>
      <c r="T530" t="b">
        <f t="shared" si="17"/>
        <v>1</v>
      </c>
      <c r="V530" t="str">
        <f>+VLOOKUP(F530,MaestraLP3[[#All],[CÓDIGO]:[UMV]],8,0)</f>
        <v>MUFFIN RELLENO MANJAR PAVESI  115 GR</v>
      </c>
    </row>
    <row r="531" spans="1:22" x14ac:dyDescent="0.35">
      <c r="A531" t="s">
        <v>3181</v>
      </c>
      <c r="B531">
        <v>2000</v>
      </c>
      <c r="D531" s="59" t="s">
        <v>3162</v>
      </c>
      <c r="F531" s="39">
        <v>104545350</v>
      </c>
      <c r="H531" s="60">
        <v>24700</v>
      </c>
      <c r="I531" t="s">
        <v>3182</v>
      </c>
      <c r="J531">
        <v>30</v>
      </c>
      <c r="K531" s="50" t="s">
        <v>50</v>
      </c>
      <c r="L531" t="s">
        <v>4724</v>
      </c>
      <c r="M531" t="s">
        <v>4725</v>
      </c>
      <c r="N531" s="39" t="s">
        <v>276</v>
      </c>
      <c r="O531" t="str">
        <f>+VLOOKUP(F531,'BD LP'!B:C,2,0)</f>
        <v>104545350-C30</v>
      </c>
      <c r="Q531" t="str">
        <f>+VLOOKUP(F531,'BD LP'!B:K,10,0)</f>
        <v>UN</v>
      </c>
      <c r="R531" t="b">
        <f t="shared" si="18"/>
        <v>1</v>
      </c>
      <c r="S531">
        <f>+VLOOKUP(F531,'[1]BD MES'!$D$2:$K$1048576,8,0)</f>
        <v>30</v>
      </c>
      <c r="T531" t="b">
        <f t="shared" si="17"/>
        <v>1</v>
      </c>
      <c r="V531" t="str">
        <f>+VLOOKUP(F531,MaestraLP3[[#All],[CÓDIGO]:[UMV]],8,0)</f>
        <v>MUFFIN VAINILLA CHIPS 115 G</v>
      </c>
    </row>
    <row r="532" spans="1:22" x14ac:dyDescent="0.35">
      <c r="A532" t="s">
        <v>3181</v>
      </c>
      <c r="B532">
        <v>2000</v>
      </c>
      <c r="D532" s="59" t="s">
        <v>3162</v>
      </c>
      <c r="F532" s="39">
        <v>104528070</v>
      </c>
      <c r="H532" s="60">
        <v>25700</v>
      </c>
      <c r="I532" t="s">
        <v>3182</v>
      </c>
      <c r="J532">
        <v>1</v>
      </c>
      <c r="K532" s="50" t="s">
        <v>256</v>
      </c>
      <c r="L532" t="s">
        <v>4724</v>
      </c>
      <c r="M532" t="s">
        <v>4725</v>
      </c>
      <c r="N532" s="39" t="s">
        <v>276</v>
      </c>
      <c r="O532" t="str">
        <f>+VLOOKUP(F532,'BD LP'!B:C,2,0)</f>
        <v>104528070-C30</v>
      </c>
      <c r="Q532" t="str">
        <f>+VLOOKUP(F532,'BD LP'!B:K,10,0)</f>
        <v>C30</v>
      </c>
      <c r="R532" t="b">
        <f t="shared" si="18"/>
        <v>1</v>
      </c>
      <c r="S532">
        <f>+VLOOKUP(F532,'[1]BD MES'!$D$2:$K$1048576,8,0)</f>
        <v>1</v>
      </c>
      <c r="T532" t="b">
        <f t="shared" si="17"/>
        <v>1</v>
      </c>
      <c r="V532" t="str">
        <f>+VLOOKUP(F532,MaestraLP3[[#All],[CÓDIGO]:[UMV]],8,0)</f>
        <v>MUFFIN ZANAHORIA NUEZ 115 g</v>
      </c>
    </row>
    <row r="533" spans="1:22" x14ac:dyDescent="0.35">
      <c r="A533" t="s">
        <v>3181</v>
      </c>
      <c r="B533">
        <v>2000</v>
      </c>
      <c r="D533" s="59" t="s">
        <v>3162</v>
      </c>
      <c r="F533" s="39">
        <v>104532790</v>
      </c>
      <c r="H533" s="60">
        <v>25000</v>
      </c>
      <c r="I533" t="s">
        <v>3182</v>
      </c>
      <c r="J533">
        <v>120</v>
      </c>
      <c r="K533" s="50" t="s">
        <v>50</v>
      </c>
      <c r="L533" t="s">
        <v>4724</v>
      </c>
      <c r="M533" t="s">
        <v>4725</v>
      </c>
      <c r="N533" s="39" t="s">
        <v>276</v>
      </c>
      <c r="O533" t="str">
        <f>+VLOOKUP(F533,'BD LP'!B:C,2,0)</f>
        <v>104532790-Z20</v>
      </c>
      <c r="Q533" t="str">
        <f>+VLOOKUP(F533,'BD LP'!B:K,10,0)</f>
        <v>UN</v>
      </c>
      <c r="R533" t="b">
        <f t="shared" si="18"/>
        <v>1</v>
      </c>
      <c r="S533">
        <f>+VLOOKUP(F533,'[1]BD MES'!$D$2:$K$1048576,8,0)</f>
        <v>120</v>
      </c>
      <c r="T533" t="b">
        <f t="shared" si="17"/>
        <v>1</v>
      </c>
      <c r="V533" t="str">
        <f>+VLOOKUP(F533,MaestraLP3[[#All],[CÓDIGO]:[UMV]],8,0)</f>
        <v>PASTEL DE LIMON POPPIES</v>
      </c>
    </row>
    <row r="534" spans="1:22" x14ac:dyDescent="0.35">
      <c r="A534" t="s">
        <v>3181</v>
      </c>
      <c r="B534">
        <v>2000</v>
      </c>
      <c r="D534" s="59" t="s">
        <v>3162</v>
      </c>
      <c r="F534" s="39">
        <v>104545320</v>
      </c>
      <c r="H534" s="60">
        <v>15000</v>
      </c>
      <c r="I534" t="s">
        <v>3182</v>
      </c>
      <c r="J534">
        <v>1</v>
      </c>
      <c r="K534" s="50" t="s">
        <v>248</v>
      </c>
      <c r="L534" t="s">
        <v>4724</v>
      </c>
      <c r="M534" t="s">
        <v>4725</v>
      </c>
      <c r="N534" s="39" t="s">
        <v>276</v>
      </c>
      <c r="O534" t="str">
        <f>+VLOOKUP(F534,'BD LP'!B:C,2,0)</f>
        <v>104545320-CJ</v>
      </c>
      <c r="Q534" t="str">
        <f>+VLOOKUP(F534,'BD LP'!B:K,10,0)</f>
        <v>CJ</v>
      </c>
      <c r="R534" t="b">
        <f t="shared" si="18"/>
        <v>1</v>
      </c>
      <c r="S534">
        <f>+VLOOKUP(F534,'[1]BD MES'!$D$2:$K$1048576,8,0)</f>
        <v>1</v>
      </c>
      <c r="T534" t="b">
        <f t="shared" si="17"/>
        <v>1</v>
      </c>
      <c r="V534" t="str">
        <f>+VLOOKUP(F534,MaestraLP3[[#All],[CÓDIGO]:[UMV]],8,0)</f>
        <v>PROFITEROL BAÑADO CHOCOLATE 1,25 KG</v>
      </c>
    </row>
    <row r="535" spans="1:22" x14ac:dyDescent="0.35">
      <c r="A535" t="s">
        <v>3181</v>
      </c>
      <c r="B535">
        <v>2000</v>
      </c>
      <c r="D535" s="59" t="s">
        <v>3162</v>
      </c>
      <c r="F535" s="39">
        <v>104545330</v>
      </c>
      <c r="H535" s="60">
        <v>12000</v>
      </c>
      <c r="I535" t="s">
        <v>3182</v>
      </c>
      <c r="J535">
        <v>1</v>
      </c>
      <c r="K535" s="50" t="s">
        <v>248</v>
      </c>
      <c r="L535" t="s">
        <v>4724</v>
      </c>
      <c r="M535" t="s">
        <v>4725</v>
      </c>
      <c r="N535" s="39" t="s">
        <v>276</v>
      </c>
      <c r="O535" t="str">
        <f>+VLOOKUP(F535,'BD LP'!B:C,2,0)</f>
        <v>104545330-CJ</v>
      </c>
      <c r="Q535" t="str">
        <f>+VLOOKUP(F535,'BD LP'!B:K,10,0)</f>
        <v>CJ</v>
      </c>
      <c r="R535" t="b">
        <f t="shared" si="18"/>
        <v>1</v>
      </c>
      <c r="S535">
        <f>+VLOOKUP(F535,'[1]BD MES'!$D$2:$K$1048576,8,0)</f>
        <v>1</v>
      </c>
      <c r="T535" t="b">
        <f t="shared" si="17"/>
        <v>1</v>
      </c>
      <c r="V535" t="str">
        <f>+VLOOKUP(F535,MaestraLP3[[#All],[CÓDIGO]:[UMV]],8,0)</f>
        <v>PROFITEROL CREMA 2 KG</v>
      </c>
    </row>
    <row r="536" spans="1:22" x14ac:dyDescent="0.35">
      <c r="A536" t="s">
        <v>3181</v>
      </c>
      <c r="B536">
        <v>2000</v>
      </c>
      <c r="D536" s="59" t="s">
        <v>3162</v>
      </c>
      <c r="F536" s="39">
        <v>104543870</v>
      </c>
      <c r="H536" s="60">
        <v>28900</v>
      </c>
      <c r="I536" t="s">
        <v>3182</v>
      </c>
      <c r="J536">
        <v>1</v>
      </c>
      <c r="K536" s="50" t="s">
        <v>248</v>
      </c>
      <c r="L536" t="s">
        <v>4724</v>
      </c>
      <c r="M536" t="s">
        <v>4725</v>
      </c>
      <c r="N536" s="39" t="s">
        <v>276</v>
      </c>
      <c r="O536" t="str">
        <f>+VLOOKUP(F536,'BD LP'!B:C,2,0)</f>
        <v>104543870-CJ</v>
      </c>
      <c r="Q536" t="str">
        <f>+VLOOKUP(F536,'BD LP'!B:K,10,0)</f>
        <v>CJ</v>
      </c>
      <c r="R536" t="b">
        <f t="shared" si="18"/>
        <v>1</v>
      </c>
      <c r="S536">
        <f>+VLOOKUP(F536,'[1]BD MES'!$D$2:$K$1048576,8,0)</f>
        <v>1</v>
      </c>
      <c r="T536" t="b">
        <f t="shared" si="17"/>
        <v>1</v>
      </c>
      <c r="V536" t="str">
        <f>+VLOOKUP(F536,MaestraLP3[[#All],[CÓDIGO]:[UMV]],8,0)</f>
        <v>PROFITEROL CREMA VAINILLA 4 KG</v>
      </c>
    </row>
    <row r="537" spans="1:22" x14ac:dyDescent="0.35">
      <c r="A537" t="s">
        <v>3181</v>
      </c>
      <c r="B537">
        <v>2000</v>
      </c>
      <c r="D537" s="59" t="s">
        <v>3162</v>
      </c>
      <c r="F537" s="39">
        <v>104537940</v>
      </c>
      <c r="H537" s="60">
        <v>49000</v>
      </c>
      <c r="I537" t="s">
        <v>3182</v>
      </c>
      <c r="J537">
        <v>63</v>
      </c>
      <c r="K537" s="50" t="s">
        <v>50</v>
      </c>
      <c r="L537" t="s">
        <v>4724</v>
      </c>
      <c r="M537" t="s">
        <v>4725</v>
      </c>
      <c r="N537" s="39" t="s">
        <v>276</v>
      </c>
      <c r="O537" t="str">
        <f>+VLOOKUP(F537,'BD LP'!B:C,2,0)</f>
        <v>104537940-C63</v>
      </c>
      <c r="Q537" t="str">
        <f>+VLOOKUP(F537,'BD LP'!B:K,10,0)</f>
        <v>UN</v>
      </c>
      <c r="R537" t="b">
        <f t="shared" si="18"/>
        <v>1</v>
      </c>
      <c r="S537">
        <f>+VLOOKUP(F537,'[1]BD MES'!$D$2:$K$1048576,8,0)</f>
        <v>63</v>
      </c>
      <c r="T537" t="b">
        <f t="shared" si="17"/>
        <v>1</v>
      </c>
      <c r="V537" t="str">
        <f>+VLOOKUP(F537,MaestraLP3[[#All],[CÓDIGO]:[UMV]],8,0)</f>
        <v>ROLLO DE CANELA GLASEADO 114 G</v>
      </c>
    </row>
    <row r="538" spans="1:22" x14ac:dyDescent="0.35">
      <c r="A538" t="s">
        <v>3181</v>
      </c>
      <c r="B538">
        <v>2000</v>
      </c>
      <c r="D538" s="59" t="s">
        <v>3162</v>
      </c>
      <c r="F538" s="39">
        <v>105154610</v>
      </c>
      <c r="H538" s="60">
        <v>25800</v>
      </c>
      <c r="I538" t="s">
        <v>3182</v>
      </c>
      <c r="J538">
        <v>30</v>
      </c>
      <c r="K538" s="50" t="s">
        <v>50</v>
      </c>
      <c r="L538" t="s">
        <v>4724</v>
      </c>
      <c r="M538" t="s">
        <v>4725</v>
      </c>
      <c r="N538" s="39" t="s">
        <v>276</v>
      </c>
      <c r="O538" t="str">
        <f>+VLOOKUP(F538,'BD LP'!B:C,2,0)</f>
        <v>105154610-C30</v>
      </c>
      <c r="Q538" t="str">
        <f>+VLOOKUP(F538,'BD LP'!B:K,10,0)</f>
        <v>UN</v>
      </c>
      <c r="R538" t="b">
        <f t="shared" si="18"/>
        <v>1</v>
      </c>
      <c r="S538">
        <f>+VLOOKUP(F538,'[1]BD MES'!$D$2:$K$1048576,8,0)</f>
        <v>30</v>
      </c>
      <c r="T538" t="b">
        <f t="shared" si="17"/>
        <v>1</v>
      </c>
      <c r="V538" t="str">
        <f>+VLOOKUP(F538,MaestraLP3[[#All],[CÓDIGO]:[UMV]],8,0)</f>
        <v>VOLCAN CHOCOLATE BERLYS 80 g</v>
      </c>
    </row>
    <row r="539" spans="1:22" x14ac:dyDescent="0.35">
      <c r="A539" t="s">
        <v>3181</v>
      </c>
      <c r="B539">
        <v>2000</v>
      </c>
      <c r="D539" s="59" t="s">
        <v>3162</v>
      </c>
      <c r="F539" s="39">
        <v>104518330</v>
      </c>
      <c r="H539" s="60">
        <v>26900</v>
      </c>
      <c r="I539" t="s">
        <v>3182</v>
      </c>
      <c r="J539">
        <v>30</v>
      </c>
      <c r="K539" s="50" t="s">
        <v>50</v>
      </c>
      <c r="L539" t="s">
        <v>4724</v>
      </c>
      <c r="M539" t="s">
        <v>4725</v>
      </c>
      <c r="N539" s="39" t="s">
        <v>276</v>
      </c>
      <c r="O539" t="str">
        <f>+VLOOKUP(F539,'BD LP'!B:C,2,0)</f>
        <v>104518330-C30</v>
      </c>
      <c r="Q539" t="str">
        <f>+VLOOKUP(F539,'BD LP'!B:K,10,0)</f>
        <v>UN</v>
      </c>
      <c r="R539" t="b">
        <f t="shared" si="18"/>
        <v>1</v>
      </c>
      <c r="S539">
        <f>+VLOOKUP(F539,'[1]BD MES'!$D$2:$K$1048576,8,0)</f>
        <v>30</v>
      </c>
      <c r="T539" t="b">
        <f t="shared" si="17"/>
        <v>1</v>
      </c>
      <c r="V539" t="str">
        <f>+VLOOKUP(F539,MaestraLP3[[#All],[CÓDIGO]:[UMV]],8,0)</f>
        <v>WAFFLE BERLYS 90 g</v>
      </c>
    </row>
    <row r="540" spans="1:22" x14ac:dyDescent="0.35">
      <c r="A540" t="s">
        <v>3181</v>
      </c>
      <c r="B540">
        <v>2000</v>
      </c>
      <c r="D540" s="59" t="s">
        <v>3162</v>
      </c>
      <c r="F540" s="39">
        <v>104522520</v>
      </c>
      <c r="H540" s="60">
        <v>18200</v>
      </c>
      <c r="I540" t="s">
        <v>3182</v>
      </c>
      <c r="J540">
        <v>4</v>
      </c>
      <c r="K540" s="50" t="s">
        <v>50</v>
      </c>
      <c r="L540" t="s">
        <v>4724</v>
      </c>
      <c r="M540" t="s">
        <v>4725</v>
      </c>
      <c r="N540" s="39" t="s">
        <v>276</v>
      </c>
      <c r="O540" t="str">
        <f>+VLOOKUP(F540,'BD LP'!B:C,2,0)</f>
        <v>104522520-C04</v>
      </c>
      <c r="Q540" t="str">
        <f>+VLOOKUP(F540,'BD LP'!B:K,10,0)</f>
        <v>UN</v>
      </c>
      <c r="R540" t="b">
        <f t="shared" si="18"/>
        <v>1</v>
      </c>
      <c r="S540">
        <f>+VLOOKUP(F540,'[1]BD MES'!$D$2:$K$1048576,8,0)</f>
        <v>4</v>
      </c>
      <c r="T540" t="b">
        <f t="shared" si="17"/>
        <v>1</v>
      </c>
      <c r="V540" t="str">
        <f>+VLOOKUP(F540,MaestraLP3[[#All],[CÓDIGO]:[UMV]],8,0)</f>
        <v>CHURROS BUCLE AVIKO 1 kg</v>
      </c>
    </row>
    <row r="541" spans="1:22" x14ac:dyDescent="0.35">
      <c r="A541" t="s">
        <v>3181</v>
      </c>
      <c r="B541">
        <v>2000</v>
      </c>
      <c r="D541" s="59" t="s">
        <v>3162</v>
      </c>
      <c r="F541" s="39">
        <v>104524040</v>
      </c>
      <c r="H541" s="60">
        <v>29000</v>
      </c>
      <c r="I541" t="s">
        <v>3182</v>
      </c>
      <c r="J541">
        <v>6</v>
      </c>
      <c r="K541" s="50" t="s">
        <v>50</v>
      </c>
      <c r="L541" t="s">
        <v>4724</v>
      </c>
      <c r="M541" t="s">
        <v>4725</v>
      </c>
      <c r="N541" s="39" t="s">
        <v>276</v>
      </c>
      <c r="O541" t="str">
        <f>+VLOOKUP(F541,'BD LP'!B:C,2,0)</f>
        <v>104524040-C06</v>
      </c>
      <c r="Q541" t="str">
        <f>+VLOOKUP(F541,'BD LP'!B:K,10,0)</f>
        <v>UN</v>
      </c>
      <c r="R541" t="b">
        <f t="shared" si="18"/>
        <v>1</v>
      </c>
      <c r="S541">
        <f>+VLOOKUP(F541,'[1]BD MES'!$D$2:$K$1048576,8,0)</f>
        <v>6</v>
      </c>
      <c r="T541" t="b">
        <f t="shared" si="17"/>
        <v>1</v>
      </c>
      <c r="V541" t="str">
        <f>+VLOOKUP(F541,MaestraLP3[[#All],[CÓDIGO]:[UMV]],8,0)</f>
        <v>CHURROS CLÁSICO (RECTO) AVIKO 1KG</v>
      </c>
    </row>
    <row r="542" spans="1:22" x14ac:dyDescent="0.35">
      <c r="A542" t="s">
        <v>3181</v>
      </c>
      <c r="B542">
        <v>2000</v>
      </c>
      <c r="D542" s="59" t="s">
        <v>3162</v>
      </c>
      <c r="F542" s="39">
        <v>104515580</v>
      </c>
      <c r="H542" s="60">
        <v>24000</v>
      </c>
      <c r="I542" t="s">
        <v>3182</v>
      </c>
      <c r="J542">
        <v>42</v>
      </c>
      <c r="K542" s="50" t="s">
        <v>50</v>
      </c>
      <c r="L542" t="s">
        <v>4724</v>
      </c>
      <c r="M542" t="s">
        <v>4725</v>
      </c>
      <c r="N542" s="39" t="s">
        <v>276</v>
      </c>
      <c r="O542" t="str">
        <f>+VLOOKUP(F542,'BD LP'!B:C,2,0)</f>
        <v>104515580-C42</v>
      </c>
      <c r="Q542" t="str">
        <f>+VLOOKUP(F542,'BD LP'!B:K,10,0)</f>
        <v>UN</v>
      </c>
      <c r="R542" t="b">
        <f t="shared" si="18"/>
        <v>1</v>
      </c>
      <c r="S542">
        <f>+VLOOKUP(F542,'[1]BD MES'!$D$2:$K$1048576,8,0)</f>
        <v>42</v>
      </c>
      <c r="T542" t="b">
        <f t="shared" si="17"/>
        <v>1</v>
      </c>
      <c r="V542" t="str">
        <f>+VLOOKUP(F542,MaestraLP3[[#All],[CÓDIGO]:[UMV]],8,0)</f>
        <v>CROISSANT PLUS 100 g</v>
      </c>
    </row>
    <row r="543" spans="1:22" x14ac:dyDescent="0.35">
      <c r="A543" t="s">
        <v>3181</v>
      </c>
      <c r="B543">
        <v>2000</v>
      </c>
      <c r="D543" s="59" t="s">
        <v>3162</v>
      </c>
      <c r="F543" s="39">
        <v>104529290</v>
      </c>
      <c r="H543" s="60">
        <v>15750</v>
      </c>
      <c r="I543" t="s">
        <v>3182</v>
      </c>
      <c r="J543">
        <v>120</v>
      </c>
      <c r="K543" s="50" t="s">
        <v>50</v>
      </c>
      <c r="L543" t="s">
        <v>4724</v>
      </c>
      <c r="M543" t="s">
        <v>4725</v>
      </c>
      <c r="N543" s="39" t="s">
        <v>276</v>
      </c>
      <c r="O543" t="str">
        <f>+VLOOKUP(F543,'BD LP'!B:C,2,0)</f>
        <v>104529290-Z20</v>
      </c>
      <c r="Q543" t="str">
        <f>+VLOOKUP(F543,'BD LP'!B:K,10,0)</f>
        <v>UN</v>
      </c>
      <c r="R543" t="b">
        <f t="shared" si="18"/>
        <v>1</v>
      </c>
      <c r="S543">
        <f>+VLOOKUP(F543,'[1]BD MES'!$D$2:$K$1048576,8,0)</f>
        <v>120</v>
      </c>
      <c r="T543" t="b">
        <f t="shared" si="17"/>
        <v>1</v>
      </c>
      <c r="V543" t="str">
        <f>+VLOOKUP(F543,MaestraLP3[[#All],[CÓDIGO]:[UMV]],8,0)</f>
        <v>CROISSANT RELLENO MANJAR PAGNIFIQUE 41g</v>
      </c>
    </row>
    <row r="544" spans="1:22" x14ac:dyDescent="0.35">
      <c r="A544" t="s">
        <v>3181</v>
      </c>
      <c r="B544">
        <v>2000</v>
      </c>
      <c r="D544" s="59" t="s">
        <v>3162</v>
      </c>
      <c r="F544" s="39">
        <v>104528980</v>
      </c>
      <c r="H544" s="60">
        <v>24900</v>
      </c>
      <c r="I544" t="s">
        <v>3182</v>
      </c>
      <c r="J544">
        <v>120</v>
      </c>
      <c r="K544" s="50" t="s">
        <v>50</v>
      </c>
      <c r="L544" t="s">
        <v>4724</v>
      </c>
      <c r="M544" t="s">
        <v>4725</v>
      </c>
      <c r="N544" s="39" t="s">
        <v>276</v>
      </c>
      <c r="O544" t="str">
        <f>+VLOOKUP(F544,'BD LP'!B:C,2,0)</f>
        <v>104528980-Z20</v>
      </c>
      <c r="Q544" t="str">
        <f>+VLOOKUP(F544,'BD LP'!B:K,10,0)</f>
        <v>UN</v>
      </c>
      <c r="R544" t="b">
        <f t="shared" si="18"/>
        <v>1</v>
      </c>
      <c r="S544">
        <f>+VLOOKUP(F544,'[1]BD MES'!$D$2:$K$1048576,8,0)</f>
        <v>120</v>
      </c>
      <c r="T544" t="b">
        <f t="shared" si="17"/>
        <v>1</v>
      </c>
      <c r="V544" t="str">
        <f>+VLOOKUP(F544,MaestraLP3[[#All],[CÓDIGO]:[UMV]],8,0)</f>
        <v>MEDIALUNA PAGNIFIQUE 40 g</v>
      </c>
    </row>
    <row r="545" spans="1:22" x14ac:dyDescent="0.35">
      <c r="A545" t="s">
        <v>3181</v>
      </c>
      <c r="B545">
        <v>2000</v>
      </c>
      <c r="D545" s="59" t="s">
        <v>3162</v>
      </c>
      <c r="F545" s="39">
        <v>104528990</v>
      </c>
      <c r="H545" s="60">
        <v>27700</v>
      </c>
      <c r="I545" t="s">
        <v>3182</v>
      </c>
      <c r="J545">
        <v>120</v>
      </c>
      <c r="K545" s="50" t="s">
        <v>50</v>
      </c>
      <c r="L545" t="s">
        <v>4724</v>
      </c>
      <c r="M545" t="s">
        <v>4725</v>
      </c>
      <c r="N545" s="39" t="s">
        <v>276</v>
      </c>
      <c r="O545" t="str">
        <f>+VLOOKUP(F545,'BD LP'!B:C,2,0)</f>
        <v>104528990-Z20</v>
      </c>
      <c r="Q545" t="str">
        <f>+VLOOKUP(F545,'BD LP'!B:K,10,0)</f>
        <v>UN</v>
      </c>
      <c r="R545" t="b">
        <f t="shared" si="18"/>
        <v>1</v>
      </c>
      <c r="S545">
        <f>+VLOOKUP(F545,'[1]BD MES'!$D$2:$K$1048576,8,0)</f>
        <v>120</v>
      </c>
      <c r="T545" t="b">
        <f t="shared" si="17"/>
        <v>1</v>
      </c>
      <c r="V545" t="str">
        <f>+VLOOKUP(F545,MaestraLP3[[#All],[CÓDIGO]:[UMV]],8,0)</f>
        <v>MEDIALUNA PAGNIFIQUE 45 g</v>
      </c>
    </row>
    <row r="546" spans="1:22" x14ac:dyDescent="0.35">
      <c r="A546" t="s">
        <v>3181</v>
      </c>
      <c r="B546">
        <v>2000</v>
      </c>
      <c r="D546" s="59" t="s">
        <v>3162</v>
      </c>
      <c r="F546" s="39">
        <v>104351590</v>
      </c>
      <c r="H546" s="60">
        <v>27300</v>
      </c>
      <c r="I546" t="s">
        <v>3182</v>
      </c>
      <c r="J546">
        <v>1</v>
      </c>
      <c r="K546" s="50" t="s">
        <v>149</v>
      </c>
      <c r="L546" t="s">
        <v>4724</v>
      </c>
      <c r="M546" t="s">
        <v>4725</v>
      </c>
      <c r="N546" s="39" t="s">
        <v>276</v>
      </c>
      <c r="O546" t="str">
        <f>+VLOOKUP(F546,'BD LP'!B:C,2,0)</f>
        <v>104351590-Z00</v>
      </c>
      <c r="Q546" t="str">
        <f>+VLOOKUP(F546,'BD LP'!B:K,10,0)</f>
        <v>Z00</v>
      </c>
      <c r="R546" t="b">
        <f t="shared" si="18"/>
        <v>1</v>
      </c>
      <c r="S546">
        <f>+VLOOKUP(F546,'[1]BD MES'!$D$2:$K$1048576,8,0)</f>
        <v>1</v>
      </c>
      <c r="T546" t="b">
        <f t="shared" si="17"/>
        <v>1</v>
      </c>
      <c r="V546" t="str">
        <f>+VLOOKUP(F546,MaestraLP3[[#All],[CÓDIGO]:[UMV]],8,0)</f>
        <v>MINI TOP HOJALDRE CHOCOLATE BERLYS 55 g</v>
      </c>
    </row>
    <row r="547" spans="1:22" x14ac:dyDescent="0.35">
      <c r="A547" t="s">
        <v>3181</v>
      </c>
      <c r="B547">
        <v>2000</v>
      </c>
      <c r="D547" s="59" t="s">
        <v>3162</v>
      </c>
      <c r="F547" s="39">
        <v>104518070</v>
      </c>
      <c r="H547" s="60">
        <v>27300</v>
      </c>
      <c r="I547" t="s">
        <v>3182</v>
      </c>
      <c r="J547">
        <v>100</v>
      </c>
      <c r="K547" s="50" t="s">
        <v>50</v>
      </c>
      <c r="L547" t="s">
        <v>4724</v>
      </c>
      <c r="M547" t="s">
        <v>4725</v>
      </c>
      <c r="N547" s="39" t="s">
        <v>276</v>
      </c>
      <c r="O547" t="str">
        <f>+VLOOKUP(F547,'BD LP'!B:C,2,0)</f>
        <v>104518070-Z00</v>
      </c>
      <c r="Q547" t="str">
        <f>+VLOOKUP(F547,'BD LP'!B:K,10,0)</f>
        <v>UN</v>
      </c>
      <c r="R547" t="b">
        <f t="shared" si="18"/>
        <v>1</v>
      </c>
      <c r="S547">
        <f>+VLOOKUP(F547,'[1]BD MES'!$D$2:$K$1048576,8,0)</f>
        <v>100</v>
      </c>
      <c r="T547" t="b">
        <f t="shared" si="17"/>
        <v>1</v>
      </c>
      <c r="V547" t="str">
        <f>+VLOOKUP(F547,MaestraLP3[[#All],[CÓDIGO]:[UMV]],8,0)</f>
        <v>STRUDEL MANZANA PAGNIFIQUE 56 g</v>
      </c>
    </row>
    <row r="548" spans="1:22" x14ac:dyDescent="0.35">
      <c r="A548" t="s">
        <v>3181</v>
      </c>
      <c r="B548">
        <v>2000</v>
      </c>
      <c r="D548" s="59" t="s">
        <v>3162</v>
      </c>
      <c r="F548" s="39">
        <v>104532410</v>
      </c>
      <c r="H548" s="60">
        <v>28000</v>
      </c>
      <c r="I548" t="s">
        <v>3182</v>
      </c>
      <c r="J548">
        <v>1</v>
      </c>
      <c r="K548" s="50" t="s">
        <v>187</v>
      </c>
      <c r="L548" t="s">
        <v>4724</v>
      </c>
      <c r="M548" t="s">
        <v>4725</v>
      </c>
      <c r="N548" s="39" t="s">
        <v>276</v>
      </c>
      <c r="O548" t="str">
        <f>+VLOOKUP(F548,'BD LP'!B:C,2,0)</f>
        <v>104532410-C60</v>
      </c>
      <c r="Q548" t="str">
        <f>+VLOOKUP(F548,'BD LP'!B:K,10,0)</f>
        <v>C60</v>
      </c>
      <c r="R548" t="b">
        <f t="shared" si="18"/>
        <v>1</v>
      </c>
      <c r="S548">
        <f>+VLOOKUP(F548,'[1]BD MES'!$D$2:$K$1048576,8,0)</f>
        <v>1</v>
      </c>
      <c r="T548" t="b">
        <f t="shared" si="17"/>
        <v>1</v>
      </c>
      <c r="V548" t="str">
        <f>+VLOOKUP(F548,MaestraLP3[[#All],[CÓDIGO]:[UMV]],8,0)</f>
        <v>90302454 AMASADO SANDWICH SOFT CJ X 60UN</v>
      </c>
    </row>
    <row r="549" spans="1:22" x14ac:dyDescent="0.35">
      <c r="A549" t="s">
        <v>3181</v>
      </c>
      <c r="B549">
        <v>2000</v>
      </c>
      <c r="D549" s="59" t="s">
        <v>3162</v>
      </c>
      <c r="F549" s="39">
        <v>104521720</v>
      </c>
      <c r="H549" s="60">
        <v>56000</v>
      </c>
      <c r="I549" t="s">
        <v>3182</v>
      </c>
      <c r="J549">
        <v>180</v>
      </c>
      <c r="K549" s="50" t="s">
        <v>50</v>
      </c>
      <c r="L549" t="s">
        <v>4724</v>
      </c>
      <c r="M549" t="s">
        <v>4725</v>
      </c>
      <c r="N549" s="39" t="s">
        <v>276</v>
      </c>
      <c r="O549" t="str">
        <f>+VLOOKUP(F549,'BD LP'!B:C,2,0)</f>
        <v>104521720-Z80</v>
      </c>
      <c r="Q549" t="str">
        <f>+VLOOKUP(F549,'BD LP'!B:K,10,0)</f>
        <v>UN</v>
      </c>
      <c r="R549" t="b">
        <f t="shared" si="18"/>
        <v>1</v>
      </c>
      <c r="S549">
        <f>+VLOOKUP(F549,'[1]BD MES'!$D$2:$K$1048576,8,0)</f>
        <v>180</v>
      </c>
      <c r="T549" t="b">
        <f t="shared" si="17"/>
        <v>1</v>
      </c>
      <c r="V549" t="str">
        <f>+VLOOKUP(F549,MaestraLP3[[#All],[CÓDIGO]:[UMV]],8,0)</f>
        <v>PAN HAMBURGUESA BRIOCHE 12 CM</v>
      </c>
    </row>
    <row r="550" spans="1:22" x14ac:dyDescent="0.35">
      <c r="A550" t="s">
        <v>3181</v>
      </c>
      <c r="B550">
        <v>2000</v>
      </c>
      <c r="D550" s="59" t="s">
        <v>3162</v>
      </c>
      <c r="F550" s="39">
        <v>104540140</v>
      </c>
      <c r="H550" s="60">
        <v>39440</v>
      </c>
      <c r="I550" t="s">
        <v>3182</v>
      </c>
      <c r="J550">
        <v>80</v>
      </c>
      <c r="K550" s="50" t="s">
        <v>50</v>
      </c>
      <c r="L550" t="s">
        <v>4724</v>
      </c>
      <c r="M550" t="s">
        <v>4725</v>
      </c>
      <c r="N550" s="39" t="s">
        <v>276</v>
      </c>
      <c r="O550" t="str">
        <f>+VLOOKUP(F550,'BD LP'!B:C,2,0)</f>
        <v>104540140-C80</v>
      </c>
      <c r="Q550" t="str">
        <f>+VLOOKUP(F550,'BD LP'!B:K,10,0)</f>
        <v>UN</v>
      </c>
      <c r="R550" t="b">
        <f t="shared" si="18"/>
        <v>1</v>
      </c>
      <c r="S550">
        <f>+VLOOKUP(F550,'[1]BD MES'!$D$2:$K$1048576,8,0)</f>
        <v>80</v>
      </c>
      <c r="T550" t="b">
        <f t="shared" si="17"/>
        <v>1</v>
      </c>
      <c r="V550" t="str">
        <f>+VLOOKUP(F550,MaestraLP3[[#All],[CÓDIGO]:[UMV]],8,0)</f>
        <v>PAN HAMBURGUESA DE PAPA 11,5 CM</v>
      </c>
    </row>
    <row r="551" spans="1:22" x14ac:dyDescent="0.35">
      <c r="A551" t="s">
        <v>3181</v>
      </c>
      <c r="B551">
        <v>2000</v>
      </c>
      <c r="D551" s="59" t="s">
        <v>3162</v>
      </c>
      <c r="F551" s="39">
        <v>104545310</v>
      </c>
      <c r="H551" s="60">
        <v>36000</v>
      </c>
      <c r="I551" t="s">
        <v>3182</v>
      </c>
      <c r="J551">
        <v>60</v>
      </c>
      <c r="K551" s="50" t="s">
        <v>50</v>
      </c>
      <c r="L551" t="s">
        <v>4724</v>
      </c>
      <c r="M551" t="s">
        <v>4725</v>
      </c>
      <c r="N551" s="39" t="s">
        <v>276</v>
      </c>
      <c r="O551" t="str">
        <f>+VLOOKUP(F551,'BD LP'!B:C,2,0)</f>
        <v>104545310-C60</v>
      </c>
      <c r="Q551" t="str">
        <f>+VLOOKUP(F551,'BD LP'!B:K,10,0)</f>
        <v>UN</v>
      </c>
      <c r="R551" t="b">
        <f t="shared" si="18"/>
        <v>1</v>
      </c>
      <c r="S551">
        <f>+VLOOKUP(F551,'[1]BD MES'!$D$2:$K$1048576,8,0)</f>
        <v>60</v>
      </c>
      <c r="T551" t="b">
        <f t="shared" si="17"/>
        <v>1</v>
      </c>
      <c r="V551" t="str">
        <f>+VLOOKUP(F551,MaestraLP3[[#All],[CÓDIGO]:[UMV]],8,0)</f>
        <v>PAN HAMBURGUESA DE PAPA MARTINS 10 CM</v>
      </c>
    </row>
    <row r="552" spans="1:22" x14ac:dyDescent="0.35">
      <c r="A552" t="s">
        <v>3181</v>
      </c>
      <c r="B552">
        <v>2000</v>
      </c>
      <c r="D552" s="59" t="s">
        <v>3162</v>
      </c>
      <c r="F552" s="39">
        <v>104254040</v>
      </c>
      <c r="H552" s="60">
        <v>22900</v>
      </c>
      <c r="I552" t="s">
        <v>3182</v>
      </c>
      <c r="J552">
        <v>1</v>
      </c>
      <c r="K552" s="50" t="s">
        <v>553</v>
      </c>
      <c r="L552" t="s">
        <v>4724</v>
      </c>
      <c r="M552" t="s">
        <v>4725</v>
      </c>
      <c r="N552" s="39" t="s">
        <v>276</v>
      </c>
      <c r="O552" t="str">
        <f>+VLOOKUP(F552,'BD LP'!B:C,2,0)</f>
        <v>104254040-C35</v>
      </c>
      <c r="Q552" t="str">
        <f>+VLOOKUP(F552,'BD LP'!B:K,10,0)</f>
        <v>C35</v>
      </c>
      <c r="R552" t="b">
        <f t="shared" si="18"/>
        <v>1</v>
      </c>
      <c r="S552">
        <f>+VLOOKUP(F552,'[1]BD MES'!$D$2:$K$1048576,8,0)</f>
        <v>1</v>
      </c>
      <c r="T552" t="b">
        <f t="shared" si="17"/>
        <v>1</v>
      </c>
      <c r="V552" t="str">
        <f>+VLOOKUP(F552,MaestraLP3[[#All],[CÓDIGO]:[UMV]],8,0)</f>
        <v>PAN CIABATTA PAGNIFIQUE 129 g</v>
      </c>
    </row>
    <row r="553" spans="1:22" x14ac:dyDescent="0.35">
      <c r="A553" t="s">
        <v>3181</v>
      </c>
      <c r="B553">
        <v>2000</v>
      </c>
      <c r="D553" s="59" t="s">
        <v>3162</v>
      </c>
      <c r="F553" s="39">
        <v>104532420</v>
      </c>
      <c r="H553" s="60">
        <v>14700</v>
      </c>
      <c r="I553" t="s">
        <v>3182</v>
      </c>
      <c r="J553">
        <v>1</v>
      </c>
      <c r="K553" s="50" t="s">
        <v>248</v>
      </c>
      <c r="L553" t="s">
        <v>4724</v>
      </c>
      <c r="M553" t="s">
        <v>4725</v>
      </c>
      <c r="N553" s="39" t="s">
        <v>276</v>
      </c>
      <c r="O553" t="str">
        <f>+VLOOKUP(F553,'BD LP'!B:C,2,0)</f>
        <v>104532420-CJ</v>
      </c>
      <c r="Q553" t="str">
        <f>+VLOOKUP(F553,'BD LP'!B:K,10,0)</f>
        <v>CJ</v>
      </c>
      <c r="R553" t="b">
        <f t="shared" si="18"/>
        <v>1</v>
      </c>
      <c r="S553">
        <f>+VLOOKUP(F553,'[1]BD MES'!$D$2:$K$1048576,8,0)</f>
        <v>1</v>
      </c>
      <c r="T553" t="b">
        <f t="shared" si="17"/>
        <v>1</v>
      </c>
      <c r="V553" t="str">
        <f>+VLOOKUP(F553,MaestraLP3[[#All],[CÓDIGO]:[UMV]],8,0)</f>
        <v>90302296 PAN DE LENGUA CJ X 55 UN</v>
      </c>
    </row>
    <row r="554" spans="1:22" x14ac:dyDescent="0.35">
      <c r="A554" t="s">
        <v>3181</v>
      </c>
      <c r="B554">
        <v>2000</v>
      </c>
      <c r="D554" s="59" t="s">
        <v>3162</v>
      </c>
      <c r="F554" s="39">
        <v>104546900</v>
      </c>
      <c r="H554" s="60">
        <v>50500</v>
      </c>
      <c r="I554" t="s">
        <v>3182</v>
      </c>
      <c r="J554">
        <v>210</v>
      </c>
      <c r="K554" s="50" t="s">
        <v>50</v>
      </c>
      <c r="L554" t="s">
        <v>4724</v>
      </c>
      <c r="M554" t="s">
        <v>4725</v>
      </c>
      <c r="N554" s="39" t="s">
        <v>276</v>
      </c>
      <c r="O554" t="str">
        <f>+VLOOKUP(F554,'BD LP'!B:C,2,0)</f>
        <v>104546900-Y10</v>
      </c>
      <c r="Q554" t="str">
        <f>+VLOOKUP(F554,'BD LP'!B:K,10,0)</f>
        <v>UN</v>
      </c>
      <c r="R554" t="b">
        <f t="shared" si="18"/>
        <v>1</v>
      </c>
      <c r="S554">
        <f>+VLOOKUP(F554,'[1]BD MES'!$D$2:$K$1048576,8,0)</f>
        <v>210</v>
      </c>
      <c r="T554" t="b">
        <f t="shared" si="17"/>
        <v>1</v>
      </c>
      <c r="V554" t="str">
        <f>+VLOOKUP(F554,MaestraLP3[[#All],[CÓDIGO]:[UMV]],8,0)</f>
        <v>PAN HAMBURGUESA BRIOCHE 10 CM</v>
      </c>
    </row>
    <row r="555" spans="1:22" x14ac:dyDescent="0.35">
      <c r="A555" t="s">
        <v>3181</v>
      </c>
      <c r="B555">
        <v>2000</v>
      </c>
      <c r="D555" s="59" t="s">
        <v>3162</v>
      </c>
      <c r="F555" s="39">
        <v>104522660</v>
      </c>
      <c r="H555" s="60">
        <v>54900</v>
      </c>
      <c r="I555" t="s">
        <v>3182</v>
      </c>
      <c r="J555">
        <v>240</v>
      </c>
      <c r="K555" s="50" t="s">
        <v>50</v>
      </c>
      <c r="L555" t="s">
        <v>4724</v>
      </c>
      <c r="M555" t="s">
        <v>4725</v>
      </c>
      <c r="N555" s="39" t="s">
        <v>276</v>
      </c>
      <c r="O555" t="str">
        <f>+VLOOKUP(F555,'BD LP'!B:C,2,0)</f>
        <v>104522660-Y40</v>
      </c>
      <c r="Q555" t="str">
        <f>+VLOOKUP(F555,'BD LP'!B:K,10,0)</f>
        <v>UN</v>
      </c>
      <c r="R555" t="b">
        <f t="shared" si="18"/>
        <v>1</v>
      </c>
      <c r="S555">
        <f>+VLOOKUP(F555,'[1]BD MES'!$D$2:$K$1048576,8,0)</f>
        <v>240</v>
      </c>
      <c r="T555" t="b">
        <f t="shared" si="17"/>
        <v>1</v>
      </c>
      <c r="V555" t="str">
        <f>+VLOOKUP(F555,MaestraLP3[[#All],[CÓDIGO]:[UMV]],8,0)</f>
        <v>PAN HAMBURGUESA BRIOCHE 10 CM</v>
      </c>
    </row>
    <row r="556" spans="1:22" x14ac:dyDescent="0.35">
      <c r="A556" t="s">
        <v>3181</v>
      </c>
      <c r="B556">
        <v>2000</v>
      </c>
      <c r="D556" s="59" t="s">
        <v>3162</v>
      </c>
      <c r="F556" s="39">
        <v>104546910</v>
      </c>
      <c r="H556" s="60">
        <v>47600</v>
      </c>
      <c r="I556" t="s">
        <v>3182</v>
      </c>
      <c r="J556">
        <v>140</v>
      </c>
      <c r="K556" s="50" t="s">
        <v>50</v>
      </c>
      <c r="L556" t="s">
        <v>4724</v>
      </c>
      <c r="M556" t="s">
        <v>4725</v>
      </c>
      <c r="N556" s="39" t="s">
        <v>276</v>
      </c>
      <c r="O556" t="str">
        <f>+VLOOKUP(F556,'BD LP'!B:C,2,0)</f>
        <v>104546910-Z40</v>
      </c>
      <c r="Q556" t="str">
        <f>+VLOOKUP(F556,'BD LP'!B:K,10,0)</f>
        <v>UN</v>
      </c>
      <c r="R556" t="b">
        <f t="shared" si="18"/>
        <v>1</v>
      </c>
      <c r="S556">
        <f>+VLOOKUP(F556,'[1]BD MES'!$D$2:$K$1048576,8,0)</f>
        <v>140</v>
      </c>
      <c r="T556" t="b">
        <f t="shared" si="17"/>
        <v>1</v>
      </c>
      <c r="V556" t="str">
        <f>+VLOOKUP(F556,MaestraLP3[[#All],[CÓDIGO]:[UMV]],8,0)</f>
        <v>PAN HAMBURGUESA BRIOCHE 12 CM</v>
      </c>
    </row>
    <row r="557" spans="1:22" x14ac:dyDescent="0.35">
      <c r="A557" t="s">
        <v>3181</v>
      </c>
      <c r="B557">
        <v>2000</v>
      </c>
      <c r="D557" s="59" t="s">
        <v>3162</v>
      </c>
      <c r="F557" s="39">
        <v>104547790</v>
      </c>
      <c r="H557" s="60">
        <v>14850</v>
      </c>
      <c r="I557" t="s">
        <v>3182</v>
      </c>
      <c r="J557">
        <v>55</v>
      </c>
      <c r="K557" s="50" t="s">
        <v>50</v>
      </c>
      <c r="L557" t="s">
        <v>4724</v>
      </c>
      <c r="M557" t="s">
        <v>4725</v>
      </c>
      <c r="N557" s="39" t="s">
        <v>276</v>
      </c>
      <c r="O557" t="str">
        <f>+VLOOKUP(F557,'BD LP'!B:C,2,0)</f>
        <v>104547790-C55</v>
      </c>
      <c r="Q557" t="str">
        <f>+VLOOKUP(F557,'BD LP'!B:K,10,0)</f>
        <v>UN</v>
      </c>
      <c r="R557" t="b">
        <f t="shared" si="18"/>
        <v>1</v>
      </c>
      <c r="S557">
        <f>+VLOOKUP(F557,'[1]BD MES'!$D$2:$K$1048576,8,0)</f>
        <v>55</v>
      </c>
      <c r="T557" t="b">
        <f t="shared" si="17"/>
        <v>1</v>
      </c>
      <c r="V557" t="str">
        <f>+VLOOKUP(F557,MaestraLP3[[#All],[CÓDIGO]:[UMV]],8,0)</f>
        <v>PAN HAMBURGUESA FRICA 10 CM</v>
      </c>
    </row>
    <row r="558" spans="1:22" x14ac:dyDescent="0.35">
      <c r="A558" t="s">
        <v>3181</v>
      </c>
      <c r="B558">
        <v>2000</v>
      </c>
      <c r="D558" s="59" t="s">
        <v>3162</v>
      </c>
      <c r="F558" s="39">
        <v>104548220</v>
      </c>
      <c r="H558" s="60">
        <v>21375</v>
      </c>
      <c r="I558" t="s">
        <v>3182</v>
      </c>
      <c r="J558">
        <v>75</v>
      </c>
      <c r="K558" s="50" t="s">
        <v>50</v>
      </c>
      <c r="L558" t="s">
        <v>4724</v>
      </c>
      <c r="M558" t="s">
        <v>4725</v>
      </c>
      <c r="N558" s="39" t="s">
        <v>276</v>
      </c>
      <c r="O558" t="str">
        <f>+VLOOKUP(F558,'BD LP'!B:C,2,0)</f>
        <v>104548220-C75</v>
      </c>
      <c r="Q558" t="str">
        <f>+VLOOKUP(F558,'BD LP'!B:K,10,0)</f>
        <v>UN</v>
      </c>
      <c r="R558" t="b">
        <f t="shared" si="18"/>
        <v>1</v>
      </c>
      <c r="S558">
        <f>+VLOOKUP(F558,'[1]BD MES'!$D$2:$K$1048576,8,0)</f>
        <v>75</v>
      </c>
      <c r="T558" t="b">
        <f t="shared" si="17"/>
        <v>1</v>
      </c>
      <c r="V558" t="str">
        <f>+VLOOKUP(F558,MaestraLP3[[#All],[CÓDIGO]:[UMV]],8,0)</f>
        <v>PAN HAMBURGUESA FRICA 11 CM</v>
      </c>
    </row>
    <row r="559" spans="1:22" x14ac:dyDescent="0.35">
      <c r="A559" t="s">
        <v>3181</v>
      </c>
      <c r="B559">
        <v>2000</v>
      </c>
      <c r="D559" s="59" t="s">
        <v>3162</v>
      </c>
      <c r="F559" s="39">
        <v>104520830</v>
      </c>
      <c r="H559" s="60">
        <v>22900</v>
      </c>
      <c r="I559" t="s">
        <v>3182</v>
      </c>
      <c r="J559">
        <v>61</v>
      </c>
      <c r="K559" s="50" t="s">
        <v>50</v>
      </c>
      <c r="L559" t="s">
        <v>4724</v>
      </c>
      <c r="M559" t="s">
        <v>4725</v>
      </c>
      <c r="N559" s="39" t="s">
        <v>276</v>
      </c>
      <c r="O559" t="str">
        <f>+VLOOKUP(F559,'BD LP'!B:C,2,0)</f>
        <v>104520830-C61</v>
      </c>
      <c r="Q559" t="str">
        <f>+VLOOKUP(F559,'BD LP'!B:K,10,0)</f>
        <v>UN</v>
      </c>
      <c r="R559" t="b">
        <f t="shared" si="18"/>
        <v>1</v>
      </c>
      <c r="S559">
        <f>+VLOOKUP(F559,'[1]BD MES'!$D$2:$K$1048576,8,0)</f>
        <v>61</v>
      </c>
      <c r="T559" t="b">
        <f t="shared" si="17"/>
        <v>1</v>
      </c>
      <c r="V559" t="str">
        <f>+VLOOKUP(F559,MaestraLP3[[#All],[CÓDIGO]:[UMV]],8,0)</f>
        <v>PAN BAGUETTE SANDWICH PAGNIFIQUE 133 g</v>
      </c>
    </row>
    <row r="560" spans="1:22" x14ac:dyDescent="0.35">
      <c r="A560" t="s">
        <v>3181</v>
      </c>
      <c r="B560">
        <v>2000</v>
      </c>
      <c r="D560" s="59" t="s">
        <v>3162</v>
      </c>
      <c r="F560" s="39">
        <v>104254030</v>
      </c>
      <c r="H560" s="60">
        <v>16000</v>
      </c>
      <c r="I560" t="s">
        <v>3182</v>
      </c>
      <c r="J560">
        <v>1</v>
      </c>
      <c r="K560" s="50" t="s">
        <v>555</v>
      </c>
      <c r="L560" t="s">
        <v>4724</v>
      </c>
      <c r="M560" t="s">
        <v>4725</v>
      </c>
      <c r="N560" s="39" t="s">
        <v>276</v>
      </c>
      <c r="O560" t="str">
        <f>+VLOOKUP(F560,'BD LP'!B:C,2,0)</f>
        <v>104254030-Y14</v>
      </c>
      <c r="Q560" t="str">
        <f>+VLOOKUP(F560,'BD LP'!B:K,10,0)</f>
        <v>Y14</v>
      </c>
      <c r="R560" t="b">
        <f t="shared" si="18"/>
        <v>1</v>
      </c>
      <c r="S560">
        <f>+VLOOKUP(F560,'[1]BD MES'!$D$2:$K$1048576,8,0)</f>
        <v>1</v>
      </c>
      <c r="T560" t="b">
        <f t="shared" si="17"/>
        <v>1</v>
      </c>
      <c r="V560" t="str">
        <f>+VLOOKUP(F560,MaestraLP3[[#All],[CÓDIGO]:[UMV]],8,0)</f>
        <v>PAN MESA REDONDO PAGNIFIQUE 28 g</v>
      </c>
    </row>
    <row r="561" spans="1:22" x14ac:dyDescent="0.35">
      <c r="A561" t="s">
        <v>3181</v>
      </c>
      <c r="B561">
        <v>2000</v>
      </c>
      <c r="D561" s="59" t="s">
        <v>3162</v>
      </c>
      <c r="F561" s="39">
        <v>101310048</v>
      </c>
      <c r="H561" s="60">
        <v>6675</v>
      </c>
      <c r="I561" t="s">
        <v>3182</v>
      </c>
      <c r="J561">
        <v>25</v>
      </c>
      <c r="K561" s="50" t="s">
        <v>50</v>
      </c>
      <c r="L561" t="s">
        <v>4724</v>
      </c>
      <c r="M561" t="s">
        <v>4725</v>
      </c>
      <c r="N561" s="39" t="s">
        <v>276</v>
      </c>
      <c r="O561" t="str">
        <f>+VLOOKUP(F561,'BD LP'!B:C,2,0)</f>
        <v>101310048-C25</v>
      </c>
      <c r="Q561" t="str">
        <f>+VLOOKUP(F561,'BD LP'!B:K,10,0)</f>
        <v>UN</v>
      </c>
      <c r="R561" t="b">
        <f t="shared" si="18"/>
        <v>1</v>
      </c>
      <c r="S561">
        <f>+VLOOKUP(F561,'[1]BD MES'!$D$2:$K$1048576,8,0)</f>
        <v>25</v>
      </c>
      <c r="T561" t="b">
        <f t="shared" si="17"/>
        <v>1</v>
      </c>
      <c r="V561" t="str">
        <f>+VLOOKUP(F561,MaestraLP3[[#All],[CÓDIGO]:[UMV]],8,0)</f>
        <v>LAUREL EN HOJA EDRA 5 g RRP</v>
      </c>
    </row>
    <row r="562" spans="1:22" x14ac:dyDescent="0.35">
      <c r="A562" t="s">
        <v>3181</v>
      </c>
      <c r="B562">
        <v>2000</v>
      </c>
      <c r="D562" s="59" t="s">
        <v>3162</v>
      </c>
      <c r="F562" s="39">
        <v>101310045</v>
      </c>
      <c r="H562" s="60">
        <v>14750</v>
      </c>
      <c r="I562" t="s">
        <v>3182</v>
      </c>
      <c r="J562">
        <v>25</v>
      </c>
      <c r="K562" s="50" t="s">
        <v>50</v>
      </c>
      <c r="L562" t="s">
        <v>4724</v>
      </c>
      <c r="M562" t="s">
        <v>4725</v>
      </c>
      <c r="N562" s="39" t="s">
        <v>276</v>
      </c>
      <c r="O562" t="str">
        <f>+VLOOKUP(F562,'BD LP'!B:C,2,0)</f>
        <v>101310045-C25</v>
      </c>
      <c r="Q562" t="str">
        <f>+VLOOKUP(F562,'BD LP'!B:K,10,0)</f>
        <v>UN</v>
      </c>
      <c r="R562" t="b">
        <f t="shared" si="18"/>
        <v>1</v>
      </c>
      <c r="S562">
        <f>+VLOOKUP(F562,'[1]BD MES'!$D$2:$K$1048576,8,0)</f>
        <v>25</v>
      </c>
      <c r="T562" t="b">
        <f t="shared" si="17"/>
        <v>1</v>
      </c>
      <c r="V562" t="str">
        <f>+VLOOKUP(F562,MaestraLP3[[#All],[CÓDIGO]:[UMV]],8,0)</f>
        <v>CANELA ENTERA EDRA 15 g RRP</v>
      </c>
    </row>
    <row r="563" spans="1:22" x14ac:dyDescent="0.35">
      <c r="A563" t="s">
        <v>3181</v>
      </c>
      <c r="B563">
        <v>2000</v>
      </c>
      <c r="D563" s="59" t="s">
        <v>3162</v>
      </c>
      <c r="F563" s="39">
        <v>201700308</v>
      </c>
      <c r="H563" s="60">
        <v>24000</v>
      </c>
      <c r="I563" t="s">
        <v>3182</v>
      </c>
      <c r="J563">
        <v>10</v>
      </c>
      <c r="K563" s="50" t="s">
        <v>50</v>
      </c>
      <c r="L563" t="s">
        <v>4724</v>
      </c>
      <c r="M563" t="s">
        <v>4725</v>
      </c>
      <c r="N563" s="39" t="s">
        <v>276</v>
      </c>
      <c r="O563" t="str">
        <f>+VLOOKUP(F563,'BD LP'!B:C,2,0)</f>
        <v>201700308-C10</v>
      </c>
      <c r="Q563" t="str">
        <f>+VLOOKUP(F563,'BD LP'!B:K,10,0)</f>
        <v>UN</v>
      </c>
      <c r="R563" t="b">
        <f t="shared" si="18"/>
        <v>1</v>
      </c>
      <c r="S563">
        <f>+VLOOKUP(F563,'[1]BD MES'!$D$2:$K$1048576,8,0)</f>
        <v>10</v>
      </c>
      <c r="T563" t="b">
        <f t="shared" si="17"/>
        <v>1</v>
      </c>
      <c r="V563" t="str">
        <f>+VLOOKUP(F563,MaestraLP3[[#All],[CÓDIGO]:[UMV]],8,0)</f>
        <v>OREGANO ENTERO 250g BOLSA EDRA</v>
      </c>
    </row>
    <row r="564" spans="1:22" x14ac:dyDescent="0.35">
      <c r="A564" t="s">
        <v>3181</v>
      </c>
      <c r="B564">
        <v>2000</v>
      </c>
      <c r="D564" s="59" t="s">
        <v>3162</v>
      </c>
      <c r="F564" s="39">
        <v>101200010</v>
      </c>
      <c r="H564" s="60">
        <v>27384</v>
      </c>
      <c r="I564" t="s">
        <v>3182</v>
      </c>
      <c r="J564">
        <v>24</v>
      </c>
      <c r="K564" s="50" t="s">
        <v>50</v>
      </c>
      <c r="L564" t="s">
        <v>4724</v>
      </c>
      <c r="M564" t="s">
        <v>4725</v>
      </c>
      <c r="N564" s="39" t="s">
        <v>276</v>
      </c>
      <c r="O564" t="str">
        <f>+VLOOKUP(F564,'BD LP'!B:C,2,0)</f>
        <v>101200010-C24</v>
      </c>
      <c r="Q564" t="str">
        <f>+VLOOKUP(F564,'BD LP'!B:K,10,0)</f>
        <v>UN</v>
      </c>
      <c r="R564" t="b">
        <f t="shared" si="18"/>
        <v>1</v>
      </c>
      <c r="S564">
        <f>+VLOOKUP(F564,'[1]BD MES'!$D$2:$K$1048576,8,0)</f>
        <v>24</v>
      </c>
      <c r="T564" t="b">
        <f t="shared" si="17"/>
        <v>1</v>
      </c>
      <c r="V564" t="str">
        <f>+VLOOKUP(F564,MaestraLP3[[#All],[CÓDIGO]:[UMV]],8,0)</f>
        <v>ALCAPARRA EDRA 110 g</v>
      </c>
    </row>
    <row r="565" spans="1:22" x14ac:dyDescent="0.35">
      <c r="A565" t="s">
        <v>3181</v>
      </c>
      <c r="B565">
        <v>2000</v>
      </c>
      <c r="D565" s="59" t="s">
        <v>3162</v>
      </c>
      <c r="F565" s="39">
        <v>150000000</v>
      </c>
      <c r="H565" s="60">
        <v>19500</v>
      </c>
      <c r="I565" t="s">
        <v>3182</v>
      </c>
      <c r="J565">
        <v>10</v>
      </c>
      <c r="K565" s="50" t="s">
        <v>50</v>
      </c>
      <c r="L565" t="s">
        <v>4724</v>
      </c>
      <c r="M565" t="s">
        <v>4725</v>
      </c>
      <c r="N565" s="39" t="s">
        <v>276</v>
      </c>
      <c r="O565" t="str">
        <f>+VLOOKUP(F565,'BD LP'!B:C,2,0)</f>
        <v>150000000-C10</v>
      </c>
      <c r="Q565" t="str">
        <f>+VLOOKUP(F565,'BD LP'!B:K,10,0)</f>
        <v>UN</v>
      </c>
      <c r="R565" t="b">
        <f t="shared" si="18"/>
        <v>1</v>
      </c>
      <c r="S565">
        <f>+VLOOKUP(F565,'[1]BD MES'!$D$2:$K$1048576,8,0)</f>
        <v>10</v>
      </c>
      <c r="T565" t="b">
        <f t="shared" si="17"/>
        <v>1</v>
      </c>
      <c r="V565" t="str">
        <f>+VLOOKUP(F565,MaestraLP3[[#All],[CÓDIGO]:[UMV]],8,0)</f>
        <v>CALDO CARNE MACROFOOD 1 kg</v>
      </c>
    </row>
    <row r="566" spans="1:22" x14ac:dyDescent="0.35">
      <c r="A566" t="s">
        <v>3181</v>
      </c>
      <c r="B566">
        <v>2000</v>
      </c>
      <c r="D566" s="59" t="s">
        <v>3162</v>
      </c>
      <c r="F566" s="39">
        <v>150000367</v>
      </c>
      <c r="H566" s="60">
        <v>19500</v>
      </c>
      <c r="I566" t="s">
        <v>3182</v>
      </c>
      <c r="J566">
        <v>10</v>
      </c>
      <c r="K566" s="50" t="s">
        <v>50</v>
      </c>
      <c r="L566" t="s">
        <v>4724</v>
      </c>
      <c r="M566" t="s">
        <v>4725</v>
      </c>
      <c r="N566" s="39" t="s">
        <v>276</v>
      </c>
      <c r="O566" t="str">
        <f>+VLOOKUP(F566,'BD LP'!B:C,2,0)</f>
        <v>150000367-C10</v>
      </c>
      <c r="Q566" t="str">
        <f>+VLOOKUP(F566,'BD LP'!B:K,10,0)</f>
        <v>UN</v>
      </c>
      <c r="R566" t="b">
        <f t="shared" si="18"/>
        <v>1</v>
      </c>
      <c r="S566">
        <f>+VLOOKUP(F566,'[1]BD MES'!$D$2:$K$1048576,8,0)</f>
        <v>10</v>
      </c>
      <c r="T566" t="b">
        <f t="shared" si="17"/>
        <v>1</v>
      </c>
      <c r="V566" t="str">
        <f>+VLOOKUP(F566,MaestraLP3[[#All],[CÓDIGO]:[UMV]],8,0)</f>
        <v>CALDO GALLINA MACROFOOD 1 kg</v>
      </c>
    </row>
    <row r="567" spans="1:22" x14ac:dyDescent="0.35">
      <c r="A567" t="s">
        <v>3181</v>
      </c>
      <c r="B567">
        <v>2000</v>
      </c>
      <c r="D567" s="59" t="s">
        <v>3162</v>
      </c>
      <c r="F567" s="39">
        <v>104527910</v>
      </c>
      <c r="H567" s="60">
        <v>46000</v>
      </c>
      <c r="I567" t="s">
        <v>3182</v>
      </c>
      <c r="J567">
        <v>40</v>
      </c>
      <c r="K567" s="50" t="s">
        <v>50</v>
      </c>
      <c r="L567" t="s">
        <v>4724</v>
      </c>
      <c r="M567" t="s">
        <v>4725</v>
      </c>
      <c r="N567" s="39" t="s">
        <v>276</v>
      </c>
      <c r="O567" t="str">
        <f>+VLOOKUP(F567,'BD LP'!B:C,2,0)</f>
        <v>104527910-C40</v>
      </c>
      <c r="Q567" t="str">
        <f>+VLOOKUP(F567,'BD LP'!B:K,10,0)</f>
        <v>UN</v>
      </c>
      <c r="R567" t="b">
        <f t="shared" si="18"/>
        <v>1</v>
      </c>
      <c r="S567">
        <f>+VLOOKUP(F567,'[1]BD MES'!$D$2:$K$1048576,8,0)</f>
        <v>40</v>
      </c>
      <c r="T567" t="b">
        <f t="shared" si="17"/>
        <v>1</v>
      </c>
      <c r="V567" t="str">
        <f>+VLOOKUP(F567,MaestraLP3[[#All],[CÓDIGO]:[UMV]],8,0)</f>
        <v>AJI COLOR 250 g</v>
      </c>
    </row>
    <row r="568" spans="1:22" x14ac:dyDescent="0.35">
      <c r="A568" t="s">
        <v>3181</v>
      </c>
      <c r="B568">
        <v>2000</v>
      </c>
      <c r="D568" s="59" t="s">
        <v>3162</v>
      </c>
      <c r="F568" s="39">
        <v>104543220</v>
      </c>
      <c r="H568" s="60">
        <v>42600</v>
      </c>
      <c r="I568" t="s">
        <v>3182</v>
      </c>
      <c r="J568">
        <v>6</v>
      </c>
      <c r="K568" s="50" t="s">
        <v>50</v>
      </c>
      <c r="L568" t="s">
        <v>4724</v>
      </c>
      <c r="M568" t="s">
        <v>4725</v>
      </c>
      <c r="N568" s="39" t="s">
        <v>276</v>
      </c>
      <c r="O568" t="str">
        <f>+VLOOKUP(F568,'BD LP'!B:C,2,0)</f>
        <v>104543220-C06</v>
      </c>
      <c r="Q568" t="str">
        <f>+VLOOKUP(F568,'BD LP'!B:K,10,0)</f>
        <v>UN</v>
      </c>
      <c r="R568" t="b">
        <f t="shared" si="18"/>
        <v>1</v>
      </c>
      <c r="S568">
        <f>+VLOOKUP(F568,'[1]BD MES'!$D$2:$K$1048576,8,0)</f>
        <v>6</v>
      </c>
      <c r="T568" t="b">
        <f t="shared" si="17"/>
        <v>1</v>
      </c>
      <c r="V568" t="str">
        <f>+VLOOKUP(F568,MaestraLP3[[#All],[CÓDIGO]:[UMV]],8,0)</f>
        <v>AJÍ ROJO EN HOJUELAS 340 G BADIA</v>
      </c>
    </row>
    <row r="569" spans="1:22" x14ac:dyDescent="0.35">
      <c r="A569" t="s">
        <v>3181</v>
      </c>
      <c r="B569">
        <v>2000</v>
      </c>
      <c r="D569" s="59" t="s">
        <v>3162</v>
      </c>
      <c r="F569" s="39">
        <v>104527920</v>
      </c>
      <c r="H569" s="60">
        <v>55899</v>
      </c>
      <c r="I569" t="s">
        <v>3182</v>
      </c>
      <c r="J569">
        <v>40</v>
      </c>
      <c r="K569" s="50" t="s">
        <v>50</v>
      </c>
      <c r="L569" t="s">
        <v>4724</v>
      </c>
      <c r="M569" t="s">
        <v>4725</v>
      </c>
      <c r="N569" s="39" t="s">
        <v>276</v>
      </c>
      <c r="O569" t="str">
        <f>+VLOOKUP(F569,'BD LP'!B:C,2,0)</f>
        <v>104527920-C40</v>
      </c>
      <c r="Q569" t="str">
        <f>+VLOOKUP(F569,'BD LP'!B:K,10,0)</f>
        <v>UN</v>
      </c>
      <c r="R569" t="b">
        <f t="shared" si="18"/>
        <v>1</v>
      </c>
      <c r="S569">
        <f>+VLOOKUP(F569,'[1]BD MES'!$D$2:$K$1048576,8,0)</f>
        <v>40</v>
      </c>
      <c r="T569" t="b">
        <f t="shared" si="17"/>
        <v>1</v>
      </c>
      <c r="V569" t="str">
        <f>+VLOOKUP(F569,MaestraLP3[[#All],[CÓDIGO]:[UMV]],8,0)</f>
        <v>AJO EN POLVO 250 g</v>
      </c>
    </row>
    <row r="570" spans="1:22" x14ac:dyDescent="0.35">
      <c r="A570" t="s">
        <v>3181</v>
      </c>
      <c r="B570">
        <v>2000</v>
      </c>
      <c r="D570" s="59" t="s">
        <v>3162</v>
      </c>
      <c r="F570" s="39">
        <v>104543230</v>
      </c>
      <c r="H570" s="60">
        <v>44400</v>
      </c>
      <c r="I570" t="s">
        <v>3182</v>
      </c>
      <c r="J570">
        <v>6</v>
      </c>
      <c r="K570" s="50" t="s">
        <v>50</v>
      </c>
      <c r="L570" t="s">
        <v>4724</v>
      </c>
      <c r="M570" t="s">
        <v>4725</v>
      </c>
      <c r="N570" s="39" t="s">
        <v>276</v>
      </c>
      <c r="O570" t="str">
        <f>+VLOOKUP(F570,'BD LP'!B:C,2,0)</f>
        <v>104543230-C06</v>
      </c>
      <c r="Q570" t="str">
        <f>+VLOOKUP(F570,'BD LP'!B:K,10,0)</f>
        <v>UN</v>
      </c>
      <c r="R570" t="b">
        <f t="shared" si="18"/>
        <v>1</v>
      </c>
      <c r="S570">
        <f>+VLOOKUP(F570,'[1]BD MES'!$D$2:$K$1048576,8,0)</f>
        <v>6</v>
      </c>
      <c r="T570" t="b">
        <f t="shared" si="17"/>
        <v>1</v>
      </c>
      <c r="V570" t="str">
        <f>+VLOOKUP(F570,MaestraLP3[[#All],[CÓDIGO]:[UMV]],8,0)</f>
        <v>AJO EN POLVO 454 G BADIA</v>
      </c>
    </row>
    <row r="571" spans="1:22" x14ac:dyDescent="0.35">
      <c r="A571" t="s">
        <v>3181</v>
      </c>
      <c r="B571">
        <v>2000</v>
      </c>
      <c r="D571" s="59" t="s">
        <v>3162</v>
      </c>
      <c r="F571" s="39">
        <v>201700302</v>
      </c>
      <c r="H571" s="60">
        <v>49080.754799999995</v>
      </c>
      <c r="I571" t="s">
        <v>3182</v>
      </c>
      <c r="J571">
        <v>10</v>
      </c>
      <c r="K571" s="50" t="s">
        <v>77</v>
      </c>
      <c r="L571" t="s">
        <v>4724</v>
      </c>
      <c r="M571" t="s">
        <v>4725</v>
      </c>
      <c r="N571" s="39" t="s">
        <v>276</v>
      </c>
      <c r="O571" t="str">
        <f>+VLOOKUP(F571,'BD LP'!B:C,2,0)</f>
        <v>201700302-C10</v>
      </c>
      <c r="Q571" t="str">
        <f>+VLOOKUP(F571,'BD LP'!B:K,10,0)</f>
        <v>KG</v>
      </c>
      <c r="R571" t="b">
        <f t="shared" si="18"/>
        <v>1</v>
      </c>
      <c r="S571">
        <f>+VLOOKUP(F571,'[1]BD MES'!$D$2:$K$1048576,8,0)</f>
        <v>10</v>
      </c>
      <c r="T571" t="b">
        <f t="shared" si="17"/>
        <v>1</v>
      </c>
      <c r="V571" t="str">
        <f>+VLOOKUP(F571,MaestraLP3[[#All],[CÓDIGO]:[UMV]],8,0)</f>
        <v>Ajo en polvo bolsa 1kg EDRA</v>
      </c>
    </row>
    <row r="572" spans="1:22" x14ac:dyDescent="0.35">
      <c r="A572" t="s">
        <v>3181</v>
      </c>
      <c r="B572">
        <v>2000</v>
      </c>
      <c r="D572" s="59" t="s">
        <v>3162</v>
      </c>
      <c r="F572" s="39">
        <v>104543240</v>
      </c>
      <c r="H572" s="60">
        <v>61800</v>
      </c>
      <c r="I572" t="s">
        <v>3182</v>
      </c>
      <c r="J572">
        <v>6</v>
      </c>
      <c r="K572" s="50" t="s">
        <v>50</v>
      </c>
      <c r="L572" t="s">
        <v>4724</v>
      </c>
      <c r="M572" t="s">
        <v>4725</v>
      </c>
      <c r="N572" s="39" t="s">
        <v>276</v>
      </c>
      <c r="O572" t="str">
        <f>+VLOOKUP(F572,'BD LP'!B:C,2,0)</f>
        <v>104543240-C06</v>
      </c>
      <c r="Q572" t="str">
        <f>+VLOOKUP(F572,'BD LP'!B:K,10,0)</f>
        <v>UN</v>
      </c>
      <c r="R572" t="b">
        <f t="shared" si="18"/>
        <v>1</v>
      </c>
      <c r="S572">
        <f>+VLOOKUP(F572,'[1]BD MES'!$D$2:$K$1048576,8,0)</f>
        <v>6</v>
      </c>
      <c r="T572" t="b">
        <f t="shared" si="17"/>
        <v>1</v>
      </c>
      <c r="V572" t="str">
        <f>+VLOOKUP(F572,MaestraLP3[[#All],[CÓDIGO]:[UMV]],8,0)</f>
        <v>AJO GRANULADO 680 G BADIA</v>
      </c>
    </row>
    <row r="573" spans="1:22" x14ac:dyDescent="0.35">
      <c r="A573" t="s">
        <v>3181</v>
      </c>
      <c r="B573">
        <v>2000</v>
      </c>
      <c r="D573" s="59" t="s">
        <v>3162</v>
      </c>
      <c r="F573" s="39">
        <v>104543250</v>
      </c>
      <c r="H573" s="60">
        <v>21000</v>
      </c>
      <c r="I573" t="s">
        <v>3182</v>
      </c>
      <c r="J573">
        <v>6</v>
      </c>
      <c r="K573" s="50" t="s">
        <v>50</v>
      </c>
      <c r="L573" t="s">
        <v>4724</v>
      </c>
      <c r="M573" t="s">
        <v>4725</v>
      </c>
      <c r="N573" s="39" t="s">
        <v>276</v>
      </c>
      <c r="O573" t="str">
        <f>+VLOOKUP(F573,'BD LP'!B:C,2,0)</f>
        <v>104543250-C06</v>
      </c>
      <c r="Q573" t="str">
        <f>+VLOOKUP(F573,'BD LP'!B:K,10,0)</f>
        <v>UN</v>
      </c>
      <c r="R573" t="b">
        <f t="shared" si="18"/>
        <v>1</v>
      </c>
      <c r="S573">
        <f>+VLOOKUP(F573,'[1]BD MES'!$D$2:$K$1048576,8,0)</f>
        <v>6</v>
      </c>
      <c r="T573" t="b">
        <f t="shared" si="17"/>
        <v>1</v>
      </c>
      <c r="V573" t="str">
        <f>+VLOOKUP(F573,MaestraLP3[[#All],[CÓDIGO]:[UMV]],8,0)</f>
        <v>ALBAHACA ENTERA 113 G BADIA</v>
      </c>
    </row>
    <row r="574" spans="1:22" x14ac:dyDescent="0.35">
      <c r="A574" t="s">
        <v>3181</v>
      </c>
      <c r="B574">
        <v>2000</v>
      </c>
      <c r="D574" s="59" t="s">
        <v>3162</v>
      </c>
      <c r="F574" s="39">
        <v>104527960</v>
      </c>
      <c r="H574" s="60">
        <v>48000</v>
      </c>
      <c r="I574" t="s">
        <v>3182</v>
      </c>
      <c r="J574">
        <v>40</v>
      </c>
      <c r="K574" s="50" t="s">
        <v>50</v>
      </c>
      <c r="L574" t="s">
        <v>4724</v>
      </c>
      <c r="M574" t="s">
        <v>4725</v>
      </c>
      <c r="N574" s="39" t="s">
        <v>276</v>
      </c>
      <c r="O574" t="str">
        <f>+VLOOKUP(F574,'BD LP'!B:C,2,0)</f>
        <v>104527960-C40</v>
      </c>
      <c r="Q574" t="str">
        <f>+VLOOKUP(F574,'BD LP'!B:K,10,0)</f>
        <v>UN</v>
      </c>
      <c r="R574" t="b">
        <f t="shared" si="18"/>
        <v>1</v>
      </c>
      <c r="S574">
        <f>+VLOOKUP(F574,'[1]BD MES'!$D$2:$K$1048576,8,0)</f>
        <v>40</v>
      </c>
      <c r="T574" t="b">
        <f t="shared" si="17"/>
        <v>1</v>
      </c>
      <c r="V574" t="str">
        <f>+VLOOKUP(F574,MaestraLP3[[#All],[CÓDIGO]:[UMV]],8,0)</f>
        <v>ALIÑO COMPLETO 250 G</v>
      </c>
    </row>
    <row r="575" spans="1:22" x14ac:dyDescent="0.35">
      <c r="A575" t="s">
        <v>3181</v>
      </c>
      <c r="B575">
        <v>2000</v>
      </c>
      <c r="D575" s="59" t="s">
        <v>3162</v>
      </c>
      <c r="F575" s="39">
        <v>104543260</v>
      </c>
      <c r="H575" s="60">
        <v>61800</v>
      </c>
      <c r="I575" t="s">
        <v>3182</v>
      </c>
      <c r="J575">
        <v>6</v>
      </c>
      <c r="K575" s="50" t="s">
        <v>50</v>
      </c>
      <c r="L575" t="s">
        <v>4724</v>
      </c>
      <c r="M575" t="s">
        <v>4725</v>
      </c>
      <c r="N575" s="39" t="s">
        <v>276</v>
      </c>
      <c r="O575" t="str">
        <f>+VLOOKUP(F575,'BD LP'!B:C,2,0)</f>
        <v>104543260-C06</v>
      </c>
      <c r="Q575" t="str">
        <f>+VLOOKUP(F575,'BD LP'!B:K,10,0)</f>
        <v>UN</v>
      </c>
      <c r="R575" t="b">
        <f t="shared" si="18"/>
        <v>1</v>
      </c>
      <c r="S575">
        <f>+VLOOKUP(F575,'[1]BD MES'!$D$2:$K$1048576,8,0)</f>
        <v>6</v>
      </c>
      <c r="T575" t="b">
        <f t="shared" si="17"/>
        <v>1</v>
      </c>
      <c r="V575" t="str">
        <f>+VLOOKUP(F575,MaestraLP3[[#All],[CÓDIGO]:[UMV]],8,0)</f>
        <v>ALIÑO COMPLETO 794 G  BADIA</v>
      </c>
    </row>
    <row r="576" spans="1:22" x14ac:dyDescent="0.35">
      <c r="A576" t="s">
        <v>3181</v>
      </c>
      <c r="B576">
        <v>2000</v>
      </c>
      <c r="D576" s="59" t="s">
        <v>3162</v>
      </c>
      <c r="F576" s="39">
        <v>104543270</v>
      </c>
      <c r="H576" s="60">
        <v>55800</v>
      </c>
      <c r="I576" t="s">
        <v>3182</v>
      </c>
      <c r="J576">
        <v>6</v>
      </c>
      <c r="K576" s="50" t="s">
        <v>50</v>
      </c>
      <c r="L576" t="s">
        <v>4724</v>
      </c>
      <c r="M576" t="s">
        <v>4725</v>
      </c>
      <c r="N576" s="39" t="s">
        <v>276</v>
      </c>
      <c r="O576" t="str">
        <f>+VLOOKUP(F576,'BD LP'!B:C,2,0)</f>
        <v>104543270-C06</v>
      </c>
      <c r="Q576" t="str">
        <f>+VLOOKUP(F576,'BD LP'!B:K,10,0)</f>
        <v>UN</v>
      </c>
      <c r="R576" t="b">
        <f t="shared" si="18"/>
        <v>1</v>
      </c>
      <c r="S576">
        <f>+VLOOKUP(F576,'[1]BD MES'!$D$2:$K$1048576,8,0)</f>
        <v>6</v>
      </c>
      <c r="T576" t="b">
        <f t="shared" si="17"/>
        <v>1</v>
      </c>
      <c r="V576" t="str">
        <f>+VLOOKUP(F576,MaestraLP3[[#All],[CÓDIGO]:[UMV]],8,0)</f>
        <v>CANELA EN POLVO 454 G BADIA</v>
      </c>
    </row>
    <row r="577" spans="1:22" x14ac:dyDescent="0.35">
      <c r="A577" t="s">
        <v>3181</v>
      </c>
      <c r="B577">
        <v>2000</v>
      </c>
      <c r="D577" s="59" t="s">
        <v>3162</v>
      </c>
      <c r="F577" s="39">
        <v>150001897</v>
      </c>
      <c r="H577" s="60">
        <v>140000</v>
      </c>
      <c r="I577" t="s">
        <v>3182</v>
      </c>
      <c r="J577">
        <v>30</v>
      </c>
      <c r="K577" s="50" t="s">
        <v>50</v>
      </c>
      <c r="L577" t="s">
        <v>4724</v>
      </c>
      <c r="M577" t="s">
        <v>4725</v>
      </c>
      <c r="N577" s="39" t="s">
        <v>276</v>
      </c>
      <c r="O577" t="str">
        <f>+VLOOKUP(F577,'BD LP'!B:C,2,0)</f>
        <v>150001897-C30</v>
      </c>
      <c r="Q577" t="str">
        <f>+VLOOKUP(F577,'BD LP'!B:K,10,0)</f>
        <v>UN</v>
      </c>
      <c r="R577" t="b">
        <f t="shared" si="18"/>
        <v>1</v>
      </c>
      <c r="S577">
        <f>+VLOOKUP(F577,'[1]BD MES'!$D$2:$K$1048576,8,0)</f>
        <v>30</v>
      </c>
      <c r="T577" t="b">
        <f t="shared" ref="T577:T640" si="19">+S577=J577</f>
        <v>1</v>
      </c>
      <c r="V577" t="str">
        <f>+VLOOKUP(F577,MaestraLP3[[#All],[CÓDIGO]:[UMV]],8,0)</f>
        <v>CANELA ENTERA 125 g</v>
      </c>
    </row>
    <row r="578" spans="1:22" x14ac:dyDescent="0.35">
      <c r="A578" t="s">
        <v>3181</v>
      </c>
      <c r="B578">
        <v>2000</v>
      </c>
      <c r="D578" s="59" t="s">
        <v>3162</v>
      </c>
      <c r="F578" s="39">
        <v>104527930</v>
      </c>
      <c r="H578" s="60">
        <v>140000</v>
      </c>
      <c r="I578" t="s">
        <v>3182</v>
      </c>
      <c r="J578">
        <v>15</v>
      </c>
      <c r="K578" s="50" t="s">
        <v>50</v>
      </c>
      <c r="L578" t="s">
        <v>4724</v>
      </c>
      <c r="M578" t="s">
        <v>4725</v>
      </c>
      <c r="N578" s="39" t="s">
        <v>276</v>
      </c>
      <c r="O578" t="str">
        <f>+VLOOKUP(F578,'BD LP'!B:C,2,0)</f>
        <v>104527930-C15</v>
      </c>
      <c r="Q578" t="str">
        <f>+VLOOKUP(F578,'BD LP'!B:K,10,0)</f>
        <v>UN</v>
      </c>
      <c r="R578" t="b">
        <f t="shared" si="18"/>
        <v>1</v>
      </c>
      <c r="S578">
        <f>+VLOOKUP(F578,'[1]BD MES'!$D$2:$K$1048576,8,0)</f>
        <v>15</v>
      </c>
      <c r="T578" t="b">
        <f t="shared" si="19"/>
        <v>1</v>
      </c>
      <c r="V578" t="str">
        <f>+VLOOKUP(F578,MaestraLP3[[#All],[CÓDIGO]:[UMV]],8,0)</f>
        <v>CANELA ENTERA 250 g</v>
      </c>
    </row>
    <row r="579" spans="1:22" x14ac:dyDescent="0.35">
      <c r="A579" t="s">
        <v>3181</v>
      </c>
      <c r="B579">
        <v>2000</v>
      </c>
      <c r="D579" s="59" t="s">
        <v>3162</v>
      </c>
      <c r="F579" s="39">
        <v>104527940</v>
      </c>
      <c r="H579" s="60">
        <v>114990</v>
      </c>
      <c r="I579" t="s">
        <v>3182</v>
      </c>
      <c r="J579">
        <v>40</v>
      </c>
      <c r="K579" s="50" t="s">
        <v>50</v>
      </c>
      <c r="L579" t="s">
        <v>4724</v>
      </c>
      <c r="M579" t="s">
        <v>4725</v>
      </c>
      <c r="N579" s="39" t="s">
        <v>276</v>
      </c>
      <c r="O579" t="str">
        <f>+VLOOKUP(F579,'BD LP'!B:C,2,0)</f>
        <v>104527940-C40</v>
      </c>
      <c r="Q579" t="str">
        <f>+VLOOKUP(F579,'BD LP'!B:K,10,0)</f>
        <v>UN</v>
      </c>
      <c r="R579" t="b">
        <f t="shared" si="18"/>
        <v>1</v>
      </c>
      <c r="S579">
        <f>+VLOOKUP(F579,'[1]BD MES'!$D$2:$K$1048576,8,0)</f>
        <v>40</v>
      </c>
      <c r="T579" t="b">
        <f t="shared" si="19"/>
        <v>1</v>
      </c>
      <c r="V579" t="str">
        <f>+VLOOKUP(F579,MaestraLP3[[#All],[CÓDIGO]:[UMV]],8,0)</f>
        <v>CANELA MOLIDA 250 g</v>
      </c>
    </row>
    <row r="580" spans="1:22" x14ac:dyDescent="0.35">
      <c r="A580" t="s">
        <v>3181</v>
      </c>
      <c r="B580">
        <v>2000</v>
      </c>
      <c r="D580" s="59" t="s">
        <v>3162</v>
      </c>
      <c r="F580" s="39">
        <v>104543280</v>
      </c>
      <c r="H580" s="60">
        <v>43200</v>
      </c>
      <c r="I580" t="s">
        <v>3182</v>
      </c>
      <c r="J580">
        <v>6</v>
      </c>
      <c r="K580" s="50" t="s">
        <v>50</v>
      </c>
      <c r="L580" t="s">
        <v>4724</v>
      </c>
      <c r="M580" t="s">
        <v>4725</v>
      </c>
      <c r="N580" s="39" t="s">
        <v>276</v>
      </c>
      <c r="O580" t="str">
        <f>+VLOOKUP(F580,'BD LP'!B:C,2,0)</f>
        <v>104543280-C06</v>
      </c>
      <c r="Q580" t="str">
        <f>+VLOOKUP(F580,'BD LP'!B:K,10,0)</f>
        <v>UN</v>
      </c>
      <c r="R580" t="b">
        <f t="shared" ref="R580:R643" si="20">+Q580=K580</f>
        <v>1</v>
      </c>
      <c r="S580">
        <f>+VLOOKUP(F580,'[1]BD MES'!$D$2:$K$1048576,8,0)</f>
        <v>6</v>
      </c>
      <c r="T580" t="b">
        <f t="shared" si="19"/>
        <v>1</v>
      </c>
      <c r="V580" t="str">
        <f>+VLOOKUP(F580,MaestraLP3[[#All],[CÓDIGO]:[UMV]],8,0)</f>
        <v>CEBOLLA EN POLVO 510 G BADIA</v>
      </c>
    </row>
    <row r="581" spans="1:22" x14ac:dyDescent="0.35">
      <c r="A581" t="s">
        <v>3181</v>
      </c>
      <c r="B581">
        <v>2000</v>
      </c>
      <c r="D581" s="59" t="s">
        <v>3162</v>
      </c>
      <c r="F581" s="39">
        <v>104543290</v>
      </c>
      <c r="H581" s="60">
        <v>30000</v>
      </c>
      <c r="I581" t="s">
        <v>3182</v>
      </c>
      <c r="J581">
        <v>6</v>
      </c>
      <c r="K581" s="50" t="s">
        <v>50</v>
      </c>
      <c r="L581" t="s">
        <v>4724</v>
      </c>
      <c r="M581" t="s">
        <v>4725</v>
      </c>
      <c r="N581" s="39" t="s">
        <v>276</v>
      </c>
      <c r="O581" t="str">
        <f>+VLOOKUP(F581,'BD LP'!B:C,2,0)</f>
        <v>104543290-C06</v>
      </c>
      <c r="Q581" t="str">
        <f>+VLOOKUP(F581,'BD LP'!B:K,10,0)</f>
        <v>UN</v>
      </c>
      <c r="R581" t="b">
        <f t="shared" si="20"/>
        <v>1</v>
      </c>
      <c r="S581">
        <f>+VLOOKUP(F581,'[1]BD MES'!$D$2:$K$1048576,8,0)</f>
        <v>6</v>
      </c>
      <c r="T581" t="b">
        <f t="shared" si="19"/>
        <v>1</v>
      </c>
      <c r="V581" t="str">
        <f>+VLOOKUP(F581,MaestraLP3[[#All],[CÓDIGO]:[UMV]],8,0)</f>
        <v>CILANTRO EN ESCAMAS 99 G BADIA</v>
      </c>
    </row>
    <row r="582" spans="1:22" x14ac:dyDescent="0.35">
      <c r="A582" t="s">
        <v>3181</v>
      </c>
      <c r="B582">
        <v>2000</v>
      </c>
      <c r="D582" s="59" t="s">
        <v>3162</v>
      </c>
      <c r="F582" s="39">
        <v>104543300</v>
      </c>
      <c r="H582" s="60">
        <v>57000</v>
      </c>
      <c r="I582" t="s">
        <v>3182</v>
      </c>
      <c r="J582">
        <v>6</v>
      </c>
      <c r="K582" s="50" t="s">
        <v>50</v>
      </c>
      <c r="L582" t="s">
        <v>4724</v>
      </c>
      <c r="M582" t="s">
        <v>4725</v>
      </c>
      <c r="N582" s="39" t="s">
        <v>276</v>
      </c>
      <c r="O582" t="str">
        <f>+VLOOKUP(F582,'BD LP'!B:C,2,0)</f>
        <v>104543300-C06</v>
      </c>
      <c r="Q582" t="str">
        <f>+VLOOKUP(F582,'BD LP'!B:K,10,0)</f>
        <v>UN</v>
      </c>
      <c r="R582" t="b">
        <f t="shared" si="20"/>
        <v>1</v>
      </c>
      <c r="S582">
        <f>+VLOOKUP(F582,'[1]BD MES'!$D$2:$K$1048576,8,0)</f>
        <v>6</v>
      </c>
      <c r="T582" t="b">
        <f t="shared" si="19"/>
        <v>1</v>
      </c>
      <c r="V582" t="str">
        <f>+VLOOKUP(F582,MaestraLP3[[#All],[CÓDIGO]:[UMV]],8,0)</f>
        <v>COMINO EN POLVO 454 G BADIA</v>
      </c>
    </row>
    <row r="583" spans="1:22" x14ac:dyDescent="0.35">
      <c r="A583" t="s">
        <v>3181</v>
      </c>
      <c r="B583">
        <v>2000</v>
      </c>
      <c r="D583" s="59" t="s">
        <v>3162</v>
      </c>
      <c r="F583" s="39">
        <v>104527950</v>
      </c>
      <c r="H583" s="60">
        <v>135000</v>
      </c>
      <c r="I583" t="s">
        <v>3182</v>
      </c>
      <c r="J583">
        <v>40</v>
      </c>
      <c r="K583" s="50" t="s">
        <v>50</v>
      </c>
      <c r="L583" t="s">
        <v>4724</v>
      </c>
      <c r="M583" t="s">
        <v>4725</v>
      </c>
      <c r="N583" s="39" t="s">
        <v>276</v>
      </c>
      <c r="O583" t="str">
        <f>+VLOOKUP(F583,'BD LP'!B:C,2,0)</f>
        <v>104527950-C40</v>
      </c>
      <c r="Q583" t="str">
        <f>+VLOOKUP(F583,'BD LP'!B:K,10,0)</f>
        <v>UN</v>
      </c>
      <c r="R583" t="b">
        <f t="shared" si="20"/>
        <v>1</v>
      </c>
      <c r="S583">
        <f>+VLOOKUP(F583,'[1]BD MES'!$D$2:$K$1048576,8,0)</f>
        <v>40</v>
      </c>
      <c r="T583" t="b">
        <f t="shared" si="19"/>
        <v>1</v>
      </c>
      <c r="V583" t="str">
        <f>+VLOOKUP(F583,MaestraLP3[[#All],[CÓDIGO]:[UMV]],8,0)</f>
        <v>COMINO MOLIDO 250 g</v>
      </c>
    </row>
    <row r="584" spans="1:22" x14ac:dyDescent="0.35">
      <c r="A584" t="s">
        <v>3181</v>
      </c>
      <c r="B584">
        <v>2000</v>
      </c>
      <c r="D584" s="59" t="s">
        <v>3162</v>
      </c>
      <c r="F584" s="39">
        <v>201700306</v>
      </c>
      <c r="H584" s="60">
        <v>130000</v>
      </c>
      <c r="I584" t="s">
        <v>3182</v>
      </c>
      <c r="J584">
        <v>10</v>
      </c>
      <c r="K584" s="50" t="s">
        <v>77</v>
      </c>
      <c r="L584" t="s">
        <v>4724</v>
      </c>
      <c r="M584" t="s">
        <v>4725</v>
      </c>
      <c r="N584" s="39" t="s">
        <v>276</v>
      </c>
      <c r="O584" t="str">
        <f>+VLOOKUP(F584,'BD LP'!B:C,2,0)</f>
        <v>201700306-C10</v>
      </c>
      <c r="Q584" t="str">
        <f>+VLOOKUP(F584,'BD LP'!B:K,10,0)</f>
        <v>KG</v>
      </c>
      <c r="R584" t="b">
        <f t="shared" si="20"/>
        <v>1</v>
      </c>
      <c r="S584">
        <f>+VLOOKUP(F584,'[1]BD MES'!$D$2:$K$1048576,8,0)</f>
        <v>10</v>
      </c>
      <c r="T584" t="b">
        <f t="shared" si="19"/>
        <v>1</v>
      </c>
      <c r="V584" t="str">
        <f>+VLOOKUP(F584,MaestraLP3[[#All],[CÓDIGO]:[UMV]],8,0)</f>
        <v>COMINO MOLIDO BOLSA 1KG EDRA</v>
      </c>
    </row>
    <row r="585" spans="1:22" x14ac:dyDescent="0.35">
      <c r="A585" t="s">
        <v>3181</v>
      </c>
      <c r="B585">
        <v>2000</v>
      </c>
      <c r="D585" s="59" t="s">
        <v>3162</v>
      </c>
      <c r="F585" s="39">
        <v>101310038</v>
      </c>
      <c r="H585" s="60">
        <v>10000</v>
      </c>
      <c r="I585" t="s">
        <v>3182</v>
      </c>
      <c r="J585">
        <v>50</v>
      </c>
      <c r="K585" s="50" t="s">
        <v>50</v>
      </c>
      <c r="L585" t="s">
        <v>4724</v>
      </c>
      <c r="M585" t="s">
        <v>4725</v>
      </c>
      <c r="N585" s="39" t="s">
        <v>276</v>
      </c>
      <c r="O585" t="str">
        <f>+VLOOKUP(F585,'BD LP'!B:C,2,0)</f>
        <v>101310038-C50</v>
      </c>
      <c r="Q585" t="str">
        <f>+VLOOKUP(F585,'BD LP'!B:K,10,0)</f>
        <v>UN</v>
      </c>
      <c r="R585" t="b">
        <f t="shared" si="20"/>
        <v>1</v>
      </c>
      <c r="S585">
        <f>+VLOOKUP(F585,'[1]BD MES'!$D$2:$K$1048576,8,0)</f>
        <v>50</v>
      </c>
      <c r="T585" t="b">
        <f t="shared" si="19"/>
        <v>1</v>
      </c>
      <c r="V585" t="str">
        <f>+VLOOKUP(F585,MaestraLP3[[#All],[CÓDIGO]:[UMV]],8,0)</f>
        <v>CURRY EDRA 15 g RRP</v>
      </c>
    </row>
    <row r="586" spans="1:22" x14ac:dyDescent="0.35">
      <c r="A586" t="s">
        <v>3181</v>
      </c>
      <c r="B586">
        <v>2000</v>
      </c>
      <c r="D586" s="59" t="s">
        <v>3162</v>
      </c>
      <c r="F586" s="39">
        <v>104543310</v>
      </c>
      <c r="H586" s="60">
        <v>43800</v>
      </c>
      <c r="I586" t="s">
        <v>3182</v>
      </c>
      <c r="J586">
        <v>6</v>
      </c>
      <c r="K586" s="50" t="s">
        <v>50</v>
      </c>
      <c r="L586" t="s">
        <v>4724</v>
      </c>
      <c r="M586" t="s">
        <v>4725</v>
      </c>
      <c r="N586" s="39" t="s">
        <v>276</v>
      </c>
      <c r="O586" t="str">
        <f>+VLOOKUP(F586,'BD LP'!B:C,2,0)</f>
        <v>104543310-C06</v>
      </c>
      <c r="Q586" t="str">
        <f>+VLOOKUP(F586,'BD LP'!B:K,10,0)</f>
        <v>UN</v>
      </c>
      <c r="R586" t="b">
        <f t="shared" si="20"/>
        <v>1</v>
      </c>
      <c r="S586">
        <f>+VLOOKUP(F586,'[1]BD MES'!$D$2:$K$1048576,8,0)</f>
        <v>6</v>
      </c>
      <c r="T586" t="b">
        <f t="shared" si="19"/>
        <v>1</v>
      </c>
      <c r="V586" t="str">
        <f>+VLOOKUP(F586,MaestraLP3[[#All],[CÓDIGO]:[UMV]],8,0)</f>
        <v>CURRY EN POLVO 454 G BADIA</v>
      </c>
    </row>
    <row r="587" spans="1:22" x14ac:dyDescent="0.35">
      <c r="A587" t="s">
        <v>3181</v>
      </c>
      <c r="B587">
        <v>2000</v>
      </c>
      <c r="D587" s="59" t="s">
        <v>3162</v>
      </c>
      <c r="F587" s="39">
        <v>104543320</v>
      </c>
      <c r="H587" s="60">
        <v>30000</v>
      </c>
      <c r="I587" t="s">
        <v>3182</v>
      </c>
      <c r="J587">
        <v>6</v>
      </c>
      <c r="K587" s="50" t="s">
        <v>50</v>
      </c>
      <c r="L587" t="s">
        <v>4724</v>
      </c>
      <c r="M587" t="s">
        <v>4725</v>
      </c>
      <c r="N587" s="39" t="s">
        <v>276</v>
      </c>
      <c r="O587" t="str">
        <f>+VLOOKUP(F587,'BD LP'!B:C,2,0)</f>
        <v>104543320-C06</v>
      </c>
      <c r="Q587" t="str">
        <f>+VLOOKUP(F587,'BD LP'!B:K,10,0)</f>
        <v>UN</v>
      </c>
      <c r="R587" t="b">
        <f t="shared" si="20"/>
        <v>1</v>
      </c>
      <c r="S587">
        <f>+VLOOKUP(F587,'[1]BD MES'!$D$2:$K$1048576,8,0)</f>
        <v>6</v>
      </c>
      <c r="T587" t="b">
        <f t="shared" si="19"/>
        <v>1</v>
      </c>
      <c r="V587" t="str">
        <f>+VLOOKUP(F587,MaestraLP3[[#All],[CÓDIGO]:[UMV]],8,0)</f>
        <v>ENELDO MOLIDO 198 G BADIA</v>
      </c>
    </row>
    <row r="588" spans="1:22" x14ac:dyDescent="0.35">
      <c r="A588" t="s">
        <v>3181</v>
      </c>
      <c r="B588">
        <v>2000</v>
      </c>
      <c r="D588" s="59" t="s">
        <v>3162</v>
      </c>
      <c r="F588" s="39">
        <v>150001624</v>
      </c>
      <c r="H588" s="60">
        <v>45000</v>
      </c>
      <c r="I588" t="s">
        <v>3182</v>
      </c>
      <c r="J588">
        <v>10</v>
      </c>
      <c r="K588" s="50" t="s">
        <v>50</v>
      </c>
      <c r="L588" t="s">
        <v>4724</v>
      </c>
      <c r="M588" t="s">
        <v>4725</v>
      </c>
      <c r="N588" s="39" t="s">
        <v>276</v>
      </c>
      <c r="O588" t="str">
        <f>+VLOOKUP(F588,'BD LP'!B:C,2,0)</f>
        <v>150001624-C10</v>
      </c>
      <c r="Q588" t="str">
        <f>+VLOOKUP(F588,'BD LP'!B:K,10,0)</f>
        <v>UN</v>
      </c>
      <c r="R588" t="b">
        <f t="shared" si="20"/>
        <v>1</v>
      </c>
      <c r="S588">
        <f>+VLOOKUP(F588,'[1]BD MES'!$D$2:$K$1048576,8,0)</f>
        <v>10</v>
      </c>
      <c r="T588" t="b">
        <f t="shared" si="19"/>
        <v>1</v>
      </c>
      <c r="V588" t="str">
        <f>+VLOOKUP(F588,MaestraLP3[[#All],[CÓDIGO]:[UMV]],8,0)</f>
        <v>GLUTAMATO MONOSODICO AJINOMOTO 1 kg</v>
      </c>
    </row>
    <row r="589" spans="1:22" x14ac:dyDescent="0.35">
      <c r="A589" t="s">
        <v>3181</v>
      </c>
      <c r="B589">
        <v>2000</v>
      </c>
      <c r="D589" s="59" t="s">
        <v>3162</v>
      </c>
      <c r="F589" s="39">
        <v>104544100</v>
      </c>
      <c r="H589" s="60">
        <v>74000</v>
      </c>
      <c r="I589" t="s">
        <v>3182</v>
      </c>
      <c r="J589">
        <v>10</v>
      </c>
      <c r="K589" s="50" t="s">
        <v>50</v>
      </c>
      <c r="L589" t="s">
        <v>4724</v>
      </c>
      <c r="M589" t="s">
        <v>4725</v>
      </c>
      <c r="N589" s="39" t="s">
        <v>276</v>
      </c>
      <c r="O589" t="str">
        <f>+VLOOKUP(F589,'BD LP'!B:C,2,0)</f>
        <v>104544100-C10</v>
      </c>
      <c r="Q589" t="str">
        <f>+VLOOKUP(F589,'BD LP'!B:K,10,0)</f>
        <v>UN</v>
      </c>
      <c r="R589" t="b">
        <f t="shared" si="20"/>
        <v>1</v>
      </c>
      <c r="S589">
        <f>+VLOOKUP(F589,'[1]BD MES'!$D$2:$K$1048576,8,0)</f>
        <v>10</v>
      </c>
      <c r="T589" t="b">
        <f t="shared" si="19"/>
        <v>1</v>
      </c>
      <c r="V589" t="str">
        <f>+VLOOKUP(F589,MaestraLP3[[#All],[CÓDIGO]:[UMV]],8,0)</f>
        <v>MERKEN MOLIDO 1 KG</v>
      </c>
    </row>
    <row r="590" spans="1:22" x14ac:dyDescent="0.35">
      <c r="A590" t="s">
        <v>3181</v>
      </c>
      <c r="B590">
        <v>2000</v>
      </c>
      <c r="D590" s="59" t="s">
        <v>3162</v>
      </c>
      <c r="F590" s="39">
        <v>104543330</v>
      </c>
      <c r="H590" s="60">
        <v>31200</v>
      </c>
      <c r="I590" t="s">
        <v>3182</v>
      </c>
      <c r="J590">
        <v>6</v>
      </c>
      <c r="K590" s="50" t="s">
        <v>50</v>
      </c>
      <c r="L590" t="s">
        <v>4724</v>
      </c>
      <c r="M590" t="s">
        <v>4725</v>
      </c>
      <c r="N590" s="39" t="s">
        <v>276</v>
      </c>
      <c r="O590" t="str">
        <f>+VLOOKUP(F590,'BD LP'!B:C,2,0)</f>
        <v>104543330-C06</v>
      </c>
      <c r="Q590" t="str">
        <f>+VLOOKUP(F590,'BD LP'!B:K,10,0)</f>
        <v>UN</v>
      </c>
      <c r="R590" t="b">
        <f t="shared" si="20"/>
        <v>1</v>
      </c>
      <c r="S590">
        <f>+VLOOKUP(F590,'[1]BD MES'!$D$2:$K$1048576,8,0)</f>
        <v>6</v>
      </c>
      <c r="T590" t="b">
        <f t="shared" si="19"/>
        <v>1</v>
      </c>
      <c r="V590" t="str">
        <f>+VLOOKUP(F590,MaestraLP3[[#All],[CÓDIGO]:[UMV]],8,0)</f>
        <v>MIX HIERBAS PROVENZAL 227 G BADIA</v>
      </c>
    </row>
    <row r="591" spans="1:22" x14ac:dyDescent="0.35">
      <c r="A591" t="s">
        <v>3181</v>
      </c>
      <c r="B591">
        <v>2000</v>
      </c>
      <c r="D591" s="59" t="s">
        <v>3162</v>
      </c>
      <c r="F591" s="39">
        <v>104543340</v>
      </c>
      <c r="H591" s="60">
        <v>33000</v>
      </c>
      <c r="I591" t="s">
        <v>3182</v>
      </c>
      <c r="J591">
        <v>6</v>
      </c>
      <c r="K591" s="50" t="s">
        <v>50</v>
      </c>
      <c r="L591" t="s">
        <v>4724</v>
      </c>
      <c r="M591" t="s">
        <v>4725</v>
      </c>
      <c r="N591" s="39" t="s">
        <v>276</v>
      </c>
      <c r="O591" t="str">
        <f>+VLOOKUP(F591,'BD LP'!B:C,2,0)</f>
        <v>104543340-C06</v>
      </c>
      <c r="Q591" t="str">
        <f>+VLOOKUP(F591,'BD LP'!B:K,10,0)</f>
        <v>UN</v>
      </c>
      <c r="R591" t="b">
        <f t="shared" si="20"/>
        <v>1</v>
      </c>
      <c r="S591">
        <f>+VLOOKUP(F591,'[1]BD MES'!$D$2:$K$1048576,8,0)</f>
        <v>6</v>
      </c>
      <c r="T591" t="b">
        <f t="shared" si="19"/>
        <v>1</v>
      </c>
      <c r="V591" t="str">
        <f>+VLOOKUP(F591,MaestraLP3[[#All],[CÓDIGO]:[UMV]],8,0)</f>
        <v>OREGANO ENTERO 155 G BADIA</v>
      </c>
    </row>
    <row r="592" spans="1:22" x14ac:dyDescent="0.35">
      <c r="A592" t="s">
        <v>3181</v>
      </c>
      <c r="B592">
        <v>2000</v>
      </c>
      <c r="D592" s="59" t="s">
        <v>3162</v>
      </c>
      <c r="F592" s="39">
        <v>104543350</v>
      </c>
      <c r="H592" s="60">
        <v>19800</v>
      </c>
      <c r="I592" t="s">
        <v>3182</v>
      </c>
      <c r="J592">
        <v>6</v>
      </c>
      <c r="K592" s="50" t="s">
        <v>50</v>
      </c>
      <c r="L592" t="s">
        <v>4724</v>
      </c>
      <c r="M592" t="s">
        <v>4725</v>
      </c>
      <c r="N592" s="39" t="s">
        <v>276</v>
      </c>
      <c r="O592" t="str">
        <f>+VLOOKUP(F592,'BD LP'!B:C,2,0)</f>
        <v>104543350-C06</v>
      </c>
      <c r="Q592" t="str">
        <f>+VLOOKUP(F592,'BD LP'!B:K,10,0)</f>
        <v>UN</v>
      </c>
      <c r="R592" t="b">
        <f t="shared" si="20"/>
        <v>1</v>
      </c>
      <c r="S592">
        <f>+VLOOKUP(F592,'[1]BD MES'!$D$2:$K$1048576,8,0)</f>
        <v>6</v>
      </c>
      <c r="T592" t="b">
        <f t="shared" si="19"/>
        <v>1</v>
      </c>
      <c r="V592" t="str">
        <f>+VLOOKUP(F592,MaestraLP3[[#All],[CÓDIGO]:[UMV]],8,0)</f>
        <v>PEREJIL EN ESCAMAS 57 G BADIA</v>
      </c>
    </row>
    <row r="593" spans="1:22" x14ac:dyDescent="0.35">
      <c r="A593" t="s">
        <v>3181</v>
      </c>
      <c r="B593">
        <v>2000</v>
      </c>
      <c r="D593" s="59" t="s">
        <v>3162</v>
      </c>
      <c r="F593" s="39">
        <v>104543370</v>
      </c>
      <c r="H593" s="60">
        <v>50400</v>
      </c>
      <c r="I593" t="s">
        <v>3182</v>
      </c>
      <c r="J593">
        <v>6</v>
      </c>
      <c r="K593" s="50" t="s">
        <v>50</v>
      </c>
      <c r="L593" t="s">
        <v>4724</v>
      </c>
      <c r="M593" t="s">
        <v>4725</v>
      </c>
      <c r="N593" s="39" t="s">
        <v>276</v>
      </c>
      <c r="O593" t="str">
        <f>+VLOOKUP(F593,'BD LP'!B:C,2,0)</f>
        <v>104543370-C06</v>
      </c>
      <c r="Q593" t="str">
        <f>+VLOOKUP(F593,'BD LP'!B:K,10,0)</f>
        <v>UN</v>
      </c>
      <c r="R593" t="b">
        <f t="shared" si="20"/>
        <v>1</v>
      </c>
      <c r="S593">
        <f>+VLOOKUP(F593,'[1]BD MES'!$D$2:$K$1048576,8,0)</f>
        <v>6</v>
      </c>
      <c r="T593" t="b">
        <f t="shared" si="19"/>
        <v>1</v>
      </c>
      <c r="V593" t="str">
        <f>+VLOOKUP(F593,MaestraLP3[[#All],[CÓDIGO]:[UMV]],8,0)</f>
        <v>PIMIENTA LIMÓN MOLIDA 680 G BADIA</v>
      </c>
    </row>
    <row r="594" spans="1:22" x14ac:dyDescent="0.35">
      <c r="A594" t="s">
        <v>3181</v>
      </c>
      <c r="B594">
        <v>2000</v>
      </c>
      <c r="D594" s="59" t="s">
        <v>3162</v>
      </c>
      <c r="F594" s="39">
        <v>104543380</v>
      </c>
      <c r="H594" s="60">
        <v>38000</v>
      </c>
      <c r="I594" t="s">
        <v>3182</v>
      </c>
      <c r="J594">
        <v>4</v>
      </c>
      <c r="K594" s="50" t="s">
        <v>50</v>
      </c>
      <c r="L594" t="s">
        <v>4724</v>
      </c>
      <c r="M594" t="s">
        <v>4725</v>
      </c>
      <c r="N594" s="39" t="s">
        <v>276</v>
      </c>
      <c r="O594" t="str">
        <f>+VLOOKUP(F594,'BD LP'!B:C,2,0)</f>
        <v>104543380-C04</v>
      </c>
      <c r="Q594" t="str">
        <f>+VLOOKUP(F594,'BD LP'!B:K,10,0)</f>
        <v>UN</v>
      </c>
      <c r="R594" t="b">
        <f t="shared" si="20"/>
        <v>1</v>
      </c>
      <c r="S594">
        <f>+VLOOKUP(F594,'[1]BD MES'!$D$2:$K$1048576,8,0)</f>
        <v>4</v>
      </c>
      <c r="T594" t="b">
        <f t="shared" si="19"/>
        <v>1</v>
      </c>
      <c r="V594" t="str">
        <f>+VLOOKUP(F594,MaestraLP3[[#All],[CÓDIGO]:[UMV]],8,0)</f>
        <v>PIMIENTA NARANJA MOLIDA 737 G BADIA</v>
      </c>
    </row>
    <row r="595" spans="1:22" x14ac:dyDescent="0.35">
      <c r="A595" t="s">
        <v>3181</v>
      </c>
      <c r="B595">
        <v>2000</v>
      </c>
      <c r="D595" s="59" t="s">
        <v>3162</v>
      </c>
      <c r="F595" s="39">
        <v>104543390</v>
      </c>
      <c r="H595" s="60">
        <v>55800</v>
      </c>
      <c r="I595" t="s">
        <v>3182</v>
      </c>
      <c r="J595">
        <v>6</v>
      </c>
      <c r="K595" s="50" t="s">
        <v>50</v>
      </c>
      <c r="L595" t="s">
        <v>4724</v>
      </c>
      <c r="M595" t="s">
        <v>4725</v>
      </c>
      <c r="N595" s="39" t="s">
        <v>276</v>
      </c>
      <c r="O595" t="str">
        <f>+VLOOKUP(F595,'BD LP'!B:C,2,0)</f>
        <v>104543390-C06</v>
      </c>
      <c r="Q595" t="str">
        <f>+VLOOKUP(F595,'BD LP'!B:K,10,0)</f>
        <v>UN</v>
      </c>
      <c r="R595" t="b">
        <f t="shared" si="20"/>
        <v>1</v>
      </c>
      <c r="S595">
        <f>+VLOOKUP(F595,'[1]BD MES'!$D$2:$K$1048576,8,0)</f>
        <v>6</v>
      </c>
      <c r="T595" t="b">
        <f t="shared" si="19"/>
        <v>1</v>
      </c>
      <c r="V595" t="str">
        <f>+VLOOKUP(F595,MaestraLP3[[#All],[CÓDIGO]:[UMV]],8,0)</f>
        <v>PIMIENTA NEGRA BUTCHER BLOCK 454 G BADIA</v>
      </c>
    </row>
    <row r="596" spans="1:22" x14ac:dyDescent="0.35">
      <c r="A596" t="s">
        <v>3181</v>
      </c>
      <c r="B596">
        <v>2000</v>
      </c>
      <c r="D596" s="59" t="s">
        <v>3162</v>
      </c>
      <c r="F596" s="39">
        <v>150000772</v>
      </c>
      <c r="H596" s="60">
        <v>165000</v>
      </c>
      <c r="I596" t="s">
        <v>3182</v>
      </c>
      <c r="J596">
        <v>10</v>
      </c>
      <c r="K596" s="50" t="s">
        <v>50</v>
      </c>
      <c r="L596" t="s">
        <v>4724</v>
      </c>
      <c r="M596" t="s">
        <v>4725</v>
      </c>
      <c r="N596" s="39" t="s">
        <v>276</v>
      </c>
      <c r="O596" t="str">
        <f>+VLOOKUP(F596,'BD LP'!B:C,2,0)</f>
        <v>150000772-C10</v>
      </c>
      <c r="Q596" t="str">
        <f>+VLOOKUP(F596,'BD LP'!B:K,10,0)</f>
        <v>UN</v>
      </c>
      <c r="R596" t="b">
        <f t="shared" si="20"/>
        <v>1</v>
      </c>
      <c r="S596">
        <f>+VLOOKUP(F596,'[1]BD MES'!$D$2:$K$1048576,8,0)</f>
        <v>10</v>
      </c>
      <c r="T596" t="b">
        <f t="shared" si="19"/>
        <v>1</v>
      </c>
      <c r="V596" t="str">
        <f>+VLOOKUP(F596,MaestraLP3[[#All],[CÓDIGO]:[UMV]],8,0)</f>
        <v>PIMIENTA NEGRA ENTERA 1 kg</v>
      </c>
    </row>
    <row r="597" spans="1:22" x14ac:dyDescent="0.35">
      <c r="A597" t="s">
        <v>3181</v>
      </c>
      <c r="B597">
        <v>2000</v>
      </c>
      <c r="D597" s="59" t="s">
        <v>3162</v>
      </c>
      <c r="F597" s="39">
        <v>201700307</v>
      </c>
      <c r="H597" s="60">
        <v>195000</v>
      </c>
      <c r="I597" t="s">
        <v>3182</v>
      </c>
      <c r="J597">
        <v>10</v>
      </c>
      <c r="K597" s="50" t="s">
        <v>77</v>
      </c>
      <c r="L597" t="s">
        <v>4724</v>
      </c>
      <c r="M597" t="s">
        <v>4725</v>
      </c>
      <c r="N597" s="39" t="s">
        <v>276</v>
      </c>
      <c r="O597" t="str">
        <f>+VLOOKUP(F597,'BD LP'!B:C,2,0)</f>
        <v>201700307-C10</v>
      </c>
      <c r="Q597" t="str">
        <f>+VLOOKUP(F597,'BD LP'!B:K,10,0)</f>
        <v>KG</v>
      </c>
      <c r="R597" t="b">
        <f t="shared" si="20"/>
        <v>1</v>
      </c>
      <c r="S597">
        <f>+VLOOKUP(F597,'[1]BD MES'!$D$2:$K$1048576,8,0)</f>
        <v>10</v>
      </c>
      <c r="T597" t="b">
        <f t="shared" si="19"/>
        <v>1</v>
      </c>
      <c r="V597" t="str">
        <f>+VLOOKUP(F597,MaestraLP3[[#All],[CÓDIGO]:[UMV]],8,0)</f>
        <v>PIMIENTA NEGRA MOLIDA BOLSA 1KG EDRA</v>
      </c>
    </row>
    <row r="598" spans="1:22" x14ac:dyDescent="0.35">
      <c r="A598" t="s">
        <v>3181</v>
      </c>
      <c r="B598">
        <v>2000</v>
      </c>
      <c r="D598" s="59" t="s">
        <v>3162</v>
      </c>
      <c r="F598" s="39">
        <v>104543400</v>
      </c>
      <c r="H598" s="60">
        <v>28200</v>
      </c>
      <c r="I598" t="s">
        <v>3182</v>
      </c>
      <c r="J598">
        <v>6</v>
      </c>
      <c r="K598" s="50" t="s">
        <v>50</v>
      </c>
      <c r="L598" t="s">
        <v>4724</v>
      </c>
      <c r="M598" t="s">
        <v>4725</v>
      </c>
      <c r="N598" s="39" t="s">
        <v>276</v>
      </c>
      <c r="O598" t="str">
        <f>+VLOOKUP(F598,'BD LP'!B:C,2,0)</f>
        <v>104543400-C06</v>
      </c>
      <c r="Q598" t="str">
        <f>+VLOOKUP(F598,'BD LP'!B:K,10,0)</f>
        <v>UN</v>
      </c>
      <c r="R598" t="b">
        <f t="shared" si="20"/>
        <v>1</v>
      </c>
      <c r="S598">
        <f>+VLOOKUP(F598,'[1]BD MES'!$D$2:$K$1048576,8,0)</f>
        <v>6</v>
      </c>
      <c r="T598" t="b">
        <f t="shared" si="19"/>
        <v>1</v>
      </c>
      <c r="V598" t="str">
        <f>+VLOOKUP(F598,MaestraLP3[[#All],[CÓDIGO]:[UMV]],8,0)</f>
        <v>ROMERO 227 G BADIA</v>
      </c>
    </row>
    <row r="599" spans="1:22" x14ac:dyDescent="0.35">
      <c r="A599" t="s">
        <v>3181</v>
      </c>
      <c r="B599">
        <v>2000</v>
      </c>
      <c r="D599" s="59" t="s">
        <v>3162</v>
      </c>
      <c r="F599" s="39">
        <v>104543410</v>
      </c>
      <c r="H599" s="60">
        <v>48000</v>
      </c>
      <c r="I599" t="s">
        <v>3182</v>
      </c>
      <c r="J599">
        <v>6</v>
      </c>
      <c r="K599" s="50" t="s">
        <v>50</v>
      </c>
      <c r="L599" t="s">
        <v>4724</v>
      </c>
      <c r="M599" t="s">
        <v>4725</v>
      </c>
      <c r="N599" s="39" t="s">
        <v>276</v>
      </c>
      <c r="O599" t="str">
        <f>+VLOOKUP(F599,'BD LP'!B:C,2,0)</f>
        <v>104543410-C06</v>
      </c>
      <c r="Q599" t="str">
        <f>+VLOOKUP(F599,'BD LP'!B:K,10,0)</f>
        <v>UN</v>
      </c>
      <c r="R599" t="b">
        <f t="shared" si="20"/>
        <v>1</v>
      </c>
      <c r="S599">
        <f>+VLOOKUP(F599,'[1]BD MES'!$D$2:$K$1048576,8,0)</f>
        <v>6</v>
      </c>
      <c r="T599" t="b">
        <f t="shared" si="19"/>
        <v>1</v>
      </c>
      <c r="V599" t="str">
        <f>+VLOOKUP(F599,MaestraLP3[[#All],[CÓDIGO]:[UMV]],8,0)</f>
        <v>SAL CON AJO 907 G BADIA</v>
      </c>
    </row>
    <row r="600" spans="1:22" x14ac:dyDescent="0.35">
      <c r="A600" t="s">
        <v>3181</v>
      </c>
      <c r="B600">
        <v>2000</v>
      </c>
      <c r="D600" s="59" t="s">
        <v>3162</v>
      </c>
      <c r="F600" s="39">
        <v>104511850</v>
      </c>
      <c r="H600" s="60">
        <v>7650</v>
      </c>
      <c r="I600" t="s">
        <v>3182</v>
      </c>
      <c r="J600">
        <v>1</v>
      </c>
      <c r="K600" s="50" t="s">
        <v>77</v>
      </c>
      <c r="L600" t="s">
        <v>4724</v>
      </c>
      <c r="M600" t="s">
        <v>4725</v>
      </c>
      <c r="N600" s="39" t="s">
        <v>276</v>
      </c>
      <c r="O600" t="str">
        <f>+VLOOKUP(F600,'BD LP'!B:C,2,0)</f>
        <v>104511850-KG</v>
      </c>
      <c r="Q600" t="str">
        <f>+VLOOKUP(F600,'BD LP'!B:K,10,0)</f>
        <v>KG</v>
      </c>
      <c r="R600" t="b">
        <f t="shared" si="20"/>
        <v>1</v>
      </c>
      <c r="S600">
        <f>+VLOOKUP(F600,'[1]BD MES'!$D$2:$K$1048576,8,0)</f>
        <v>1</v>
      </c>
      <c r="T600" t="b">
        <f t="shared" si="19"/>
        <v>1</v>
      </c>
      <c r="V600" t="str">
        <f>+VLOOKUP(F600,MaestraLP3[[#All],[CÓDIGO]:[UMV]],8,0)</f>
        <v>OREGANO 1 kg</v>
      </c>
    </row>
    <row r="601" spans="1:22" x14ac:dyDescent="0.35">
      <c r="A601" t="s">
        <v>3181</v>
      </c>
      <c r="B601">
        <v>2000</v>
      </c>
      <c r="D601" s="59" t="s">
        <v>3162</v>
      </c>
      <c r="F601" s="39">
        <v>104522460</v>
      </c>
      <c r="H601" s="60">
        <v>58000</v>
      </c>
      <c r="I601" t="s">
        <v>3182</v>
      </c>
      <c r="J601">
        <v>10</v>
      </c>
      <c r="K601" s="50" t="s">
        <v>50</v>
      </c>
      <c r="L601" t="s">
        <v>4724</v>
      </c>
      <c r="M601" t="s">
        <v>4725</v>
      </c>
      <c r="N601" s="39" t="s">
        <v>276</v>
      </c>
      <c r="O601" t="str">
        <f>+VLOOKUP(F601,'BD LP'!B:C,2,0)</f>
        <v>104522460-C10</v>
      </c>
      <c r="Q601" t="str">
        <f>+VLOOKUP(F601,'BD LP'!B:K,10,0)</f>
        <v>UN</v>
      </c>
      <c r="R601" t="b">
        <f t="shared" si="20"/>
        <v>1</v>
      </c>
      <c r="S601">
        <f>+VLOOKUP(F601,'[1]BD MES'!$D$2:$K$1048576,8,0)</f>
        <v>10</v>
      </c>
      <c r="T601" t="b">
        <f t="shared" si="19"/>
        <v>1</v>
      </c>
      <c r="V601" t="str">
        <f>+VLOOKUP(F601,MaestraLP3[[#All],[CÓDIGO]:[UMV]],8,0)</f>
        <v>PIMENTON/AJI COLOR 1 kg</v>
      </c>
    </row>
    <row r="602" spans="1:22" x14ac:dyDescent="0.35">
      <c r="A602" t="s">
        <v>3181</v>
      </c>
      <c r="B602">
        <v>2000</v>
      </c>
      <c r="D602" s="59" t="s">
        <v>3162</v>
      </c>
      <c r="F602" s="39">
        <v>150000983</v>
      </c>
      <c r="H602" s="60">
        <v>47900</v>
      </c>
      <c r="I602" t="s">
        <v>3182</v>
      </c>
      <c r="J602">
        <v>6</v>
      </c>
      <c r="K602" s="50" t="s">
        <v>50</v>
      </c>
      <c r="L602" t="s">
        <v>4724</v>
      </c>
      <c r="M602" t="s">
        <v>4725</v>
      </c>
      <c r="N602" s="39" t="s">
        <v>276</v>
      </c>
      <c r="O602" t="str">
        <f>+VLOOKUP(F602,'BD LP'!B:C,2,0)</f>
        <v>150000983-C06</v>
      </c>
      <c r="Q602" t="str">
        <f>+VLOOKUP(F602,'BD LP'!B:K,10,0)</f>
        <v>UN</v>
      </c>
      <c r="R602" t="b">
        <f t="shared" si="20"/>
        <v>1</v>
      </c>
      <c r="S602">
        <f>+VLOOKUP(F602,'[1]BD MES'!$D$2:$K$1048576,8,0)</f>
        <v>6</v>
      </c>
      <c r="T602" t="b">
        <f t="shared" si="19"/>
        <v>1</v>
      </c>
      <c r="V602" t="str">
        <f>+VLOOKUP(F602,MaestraLP3[[#All],[CÓDIGO]:[UMV]],8,0)</f>
        <v>ALCAPARRA FRASCO GOURMET 965 G</v>
      </c>
    </row>
    <row r="603" spans="1:22" x14ac:dyDescent="0.35">
      <c r="A603" t="s">
        <v>3181</v>
      </c>
      <c r="B603">
        <v>2000</v>
      </c>
      <c r="D603" s="59" t="s">
        <v>3162</v>
      </c>
      <c r="F603" s="39">
        <v>150000775</v>
      </c>
      <c r="H603" s="60">
        <v>60000</v>
      </c>
      <c r="I603" t="s">
        <v>3182</v>
      </c>
      <c r="J603">
        <v>10</v>
      </c>
      <c r="K603" s="50" t="s">
        <v>50</v>
      </c>
      <c r="L603" t="s">
        <v>4724</v>
      </c>
      <c r="M603" t="s">
        <v>4725</v>
      </c>
      <c r="N603" s="39" t="s">
        <v>276</v>
      </c>
      <c r="O603" t="str">
        <f>+VLOOKUP(F603,'BD LP'!B:C,2,0)</f>
        <v>150000775-C10</v>
      </c>
      <c r="Q603" t="str">
        <f>+VLOOKUP(F603,'BD LP'!B:K,10,0)</f>
        <v>UN</v>
      </c>
      <c r="R603" t="b">
        <f t="shared" si="20"/>
        <v>1</v>
      </c>
      <c r="S603">
        <f>+VLOOKUP(F603,'[1]BD MES'!$D$2:$K$1048576,8,0)</f>
        <v>10</v>
      </c>
      <c r="T603" t="b">
        <f t="shared" si="19"/>
        <v>1</v>
      </c>
      <c r="V603" t="str">
        <f>+VLOOKUP(F603,MaestraLP3[[#All],[CÓDIGO]:[UMV]],8,0)</f>
        <v>SEMILLA DE SESAMO BLANCA ALMIFRUT 1 KG</v>
      </c>
    </row>
    <row r="604" spans="1:22" x14ac:dyDescent="0.35">
      <c r="A604" t="s">
        <v>3181</v>
      </c>
      <c r="B604">
        <v>2000</v>
      </c>
      <c r="D604" s="59" t="s">
        <v>3162</v>
      </c>
      <c r="F604" s="39">
        <v>104540110</v>
      </c>
      <c r="H604" s="60">
        <v>40000</v>
      </c>
      <c r="I604" t="s">
        <v>3182</v>
      </c>
      <c r="J604">
        <v>50</v>
      </c>
      <c r="K604" s="50" t="s">
        <v>50</v>
      </c>
      <c r="L604" t="s">
        <v>4724</v>
      </c>
      <c r="M604" t="s">
        <v>4725</v>
      </c>
      <c r="N604" s="39" t="s">
        <v>276</v>
      </c>
      <c r="O604" t="str">
        <f>+VLOOKUP(F604,'BD LP'!B:C,2,0)</f>
        <v>104540110-C50</v>
      </c>
      <c r="Q604" t="str">
        <f>+VLOOKUP(F604,'BD LP'!B:K,10,0)</f>
        <v>UN</v>
      </c>
      <c r="R604" t="b">
        <f t="shared" si="20"/>
        <v>1</v>
      </c>
      <c r="S604">
        <f>+VLOOKUP(F604,'[1]BD MES'!$D$2:$K$1048576,8,0)</f>
        <v>50</v>
      </c>
      <c r="T604" t="b">
        <f t="shared" si="19"/>
        <v>1</v>
      </c>
      <c r="V604" t="str">
        <f>+VLOOKUP(F604,MaestraLP3[[#All],[CÓDIGO]:[UMV]],8,0)</f>
        <v>SEMILLA DE ZAPALLO ALMIFRUT 80 gr</v>
      </c>
    </row>
    <row r="605" spans="1:22" x14ac:dyDescent="0.35">
      <c r="A605" t="s">
        <v>3181</v>
      </c>
      <c r="B605">
        <v>2000</v>
      </c>
      <c r="D605" s="59" t="s">
        <v>3162</v>
      </c>
      <c r="F605" s="39">
        <v>104534120</v>
      </c>
      <c r="H605" s="60">
        <v>62500</v>
      </c>
      <c r="I605" t="s">
        <v>3182</v>
      </c>
      <c r="J605">
        <v>10</v>
      </c>
      <c r="K605" s="50" t="s">
        <v>50</v>
      </c>
      <c r="L605" t="s">
        <v>4724</v>
      </c>
      <c r="M605" t="s">
        <v>4725</v>
      </c>
      <c r="N605" s="39" t="s">
        <v>276</v>
      </c>
      <c r="O605" t="str">
        <f>+VLOOKUP(F605,'BD LP'!B:C,2,0)</f>
        <v>104534120-C10</v>
      </c>
      <c r="Q605" t="str">
        <f>+VLOOKUP(F605,'BD LP'!B:K,10,0)</f>
        <v>UN</v>
      </c>
      <c r="R605" t="b">
        <f t="shared" si="20"/>
        <v>1</v>
      </c>
      <c r="S605">
        <f>+VLOOKUP(F605,'[1]BD MES'!$D$2:$K$1048576,8,0)</f>
        <v>10</v>
      </c>
      <c r="T605" t="b">
        <f t="shared" si="19"/>
        <v>1</v>
      </c>
      <c r="V605" t="str">
        <f>+VLOOKUP(F605,MaestraLP3[[#All],[CÓDIGO]:[UMV]],8,0)</f>
        <v>SESAMO NEGRO ALMIFRUT 1 kg</v>
      </c>
    </row>
    <row r="606" spans="1:22" x14ac:dyDescent="0.35">
      <c r="A606" t="s">
        <v>3181</v>
      </c>
      <c r="B606">
        <v>2000</v>
      </c>
      <c r="D606" s="59" t="s">
        <v>3162</v>
      </c>
      <c r="F606" s="39">
        <v>101500200</v>
      </c>
      <c r="H606" s="60">
        <v>21329.525519999999</v>
      </c>
      <c r="I606" t="s">
        <v>3182</v>
      </c>
      <c r="J606">
        <v>24</v>
      </c>
      <c r="K606" s="50" t="s">
        <v>50</v>
      </c>
      <c r="L606" t="s">
        <v>4724</v>
      </c>
      <c r="M606" t="s">
        <v>4725</v>
      </c>
      <c r="N606" s="39" t="s">
        <v>276</v>
      </c>
      <c r="O606" t="str">
        <f>+VLOOKUP(F606,'BD LP'!B:C,2,0)</f>
        <v>101500200-C24</v>
      </c>
      <c r="Q606" t="str">
        <f>+VLOOKUP(F606,'BD LP'!B:K,10,0)</f>
        <v>UN</v>
      </c>
      <c r="R606" t="b">
        <f t="shared" si="20"/>
        <v>1</v>
      </c>
      <c r="S606">
        <f>+VLOOKUP(F606,'[1]BD MES'!$D$2:$K$1048576,8,0)</f>
        <v>24</v>
      </c>
      <c r="T606" t="b">
        <f t="shared" si="19"/>
        <v>1</v>
      </c>
      <c r="V606" t="str">
        <f>+VLOOKUP(F606,MaestraLP3[[#All],[CÓDIGO]:[UMV]],8,0)</f>
        <v>CHAMPIÑONES ENTEROS ESMERALDA 184 g</v>
      </c>
    </row>
    <row r="607" spans="1:22" x14ac:dyDescent="0.35">
      <c r="A607" t="s">
        <v>3181</v>
      </c>
      <c r="B607">
        <v>2000</v>
      </c>
      <c r="D607" s="59" t="s">
        <v>3162</v>
      </c>
      <c r="F607" s="39">
        <v>101520200</v>
      </c>
      <c r="H607" s="60">
        <v>37008</v>
      </c>
      <c r="I607" t="s">
        <v>3182</v>
      </c>
      <c r="J607">
        <v>24</v>
      </c>
      <c r="K607" s="50" t="s">
        <v>50</v>
      </c>
      <c r="L607" t="s">
        <v>4724</v>
      </c>
      <c r="M607" t="s">
        <v>4725</v>
      </c>
      <c r="N607" s="39" t="s">
        <v>276</v>
      </c>
      <c r="O607" t="str">
        <f>+VLOOKUP(F607,'BD LP'!B:C,2,0)</f>
        <v>101520200-C24</v>
      </c>
      <c r="Q607" t="str">
        <f>+VLOOKUP(F607,'BD LP'!B:K,10,0)</f>
        <v>UN</v>
      </c>
      <c r="R607" t="b">
        <f t="shared" si="20"/>
        <v>1</v>
      </c>
      <c r="S607">
        <f>+VLOOKUP(F607,'[1]BD MES'!$D$2:$K$1048576,8,0)</f>
        <v>24</v>
      </c>
      <c r="T607" t="b">
        <f t="shared" si="19"/>
        <v>1</v>
      </c>
      <c r="V607" t="str">
        <f>+VLOOKUP(F607,MaestraLP3[[#All],[CÓDIGO]:[UMV]],8,0)</f>
        <v>PALMITOS RODAJAS ESMERALDA 400 g</v>
      </c>
    </row>
    <row r="608" spans="1:22" x14ac:dyDescent="0.35">
      <c r="A608" t="s">
        <v>3181</v>
      </c>
      <c r="B608">
        <v>2000</v>
      </c>
      <c r="D608" s="59" t="s">
        <v>3162</v>
      </c>
      <c r="F608" s="39">
        <v>150001898</v>
      </c>
      <c r="H608" s="60">
        <v>46000</v>
      </c>
      <c r="I608" t="s">
        <v>3182</v>
      </c>
      <c r="J608">
        <v>24</v>
      </c>
      <c r="K608" s="50" t="s">
        <v>50</v>
      </c>
      <c r="L608" t="s">
        <v>4724</v>
      </c>
      <c r="M608" t="s">
        <v>4725</v>
      </c>
      <c r="N608" s="39" t="s">
        <v>276</v>
      </c>
      <c r="O608" t="str">
        <f>+VLOOKUP(F608,'BD LP'!B:C,2,0)</f>
        <v>150001898-C24</v>
      </c>
      <c r="Q608" t="str">
        <f>+VLOOKUP(F608,'BD LP'!B:K,10,0)</f>
        <v>UN</v>
      </c>
      <c r="R608" t="b">
        <f t="shared" si="20"/>
        <v>1</v>
      </c>
      <c r="S608">
        <f>+VLOOKUP(F608,'[1]BD MES'!$D$2:$K$1048576,8,0)</f>
        <v>24</v>
      </c>
      <c r="T608" t="b">
        <f t="shared" si="19"/>
        <v>1</v>
      </c>
      <c r="V608" t="str">
        <f>+VLOOKUP(F608,MaestraLP3[[#All],[CÓDIGO]:[UMV]],8,0)</f>
        <v>CEREZAS AL JUGO CON CAROZO 580 g</v>
      </c>
    </row>
    <row r="609" spans="1:22" x14ac:dyDescent="0.35">
      <c r="A609" t="s">
        <v>3181</v>
      </c>
      <c r="B609">
        <v>2000</v>
      </c>
      <c r="D609" s="59" t="s">
        <v>3162</v>
      </c>
      <c r="F609" s="39">
        <v>104523990</v>
      </c>
      <c r="H609" s="60">
        <v>20620</v>
      </c>
      <c r="I609" t="s">
        <v>3182</v>
      </c>
      <c r="J609">
        <v>48</v>
      </c>
      <c r="K609" s="50" t="s">
        <v>50</v>
      </c>
      <c r="L609" t="s">
        <v>4724</v>
      </c>
      <c r="M609" t="s">
        <v>4725</v>
      </c>
      <c r="N609" s="39" t="s">
        <v>276</v>
      </c>
      <c r="O609" t="str">
        <f>+VLOOKUP(F609,'BD LP'!B:C,2,0)</f>
        <v>104523990-C48</v>
      </c>
      <c r="Q609" t="str">
        <f>+VLOOKUP(F609,'BD LP'!B:K,10,0)</f>
        <v>UN</v>
      </c>
      <c r="R609" t="b">
        <f t="shared" si="20"/>
        <v>1</v>
      </c>
      <c r="S609">
        <f>+VLOOKUP(F609,'[1]BD MES'!$D$2:$K$1048576,8,0)</f>
        <v>48</v>
      </c>
      <c r="T609" t="b">
        <f t="shared" si="19"/>
        <v>1</v>
      </c>
      <c r="V609" t="str">
        <f>+VLOOKUP(F609,MaestraLP3[[#All],[CÓDIGO]:[UMV]],8,0)</f>
        <v>FRUTA LISTA DURAZNO C/JUGO DE UVA 113 g</v>
      </c>
    </row>
    <row r="610" spans="1:22" x14ac:dyDescent="0.35">
      <c r="A610" t="s">
        <v>3181</v>
      </c>
      <c r="B610">
        <v>2000</v>
      </c>
      <c r="D610" s="59" t="s">
        <v>3162</v>
      </c>
      <c r="F610" s="39">
        <v>104510130</v>
      </c>
      <c r="H610" s="60">
        <v>23620</v>
      </c>
      <c r="I610" t="s">
        <v>3182</v>
      </c>
      <c r="J610">
        <v>48</v>
      </c>
      <c r="K610" s="50" t="s">
        <v>50</v>
      </c>
      <c r="L610" t="s">
        <v>4724</v>
      </c>
      <c r="M610" t="s">
        <v>4725</v>
      </c>
      <c r="N610" s="39" t="s">
        <v>276</v>
      </c>
      <c r="O610" t="str">
        <f>+VLOOKUP(F610,'BD LP'!B:C,2,0)</f>
        <v>104510130-C48</v>
      </c>
      <c r="Q610" t="str">
        <f>+VLOOKUP(F610,'BD LP'!B:K,10,0)</f>
        <v>UN</v>
      </c>
      <c r="R610" t="b">
        <f t="shared" si="20"/>
        <v>1</v>
      </c>
      <c r="S610">
        <f>+VLOOKUP(F610,'[1]BD MES'!$D$2:$K$1048576,8,0)</f>
        <v>48</v>
      </c>
      <c r="T610" t="b">
        <f t="shared" si="19"/>
        <v>1</v>
      </c>
      <c r="V610" t="str">
        <f>+VLOOKUP(F610,MaestraLP3[[#All],[CÓDIGO]:[UMV]],8,0)</f>
        <v>FRUTA LISTA DURAZNO C/SUCRALOSA 113 g</v>
      </c>
    </row>
    <row r="611" spans="1:22" x14ac:dyDescent="0.35">
      <c r="A611" t="s">
        <v>3181</v>
      </c>
      <c r="B611">
        <v>2000</v>
      </c>
      <c r="D611" s="59" t="s">
        <v>3162</v>
      </c>
      <c r="F611" s="39">
        <v>104526280</v>
      </c>
      <c r="H611" s="60">
        <v>20410</v>
      </c>
      <c r="I611" t="s">
        <v>3182</v>
      </c>
      <c r="J611">
        <v>48</v>
      </c>
      <c r="K611" s="50" t="s">
        <v>50</v>
      </c>
      <c r="L611" t="s">
        <v>4724</v>
      </c>
      <c r="M611" t="s">
        <v>4725</v>
      </c>
      <c r="N611" s="39" t="s">
        <v>276</v>
      </c>
      <c r="O611" t="str">
        <f>+VLOOKUP(F611,'BD LP'!B:C,2,0)</f>
        <v>104526280-C48</v>
      </c>
      <c r="Q611" t="str">
        <f>+VLOOKUP(F611,'BD LP'!B:K,10,0)</f>
        <v>UN</v>
      </c>
      <c r="R611" t="b">
        <f t="shared" si="20"/>
        <v>1</v>
      </c>
      <c r="S611">
        <f>+VLOOKUP(F611,'[1]BD MES'!$D$2:$K$1048576,8,0)</f>
        <v>48</v>
      </c>
      <c r="T611" t="b">
        <f t="shared" si="19"/>
        <v>1</v>
      </c>
      <c r="V611" t="str">
        <f>+VLOOKUP(F611,MaestraLP3[[#All],[CÓDIGO]:[UMV]],8,0)</f>
        <v>FRUTA LISTA TUTTI FRUTI C/JUGO UVA 113 g</v>
      </c>
    </row>
    <row r="612" spans="1:22" x14ac:dyDescent="0.35">
      <c r="A612" t="s">
        <v>3181</v>
      </c>
      <c r="B612">
        <v>2000</v>
      </c>
      <c r="D612" s="59" t="s">
        <v>3162</v>
      </c>
      <c r="F612" s="39">
        <v>104544260</v>
      </c>
      <c r="H612" s="60">
        <v>119160</v>
      </c>
      <c r="I612" t="s">
        <v>3182</v>
      </c>
      <c r="J612">
        <v>20</v>
      </c>
      <c r="K612" s="50" t="s">
        <v>50</v>
      </c>
      <c r="L612" t="s">
        <v>4724</v>
      </c>
      <c r="M612" t="s">
        <v>4725</v>
      </c>
      <c r="N612" s="39" t="s">
        <v>276</v>
      </c>
      <c r="O612" t="str">
        <f>+VLOOKUP(F612,'BD LP'!B:C,2,0)</f>
        <v>104544260-C20</v>
      </c>
      <c r="Q612" t="str">
        <f>+VLOOKUP(F612,'BD LP'!B:K,10,0)</f>
        <v>UN</v>
      </c>
      <c r="R612" t="b">
        <f t="shared" si="20"/>
        <v>1</v>
      </c>
      <c r="S612">
        <f>+VLOOKUP(F612,'[1]BD MES'!$D$2:$K$1048576,8,0)</f>
        <v>20</v>
      </c>
      <c r="T612" t="b">
        <f t="shared" si="19"/>
        <v>1</v>
      </c>
      <c r="V612" t="str">
        <f>+VLOOKUP(F612,MaestraLP3[[#All],[CÓDIGO]:[UMV]],8,0)</f>
        <v>PAPAYA AL JUGO FRASCO 1 KG</v>
      </c>
    </row>
    <row r="613" spans="1:22" x14ac:dyDescent="0.35">
      <c r="A613" t="s">
        <v>3181</v>
      </c>
      <c r="B613">
        <v>2000</v>
      </c>
      <c r="D613" s="59" t="s">
        <v>3162</v>
      </c>
      <c r="F613" s="39">
        <v>104541890</v>
      </c>
      <c r="H613" s="60">
        <v>54000</v>
      </c>
      <c r="I613" t="s">
        <v>3182</v>
      </c>
      <c r="J613">
        <v>6</v>
      </c>
      <c r="K613" s="50" t="s">
        <v>50</v>
      </c>
      <c r="L613" t="s">
        <v>4724</v>
      </c>
      <c r="M613" t="s">
        <v>4725</v>
      </c>
      <c r="N613" s="39" t="s">
        <v>276</v>
      </c>
      <c r="O613" t="str">
        <f>+VLOOKUP(F613,'BD LP'!B:C,2,0)</f>
        <v>104541890-C06</v>
      </c>
      <c r="Q613" t="str">
        <f>+VLOOKUP(F613,'BD LP'!B:K,10,0)</f>
        <v>UN</v>
      </c>
      <c r="R613" t="b">
        <f t="shared" si="20"/>
        <v>1</v>
      </c>
      <c r="S613">
        <f>+VLOOKUP(F613,'[1]BD MES'!$D$2:$K$1048576,8,0)</f>
        <v>6</v>
      </c>
      <c r="T613" t="b">
        <f t="shared" si="19"/>
        <v>1</v>
      </c>
      <c r="V613" t="str">
        <f>+VLOOKUP(F613,MaestraLP3[[#All],[CÓDIGO]:[UMV]],8,0)</f>
        <v>COCTEL DE FRUTA ZANAFOODS 3 KG</v>
      </c>
    </row>
    <row r="614" spans="1:22" x14ac:dyDescent="0.35">
      <c r="A614" t="s">
        <v>3181</v>
      </c>
      <c r="B614">
        <v>2000</v>
      </c>
      <c r="D614" s="59" t="s">
        <v>3162</v>
      </c>
      <c r="F614" s="39">
        <v>104520060</v>
      </c>
      <c r="H614" s="60">
        <v>50000</v>
      </c>
      <c r="I614" t="s">
        <v>3182</v>
      </c>
      <c r="J614">
        <v>6</v>
      </c>
      <c r="K614" s="50" t="s">
        <v>50</v>
      </c>
      <c r="L614" t="s">
        <v>4724</v>
      </c>
      <c r="M614" t="s">
        <v>4725</v>
      </c>
      <c r="N614" s="39" t="s">
        <v>276</v>
      </c>
      <c r="O614" t="str">
        <f>+VLOOKUP(F614,'BD LP'!B:C,2,0)</f>
        <v>104520060-C06</v>
      </c>
      <c r="Q614" t="str">
        <f>+VLOOKUP(F614,'BD LP'!B:K,10,0)</f>
        <v>UN</v>
      </c>
      <c r="R614" t="b">
        <f t="shared" si="20"/>
        <v>1</v>
      </c>
      <c r="S614">
        <f>+VLOOKUP(F614,'[1]BD MES'!$D$2:$K$1048576,8,0)</f>
        <v>6</v>
      </c>
      <c r="T614" t="b">
        <f t="shared" si="19"/>
        <v>1</v>
      </c>
      <c r="V614" t="str">
        <f>+VLOOKUP(F614,MaestraLP3[[#All],[CÓDIGO]:[UMV]],8,0)</f>
        <v>DURAZNO MITADES ZANAFOODS 3 kg</v>
      </c>
    </row>
    <row r="615" spans="1:22" x14ac:dyDescent="0.35">
      <c r="A615" t="s">
        <v>3181</v>
      </c>
      <c r="B615">
        <v>2000</v>
      </c>
      <c r="D615" s="59" t="s">
        <v>3162</v>
      </c>
      <c r="F615" s="39">
        <v>104520070</v>
      </c>
      <c r="H615" s="60">
        <v>50000</v>
      </c>
      <c r="I615" t="s">
        <v>3182</v>
      </c>
      <c r="J615">
        <v>6</v>
      </c>
      <c r="K615" s="50" t="s">
        <v>50</v>
      </c>
      <c r="L615" t="s">
        <v>4724</v>
      </c>
      <c r="M615" t="s">
        <v>4725</v>
      </c>
      <c r="N615" s="39" t="s">
        <v>276</v>
      </c>
      <c r="O615" t="str">
        <f>+VLOOKUP(F615,'BD LP'!B:C,2,0)</f>
        <v>104520070-C06</v>
      </c>
      <c r="Q615" t="str">
        <f>+VLOOKUP(F615,'BD LP'!B:K,10,0)</f>
        <v>UN</v>
      </c>
      <c r="R615" t="b">
        <f t="shared" si="20"/>
        <v>1</v>
      </c>
      <c r="S615">
        <f>+VLOOKUP(F615,'[1]BD MES'!$D$2:$K$1048576,8,0)</f>
        <v>6</v>
      </c>
      <c r="T615" t="b">
        <f t="shared" si="19"/>
        <v>1</v>
      </c>
      <c r="V615" t="str">
        <f>+VLOOKUP(F615,MaestraLP3[[#All],[CÓDIGO]:[UMV]],8,0)</f>
        <v>DURAZNO TROCITOS ZANAFOODS 3 kg</v>
      </c>
    </row>
    <row r="616" spans="1:22" x14ac:dyDescent="0.35">
      <c r="A616" t="s">
        <v>3181</v>
      </c>
      <c r="B616">
        <v>2000</v>
      </c>
      <c r="D616" s="59" t="s">
        <v>3162</v>
      </c>
      <c r="F616" s="39">
        <v>150001031</v>
      </c>
      <c r="H616" s="60">
        <v>37000</v>
      </c>
      <c r="I616" t="s">
        <v>3182</v>
      </c>
      <c r="J616">
        <v>6</v>
      </c>
      <c r="K616" s="50" t="s">
        <v>50</v>
      </c>
      <c r="L616" t="s">
        <v>4724</v>
      </c>
      <c r="M616" t="s">
        <v>4725</v>
      </c>
      <c r="N616" s="39" t="s">
        <v>276</v>
      </c>
      <c r="O616" t="str">
        <f>+VLOOKUP(F616,'BD LP'!B:C,2,0)</f>
        <v>150001031-C06</v>
      </c>
      <c r="Q616" t="str">
        <f>+VLOOKUP(F616,'BD LP'!B:K,10,0)</f>
        <v>UN</v>
      </c>
      <c r="R616" t="b">
        <f t="shared" si="20"/>
        <v>1</v>
      </c>
      <c r="S616">
        <f>+VLOOKUP(F616,'[1]BD MES'!$D$2:$K$1048576,8,0)</f>
        <v>6</v>
      </c>
      <c r="T616" t="b">
        <f t="shared" si="19"/>
        <v>1</v>
      </c>
      <c r="V616" t="str">
        <f>+VLOOKUP(F616,MaestraLP3[[#All],[CÓDIGO]:[UMV]],8,0)</f>
        <v>MARRASQUINO ROJO 1,1 kg</v>
      </c>
    </row>
    <row r="617" spans="1:22" x14ac:dyDescent="0.35">
      <c r="A617" t="s">
        <v>3181</v>
      </c>
      <c r="B617">
        <v>2000</v>
      </c>
      <c r="D617" s="59" t="s">
        <v>3162</v>
      </c>
      <c r="F617" s="39">
        <v>104544580</v>
      </c>
      <c r="H617" s="60">
        <v>53000</v>
      </c>
      <c r="I617" t="s">
        <v>3182</v>
      </c>
      <c r="J617">
        <v>6</v>
      </c>
      <c r="K617" s="50" t="s">
        <v>50</v>
      </c>
      <c r="L617" t="s">
        <v>4724</v>
      </c>
      <c r="M617" t="s">
        <v>4725</v>
      </c>
      <c r="N617" s="39" t="s">
        <v>276</v>
      </c>
      <c r="O617" t="str">
        <f>+VLOOKUP(F617,'BD LP'!B:C,2,0)</f>
        <v>104544580-C06</v>
      </c>
      <c r="Q617" t="str">
        <f>+VLOOKUP(F617,'BD LP'!B:K,10,0)</f>
        <v>UN</v>
      </c>
      <c r="R617" t="b">
        <f t="shared" si="20"/>
        <v>1</v>
      </c>
      <c r="S617">
        <f>+VLOOKUP(F617,'[1]BD MES'!$D$2:$K$1048576,8,0)</f>
        <v>6</v>
      </c>
      <c r="T617" t="b">
        <f t="shared" si="19"/>
        <v>1</v>
      </c>
      <c r="V617" t="str">
        <f>+VLOOKUP(F617,MaestraLP3[[#All],[CÓDIGO]:[UMV]],8,0)</f>
        <v>PIÑA EN RODAJAS ZANAFOODS 3 KG</v>
      </c>
    </row>
    <row r="618" spans="1:22" x14ac:dyDescent="0.35">
      <c r="A618" t="s">
        <v>3181</v>
      </c>
      <c r="B618">
        <v>2000</v>
      </c>
      <c r="D618" s="59" t="s">
        <v>3162</v>
      </c>
      <c r="F618" s="39">
        <v>104544590</v>
      </c>
      <c r="H618" s="60">
        <v>50530</v>
      </c>
      <c r="I618" t="s">
        <v>3182</v>
      </c>
      <c r="J618">
        <v>6</v>
      </c>
      <c r="K618" s="50" t="s">
        <v>50</v>
      </c>
      <c r="L618" t="s">
        <v>4724</v>
      </c>
      <c r="M618" t="s">
        <v>4725</v>
      </c>
      <c r="N618" s="39" t="s">
        <v>276</v>
      </c>
      <c r="O618" t="str">
        <f>+VLOOKUP(F618,'BD LP'!B:C,2,0)</f>
        <v>104544590-C06</v>
      </c>
      <c r="Q618" t="str">
        <f>+VLOOKUP(F618,'BD LP'!B:K,10,0)</f>
        <v>UN</v>
      </c>
      <c r="R618" t="b">
        <f t="shared" si="20"/>
        <v>1</v>
      </c>
      <c r="S618">
        <f>+VLOOKUP(F618,'[1]BD MES'!$D$2:$K$1048576,8,0)</f>
        <v>6</v>
      </c>
      <c r="T618" t="b">
        <f t="shared" si="19"/>
        <v>1</v>
      </c>
      <c r="V618" t="str">
        <f>+VLOOKUP(F618,MaestraLP3[[#All],[CÓDIGO]:[UMV]],8,0)</f>
        <v>PIÑA EN TROCITOS ZANAFOODS 3 KG</v>
      </c>
    </row>
    <row r="619" spans="1:22" x14ac:dyDescent="0.35">
      <c r="A619" t="s">
        <v>3181</v>
      </c>
      <c r="B619">
        <v>2000</v>
      </c>
      <c r="D619" s="59" t="s">
        <v>3162</v>
      </c>
      <c r="F619" s="39">
        <v>104534690</v>
      </c>
      <c r="H619" s="60">
        <v>23100</v>
      </c>
      <c r="I619" t="s">
        <v>3182</v>
      </c>
      <c r="J619">
        <v>24</v>
      </c>
      <c r="K619" s="50" t="s">
        <v>50</v>
      </c>
      <c r="L619" t="s">
        <v>4724</v>
      </c>
      <c r="M619" t="s">
        <v>4725</v>
      </c>
      <c r="N619" s="39" t="s">
        <v>276</v>
      </c>
      <c r="O619" t="str">
        <f>+VLOOKUP(F619,'BD LP'!B:C,2,0)</f>
        <v>104534690-C24</v>
      </c>
      <c r="Q619" t="str">
        <f>+VLOOKUP(F619,'BD LP'!B:K,10,0)</f>
        <v>UN</v>
      </c>
      <c r="R619" t="b">
        <f t="shared" si="20"/>
        <v>1</v>
      </c>
      <c r="S619">
        <f>+VLOOKUP(F619,'[1]BD MES'!$D$2:$K$1048576,8,0)</f>
        <v>24</v>
      </c>
      <c r="T619" t="b">
        <f t="shared" si="19"/>
        <v>1</v>
      </c>
      <c r="V619" t="str">
        <f>+VLOOKUP(F619,MaestraLP3[[#All],[CÓDIGO]:[UMV]],8,0)</f>
        <v>CHAMPIÑON LAMINADO ZANAFOODS 400 g</v>
      </c>
    </row>
    <row r="620" spans="1:22" x14ac:dyDescent="0.35">
      <c r="A620" t="s">
        <v>3181</v>
      </c>
      <c r="B620">
        <v>2000</v>
      </c>
      <c r="D620" s="59" t="s">
        <v>3162</v>
      </c>
      <c r="F620" s="39">
        <v>104535200</v>
      </c>
      <c r="H620" s="60">
        <v>29579</v>
      </c>
      <c r="I620" t="s">
        <v>3182</v>
      </c>
      <c r="J620">
        <v>24</v>
      </c>
      <c r="K620" s="50" t="s">
        <v>50</v>
      </c>
      <c r="L620" t="s">
        <v>4724</v>
      </c>
      <c r="M620" t="s">
        <v>4725</v>
      </c>
      <c r="N620" s="39" t="s">
        <v>276</v>
      </c>
      <c r="O620" t="str">
        <f>+VLOOKUP(F620,'BD LP'!B:C,2,0)</f>
        <v>104535200-C24</v>
      </c>
      <c r="Q620" t="str">
        <f>+VLOOKUP(F620,'BD LP'!B:K,10,0)</f>
        <v>UN</v>
      </c>
      <c r="R620" t="b">
        <f t="shared" si="20"/>
        <v>1</v>
      </c>
      <c r="S620">
        <f>+VLOOKUP(F620,'[1]BD MES'!$D$2:$K$1048576,8,0)</f>
        <v>24</v>
      </c>
      <c r="T620" t="b">
        <f t="shared" si="19"/>
        <v>1</v>
      </c>
      <c r="V620" t="str">
        <f>+VLOOKUP(F620,MaestraLP3[[#All],[CÓDIGO]:[UMV]],8,0)</f>
        <v>CHOCLITOS COCKTAIL ZANAFOODS 425 g</v>
      </c>
    </row>
    <row r="621" spans="1:22" x14ac:dyDescent="0.35">
      <c r="A621" t="s">
        <v>3181</v>
      </c>
      <c r="B621">
        <v>2000</v>
      </c>
      <c r="D621" s="59" t="s">
        <v>3162</v>
      </c>
      <c r="F621" s="39">
        <v>104533700</v>
      </c>
      <c r="H621" s="60">
        <v>31800</v>
      </c>
      <c r="I621" t="s">
        <v>3182</v>
      </c>
      <c r="J621">
        <v>6</v>
      </c>
      <c r="K621" s="50" t="s">
        <v>50</v>
      </c>
      <c r="L621" t="s">
        <v>4724</v>
      </c>
      <c r="M621" t="s">
        <v>4725</v>
      </c>
      <c r="N621" s="39" t="s">
        <v>276</v>
      </c>
      <c r="O621" t="str">
        <f>+VLOOKUP(F621,'BD LP'!B:C,2,0)</f>
        <v>104533700-C06</v>
      </c>
      <c r="Q621" t="str">
        <f>+VLOOKUP(F621,'BD LP'!B:K,10,0)</f>
        <v>UN</v>
      </c>
      <c r="R621" t="b">
        <f t="shared" si="20"/>
        <v>1</v>
      </c>
      <c r="S621">
        <f>+VLOOKUP(F621,'[1]BD MES'!$D$2:$K$1048576,8,0)</f>
        <v>6</v>
      </c>
      <c r="T621" t="b">
        <f t="shared" si="19"/>
        <v>1</v>
      </c>
      <c r="V621" t="str">
        <f>+VLOOKUP(F621,MaestraLP3[[#All],[CÓDIGO]:[UMV]],8,0)</f>
        <v>FONDOS ALCACHOFAS EXCELENCIA 907 g</v>
      </c>
    </row>
    <row r="622" spans="1:22" x14ac:dyDescent="0.35">
      <c r="A622" t="s">
        <v>3181</v>
      </c>
      <c r="B622">
        <v>2000</v>
      </c>
      <c r="D622" s="59" t="s">
        <v>3162</v>
      </c>
      <c r="F622" s="39">
        <v>104547110</v>
      </c>
      <c r="H622" s="60">
        <v>49980</v>
      </c>
      <c r="I622" t="s">
        <v>3182</v>
      </c>
      <c r="J622">
        <v>6</v>
      </c>
      <c r="K622" s="50" t="s">
        <v>50</v>
      </c>
      <c r="L622" t="s">
        <v>4724</v>
      </c>
      <c r="M622" t="s">
        <v>4725</v>
      </c>
      <c r="N622" s="39" t="s">
        <v>276</v>
      </c>
      <c r="O622" t="str">
        <f>+VLOOKUP(F622,'BD LP'!B:C,2,0)</f>
        <v>104547110-C06</v>
      </c>
      <c r="Q622" t="str">
        <f>+VLOOKUP(F622,'BD LP'!B:K,10,0)</f>
        <v>UN</v>
      </c>
      <c r="R622" t="b">
        <f t="shared" si="20"/>
        <v>1</v>
      </c>
      <c r="S622">
        <f>+VLOOKUP(F622,'[1]BD MES'!$D$2:$K$1048576,8,0)</f>
        <v>6</v>
      </c>
      <c r="T622" t="b">
        <f t="shared" si="19"/>
        <v>1</v>
      </c>
      <c r="V622" t="str">
        <f>+VLOOKUP(F622,MaestraLP3[[#All],[CÓDIGO]:[UMV]],8,0)</f>
        <v>PAPAS ENTERAS COCIDA 2,5 KG</v>
      </c>
    </row>
    <row r="623" spans="1:22" x14ac:dyDescent="0.35">
      <c r="A623" t="s">
        <v>3181</v>
      </c>
      <c r="B623">
        <v>2000</v>
      </c>
      <c r="D623" s="59" t="s">
        <v>3162</v>
      </c>
      <c r="F623" s="39">
        <v>101500001</v>
      </c>
      <c r="H623" s="60">
        <v>27504</v>
      </c>
      <c r="I623" t="s">
        <v>3182</v>
      </c>
      <c r="J623">
        <v>48</v>
      </c>
      <c r="K623" s="50" t="s">
        <v>50</v>
      </c>
      <c r="L623" t="s">
        <v>4724</v>
      </c>
      <c r="M623" t="s">
        <v>4725</v>
      </c>
      <c r="N623" s="39" t="s">
        <v>276</v>
      </c>
      <c r="O623" t="str">
        <f>+VLOOKUP(F623,'BD LP'!B:C,2,0)</f>
        <v>101500001-C48</v>
      </c>
      <c r="Q623" t="str">
        <f>+VLOOKUP(F623,'BD LP'!B:K,10,0)</f>
        <v>UN</v>
      </c>
      <c r="R623" t="b">
        <f t="shared" si="20"/>
        <v>1</v>
      </c>
      <c r="S623">
        <f>+VLOOKUP(F623,'[1]BD MES'!$D$2:$K$1048576,8,0)</f>
        <v>48</v>
      </c>
      <c r="T623" t="b">
        <f t="shared" si="19"/>
        <v>1</v>
      </c>
      <c r="V623" t="str">
        <f>+VLOOKUP(F623,MaestraLP3[[#All],[CÓDIGO]:[UMV]],8,0)</f>
        <v>ATUN ACEITE ESMERALDA 160 g IMPORTADO</v>
      </c>
    </row>
    <row r="624" spans="1:22" x14ac:dyDescent="0.35">
      <c r="A624" t="s">
        <v>3181</v>
      </c>
      <c r="B624">
        <v>2000</v>
      </c>
      <c r="D624" s="59" t="s">
        <v>3162</v>
      </c>
      <c r="F624" s="39">
        <v>102100002</v>
      </c>
      <c r="H624" s="60">
        <v>71760</v>
      </c>
      <c r="I624" t="s">
        <v>3182</v>
      </c>
      <c r="J624">
        <v>24</v>
      </c>
      <c r="K624" s="50" t="s">
        <v>50</v>
      </c>
      <c r="L624" t="s">
        <v>4724</v>
      </c>
      <c r="M624" t="s">
        <v>4725</v>
      </c>
      <c r="N624" s="39" t="s">
        <v>276</v>
      </c>
      <c r="O624" t="str">
        <f>+VLOOKUP(F624,'BD LP'!B:C,2,0)</f>
        <v>102100002-C24</v>
      </c>
      <c r="Q624" t="str">
        <f>+VLOOKUP(F624,'BD LP'!B:K,10,0)</f>
        <v>UN</v>
      </c>
      <c r="R624" t="b">
        <f t="shared" si="20"/>
        <v>1</v>
      </c>
      <c r="S624">
        <f>+VLOOKUP(F624,'[1]BD MES'!$D$2:$K$1048576,8,0)</f>
        <v>24</v>
      </c>
      <c r="T624" t="b">
        <f t="shared" si="19"/>
        <v>1</v>
      </c>
      <c r="V624" t="str">
        <f>+VLOOKUP(F624,MaestraLP3[[#All],[CÓDIGO]:[UMV]],8,0)</f>
        <v>ATUN ACEITE VAN CAMPS  320 g IMPORTADO</v>
      </c>
    </row>
    <row r="625" spans="1:22" x14ac:dyDescent="0.35">
      <c r="A625" t="s">
        <v>3181</v>
      </c>
      <c r="B625">
        <v>2000</v>
      </c>
      <c r="D625" s="59" t="s">
        <v>3162</v>
      </c>
      <c r="F625" s="39">
        <v>102140410</v>
      </c>
      <c r="H625" s="60">
        <v>60988.23529411765</v>
      </c>
      <c r="I625" t="s">
        <v>3182</v>
      </c>
      <c r="J625">
        <v>48</v>
      </c>
      <c r="K625" s="50" t="s">
        <v>50</v>
      </c>
      <c r="L625" t="s">
        <v>4724</v>
      </c>
      <c r="M625" t="s">
        <v>4725</v>
      </c>
      <c r="N625" s="39" t="s">
        <v>276</v>
      </c>
      <c r="O625" t="str">
        <f>+VLOOKUP(F625,'BD LP'!B:C,2,0)</f>
        <v>102140410-C48</v>
      </c>
      <c r="Q625" t="str">
        <f>+VLOOKUP(F625,'BD LP'!B:K,10,0)</f>
        <v>UN</v>
      </c>
      <c r="R625" t="b">
        <f t="shared" si="20"/>
        <v>1</v>
      </c>
      <c r="S625">
        <f>+VLOOKUP(F625,'[1]BD MES'!$D$2:$K$1048576,8,0)</f>
        <v>48</v>
      </c>
      <c r="T625" t="b">
        <f t="shared" si="19"/>
        <v>1</v>
      </c>
      <c r="V625" t="str">
        <f>+VLOOKUP(F625,MaestraLP3[[#All],[CÓDIGO]:[UMV]],8,0)</f>
        <v>ATUN ACEITE VAN CAMPS 160 g IMPORTADO</v>
      </c>
    </row>
    <row r="626" spans="1:22" x14ac:dyDescent="0.35">
      <c r="A626" t="s">
        <v>3181</v>
      </c>
      <c r="B626">
        <v>2000</v>
      </c>
      <c r="D626" s="59" t="s">
        <v>3162</v>
      </c>
      <c r="F626" s="39">
        <v>101500000</v>
      </c>
      <c r="H626" s="60">
        <v>27504</v>
      </c>
      <c r="I626" t="s">
        <v>3182</v>
      </c>
      <c r="J626">
        <v>48</v>
      </c>
      <c r="K626" s="50" t="s">
        <v>50</v>
      </c>
      <c r="L626" t="s">
        <v>4724</v>
      </c>
      <c r="M626" t="s">
        <v>4725</v>
      </c>
      <c r="N626" s="39" t="s">
        <v>276</v>
      </c>
      <c r="O626" t="str">
        <f>+VLOOKUP(F626,'BD LP'!B:C,2,0)</f>
        <v>101500000-C48</v>
      </c>
      <c r="Q626" t="str">
        <f>+VLOOKUP(F626,'BD LP'!B:K,10,0)</f>
        <v>UN</v>
      </c>
      <c r="R626" t="b">
        <f t="shared" si="20"/>
        <v>1</v>
      </c>
      <c r="S626">
        <f>+VLOOKUP(F626,'[1]BD MES'!$D$2:$K$1048576,8,0)</f>
        <v>48</v>
      </c>
      <c r="T626" t="b">
        <f t="shared" si="19"/>
        <v>1</v>
      </c>
      <c r="V626" t="str">
        <f>+VLOOKUP(F626,MaestraLP3[[#All],[CÓDIGO]:[UMV]],8,0)</f>
        <v>ATUN AGUA ESMERALDA 160 g IMPORTADO</v>
      </c>
    </row>
    <row r="627" spans="1:22" x14ac:dyDescent="0.35">
      <c r="A627" t="s">
        <v>3181</v>
      </c>
      <c r="B627">
        <v>2000</v>
      </c>
      <c r="D627" s="59" t="s">
        <v>3162</v>
      </c>
      <c r="F627" s="39">
        <v>102100001</v>
      </c>
      <c r="H627" s="60">
        <v>71760</v>
      </c>
      <c r="I627" t="s">
        <v>3182</v>
      </c>
      <c r="J627">
        <v>24</v>
      </c>
      <c r="K627" s="50" t="s">
        <v>50</v>
      </c>
      <c r="L627" t="s">
        <v>4724</v>
      </c>
      <c r="M627" t="s">
        <v>4725</v>
      </c>
      <c r="N627" s="39" t="s">
        <v>276</v>
      </c>
      <c r="O627" t="str">
        <f>+VLOOKUP(F627,'BD LP'!B:C,2,0)</f>
        <v>102100001-C24</v>
      </c>
      <c r="Q627" t="str">
        <f>+VLOOKUP(F627,'BD LP'!B:K,10,0)</f>
        <v>UN</v>
      </c>
      <c r="R627" t="b">
        <f t="shared" si="20"/>
        <v>1</v>
      </c>
      <c r="S627">
        <f>+VLOOKUP(F627,'[1]BD MES'!$D$2:$K$1048576,8,0)</f>
        <v>24</v>
      </c>
      <c r="T627" t="b">
        <f t="shared" si="19"/>
        <v>1</v>
      </c>
      <c r="V627" t="str">
        <f>+VLOOKUP(F627,MaestraLP3[[#All],[CÓDIGO]:[UMV]],8,0)</f>
        <v>ATUN AGUA VAN CAMPS  320 g IMPORTADO</v>
      </c>
    </row>
    <row r="628" spans="1:22" x14ac:dyDescent="0.35">
      <c r="A628" t="s">
        <v>3181</v>
      </c>
      <c r="B628">
        <v>2000</v>
      </c>
      <c r="D628" s="59" t="s">
        <v>3162</v>
      </c>
      <c r="F628" s="39">
        <v>102140420</v>
      </c>
      <c r="H628" s="60">
        <v>60988.23529411765</v>
      </c>
      <c r="I628" t="s">
        <v>3182</v>
      </c>
      <c r="J628">
        <v>48</v>
      </c>
      <c r="K628" s="50" t="s">
        <v>50</v>
      </c>
      <c r="L628" t="s">
        <v>4724</v>
      </c>
      <c r="M628" t="s">
        <v>4725</v>
      </c>
      <c r="N628" s="39" t="s">
        <v>276</v>
      </c>
      <c r="O628" t="str">
        <f>+VLOOKUP(F628,'BD LP'!B:C,2,0)</f>
        <v>102140420-C48</v>
      </c>
      <c r="Q628" t="str">
        <f>+VLOOKUP(F628,'BD LP'!B:K,10,0)</f>
        <v>UN</v>
      </c>
      <c r="R628" t="b">
        <f t="shared" si="20"/>
        <v>1</v>
      </c>
      <c r="S628">
        <f>+VLOOKUP(F628,'[1]BD MES'!$D$2:$K$1048576,8,0)</f>
        <v>48</v>
      </c>
      <c r="T628" t="b">
        <f t="shared" si="19"/>
        <v>1</v>
      </c>
      <c r="V628" t="str">
        <f>+VLOOKUP(F628,MaestraLP3[[#All],[CÓDIGO]:[UMV]],8,0)</f>
        <v>ATUN AGUA VAN CAMPS 160 g IMPORTADO</v>
      </c>
    </row>
    <row r="629" spans="1:22" x14ac:dyDescent="0.35">
      <c r="A629" t="s">
        <v>3181</v>
      </c>
      <c r="B629">
        <v>2000</v>
      </c>
      <c r="D629" s="59" t="s">
        <v>3162</v>
      </c>
      <c r="F629" s="39">
        <v>104549040</v>
      </c>
      <c r="H629" s="60">
        <v>37800</v>
      </c>
      <c r="I629" t="s">
        <v>3182</v>
      </c>
      <c r="J629">
        <v>24</v>
      </c>
      <c r="K629" s="50" t="s">
        <v>50</v>
      </c>
      <c r="L629" t="s">
        <v>4724</v>
      </c>
      <c r="M629" t="s">
        <v>4725</v>
      </c>
      <c r="N629" s="39" t="s">
        <v>276</v>
      </c>
      <c r="O629" t="str">
        <f>+VLOOKUP(F629,'BD LP'!B:C,2,0)</f>
        <v>104549040-C24</v>
      </c>
      <c r="Q629" t="str">
        <f>+VLOOKUP(F629,'BD LP'!B:K,10,0)</f>
        <v>UN</v>
      </c>
      <c r="R629" t="b">
        <f t="shared" si="20"/>
        <v>1</v>
      </c>
      <c r="S629">
        <f>+VLOOKUP(F629,'[1]BD MES'!$D$2:$K$1048576,8,0)</f>
        <v>24</v>
      </c>
      <c r="T629" t="b">
        <f t="shared" si="19"/>
        <v>1</v>
      </c>
      <c r="V629" t="str">
        <f>+VLOOKUP(F629,MaestraLP3[[#All],[CÓDIGO]:[UMV]],8,0)</f>
        <v>JUREL AL NATURAL CONSERVA 425G</v>
      </c>
    </row>
    <row r="630" spans="1:22" x14ac:dyDescent="0.35">
      <c r="A630" t="s">
        <v>3181</v>
      </c>
      <c r="B630">
        <v>2000</v>
      </c>
      <c r="D630" s="59" t="s">
        <v>3162</v>
      </c>
      <c r="F630" s="39">
        <v>104527830</v>
      </c>
      <c r="H630" s="60">
        <v>68000</v>
      </c>
      <c r="I630" t="s">
        <v>3182</v>
      </c>
      <c r="J630">
        <v>10</v>
      </c>
      <c r="K630" s="50" t="s">
        <v>50</v>
      </c>
      <c r="L630" t="s">
        <v>4724</v>
      </c>
      <c r="M630" t="s">
        <v>4725</v>
      </c>
      <c r="N630" s="39" t="s">
        <v>276</v>
      </c>
      <c r="O630" t="str">
        <f>+VLOOKUP(F630,'BD LP'!B:C,2,0)</f>
        <v>104527830-C10</v>
      </c>
      <c r="Q630" t="str">
        <f>+VLOOKUP(F630,'BD LP'!B:K,10,0)</f>
        <v>UN</v>
      </c>
      <c r="R630" t="b">
        <f t="shared" si="20"/>
        <v>1</v>
      </c>
      <c r="S630">
        <f>+VLOOKUP(F630,'[1]BD MES'!$D$2:$K$1048576,8,0)</f>
        <v>10</v>
      </c>
      <c r="T630" t="b">
        <f t="shared" si="19"/>
        <v>1</v>
      </c>
      <c r="V630" t="str">
        <f>+VLOOKUP(F630,MaestraLP3[[#All],[CÓDIGO]:[UMV]],8,0)</f>
        <v>POUCH ATUN LOMITO AGUA ZANAFOODS 1 kg</v>
      </c>
    </row>
    <row r="631" spans="1:22" x14ac:dyDescent="0.35">
      <c r="A631" t="s">
        <v>3181</v>
      </c>
      <c r="B631">
        <v>2000</v>
      </c>
      <c r="D631" s="59" t="s">
        <v>3162</v>
      </c>
      <c r="F631" s="39">
        <v>104542770</v>
      </c>
      <c r="H631" s="60">
        <v>50000</v>
      </c>
      <c r="I631" t="s">
        <v>3182</v>
      </c>
      <c r="J631">
        <v>24</v>
      </c>
      <c r="K631" s="50" t="s">
        <v>50</v>
      </c>
      <c r="L631" t="s">
        <v>4724</v>
      </c>
      <c r="M631" t="s">
        <v>4725</v>
      </c>
      <c r="N631" s="39" t="s">
        <v>276</v>
      </c>
      <c r="O631" t="str">
        <f>+VLOOKUP(F631,'BD LP'!B:C,2,0)</f>
        <v>104542770-C24</v>
      </c>
      <c r="Q631" t="str">
        <f>+VLOOKUP(F631,'BD LP'!B:K,10,0)</f>
        <v>UN</v>
      </c>
      <c r="R631" t="b">
        <f t="shared" si="20"/>
        <v>1</v>
      </c>
      <c r="S631">
        <f>+VLOOKUP(F631,'[1]BD MES'!$D$2:$K$1048576,8,0)</f>
        <v>24</v>
      </c>
      <c r="T631" t="b">
        <f t="shared" si="19"/>
        <v>1</v>
      </c>
      <c r="V631" t="str">
        <f>+VLOOKUP(F631,MaestraLP3[[#All],[CÓDIGO]:[UMV]],8,0)</f>
        <v>CORAZONES DE ALCACHOFA DON GIUSEPPE 400g</v>
      </c>
    </row>
    <row r="632" spans="1:22" x14ac:dyDescent="0.35">
      <c r="A632" t="s">
        <v>3181</v>
      </c>
      <c r="B632">
        <v>2000</v>
      </c>
      <c r="D632" s="59" t="s">
        <v>3162</v>
      </c>
      <c r="F632" s="39">
        <v>104547100</v>
      </c>
      <c r="H632" s="60">
        <v>48000</v>
      </c>
      <c r="I632" t="s">
        <v>3182</v>
      </c>
      <c r="J632">
        <v>6</v>
      </c>
      <c r="K632" s="50" t="s">
        <v>50</v>
      </c>
      <c r="L632" t="s">
        <v>4724</v>
      </c>
      <c r="M632" t="s">
        <v>4725</v>
      </c>
      <c r="N632" s="39" t="s">
        <v>276</v>
      </c>
      <c r="O632" t="str">
        <f>+VLOOKUP(F632,'BD LP'!B:C,2,0)</f>
        <v>104547100-C06</v>
      </c>
      <c r="Q632" t="str">
        <f>+VLOOKUP(F632,'BD LP'!B:K,10,0)</f>
        <v>UN</v>
      </c>
      <c r="R632" t="b">
        <f t="shared" si="20"/>
        <v>1</v>
      </c>
      <c r="S632">
        <f>+VLOOKUP(F632,'[1]BD MES'!$D$2:$K$1048576,8,0)</f>
        <v>6</v>
      </c>
      <c r="T632" t="b">
        <f t="shared" si="19"/>
        <v>1</v>
      </c>
      <c r="V632" t="str">
        <f>+VLOOKUP(F632,MaestraLP3[[#All],[CÓDIGO]:[UMV]],8,0)</f>
        <v>ENSALADA RUSA COCIDA 2,5 KG</v>
      </c>
    </row>
    <row r="633" spans="1:22" x14ac:dyDescent="0.35">
      <c r="A633" t="s">
        <v>3181</v>
      </c>
      <c r="B633">
        <v>2000</v>
      </c>
      <c r="D633" s="59" t="s">
        <v>3162</v>
      </c>
      <c r="F633" s="39">
        <v>104547480</v>
      </c>
      <c r="H633" s="60">
        <v>44000</v>
      </c>
      <c r="I633" t="s">
        <v>3182</v>
      </c>
      <c r="J633">
        <v>24</v>
      </c>
      <c r="K633" s="50" t="s">
        <v>50</v>
      </c>
      <c r="L633" t="s">
        <v>4724</v>
      </c>
      <c r="M633" t="s">
        <v>4725</v>
      </c>
      <c r="N633" s="39" t="s">
        <v>276</v>
      </c>
      <c r="O633" t="str">
        <f>+VLOOKUP(F633,'BD LP'!B:C,2,0)</f>
        <v>104547480-C24</v>
      </c>
      <c r="Q633" t="str">
        <f>+VLOOKUP(F633,'BD LP'!B:K,10,0)</f>
        <v>UN</v>
      </c>
      <c r="R633" t="b">
        <f t="shared" si="20"/>
        <v>1</v>
      </c>
      <c r="S633">
        <f>+VLOOKUP(F633,'[1]BD MES'!$D$2:$K$1048576,8,0)</f>
        <v>24</v>
      </c>
      <c r="T633" t="b">
        <f t="shared" si="19"/>
        <v>1</v>
      </c>
      <c r="V633" t="str">
        <f>+VLOOKUP(F633,MaestraLP3[[#All],[CÓDIGO]:[UMV]],8,0)</f>
        <v>ESPARRAGOS VERDES ENTERO 425 G</v>
      </c>
    </row>
    <row r="634" spans="1:22" x14ac:dyDescent="0.35">
      <c r="A634" t="s">
        <v>3181</v>
      </c>
      <c r="B634">
        <v>2000</v>
      </c>
      <c r="D634" s="59" t="s">
        <v>3162</v>
      </c>
      <c r="F634" s="39">
        <v>101520120</v>
      </c>
      <c r="H634" s="60">
        <v>47760</v>
      </c>
      <c r="I634" t="s">
        <v>3182</v>
      </c>
      <c r="J634">
        <v>24</v>
      </c>
      <c r="K634" s="50" t="s">
        <v>50</v>
      </c>
      <c r="L634" t="s">
        <v>4724</v>
      </c>
      <c r="M634" t="s">
        <v>4725</v>
      </c>
      <c r="N634" s="39" t="s">
        <v>276</v>
      </c>
      <c r="O634" t="str">
        <f>+VLOOKUP(F634,'BD LP'!B:C,2,0)</f>
        <v>101520120-C24</v>
      </c>
      <c r="Q634" t="str">
        <f>+VLOOKUP(F634,'BD LP'!B:K,10,0)</f>
        <v>UN</v>
      </c>
      <c r="R634" t="b">
        <f t="shared" si="20"/>
        <v>1</v>
      </c>
      <c r="S634">
        <f>+VLOOKUP(F634,'[1]BD MES'!$D$2:$K$1048576,8,0)</f>
        <v>24</v>
      </c>
      <c r="T634" t="b">
        <f t="shared" si="19"/>
        <v>1</v>
      </c>
      <c r="V634" t="str">
        <f>+VLOOKUP(F634,MaestraLP3[[#All],[CÓDIGO]:[UMV]],8,0)</f>
        <v>PALMITOS ESMERALDA 400 g</v>
      </c>
    </row>
    <row r="635" spans="1:22" x14ac:dyDescent="0.35">
      <c r="A635" t="s">
        <v>3181</v>
      </c>
      <c r="B635">
        <v>2000</v>
      </c>
      <c r="D635" s="59" t="s">
        <v>3162</v>
      </c>
      <c r="F635" s="39">
        <v>101520140</v>
      </c>
      <c r="H635" s="60">
        <v>43200</v>
      </c>
      <c r="I635" t="s">
        <v>3182</v>
      </c>
      <c r="J635">
        <v>12</v>
      </c>
      <c r="K635" s="50" t="s">
        <v>50</v>
      </c>
      <c r="L635" t="s">
        <v>4724</v>
      </c>
      <c r="M635" t="s">
        <v>4725</v>
      </c>
      <c r="N635" s="39" t="s">
        <v>276</v>
      </c>
      <c r="O635" t="str">
        <f>+VLOOKUP(F635,'BD LP'!B:C,2,0)</f>
        <v>101520140-C12</v>
      </c>
      <c r="Q635" t="str">
        <f>+VLOOKUP(F635,'BD LP'!B:K,10,0)</f>
        <v>UN</v>
      </c>
      <c r="R635" t="b">
        <f t="shared" si="20"/>
        <v>1</v>
      </c>
      <c r="S635">
        <f>+VLOOKUP(F635,'[1]BD MES'!$D$2:$K$1048576,8,0)</f>
        <v>12</v>
      </c>
      <c r="T635" t="b">
        <f t="shared" si="19"/>
        <v>1</v>
      </c>
      <c r="V635" t="str">
        <f>+VLOOKUP(F635,MaestraLP3[[#All],[CÓDIGO]:[UMV]],8,0)</f>
        <v>PALMITOS ESMERALDA 810 g</v>
      </c>
    </row>
    <row r="636" spans="1:22" x14ac:dyDescent="0.35">
      <c r="A636" t="s">
        <v>3181</v>
      </c>
      <c r="B636">
        <v>2000</v>
      </c>
      <c r="D636" s="59" t="s">
        <v>3162</v>
      </c>
      <c r="F636" s="39">
        <v>101520250</v>
      </c>
      <c r="H636" s="60">
        <v>31200</v>
      </c>
      <c r="I636" t="s">
        <v>3182</v>
      </c>
      <c r="J636">
        <v>12</v>
      </c>
      <c r="K636" s="50" t="s">
        <v>50</v>
      </c>
      <c r="L636" t="s">
        <v>4724</v>
      </c>
      <c r="M636" t="s">
        <v>4725</v>
      </c>
      <c r="N636" s="39" t="s">
        <v>276</v>
      </c>
      <c r="O636" t="str">
        <f>+VLOOKUP(F636,'BD LP'!B:C,2,0)</f>
        <v>101520250-C12</v>
      </c>
      <c r="Q636" t="str">
        <f>+VLOOKUP(F636,'BD LP'!B:K,10,0)</f>
        <v>UN</v>
      </c>
      <c r="R636" t="b">
        <f t="shared" si="20"/>
        <v>1</v>
      </c>
      <c r="S636">
        <f>+VLOOKUP(F636,'[1]BD MES'!$D$2:$K$1048576,8,0)</f>
        <v>12</v>
      </c>
      <c r="T636" t="b">
        <f t="shared" si="19"/>
        <v>1</v>
      </c>
      <c r="V636" t="str">
        <f>+VLOOKUP(F636,MaestraLP3[[#All],[CÓDIGO]:[UMV]],8,0)</f>
        <v>PALMITOS RODAJAS ESMERALDA 810 g</v>
      </c>
    </row>
    <row r="637" spans="1:22" x14ac:dyDescent="0.35">
      <c r="A637" t="s">
        <v>3181</v>
      </c>
      <c r="B637">
        <v>2000</v>
      </c>
      <c r="D637" s="59" t="s">
        <v>3162</v>
      </c>
      <c r="F637" s="39">
        <v>104544560</v>
      </c>
      <c r="H637" s="60">
        <v>53700</v>
      </c>
      <c r="I637" t="s">
        <v>3182</v>
      </c>
      <c r="J637">
        <v>6</v>
      </c>
      <c r="K637" s="50" t="s">
        <v>50</v>
      </c>
      <c r="L637" t="s">
        <v>4724</v>
      </c>
      <c r="M637" t="s">
        <v>4725</v>
      </c>
      <c r="N637" s="39" t="s">
        <v>276</v>
      </c>
      <c r="O637" t="str">
        <f>+VLOOKUP(F637,'BD LP'!B:C,2,0)</f>
        <v>104544560-C06</v>
      </c>
      <c r="Q637" t="str">
        <f>+VLOOKUP(F637,'BD LP'!B:K,10,0)</f>
        <v>UN</v>
      </c>
      <c r="R637" t="b">
        <f t="shared" si="20"/>
        <v>1</v>
      </c>
      <c r="S637">
        <f>+VLOOKUP(F637,'[1]BD MES'!$D$2:$K$1048576,8,0)</f>
        <v>6</v>
      </c>
      <c r="T637" t="b">
        <f t="shared" si="19"/>
        <v>1</v>
      </c>
      <c r="V637" t="str">
        <f>+VLOOKUP(F637,MaestraLP3[[#All],[CÓDIGO]:[UMV]],8,0)</f>
        <v>PIMENTON ENTERO ZANAFOODS 2,9 kg</v>
      </c>
    </row>
    <row r="638" spans="1:22" x14ac:dyDescent="0.35">
      <c r="A638" t="s">
        <v>3181</v>
      </c>
      <c r="B638">
        <v>2000</v>
      </c>
      <c r="D638" s="59" t="s">
        <v>3162</v>
      </c>
      <c r="F638" s="39">
        <v>104524750</v>
      </c>
      <c r="H638" s="60">
        <v>35900</v>
      </c>
      <c r="I638" t="s">
        <v>3182</v>
      </c>
      <c r="J638">
        <v>12</v>
      </c>
      <c r="K638" s="50" t="s">
        <v>50</v>
      </c>
      <c r="L638" t="s">
        <v>4724</v>
      </c>
      <c r="M638" t="s">
        <v>4725</v>
      </c>
      <c r="N638" s="39" t="s">
        <v>276</v>
      </c>
      <c r="O638" t="str">
        <f>+VLOOKUP(F638,'BD LP'!B:C,2,0)</f>
        <v>104524750-C12</v>
      </c>
      <c r="Q638" t="str">
        <f>+VLOOKUP(F638,'BD LP'!B:K,10,0)</f>
        <v>UN</v>
      </c>
      <c r="R638" t="b">
        <f t="shared" si="20"/>
        <v>1</v>
      </c>
      <c r="S638">
        <f>+VLOOKUP(F638,'[1]BD MES'!$D$2:$K$1048576,8,0)</f>
        <v>12</v>
      </c>
      <c r="T638" t="b">
        <f t="shared" si="19"/>
        <v>1</v>
      </c>
      <c r="V638" t="str">
        <f>+VLOOKUP(F638,MaestraLP3[[#All],[CÓDIGO]:[UMV]],8,0)</f>
        <v>PIMENTON ENTERO ZANAFOODS 793 g</v>
      </c>
    </row>
    <row r="639" spans="1:22" x14ac:dyDescent="0.35">
      <c r="A639" t="s">
        <v>3181</v>
      </c>
      <c r="B639">
        <v>2000</v>
      </c>
      <c r="D639" s="59" t="s">
        <v>3162</v>
      </c>
      <c r="F639" s="39">
        <v>104544570</v>
      </c>
      <c r="H639" s="60">
        <v>51000</v>
      </c>
      <c r="I639" t="s">
        <v>3182</v>
      </c>
      <c r="J639">
        <v>6</v>
      </c>
      <c r="K639" s="50" t="s">
        <v>50</v>
      </c>
      <c r="L639" t="s">
        <v>4724</v>
      </c>
      <c r="M639" t="s">
        <v>4725</v>
      </c>
      <c r="N639" s="39" t="s">
        <v>276</v>
      </c>
      <c r="O639" t="str">
        <f>+VLOOKUP(F639,'BD LP'!B:C,2,0)</f>
        <v>104544570-C06</v>
      </c>
      <c r="Q639" t="str">
        <f>+VLOOKUP(F639,'BD LP'!B:K,10,0)</f>
        <v>UN</v>
      </c>
      <c r="R639" t="b">
        <f t="shared" si="20"/>
        <v>1</v>
      </c>
      <c r="S639">
        <f>+VLOOKUP(F639,'[1]BD MES'!$D$2:$K$1048576,8,0)</f>
        <v>6</v>
      </c>
      <c r="T639" t="b">
        <f t="shared" si="19"/>
        <v>1</v>
      </c>
      <c r="V639" t="str">
        <f>+VLOOKUP(F639,MaestraLP3[[#All],[CÓDIGO]:[UMV]],8,0)</f>
        <v>PIMENTON TIRAS ROJAS ZANAFOODS 2,9 kg</v>
      </c>
    </row>
    <row r="640" spans="1:22" x14ac:dyDescent="0.35">
      <c r="A640" t="s">
        <v>3181</v>
      </c>
      <c r="B640">
        <v>2000</v>
      </c>
      <c r="D640" s="59" t="s">
        <v>3162</v>
      </c>
      <c r="F640" s="39">
        <v>108004000</v>
      </c>
      <c r="H640" s="60">
        <v>34900</v>
      </c>
      <c r="I640" t="s">
        <v>3182</v>
      </c>
      <c r="J640">
        <v>6</v>
      </c>
      <c r="K640" s="50" t="s">
        <v>50</v>
      </c>
      <c r="L640" t="s">
        <v>4724</v>
      </c>
      <c r="M640" t="s">
        <v>4725</v>
      </c>
      <c r="N640" s="39" t="s">
        <v>276</v>
      </c>
      <c r="O640" t="str">
        <f>+VLOOKUP(F640,'BD LP'!B:C,2,0)</f>
        <v>108004000-C06</v>
      </c>
      <c r="Q640" t="str">
        <f>+VLOOKUP(F640,'BD LP'!B:K,10,0)</f>
        <v>UN</v>
      </c>
      <c r="R640" t="b">
        <f t="shared" si="20"/>
        <v>1</v>
      </c>
      <c r="S640">
        <f>+VLOOKUP(F640,'[1]BD MES'!$D$2:$K$1048576,8,0)</f>
        <v>6</v>
      </c>
      <c r="T640" t="b">
        <f t="shared" si="19"/>
        <v>1</v>
      </c>
      <c r="V640" t="str">
        <f>+VLOOKUP(F640,MaestraLP3[[#All],[CÓDIGO]:[UMV]],8,0)</f>
        <v>TOMATE ITALIANO CUBO GALON 2,50 kg</v>
      </c>
    </row>
    <row r="641" spans="1:22" x14ac:dyDescent="0.35">
      <c r="A641" t="s">
        <v>3181</v>
      </c>
      <c r="B641">
        <v>2000</v>
      </c>
      <c r="D641" s="59" t="s">
        <v>3162</v>
      </c>
      <c r="F641" s="39">
        <v>108004050</v>
      </c>
      <c r="H641" s="60">
        <v>36000</v>
      </c>
      <c r="I641" t="s">
        <v>3182</v>
      </c>
      <c r="J641">
        <v>6</v>
      </c>
      <c r="K641" s="50" t="s">
        <v>50</v>
      </c>
      <c r="L641" t="s">
        <v>4724</v>
      </c>
      <c r="M641" t="s">
        <v>4725</v>
      </c>
      <c r="N641" s="39" t="s">
        <v>276</v>
      </c>
      <c r="O641" t="str">
        <f>+VLOOKUP(F641,'BD LP'!B:C,2,0)</f>
        <v>108004050-C06</v>
      </c>
      <c r="Q641" t="str">
        <f>+VLOOKUP(F641,'BD LP'!B:K,10,0)</f>
        <v>UN</v>
      </c>
      <c r="R641" t="b">
        <f t="shared" si="20"/>
        <v>1</v>
      </c>
      <c r="S641">
        <f>+VLOOKUP(F641,'[1]BD MES'!$D$2:$K$1048576,8,0)</f>
        <v>6</v>
      </c>
      <c r="T641" t="b">
        <f t="shared" ref="T641:T704" si="21">+S641=J641</f>
        <v>1</v>
      </c>
      <c r="V641" t="str">
        <f>+VLOOKUP(F641,MaestraLP3[[#All],[CÓDIGO]:[UMV]],8,0)</f>
        <v>TOMATE ITALIANO ENTERO PEL GALON 2,55 kg</v>
      </c>
    </row>
    <row r="642" spans="1:22" x14ac:dyDescent="0.35">
      <c r="A642" t="s">
        <v>3181</v>
      </c>
      <c r="B642">
        <v>2000</v>
      </c>
      <c r="D642" s="59" t="s">
        <v>3162</v>
      </c>
      <c r="F642" s="39">
        <v>104543570</v>
      </c>
      <c r="H642" s="60">
        <v>37000</v>
      </c>
      <c r="I642" t="s">
        <v>3182</v>
      </c>
      <c r="J642">
        <v>10</v>
      </c>
      <c r="K642" s="50" t="s">
        <v>50</v>
      </c>
      <c r="L642" t="s">
        <v>4724</v>
      </c>
      <c r="M642" t="s">
        <v>4725</v>
      </c>
      <c r="N642" s="39" t="s">
        <v>276</v>
      </c>
      <c r="O642" t="str">
        <f>+VLOOKUP(F642,'BD LP'!B:C,2,0)</f>
        <v>104543570-C10</v>
      </c>
      <c r="Q642" t="str">
        <f>+VLOOKUP(F642,'BD LP'!B:K,10,0)</f>
        <v>UN</v>
      </c>
      <c r="R642" t="b">
        <f t="shared" si="20"/>
        <v>1</v>
      </c>
      <c r="S642">
        <f>+VLOOKUP(F642,'[1]BD MES'!$D$2:$K$1048576,8,0)</f>
        <v>10</v>
      </c>
      <c r="T642" t="b">
        <f t="shared" si="21"/>
        <v>1</v>
      </c>
      <c r="V642" t="str">
        <f>+VLOOKUP(F642,MaestraLP3[[#All],[CÓDIGO]:[UMV]],8,0)</f>
        <v>MELON TUNA IQF 1 KG</v>
      </c>
    </row>
    <row r="643" spans="1:22" x14ac:dyDescent="0.35">
      <c r="A643" t="s">
        <v>3181</v>
      </c>
      <c r="B643">
        <v>2000</v>
      </c>
      <c r="D643" s="59" t="s">
        <v>3162</v>
      </c>
      <c r="F643" s="39">
        <v>104519590</v>
      </c>
      <c r="H643" s="60">
        <v>24000</v>
      </c>
      <c r="I643" t="s">
        <v>3182</v>
      </c>
      <c r="J643">
        <v>4</v>
      </c>
      <c r="K643" s="50" t="s">
        <v>50</v>
      </c>
      <c r="L643" t="s">
        <v>4724</v>
      </c>
      <c r="M643" t="s">
        <v>4725</v>
      </c>
      <c r="N643" s="39" t="s">
        <v>276</v>
      </c>
      <c r="O643" t="str">
        <f>+VLOOKUP(F643,'BD LP'!B:C,2,0)</f>
        <v>104519590-C04</v>
      </c>
      <c r="Q643" t="str">
        <f>+VLOOKUP(F643,'BD LP'!B:K,10,0)</f>
        <v>UN</v>
      </c>
      <c r="R643" t="b">
        <f t="shared" si="20"/>
        <v>1</v>
      </c>
      <c r="S643">
        <f>+VLOOKUP(F643,'[1]BD MES'!$D$2:$K$1048576,8,0)</f>
        <v>4</v>
      </c>
      <c r="T643" t="b">
        <f t="shared" si="21"/>
        <v>1</v>
      </c>
      <c r="V643" t="str">
        <f>+VLOOKUP(F643,MaestraLP3[[#All],[CÓDIGO]:[UMV]],8,0)</f>
        <v>ESPINACA A LA CREMA IQF ARDO 2,5 kg</v>
      </c>
    </row>
    <row r="644" spans="1:22" x14ac:dyDescent="0.35">
      <c r="A644" t="s">
        <v>3181</v>
      </c>
      <c r="B644">
        <v>2000</v>
      </c>
      <c r="D644" s="59" t="s">
        <v>3162</v>
      </c>
      <c r="F644" s="39">
        <v>104303640</v>
      </c>
      <c r="H644" s="60">
        <v>17500</v>
      </c>
      <c r="I644" t="s">
        <v>3182</v>
      </c>
      <c r="J644">
        <v>7</v>
      </c>
      <c r="K644" s="50" t="s">
        <v>50</v>
      </c>
      <c r="L644" t="s">
        <v>4724</v>
      </c>
      <c r="M644" t="s">
        <v>4725</v>
      </c>
      <c r="N644" s="39" t="s">
        <v>276</v>
      </c>
      <c r="O644" t="str">
        <f>+VLOOKUP(F644,'BD LP'!B:C,2,0)</f>
        <v>104303640-C07</v>
      </c>
      <c r="Q644" t="str">
        <f>+VLOOKUP(F644,'BD LP'!B:K,10,0)</f>
        <v>UN</v>
      </c>
      <c r="R644" t="b">
        <f t="shared" ref="R644:R706" si="22">+Q644=K644</f>
        <v>1</v>
      </c>
      <c r="S644">
        <f>+VLOOKUP(F644,'[1]BD MES'!$D$2:$K$1048576,8,0)</f>
        <v>7</v>
      </c>
      <c r="T644" t="b">
        <f t="shared" si="21"/>
        <v>1</v>
      </c>
      <c r="V644" t="str">
        <f>+VLOOKUP(F644,MaestraLP3[[#All],[CÓDIGO]:[UMV]],8,0)</f>
        <v>PASTA CHOCLO MINUTO VERDE 1 kg</v>
      </c>
    </row>
    <row r="645" spans="1:22" x14ac:dyDescent="0.35">
      <c r="A645" t="s">
        <v>3181</v>
      </c>
      <c r="B645">
        <v>2000</v>
      </c>
      <c r="D645" s="59" t="s">
        <v>3162</v>
      </c>
      <c r="F645" s="39">
        <v>104541880</v>
      </c>
      <c r="H645" s="60">
        <v>47000</v>
      </c>
      <c r="I645" t="s">
        <v>3182</v>
      </c>
      <c r="J645">
        <v>10</v>
      </c>
      <c r="K645" s="50" t="s">
        <v>50</v>
      </c>
      <c r="L645" t="s">
        <v>4724</v>
      </c>
      <c r="M645" t="s">
        <v>4725</v>
      </c>
      <c r="N645" s="39" t="s">
        <v>276</v>
      </c>
      <c r="O645" t="str">
        <f>+VLOOKUP(F645,'BD LP'!B:C,2,0)</f>
        <v>104541880-C10</v>
      </c>
      <c r="Q645" t="str">
        <f>+VLOOKUP(F645,'BD LP'!B:K,10,0)</f>
        <v>UN</v>
      </c>
      <c r="R645" t="b">
        <f t="shared" si="22"/>
        <v>1</v>
      </c>
      <c r="S645">
        <f>+VLOOKUP(F645,'[1]BD MES'!$D$2:$K$1048576,8,0)</f>
        <v>10</v>
      </c>
      <c r="T645" t="b">
        <f t="shared" si="21"/>
        <v>1</v>
      </c>
      <c r="V645" t="str">
        <f>+VLOOKUP(F645,MaestraLP3[[#All],[CÓDIGO]:[UMV]],8,0)</f>
        <v>ARANDANOS IQF 1 KG</v>
      </c>
    </row>
    <row r="646" spans="1:22" x14ac:dyDescent="0.35">
      <c r="A646" t="s">
        <v>3181</v>
      </c>
      <c r="B646">
        <v>2000</v>
      </c>
      <c r="D646" s="59" t="s">
        <v>3162</v>
      </c>
      <c r="F646" s="39">
        <v>104544000</v>
      </c>
      <c r="H646" s="60">
        <v>41000</v>
      </c>
      <c r="I646" t="s">
        <v>3182</v>
      </c>
      <c r="J646">
        <v>10</v>
      </c>
      <c r="K646" s="50" t="s">
        <v>50</v>
      </c>
      <c r="L646" t="s">
        <v>4724</v>
      </c>
      <c r="M646" t="s">
        <v>4725</v>
      </c>
      <c r="N646" s="39" t="s">
        <v>276</v>
      </c>
      <c r="O646" t="str">
        <f>+VLOOKUP(F646,'BD LP'!B:C,2,0)</f>
        <v>104544000-C10</v>
      </c>
      <c r="Q646" t="str">
        <f>+VLOOKUP(F646,'BD LP'!B:K,10,0)</f>
        <v>UN</v>
      </c>
      <c r="R646" t="b">
        <f t="shared" si="22"/>
        <v>1</v>
      </c>
      <c r="S646">
        <f>+VLOOKUP(F646,'[1]BD MES'!$D$2:$K$1048576,8,0)</f>
        <v>10</v>
      </c>
      <c r="T646" t="b">
        <f t="shared" si="21"/>
        <v>1</v>
      </c>
      <c r="V646" t="str">
        <f>+VLOOKUP(F646,MaestraLP3[[#All],[CÓDIGO]:[UMV]],8,0)</f>
        <v>FRUTILLA IQF 1 KG</v>
      </c>
    </row>
    <row r="647" spans="1:22" x14ac:dyDescent="0.35">
      <c r="A647" t="s">
        <v>3181</v>
      </c>
      <c r="B647">
        <v>2000</v>
      </c>
      <c r="D647" s="59" t="s">
        <v>3162</v>
      </c>
      <c r="F647" s="39">
        <v>104525040</v>
      </c>
      <c r="H647" s="60">
        <v>89000</v>
      </c>
      <c r="I647" t="s">
        <v>3182</v>
      </c>
      <c r="J647">
        <v>15</v>
      </c>
      <c r="K647" s="50" t="s">
        <v>50</v>
      </c>
      <c r="L647" t="s">
        <v>4724</v>
      </c>
      <c r="M647" t="s">
        <v>4725</v>
      </c>
      <c r="N647" s="39" t="s">
        <v>276</v>
      </c>
      <c r="O647" t="str">
        <f>+VLOOKUP(F647,'BD LP'!B:C,2,0)</f>
        <v>104525040-C15</v>
      </c>
      <c r="Q647" t="str">
        <f>+VLOOKUP(F647,'BD LP'!B:K,10,0)</f>
        <v>UN</v>
      </c>
      <c r="R647" t="b">
        <f t="shared" si="22"/>
        <v>1</v>
      </c>
      <c r="S647">
        <f>+VLOOKUP(F647,'[1]BD MES'!$D$2:$K$1048576,8,0)</f>
        <v>15</v>
      </c>
      <c r="T647" t="b">
        <f t="shared" si="21"/>
        <v>1</v>
      </c>
      <c r="V647" t="str">
        <f>+VLOOKUP(F647,MaestraLP3[[#All],[CÓDIGO]:[UMV]],8,0)</f>
        <v>MIX BERRIES 1 kg</v>
      </c>
    </row>
    <row r="648" spans="1:22" x14ac:dyDescent="0.35">
      <c r="A648" t="s">
        <v>3181</v>
      </c>
      <c r="B648">
        <v>2000</v>
      </c>
      <c r="D648" s="59" t="s">
        <v>3162</v>
      </c>
      <c r="F648" s="39">
        <v>104520730</v>
      </c>
      <c r="H648" s="60">
        <v>49000</v>
      </c>
      <c r="I648" t="s">
        <v>3182</v>
      </c>
      <c r="J648">
        <v>6</v>
      </c>
      <c r="K648" s="50" t="s">
        <v>50</v>
      </c>
      <c r="L648" t="s">
        <v>4724</v>
      </c>
      <c r="M648" t="s">
        <v>4725</v>
      </c>
      <c r="N648" s="39" t="s">
        <v>276</v>
      </c>
      <c r="O648" t="str">
        <f>+VLOOKUP(F648,'BD LP'!B:C,2,0)</f>
        <v>104520730-C06</v>
      </c>
      <c r="Q648" t="str">
        <f>+VLOOKUP(F648,'BD LP'!B:K,10,0)</f>
        <v>UN</v>
      </c>
      <c r="R648" t="b">
        <f t="shared" si="22"/>
        <v>1</v>
      </c>
      <c r="S648">
        <f>+VLOOKUP(F648,'[1]BD MES'!$D$2:$K$1048576,8,0)</f>
        <v>6</v>
      </c>
      <c r="T648" t="b">
        <f t="shared" si="21"/>
        <v>1</v>
      </c>
      <c r="V648" t="str">
        <f>+VLOOKUP(F648,MaestraLP3[[#All],[CÓDIGO]:[UMV]],8,0)</f>
        <v>HAMBURGUESA VEGETARIANA ARDO 1,2 kg 75 g</v>
      </c>
    </row>
    <row r="649" spans="1:22" x14ac:dyDescent="0.35">
      <c r="A649" t="s">
        <v>3181</v>
      </c>
      <c r="B649">
        <v>2000</v>
      </c>
      <c r="D649" s="59" t="s">
        <v>3162</v>
      </c>
      <c r="F649" s="39">
        <v>104518950</v>
      </c>
      <c r="H649" s="60">
        <v>58000</v>
      </c>
      <c r="I649" t="s">
        <v>3182</v>
      </c>
      <c r="J649">
        <v>10</v>
      </c>
      <c r="K649" s="50" t="s">
        <v>50</v>
      </c>
      <c r="L649" t="s">
        <v>4724</v>
      </c>
      <c r="M649" t="s">
        <v>4725</v>
      </c>
      <c r="N649" s="39" t="s">
        <v>276</v>
      </c>
      <c r="O649" t="str">
        <f>+VLOOKUP(F649,'BD LP'!B:C,2,0)</f>
        <v>104518950-C10</v>
      </c>
      <c r="Q649" t="str">
        <f>+VLOOKUP(F649,'BD LP'!B:K,10,0)</f>
        <v>UN</v>
      </c>
      <c r="R649" t="b">
        <f t="shared" si="22"/>
        <v>1</v>
      </c>
      <c r="S649">
        <f>+VLOOKUP(F649,'[1]BD MES'!$D$2:$K$1048576,8,0)</f>
        <v>10</v>
      </c>
      <c r="T649" t="b">
        <f t="shared" si="21"/>
        <v>1</v>
      </c>
      <c r="V649" t="str">
        <f>+VLOOKUP(F649,MaestraLP3[[#All],[CÓDIGO]:[UMV]],8,0)</f>
        <v>PULPA JUGO CHIRIMOYA C/AZUCAR 1 kg</v>
      </c>
    </row>
    <row r="650" spans="1:22" x14ac:dyDescent="0.35">
      <c r="A650" t="s">
        <v>3181</v>
      </c>
      <c r="B650">
        <v>2000</v>
      </c>
      <c r="D650" s="59" t="s">
        <v>3162</v>
      </c>
      <c r="F650" s="39">
        <v>104544630</v>
      </c>
      <c r="H650" s="60">
        <v>58000</v>
      </c>
      <c r="I650" t="s">
        <v>3182</v>
      </c>
      <c r="J650">
        <v>10</v>
      </c>
      <c r="K650" s="50" t="s">
        <v>50</v>
      </c>
      <c r="L650" t="s">
        <v>4724</v>
      </c>
      <c r="M650" t="s">
        <v>4725</v>
      </c>
      <c r="N650" s="39" t="s">
        <v>276</v>
      </c>
      <c r="O650" t="str">
        <f>+VLOOKUP(F650,'BD LP'!B:C,2,0)</f>
        <v>104544630-C10</v>
      </c>
      <c r="Q650" t="str">
        <f>+VLOOKUP(F650,'BD LP'!B:K,10,0)</f>
        <v>UN</v>
      </c>
      <c r="R650" t="b">
        <f t="shared" si="22"/>
        <v>1</v>
      </c>
      <c r="S650">
        <f>+VLOOKUP(F650,'[1]BD MES'!$D$2:$K$1048576,8,0)</f>
        <v>10</v>
      </c>
      <c r="T650" t="b">
        <f t="shared" si="21"/>
        <v>1</v>
      </c>
      <c r="V650" t="str">
        <f>+VLOOKUP(F650,MaestraLP3[[#All],[CÓDIGO]:[UMV]],8,0)</f>
        <v>PULPA JUGO FRAMBUESA 1 kg</v>
      </c>
    </row>
    <row r="651" spans="1:22" x14ac:dyDescent="0.35">
      <c r="A651" t="s">
        <v>3181</v>
      </c>
      <c r="B651">
        <v>2000</v>
      </c>
      <c r="D651" s="59" t="s">
        <v>3162</v>
      </c>
      <c r="F651" s="39">
        <v>104519110</v>
      </c>
      <c r="H651" s="60">
        <v>63000</v>
      </c>
      <c r="I651" t="s">
        <v>3182</v>
      </c>
      <c r="J651">
        <v>10</v>
      </c>
      <c r="K651" s="50" t="s">
        <v>50</v>
      </c>
      <c r="L651" t="s">
        <v>4724</v>
      </c>
      <c r="M651" t="s">
        <v>4725</v>
      </c>
      <c r="N651" s="39" t="s">
        <v>276</v>
      </c>
      <c r="O651" t="str">
        <f>+VLOOKUP(F651,'BD LP'!B:C,2,0)</f>
        <v>104519110-C10</v>
      </c>
      <c r="Q651" t="str">
        <f>+VLOOKUP(F651,'BD LP'!B:K,10,0)</f>
        <v>UN</v>
      </c>
      <c r="R651" t="b">
        <f t="shared" si="22"/>
        <v>1</v>
      </c>
      <c r="S651">
        <f>+VLOOKUP(F651,'[1]BD MES'!$D$2:$K$1048576,8,0)</f>
        <v>10</v>
      </c>
      <c r="T651" t="b">
        <f t="shared" si="21"/>
        <v>1</v>
      </c>
      <c r="V651" t="str">
        <f>+VLOOKUP(F651,MaestraLP3[[#All],[CÓDIGO]:[UMV]],8,0)</f>
        <v>PULPA JUGO FRAMBUESA S/AZUCAR 1 kg</v>
      </c>
    </row>
    <row r="652" spans="1:22" x14ac:dyDescent="0.35">
      <c r="A652" t="s">
        <v>3181</v>
      </c>
      <c r="B652">
        <v>2000</v>
      </c>
      <c r="D652" s="59" t="s">
        <v>3162</v>
      </c>
      <c r="F652" s="39">
        <v>104518910</v>
      </c>
      <c r="H652" s="60">
        <v>34000</v>
      </c>
      <c r="I652" t="s">
        <v>3182</v>
      </c>
      <c r="J652">
        <v>10</v>
      </c>
      <c r="K652" s="50" t="s">
        <v>50</v>
      </c>
      <c r="L652" t="s">
        <v>4724</v>
      </c>
      <c r="M652" t="s">
        <v>4725</v>
      </c>
      <c r="N652" s="39" t="s">
        <v>276</v>
      </c>
      <c r="O652" t="str">
        <f>+VLOOKUP(F652,'BD LP'!B:C,2,0)</f>
        <v>104518910-C10</v>
      </c>
      <c r="Q652" t="str">
        <f>+VLOOKUP(F652,'BD LP'!B:K,10,0)</f>
        <v>UN</v>
      </c>
      <c r="R652" t="b">
        <f t="shared" si="22"/>
        <v>1</v>
      </c>
      <c r="S652">
        <f>+VLOOKUP(F652,'[1]BD MES'!$D$2:$K$1048576,8,0)</f>
        <v>10</v>
      </c>
      <c r="T652" t="b">
        <f t="shared" si="21"/>
        <v>1</v>
      </c>
      <c r="V652" t="str">
        <f>+VLOOKUP(F652,MaestraLP3[[#All],[CÓDIGO]:[UMV]],8,0)</f>
        <v>PULPA JUGO FRUTILLA C/AZUCAR 1 kg</v>
      </c>
    </row>
    <row r="653" spans="1:22" x14ac:dyDescent="0.35">
      <c r="A653" t="s">
        <v>3181</v>
      </c>
      <c r="B653">
        <v>2000</v>
      </c>
      <c r="D653" s="59" t="s">
        <v>3162</v>
      </c>
      <c r="F653" s="39">
        <v>104519510</v>
      </c>
      <c r="H653" s="60">
        <v>42000</v>
      </c>
      <c r="I653" t="s">
        <v>3182</v>
      </c>
      <c r="J653">
        <v>10</v>
      </c>
      <c r="K653" s="50" t="s">
        <v>50</v>
      </c>
      <c r="L653" t="s">
        <v>4724</v>
      </c>
      <c r="M653" t="s">
        <v>4725</v>
      </c>
      <c r="N653" s="39" t="s">
        <v>276</v>
      </c>
      <c r="O653" t="str">
        <f>+VLOOKUP(F653,'BD LP'!B:C,2,0)</f>
        <v>104519510-C10</v>
      </c>
      <c r="Q653" t="str">
        <f>+VLOOKUP(F653,'BD LP'!B:K,10,0)</f>
        <v>UN</v>
      </c>
      <c r="R653" t="b">
        <f t="shared" si="22"/>
        <v>1</v>
      </c>
      <c r="S653">
        <f>+VLOOKUP(F653,'[1]BD MES'!$D$2:$K$1048576,8,0)</f>
        <v>10</v>
      </c>
      <c r="T653" t="b">
        <f t="shared" si="21"/>
        <v>1</v>
      </c>
      <c r="V653" t="str">
        <f>+VLOOKUP(F653,MaestraLP3[[#All],[CÓDIGO]:[UMV]],8,0)</f>
        <v>PULPA JUGO LIMON S/AZUCAR 1 kg</v>
      </c>
    </row>
    <row r="654" spans="1:22" x14ac:dyDescent="0.35">
      <c r="A654" t="s">
        <v>3181</v>
      </c>
      <c r="B654">
        <v>2000</v>
      </c>
      <c r="D654" s="59" t="s">
        <v>3162</v>
      </c>
      <c r="F654" s="39">
        <v>104518970</v>
      </c>
      <c r="H654" s="60">
        <v>45900</v>
      </c>
      <c r="I654" t="s">
        <v>3182</v>
      </c>
      <c r="J654">
        <v>10</v>
      </c>
      <c r="K654" s="50" t="s">
        <v>50</v>
      </c>
      <c r="L654" t="s">
        <v>4724</v>
      </c>
      <c r="M654" t="s">
        <v>4725</v>
      </c>
      <c r="N654" s="39" t="s">
        <v>276</v>
      </c>
      <c r="O654" t="str">
        <f>+VLOOKUP(F654,'BD LP'!B:C,2,0)</f>
        <v>104518970-C10</v>
      </c>
      <c r="Q654" t="str">
        <f>+VLOOKUP(F654,'BD LP'!B:K,10,0)</f>
        <v>UN</v>
      </c>
      <c r="R654" t="b">
        <f t="shared" si="22"/>
        <v>1</v>
      </c>
      <c r="S654">
        <f>+VLOOKUP(F654,'[1]BD MES'!$D$2:$K$1048576,8,0)</f>
        <v>10</v>
      </c>
      <c r="T654" t="b">
        <f t="shared" si="21"/>
        <v>1</v>
      </c>
      <c r="V654" t="str">
        <f>+VLOOKUP(F654,MaestraLP3[[#All],[CÓDIGO]:[UMV]],8,0)</f>
        <v>PULPA JUGO MANGO C/AZUCAR 1 kg</v>
      </c>
    </row>
    <row r="655" spans="1:22" x14ac:dyDescent="0.35">
      <c r="A655" t="s">
        <v>3181</v>
      </c>
      <c r="B655">
        <v>2000</v>
      </c>
      <c r="D655" s="59" t="s">
        <v>3162</v>
      </c>
      <c r="F655" s="39">
        <v>104519120</v>
      </c>
      <c r="H655" s="60">
        <v>47000</v>
      </c>
      <c r="I655" t="s">
        <v>3182</v>
      </c>
      <c r="J655">
        <v>10</v>
      </c>
      <c r="K655" s="50" t="s">
        <v>50</v>
      </c>
      <c r="L655" t="s">
        <v>4724</v>
      </c>
      <c r="M655" t="s">
        <v>4725</v>
      </c>
      <c r="N655" s="39" t="s">
        <v>276</v>
      </c>
      <c r="O655" t="str">
        <f>+VLOOKUP(F655,'BD LP'!B:C,2,0)</f>
        <v>104519120-C10</v>
      </c>
      <c r="Q655" t="str">
        <f>+VLOOKUP(F655,'BD LP'!B:K,10,0)</f>
        <v>UN</v>
      </c>
      <c r="R655" t="b">
        <f t="shared" si="22"/>
        <v>1</v>
      </c>
      <c r="S655">
        <f>+VLOOKUP(F655,'[1]BD MES'!$D$2:$K$1048576,8,0)</f>
        <v>10</v>
      </c>
      <c r="T655" t="b">
        <f t="shared" si="21"/>
        <v>1</v>
      </c>
      <c r="V655" t="str">
        <f>+VLOOKUP(F655,MaestraLP3[[#All],[CÓDIGO]:[UMV]],8,0)</f>
        <v>PULPA JUGO MANGO S/AZUCAR 1 kg</v>
      </c>
    </row>
    <row r="656" spans="1:22" x14ac:dyDescent="0.35">
      <c r="A656" t="s">
        <v>3181</v>
      </c>
      <c r="B656">
        <v>2000</v>
      </c>
      <c r="D656" s="59" t="s">
        <v>3162</v>
      </c>
      <c r="F656" s="39">
        <v>104544640</v>
      </c>
      <c r="H656" s="60">
        <v>38000</v>
      </c>
      <c r="I656" t="s">
        <v>3182</v>
      </c>
      <c r="J656">
        <v>10</v>
      </c>
      <c r="K656" s="50" t="s">
        <v>50</v>
      </c>
      <c r="L656" t="s">
        <v>4724</v>
      </c>
      <c r="M656" t="s">
        <v>4725</v>
      </c>
      <c r="N656" s="39" t="s">
        <v>276</v>
      </c>
      <c r="O656" t="str">
        <f>+VLOOKUP(F656,'BD LP'!B:C,2,0)</f>
        <v>104544640-C10</v>
      </c>
      <c r="Q656" t="str">
        <f>+VLOOKUP(F656,'BD LP'!B:K,10,0)</f>
        <v>UN</v>
      </c>
      <c r="R656" t="b">
        <f t="shared" si="22"/>
        <v>1</v>
      </c>
      <c r="S656">
        <f>+VLOOKUP(F656,'[1]BD MES'!$D$2:$K$1048576,8,0)</f>
        <v>10</v>
      </c>
      <c r="T656" t="b">
        <f t="shared" si="21"/>
        <v>1</v>
      </c>
      <c r="V656" t="str">
        <f>+VLOOKUP(F656,MaestraLP3[[#All],[CÓDIGO]:[UMV]],8,0)</f>
        <v>PULPA JUGO PIÑA 1 kg</v>
      </c>
    </row>
    <row r="657" spans="1:22" x14ac:dyDescent="0.35">
      <c r="A657" t="s">
        <v>3181</v>
      </c>
      <c r="B657">
        <v>2000</v>
      </c>
      <c r="D657" s="59" t="s">
        <v>3162</v>
      </c>
      <c r="F657" s="39">
        <v>104524690</v>
      </c>
      <c r="H657" s="60">
        <v>66000</v>
      </c>
      <c r="I657" t="s">
        <v>3182</v>
      </c>
      <c r="J657">
        <v>10</v>
      </c>
      <c r="K657" s="50" t="s">
        <v>50</v>
      </c>
      <c r="L657" t="s">
        <v>4724</v>
      </c>
      <c r="M657" t="s">
        <v>4725</v>
      </c>
      <c r="N657" s="39" t="s">
        <v>276</v>
      </c>
      <c r="O657" t="str">
        <f>+VLOOKUP(F657,'BD LP'!B:C,2,0)</f>
        <v>104524690-C10</v>
      </c>
      <c r="Q657" t="str">
        <f>+VLOOKUP(F657,'BD LP'!B:K,10,0)</f>
        <v>UN</v>
      </c>
      <c r="R657" t="b">
        <f t="shared" si="22"/>
        <v>1</v>
      </c>
      <c r="S657">
        <f>+VLOOKUP(F657,'[1]BD MES'!$D$2:$K$1048576,8,0)</f>
        <v>10</v>
      </c>
      <c r="T657" t="b">
        <f t="shared" si="21"/>
        <v>1</v>
      </c>
      <c r="V657" t="str">
        <f>+VLOOKUP(F657,MaestraLP3[[#All],[CÓDIGO]:[UMV]],8,0)</f>
        <v>PULPA MARACUYA S/SEMILLAS S/AZUCAR 1 kg</v>
      </c>
    </row>
    <row r="658" spans="1:22" x14ac:dyDescent="0.35">
      <c r="A658" t="s">
        <v>3181</v>
      </c>
      <c r="B658">
        <v>2000</v>
      </c>
      <c r="D658" s="59" t="s">
        <v>3162</v>
      </c>
      <c r="F658" s="39">
        <v>104545030</v>
      </c>
      <c r="H658" s="60">
        <v>20500</v>
      </c>
      <c r="I658" t="s">
        <v>3182</v>
      </c>
      <c r="J658">
        <v>10</v>
      </c>
      <c r="K658" s="50" t="s">
        <v>50</v>
      </c>
      <c r="L658" t="s">
        <v>4724</v>
      </c>
      <c r="M658" t="s">
        <v>4725</v>
      </c>
      <c r="N658" s="39" t="s">
        <v>276</v>
      </c>
      <c r="O658" t="str">
        <f>+VLOOKUP(F658,'BD LP'!B:C,2,0)</f>
        <v>104545030-C10</v>
      </c>
      <c r="Q658" t="str">
        <f>+VLOOKUP(F658,'BD LP'!B:K,10,0)</f>
        <v>UN</v>
      </c>
      <c r="R658" t="b">
        <f t="shared" si="22"/>
        <v>1</v>
      </c>
      <c r="S658">
        <f>+VLOOKUP(F658,'[1]BD MES'!$D$2:$K$1048576,8,0)</f>
        <v>10</v>
      </c>
      <c r="T658" t="b">
        <f t="shared" si="21"/>
        <v>1</v>
      </c>
      <c r="V658" t="str">
        <f>+VLOOKUP(F658,MaestraLP3[[#All],[CÓDIGO]:[UMV]],8,0)</f>
        <v>PRIMAVERA VERDURAS 1 KG</v>
      </c>
    </row>
    <row r="659" spans="1:22" x14ac:dyDescent="0.35">
      <c r="A659" t="s">
        <v>3181</v>
      </c>
      <c r="B659">
        <v>2000</v>
      </c>
      <c r="D659" s="59" t="s">
        <v>3162</v>
      </c>
      <c r="F659" s="39">
        <v>104547470</v>
      </c>
      <c r="H659" s="60">
        <v>24000</v>
      </c>
      <c r="I659" t="s">
        <v>3182</v>
      </c>
      <c r="J659">
        <v>10</v>
      </c>
      <c r="K659" s="50" t="s">
        <v>50</v>
      </c>
      <c r="L659" t="s">
        <v>4724</v>
      </c>
      <c r="M659" t="s">
        <v>4725</v>
      </c>
      <c r="N659" s="39" t="s">
        <v>276</v>
      </c>
      <c r="O659" t="str">
        <f>+VLOOKUP(F659,'BD LP'!B:C,2,0)</f>
        <v>104547470-C10</v>
      </c>
      <c r="Q659" t="str">
        <f>+VLOOKUP(F659,'BD LP'!B:K,10,0)</f>
        <v>UN</v>
      </c>
      <c r="R659" t="b">
        <f t="shared" si="22"/>
        <v>1</v>
      </c>
      <c r="S659">
        <f>+VLOOKUP(F659,'[1]BD MES'!$D$2:$K$1048576,8,0)</f>
        <v>10</v>
      </c>
      <c r="T659" t="b">
        <f t="shared" si="21"/>
        <v>1</v>
      </c>
      <c r="V659" t="str">
        <f>+VLOOKUP(F659,MaestraLP3[[#All],[CÓDIGO]:[UMV]],8,0)</f>
        <v>ARVEJAS IQF 1 KG</v>
      </c>
    </row>
    <row r="660" spans="1:22" x14ac:dyDescent="0.35">
      <c r="A660" t="s">
        <v>3181</v>
      </c>
      <c r="B660">
        <v>2000</v>
      </c>
      <c r="D660" s="59" t="s">
        <v>3162</v>
      </c>
      <c r="F660" s="39">
        <v>104301050</v>
      </c>
      <c r="H660" s="60">
        <v>23500</v>
      </c>
      <c r="I660" t="s">
        <v>3182</v>
      </c>
      <c r="J660">
        <v>4</v>
      </c>
      <c r="K660" s="50" t="s">
        <v>50</v>
      </c>
      <c r="L660" t="s">
        <v>4724</v>
      </c>
      <c r="M660" t="s">
        <v>4725</v>
      </c>
      <c r="N660" s="39" t="s">
        <v>276</v>
      </c>
      <c r="O660" t="str">
        <f>+VLOOKUP(F660,'BD LP'!B:C,2,0)</f>
        <v>104301050-C04</v>
      </c>
      <c r="Q660" t="str">
        <f>+VLOOKUP(F660,'BD LP'!B:K,10,0)</f>
        <v>UN</v>
      </c>
      <c r="R660" t="b">
        <f t="shared" si="22"/>
        <v>1</v>
      </c>
      <c r="S660">
        <f>+VLOOKUP(F660,'[1]BD MES'!$D$2:$K$1048576,8,0)</f>
        <v>4</v>
      </c>
      <c r="T660" t="b">
        <f t="shared" si="21"/>
        <v>1</v>
      </c>
      <c r="V660" t="str">
        <f>+VLOOKUP(F660,MaestraLP3[[#All],[CÓDIGO]:[UMV]],8,0)</f>
        <v>ARVEJAS IQF ARDO  2,5 kg</v>
      </c>
    </row>
    <row r="661" spans="1:22" x14ac:dyDescent="0.35">
      <c r="A661" t="s">
        <v>3181</v>
      </c>
      <c r="B661">
        <v>2000</v>
      </c>
      <c r="D661" s="59" t="s">
        <v>3162</v>
      </c>
      <c r="F661" s="39">
        <v>104539710</v>
      </c>
      <c r="H661" s="60">
        <v>29000</v>
      </c>
      <c r="I661" t="s">
        <v>3182</v>
      </c>
      <c r="J661">
        <v>4</v>
      </c>
      <c r="K661" s="50" t="s">
        <v>50</v>
      </c>
      <c r="L661" t="s">
        <v>4724</v>
      </c>
      <c r="M661" t="s">
        <v>4725</v>
      </c>
      <c r="N661" s="39" t="s">
        <v>276</v>
      </c>
      <c r="O661" t="str">
        <f>+VLOOKUP(F661,'BD LP'!B:C,2,0)</f>
        <v>104539710-C04</v>
      </c>
      <c r="Q661" t="str">
        <f>+VLOOKUP(F661,'BD LP'!B:K,10,0)</f>
        <v>UN</v>
      </c>
      <c r="R661" t="b">
        <f t="shared" si="22"/>
        <v>1</v>
      </c>
      <c r="S661">
        <f>+VLOOKUP(F661,'[1]BD MES'!$D$2:$K$1048576,8,0)</f>
        <v>4</v>
      </c>
      <c r="T661" t="b">
        <f t="shared" si="21"/>
        <v>1</v>
      </c>
      <c r="V661" t="str">
        <f>+VLOOKUP(F661,MaestraLP3[[#All],[CÓDIGO]:[UMV]],8,0)</f>
        <v>CEBOLLA CUBOS IQF 2,5 KG ARDO</v>
      </c>
    </row>
    <row r="662" spans="1:22" x14ac:dyDescent="0.35">
      <c r="A662" t="s">
        <v>3181</v>
      </c>
      <c r="B662">
        <v>2000</v>
      </c>
      <c r="D662" s="59" t="s">
        <v>3162</v>
      </c>
      <c r="F662" s="39">
        <v>104321070</v>
      </c>
      <c r="H662" s="60">
        <v>26400</v>
      </c>
      <c r="I662" t="s">
        <v>3182</v>
      </c>
      <c r="J662">
        <v>4</v>
      </c>
      <c r="K662" s="50" t="s">
        <v>50</v>
      </c>
      <c r="L662" t="s">
        <v>4724</v>
      </c>
      <c r="M662" t="s">
        <v>4725</v>
      </c>
      <c r="N662" s="39" t="s">
        <v>276</v>
      </c>
      <c r="O662" t="str">
        <f>+VLOOKUP(F662,'BD LP'!B:C,2,0)</f>
        <v>104321070-C04</v>
      </c>
      <c r="Q662" t="str">
        <f>+VLOOKUP(F662,'BD LP'!B:K,10,0)</f>
        <v>UN</v>
      </c>
      <c r="R662" t="b">
        <f t="shared" si="22"/>
        <v>1</v>
      </c>
      <c r="S662">
        <f>+VLOOKUP(F662,'[1]BD MES'!$D$2:$K$1048576,8,0)</f>
        <v>4</v>
      </c>
      <c r="T662" t="b">
        <f t="shared" si="21"/>
        <v>1</v>
      </c>
      <c r="V662" t="str">
        <f>+VLOOKUP(F662,MaestraLP3[[#All],[CÓDIGO]:[UMV]],8,0)</f>
        <v>CHAMPIÑON LAMINADO IQF ARDO 2,5 kg</v>
      </c>
    </row>
    <row r="663" spans="1:22" x14ac:dyDescent="0.35">
      <c r="A663" t="s">
        <v>3181</v>
      </c>
      <c r="B663">
        <v>2000</v>
      </c>
      <c r="D663" s="59" t="s">
        <v>3162</v>
      </c>
      <c r="F663" s="39">
        <v>104544890</v>
      </c>
      <c r="H663" s="60">
        <v>25500</v>
      </c>
      <c r="I663" t="s">
        <v>3182</v>
      </c>
      <c r="J663">
        <v>10</v>
      </c>
      <c r="K663" s="50" t="s">
        <v>50</v>
      </c>
      <c r="L663" t="s">
        <v>4724</v>
      </c>
      <c r="M663" t="s">
        <v>4725</v>
      </c>
      <c r="N663" s="39" t="s">
        <v>276</v>
      </c>
      <c r="O663" t="str">
        <f>+VLOOKUP(F663,'BD LP'!B:C,2,0)</f>
        <v>104544890-C10</v>
      </c>
      <c r="Q663" t="str">
        <f>+VLOOKUP(F663,'BD LP'!B:K,10,0)</f>
        <v>UN</v>
      </c>
      <c r="R663" t="b">
        <f t="shared" si="22"/>
        <v>1</v>
      </c>
      <c r="S663">
        <f>+VLOOKUP(F663,'[1]BD MES'!$D$2:$K$1048576,8,0)</f>
        <v>10</v>
      </c>
      <c r="T663" t="b">
        <f t="shared" si="21"/>
        <v>1</v>
      </c>
      <c r="V663" t="str">
        <f>+VLOOKUP(F663,MaestraLP3[[#All],[CÓDIGO]:[UMV]],8,0)</f>
        <v>CHOCLO GRANO IQF 1 KG</v>
      </c>
    </row>
    <row r="664" spans="1:22" x14ac:dyDescent="0.35">
      <c r="A664" t="s">
        <v>3181</v>
      </c>
      <c r="B664">
        <v>2000</v>
      </c>
      <c r="D664" s="59" t="s">
        <v>3162</v>
      </c>
      <c r="F664" s="39">
        <v>104521770</v>
      </c>
      <c r="H664" s="60">
        <v>25000</v>
      </c>
      <c r="I664" t="s">
        <v>3182</v>
      </c>
      <c r="J664">
        <v>4</v>
      </c>
      <c r="K664" s="50" t="s">
        <v>50</v>
      </c>
      <c r="L664" t="s">
        <v>4724</v>
      </c>
      <c r="M664" t="s">
        <v>4725</v>
      </c>
      <c r="N664" s="39" t="s">
        <v>276</v>
      </c>
      <c r="O664" t="str">
        <f>+VLOOKUP(F664,'BD LP'!B:C,2,0)</f>
        <v>104521770-C04</v>
      </c>
      <c r="Q664" t="str">
        <f>+VLOOKUP(F664,'BD LP'!B:K,10,0)</f>
        <v>UN</v>
      </c>
      <c r="R664" t="b">
        <f t="shared" si="22"/>
        <v>1</v>
      </c>
      <c r="S664">
        <f>+VLOOKUP(F664,'[1]BD MES'!$D$2:$K$1048576,8,0)</f>
        <v>4</v>
      </c>
      <c r="T664" t="b">
        <f t="shared" si="21"/>
        <v>1</v>
      </c>
      <c r="V664" t="str">
        <f>+VLOOKUP(F664,MaestraLP3[[#All],[CÓDIGO]:[UMV]],8,0)</f>
        <v>CHOCLO GRANO IQF ARDO 2,5 kg</v>
      </c>
    </row>
    <row r="665" spans="1:22" x14ac:dyDescent="0.35">
      <c r="A665" t="s">
        <v>3181</v>
      </c>
      <c r="B665">
        <v>2000</v>
      </c>
      <c r="D665" s="59" t="s">
        <v>3162</v>
      </c>
      <c r="F665" s="39">
        <v>104300500</v>
      </c>
      <c r="H665" s="60">
        <v>22500</v>
      </c>
      <c r="I665" t="s">
        <v>3182</v>
      </c>
      <c r="J665">
        <v>4</v>
      </c>
      <c r="K665" s="50" t="s">
        <v>50</v>
      </c>
      <c r="L665" t="s">
        <v>4724</v>
      </c>
      <c r="M665" t="s">
        <v>4725</v>
      </c>
      <c r="N665" s="39" t="s">
        <v>276</v>
      </c>
      <c r="O665" t="str">
        <f>+VLOOKUP(F665,'BD LP'!B:C,2,0)</f>
        <v>104300500-C04</v>
      </c>
      <c r="Q665" t="str">
        <f>+VLOOKUP(F665,'BD LP'!B:K,10,0)</f>
        <v>UN</v>
      </c>
      <c r="R665" t="b">
        <f t="shared" si="22"/>
        <v>1</v>
      </c>
      <c r="S665">
        <f>+VLOOKUP(F665,'[1]BD MES'!$D$2:$K$1048576,8,0)</f>
        <v>4</v>
      </c>
      <c r="T665" t="b">
        <f t="shared" si="21"/>
        <v>1</v>
      </c>
      <c r="V665" t="str">
        <f>+VLOOKUP(F665,MaestraLP3[[#All],[CÓDIGO]:[UMV]],8,0)</f>
        <v>COLIFLOR IQF ARDO 2,5 kg</v>
      </c>
    </row>
    <row r="666" spans="1:22" x14ac:dyDescent="0.35">
      <c r="A666" t="s">
        <v>3181</v>
      </c>
      <c r="B666">
        <v>2000</v>
      </c>
      <c r="D666" s="59" t="s">
        <v>3162</v>
      </c>
      <c r="F666" s="39">
        <v>104519580</v>
      </c>
      <c r="H666" s="60">
        <v>28000</v>
      </c>
      <c r="I666" t="s">
        <v>3182</v>
      </c>
      <c r="J666">
        <v>4</v>
      </c>
      <c r="K666" s="50" t="s">
        <v>50</v>
      </c>
      <c r="L666" t="s">
        <v>4724</v>
      </c>
      <c r="M666" t="s">
        <v>4725</v>
      </c>
      <c r="N666" s="39" t="s">
        <v>276</v>
      </c>
      <c r="O666" t="str">
        <f>+VLOOKUP(F666,'BD LP'!B:C,2,0)</f>
        <v>104519580-C04</v>
      </c>
      <c r="Q666" t="str">
        <f>+VLOOKUP(F666,'BD LP'!B:K,10,0)</f>
        <v>UN</v>
      </c>
      <c r="R666" t="b">
        <f t="shared" si="22"/>
        <v>1</v>
      </c>
      <c r="S666">
        <f>+VLOOKUP(F666,'[1]BD MES'!$D$2:$K$1048576,8,0)</f>
        <v>4</v>
      </c>
      <c r="T666" t="b">
        <f t="shared" si="21"/>
        <v>1</v>
      </c>
      <c r="V666" t="str">
        <f>+VLOOKUP(F666,MaestraLP3[[#All],[CÓDIGO]:[UMV]],8,0)</f>
        <v>ESPINACA IQF ARDO 2,5 kg</v>
      </c>
    </row>
    <row r="667" spans="1:22" x14ac:dyDescent="0.35">
      <c r="A667" t="s">
        <v>3181</v>
      </c>
      <c r="B667">
        <v>2000</v>
      </c>
      <c r="D667" s="59" t="s">
        <v>3162</v>
      </c>
      <c r="F667" s="39">
        <v>104547460</v>
      </c>
      <c r="H667" s="60">
        <v>22000</v>
      </c>
      <c r="I667" t="s">
        <v>3182</v>
      </c>
      <c r="J667">
        <v>10</v>
      </c>
      <c r="K667" s="50" t="s">
        <v>50</v>
      </c>
      <c r="L667" t="s">
        <v>4724</v>
      </c>
      <c r="M667" t="s">
        <v>4725</v>
      </c>
      <c r="N667" s="39" t="s">
        <v>276</v>
      </c>
      <c r="O667" t="str">
        <f>+VLOOKUP(F667,'BD LP'!B:C,2,0)</f>
        <v>104547460-C10</v>
      </c>
      <c r="Q667" t="str">
        <f>+VLOOKUP(F667,'BD LP'!B:K,10,0)</f>
        <v>UN</v>
      </c>
      <c r="R667" t="b">
        <f t="shared" si="22"/>
        <v>1</v>
      </c>
      <c r="S667">
        <f>+VLOOKUP(F667,'[1]BD MES'!$D$2:$K$1048576,8,0)</f>
        <v>10</v>
      </c>
      <c r="T667" t="b">
        <f t="shared" si="21"/>
        <v>1</v>
      </c>
      <c r="V667" t="str">
        <f>+VLOOKUP(F667,MaestraLP3[[#All],[CÓDIGO]:[UMV]],8,0)</f>
        <v>POROTO VERDE CORTE FRANCES 1 KG</v>
      </c>
    </row>
    <row r="668" spans="1:22" x14ac:dyDescent="0.35">
      <c r="A668" t="s">
        <v>3181</v>
      </c>
      <c r="B668">
        <v>2000</v>
      </c>
      <c r="D668" s="59" t="s">
        <v>3162</v>
      </c>
      <c r="F668" s="39">
        <v>104539580</v>
      </c>
      <c r="H668" s="60">
        <v>48000</v>
      </c>
      <c r="I668" t="s">
        <v>3182</v>
      </c>
      <c r="J668">
        <v>4</v>
      </c>
      <c r="K668" s="50" t="s">
        <v>50</v>
      </c>
      <c r="L668" t="s">
        <v>4724</v>
      </c>
      <c r="M668" t="s">
        <v>4725</v>
      </c>
      <c r="N668" s="39" t="s">
        <v>276</v>
      </c>
      <c r="O668" t="str">
        <f>+VLOOKUP(F668,'BD LP'!B:C,2,0)</f>
        <v>104539580-C04</v>
      </c>
      <c r="Q668" t="str">
        <f>+VLOOKUP(F668,'BD LP'!B:K,10,0)</f>
        <v>UN</v>
      </c>
      <c r="R668" t="b">
        <f t="shared" si="22"/>
        <v>1</v>
      </c>
      <c r="S668">
        <f>+VLOOKUP(F668,'[1]BD MES'!$D$2:$K$1048576,8,0)</f>
        <v>4</v>
      </c>
      <c r="T668" t="b">
        <f t="shared" si="21"/>
        <v>1</v>
      </c>
      <c r="V668" t="str">
        <f>+VLOOKUP(F668,MaestraLP3[[#All],[CÓDIGO]:[UMV]],8,0)</f>
        <v>SWEET CORN RIBS ARDO 2,5 KG</v>
      </c>
    </row>
    <row r="669" spans="1:22" x14ac:dyDescent="0.35">
      <c r="A669" t="s">
        <v>3181</v>
      </c>
      <c r="B669">
        <v>2000</v>
      </c>
      <c r="D669" s="59" t="s">
        <v>3162</v>
      </c>
      <c r="F669" s="39">
        <v>104547070</v>
      </c>
      <c r="H669" s="60">
        <v>23040</v>
      </c>
      <c r="I669" t="s">
        <v>3182</v>
      </c>
      <c r="J669">
        <v>9</v>
      </c>
      <c r="K669" s="50" t="s">
        <v>50</v>
      </c>
      <c r="L669" t="s">
        <v>4724</v>
      </c>
      <c r="M669" t="s">
        <v>4725</v>
      </c>
      <c r="N669" s="39" t="s">
        <v>276</v>
      </c>
      <c r="O669" t="str">
        <f>+VLOOKUP(F669,'BD LP'!B:C,2,0)</f>
        <v>104547070-C09</v>
      </c>
      <c r="Q669" t="str">
        <f>+VLOOKUP(F669,'BD LP'!B:K,10,0)</f>
        <v>UN</v>
      </c>
      <c r="R669" t="b">
        <f t="shared" si="22"/>
        <v>1</v>
      </c>
      <c r="S669">
        <f>+VLOOKUP(F669,'[1]BD MES'!$D$2:$K$1048576,8,0)</f>
        <v>9</v>
      </c>
      <c r="T669" t="b">
        <f t="shared" si="21"/>
        <v>1</v>
      </c>
      <c r="V669" t="str">
        <f>+VLOOKUP(F669,MaestraLP3[[#All],[CÓDIGO]:[UMV]],8,0)</f>
        <v>MEZCLA CHAPSUI IQF MINUTO VERDE 1KG</v>
      </c>
    </row>
    <row r="670" spans="1:22" x14ac:dyDescent="0.35">
      <c r="A670" t="s">
        <v>3181</v>
      </c>
      <c r="B670">
        <v>2000</v>
      </c>
      <c r="D670" s="59" t="s">
        <v>3162</v>
      </c>
      <c r="F670" s="39">
        <v>104547450</v>
      </c>
      <c r="H670" s="60">
        <v>29500</v>
      </c>
      <c r="I670" t="s">
        <v>3182</v>
      </c>
      <c r="J670">
        <v>10</v>
      </c>
      <c r="K670" s="50" t="s">
        <v>50</v>
      </c>
      <c r="L670" t="s">
        <v>4724</v>
      </c>
      <c r="M670" t="s">
        <v>4725</v>
      </c>
      <c r="N670" s="39" t="s">
        <v>276</v>
      </c>
      <c r="O670" t="str">
        <f>+VLOOKUP(F670,'BD LP'!B:C,2,0)</f>
        <v>104547450-C10</v>
      </c>
      <c r="Q670" t="str">
        <f>+VLOOKUP(F670,'BD LP'!B:K,10,0)</f>
        <v>UN</v>
      </c>
      <c r="R670" t="b">
        <f t="shared" si="22"/>
        <v>1</v>
      </c>
      <c r="S670">
        <f>+VLOOKUP(F670,'[1]BD MES'!$D$2:$K$1048576,8,0)</f>
        <v>10</v>
      </c>
      <c r="T670" t="b">
        <f t="shared" si="21"/>
        <v>1</v>
      </c>
      <c r="V670" t="str">
        <f>+VLOOKUP(F670,MaestraLP3[[#All],[CÓDIGO]:[UMV]],8,0)</f>
        <v>BROCOLI 1 KG</v>
      </c>
    </row>
    <row r="671" spans="1:22" x14ac:dyDescent="0.35">
      <c r="A671" t="s">
        <v>3181</v>
      </c>
      <c r="B671">
        <v>2000</v>
      </c>
      <c r="D671" s="59" t="s">
        <v>3162</v>
      </c>
      <c r="F671" s="39">
        <v>104540460</v>
      </c>
      <c r="H671" s="60">
        <v>34000</v>
      </c>
      <c r="I671" t="s">
        <v>3182</v>
      </c>
      <c r="J671">
        <v>12</v>
      </c>
      <c r="K671" s="50" t="s">
        <v>50</v>
      </c>
      <c r="L671" t="s">
        <v>4724</v>
      </c>
      <c r="M671" t="s">
        <v>4725</v>
      </c>
      <c r="N671" s="39" t="s">
        <v>276</v>
      </c>
      <c r="O671" t="str">
        <f>+VLOOKUP(F671,'BD LP'!B:C,2,0)</f>
        <v>104540460-C12</v>
      </c>
      <c r="Q671" t="str">
        <f>+VLOOKUP(F671,'BD LP'!B:K,10,0)</f>
        <v>UN</v>
      </c>
      <c r="R671" t="b">
        <f t="shared" si="22"/>
        <v>1</v>
      </c>
      <c r="S671">
        <f>+VLOOKUP(F671,'[1]BD MES'!$D$2:$K$1048576,8,0)</f>
        <v>12</v>
      </c>
      <c r="T671" t="b">
        <f t="shared" si="21"/>
        <v>1</v>
      </c>
      <c r="V671" t="str">
        <f>+VLOOKUP(F671,MaestraLP3[[#All],[CÓDIGO]:[UMV]],8,0)</f>
        <v>CHOCLO TROZO IQF MINUTO VERDE 1 kg</v>
      </c>
    </row>
    <row r="672" spans="1:22" x14ac:dyDescent="0.35">
      <c r="A672" t="s">
        <v>3181</v>
      </c>
      <c r="B672">
        <v>2000</v>
      </c>
      <c r="D672" s="59" t="s">
        <v>3162</v>
      </c>
      <c r="F672" s="39">
        <v>104547050</v>
      </c>
      <c r="H672" s="60">
        <v>54000</v>
      </c>
      <c r="I672" t="s">
        <v>3182</v>
      </c>
      <c r="J672">
        <v>27</v>
      </c>
      <c r="K672" s="50" t="s">
        <v>50</v>
      </c>
      <c r="L672" t="s">
        <v>4724</v>
      </c>
      <c r="M672" t="s">
        <v>4725</v>
      </c>
      <c r="N672" s="39" t="s">
        <v>276</v>
      </c>
      <c r="O672" t="str">
        <f>+VLOOKUP(F672,'BD LP'!B:C,2,0)</f>
        <v>104547050-C27</v>
      </c>
      <c r="Q672" t="str">
        <f>+VLOOKUP(F672,'BD LP'!B:K,10,0)</f>
        <v>UN</v>
      </c>
      <c r="R672" t="b">
        <f t="shared" si="22"/>
        <v>1</v>
      </c>
      <c r="S672">
        <f>+VLOOKUP(F672,'[1]BD MES'!$D$2:$K$1048576,8,0)</f>
        <v>27</v>
      </c>
      <c r="T672" t="b">
        <f t="shared" si="21"/>
        <v>1</v>
      </c>
      <c r="V672" t="str">
        <f>+VLOOKUP(F672,MaestraLP3[[#All],[CÓDIGO]:[UMV]],8,0)</f>
        <v>EDAMAME EN VAINAS MINUTO VERDE 400 G</v>
      </c>
    </row>
    <row r="673" spans="1:22" x14ac:dyDescent="0.35">
      <c r="A673" t="s">
        <v>3181</v>
      </c>
      <c r="B673">
        <v>2000</v>
      </c>
      <c r="D673" s="59" t="s">
        <v>3162</v>
      </c>
      <c r="F673" s="39">
        <v>104547060</v>
      </c>
      <c r="H673" s="60">
        <v>57000</v>
      </c>
      <c r="I673" t="s">
        <v>3182</v>
      </c>
      <c r="J673">
        <v>10</v>
      </c>
      <c r="K673" s="50" t="s">
        <v>50</v>
      </c>
      <c r="L673" t="s">
        <v>4724</v>
      </c>
      <c r="M673" t="s">
        <v>4725</v>
      </c>
      <c r="N673" s="39" t="s">
        <v>276</v>
      </c>
      <c r="O673" t="str">
        <f>+VLOOKUP(F673,'BD LP'!B:C,2,0)</f>
        <v>104547060-C10</v>
      </c>
      <c r="Q673" t="str">
        <f>+VLOOKUP(F673,'BD LP'!B:K,10,0)</f>
        <v>UN</v>
      </c>
      <c r="R673" t="b">
        <f t="shared" si="22"/>
        <v>1</v>
      </c>
      <c r="S673">
        <f>+VLOOKUP(F673,'[1]BD MES'!$D$2:$K$1048576,8,0)</f>
        <v>10</v>
      </c>
      <c r="T673" t="b">
        <f t="shared" si="21"/>
        <v>1</v>
      </c>
      <c r="V673" t="str">
        <f>+VLOOKUP(F673,MaestraLP3[[#All],[CÓDIGO]:[UMV]],8,0)</f>
        <v>FONDOS ALCACHOFAS IQF MINUTO VERDE 1KG</v>
      </c>
    </row>
    <row r="674" spans="1:22" x14ac:dyDescent="0.35">
      <c r="A674" t="s">
        <v>3181</v>
      </c>
      <c r="B674">
        <v>2000</v>
      </c>
      <c r="D674" s="59" t="s">
        <v>3162</v>
      </c>
      <c r="F674" s="39">
        <v>104519700</v>
      </c>
      <c r="H674" s="60">
        <v>30800</v>
      </c>
      <c r="I674" t="s">
        <v>3182</v>
      </c>
      <c r="J674">
        <v>10</v>
      </c>
      <c r="K674" s="50" t="s">
        <v>50</v>
      </c>
      <c r="L674" t="s">
        <v>4724</v>
      </c>
      <c r="M674" t="s">
        <v>4725</v>
      </c>
      <c r="N674" s="39" t="s">
        <v>276</v>
      </c>
      <c r="O674" t="str">
        <f>+VLOOKUP(F674,'BD LP'!B:C,2,0)</f>
        <v>104519700-C10</v>
      </c>
      <c r="Q674" t="str">
        <f>+VLOOKUP(F674,'BD LP'!B:K,10,0)</f>
        <v>UN</v>
      </c>
      <c r="R674" t="b">
        <f t="shared" si="22"/>
        <v>1</v>
      </c>
      <c r="S674">
        <f>+VLOOKUP(F674,'[1]BD MES'!$D$2:$K$1048576,8,0)</f>
        <v>10</v>
      </c>
      <c r="T674" t="b">
        <f t="shared" si="21"/>
        <v>1</v>
      </c>
      <c r="V674" t="str">
        <f>+VLOOKUP(F674,MaestraLP3[[#All],[CÓDIGO]:[UMV]],8,0)</f>
        <v>HABAS FINAS IQF ARDO 1 kg</v>
      </c>
    </row>
    <row r="675" spans="1:22" x14ac:dyDescent="0.35">
      <c r="A675" t="s">
        <v>3181</v>
      </c>
      <c r="B675">
        <v>2000</v>
      </c>
      <c r="D675" s="59" t="s">
        <v>3162</v>
      </c>
      <c r="F675" s="39">
        <v>104548180</v>
      </c>
      <c r="H675" s="60">
        <v>17400</v>
      </c>
      <c r="I675" t="s">
        <v>3182</v>
      </c>
      <c r="J675">
        <v>6</v>
      </c>
      <c r="K675" s="50" t="s">
        <v>50</v>
      </c>
      <c r="L675" t="s">
        <v>4724</v>
      </c>
      <c r="M675" t="s">
        <v>4725</v>
      </c>
      <c r="N675" s="39" t="s">
        <v>276</v>
      </c>
      <c r="O675" t="str">
        <f>+VLOOKUP(F675,'BD LP'!B:C,2,0)</f>
        <v>104548180-C06</v>
      </c>
      <c r="Q675" t="str">
        <f>+VLOOKUP(F675,'BD LP'!B:K,10,0)</f>
        <v>UN</v>
      </c>
      <c r="R675" t="b">
        <f t="shared" si="22"/>
        <v>1</v>
      </c>
      <c r="S675">
        <f>+VLOOKUP(F675,'[1]BD MES'!$D$2:$K$1048576,8,0)</f>
        <v>6</v>
      </c>
      <c r="T675" t="b">
        <f t="shared" si="21"/>
        <v>1</v>
      </c>
      <c r="V675" t="str">
        <f>+VLOOKUP(F675,MaestraLP3[[#All],[CÓDIGO]:[UMV]],8,0)</f>
        <v>PALTA HASS MOLIDA CHILENA 500 G</v>
      </c>
    </row>
    <row r="676" spans="1:22" x14ac:dyDescent="0.35">
      <c r="A676" t="s">
        <v>3181</v>
      </c>
      <c r="B676">
        <v>2000</v>
      </c>
      <c r="D676" s="59" t="s">
        <v>3162</v>
      </c>
      <c r="F676" s="39">
        <v>104547080</v>
      </c>
      <c r="H676" s="60">
        <v>44400</v>
      </c>
      <c r="I676" t="s">
        <v>3182</v>
      </c>
      <c r="J676">
        <v>12</v>
      </c>
      <c r="K676" s="50" t="s">
        <v>50</v>
      </c>
      <c r="L676" t="s">
        <v>4724</v>
      </c>
      <c r="M676" t="s">
        <v>4725</v>
      </c>
      <c r="N676" s="39" t="s">
        <v>276</v>
      </c>
      <c r="O676" t="str">
        <f>+VLOOKUP(F676,'BD LP'!B:C,2,0)</f>
        <v>104547080-C12</v>
      </c>
      <c r="Q676" t="str">
        <f>+VLOOKUP(F676,'BD LP'!B:K,10,0)</f>
        <v>UN</v>
      </c>
      <c r="R676" t="b">
        <f t="shared" si="22"/>
        <v>1</v>
      </c>
      <c r="S676">
        <f>+VLOOKUP(F676,'[1]BD MES'!$D$2:$K$1048576,8,0)</f>
        <v>12</v>
      </c>
      <c r="T676" t="b">
        <f t="shared" si="21"/>
        <v>1</v>
      </c>
      <c r="V676" t="str">
        <f>+VLOOKUP(F676,MaestraLP3[[#All],[CÓDIGO]:[UMV]],8,0)</f>
        <v>PIMENTON ROJO TIRAS IQF MINUTO VERDE 1KG</v>
      </c>
    </row>
    <row r="677" spans="1:22" x14ac:dyDescent="0.35">
      <c r="A677" t="s">
        <v>3181</v>
      </c>
      <c r="B677">
        <v>2000</v>
      </c>
      <c r="D677" s="59" t="s">
        <v>3162</v>
      </c>
      <c r="F677" s="39">
        <v>104515110</v>
      </c>
      <c r="H677" s="60">
        <v>21500</v>
      </c>
      <c r="I677" t="s">
        <v>3182</v>
      </c>
      <c r="J677">
        <v>4</v>
      </c>
      <c r="K677" s="50" t="s">
        <v>50</v>
      </c>
      <c r="L677" t="s">
        <v>4724</v>
      </c>
      <c r="M677" t="s">
        <v>4725</v>
      </c>
      <c r="N677" s="39" t="s">
        <v>276</v>
      </c>
      <c r="O677" t="str">
        <f>+VLOOKUP(F677,'BD LP'!B:C,2,0)</f>
        <v>104515110-C04</v>
      </c>
      <c r="Q677" t="str">
        <f>+VLOOKUP(F677,'BD LP'!B:K,10,0)</f>
        <v>UN</v>
      </c>
      <c r="R677" t="b">
        <f t="shared" si="22"/>
        <v>1</v>
      </c>
      <c r="S677">
        <f>+VLOOKUP(F677,'[1]BD MES'!$D$2:$K$1048576,8,0)</f>
        <v>4</v>
      </c>
      <c r="T677" t="b">
        <f t="shared" si="21"/>
        <v>1</v>
      </c>
      <c r="V677" t="str">
        <f>+VLOOKUP(F677,MaestraLP3[[#All],[CÓDIGO]:[UMV]],8,0)</f>
        <v>POROTO VERDE C/FRANC IQF ARDO 2,5 kg</v>
      </c>
    </row>
    <row r="678" spans="1:22" x14ac:dyDescent="0.35">
      <c r="A678" t="s">
        <v>3181</v>
      </c>
      <c r="B678">
        <v>2000</v>
      </c>
      <c r="D678" s="59" t="s">
        <v>3162</v>
      </c>
      <c r="F678" s="39">
        <v>104540470</v>
      </c>
      <c r="H678" s="60">
        <v>58000</v>
      </c>
      <c r="I678" t="s">
        <v>3182</v>
      </c>
      <c r="J678">
        <v>15</v>
      </c>
      <c r="K678" s="50" t="s">
        <v>50</v>
      </c>
      <c r="L678" t="s">
        <v>4724</v>
      </c>
      <c r="M678" t="s">
        <v>4725</v>
      </c>
      <c r="N678" s="39" t="s">
        <v>276</v>
      </c>
      <c r="O678" t="str">
        <f>+VLOOKUP(F678,'BD LP'!B:C,2,0)</f>
        <v>104540470-C15</v>
      </c>
      <c r="Q678" t="str">
        <f>+VLOOKUP(F678,'BD LP'!B:K,10,0)</f>
        <v>UN</v>
      </c>
      <c r="R678" t="b">
        <f t="shared" si="22"/>
        <v>1</v>
      </c>
      <c r="S678">
        <f>+VLOOKUP(F678,'[1]BD MES'!$D$2:$K$1048576,8,0)</f>
        <v>15</v>
      </c>
      <c r="T678" t="b">
        <f t="shared" si="21"/>
        <v>1</v>
      </c>
      <c r="V678" t="str">
        <f>+VLOOKUP(F678,MaestraLP3[[#All],[CÓDIGO]:[UMV]],8,0)</f>
        <v>POROTOS GRANADOS IQF MINUTO VERDE 1 kg</v>
      </c>
    </row>
    <row r="679" spans="1:22" x14ac:dyDescent="0.35">
      <c r="A679" t="s">
        <v>3181</v>
      </c>
      <c r="B679">
        <v>2000</v>
      </c>
      <c r="D679" s="59" t="s">
        <v>3162</v>
      </c>
      <c r="F679" s="39">
        <v>102500011</v>
      </c>
      <c r="H679" s="60">
        <v>38000</v>
      </c>
      <c r="I679" t="s">
        <v>3182</v>
      </c>
      <c r="J679">
        <v>12</v>
      </c>
      <c r="K679" s="50" t="s">
        <v>50</v>
      </c>
      <c r="L679" t="s">
        <v>4724</v>
      </c>
      <c r="M679" t="s">
        <v>4725</v>
      </c>
      <c r="N679" s="39" t="s">
        <v>276</v>
      </c>
      <c r="O679" t="str">
        <f>+VLOOKUP(F679,'BD LP'!B:C,2,0)</f>
        <v>102500011-C12</v>
      </c>
      <c r="Q679" t="str">
        <f>+VLOOKUP(F679,'BD LP'!B:K,10,0)</f>
        <v>UN</v>
      </c>
      <c r="R679" t="b">
        <f t="shared" si="22"/>
        <v>1</v>
      </c>
      <c r="S679">
        <f>+VLOOKUP(F679,'[1]BD MES'!$D$2:$K$1048576,8,0)</f>
        <v>12</v>
      </c>
      <c r="T679" t="b">
        <f t="shared" si="21"/>
        <v>1</v>
      </c>
      <c r="V679" t="str">
        <f>+VLOOKUP(F679,MaestraLP3[[#All],[CÓDIGO]:[UMV]],8,0)</f>
        <v>TAGLIATELLE COLLEZIONE BARILLA 500g</v>
      </c>
    </row>
    <row r="680" spans="1:22" x14ac:dyDescent="0.35">
      <c r="A680" t="s">
        <v>3181</v>
      </c>
      <c r="B680">
        <v>2000</v>
      </c>
      <c r="D680" s="59" t="s">
        <v>3162</v>
      </c>
      <c r="F680" s="39">
        <v>102500022</v>
      </c>
      <c r="H680" s="60">
        <v>39600</v>
      </c>
      <c r="I680" t="s">
        <v>3182</v>
      </c>
      <c r="J680">
        <v>24</v>
      </c>
      <c r="K680" s="50" t="s">
        <v>50</v>
      </c>
      <c r="L680" t="s">
        <v>4724</v>
      </c>
      <c r="M680" t="s">
        <v>4725</v>
      </c>
      <c r="N680" s="39" t="s">
        <v>276</v>
      </c>
      <c r="O680" t="str">
        <f>+VLOOKUP(F680,'BD LP'!B:C,2,0)</f>
        <v>102500022-C24</v>
      </c>
      <c r="Q680" t="str">
        <f>+VLOOKUP(F680,'BD LP'!B:K,10,0)</f>
        <v>UN</v>
      </c>
      <c r="R680" t="b">
        <f t="shared" si="22"/>
        <v>1</v>
      </c>
      <c r="S680">
        <f>+VLOOKUP(F680,'[1]BD MES'!$D$2:$K$1048576,8,0)</f>
        <v>24</v>
      </c>
      <c r="T680" t="b">
        <f t="shared" si="21"/>
        <v>1</v>
      </c>
      <c r="V680" t="str">
        <f>+VLOOKUP(F680,MaestraLP3[[#All],[CÓDIGO]:[UMV]],8,0)</f>
        <v>LINGUINE N°13 BARILLA 500g BAVETTE</v>
      </c>
    </row>
    <row r="681" spans="1:22" x14ac:dyDescent="0.35">
      <c r="A681" t="s">
        <v>3181</v>
      </c>
      <c r="B681">
        <v>2000</v>
      </c>
      <c r="D681" s="59" t="s">
        <v>3162</v>
      </c>
      <c r="F681" s="39">
        <v>102500021</v>
      </c>
      <c r="H681" s="60">
        <v>39600</v>
      </c>
      <c r="I681" t="s">
        <v>3182</v>
      </c>
      <c r="J681">
        <v>24</v>
      </c>
      <c r="K681" s="50" t="s">
        <v>50</v>
      </c>
      <c r="L681" t="s">
        <v>4724</v>
      </c>
      <c r="M681" t="s">
        <v>4725</v>
      </c>
      <c r="N681" s="39" t="s">
        <v>276</v>
      </c>
      <c r="O681" t="str">
        <f>+VLOOKUP(F681,'BD LP'!B:C,2,0)</f>
        <v>102500021-C24</v>
      </c>
      <c r="Q681" t="str">
        <f>+VLOOKUP(F681,'BD LP'!B:K,10,0)</f>
        <v>UN</v>
      </c>
      <c r="R681" t="b">
        <f t="shared" si="22"/>
        <v>1</v>
      </c>
      <c r="S681">
        <f>+VLOOKUP(F681,'[1]BD MES'!$D$2:$K$1048576,8,0)</f>
        <v>24</v>
      </c>
      <c r="T681" t="b">
        <f t="shared" si="21"/>
        <v>1</v>
      </c>
      <c r="V681" t="str">
        <f>+VLOOKUP(F681,MaestraLP3[[#All],[CÓDIGO]:[UMV]],8,0)</f>
        <v>SPAGHETTI N°5 BARILLA 500g</v>
      </c>
    </row>
    <row r="682" spans="1:22" x14ac:dyDescent="0.35">
      <c r="A682" t="s">
        <v>3181</v>
      </c>
      <c r="B682">
        <v>2000</v>
      </c>
      <c r="D682" s="59" t="s">
        <v>3162</v>
      </c>
      <c r="F682" s="39">
        <v>102500020</v>
      </c>
      <c r="H682" s="60">
        <v>39600</v>
      </c>
      <c r="I682" t="s">
        <v>3182</v>
      </c>
      <c r="J682">
        <v>24</v>
      </c>
      <c r="K682" s="50" t="s">
        <v>50</v>
      </c>
      <c r="L682" t="s">
        <v>4724</v>
      </c>
      <c r="M682" t="s">
        <v>4725</v>
      </c>
      <c r="N682" s="39" t="s">
        <v>276</v>
      </c>
      <c r="O682" t="str">
        <f>+VLOOKUP(F682,'BD LP'!B:C,2,0)</f>
        <v>102500020-C24</v>
      </c>
      <c r="Q682" t="str">
        <f>+VLOOKUP(F682,'BD LP'!B:K,10,0)</f>
        <v>UN</v>
      </c>
      <c r="R682" t="b">
        <f t="shared" si="22"/>
        <v>1</v>
      </c>
      <c r="S682">
        <f>+VLOOKUP(F682,'[1]BD MES'!$D$2:$K$1048576,8,0)</f>
        <v>24</v>
      </c>
      <c r="T682" t="b">
        <f t="shared" si="21"/>
        <v>1</v>
      </c>
      <c r="V682" t="str">
        <f>+VLOOKUP(F682,MaestraLP3[[#All],[CÓDIGO]:[UMV]],8,0)</f>
        <v>SPAGHETTINI N°3 BARILLA 500g</v>
      </c>
    </row>
    <row r="683" spans="1:22" x14ac:dyDescent="0.35">
      <c r="A683" t="s">
        <v>3181</v>
      </c>
      <c r="B683">
        <v>2000</v>
      </c>
      <c r="D683" s="59" t="s">
        <v>3162</v>
      </c>
      <c r="F683" s="39">
        <v>102500019</v>
      </c>
      <c r="H683" s="60">
        <v>39600</v>
      </c>
      <c r="I683" t="s">
        <v>3182</v>
      </c>
      <c r="J683">
        <v>24</v>
      </c>
      <c r="K683" s="50" t="s">
        <v>50</v>
      </c>
      <c r="L683" t="s">
        <v>4724</v>
      </c>
      <c r="M683" t="s">
        <v>4725</v>
      </c>
      <c r="N683" s="39" t="s">
        <v>276</v>
      </c>
      <c r="O683" t="str">
        <f>+VLOOKUP(F683,'BD LP'!B:C,2,0)</f>
        <v>102500019-C24</v>
      </c>
      <c r="Q683" t="str">
        <f>+VLOOKUP(F683,'BD LP'!B:K,10,0)</f>
        <v>UN</v>
      </c>
      <c r="R683" t="b">
        <f t="shared" si="22"/>
        <v>1</v>
      </c>
      <c r="S683">
        <f>+VLOOKUP(F683,'[1]BD MES'!$D$2:$K$1048576,8,0)</f>
        <v>24</v>
      </c>
      <c r="T683" t="b">
        <f t="shared" si="21"/>
        <v>1</v>
      </c>
      <c r="V683" t="str">
        <f>+VLOOKUP(F683,MaestraLP3[[#All],[CÓDIGO]:[UMV]],8,0)</f>
        <v>SPAGHETTONI N°7 BARILLA 500g</v>
      </c>
    </row>
    <row r="684" spans="1:22" x14ac:dyDescent="0.35">
      <c r="A684" t="s">
        <v>3181</v>
      </c>
      <c r="B684">
        <v>2000</v>
      </c>
      <c r="D684" s="59" t="s">
        <v>3162</v>
      </c>
      <c r="F684" s="39">
        <v>108000192</v>
      </c>
      <c r="H684" s="60">
        <v>56000</v>
      </c>
      <c r="I684" t="s">
        <v>3182</v>
      </c>
      <c r="J684">
        <v>160</v>
      </c>
      <c r="K684" s="50" t="s">
        <v>50</v>
      </c>
      <c r="L684" t="s">
        <v>4724</v>
      </c>
      <c r="M684" t="s">
        <v>4725</v>
      </c>
      <c r="N684" s="39" t="s">
        <v>276</v>
      </c>
      <c r="O684" t="str">
        <f>+VLOOKUP(F684,'BD LP'!B:C,2,0)</f>
        <v>108000192-Z60</v>
      </c>
      <c r="Q684" t="str">
        <f>+VLOOKUP(F684,'BD LP'!B:K,10,0)</f>
        <v>UN</v>
      </c>
      <c r="R684" t="b">
        <f t="shared" si="22"/>
        <v>1</v>
      </c>
      <c r="S684">
        <f>+VLOOKUP(F684,'[1]BD MES'!$D$2:$K$1048576,8,0)</f>
        <v>160</v>
      </c>
      <c r="T684" t="b">
        <f t="shared" si="21"/>
        <v>1</v>
      </c>
      <c r="V684" t="str">
        <f>+VLOOKUP(F684,MaestraLP3[[#All],[CÓDIGO]:[UMV]],8,0)</f>
        <v>CHOCO KRISPIS 30G X 160UN</v>
      </c>
    </row>
    <row r="685" spans="1:22" x14ac:dyDescent="0.35">
      <c r="A685" t="s">
        <v>3181</v>
      </c>
      <c r="B685">
        <v>2000</v>
      </c>
      <c r="D685" s="59" t="s">
        <v>3162</v>
      </c>
      <c r="F685" s="39">
        <v>108000140</v>
      </c>
      <c r="H685" s="60">
        <v>21329</v>
      </c>
      <c r="I685" t="s">
        <v>3182</v>
      </c>
      <c r="J685">
        <v>8</v>
      </c>
      <c r="K685" s="50" t="s">
        <v>50</v>
      </c>
      <c r="L685" t="s">
        <v>4724</v>
      </c>
      <c r="M685" t="s">
        <v>4725</v>
      </c>
      <c r="N685" s="39" t="s">
        <v>276</v>
      </c>
      <c r="O685" t="str">
        <f>+VLOOKUP(F685,'BD LP'!B:C,2,0)</f>
        <v>108000140-C08</v>
      </c>
      <c r="Q685" t="str">
        <f>+VLOOKUP(F685,'BD LP'!B:K,10,0)</f>
        <v>UN</v>
      </c>
      <c r="R685" t="b">
        <f t="shared" si="22"/>
        <v>1</v>
      </c>
      <c r="S685">
        <f>+VLOOKUP(F685,'[1]BD MES'!$D$2:$K$1048576,8,0)</f>
        <v>8</v>
      </c>
      <c r="T685" t="b">
        <f t="shared" si="21"/>
        <v>1</v>
      </c>
      <c r="V685" t="str">
        <f>+VLOOKUP(F685,MaestraLP3[[#All],[CÓDIGO]:[UMV]],8,0)</f>
        <v>CORNFLAKES 450 g</v>
      </c>
    </row>
    <row r="686" spans="1:22" x14ac:dyDescent="0.35">
      <c r="A686" t="s">
        <v>3181</v>
      </c>
      <c r="B686">
        <v>2000</v>
      </c>
      <c r="D686" s="59" t="s">
        <v>3162</v>
      </c>
      <c r="F686" s="39">
        <v>108000191</v>
      </c>
      <c r="H686" s="60">
        <v>48000</v>
      </c>
      <c r="I686" t="s">
        <v>3182</v>
      </c>
      <c r="J686">
        <v>160</v>
      </c>
      <c r="K686" s="50" t="s">
        <v>50</v>
      </c>
      <c r="L686" t="s">
        <v>4724</v>
      </c>
      <c r="M686" t="s">
        <v>4725</v>
      </c>
      <c r="N686" s="39" t="s">
        <v>276</v>
      </c>
      <c r="O686" t="str">
        <f>+VLOOKUP(F686,'BD LP'!B:C,2,0)</f>
        <v>108000191-Z60</v>
      </c>
      <c r="Q686" t="str">
        <f>+VLOOKUP(F686,'BD LP'!B:K,10,0)</f>
        <v>UN</v>
      </c>
      <c r="R686" t="b">
        <f t="shared" si="22"/>
        <v>1</v>
      </c>
      <c r="S686">
        <f>+VLOOKUP(F686,'[1]BD MES'!$D$2:$K$1048576,8,0)</f>
        <v>160</v>
      </c>
      <c r="T686" t="b">
        <f t="shared" si="21"/>
        <v>1</v>
      </c>
      <c r="V686" t="str">
        <f>+VLOOKUP(F686,MaestraLP3[[#All],[CÓDIGO]:[UMV]],8,0)</f>
        <v>FROOT LOOPS 25G X 160UN</v>
      </c>
    </row>
    <row r="687" spans="1:22" x14ac:dyDescent="0.35">
      <c r="A687" t="s">
        <v>3181</v>
      </c>
      <c r="B687">
        <v>2000</v>
      </c>
      <c r="D687" s="59" t="s">
        <v>3162</v>
      </c>
      <c r="F687" s="39">
        <v>108000190</v>
      </c>
      <c r="H687" s="60">
        <v>61280</v>
      </c>
      <c r="I687" t="s">
        <v>3182</v>
      </c>
      <c r="J687">
        <v>160</v>
      </c>
      <c r="K687" s="50" t="s">
        <v>50</v>
      </c>
      <c r="L687" t="s">
        <v>4724</v>
      </c>
      <c r="M687" t="s">
        <v>4725</v>
      </c>
      <c r="N687" s="39" t="s">
        <v>276</v>
      </c>
      <c r="O687" t="str">
        <f>+VLOOKUP(F687,'BD LP'!B:C,2,0)</f>
        <v>108000190-Z60</v>
      </c>
      <c r="Q687" t="str">
        <f>+VLOOKUP(F687,'BD LP'!B:K,10,0)</f>
        <v>UN</v>
      </c>
      <c r="R687" t="b">
        <f t="shared" si="22"/>
        <v>1</v>
      </c>
      <c r="S687">
        <f>+VLOOKUP(F687,'[1]BD MES'!$D$2:$K$1048576,8,0)</f>
        <v>160</v>
      </c>
      <c r="T687" t="b">
        <f t="shared" si="21"/>
        <v>1</v>
      </c>
      <c r="V687" t="str">
        <f>+VLOOKUP(F687,MaestraLP3[[#All],[CÓDIGO]:[UMV]],8,0)</f>
        <v>ZUCARITAS 30G X 160UN</v>
      </c>
    </row>
    <row r="688" spans="1:22" x14ac:dyDescent="0.35">
      <c r="A688" t="s">
        <v>3181</v>
      </c>
      <c r="B688">
        <v>2000</v>
      </c>
      <c r="D688" s="59" t="s">
        <v>3162</v>
      </c>
      <c r="F688" s="39">
        <v>108000144</v>
      </c>
      <c r="H688" s="60">
        <v>40000</v>
      </c>
      <c r="I688" t="s">
        <v>3182</v>
      </c>
      <c r="J688">
        <v>10</v>
      </c>
      <c r="K688" s="50" t="s">
        <v>50</v>
      </c>
      <c r="L688" t="s">
        <v>4724</v>
      </c>
      <c r="M688" t="s">
        <v>4725</v>
      </c>
      <c r="N688" s="39" t="s">
        <v>276</v>
      </c>
      <c r="O688" t="str">
        <f>+VLOOKUP(F688,'BD LP'!B:C,2,0)</f>
        <v>108000144-C10</v>
      </c>
      <c r="Q688" t="str">
        <f>+VLOOKUP(F688,'BD LP'!B:K,10,0)</f>
        <v>UN</v>
      </c>
      <c r="R688" t="b">
        <f t="shared" si="22"/>
        <v>1</v>
      </c>
      <c r="S688">
        <f>+VLOOKUP(F688,'[1]BD MES'!$D$2:$K$1048576,8,0)</f>
        <v>10</v>
      </c>
      <c r="T688" t="b">
        <f t="shared" si="21"/>
        <v>1</v>
      </c>
      <c r="V688" t="str">
        <f>+VLOOKUP(F688,MaestraLP3[[#All],[CÓDIGO]:[UMV]],8,0)</f>
        <v>ZUCARITAS 680 g</v>
      </c>
    </row>
    <row r="689" spans="1:22" x14ac:dyDescent="0.35">
      <c r="A689" t="s">
        <v>3181</v>
      </c>
      <c r="B689">
        <v>2000</v>
      </c>
      <c r="D689" s="59" t="s">
        <v>3162</v>
      </c>
      <c r="F689" s="39">
        <v>102500080</v>
      </c>
      <c r="H689" s="60">
        <v>24000</v>
      </c>
      <c r="I689" t="s">
        <v>3182</v>
      </c>
      <c r="J689">
        <v>12</v>
      </c>
      <c r="K689" s="50" t="s">
        <v>50</v>
      </c>
      <c r="L689" t="s">
        <v>4724</v>
      </c>
      <c r="M689" t="s">
        <v>4725</v>
      </c>
      <c r="N689" s="39" t="s">
        <v>276</v>
      </c>
      <c r="O689" t="str">
        <f>+VLOOKUP(F689,'BD LP'!B:C,2,0)</f>
        <v>102500080-C12</v>
      </c>
      <c r="Q689" t="str">
        <f>+VLOOKUP(F689,'BD LP'!B:K,10,0)</f>
        <v>UN</v>
      </c>
      <c r="R689" t="b">
        <f t="shared" si="22"/>
        <v>1</v>
      </c>
      <c r="S689">
        <f>+VLOOKUP(F689,'[1]BD MES'!$D$2:$K$1048576,8,0)</f>
        <v>12</v>
      </c>
      <c r="T689" t="b">
        <f t="shared" si="21"/>
        <v>1</v>
      </c>
      <c r="V689" t="str">
        <f>+VLOOKUP(F689,MaestraLP3[[#All],[CÓDIGO]:[UMV]],8,0)</f>
        <v>FARFALLE COLLEZIONE 500G CORBATA</v>
      </c>
    </row>
    <row r="690" spans="1:22" x14ac:dyDescent="0.35">
      <c r="A690" t="s">
        <v>3181</v>
      </c>
      <c r="B690">
        <v>2000</v>
      </c>
      <c r="D690" s="59" t="s">
        <v>3162</v>
      </c>
      <c r="F690" s="39">
        <v>102500041</v>
      </c>
      <c r="H690" s="60">
        <v>24000</v>
      </c>
      <c r="I690" t="s">
        <v>3182</v>
      </c>
      <c r="J690">
        <v>12</v>
      </c>
      <c r="K690" s="50" t="s">
        <v>50</v>
      </c>
      <c r="L690" t="s">
        <v>4724</v>
      </c>
      <c r="M690" t="s">
        <v>4725</v>
      </c>
      <c r="N690" s="39" t="s">
        <v>276</v>
      </c>
      <c r="O690" t="str">
        <f>+VLOOKUP(F690,'BD LP'!B:C,2,0)</f>
        <v>102500041-C12</v>
      </c>
      <c r="Q690" t="str">
        <f>+VLOOKUP(F690,'BD LP'!B:K,10,0)</f>
        <v>UN</v>
      </c>
      <c r="R690" t="b">
        <f t="shared" si="22"/>
        <v>1</v>
      </c>
      <c r="S690">
        <f>+VLOOKUP(F690,'[1]BD MES'!$D$2:$K$1048576,8,0)</f>
        <v>12</v>
      </c>
      <c r="T690" t="b">
        <f t="shared" si="21"/>
        <v>1</v>
      </c>
      <c r="V690" t="str">
        <f>+VLOOKUP(F690,MaestraLP3[[#All],[CÓDIGO]:[UMV]],8,0)</f>
        <v>FUSILLI BARILLA 500g ESPIRAL</v>
      </c>
    </row>
    <row r="691" spans="1:22" x14ac:dyDescent="0.35">
      <c r="A691" t="s">
        <v>3181</v>
      </c>
      <c r="B691">
        <v>2000</v>
      </c>
      <c r="D691" s="59" t="s">
        <v>3162</v>
      </c>
      <c r="F691" s="39">
        <v>102500042</v>
      </c>
      <c r="H691" s="60">
        <v>24000</v>
      </c>
      <c r="I691" t="s">
        <v>3182</v>
      </c>
      <c r="J691">
        <v>12</v>
      </c>
      <c r="K691" s="50" t="s">
        <v>50</v>
      </c>
      <c r="L691" t="s">
        <v>4724</v>
      </c>
      <c r="M691" t="s">
        <v>4725</v>
      </c>
      <c r="N691" s="39" t="s">
        <v>276</v>
      </c>
      <c r="O691" t="str">
        <f>+VLOOKUP(F691,'BD LP'!B:C,2,0)</f>
        <v>102500042-C12</v>
      </c>
      <c r="Q691" t="str">
        <f>+VLOOKUP(F691,'BD LP'!B:K,10,0)</f>
        <v>UN</v>
      </c>
      <c r="R691" t="b">
        <f t="shared" si="22"/>
        <v>1</v>
      </c>
      <c r="S691">
        <f>+VLOOKUP(F691,'[1]BD MES'!$D$2:$K$1048576,8,0)</f>
        <v>12</v>
      </c>
      <c r="T691" t="b">
        <f t="shared" si="21"/>
        <v>1</v>
      </c>
      <c r="V691" t="str">
        <f>+VLOOKUP(F691,MaestraLP3[[#All],[CÓDIGO]:[UMV]],8,0)</f>
        <v>PENNE RIGATE BARILLA 500g</v>
      </c>
    </row>
    <row r="692" spans="1:22" x14ac:dyDescent="0.35">
      <c r="A692" t="s">
        <v>3181</v>
      </c>
      <c r="B692">
        <v>2000</v>
      </c>
      <c r="D692" s="59" t="s">
        <v>3162</v>
      </c>
      <c r="F692" s="39">
        <v>102500017</v>
      </c>
      <c r="H692" s="60">
        <v>29400</v>
      </c>
      <c r="I692" t="s">
        <v>3182</v>
      </c>
      <c r="J692">
        <v>14</v>
      </c>
      <c r="K692" s="50" t="s">
        <v>50</v>
      </c>
      <c r="L692" t="s">
        <v>4724</v>
      </c>
      <c r="M692" t="s">
        <v>4725</v>
      </c>
      <c r="N692" s="39" t="s">
        <v>276</v>
      </c>
      <c r="O692" t="str">
        <f>+VLOOKUP(F692,'BD LP'!B:C,2,0)</f>
        <v>102500017-C14</v>
      </c>
      <c r="Q692" t="str">
        <f>+VLOOKUP(F692,'BD LP'!B:K,10,0)</f>
        <v>UN</v>
      </c>
      <c r="R692" t="b">
        <f t="shared" si="22"/>
        <v>1</v>
      </c>
      <c r="S692">
        <f>+VLOOKUP(F692,'[1]BD MES'!$D$2:$K$1048576,8,0)</f>
        <v>14</v>
      </c>
      <c r="T692" t="b">
        <f t="shared" si="21"/>
        <v>1</v>
      </c>
      <c r="V692" t="str">
        <f>+VLOOKUP(F692,MaestraLP3[[#All],[CÓDIGO]:[UMV]],8,0)</f>
        <v>PENNE RIGATE INTEGRAL BARILLA 500g</v>
      </c>
    </row>
    <row r="693" spans="1:22" x14ac:dyDescent="0.35">
      <c r="A693" t="s">
        <v>3181</v>
      </c>
      <c r="B693">
        <v>2000</v>
      </c>
      <c r="D693" s="59" t="s">
        <v>3162</v>
      </c>
      <c r="F693" s="39">
        <v>102500018</v>
      </c>
      <c r="H693" s="60">
        <v>50400</v>
      </c>
      <c r="I693" t="s">
        <v>3182</v>
      </c>
      <c r="J693">
        <v>24</v>
      </c>
      <c r="K693" s="50" t="s">
        <v>50</v>
      </c>
      <c r="L693" t="s">
        <v>4724</v>
      </c>
      <c r="M693" t="s">
        <v>4725</v>
      </c>
      <c r="N693" s="39" t="s">
        <v>276</v>
      </c>
      <c r="O693" t="str">
        <f>+VLOOKUP(F693,'BD LP'!B:C,2,0)</f>
        <v>102500018-C24</v>
      </c>
      <c r="Q693" t="str">
        <f>+VLOOKUP(F693,'BD LP'!B:K,10,0)</f>
        <v>UN</v>
      </c>
      <c r="R693" t="b">
        <f t="shared" si="22"/>
        <v>1</v>
      </c>
      <c r="S693">
        <f>+VLOOKUP(F693,'[1]BD MES'!$D$2:$K$1048576,8,0)</f>
        <v>24</v>
      </c>
      <c r="T693" t="b">
        <f t="shared" si="21"/>
        <v>1</v>
      </c>
      <c r="V693" t="str">
        <f>+VLOOKUP(F693,MaestraLP3[[#All],[CÓDIGO]:[UMV]],8,0)</f>
        <v>SPAGHETTI N°5 INTEGRAL BARILLA 500g</v>
      </c>
    </row>
    <row r="694" spans="1:22" x14ac:dyDescent="0.35">
      <c r="A694" t="s">
        <v>3181</v>
      </c>
      <c r="B694">
        <v>2000</v>
      </c>
      <c r="D694" s="59" t="s">
        <v>3162</v>
      </c>
      <c r="F694" s="39">
        <v>102310110</v>
      </c>
      <c r="H694" s="60">
        <v>33170.400000000001</v>
      </c>
      <c r="I694" t="s">
        <v>3182</v>
      </c>
      <c r="J694">
        <v>24</v>
      </c>
      <c r="K694" s="50" t="s">
        <v>50</v>
      </c>
      <c r="L694" t="s">
        <v>4724</v>
      </c>
      <c r="M694" t="s">
        <v>4725</v>
      </c>
      <c r="N694" s="39" t="s">
        <v>276</v>
      </c>
      <c r="O694" t="str">
        <f>+VLOOKUP(F694,'BD LP'!B:C,2,0)</f>
        <v>102310110-C24</v>
      </c>
      <c r="Q694" t="str">
        <f>+VLOOKUP(F694,'BD LP'!B:K,10,0)</f>
        <v>UN</v>
      </c>
      <c r="R694" t="b">
        <f t="shared" si="22"/>
        <v>1</v>
      </c>
      <c r="S694">
        <f>+VLOOKUP(F694,'[1]BD MES'!$D$2:$K$1048576,8,0)</f>
        <v>24</v>
      </c>
      <c r="T694" t="b">
        <f t="shared" si="21"/>
        <v>1</v>
      </c>
      <c r="V694" t="str">
        <f>+VLOOKUP(F694,MaestraLP3[[#All],[CÓDIGO]:[UMV]],8,0)</f>
        <v>NUTELLA &amp; GO 52 g</v>
      </c>
    </row>
    <row r="695" spans="1:22" x14ac:dyDescent="0.35">
      <c r="A695" t="s">
        <v>3181</v>
      </c>
      <c r="B695">
        <v>2000</v>
      </c>
      <c r="D695" s="59" t="s">
        <v>3162</v>
      </c>
      <c r="F695" s="39">
        <v>102500010</v>
      </c>
      <c r="H695" s="60">
        <v>58500</v>
      </c>
      <c r="I695" t="s">
        <v>3182</v>
      </c>
      <c r="J695">
        <v>15</v>
      </c>
      <c r="K695" s="50" t="s">
        <v>50</v>
      </c>
      <c r="L695" t="s">
        <v>4724</v>
      </c>
      <c r="M695" t="s">
        <v>4725</v>
      </c>
      <c r="N695" s="39" t="s">
        <v>276</v>
      </c>
      <c r="O695" t="str">
        <f>+VLOOKUP(F695,'BD LP'!B:C,2,0)</f>
        <v>102500010-C15</v>
      </c>
      <c r="Q695" t="str">
        <f>+VLOOKUP(F695,'BD LP'!B:K,10,0)</f>
        <v>UN</v>
      </c>
      <c r="R695" t="b">
        <f t="shared" si="22"/>
        <v>1</v>
      </c>
      <c r="S695">
        <f>+VLOOKUP(F695,'[1]BD MES'!$D$2:$K$1048576,8,0)</f>
        <v>15</v>
      </c>
      <c r="T695" t="b">
        <f t="shared" si="21"/>
        <v>1</v>
      </c>
      <c r="V695" t="str">
        <f>+VLOOKUP(F695,MaestraLP3[[#All],[CÓDIGO]:[UMV]],8,0)</f>
        <v>LASAÑA COLLEZIONE BARILLA 500G</v>
      </c>
    </row>
    <row r="696" spans="1:22" x14ac:dyDescent="0.35">
      <c r="A696" t="s">
        <v>3181</v>
      </c>
      <c r="B696">
        <v>2000</v>
      </c>
      <c r="D696" s="59" t="s">
        <v>3162</v>
      </c>
      <c r="F696" s="39">
        <v>102500009</v>
      </c>
      <c r="H696" s="60">
        <v>44800</v>
      </c>
      <c r="I696" t="s">
        <v>3182</v>
      </c>
      <c r="J696">
        <v>14</v>
      </c>
      <c r="K696" s="50" t="s">
        <v>50</v>
      </c>
      <c r="L696" t="s">
        <v>4724</v>
      </c>
      <c r="M696" t="s">
        <v>4725</v>
      </c>
      <c r="N696" s="39" t="s">
        <v>276</v>
      </c>
      <c r="O696" t="str">
        <f>+VLOOKUP(F696,'BD LP'!B:C,2,0)</f>
        <v>102500009-C14</v>
      </c>
      <c r="Q696" t="str">
        <f>+VLOOKUP(F696,'BD LP'!B:K,10,0)</f>
        <v>UN</v>
      </c>
      <c r="R696" t="b">
        <f t="shared" si="22"/>
        <v>1</v>
      </c>
      <c r="S696">
        <f>+VLOOKUP(F696,'[1]BD MES'!$D$2:$K$1048576,8,0)</f>
        <v>14</v>
      </c>
      <c r="T696" t="b">
        <f t="shared" si="21"/>
        <v>1</v>
      </c>
      <c r="V696" t="str">
        <f>+VLOOKUP(F696,MaestraLP3[[#All],[CÓDIGO]:[UMV]],8,0)</f>
        <v>PENNE RIGATE S/GLUTEN BARILLA 400g</v>
      </c>
    </row>
    <row r="697" spans="1:22" x14ac:dyDescent="0.35">
      <c r="A697" t="s">
        <v>3181</v>
      </c>
      <c r="B697">
        <v>2000</v>
      </c>
      <c r="D697" s="59" t="s">
        <v>3162</v>
      </c>
      <c r="F697" s="39">
        <v>102500016</v>
      </c>
      <c r="H697" s="60">
        <v>38400</v>
      </c>
      <c r="I697" t="s">
        <v>3182</v>
      </c>
      <c r="J697">
        <v>12</v>
      </c>
      <c r="K697" s="50" t="s">
        <v>50</v>
      </c>
      <c r="L697" t="s">
        <v>4724</v>
      </c>
      <c r="M697" t="s">
        <v>4725</v>
      </c>
      <c r="N697" s="39" t="s">
        <v>276</v>
      </c>
      <c r="O697" t="str">
        <f>+VLOOKUP(F697,'BD LP'!B:C,2,0)</f>
        <v>102500016-C12</v>
      </c>
      <c r="Q697" t="str">
        <f>+VLOOKUP(F697,'BD LP'!B:K,10,0)</f>
        <v>UN</v>
      </c>
      <c r="R697" t="b">
        <f t="shared" si="22"/>
        <v>1</v>
      </c>
      <c r="S697">
        <f>+VLOOKUP(F697,'[1]BD MES'!$D$2:$K$1048576,8,0)</f>
        <v>12</v>
      </c>
      <c r="T697" t="b">
        <f t="shared" si="21"/>
        <v>1</v>
      </c>
      <c r="V697" t="str">
        <f>+VLOOKUP(F697,MaestraLP3[[#All],[CÓDIGO]:[UMV]],8,0)</f>
        <v>SPAGHETTI N°5 S/GLUTEN BARILLA 400g</v>
      </c>
    </row>
    <row r="698" spans="1:22" x14ac:dyDescent="0.35">
      <c r="A698" t="s">
        <v>3181</v>
      </c>
      <c r="B698">
        <v>2000</v>
      </c>
      <c r="D698" s="59" t="s">
        <v>3162</v>
      </c>
      <c r="F698" s="39">
        <v>102320340</v>
      </c>
      <c r="H698" s="60">
        <v>70200</v>
      </c>
      <c r="I698" t="s">
        <v>3182</v>
      </c>
      <c r="J698">
        <v>9</v>
      </c>
      <c r="K698" s="50" t="s">
        <v>50</v>
      </c>
      <c r="L698" t="s">
        <v>4724</v>
      </c>
      <c r="M698" t="s">
        <v>4725</v>
      </c>
      <c r="N698" s="39" t="s">
        <v>276</v>
      </c>
      <c r="O698" t="str">
        <f>+VLOOKUP(F698,'BD LP'!B:C,2,0)</f>
        <v>102320340-C09</v>
      </c>
      <c r="Q698" t="str">
        <f>+VLOOKUP(F698,'BD LP'!B:K,10,0)</f>
        <v>UN</v>
      </c>
      <c r="R698" t="b">
        <f t="shared" si="22"/>
        <v>1</v>
      </c>
      <c r="S698">
        <f>+VLOOKUP(F698,'[1]BD MES'!$D$2:$K$1048576,8,0)</f>
        <v>9</v>
      </c>
      <c r="T698" t="b">
        <f t="shared" si="21"/>
        <v>1</v>
      </c>
      <c r="V698" t="str">
        <f>+VLOOKUP(F698,MaestraLP3[[#All],[CÓDIGO]:[UMV]],8,0)</f>
        <v>FERRERO ROCHER T12 150 g</v>
      </c>
    </row>
    <row r="699" spans="1:22" x14ac:dyDescent="0.35">
      <c r="A699" t="s">
        <v>3181</v>
      </c>
      <c r="B699">
        <v>2000</v>
      </c>
      <c r="D699" s="59" t="s">
        <v>3162</v>
      </c>
      <c r="F699" s="39">
        <v>150000324</v>
      </c>
      <c r="H699" s="60">
        <v>22800</v>
      </c>
      <c r="I699" t="s">
        <v>3182</v>
      </c>
      <c r="J699">
        <v>10</v>
      </c>
      <c r="K699" s="50" t="s">
        <v>50</v>
      </c>
      <c r="L699" t="s">
        <v>4724</v>
      </c>
      <c r="M699" t="s">
        <v>4725</v>
      </c>
      <c r="N699" s="39" t="s">
        <v>276</v>
      </c>
      <c r="O699" t="str">
        <f>+VLOOKUP(F699,'BD LP'!B:C,2,0)</f>
        <v>150000324-D10</v>
      </c>
      <c r="Q699" t="str">
        <f>+VLOOKUP(F699,'BD LP'!B:K,10,0)</f>
        <v>UN</v>
      </c>
      <c r="R699" t="b">
        <f t="shared" si="22"/>
        <v>1</v>
      </c>
      <c r="S699">
        <f>+VLOOKUP(F699,'[1]BD MES'!$D$2:$K$1048576,8,0)</f>
        <v>10</v>
      </c>
      <c r="T699" t="b">
        <f t="shared" si="21"/>
        <v>1</v>
      </c>
      <c r="V699" t="str">
        <f>+VLOOKUP(F699,MaestraLP3[[#All],[CÓDIGO]:[UMV]],8,0)</f>
        <v>ARROZ G1 INTEGRAL TUCAPEL 1 kg</v>
      </c>
    </row>
    <row r="700" spans="1:22" x14ac:dyDescent="0.35">
      <c r="A700" t="s">
        <v>3181</v>
      </c>
      <c r="B700">
        <v>2000</v>
      </c>
      <c r="D700" s="59" t="s">
        <v>3162</v>
      </c>
      <c r="F700" s="39">
        <v>104542630</v>
      </c>
      <c r="H700" s="60">
        <v>16300</v>
      </c>
      <c r="I700" t="s">
        <v>3182</v>
      </c>
      <c r="J700">
        <v>10</v>
      </c>
      <c r="K700" s="50" t="s">
        <v>50</v>
      </c>
      <c r="L700" t="s">
        <v>4724</v>
      </c>
      <c r="M700" t="s">
        <v>4725</v>
      </c>
      <c r="N700" s="39" t="s">
        <v>276</v>
      </c>
      <c r="O700" t="str">
        <f>+VLOOKUP(F700,'BD LP'!B:C,2,0)</f>
        <v>104542630-D10</v>
      </c>
      <c r="Q700" t="str">
        <f>+VLOOKUP(F700,'BD LP'!B:K,10,0)</f>
        <v>UN</v>
      </c>
      <c r="R700" t="b">
        <f t="shared" si="22"/>
        <v>1</v>
      </c>
      <c r="S700">
        <f>+VLOOKUP(F700,'[1]BD MES'!$D$2:$K$1048576,8,0)</f>
        <v>10</v>
      </c>
      <c r="T700" t="b">
        <f t="shared" si="21"/>
        <v>1</v>
      </c>
      <c r="V700" t="str">
        <f>+VLOOKUP(F700,MaestraLP3[[#All],[CÓDIGO]:[UMV]],8,0)</f>
        <v>ARROZ G1 LOS GRANOS 1 KG</v>
      </c>
    </row>
    <row r="701" spans="1:22" x14ac:dyDescent="0.35">
      <c r="A701" t="s">
        <v>3181</v>
      </c>
      <c r="B701">
        <v>2000</v>
      </c>
      <c r="D701" s="59" t="s">
        <v>3162</v>
      </c>
      <c r="F701" s="39">
        <v>104519920</v>
      </c>
      <c r="H701" s="60">
        <v>23000</v>
      </c>
      <c r="I701" t="s">
        <v>3182</v>
      </c>
      <c r="J701">
        <v>10</v>
      </c>
      <c r="K701" s="50" t="s">
        <v>50</v>
      </c>
      <c r="L701" t="s">
        <v>4724</v>
      </c>
      <c r="M701" t="s">
        <v>4725</v>
      </c>
      <c r="N701" s="39" t="s">
        <v>276</v>
      </c>
      <c r="O701" t="str">
        <f>+VLOOKUP(F701,'BD LP'!B:C,2,0)</f>
        <v>104519920-D10</v>
      </c>
      <c r="Q701" t="str">
        <f>+VLOOKUP(F701,'BD LP'!B:K,10,0)</f>
        <v>UN</v>
      </c>
      <c r="R701" t="b">
        <f t="shared" si="22"/>
        <v>1</v>
      </c>
      <c r="S701">
        <f>+VLOOKUP(F701,'[1]BD MES'!$D$2:$K$1048576,8,0)</f>
        <v>10</v>
      </c>
      <c r="T701" t="b">
        <f t="shared" si="21"/>
        <v>1</v>
      </c>
      <c r="V701" t="str">
        <f>+VLOOKUP(F701,MaestraLP3[[#All],[CÓDIGO]:[UMV]],8,0)</f>
        <v>ARROZ G1 MIRAFLORES 1 kg</v>
      </c>
    </row>
    <row r="702" spans="1:22" x14ac:dyDescent="0.35">
      <c r="A702" t="s">
        <v>3181</v>
      </c>
      <c r="B702">
        <v>2000</v>
      </c>
      <c r="D702" s="59" t="s">
        <v>3162</v>
      </c>
      <c r="F702" s="39">
        <v>150001807</v>
      </c>
      <c r="H702" s="60">
        <v>25300</v>
      </c>
      <c r="I702" t="s">
        <v>3182</v>
      </c>
      <c r="J702">
        <v>5</v>
      </c>
      <c r="K702" s="50" t="s">
        <v>50</v>
      </c>
      <c r="L702" t="s">
        <v>4724</v>
      </c>
      <c r="M702" t="s">
        <v>4725</v>
      </c>
      <c r="N702" s="39" t="s">
        <v>276</v>
      </c>
      <c r="O702" t="str">
        <f>+VLOOKUP(F702,'BD LP'!B:C,2,0)</f>
        <v>150001807-D05</v>
      </c>
      <c r="Q702" t="str">
        <f>+VLOOKUP(F702,'BD LP'!B:K,10,0)</f>
        <v>UN</v>
      </c>
      <c r="R702" t="b">
        <f t="shared" si="22"/>
        <v>1</v>
      </c>
      <c r="S702">
        <f>+VLOOKUP(F702,'[1]BD MES'!$D$2:$K$1048576,8,0)</f>
        <v>5</v>
      </c>
      <c r="T702" t="b">
        <f t="shared" si="21"/>
        <v>1</v>
      </c>
      <c r="V702" t="str">
        <f>+VLOOKUP(F702,MaestraLP3[[#All],[CÓDIGO]:[UMV]],8,0)</f>
        <v>ARROZ G1 NACIONAL TUCAPEL 2 kg</v>
      </c>
    </row>
    <row r="703" spans="1:22" x14ac:dyDescent="0.35">
      <c r="A703" t="s">
        <v>3181</v>
      </c>
      <c r="B703">
        <v>2000</v>
      </c>
      <c r="D703" s="59" t="s">
        <v>3162</v>
      </c>
      <c r="F703" s="39">
        <v>104537640</v>
      </c>
      <c r="H703" s="60">
        <v>15210</v>
      </c>
      <c r="I703" t="s">
        <v>3182</v>
      </c>
      <c r="J703">
        <v>10</v>
      </c>
      <c r="K703" s="50" t="s">
        <v>50</v>
      </c>
      <c r="L703" t="s">
        <v>4724</v>
      </c>
      <c r="M703" t="s">
        <v>4725</v>
      </c>
      <c r="N703" s="39" t="s">
        <v>276</v>
      </c>
      <c r="O703" t="str">
        <f>+VLOOKUP(F703,'BD LP'!B:C,2,0)</f>
        <v>104537640-C10</v>
      </c>
      <c r="Q703" t="str">
        <f>+VLOOKUP(F703,'BD LP'!B:K,10,0)</f>
        <v>UN</v>
      </c>
      <c r="R703" t="b">
        <f t="shared" si="22"/>
        <v>1</v>
      </c>
      <c r="S703">
        <f>+VLOOKUP(F703,'[1]BD MES'!$D$2:$K$1048576,8,0)</f>
        <v>10</v>
      </c>
      <c r="T703" t="b">
        <f t="shared" si="21"/>
        <v>1</v>
      </c>
      <c r="V703" t="str">
        <f>+VLOOKUP(F703,MaestraLP3[[#All],[CÓDIGO]:[UMV]],8,0)</f>
        <v>ARROZ G2 BLUE BONNET TUCAPEL 1 KG</v>
      </c>
    </row>
    <row r="704" spans="1:22" x14ac:dyDescent="0.35">
      <c r="A704" t="s">
        <v>3181</v>
      </c>
      <c r="B704">
        <v>2000</v>
      </c>
      <c r="D704" s="59" t="s">
        <v>3162</v>
      </c>
      <c r="F704" s="39">
        <v>104535120</v>
      </c>
      <c r="H704" s="60">
        <v>13361</v>
      </c>
      <c r="I704" t="s">
        <v>3182</v>
      </c>
      <c r="J704">
        <v>10</v>
      </c>
      <c r="K704" s="50" t="s">
        <v>50</v>
      </c>
      <c r="L704" t="s">
        <v>4724</v>
      </c>
      <c r="M704" t="s">
        <v>4725</v>
      </c>
      <c r="N704" s="39" t="s">
        <v>276</v>
      </c>
      <c r="O704" t="str">
        <f>+VLOOKUP(F704,'BD LP'!B:C,2,0)</f>
        <v>104535120-D10</v>
      </c>
      <c r="Q704" t="str">
        <f>+VLOOKUP(F704,'BD LP'!B:K,10,0)</f>
        <v>UN</v>
      </c>
      <c r="R704" t="b">
        <f t="shared" si="22"/>
        <v>1</v>
      </c>
      <c r="S704">
        <f>+VLOOKUP(F704,'[1]BD MES'!$D$2:$K$1048576,8,0)</f>
        <v>10</v>
      </c>
      <c r="T704" t="b">
        <f t="shared" si="21"/>
        <v>1</v>
      </c>
      <c r="V704" t="str">
        <f>+VLOOKUP(F704,MaestraLP3[[#All],[CÓDIGO]:[UMV]],8,0)</f>
        <v>ARROZ G2 LOS GRANOS 1 kg</v>
      </c>
    </row>
    <row r="705" spans="1:22" x14ac:dyDescent="0.35">
      <c r="A705" t="s">
        <v>3181</v>
      </c>
      <c r="B705">
        <v>2000</v>
      </c>
      <c r="D705" s="59" t="s">
        <v>3162</v>
      </c>
      <c r="F705" s="39">
        <v>104527320</v>
      </c>
      <c r="H705" s="60">
        <v>13361</v>
      </c>
      <c r="I705" t="s">
        <v>3182</v>
      </c>
      <c r="J705">
        <v>10</v>
      </c>
      <c r="K705" s="50" t="s">
        <v>50</v>
      </c>
      <c r="L705" t="s">
        <v>4724</v>
      </c>
      <c r="M705" t="s">
        <v>4725</v>
      </c>
      <c r="N705" s="39" t="s">
        <v>276</v>
      </c>
      <c r="O705" t="str">
        <f>+VLOOKUP(F705,'BD LP'!B:C,2,0)</f>
        <v>104527320-D10</v>
      </c>
      <c r="Q705" t="str">
        <f>+VLOOKUP(F705,'BD LP'!B:K,10,0)</f>
        <v>UN</v>
      </c>
      <c r="R705" t="b">
        <f t="shared" si="22"/>
        <v>1</v>
      </c>
      <c r="S705">
        <f>+VLOOKUP(F705,'[1]BD MES'!$D$2:$K$1048576,8,0)</f>
        <v>10</v>
      </c>
      <c r="T705" t="b">
        <f t="shared" ref="T705:T768" si="23">+S705=J705</f>
        <v>1</v>
      </c>
      <c r="V705" t="str">
        <f>+VLOOKUP(F705,MaestraLP3[[#All],[CÓDIGO]:[UMV]],8,0)</f>
        <v>ARROZ G2 MIRAFLORES IMPORTADO 1 kg</v>
      </c>
    </row>
    <row r="706" spans="1:22" x14ac:dyDescent="0.35">
      <c r="A706" t="s">
        <v>3181</v>
      </c>
      <c r="B706">
        <v>2000</v>
      </c>
      <c r="D706" s="59" t="s">
        <v>3162</v>
      </c>
      <c r="F706" s="39">
        <v>104513000</v>
      </c>
      <c r="H706" s="60">
        <v>19688</v>
      </c>
      <c r="I706" t="s">
        <v>3182</v>
      </c>
      <c r="J706">
        <v>10</v>
      </c>
      <c r="K706" s="50" t="s">
        <v>50</v>
      </c>
      <c r="L706" t="s">
        <v>4724</v>
      </c>
      <c r="M706" t="s">
        <v>4725</v>
      </c>
      <c r="N706" s="39" t="s">
        <v>276</v>
      </c>
      <c r="O706" t="str">
        <f>+VLOOKUP(F706,'BD LP'!B:C,2,0)</f>
        <v>104513000-D10</v>
      </c>
      <c r="Q706" t="str">
        <f>+VLOOKUP(F706,'BD LP'!B:K,10,0)</f>
        <v>UN</v>
      </c>
      <c r="R706" t="b">
        <f t="shared" si="22"/>
        <v>1</v>
      </c>
      <c r="S706">
        <f>+VLOOKUP(F706,'[1]BD MES'!$D$2:$K$1048576,8,0)</f>
        <v>10</v>
      </c>
      <c r="T706" t="b">
        <f t="shared" si="23"/>
        <v>1</v>
      </c>
      <c r="V706" t="str">
        <f>+VLOOKUP(F706,MaestraLP3[[#All],[CÓDIGO]:[UMV]],8,0)</f>
        <v>ARROZ G2 MIRAFLORES NACIONAL 1 kg</v>
      </c>
    </row>
    <row r="707" spans="1:22" x14ac:dyDescent="0.35">
      <c r="A707" t="s">
        <v>3181</v>
      </c>
      <c r="B707">
        <v>2000</v>
      </c>
      <c r="D707" s="59" t="s">
        <v>3162</v>
      </c>
      <c r="F707" s="39">
        <v>104520620</v>
      </c>
      <c r="H707" s="60">
        <v>20924</v>
      </c>
      <c r="I707" t="s">
        <v>3182</v>
      </c>
      <c r="J707">
        <v>5</v>
      </c>
      <c r="K707" s="50" t="s">
        <v>50</v>
      </c>
      <c r="L707" t="s">
        <v>4724</v>
      </c>
      <c r="M707" t="s">
        <v>4725</v>
      </c>
      <c r="N707" s="39" t="s">
        <v>276</v>
      </c>
      <c r="O707" t="str">
        <f>+VLOOKUP(F707,'BD LP'!B:C,2,0)</f>
        <v>104520620-D05</v>
      </c>
      <c r="Q707" t="str">
        <f>+VLOOKUP(F707,'BD LP'!B:K,10,0)</f>
        <v>UN</v>
      </c>
      <c r="R707" t="b">
        <f t="shared" ref="R707:R770" si="24">+Q707=K707</f>
        <v>1</v>
      </c>
      <c r="S707">
        <f>+VLOOKUP(F707,'[1]BD MES'!$D$2:$K$1048576,8,0)</f>
        <v>5</v>
      </c>
      <c r="T707" t="b">
        <f t="shared" si="23"/>
        <v>1</v>
      </c>
      <c r="V707" t="str">
        <f>+VLOOKUP(F707,MaestraLP3[[#All],[CÓDIGO]:[UMV]],8,0)</f>
        <v>ARROZ G2 TUCAPEL NACIONAL 2 kg</v>
      </c>
    </row>
    <row r="708" spans="1:22" x14ac:dyDescent="0.35">
      <c r="A708" t="s">
        <v>3181</v>
      </c>
      <c r="B708">
        <v>2000</v>
      </c>
      <c r="D708" s="59" t="s">
        <v>3162</v>
      </c>
      <c r="F708" s="39">
        <v>104544250</v>
      </c>
      <c r="H708" s="60">
        <v>18067</v>
      </c>
      <c r="I708" t="s">
        <v>3182</v>
      </c>
      <c r="J708">
        <v>10</v>
      </c>
      <c r="K708" s="50" t="s">
        <v>50</v>
      </c>
      <c r="L708" t="s">
        <v>4724</v>
      </c>
      <c r="M708" t="s">
        <v>4725</v>
      </c>
      <c r="N708" s="39" t="s">
        <v>276</v>
      </c>
      <c r="O708" t="str">
        <f>+VLOOKUP(F708,'BD LP'!B:C,2,0)</f>
        <v>104544250-D10</v>
      </c>
      <c r="Q708" t="str">
        <f>+VLOOKUP(F708,'BD LP'!B:K,10,0)</f>
        <v>UN</v>
      </c>
      <c r="R708" t="b">
        <f t="shared" si="24"/>
        <v>1</v>
      </c>
      <c r="S708">
        <f>+VLOOKUP(F708,'[1]BD MES'!$D$2:$K$1048576,8,0)</f>
        <v>10</v>
      </c>
      <c r="T708" t="b">
        <f t="shared" si="23"/>
        <v>1</v>
      </c>
      <c r="V708" t="str">
        <f>+VLOOKUP(F708,MaestraLP3[[#All],[CÓDIGO]:[UMV]],8,0)</f>
        <v>ARROZ PREGRANEADO G1 1 KG</v>
      </c>
    </row>
    <row r="709" spans="1:22" x14ac:dyDescent="0.35">
      <c r="A709" t="s">
        <v>3181</v>
      </c>
      <c r="B709">
        <v>2000</v>
      </c>
      <c r="D709" s="59" t="s">
        <v>3162</v>
      </c>
      <c r="F709" s="39">
        <v>104526560</v>
      </c>
      <c r="H709" s="60">
        <v>20924</v>
      </c>
      <c r="I709" t="s">
        <v>3182</v>
      </c>
      <c r="J709">
        <v>10</v>
      </c>
      <c r="K709" s="50" t="s">
        <v>50</v>
      </c>
      <c r="L709" t="s">
        <v>4724</v>
      </c>
      <c r="M709" t="s">
        <v>4725</v>
      </c>
      <c r="N709" s="39" t="s">
        <v>276</v>
      </c>
      <c r="O709" t="str">
        <f>+VLOOKUP(F709,'BD LP'!B:C,2,0)</f>
        <v>104526560-D10</v>
      </c>
      <c r="Q709" t="str">
        <f>+VLOOKUP(F709,'BD LP'!B:K,10,0)</f>
        <v>UN</v>
      </c>
      <c r="R709" t="b">
        <f t="shared" si="24"/>
        <v>1</v>
      </c>
      <c r="S709">
        <f>+VLOOKUP(F709,'[1]BD MES'!$D$2:$K$1048576,8,0)</f>
        <v>10</v>
      </c>
      <c r="T709" t="b">
        <f t="shared" si="23"/>
        <v>1</v>
      </c>
      <c r="V709" t="str">
        <f>+VLOOKUP(F709,MaestraLP3[[#All],[CÓDIGO]:[UMV]],8,0)</f>
        <v>ARROZ PREGRANEADO TUCAPEL 1 kg</v>
      </c>
    </row>
    <row r="710" spans="1:22" x14ac:dyDescent="0.35">
      <c r="A710" t="s">
        <v>3181</v>
      </c>
      <c r="B710">
        <v>2000</v>
      </c>
      <c r="D710" s="59" t="s">
        <v>3162</v>
      </c>
      <c r="F710" s="39">
        <v>150001092</v>
      </c>
      <c r="H710" s="60">
        <v>36000</v>
      </c>
      <c r="I710" t="s">
        <v>3182</v>
      </c>
      <c r="J710">
        <v>10</v>
      </c>
      <c r="K710" s="50" t="s">
        <v>50</v>
      </c>
      <c r="L710" t="s">
        <v>4724</v>
      </c>
      <c r="M710" t="s">
        <v>4725</v>
      </c>
      <c r="N710" s="39" t="s">
        <v>276</v>
      </c>
      <c r="O710" t="str">
        <f>+VLOOKUP(F710,'BD LP'!B:C,2,0)</f>
        <v>150001092-C10</v>
      </c>
      <c r="Q710" t="str">
        <f>+VLOOKUP(F710,'BD LP'!B:K,10,0)</f>
        <v>UN</v>
      </c>
      <c r="R710" t="b">
        <f t="shared" si="24"/>
        <v>1</v>
      </c>
      <c r="S710">
        <f>+VLOOKUP(F710,'[1]BD MES'!$D$2:$K$1048576,8,0)</f>
        <v>10</v>
      </c>
      <c r="T710" t="b">
        <f t="shared" si="23"/>
        <v>1</v>
      </c>
      <c r="V710" t="str">
        <f>+VLOOKUP(F710,MaestraLP3[[#All],[CÓDIGO]:[UMV]],8,0)</f>
        <v>ARROZ RISOTTO ITALIANO TUCAPEL 1 kg</v>
      </c>
    </row>
    <row r="711" spans="1:22" x14ac:dyDescent="0.35">
      <c r="A711" t="s">
        <v>3181</v>
      </c>
      <c r="B711">
        <v>2000</v>
      </c>
      <c r="D711" s="59" t="s">
        <v>3162</v>
      </c>
      <c r="F711" s="39">
        <v>104529990</v>
      </c>
      <c r="H711" s="60">
        <v>21500</v>
      </c>
      <c r="I711" t="s">
        <v>3182</v>
      </c>
      <c r="J711">
        <v>5</v>
      </c>
      <c r="K711" s="50" t="s">
        <v>50</v>
      </c>
      <c r="L711" t="s">
        <v>4724</v>
      </c>
      <c r="M711" t="s">
        <v>4725</v>
      </c>
      <c r="N711" s="39" t="s">
        <v>276</v>
      </c>
      <c r="O711" t="str">
        <f>+VLOOKUP(F711,'BD LP'!B:C,2,0)</f>
        <v>104529990-D05</v>
      </c>
      <c r="Q711" t="str">
        <f>+VLOOKUP(F711,'BD LP'!B:K,10,0)</f>
        <v>UN</v>
      </c>
      <c r="R711" t="b">
        <f t="shared" si="24"/>
        <v>1</v>
      </c>
      <c r="S711">
        <f>+VLOOKUP(F711,'[1]BD MES'!$D$2:$K$1048576,8,0)</f>
        <v>5</v>
      </c>
      <c r="T711" t="b">
        <f t="shared" si="23"/>
        <v>1</v>
      </c>
      <c r="V711" t="str">
        <f>+VLOOKUP(F711,MaestraLP3[[#All],[CÓDIGO]:[UMV]],8,0)</f>
        <v>ARROZ SUSHI TUCAPEL 2 kg</v>
      </c>
    </row>
    <row r="712" spans="1:22" x14ac:dyDescent="0.35">
      <c r="A712" t="s">
        <v>3181</v>
      </c>
      <c r="B712">
        <v>2000</v>
      </c>
      <c r="D712" s="59" t="s">
        <v>3162</v>
      </c>
      <c r="F712" s="39">
        <v>104546960</v>
      </c>
      <c r="H712" s="60">
        <v>10840</v>
      </c>
      <c r="I712" t="s">
        <v>3182</v>
      </c>
      <c r="J712">
        <v>10</v>
      </c>
      <c r="K712" s="50" t="s">
        <v>50</v>
      </c>
      <c r="L712" t="s">
        <v>4724</v>
      </c>
      <c r="M712" t="s">
        <v>4725</v>
      </c>
      <c r="N712" s="39" t="s">
        <v>276</v>
      </c>
      <c r="O712" t="str">
        <f>+VLOOKUP(F712,'BD LP'!B:C,2,0)</f>
        <v>104546960-C10</v>
      </c>
      <c r="Q712" t="str">
        <f>+VLOOKUP(F712,'BD LP'!B:K,10,0)</f>
        <v>UN</v>
      </c>
      <c r="R712" t="b">
        <f t="shared" si="24"/>
        <v>1</v>
      </c>
      <c r="S712">
        <f>+VLOOKUP(F712,'[1]BD MES'!$D$2:$K$1048576,8,0)</f>
        <v>10</v>
      </c>
      <c r="T712" t="b">
        <f t="shared" si="23"/>
        <v>1</v>
      </c>
      <c r="V712" t="str">
        <f>+VLOOKUP(F712,MaestraLP3[[#All],[CÓDIGO]:[UMV]],8,0)</f>
        <v>AZUCAR G2 CAMSA 1 KG</v>
      </c>
    </row>
    <row r="713" spans="1:22" x14ac:dyDescent="0.35">
      <c r="A713" t="s">
        <v>3181</v>
      </c>
      <c r="B713">
        <v>2000</v>
      </c>
      <c r="D713" s="59" t="s">
        <v>3162</v>
      </c>
      <c r="F713" s="39">
        <v>104534660</v>
      </c>
      <c r="H713" s="60">
        <v>21681</v>
      </c>
      <c r="I713" t="s">
        <v>3182</v>
      </c>
      <c r="J713">
        <v>20</v>
      </c>
      <c r="K713" s="50" t="s">
        <v>50</v>
      </c>
      <c r="L713" t="s">
        <v>4724</v>
      </c>
      <c r="M713" t="s">
        <v>4725</v>
      </c>
      <c r="N713" s="39" t="s">
        <v>276</v>
      </c>
      <c r="O713" t="str">
        <f>+VLOOKUP(F713,'BD LP'!B:C,2,0)</f>
        <v>104534660-D20</v>
      </c>
      <c r="Q713" t="str">
        <f>+VLOOKUP(F713,'BD LP'!B:K,10,0)</f>
        <v>UN</v>
      </c>
      <c r="R713" t="b">
        <f t="shared" si="24"/>
        <v>1</v>
      </c>
      <c r="S713">
        <f>+VLOOKUP(F713,'[1]BD MES'!$D$2:$K$1048576,8,0)</f>
        <v>20</v>
      </c>
      <c r="T713" t="b">
        <f t="shared" si="23"/>
        <v>1</v>
      </c>
      <c r="V713" t="str">
        <f>+VLOOKUP(F713,MaestraLP3[[#All],[CÓDIGO]:[UMV]],8,0)</f>
        <v>AZUCAR G2 DAMA BLANCA 1 kg</v>
      </c>
    </row>
    <row r="714" spans="1:22" x14ac:dyDescent="0.35">
      <c r="A714" t="s">
        <v>3181</v>
      </c>
      <c r="B714">
        <v>2000</v>
      </c>
      <c r="D714" s="59" t="s">
        <v>3162</v>
      </c>
      <c r="F714" s="39">
        <v>150000893</v>
      </c>
      <c r="H714" s="60">
        <v>24370</v>
      </c>
      <c r="I714" t="s">
        <v>3182</v>
      </c>
      <c r="J714">
        <v>20</v>
      </c>
      <c r="K714" s="50" t="s">
        <v>50</v>
      </c>
      <c r="L714" t="s">
        <v>4724</v>
      </c>
      <c r="M714" t="s">
        <v>4725</v>
      </c>
      <c r="N714" s="39" t="s">
        <v>276</v>
      </c>
      <c r="O714" t="str">
        <f>+VLOOKUP(F714,'BD LP'!B:C,2,0)</f>
        <v>150000893-C20</v>
      </c>
      <c r="Q714" t="str">
        <f>+VLOOKUP(F714,'BD LP'!B:K,10,0)</f>
        <v>UN</v>
      </c>
      <c r="R714" t="b">
        <f t="shared" si="24"/>
        <v>1</v>
      </c>
      <c r="S714">
        <f>+VLOOKUP(F714,'[1]BD MES'!$D$2:$K$1048576,8,0)</f>
        <v>20</v>
      </c>
      <c r="T714" t="b">
        <f t="shared" si="23"/>
        <v>1</v>
      </c>
      <c r="V714" t="str">
        <f>+VLOOKUP(F714,MaestraLP3[[#All],[CÓDIGO]:[UMV]],8,0)</f>
        <v>AZUCAR G2 IANSA 1 kg</v>
      </c>
    </row>
    <row r="715" spans="1:22" x14ac:dyDescent="0.35">
      <c r="A715" t="s">
        <v>3181</v>
      </c>
      <c r="B715">
        <v>2000</v>
      </c>
      <c r="D715" s="59" t="s">
        <v>3162</v>
      </c>
      <c r="F715" s="39">
        <v>104520990</v>
      </c>
      <c r="H715" s="60">
        <v>35000</v>
      </c>
      <c r="I715" t="s">
        <v>3182</v>
      </c>
      <c r="J715">
        <v>25</v>
      </c>
      <c r="K715" s="50" t="s">
        <v>77</v>
      </c>
      <c r="L715" t="s">
        <v>4724</v>
      </c>
      <c r="M715" t="s">
        <v>4725</v>
      </c>
      <c r="N715" s="39" t="s">
        <v>276</v>
      </c>
      <c r="O715" t="str">
        <f>+VLOOKUP(F715,'BD LP'!B:C,2,0)</f>
        <v>104520990-AJ</v>
      </c>
      <c r="Q715" t="str">
        <f>+VLOOKUP(F715,'BD LP'!B:K,10,0)</f>
        <v>KG</v>
      </c>
      <c r="R715" t="b">
        <f t="shared" si="24"/>
        <v>1</v>
      </c>
      <c r="S715">
        <f>+VLOOKUP(F715,'[1]BD MES'!$D$2:$K$1048576,8,0)</f>
        <v>25</v>
      </c>
      <c r="T715" t="b">
        <f t="shared" si="23"/>
        <v>1</v>
      </c>
      <c r="V715" t="str">
        <f>+VLOOKUP(F715,MaestraLP3[[#All],[CÓDIGO]:[UMV]],8,0)</f>
        <v>AZUCAR G2 IANSA 25 kg</v>
      </c>
    </row>
    <row r="716" spans="1:22" x14ac:dyDescent="0.35">
      <c r="A716" t="s">
        <v>3181</v>
      </c>
      <c r="B716">
        <v>2000</v>
      </c>
      <c r="D716" s="59" t="s">
        <v>3162</v>
      </c>
      <c r="F716" s="39">
        <v>104521980</v>
      </c>
      <c r="H716" s="60">
        <v>5958</v>
      </c>
      <c r="I716" t="s">
        <v>3182</v>
      </c>
      <c r="J716">
        <v>5</v>
      </c>
      <c r="K716" s="50" t="s">
        <v>77</v>
      </c>
      <c r="L716" t="s">
        <v>4724</v>
      </c>
      <c r="M716" t="s">
        <v>4725</v>
      </c>
      <c r="N716" s="39" t="s">
        <v>276</v>
      </c>
      <c r="O716" t="str">
        <f>+VLOOKUP(F716,'BD LP'!B:C,2,0)</f>
        <v>104521980-AJ</v>
      </c>
      <c r="Q716" t="str">
        <f>+VLOOKUP(F716,'BD LP'!B:K,10,0)</f>
        <v>KG</v>
      </c>
      <c r="R716" t="b">
        <f t="shared" si="24"/>
        <v>1</v>
      </c>
      <c r="S716">
        <f>+VLOOKUP(F716,'[1]BD MES'!$D$2:$K$1048576,8,0)</f>
        <v>5</v>
      </c>
      <c r="T716" t="b">
        <f t="shared" si="23"/>
        <v>1</v>
      </c>
      <c r="V716" t="str">
        <f>+VLOOKUP(F716,MaestraLP3[[#All],[CÓDIGO]:[UMV]],8,0)</f>
        <v>AZUCAR G2 IANSA 5 kg</v>
      </c>
    </row>
    <row r="717" spans="1:22" x14ac:dyDescent="0.35">
      <c r="A717" t="s">
        <v>3181</v>
      </c>
      <c r="B717">
        <v>2000</v>
      </c>
      <c r="D717" s="59" t="s">
        <v>3162</v>
      </c>
      <c r="F717" s="39">
        <v>104534100</v>
      </c>
      <c r="H717" s="60">
        <v>21025</v>
      </c>
      <c r="I717" t="s">
        <v>3182</v>
      </c>
      <c r="J717">
        <v>18</v>
      </c>
      <c r="K717" s="50" t="s">
        <v>50</v>
      </c>
      <c r="L717" t="s">
        <v>4724</v>
      </c>
      <c r="M717" t="s">
        <v>4725</v>
      </c>
      <c r="N717" s="39" t="s">
        <v>276</v>
      </c>
      <c r="O717" t="str">
        <f>+VLOOKUP(F717,'BD LP'!B:C,2,0)</f>
        <v>104534100-C18</v>
      </c>
      <c r="Q717" t="str">
        <f>+VLOOKUP(F717,'BD LP'!B:K,10,0)</f>
        <v>UN</v>
      </c>
      <c r="R717" t="b">
        <f t="shared" si="24"/>
        <v>1</v>
      </c>
      <c r="S717">
        <f>+VLOOKUP(F717,'[1]BD MES'!$D$2:$K$1048576,8,0)</f>
        <v>18</v>
      </c>
      <c r="T717" t="b">
        <f t="shared" si="23"/>
        <v>1</v>
      </c>
      <c r="V717" t="str">
        <f>+VLOOKUP(F717,MaestraLP3[[#All],[CÓDIGO]:[UMV]],8,0)</f>
        <v>AZUCAR RUBIA IANSA 500 g</v>
      </c>
    </row>
    <row r="718" spans="1:22" x14ac:dyDescent="0.35">
      <c r="A718" t="s">
        <v>3181</v>
      </c>
      <c r="B718">
        <v>2000</v>
      </c>
      <c r="D718" s="59" t="s">
        <v>3162</v>
      </c>
      <c r="F718" s="39">
        <v>104528710</v>
      </c>
      <c r="H718" s="60">
        <v>49990</v>
      </c>
      <c r="I718" t="s">
        <v>3182</v>
      </c>
      <c r="J718">
        <v>16</v>
      </c>
      <c r="K718" s="50" t="s">
        <v>50</v>
      </c>
      <c r="L718" t="s">
        <v>4724</v>
      </c>
      <c r="M718" t="s">
        <v>4725</v>
      </c>
      <c r="N718" s="39" t="s">
        <v>276</v>
      </c>
      <c r="O718" t="str">
        <f>+VLOOKUP(F718,'BD LP'!B:C,2,0)</f>
        <v>104528710-C16</v>
      </c>
      <c r="Q718" t="str">
        <f>+VLOOKUP(F718,'BD LP'!B:K,10,0)</f>
        <v>UN</v>
      </c>
      <c r="R718" t="b">
        <f t="shared" si="24"/>
        <v>1</v>
      </c>
      <c r="S718">
        <f>+VLOOKUP(F718,'[1]BD MES'!$D$2:$K$1048576,8,0)</f>
        <v>16</v>
      </c>
      <c r="T718" t="b">
        <f t="shared" si="23"/>
        <v>1</v>
      </c>
      <c r="V718" t="str">
        <f>+VLOOKUP(F718,MaestraLP3[[#All],[CÓDIGO]:[UMV]],8,0)</f>
        <v>STEVIA LIQUIDA CERO K IANSA 250 ml</v>
      </c>
    </row>
    <row r="719" spans="1:22" x14ac:dyDescent="0.35">
      <c r="A719" t="s">
        <v>3181</v>
      </c>
      <c r="B719">
        <v>2000</v>
      </c>
      <c r="D719" s="59" t="s">
        <v>3162</v>
      </c>
      <c r="F719" s="39">
        <v>104528700</v>
      </c>
      <c r="H719" s="60">
        <v>41990</v>
      </c>
      <c r="I719" t="s">
        <v>3182</v>
      </c>
      <c r="J719">
        <v>16</v>
      </c>
      <c r="K719" s="50" t="s">
        <v>50</v>
      </c>
      <c r="L719" t="s">
        <v>4724</v>
      </c>
      <c r="M719" t="s">
        <v>4725</v>
      </c>
      <c r="N719" s="39" t="s">
        <v>276</v>
      </c>
      <c r="O719" t="str">
        <f>+VLOOKUP(F719,'BD LP'!B:C,2,0)</f>
        <v>104528700-C16</v>
      </c>
      <c r="Q719" t="str">
        <f>+VLOOKUP(F719,'BD LP'!B:K,10,0)</f>
        <v>UN</v>
      </c>
      <c r="R719" t="b">
        <f t="shared" si="24"/>
        <v>1</v>
      </c>
      <c r="S719">
        <f>+VLOOKUP(F719,'[1]BD MES'!$D$2:$K$1048576,8,0)</f>
        <v>16</v>
      </c>
      <c r="T719" t="b">
        <f t="shared" si="23"/>
        <v>1</v>
      </c>
      <c r="V719" t="str">
        <f>+VLOOKUP(F719,MaestraLP3[[#All],[CÓDIGO]:[UMV]],8,0)</f>
        <v>SUCRALOSA LIQUIDA IANSA CERO K 250 ml</v>
      </c>
    </row>
    <row r="720" spans="1:22" x14ac:dyDescent="0.35">
      <c r="A720" t="s">
        <v>3181</v>
      </c>
      <c r="B720">
        <v>2000</v>
      </c>
      <c r="D720" s="59" t="s">
        <v>3162</v>
      </c>
      <c r="F720" s="39">
        <v>104527560</v>
      </c>
      <c r="H720" s="60">
        <v>12300</v>
      </c>
      <c r="I720" t="s">
        <v>3182</v>
      </c>
      <c r="J720">
        <v>16</v>
      </c>
      <c r="K720" s="50" t="s">
        <v>50</v>
      </c>
      <c r="L720" t="s">
        <v>4724</v>
      </c>
      <c r="M720" t="s">
        <v>4725</v>
      </c>
      <c r="N720" s="39" t="s">
        <v>276</v>
      </c>
      <c r="O720" t="str">
        <f>+VLOOKUP(F720,'BD LP'!B:C,2,0)</f>
        <v>104527560-C16</v>
      </c>
      <c r="Q720" t="str">
        <f>+VLOOKUP(F720,'BD LP'!B:K,10,0)</f>
        <v>UN</v>
      </c>
      <c r="R720" t="b">
        <f t="shared" si="24"/>
        <v>1</v>
      </c>
      <c r="S720">
        <f>+VLOOKUP(F720,'[1]BD MES'!$D$2:$K$1048576,8,0)</f>
        <v>16</v>
      </c>
      <c r="T720" t="b">
        <f t="shared" si="23"/>
        <v>1</v>
      </c>
      <c r="V720" t="str">
        <f>+VLOOKUP(F720,MaestraLP3[[#All],[CÓDIGO]:[UMV]],8,0)</f>
        <v>AVENA INSTANTANEA PURA AVENA 500 g</v>
      </c>
    </row>
    <row r="721" spans="1:22" x14ac:dyDescent="0.35">
      <c r="A721" t="s">
        <v>3181</v>
      </c>
      <c r="B721">
        <v>2000</v>
      </c>
      <c r="D721" s="59" t="s">
        <v>3162</v>
      </c>
      <c r="F721" s="39">
        <v>104527550</v>
      </c>
      <c r="H721" s="60">
        <v>13200</v>
      </c>
      <c r="I721" t="s">
        <v>3182</v>
      </c>
      <c r="J721">
        <v>10</v>
      </c>
      <c r="K721" s="50" t="s">
        <v>50</v>
      </c>
      <c r="L721" t="s">
        <v>4724</v>
      </c>
      <c r="M721" t="s">
        <v>4725</v>
      </c>
      <c r="N721" s="39" t="s">
        <v>276</v>
      </c>
      <c r="O721" t="str">
        <f>+VLOOKUP(F721,'BD LP'!B:C,2,0)</f>
        <v>104527550-C10</v>
      </c>
      <c r="Q721" t="str">
        <f>+VLOOKUP(F721,'BD LP'!B:K,10,0)</f>
        <v>UN</v>
      </c>
      <c r="R721" t="b">
        <f t="shared" si="24"/>
        <v>1</v>
      </c>
      <c r="S721">
        <f>+VLOOKUP(F721,'[1]BD MES'!$D$2:$K$1048576,8,0)</f>
        <v>10</v>
      </c>
      <c r="T721" t="b">
        <f t="shared" si="23"/>
        <v>1</v>
      </c>
      <c r="V721" t="str">
        <f>+VLOOKUP(F721,MaestraLP3[[#All],[CÓDIGO]:[UMV]],8,0)</f>
        <v>AVENA INSTANTANEA PURA AVENA 900 g</v>
      </c>
    </row>
    <row r="722" spans="1:22" x14ac:dyDescent="0.35">
      <c r="A722" t="s">
        <v>3181</v>
      </c>
      <c r="B722">
        <v>2000</v>
      </c>
      <c r="D722" s="59" t="s">
        <v>3162</v>
      </c>
      <c r="F722" s="39">
        <v>150000048</v>
      </c>
      <c r="H722" s="60">
        <v>2600</v>
      </c>
      <c r="I722" t="s">
        <v>3182</v>
      </c>
      <c r="J722">
        <v>1</v>
      </c>
      <c r="K722" s="50" t="s">
        <v>1022</v>
      </c>
      <c r="L722" t="s">
        <v>4724</v>
      </c>
      <c r="M722" t="s">
        <v>4725</v>
      </c>
      <c r="N722" s="39" t="s">
        <v>276</v>
      </c>
      <c r="O722" t="str">
        <f>+VLOOKUP(F722,'BD LP'!B:C,2,0)</f>
        <v>150000048-D20</v>
      </c>
      <c r="Q722" t="str">
        <f>+VLOOKUP(F722,'BD LP'!B:K,10,0)</f>
        <v>D20</v>
      </c>
      <c r="R722" t="b">
        <f t="shared" si="24"/>
        <v>1</v>
      </c>
      <c r="S722">
        <f>+VLOOKUP(F722,'[1]BD MES'!$D$2:$K$1048576,8,0)</f>
        <v>1</v>
      </c>
      <c r="T722" t="b">
        <f t="shared" si="23"/>
        <v>1</v>
      </c>
      <c r="V722" t="str">
        <f>+VLOOKUP(F722,MaestraLP3[[#All],[CÓDIGO]:[UMV]],8,0)</f>
        <v>BARRA CHOCOCEREAL COSTA 18 g</v>
      </c>
    </row>
    <row r="723" spans="1:22" x14ac:dyDescent="0.35">
      <c r="A723" t="s">
        <v>3181</v>
      </c>
      <c r="B723">
        <v>2000</v>
      </c>
      <c r="D723" s="59" t="s">
        <v>3162</v>
      </c>
      <c r="F723" s="39">
        <v>150001549</v>
      </c>
      <c r="H723" s="60">
        <v>2600</v>
      </c>
      <c r="I723" t="s">
        <v>3182</v>
      </c>
      <c r="J723">
        <v>20</v>
      </c>
      <c r="K723" s="50" t="s">
        <v>50</v>
      </c>
      <c r="L723" t="s">
        <v>4724</v>
      </c>
      <c r="M723" t="s">
        <v>4725</v>
      </c>
      <c r="N723" s="39" t="s">
        <v>276</v>
      </c>
      <c r="O723" t="str">
        <f>+VLOOKUP(F723,'BD LP'!B:C,2,0)</f>
        <v>150001549-D20</v>
      </c>
      <c r="Q723" t="str">
        <f>+VLOOKUP(F723,'BD LP'!B:K,10,0)</f>
        <v>UN</v>
      </c>
      <c r="R723" t="b">
        <f t="shared" si="24"/>
        <v>1</v>
      </c>
      <c r="S723">
        <f>+VLOOKUP(F723,'[1]BD MES'!$D$2:$K$1048576,8,0)</f>
        <v>20</v>
      </c>
      <c r="T723" t="b">
        <f t="shared" si="23"/>
        <v>1</v>
      </c>
      <c r="V723" t="str">
        <f>+VLOOKUP(F723,MaestraLP3[[#All],[CÓDIGO]:[UMV]],8,0)</f>
        <v>BARRA FRUTAS Y YOGURT COSTA 21 g</v>
      </c>
    </row>
    <row r="724" spans="1:22" x14ac:dyDescent="0.35">
      <c r="A724" t="s">
        <v>3181</v>
      </c>
      <c r="B724">
        <v>2000</v>
      </c>
      <c r="D724" s="59" t="s">
        <v>3162</v>
      </c>
      <c r="F724" s="39">
        <v>150001548</v>
      </c>
      <c r="H724" s="60">
        <v>2600</v>
      </c>
      <c r="I724" t="s">
        <v>3182</v>
      </c>
      <c r="J724">
        <v>20</v>
      </c>
      <c r="K724" s="50" t="s">
        <v>50</v>
      </c>
      <c r="L724" t="s">
        <v>4724</v>
      </c>
      <c r="M724" t="s">
        <v>4725</v>
      </c>
      <c r="N724" s="39" t="s">
        <v>276</v>
      </c>
      <c r="O724" t="str">
        <f>+VLOOKUP(F724,'BD LP'!B:C,2,0)</f>
        <v>150001548-D20</v>
      </c>
      <c r="Q724" t="str">
        <f>+VLOOKUP(F724,'BD LP'!B:K,10,0)</f>
        <v>UN</v>
      </c>
      <c r="R724" t="b">
        <f t="shared" si="24"/>
        <v>1</v>
      </c>
      <c r="S724">
        <f>+VLOOKUP(F724,'[1]BD MES'!$D$2:$K$1048576,8,0)</f>
        <v>20</v>
      </c>
      <c r="T724" t="b">
        <f t="shared" si="23"/>
        <v>1</v>
      </c>
      <c r="V724" t="str">
        <f>+VLOOKUP(F724,MaestraLP3[[#All],[CÓDIGO]:[UMV]],8,0)</f>
        <v>BARRA FRUTOS ROJOS Y YOGURT COSTA 21 g</v>
      </c>
    </row>
    <row r="725" spans="1:22" x14ac:dyDescent="0.35">
      <c r="A725" t="s">
        <v>3181</v>
      </c>
      <c r="B725">
        <v>2000</v>
      </c>
      <c r="D725" s="59" t="s">
        <v>3162</v>
      </c>
      <c r="F725" s="39">
        <v>150001787</v>
      </c>
      <c r="H725" s="60">
        <v>2513</v>
      </c>
      <c r="I725" t="s">
        <v>3182</v>
      </c>
      <c r="J725">
        <v>20</v>
      </c>
      <c r="K725" s="50" t="s">
        <v>50</v>
      </c>
      <c r="L725" t="s">
        <v>4724</v>
      </c>
      <c r="M725" t="s">
        <v>4725</v>
      </c>
      <c r="N725" s="39" t="s">
        <v>276</v>
      </c>
      <c r="O725" t="str">
        <f>+VLOOKUP(F725,'BD LP'!B:C,2,0)</f>
        <v>150001787-D20</v>
      </c>
      <c r="Q725" t="str">
        <f>+VLOOKUP(F725,'BD LP'!B:K,10,0)</f>
        <v>UN</v>
      </c>
      <c r="R725" t="b">
        <f t="shared" si="24"/>
        <v>1</v>
      </c>
      <c r="S725">
        <f>+VLOOKUP(F725,'[1]BD MES'!$D$2:$K$1048576,8,0)</f>
        <v>20</v>
      </c>
      <c r="T725" t="b">
        <f t="shared" si="23"/>
        <v>1</v>
      </c>
      <c r="V725" t="str">
        <f>+VLOOKUP(F725,MaestraLP3[[#All],[CÓDIGO]:[UMV]],8,0)</f>
        <v>BARRA GOLDEN CEREAL COSTA 18 g</v>
      </c>
    </row>
    <row r="726" spans="1:22" x14ac:dyDescent="0.35">
      <c r="A726" t="s">
        <v>3181</v>
      </c>
      <c r="B726">
        <v>2000</v>
      </c>
      <c r="D726" s="59" t="s">
        <v>3162</v>
      </c>
      <c r="F726" s="39">
        <v>104548960</v>
      </c>
      <c r="H726" s="60">
        <v>33000</v>
      </c>
      <c r="I726" t="s">
        <v>3182</v>
      </c>
      <c r="J726">
        <v>1</v>
      </c>
      <c r="K726" s="50" t="s">
        <v>50</v>
      </c>
      <c r="L726" t="s">
        <v>4724</v>
      </c>
      <c r="M726" t="s">
        <v>4725</v>
      </c>
      <c r="N726" s="39" t="s">
        <v>276</v>
      </c>
      <c r="O726" t="str">
        <f>+VLOOKUP(F726,'BD LP'!B:C,2,0)</f>
        <v>104548960-UN</v>
      </c>
      <c r="Q726" t="str">
        <f>+VLOOKUP(F726,'BD LP'!B:K,10,0)</f>
        <v>UN</v>
      </c>
      <c r="R726" t="b">
        <f t="shared" si="24"/>
        <v>1</v>
      </c>
      <c r="S726">
        <f>+VLOOKUP(F726,'[1]BD MES'!$D$2:$K$1048576,8,0)</f>
        <v>1</v>
      </c>
      <c r="T726" t="b">
        <f t="shared" si="23"/>
        <v>1</v>
      </c>
      <c r="V726" t="str">
        <f>+VLOOKUP(F726,MaestraLP3[[#All],[CÓDIGO]:[UMV]],8,0)</f>
        <v>CEREAL HOJUELA DE CHOCOLATE 8 KG</v>
      </c>
    </row>
    <row r="727" spans="1:22" x14ac:dyDescent="0.35">
      <c r="A727" t="s">
        <v>3181</v>
      </c>
      <c r="B727">
        <v>2000</v>
      </c>
      <c r="D727" s="59" t="s">
        <v>3162</v>
      </c>
      <c r="F727" s="39">
        <v>104000051</v>
      </c>
      <c r="H727" s="60">
        <v>33600</v>
      </c>
      <c r="I727" t="s">
        <v>3182</v>
      </c>
      <c r="J727">
        <v>2</v>
      </c>
      <c r="K727" s="50" t="s">
        <v>50</v>
      </c>
      <c r="L727" t="s">
        <v>4724</v>
      </c>
      <c r="M727" t="s">
        <v>4725</v>
      </c>
      <c r="N727" s="39" t="s">
        <v>276</v>
      </c>
      <c r="O727" t="str">
        <f>+VLOOKUP(F727,'BD LP'!B:C,2,0)</f>
        <v>104000051-C02</v>
      </c>
      <c r="Q727" t="str">
        <f>+VLOOKUP(F727,'BD LP'!B:K,10,0)</f>
        <v>UN</v>
      </c>
      <c r="R727" t="b">
        <f t="shared" si="24"/>
        <v>1</v>
      </c>
      <c r="S727">
        <f>+VLOOKUP(F727,'[1]BD MES'!$D$2:$K$1048576,8,0)</f>
        <v>2</v>
      </c>
      <c r="T727" t="b">
        <f t="shared" si="23"/>
        <v>1</v>
      </c>
      <c r="V727" t="str">
        <f>+VLOOKUP(F727,MaestraLP3[[#All],[CÓDIGO]:[UMV]],8,0)</f>
        <v>CEREAL MINIPILLOWS CHOCOLATE 2X4 kg</v>
      </c>
    </row>
    <row r="728" spans="1:22" x14ac:dyDescent="0.35">
      <c r="A728" t="s">
        <v>3181</v>
      </c>
      <c r="B728">
        <v>2000</v>
      </c>
      <c r="D728" s="59" t="s">
        <v>3162</v>
      </c>
      <c r="F728" s="39">
        <v>108000162</v>
      </c>
      <c r="H728" s="60">
        <v>55200</v>
      </c>
      <c r="I728" t="s">
        <v>3182</v>
      </c>
      <c r="J728">
        <v>24</v>
      </c>
      <c r="K728" s="50" t="s">
        <v>50</v>
      </c>
      <c r="L728" t="s">
        <v>4724</v>
      </c>
      <c r="M728" t="s">
        <v>4725</v>
      </c>
      <c r="N728" s="39" t="s">
        <v>276</v>
      </c>
      <c r="O728" t="str">
        <f>+VLOOKUP(F728,'BD LP'!B:C,2,0)</f>
        <v>108000162-C24</v>
      </c>
      <c r="Q728" t="str">
        <f>+VLOOKUP(F728,'BD LP'!B:K,10,0)</f>
        <v>UN</v>
      </c>
      <c r="R728" t="b">
        <f t="shared" si="24"/>
        <v>1</v>
      </c>
      <c r="S728">
        <f>+VLOOKUP(F728,'[1]BD MES'!$D$2:$K$1048576,8,0)</f>
        <v>24</v>
      </c>
      <c r="T728" t="b">
        <f t="shared" si="23"/>
        <v>1</v>
      </c>
      <c r="V728" t="str">
        <f>+VLOOKUP(F728,MaestraLP3[[#All],[CÓDIGO]:[UMV]],8,0)</f>
        <v>CHOCO KRISPIS 310GR</v>
      </c>
    </row>
    <row r="729" spans="1:22" x14ac:dyDescent="0.35">
      <c r="A729" t="s">
        <v>3181</v>
      </c>
      <c r="B729">
        <v>2000</v>
      </c>
      <c r="D729" s="59" t="s">
        <v>3162</v>
      </c>
      <c r="F729" s="39">
        <v>104532130</v>
      </c>
      <c r="H729" s="60">
        <v>42300</v>
      </c>
      <c r="I729" t="s">
        <v>3182</v>
      </c>
      <c r="J729">
        <v>10</v>
      </c>
      <c r="K729" s="50" t="s">
        <v>50</v>
      </c>
      <c r="L729" t="s">
        <v>4724</v>
      </c>
      <c r="M729" t="s">
        <v>4725</v>
      </c>
      <c r="N729" s="39" t="s">
        <v>276</v>
      </c>
      <c r="O729" t="str">
        <f>+VLOOKUP(F729,'BD LP'!B:C,2,0)</f>
        <v>104532130-C10</v>
      </c>
      <c r="Q729" t="str">
        <f>+VLOOKUP(F729,'BD LP'!B:K,10,0)</f>
        <v>UN</v>
      </c>
      <c r="R729" t="b">
        <f t="shared" si="24"/>
        <v>1</v>
      </c>
      <c r="S729">
        <f>+VLOOKUP(F729,'[1]BD MES'!$D$2:$K$1048576,8,0)</f>
        <v>10</v>
      </c>
      <c r="T729" t="b">
        <f t="shared" si="23"/>
        <v>1</v>
      </c>
      <c r="V729" t="str">
        <f>+VLOOKUP(F729,MaestraLP3[[#All],[CÓDIGO]:[UMV]],8,0)</f>
        <v>QUINOA BLANCA ZANAFOODS 1 kg</v>
      </c>
    </row>
    <row r="730" spans="1:22" x14ac:dyDescent="0.35">
      <c r="A730" t="s">
        <v>3181</v>
      </c>
      <c r="B730">
        <v>2000</v>
      </c>
      <c r="D730" s="59" t="s">
        <v>3162</v>
      </c>
      <c r="F730" s="39">
        <v>104532140</v>
      </c>
      <c r="H730" s="60">
        <v>44500</v>
      </c>
      <c r="I730" t="s">
        <v>3182</v>
      </c>
      <c r="J730">
        <v>10</v>
      </c>
      <c r="K730" s="50" t="s">
        <v>50</v>
      </c>
      <c r="L730" t="s">
        <v>4724</v>
      </c>
      <c r="M730" t="s">
        <v>4725</v>
      </c>
      <c r="N730" s="39" t="s">
        <v>276</v>
      </c>
      <c r="O730" t="str">
        <f>+VLOOKUP(F730,'BD LP'!B:C,2,0)</f>
        <v>104532140-C10</v>
      </c>
      <c r="Q730" t="str">
        <f>+VLOOKUP(F730,'BD LP'!B:K,10,0)</f>
        <v>UN</v>
      </c>
      <c r="R730" t="b">
        <f t="shared" si="24"/>
        <v>1</v>
      </c>
      <c r="S730">
        <f>+VLOOKUP(F730,'[1]BD MES'!$D$2:$K$1048576,8,0)</f>
        <v>10</v>
      </c>
      <c r="T730" t="b">
        <f t="shared" si="23"/>
        <v>1</v>
      </c>
      <c r="V730" t="str">
        <f>+VLOOKUP(F730,MaestraLP3[[#All],[CÓDIGO]:[UMV]],8,0)</f>
        <v>QUINOA TRICOLOR ZANAFOODS 1 kg</v>
      </c>
    </row>
    <row r="731" spans="1:22" x14ac:dyDescent="0.35">
      <c r="A731" t="s">
        <v>3181</v>
      </c>
      <c r="B731">
        <v>2000</v>
      </c>
      <c r="D731" s="59" t="s">
        <v>3162</v>
      </c>
      <c r="F731" s="39">
        <v>101800146</v>
      </c>
      <c r="H731" s="60">
        <v>80000</v>
      </c>
      <c r="I731" t="s">
        <v>3182</v>
      </c>
      <c r="J731">
        <v>72</v>
      </c>
      <c r="K731" s="50" t="s">
        <v>50</v>
      </c>
      <c r="L731" t="s">
        <v>4724</v>
      </c>
      <c r="M731" t="s">
        <v>4725</v>
      </c>
      <c r="N731" s="39" t="s">
        <v>276</v>
      </c>
      <c r="O731" t="str">
        <f>+VLOOKUP(F731,'BD LP'!B:C,2,0)</f>
        <v>101800146-C72</v>
      </c>
      <c r="Q731" t="str">
        <f>+VLOOKUP(F731,'BD LP'!B:K,10,0)</f>
        <v>UN</v>
      </c>
      <c r="R731" t="b">
        <f t="shared" si="24"/>
        <v>1</v>
      </c>
      <c r="S731">
        <f>+VLOOKUP(F731,'[1]BD MES'!$D$2:$K$1048576,8,0)</f>
        <v>72</v>
      </c>
      <c r="T731" t="b">
        <f t="shared" si="23"/>
        <v>1</v>
      </c>
      <c r="V731" t="str">
        <f>+VLOOKUP(F731,MaestraLP3[[#All],[CÓDIGO]:[UMV]],8,0)</f>
        <v>BARRA CHOCOLATE COOKIES AND CREAM 4x18x7</v>
      </c>
    </row>
    <row r="732" spans="1:22" x14ac:dyDescent="0.35">
      <c r="A732" t="s">
        <v>3181</v>
      </c>
      <c r="B732">
        <v>2000</v>
      </c>
      <c r="D732" s="59" t="s">
        <v>3162</v>
      </c>
      <c r="F732" s="39">
        <v>101800144</v>
      </c>
      <c r="H732" s="60">
        <v>79200</v>
      </c>
      <c r="I732" t="s">
        <v>3182</v>
      </c>
      <c r="J732">
        <v>72</v>
      </c>
      <c r="K732" s="50" t="s">
        <v>50</v>
      </c>
      <c r="L732" t="s">
        <v>4724</v>
      </c>
      <c r="M732" t="s">
        <v>4725</v>
      </c>
      <c r="N732" s="39" t="s">
        <v>276</v>
      </c>
      <c r="O732" t="str">
        <f>+VLOOKUP(F732,'BD LP'!B:C,2,0)</f>
        <v>101800144-C72</v>
      </c>
      <c r="Q732" t="str">
        <f>+VLOOKUP(F732,'BD LP'!B:K,10,0)</f>
        <v>UN</v>
      </c>
      <c r="R732" t="b">
        <f t="shared" si="24"/>
        <v>1</v>
      </c>
      <c r="S732">
        <f>+VLOOKUP(F732,'[1]BD MES'!$D$2:$K$1048576,8,0)</f>
        <v>72</v>
      </c>
      <c r="T732" t="b">
        <f t="shared" si="23"/>
        <v>1</v>
      </c>
      <c r="V732" t="str">
        <f>+VLOOKUP(F732,MaestraLP3[[#All],[CÓDIGO]:[UMV]],8,0)</f>
        <v>BARRA CHOCOLATE LECHE 4X18X82GR</v>
      </c>
    </row>
    <row r="733" spans="1:22" x14ac:dyDescent="0.35">
      <c r="A733" t="s">
        <v>3181</v>
      </c>
      <c r="B733">
        <v>2000</v>
      </c>
      <c r="D733" s="59" t="s">
        <v>3162</v>
      </c>
      <c r="F733" s="39">
        <v>150000053</v>
      </c>
      <c r="H733" s="60">
        <v>17990</v>
      </c>
      <c r="I733" t="s">
        <v>3182</v>
      </c>
      <c r="J733">
        <v>6</v>
      </c>
      <c r="K733" s="50" t="s">
        <v>50</v>
      </c>
      <c r="L733" t="s">
        <v>4724</v>
      </c>
      <c r="M733" t="s">
        <v>4725</v>
      </c>
      <c r="N733" s="39" t="s">
        <v>276</v>
      </c>
      <c r="O733" t="str">
        <f>+VLOOKUP(F733,'BD LP'!B:C,2,0)</f>
        <v>150000053-C06</v>
      </c>
      <c r="Q733" t="str">
        <f>+VLOOKUP(F733,'BD LP'!B:K,10,0)</f>
        <v>UN</v>
      </c>
      <c r="R733" t="b">
        <f t="shared" si="24"/>
        <v>1</v>
      </c>
      <c r="S733">
        <f>+VLOOKUP(F733,'[1]BD MES'!$D$2:$K$1048576,8,0)</f>
        <v>6</v>
      </c>
      <c r="T733" t="b">
        <f t="shared" si="23"/>
        <v>1</v>
      </c>
      <c r="V733" t="str">
        <f>+VLOOKUP(F733,MaestraLP3[[#All],[CÓDIGO]:[UMV]],8,0)</f>
        <v>CARAMELO ARBOLITO 860 g</v>
      </c>
    </row>
    <row r="734" spans="1:22" x14ac:dyDescent="0.35">
      <c r="A734" t="s">
        <v>3181</v>
      </c>
      <c r="B734">
        <v>2000</v>
      </c>
      <c r="D734" s="59" t="s">
        <v>3162</v>
      </c>
      <c r="F734" s="39">
        <v>150001739</v>
      </c>
      <c r="H734" s="60">
        <v>7400</v>
      </c>
      <c r="I734" t="s">
        <v>3182</v>
      </c>
      <c r="J734">
        <v>20</v>
      </c>
      <c r="K734" s="50" t="s">
        <v>50</v>
      </c>
      <c r="L734" t="s">
        <v>4724</v>
      </c>
      <c r="M734" t="s">
        <v>4725</v>
      </c>
      <c r="N734" s="39" t="s">
        <v>276</v>
      </c>
      <c r="O734" t="str">
        <f>+VLOOKUP(F734,'BD LP'!B:C,2,0)</f>
        <v>150001739-D20</v>
      </c>
      <c r="Q734" t="str">
        <f>+VLOOKUP(F734,'BD LP'!B:K,10,0)</f>
        <v>UN</v>
      </c>
      <c r="R734" t="b">
        <f t="shared" si="24"/>
        <v>1</v>
      </c>
      <c r="S734">
        <f>+VLOOKUP(F734,'[1]BD MES'!$D$2:$K$1048576,8,0)</f>
        <v>20</v>
      </c>
      <c r="T734" t="b">
        <f t="shared" si="23"/>
        <v>1</v>
      </c>
      <c r="V734" t="str">
        <f>+VLOOKUP(F734,MaestraLP3[[#All],[CÓDIGO]:[UMV]],8,0)</f>
        <v>CHOCOLATE COSTANUSS 30 g</v>
      </c>
    </row>
    <row r="735" spans="1:22" x14ac:dyDescent="0.35">
      <c r="A735" t="s">
        <v>3181</v>
      </c>
      <c r="B735">
        <v>2000</v>
      </c>
      <c r="D735" s="59" t="s">
        <v>3162</v>
      </c>
      <c r="F735" s="39">
        <v>102310250</v>
      </c>
      <c r="H735" s="60">
        <v>25600</v>
      </c>
      <c r="I735" t="s">
        <v>3182</v>
      </c>
      <c r="J735">
        <v>16</v>
      </c>
      <c r="K735" s="50" t="s">
        <v>50</v>
      </c>
      <c r="L735" t="s">
        <v>4724</v>
      </c>
      <c r="M735" t="s">
        <v>4725</v>
      </c>
      <c r="N735" s="39" t="s">
        <v>276</v>
      </c>
      <c r="O735" t="str">
        <f>+VLOOKUP(F735,'BD LP'!B:C,2,0)</f>
        <v>102310250-D16</v>
      </c>
      <c r="Q735" t="str">
        <f>+VLOOKUP(F735,'BD LP'!B:K,10,0)</f>
        <v>UN</v>
      </c>
      <c r="R735" t="b">
        <f t="shared" si="24"/>
        <v>1</v>
      </c>
      <c r="S735">
        <f>+VLOOKUP(F735,'[1]BD MES'!$D$2:$K$1048576,8,0)</f>
        <v>16</v>
      </c>
      <c r="T735" t="b">
        <f t="shared" si="23"/>
        <v>1</v>
      </c>
      <c r="V735" t="str">
        <f>+VLOOKUP(F735,MaestraLP3[[#All],[CÓDIGO]:[UMV]],8,0)</f>
        <v>ROCHER T-3 37,5 g</v>
      </c>
    </row>
    <row r="736" spans="1:22" x14ac:dyDescent="0.35">
      <c r="A736" t="s">
        <v>3181</v>
      </c>
      <c r="B736">
        <v>2000</v>
      </c>
      <c r="D736" s="59" t="s">
        <v>3162</v>
      </c>
      <c r="F736" s="39">
        <v>104534810</v>
      </c>
      <c r="H736" s="60">
        <v>20990</v>
      </c>
      <c r="I736" t="s">
        <v>3182</v>
      </c>
      <c r="J736">
        <v>25</v>
      </c>
      <c r="K736" s="50" t="s">
        <v>50</v>
      </c>
      <c r="L736" t="s">
        <v>4724</v>
      </c>
      <c r="M736" t="s">
        <v>4725</v>
      </c>
      <c r="N736" s="39" t="s">
        <v>276</v>
      </c>
      <c r="O736" t="str">
        <f>+VLOOKUP(F736,'BD LP'!B:C,2,0)</f>
        <v>104534810-C25</v>
      </c>
      <c r="Q736" t="str">
        <f>+VLOOKUP(F736,'BD LP'!B:K,10,0)</f>
        <v>UN</v>
      </c>
      <c r="R736" t="b">
        <f t="shared" si="24"/>
        <v>1</v>
      </c>
      <c r="S736">
        <f>+VLOOKUP(F736,'[1]BD MES'!$D$2:$K$1048576,8,0)</f>
        <v>25</v>
      </c>
      <c r="T736" t="b">
        <f t="shared" si="23"/>
        <v>1</v>
      </c>
      <c r="V736" t="str">
        <f>+VLOOKUP(F736,MaestraLP3[[#All],[CÓDIGO]:[UMV]],8,0)</f>
        <v>GALLETA AGUA COSTA 175 g</v>
      </c>
    </row>
    <row r="737" spans="1:22" x14ac:dyDescent="0.35">
      <c r="A737" t="s">
        <v>3181</v>
      </c>
      <c r="B737">
        <v>2000</v>
      </c>
      <c r="D737" s="59" t="s">
        <v>3162</v>
      </c>
      <c r="F737" s="39">
        <v>104512290</v>
      </c>
      <c r="H737" s="60">
        <v>14000</v>
      </c>
      <c r="I737" t="s">
        <v>3182</v>
      </c>
      <c r="J737">
        <v>12</v>
      </c>
      <c r="K737" s="50" t="s">
        <v>50</v>
      </c>
      <c r="L737" t="s">
        <v>4724</v>
      </c>
      <c r="M737" t="s">
        <v>4725</v>
      </c>
      <c r="N737" s="39" t="s">
        <v>276</v>
      </c>
      <c r="O737" t="str">
        <f>+VLOOKUP(F737,'BD LP'!B:C,2,0)</f>
        <v>104512290-C12</v>
      </c>
      <c r="Q737" t="str">
        <f>+VLOOKUP(F737,'BD LP'!B:K,10,0)</f>
        <v>UN</v>
      </c>
      <c r="R737" t="b">
        <f t="shared" si="24"/>
        <v>1</v>
      </c>
      <c r="S737">
        <f>+VLOOKUP(F737,'[1]BD MES'!$D$2:$K$1048576,8,0)</f>
        <v>12</v>
      </c>
      <c r="T737" t="b">
        <f t="shared" si="23"/>
        <v>1</v>
      </c>
      <c r="V737" t="str">
        <f>+VLOOKUP(F737,MaestraLP3[[#All],[CÓDIGO]:[UMV]],8,0)</f>
        <v>GALLETA CHAMPAÑA COSTA 140 g</v>
      </c>
    </row>
    <row r="738" spans="1:22" x14ac:dyDescent="0.35">
      <c r="A738" t="s">
        <v>3181</v>
      </c>
      <c r="B738">
        <v>2000</v>
      </c>
      <c r="D738" s="59" t="s">
        <v>3162</v>
      </c>
      <c r="F738" s="39">
        <v>150000074</v>
      </c>
      <c r="H738" s="60">
        <v>17000</v>
      </c>
      <c r="I738" t="s">
        <v>3182</v>
      </c>
      <c r="J738">
        <v>28</v>
      </c>
      <c r="K738" s="50" t="s">
        <v>50</v>
      </c>
      <c r="L738" t="s">
        <v>4724</v>
      </c>
      <c r="M738" t="s">
        <v>4725</v>
      </c>
      <c r="N738" s="39" t="s">
        <v>276</v>
      </c>
      <c r="O738" t="str">
        <f>+VLOOKUP(F738,'BD LP'!B:C,2,0)</f>
        <v>150000074-C28</v>
      </c>
      <c r="Q738" t="str">
        <f>+VLOOKUP(F738,'BD LP'!B:K,10,0)</f>
        <v>UN</v>
      </c>
      <c r="R738" t="b">
        <f t="shared" si="24"/>
        <v>1</v>
      </c>
      <c r="S738">
        <f>+VLOOKUP(F738,'[1]BD MES'!$D$2:$K$1048576,8,0)</f>
        <v>28</v>
      </c>
      <c r="T738" t="b">
        <f t="shared" si="23"/>
        <v>1</v>
      </c>
      <c r="V738" t="str">
        <f>+VLOOKUP(F738,MaestraLP3[[#All],[CÓDIGO]:[UMV]],8,0)</f>
        <v>GALLETA CHOCOCHIPS COSTA 125 g</v>
      </c>
    </row>
    <row r="739" spans="1:22" x14ac:dyDescent="0.35">
      <c r="A739" t="s">
        <v>3181</v>
      </c>
      <c r="B739">
        <v>2000</v>
      </c>
      <c r="D739" s="59" t="s">
        <v>3162</v>
      </c>
      <c r="F739" s="39">
        <v>150000075</v>
      </c>
      <c r="H739" s="60">
        <v>15700</v>
      </c>
      <c r="I739" t="s">
        <v>3182</v>
      </c>
      <c r="J739">
        <v>24</v>
      </c>
      <c r="K739" s="50" t="s">
        <v>50</v>
      </c>
      <c r="L739" t="s">
        <v>4724</v>
      </c>
      <c r="M739" t="s">
        <v>4725</v>
      </c>
      <c r="N739" s="39" t="s">
        <v>276</v>
      </c>
      <c r="O739" t="str">
        <f>+VLOOKUP(F739,'BD LP'!B:C,2,0)</f>
        <v>150000075-C24</v>
      </c>
      <c r="Q739" t="str">
        <f>+VLOOKUP(F739,'BD LP'!B:K,10,0)</f>
        <v>UN</v>
      </c>
      <c r="R739" t="b">
        <f t="shared" si="24"/>
        <v>1</v>
      </c>
      <c r="S739">
        <f>+VLOOKUP(F739,'[1]BD MES'!$D$2:$K$1048576,8,0)</f>
        <v>24</v>
      </c>
      <c r="T739" t="b">
        <f t="shared" si="23"/>
        <v>1</v>
      </c>
      <c r="V739" t="str">
        <f>+VLOOKUP(F739,MaestraLP3[[#All],[CÓDIGO]:[UMV]],8,0)</f>
        <v>GALLETA CHOCOLATE COSTA 140 g</v>
      </c>
    </row>
    <row r="740" spans="1:22" x14ac:dyDescent="0.35">
      <c r="A740" t="s">
        <v>3181</v>
      </c>
      <c r="B740">
        <v>2000</v>
      </c>
      <c r="D740" s="59" t="s">
        <v>3162</v>
      </c>
      <c r="F740" s="39">
        <v>150000076</v>
      </c>
      <c r="H740" s="60">
        <v>18700</v>
      </c>
      <c r="I740" t="s">
        <v>3182</v>
      </c>
      <c r="J740">
        <v>28</v>
      </c>
      <c r="K740" s="50" t="s">
        <v>50</v>
      </c>
      <c r="L740" t="s">
        <v>4724</v>
      </c>
      <c r="M740" t="s">
        <v>4725</v>
      </c>
      <c r="N740" s="39" t="s">
        <v>276</v>
      </c>
      <c r="O740" t="str">
        <f>+VLOOKUP(F740,'BD LP'!B:C,2,0)</f>
        <v>150000076-C28</v>
      </c>
      <c r="Q740" t="str">
        <f>+VLOOKUP(F740,'BD LP'!B:K,10,0)</f>
        <v>UN</v>
      </c>
      <c r="R740" t="b">
        <f t="shared" si="24"/>
        <v>1</v>
      </c>
      <c r="S740">
        <f>+VLOOKUP(F740,'[1]BD MES'!$D$2:$K$1048576,8,0)</f>
        <v>28</v>
      </c>
      <c r="T740" t="b">
        <f t="shared" si="23"/>
        <v>1</v>
      </c>
      <c r="V740" t="str">
        <f>+VLOOKUP(F740,MaestraLP3[[#All],[CÓDIGO]:[UMV]],8,0)</f>
        <v>GALLETA COCO COSTA 125 g</v>
      </c>
    </row>
    <row r="741" spans="1:22" x14ac:dyDescent="0.35">
      <c r="A741" t="s">
        <v>3181</v>
      </c>
      <c r="B741">
        <v>2000</v>
      </c>
      <c r="D741" s="59" t="s">
        <v>3162</v>
      </c>
      <c r="F741" s="39">
        <v>104512300</v>
      </c>
      <c r="H741" s="60">
        <v>15300</v>
      </c>
      <c r="I741" t="s">
        <v>3182</v>
      </c>
      <c r="J741">
        <v>35</v>
      </c>
      <c r="K741" s="50" t="s">
        <v>50</v>
      </c>
      <c r="L741" t="s">
        <v>4724</v>
      </c>
      <c r="M741" t="s">
        <v>4725</v>
      </c>
      <c r="N741" s="39" t="s">
        <v>276</v>
      </c>
      <c r="O741" t="str">
        <f>+VLOOKUP(F741,'BD LP'!B:C,2,0)</f>
        <v>104512300-C35</v>
      </c>
      <c r="Q741" t="str">
        <f>+VLOOKUP(F741,'BD LP'!B:K,10,0)</f>
        <v>UN</v>
      </c>
      <c r="R741" t="b">
        <f t="shared" si="24"/>
        <v>1</v>
      </c>
      <c r="S741">
        <f>+VLOOKUP(F741,'[1]BD MES'!$D$2:$K$1048576,8,0)</f>
        <v>35</v>
      </c>
      <c r="T741" t="b">
        <f t="shared" si="23"/>
        <v>1</v>
      </c>
      <c r="V741" t="str">
        <f>+VLOOKUP(F741,MaestraLP3[[#All],[CÓDIGO]:[UMV]],8,0)</f>
        <v>GALLETA CRACKELET COSTA 85 g</v>
      </c>
    </row>
    <row r="742" spans="1:22" x14ac:dyDescent="0.35">
      <c r="A742" t="s">
        <v>3181</v>
      </c>
      <c r="B742">
        <v>2000</v>
      </c>
      <c r="D742" s="59" t="s">
        <v>3162</v>
      </c>
      <c r="F742" s="39">
        <v>104543430</v>
      </c>
      <c r="H742" s="60">
        <v>29000</v>
      </c>
      <c r="I742" t="s">
        <v>3182</v>
      </c>
      <c r="J742">
        <v>28</v>
      </c>
      <c r="K742" s="50" t="s">
        <v>50</v>
      </c>
      <c r="L742" t="s">
        <v>4724</v>
      </c>
      <c r="M742" t="s">
        <v>4725</v>
      </c>
      <c r="N742" s="39" t="s">
        <v>276</v>
      </c>
      <c r="O742" t="str">
        <f>+VLOOKUP(F742,'BD LP'!B:C,2,0)</f>
        <v>104543430-C28</v>
      </c>
      <c r="Q742" t="str">
        <f>+VLOOKUP(F742,'BD LP'!B:K,10,0)</f>
        <v>UN</v>
      </c>
      <c r="R742" t="b">
        <f t="shared" si="24"/>
        <v>1</v>
      </c>
      <c r="S742">
        <f>+VLOOKUP(F742,'[1]BD MES'!$D$2:$K$1048576,8,0)</f>
        <v>28</v>
      </c>
      <c r="T742" t="b">
        <f t="shared" si="23"/>
        <v>1</v>
      </c>
      <c r="V742" t="str">
        <f>+VLOOKUP(F742,MaestraLP3[[#All],[CÓDIGO]:[UMV]],8,0)</f>
        <v>GALLETA CRIOLLITA 80 G</v>
      </c>
    </row>
    <row r="743" spans="1:22" x14ac:dyDescent="0.35">
      <c r="A743" t="s">
        <v>3181</v>
      </c>
      <c r="B743">
        <v>2000</v>
      </c>
      <c r="D743" s="59" t="s">
        <v>3162</v>
      </c>
      <c r="F743" s="39">
        <v>150001832</v>
      </c>
      <c r="H743" s="60">
        <v>15000</v>
      </c>
      <c r="I743" t="s">
        <v>3182</v>
      </c>
      <c r="J743">
        <v>35</v>
      </c>
      <c r="K743" s="50" t="s">
        <v>50</v>
      </c>
      <c r="L743" t="s">
        <v>4724</v>
      </c>
      <c r="M743" t="s">
        <v>4725</v>
      </c>
      <c r="N743" s="39" t="s">
        <v>276</v>
      </c>
      <c r="O743" t="str">
        <f>+VLOOKUP(F743,'BD LP'!B:C,2,0)</f>
        <v>150001832-C35</v>
      </c>
      <c r="Q743" t="str">
        <f>+VLOOKUP(F743,'BD LP'!B:K,10,0)</f>
        <v>UN</v>
      </c>
      <c r="R743" t="b">
        <f t="shared" si="24"/>
        <v>1</v>
      </c>
      <c r="S743">
        <f>+VLOOKUP(F743,'[1]BD MES'!$D$2:$K$1048576,8,0)</f>
        <v>35</v>
      </c>
      <c r="T743" t="b">
        <f t="shared" si="23"/>
        <v>1</v>
      </c>
      <c r="V743" t="str">
        <f>+VLOOKUP(F743,MaestraLP3[[#All],[CÓDIGO]:[UMV]],8,0)</f>
        <v>GALLETA DIN DON 115 g</v>
      </c>
    </row>
    <row r="744" spans="1:22" x14ac:dyDescent="0.35">
      <c r="A744" t="s">
        <v>3181</v>
      </c>
      <c r="B744">
        <v>2000</v>
      </c>
      <c r="D744" s="59" t="s">
        <v>3162</v>
      </c>
      <c r="F744" s="39">
        <v>104544790</v>
      </c>
      <c r="H744" s="60">
        <v>20000</v>
      </c>
      <c r="I744" t="s">
        <v>3182</v>
      </c>
      <c r="J744">
        <v>24</v>
      </c>
      <c r="K744" s="50" t="s">
        <v>50</v>
      </c>
      <c r="L744" t="s">
        <v>4724</v>
      </c>
      <c r="M744" t="s">
        <v>4725</v>
      </c>
      <c r="N744" s="39" t="s">
        <v>276</v>
      </c>
      <c r="O744" t="str">
        <f>+VLOOKUP(F744,'BD LP'!B:C,2,0)</f>
        <v>104544790-C24</v>
      </c>
      <c r="Q744" t="str">
        <f>+VLOOKUP(F744,'BD LP'!B:K,10,0)</f>
        <v>UN</v>
      </c>
      <c r="R744" t="b">
        <f t="shared" si="24"/>
        <v>1</v>
      </c>
      <c r="S744">
        <f>+VLOOKUP(F744,'[1]BD MES'!$D$2:$K$1048576,8,0)</f>
        <v>24</v>
      </c>
      <c r="T744" t="b">
        <f t="shared" si="23"/>
        <v>1</v>
      </c>
      <c r="V744" t="str">
        <f>+VLOOKUP(F744,MaestraLP3[[#All],[CÓDIGO]:[UMV]],8,0)</f>
        <v>GALLETA DONUTS BLANCA COSTA 100 g</v>
      </c>
    </row>
    <row r="745" spans="1:22" x14ac:dyDescent="0.35">
      <c r="A745" t="s">
        <v>3181</v>
      </c>
      <c r="B745">
        <v>2000</v>
      </c>
      <c r="D745" s="59" t="s">
        <v>3162</v>
      </c>
      <c r="F745" s="39">
        <v>104522020</v>
      </c>
      <c r="H745" s="60">
        <v>20000</v>
      </c>
      <c r="I745" t="s">
        <v>3182</v>
      </c>
      <c r="J745">
        <v>24</v>
      </c>
      <c r="K745" s="50" t="s">
        <v>50</v>
      </c>
      <c r="L745" t="s">
        <v>4724</v>
      </c>
      <c r="M745" t="s">
        <v>4725</v>
      </c>
      <c r="N745" s="39" t="s">
        <v>276</v>
      </c>
      <c r="O745" t="str">
        <f>+VLOOKUP(F745,'BD LP'!B:C,2,0)</f>
        <v>104522020-C24</v>
      </c>
      <c r="Q745" t="str">
        <f>+VLOOKUP(F745,'BD LP'!B:K,10,0)</f>
        <v>UN</v>
      </c>
      <c r="R745" t="b">
        <f t="shared" si="24"/>
        <v>1</v>
      </c>
      <c r="S745">
        <f>+VLOOKUP(F745,'[1]BD MES'!$D$2:$K$1048576,8,0)</f>
        <v>24</v>
      </c>
      <c r="T745" t="b">
        <f t="shared" si="23"/>
        <v>1</v>
      </c>
      <c r="V745" t="str">
        <f>+VLOOKUP(F745,MaestraLP3[[#All],[CÓDIGO]:[UMV]],8,0)</f>
        <v>GALLETA DONUTS LECHE COSTA 100 g</v>
      </c>
    </row>
    <row r="746" spans="1:22" x14ac:dyDescent="0.35">
      <c r="A746" t="s">
        <v>3181</v>
      </c>
      <c r="B746">
        <v>2000</v>
      </c>
      <c r="D746" s="59" t="s">
        <v>3162</v>
      </c>
      <c r="F746" s="39">
        <v>104543450</v>
      </c>
      <c r="H746" s="60">
        <v>20000</v>
      </c>
      <c r="I746" t="s">
        <v>3182</v>
      </c>
      <c r="J746">
        <v>36</v>
      </c>
      <c r="K746" s="50" t="s">
        <v>50</v>
      </c>
      <c r="L746" t="s">
        <v>4724</v>
      </c>
      <c r="M746" t="s">
        <v>4725</v>
      </c>
      <c r="N746" s="39" t="s">
        <v>276</v>
      </c>
      <c r="O746" t="str">
        <f>+VLOOKUP(F746,'BD LP'!B:C,2,0)</f>
        <v>104543450-C36</v>
      </c>
      <c r="Q746" t="str">
        <f>+VLOOKUP(F746,'BD LP'!B:K,10,0)</f>
        <v>UN</v>
      </c>
      <c r="R746" t="b">
        <f t="shared" si="24"/>
        <v>1</v>
      </c>
      <c r="S746">
        <f>+VLOOKUP(F746,'[1]BD MES'!$D$2:$K$1048576,8,0)</f>
        <v>36</v>
      </c>
      <c r="T746" t="b">
        <f t="shared" si="23"/>
        <v>1</v>
      </c>
      <c r="V746" t="str">
        <f>+VLOOKUP(F746,MaestraLP3[[#All],[CÓDIGO]:[UMV]],8,0)</f>
        <v>GALLETA FRAC CHOCOLATE 110 g</v>
      </c>
    </row>
    <row r="747" spans="1:22" x14ac:dyDescent="0.35">
      <c r="A747" t="s">
        <v>3181</v>
      </c>
      <c r="B747">
        <v>2000</v>
      </c>
      <c r="D747" s="59" t="s">
        <v>3162</v>
      </c>
      <c r="F747" s="39">
        <v>104543440</v>
      </c>
      <c r="H747" s="60">
        <v>18000</v>
      </c>
      <c r="I747" t="s">
        <v>3182</v>
      </c>
      <c r="J747">
        <v>36</v>
      </c>
      <c r="K747" s="50" t="s">
        <v>50</v>
      </c>
      <c r="L747" t="s">
        <v>4724</v>
      </c>
      <c r="M747" t="s">
        <v>4725</v>
      </c>
      <c r="N747" s="39" t="s">
        <v>276</v>
      </c>
      <c r="O747" t="str">
        <f>+VLOOKUP(F747,'BD LP'!B:C,2,0)</f>
        <v>104543440-C36</v>
      </c>
      <c r="Q747" t="str">
        <f>+VLOOKUP(F747,'BD LP'!B:K,10,0)</f>
        <v>UN</v>
      </c>
      <c r="R747" t="b">
        <f t="shared" si="24"/>
        <v>1</v>
      </c>
      <c r="S747">
        <f>+VLOOKUP(F747,'[1]BD MES'!$D$2:$K$1048576,8,0)</f>
        <v>36</v>
      </c>
      <c r="T747" t="b">
        <f t="shared" si="23"/>
        <v>1</v>
      </c>
      <c r="V747" t="str">
        <f>+VLOOKUP(F747,MaestraLP3[[#All],[CÓDIGO]:[UMV]],8,0)</f>
        <v>GALLETA FRAC CLASICA 110 g</v>
      </c>
    </row>
    <row r="748" spans="1:22" x14ac:dyDescent="0.35">
      <c r="A748" t="s">
        <v>3181</v>
      </c>
      <c r="B748">
        <v>2000</v>
      </c>
      <c r="D748" s="59" t="s">
        <v>3162</v>
      </c>
      <c r="F748" s="39">
        <v>150000080</v>
      </c>
      <c r="H748" s="60">
        <v>20000</v>
      </c>
      <c r="I748" t="s">
        <v>3182</v>
      </c>
      <c r="J748">
        <v>24</v>
      </c>
      <c r="K748" s="50" t="s">
        <v>50</v>
      </c>
      <c r="L748" t="s">
        <v>4724</v>
      </c>
      <c r="M748" t="s">
        <v>4725</v>
      </c>
      <c r="N748" s="39" t="s">
        <v>276</v>
      </c>
      <c r="O748" t="str">
        <f>+VLOOKUP(F748,'BD LP'!B:C,2,0)</f>
        <v>150000080-C24</v>
      </c>
      <c r="Q748" t="str">
        <f>+VLOOKUP(F748,'BD LP'!B:K,10,0)</f>
        <v>UN</v>
      </c>
      <c r="R748" t="b">
        <f t="shared" si="24"/>
        <v>1</v>
      </c>
      <c r="S748">
        <f>+VLOOKUP(F748,'[1]BD MES'!$D$2:$K$1048576,8,0)</f>
        <v>24</v>
      </c>
      <c r="T748" t="b">
        <f t="shared" si="23"/>
        <v>1</v>
      </c>
      <c r="V748" t="str">
        <f>+VLOOKUP(F748,MaestraLP3[[#All],[CÓDIGO]:[UMV]],8,0)</f>
        <v>GALLETA GRETEL CHOCOLATE COSTA 85 g</v>
      </c>
    </row>
    <row r="749" spans="1:22" x14ac:dyDescent="0.35">
      <c r="A749" t="s">
        <v>3181</v>
      </c>
      <c r="B749">
        <v>2000</v>
      </c>
      <c r="D749" s="59" t="s">
        <v>3162</v>
      </c>
      <c r="F749" s="39">
        <v>150000409</v>
      </c>
      <c r="H749" s="60">
        <v>27500</v>
      </c>
      <c r="I749" t="s">
        <v>3182</v>
      </c>
      <c r="J749">
        <v>30</v>
      </c>
      <c r="K749" s="50" t="s">
        <v>50</v>
      </c>
      <c r="L749" t="s">
        <v>4724</v>
      </c>
      <c r="M749" t="s">
        <v>4725</v>
      </c>
      <c r="N749" s="39" t="s">
        <v>276</v>
      </c>
      <c r="O749" t="str">
        <f>+VLOOKUP(F749,'BD LP'!B:C,2,0)</f>
        <v>150000409-C30</v>
      </c>
      <c r="Q749" t="str">
        <f>+VLOOKUP(F749,'BD LP'!B:K,10,0)</f>
        <v>UN</v>
      </c>
      <c r="R749" t="b">
        <f t="shared" si="24"/>
        <v>1</v>
      </c>
      <c r="S749">
        <f>+VLOOKUP(F749,'[1]BD MES'!$D$2:$K$1048576,8,0)</f>
        <v>30</v>
      </c>
      <c r="T749" t="b">
        <f t="shared" si="23"/>
        <v>1</v>
      </c>
      <c r="V749" t="str">
        <f>+VLOOKUP(F749,MaestraLP3[[#All],[CÓDIGO]:[UMV]],8,0)</f>
        <v>GALLETA KUKY CLASICA 120 g</v>
      </c>
    </row>
    <row r="750" spans="1:22" x14ac:dyDescent="0.35">
      <c r="A750" t="s">
        <v>3181</v>
      </c>
      <c r="B750">
        <v>2000</v>
      </c>
      <c r="D750" s="59" t="s">
        <v>3162</v>
      </c>
      <c r="F750" s="39">
        <v>150000083</v>
      </c>
      <c r="H750" s="60">
        <v>16300</v>
      </c>
      <c r="I750" t="s">
        <v>3182</v>
      </c>
      <c r="J750">
        <v>24</v>
      </c>
      <c r="K750" s="50" t="s">
        <v>50</v>
      </c>
      <c r="L750" t="s">
        <v>4724</v>
      </c>
      <c r="M750" t="s">
        <v>4725</v>
      </c>
      <c r="N750" s="39" t="s">
        <v>276</v>
      </c>
      <c r="O750" t="str">
        <f>+VLOOKUP(F750,'BD LP'!B:C,2,0)</f>
        <v>150000083-C24</v>
      </c>
      <c r="Q750" t="str">
        <f>+VLOOKUP(F750,'BD LP'!B:K,10,0)</f>
        <v>UN</v>
      </c>
      <c r="R750" t="b">
        <f t="shared" si="24"/>
        <v>1</v>
      </c>
      <c r="S750">
        <f>+VLOOKUP(F750,'[1]BD MES'!$D$2:$K$1048576,8,0)</f>
        <v>24</v>
      </c>
      <c r="T750" t="b">
        <f t="shared" si="23"/>
        <v>1</v>
      </c>
      <c r="V750" t="str">
        <f>+VLOOKUP(F750,MaestraLP3[[#All],[CÓDIGO]:[UMV]],8,0)</f>
        <v>GALLETA MANTEQUILLA COSTA 140 g</v>
      </c>
    </row>
    <row r="751" spans="1:22" x14ac:dyDescent="0.35">
      <c r="A751" t="s">
        <v>3181</v>
      </c>
      <c r="B751">
        <v>2000</v>
      </c>
      <c r="D751" s="59" t="s">
        <v>3162</v>
      </c>
      <c r="F751" s="39">
        <v>150001250</v>
      </c>
      <c r="H751" s="60">
        <v>5500</v>
      </c>
      <c r="I751" t="s">
        <v>3182</v>
      </c>
      <c r="J751">
        <v>30</v>
      </c>
      <c r="K751" s="50" t="s">
        <v>50</v>
      </c>
      <c r="L751" t="s">
        <v>4724</v>
      </c>
      <c r="M751" t="s">
        <v>4725</v>
      </c>
      <c r="N751" s="39" t="s">
        <v>276</v>
      </c>
      <c r="O751" t="str">
        <f>+VLOOKUP(F751,'BD LP'!B:C,2,0)</f>
        <v>150001250-C30</v>
      </c>
      <c r="Q751" t="str">
        <f>+VLOOKUP(F751,'BD LP'!B:K,10,0)</f>
        <v>UN</v>
      </c>
      <c r="R751" t="b">
        <f t="shared" si="24"/>
        <v>1</v>
      </c>
      <c r="S751">
        <f>+VLOOKUP(F751,'[1]BD MES'!$D$2:$K$1048576,8,0)</f>
        <v>30</v>
      </c>
      <c r="T751" t="b">
        <f t="shared" si="23"/>
        <v>1</v>
      </c>
      <c r="V751" t="str">
        <f>+VLOOKUP(F751,MaestraLP3[[#All],[CÓDIGO]:[UMV]],8,0)</f>
        <v>GALLETA MINI CHOCOCHIPS COSTA 35 g</v>
      </c>
    </row>
    <row r="752" spans="1:22" x14ac:dyDescent="0.35">
      <c r="A752" t="s">
        <v>3181</v>
      </c>
      <c r="B752">
        <v>2000</v>
      </c>
      <c r="D752" s="59" t="s">
        <v>3162</v>
      </c>
      <c r="F752" s="39">
        <v>104534480</v>
      </c>
      <c r="H752" s="60">
        <v>5500</v>
      </c>
      <c r="I752" t="s">
        <v>3182</v>
      </c>
      <c r="J752">
        <v>30</v>
      </c>
      <c r="K752" s="50" t="s">
        <v>50</v>
      </c>
      <c r="L752" t="s">
        <v>4724</v>
      </c>
      <c r="M752" t="s">
        <v>4725</v>
      </c>
      <c r="N752" s="39" t="s">
        <v>276</v>
      </c>
      <c r="O752" t="str">
        <f>+VLOOKUP(F752,'BD LP'!B:C,2,0)</f>
        <v>104534480-C30</v>
      </c>
      <c r="Q752" t="str">
        <f>+VLOOKUP(F752,'BD LP'!B:K,10,0)</f>
        <v>UN</v>
      </c>
      <c r="R752" t="b">
        <f t="shared" si="24"/>
        <v>1</v>
      </c>
      <c r="S752">
        <f>+VLOOKUP(F752,'[1]BD MES'!$D$2:$K$1048576,8,0)</f>
        <v>30</v>
      </c>
      <c r="T752" t="b">
        <f t="shared" si="23"/>
        <v>1</v>
      </c>
      <c r="V752" t="str">
        <f>+VLOOKUP(F752,MaestraLP3[[#All],[CÓDIGO]:[UMV]],8,0)</f>
        <v>GALLETA MINI COCADITA COSTA 35 g</v>
      </c>
    </row>
    <row r="753" spans="1:22" x14ac:dyDescent="0.35">
      <c r="A753" t="s">
        <v>3181</v>
      </c>
      <c r="B753">
        <v>2000</v>
      </c>
      <c r="D753" s="59" t="s">
        <v>3162</v>
      </c>
      <c r="F753" s="39">
        <v>104534490</v>
      </c>
      <c r="H753" s="60">
        <v>5500</v>
      </c>
      <c r="I753" t="s">
        <v>3182</v>
      </c>
      <c r="J753">
        <v>30</v>
      </c>
      <c r="K753" s="50" t="s">
        <v>50</v>
      </c>
      <c r="L753" t="s">
        <v>4724</v>
      </c>
      <c r="M753" t="s">
        <v>4725</v>
      </c>
      <c r="N753" s="39" t="s">
        <v>276</v>
      </c>
      <c r="O753" t="str">
        <f>+VLOOKUP(F753,'BD LP'!B:C,2,0)</f>
        <v>104534490-C30</v>
      </c>
      <c r="Q753" t="str">
        <f>+VLOOKUP(F753,'BD LP'!B:K,10,0)</f>
        <v>UN</v>
      </c>
      <c r="R753" t="b">
        <f t="shared" si="24"/>
        <v>1</v>
      </c>
      <c r="S753">
        <f>+VLOOKUP(F753,'[1]BD MES'!$D$2:$K$1048576,8,0)</f>
        <v>30</v>
      </c>
      <c r="T753" t="b">
        <f t="shared" si="23"/>
        <v>1</v>
      </c>
      <c r="V753" t="str">
        <f>+VLOOKUP(F753,MaestraLP3[[#All],[CÓDIGO]:[UMV]],8,0)</f>
        <v>GALLETA MINI DULCITAS COSTA 35 g</v>
      </c>
    </row>
    <row r="754" spans="1:22" x14ac:dyDescent="0.35">
      <c r="A754" t="s">
        <v>3181</v>
      </c>
      <c r="B754">
        <v>2000</v>
      </c>
      <c r="D754" s="59" t="s">
        <v>3162</v>
      </c>
      <c r="F754" s="39">
        <v>104534210</v>
      </c>
      <c r="H754" s="60">
        <v>5500</v>
      </c>
      <c r="I754" t="s">
        <v>3182</v>
      </c>
      <c r="J754">
        <v>30</v>
      </c>
      <c r="K754" s="50" t="s">
        <v>50</v>
      </c>
      <c r="L754" t="s">
        <v>4724</v>
      </c>
      <c r="M754" t="s">
        <v>4725</v>
      </c>
      <c r="N754" s="39" t="s">
        <v>276</v>
      </c>
      <c r="O754" t="str">
        <f>+VLOOKUP(F754,'BD LP'!B:C,2,0)</f>
        <v>104534210-C30</v>
      </c>
      <c r="Q754" t="str">
        <f>+VLOOKUP(F754,'BD LP'!B:K,10,0)</f>
        <v>UN</v>
      </c>
      <c r="R754" t="b">
        <f t="shared" si="24"/>
        <v>1</v>
      </c>
      <c r="S754">
        <f>+VLOOKUP(F754,'[1]BD MES'!$D$2:$K$1048576,8,0)</f>
        <v>30</v>
      </c>
      <c r="T754" t="b">
        <f t="shared" si="23"/>
        <v>1</v>
      </c>
      <c r="V754" t="str">
        <f>+VLOOKUP(F754,MaestraLP3[[#All],[CÓDIGO]:[UMV]],8,0)</f>
        <v>GALLETA MINI MANTEQUILLA COSTA 35g</v>
      </c>
    </row>
    <row r="755" spans="1:22" x14ac:dyDescent="0.35">
      <c r="A755" t="s">
        <v>3181</v>
      </c>
      <c r="B755">
        <v>2000</v>
      </c>
      <c r="D755" s="59" t="s">
        <v>3162</v>
      </c>
      <c r="F755" s="39">
        <v>104533870</v>
      </c>
      <c r="H755" s="60">
        <v>5500</v>
      </c>
      <c r="I755" t="s">
        <v>3182</v>
      </c>
      <c r="J755">
        <v>30</v>
      </c>
      <c r="K755" s="50" t="s">
        <v>50</v>
      </c>
      <c r="L755" t="s">
        <v>4724</v>
      </c>
      <c r="M755" t="s">
        <v>4725</v>
      </c>
      <c r="N755" s="39" t="s">
        <v>276</v>
      </c>
      <c r="O755" t="str">
        <f>+VLOOKUP(F755,'BD LP'!B:C,2,0)</f>
        <v>104533870-C30</v>
      </c>
      <c r="Q755" t="str">
        <f>+VLOOKUP(F755,'BD LP'!B:K,10,0)</f>
        <v>UN</v>
      </c>
      <c r="R755" t="b">
        <f t="shared" si="24"/>
        <v>1</v>
      </c>
      <c r="S755">
        <f>+VLOOKUP(F755,'[1]BD MES'!$D$2:$K$1048576,8,0)</f>
        <v>30</v>
      </c>
      <c r="T755" t="b">
        <f t="shared" si="23"/>
        <v>1</v>
      </c>
      <c r="V755" t="str">
        <f>+VLOOKUP(F755,MaestraLP3[[#All],[CÓDIGO]:[UMV]],8,0)</f>
        <v>GALLETA MINI VINO COSTA 35 g</v>
      </c>
    </row>
    <row r="756" spans="1:22" x14ac:dyDescent="0.35">
      <c r="A756" t="s">
        <v>3181</v>
      </c>
      <c r="B756">
        <v>2000</v>
      </c>
      <c r="D756" s="59" t="s">
        <v>3162</v>
      </c>
      <c r="F756" s="39">
        <v>150001743</v>
      </c>
      <c r="H756" s="60">
        <v>13700</v>
      </c>
      <c r="I756" t="s">
        <v>3182</v>
      </c>
      <c r="J756">
        <v>36</v>
      </c>
      <c r="K756" s="50" t="s">
        <v>50</v>
      </c>
      <c r="L756" t="s">
        <v>4724</v>
      </c>
      <c r="M756" t="s">
        <v>4725</v>
      </c>
      <c r="N756" s="39" t="s">
        <v>276</v>
      </c>
      <c r="O756" t="str">
        <f>+VLOOKUP(F756,'BD LP'!B:C,2,0)</f>
        <v>150001743-C36</v>
      </c>
      <c r="Q756" t="str">
        <f>+VLOOKUP(F756,'BD LP'!B:K,10,0)</f>
        <v>UN</v>
      </c>
      <c r="R756" t="b">
        <f t="shared" si="24"/>
        <v>1</v>
      </c>
      <c r="S756">
        <f>+VLOOKUP(F756,'[1]BD MES'!$D$2:$K$1048576,8,0)</f>
        <v>36</v>
      </c>
      <c r="T756" t="b">
        <f t="shared" si="23"/>
        <v>1</v>
      </c>
      <c r="V756" t="str">
        <f>+VLOOKUP(F756,MaestraLP3[[#All],[CÓDIGO]:[UMV]],8,0)</f>
        <v>GALLETA NIK BOCADO COSTA 71 g</v>
      </c>
    </row>
    <row r="757" spans="1:22" x14ac:dyDescent="0.35">
      <c r="A757" t="s">
        <v>3181</v>
      </c>
      <c r="B757">
        <v>2000</v>
      </c>
      <c r="D757" s="59" t="s">
        <v>3162</v>
      </c>
      <c r="F757" s="39">
        <v>104527700</v>
      </c>
      <c r="H757" s="60">
        <v>18500</v>
      </c>
      <c r="I757" t="s">
        <v>3182</v>
      </c>
      <c r="J757">
        <v>24</v>
      </c>
      <c r="K757" s="50" t="s">
        <v>50</v>
      </c>
      <c r="L757" t="s">
        <v>4724</v>
      </c>
      <c r="M757" t="s">
        <v>4725</v>
      </c>
      <c r="N757" s="39" t="s">
        <v>276</v>
      </c>
      <c r="O757" t="str">
        <f>+VLOOKUP(F757,'BD LP'!B:C,2,0)</f>
        <v>104527700-C24</v>
      </c>
      <c r="Q757" t="str">
        <f>+VLOOKUP(F757,'BD LP'!B:K,10,0)</f>
        <v>UN</v>
      </c>
      <c r="R757" t="b">
        <f t="shared" si="24"/>
        <v>1</v>
      </c>
      <c r="S757">
        <f>+VLOOKUP(F757,'[1]BD MES'!$D$2:$K$1048576,8,0)</f>
        <v>24</v>
      </c>
      <c r="T757" t="b">
        <f t="shared" si="23"/>
        <v>1</v>
      </c>
      <c r="V757" t="str">
        <f>+VLOOKUP(F757,MaestraLP3[[#All],[CÓDIGO]:[UMV]],8,0)</f>
        <v>GALLETA OBSESION COSTA 85 g</v>
      </c>
    </row>
    <row r="758" spans="1:22" x14ac:dyDescent="0.35">
      <c r="A758" t="s">
        <v>3181</v>
      </c>
      <c r="B758">
        <v>2000</v>
      </c>
      <c r="D758" s="59" t="s">
        <v>3162</v>
      </c>
      <c r="F758" s="39">
        <v>104538580</v>
      </c>
      <c r="H758" s="60">
        <v>18500</v>
      </c>
      <c r="I758" t="s">
        <v>3182</v>
      </c>
      <c r="J758">
        <v>24</v>
      </c>
      <c r="K758" s="50" t="s">
        <v>50</v>
      </c>
      <c r="L758" t="s">
        <v>4724</v>
      </c>
      <c r="M758" t="s">
        <v>4725</v>
      </c>
      <c r="N758" s="39" t="s">
        <v>276</v>
      </c>
      <c r="O758" t="str">
        <f>+VLOOKUP(F758,'BD LP'!B:C,2,0)</f>
        <v>104538580-C24</v>
      </c>
      <c r="Q758" t="str">
        <f>+VLOOKUP(F758,'BD LP'!B:K,10,0)</f>
        <v>UN</v>
      </c>
      <c r="R758" t="b">
        <f t="shared" si="24"/>
        <v>1</v>
      </c>
      <c r="S758">
        <f>+VLOOKUP(F758,'[1]BD MES'!$D$2:$K$1048576,8,0)</f>
        <v>24</v>
      </c>
      <c r="T758" t="b">
        <f t="shared" si="23"/>
        <v>1</v>
      </c>
      <c r="V758" t="str">
        <f>+VLOOKUP(F758,MaestraLP3[[#All],[CÓDIGO]:[UMV]],8,0)</f>
        <v>GALLETA SODA COSTA 160 G</v>
      </c>
    </row>
    <row r="759" spans="1:22" x14ac:dyDescent="0.35">
      <c r="A759" t="s">
        <v>3181</v>
      </c>
      <c r="B759">
        <v>2000</v>
      </c>
      <c r="D759" s="59" t="s">
        <v>3162</v>
      </c>
      <c r="F759" s="39">
        <v>150001837</v>
      </c>
      <c r="H759" s="60">
        <v>6300</v>
      </c>
      <c r="I759" t="s">
        <v>3182</v>
      </c>
      <c r="J759">
        <v>27</v>
      </c>
      <c r="K759" s="50" t="s">
        <v>50</v>
      </c>
      <c r="L759" t="s">
        <v>4724</v>
      </c>
      <c r="M759" t="s">
        <v>4725</v>
      </c>
      <c r="N759" s="39" t="s">
        <v>276</v>
      </c>
      <c r="O759" t="str">
        <f>+VLOOKUP(F759,'BD LP'!B:C,2,0)</f>
        <v>150001837-C27</v>
      </c>
      <c r="Q759" t="str">
        <f>+VLOOKUP(F759,'BD LP'!B:K,10,0)</f>
        <v>UN</v>
      </c>
      <c r="R759" t="b">
        <f t="shared" si="24"/>
        <v>1</v>
      </c>
      <c r="S759">
        <f>+VLOOKUP(F759,'[1]BD MES'!$D$2:$K$1048576,8,0)</f>
        <v>27</v>
      </c>
      <c r="T759" t="b">
        <f t="shared" si="23"/>
        <v>1</v>
      </c>
      <c r="V759" t="str">
        <f>+VLOOKUP(F759,MaestraLP3[[#All],[CÓDIGO]:[UMV]],8,0)</f>
        <v>GALLETA SODA CUBO 54 g</v>
      </c>
    </row>
    <row r="760" spans="1:22" x14ac:dyDescent="0.35">
      <c r="A760" t="s">
        <v>3181</v>
      </c>
      <c r="B760">
        <v>2000</v>
      </c>
      <c r="D760" s="59" t="s">
        <v>3162</v>
      </c>
      <c r="F760" s="39">
        <v>150001747</v>
      </c>
      <c r="H760" s="60">
        <v>15000</v>
      </c>
      <c r="I760" t="s">
        <v>3182</v>
      </c>
      <c r="J760">
        <v>35</v>
      </c>
      <c r="K760" s="50" t="s">
        <v>50</v>
      </c>
      <c r="L760" t="s">
        <v>4724</v>
      </c>
      <c r="M760" t="s">
        <v>4725</v>
      </c>
      <c r="N760" s="39" t="s">
        <v>276</v>
      </c>
      <c r="O760" t="str">
        <f>+VLOOKUP(F760,'BD LP'!B:C,2,0)</f>
        <v>150001747-C35</v>
      </c>
      <c r="Q760" t="str">
        <f>+VLOOKUP(F760,'BD LP'!B:K,10,0)</f>
        <v>UN</v>
      </c>
      <c r="R760" t="b">
        <f t="shared" si="24"/>
        <v>1</v>
      </c>
      <c r="S760">
        <f>+VLOOKUP(F760,'[1]BD MES'!$D$2:$K$1048576,8,0)</f>
        <v>35</v>
      </c>
      <c r="T760" t="b">
        <f t="shared" si="23"/>
        <v>1</v>
      </c>
      <c r="V760" t="str">
        <f>+VLOOKUP(F760,MaestraLP3[[#All],[CÓDIGO]:[UMV]],8,0)</f>
        <v>GALLETA TUAREG COSTA 120 g</v>
      </c>
    </row>
    <row r="761" spans="1:22" x14ac:dyDescent="0.35">
      <c r="A761" t="s">
        <v>3181</v>
      </c>
      <c r="B761">
        <v>2000</v>
      </c>
      <c r="D761" s="59" t="s">
        <v>3162</v>
      </c>
      <c r="F761" s="39">
        <v>150000089</v>
      </c>
      <c r="H761" s="60">
        <v>19300</v>
      </c>
      <c r="I761" t="s">
        <v>3182</v>
      </c>
      <c r="J761">
        <v>32</v>
      </c>
      <c r="K761" s="50" t="s">
        <v>50</v>
      </c>
      <c r="L761" t="s">
        <v>4724</v>
      </c>
      <c r="M761" t="s">
        <v>4725</v>
      </c>
      <c r="N761" s="39" t="s">
        <v>276</v>
      </c>
      <c r="O761" t="str">
        <f>+VLOOKUP(F761,'BD LP'!B:C,2,0)</f>
        <v>150000089-C32</v>
      </c>
      <c r="Q761" t="str">
        <f>+VLOOKUP(F761,'BD LP'!B:K,10,0)</f>
        <v>UN</v>
      </c>
      <c r="R761" t="b">
        <f t="shared" si="24"/>
        <v>1</v>
      </c>
      <c r="S761">
        <f>+VLOOKUP(F761,'[1]BD MES'!$D$2:$K$1048576,8,0)</f>
        <v>32</v>
      </c>
      <c r="T761" t="b">
        <f t="shared" si="23"/>
        <v>1</v>
      </c>
      <c r="V761" t="str">
        <f>+VLOOKUP(F761,MaestraLP3[[#All],[CÓDIGO]:[UMV]],8,0)</f>
        <v>GALLETA VINO COSTA 160 g</v>
      </c>
    </row>
    <row r="762" spans="1:22" x14ac:dyDescent="0.35">
      <c r="A762" t="s">
        <v>3181</v>
      </c>
      <c r="B762">
        <v>2000</v>
      </c>
      <c r="D762" s="59" t="s">
        <v>3162</v>
      </c>
      <c r="F762" s="39">
        <v>104516040</v>
      </c>
      <c r="H762" s="60">
        <v>63000</v>
      </c>
      <c r="I762" t="s">
        <v>3182</v>
      </c>
      <c r="J762">
        <v>5</v>
      </c>
      <c r="K762" s="50" t="s">
        <v>50</v>
      </c>
      <c r="L762" t="s">
        <v>4724</v>
      </c>
      <c r="M762" t="s">
        <v>4725</v>
      </c>
      <c r="N762" s="39" t="s">
        <v>276</v>
      </c>
      <c r="O762" t="str">
        <f>+VLOOKUP(F762,'BD LP'!B:C,2,0)</f>
        <v>104516040-C05</v>
      </c>
      <c r="Q762" t="str">
        <f>+VLOOKUP(F762,'BD LP'!B:K,10,0)</f>
        <v>UN</v>
      </c>
      <c r="R762" t="b">
        <f t="shared" si="24"/>
        <v>1</v>
      </c>
      <c r="S762">
        <f>+VLOOKUP(F762,'[1]BD MES'!$D$2:$K$1048576,8,0)</f>
        <v>5</v>
      </c>
      <c r="T762" t="b">
        <f t="shared" si="23"/>
        <v>1</v>
      </c>
      <c r="V762" t="str">
        <f>+VLOOKUP(F762,MaestraLP3[[#All],[CÓDIGO]:[UMV]],8,0)</f>
        <v>HUEVO EN POLVO 1 kg</v>
      </c>
    </row>
    <row r="763" spans="1:22" x14ac:dyDescent="0.35">
      <c r="A763" t="s">
        <v>3181</v>
      </c>
      <c r="B763">
        <v>2000</v>
      </c>
      <c r="D763" s="59" t="s">
        <v>3162</v>
      </c>
      <c r="F763" s="39">
        <v>104522040</v>
      </c>
      <c r="H763" s="60">
        <v>40900</v>
      </c>
      <c r="I763" t="s">
        <v>3182</v>
      </c>
      <c r="J763">
        <v>180</v>
      </c>
      <c r="K763" s="50" t="s">
        <v>50</v>
      </c>
      <c r="L763" t="s">
        <v>4724</v>
      </c>
      <c r="M763" t="s">
        <v>4725</v>
      </c>
      <c r="N763" s="39" t="s">
        <v>276</v>
      </c>
      <c r="O763" t="str">
        <f>+VLOOKUP(F763,'BD LP'!B:C,2,0)</f>
        <v>104522040-Z80</v>
      </c>
      <c r="Q763" t="str">
        <f>+VLOOKUP(F763,'BD LP'!B:K,10,0)</f>
        <v>UN</v>
      </c>
      <c r="R763" t="b">
        <f t="shared" si="24"/>
        <v>1</v>
      </c>
      <c r="S763">
        <f>+VLOOKUP(F763,'[1]BD MES'!$D$2:$K$1048576,8,0)</f>
        <v>180</v>
      </c>
      <c r="T763" t="b">
        <f t="shared" si="23"/>
        <v>1</v>
      </c>
      <c r="V763" t="str">
        <f>+VLOOKUP(F763,MaestraLP3[[#All],[CÓDIGO]:[UMV]],8,0)</f>
        <v>HUEVO EXTRA BLANCO</v>
      </c>
    </row>
    <row r="764" spans="1:22" x14ac:dyDescent="0.35">
      <c r="A764" t="s">
        <v>3181</v>
      </c>
      <c r="B764">
        <v>2000</v>
      </c>
      <c r="D764" s="59" t="s">
        <v>3162</v>
      </c>
      <c r="F764" s="39">
        <v>104501110</v>
      </c>
      <c r="H764" s="60">
        <v>39500</v>
      </c>
      <c r="I764" t="s">
        <v>3182</v>
      </c>
      <c r="J764">
        <v>1</v>
      </c>
      <c r="K764" s="50" t="s">
        <v>398</v>
      </c>
      <c r="L764" t="s">
        <v>4724</v>
      </c>
      <c r="M764" t="s">
        <v>4725</v>
      </c>
      <c r="N764" s="39" t="s">
        <v>276</v>
      </c>
      <c r="O764" t="str">
        <f>+VLOOKUP(F764,'BD LP'!B:C,2,0)</f>
        <v>104501110-Z80</v>
      </c>
      <c r="Q764" t="str">
        <f>+VLOOKUP(F764,'BD LP'!B:K,10,0)</f>
        <v>Z80</v>
      </c>
      <c r="R764" t="b">
        <f t="shared" si="24"/>
        <v>1</v>
      </c>
      <c r="S764">
        <f>+VLOOKUP(F764,'[1]BD MES'!$D$2:$K$1048576,8,0)</f>
        <v>1</v>
      </c>
      <c r="T764" t="b">
        <f t="shared" si="23"/>
        <v>1</v>
      </c>
      <c r="V764" t="str">
        <f>+VLOOKUP(F764,MaestraLP3[[#All],[CÓDIGO]:[UMV]],8,0)</f>
        <v>HUEVO GRANDE BLANCO</v>
      </c>
    </row>
    <row r="765" spans="1:22" x14ac:dyDescent="0.35">
      <c r="A765" t="s">
        <v>3181</v>
      </c>
      <c r="B765">
        <v>2000</v>
      </c>
      <c r="D765" s="59" t="s">
        <v>3162</v>
      </c>
      <c r="F765" s="39">
        <v>104510140</v>
      </c>
      <c r="H765" s="60">
        <v>91000</v>
      </c>
      <c r="I765" t="s">
        <v>3182</v>
      </c>
      <c r="J765">
        <v>6</v>
      </c>
      <c r="K765" s="50" t="s">
        <v>50</v>
      </c>
      <c r="L765" t="s">
        <v>4724</v>
      </c>
      <c r="M765" t="s">
        <v>4725</v>
      </c>
      <c r="N765" s="39" t="s">
        <v>276</v>
      </c>
      <c r="O765" t="str">
        <f>+VLOOKUP(F765,'BD LP'!B:C,2,0)</f>
        <v>104510140-C06</v>
      </c>
      <c r="Q765" t="str">
        <f>+VLOOKUP(F765,'BD LP'!B:K,10,0)</f>
        <v>UN</v>
      </c>
      <c r="R765" t="b">
        <f t="shared" si="24"/>
        <v>1</v>
      </c>
      <c r="S765">
        <f>+VLOOKUP(F765,'[1]BD MES'!$D$2:$K$1048576,8,0)</f>
        <v>6</v>
      </c>
      <c r="T765" t="b">
        <f t="shared" si="23"/>
        <v>1</v>
      </c>
      <c r="V765" t="str">
        <f>+VLOOKUP(F765,MaestraLP3[[#All],[CÓDIGO]:[UMV]],8,0)</f>
        <v>HUEVO LIQUIDO CONGELADO USA 2,27 kg</v>
      </c>
    </row>
    <row r="766" spans="1:22" x14ac:dyDescent="0.35">
      <c r="A766" t="s">
        <v>3181</v>
      </c>
      <c r="B766">
        <v>2000</v>
      </c>
      <c r="D766" s="59" t="s">
        <v>3162</v>
      </c>
      <c r="F766" s="39">
        <v>104522050</v>
      </c>
      <c r="H766" s="60">
        <v>36800</v>
      </c>
      <c r="I766" t="s">
        <v>3182</v>
      </c>
      <c r="J766">
        <v>180</v>
      </c>
      <c r="K766" s="50" t="s">
        <v>50</v>
      </c>
      <c r="L766" t="s">
        <v>4724</v>
      </c>
      <c r="M766" t="s">
        <v>4725</v>
      </c>
      <c r="N766" s="39" t="s">
        <v>276</v>
      </c>
      <c r="O766" t="str">
        <f>+VLOOKUP(F766,'BD LP'!B:C,2,0)</f>
        <v>104522050-Z80</v>
      </c>
      <c r="Q766" t="str">
        <f>+VLOOKUP(F766,'BD LP'!B:K,10,0)</f>
        <v>UN</v>
      </c>
      <c r="R766" t="b">
        <f t="shared" si="24"/>
        <v>1</v>
      </c>
      <c r="S766">
        <f>+VLOOKUP(F766,'[1]BD MES'!$D$2:$K$1048576,8,0)</f>
        <v>180</v>
      </c>
      <c r="T766" t="b">
        <f t="shared" si="23"/>
        <v>1</v>
      </c>
      <c r="V766" t="str">
        <f>+VLOOKUP(F766,MaestraLP3[[#All],[CÓDIGO]:[UMV]],8,0)</f>
        <v>HUEVO MEDIANO</v>
      </c>
    </row>
    <row r="767" spans="1:22" x14ac:dyDescent="0.35">
      <c r="A767" t="s">
        <v>3181</v>
      </c>
      <c r="B767">
        <v>2000</v>
      </c>
      <c r="D767" s="59" t="s">
        <v>3162</v>
      </c>
      <c r="F767" s="39">
        <v>150001689</v>
      </c>
      <c r="H767" s="60">
        <v>26900</v>
      </c>
      <c r="I767" t="s">
        <v>3182</v>
      </c>
      <c r="J767">
        <v>60</v>
      </c>
      <c r="K767" s="50" t="s">
        <v>50</v>
      </c>
      <c r="L767" t="s">
        <v>4724</v>
      </c>
      <c r="M767" t="s">
        <v>4725</v>
      </c>
      <c r="N767" s="39" t="s">
        <v>276</v>
      </c>
      <c r="O767" t="str">
        <f>+VLOOKUP(F767,'BD LP'!B:C,2,0)</f>
        <v>150001689-C60</v>
      </c>
      <c r="Q767" t="str">
        <f>+VLOOKUP(F767,'BD LP'!B:K,10,0)</f>
        <v>UN</v>
      </c>
      <c r="R767" t="b">
        <f t="shared" si="24"/>
        <v>1</v>
      </c>
      <c r="S767">
        <f>+VLOOKUP(F767,'[1]BD MES'!$D$2:$K$1048576,8,0)</f>
        <v>60</v>
      </c>
      <c r="T767" t="b">
        <f t="shared" si="23"/>
        <v>1</v>
      </c>
      <c r="V767" t="str">
        <f>+VLOOKUP(F767,MaestraLP3[[#All],[CÓDIGO]:[UMV]],8,0)</f>
        <v>CEREAL CHOCAPIC NESTLE 30 g</v>
      </c>
    </row>
    <row r="768" spans="1:22" x14ac:dyDescent="0.35">
      <c r="A768" t="s">
        <v>3181</v>
      </c>
      <c r="B768">
        <v>2000</v>
      </c>
      <c r="D768" s="59" t="s">
        <v>3162</v>
      </c>
      <c r="F768" s="39">
        <v>150001690</v>
      </c>
      <c r="H768" s="60">
        <v>26900</v>
      </c>
      <c r="I768" t="s">
        <v>3182</v>
      </c>
      <c r="J768">
        <v>60</v>
      </c>
      <c r="K768" s="50" t="s">
        <v>50</v>
      </c>
      <c r="L768" t="s">
        <v>4724</v>
      </c>
      <c r="M768" t="s">
        <v>4725</v>
      </c>
      <c r="N768" s="39" t="s">
        <v>276</v>
      </c>
      <c r="O768" t="str">
        <f>+VLOOKUP(F768,'BD LP'!B:C,2,0)</f>
        <v>150001690-C60</v>
      </c>
      <c r="Q768" t="str">
        <f>+VLOOKUP(F768,'BD LP'!B:K,10,0)</f>
        <v>UN</v>
      </c>
      <c r="R768" t="b">
        <f t="shared" si="24"/>
        <v>1</v>
      </c>
      <c r="S768">
        <f>+VLOOKUP(F768,'[1]BD MES'!$D$2:$K$1048576,8,0)</f>
        <v>60</v>
      </c>
      <c r="T768" t="b">
        <f t="shared" si="23"/>
        <v>1</v>
      </c>
      <c r="V768" t="str">
        <f>+VLOOKUP(F768,MaestraLP3[[#All],[CÓDIGO]:[UMV]],8,0)</f>
        <v>CEREAL ZUCOSOS NESTLE 30 g</v>
      </c>
    </row>
    <row r="769" spans="1:22" x14ac:dyDescent="0.35">
      <c r="A769" t="s">
        <v>3181</v>
      </c>
      <c r="B769">
        <v>2000</v>
      </c>
      <c r="D769" s="59" t="s">
        <v>3162</v>
      </c>
      <c r="F769" s="39">
        <v>104538320</v>
      </c>
      <c r="H769" s="60">
        <v>25805</v>
      </c>
      <c r="I769" t="s">
        <v>3182</v>
      </c>
      <c r="J769">
        <v>12</v>
      </c>
      <c r="K769" s="50" t="s">
        <v>50</v>
      </c>
      <c r="L769" t="s">
        <v>4724</v>
      </c>
      <c r="M769" t="s">
        <v>4725</v>
      </c>
      <c r="N769" s="39" t="s">
        <v>276</v>
      </c>
      <c r="O769" t="str">
        <f>+VLOOKUP(F769,'BD LP'!B:C,2,0)</f>
        <v>104538320-C12</v>
      </c>
      <c r="Q769" t="str">
        <f>+VLOOKUP(F769,'BD LP'!B:K,10,0)</f>
        <v>UN</v>
      </c>
      <c r="R769" t="b">
        <f t="shared" si="24"/>
        <v>1</v>
      </c>
      <c r="S769">
        <f>+VLOOKUP(F769,'[1]BD MES'!$D$2:$K$1048576,8,0)</f>
        <v>12</v>
      </c>
      <c r="T769" t="b">
        <f t="shared" ref="T769:T832" si="25">+S769=J769</f>
        <v>1</v>
      </c>
      <c r="V769" t="str">
        <f>+VLOOKUP(F769,MaestraLP3[[#All],[CÓDIGO]:[UMV]],8,0)</f>
        <v>GRANOLA MIEL Y ALMENDRAS VIVO 330 G</v>
      </c>
    </row>
    <row r="770" spans="1:22" x14ac:dyDescent="0.35">
      <c r="A770" t="s">
        <v>3181</v>
      </c>
      <c r="B770">
        <v>2000</v>
      </c>
      <c r="D770" s="59" t="s">
        <v>3162</v>
      </c>
      <c r="F770" s="39">
        <v>104521210</v>
      </c>
      <c r="H770" s="60">
        <v>133000</v>
      </c>
      <c r="I770" t="s">
        <v>3182</v>
      </c>
      <c r="J770">
        <v>10</v>
      </c>
      <c r="K770" s="50" t="s">
        <v>77</v>
      </c>
      <c r="L770" t="s">
        <v>4724</v>
      </c>
      <c r="M770" t="s">
        <v>4725</v>
      </c>
      <c r="N770" s="39" t="s">
        <v>276</v>
      </c>
      <c r="O770" t="str">
        <f>+VLOOKUP(F770,'BD LP'!B:C,2,0)</f>
        <v>104521210-CJ</v>
      </c>
      <c r="Q770" t="str">
        <f>+VLOOKUP(F770,'BD LP'!B:K,10,0)</f>
        <v>KG</v>
      </c>
      <c r="R770" t="b">
        <f t="shared" si="24"/>
        <v>1</v>
      </c>
      <c r="S770">
        <f>+VLOOKUP(F770,'[1]BD MES'!$D$2:$K$1048576,8,0)</f>
        <v>10</v>
      </c>
      <c r="T770" t="b">
        <f t="shared" si="25"/>
        <v>1</v>
      </c>
      <c r="V770" t="str">
        <f>+VLOOKUP(F770,MaestraLP3[[#All],[CÓDIGO]:[UMV]],8,0)</f>
        <v>ALMENDRA GRAJEADA VIZZIO 10 kg</v>
      </c>
    </row>
    <row r="771" spans="1:22" x14ac:dyDescent="0.35">
      <c r="A771" t="s">
        <v>3181</v>
      </c>
      <c r="B771">
        <v>2000</v>
      </c>
      <c r="D771" s="59" t="s">
        <v>3162</v>
      </c>
      <c r="F771" s="39">
        <v>150001829</v>
      </c>
      <c r="H771" s="60">
        <v>4800</v>
      </c>
      <c r="I771" t="s">
        <v>3182</v>
      </c>
      <c r="J771">
        <v>32</v>
      </c>
      <c r="K771" s="50" t="s">
        <v>50</v>
      </c>
      <c r="L771" t="s">
        <v>4724</v>
      </c>
      <c r="M771" t="s">
        <v>4725</v>
      </c>
      <c r="N771" s="39" t="s">
        <v>276</v>
      </c>
      <c r="O771" t="str">
        <f>+VLOOKUP(F771,'BD LP'!B:C,2,0)</f>
        <v>150001829-C32</v>
      </c>
      <c r="Q771" t="str">
        <f>+VLOOKUP(F771,'BD LP'!B:K,10,0)</f>
        <v>UN</v>
      </c>
      <c r="R771" t="b">
        <f t="shared" ref="R771:R834" si="26">+Q771=K771</f>
        <v>1</v>
      </c>
      <c r="S771">
        <f>+VLOOKUP(F771,'[1]BD MES'!$D$2:$K$1048576,8,0)</f>
        <v>32</v>
      </c>
      <c r="T771" t="b">
        <f t="shared" si="25"/>
        <v>1</v>
      </c>
      <c r="V771" t="str">
        <f>+VLOOKUP(F771,MaestraLP3[[#All],[CÓDIGO]:[UMV]],8,0)</f>
        <v>CHOCMAN 33 g</v>
      </c>
    </row>
    <row r="772" spans="1:22" x14ac:dyDescent="0.35">
      <c r="A772" t="s">
        <v>3181</v>
      </c>
      <c r="B772">
        <v>2000</v>
      </c>
      <c r="D772" s="59" t="s">
        <v>3162</v>
      </c>
      <c r="F772" s="39">
        <v>150000082</v>
      </c>
      <c r="H772" s="60">
        <v>16700</v>
      </c>
      <c r="I772" t="s">
        <v>3182</v>
      </c>
      <c r="J772">
        <v>24</v>
      </c>
      <c r="K772" s="50" t="s">
        <v>50</v>
      </c>
      <c r="L772" t="s">
        <v>4724</v>
      </c>
      <c r="M772" t="s">
        <v>4725</v>
      </c>
      <c r="N772" s="39" t="s">
        <v>276</v>
      </c>
      <c r="O772" t="str">
        <f>+VLOOKUP(F772,'BD LP'!B:C,2,0)</f>
        <v>150000082-C24</v>
      </c>
      <c r="Q772" t="str">
        <f>+VLOOKUP(F772,'BD LP'!B:K,10,0)</f>
        <v>UN</v>
      </c>
      <c r="R772" t="b">
        <f t="shared" si="26"/>
        <v>1</v>
      </c>
      <c r="S772">
        <f>+VLOOKUP(F772,'[1]BD MES'!$D$2:$K$1048576,8,0)</f>
        <v>24</v>
      </c>
      <c r="T772" t="b">
        <f t="shared" si="25"/>
        <v>1</v>
      </c>
      <c r="V772" t="str">
        <f>+VLOOKUP(F772,MaestraLP3[[#All],[CÓDIGO]:[UMV]],8,0)</f>
        <v>GALLETA LIMON COSTA 140 g</v>
      </c>
    </row>
    <row r="773" spans="1:22" x14ac:dyDescent="0.35">
      <c r="A773" t="s">
        <v>3181</v>
      </c>
      <c r="B773">
        <v>2000</v>
      </c>
      <c r="D773" s="59" t="s">
        <v>3162</v>
      </c>
      <c r="F773" s="39">
        <v>104535130</v>
      </c>
      <c r="H773" s="60">
        <v>16000</v>
      </c>
      <c r="I773" t="s">
        <v>3182</v>
      </c>
      <c r="J773">
        <v>10</v>
      </c>
      <c r="K773" s="50" t="s">
        <v>50</v>
      </c>
      <c r="L773" t="s">
        <v>4724</v>
      </c>
      <c r="M773" t="s">
        <v>4725</v>
      </c>
      <c r="N773" s="39" t="s">
        <v>276</v>
      </c>
      <c r="O773" t="str">
        <f>+VLOOKUP(F773,'BD LP'!B:C,2,0)</f>
        <v>104535130-D10</v>
      </c>
      <c r="Q773" t="str">
        <f>+VLOOKUP(F773,'BD LP'!B:K,10,0)</f>
        <v>UN</v>
      </c>
      <c r="R773" t="b">
        <f t="shared" si="26"/>
        <v>1</v>
      </c>
      <c r="S773">
        <f>+VLOOKUP(F773,'[1]BD MES'!$D$2:$K$1048576,8,0)</f>
        <v>10</v>
      </c>
      <c r="T773" t="b">
        <f t="shared" si="25"/>
        <v>1</v>
      </c>
      <c r="V773" t="str">
        <f>+VLOOKUP(F773,MaestraLP3[[#All],[CÓDIGO]:[UMV]],8,0)</f>
        <v>ARVEJAS PARTIDAS LOS GRANOS 1kg</v>
      </c>
    </row>
    <row r="774" spans="1:22" x14ac:dyDescent="0.35">
      <c r="A774" t="s">
        <v>3181</v>
      </c>
      <c r="B774">
        <v>2000</v>
      </c>
      <c r="D774" s="59" t="s">
        <v>3162</v>
      </c>
      <c r="F774" s="39">
        <v>104535140</v>
      </c>
      <c r="H774" s="60">
        <v>22000</v>
      </c>
      <c r="I774" t="s">
        <v>3182</v>
      </c>
      <c r="J774">
        <v>10</v>
      </c>
      <c r="K774" s="50" t="s">
        <v>50</v>
      </c>
      <c r="L774" t="s">
        <v>4724</v>
      </c>
      <c r="M774" t="s">
        <v>4725</v>
      </c>
      <c r="N774" s="39" t="s">
        <v>276</v>
      </c>
      <c r="O774" t="str">
        <f>+VLOOKUP(F774,'BD LP'!B:C,2,0)</f>
        <v>104535140-D10</v>
      </c>
      <c r="Q774" t="str">
        <f>+VLOOKUP(F774,'BD LP'!B:K,10,0)</f>
        <v>UN</v>
      </c>
      <c r="R774" t="b">
        <f t="shared" si="26"/>
        <v>1</v>
      </c>
      <c r="S774">
        <f>+VLOOKUP(F774,'[1]BD MES'!$D$2:$K$1048576,8,0)</f>
        <v>10</v>
      </c>
      <c r="T774" t="b">
        <f t="shared" si="25"/>
        <v>1</v>
      </c>
      <c r="V774" t="str">
        <f>+VLOOKUP(F774,MaestraLP3[[#All],[CÓDIGO]:[UMV]],8,0)</f>
        <v>GARBANZO ENTERO S/PIEL LOS GRANOS 1 kg</v>
      </c>
    </row>
    <row r="775" spans="1:22" x14ac:dyDescent="0.35">
      <c r="A775" t="s">
        <v>3181</v>
      </c>
      <c r="B775">
        <v>2000</v>
      </c>
      <c r="D775" s="59" t="s">
        <v>3162</v>
      </c>
      <c r="F775" s="39">
        <v>104544270</v>
      </c>
      <c r="H775" s="60">
        <v>28000</v>
      </c>
      <c r="I775" t="s">
        <v>3182</v>
      </c>
      <c r="J775">
        <v>10</v>
      </c>
      <c r="K775" s="50" t="s">
        <v>50</v>
      </c>
      <c r="L775" t="s">
        <v>4724</v>
      </c>
      <c r="M775" t="s">
        <v>4725</v>
      </c>
      <c r="N775" s="39" t="s">
        <v>276</v>
      </c>
      <c r="O775" t="str">
        <f>+VLOOKUP(F775,'BD LP'!B:C,2,0)</f>
        <v>104544270-D10</v>
      </c>
      <c r="Q775" t="str">
        <f>+VLOOKUP(F775,'BD LP'!B:K,10,0)</f>
        <v>UN</v>
      </c>
      <c r="R775" t="b">
        <f t="shared" si="26"/>
        <v>1</v>
      </c>
      <c r="S775">
        <f>+VLOOKUP(F775,'[1]BD MES'!$D$2:$K$1048576,8,0)</f>
        <v>10</v>
      </c>
      <c r="T775" t="b">
        <f t="shared" si="25"/>
        <v>1</v>
      </c>
      <c r="V775" t="str">
        <f>+VLOOKUP(F775,MaestraLP3[[#All],[CÓDIGO]:[UMV]],8,0)</f>
        <v>LENTEJA 5 MM 1 kg</v>
      </c>
    </row>
    <row r="776" spans="1:22" x14ac:dyDescent="0.35">
      <c r="A776" t="s">
        <v>3181</v>
      </c>
      <c r="B776">
        <v>2000</v>
      </c>
      <c r="D776" s="59" t="s">
        <v>3162</v>
      </c>
      <c r="F776" s="39">
        <v>104535150</v>
      </c>
      <c r="H776" s="60">
        <v>24000</v>
      </c>
      <c r="I776" t="s">
        <v>3182</v>
      </c>
      <c r="J776">
        <v>10</v>
      </c>
      <c r="K776" s="50" t="s">
        <v>50</v>
      </c>
      <c r="L776" t="s">
        <v>4724</v>
      </c>
      <c r="M776" t="s">
        <v>4725</v>
      </c>
      <c r="N776" s="39" t="s">
        <v>276</v>
      </c>
      <c r="O776" t="str">
        <f>+VLOOKUP(F776,'BD LP'!B:C,2,0)</f>
        <v>104535150-D10</v>
      </c>
      <c r="Q776" t="str">
        <f>+VLOOKUP(F776,'BD LP'!B:K,10,0)</f>
        <v>UN</v>
      </c>
      <c r="R776" t="b">
        <f t="shared" si="26"/>
        <v>1</v>
      </c>
      <c r="S776">
        <f>+VLOOKUP(F776,'[1]BD MES'!$D$2:$K$1048576,8,0)</f>
        <v>10</v>
      </c>
      <c r="T776" t="b">
        <f t="shared" si="25"/>
        <v>1</v>
      </c>
      <c r="V776" t="str">
        <f>+VLOOKUP(F776,MaestraLP3[[#All],[CÓDIGO]:[UMV]],8,0)</f>
        <v>LENTEJAS 6 MM LOS GRANOS 1 kg</v>
      </c>
    </row>
    <row r="777" spans="1:22" x14ac:dyDescent="0.35">
      <c r="A777" t="s">
        <v>3181</v>
      </c>
      <c r="B777">
        <v>2000</v>
      </c>
      <c r="D777" s="59" t="s">
        <v>3162</v>
      </c>
      <c r="F777" s="39">
        <v>104535170</v>
      </c>
      <c r="H777" s="60">
        <v>26600</v>
      </c>
      <c r="I777" t="s">
        <v>3182</v>
      </c>
      <c r="J777">
        <v>10</v>
      </c>
      <c r="K777" s="50" t="s">
        <v>50</v>
      </c>
      <c r="L777" t="s">
        <v>4724</v>
      </c>
      <c r="M777" t="s">
        <v>4725</v>
      </c>
      <c r="N777" s="39" t="s">
        <v>276</v>
      </c>
      <c r="O777" t="str">
        <f>+VLOOKUP(F777,'BD LP'!B:C,2,0)</f>
        <v>104535170-D10</v>
      </c>
      <c r="Q777" t="str">
        <f>+VLOOKUP(F777,'BD LP'!B:K,10,0)</f>
        <v>UN</v>
      </c>
      <c r="R777" t="b">
        <f t="shared" si="26"/>
        <v>1</v>
      </c>
      <c r="S777">
        <f>+VLOOKUP(F777,'[1]BD MES'!$D$2:$K$1048576,8,0)</f>
        <v>10</v>
      </c>
      <c r="T777" t="b">
        <f t="shared" si="25"/>
        <v>1</v>
      </c>
      <c r="V777" t="str">
        <f>+VLOOKUP(F777,MaestraLP3[[#All],[CÓDIGO]:[UMV]],8,0)</f>
        <v>POROTOS BLANCOS LOS GRANOS 1 kg</v>
      </c>
    </row>
    <row r="778" spans="1:22" x14ac:dyDescent="0.35">
      <c r="A778" t="s">
        <v>3181</v>
      </c>
      <c r="B778">
        <v>2000</v>
      </c>
      <c r="D778" s="59" t="s">
        <v>3162</v>
      </c>
      <c r="F778" s="39">
        <v>104535160</v>
      </c>
      <c r="H778" s="60">
        <v>26000</v>
      </c>
      <c r="I778" t="s">
        <v>3182</v>
      </c>
      <c r="J778">
        <v>10</v>
      </c>
      <c r="K778" s="50" t="s">
        <v>50</v>
      </c>
      <c r="L778" t="s">
        <v>4724</v>
      </c>
      <c r="M778" t="s">
        <v>4725</v>
      </c>
      <c r="N778" s="39" t="s">
        <v>276</v>
      </c>
      <c r="O778" t="str">
        <f>+VLOOKUP(F778,'BD LP'!B:C,2,0)</f>
        <v>104535160-D10</v>
      </c>
      <c r="Q778" t="str">
        <f>+VLOOKUP(F778,'BD LP'!B:K,10,0)</f>
        <v>UN</v>
      </c>
      <c r="R778" t="b">
        <f t="shared" si="26"/>
        <v>1</v>
      </c>
      <c r="S778">
        <f>+VLOOKUP(F778,'[1]BD MES'!$D$2:$K$1048576,8,0)</f>
        <v>10</v>
      </c>
      <c r="T778" t="b">
        <f t="shared" si="25"/>
        <v>1</v>
      </c>
      <c r="V778" t="str">
        <f>+VLOOKUP(F778,MaestraLP3[[#All],[CÓDIGO]:[UMV]],8,0)</f>
        <v>POROTOS HALLADOS LOS GRANOS 1 kg</v>
      </c>
    </row>
    <row r="779" spans="1:22" x14ac:dyDescent="0.35">
      <c r="A779" t="s">
        <v>3181</v>
      </c>
      <c r="B779">
        <v>2000</v>
      </c>
      <c r="D779" s="59" t="s">
        <v>3162</v>
      </c>
      <c r="F779" s="39">
        <v>104535180</v>
      </c>
      <c r="H779" s="60">
        <v>20600</v>
      </c>
      <c r="I779" t="s">
        <v>3182</v>
      </c>
      <c r="J779">
        <v>10</v>
      </c>
      <c r="K779" s="50" t="s">
        <v>50</v>
      </c>
      <c r="L779" t="s">
        <v>4724</v>
      </c>
      <c r="M779" t="s">
        <v>4725</v>
      </c>
      <c r="N779" s="39" t="s">
        <v>276</v>
      </c>
      <c r="O779" t="str">
        <f>+VLOOKUP(F779,'BD LP'!B:C,2,0)</f>
        <v>104535180-D10</v>
      </c>
      <c r="Q779" t="str">
        <f>+VLOOKUP(F779,'BD LP'!B:K,10,0)</f>
        <v>UN</v>
      </c>
      <c r="R779" t="b">
        <f t="shared" si="26"/>
        <v>1</v>
      </c>
      <c r="S779">
        <f>+VLOOKUP(F779,'[1]BD MES'!$D$2:$K$1048576,8,0)</f>
        <v>10</v>
      </c>
      <c r="T779" t="b">
        <f t="shared" si="25"/>
        <v>1</v>
      </c>
      <c r="V779" t="str">
        <f>+VLOOKUP(F779,MaestraLP3[[#All],[CÓDIGO]:[UMV]],8,0)</f>
        <v>POROTOS NEGROS LOS GRANOS 1 kg</v>
      </c>
    </row>
    <row r="780" spans="1:22" x14ac:dyDescent="0.35">
      <c r="A780" t="s">
        <v>3181</v>
      </c>
      <c r="B780">
        <v>2000</v>
      </c>
      <c r="D780" s="59" t="s">
        <v>3162</v>
      </c>
      <c r="F780" s="39">
        <v>104535190</v>
      </c>
      <c r="H780" s="60">
        <v>29000</v>
      </c>
      <c r="I780" t="s">
        <v>3182</v>
      </c>
      <c r="J780">
        <v>10</v>
      </c>
      <c r="K780" s="50" t="s">
        <v>50</v>
      </c>
      <c r="L780" t="s">
        <v>4724</v>
      </c>
      <c r="M780" t="s">
        <v>4725</v>
      </c>
      <c r="N780" s="39" t="s">
        <v>276</v>
      </c>
      <c r="O780" t="str">
        <f>+VLOOKUP(F780,'BD LP'!B:C,2,0)</f>
        <v>104535190-D10</v>
      </c>
      <c r="Q780" t="str">
        <f>+VLOOKUP(F780,'BD LP'!B:K,10,0)</f>
        <v>UN</v>
      </c>
      <c r="R780" t="b">
        <f t="shared" si="26"/>
        <v>1</v>
      </c>
      <c r="S780">
        <f>+VLOOKUP(F780,'[1]BD MES'!$D$2:$K$1048576,8,0)</f>
        <v>10</v>
      </c>
      <c r="T780" t="b">
        <f t="shared" si="25"/>
        <v>1</v>
      </c>
      <c r="V780" t="str">
        <f>+VLOOKUP(F780,MaestraLP3[[#All],[CÓDIGO]:[UMV]],8,0)</f>
        <v>POROTOS TORTOLA LOS GRANOS 1 kg</v>
      </c>
    </row>
    <row r="781" spans="1:22" x14ac:dyDescent="0.35">
      <c r="A781" t="s">
        <v>3181</v>
      </c>
      <c r="B781">
        <v>2000</v>
      </c>
      <c r="D781" s="59" t="s">
        <v>3162</v>
      </c>
      <c r="F781" s="39">
        <v>150000776</v>
      </c>
      <c r="H781" s="60">
        <v>23445</v>
      </c>
      <c r="I781" t="s">
        <v>3182</v>
      </c>
      <c r="J781">
        <v>10</v>
      </c>
      <c r="K781" s="50" t="s">
        <v>50</v>
      </c>
      <c r="L781" t="s">
        <v>4724</v>
      </c>
      <c r="M781" t="s">
        <v>4725</v>
      </c>
      <c r="N781" s="39" t="s">
        <v>276</v>
      </c>
      <c r="O781" t="str">
        <f>+VLOOKUP(F781,'BD LP'!B:C,2,0)</f>
        <v>150000776-C10</v>
      </c>
      <c r="Q781" t="str">
        <f>+VLOOKUP(F781,'BD LP'!B:K,10,0)</f>
        <v>UN</v>
      </c>
      <c r="R781" t="b">
        <f t="shared" si="26"/>
        <v>1</v>
      </c>
      <c r="S781">
        <f>+VLOOKUP(F781,'[1]BD MES'!$D$2:$K$1048576,8,0)</f>
        <v>10</v>
      </c>
      <c r="T781" t="b">
        <f t="shared" si="25"/>
        <v>1</v>
      </c>
      <c r="V781" t="str">
        <f>+VLOOKUP(F781,MaestraLP3[[#All],[CÓDIGO]:[UMV]],8,0)</f>
        <v>TRIGO MOTE 1 kg</v>
      </c>
    </row>
    <row r="782" spans="1:22" x14ac:dyDescent="0.35">
      <c r="A782" t="s">
        <v>3181</v>
      </c>
      <c r="B782">
        <v>2000</v>
      </c>
      <c r="D782" s="59" t="s">
        <v>3162</v>
      </c>
      <c r="F782" s="39">
        <v>104530200</v>
      </c>
      <c r="H782" s="60">
        <v>9235</v>
      </c>
      <c r="I782" t="s">
        <v>3182</v>
      </c>
      <c r="J782">
        <v>1</v>
      </c>
      <c r="K782" s="50" t="s">
        <v>1121</v>
      </c>
      <c r="L782" t="s">
        <v>4724</v>
      </c>
      <c r="M782" t="s">
        <v>4725</v>
      </c>
      <c r="N782" s="39" t="s">
        <v>276</v>
      </c>
      <c r="O782" t="str">
        <f>+VLOOKUP(F782,'BD LP'!B:C,2,0)</f>
        <v>104530200-S00</v>
      </c>
      <c r="Q782" t="str">
        <f>+VLOOKUP(F782,'BD LP'!B:K,10,0)</f>
        <v>S00</v>
      </c>
      <c r="R782" t="b">
        <f t="shared" si="26"/>
        <v>1</v>
      </c>
      <c r="S782">
        <f>+VLOOKUP(F782,'[1]BD MES'!$D$2:$K$1048576,8,0)</f>
        <v>1</v>
      </c>
      <c r="T782" t="b">
        <f t="shared" si="25"/>
        <v>1</v>
      </c>
      <c r="V782" t="str">
        <f>+VLOOKUP(F782,MaestraLP3[[#All],[CÓDIGO]:[UMV]],8,0)</f>
        <v>AZUCAR MINI 5 g</v>
      </c>
    </row>
    <row r="783" spans="1:22" x14ac:dyDescent="0.35">
      <c r="A783" t="s">
        <v>3181</v>
      </c>
      <c r="B783">
        <v>2000</v>
      </c>
      <c r="D783" s="59" t="s">
        <v>3162</v>
      </c>
      <c r="F783" s="39">
        <v>104521200</v>
      </c>
      <c r="H783" s="60">
        <v>13500</v>
      </c>
      <c r="I783" t="s">
        <v>3182</v>
      </c>
      <c r="J783">
        <v>800</v>
      </c>
      <c r="K783" s="50" t="s">
        <v>50</v>
      </c>
      <c r="L783" t="s">
        <v>4724</v>
      </c>
      <c r="M783" t="s">
        <v>4725</v>
      </c>
      <c r="N783" s="39" t="s">
        <v>276</v>
      </c>
      <c r="O783" t="str">
        <f>+VLOOKUP(F783,'BD LP'!B:C,2,0)</f>
        <v>104521200-S00</v>
      </c>
      <c r="Q783" t="str">
        <f>+VLOOKUP(F783,'BD LP'!B:K,10,0)</f>
        <v>UN</v>
      </c>
      <c r="R783" t="b">
        <f t="shared" si="26"/>
        <v>1</v>
      </c>
      <c r="S783">
        <f>+VLOOKUP(F783,'[1]BD MES'!$D$2:$K$1048576,8,0)</f>
        <v>800</v>
      </c>
      <c r="T783" t="b">
        <f t="shared" si="25"/>
        <v>1</v>
      </c>
      <c r="V783" t="str">
        <f>+VLOOKUP(F783,MaestraLP3[[#All],[CÓDIGO]:[UMV]],8,0)</f>
        <v>AZUCAR MINI IANSA 5 g</v>
      </c>
    </row>
    <row r="784" spans="1:22" x14ac:dyDescent="0.35">
      <c r="A784" t="s">
        <v>3181</v>
      </c>
      <c r="B784">
        <v>2000</v>
      </c>
      <c r="D784" s="59" t="s">
        <v>3162</v>
      </c>
      <c r="F784" s="39">
        <v>104501170</v>
      </c>
      <c r="H784" s="60">
        <v>13500</v>
      </c>
      <c r="I784" t="s">
        <v>3182</v>
      </c>
      <c r="J784">
        <v>1</v>
      </c>
      <c r="K784" s="50" t="s">
        <v>1121</v>
      </c>
      <c r="L784" t="s">
        <v>4724</v>
      </c>
      <c r="M784" t="s">
        <v>4725</v>
      </c>
      <c r="N784" s="39" t="s">
        <v>276</v>
      </c>
      <c r="O784" t="str">
        <f>+VLOOKUP(F784,'BD LP'!B:C,2,0)</f>
        <v>104501170-S00</v>
      </c>
      <c r="Q784" t="str">
        <f>+VLOOKUP(F784,'BD LP'!B:K,10,0)</f>
        <v>S00</v>
      </c>
      <c r="R784" t="b">
        <f t="shared" si="26"/>
        <v>1</v>
      </c>
      <c r="S784">
        <f>+VLOOKUP(F784,'[1]BD MES'!$D$2:$K$1048576,8,0)</f>
        <v>1</v>
      </c>
      <c r="T784" t="b">
        <f t="shared" si="25"/>
        <v>1</v>
      </c>
      <c r="V784" t="str">
        <f>+VLOOKUP(F784,MaestraLP3[[#All],[CÓDIGO]:[UMV]],8,0)</f>
        <v>AZUCAR MINI LAVAZZA 5 g</v>
      </c>
    </row>
    <row r="785" spans="1:22" x14ac:dyDescent="0.35">
      <c r="A785" t="s">
        <v>3181</v>
      </c>
      <c r="B785">
        <v>2000</v>
      </c>
      <c r="D785" s="59" t="s">
        <v>3162</v>
      </c>
      <c r="F785" s="39">
        <v>104535210</v>
      </c>
      <c r="H785" s="60">
        <v>10600</v>
      </c>
      <c r="I785" t="s">
        <v>3182</v>
      </c>
      <c r="J785">
        <v>192</v>
      </c>
      <c r="K785" s="50" t="s">
        <v>50</v>
      </c>
      <c r="L785" t="s">
        <v>4724</v>
      </c>
      <c r="M785" t="s">
        <v>4725</v>
      </c>
      <c r="N785" s="39" t="s">
        <v>276</v>
      </c>
      <c r="O785" t="str">
        <f>+VLOOKUP(F785,'BD LP'!B:C,2,0)</f>
        <v>104535210-Z92</v>
      </c>
      <c r="Q785" t="str">
        <f>+VLOOKUP(F785,'BD LP'!B:K,10,0)</f>
        <v>UN</v>
      </c>
      <c r="R785" t="b">
        <f t="shared" si="26"/>
        <v>1</v>
      </c>
      <c r="S785">
        <f>+VLOOKUP(F785,'[1]BD MES'!$D$2:$K$1048576,8,0)</f>
        <v>192</v>
      </c>
      <c r="T785" t="b">
        <f t="shared" si="25"/>
        <v>1</v>
      </c>
      <c r="V785" t="str">
        <f>+VLOOKUP(F785,MaestraLP3[[#All],[CÓDIGO]:[UMV]],8,0)</f>
        <v>MERMELADA MINI DAMASCO RELKON 20 g</v>
      </c>
    </row>
    <row r="786" spans="1:22" x14ac:dyDescent="0.35">
      <c r="A786" t="s">
        <v>3181</v>
      </c>
      <c r="B786">
        <v>2000</v>
      </c>
      <c r="D786" s="59" t="s">
        <v>3162</v>
      </c>
      <c r="F786" s="39">
        <v>104535220</v>
      </c>
      <c r="H786" s="60">
        <v>10600</v>
      </c>
      <c r="I786" t="s">
        <v>3182</v>
      </c>
      <c r="J786">
        <v>192</v>
      </c>
      <c r="K786" s="50" t="s">
        <v>50</v>
      </c>
      <c r="L786" t="s">
        <v>4724</v>
      </c>
      <c r="M786" t="s">
        <v>4725</v>
      </c>
      <c r="N786" s="39" t="s">
        <v>276</v>
      </c>
      <c r="O786" t="str">
        <f>+VLOOKUP(F786,'BD LP'!B:C,2,0)</f>
        <v>104535220-Z92</v>
      </c>
      <c r="Q786" t="str">
        <f>+VLOOKUP(F786,'BD LP'!B:K,10,0)</f>
        <v>UN</v>
      </c>
      <c r="R786" t="b">
        <f t="shared" si="26"/>
        <v>1</v>
      </c>
      <c r="S786">
        <f>+VLOOKUP(F786,'[1]BD MES'!$D$2:$K$1048576,8,0)</f>
        <v>192</v>
      </c>
      <c r="T786" t="b">
        <f t="shared" si="25"/>
        <v>1</v>
      </c>
      <c r="V786" t="str">
        <f>+VLOOKUP(F786,MaestraLP3[[#All],[CÓDIGO]:[UMV]],8,0)</f>
        <v>MERMELADA MINI DURAZNO RELKON 20 g</v>
      </c>
    </row>
    <row r="787" spans="1:22" x14ac:dyDescent="0.35">
      <c r="A787" t="s">
        <v>3181</v>
      </c>
      <c r="B787">
        <v>2000</v>
      </c>
      <c r="D787" s="59" t="s">
        <v>3162</v>
      </c>
      <c r="F787" s="39">
        <v>104501190</v>
      </c>
      <c r="H787" s="60">
        <v>18990</v>
      </c>
      <c r="I787" t="s">
        <v>3182</v>
      </c>
      <c r="J787">
        <v>1</v>
      </c>
      <c r="K787" s="50" t="s">
        <v>101</v>
      </c>
      <c r="L787" t="s">
        <v>4724</v>
      </c>
      <c r="M787" t="s">
        <v>4725</v>
      </c>
      <c r="N787" s="39" t="s">
        <v>276</v>
      </c>
      <c r="O787" t="str">
        <f>+VLOOKUP(F787,'BD LP'!B:C,2,0)</f>
        <v>104501190-2Q</v>
      </c>
      <c r="Q787" t="str">
        <f>+VLOOKUP(F787,'BD LP'!B:K,10,0)</f>
        <v>2Q</v>
      </c>
      <c r="R787" t="b">
        <f t="shared" si="26"/>
        <v>1</v>
      </c>
      <c r="S787">
        <f>+VLOOKUP(F787,'[1]BD MES'!$D$2:$K$1048576,8,0)</f>
        <v>1</v>
      </c>
      <c r="T787" t="b">
        <f t="shared" si="25"/>
        <v>1</v>
      </c>
      <c r="V787" t="str">
        <f>+VLOOKUP(F787,MaestraLP3[[#All],[CÓDIGO]:[UMV]],8,0)</f>
        <v>SUCRALOSA MINI LAVAZZA 0,5 G</v>
      </c>
    </row>
    <row r="788" spans="1:22" x14ac:dyDescent="0.35">
      <c r="A788" t="s">
        <v>3181</v>
      </c>
      <c r="B788">
        <v>2000</v>
      </c>
      <c r="D788" s="59" t="s">
        <v>3162</v>
      </c>
      <c r="F788" s="39">
        <v>104522210</v>
      </c>
      <c r="H788" s="60">
        <v>8600</v>
      </c>
      <c r="I788" t="s">
        <v>3182</v>
      </c>
      <c r="J788">
        <v>1000</v>
      </c>
      <c r="K788" s="50" t="s">
        <v>50</v>
      </c>
      <c r="L788" t="s">
        <v>4724</v>
      </c>
      <c r="M788" t="s">
        <v>4725</v>
      </c>
      <c r="N788" s="39" t="s">
        <v>276</v>
      </c>
      <c r="O788" t="str">
        <f>+VLOOKUP(F788,'BD LP'!B:C,2,0)</f>
        <v>104522210-1Q</v>
      </c>
      <c r="Q788" t="str">
        <f>+VLOOKUP(F788,'BD LP'!B:K,10,0)</f>
        <v>UN</v>
      </c>
      <c r="R788" t="b">
        <f t="shared" si="26"/>
        <v>1</v>
      </c>
      <c r="S788">
        <f>+VLOOKUP(F788,'[1]BD MES'!$D$2:$K$1048576,8,0)</f>
        <v>1000</v>
      </c>
      <c r="T788" t="b">
        <f t="shared" si="25"/>
        <v>1</v>
      </c>
      <c r="V788" t="str">
        <f>+VLOOKUP(F788,MaestraLP3[[#All],[CÓDIGO]:[UMV]],8,0)</f>
        <v>SUCRALOSA MINI RELKON 0,5 g</v>
      </c>
    </row>
    <row r="789" spans="1:22" x14ac:dyDescent="0.35">
      <c r="A789" t="s">
        <v>3181</v>
      </c>
      <c r="B789">
        <v>2000</v>
      </c>
      <c r="D789" s="59" t="s">
        <v>3162</v>
      </c>
      <c r="F789" s="39">
        <v>104538610</v>
      </c>
      <c r="H789" s="60">
        <v>15900</v>
      </c>
      <c r="I789" t="s">
        <v>3182</v>
      </c>
      <c r="J789">
        <v>36</v>
      </c>
      <c r="K789" s="50" t="s">
        <v>50</v>
      </c>
      <c r="L789" t="s">
        <v>4724</v>
      </c>
      <c r="M789" t="s">
        <v>4725</v>
      </c>
      <c r="N789" s="39" t="s">
        <v>276</v>
      </c>
      <c r="O789" t="str">
        <f>+VLOOKUP(F789,'BD LP'!B:C,2,0)</f>
        <v>104538610-C36</v>
      </c>
      <c r="Q789" t="str">
        <f>+VLOOKUP(F789,'BD LP'!B:K,10,0)</f>
        <v>UN</v>
      </c>
      <c r="R789" t="b">
        <f t="shared" si="26"/>
        <v>1</v>
      </c>
      <c r="S789">
        <f>+VLOOKUP(F789,'[1]BD MES'!$D$2:$K$1048576,8,0)</f>
        <v>36</v>
      </c>
      <c r="T789" t="b">
        <f t="shared" si="25"/>
        <v>1</v>
      </c>
      <c r="V789" t="str">
        <f>+VLOOKUP(F789,MaestraLP3[[#All],[CÓDIGO]:[UMV]],8,0)</f>
        <v>COMPOTA DURAZNO VIVO 90 grs</v>
      </c>
    </row>
    <row r="790" spans="1:22" x14ac:dyDescent="0.35">
      <c r="A790" t="s">
        <v>3181</v>
      </c>
      <c r="B790">
        <v>2000</v>
      </c>
      <c r="D790" s="59" t="s">
        <v>3162</v>
      </c>
      <c r="F790" s="39">
        <v>104538600</v>
      </c>
      <c r="H790" s="60">
        <v>15900</v>
      </c>
      <c r="I790" t="s">
        <v>3182</v>
      </c>
      <c r="J790">
        <v>36</v>
      </c>
      <c r="K790" s="50" t="s">
        <v>50</v>
      </c>
      <c r="L790" t="s">
        <v>4724</v>
      </c>
      <c r="M790" t="s">
        <v>4725</v>
      </c>
      <c r="N790" s="39" t="s">
        <v>276</v>
      </c>
      <c r="O790" t="str">
        <f>+VLOOKUP(F790,'BD LP'!B:C,2,0)</f>
        <v>104538600-C36</v>
      </c>
      <c r="Q790" t="str">
        <f>+VLOOKUP(F790,'BD LP'!B:K,10,0)</f>
        <v>UN</v>
      </c>
      <c r="R790" t="b">
        <f t="shared" si="26"/>
        <v>1</v>
      </c>
      <c r="S790">
        <f>+VLOOKUP(F790,'[1]BD MES'!$D$2:$K$1048576,8,0)</f>
        <v>36</v>
      </c>
      <c r="T790" t="b">
        <f t="shared" si="25"/>
        <v>1</v>
      </c>
      <c r="V790" t="str">
        <f>+VLOOKUP(F790,MaestraLP3[[#All],[CÓDIGO]:[UMV]],8,0)</f>
        <v>COMPOTA MANZANA VIVO 90 grs</v>
      </c>
    </row>
    <row r="791" spans="1:22" x14ac:dyDescent="0.35">
      <c r="A791" t="s">
        <v>3181</v>
      </c>
      <c r="B791">
        <v>2000</v>
      </c>
      <c r="D791" s="59" t="s">
        <v>3162</v>
      </c>
      <c r="F791" s="39">
        <v>104538590</v>
      </c>
      <c r="H791" s="60">
        <v>15900</v>
      </c>
      <c r="I791" t="s">
        <v>3182</v>
      </c>
      <c r="J791">
        <v>36</v>
      </c>
      <c r="K791" s="50" t="s">
        <v>50</v>
      </c>
      <c r="L791" t="s">
        <v>4724</v>
      </c>
      <c r="M791" t="s">
        <v>4725</v>
      </c>
      <c r="N791" s="39" t="s">
        <v>276</v>
      </c>
      <c r="O791" t="str">
        <f>+VLOOKUP(F791,'BD LP'!B:C,2,0)</f>
        <v>104538590-C36</v>
      </c>
      <c r="Q791" t="str">
        <f>+VLOOKUP(F791,'BD LP'!B:K,10,0)</f>
        <v>UN</v>
      </c>
      <c r="R791" t="b">
        <f t="shared" si="26"/>
        <v>1</v>
      </c>
      <c r="S791">
        <f>+VLOOKUP(F791,'[1]BD MES'!$D$2:$K$1048576,8,0)</f>
        <v>36</v>
      </c>
      <c r="T791" t="b">
        <f t="shared" si="25"/>
        <v>1</v>
      </c>
      <c r="V791" t="str">
        <f>+VLOOKUP(F791,MaestraLP3[[#All],[CÓDIGO]:[UMV]],8,0)</f>
        <v>COMPOTA PERA VIVO 90 grs</v>
      </c>
    </row>
    <row r="792" spans="1:22" x14ac:dyDescent="0.35">
      <c r="A792" t="s">
        <v>3181</v>
      </c>
      <c r="B792">
        <v>2000</v>
      </c>
      <c r="D792" s="59" t="s">
        <v>3162</v>
      </c>
      <c r="F792" s="39">
        <v>150000158</v>
      </c>
      <c r="H792" s="60">
        <v>70000</v>
      </c>
      <c r="I792" t="s">
        <v>3182</v>
      </c>
      <c r="J792">
        <v>5</v>
      </c>
      <c r="K792" s="50" t="s">
        <v>50</v>
      </c>
      <c r="L792" t="s">
        <v>4724</v>
      </c>
      <c r="M792" t="s">
        <v>4725</v>
      </c>
      <c r="N792" s="39" t="s">
        <v>276</v>
      </c>
      <c r="O792" t="str">
        <f>+VLOOKUP(F792,'BD LP'!B:C,2,0)</f>
        <v>150000158-C05</v>
      </c>
      <c r="Q792" t="str">
        <f>+VLOOKUP(F792,'BD LP'!B:K,10,0)</f>
        <v>UN</v>
      </c>
      <c r="R792" t="b">
        <f t="shared" si="26"/>
        <v>1</v>
      </c>
      <c r="S792">
        <f>+VLOOKUP(F792,'[1]BD MES'!$D$2:$K$1048576,8,0)</f>
        <v>5</v>
      </c>
      <c r="T792" t="b">
        <f t="shared" si="25"/>
        <v>1</v>
      </c>
      <c r="V792" t="str">
        <f>+VLOOKUP(F792,MaestraLP3[[#All],[CÓDIGO]:[UMV]],8,0)</f>
        <v>PURE DE PAPAS EN ESCAMAS KNORR 2 kg</v>
      </c>
    </row>
    <row r="793" spans="1:22" x14ac:dyDescent="0.35">
      <c r="A793" t="s">
        <v>3181</v>
      </c>
      <c r="B793">
        <v>2000</v>
      </c>
      <c r="D793" s="59" t="s">
        <v>3162</v>
      </c>
      <c r="F793" s="39">
        <v>150001309</v>
      </c>
      <c r="H793" s="60">
        <v>22899</v>
      </c>
      <c r="I793" t="s">
        <v>3182</v>
      </c>
      <c r="J793">
        <v>25</v>
      </c>
      <c r="K793" s="50" t="s">
        <v>50</v>
      </c>
      <c r="L793" t="s">
        <v>4724</v>
      </c>
      <c r="M793" t="s">
        <v>4725</v>
      </c>
      <c r="N793" s="39" t="s">
        <v>276</v>
      </c>
      <c r="O793" t="str">
        <f>+VLOOKUP(F793,'BD LP'!B:C,2,0)</f>
        <v>150001309-D25</v>
      </c>
      <c r="Q793" t="str">
        <f>+VLOOKUP(F793,'BD LP'!B:K,10,0)</f>
        <v>UN</v>
      </c>
      <c r="R793" t="b">
        <f t="shared" si="26"/>
        <v>1</v>
      </c>
      <c r="S793">
        <f>+VLOOKUP(F793,'[1]BD MES'!$D$2:$K$1048576,8,0)</f>
        <v>25</v>
      </c>
      <c r="T793" t="b">
        <f t="shared" si="25"/>
        <v>1</v>
      </c>
      <c r="V793" t="str">
        <f>+VLOOKUP(F793,MaestraLP3[[#All],[CÓDIGO]:[UMV]],8,0)</f>
        <v>FETUCCINI 88 CAROZZI 400 g</v>
      </c>
    </row>
    <row r="794" spans="1:22" x14ac:dyDescent="0.35">
      <c r="A794" t="s">
        <v>3181</v>
      </c>
      <c r="B794">
        <v>2000</v>
      </c>
      <c r="D794" s="59" t="s">
        <v>3162</v>
      </c>
      <c r="F794" s="39">
        <v>104533750</v>
      </c>
      <c r="H794" s="60">
        <v>40000</v>
      </c>
      <c r="I794" t="s">
        <v>3182</v>
      </c>
      <c r="J794">
        <v>15</v>
      </c>
      <c r="K794" s="50" t="s">
        <v>50</v>
      </c>
      <c r="L794" t="s">
        <v>4724</v>
      </c>
      <c r="M794" t="s">
        <v>4725</v>
      </c>
      <c r="N794" s="39" t="s">
        <v>276</v>
      </c>
      <c r="O794" t="str">
        <f>+VLOOKUP(F794,'BD LP'!B:C,2,0)</f>
        <v>104533750-C15</v>
      </c>
      <c r="Q794" t="str">
        <f>+VLOOKUP(F794,'BD LP'!B:K,10,0)</f>
        <v>UN</v>
      </c>
      <c r="R794" t="b">
        <f t="shared" si="26"/>
        <v>1</v>
      </c>
      <c r="S794">
        <f>+VLOOKUP(F794,'[1]BD MES'!$D$2:$K$1048576,8,0)</f>
        <v>15</v>
      </c>
      <c r="T794" t="b">
        <f t="shared" si="25"/>
        <v>1</v>
      </c>
      <c r="V794" t="str">
        <f>+VLOOKUP(F794,MaestraLP3[[#All],[CÓDIGO]:[UMV]],8,0)</f>
        <v>MOLINILLO SAL ROSADA HIMALAYA LOBOS 88 g</v>
      </c>
    </row>
    <row r="795" spans="1:22" x14ac:dyDescent="0.35">
      <c r="A795" t="s">
        <v>3181</v>
      </c>
      <c r="B795">
        <v>2000</v>
      </c>
      <c r="D795" s="59" t="s">
        <v>3162</v>
      </c>
      <c r="F795" s="39">
        <v>104533760</v>
      </c>
      <c r="H795" s="60">
        <v>24000</v>
      </c>
      <c r="I795" t="s">
        <v>3182</v>
      </c>
      <c r="J795">
        <v>10</v>
      </c>
      <c r="K795" s="50" t="s">
        <v>50</v>
      </c>
      <c r="L795" t="s">
        <v>4724</v>
      </c>
      <c r="M795" t="s">
        <v>4725</v>
      </c>
      <c r="N795" s="39" t="s">
        <v>276</v>
      </c>
      <c r="O795" t="str">
        <f>+VLOOKUP(F795,'BD LP'!B:C,2,0)</f>
        <v>104533760-C10</v>
      </c>
      <c r="Q795" t="str">
        <f>+VLOOKUP(F795,'BD LP'!B:K,10,0)</f>
        <v>UN</v>
      </c>
      <c r="R795" t="b">
        <f t="shared" si="26"/>
        <v>1</v>
      </c>
      <c r="S795">
        <f>+VLOOKUP(F795,'[1]BD MES'!$D$2:$K$1048576,8,0)</f>
        <v>10</v>
      </c>
      <c r="T795" t="b">
        <f t="shared" si="25"/>
        <v>1</v>
      </c>
      <c r="V795" t="str">
        <f>+VLOOKUP(F795,MaestraLP3[[#All],[CÓDIGO]:[UMV]],8,0)</f>
        <v>SAL ROSADA HIMALAYA GRUESA LOBOS 400 g</v>
      </c>
    </row>
    <row r="796" spans="1:22" x14ac:dyDescent="0.35">
      <c r="A796" t="s">
        <v>3181</v>
      </c>
      <c r="B796">
        <v>2000</v>
      </c>
      <c r="D796" s="59" t="s">
        <v>3162</v>
      </c>
      <c r="F796" s="39">
        <v>150001771</v>
      </c>
      <c r="H796" s="60">
        <v>13600</v>
      </c>
      <c r="I796" t="s">
        <v>3182</v>
      </c>
      <c r="J796">
        <v>5</v>
      </c>
      <c r="K796" s="50" t="s">
        <v>50</v>
      </c>
      <c r="L796" t="s">
        <v>4724</v>
      </c>
      <c r="M796" t="s">
        <v>4725</v>
      </c>
      <c r="N796" s="39" t="s">
        <v>276</v>
      </c>
      <c r="O796" t="str">
        <f>+VLOOKUP(F796,'BD LP'!B:C,2,0)</f>
        <v>150001771-C05</v>
      </c>
      <c r="Q796" t="str">
        <f>+VLOOKUP(F796,'BD LP'!B:K,10,0)</f>
        <v>UN</v>
      </c>
      <c r="R796" t="b">
        <f t="shared" si="26"/>
        <v>1</v>
      </c>
      <c r="S796">
        <f>+VLOOKUP(F796,'[1]BD MES'!$D$2:$K$1048576,8,0)</f>
        <v>5</v>
      </c>
      <c r="T796" t="b">
        <f t="shared" si="25"/>
        <v>1</v>
      </c>
      <c r="V796" t="str">
        <f>+VLOOKUP(F796,MaestraLP3[[#All],[CÓDIGO]:[UMV]],8,0)</f>
        <v>DULCE MEMBRILLO PERELLO 1 kg</v>
      </c>
    </row>
    <row r="797" spans="1:22" x14ac:dyDescent="0.35">
      <c r="A797" t="s">
        <v>3181</v>
      </c>
      <c r="B797">
        <v>2000</v>
      </c>
      <c r="D797" s="59" t="s">
        <v>3162</v>
      </c>
      <c r="F797" s="39">
        <v>150000276</v>
      </c>
      <c r="H797" s="60">
        <v>34500</v>
      </c>
      <c r="I797" t="s">
        <v>3182</v>
      </c>
      <c r="J797">
        <v>12</v>
      </c>
      <c r="K797" s="50" t="s">
        <v>50</v>
      </c>
      <c r="L797" t="s">
        <v>4724</v>
      </c>
      <c r="M797" t="s">
        <v>4725</v>
      </c>
      <c r="N797" s="39" t="s">
        <v>276</v>
      </c>
      <c r="O797" t="str">
        <f>+VLOOKUP(F797,'BD LP'!B:C,2,0)</f>
        <v>150000276-C12</v>
      </c>
      <c r="Q797" t="str">
        <f>+VLOOKUP(F797,'BD LP'!B:K,10,0)</f>
        <v>UN</v>
      </c>
      <c r="R797" t="b">
        <f t="shared" si="26"/>
        <v>1</v>
      </c>
      <c r="S797">
        <f>+VLOOKUP(F797,'[1]BD MES'!$D$2:$K$1048576,8,0)</f>
        <v>12</v>
      </c>
      <c r="T797" t="b">
        <f t="shared" si="25"/>
        <v>1</v>
      </c>
      <c r="V797" t="str">
        <f>+VLOOKUP(F797,MaestraLP3[[#All],[CÓDIGO]:[UMV]],8,0)</f>
        <v>DULCE MEMBRILLO WATT´S 1 kg</v>
      </c>
    </row>
    <row r="798" spans="1:22" x14ac:dyDescent="0.35">
      <c r="A798" t="s">
        <v>3181</v>
      </c>
      <c r="B798">
        <v>2000</v>
      </c>
      <c r="D798" s="59" t="s">
        <v>3162</v>
      </c>
      <c r="F798" s="39">
        <v>150000286</v>
      </c>
      <c r="H798" s="60">
        <v>25900</v>
      </c>
      <c r="I798" t="s">
        <v>3182</v>
      </c>
      <c r="J798">
        <v>24</v>
      </c>
      <c r="K798" s="50" t="s">
        <v>50</v>
      </c>
      <c r="L798" t="s">
        <v>4724</v>
      </c>
      <c r="M798" t="s">
        <v>4725</v>
      </c>
      <c r="N798" s="39" t="s">
        <v>276</v>
      </c>
      <c r="O798" t="str">
        <f>+VLOOKUP(F798,'BD LP'!B:C,2,0)</f>
        <v>150000286-C24</v>
      </c>
      <c r="Q798" t="str">
        <f>+VLOOKUP(F798,'BD LP'!B:K,10,0)</f>
        <v>UN</v>
      </c>
      <c r="R798" t="b">
        <f t="shared" si="26"/>
        <v>1</v>
      </c>
      <c r="S798">
        <f>+VLOOKUP(F798,'[1]BD MES'!$D$2:$K$1048576,8,0)</f>
        <v>24</v>
      </c>
      <c r="T798" t="b">
        <f t="shared" si="25"/>
        <v>1</v>
      </c>
      <c r="V798" t="str">
        <f>+VLOOKUP(F798,MaestraLP3[[#All],[CÓDIGO]:[UMV]],8,0)</f>
        <v>MERMELADA BERRIES REGIMEL 200 g</v>
      </c>
    </row>
    <row r="799" spans="1:22" x14ac:dyDescent="0.35">
      <c r="A799" t="s">
        <v>3181</v>
      </c>
      <c r="B799">
        <v>2000</v>
      </c>
      <c r="D799" s="59" t="s">
        <v>3162</v>
      </c>
      <c r="F799" s="39">
        <v>150001782</v>
      </c>
      <c r="H799" s="60">
        <v>15310</v>
      </c>
      <c r="I799" t="s">
        <v>3182</v>
      </c>
      <c r="J799">
        <v>24</v>
      </c>
      <c r="K799" s="50" t="s">
        <v>50</v>
      </c>
      <c r="L799" t="s">
        <v>4724</v>
      </c>
      <c r="M799" t="s">
        <v>4725</v>
      </c>
      <c r="N799" s="39" t="s">
        <v>276</v>
      </c>
      <c r="O799" t="str">
        <f>+VLOOKUP(F799,'BD LP'!B:C,2,0)</f>
        <v>150001782-C24</v>
      </c>
      <c r="Q799" t="str">
        <f>+VLOOKUP(F799,'BD LP'!B:K,10,0)</f>
        <v>UN</v>
      </c>
      <c r="R799" t="b">
        <f t="shared" si="26"/>
        <v>1</v>
      </c>
      <c r="S799">
        <f>+VLOOKUP(F799,'[1]BD MES'!$D$2:$K$1048576,8,0)</f>
        <v>24</v>
      </c>
      <c r="T799" t="b">
        <f t="shared" si="25"/>
        <v>1</v>
      </c>
      <c r="V799" t="str">
        <f>+VLOOKUP(F799,MaestraLP3[[#All],[CÓDIGO]:[UMV]],8,0)</f>
        <v>MERMELADA DAMASCO PERELLO 250 g</v>
      </c>
    </row>
    <row r="800" spans="1:22" x14ac:dyDescent="0.35">
      <c r="A800" t="s">
        <v>3181</v>
      </c>
      <c r="B800">
        <v>2000</v>
      </c>
      <c r="D800" s="59" t="s">
        <v>3162</v>
      </c>
      <c r="F800" s="39">
        <v>150001128</v>
      </c>
      <c r="H800" s="60">
        <v>25900</v>
      </c>
      <c r="I800" t="s">
        <v>3182</v>
      </c>
      <c r="J800">
        <v>24</v>
      </c>
      <c r="K800" s="50" t="s">
        <v>50</v>
      </c>
      <c r="L800" t="s">
        <v>4724</v>
      </c>
      <c r="M800" t="s">
        <v>4725</v>
      </c>
      <c r="N800" s="39" t="s">
        <v>276</v>
      </c>
      <c r="O800" t="str">
        <f>+VLOOKUP(F800,'BD LP'!B:C,2,0)</f>
        <v>150001128-C24</v>
      </c>
      <c r="Q800" t="str">
        <f>+VLOOKUP(F800,'BD LP'!B:K,10,0)</f>
        <v>UN</v>
      </c>
      <c r="R800" t="b">
        <f t="shared" si="26"/>
        <v>1</v>
      </c>
      <c r="S800">
        <f>+VLOOKUP(F800,'[1]BD MES'!$D$2:$K$1048576,8,0)</f>
        <v>24</v>
      </c>
      <c r="T800" t="b">
        <f t="shared" si="25"/>
        <v>1</v>
      </c>
      <c r="V800" t="str">
        <f>+VLOOKUP(F800,MaestraLP3[[#All],[CÓDIGO]:[UMV]],8,0)</f>
        <v>MERMELADA DAMASCO REGIMEL 200 g</v>
      </c>
    </row>
    <row r="801" spans="1:22" x14ac:dyDescent="0.35">
      <c r="A801" t="s">
        <v>3181</v>
      </c>
      <c r="B801">
        <v>2000</v>
      </c>
      <c r="D801" s="59" t="s">
        <v>3162</v>
      </c>
      <c r="F801" s="39">
        <v>150001783</v>
      </c>
      <c r="H801" s="60">
        <v>15310</v>
      </c>
      <c r="I801" t="s">
        <v>3182</v>
      </c>
      <c r="J801">
        <v>24</v>
      </c>
      <c r="K801" s="50" t="s">
        <v>50</v>
      </c>
      <c r="L801" t="s">
        <v>4724</v>
      </c>
      <c r="M801" t="s">
        <v>4725</v>
      </c>
      <c r="N801" s="39" t="s">
        <v>276</v>
      </c>
      <c r="O801" t="str">
        <f>+VLOOKUP(F801,'BD LP'!B:C,2,0)</f>
        <v>150001783-C24</v>
      </c>
      <c r="Q801" t="str">
        <f>+VLOOKUP(F801,'BD LP'!B:K,10,0)</f>
        <v>UN</v>
      </c>
      <c r="R801" t="b">
        <f t="shared" si="26"/>
        <v>1</v>
      </c>
      <c r="S801">
        <f>+VLOOKUP(F801,'[1]BD MES'!$D$2:$K$1048576,8,0)</f>
        <v>24</v>
      </c>
      <c r="T801" t="b">
        <f t="shared" si="25"/>
        <v>1</v>
      </c>
      <c r="V801" t="str">
        <f>+VLOOKUP(F801,MaestraLP3[[#All],[CÓDIGO]:[UMV]],8,0)</f>
        <v>MERMELADA DURAZNO PERELLO 250 g</v>
      </c>
    </row>
    <row r="802" spans="1:22" x14ac:dyDescent="0.35">
      <c r="A802" t="s">
        <v>3181</v>
      </c>
      <c r="B802">
        <v>2000</v>
      </c>
      <c r="D802" s="59" t="s">
        <v>3162</v>
      </c>
      <c r="F802" s="39">
        <v>150001129</v>
      </c>
      <c r="H802" s="60">
        <v>25900</v>
      </c>
      <c r="I802" t="s">
        <v>3182</v>
      </c>
      <c r="J802">
        <v>24</v>
      </c>
      <c r="K802" s="50" t="s">
        <v>50</v>
      </c>
      <c r="L802" t="s">
        <v>4724</v>
      </c>
      <c r="M802" t="s">
        <v>4725</v>
      </c>
      <c r="N802" s="39" t="s">
        <v>276</v>
      </c>
      <c r="O802" t="str">
        <f>+VLOOKUP(F802,'BD LP'!B:C,2,0)</f>
        <v>150001129-C24</v>
      </c>
      <c r="Q802" t="str">
        <f>+VLOOKUP(F802,'BD LP'!B:K,10,0)</f>
        <v>UN</v>
      </c>
      <c r="R802" t="b">
        <f t="shared" si="26"/>
        <v>1</v>
      </c>
      <c r="S802">
        <f>+VLOOKUP(F802,'[1]BD MES'!$D$2:$K$1048576,8,0)</f>
        <v>24</v>
      </c>
      <c r="T802" t="b">
        <f t="shared" si="25"/>
        <v>1</v>
      </c>
      <c r="V802" t="str">
        <f>+VLOOKUP(F802,MaestraLP3[[#All],[CÓDIGO]:[UMV]],8,0)</f>
        <v>MERMELADA DURAZNO REGIMEL 200 g</v>
      </c>
    </row>
    <row r="803" spans="1:22" x14ac:dyDescent="0.35">
      <c r="A803" t="s">
        <v>3181</v>
      </c>
      <c r="B803">
        <v>2000</v>
      </c>
      <c r="D803" s="59" t="s">
        <v>3162</v>
      </c>
      <c r="F803" s="39">
        <v>104529100</v>
      </c>
      <c r="H803" s="60">
        <v>17400</v>
      </c>
      <c r="I803" t="s">
        <v>3182</v>
      </c>
      <c r="J803">
        <v>13</v>
      </c>
      <c r="K803" s="50" t="s">
        <v>50</v>
      </c>
      <c r="L803" t="s">
        <v>4724</v>
      </c>
      <c r="M803" t="s">
        <v>4725</v>
      </c>
      <c r="N803" s="39" t="s">
        <v>276</v>
      </c>
      <c r="O803" t="str">
        <f>+VLOOKUP(F803,'BD LP'!B:C,2,0)</f>
        <v>104529100-C13</v>
      </c>
      <c r="Q803" t="str">
        <f>+VLOOKUP(F803,'BD LP'!B:K,10,0)</f>
        <v>UN</v>
      </c>
      <c r="R803" t="b">
        <f t="shared" si="26"/>
        <v>1</v>
      </c>
      <c r="S803">
        <f>+VLOOKUP(F803,'[1]BD MES'!$D$2:$K$1048576,8,0)</f>
        <v>13</v>
      </c>
      <c r="T803" t="b">
        <f t="shared" si="25"/>
        <v>1</v>
      </c>
      <c r="V803" t="str">
        <f>+VLOOKUP(F803,MaestraLP3[[#All],[CÓDIGO]:[UMV]],8,0)</f>
        <v>TORTILLAS ZANAFOODS 18 cm 12 uds.</v>
      </c>
    </row>
    <row r="804" spans="1:22" x14ac:dyDescent="0.35">
      <c r="A804" t="s">
        <v>3181</v>
      </c>
      <c r="B804">
        <v>2000</v>
      </c>
      <c r="D804" s="59" t="s">
        <v>3162</v>
      </c>
      <c r="F804" s="39">
        <v>104543630</v>
      </c>
      <c r="H804" s="60">
        <v>25663</v>
      </c>
      <c r="I804" t="s">
        <v>3182</v>
      </c>
      <c r="J804">
        <v>11</v>
      </c>
      <c r="K804" s="50" t="s">
        <v>50</v>
      </c>
      <c r="L804" t="s">
        <v>4724</v>
      </c>
      <c r="M804" t="s">
        <v>4725</v>
      </c>
      <c r="N804" s="39" t="s">
        <v>276</v>
      </c>
      <c r="O804" t="str">
        <f>+VLOOKUP(F804,'BD LP'!B:C,2,0)</f>
        <v>104543630-C11</v>
      </c>
      <c r="Q804" t="str">
        <f>+VLOOKUP(F804,'BD LP'!B:K,10,0)</f>
        <v>UN</v>
      </c>
      <c r="R804" t="b">
        <f t="shared" si="26"/>
        <v>1</v>
      </c>
      <c r="S804">
        <f>+VLOOKUP(F804,'[1]BD MES'!$D$2:$K$1048576,8,0)</f>
        <v>11</v>
      </c>
      <c r="T804" t="b">
        <f t="shared" si="25"/>
        <v>1</v>
      </c>
      <c r="V804" t="str">
        <f>+VLOOKUP(F804,MaestraLP3[[#All],[CÓDIGO]:[UMV]],8,0)</f>
        <v>TORTILLAS ZANAFOODS 23 CM 12uds</v>
      </c>
    </row>
    <row r="805" spans="1:22" x14ac:dyDescent="0.35">
      <c r="A805" t="s">
        <v>3181</v>
      </c>
      <c r="B805">
        <v>2000</v>
      </c>
      <c r="D805" s="59" t="s">
        <v>3162</v>
      </c>
      <c r="F805" s="39">
        <v>104529120</v>
      </c>
      <c r="H805" s="60">
        <v>31000</v>
      </c>
      <c r="I805" t="s">
        <v>3182</v>
      </c>
      <c r="J805">
        <v>10</v>
      </c>
      <c r="K805" s="50" t="s">
        <v>50</v>
      </c>
      <c r="L805" t="s">
        <v>4724</v>
      </c>
      <c r="M805" t="s">
        <v>4725</v>
      </c>
      <c r="N805" s="39" t="s">
        <v>276</v>
      </c>
      <c r="O805" t="str">
        <f>+VLOOKUP(F805,'BD LP'!B:C,2,0)</f>
        <v>104529120-C10</v>
      </c>
      <c r="Q805" t="str">
        <f>+VLOOKUP(F805,'BD LP'!B:K,10,0)</f>
        <v>UN</v>
      </c>
      <c r="R805" t="b">
        <f t="shared" si="26"/>
        <v>1</v>
      </c>
      <c r="S805">
        <f>+VLOOKUP(F805,'[1]BD MES'!$D$2:$K$1048576,8,0)</f>
        <v>10</v>
      </c>
      <c r="T805" t="b">
        <f t="shared" si="25"/>
        <v>1</v>
      </c>
      <c r="V805" t="str">
        <f>+VLOOKUP(F805,MaestraLP3[[#All],[CÓDIGO]:[UMV]],8,0)</f>
        <v>TORTILLAS ZANAFOODS 28 cm 12 uds.</v>
      </c>
    </row>
    <row r="806" spans="1:22" x14ac:dyDescent="0.35">
      <c r="A806" t="s">
        <v>3181</v>
      </c>
      <c r="B806">
        <v>2000</v>
      </c>
      <c r="D806" s="59" t="s">
        <v>3162</v>
      </c>
      <c r="F806" s="39">
        <v>150001785</v>
      </c>
      <c r="H806" s="60">
        <v>15290</v>
      </c>
      <c r="I806" t="s">
        <v>3182</v>
      </c>
      <c r="J806">
        <v>24</v>
      </c>
      <c r="K806" s="50" t="s">
        <v>50</v>
      </c>
      <c r="L806" t="s">
        <v>4724</v>
      </c>
      <c r="M806" t="s">
        <v>4725</v>
      </c>
      <c r="N806" s="39" t="s">
        <v>276</v>
      </c>
      <c r="O806" t="str">
        <f>+VLOOKUP(F806,'BD LP'!B:C,2,0)</f>
        <v>150001785-C24</v>
      </c>
      <c r="Q806" t="str">
        <f>+VLOOKUP(F806,'BD LP'!B:K,10,0)</f>
        <v>UN</v>
      </c>
      <c r="R806" t="b">
        <f t="shared" si="26"/>
        <v>1</v>
      </c>
      <c r="S806">
        <f>+VLOOKUP(F806,'[1]BD MES'!$D$2:$K$1048576,8,0)</f>
        <v>24</v>
      </c>
      <c r="T806" t="b">
        <f t="shared" si="25"/>
        <v>1</v>
      </c>
      <c r="V806" t="str">
        <f>+VLOOKUP(F806,MaestraLP3[[#All],[CÓDIGO]:[UMV]],8,0)</f>
        <v>MERMELADA FRAMBUESA PERELLO 250 g</v>
      </c>
    </row>
    <row r="807" spans="1:22" x14ac:dyDescent="0.35">
      <c r="A807" t="s">
        <v>3181</v>
      </c>
      <c r="B807">
        <v>2000</v>
      </c>
      <c r="D807" s="59" t="s">
        <v>3162</v>
      </c>
      <c r="F807" s="39">
        <v>104524370</v>
      </c>
      <c r="H807" s="60">
        <v>15290</v>
      </c>
      <c r="I807" t="s">
        <v>3182</v>
      </c>
      <c r="J807">
        <v>24</v>
      </c>
      <c r="K807" s="50" t="s">
        <v>50</v>
      </c>
      <c r="L807" t="s">
        <v>4724</v>
      </c>
      <c r="M807" t="s">
        <v>4725</v>
      </c>
      <c r="N807" s="39" t="s">
        <v>276</v>
      </c>
      <c r="O807" t="str">
        <f>+VLOOKUP(F807,'BD LP'!B:C,2,0)</f>
        <v>104524370-C24</v>
      </c>
      <c r="Q807" t="str">
        <f>+VLOOKUP(F807,'BD LP'!B:K,10,0)</f>
        <v>UN</v>
      </c>
      <c r="R807" t="b">
        <f t="shared" si="26"/>
        <v>1</v>
      </c>
      <c r="S807">
        <f>+VLOOKUP(F807,'[1]BD MES'!$D$2:$K$1048576,8,0)</f>
        <v>24</v>
      </c>
      <c r="T807" t="b">
        <f t="shared" si="25"/>
        <v>1</v>
      </c>
      <c r="V807" t="str">
        <f>+VLOOKUP(F807,MaestraLP3[[#All],[CÓDIGO]:[UMV]],8,0)</f>
        <v>MERMELADA FRUTILLA PERELLO 250 g</v>
      </c>
    </row>
    <row r="808" spans="1:22" x14ac:dyDescent="0.35">
      <c r="A808" t="s">
        <v>3181</v>
      </c>
      <c r="B808">
        <v>2000</v>
      </c>
      <c r="D808" s="59" t="s">
        <v>3162</v>
      </c>
      <c r="F808" s="39">
        <v>150001130</v>
      </c>
      <c r="H808" s="60">
        <v>25900</v>
      </c>
      <c r="I808" t="s">
        <v>3182</v>
      </c>
      <c r="J808">
        <v>24</v>
      </c>
      <c r="K808" s="50" t="s">
        <v>50</v>
      </c>
      <c r="L808" t="s">
        <v>4724</v>
      </c>
      <c r="M808" t="s">
        <v>4725</v>
      </c>
      <c r="N808" s="39" t="s">
        <v>276</v>
      </c>
      <c r="O808" t="str">
        <f>+VLOOKUP(F808,'BD LP'!B:C,2,0)</f>
        <v>150001130-C24</v>
      </c>
      <c r="Q808" t="str">
        <f>+VLOOKUP(F808,'BD LP'!B:K,10,0)</f>
        <v>UN</v>
      </c>
      <c r="R808" t="b">
        <f t="shared" si="26"/>
        <v>1</v>
      </c>
      <c r="S808">
        <f>+VLOOKUP(F808,'[1]BD MES'!$D$2:$K$1048576,8,0)</f>
        <v>24</v>
      </c>
      <c r="T808" t="b">
        <f t="shared" si="25"/>
        <v>1</v>
      </c>
      <c r="V808" t="str">
        <f>+VLOOKUP(F808,MaestraLP3[[#All],[CÓDIGO]:[UMV]],8,0)</f>
        <v>MERMELADA FRUTILLA REGIMEL 200 g</v>
      </c>
    </row>
    <row r="809" spans="1:22" x14ac:dyDescent="0.35">
      <c r="A809" t="s">
        <v>3181</v>
      </c>
      <c r="B809">
        <v>2000</v>
      </c>
      <c r="D809" s="59" t="s">
        <v>3162</v>
      </c>
      <c r="F809" s="39">
        <v>150001784</v>
      </c>
      <c r="H809" s="60">
        <v>15290</v>
      </c>
      <c r="I809" t="s">
        <v>3182</v>
      </c>
      <c r="J809">
        <v>24</v>
      </c>
      <c r="K809" s="50" t="s">
        <v>50</v>
      </c>
      <c r="L809" t="s">
        <v>4724</v>
      </c>
      <c r="M809" t="s">
        <v>4725</v>
      </c>
      <c r="N809" s="39" t="s">
        <v>276</v>
      </c>
      <c r="O809" t="str">
        <f>+VLOOKUP(F809,'BD LP'!B:C,2,0)</f>
        <v>150001784-C24</v>
      </c>
      <c r="Q809" t="str">
        <f>+VLOOKUP(F809,'BD LP'!B:K,10,0)</f>
        <v>UN</v>
      </c>
      <c r="R809" t="b">
        <f t="shared" si="26"/>
        <v>1</v>
      </c>
      <c r="S809">
        <f>+VLOOKUP(F809,'[1]BD MES'!$D$2:$K$1048576,8,0)</f>
        <v>24</v>
      </c>
      <c r="T809" t="b">
        <f t="shared" si="25"/>
        <v>1</v>
      </c>
      <c r="V809" t="str">
        <f>+VLOOKUP(F809,MaestraLP3[[#All],[CÓDIGO]:[UMV]],8,0)</f>
        <v>MERMELADA MORA PERELLO 250 g</v>
      </c>
    </row>
    <row r="810" spans="1:22" x14ac:dyDescent="0.35">
      <c r="A810" t="s">
        <v>3181</v>
      </c>
      <c r="B810">
        <v>2000</v>
      </c>
      <c r="D810" s="59" t="s">
        <v>3162</v>
      </c>
      <c r="F810" s="39">
        <v>150000095</v>
      </c>
      <c r="H810" s="60">
        <v>59000</v>
      </c>
      <c r="I810" t="s">
        <v>3182</v>
      </c>
      <c r="J810">
        <v>6</v>
      </c>
      <c r="K810" s="50" t="s">
        <v>50</v>
      </c>
      <c r="L810" t="s">
        <v>4724</v>
      </c>
      <c r="M810" t="s">
        <v>4725</v>
      </c>
      <c r="N810" s="39" t="s">
        <v>276</v>
      </c>
      <c r="O810" t="str">
        <f>+VLOOKUP(F810,'BD LP'!B:C,2,0)</f>
        <v>150000095-C06</v>
      </c>
      <c r="Q810" t="str">
        <f>+VLOOKUP(F810,'BD LP'!B:K,10,0)</f>
        <v>UN</v>
      </c>
      <c r="R810" t="b">
        <f t="shared" si="26"/>
        <v>1</v>
      </c>
      <c r="S810">
        <f>+VLOOKUP(F810,'[1]BD MES'!$D$2:$K$1048576,8,0)</f>
        <v>6</v>
      </c>
      <c r="T810" t="b">
        <f t="shared" si="25"/>
        <v>1</v>
      </c>
      <c r="V810" t="str">
        <f>+VLOOKUP(F810,MaestraLP3[[#All],[CÓDIGO]:[UMV]],8,0)</f>
        <v>MIEL DE ABEJA AMBROSOLI 1 kg</v>
      </c>
    </row>
    <row r="811" spans="1:22" x14ac:dyDescent="0.35">
      <c r="A811" t="s">
        <v>3181</v>
      </c>
      <c r="B811">
        <v>2000</v>
      </c>
      <c r="D811" s="59" t="s">
        <v>3162</v>
      </c>
      <c r="F811" s="39">
        <v>150001530</v>
      </c>
      <c r="H811" s="60">
        <v>127000</v>
      </c>
      <c r="I811" t="s">
        <v>3182</v>
      </c>
      <c r="J811">
        <v>12</v>
      </c>
      <c r="K811" s="50" t="s">
        <v>50</v>
      </c>
      <c r="L811" t="s">
        <v>4724</v>
      </c>
      <c r="M811" t="s">
        <v>4725</v>
      </c>
      <c r="N811" s="39" t="s">
        <v>276</v>
      </c>
      <c r="O811" t="str">
        <f>+VLOOKUP(F811,'BD LP'!B:C,2,0)</f>
        <v>150001530-C12</v>
      </c>
      <c r="Q811" t="str">
        <f>+VLOOKUP(F811,'BD LP'!B:K,10,0)</f>
        <v>UN</v>
      </c>
      <c r="R811" t="b">
        <f t="shared" si="26"/>
        <v>1</v>
      </c>
      <c r="S811">
        <f>+VLOOKUP(F811,'[1]BD MES'!$D$2:$K$1048576,8,0)</f>
        <v>12</v>
      </c>
      <c r="T811" t="b">
        <f t="shared" si="25"/>
        <v>1</v>
      </c>
      <c r="V811" t="str">
        <f>+VLOOKUP(F811,MaestraLP3[[#All],[CÓDIGO]:[UMV]],8,0)</f>
        <v>MIEL DE PALMA COCALAN 700 g</v>
      </c>
    </row>
    <row r="812" spans="1:22" x14ac:dyDescent="0.35">
      <c r="A812" t="s">
        <v>3181</v>
      </c>
      <c r="B812">
        <v>2000</v>
      </c>
      <c r="D812" s="59" t="s">
        <v>3162</v>
      </c>
      <c r="F812" s="39">
        <v>104501230</v>
      </c>
      <c r="H812" s="60">
        <v>13500</v>
      </c>
      <c r="I812" t="s">
        <v>3182</v>
      </c>
      <c r="J812">
        <v>1</v>
      </c>
      <c r="K812" s="50" t="s">
        <v>1121</v>
      </c>
      <c r="L812" t="s">
        <v>4724</v>
      </c>
      <c r="M812" t="s">
        <v>4725</v>
      </c>
      <c r="N812" s="39" t="s">
        <v>276</v>
      </c>
      <c r="O812" t="str">
        <f>+VLOOKUP(F812,'BD LP'!B:C,2,0)</f>
        <v>104501230-S00</v>
      </c>
      <c r="Q812" t="str">
        <f>+VLOOKUP(F812,'BD LP'!B:K,10,0)</f>
        <v>S00</v>
      </c>
      <c r="R812" t="b">
        <f t="shared" si="26"/>
        <v>1</v>
      </c>
      <c r="S812">
        <f>+VLOOKUP(F812,'[1]BD MES'!$D$2:$K$1048576,8,0)</f>
        <v>1</v>
      </c>
      <c r="T812" t="b">
        <f t="shared" si="25"/>
        <v>1</v>
      </c>
      <c r="V812" t="str">
        <f>+VLOOKUP(F812,MaestraLP3[[#All],[CÓDIGO]:[UMV]],8,0)</f>
        <v>AZUCAR MINI ICB 5 g</v>
      </c>
    </row>
    <row r="813" spans="1:22" x14ac:dyDescent="0.35">
      <c r="A813" t="s">
        <v>3181</v>
      </c>
      <c r="B813">
        <v>2000</v>
      </c>
      <c r="D813" s="59" t="s">
        <v>3162</v>
      </c>
      <c r="F813" s="39">
        <v>104501150</v>
      </c>
      <c r="H813" s="60">
        <v>13500</v>
      </c>
      <c r="I813" t="s">
        <v>3182</v>
      </c>
      <c r="J813">
        <v>1</v>
      </c>
      <c r="K813" s="50" t="s">
        <v>1121</v>
      </c>
      <c r="L813" t="s">
        <v>4724</v>
      </c>
      <c r="M813" t="s">
        <v>4725</v>
      </c>
      <c r="N813" s="39" t="s">
        <v>276</v>
      </c>
      <c r="O813" t="str">
        <f>+VLOOKUP(F813,'BD LP'!B:C,2,0)</f>
        <v>104501150-S00</v>
      </c>
      <c r="Q813" t="str">
        <f>+VLOOKUP(F813,'BD LP'!B:K,10,0)</f>
        <v>S00</v>
      </c>
      <c r="R813" t="b">
        <f t="shared" si="26"/>
        <v>1</v>
      </c>
      <c r="S813">
        <f>+VLOOKUP(F813,'[1]BD MES'!$D$2:$K$1048576,8,0)</f>
        <v>1</v>
      </c>
      <c r="T813" t="b">
        <f t="shared" si="25"/>
        <v>1</v>
      </c>
      <c r="V813" t="str">
        <f>+VLOOKUP(F813,MaestraLP3[[#All],[CÓDIGO]:[UMV]],8,0)</f>
        <v>AZUCAR RUBIA MINI ICB 5 g</v>
      </c>
    </row>
    <row r="814" spans="1:22" x14ac:dyDescent="0.35">
      <c r="A814" t="s">
        <v>3181</v>
      </c>
      <c r="B814">
        <v>2000</v>
      </c>
      <c r="D814" s="59" t="s">
        <v>3162</v>
      </c>
      <c r="F814" s="39">
        <v>104522090</v>
      </c>
      <c r="H814" s="60">
        <v>13900</v>
      </c>
      <c r="I814" t="s">
        <v>3182</v>
      </c>
      <c r="J814">
        <v>120</v>
      </c>
      <c r="K814" s="50" t="s">
        <v>50</v>
      </c>
      <c r="L814" t="s">
        <v>4724</v>
      </c>
      <c r="M814" t="s">
        <v>4725</v>
      </c>
      <c r="N814" s="39" t="s">
        <v>276</v>
      </c>
      <c r="O814" t="str">
        <f>+VLOOKUP(F814,'BD LP'!B:C,2,0)</f>
        <v>104522090-Z20</v>
      </c>
      <c r="Q814" t="str">
        <f>+VLOOKUP(F814,'BD LP'!B:K,10,0)</f>
        <v>UN</v>
      </c>
      <c r="R814" t="b">
        <f t="shared" si="26"/>
        <v>1</v>
      </c>
      <c r="S814">
        <f>+VLOOKUP(F814,'[1]BD MES'!$D$2:$K$1048576,8,0)</f>
        <v>120</v>
      </c>
      <c r="T814" t="b">
        <f t="shared" si="25"/>
        <v>1</v>
      </c>
      <c r="V814" t="str">
        <f>+VLOOKUP(F814,MaestraLP3[[#All],[CÓDIGO]:[UMV]],8,0)</f>
        <v>MANJAR MINI COLUN 20 g</v>
      </c>
    </row>
    <row r="815" spans="1:22" x14ac:dyDescent="0.35">
      <c r="A815" t="s">
        <v>3181</v>
      </c>
      <c r="B815">
        <v>2000</v>
      </c>
      <c r="D815" s="59" t="s">
        <v>3162</v>
      </c>
      <c r="F815" s="39">
        <v>104548280</v>
      </c>
      <c r="H815" s="60">
        <v>15890</v>
      </c>
      <c r="I815" t="s">
        <v>3182</v>
      </c>
      <c r="J815">
        <v>192</v>
      </c>
      <c r="K815" s="50" t="s">
        <v>50</v>
      </c>
      <c r="L815" t="s">
        <v>4724</v>
      </c>
      <c r="M815" t="s">
        <v>4725</v>
      </c>
      <c r="N815" s="39" t="s">
        <v>276</v>
      </c>
      <c r="O815" t="str">
        <f>+VLOOKUP(F815,'BD LP'!B:C,2,0)</f>
        <v>104548280-Z92</v>
      </c>
      <c r="Q815" t="str">
        <f>+VLOOKUP(F815,'BD LP'!B:K,10,0)</f>
        <v>UN</v>
      </c>
      <c r="R815" t="b">
        <f t="shared" si="26"/>
        <v>1</v>
      </c>
      <c r="S815">
        <f>+VLOOKUP(F815,'[1]BD MES'!$D$2:$K$1048576,8,0)</f>
        <v>192</v>
      </c>
      <c r="T815" t="b">
        <f t="shared" si="25"/>
        <v>1</v>
      </c>
      <c r="V815" t="str">
        <f>+VLOOKUP(F815,MaestraLP3[[#All],[CÓDIGO]:[UMV]],8,0)</f>
        <v>MERMELADA MINI DURAZNO LIGHT RELKON 20G</v>
      </c>
    </row>
    <row r="816" spans="1:22" x14ac:dyDescent="0.35">
      <c r="A816" t="s">
        <v>3181</v>
      </c>
      <c r="B816">
        <v>2000</v>
      </c>
      <c r="D816" s="59" t="s">
        <v>3162</v>
      </c>
      <c r="F816" s="39">
        <v>104535230</v>
      </c>
      <c r="H816" s="60">
        <v>15890</v>
      </c>
      <c r="I816" t="s">
        <v>3182</v>
      </c>
      <c r="J816">
        <v>192</v>
      </c>
      <c r="K816" s="50" t="s">
        <v>50</v>
      </c>
      <c r="L816" t="s">
        <v>4724</v>
      </c>
      <c r="M816" t="s">
        <v>4725</v>
      </c>
      <c r="N816" s="39" t="s">
        <v>276</v>
      </c>
      <c r="O816" t="str">
        <f>+VLOOKUP(F816,'BD LP'!B:C,2,0)</f>
        <v>104535230-Z92</v>
      </c>
      <c r="Q816" t="str">
        <f>+VLOOKUP(F816,'BD LP'!B:K,10,0)</f>
        <v>UN</v>
      </c>
      <c r="R816" t="b">
        <f t="shared" si="26"/>
        <v>1</v>
      </c>
      <c r="S816">
        <f>+VLOOKUP(F816,'[1]BD MES'!$D$2:$K$1048576,8,0)</f>
        <v>192</v>
      </c>
      <c r="T816" t="b">
        <f t="shared" si="25"/>
        <v>1</v>
      </c>
      <c r="V816" t="str">
        <f>+VLOOKUP(F816,MaestraLP3[[#All],[CÓDIGO]:[UMV]],8,0)</f>
        <v>MERMELADA MINI FRUTILLA LIGHT RELKON 20g</v>
      </c>
    </row>
    <row r="817" spans="1:22" x14ac:dyDescent="0.35">
      <c r="A817" t="s">
        <v>3181</v>
      </c>
      <c r="B817">
        <v>2000</v>
      </c>
      <c r="D817" s="59" t="s">
        <v>3162</v>
      </c>
      <c r="F817" s="39">
        <v>104535240</v>
      </c>
      <c r="H817" s="60">
        <v>10600</v>
      </c>
      <c r="I817" t="s">
        <v>3182</v>
      </c>
      <c r="J817">
        <v>192</v>
      </c>
      <c r="K817" s="50" t="s">
        <v>50</v>
      </c>
      <c r="L817" t="s">
        <v>4724</v>
      </c>
      <c r="M817" t="s">
        <v>4725</v>
      </c>
      <c r="N817" s="39" t="s">
        <v>276</v>
      </c>
      <c r="O817" t="str">
        <f>+VLOOKUP(F817,'BD LP'!B:C,2,0)</f>
        <v>104535240-Z92</v>
      </c>
      <c r="Q817" t="str">
        <f>+VLOOKUP(F817,'BD LP'!B:K,10,0)</f>
        <v>UN</v>
      </c>
      <c r="R817" t="b">
        <f t="shared" si="26"/>
        <v>1</v>
      </c>
      <c r="S817">
        <f>+VLOOKUP(F817,'[1]BD MES'!$D$2:$K$1048576,8,0)</f>
        <v>192</v>
      </c>
      <c r="T817" t="b">
        <f t="shared" si="25"/>
        <v>1</v>
      </c>
      <c r="V817" t="str">
        <f>+VLOOKUP(F817,MaestraLP3[[#All],[CÓDIGO]:[UMV]],8,0)</f>
        <v>MERMELADA MINI FRUTILLA RELKON 20 g</v>
      </c>
    </row>
    <row r="818" spans="1:22" x14ac:dyDescent="0.35">
      <c r="A818" t="s">
        <v>3181</v>
      </c>
      <c r="B818">
        <v>2000</v>
      </c>
      <c r="D818" s="59" t="s">
        <v>3162</v>
      </c>
      <c r="F818" s="39">
        <v>104535250</v>
      </c>
      <c r="H818" s="60">
        <v>10600</v>
      </c>
      <c r="I818" t="s">
        <v>3182</v>
      </c>
      <c r="J818">
        <v>192</v>
      </c>
      <c r="K818" s="50" t="s">
        <v>50</v>
      </c>
      <c r="L818" t="s">
        <v>4724</v>
      </c>
      <c r="M818" t="s">
        <v>4725</v>
      </c>
      <c r="N818" s="39" t="s">
        <v>276</v>
      </c>
      <c r="O818" t="str">
        <f>+VLOOKUP(F818,'BD LP'!B:C,2,0)</f>
        <v>104535250-Z92</v>
      </c>
      <c r="Q818" t="str">
        <f>+VLOOKUP(F818,'BD LP'!B:K,10,0)</f>
        <v>UN</v>
      </c>
      <c r="R818" t="b">
        <f t="shared" si="26"/>
        <v>1</v>
      </c>
      <c r="S818">
        <f>+VLOOKUP(F818,'[1]BD MES'!$D$2:$K$1048576,8,0)</f>
        <v>192</v>
      </c>
      <c r="T818" t="b">
        <f t="shared" si="25"/>
        <v>1</v>
      </c>
      <c r="V818" t="str">
        <f>+VLOOKUP(F818,MaestraLP3[[#All],[CÓDIGO]:[UMV]],8,0)</f>
        <v>MERMELADA MINI MORA RELKON 20 g</v>
      </c>
    </row>
    <row r="819" spans="1:22" x14ac:dyDescent="0.35">
      <c r="A819" t="s">
        <v>3181</v>
      </c>
      <c r="B819">
        <v>2000</v>
      </c>
      <c r="D819" s="59" t="s">
        <v>3162</v>
      </c>
      <c r="F819" s="39">
        <v>104535260</v>
      </c>
      <c r="H819" s="60">
        <v>27419</v>
      </c>
      <c r="I819" t="s">
        <v>3182</v>
      </c>
      <c r="J819">
        <v>192</v>
      </c>
      <c r="K819" s="50" t="s">
        <v>50</v>
      </c>
      <c r="L819" t="s">
        <v>4724</v>
      </c>
      <c r="M819" t="s">
        <v>4725</v>
      </c>
      <c r="N819" s="39" t="s">
        <v>276</v>
      </c>
      <c r="O819" t="str">
        <f>+VLOOKUP(F819,'BD LP'!B:C,2,0)</f>
        <v>104535260-Z92</v>
      </c>
      <c r="Q819" t="str">
        <f>+VLOOKUP(F819,'BD LP'!B:K,10,0)</f>
        <v>UN</v>
      </c>
      <c r="R819" t="b">
        <f t="shared" si="26"/>
        <v>1</v>
      </c>
      <c r="S819">
        <f>+VLOOKUP(F819,'[1]BD MES'!$D$2:$K$1048576,8,0)</f>
        <v>192</v>
      </c>
      <c r="T819" t="b">
        <f t="shared" si="25"/>
        <v>1</v>
      </c>
      <c r="V819" t="str">
        <f>+VLOOKUP(F819,MaestraLP3[[#All],[CÓDIGO]:[UMV]],8,0)</f>
        <v>MIEL MINI RELKON 20 g</v>
      </c>
    </row>
    <row r="820" spans="1:22" x14ac:dyDescent="0.35">
      <c r="A820" t="s">
        <v>3181</v>
      </c>
      <c r="B820">
        <v>2000</v>
      </c>
      <c r="D820" s="59" t="s">
        <v>3162</v>
      </c>
      <c r="F820" s="39">
        <v>104522190</v>
      </c>
      <c r="H820" s="60">
        <v>6100</v>
      </c>
      <c r="I820" t="s">
        <v>3182</v>
      </c>
      <c r="J820">
        <v>2000</v>
      </c>
      <c r="K820" s="50" t="s">
        <v>50</v>
      </c>
      <c r="L820" t="s">
        <v>4724</v>
      </c>
      <c r="M820" t="s">
        <v>4725</v>
      </c>
      <c r="N820" s="39" t="s">
        <v>276</v>
      </c>
      <c r="O820" t="str">
        <f>+VLOOKUP(F820,'BD LP'!B:C,2,0)</f>
        <v>104522190-2Q</v>
      </c>
      <c r="Q820" t="str">
        <f>+VLOOKUP(F820,'BD LP'!B:K,10,0)</f>
        <v>UN</v>
      </c>
      <c r="R820" t="b">
        <f t="shared" si="26"/>
        <v>1</v>
      </c>
      <c r="S820">
        <f>+VLOOKUP(F820,'[1]BD MES'!$D$2:$K$1048576,8,0)</f>
        <v>2000</v>
      </c>
      <c r="T820" t="b">
        <f t="shared" si="25"/>
        <v>1</v>
      </c>
      <c r="V820" t="str">
        <f>+VLOOKUP(F820,MaestraLP3[[#All],[CÓDIGO]:[UMV]],8,0)</f>
        <v>SAL MINI PORCION RELKON 1 g</v>
      </c>
    </row>
    <row r="821" spans="1:22" x14ac:dyDescent="0.35">
      <c r="A821" t="s">
        <v>3181</v>
      </c>
      <c r="B821">
        <v>2000</v>
      </c>
      <c r="D821" s="59" t="s">
        <v>3162</v>
      </c>
      <c r="F821" s="39">
        <v>104522200</v>
      </c>
      <c r="H821" s="60">
        <v>18900</v>
      </c>
      <c r="I821" t="s">
        <v>3182</v>
      </c>
      <c r="J821">
        <v>1</v>
      </c>
      <c r="K821" s="50" t="s">
        <v>101</v>
      </c>
      <c r="L821" t="s">
        <v>4724</v>
      </c>
      <c r="M821" t="s">
        <v>4725</v>
      </c>
      <c r="N821" s="39" t="s">
        <v>276</v>
      </c>
      <c r="O821" t="str">
        <f>+VLOOKUP(F821,'BD LP'!B:C,2,0)</f>
        <v>104522200-2Q</v>
      </c>
      <c r="Q821" t="str">
        <f>+VLOOKUP(F821,'BD LP'!B:K,10,0)</f>
        <v>UN</v>
      </c>
      <c r="R821" s="44" t="b">
        <f t="shared" si="26"/>
        <v>0</v>
      </c>
      <c r="S821">
        <f>+VLOOKUP(F821,'[1]BD MES'!$D$2:$K$1048576,8,0)</f>
        <v>2000</v>
      </c>
      <c r="T821" t="b">
        <f t="shared" si="25"/>
        <v>0</v>
      </c>
      <c r="V821" t="str">
        <f>+VLOOKUP(F821,MaestraLP3[[#All],[CÓDIGO]:[UMV]],8,0)</f>
        <v>SUCRALOSA MINI IANSA 0,5 G</v>
      </c>
    </row>
    <row r="822" spans="1:22" x14ac:dyDescent="0.35">
      <c r="A822" t="s">
        <v>3181</v>
      </c>
      <c r="B822">
        <v>2000</v>
      </c>
      <c r="D822" s="59" t="s">
        <v>3162</v>
      </c>
      <c r="F822" s="39">
        <v>104500810</v>
      </c>
      <c r="H822" s="60">
        <v>18900</v>
      </c>
      <c r="I822" t="s">
        <v>3182</v>
      </c>
      <c r="J822">
        <v>1</v>
      </c>
      <c r="K822" s="50" t="s">
        <v>101</v>
      </c>
      <c r="L822" t="s">
        <v>4724</v>
      </c>
      <c r="M822" t="s">
        <v>4725</v>
      </c>
      <c r="N822" s="39" t="s">
        <v>276</v>
      </c>
      <c r="O822" t="str">
        <f>+VLOOKUP(F822,'BD LP'!B:C,2,0)</f>
        <v>104500810-2Q</v>
      </c>
      <c r="Q822" t="str">
        <f>+VLOOKUP(F822,'BD LP'!B:K,10,0)</f>
        <v>2Q</v>
      </c>
      <c r="R822" t="b">
        <f t="shared" si="26"/>
        <v>1</v>
      </c>
      <c r="S822">
        <f>+VLOOKUP(F822,'[1]BD MES'!$D$2:$K$1048576,8,0)</f>
        <v>1</v>
      </c>
      <c r="T822" t="b">
        <f t="shared" si="25"/>
        <v>1</v>
      </c>
      <c r="V822" t="str">
        <f>+VLOOKUP(F822,MaestraLP3[[#All],[CÓDIGO]:[UMV]],8,0)</f>
        <v>SUCRALOSA MINI ICB 0,5 G</v>
      </c>
    </row>
    <row r="823" spans="1:22" x14ac:dyDescent="0.35">
      <c r="A823" t="s">
        <v>3181</v>
      </c>
      <c r="B823">
        <v>2000</v>
      </c>
      <c r="D823" s="59" t="s">
        <v>3162</v>
      </c>
      <c r="F823" s="39">
        <v>150001765</v>
      </c>
      <c r="H823" s="60">
        <v>33000</v>
      </c>
      <c r="I823" t="s">
        <v>3182</v>
      </c>
      <c r="J823">
        <v>20</v>
      </c>
      <c r="K823" s="50" t="s">
        <v>50</v>
      </c>
      <c r="L823" t="s">
        <v>4724</v>
      </c>
      <c r="M823" t="s">
        <v>4725</v>
      </c>
      <c r="N823" s="39" t="s">
        <v>276</v>
      </c>
      <c r="O823" t="str">
        <f>+VLOOKUP(F823,'BD LP'!B:C,2,0)</f>
        <v>150001765-C20</v>
      </c>
      <c r="Q823" t="str">
        <f>+VLOOKUP(F823,'BD LP'!B:K,10,0)</f>
        <v>UN</v>
      </c>
      <c r="R823" t="b">
        <f t="shared" si="26"/>
        <v>1</v>
      </c>
      <c r="S823">
        <f>+VLOOKUP(F823,'[1]BD MES'!$D$2:$K$1048576,8,0)</f>
        <v>20</v>
      </c>
      <c r="T823" t="b">
        <f t="shared" si="25"/>
        <v>1</v>
      </c>
      <c r="V823" t="str">
        <f>+VLOOKUP(F823,MaestraLP3[[#All],[CÓDIGO]:[UMV]],8,0)</f>
        <v>CARNE VEGETAL 500 g</v>
      </c>
    </row>
    <row r="824" spans="1:22" x14ac:dyDescent="0.35">
      <c r="A824" t="s">
        <v>3181</v>
      </c>
      <c r="B824">
        <v>2000</v>
      </c>
      <c r="D824" s="59" t="s">
        <v>3162</v>
      </c>
      <c r="F824" s="39">
        <v>150001793</v>
      </c>
      <c r="H824" s="60">
        <v>40000</v>
      </c>
      <c r="I824" t="s">
        <v>3182</v>
      </c>
      <c r="J824">
        <v>20</v>
      </c>
      <c r="K824" s="50" t="s">
        <v>50</v>
      </c>
      <c r="L824" t="s">
        <v>4724</v>
      </c>
      <c r="M824" t="s">
        <v>4725</v>
      </c>
      <c r="N824" s="39" t="s">
        <v>276</v>
      </c>
      <c r="O824" t="str">
        <f>+VLOOKUP(F824,'BD LP'!B:C,2,0)</f>
        <v>150001793-C20</v>
      </c>
      <c r="Q824" t="str">
        <f>+VLOOKUP(F824,'BD LP'!B:K,10,0)</f>
        <v>UN</v>
      </c>
      <c r="R824" t="b">
        <f t="shared" si="26"/>
        <v>1</v>
      </c>
      <c r="S824">
        <f>+VLOOKUP(F824,'[1]BD MES'!$D$2:$K$1048576,8,0)</f>
        <v>20</v>
      </c>
      <c r="T824" t="b">
        <f t="shared" si="25"/>
        <v>1</v>
      </c>
      <c r="V824" t="str">
        <f>+VLOOKUP(F824,MaestraLP3[[#All],[CÓDIGO]:[UMV]],8,0)</f>
        <v>COCHAYUYO NATURAL SECO 250 g</v>
      </c>
    </row>
    <row r="825" spans="1:22" x14ac:dyDescent="0.35">
      <c r="A825" t="s">
        <v>3181</v>
      </c>
      <c r="B825">
        <v>2000</v>
      </c>
      <c r="D825" s="59" t="s">
        <v>3162</v>
      </c>
      <c r="F825" s="39">
        <v>150001768</v>
      </c>
      <c r="H825" s="60">
        <v>19319</v>
      </c>
      <c r="I825" t="s">
        <v>3182</v>
      </c>
      <c r="J825">
        <v>14</v>
      </c>
      <c r="K825" s="50" t="s">
        <v>50</v>
      </c>
      <c r="L825" t="s">
        <v>4724</v>
      </c>
      <c r="M825" t="s">
        <v>4725</v>
      </c>
      <c r="N825" s="39" t="s">
        <v>276</v>
      </c>
      <c r="O825" t="str">
        <f>+VLOOKUP(F825,'BD LP'!B:C,2,0)</f>
        <v>150001768-C14</v>
      </c>
      <c r="Q825" t="str">
        <f>+VLOOKUP(F825,'BD LP'!B:K,10,0)</f>
        <v>UN</v>
      </c>
      <c r="R825" t="b">
        <f t="shared" si="26"/>
        <v>1</v>
      </c>
      <c r="S825">
        <f>+VLOOKUP(F825,'[1]BD MES'!$D$2:$K$1048576,8,0)</f>
        <v>14</v>
      </c>
      <c r="T825" t="b">
        <f t="shared" si="25"/>
        <v>1</v>
      </c>
      <c r="V825" t="str">
        <f>+VLOOKUP(F825,MaestraLP3[[#All],[CÓDIGO]:[UMV]],8,0)</f>
        <v>COUS COUS CAROZZI 250 g</v>
      </c>
    </row>
    <row r="826" spans="1:22" x14ac:dyDescent="0.35">
      <c r="A826" t="s">
        <v>3181</v>
      </c>
      <c r="B826">
        <v>2000</v>
      </c>
      <c r="D826" s="59" t="s">
        <v>3162</v>
      </c>
      <c r="F826" s="39">
        <v>150001112</v>
      </c>
      <c r="H826" s="60">
        <v>29082</v>
      </c>
      <c r="I826" t="s">
        <v>3182</v>
      </c>
      <c r="J826">
        <v>12</v>
      </c>
      <c r="K826" s="50" t="s">
        <v>50</v>
      </c>
      <c r="L826" t="s">
        <v>4724</v>
      </c>
      <c r="M826" t="s">
        <v>4725</v>
      </c>
      <c r="N826" s="39" t="s">
        <v>276</v>
      </c>
      <c r="O826" t="str">
        <f>+VLOOKUP(F826,'BD LP'!B:C,2,0)</f>
        <v>150001112-C12</v>
      </c>
      <c r="Q826" t="str">
        <f>+VLOOKUP(F826,'BD LP'!B:K,10,0)</f>
        <v>UN</v>
      </c>
      <c r="R826" t="b">
        <f t="shared" si="26"/>
        <v>1</v>
      </c>
      <c r="S826">
        <f>+VLOOKUP(F826,'[1]BD MES'!$D$2:$K$1048576,8,0)</f>
        <v>12</v>
      </c>
      <c r="T826" t="b">
        <f t="shared" si="25"/>
        <v>1</v>
      </c>
      <c r="V826" t="str">
        <f>+VLOOKUP(F826,MaestraLP3[[#All],[CÓDIGO]:[UMV]],8,0)</f>
        <v>COUS COUS DIVELLA 500 g</v>
      </c>
    </row>
    <row r="827" spans="1:22" x14ac:dyDescent="0.35">
      <c r="A827" t="s">
        <v>3181</v>
      </c>
      <c r="B827">
        <v>2000</v>
      </c>
      <c r="D827" s="59" t="s">
        <v>3162</v>
      </c>
      <c r="F827" s="39">
        <v>104530320</v>
      </c>
      <c r="H827" s="60">
        <v>16000</v>
      </c>
      <c r="I827" t="s">
        <v>3182</v>
      </c>
      <c r="J827">
        <v>5</v>
      </c>
      <c r="K827" s="50" t="s">
        <v>50</v>
      </c>
      <c r="L827" t="s">
        <v>4724</v>
      </c>
      <c r="M827" t="s">
        <v>4725</v>
      </c>
      <c r="N827" s="39" t="s">
        <v>276</v>
      </c>
      <c r="O827" t="str">
        <f>+VLOOKUP(F827,'BD LP'!B:C,2,0)</f>
        <v>104530320-C05</v>
      </c>
      <c r="Q827" t="str">
        <f>+VLOOKUP(F827,'BD LP'!B:K,10,0)</f>
        <v>UN</v>
      </c>
      <c r="R827" t="b">
        <f t="shared" si="26"/>
        <v>1</v>
      </c>
      <c r="S827">
        <f>+VLOOKUP(F827,'[1]BD MES'!$D$2:$K$1048576,8,0)</f>
        <v>5</v>
      </c>
      <c r="T827" t="b">
        <f t="shared" si="25"/>
        <v>1</v>
      </c>
      <c r="V827" t="str">
        <f>+VLOOKUP(F827,MaestraLP3[[#All],[CÓDIGO]:[UMV]],8,0)</f>
        <v>HARINA TEMPURA 1 kg</v>
      </c>
    </row>
    <row r="828" spans="1:22" x14ac:dyDescent="0.35">
      <c r="A828" t="s">
        <v>3181</v>
      </c>
      <c r="B828">
        <v>2000</v>
      </c>
      <c r="D828" s="59" t="s">
        <v>3162</v>
      </c>
      <c r="F828" s="39">
        <v>104538060</v>
      </c>
      <c r="H828" s="60">
        <v>28000</v>
      </c>
      <c r="I828" t="s">
        <v>3182</v>
      </c>
      <c r="J828">
        <v>10</v>
      </c>
      <c r="K828" s="50" t="s">
        <v>50</v>
      </c>
      <c r="L828" t="s">
        <v>4724</v>
      </c>
      <c r="M828" t="s">
        <v>4725</v>
      </c>
      <c r="N828" s="39" t="s">
        <v>276</v>
      </c>
      <c r="O828" t="str">
        <f>+VLOOKUP(F828,'BD LP'!B:C,2,0)</f>
        <v>104538060-C10</v>
      </c>
      <c r="Q828" t="str">
        <f>+VLOOKUP(F828,'BD LP'!B:K,10,0)</f>
        <v>UN</v>
      </c>
      <c r="R828" t="b">
        <f t="shared" si="26"/>
        <v>1</v>
      </c>
      <c r="S828">
        <f>+VLOOKUP(F828,'[1]BD MES'!$D$2:$K$1048576,8,0)</f>
        <v>10</v>
      </c>
      <c r="T828" t="b">
        <f t="shared" si="25"/>
        <v>1</v>
      </c>
      <c r="V828" t="str">
        <f>+VLOOKUP(F828,MaestraLP3[[#All],[CÓDIGO]:[UMV]],8,0)</f>
        <v>PANKO BLANCO MAYAMOTO 1 KG</v>
      </c>
    </row>
    <row r="829" spans="1:22" x14ac:dyDescent="0.35">
      <c r="A829" t="s">
        <v>3181</v>
      </c>
      <c r="B829">
        <v>2000</v>
      </c>
      <c r="D829" s="59" t="s">
        <v>3162</v>
      </c>
      <c r="F829" s="39">
        <v>150000883</v>
      </c>
      <c r="H829" s="60">
        <v>38280</v>
      </c>
      <c r="I829" t="s">
        <v>3182</v>
      </c>
      <c r="J829">
        <v>16</v>
      </c>
      <c r="K829" s="50" t="s">
        <v>50</v>
      </c>
      <c r="L829" t="s">
        <v>4724</v>
      </c>
      <c r="M829" t="s">
        <v>4725</v>
      </c>
      <c r="N829" s="39" t="s">
        <v>276</v>
      </c>
      <c r="O829" t="str">
        <f>+VLOOKUP(F829,'BD LP'!B:C,2,0)</f>
        <v>150000883-C16</v>
      </c>
      <c r="Q829" t="str">
        <f>+VLOOKUP(F829,'BD LP'!B:K,10,0)</f>
        <v>UN</v>
      </c>
      <c r="R829" t="b">
        <f t="shared" si="26"/>
        <v>1</v>
      </c>
      <c r="S829">
        <f>+VLOOKUP(F829,'[1]BD MES'!$D$2:$K$1048576,8,0)</f>
        <v>16</v>
      </c>
      <c r="T829" t="b">
        <f t="shared" si="25"/>
        <v>1</v>
      </c>
      <c r="V829" t="str">
        <f>+VLOOKUP(F829,MaestraLP3[[#All],[CÓDIGO]:[UMV]],8,0)</f>
        <v>POLENTA DIVELLA 500 g</v>
      </c>
    </row>
    <row r="830" spans="1:22" x14ac:dyDescent="0.35">
      <c r="A830" t="s">
        <v>3181</v>
      </c>
      <c r="B830">
        <v>2000</v>
      </c>
      <c r="D830" s="59" t="s">
        <v>3162</v>
      </c>
      <c r="F830" s="39">
        <v>104525460</v>
      </c>
      <c r="H830" s="60">
        <v>25900</v>
      </c>
      <c r="I830" t="s">
        <v>3182</v>
      </c>
      <c r="J830">
        <v>6</v>
      </c>
      <c r="K830" s="50" t="s">
        <v>50</v>
      </c>
      <c r="L830" t="s">
        <v>4724</v>
      </c>
      <c r="M830" t="s">
        <v>4725</v>
      </c>
      <c r="N830" s="39" t="s">
        <v>276</v>
      </c>
      <c r="O830" t="str">
        <f>+VLOOKUP(F830,'BD LP'!B:C,2,0)</f>
        <v>104525460-C06</v>
      </c>
      <c r="Q830" t="str">
        <f>+VLOOKUP(F830,'BD LP'!B:K,10,0)</f>
        <v>UN</v>
      </c>
      <c r="R830" t="b">
        <f t="shared" si="26"/>
        <v>1</v>
      </c>
      <c r="S830">
        <f>+VLOOKUP(F830,'[1]BD MES'!$D$2:$K$1048576,8,0)</f>
        <v>6</v>
      </c>
      <c r="T830" t="b">
        <f t="shared" si="25"/>
        <v>1</v>
      </c>
      <c r="V830" t="str">
        <f>+VLOOKUP(F830,MaestraLP3[[#All],[CÓDIGO]:[UMV]],8,0)</f>
        <v>PURE DE PAPA INSTANTANEO 1 kg</v>
      </c>
    </row>
    <row r="831" spans="1:22" x14ac:dyDescent="0.35">
      <c r="A831" t="s">
        <v>3181</v>
      </c>
      <c r="B831">
        <v>2000</v>
      </c>
      <c r="D831" s="59" t="s">
        <v>3162</v>
      </c>
      <c r="F831" s="39">
        <v>150000003</v>
      </c>
      <c r="H831" s="60">
        <v>41000</v>
      </c>
      <c r="I831" t="s">
        <v>3182</v>
      </c>
      <c r="J831">
        <v>10</v>
      </c>
      <c r="K831" s="50" t="s">
        <v>50</v>
      </c>
      <c r="L831" t="s">
        <v>4724</v>
      </c>
      <c r="M831" t="s">
        <v>4725</v>
      </c>
      <c r="N831" s="39" t="s">
        <v>276</v>
      </c>
      <c r="O831" t="str">
        <f>+VLOOKUP(F831,'BD LP'!B:C,2,0)</f>
        <v>150000003-C10</v>
      </c>
      <c r="Q831" t="str">
        <f>+VLOOKUP(F831,'BD LP'!B:K,10,0)</f>
        <v>UN</v>
      </c>
      <c r="R831" t="b">
        <f t="shared" si="26"/>
        <v>1</v>
      </c>
      <c r="S831">
        <f>+VLOOKUP(F831,'[1]BD MES'!$D$2:$K$1048576,8,0)</f>
        <v>10</v>
      </c>
      <c r="T831" t="b">
        <f t="shared" si="25"/>
        <v>1</v>
      </c>
      <c r="V831" t="str">
        <f>+VLOOKUP(F831,MaestraLP3[[#All],[CÓDIGO]:[UMV]],8,0)</f>
        <v>PURE DE PAPAS MACROFOOD 1 kg</v>
      </c>
    </row>
    <row r="832" spans="1:22" x14ac:dyDescent="0.35">
      <c r="A832" t="s">
        <v>3181</v>
      </c>
      <c r="B832">
        <v>2000</v>
      </c>
      <c r="D832" s="59" t="s">
        <v>3162</v>
      </c>
      <c r="F832" s="39">
        <v>104540330</v>
      </c>
      <c r="H832" s="60">
        <v>22270</v>
      </c>
      <c r="I832" t="s">
        <v>3182</v>
      </c>
      <c r="J832">
        <v>30</v>
      </c>
      <c r="K832" s="50" t="s">
        <v>50</v>
      </c>
      <c r="L832" t="s">
        <v>4724</v>
      </c>
      <c r="M832" t="s">
        <v>4725</v>
      </c>
      <c r="N832" s="39" t="s">
        <v>276</v>
      </c>
      <c r="O832" t="str">
        <f>+VLOOKUP(F832,'BD LP'!B:C,2,0)</f>
        <v>104540330-D30</v>
      </c>
      <c r="Q832" t="str">
        <f>+VLOOKUP(F832,'BD LP'!B:K,10,0)</f>
        <v>UN</v>
      </c>
      <c r="R832" t="b">
        <f t="shared" si="26"/>
        <v>1</v>
      </c>
      <c r="S832">
        <f>+VLOOKUP(F832,'[1]BD MES'!$D$2:$K$1048576,8,0)</f>
        <v>30</v>
      </c>
      <c r="T832" t="b">
        <f t="shared" si="25"/>
        <v>1</v>
      </c>
      <c r="V832" t="str">
        <f>+VLOOKUP(F832,MaestraLP3[[#All],[CÓDIGO]:[UMV]],8,0)</f>
        <v>CABELLOS DE ANGEL CAROZZI 400 G</v>
      </c>
    </row>
    <row r="833" spans="1:22" x14ac:dyDescent="0.35">
      <c r="A833" t="s">
        <v>3181</v>
      </c>
      <c r="B833">
        <v>2000</v>
      </c>
      <c r="D833" s="59" t="s">
        <v>3162</v>
      </c>
      <c r="F833" s="39">
        <v>102500012</v>
      </c>
      <c r="H833" s="60">
        <v>27600</v>
      </c>
      <c r="I833" t="s">
        <v>3182</v>
      </c>
      <c r="J833">
        <v>12</v>
      </c>
      <c r="K833" s="50" t="s">
        <v>50</v>
      </c>
      <c r="L833" t="s">
        <v>4724</v>
      </c>
      <c r="M833" t="s">
        <v>4725</v>
      </c>
      <c r="N833" s="39" t="s">
        <v>276</v>
      </c>
      <c r="O833" t="str">
        <f>+VLOOKUP(F833,'BD LP'!B:C,2,0)</f>
        <v>102500012-C12</v>
      </c>
      <c r="Q833" t="str">
        <f>+VLOOKUP(F833,'BD LP'!B:K,10,0)</f>
        <v>UN</v>
      </c>
      <c r="R833" t="b">
        <f t="shared" si="26"/>
        <v>1</v>
      </c>
      <c r="S833">
        <f>+VLOOKUP(F833,'[1]BD MES'!$D$2:$K$1048576,8,0)</f>
        <v>12</v>
      </c>
      <c r="T833" t="b">
        <f t="shared" ref="T833:T896" si="27">+S833=J833</f>
        <v>1</v>
      </c>
      <c r="V833" t="str">
        <f>+VLOOKUP(F833,MaestraLP3[[#All],[CÓDIGO]:[UMV]],8,0)</f>
        <v>CANNELLONI COLLEZIONE BARILLA 250g</v>
      </c>
    </row>
    <row r="834" spans="1:22" x14ac:dyDescent="0.35">
      <c r="A834" t="s">
        <v>3181</v>
      </c>
      <c r="B834">
        <v>2000</v>
      </c>
      <c r="D834" s="59" t="s">
        <v>3162</v>
      </c>
      <c r="F834" s="39">
        <v>104540250</v>
      </c>
      <c r="H834" s="60">
        <v>17010</v>
      </c>
      <c r="I834" t="s">
        <v>3182</v>
      </c>
      <c r="J834">
        <v>2</v>
      </c>
      <c r="K834" s="50" t="s">
        <v>50</v>
      </c>
      <c r="L834" t="s">
        <v>4724</v>
      </c>
      <c r="M834" t="s">
        <v>4725</v>
      </c>
      <c r="N834" s="39" t="s">
        <v>276</v>
      </c>
      <c r="O834" t="str">
        <f>+VLOOKUP(F834,'BD LP'!B:C,2,0)</f>
        <v>104540250-C02</v>
      </c>
      <c r="Q834" t="str">
        <f>+VLOOKUP(F834,'BD LP'!B:K,10,0)</f>
        <v>UN</v>
      </c>
      <c r="R834" t="b">
        <f t="shared" si="26"/>
        <v>1</v>
      </c>
      <c r="S834">
        <f>+VLOOKUP(F834,'[1]BD MES'!$D$2:$K$1048576,8,0)</f>
        <v>2</v>
      </c>
      <c r="T834" t="b">
        <f t="shared" si="27"/>
        <v>1</v>
      </c>
      <c r="V834" t="str">
        <f>+VLOOKUP(F834,MaestraLP3[[#All],[CÓDIGO]:[UMV]],8,0)</f>
        <v>CORBATA CAROZZI 5 KG</v>
      </c>
    </row>
    <row r="835" spans="1:22" x14ac:dyDescent="0.35">
      <c r="A835" t="s">
        <v>3181</v>
      </c>
      <c r="B835">
        <v>2000</v>
      </c>
      <c r="D835" s="59" t="s">
        <v>3162</v>
      </c>
      <c r="F835" s="39">
        <v>104540240</v>
      </c>
      <c r="H835" s="60">
        <v>22270</v>
      </c>
      <c r="I835" t="s">
        <v>3182</v>
      </c>
      <c r="J835">
        <v>30</v>
      </c>
      <c r="K835" s="50" t="s">
        <v>50</v>
      </c>
      <c r="L835" t="s">
        <v>4724</v>
      </c>
      <c r="M835" t="s">
        <v>4725</v>
      </c>
      <c r="N835" s="39" t="s">
        <v>276</v>
      </c>
      <c r="O835" t="str">
        <f>+VLOOKUP(F835,'BD LP'!B:C,2,0)</f>
        <v>104540240-D30</v>
      </c>
      <c r="Q835" t="str">
        <f>+VLOOKUP(F835,'BD LP'!B:K,10,0)</f>
        <v>UN</v>
      </c>
      <c r="R835" t="b">
        <f t="shared" ref="R835:R898" si="28">+Q835=K835</f>
        <v>1</v>
      </c>
      <c r="S835">
        <f>+VLOOKUP(F835,'[1]BD MES'!$D$2:$K$1048576,8,0)</f>
        <v>30</v>
      </c>
      <c r="T835" t="b">
        <f t="shared" si="27"/>
        <v>1</v>
      </c>
      <c r="V835" t="str">
        <f>+VLOOKUP(F835,MaestraLP3[[#All],[CÓDIGO]:[UMV]],8,0)</f>
        <v>CORBATAS CAROZZI 400 G</v>
      </c>
    </row>
    <row r="836" spans="1:22" x14ac:dyDescent="0.35">
      <c r="A836" t="s">
        <v>3181</v>
      </c>
      <c r="B836">
        <v>2000</v>
      </c>
      <c r="D836" s="59" t="s">
        <v>3162</v>
      </c>
      <c r="F836" s="39">
        <v>104540230</v>
      </c>
      <c r="H836" s="60">
        <v>22270</v>
      </c>
      <c r="I836" t="s">
        <v>3182</v>
      </c>
      <c r="J836">
        <v>30</v>
      </c>
      <c r="K836" s="50" t="s">
        <v>50</v>
      </c>
      <c r="L836" t="s">
        <v>4724</v>
      </c>
      <c r="M836" t="s">
        <v>4725</v>
      </c>
      <c r="N836" s="39" t="s">
        <v>276</v>
      </c>
      <c r="O836" t="str">
        <f>+VLOOKUP(F836,'BD LP'!B:C,2,0)</f>
        <v>104540230-D30</v>
      </c>
      <c r="Q836" t="str">
        <f>+VLOOKUP(F836,'BD LP'!B:K,10,0)</f>
        <v>UN</v>
      </c>
      <c r="R836" t="b">
        <f t="shared" si="28"/>
        <v>1</v>
      </c>
      <c r="S836">
        <f>+VLOOKUP(F836,'[1]BD MES'!$D$2:$K$1048576,8,0)</f>
        <v>30</v>
      </c>
      <c r="T836" t="b">
        <f t="shared" si="27"/>
        <v>1</v>
      </c>
      <c r="V836" t="str">
        <f>+VLOOKUP(F836,MaestraLP3[[#All],[CÓDIGO]:[UMV]],8,0)</f>
        <v>CORBATITAS CAROZZI 400 G</v>
      </c>
    </row>
    <row r="837" spans="1:22" x14ac:dyDescent="0.35">
      <c r="A837" t="s">
        <v>3181</v>
      </c>
      <c r="B837">
        <v>2000</v>
      </c>
      <c r="D837" s="59" t="s">
        <v>3162</v>
      </c>
      <c r="F837" s="39">
        <v>104540310</v>
      </c>
      <c r="H837" s="60">
        <v>22270</v>
      </c>
      <c r="I837" t="s">
        <v>3182</v>
      </c>
      <c r="J837">
        <v>30</v>
      </c>
      <c r="K837" s="50" t="s">
        <v>50</v>
      </c>
      <c r="L837" t="s">
        <v>4724</v>
      </c>
      <c r="M837" t="s">
        <v>4725</v>
      </c>
      <c r="N837" s="39" t="s">
        <v>276</v>
      </c>
      <c r="O837" t="str">
        <f>+VLOOKUP(F837,'BD LP'!B:C,2,0)</f>
        <v>104540310-D30</v>
      </c>
      <c r="Q837" t="str">
        <f>+VLOOKUP(F837,'BD LP'!B:K,10,0)</f>
        <v>UN</v>
      </c>
      <c r="R837" t="b">
        <f t="shared" si="28"/>
        <v>1</v>
      </c>
      <c r="S837">
        <f>+VLOOKUP(F837,'[1]BD MES'!$D$2:$K$1048576,8,0)</f>
        <v>30</v>
      </c>
      <c r="T837" t="b">
        <f t="shared" si="27"/>
        <v>1</v>
      </c>
      <c r="V837" t="str">
        <f>+VLOOKUP(F837,MaestraLP3[[#All],[CÓDIGO]:[UMV]],8,0)</f>
        <v>ESPIRAL CAROZZI 400 G</v>
      </c>
    </row>
    <row r="838" spans="1:22" x14ac:dyDescent="0.35">
      <c r="A838" t="s">
        <v>3181</v>
      </c>
      <c r="B838">
        <v>2000</v>
      </c>
      <c r="D838" s="59" t="s">
        <v>3162</v>
      </c>
      <c r="F838" s="39">
        <v>104540190</v>
      </c>
      <c r="H838" s="60">
        <v>17010</v>
      </c>
      <c r="I838" t="s">
        <v>3182</v>
      </c>
      <c r="J838">
        <v>2</v>
      </c>
      <c r="K838" s="50" t="s">
        <v>50</v>
      </c>
      <c r="L838" t="s">
        <v>4724</v>
      </c>
      <c r="M838" t="s">
        <v>4725</v>
      </c>
      <c r="N838" s="39" t="s">
        <v>276</v>
      </c>
      <c r="O838" t="str">
        <f>+VLOOKUP(F838,'BD LP'!B:C,2,0)</f>
        <v>104540190-C02</v>
      </c>
      <c r="Q838" t="str">
        <f>+VLOOKUP(F838,'BD LP'!B:K,10,0)</f>
        <v>UN</v>
      </c>
      <c r="R838" t="b">
        <f t="shared" si="28"/>
        <v>1</v>
      </c>
      <c r="S838">
        <f>+VLOOKUP(F838,'[1]BD MES'!$D$2:$K$1048576,8,0)</f>
        <v>2</v>
      </c>
      <c r="T838" t="b">
        <f t="shared" si="27"/>
        <v>1</v>
      </c>
      <c r="V838" t="str">
        <f>+VLOOKUP(F838,MaestraLP3[[#All],[CÓDIGO]:[UMV]],8,0)</f>
        <v>ESPIRAL CAROZZI 5 KG</v>
      </c>
    </row>
    <row r="839" spans="1:22" x14ac:dyDescent="0.35">
      <c r="A839" t="s">
        <v>3181</v>
      </c>
      <c r="B839">
        <v>2000</v>
      </c>
      <c r="D839" s="59" t="s">
        <v>3162</v>
      </c>
      <c r="F839" s="39">
        <v>104539280</v>
      </c>
      <c r="H839" s="60">
        <v>56700</v>
      </c>
      <c r="I839" t="s">
        <v>3182</v>
      </c>
      <c r="J839">
        <v>30</v>
      </c>
      <c r="K839" s="50" t="s">
        <v>50</v>
      </c>
      <c r="L839" t="s">
        <v>4724</v>
      </c>
      <c r="M839" t="s">
        <v>4725</v>
      </c>
      <c r="N839" s="39" t="s">
        <v>276</v>
      </c>
      <c r="O839" t="str">
        <f>+VLOOKUP(F839,'BD LP'!B:C,2,0)</f>
        <v>104539280-C30</v>
      </c>
      <c r="Q839" t="str">
        <f>+VLOOKUP(F839,'BD LP'!B:K,10,0)</f>
        <v>UN</v>
      </c>
      <c r="R839" t="b">
        <f t="shared" si="28"/>
        <v>1</v>
      </c>
      <c r="S839">
        <f>+VLOOKUP(F839,'[1]BD MES'!$D$2:$K$1048576,8,0)</f>
        <v>30</v>
      </c>
      <c r="T839" t="b">
        <f t="shared" si="27"/>
        <v>1</v>
      </c>
      <c r="V839" t="str">
        <f>+VLOOKUP(F839,MaestraLP3[[#All],[CÓDIGO]:[UMV]],8,0)</f>
        <v>FIDEOS DE ARROZ 5MM SUREE 400 G</v>
      </c>
    </row>
    <row r="840" spans="1:22" x14ac:dyDescent="0.35">
      <c r="A840" t="s">
        <v>3181</v>
      </c>
      <c r="B840">
        <v>2000</v>
      </c>
      <c r="D840" s="59" t="s">
        <v>3162</v>
      </c>
      <c r="F840" s="39">
        <v>104544170</v>
      </c>
      <c r="H840" s="60">
        <v>19980</v>
      </c>
      <c r="I840" t="s">
        <v>3182</v>
      </c>
      <c r="J840">
        <v>6</v>
      </c>
      <c r="K840" s="50" t="s">
        <v>50</v>
      </c>
      <c r="L840" t="s">
        <v>4724</v>
      </c>
      <c r="M840" t="s">
        <v>4725</v>
      </c>
      <c r="N840" s="39" t="s">
        <v>276</v>
      </c>
      <c r="O840" t="str">
        <f>+VLOOKUP(F840,'BD LP'!B:C,2,0)</f>
        <v>104544170-C06</v>
      </c>
      <c r="Q840" t="str">
        <f>+VLOOKUP(F840,'BD LP'!B:K,10,0)</f>
        <v>UN</v>
      </c>
      <c r="R840" t="b">
        <f t="shared" si="28"/>
        <v>1</v>
      </c>
      <c r="S840">
        <f>+VLOOKUP(F840,'[1]BD MES'!$D$2:$K$1048576,8,0)</f>
        <v>6</v>
      </c>
      <c r="T840" t="b">
        <f t="shared" si="27"/>
        <v>1</v>
      </c>
      <c r="V840" t="str">
        <f>+VLOOKUP(F840,MaestraLP3[[#All],[CÓDIGO]:[UMV]],8,0)</f>
        <v>LASAÑA AL HUEVO BARILLA 500 GR</v>
      </c>
    </row>
    <row r="841" spans="1:22" x14ac:dyDescent="0.35">
      <c r="A841" t="s">
        <v>3181</v>
      </c>
      <c r="B841">
        <v>2000</v>
      </c>
      <c r="D841" s="59" t="s">
        <v>3162</v>
      </c>
      <c r="F841" s="39">
        <v>104544180</v>
      </c>
      <c r="H841" s="60">
        <v>34800</v>
      </c>
      <c r="I841" t="s">
        <v>3182</v>
      </c>
      <c r="J841">
        <v>1</v>
      </c>
      <c r="K841" s="50" t="s">
        <v>50</v>
      </c>
      <c r="L841" t="s">
        <v>4724</v>
      </c>
      <c r="M841" t="s">
        <v>4725</v>
      </c>
      <c r="N841" s="39" t="s">
        <v>276</v>
      </c>
      <c r="O841" t="str">
        <f>+VLOOKUP(F841,'BD LP'!B:C,2,0)</f>
        <v>104544180-UN</v>
      </c>
      <c r="Q841" t="str">
        <f>+VLOOKUP(F841,'BD LP'!B:K,10,0)</f>
        <v>UN</v>
      </c>
      <c r="R841" t="b">
        <f t="shared" si="28"/>
        <v>1</v>
      </c>
      <c r="S841">
        <f>+VLOOKUP(F841,'[1]BD MES'!$D$2:$K$1048576,8,0)</f>
        <v>1</v>
      </c>
      <c r="T841" t="b">
        <f t="shared" si="27"/>
        <v>1</v>
      </c>
      <c r="V841" t="str">
        <f>+VLOOKUP(F841,MaestraLP3[[#All],[CÓDIGO]:[UMV]],8,0)</f>
        <v>LASAÑA BARILLA 5 KG</v>
      </c>
    </row>
    <row r="842" spans="1:22" x14ac:dyDescent="0.35">
      <c r="A842" t="s">
        <v>3181</v>
      </c>
      <c r="B842">
        <v>2000</v>
      </c>
      <c r="D842" s="59" t="s">
        <v>3162</v>
      </c>
      <c r="F842" s="39">
        <v>104540280</v>
      </c>
      <c r="H842" s="60">
        <v>33500</v>
      </c>
      <c r="I842" t="s">
        <v>3182</v>
      </c>
      <c r="J842">
        <v>24</v>
      </c>
      <c r="K842" s="50" t="s">
        <v>50</v>
      </c>
      <c r="L842" t="s">
        <v>4724</v>
      </c>
      <c r="M842" t="s">
        <v>4725</v>
      </c>
      <c r="N842" s="39" t="s">
        <v>276</v>
      </c>
      <c r="O842" t="str">
        <f>+VLOOKUP(F842,'BD LP'!B:C,2,0)</f>
        <v>104540280-C24</v>
      </c>
      <c r="Q842" t="str">
        <f>+VLOOKUP(F842,'BD LP'!B:K,10,0)</f>
        <v>UN</v>
      </c>
      <c r="R842" t="b">
        <f t="shared" si="28"/>
        <v>1</v>
      </c>
      <c r="S842">
        <f>+VLOOKUP(F842,'[1]BD MES'!$D$2:$K$1048576,8,0)</f>
        <v>24</v>
      </c>
      <c r="T842" t="b">
        <f t="shared" si="27"/>
        <v>1</v>
      </c>
      <c r="V842" t="str">
        <f>+VLOOKUP(F842,MaestraLP3[[#All],[CÓDIGO]:[UMV]],8,0)</f>
        <v>LASAÑA PRECOCIDA CAROZZI 330 G</v>
      </c>
    </row>
    <row r="843" spans="1:22" x14ac:dyDescent="0.35">
      <c r="A843" t="s">
        <v>3181</v>
      </c>
      <c r="B843">
        <v>2000</v>
      </c>
      <c r="D843" s="59" t="s">
        <v>3162</v>
      </c>
      <c r="F843" s="39">
        <v>104540200</v>
      </c>
      <c r="H843" s="60">
        <v>17010</v>
      </c>
      <c r="I843" t="s">
        <v>3182</v>
      </c>
      <c r="J843">
        <v>2</v>
      </c>
      <c r="K843" s="50" t="s">
        <v>50</v>
      </c>
      <c r="L843" t="s">
        <v>4724</v>
      </c>
      <c r="M843" t="s">
        <v>4725</v>
      </c>
      <c r="N843" s="39" t="s">
        <v>276</v>
      </c>
      <c r="O843" t="str">
        <f>+VLOOKUP(F843,'BD LP'!B:C,2,0)</f>
        <v>104540200-C02</v>
      </c>
      <c r="Q843" t="str">
        <f>+VLOOKUP(F843,'BD LP'!B:K,10,0)</f>
        <v>UN</v>
      </c>
      <c r="R843" t="b">
        <f t="shared" si="28"/>
        <v>1</v>
      </c>
      <c r="S843">
        <f>+VLOOKUP(F843,'[1]BD MES'!$D$2:$K$1048576,8,0)</f>
        <v>2</v>
      </c>
      <c r="T843" t="b">
        <f t="shared" si="27"/>
        <v>1</v>
      </c>
      <c r="V843" t="str">
        <f>+VLOOKUP(F843,MaestraLP3[[#All],[CÓDIGO]:[UMV]],8,0)</f>
        <v>MOSTACCIOLI CAROZZI 5 KG</v>
      </c>
    </row>
    <row r="844" spans="1:22" x14ac:dyDescent="0.35">
      <c r="A844" t="s">
        <v>3181</v>
      </c>
      <c r="B844">
        <v>2000</v>
      </c>
      <c r="D844" s="59" t="s">
        <v>3162</v>
      </c>
      <c r="F844" s="39">
        <v>104548290</v>
      </c>
      <c r="H844" s="60">
        <v>45800</v>
      </c>
      <c r="I844" t="s">
        <v>3182</v>
      </c>
      <c r="J844">
        <v>3</v>
      </c>
      <c r="K844" s="50" t="s">
        <v>50</v>
      </c>
      <c r="L844" t="s">
        <v>4724</v>
      </c>
      <c r="M844" t="s">
        <v>4725</v>
      </c>
      <c r="N844" s="39" t="s">
        <v>276</v>
      </c>
      <c r="O844" t="str">
        <f>+VLOOKUP(F844,'BD LP'!B:C,2,0)</f>
        <v>104548290-C03</v>
      </c>
      <c r="Q844" t="str">
        <f>+VLOOKUP(F844,'BD LP'!B:K,10,0)</f>
        <v>UN</v>
      </c>
      <c r="R844" t="b">
        <f t="shared" si="28"/>
        <v>1</v>
      </c>
      <c r="S844">
        <f>+VLOOKUP(F844,'[1]BD MES'!$D$2:$K$1048576,8,0)</f>
        <v>3</v>
      </c>
      <c r="T844" t="b">
        <f t="shared" si="27"/>
        <v>1</v>
      </c>
      <c r="V844" t="str">
        <f>+VLOOKUP(F844,MaestraLP3[[#All],[CÓDIGO]:[UMV]],8,0)</f>
        <v>PASTA FETTUCCINE N°6 BARILLA 5 KG</v>
      </c>
    </row>
    <row r="845" spans="1:22" x14ac:dyDescent="0.35">
      <c r="A845" t="s">
        <v>3181</v>
      </c>
      <c r="B845">
        <v>2000</v>
      </c>
      <c r="D845" s="59" t="s">
        <v>3162</v>
      </c>
      <c r="F845" s="39">
        <v>104544160</v>
      </c>
      <c r="H845" s="60">
        <v>45200</v>
      </c>
      <c r="I845" t="s">
        <v>3182</v>
      </c>
      <c r="J845">
        <v>3</v>
      </c>
      <c r="K845" s="50" t="s">
        <v>50</v>
      </c>
      <c r="L845" t="s">
        <v>4724</v>
      </c>
      <c r="M845" t="s">
        <v>4725</v>
      </c>
      <c r="N845" s="39" t="s">
        <v>276</v>
      </c>
      <c r="O845" t="str">
        <f>+VLOOKUP(F845,'BD LP'!B:C,2,0)</f>
        <v>104544160-C03</v>
      </c>
      <c r="Q845" t="str">
        <f>+VLOOKUP(F845,'BD LP'!B:K,10,0)</f>
        <v>UN</v>
      </c>
      <c r="R845" t="b">
        <f t="shared" si="28"/>
        <v>1</v>
      </c>
      <c r="S845">
        <f>+VLOOKUP(F845,'[1]BD MES'!$D$2:$K$1048576,8,0)</f>
        <v>3</v>
      </c>
      <c r="T845" t="b">
        <f t="shared" si="27"/>
        <v>1</v>
      </c>
      <c r="V845" t="str">
        <f>+VLOOKUP(F845,MaestraLP3[[#All],[CÓDIGO]:[UMV]],8,0)</f>
        <v>PASTA PENNE RIGATE N°73 BARILLA 5 KG</v>
      </c>
    </row>
    <row r="846" spans="1:22" x14ac:dyDescent="0.35">
      <c r="A846" t="s">
        <v>3181</v>
      </c>
      <c r="B846">
        <v>2000</v>
      </c>
      <c r="D846" s="59" t="s">
        <v>3162</v>
      </c>
      <c r="F846" s="39">
        <v>104544140</v>
      </c>
      <c r="H846" s="60">
        <v>43700</v>
      </c>
      <c r="I846" t="s">
        <v>3182</v>
      </c>
      <c r="J846">
        <v>3</v>
      </c>
      <c r="K846" s="50" t="s">
        <v>50</v>
      </c>
      <c r="L846" t="s">
        <v>4724</v>
      </c>
      <c r="M846" t="s">
        <v>4725</v>
      </c>
      <c r="N846" s="39" t="s">
        <v>276</v>
      </c>
      <c r="O846" t="str">
        <f>+VLOOKUP(F846,'BD LP'!B:C,2,0)</f>
        <v>104544140-C03</v>
      </c>
      <c r="Q846" t="str">
        <f>+VLOOKUP(F846,'BD LP'!B:K,10,0)</f>
        <v>UN</v>
      </c>
      <c r="R846" t="b">
        <f t="shared" si="28"/>
        <v>1</v>
      </c>
      <c r="S846">
        <f>+VLOOKUP(F846,'[1]BD MES'!$D$2:$K$1048576,8,0)</f>
        <v>3</v>
      </c>
      <c r="T846" t="b">
        <f t="shared" si="27"/>
        <v>1</v>
      </c>
      <c r="V846" t="str">
        <f>+VLOOKUP(F846,MaestraLP3[[#All],[CÓDIGO]:[UMV]],8,0)</f>
        <v>PASTA SPAGHETTI N°5 BARILLA 5 KG</v>
      </c>
    </row>
    <row r="847" spans="1:22" x14ac:dyDescent="0.35">
      <c r="A847" t="s">
        <v>3181</v>
      </c>
      <c r="B847">
        <v>2000</v>
      </c>
      <c r="D847" s="59" t="s">
        <v>3162</v>
      </c>
      <c r="F847" s="39">
        <v>104544200</v>
      </c>
      <c r="H847" s="60">
        <v>41500</v>
      </c>
      <c r="I847" t="s">
        <v>3182</v>
      </c>
      <c r="J847">
        <v>6</v>
      </c>
      <c r="K847" s="50" t="s">
        <v>50</v>
      </c>
      <c r="L847" t="s">
        <v>4724</v>
      </c>
      <c r="M847" t="s">
        <v>4725</v>
      </c>
      <c r="N847" s="39" t="s">
        <v>276</v>
      </c>
      <c r="O847" t="str">
        <f>+VLOOKUP(F847,'BD LP'!B:C,2,0)</f>
        <v>104544200-C06</v>
      </c>
      <c r="Q847" t="str">
        <f>+VLOOKUP(F847,'BD LP'!B:K,10,0)</f>
        <v>UN</v>
      </c>
      <c r="R847" t="b">
        <f t="shared" si="28"/>
        <v>1</v>
      </c>
      <c r="S847">
        <f>+VLOOKUP(F847,'[1]BD MES'!$D$2:$K$1048576,8,0)</f>
        <v>6</v>
      </c>
      <c r="T847" t="b">
        <f t="shared" si="27"/>
        <v>1</v>
      </c>
      <c r="V847" t="str">
        <f>+VLOOKUP(F847,MaestraLP3[[#All],[CÓDIGO]:[UMV]],8,0)</f>
        <v>PASTA TAGLIATELLE AL HUEVO BARILLA 1 KG</v>
      </c>
    </row>
    <row r="848" spans="1:22" x14ac:dyDescent="0.35">
      <c r="A848" t="s">
        <v>3181</v>
      </c>
      <c r="B848">
        <v>2000</v>
      </c>
      <c r="D848" s="59" t="s">
        <v>3162</v>
      </c>
      <c r="F848" s="39">
        <v>104544190</v>
      </c>
      <c r="H848" s="60">
        <v>31580</v>
      </c>
      <c r="I848" t="s">
        <v>3182</v>
      </c>
      <c r="J848">
        <v>1</v>
      </c>
      <c r="K848" s="50" t="s">
        <v>50</v>
      </c>
      <c r="L848" t="s">
        <v>4724</v>
      </c>
      <c r="M848" t="s">
        <v>4725</v>
      </c>
      <c r="N848" s="39" t="s">
        <v>276</v>
      </c>
      <c r="O848" t="str">
        <f>+VLOOKUP(F848,'BD LP'!B:C,2,0)</f>
        <v>104544190-UN</v>
      </c>
      <c r="Q848" t="str">
        <f>+VLOOKUP(F848,'BD LP'!B:K,10,0)</f>
        <v>UN</v>
      </c>
      <c r="R848" t="b">
        <f t="shared" si="28"/>
        <v>1</v>
      </c>
      <c r="S848">
        <f>+VLOOKUP(F848,'[1]BD MES'!$D$2:$K$1048576,8,0)</f>
        <v>1</v>
      </c>
      <c r="T848" t="b">
        <f t="shared" si="27"/>
        <v>1</v>
      </c>
      <c r="V848" t="str">
        <f>+VLOOKUP(F848,MaestraLP3[[#All],[CÓDIGO]:[UMV]],8,0)</f>
        <v>PASTA TAGLIATELLE BARILLA 6 KG</v>
      </c>
    </row>
    <row r="849" spans="1:22" x14ac:dyDescent="0.35">
      <c r="A849" t="s">
        <v>3181</v>
      </c>
      <c r="B849">
        <v>2000</v>
      </c>
      <c r="D849" s="59" t="s">
        <v>3162</v>
      </c>
      <c r="F849" s="39">
        <v>104540180</v>
      </c>
      <c r="H849" s="60">
        <v>17010</v>
      </c>
      <c r="I849" t="s">
        <v>3182</v>
      </c>
      <c r="J849">
        <v>2</v>
      </c>
      <c r="K849" s="50" t="s">
        <v>50</v>
      </c>
      <c r="L849" t="s">
        <v>4724</v>
      </c>
      <c r="M849" t="s">
        <v>4725</v>
      </c>
      <c r="N849" s="39" t="s">
        <v>276</v>
      </c>
      <c r="O849" t="str">
        <f>+VLOOKUP(F849,'BD LP'!B:C,2,0)</f>
        <v>104540180-C02</v>
      </c>
      <c r="Q849" t="str">
        <f>+VLOOKUP(F849,'BD LP'!B:K,10,0)</f>
        <v>UN</v>
      </c>
      <c r="R849" t="b">
        <f t="shared" si="28"/>
        <v>1</v>
      </c>
      <c r="S849">
        <f>+VLOOKUP(F849,'[1]BD MES'!$D$2:$K$1048576,8,0)</f>
        <v>2</v>
      </c>
      <c r="T849" t="b">
        <f t="shared" si="27"/>
        <v>1</v>
      </c>
      <c r="V849" t="str">
        <f>+VLOOKUP(F849,MaestraLP3[[#All],[CÓDIGO]:[UMV]],8,0)</f>
        <v>QUIFARO CAROZZI 5 KG</v>
      </c>
    </row>
    <row r="850" spans="1:22" x14ac:dyDescent="0.35">
      <c r="A850" t="s">
        <v>3181</v>
      </c>
      <c r="B850">
        <v>2000</v>
      </c>
      <c r="D850" s="59" t="s">
        <v>3162</v>
      </c>
      <c r="F850" s="39">
        <v>104540350</v>
      </c>
      <c r="H850" s="60">
        <v>22270</v>
      </c>
      <c r="I850" t="s">
        <v>3182</v>
      </c>
      <c r="J850">
        <v>30</v>
      </c>
      <c r="K850" s="50" t="s">
        <v>50</v>
      </c>
      <c r="L850" t="s">
        <v>4724</v>
      </c>
      <c r="M850" t="s">
        <v>4725</v>
      </c>
      <c r="N850" s="39" t="s">
        <v>276</v>
      </c>
      <c r="O850" t="str">
        <f>+VLOOKUP(F850,'BD LP'!B:C,2,0)</f>
        <v>104540350-D30</v>
      </c>
      <c r="Q850" t="str">
        <f>+VLOOKUP(F850,'BD LP'!B:K,10,0)</f>
        <v>UN</v>
      </c>
      <c r="R850" t="b">
        <f t="shared" si="28"/>
        <v>1</v>
      </c>
      <c r="S850">
        <f>+VLOOKUP(F850,'[1]BD MES'!$D$2:$K$1048576,8,0)</f>
        <v>30</v>
      </c>
      <c r="T850" t="b">
        <f t="shared" si="27"/>
        <v>1</v>
      </c>
      <c r="V850" t="str">
        <f>+VLOOKUP(F850,MaestraLP3[[#All],[CÓDIGO]:[UMV]],8,0)</f>
        <v>QUIFAROS CAROZZI 400 G</v>
      </c>
    </row>
    <row r="851" spans="1:22" x14ac:dyDescent="0.35">
      <c r="A851" t="s">
        <v>3181</v>
      </c>
      <c r="B851">
        <v>2000</v>
      </c>
      <c r="D851" s="59" t="s">
        <v>3162</v>
      </c>
      <c r="F851" s="39">
        <v>150001770</v>
      </c>
      <c r="H851" s="60">
        <v>23000</v>
      </c>
      <c r="I851" t="s">
        <v>3182</v>
      </c>
      <c r="J851">
        <v>12</v>
      </c>
      <c r="K851" s="50" t="s">
        <v>50</v>
      </c>
      <c r="L851" t="s">
        <v>4724</v>
      </c>
      <c r="M851" t="s">
        <v>4725</v>
      </c>
      <c r="N851" s="39" t="s">
        <v>276</v>
      </c>
      <c r="O851" t="str">
        <f>+VLOOKUP(F851,'BD LP'!B:C,2,0)</f>
        <v>150001770-C12</v>
      </c>
      <c r="Q851" t="str">
        <f>+VLOOKUP(F851,'BD LP'!B:K,10,0)</f>
        <v>UN</v>
      </c>
      <c r="R851" t="b">
        <f t="shared" si="28"/>
        <v>1</v>
      </c>
      <c r="S851">
        <f>+VLOOKUP(F851,'[1]BD MES'!$D$2:$K$1048576,8,0)</f>
        <v>12</v>
      </c>
      <c r="T851" t="b">
        <f t="shared" si="27"/>
        <v>1</v>
      </c>
      <c r="V851" t="str">
        <f>+VLOOKUP(F851,MaestraLP3[[#All],[CÓDIGO]:[UMV]],8,0)</f>
        <v>RAVIOLES DE CARNE CAROZZI 400 g</v>
      </c>
    </row>
    <row r="852" spans="1:22" x14ac:dyDescent="0.35">
      <c r="A852" t="s">
        <v>3181</v>
      </c>
      <c r="B852">
        <v>2000</v>
      </c>
      <c r="D852" s="59" t="s">
        <v>3162</v>
      </c>
      <c r="F852" s="39">
        <v>104540360</v>
      </c>
      <c r="H852" s="60">
        <v>22270</v>
      </c>
      <c r="I852" t="s">
        <v>3182</v>
      </c>
      <c r="J852">
        <v>30</v>
      </c>
      <c r="K852" s="50" t="s">
        <v>50</v>
      </c>
      <c r="L852" t="s">
        <v>4724</v>
      </c>
      <c r="M852" t="s">
        <v>4725</v>
      </c>
      <c r="N852" s="39" t="s">
        <v>276</v>
      </c>
      <c r="O852" t="str">
        <f>+VLOOKUP(F852,'BD LP'!B:C,2,0)</f>
        <v>104540360-D30</v>
      </c>
      <c r="Q852" t="str">
        <f>+VLOOKUP(F852,'BD LP'!B:K,10,0)</f>
        <v>UN</v>
      </c>
      <c r="R852" t="b">
        <f t="shared" si="28"/>
        <v>1</v>
      </c>
      <c r="S852">
        <f>+VLOOKUP(F852,'[1]BD MES'!$D$2:$K$1048576,8,0)</f>
        <v>30</v>
      </c>
      <c r="T852" t="b">
        <f t="shared" si="27"/>
        <v>1</v>
      </c>
      <c r="V852" t="str">
        <f>+VLOOKUP(F852,MaestraLP3[[#All],[CÓDIGO]:[UMV]],8,0)</f>
        <v>RIGATONI CAROZZI 400 G</v>
      </c>
    </row>
    <row r="853" spans="1:22" x14ac:dyDescent="0.35">
      <c r="A853" t="s">
        <v>3181</v>
      </c>
      <c r="B853">
        <v>2000</v>
      </c>
      <c r="D853" s="59" t="s">
        <v>3162</v>
      </c>
      <c r="F853" s="39">
        <v>104540210</v>
      </c>
      <c r="H853" s="60">
        <v>19590</v>
      </c>
      <c r="I853" t="s">
        <v>3182</v>
      </c>
      <c r="J853">
        <v>25</v>
      </c>
      <c r="K853" s="50" t="s">
        <v>50</v>
      </c>
      <c r="L853" t="s">
        <v>4724</v>
      </c>
      <c r="M853" t="s">
        <v>4725</v>
      </c>
      <c r="N853" s="39" t="s">
        <v>276</v>
      </c>
      <c r="O853" t="str">
        <f>+VLOOKUP(F853,'BD LP'!B:C,2,0)</f>
        <v>104540210-D25</v>
      </c>
      <c r="Q853" t="str">
        <f>+VLOOKUP(F853,'BD LP'!B:K,10,0)</f>
        <v>UN</v>
      </c>
      <c r="R853" t="b">
        <f t="shared" si="28"/>
        <v>1</v>
      </c>
      <c r="S853">
        <f>+VLOOKUP(F853,'[1]BD MES'!$D$2:$K$1048576,8,0)</f>
        <v>25</v>
      </c>
      <c r="T853" t="b">
        <f t="shared" si="27"/>
        <v>1</v>
      </c>
      <c r="V853" t="str">
        <f>+VLOOKUP(F853,MaestraLP3[[#All],[CÓDIGO]:[UMV]],8,0)</f>
        <v>SPAGHETTI 5 CAROZZI 400 G</v>
      </c>
    </row>
    <row r="854" spans="1:22" x14ac:dyDescent="0.35">
      <c r="A854" t="s">
        <v>3181</v>
      </c>
      <c r="B854">
        <v>2000</v>
      </c>
      <c r="D854" s="59" t="s">
        <v>3162</v>
      </c>
      <c r="F854" s="39">
        <v>104540300</v>
      </c>
      <c r="H854" s="60">
        <v>17526</v>
      </c>
      <c r="I854" t="s">
        <v>3182</v>
      </c>
      <c r="J854">
        <v>2</v>
      </c>
      <c r="K854" s="50" t="s">
        <v>50</v>
      </c>
      <c r="L854" t="s">
        <v>4724</v>
      </c>
      <c r="M854" t="s">
        <v>4725</v>
      </c>
      <c r="N854" s="39" t="s">
        <v>276</v>
      </c>
      <c r="O854" t="str">
        <f>+VLOOKUP(F854,'BD LP'!B:C,2,0)</f>
        <v>104540300-C02</v>
      </c>
      <c r="Q854" t="str">
        <f>+VLOOKUP(F854,'BD LP'!B:K,10,0)</f>
        <v>UN</v>
      </c>
      <c r="R854" t="b">
        <f t="shared" si="28"/>
        <v>1</v>
      </c>
      <c r="S854">
        <f>+VLOOKUP(F854,'[1]BD MES'!$D$2:$K$1048576,8,0)</f>
        <v>2</v>
      </c>
      <c r="T854" t="b">
        <f t="shared" si="27"/>
        <v>1</v>
      </c>
      <c r="V854" t="str">
        <f>+VLOOKUP(F854,MaestraLP3[[#All],[CÓDIGO]:[UMV]],8,0)</f>
        <v>SPAGHETTI 5 CAROZZI 5 KG</v>
      </c>
    </row>
    <row r="855" spans="1:22" x14ac:dyDescent="0.35">
      <c r="A855" t="s">
        <v>3181</v>
      </c>
      <c r="B855">
        <v>2000</v>
      </c>
      <c r="D855" s="59" t="s">
        <v>3162</v>
      </c>
      <c r="F855" s="39">
        <v>104540290</v>
      </c>
      <c r="H855" s="60">
        <v>17526</v>
      </c>
      <c r="I855" t="s">
        <v>3182</v>
      </c>
      <c r="J855">
        <v>2</v>
      </c>
      <c r="K855" s="50" t="s">
        <v>50</v>
      </c>
      <c r="L855" t="s">
        <v>4724</v>
      </c>
      <c r="M855" t="s">
        <v>4725</v>
      </c>
      <c r="N855" s="39" t="s">
        <v>276</v>
      </c>
      <c r="O855" t="str">
        <f>+VLOOKUP(F855,'BD LP'!B:C,2,0)</f>
        <v>104540290-C02</v>
      </c>
      <c r="Q855" t="str">
        <f>+VLOOKUP(F855,'BD LP'!B:K,10,0)</f>
        <v>UN</v>
      </c>
      <c r="R855" t="b">
        <f t="shared" si="28"/>
        <v>1</v>
      </c>
      <c r="S855">
        <f>+VLOOKUP(F855,'[1]BD MES'!$D$2:$K$1048576,8,0)</f>
        <v>2</v>
      </c>
      <c r="T855" t="b">
        <f t="shared" si="27"/>
        <v>1</v>
      </c>
      <c r="V855" t="str">
        <f>+VLOOKUP(F855,MaestraLP3[[#All],[CÓDIGO]:[UMV]],8,0)</f>
        <v>TALLARIN 87 CAROZZI 5 KG</v>
      </c>
    </row>
    <row r="856" spans="1:22" x14ac:dyDescent="0.35">
      <c r="A856" t="s">
        <v>3181</v>
      </c>
      <c r="B856">
        <v>2000</v>
      </c>
      <c r="D856" s="59" t="s">
        <v>3162</v>
      </c>
      <c r="F856" s="39">
        <v>104540220</v>
      </c>
      <c r="H856" s="60">
        <v>19590</v>
      </c>
      <c r="I856" t="s">
        <v>3182</v>
      </c>
      <c r="J856">
        <v>25</v>
      </c>
      <c r="K856" s="50" t="s">
        <v>50</v>
      </c>
      <c r="L856" t="s">
        <v>4724</v>
      </c>
      <c r="M856" t="s">
        <v>4725</v>
      </c>
      <c r="N856" s="39" t="s">
        <v>276</v>
      </c>
      <c r="O856" t="str">
        <f>+VLOOKUP(F856,'BD LP'!B:C,2,0)</f>
        <v>104540220-D25</v>
      </c>
      <c r="Q856" t="str">
        <f>+VLOOKUP(F856,'BD LP'!B:K,10,0)</f>
        <v>UN</v>
      </c>
      <c r="R856" t="b">
        <f t="shared" si="28"/>
        <v>1</v>
      </c>
      <c r="S856">
        <f>+VLOOKUP(F856,'[1]BD MES'!$D$2:$K$1048576,8,0)</f>
        <v>25</v>
      </c>
      <c r="T856" t="b">
        <f t="shared" si="27"/>
        <v>1</v>
      </c>
      <c r="V856" t="str">
        <f>+VLOOKUP(F856,MaestraLP3[[#All],[CÓDIGO]:[UMV]],8,0)</f>
        <v>TALLARINES 87 CAROZZI 400 G</v>
      </c>
    </row>
    <row r="857" spans="1:22" x14ac:dyDescent="0.35">
      <c r="A857" t="s">
        <v>3181</v>
      </c>
      <c r="B857">
        <v>2000</v>
      </c>
      <c r="D857" s="59" t="s">
        <v>3162</v>
      </c>
      <c r="F857" s="39">
        <v>104538520</v>
      </c>
      <c r="H857" s="60">
        <v>12600</v>
      </c>
      <c r="I857" t="s">
        <v>3182</v>
      </c>
      <c r="J857">
        <v>12</v>
      </c>
      <c r="K857" s="50" t="s">
        <v>50</v>
      </c>
      <c r="L857" t="s">
        <v>4724</v>
      </c>
      <c r="M857" t="s">
        <v>4725</v>
      </c>
      <c r="N857" s="39" t="s">
        <v>276</v>
      </c>
      <c r="O857" t="str">
        <f>+VLOOKUP(F857,'BD LP'!B:C,2,0)</f>
        <v>104538520-C12</v>
      </c>
      <c r="Q857" t="str">
        <f>+VLOOKUP(F857,'BD LP'!B:K,10,0)</f>
        <v>UN</v>
      </c>
      <c r="R857" t="b">
        <f t="shared" si="28"/>
        <v>1</v>
      </c>
      <c r="S857">
        <f>+VLOOKUP(F857,'[1]BD MES'!$D$2:$K$1048576,8,0)</f>
        <v>12</v>
      </c>
      <c r="T857" t="b">
        <f t="shared" si="27"/>
        <v>1</v>
      </c>
      <c r="V857" t="str">
        <f>+VLOOKUP(F857,MaestraLP3[[#All],[CÓDIGO]:[UMV]],8,0)</f>
        <v>SAL DE MAR FINA LOBOS 900 G</v>
      </c>
    </row>
    <row r="858" spans="1:22" x14ac:dyDescent="0.35">
      <c r="A858" t="s">
        <v>3181</v>
      </c>
      <c r="B858">
        <v>2000</v>
      </c>
      <c r="D858" s="59" t="s">
        <v>3162</v>
      </c>
      <c r="F858" s="39">
        <v>150000578</v>
      </c>
      <c r="H858" s="60">
        <v>17790</v>
      </c>
      <c r="I858" t="s">
        <v>3182</v>
      </c>
      <c r="J858">
        <v>12</v>
      </c>
      <c r="K858" s="50" t="s">
        <v>50</v>
      </c>
      <c r="L858" t="s">
        <v>4724</v>
      </c>
      <c r="M858" t="s">
        <v>4725</v>
      </c>
      <c r="N858" s="39" t="s">
        <v>276</v>
      </c>
      <c r="O858" t="str">
        <f>+VLOOKUP(F858,'BD LP'!B:C,2,0)</f>
        <v>150000578-C12</v>
      </c>
      <c r="Q858" t="str">
        <f>+VLOOKUP(F858,'BD LP'!B:K,10,0)</f>
        <v>UN</v>
      </c>
      <c r="R858" t="b">
        <f t="shared" si="28"/>
        <v>1</v>
      </c>
      <c r="S858">
        <f>+VLOOKUP(F858,'[1]BD MES'!$D$2:$K$1048576,8,0)</f>
        <v>12</v>
      </c>
      <c r="T858" t="b">
        <f t="shared" si="27"/>
        <v>1</v>
      </c>
      <c r="V858" t="str">
        <f>+VLOOKUP(F858,MaestraLP3[[#All],[CÓDIGO]:[UMV]],8,0)</f>
        <v>SAL DE MAR GOURMET LOBOS 800 g</v>
      </c>
    </row>
    <row r="859" spans="1:22" x14ac:dyDescent="0.35">
      <c r="A859" t="s">
        <v>3181</v>
      </c>
      <c r="B859">
        <v>2000</v>
      </c>
      <c r="D859" s="59" t="s">
        <v>3162</v>
      </c>
      <c r="F859" s="39">
        <v>104526090</v>
      </c>
      <c r="H859" s="60">
        <v>4118</v>
      </c>
      <c r="I859" t="s">
        <v>3182</v>
      </c>
      <c r="J859">
        <v>10</v>
      </c>
      <c r="K859" s="50" t="s">
        <v>50</v>
      </c>
      <c r="L859" t="s">
        <v>4724</v>
      </c>
      <c r="M859" t="s">
        <v>4725</v>
      </c>
      <c r="N859" s="39" t="s">
        <v>276</v>
      </c>
      <c r="O859" t="str">
        <f>+VLOOKUP(F859,'BD LP'!B:C,2,0)</f>
        <v>104526090-C10</v>
      </c>
      <c r="Q859" t="str">
        <f>+VLOOKUP(F859,'BD LP'!B:K,10,0)</f>
        <v>UN</v>
      </c>
      <c r="R859" t="b">
        <f t="shared" si="28"/>
        <v>1</v>
      </c>
      <c r="S859">
        <f>+VLOOKUP(F859,'[1]BD MES'!$D$2:$K$1048576,8,0)</f>
        <v>10</v>
      </c>
      <c r="T859" t="b">
        <f t="shared" si="27"/>
        <v>1</v>
      </c>
      <c r="V859" t="str">
        <f>+VLOOKUP(F859,MaestraLP3[[#All],[CÓDIGO]:[UMV]],8,0)</f>
        <v>SAL FINA 1 kg</v>
      </c>
    </row>
    <row r="860" spans="1:22" x14ac:dyDescent="0.35">
      <c r="A860" t="s">
        <v>3181</v>
      </c>
      <c r="B860">
        <v>2000</v>
      </c>
      <c r="D860" s="59" t="s">
        <v>3162</v>
      </c>
      <c r="F860" s="39">
        <v>150000579</v>
      </c>
      <c r="H860" s="60">
        <v>4874</v>
      </c>
      <c r="I860" t="s">
        <v>3182</v>
      </c>
      <c r="J860">
        <v>10</v>
      </c>
      <c r="K860" s="50" t="s">
        <v>50</v>
      </c>
      <c r="L860" t="s">
        <v>4724</v>
      </c>
      <c r="M860" t="s">
        <v>4725</v>
      </c>
      <c r="N860" s="39" t="s">
        <v>276</v>
      </c>
      <c r="O860" t="str">
        <f>+VLOOKUP(F860,'BD LP'!B:C,2,0)</f>
        <v>150000579-C10</v>
      </c>
      <c r="Q860" t="str">
        <f>+VLOOKUP(F860,'BD LP'!B:K,10,0)</f>
        <v>UN</v>
      </c>
      <c r="R860" t="b">
        <f t="shared" si="28"/>
        <v>1</v>
      </c>
      <c r="S860">
        <f>+VLOOKUP(F860,'[1]BD MES'!$D$2:$K$1048576,8,0)</f>
        <v>10</v>
      </c>
      <c r="T860" t="b">
        <f t="shared" si="27"/>
        <v>1</v>
      </c>
      <c r="V860" t="str">
        <f>+VLOOKUP(F860,MaestraLP3[[#All],[CÓDIGO]:[UMV]],8,0)</f>
        <v>SAL FINA LOBOS 1 kg</v>
      </c>
    </row>
    <row r="861" spans="1:22" x14ac:dyDescent="0.35">
      <c r="A861" t="s">
        <v>3181</v>
      </c>
      <c r="B861">
        <v>2000</v>
      </c>
      <c r="D861" s="59" t="s">
        <v>3162</v>
      </c>
      <c r="F861" s="39">
        <v>150000581</v>
      </c>
      <c r="H861" s="60">
        <v>17000</v>
      </c>
      <c r="I861" t="s">
        <v>3182</v>
      </c>
      <c r="J861">
        <v>15</v>
      </c>
      <c r="K861" s="50" t="s">
        <v>50</v>
      </c>
      <c r="L861" t="s">
        <v>4724</v>
      </c>
      <c r="M861" t="s">
        <v>4725</v>
      </c>
      <c r="N861" s="39" t="s">
        <v>276</v>
      </c>
      <c r="O861" t="str">
        <f>+VLOOKUP(F861,'BD LP'!B:C,2,0)</f>
        <v>150000581-C15</v>
      </c>
      <c r="Q861" t="str">
        <f>+VLOOKUP(F861,'BD LP'!B:K,10,0)</f>
        <v>UN</v>
      </c>
      <c r="R861" t="b">
        <f t="shared" si="28"/>
        <v>1</v>
      </c>
      <c r="S861">
        <f>+VLOOKUP(F861,'[1]BD MES'!$D$2:$K$1048576,8,0)</f>
        <v>15</v>
      </c>
      <c r="T861" t="b">
        <f t="shared" si="27"/>
        <v>1</v>
      </c>
      <c r="V861" t="str">
        <f>+VLOOKUP(F861,MaestraLP3[[#All],[CÓDIGO]:[UMV]],8,0)</f>
        <v>SALERO LOBOS 500 g</v>
      </c>
    </row>
    <row r="862" spans="1:22" x14ac:dyDescent="0.35">
      <c r="A862" t="s">
        <v>3181</v>
      </c>
      <c r="B862">
        <v>2000</v>
      </c>
      <c r="D862" s="59" t="s">
        <v>3162</v>
      </c>
      <c r="F862" s="39">
        <v>150000582</v>
      </c>
      <c r="H862" s="60">
        <v>20000</v>
      </c>
      <c r="I862" t="s">
        <v>3182</v>
      </c>
      <c r="J862">
        <v>15</v>
      </c>
      <c r="K862" s="50" t="s">
        <v>50</v>
      </c>
      <c r="L862" t="s">
        <v>4724</v>
      </c>
      <c r="M862" t="s">
        <v>4725</v>
      </c>
      <c r="N862" s="39" t="s">
        <v>276</v>
      </c>
      <c r="O862" t="str">
        <f>+VLOOKUP(F862,'BD LP'!B:C,2,0)</f>
        <v>150000582-C15</v>
      </c>
      <c r="Q862" t="str">
        <f>+VLOOKUP(F862,'BD LP'!B:K,10,0)</f>
        <v>UN</v>
      </c>
      <c r="R862" t="b">
        <f t="shared" si="28"/>
        <v>1</v>
      </c>
      <c r="S862">
        <f>+VLOOKUP(F862,'[1]BD MES'!$D$2:$K$1048576,8,0)</f>
        <v>15</v>
      </c>
      <c r="T862" t="b">
        <f t="shared" si="27"/>
        <v>1</v>
      </c>
      <c r="V862" t="str">
        <f>+VLOOKUP(F862,MaestraLP3[[#All],[CÓDIGO]:[UMV]],8,0)</f>
        <v>SALERO PARRILLERO LOBOS 750 g</v>
      </c>
    </row>
    <row r="863" spans="1:22" x14ac:dyDescent="0.35">
      <c r="A863" t="s">
        <v>3181</v>
      </c>
      <c r="B863">
        <v>2000</v>
      </c>
      <c r="D863" s="59" t="s">
        <v>3162</v>
      </c>
      <c r="F863" s="39">
        <v>150000368</v>
      </c>
      <c r="H863" s="60">
        <v>22500</v>
      </c>
      <c r="I863" t="s">
        <v>3182</v>
      </c>
      <c r="J863">
        <v>10</v>
      </c>
      <c r="K863" s="50" t="s">
        <v>50</v>
      </c>
      <c r="L863" t="s">
        <v>4724</v>
      </c>
      <c r="M863" t="s">
        <v>4725</v>
      </c>
      <c r="N863" s="39" t="s">
        <v>276</v>
      </c>
      <c r="O863" t="str">
        <f>+VLOOKUP(F863,'BD LP'!B:C,2,0)</f>
        <v>150000368-C10</v>
      </c>
      <c r="Q863" t="str">
        <f>+VLOOKUP(F863,'BD LP'!B:K,10,0)</f>
        <v>UN</v>
      </c>
      <c r="R863" t="b">
        <f t="shared" si="28"/>
        <v>1</v>
      </c>
      <c r="S863">
        <f>+VLOOKUP(F863,'[1]BD MES'!$D$2:$K$1048576,8,0)</f>
        <v>10</v>
      </c>
      <c r="T863" t="b">
        <f t="shared" si="27"/>
        <v>1</v>
      </c>
      <c r="V863" t="str">
        <f>+VLOOKUP(F863,MaestraLP3[[#All],[CÓDIGO]:[UMV]],8,0)</f>
        <v>CREMA CHAMPIÑON MACROFOOD 1 kg</v>
      </c>
    </row>
    <row r="864" spans="1:22" x14ac:dyDescent="0.35">
      <c r="A864" t="s">
        <v>3181</v>
      </c>
      <c r="B864">
        <v>2000</v>
      </c>
      <c r="D864" s="59" t="s">
        <v>3162</v>
      </c>
      <c r="F864" s="39">
        <v>150001186</v>
      </c>
      <c r="H864" s="60">
        <v>18100</v>
      </c>
      <c r="I864" t="s">
        <v>3182</v>
      </c>
      <c r="J864">
        <v>10</v>
      </c>
      <c r="K864" s="50" t="s">
        <v>50</v>
      </c>
      <c r="L864" t="s">
        <v>4724</v>
      </c>
      <c r="M864" t="s">
        <v>4725</v>
      </c>
      <c r="N864" s="39" t="s">
        <v>276</v>
      </c>
      <c r="O864" t="str">
        <f>+VLOOKUP(F864,'BD LP'!B:C,2,0)</f>
        <v>150001186-C10</v>
      </c>
      <c r="Q864" t="str">
        <f>+VLOOKUP(F864,'BD LP'!B:K,10,0)</f>
        <v>UN</v>
      </c>
      <c r="R864" t="b">
        <f t="shared" si="28"/>
        <v>1</v>
      </c>
      <c r="S864">
        <f>+VLOOKUP(F864,'[1]BD MES'!$D$2:$K$1048576,8,0)</f>
        <v>10</v>
      </c>
      <c r="T864" t="b">
        <f t="shared" si="27"/>
        <v>1</v>
      </c>
      <c r="V864" t="str">
        <f>+VLOOKUP(F864,MaestraLP3[[#All],[CÓDIGO]:[UMV]],8,0)</f>
        <v>CREMA CHOCLO MACROFOOD 1 kg</v>
      </c>
    </row>
    <row r="865" spans="1:22" x14ac:dyDescent="0.35">
      <c r="A865" t="s">
        <v>3181</v>
      </c>
      <c r="B865">
        <v>2000</v>
      </c>
      <c r="D865" s="59" t="s">
        <v>3162</v>
      </c>
      <c r="F865" s="39">
        <v>150000369</v>
      </c>
      <c r="H865" s="60">
        <v>18479</v>
      </c>
      <c r="I865" t="s">
        <v>3182</v>
      </c>
      <c r="J865">
        <v>10</v>
      </c>
      <c r="K865" s="50" t="s">
        <v>50</v>
      </c>
      <c r="L865" t="s">
        <v>4724</v>
      </c>
      <c r="M865" t="s">
        <v>4725</v>
      </c>
      <c r="N865" s="39" t="s">
        <v>276</v>
      </c>
      <c r="O865" t="str">
        <f>+VLOOKUP(F865,'BD LP'!B:C,2,0)</f>
        <v>150000369-C10</v>
      </c>
      <c r="Q865" t="str">
        <f>+VLOOKUP(F865,'BD LP'!B:K,10,0)</f>
        <v>UN</v>
      </c>
      <c r="R865" t="b">
        <f t="shared" si="28"/>
        <v>1</v>
      </c>
      <c r="S865">
        <f>+VLOOKUP(F865,'[1]BD MES'!$D$2:$K$1048576,8,0)</f>
        <v>10</v>
      </c>
      <c r="T865" t="b">
        <f t="shared" si="27"/>
        <v>1</v>
      </c>
      <c r="V865" t="str">
        <f>+VLOOKUP(F865,MaestraLP3[[#All],[CÓDIGO]:[UMV]],8,0)</f>
        <v>CREMA ESPARRAGOS MACROFOOD 1 kg</v>
      </c>
    </row>
    <row r="866" spans="1:22" x14ac:dyDescent="0.35">
      <c r="A866" t="s">
        <v>3181</v>
      </c>
      <c r="B866">
        <v>2000</v>
      </c>
      <c r="D866" s="59" t="s">
        <v>3162</v>
      </c>
      <c r="F866" s="39">
        <v>150000370</v>
      </c>
      <c r="H866" s="60">
        <v>22500</v>
      </c>
      <c r="I866" t="s">
        <v>3182</v>
      </c>
      <c r="J866">
        <v>10</v>
      </c>
      <c r="K866" s="50" t="s">
        <v>50</v>
      </c>
      <c r="L866" t="s">
        <v>4724</v>
      </c>
      <c r="M866" t="s">
        <v>4725</v>
      </c>
      <c r="N866" s="39" t="s">
        <v>276</v>
      </c>
      <c r="O866" t="str">
        <f>+VLOOKUP(F866,'BD LP'!B:C,2,0)</f>
        <v>150000370-C10</v>
      </c>
      <c r="Q866" t="str">
        <f>+VLOOKUP(F866,'BD LP'!B:K,10,0)</f>
        <v>UN</v>
      </c>
      <c r="R866" t="b">
        <f t="shared" si="28"/>
        <v>1</v>
      </c>
      <c r="S866">
        <f>+VLOOKUP(F866,'[1]BD MES'!$D$2:$K$1048576,8,0)</f>
        <v>10</v>
      </c>
      <c r="T866" t="b">
        <f t="shared" si="27"/>
        <v>1</v>
      </c>
      <c r="V866" t="str">
        <f>+VLOOKUP(F866,MaestraLP3[[#All],[CÓDIGO]:[UMV]],8,0)</f>
        <v>CREMA TOMATE MACROFOOD 1 kg</v>
      </c>
    </row>
    <row r="867" spans="1:22" x14ac:dyDescent="0.35">
      <c r="A867" t="s">
        <v>3181</v>
      </c>
      <c r="B867">
        <v>2000</v>
      </c>
      <c r="D867" s="59" t="s">
        <v>3162</v>
      </c>
      <c r="F867" s="39">
        <v>104539920</v>
      </c>
      <c r="H867" s="60">
        <v>22200</v>
      </c>
      <c r="I867" t="s">
        <v>3182</v>
      </c>
      <c r="J867">
        <v>10</v>
      </c>
      <c r="K867" s="50" t="s">
        <v>50</v>
      </c>
      <c r="L867" t="s">
        <v>4724</v>
      </c>
      <c r="M867" t="s">
        <v>4725</v>
      </c>
      <c r="N867" s="39" t="s">
        <v>276</v>
      </c>
      <c r="O867" t="str">
        <f>+VLOOKUP(F867,'BD LP'!B:C,2,0)</f>
        <v>104539920-C10</v>
      </c>
      <c r="Q867" t="str">
        <f>+VLOOKUP(F867,'BD LP'!B:K,10,0)</f>
        <v>UN</v>
      </c>
      <c r="R867" t="b">
        <f t="shared" si="28"/>
        <v>1</v>
      </c>
      <c r="S867">
        <f>+VLOOKUP(F867,'[1]BD MES'!$D$2:$K$1048576,8,0)</f>
        <v>10</v>
      </c>
      <c r="T867" t="b">
        <f t="shared" si="27"/>
        <v>1</v>
      </c>
      <c r="V867" t="str">
        <f>+VLOOKUP(F867,MaestraLP3[[#All],[CÓDIGO]:[UMV]],8,0)</f>
        <v>SOPA CARNE CON FIDEOS CAROZZI 1 kg</v>
      </c>
    </row>
    <row r="868" spans="1:22" x14ac:dyDescent="0.35">
      <c r="A868" t="s">
        <v>3181</v>
      </c>
      <c r="B868">
        <v>2000</v>
      </c>
      <c r="D868" s="59" t="s">
        <v>3162</v>
      </c>
      <c r="F868" s="39">
        <v>104539930</v>
      </c>
      <c r="H868" s="60">
        <v>22200</v>
      </c>
      <c r="I868" t="s">
        <v>3182</v>
      </c>
      <c r="J868">
        <v>10</v>
      </c>
      <c r="K868" s="50" t="s">
        <v>50</v>
      </c>
      <c r="L868" t="s">
        <v>4724</v>
      </c>
      <c r="M868" t="s">
        <v>4725</v>
      </c>
      <c r="N868" s="39" t="s">
        <v>276</v>
      </c>
      <c r="O868" t="str">
        <f>+VLOOKUP(F868,'BD LP'!B:C,2,0)</f>
        <v>104539930-C10</v>
      </c>
      <c r="Q868" t="str">
        <f>+VLOOKUP(F868,'BD LP'!B:K,10,0)</f>
        <v>UN</v>
      </c>
      <c r="R868" t="b">
        <f t="shared" si="28"/>
        <v>1</v>
      </c>
      <c r="S868">
        <f>+VLOOKUP(F868,'[1]BD MES'!$D$2:$K$1048576,8,0)</f>
        <v>10</v>
      </c>
      <c r="T868" t="b">
        <f t="shared" si="27"/>
        <v>1</v>
      </c>
      <c r="V868" t="str">
        <f>+VLOOKUP(F868,MaestraLP3[[#All],[CÓDIGO]:[UMV]],8,0)</f>
        <v>SOPA CARNE CON SEMOLA CAROZZI 1 kg</v>
      </c>
    </row>
    <row r="869" spans="1:22" x14ac:dyDescent="0.35">
      <c r="A869" t="s">
        <v>3181</v>
      </c>
      <c r="B869">
        <v>2000</v>
      </c>
      <c r="D869" s="59" t="s">
        <v>3162</v>
      </c>
      <c r="F869" s="39">
        <v>104539940</v>
      </c>
      <c r="H869" s="60">
        <v>22200</v>
      </c>
      <c r="I869" t="s">
        <v>3182</v>
      </c>
      <c r="J869">
        <v>10</v>
      </c>
      <c r="K869" s="50" t="s">
        <v>50</v>
      </c>
      <c r="L869" t="s">
        <v>4724</v>
      </c>
      <c r="M869" t="s">
        <v>4725</v>
      </c>
      <c r="N869" s="39" t="s">
        <v>276</v>
      </c>
      <c r="O869" t="str">
        <f>+VLOOKUP(F869,'BD LP'!B:C,2,0)</f>
        <v>104539940-C10</v>
      </c>
      <c r="Q869" t="str">
        <f>+VLOOKUP(F869,'BD LP'!B:K,10,0)</f>
        <v>UN</v>
      </c>
      <c r="R869" t="b">
        <f t="shared" si="28"/>
        <v>1</v>
      </c>
      <c r="S869">
        <f>+VLOOKUP(F869,'[1]BD MES'!$D$2:$K$1048576,8,0)</f>
        <v>10</v>
      </c>
      <c r="T869" t="b">
        <f t="shared" si="27"/>
        <v>1</v>
      </c>
      <c r="V869" t="str">
        <f>+VLOOKUP(F869,MaestraLP3[[#All],[CÓDIGO]:[UMV]],8,0)</f>
        <v>SOPA SABOR POLLO CON FIDEOS CAROZZI 1 kg</v>
      </c>
    </row>
    <row r="870" spans="1:22" x14ac:dyDescent="0.35">
      <c r="A870" t="s">
        <v>3181</v>
      </c>
      <c r="B870">
        <v>2000</v>
      </c>
      <c r="D870" s="59" t="s">
        <v>3162</v>
      </c>
      <c r="F870" s="39">
        <v>104520530</v>
      </c>
      <c r="H870" s="60">
        <v>68000</v>
      </c>
      <c r="I870" t="s">
        <v>3182</v>
      </c>
      <c r="J870">
        <v>5</v>
      </c>
      <c r="K870" s="50" t="s">
        <v>50</v>
      </c>
      <c r="L870" t="s">
        <v>4724</v>
      </c>
      <c r="M870" t="s">
        <v>4725</v>
      </c>
      <c r="N870" s="39" t="s">
        <v>276</v>
      </c>
      <c r="O870" t="str">
        <f>+VLOOKUP(F870,'BD LP'!B:C,2,0)</f>
        <v>104520530-C05</v>
      </c>
      <c r="Q870" t="str">
        <f>+VLOOKUP(F870,'BD LP'!B:K,10,0)</f>
        <v>UN</v>
      </c>
      <c r="R870" t="b">
        <f t="shared" si="28"/>
        <v>1</v>
      </c>
      <c r="S870">
        <f>+VLOOKUP(F870,'[1]BD MES'!$D$2:$K$1048576,8,0)</f>
        <v>5</v>
      </c>
      <c r="T870" t="b">
        <f t="shared" si="27"/>
        <v>1</v>
      </c>
      <c r="V870" t="str">
        <f>+VLOOKUP(F870,MaestraLP3[[#All],[CÓDIGO]:[UMV]],8,0)</f>
        <v>SWEET POTATO CAMOTE AVIKO 2,27 kg</v>
      </c>
    </row>
    <row r="871" spans="1:22" x14ac:dyDescent="0.35">
      <c r="A871" t="s">
        <v>3181</v>
      </c>
      <c r="B871">
        <v>2000</v>
      </c>
      <c r="D871" s="59" t="s">
        <v>3162</v>
      </c>
      <c r="F871" s="39">
        <v>104544710</v>
      </c>
      <c r="H871" s="60">
        <v>26700</v>
      </c>
      <c r="I871" t="s">
        <v>3182</v>
      </c>
      <c r="J871">
        <v>4</v>
      </c>
      <c r="K871" s="50" t="s">
        <v>50</v>
      </c>
      <c r="L871" t="s">
        <v>4724</v>
      </c>
      <c r="M871" t="s">
        <v>4725</v>
      </c>
      <c r="N871" s="39" t="s">
        <v>276</v>
      </c>
      <c r="O871" t="str">
        <f>+VLOOKUP(F871,'BD LP'!B:C,2,0)</f>
        <v>104544710-C04</v>
      </c>
      <c r="Q871" t="str">
        <f>+VLOOKUP(F871,'BD LP'!B:K,10,0)</f>
        <v>UN</v>
      </c>
      <c r="R871" t="b">
        <f t="shared" si="28"/>
        <v>1</v>
      </c>
      <c r="S871">
        <f>+VLOOKUP(F871,'[1]BD MES'!$D$2:$K$1048576,8,0)</f>
        <v>4</v>
      </c>
      <c r="T871" t="b">
        <f t="shared" si="27"/>
        <v>1</v>
      </c>
      <c r="V871" t="str">
        <f>+VLOOKUP(F871,MaestraLP3[[#All],[CÓDIGO]:[UMV]],8,0)</f>
        <v>CROQUETA DE PAPA AVIKO 2,5 kg 22 g</v>
      </c>
    </row>
    <row r="872" spans="1:22" x14ac:dyDescent="0.35">
      <c r="A872" t="s">
        <v>3181</v>
      </c>
      <c r="B872">
        <v>2000</v>
      </c>
      <c r="D872" s="59" t="s">
        <v>3162</v>
      </c>
      <c r="F872" s="39">
        <v>104544700</v>
      </c>
      <c r="H872" s="60">
        <v>77900</v>
      </c>
      <c r="I872" t="s">
        <v>3182</v>
      </c>
      <c r="J872">
        <v>6</v>
      </c>
      <c r="K872" s="50" t="s">
        <v>50</v>
      </c>
      <c r="L872" t="s">
        <v>4724</v>
      </c>
      <c r="M872" t="s">
        <v>4725</v>
      </c>
      <c r="N872" s="39" t="s">
        <v>276</v>
      </c>
      <c r="O872" t="str">
        <f>+VLOOKUP(F872,'BD LP'!B:C,2,0)</f>
        <v>104544700-C06</v>
      </c>
      <c r="Q872" t="str">
        <f>+VLOOKUP(F872,'BD LP'!B:K,10,0)</f>
        <v>UN</v>
      </c>
      <c r="R872" t="b">
        <f t="shared" si="28"/>
        <v>1</v>
      </c>
      <c r="S872">
        <f>+VLOOKUP(F872,'[1]BD MES'!$D$2:$K$1048576,8,0)</f>
        <v>6</v>
      </c>
      <c r="T872" t="b">
        <f t="shared" si="27"/>
        <v>1</v>
      </c>
      <c r="V872" t="str">
        <f>+VLOOKUP(F872,MaestraLP3[[#All],[CÓDIGO]:[UMV]],8,0)</f>
        <v>GRATIN PAPA QUESO 1,5 kg 100 g</v>
      </c>
    </row>
    <row r="873" spans="1:22" x14ac:dyDescent="0.35">
      <c r="A873" t="s">
        <v>3181</v>
      </c>
      <c r="B873">
        <v>2000</v>
      </c>
      <c r="D873" s="59" t="s">
        <v>3162</v>
      </c>
      <c r="F873" s="39">
        <v>104544750</v>
      </c>
      <c r="H873" s="60">
        <v>27300</v>
      </c>
      <c r="I873" t="s">
        <v>3182</v>
      </c>
      <c r="J873">
        <v>4</v>
      </c>
      <c r="K873" s="50" t="s">
        <v>50</v>
      </c>
      <c r="L873" t="s">
        <v>4724</v>
      </c>
      <c r="M873" t="s">
        <v>4725</v>
      </c>
      <c r="N873" s="39" t="s">
        <v>276</v>
      </c>
      <c r="O873" t="str">
        <f>+VLOOKUP(F873,'BD LP'!B:C,2,0)</f>
        <v>104544750-C04</v>
      </c>
      <c r="Q873" t="str">
        <f>+VLOOKUP(F873,'BD LP'!B:K,10,0)</f>
        <v>UN</v>
      </c>
      <c r="R873" s="44" t="b">
        <f t="shared" si="28"/>
        <v>1</v>
      </c>
      <c r="S873">
        <f>+VLOOKUP(F873,'[1]BD MES'!$D$2:$K$1048576,8,0)</f>
        <v>4</v>
      </c>
      <c r="T873" t="b">
        <f t="shared" si="27"/>
        <v>1</v>
      </c>
      <c r="U873" s="44"/>
      <c r="V873" s="44" t="str">
        <f>+VLOOKUP(F873,MaestraLP3[[#All],[CÓDIGO]:[UMV]],8,0)</f>
        <v>PURE DE PAPA CONGELADO AVIKO 2,5 kg</v>
      </c>
    </row>
    <row r="874" spans="1:22" x14ac:dyDescent="0.35">
      <c r="A874" t="s">
        <v>3181</v>
      </c>
      <c r="B874">
        <v>2000</v>
      </c>
      <c r="D874" s="59" t="s">
        <v>3162</v>
      </c>
      <c r="F874" s="39">
        <v>104527520</v>
      </c>
      <c r="H874" s="60">
        <v>24900</v>
      </c>
      <c r="I874" t="s">
        <v>3182</v>
      </c>
      <c r="J874">
        <v>4</v>
      </c>
      <c r="K874" s="50" t="s">
        <v>50</v>
      </c>
      <c r="L874" t="s">
        <v>4724</v>
      </c>
      <c r="M874" t="s">
        <v>4725</v>
      </c>
      <c r="N874" s="39" t="s">
        <v>276</v>
      </c>
      <c r="O874" t="str">
        <f>+VLOOKUP(F874,'BD LP'!B:C,2,0)</f>
        <v>104527520-C04</v>
      </c>
      <c r="Q874" t="str">
        <f>+VLOOKUP(F874,'BD LP'!B:K,10,0)</f>
        <v>UN</v>
      </c>
      <c r="R874" t="b">
        <f t="shared" si="28"/>
        <v>1</v>
      </c>
      <c r="S874">
        <f>+VLOOKUP(F874,'[1]BD MES'!$D$2:$K$1048576,8,0)</f>
        <v>4</v>
      </c>
      <c r="T874" t="b">
        <f t="shared" si="27"/>
        <v>1</v>
      </c>
      <c r="V874" t="str">
        <f>+VLOOKUP(F874,MaestraLP3[[#All],[CÓDIGO]:[UMV]],8,0)</f>
        <v>PAPA 10 mm AVIKO 2,5 kg</v>
      </c>
    </row>
    <row r="875" spans="1:22" x14ac:dyDescent="0.35">
      <c r="A875" t="s">
        <v>3181</v>
      </c>
      <c r="B875">
        <v>2000</v>
      </c>
      <c r="D875" s="59" t="s">
        <v>3162</v>
      </c>
      <c r="F875" s="39">
        <v>104527430</v>
      </c>
      <c r="H875" s="60">
        <v>23000</v>
      </c>
      <c r="I875" t="s">
        <v>3182</v>
      </c>
      <c r="J875">
        <v>4</v>
      </c>
      <c r="K875" s="50" t="s">
        <v>50</v>
      </c>
      <c r="L875" t="s">
        <v>4724</v>
      </c>
      <c r="M875" t="s">
        <v>4725</v>
      </c>
      <c r="N875" s="39" t="s">
        <v>276</v>
      </c>
      <c r="O875" t="str">
        <f>+VLOOKUP(F875,'BD LP'!B:C,2,0)</f>
        <v>104527430-C04</v>
      </c>
      <c r="Q875" t="str">
        <f>+VLOOKUP(F875,'BD LP'!B:K,10,0)</f>
        <v>UN</v>
      </c>
      <c r="R875" t="b">
        <f t="shared" si="28"/>
        <v>1</v>
      </c>
      <c r="S875">
        <f>+VLOOKUP(F875,'[1]BD MES'!$D$2:$K$1048576,8,0)</f>
        <v>4</v>
      </c>
      <c r="T875" t="b">
        <f t="shared" si="27"/>
        <v>1</v>
      </c>
      <c r="V875" t="str">
        <f>+VLOOKUP(F875,MaestraLP3[[#All],[CÓDIGO]:[UMV]],8,0)</f>
        <v>PAPA 12 mm AVIKO 2,5 kg</v>
      </c>
    </row>
    <row r="876" spans="1:22" x14ac:dyDescent="0.35">
      <c r="A876" t="s">
        <v>3181</v>
      </c>
      <c r="B876">
        <v>2000</v>
      </c>
      <c r="D876" s="59" t="s">
        <v>3162</v>
      </c>
      <c r="F876" s="39">
        <v>104544620</v>
      </c>
      <c r="H876" s="60">
        <v>23300</v>
      </c>
      <c r="I876" t="s">
        <v>3182</v>
      </c>
      <c r="J876">
        <v>4</v>
      </c>
      <c r="K876" s="50" t="s">
        <v>50</v>
      </c>
      <c r="L876" t="s">
        <v>4724</v>
      </c>
      <c r="M876" t="s">
        <v>4725</v>
      </c>
      <c r="N876" s="39" t="s">
        <v>276</v>
      </c>
      <c r="O876" t="str">
        <f>+VLOOKUP(F876,'BD LP'!B:C,2,0)</f>
        <v>104544620-C04</v>
      </c>
      <c r="Q876" t="str">
        <f>+VLOOKUP(F876,'BD LP'!B:K,10,0)</f>
        <v>UN</v>
      </c>
      <c r="R876" t="b">
        <f t="shared" si="28"/>
        <v>1</v>
      </c>
      <c r="S876">
        <f>+VLOOKUP(F876,'[1]BD MES'!$D$2:$K$1048576,8,0)</f>
        <v>4</v>
      </c>
      <c r="T876" t="b">
        <f t="shared" si="27"/>
        <v>1</v>
      </c>
      <c r="V876" t="str">
        <f>+VLOOKUP(F876,MaestraLP3[[#All],[CÓDIGO]:[UMV]],8,0)</f>
        <v>PAPA 14 mm AVIKO 2,5 kg</v>
      </c>
    </row>
    <row r="877" spans="1:22" x14ac:dyDescent="0.35">
      <c r="A877" t="s">
        <v>3181</v>
      </c>
      <c r="B877">
        <v>2000</v>
      </c>
      <c r="D877" s="59" t="s">
        <v>3162</v>
      </c>
      <c r="F877" s="39">
        <v>104543640</v>
      </c>
      <c r="H877" s="60">
        <v>25360</v>
      </c>
      <c r="I877" t="s">
        <v>3182</v>
      </c>
      <c r="J877">
        <v>4</v>
      </c>
      <c r="K877" s="50" t="s">
        <v>50</v>
      </c>
      <c r="L877" t="s">
        <v>4724</v>
      </c>
      <c r="M877" t="s">
        <v>4725</v>
      </c>
      <c r="N877" s="39" t="s">
        <v>276</v>
      </c>
      <c r="O877" t="str">
        <f>+VLOOKUP(F877,'BD LP'!B:C,2,0)</f>
        <v>104543640-C04</v>
      </c>
      <c r="Q877" t="str">
        <f>+VLOOKUP(F877,'BD LP'!B:K,10,0)</f>
        <v>UN</v>
      </c>
      <c r="R877" t="b">
        <f t="shared" si="28"/>
        <v>1</v>
      </c>
      <c r="S877">
        <f>+VLOOKUP(F877,'[1]BD MES'!$D$2:$K$1048576,8,0)</f>
        <v>4</v>
      </c>
      <c r="T877" t="b">
        <f t="shared" si="27"/>
        <v>1</v>
      </c>
      <c r="V877" t="str">
        <f>+VLOOKUP(F877,MaestraLP3[[#All],[CÓDIGO]:[UMV]],8,0)</f>
        <v>PAPA 7 MM 2,5 KG</v>
      </c>
    </row>
    <row r="878" spans="1:22" x14ac:dyDescent="0.35">
      <c r="A878" t="s">
        <v>3181</v>
      </c>
      <c r="B878">
        <v>2000</v>
      </c>
      <c r="D878" s="59" t="s">
        <v>3162</v>
      </c>
      <c r="F878" s="39">
        <v>104517930</v>
      </c>
      <c r="H878" s="60">
        <v>24000</v>
      </c>
      <c r="I878" t="s">
        <v>3182</v>
      </c>
      <c r="J878">
        <v>4</v>
      </c>
      <c r="K878" s="50" t="s">
        <v>50</v>
      </c>
      <c r="L878" t="s">
        <v>4724</v>
      </c>
      <c r="M878" t="s">
        <v>4725</v>
      </c>
      <c r="N878" s="39" t="s">
        <v>276</v>
      </c>
      <c r="O878" t="str">
        <f>+VLOOKUP(F878,'BD LP'!B:C,2,0)</f>
        <v>104517930-C04</v>
      </c>
      <c r="Q878" t="str">
        <f>+VLOOKUP(F878,'BD LP'!B:K,10,0)</f>
        <v>UN</v>
      </c>
      <c r="R878" t="b">
        <f t="shared" si="28"/>
        <v>1</v>
      </c>
      <c r="S878">
        <f>+VLOOKUP(F878,'[1]BD MES'!$D$2:$K$1048576,8,0)</f>
        <v>4</v>
      </c>
      <c r="T878" t="b">
        <f t="shared" si="27"/>
        <v>1</v>
      </c>
      <c r="V878" t="str">
        <f>+VLOOKUP(F878,MaestraLP3[[#All],[CÓDIGO]:[UMV]],8,0)</f>
        <v>PAPA CRINKLE 12 mm AVIKO 2,5 kg</v>
      </c>
    </row>
    <row r="879" spans="1:22" x14ac:dyDescent="0.35">
      <c r="A879" t="s">
        <v>3181</v>
      </c>
      <c r="B879">
        <v>2000</v>
      </c>
      <c r="D879" s="59" t="s">
        <v>3162</v>
      </c>
      <c r="F879" s="39">
        <v>104544660</v>
      </c>
      <c r="H879" s="60">
        <v>29900</v>
      </c>
      <c r="I879" t="s">
        <v>3182</v>
      </c>
      <c r="J879">
        <v>4</v>
      </c>
      <c r="K879" s="50" t="s">
        <v>50</v>
      </c>
      <c r="L879" t="s">
        <v>4724</v>
      </c>
      <c r="M879" t="s">
        <v>4725</v>
      </c>
      <c r="N879" s="39" t="s">
        <v>276</v>
      </c>
      <c r="O879" t="str">
        <f>+VLOOKUP(F879,'BD LP'!B:C,2,0)</f>
        <v>104544660-C04</v>
      </c>
      <c r="Q879" t="str">
        <f>+VLOOKUP(F879,'BD LP'!B:K,10,0)</f>
        <v>UN</v>
      </c>
      <c r="R879" t="b">
        <f t="shared" si="28"/>
        <v>1</v>
      </c>
      <c r="S879">
        <f>+VLOOKUP(F879,'[1]BD MES'!$D$2:$K$1048576,8,0)</f>
        <v>4</v>
      </c>
      <c r="T879" t="b">
        <f t="shared" si="27"/>
        <v>1</v>
      </c>
      <c r="V879" t="str">
        <f>+VLOOKUP(F879,MaestraLP3[[#All],[CÓDIGO]:[UMV]],8,0)</f>
        <v>PAPA CRUNCH 10 mm AVIKO 2,5 kg</v>
      </c>
    </row>
    <row r="880" spans="1:22" x14ac:dyDescent="0.35">
      <c r="A880" t="s">
        <v>3181</v>
      </c>
      <c r="B880">
        <v>2000</v>
      </c>
      <c r="D880" s="59" t="s">
        <v>3162</v>
      </c>
      <c r="F880" s="39">
        <v>104529210</v>
      </c>
      <c r="H880" s="60">
        <v>25500</v>
      </c>
      <c r="I880" t="s">
        <v>3182</v>
      </c>
      <c r="J880">
        <v>4</v>
      </c>
      <c r="K880" s="50" t="s">
        <v>50</v>
      </c>
      <c r="L880" t="s">
        <v>4724</v>
      </c>
      <c r="M880" t="s">
        <v>4725</v>
      </c>
      <c r="N880" s="39" t="s">
        <v>276</v>
      </c>
      <c r="O880" t="str">
        <f>+VLOOKUP(F880,'BD LP'!B:C,2,0)</f>
        <v>104529210-C04</v>
      </c>
      <c r="Q880" t="str">
        <f>+VLOOKUP(F880,'BD LP'!B:K,10,0)</f>
        <v>UN</v>
      </c>
      <c r="R880" t="b">
        <f t="shared" si="28"/>
        <v>1</v>
      </c>
      <c r="S880">
        <f>+VLOOKUP(F880,'[1]BD MES'!$D$2:$K$1048576,8,0)</f>
        <v>4</v>
      </c>
      <c r="T880" t="b">
        <f t="shared" si="27"/>
        <v>1</v>
      </c>
      <c r="V880" t="str">
        <f>+VLOOKUP(F880,MaestraLP3[[#All],[CÓDIGO]:[UMV]],8,0)</f>
        <v>PAPA PREMIUM CRUNCH 10 mm AVIKO 2,27 kg</v>
      </c>
    </row>
    <row r="881" spans="1:22" x14ac:dyDescent="0.35">
      <c r="A881" t="s">
        <v>3181</v>
      </c>
      <c r="B881">
        <v>2000</v>
      </c>
      <c r="D881" s="59" t="s">
        <v>3162</v>
      </c>
      <c r="F881" s="39">
        <v>104539340</v>
      </c>
      <c r="H881" s="60">
        <v>24000</v>
      </c>
      <c r="I881" t="s">
        <v>3182</v>
      </c>
      <c r="J881">
        <v>4</v>
      </c>
      <c r="K881" s="50" t="s">
        <v>50</v>
      </c>
      <c r="L881" t="s">
        <v>4724</v>
      </c>
      <c r="M881" t="s">
        <v>4725</v>
      </c>
      <c r="N881" s="39" t="s">
        <v>276</v>
      </c>
      <c r="O881" t="str">
        <f>+VLOOKUP(F881,'BD LP'!B:C,2,0)</f>
        <v>104539340-C04</v>
      </c>
      <c r="Q881" t="str">
        <f>+VLOOKUP(F881,'BD LP'!B:K,10,0)</f>
        <v>UN</v>
      </c>
      <c r="R881" t="b">
        <f t="shared" si="28"/>
        <v>1</v>
      </c>
      <c r="S881">
        <f>+VLOOKUP(F881,'[1]BD MES'!$D$2:$K$1048576,8,0)</f>
        <v>4</v>
      </c>
      <c r="T881" t="b">
        <f t="shared" si="27"/>
        <v>1</v>
      </c>
      <c r="V881" t="str">
        <f>+VLOOKUP(F881,MaestraLP3[[#All],[CÓDIGO]:[UMV]],8,0)</f>
        <v>PAPA C/PIEL JACKET WEDGES AVIKO 2,5Kg</v>
      </c>
    </row>
    <row r="882" spans="1:22" x14ac:dyDescent="0.35">
      <c r="A882" t="s">
        <v>3181</v>
      </c>
      <c r="B882">
        <v>2000</v>
      </c>
      <c r="D882" s="59" t="s">
        <v>3162</v>
      </c>
      <c r="F882" s="39">
        <v>104542700</v>
      </c>
      <c r="H882" s="60">
        <v>26500</v>
      </c>
      <c r="I882" t="s">
        <v>3182</v>
      </c>
      <c r="J882">
        <v>5</v>
      </c>
      <c r="K882" s="50" t="s">
        <v>50</v>
      </c>
      <c r="L882" t="s">
        <v>4724</v>
      </c>
      <c r="M882" t="s">
        <v>4725</v>
      </c>
      <c r="N882" s="39" t="s">
        <v>276</v>
      </c>
      <c r="O882" t="str">
        <f>+VLOOKUP(F882,'BD LP'!B:C,2,0)</f>
        <v>104542700-C05</v>
      </c>
      <c r="Q882" t="str">
        <f>+VLOOKUP(F882,'BD LP'!B:K,10,0)</f>
        <v>UN</v>
      </c>
      <c r="R882" t="b">
        <f t="shared" si="28"/>
        <v>1</v>
      </c>
      <c r="S882">
        <f>+VLOOKUP(F882,'[1]BD MES'!$D$2:$K$1048576,8,0)</f>
        <v>5</v>
      </c>
      <c r="T882" t="b">
        <f t="shared" si="27"/>
        <v>1</v>
      </c>
      <c r="V882" t="str">
        <f>+VLOOKUP(F882,MaestraLP3[[#All],[CÓDIGO]:[UMV]],8,0)</f>
        <v>PAPA CANOA 2 KG</v>
      </c>
    </row>
    <row r="883" spans="1:22" x14ac:dyDescent="0.35">
      <c r="A883" t="s">
        <v>3181</v>
      </c>
      <c r="B883">
        <v>2000</v>
      </c>
      <c r="D883" s="59" t="s">
        <v>3162</v>
      </c>
      <c r="F883" s="39">
        <v>104544720</v>
      </c>
      <c r="H883" s="60">
        <v>29000</v>
      </c>
      <c r="I883" t="s">
        <v>3182</v>
      </c>
      <c r="J883">
        <v>4</v>
      </c>
      <c r="K883" s="50" t="s">
        <v>50</v>
      </c>
      <c r="L883" t="s">
        <v>4724</v>
      </c>
      <c r="M883" t="s">
        <v>4725</v>
      </c>
      <c r="N883" s="39" t="s">
        <v>276</v>
      </c>
      <c r="O883" t="str">
        <f>+VLOOKUP(F883,'BD LP'!B:C,2,0)</f>
        <v>104544720-C04</v>
      </c>
      <c r="Q883" t="str">
        <f>+VLOOKUP(F883,'BD LP'!B:K,10,0)</f>
        <v>UN</v>
      </c>
      <c r="R883" t="b">
        <f t="shared" si="28"/>
        <v>1</v>
      </c>
      <c r="S883">
        <f>+VLOOKUP(F883,'[1]BD MES'!$D$2:$K$1048576,8,0)</f>
        <v>4</v>
      </c>
      <c r="T883" t="b">
        <f t="shared" si="27"/>
        <v>1</v>
      </c>
      <c r="V883" t="str">
        <f>+VLOOKUP(F883,MaestraLP3[[#All],[CÓDIGO]:[UMV]],8,0)</f>
        <v>ROSTIK TRIANGULO AVIKO 2,5 kg 63 g</v>
      </c>
    </row>
    <row r="884" spans="1:22" x14ac:dyDescent="0.35">
      <c r="A884" t="s">
        <v>3181</v>
      </c>
      <c r="B884">
        <v>2000</v>
      </c>
      <c r="D884" s="59" t="s">
        <v>3162</v>
      </c>
      <c r="F884" s="39">
        <v>104517680</v>
      </c>
      <c r="H884" s="60">
        <v>27600</v>
      </c>
      <c r="I884" t="s">
        <v>3182</v>
      </c>
      <c r="J884">
        <v>4</v>
      </c>
      <c r="K884" s="50" t="s">
        <v>50</v>
      </c>
      <c r="L884" t="s">
        <v>4724</v>
      </c>
      <c r="M884" t="s">
        <v>4725</v>
      </c>
      <c r="N884" s="39" t="s">
        <v>276</v>
      </c>
      <c r="O884" t="str">
        <f>+VLOOKUP(F884,'BD LP'!B:C,2,0)</f>
        <v>104517680-C04</v>
      </c>
      <c r="Q884" t="str">
        <f>+VLOOKUP(F884,'BD LP'!B:K,10,0)</f>
        <v>UN</v>
      </c>
      <c r="R884" t="b">
        <f t="shared" si="28"/>
        <v>1</v>
      </c>
      <c r="S884">
        <f>+VLOOKUP(F884,'[1]BD MES'!$D$2:$K$1048576,8,0)</f>
        <v>4</v>
      </c>
      <c r="T884" t="b">
        <f t="shared" si="27"/>
        <v>1</v>
      </c>
      <c r="V884" t="str">
        <f>+VLOOKUP(F884,MaestraLP3[[#All],[CÓDIGO]:[UMV]],8,0)</f>
        <v>SPICY JACKET WEDGES AVIKO 2,5 kg</v>
      </c>
    </row>
    <row r="885" spans="1:22" x14ac:dyDescent="0.35">
      <c r="A885" t="s">
        <v>3181</v>
      </c>
      <c r="B885">
        <v>2000</v>
      </c>
      <c r="D885" s="59" t="s">
        <v>3162</v>
      </c>
      <c r="F885" s="39">
        <v>104516720</v>
      </c>
      <c r="H885" s="60">
        <v>24900</v>
      </c>
      <c r="I885" t="s">
        <v>3182</v>
      </c>
      <c r="J885">
        <v>4</v>
      </c>
      <c r="K885" s="50" t="s">
        <v>50</v>
      </c>
      <c r="L885" t="s">
        <v>4724</v>
      </c>
      <c r="M885" t="s">
        <v>4725</v>
      </c>
      <c r="N885" s="39" t="s">
        <v>276</v>
      </c>
      <c r="O885" t="str">
        <f>+VLOOKUP(F885,'BD LP'!B:C,2,0)</f>
        <v>104516720-C04</v>
      </c>
      <c r="Q885" t="str">
        <f>+VLOOKUP(F885,'BD LP'!B:K,10,0)</f>
        <v>UN</v>
      </c>
      <c r="R885" t="b">
        <f t="shared" si="28"/>
        <v>1</v>
      </c>
      <c r="S885">
        <f>+VLOOKUP(F885,'[1]BD MES'!$D$2:$K$1048576,8,0)</f>
        <v>4</v>
      </c>
      <c r="T885" t="b">
        <f t="shared" si="27"/>
        <v>1</v>
      </c>
      <c r="V885" t="str">
        <f>+VLOOKUP(F885,MaestraLP3[[#All],[CÓDIGO]:[UMV]],8,0)</f>
        <v>PAPA SUPERLONG C/PIEL 10 mm AVIKO 2,5 kg</v>
      </c>
    </row>
    <row r="886" spans="1:22" x14ac:dyDescent="0.35">
      <c r="A886" t="s">
        <v>3181</v>
      </c>
      <c r="B886">
        <v>2000</v>
      </c>
      <c r="D886" s="59" t="s">
        <v>3162</v>
      </c>
      <c r="F886" s="39">
        <v>104544680</v>
      </c>
      <c r="H886" s="60">
        <v>20700</v>
      </c>
      <c r="I886" t="s">
        <v>3182</v>
      </c>
      <c r="J886">
        <v>4</v>
      </c>
      <c r="K886" s="50" t="s">
        <v>50</v>
      </c>
      <c r="L886" t="s">
        <v>4724</v>
      </c>
      <c r="M886" t="s">
        <v>4725</v>
      </c>
      <c r="N886" s="39" t="s">
        <v>276</v>
      </c>
      <c r="O886" t="str">
        <f>+VLOOKUP(F886,'BD LP'!B:C,2,0)</f>
        <v>104544680-C04</v>
      </c>
      <c r="Q886" t="str">
        <f>+VLOOKUP(F886,'BD LP'!B:K,10,0)</f>
        <v>UN</v>
      </c>
      <c r="R886" t="b">
        <f t="shared" si="28"/>
        <v>1</v>
      </c>
      <c r="S886">
        <f>+VLOOKUP(F886,'[1]BD MES'!$D$2:$K$1048576,8,0)</f>
        <v>4</v>
      </c>
      <c r="T886" t="b">
        <f t="shared" si="27"/>
        <v>1</v>
      </c>
      <c r="V886" t="str">
        <f>+VLOOKUP(F886,MaestraLP3[[#All],[CÓDIGO]:[UMV]],8,0)</f>
        <v>PAPA STEAKHOUSE 8/18 mm AVIKO 2,5 kg</v>
      </c>
    </row>
    <row r="887" spans="1:22" x14ac:dyDescent="0.35">
      <c r="A887" t="s">
        <v>3181</v>
      </c>
      <c r="B887">
        <v>2000</v>
      </c>
      <c r="D887" s="59" t="s">
        <v>3162</v>
      </c>
      <c r="F887" s="39">
        <v>104544690</v>
      </c>
      <c r="H887" s="60">
        <v>25700</v>
      </c>
      <c r="I887" t="s">
        <v>3182</v>
      </c>
      <c r="J887">
        <v>4</v>
      </c>
      <c r="K887" s="50" t="s">
        <v>50</v>
      </c>
      <c r="L887" t="s">
        <v>4724</v>
      </c>
      <c r="M887" t="s">
        <v>4725</v>
      </c>
      <c r="N887" s="39" t="s">
        <v>276</v>
      </c>
      <c r="O887" t="str">
        <f>+VLOOKUP(F887,'BD LP'!B:C,2,0)</f>
        <v>104544690-C04</v>
      </c>
      <c r="Q887" t="str">
        <f>+VLOOKUP(F887,'BD LP'!B:K,10,0)</f>
        <v>UN</v>
      </c>
      <c r="R887" t="b">
        <f t="shared" si="28"/>
        <v>1</v>
      </c>
      <c r="S887">
        <f>+VLOOKUP(F887,'[1]BD MES'!$D$2:$K$1048576,8,0)</f>
        <v>4</v>
      </c>
      <c r="T887" t="b">
        <f t="shared" si="27"/>
        <v>1</v>
      </c>
      <c r="V887" t="str">
        <f>+VLOOKUP(F887,MaestraLP3[[#All],[CÓDIGO]:[UMV]],8,0)</f>
        <v>PAPA TIPO ESPAÑOLA AVIKO 2,5 kg</v>
      </c>
    </row>
    <row r="888" spans="1:22" x14ac:dyDescent="0.35">
      <c r="A888" t="s">
        <v>3181</v>
      </c>
      <c r="B888">
        <v>2000</v>
      </c>
      <c r="D888" s="59" t="s">
        <v>3162</v>
      </c>
      <c r="F888" s="39">
        <v>104544670</v>
      </c>
      <c r="H888" s="60">
        <v>26000</v>
      </c>
      <c r="I888" t="s">
        <v>3182</v>
      </c>
      <c r="J888">
        <v>4</v>
      </c>
      <c r="K888" s="50" t="s">
        <v>50</v>
      </c>
      <c r="L888" t="s">
        <v>4724</v>
      </c>
      <c r="M888" t="s">
        <v>4725</v>
      </c>
      <c r="N888" s="39" t="s">
        <v>276</v>
      </c>
      <c r="O888" t="str">
        <f>+VLOOKUP(F888,'BD LP'!B:C,2,0)</f>
        <v>104544670-C04</v>
      </c>
      <c r="Q888" t="str">
        <f>+VLOOKUP(F888,'BD LP'!B:K,10,0)</f>
        <v>UN</v>
      </c>
      <c r="R888" t="b">
        <f t="shared" si="28"/>
        <v>1</v>
      </c>
      <c r="S888">
        <f>+VLOOKUP(F888,'[1]BD MES'!$D$2:$K$1048576,8,0)</f>
        <v>4</v>
      </c>
      <c r="T888" t="b">
        <f t="shared" si="27"/>
        <v>1</v>
      </c>
      <c r="V888" t="str">
        <f>+VLOOKUP(F888,MaestraLP3[[#All],[CÓDIGO]:[UMV]],8,0)</f>
        <v>PAPAS NOISETTES AVIKO 2,5 kg 7 g</v>
      </c>
    </row>
    <row r="889" spans="1:22" x14ac:dyDescent="0.35">
      <c r="A889" t="s">
        <v>3181</v>
      </c>
      <c r="B889">
        <v>2000</v>
      </c>
      <c r="D889" s="59" t="s">
        <v>3162</v>
      </c>
      <c r="F889" s="39">
        <v>104527720</v>
      </c>
      <c r="H889" s="60">
        <v>26000</v>
      </c>
      <c r="I889" t="s">
        <v>3182</v>
      </c>
      <c r="J889">
        <v>12</v>
      </c>
      <c r="K889" s="50" t="s">
        <v>50</v>
      </c>
      <c r="L889" t="s">
        <v>4724</v>
      </c>
      <c r="M889" t="s">
        <v>4725</v>
      </c>
      <c r="N889" s="39" t="s">
        <v>276</v>
      </c>
      <c r="O889" t="str">
        <f>+VLOOKUP(F889,'BD LP'!B:C,2,0)</f>
        <v>104527720-C12</v>
      </c>
      <c r="Q889" t="str">
        <f>+VLOOKUP(F889,'BD LP'!B:K,10,0)</f>
        <v>UN</v>
      </c>
      <c r="R889" t="b">
        <f t="shared" si="28"/>
        <v>1</v>
      </c>
      <c r="S889">
        <f>+VLOOKUP(F889,'[1]BD MES'!$D$2:$K$1048576,8,0)</f>
        <v>12</v>
      </c>
      <c r="T889" t="b">
        <f t="shared" si="27"/>
        <v>1</v>
      </c>
      <c r="V889" t="str">
        <f>+VLOOKUP(F889,MaestraLP3[[#All],[CÓDIGO]:[UMV]],8,0)</f>
        <v>NOT MILK 1 L LOW FAT</v>
      </c>
    </row>
    <row r="890" spans="1:22" x14ac:dyDescent="0.35">
      <c r="A890" t="s">
        <v>3181</v>
      </c>
      <c r="B890">
        <v>2000</v>
      </c>
      <c r="D890" s="59" t="s">
        <v>3162</v>
      </c>
      <c r="F890" s="39">
        <v>104528720</v>
      </c>
      <c r="H890" s="60">
        <v>26000</v>
      </c>
      <c r="I890" t="s">
        <v>3182</v>
      </c>
      <c r="J890">
        <v>12</v>
      </c>
      <c r="K890" s="50" t="s">
        <v>50</v>
      </c>
      <c r="L890" t="s">
        <v>4724</v>
      </c>
      <c r="M890" t="s">
        <v>4725</v>
      </c>
      <c r="N890" s="39" t="s">
        <v>276</v>
      </c>
      <c r="O890" t="str">
        <f>+VLOOKUP(F890,'BD LP'!B:C,2,0)</f>
        <v>104528720-C12</v>
      </c>
      <c r="Q890" t="str">
        <f>+VLOOKUP(F890,'BD LP'!B:K,10,0)</f>
        <v>UN</v>
      </c>
      <c r="R890" t="b">
        <f t="shared" si="28"/>
        <v>1</v>
      </c>
      <c r="S890">
        <f>+VLOOKUP(F890,'[1]BD MES'!$D$2:$K$1048576,8,0)</f>
        <v>12</v>
      </c>
      <c r="T890" t="b">
        <f t="shared" si="27"/>
        <v>1</v>
      </c>
      <c r="V890" t="str">
        <f>+VLOOKUP(F890,MaestraLP3[[#All],[CÓDIGO]:[UMV]],8,0)</f>
        <v>NOT MILK ORIGINAL 1 l</v>
      </c>
    </row>
    <row r="891" spans="1:22" x14ac:dyDescent="0.35">
      <c r="A891" t="s">
        <v>3181</v>
      </c>
      <c r="B891">
        <v>2000</v>
      </c>
      <c r="D891" s="59" t="s">
        <v>3162</v>
      </c>
      <c r="F891" s="39">
        <v>104533130</v>
      </c>
      <c r="H891" s="60">
        <v>60000</v>
      </c>
      <c r="I891" t="s">
        <v>3182</v>
      </c>
      <c r="J891">
        <v>1</v>
      </c>
      <c r="K891" s="50" t="s">
        <v>1297</v>
      </c>
      <c r="L891" t="s">
        <v>4724</v>
      </c>
      <c r="M891" t="s">
        <v>4725</v>
      </c>
      <c r="N891" s="39" t="s">
        <v>276</v>
      </c>
      <c r="O891" t="str">
        <f>+VLOOKUP(F891,'BD LP'!B:C,2,0)</f>
        <v>104533130-C56</v>
      </c>
      <c r="Q891" t="str">
        <f>+VLOOKUP(F891,'BD LP'!B:K,10,0)</f>
        <v>C56</v>
      </c>
      <c r="R891" t="b">
        <f t="shared" si="28"/>
        <v>1</v>
      </c>
      <c r="S891">
        <f>+VLOOKUP(F891,'[1]BD MES'!$D$2:$K$1048576,8,0)</f>
        <v>1</v>
      </c>
      <c r="T891" t="b">
        <f t="shared" si="27"/>
        <v>1</v>
      </c>
      <c r="V891" t="str">
        <f>+VLOOKUP(F891,MaestraLP3[[#All],[CÓDIGO]:[UMV]],8,0)</f>
        <v>NOT CHICKEN BURGER CRISPY 95 GR</v>
      </c>
    </row>
    <row r="892" spans="1:22" x14ac:dyDescent="0.35">
      <c r="A892" t="s">
        <v>3181</v>
      </c>
      <c r="B892">
        <v>2000</v>
      </c>
      <c r="D892" s="59" t="s">
        <v>3162</v>
      </c>
      <c r="F892" s="39">
        <v>104529640</v>
      </c>
      <c r="H892" s="60">
        <v>41000</v>
      </c>
      <c r="I892" t="s">
        <v>3182</v>
      </c>
      <c r="J892">
        <v>40</v>
      </c>
      <c r="K892" s="50" t="s">
        <v>50</v>
      </c>
      <c r="L892" t="s">
        <v>4724</v>
      </c>
      <c r="M892" t="s">
        <v>4725</v>
      </c>
      <c r="N892" s="39" t="s">
        <v>276</v>
      </c>
      <c r="O892" t="str">
        <f>+VLOOKUP(F892,'BD LP'!B:C,2,0)</f>
        <v>104529640-C40</v>
      </c>
      <c r="Q892" t="str">
        <f>+VLOOKUP(F892,'BD LP'!B:K,10,0)</f>
        <v>UN</v>
      </c>
      <c r="R892" t="b">
        <f t="shared" si="28"/>
        <v>1</v>
      </c>
      <c r="S892">
        <f>+VLOOKUP(F892,'[1]BD MES'!$D$2:$K$1048576,8,0)</f>
        <v>40</v>
      </c>
      <c r="T892" t="b">
        <f t="shared" si="27"/>
        <v>1</v>
      </c>
      <c r="V892" t="str">
        <f>+VLOOKUP(F892,MaestraLP3[[#All],[CÓDIGO]:[UMV]],8,0)</f>
        <v>NOT CHICKEN BURGER NOTCO 95 g</v>
      </c>
    </row>
    <row r="893" spans="1:22" x14ac:dyDescent="0.35">
      <c r="A893" t="s">
        <v>3181</v>
      </c>
      <c r="B893">
        <v>2000</v>
      </c>
      <c r="D893" s="59" t="s">
        <v>3162</v>
      </c>
      <c r="F893" s="39">
        <v>104527760</v>
      </c>
      <c r="H893" s="60">
        <v>50000</v>
      </c>
      <c r="I893" t="s">
        <v>3182</v>
      </c>
      <c r="J893">
        <v>40</v>
      </c>
      <c r="K893" s="50" t="s">
        <v>50</v>
      </c>
      <c r="L893" t="s">
        <v>4724</v>
      </c>
      <c r="M893" t="s">
        <v>4725</v>
      </c>
      <c r="N893" s="39" t="s">
        <v>276</v>
      </c>
      <c r="O893" t="str">
        <f>+VLOOKUP(F893,'BD LP'!B:C,2,0)</f>
        <v>104527760-C40</v>
      </c>
      <c r="Q893" t="str">
        <f>+VLOOKUP(F893,'BD LP'!B:K,10,0)</f>
        <v>UN</v>
      </c>
      <c r="R893" t="b">
        <f t="shared" si="28"/>
        <v>1</v>
      </c>
      <c r="S893">
        <f>+VLOOKUP(F893,'[1]BD MES'!$D$2:$K$1048576,8,0)</f>
        <v>40</v>
      </c>
      <c r="T893" t="b">
        <f t="shared" si="27"/>
        <v>1</v>
      </c>
      <c r="V893" t="str">
        <f>+VLOOKUP(F893,MaestraLP3[[#All],[CÓDIGO]:[UMV]],8,0)</f>
        <v>NOT BURGER FOOD SERVICE 115 g</v>
      </c>
    </row>
    <row r="894" spans="1:22" x14ac:dyDescent="0.35">
      <c r="A894" t="s">
        <v>3181</v>
      </c>
      <c r="B894">
        <v>2000</v>
      </c>
      <c r="D894" s="59" t="s">
        <v>3162</v>
      </c>
      <c r="F894" s="39">
        <v>209100057</v>
      </c>
      <c r="H894" s="60">
        <v>57000</v>
      </c>
      <c r="I894" t="s">
        <v>3182</v>
      </c>
      <c r="J894">
        <v>40</v>
      </c>
      <c r="K894" s="50" t="s">
        <v>50</v>
      </c>
      <c r="L894" t="s">
        <v>4724</v>
      </c>
      <c r="M894" t="s">
        <v>4725</v>
      </c>
      <c r="N894" s="39" t="s">
        <v>276</v>
      </c>
      <c r="O894" t="str">
        <f>+VLOOKUP(F894,'BD LP'!B:C,2,0)</f>
        <v>209100057-C40</v>
      </c>
      <c r="Q894" t="str">
        <f>+VLOOKUP(F894,'BD LP'!B:K,10,0)</f>
        <v>UN</v>
      </c>
      <c r="R894" t="b">
        <f t="shared" si="28"/>
        <v>1</v>
      </c>
      <c r="S894">
        <f>+VLOOKUP(F894,'[1]BD MES'!$D$2:$K$1048576,8,0)</f>
        <v>40</v>
      </c>
      <c r="T894" t="b">
        <f t="shared" si="27"/>
        <v>1</v>
      </c>
      <c r="V894" t="str">
        <f>+VLOOKUP(F894,MaestraLP3[[#All],[CÓDIGO]:[UMV]],8,0)</f>
        <v>NOT BURGER XL 40X150G</v>
      </c>
    </row>
    <row r="895" spans="1:22" x14ac:dyDescent="0.35">
      <c r="A895" t="s">
        <v>3181</v>
      </c>
      <c r="B895">
        <v>2000</v>
      </c>
      <c r="D895" s="59" t="s">
        <v>3162</v>
      </c>
      <c r="F895" s="39">
        <v>104527820</v>
      </c>
      <c r="H895" s="60">
        <v>44000</v>
      </c>
      <c r="I895" t="s">
        <v>3182</v>
      </c>
      <c r="J895">
        <v>12</v>
      </c>
      <c r="K895" s="50" t="s">
        <v>50</v>
      </c>
      <c r="L895" t="s">
        <v>4724</v>
      </c>
      <c r="M895" t="s">
        <v>4725</v>
      </c>
      <c r="N895" s="39" t="s">
        <v>276</v>
      </c>
      <c r="O895" t="str">
        <f>+VLOOKUP(F895,'BD LP'!B:C,2,0)</f>
        <v>104527820-C12</v>
      </c>
      <c r="Q895" t="str">
        <f>+VLOOKUP(F895,'BD LP'!B:K,10,0)</f>
        <v>UN</v>
      </c>
      <c r="R895" t="b">
        <f t="shared" si="28"/>
        <v>1</v>
      </c>
      <c r="S895">
        <f>+VLOOKUP(F895,'[1]BD MES'!$D$2:$K$1048576,8,0)</f>
        <v>12</v>
      </c>
      <c r="T895" t="b">
        <f t="shared" si="27"/>
        <v>1</v>
      </c>
      <c r="V895" t="str">
        <f>+VLOOKUP(F895,MaestraLP3[[#All],[CÓDIGO]:[UMV]],8,0)</f>
        <v>NOT MAYO ORIGINAL BOLSA 1 kg</v>
      </c>
    </row>
    <row r="896" spans="1:22" x14ac:dyDescent="0.35">
      <c r="A896" t="s">
        <v>3181</v>
      </c>
      <c r="B896">
        <v>2000</v>
      </c>
      <c r="D896" s="59" t="s">
        <v>3162</v>
      </c>
      <c r="F896" s="39">
        <v>209100161</v>
      </c>
      <c r="H896" s="60">
        <v>45600</v>
      </c>
      <c r="I896" t="s">
        <v>3182</v>
      </c>
      <c r="J896">
        <v>12</v>
      </c>
      <c r="K896" s="50" t="s">
        <v>50</v>
      </c>
      <c r="L896" t="s">
        <v>4724</v>
      </c>
      <c r="M896" t="s">
        <v>4725</v>
      </c>
      <c r="N896" s="39" t="s">
        <v>276</v>
      </c>
      <c r="O896" t="str">
        <f>+VLOOKUP(F896,'BD LP'!B:C,2,0)</f>
        <v>209100161-C12</v>
      </c>
      <c r="Q896" t="str">
        <f>+VLOOKUP(F896,'BD LP'!B:K,10,0)</f>
        <v>UN</v>
      </c>
      <c r="R896" t="b">
        <f t="shared" si="28"/>
        <v>1</v>
      </c>
      <c r="S896">
        <f>+VLOOKUP(F896,'[1]BD MES'!$D$2:$K$1048576,8,0)</f>
        <v>12</v>
      </c>
      <c r="T896" t="b">
        <f t="shared" si="27"/>
        <v>1</v>
      </c>
      <c r="V896" t="str">
        <f>+VLOOKUP(F896,MaestraLP3[[#All],[CÓDIGO]:[UMV]],8,0)</f>
        <v>Pizza Congelada Jamon Champiñones 12x440</v>
      </c>
    </row>
    <row r="897" spans="1:22" x14ac:dyDescent="0.35">
      <c r="A897" t="s">
        <v>3181</v>
      </c>
      <c r="B897">
        <v>2000</v>
      </c>
      <c r="D897" s="59" t="s">
        <v>3162</v>
      </c>
      <c r="F897" s="39">
        <v>209100160</v>
      </c>
      <c r="H897" s="60">
        <v>45600</v>
      </c>
      <c r="I897" t="s">
        <v>3182</v>
      </c>
      <c r="J897">
        <v>12</v>
      </c>
      <c r="K897" s="50" t="s">
        <v>50</v>
      </c>
      <c r="L897" t="s">
        <v>4724</v>
      </c>
      <c r="M897" t="s">
        <v>4725</v>
      </c>
      <c r="N897" s="39" t="s">
        <v>276</v>
      </c>
      <c r="O897" t="str">
        <f>+VLOOKUP(F897,'BD LP'!B:C,2,0)</f>
        <v>209100160-C12</v>
      </c>
      <c r="Q897" t="str">
        <f>+VLOOKUP(F897,'BD LP'!B:K,10,0)</f>
        <v>UN</v>
      </c>
      <c r="R897" t="b">
        <f t="shared" si="28"/>
        <v>1</v>
      </c>
      <c r="S897">
        <f>+VLOOKUP(F897,'[1]BD MES'!$D$2:$K$1048576,8,0)</f>
        <v>12</v>
      </c>
      <c r="T897" t="b">
        <f t="shared" ref="T897:T960" si="29">+S897=J897</f>
        <v>1</v>
      </c>
      <c r="V897" t="str">
        <f>+VLOOKUP(F897,MaestraLP3[[#All],[CÓDIGO]:[UMV]],8,0)</f>
        <v>Pizza Congelada Margarita 12x410g</v>
      </c>
    </row>
    <row r="898" spans="1:22" x14ac:dyDescent="0.35">
      <c r="A898" t="s">
        <v>3181</v>
      </c>
      <c r="B898">
        <v>2000</v>
      </c>
      <c r="D898" s="59" t="s">
        <v>3162</v>
      </c>
      <c r="F898" s="39">
        <v>209100163</v>
      </c>
      <c r="H898" s="60">
        <v>45600</v>
      </c>
      <c r="I898" t="s">
        <v>3182</v>
      </c>
      <c r="J898">
        <v>12</v>
      </c>
      <c r="K898" s="50" t="s">
        <v>50</v>
      </c>
      <c r="L898" t="s">
        <v>4724</v>
      </c>
      <c r="M898" t="s">
        <v>4725</v>
      </c>
      <c r="N898" s="39" t="s">
        <v>276</v>
      </c>
      <c r="O898" t="str">
        <f>+VLOOKUP(F898,'BD LP'!B:C,2,0)</f>
        <v>209100163-C12</v>
      </c>
      <c r="Q898" t="str">
        <f>+VLOOKUP(F898,'BD LP'!B:K,10,0)</f>
        <v>UN</v>
      </c>
      <c r="R898" t="b">
        <f t="shared" si="28"/>
        <v>1</v>
      </c>
      <c r="S898">
        <f>+VLOOKUP(F898,'[1]BD MES'!$D$2:$K$1048576,8,0)</f>
        <v>12</v>
      </c>
      <c r="T898" t="b">
        <f t="shared" si="29"/>
        <v>1</v>
      </c>
      <c r="V898" t="str">
        <f>+VLOOKUP(F898,MaestraLP3[[#All],[CÓDIGO]:[UMV]],8,0)</f>
        <v>PIZZA CONGELADA SALAMI 12x420g</v>
      </c>
    </row>
    <row r="899" spans="1:22" x14ac:dyDescent="0.35">
      <c r="A899" t="s">
        <v>3181</v>
      </c>
      <c r="B899">
        <v>2000</v>
      </c>
      <c r="D899" s="59" t="s">
        <v>3162</v>
      </c>
      <c r="F899" s="39">
        <v>104548240</v>
      </c>
      <c r="H899" s="60">
        <v>27200</v>
      </c>
      <c r="I899" t="s">
        <v>3182</v>
      </c>
      <c r="J899">
        <v>20</v>
      </c>
      <c r="K899" s="50" t="s">
        <v>50</v>
      </c>
      <c r="L899" t="s">
        <v>4724</v>
      </c>
      <c r="M899" t="s">
        <v>4725</v>
      </c>
      <c r="N899" s="39" t="s">
        <v>276</v>
      </c>
      <c r="O899" t="str">
        <f>+VLOOKUP(F899,'BD LP'!B:C,2,0)</f>
        <v>104548240-C20</v>
      </c>
      <c r="Q899" t="str">
        <f>+VLOOKUP(F899,'BD LP'!B:K,10,0)</f>
        <v>UN</v>
      </c>
      <c r="R899" t="b">
        <f t="shared" ref="R899:R962" si="30">+Q899=K899</f>
        <v>1</v>
      </c>
      <c r="S899">
        <f>+VLOOKUP(F899,'[1]BD MES'!$D$2:$K$1048576,8,0)</f>
        <v>20</v>
      </c>
      <c r="T899" t="b">
        <f t="shared" si="29"/>
        <v>1</v>
      </c>
      <c r="V899" t="str">
        <f>+VLOOKUP(F899,MaestraLP3[[#All],[CÓDIGO]:[UMV]],8,0)</f>
        <v>CROISSANT RELLENO JAMON QUESO 145 G</v>
      </c>
    </row>
    <row r="900" spans="1:22" x14ac:dyDescent="0.35">
      <c r="A900" t="s">
        <v>3181</v>
      </c>
      <c r="B900">
        <v>2000</v>
      </c>
      <c r="D900" s="59" t="s">
        <v>3162</v>
      </c>
      <c r="F900" s="39">
        <v>104548250</v>
      </c>
      <c r="H900" s="60">
        <v>29400</v>
      </c>
      <c r="I900" t="s">
        <v>3182</v>
      </c>
      <c r="J900">
        <v>20</v>
      </c>
      <c r="K900" s="50" t="s">
        <v>50</v>
      </c>
      <c r="L900" t="s">
        <v>4724</v>
      </c>
      <c r="M900" t="s">
        <v>4725</v>
      </c>
      <c r="N900" s="39" t="s">
        <v>276</v>
      </c>
      <c r="O900" t="str">
        <f>+VLOOKUP(F900,'BD LP'!B:C,2,0)</f>
        <v>104548250-C20</v>
      </c>
      <c r="Q900" t="str">
        <f>+VLOOKUP(F900,'BD LP'!B:K,10,0)</f>
        <v>UN</v>
      </c>
      <c r="R900" t="b">
        <f t="shared" si="30"/>
        <v>1</v>
      </c>
      <c r="S900">
        <f>+VLOOKUP(F900,'[1]BD MES'!$D$2:$K$1048576,8,0)</f>
        <v>20</v>
      </c>
      <c r="T900" t="b">
        <f t="shared" si="29"/>
        <v>1</v>
      </c>
      <c r="V900" t="str">
        <f>+VLOOKUP(F900,MaestraLP3[[#All],[CÓDIGO]:[UMV]],8,0)</f>
        <v>CROISSANT RELLENO SALAME QUESO 160 G</v>
      </c>
    </row>
    <row r="901" spans="1:22" x14ac:dyDescent="0.35">
      <c r="A901" t="s">
        <v>3181</v>
      </c>
      <c r="B901">
        <v>2000</v>
      </c>
      <c r="D901" s="59" t="s">
        <v>3162</v>
      </c>
      <c r="F901" s="39">
        <v>150002076</v>
      </c>
      <c r="H901" s="60">
        <v>24500</v>
      </c>
      <c r="I901" t="s">
        <v>3182</v>
      </c>
      <c r="J901">
        <v>30</v>
      </c>
      <c r="K901" s="50" t="s">
        <v>50</v>
      </c>
      <c r="L901" t="s">
        <v>4724</v>
      </c>
      <c r="M901" t="s">
        <v>4725</v>
      </c>
      <c r="N901" s="39" t="s">
        <v>276</v>
      </c>
      <c r="O901" t="str">
        <f>+VLOOKUP(F901,'BD LP'!B:C,2,0)</f>
        <v>150002076-D30</v>
      </c>
      <c r="Q901" t="str">
        <f>+VLOOKUP(F901,'BD LP'!B:K,10,0)</f>
        <v>UN</v>
      </c>
      <c r="R901" t="b">
        <f t="shared" si="30"/>
        <v>1</v>
      </c>
      <c r="S901">
        <f>+VLOOKUP(F901,'[1]BD MES'!$D$2:$K$1048576,8,0)</f>
        <v>30</v>
      </c>
      <c r="T901" t="b">
        <f t="shared" si="29"/>
        <v>1</v>
      </c>
      <c r="V901" t="str">
        <f>+VLOOKUP(F901,MaestraLP3[[#All],[CÓDIGO]:[UMV]],8,0)</f>
        <v>HUMITA ENTERA FRUTOS DEL MAIPO 150 g</v>
      </c>
    </row>
    <row r="902" spans="1:22" x14ac:dyDescent="0.35">
      <c r="A902" t="s">
        <v>3181</v>
      </c>
      <c r="B902">
        <v>2000</v>
      </c>
      <c r="D902" s="59" t="s">
        <v>3162</v>
      </c>
      <c r="F902" s="39">
        <v>104539200</v>
      </c>
      <c r="H902" s="60">
        <v>23880</v>
      </c>
      <c r="I902" t="s">
        <v>3182</v>
      </c>
      <c r="J902">
        <v>12</v>
      </c>
      <c r="K902" s="50" t="s">
        <v>50</v>
      </c>
      <c r="L902" t="s">
        <v>4724</v>
      </c>
      <c r="M902" t="s">
        <v>4725</v>
      </c>
      <c r="N902" s="39" t="s">
        <v>276</v>
      </c>
      <c r="O902" t="str">
        <f>+VLOOKUP(F902,'BD LP'!B:C,2,0)</f>
        <v>104539200-C12</v>
      </c>
      <c r="Q902" t="str">
        <f>+VLOOKUP(F902,'BD LP'!B:K,10,0)</f>
        <v>UN</v>
      </c>
      <c r="R902" t="b">
        <f t="shared" si="30"/>
        <v>1</v>
      </c>
      <c r="S902">
        <f>+VLOOKUP(F902,'[1]BD MES'!$D$2:$K$1048576,8,0)</f>
        <v>12</v>
      </c>
      <c r="T902" t="b">
        <f t="shared" si="29"/>
        <v>1</v>
      </c>
      <c r="V902" t="str">
        <f>+VLOOKUP(F902,MaestraLP3[[#All],[CÓDIGO]:[UMV]],8,0)</f>
        <v>LASAÑA BOLOGNESA SADIA 350 GR CONG</v>
      </c>
    </row>
    <row r="903" spans="1:22" x14ac:dyDescent="0.35">
      <c r="A903" t="s">
        <v>3181</v>
      </c>
      <c r="B903">
        <v>2000</v>
      </c>
      <c r="D903" s="59" t="s">
        <v>3162</v>
      </c>
      <c r="F903" s="39">
        <v>104539210</v>
      </c>
      <c r="H903" s="60">
        <v>23880</v>
      </c>
      <c r="I903" t="s">
        <v>3182</v>
      </c>
      <c r="J903">
        <v>12</v>
      </c>
      <c r="K903" s="50" t="s">
        <v>50</v>
      </c>
      <c r="L903" t="s">
        <v>4724</v>
      </c>
      <c r="M903" t="s">
        <v>4725</v>
      </c>
      <c r="N903" s="39" t="s">
        <v>276</v>
      </c>
      <c r="O903" t="str">
        <f>+VLOOKUP(F903,'BD LP'!B:C,2,0)</f>
        <v>104539210-C12</v>
      </c>
      <c r="Q903" t="str">
        <f>+VLOOKUP(F903,'BD LP'!B:K,10,0)</f>
        <v>UN</v>
      </c>
      <c r="R903" t="b">
        <f t="shared" si="30"/>
        <v>1</v>
      </c>
      <c r="S903">
        <f>+VLOOKUP(F903,'[1]BD MES'!$D$2:$K$1048576,8,0)</f>
        <v>12</v>
      </c>
      <c r="T903" t="b">
        <f t="shared" si="29"/>
        <v>1</v>
      </c>
      <c r="V903" t="str">
        <f>+VLOOKUP(F903,MaestraLP3[[#All],[CÓDIGO]:[UMV]],8,0)</f>
        <v>LASAÑA MIX DE QUESOS SADIA 350 GR CONG</v>
      </c>
    </row>
    <row r="904" spans="1:22" x14ac:dyDescent="0.35">
      <c r="A904" t="s">
        <v>3181</v>
      </c>
      <c r="B904">
        <v>2000</v>
      </c>
      <c r="D904" s="59" t="s">
        <v>3162</v>
      </c>
      <c r="F904" s="39">
        <v>104527460</v>
      </c>
      <c r="H904" s="60">
        <v>32500</v>
      </c>
      <c r="I904" t="s">
        <v>3182</v>
      </c>
      <c r="J904">
        <v>24</v>
      </c>
      <c r="K904" s="50" t="s">
        <v>50</v>
      </c>
      <c r="L904" t="s">
        <v>4724</v>
      </c>
      <c r="M904" t="s">
        <v>4725</v>
      </c>
      <c r="N904" s="39" t="s">
        <v>276</v>
      </c>
      <c r="O904" t="str">
        <f>+VLOOKUP(F904,'BD LP'!B:C,2,0)</f>
        <v>104527460-C24</v>
      </c>
      <c r="Q904" t="str">
        <f>+VLOOKUP(F904,'BD LP'!B:K,10,0)</f>
        <v>UN</v>
      </c>
      <c r="R904" t="b">
        <f t="shared" si="30"/>
        <v>1</v>
      </c>
      <c r="S904">
        <f>+VLOOKUP(F904,'[1]BD MES'!$D$2:$K$1048576,8,0)</f>
        <v>24</v>
      </c>
      <c r="T904" t="b">
        <f t="shared" si="29"/>
        <v>1</v>
      </c>
      <c r="V904" t="str">
        <f>+VLOOKUP(F904,MaestraLP3[[#All],[CÓDIGO]:[UMV]],8,0)</f>
        <v>PIZZA JAMON QUESO INDIVIDUAL 160 g</v>
      </c>
    </row>
    <row r="905" spans="1:22" x14ac:dyDescent="0.35">
      <c r="A905" t="s">
        <v>3181</v>
      </c>
      <c r="B905">
        <v>2000</v>
      </c>
      <c r="D905" s="59" t="s">
        <v>3162</v>
      </c>
      <c r="F905" s="39">
        <v>104527450</v>
      </c>
      <c r="H905" s="60">
        <v>32500</v>
      </c>
      <c r="I905" t="s">
        <v>3182</v>
      </c>
      <c r="J905">
        <v>24</v>
      </c>
      <c r="K905" s="50" t="s">
        <v>50</v>
      </c>
      <c r="L905" t="s">
        <v>4724</v>
      </c>
      <c r="M905" t="s">
        <v>4725</v>
      </c>
      <c r="N905" s="39" t="s">
        <v>276</v>
      </c>
      <c r="O905" t="str">
        <f>+VLOOKUP(F905,'BD LP'!B:C,2,0)</f>
        <v>104527450-C24</v>
      </c>
      <c r="Q905" t="str">
        <f>+VLOOKUP(F905,'BD LP'!B:K,10,0)</f>
        <v>UN</v>
      </c>
      <c r="R905" t="b">
        <f t="shared" si="30"/>
        <v>1</v>
      </c>
      <c r="S905">
        <f>+VLOOKUP(F905,'[1]BD MES'!$D$2:$K$1048576,8,0)</f>
        <v>24</v>
      </c>
      <c r="T905" t="b">
        <f t="shared" si="29"/>
        <v>1</v>
      </c>
      <c r="V905" t="str">
        <f>+VLOOKUP(F905,MaestraLP3[[#All],[CÓDIGO]:[UMV]],8,0)</f>
        <v>PIZZA PEPPERONI INDIVIDUAL 160 g</v>
      </c>
    </row>
    <row r="906" spans="1:22" x14ac:dyDescent="0.35">
      <c r="A906" t="s">
        <v>3181</v>
      </c>
      <c r="B906">
        <v>2000</v>
      </c>
      <c r="D906" s="59" t="s">
        <v>3162</v>
      </c>
      <c r="F906" s="39">
        <v>201701100</v>
      </c>
      <c r="H906" s="60">
        <v>47000</v>
      </c>
      <c r="I906" t="s">
        <v>3182</v>
      </c>
      <c r="J906">
        <v>10</v>
      </c>
      <c r="K906" s="50" t="s">
        <v>50</v>
      </c>
      <c r="L906" t="s">
        <v>4724</v>
      </c>
      <c r="M906" t="s">
        <v>4725</v>
      </c>
      <c r="N906" s="39" t="s">
        <v>276</v>
      </c>
      <c r="O906" t="str">
        <f>+VLOOKUP(F906,'BD LP'!B:C,2,0)</f>
        <v>201701100-C10</v>
      </c>
      <c r="Q906" t="str">
        <f>+VLOOKUP(F906,'BD LP'!B:K,10,0)</f>
        <v>UN</v>
      </c>
      <c r="R906" t="b">
        <f t="shared" si="30"/>
        <v>1</v>
      </c>
      <c r="S906">
        <f>+VLOOKUP(F906,'[1]BD MES'!$D$2:$K$1048576,8,0)</f>
        <v>10</v>
      </c>
      <c r="T906" t="b">
        <f t="shared" si="29"/>
        <v>1</v>
      </c>
      <c r="V906" t="str">
        <f>+VLOOKUP(F906,MaestraLP3[[#All],[CÓDIGO]:[UMV]],8,0)</f>
        <v>Coco Rallado bolsa 1K</v>
      </c>
    </row>
    <row r="907" spans="1:22" x14ac:dyDescent="0.35">
      <c r="A907" t="s">
        <v>3181</v>
      </c>
      <c r="B907">
        <v>2000</v>
      </c>
      <c r="D907" s="59" t="s">
        <v>3162</v>
      </c>
      <c r="F907" s="39">
        <v>102300260</v>
      </c>
      <c r="H907" s="60">
        <v>64800</v>
      </c>
      <c r="I907" t="s">
        <v>3182</v>
      </c>
      <c r="J907">
        <v>12</v>
      </c>
      <c r="K907" s="50" t="s">
        <v>50</v>
      </c>
      <c r="L907" t="s">
        <v>4724</v>
      </c>
      <c r="M907" t="s">
        <v>4725</v>
      </c>
      <c r="N907" s="39" t="s">
        <v>276</v>
      </c>
      <c r="O907" t="str">
        <f>+VLOOKUP(F907,'BD LP'!B:C,2,0)</f>
        <v>102300260-C12</v>
      </c>
      <c r="Q907" t="str">
        <f>+VLOOKUP(F907,'BD LP'!B:K,10,0)</f>
        <v>UN</v>
      </c>
      <c r="R907" t="b">
        <f t="shared" si="30"/>
        <v>1</v>
      </c>
      <c r="S907">
        <f>+VLOOKUP(F907,'[1]BD MES'!$D$2:$K$1048576,8,0)</f>
        <v>12</v>
      </c>
      <c r="T907" t="b">
        <f t="shared" si="29"/>
        <v>1</v>
      </c>
      <c r="V907" t="str">
        <f>+VLOOKUP(F907,MaestraLP3[[#All],[CÓDIGO]:[UMV]],8,0)</f>
        <v>NUTELLA 350 g</v>
      </c>
    </row>
    <row r="908" spans="1:22" x14ac:dyDescent="0.35">
      <c r="A908" t="s">
        <v>3181</v>
      </c>
      <c r="B908">
        <v>2000</v>
      </c>
      <c r="D908" s="59" t="s">
        <v>3162</v>
      </c>
      <c r="F908" s="39">
        <v>104517170</v>
      </c>
      <c r="H908" s="60">
        <v>33000</v>
      </c>
      <c r="I908" t="s">
        <v>3182</v>
      </c>
      <c r="J908">
        <v>1</v>
      </c>
      <c r="K908" s="50" t="s">
        <v>50</v>
      </c>
      <c r="L908" t="s">
        <v>4724</v>
      </c>
      <c r="M908" t="s">
        <v>4725</v>
      </c>
      <c r="N908" s="39" t="s">
        <v>276</v>
      </c>
      <c r="O908" t="str">
        <f>+VLOOKUP(F908,'BD LP'!B:C,2,0)</f>
        <v>104517170-UN</v>
      </c>
      <c r="Q908" t="str">
        <f>+VLOOKUP(F908,'BD LP'!B:K,10,0)</f>
        <v>UN</v>
      </c>
      <c r="R908" t="b">
        <f t="shared" si="30"/>
        <v>1</v>
      </c>
      <c r="S908">
        <f>+VLOOKUP(F908,'[1]BD MES'!$D$2:$K$1048576,8,0)</f>
        <v>1</v>
      </c>
      <c r="T908" t="b">
        <f t="shared" si="29"/>
        <v>1</v>
      </c>
      <c r="V908" t="str">
        <f>+VLOOKUP(F908,MaestraLP3[[#All],[CÓDIGO]:[UMV]],8,0)</f>
        <v>NUTELLA BALDE 3 kg</v>
      </c>
    </row>
    <row r="909" spans="1:22" x14ac:dyDescent="0.35">
      <c r="A909" t="s">
        <v>3181</v>
      </c>
      <c r="B909">
        <v>2000</v>
      </c>
      <c r="D909" s="59" t="s">
        <v>3162</v>
      </c>
      <c r="F909" s="39">
        <v>101820108</v>
      </c>
      <c r="H909" s="60">
        <v>90000</v>
      </c>
      <c r="I909" t="s">
        <v>3182</v>
      </c>
      <c r="J909">
        <v>24</v>
      </c>
      <c r="K909" s="50" t="s">
        <v>50</v>
      </c>
      <c r="L909" t="s">
        <v>4724</v>
      </c>
      <c r="M909" t="s">
        <v>4725</v>
      </c>
      <c r="N909" s="39" t="s">
        <v>276</v>
      </c>
      <c r="O909" t="str">
        <f>+VLOOKUP(F909,'BD LP'!B:C,2,0)</f>
        <v>101820108-C24</v>
      </c>
      <c r="Q909" t="str">
        <f>+VLOOKUP(F909,'BD LP'!B:K,10,0)</f>
        <v>UN</v>
      </c>
      <c r="R909" t="b">
        <f t="shared" si="30"/>
        <v>1</v>
      </c>
      <c r="S909">
        <f>+VLOOKUP(F909,'[1]BD MES'!$D$2:$K$1048576,8,0)</f>
        <v>24</v>
      </c>
      <c r="T909" t="b">
        <f t="shared" si="29"/>
        <v>1</v>
      </c>
      <c r="V909" t="str">
        <f>+VLOOKUP(F909,MaestraLP3[[#All],[CÓDIGO]:[UMV]],8,0)</f>
        <v>SALSA CHOCOLATE HERSHEY'S 680 g</v>
      </c>
    </row>
    <row r="910" spans="1:22" x14ac:dyDescent="0.35">
      <c r="A910" t="s">
        <v>3181</v>
      </c>
      <c r="B910">
        <v>2000</v>
      </c>
      <c r="D910" s="59" t="s">
        <v>3162</v>
      </c>
      <c r="F910" s="39">
        <v>150000009</v>
      </c>
      <c r="H910" s="60">
        <v>59000</v>
      </c>
      <c r="I910" t="s">
        <v>3182</v>
      </c>
      <c r="J910">
        <v>12</v>
      </c>
      <c r="K910" s="50" t="s">
        <v>50</v>
      </c>
      <c r="L910" t="s">
        <v>4724</v>
      </c>
      <c r="M910" t="s">
        <v>4725</v>
      </c>
      <c r="N910" s="39" t="s">
        <v>276</v>
      </c>
      <c r="O910" t="str">
        <f>+VLOOKUP(F910,'BD LP'!B:C,2,0)</f>
        <v>150000009-C12</v>
      </c>
      <c r="Q910" t="str">
        <f>+VLOOKUP(F910,'BD LP'!B:K,10,0)</f>
        <v>UN</v>
      </c>
      <c r="R910" t="b">
        <f t="shared" si="30"/>
        <v>1</v>
      </c>
      <c r="S910">
        <f>+VLOOKUP(F910,'[1]BD MES'!$D$2:$K$1048576,8,0)</f>
        <v>12</v>
      </c>
      <c r="T910" t="b">
        <f t="shared" si="29"/>
        <v>1</v>
      </c>
      <c r="V910" t="str">
        <f>+VLOOKUP(F910,MaestraLP3[[#All],[CÓDIGO]:[UMV]],8,0)</f>
        <v>CREMA BATIR UHT NACIONAL 1 l</v>
      </c>
    </row>
    <row r="911" spans="1:22" x14ac:dyDescent="0.35">
      <c r="A911" t="s">
        <v>3181</v>
      </c>
      <c r="B911">
        <v>2000</v>
      </c>
      <c r="D911" s="59" t="s">
        <v>3162</v>
      </c>
      <c r="F911" s="39">
        <v>104543650</v>
      </c>
      <c r="H911" s="60">
        <v>25000</v>
      </c>
      <c r="I911" t="s">
        <v>3182</v>
      </c>
      <c r="J911">
        <v>1</v>
      </c>
      <c r="K911" s="50" t="s">
        <v>270</v>
      </c>
      <c r="L911" t="s">
        <v>4724</v>
      </c>
      <c r="M911" t="s">
        <v>4725</v>
      </c>
      <c r="N911" s="39" t="s">
        <v>276</v>
      </c>
      <c r="O911" t="str">
        <f>+VLOOKUP(F911,'BD LP'!B:C,2,0)</f>
        <v>104543650-AJ</v>
      </c>
      <c r="Q911" t="str">
        <f>+VLOOKUP(F911,'BD LP'!B:K,10,0)</f>
        <v>AJ</v>
      </c>
      <c r="R911" t="b">
        <f t="shared" si="30"/>
        <v>1</v>
      </c>
      <c r="S911">
        <f>+VLOOKUP(F911,'[1]BD MES'!$D$2:$K$1048576,8,0)</f>
        <v>1</v>
      </c>
      <c r="T911" t="b">
        <f t="shared" si="29"/>
        <v>1</v>
      </c>
      <c r="V911" t="str">
        <f>+VLOOKUP(F911,MaestraLP3[[#All],[CÓDIGO]:[UMV]],8,0)</f>
        <v>HARINA FLOR 25 KG</v>
      </c>
    </row>
    <row r="912" spans="1:22" x14ac:dyDescent="0.35">
      <c r="A912" t="s">
        <v>3181</v>
      </c>
      <c r="B912">
        <v>2000</v>
      </c>
      <c r="D912" s="59" t="s">
        <v>3162</v>
      </c>
      <c r="F912" s="39">
        <v>104542610</v>
      </c>
      <c r="H912" s="60">
        <v>27000</v>
      </c>
      <c r="I912" t="s">
        <v>3182</v>
      </c>
      <c r="J912">
        <v>1</v>
      </c>
      <c r="K912" s="50" t="s">
        <v>270</v>
      </c>
      <c r="L912" t="s">
        <v>4724</v>
      </c>
      <c r="M912" t="s">
        <v>4725</v>
      </c>
      <c r="N912" s="39" t="s">
        <v>276</v>
      </c>
      <c r="O912" t="str">
        <f>+VLOOKUP(F912,'BD LP'!B:C,2,0)</f>
        <v>104542610-AJ</v>
      </c>
      <c r="Q912" t="str">
        <f>+VLOOKUP(F912,'BD LP'!B:K,10,0)</f>
        <v>AJ</v>
      </c>
      <c r="R912" t="b">
        <f t="shared" si="30"/>
        <v>1</v>
      </c>
      <c r="S912">
        <f>+VLOOKUP(F912,'[1]BD MES'!$D$2:$K$1048576,8,0)</f>
        <v>1</v>
      </c>
      <c r="T912" t="b">
        <f t="shared" si="29"/>
        <v>1</v>
      </c>
      <c r="V912" t="str">
        <f>+VLOOKUP(F912,MaestraLP3[[#All],[CÓDIGO]:[UMV]],8,0)</f>
        <v>HARINA PIZZA SAN CRISTOBAL 25 KG</v>
      </c>
    </row>
    <row r="913" spans="1:22" x14ac:dyDescent="0.35">
      <c r="A913" t="s">
        <v>3181</v>
      </c>
      <c r="B913">
        <v>2000</v>
      </c>
      <c r="D913" s="59" t="s">
        <v>3162</v>
      </c>
      <c r="F913" s="39">
        <v>104525770</v>
      </c>
      <c r="H913" s="60">
        <v>11500</v>
      </c>
      <c r="I913" t="s">
        <v>3182</v>
      </c>
      <c r="J913">
        <v>10</v>
      </c>
      <c r="K913" s="50" t="s">
        <v>50</v>
      </c>
      <c r="L913" t="s">
        <v>4724</v>
      </c>
      <c r="M913" t="s">
        <v>4725</v>
      </c>
      <c r="N913" s="39" t="s">
        <v>276</v>
      </c>
      <c r="O913" t="str">
        <f>+VLOOKUP(F913,'BD LP'!B:C,2,0)</f>
        <v>104525770-D10</v>
      </c>
      <c r="Q913" t="str">
        <f>+VLOOKUP(F913,'BD LP'!B:K,10,0)</f>
        <v>UN</v>
      </c>
      <c r="R913" t="b">
        <f t="shared" si="30"/>
        <v>1</v>
      </c>
      <c r="S913">
        <f>+VLOOKUP(F913,'[1]BD MES'!$D$2:$K$1048576,8,0)</f>
        <v>10</v>
      </c>
      <c r="T913" t="b">
        <f t="shared" si="29"/>
        <v>1</v>
      </c>
      <c r="V913" t="str">
        <f>+VLOOKUP(F913,MaestraLP3[[#All],[CÓDIGO]:[UMV]],8,0)</f>
        <v>HARINA S/POLVO 1 kg</v>
      </c>
    </row>
    <row r="914" spans="1:22" x14ac:dyDescent="0.35">
      <c r="A914" t="s">
        <v>3181</v>
      </c>
      <c r="B914">
        <v>2000</v>
      </c>
      <c r="D914" s="59" t="s">
        <v>3162</v>
      </c>
      <c r="F914" s="39">
        <v>104512090</v>
      </c>
      <c r="H914" s="60">
        <v>13916</v>
      </c>
      <c r="I914" t="s">
        <v>3182</v>
      </c>
      <c r="J914">
        <v>12</v>
      </c>
      <c r="K914" s="50" t="s">
        <v>50</v>
      </c>
      <c r="L914" t="s">
        <v>4724</v>
      </c>
      <c r="M914" t="s">
        <v>4725</v>
      </c>
      <c r="N914" s="39" t="s">
        <v>276</v>
      </c>
      <c r="O914" t="str">
        <f>+VLOOKUP(F914,'BD LP'!B:C,2,0)</f>
        <v>104512090-D12</v>
      </c>
      <c r="Q914" t="str">
        <f>+VLOOKUP(F914,'BD LP'!B:K,10,0)</f>
        <v>UN</v>
      </c>
      <c r="R914" t="b">
        <f t="shared" si="30"/>
        <v>1</v>
      </c>
      <c r="S914">
        <f>+VLOOKUP(F914,'[1]BD MES'!$D$2:$K$1048576,8,0)</f>
        <v>12</v>
      </c>
      <c r="T914" t="b">
        <f t="shared" si="29"/>
        <v>1</v>
      </c>
      <c r="V914" t="str">
        <f>+VLOOKUP(F914,MaestraLP3[[#All],[CÓDIGO]:[UMV]],8,0)</f>
        <v>HARINA S/POLVO MONT BLANC CAROZZI 1 kg</v>
      </c>
    </row>
    <row r="915" spans="1:22" x14ac:dyDescent="0.35">
      <c r="A915" t="s">
        <v>3181</v>
      </c>
      <c r="B915">
        <v>2000</v>
      </c>
      <c r="D915" s="59" t="s">
        <v>3162</v>
      </c>
      <c r="F915" s="39">
        <v>104544150</v>
      </c>
      <c r="H915" s="60">
        <v>13600</v>
      </c>
      <c r="I915" t="s">
        <v>3182</v>
      </c>
      <c r="J915">
        <v>1</v>
      </c>
      <c r="K915" s="50" t="s">
        <v>50</v>
      </c>
      <c r="L915" t="s">
        <v>4724</v>
      </c>
      <c r="M915" t="s">
        <v>4725</v>
      </c>
      <c r="N915" s="39" t="s">
        <v>276</v>
      </c>
      <c r="O915" t="str">
        <f>+VLOOKUP(F915,'BD LP'!B:C,2,0)</f>
        <v>104544150-UN</v>
      </c>
      <c r="Q915" t="str">
        <f>+VLOOKUP(F915,'BD LP'!B:K,10,0)</f>
        <v>UN</v>
      </c>
      <c r="R915" t="b">
        <f t="shared" si="30"/>
        <v>1</v>
      </c>
      <c r="S915">
        <f>+VLOOKUP(F915,'[1]BD MES'!$D$2:$K$1048576,8,0)</f>
        <v>1</v>
      </c>
      <c r="T915" t="b">
        <f t="shared" si="29"/>
        <v>1</v>
      </c>
      <c r="V915" t="str">
        <f>+VLOOKUP(F915,MaestraLP3[[#All],[CÓDIGO]:[UMV]],8,0)</f>
        <v>SEMOLA BARILLA 5 KG</v>
      </c>
    </row>
    <row r="916" spans="1:22" x14ac:dyDescent="0.35">
      <c r="A916" t="s">
        <v>3181</v>
      </c>
      <c r="B916">
        <v>2000</v>
      </c>
      <c r="D916" s="59" t="s">
        <v>3162</v>
      </c>
      <c r="F916" s="39">
        <v>104512020</v>
      </c>
      <c r="H916" s="60">
        <v>26000</v>
      </c>
      <c r="I916" t="s">
        <v>3182</v>
      </c>
      <c r="J916">
        <v>12</v>
      </c>
      <c r="K916" s="50" t="s">
        <v>50</v>
      </c>
      <c r="L916" t="s">
        <v>4724</v>
      </c>
      <c r="M916" t="s">
        <v>4725</v>
      </c>
      <c r="N916" s="39" t="s">
        <v>276</v>
      </c>
      <c r="O916" t="str">
        <f>+VLOOKUP(F916,'BD LP'!B:C,2,0)</f>
        <v>104512020-D12</v>
      </c>
      <c r="Q916" t="str">
        <f>+VLOOKUP(F916,'BD LP'!B:K,10,0)</f>
        <v>UN</v>
      </c>
      <c r="R916" t="b">
        <f t="shared" si="30"/>
        <v>1</v>
      </c>
      <c r="S916">
        <f>+VLOOKUP(F916,'[1]BD MES'!$D$2:$K$1048576,8,0)</f>
        <v>12</v>
      </c>
      <c r="T916" t="b">
        <f t="shared" si="29"/>
        <v>1</v>
      </c>
      <c r="V916" t="str">
        <f>+VLOOKUP(F916,MaestraLP3[[#All],[CÓDIGO]:[UMV]],8,0)</f>
        <v>SEMOLA CAROZZI 1 kg</v>
      </c>
    </row>
    <row r="917" spans="1:22" x14ac:dyDescent="0.35">
      <c r="A917" t="s">
        <v>3181</v>
      </c>
      <c r="B917">
        <v>2000</v>
      </c>
      <c r="D917" s="59" t="s">
        <v>3162</v>
      </c>
      <c r="F917" s="39">
        <v>104542840</v>
      </c>
      <c r="H917" s="60">
        <v>25200</v>
      </c>
      <c r="I917" t="s">
        <v>3182</v>
      </c>
      <c r="J917">
        <v>12</v>
      </c>
      <c r="K917" s="50" t="s">
        <v>50</v>
      </c>
      <c r="L917" t="s">
        <v>4724</v>
      </c>
      <c r="M917" t="s">
        <v>4725</v>
      </c>
      <c r="N917" s="39" t="s">
        <v>276</v>
      </c>
      <c r="O917" t="str">
        <f>+VLOOKUP(F917,'BD LP'!B:C,2,0)</f>
        <v>104542840-C12</v>
      </c>
      <c r="Q917" t="str">
        <f>+VLOOKUP(F917,'BD LP'!B:K,10,0)</f>
        <v>UN</v>
      </c>
      <c r="R917" t="b">
        <f t="shared" si="30"/>
        <v>1</v>
      </c>
      <c r="S917">
        <f>+VLOOKUP(F917,'[1]BD MES'!$D$2:$K$1048576,8,0)</f>
        <v>12</v>
      </c>
      <c r="T917" t="b">
        <f t="shared" si="29"/>
        <v>1</v>
      </c>
      <c r="V917" t="str">
        <f>+VLOOKUP(F917,MaestraLP3[[#All],[CÓDIGO]:[UMV]],8,0)</f>
        <v>BASE HELADO SOFT SABOR CHOCOLATE 1 LT</v>
      </c>
    </row>
    <row r="918" spans="1:22" x14ac:dyDescent="0.35">
      <c r="A918" t="s">
        <v>3181</v>
      </c>
      <c r="B918">
        <v>2000</v>
      </c>
      <c r="D918" s="59" t="s">
        <v>3162</v>
      </c>
      <c r="F918" s="39">
        <v>104542830</v>
      </c>
      <c r="H918" s="60">
        <v>25200</v>
      </c>
      <c r="I918" t="s">
        <v>3182</v>
      </c>
      <c r="J918">
        <v>12</v>
      </c>
      <c r="K918" s="50" t="s">
        <v>50</v>
      </c>
      <c r="L918" t="s">
        <v>4724</v>
      </c>
      <c r="M918" t="s">
        <v>4725</v>
      </c>
      <c r="N918" s="39" t="s">
        <v>276</v>
      </c>
      <c r="O918" t="str">
        <f>+VLOOKUP(F918,'BD LP'!B:C,2,0)</f>
        <v>104542830-C12</v>
      </c>
      <c r="Q918" t="str">
        <f>+VLOOKUP(F918,'BD LP'!B:K,10,0)</f>
        <v>UN</v>
      </c>
      <c r="R918" t="b">
        <f t="shared" si="30"/>
        <v>1</v>
      </c>
      <c r="S918">
        <f>+VLOOKUP(F918,'[1]BD MES'!$D$2:$K$1048576,8,0)</f>
        <v>12</v>
      </c>
      <c r="T918" t="b">
        <f t="shared" si="29"/>
        <v>1</v>
      </c>
      <c r="V918" t="str">
        <f>+VLOOKUP(F918,MaestraLP3[[#All],[CÓDIGO]:[UMV]],8,0)</f>
        <v>BASE HELADO SOFT SABOR VAINILLA 1 LT</v>
      </c>
    </row>
    <row r="919" spans="1:22" x14ac:dyDescent="0.35">
      <c r="A919" t="s">
        <v>3181</v>
      </c>
      <c r="B919">
        <v>2000</v>
      </c>
      <c r="D919" s="59" t="s">
        <v>3162</v>
      </c>
      <c r="F919" s="39">
        <v>104544980</v>
      </c>
      <c r="H919" s="60">
        <v>25564</v>
      </c>
      <c r="I919" t="s">
        <v>3182</v>
      </c>
      <c r="J919">
        <v>6</v>
      </c>
      <c r="K919" s="50" t="s">
        <v>50</v>
      </c>
      <c r="L919" t="s">
        <v>4724</v>
      </c>
      <c r="M919" t="s">
        <v>4725</v>
      </c>
      <c r="N919" s="39" t="s">
        <v>276</v>
      </c>
      <c r="O919" t="str">
        <f>+VLOOKUP(F919,'BD LP'!B:C,2,0)</f>
        <v>104544980-C06</v>
      </c>
      <c r="Q919" t="str">
        <f>+VLOOKUP(F919,'BD LP'!B:K,10,0)</f>
        <v>UN</v>
      </c>
      <c r="R919" t="b">
        <f t="shared" si="30"/>
        <v>1</v>
      </c>
      <c r="S919">
        <f>+VLOOKUP(F919,'[1]BD MES'!$D$2:$K$1048576,8,0)</f>
        <v>6</v>
      </c>
      <c r="T919" t="b">
        <f t="shared" si="29"/>
        <v>1</v>
      </c>
      <c r="V919" t="str">
        <f>+VLOOKUP(F919,MaestraLP3[[#All],[CÓDIGO]:[UMV]],8,0)</f>
        <v>HELADO CHOCOLATE 1,8 L</v>
      </c>
    </row>
    <row r="920" spans="1:22" x14ac:dyDescent="0.35">
      <c r="A920" t="s">
        <v>3181</v>
      </c>
      <c r="B920">
        <v>2000</v>
      </c>
      <c r="D920" s="59" t="s">
        <v>3162</v>
      </c>
      <c r="F920" s="39">
        <v>104547720</v>
      </c>
      <c r="H920" s="60">
        <v>25200</v>
      </c>
      <c r="I920" t="s">
        <v>3182</v>
      </c>
      <c r="J920">
        <v>18</v>
      </c>
      <c r="K920" s="50" t="s">
        <v>50</v>
      </c>
      <c r="L920" t="s">
        <v>4724</v>
      </c>
      <c r="M920" t="s">
        <v>4725</v>
      </c>
      <c r="N920" s="39" t="s">
        <v>276</v>
      </c>
      <c r="O920" t="str">
        <f>+VLOOKUP(F920,'BD LP'!B:C,2,0)</f>
        <v>104547720-C18</v>
      </c>
      <c r="Q920" t="str">
        <f>+VLOOKUP(F920,'BD LP'!B:K,10,0)</f>
        <v>UN</v>
      </c>
      <c r="R920" t="b">
        <f t="shared" si="30"/>
        <v>1</v>
      </c>
      <c r="S920">
        <f>+VLOOKUP(F920,'[1]BD MES'!$D$2:$K$1048576,8,0)</f>
        <v>18</v>
      </c>
      <c r="T920" t="b">
        <f t="shared" si="29"/>
        <v>1</v>
      </c>
      <c r="V920" t="str">
        <f>+VLOOKUP(F920,MaestraLP3[[#All],[CÓDIGO]:[UMV]],8,0)</f>
        <v>HELADO CHOCOLATE SUIZO 150 G</v>
      </c>
    </row>
    <row r="921" spans="1:22" x14ac:dyDescent="0.35">
      <c r="A921" t="s">
        <v>3181</v>
      </c>
      <c r="B921">
        <v>2000</v>
      </c>
      <c r="D921" s="59" t="s">
        <v>3162</v>
      </c>
      <c r="F921" s="39">
        <v>104547730</v>
      </c>
      <c r="H921" s="60">
        <v>25200</v>
      </c>
      <c r="I921" t="s">
        <v>3182</v>
      </c>
      <c r="J921">
        <v>18</v>
      </c>
      <c r="K921" s="50" t="s">
        <v>50</v>
      </c>
      <c r="L921" t="s">
        <v>4724</v>
      </c>
      <c r="M921" t="s">
        <v>4725</v>
      </c>
      <c r="N921" s="39" t="s">
        <v>276</v>
      </c>
      <c r="O921" t="str">
        <f>+VLOOKUP(F921,'BD LP'!B:C,2,0)</f>
        <v>104547730-C18</v>
      </c>
      <c r="Q921" t="str">
        <f>+VLOOKUP(F921,'BD LP'!B:K,10,0)</f>
        <v>UN</v>
      </c>
      <c r="R921" t="b">
        <f t="shared" si="30"/>
        <v>1</v>
      </c>
      <c r="S921">
        <f>+VLOOKUP(F921,'[1]BD MES'!$D$2:$K$1048576,8,0)</f>
        <v>18</v>
      </c>
      <c r="T921" t="b">
        <f t="shared" si="29"/>
        <v>1</v>
      </c>
      <c r="V921" t="str">
        <f>+VLOOKUP(F921,MaestraLP3[[#All],[CÓDIGO]:[UMV]],8,0)</f>
        <v>HELADO DULCE DE LECHE 150 G</v>
      </c>
    </row>
    <row r="922" spans="1:22" x14ac:dyDescent="0.35">
      <c r="A922" t="s">
        <v>3181</v>
      </c>
      <c r="B922">
        <v>2000</v>
      </c>
      <c r="D922" s="59" t="s">
        <v>3162</v>
      </c>
      <c r="F922" s="39">
        <v>104547740</v>
      </c>
      <c r="H922" s="60">
        <v>25200</v>
      </c>
      <c r="I922" t="s">
        <v>3182</v>
      </c>
      <c r="J922">
        <v>18</v>
      </c>
      <c r="K922" s="50" t="s">
        <v>50</v>
      </c>
      <c r="L922" t="s">
        <v>4724</v>
      </c>
      <c r="M922" t="s">
        <v>4725</v>
      </c>
      <c r="N922" s="39" t="s">
        <v>276</v>
      </c>
      <c r="O922" t="str">
        <f>+VLOOKUP(F922,'BD LP'!B:C,2,0)</f>
        <v>104547740-C18</v>
      </c>
      <c r="Q922" t="str">
        <f>+VLOOKUP(F922,'BD LP'!B:K,10,0)</f>
        <v>UN</v>
      </c>
      <c r="R922" t="b">
        <f t="shared" si="30"/>
        <v>1</v>
      </c>
      <c r="S922">
        <f>+VLOOKUP(F922,'[1]BD MES'!$D$2:$K$1048576,8,0)</f>
        <v>18</v>
      </c>
      <c r="T922" t="b">
        <f t="shared" si="29"/>
        <v>1</v>
      </c>
      <c r="V922" t="str">
        <f>+VLOOKUP(F922,MaestraLP3[[#All],[CÓDIGO]:[UMV]],8,0)</f>
        <v>HELADO FRUTILLA 150 G</v>
      </c>
    </row>
    <row r="923" spans="1:22" x14ac:dyDescent="0.35">
      <c r="A923" t="s">
        <v>3181</v>
      </c>
      <c r="B923">
        <v>2000</v>
      </c>
      <c r="D923" s="59" t="s">
        <v>3162</v>
      </c>
      <c r="F923" s="39">
        <v>104547750</v>
      </c>
      <c r="H923" s="60">
        <v>25200</v>
      </c>
      <c r="I923" t="s">
        <v>3182</v>
      </c>
      <c r="J923">
        <v>18</v>
      </c>
      <c r="K923" s="50" t="s">
        <v>50</v>
      </c>
      <c r="L923" t="s">
        <v>4724</v>
      </c>
      <c r="M923" t="s">
        <v>4725</v>
      </c>
      <c r="N923" s="39" t="s">
        <v>276</v>
      </c>
      <c r="O923" t="str">
        <f>+VLOOKUP(F923,'BD LP'!B:C,2,0)</f>
        <v>104547750-C18</v>
      </c>
      <c r="Q923" t="str">
        <f>+VLOOKUP(F923,'BD LP'!B:K,10,0)</f>
        <v>UN</v>
      </c>
      <c r="R923" t="b">
        <f t="shared" si="30"/>
        <v>1</v>
      </c>
      <c r="S923">
        <f>+VLOOKUP(F923,'[1]BD MES'!$D$2:$K$1048576,8,0)</f>
        <v>18</v>
      </c>
      <c r="T923" t="b">
        <f t="shared" si="29"/>
        <v>1</v>
      </c>
      <c r="V923" t="str">
        <f>+VLOOKUP(F923,MaestraLP3[[#All],[CÓDIGO]:[UMV]],8,0)</f>
        <v>HELADO NARANJA MORENA S/LACT 150 G</v>
      </c>
    </row>
    <row r="924" spans="1:22" x14ac:dyDescent="0.35">
      <c r="A924" t="s">
        <v>3181</v>
      </c>
      <c r="B924">
        <v>2000</v>
      </c>
      <c r="D924" s="59" t="s">
        <v>3162</v>
      </c>
      <c r="F924" s="39">
        <v>104543940</v>
      </c>
      <c r="H924" s="60">
        <v>20400</v>
      </c>
      <c r="I924" t="s">
        <v>3182</v>
      </c>
      <c r="J924">
        <v>6</v>
      </c>
      <c r="K924" s="50" t="s">
        <v>50</v>
      </c>
      <c r="L924" t="s">
        <v>4724</v>
      </c>
      <c r="M924" t="s">
        <v>4725</v>
      </c>
      <c r="N924" s="39" t="s">
        <v>276</v>
      </c>
      <c r="O924" t="str">
        <f>+VLOOKUP(F924,'BD LP'!B:C,2,0)</f>
        <v>104543940-C06</v>
      </c>
      <c r="Q924" t="str">
        <f>+VLOOKUP(F924,'BD LP'!B:K,10,0)</f>
        <v>UN</v>
      </c>
      <c r="R924" t="b">
        <f t="shared" si="30"/>
        <v>1</v>
      </c>
      <c r="S924">
        <f>+VLOOKUP(F924,'[1]BD MES'!$D$2:$K$1048576,8,0)</f>
        <v>6</v>
      </c>
      <c r="T924" t="b">
        <f t="shared" si="29"/>
        <v>1</v>
      </c>
      <c r="V924" t="str">
        <f>+VLOOKUP(F924,MaestraLP3[[#All],[CÓDIGO]:[UMV]],8,0)</f>
        <v>HELADO PIÑA 1,8 L</v>
      </c>
    </row>
    <row r="925" spans="1:22" x14ac:dyDescent="0.35">
      <c r="A925" t="s">
        <v>3181</v>
      </c>
      <c r="B925">
        <v>2000</v>
      </c>
      <c r="D925" s="59" t="s">
        <v>3162</v>
      </c>
      <c r="F925" s="39">
        <v>104544990</v>
      </c>
      <c r="H925" s="60">
        <v>24883</v>
      </c>
      <c r="I925" t="s">
        <v>3182</v>
      </c>
      <c r="J925">
        <v>6</v>
      </c>
      <c r="K925" s="50" t="s">
        <v>50</v>
      </c>
      <c r="L925" t="s">
        <v>4724</v>
      </c>
      <c r="M925" t="s">
        <v>4725</v>
      </c>
      <c r="N925" s="39" t="s">
        <v>276</v>
      </c>
      <c r="O925" t="str">
        <f>+VLOOKUP(F925,'BD LP'!B:C,2,0)</f>
        <v>104544990-C06</v>
      </c>
      <c r="Q925" t="str">
        <f>+VLOOKUP(F925,'BD LP'!B:K,10,0)</f>
        <v>UN</v>
      </c>
      <c r="R925" t="b">
        <f t="shared" si="30"/>
        <v>1</v>
      </c>
      <c r="S925">
        <f>+VLOOKUP(F925,'[1]BD MES'!$D$2:$K$1048576,8,0)</f>
        <v>6</v>
      </c>
      <c r="T925" t="b">
        <f t="shared" si="29"/>
        <v>1</v>
      </c>
      <c r="V925" t="str">
        <f>+VLOOKUP(F925,MaestraLP3[[#All],[CÓDIGO]:[UMV]],8,0)</f>
        <v>HELADO VAINILLA 1,8 L</v>
      </c>
    </row>
    <row r="926" spans="1:22" x14ac:dyDescent="0.35">
      <c r="A926" t="s">
        <v>3181</v>
      </c>
      <c r="B926">
        <v>2000</v>
      </c>
      <c r="D926" s="59" t="s">
        <v>3162</v>
      </c>
      <c r="F926" s="39">
        <v>104547760</v>
      </c>
      <c r="H926" s="60">
        <v>25200</v>
      </c>
      <c r="I926" t="s">
        <v>3182</v>
      </c>
      <c r="J926">
        <v>18</v>
      </c>
      <c r="K926" s="50" t="s">
        <v>50</v>
      </c>
      <c r="L926" t="s">
        <v>4724</v>
      </c>
      <c r="M926" t="s">
        <v>4725</v>
      </c>
      <c r="N926" s="39" t="s">
        <v>276</v>
      </c>
      <c r="O926" t="str">
        <f>+VLOOKUP(F926,'BD LP'!B:C,2,0)</f>
        <v>104547760-C18</v>
      </c>
      <c r="Q926" t="str">
        <f>+VLOOKUP(F926,'BD LP'!B:K,10,0)</f>
        <v>UN</v>
      </c>
      <c r="R926" t="b">
        <f t="shared" si="30"/>
        <v>1</v>
      </c>
      <c r="S926">
        <f>+VLOOKUP(F926,'[1]BD MES'!$D$2:$K$1048576,8,0)</f>
        <v>18</v>
      </c>
      <c r="T926" t="b">
        <f t="shared" si="29"/>
        <v>1</v>
      </c>
      <c r="V926" t="str">
        <f>+VLOOKUP(F926,MaestraLP3[[#All],[CÓDIGO]:[UMV]],8,0)</f>
        <v>HELADO VAINILLA 150 G</v>
      </c>
    </row>
    <row r="927" spans="1:22" x14ac:dyDescent="0.35">
      <c r="A927" t="s">
        <v>3181</v>
      </c>
      <c r="B927">
        <v>2000</v>
      </c>
      <c r="D927" s="59" t="s">
        <v>3162</v>
      </c>
      <c r="F927" s="39">
        <v>104528800</v>
      </c>
      <c r="H927" s="60">
        <v>18400</v>
      </c>
      <c r="I927" t="s">
        <v>3182</v>
      </c>
      <c r="J927">
        <v>10</v>
      </c>
      <c r="K927" s="50" t="s">
        <v>50</v>
      </c>
      <c r="L927" t="s">
        <v>4724</v>
      </c>
      <c r="M927" t="s">
        <v>4725</v>
      </c>
      <c r="N927" s="39" t="s">
        <v>276</v>
      </c>
      <c r="O927" t="str">
        <f>+VLOOKUP(F927,'BD LP'!B:C,2,0)</f>
        <v>104528800-C10</v>
      </c>
      <c r="Q927" t="str">
        <f>+VLOOKUP(F927,'BD LP'!B:K,10,0)</f>
        <v>UN</v>
      </c>
      <c r="R927" t="b">
        <f t="shared" si="30"/>
        <v>1</v>
      </c>
      <c r="S927">
        <f>+VLOOKUP(F927,'[1]BD MES'!$D$2:$K$1048576,8,0)</f>
        <v>10</v>
      </c>
      <c r="T927" t="b">
        <f t="shared" si="29"/>
        <v>1</v>
      </c>
      <c r="V927" t="str">
        <f>+VLOOKUP(F927,MaestraLP3[[#All],[CÓDIGO]:[UMV]],8,0)</f>
        <v>ALMIDON DE MAIZ ALMIFRUT 1 kg</v>
      </c>
    </row>
    <row r="928" spans="1:22" x14ac:dyDescent="0.35">
      <c r="A928" t="s">
        <v>3181</v>
      </c>
      <c r="B928">
        <v>2000</v>
      </c>
      <c r="D928" s="59" t="s">
        <v>3162</v>
      </c>
      <c r="F928" s="39">
        <v>104512990</v>
      </c>
      <c r="H928" s="60">
        <v>17000</v>
      </c>
      <c r="I928" t="s">
        <v>3182</v>
      </c>
      <c r="J928">
        <v>10</v>
      </c>
      <c r="K928" s="50" t="s">
        <v>50</v>
      </c>
      <c r="L928" t="s">
        <v>4724</v>
      </c>
      <c r="M928" t="s">
        <v>4725</v>
      </c>
      <c r="N928" s="39" t="s">
        <v>276</v>
      </c>
      <c r="O928" t="str">
        <f>+VLOOKUP(F928,'BD LP'!B:C,2,0)</f>
        <v>104512990-C10</v>
      </c>
      <c r="Q928" t="str">
        <f>+VLOOKUP(F928,'BD LP'!B:K,10,0)</f>
        <v>UN</v>
      </c>
      <c r="R928" t="b">
        <f t="shared" si="30"/>
        <v>1</v>
      </c>
      <c r="S928">
        <f>+VLOOKUP(F928,'[1]BD MES'!$D$2:$K$1048576,8,0)</f>
        <v>10</v>
      </c>
      <c r="T928" t="b">
        <f t="shared" si="29"/>
        <v>1</v>
      </c>
      <c r="V928" t="str">
        <f>+VLOOKUP(F928,MaestraLP3[[#All],[CÓDIGO]:[UMV]],8,0)</f>
        <v>AZUCAR FLOR CAMSA 1 kg</v>
      </c>
    </row>
    <row r="929" spans="1:22" x14ac:dyDescent="0.35">
      <c r="A929" t="s">
        <v>3181</v>
      </c>
      <c r="B929">
        <v>2000</v>
      </c>
      <c r="D929" s="59" t="s">
        <v>3162</v>
      </c>
      <c r="F929" s="39">
        <v>104524570</v>
      </c>
      <c r="H929" s="60">
        <v>41900</v>
      </c>
      <c r="I929" t="s">
        <v>3182</v>
      </c>
      <c r="J929">
        <v>1</v>
      </c>
      <c r="K929" s="50" t="s">
        <v>270</v>
      </c>
      <c r="L929" t="s">
        <v>4724</v>
      </c>
      <c r="M929" t="s">
        <v>4725</v>
      </c>
      <c r="N929" s="39" t="s">
        <v>276</v>
      </c>
      <c r="O929" t="str">
        <f>+VLOOKUP(F929,'BD LP'!B:C,2,0)</f>
        <v>104524570-AJ</v>
      </c>
      <c r="Q929" t="str">
        <f>+VLOOKUP(F929,'BD LP'!B:K,10,0)</f>
        <v>AJ</v>
      </c>
      <c r="R929" t="b">
        <f t="shared" si="30"/>
        <v>1</v>
      </c>
      <c r="S929">
        <f>+VLOOKUP(F929,'[1]BD MES'!$D$2:$K$1048576,8,0)</f>
        <v>1</v>
      </c>
      <c r="T929" t="b">
        <f t="shared" si="29"/>
        <v>1</v>
      </c>
      <c r="V929" t="str">
        <f>+VLOOKUP(F929,MaestraLP3[[#All],[CÓDIGO]:[UMV]],8,0)</f>
        <v>AZUCAR FLOR IANSA 25 kg</v>
      </c>
    </row>
    <row r="930" spans="1:22" x14ac:dyDescent="0.35">
      <c r="A930" t="s">
        <v>3181</v>
      </c>
      <c r="B930">
        <v>2000</v>
      </c>
      <c r="D930" s="59" t="s">
        <v>3162</v>
      </c>
      <c r="F930" s="39">
        <v>150000892</v>
      </c>
      <c r="H930" s="60">
        <v>25800</v>
      </c>
      <c r="I930" t="s">
        <v>3182</v>
      </c>
      <c r="J930">
        <v>20</v>
      </c>
      <c r="K930" s="50" t="s">
        <v>50</v>
      </c>
      <c r="L930" t="s">
        <v>4724</v>
      </c>
      <c r="M930" t="s">
        <v>4725</v>
      </c>
      <c r="N930" s="39" t="s">
        <v>276</v>
      </c>
      <c r="O930" t="str">
        <f>+VLOOKUP(F930,'BD LP'!B:C,2,0)</f>
        <v>150000892-C20</v>
      </c>
      <c r="Q930" t="str">
        <f>+VLOOKUP(F930,'BD LP'!B:K,10,0)</f>
        <v>UN</v>
      </c>
      <c r="R930" t="b">
        <f t="shared" si="30"/>
        <v>1</v>
      </c>
      <c r="S930">
        <f>+VLOOKUP(F930,'[1]BD MES'!$D$2:$K$1048576,8,0)</f>
        <v>20</v>
      </c>
      <c r="T930" t="b">
        <f t="shared" si="29"/>
        <v>1</v>
      </c>
      <c r="V930" t="str">
        <f>+VLOOKUP(F930,MaestraLP3[[#All],[CÓDIGO]:[UMV]],8,0)</f>
        <v>AZUCAR FLOR IANSA 500 g</v>
      </c>
    </row>
    <row r="931" spans="1:22" x14ac:dyDescent="0.35">
      <c r="A931" t="s">
        <v>3181</v>
      </c>
      <c r="B931">
        <v>2000</v>
      </c>
      <c r="D931" s="59" t="s">
        <v>3162</v>
      </c>
      <c r="F931" s="39">
        <v>201350000</v>
      </c>
      <c r="H931" s="60">
        <v>30400</v>
      </c>
      <c r="I931" t="s">
        <v>3182</v>
      </c>
      <c r="J931">
        <v>16</v>
      </c>
      <c r="K931" s="50" t="s">
        <v>50</v>
      </c>
      <c r="L931" t="s">
        <v>4724</v>
      </c>
      <c r="M931" t="s">
        <v>4725</v>
      </c>
      <c r="N931" s="39" t="s">
        <v>276</v>
      </c>
      <c r="O931" t="str">
        <f>+VLOOKUP(F931,'BD LP'!B:C,2,0)</f>
        <v>201350000-C16</v>
      </c>
      <c r="Q931" t="str">
        <f>+VLOOKUP(F931,'BD LP'!B:K,10,0)</f>
        <v>UN</v>
      </c>
      <c r="R931" t="b">
        <f t="shared" si="30"/>
        <v>1</v>
      </c>
      <c r="S931">
        <f>+VLOOKUP(F931,'[1]BD MES'!$D$2:$K$1048576,8,0)</f>
        <v>16</v>
      </c>
      <c r="T931" t="b">
        <f t="shared" si="29"/>
        <v>1</v>
      </c>
      <c r="V931" t="str">
        <f>+VLOOKUP(F931,MaestraLP3[[#All],[CÓDIGO]:[UMV]],8,0)</f>
        <v>CACAO AMARGO COPACABANA 150 g BOLSA</v>
      </c>
    </row>
    <row r="932" spans="1:22" x14ac:dyDescent="0.35">
      <c r="A932" t="s">
        <v>3181</v>
      </c>
      <c r="B932">
        <v>2000</v>
      </c>
      <c r="D932" s="59" t="s">
        <v>3162</v>
      </c>
      <c r="F932" s="39">
        <v>101310213</v>
      </c>
      <c r="H932" s="60">
        <v>115000</v>
      </c>
      <c r="I932" t="s">
        <v>3182</v>
      </c>
      <c r="J932">
        <v>10</v>
      </c>
      <c r="K932" s="50" t="s">
        <v>50</v>
      </c>
      <c r="L932" t="s">
        <v>4724</v>
      </c>
      <c r="M932" t="s">
        <v>4725</v>
      </c>
      <c r="N932" s="39" t="s">
        <v>276</v>
      </c>
      <c r="O932" t="str">
        <f>+VLOOKUP(F932,'BD LP'!B:C,2,0)</f>
        <v>101310213-C10</v>
      </c>
      <c r="Q932" t="str">
        <f>+VLOOKUP(F932,'BD LP'!B:K,10,0)</f>
        <v>UN</v>
      </c>
      <c r="R932" t="b">
        <f t="shared" si="30"/>
        <v>1</v>
      </c>
      <c r="S932">
        <f>+VLOOKUP(F932,'[1]BD MES'!$D$2:$K$1048576,8,0)</f>
        <v>10</v>
      </c>
      <c r="T932" t="b">
        <f t="shared" si="29"/>
        <v>1</v>
      </c>
      <c r="V932" t="str">
        <f>+VLOOKUP(F932,MaestraLP3[[#All],[CÓDIGO]:[UMV]],8,0)</f>
        <v>CACAO AMARGO EDRA 1 Kg</v>
      </c>
    </row>
    <row r="933" spans="1:22" x14ac:dyDescent="0.35">
      <c r="A933" t="s">
        <v>3181</v>
      </c>
      <c r="B933">
        <v>2000</v>
      </c>
      <c r="D933" s="59" t="s">
        <v>3162</v>
      </c>
      <c r="F933" s="39">
        <v>101310214</v>
      </c>
      <c r="H933" s="60">
        <v>45000</v>
      </c>
      <c r="I933" t="s">
        <v>3182</v>
      </c>
      <c r="J933">
        <v>10</v>
      </c>
      <c r="K933" s="50" t="s">
        <v>50</v>
      </c>
      <c r="L933" t="s">
        <v>4724</v>
      </c>
      <c r="M933" t="s">
        <v>4725</v>
      </c>
      <c r="N933" s="39" t="s">
        <v>276</v>
      </c>
      <c r="O933" t="str">
        <f>+VLOOKUP(F933,'BD LP'!B:C,2,0)</f>
        <v>101310214-C10</v>
      </c>
      <c r="Q933" t="str">
        <f>+VLOOKUP(F933,'BD LP'!B:K,10,0)</f>
        <v>UN</v>
      </c>
      <c r="R933" t="b">
        <f t="shared" si="30"/>
        <v>1</v>
      </c>
      <c r="S933">
        <f>+VLOOKUP(F933,'[1]BD MES'!$D$2:$K$1048576,8,0)</f>
        <v>10</v>
      </c>
      <c r="T933" t="b">
        <f t="shared" si="29"/>
        <v>1</v>
      </c>
      <c r="V933" t="str">
        <f>+VLOOKUP(F933,MaestraLP3[[#All],[CÓDIGO]:[UMV]],8,0)</f>
        <v>CACAO DULCE EDRA 1 Kg</v>
      </c>
    </row>
    <row r="934" spans="1:22" x14ac:dyDescent="0.35">
      <c r="A934" t="s">
        <v>3181</v>
      </c>
      <c r="B934">
        <v>2000</v>
      </c>
      <c r="D934" s="59" t="s">
        <v>3162</v>
      </c>
      <c r="F934" s="39">
        <v>104511970</v>
      </c>
      <c r="H934" s="60">
        <v>36500</v>
      </c>
      <c r="I934" t="s">
        <v>3182</v>
      </c>
      <c r="J934">
        <v>20</v>
      </c>
      <c r="K934" s="50" t="s">
        <v>50</v>
      </c>
      <c r="L934" t="s">
        <v>4724</v>
      </c>
      <c r="M934" t="s">
        <v>4725</v>
      </c>
      <c r="N934" s="39" t="s">
        <v>276</v>
      </c>
      <c r="O934" t="str">
        <f>+VLOOKUP(F934,'BD LP'!B:C,2,0)</f>
        <v>104511970-C20</v>
      </c>
      <c r="Q934" t="str">
        <f>+VLOOKUP(F934,'BD LP'!B:K,10,0)</f>
        <v>UN</v>
      </c>
      <c r="R934" t="b">
        <f t="shared" si="30"/>
        <v>1</v>
      </c>
      <c r="S934">
        <f>+VLOOKUP(F934,'[1]BD MES'!$D$2:$K$1048576,8,0)</f>
        <v>20</v>
      </c>
      <c r="T934" t="b">
        <f t="shared" si="29"/>
        <v>1</v>
      </c>
      <c r="V934" t="str">
        <f>+VLOOKUP(F934,MaestraLP3[[#All],[CÓDIGO]:[UMV]],8,0)</f>
        <v>CHANCACA IANSA 450 g</v>
      </c>
    </row>
    <row r="935" spans="1:22" x14ac:dyDescent="0.35">
      <c r="A935" t="s">
        <v>3181</v>
      </c>
      <c r="B935">
        <v>2000</v>
      </c>
      <c r="D935" s="59" t="s">
        <v>3162</v>
      </c>
      <c r="F935" s="39">
        <v>150000760</v>
      </c>
      <c r="H935" s="60">
        <v>30700</v>
      </c>
      <c r="I935" t="s">
        <v>3182</v>
      </c>
      <c r="J935">
        <v>10</v>
      </c>
      <c r="K935" s="50" t="s">
        <v>50</v>
      </c>
      <c r="L935" t="s">
        <v>4724</v>
      </c>
      <c r="M935" t="s">
        <v>4725</v>
      </c>
      <c r="N935" s="39" t="s">
        <v>276</v>
      </c>
      <c r="O935" t="str">
        <f>+VLOOKUP(F935,'BD LP'!B:C,2,0)</f>
        <v>150000760-C10</v>
      </c>
      <c r="Q935" t="str">
        <f>+VLOOKUP(F935,'BD LP'!B:K,10,0)</f>
        <v>UN</v>
      </c>
      <c r="R935" t="b">
        <f t="shared" si="30"/>
        <v>1</v>
      </c>
      <c r="S935">
        <f>+VLOOKUP(F935,'[1]BD MES'!$D$2:$K$1048576,8,0)</f>
        <v>10</v>
      </c>
      <c r="T935" t="b">
        <f t="shared" si="29"/>
        <v>1</v>
      </c>
      <c r="V935" t="str">
        <f>+VLOOKUP(F935,MaestraLP3[[#All],[CÓDIGO]:[UMV]],8,0)</f>
        <v>CHUÑO 1 kg</v>
      </c>
    </row>
    <row r="936" spans="1:22" x14ac:dyDescent="0.35">
      <c r="A936" t="s">
        <v>3181</v>
      </c>
      <c r="B936">
        <v>2000</v>
      </c>
      <c r="D936" s="59" t="s">
        <v>3162</v>
      </c>
      <c r="F936" s="39">
        <v>104539270</v>
      </c>
      <c r="H936" s="60">
        <v>33600</v>
      </c>
      <c r="I936" t="s">
        <v>3182</v>
      </c>
      <c r="J936">
        <v>24</v>
      </c>
      <c r="K936" s="50" t="s">
        <v>50</v>
      </c>
      <c r="L936" t="s">
        <v>4724</v>
      </c>
      <c r="M936" t="s">
        <v>4725</v>
      </c>
      <c r="N936" s="39" t="s">
        <v>276</v>
      </c>
      <c r="O936" t="str">
        <f>+VLOOKUP(F936,'BD LP'!B:C,2,0)</f>
        <v>104539270-C24</v>
      </c>
      <c r="Q936" t="str">
        <f>+VLOOKUP(F936,'BD LP'!B:K,10,0)</f>
        <v>UN</v>
      </c>
      <c r="R936" t="b">
        <f t="shared" si="30"/>
        <v>1</v>
      </c>
      <c r="S936">
        <f>+VLOOKUP(F936,'[1]BD MES'!$D$2:$K$1048576,8,0)</f>
        <v>24</v>
      </c>
      <c r="T936" t="b">
        <f t="shared" si="29"/>
        <v>1</v>
      </c>
      <c r="V936" t="str">
        <f>+VLOOKUP(F936,MaestraLP3[[#All],[CÓDIGO]:[UMV]],8,0)</f>
        <v>CREMA DE COCO COOK THAI 400 ml</v>
      </c>
    </row>
    <row r="937" spans="1:22" x14ac:dyDescent="0.35">
      <c r="A937" t="s">
        <v>3181</v>
      </c>
      <c r="B937">
        <v>2000</v>
      </c>
      <c r="D937" s="59" t="s">
        <v>3162</v>
      </c>
      <c r="F937" s="39">
        <v>150000990</v>
      </c>
      <c r="H937" s="60">
        <v>9300</v>
      </c>
      <c r="I937" t="s">
        <v>3182</v>
      </c>
      <c r="J937">
        <v>6</v>
      </c>
      <c r="K937" s="50" t="s">
        <v>50</v>
      </c>
      <c r="L937" t="s">
        <v>4724</v>
      </c>
      <c r="M937" t="s">
        <v>4725</v>
      </c>
      <c r="N937" s="39" t="s">
        <v>276</v>
      </c>
      <c r="O937" t="str">
        <f>+VLOOKUP(F937,'BD LP'!B:C,2,0)</f>
        <v>150000990-C06</v>
      </c>
      <c r="Q937" t="str">
        <f>+VLOOKUP(F937,'BD LP'!B:K,10,0)</f>
        <v>UN</v>
      </c>
      <c r="R937" t="b">
        <f t="shared" si="30"/>
        <v>1</v>
      </c>
      <c r="S937">
        <f>+VLOOKUP(F937,'[1]BD MES'!$D$2:$K$1048576,8,0)</f>
        <v>6</v>
      </c>
      <c r="T937" t="b">
        <f t="shared" si="29"/>
        <v>1</v>
      </c>
      <c r="V937" t="str">
        <f>+VLOOKUP(F937,MaestraLP3[[#All],[CÓDIGO]:[UMV]],8,0)</f>
        <v>ESENCIA DE VAINILLA LA PRIMERA 1 l</v>
      </c>
    </row>
    <row r="938" spans="1:22" x14ac:dyDescent="0.35">
      <c r="A938" t="s">
        <v>3181</v>
      </c>
      <c r="B938">
        <v>2000</v>
      </c>
      <c r="D938" s="59" t="s">
        <v>3162</v>
      </c>
      <c r="F938" s="39">
        <v>104547390</v>
      </c>
      <c r="H938" s="60">
        <v>82500</v>
      </c>
      <c r="I938" t="s">
        <v>3182</v>
      </c>
      <c r="J938">
        <v>1</v>
      </c>
      <c r="K938" s="50" t="s">
        <v>50</v>
      </c>
      <c r="L938" t="s">
        <v>4724</v>
      </c>
      <c r="M938" t="s">
        <v>4725</v>
      </c>
      <c r="N938" s="39" t="s">
        <v>276</v>
      </c>
      <c r="O938" t="str">
        <f>+VLOOKUP(F938,'BD LP'!B:C,2,0)</f>
        <v>104547390-UN</v>
      </c>
      <c r="Q938" t="str">
        <f>+VLOOKUP(F938,'BD LP'!B:K,10,0)</f>
        <v>UN</v>
      </c>
      <c r="R938" t="b">
        <f t="shared" si="30"/>
        <v>1</v>
      </c>
      <c r="S938">
        <f>+VLOOKUP(F938,'[1]BD MES'!$D$2:$K$1048576,8,0)</f>
        <v>1</v>
      </c>
      <c r="T938" t="b">
        <f t="shared" si="29"/>
        <v>1</v>
      </c>
      <c r="V938" t="str">
        <f>+VLOOKUP(F938,MaestraLP3[[#All],[CÓDIGO]:[UMV]],8,0)</f>
        <v>Glaseado Bolleria Multiproposito 15 Kg</v>
      </c>
    </row>
    <row r="939" spans="1:22" x14ac:dyDescent="0.35">
      <c r="A939" t="s">
        <v>3181</v>
      </c>
      <c r="B939">
        <v>2000</v>
      </c>
      <c r="D939" s="59" t="s">
        <v>3162</v>
      </c>
      <c r="F939" s="39">
        <v>104534800</v>
      </c>
      <c r="H939" s="60">
        <v>69600</v>
      </c>
      <c r="I939" t="s">
        <v>3182</v>
      </c>
      <c r="J939">
        <v>48</v>
      </c>
      <c r="K939" s="50" t="s">
        <v>50</v>
      </c>
      <c r="L939" t="s">
        <v>4724</v>
      </c>
      <c r="M939" t="s">
        <v>4725</v>
      </c>
      <c r="N939" s="39" t="s">
        <v>276</v>
      </c>
      <c r="O939" t="str">
        <f>+VLOOKUP(F939,'BD LP'!B:C,2,0)</f>
        <v>104534800-C48</v>
      </c>
      <c r="Q939" t="str">
        <f>+VLOOKUP(F939,'BD LP'!B:K,10,0)</f>
        <v>UN</v>
      </c>
      <c r="R939" t="b">
        <f t="shared" si="30"/>
        <v>1</v>
      </c>
      <c r="S939">
        <f>+VLOOKUP(F939,'[1]BD MES'!$D$2:$K$1048576,8,0)</f>
        <v>48</v>
      </c>
      <c r="T939" t="b">
        <f t="shared" si="29"/>
        <v>1</v>
      </c>
      <c r="V939" t="str">
        <f>+VLOOKUP(F939,MaestraLP3[[#All],[CÓDIGO]:[UMV]],8,0)</f>
        <v>LECHE CONDENSADA LECHE SUR 397 g</v>
      </c>
    </row>
    <row r="940" spans="1:22" x14ac:dyDescent="0.35">
      <c r="A940" t="s">
        <v>3181</v>
      </c>
      <c r="B940">
        <v>2000</v>
      </c>
      <c r="D940" s="59" t="s">
        <v>3162</v>
      </c>
      <c r="F940" s="39">
        <v>104547190</v>
      </c>
      <c r="H940" s="60">
        <v>50000</v>
      </c>
      <c r="I940" t="s">
        <v>3182</v>
      </c>
      <c r="J940">
        <v>20</v>
      </c>
      <c r="K940" s="50" t="s">
        <v>50</v>
      </c>
      <c r="L940" t="s">
        <v>4724</v>
      </c>
      <c r="M940" t="s">
        <v>4725</v>
      </c>
      <c r="N940" s="39" t="s">
        <v>276</v>
      </c>
      <c r="O940" t="str">
        <f>+VLOOKUP(F940,'BD LP'!B:C,2,0)</f>
        <v>104547190-C20</v>
      </c>
      <c r="Q940" t="str">
        <f>+VLOOKUP(F940,'BD LP'!B:K,10,0)</f>
        <v>UN</v>
      </c>
      <c r="R940" t="b">
        <f t="shared" si="30"/>
        <v>1</v>
      </c>
      <c r="S940">
        <f>+VLOOKUP(F940,'[1]BD MES'!$D$2:$K$1048576,8,0)</f>
        <v>20</v>
      </c>
      <c r="T940" t="b">
        <f t="shared" si="29"/>
        <v>1</v>
      </c>
      <c r="V940" t="str">
        <f>+VLOOKUP(F940,MaestraLP3[[#All],[CÓDIGO]:[UMV]],8,0)</f>
        <v>LEVADURA INSTANT GLORIPAN 500 G</v>
      </c>
    </row>
    <row r="941" spans="1:22" x14ac:dyDescent="0.35">
      <c r="A941" t="s">
        <v>3181</v>
      </c>
      <c r="B941">
        <v>2000</v>
      </c>
      <c r="D941" s="59" t="s">
        <v>3162</v>
      </c>
      <c r="F941" s="39">
        <v>104546990</v>
      </c>
      <c r="H941" s="60">
        <v>103200</v>
      </c>
      <c r="I941" t="s">
        <v>3182</v>
      </c>
      <c r="J941">
        <v>80</v>
      </c>
      <c r="K941" s="50" t="s">
        <v>50</v>
      </c>
      <c r="L941" t="s">
        <v>4724</v>
      </c>
      <c r="M941" t="s">
        <v>4725</v>
      </c>
      <c r="N941" s="39" t="s">
        <v>276</v>
      </c>
      <c r="O941" t="str">
        <f>+VLOOKUP(F941,'BD LP'!B:C,2,0)</f>
        <v>104546990-C80</v>
      </c>
      <c r="Q941" t="str">
        <f>+VLOOKUP(F941,'BD LP'!B:K,10,0)</f>
        <v>UN</v>
      </c>
      <c r="R941" t="b">
        <f t="shared" si="30"/>
        <v>1</v>
      </c>
      <c r="S941">
        <f>+VLOOKUP(F941,'[1]BD MES'!$D$2:$K$1048576,8,0)</f>
        <v>80</v>
      </c>
      <c r="T941" t="b">
        <f t="shared" si="29"/>
        <v>1</v>
      </c>
      <c r="V941" t="str">
        <f>+VLOOKUP(F941,MaestraLP3[[#All],[CÓDIGO]:[UMV]],8,0)</f>
        <v>LEVADURA SECA DOYPACK 125 G</v>
      </c>
    </row>
    <row r="942" spans="1:22" x14ac:dyDescent="0.35">
      <c r="A942" t="s">
        <v>3181</v>
      </c>
      <c r="B942">
        <v>2000</v>
      </c>
      <c r="D942" s="59" t="s">
        <v>3162</v>
      </c>
      <c r="F942" s="39">
        <v>104547010</v>
      </c>
      <c r="H942" s="60">
        <v>98000</v>
      </c>
      <c r="I942" t="s">
        <v>3182</v>
      </c>
      <c r="J942">
        <v>40</v>
      </c>
      <c r="K942" s="50" t="s">
        <v>50</v>
      </c>
      <c r="L942" t="s">
        <v>4724</v>
      </c>
      <c r="M942" t="s">
        <v>4725</v>
      </c>
      <c r="N942" s="39" t="s">
        <v>276</v>
      </c>
      <c r="O942" t="str">
        <f>+VLOOKUP(F942,'BD LP'!B:C,2,0)</f>
        <v>104547010-C40</v>
      </c>
      <c r="Q942" t="str">
        <f>+VLOOKUP(F942,'BD LP'!B:K,10,0)</f>
        <v>UN</v>
      </c>
      <c r="R942" t="b">
        <f t="shared" si="30"/>
        <v>1</v>
      </c>
      <c r="S942">
        <f>+VLOOKUP(F942,'[1]BD MES'!$D$2:$K$1048576,8,0)</f>
        <v>40</v>
      </c>
      <c r="T942" t="b">
        <f t="shared" si="29"/>
        <v>1</v>
      </c>
      <c r="V942" t="str">
        <f>+VLOOKUP(F942,MaestraLP3[[#All],[CÓDIGO]:[UMV]],8,0)</f>
        <v>LEVADURA SECA DOYPACK 250 G</v>
      </c>
    </row>
    <row r="943" spans="1:22" x14ac:dyDescent="0.35">
      <c r="A943" t="s">
        <v>3181</v>
      </c>
      <c r="B943">
        <v>2000</v>
      </c>
      <c r="D943" s="59" t="s">
        <v>3162</v>
      </c>
      <c r="F943" s="39">
        <v>104547000</v>
      </c>
      <c r="H943" s="60">
        <v>47000</v>
      </c>
      <c r="I943" t="s">
        <v>3182</v>
      </c>
      <c r="J943">
        <v>20</v>
      </c>
      <c r="K943" s="50" t="s">
        <v>50</v>
      </c>
      <c r="L943" t="s">
        <v>4724</v>
      </c>
      <c r="M943" t="s">
        <v>4725</v>
      </c>
      <c r="N943" s="39" t="s">
        <v>276</v>
      </c>
      <c r="O943" t="str">
        <f>+VLOOKUP(F943,'BD LP'!B:C,2,0)</f>
        <v>104547000-C20</v>
      </c>
      <c r="Q943" t="str">
        <f>+VLOOKUP(F943,'BD LP'!B:K,10,0)</f>
        <v>UN</v>
      </c>
      <c r="R943" t="b">
        <f t="shared" si="30"/>
        <v>1</v>
      </c>
      <c r="S943">
        <f>+VLOOKUP(F943,'[1]BD MES'!$D$2:$K$1048576,8,0)</f>
        <v>20</v>
      </c>
      <c r="T943" t="b">
        <f t="shared" si="29"/>
        <v>1</v>
      </c>
      <c r="V943" t="str">
        <f>+VLOOKUP(F943,MaestraLP3[[#All],[CÓDIGO]:[UMV]],8,0)</f>
        <v>POLVO DE HORNEAR 500 G</v>
      </c>
    </row>
    <row r="944" spans="1:22" x14ac:dyDescent="0.35">
      <c r="A944" t="s">
        <v>3181</v>
      </c>
      <c r="B944">
        <v>2000</v>
      </c>
      <c r="D944" s="59" t="s">
        <v>3162</v>
      </c>
      <c r="F944" s="39">
        <v>104513640</v>
      </c>
      <c r="H944" s="60">
        <v>71500</v>
      </c>
      <c r="I944" t="s">
        <v>3182</v>
      </c>
      <c r="J944">
        <v>10</v>
      </c>
      <c r="K944" s="50" t="s">
        <v>50</v>
      </c>
      <c r="L944" t="s">
        <v>4724</v>
      </c>
      <c r="M944" t="s">
        <v>4725</v>
      </c>
      <c r="N944" s="39" t="s">
        <v>276</v>
      </c>
      <c r="O944" t="str">
        <f>+VLOOKUP(F944,'BD LP'!B:C,2,0)</f>
        <v>104513640-C10</v>
      </c>
      <c r="Q944" t="str">
        <f>+VLOOKUP(F944,'BD LP'!B:K,10,0)</f>
        <v>UN</v>
      </c>
      <c r="R944" t="b">
        <f t="shared" si="30"/>
        <v>1</v>
      </c>
      <c r="S944">
        <f>+VLOOKUP(F944,'[1]BD MES'!$D$2:$K$1048576,8,0)</f>
        <v>10</v>
      </c>
      <c r="T944" t="b">
        <f t="shared" si="29"/>
        <v>1</v>
      </c>
      <c r="V944" t="str">
        <f>+VLOOKUP(F944,MaestraLP3[[#All],[CÓDIGO]:[UMV]],8,0)</f>
        <v>COBERTURA CHOCOLATE BLANCO CAROZZI 1 kg</v>
      </c>
    </row>
    <row r="945" spans="1:22" x14ac:dyDescent="0.35">
      <c r="A945" t="s">
        <v>3181</v>
      </c>
      <c r="B945">
        <v>2000</v>
      </c>
      <c r="D945" s="59" t="s">
        <v>3162</v>
      </c>
      <c r="F945" s="39">
        <v>104512560</v>
      </c>
      <c r="H945" s="60">
        <v>31300</v>
      </c>
      <c r="I945" t="s">
        <v>3182</v>
      </c>
      <c r="J945">
        <v>1</v>
      </c>
      <c r="K945" s="50" t="s">
        <v>50</v>
      </c>
      <c r="L945" t="s">
        <v>4724</v>
      </c>
      <c r="M945" t="s">
        <v>4725</v>
      </c>
      <c r="N945" s="39" t="s">
        <v>276</v>
      </c>
      <c r="O945" t="str">
        <f>+VLOOKUP(F945,'BD LP'!B:C,2,0)</f>
        <v>104512560-UN</v>
      </c>
      <c r="Q945" t="str">
        <f>+VLOOKUP(F945,'BD LP'!B:K,10,0)</f>
        <v>UN</v>
      </c>
      <c r="R945" t="b">
        <f t="shared" si="30"/>
        <v>1</v>
      </c>
      <c r="S945">
        <f>+VLOOKUP(F945,'[1]BD MES'!$D$2:$K$1048576,8,0)</f>
        <v>1</v>
      </c>
      <c r="T945" t="b">
        <f t="shared" si="29"/>
        <v>1</v>
      </c>
      <c r="V945" t="str">
        <f>+VLOOKUP(F945,MaestraLP3[[#All],[CÓDIGO]:[UMV]],8,0)</f>
        <v>COBERTURA HELADO CHOCOLATE CAROZZI 4 kg</v>
      </c>
    </row>
    <row r="946" spans="1:22" x14ac:dyDescent="0.35">
      <c r="A946" t="s">
        <v>3181</v>
      </c>
      <c r="B946">
        <v>2000</v>
      </c>
      <c r="D946" s="59" t="s">
        <v>3162</v>
      </c>
      <c r="F946" s="39">
        <v>104512360</v>
      </c>
      <c r="H946" s="60">
        <v>71500</v>
      </c>
      <c r="I946" t="s">
        <v>3182</v>
      </c>
      <c r="J946">
        <v>10</v>
      </c>
      <c r="K946" s="50" t="s">
        <v>50</v>
      </c>
      <c r="L946" t="s">
        <v>4724</v>
      </c>
      <c r="M946" t="s">
        <v>4725</v>
      </c>
      <c r="N946" s="39" t="s">
        <v>276</v>
      </c>
      <c r="O946" t="str">
        <f>+VLOOKUP(F946,'BD LP'!B:C,2,0)</f>
        <v>104512360-C10</v>
      </c>
      <c r="Q946" t="str">
        <f>+VLOOKUP(F946,'BD LP'!B:K,10,0)</f>
        <v>UN</v>
      </c>
      <c r="R946" t="b">
        <f t="shared" si="30"/>
        <v>1</v>
      </c>
      <c r="S946">
        <f>+VLOOKUP(F946,'[1]BD MES'!$D$2:$K$1048576,8,0)</f>
        <v>10</v>
      </c>
      <c r="T946" t="b">
        <f t="shared" si="29"/>
        <v>1</v>
      </c>
      <c r="V946" t="str">
        <f>+VLOOKUP(F946,MaestraLP3[[#All],[CÓDIGO]:[UMV]],8,0)</f>
        <v>COBERTURA MOLDER CHOCOLATE CAROZZI 1 kg</v>
      </c>
    </row>
    <row r="947" spans="1:22" x14ac:dyDescent="0.35">
      <c r="A947" t="s">
        <v>3181</v>
      </c>
      <c r="B947">
        <v>2000</v>
      </c>
      <c r="D947" s="59" t="s">
        <v>3162</v>
      </c>
      <c r="F947" s="39">
        <v>104540500</v>
      </c>
      <c r="H947" s="60">
        <v>43200</v>
      </c>
      <c r="I947" t="s">
        <v>3182</v>
      </c>
      <c r="J947">
        <v>12</v>
      </c>
      <c r="K947" s="50" t="s">
        <v>50</v>
      </c>
      <c r="L947" t="s">
        <v>4724</v>
      </c>
      <c r="M947" t="s">
        <v>4725</v>
      </c>
      <c r="N947" s="39" t="s">
        <v>276</v>
      </c>
      <c r="O947" t="str">
        <f>+VLOOKUP(F947,'BD LP'!B:C,2,0)</f>
        <v>104540500-C12</v>
      </c>
      <c r="Q947" t="str">
        <f>+VLOOKUP(F947,'BD LP'!B:K,10,0)</f>
        <v>UN</v>
      </c>
      <c r="R947" t="b">
        <f t="shared" si="30"/>
        <v>1</v>
      </c>
      <c r="S947">
        <f>+VLOOKUP(F947,'[1]BD MES'!$D$2:$K$1048576,8,0)</f>
        <v>12</v>
      </c>
      <c r="T947" t="b">
        <f t="shared" si="29"/>
        <v>1</v>
      </c>
      <c r="V947" t="str">
        <f>+VLOOKUP(F947,MaestraLP3[[#All],[CÓDIGO]:[UMV]],8,0)</f>
        <v>MAGIC GLAZE CSM 1L</v>
      </c>
    </row>
    <row r="948" spans="1:22" x14ac:dyDescent="0.35">
      <c r="A948" t="s">
        <v>3181</v>
      </c>
      <c r="B948">
        <v>2000</v>
      </c>
      <c r="D948" s="59" t="s">
        <v>3162</v>
      </c>
      <c r="F948" s="39">
        <v>104521590</v>
      </c>
      <c r="H948" s="60">
        <v>34400</v>
      </c>
      <c r="I948" t="s">
        <v>3182</v>
      </c>
      <c r="J948">
        <v>10</v>
      </c>
      <c r="K948" s="50" t="s">
        <v>50</v>
      </c>
      <c r="L948" t="s">
        <v>4724</v>
      </c>
      <c r="M948" t="s">
        <v>4725</v>
      </c>
      <c r="N948" s="39" t="s">
        <v>276</v>
      </c>
      <c r="O948" t="str">
        <f>+VLOOKUP(F948,'BD LP'!B:C,2,0)</f>
        <v>104521590-C10</v>
      </c>
      <c r="Q948" t="str">
        <f>+VLOOKUP(F948,'BD LP'!B:K,10,0)</f>
        <v>UN</v>
      </c>
      <c r="R948" t="b">
        <f t="shared" si="30"/>
        <v>1</v>
      </c>
      <c r="S948">
        <f>+VLOOKUP(F948,'[1]BD MES'!$D$2:$K$1048576,8,0)</f>
        <v>10</v>
      </c>
      <c r="T948" t="b">
        <f t="shared" si="29"/>
        <v>1</v>
      </c>
      <c r="V948" t="str">
        <f>+VLOOKUP(F948,MaestraLP3[[#All],[CÓDIGO]:[UMV]],8,0)</f>
        <v>SALSA CARAMELO 1 l</v>
      </c>
    </row>
    <row r="949" spans="1:22" x14ac:dyDescent="0.35">
      <c r="A949" t="s">
        <v>3181</v>
      </c>
      <c r="B949">
        <v>2000</v>
      </c>
      <c r="D949" s="59" t="s">
        <v>3162</v>
      </c>
      <c r="F949" s="39">
        <v>104521580</v>
      </c>
      <c r="H949" s="60">
        <v>35000</v>
      </c>
      <c r="I949" t="s">
        <v>3182</v>
      </c>
      <c r="J949">
        <v>10</v>
      </c>
      <c r="K949" s="50" t="s">
        <v>50</v>
      </c>
      <c r="L949" t="s">
        <v>4724</v>
      </c>
      <c r="M949" t="s">
        <v>4725</v>
      </c>
      <c r="N949" s="39" t="s">
        <v>276</v>
      </c>
      <c r="O949" t="str">
        <f>+VLOOKUP(F949,'BD LP'!B:C,2,0)</f>
        <v>104521580-C10</v>
      </c>
      <c r="Q949" t="str">
        <f>+VLOOKUP(F949,'BD LP'!B:K,10,0)</f>
        <v>UN</v>
      </c>
      <c r="R949" t="b">
        <f t="shared" si="30"/>
        <v>1</v>
      </c>
      <c r="S949">
        <f>+VLOOKUP(F949,'[1]BD MES'!$D$2:$K$1048576,8,0)</f>
        <v>10</v>
      </c>
      <c r="T949" t="b">
        <f t="shared" si="29"/>
        <v>1</v>
      </c>
      <c r="V949" t="str">
        <f>+VLOOKUP(F949,MaestraLP3[[#All],[CÓDIGO]:[UMV]],8,0)</f>
        <v>SALSA CHOCOLATE 1 l</v>
      </c>
    </row>
    <row r="950" spans="1:22" x14ac:dyDescent="0.35">
      <c r="A950" t="s">
        <v>3181</v>
      </c>
      <c r="B950">
        <v>2000</v>
      </c>
      <c r="D950" s="59" t="s">
        <v>3162</v>
      </c>
      <c r="F950" s="39">
        <v>104521600</v>
      </c>
      <c r="H950" s="60">
        <v>28500</v>
      </c>
      <c r="I950" t="s">
        <v>3182</v>
      </c>
      <c r="J950">
        <v>10</v>
      </c>
      <c r="K950" s="50" t="s">
        <v>50</v>
      </c>
      <c r="L950" t="s">
        <v>4724</v>
      </c>
      <c r="M950" t="s">
        <v>4725</v>
      </c>
      <c r="N950" s="39" t="s">
        <v>276</v>
      </c>
      <c r="O950" t="str">
        <f>+VLOOKUP(F950,'BD LP'!B:C,2,0)</f>
        <v>104521600-C10</v>
      </c>
      <c r="Q950" t="str">
        <f>+VLOOKUP(F950,'BD LP'!B:K,10,0)</f>
        <v>UN</v>
      </c>
      <c r="R950" t="b">
        <f t="shared" si="30"/>
        <v>1</v>
      </c>
      <c r="S950">
        <f>+VLOOKUP(F950,'[1]BD MES'!$D$2:$K$1048576,8,0)</f>
        <v>10</v>
      </c>
      <c r="T950" t="b">
        <f t="shared" si="29"/>
        <v>1</v>
      </c>
      <c r="V950" t="str">
        <f>+VLOOKUP(F950,MaestraLP3[[#All],[CÓDIGO]:[UMV]],8,0)</f>
        <v>SALSA FRAMBUESA 1 l</v>
      </c>
    </row>
    <row r="951" spans="1:22" x14ac:dyDescent="0.35">
      <c r="A951" t="s">
        <v>3181</v>
      </c>
      <c r="B951">
        <v>2000</v>
      </c>
      <c r="D951" s="59" t="s">
        <v>3162</v>
      </c>
      <c r="F951" s="39">
        <v>104534900</v>
      </c>
      <c r="H951" s="60">
        <v>28500</v>
      </c>
      <c r="I951" t="s">
        <v>3182</v>
      </c>
      <c r="J951">
        <v>10</v>
      </c>
      <c r="K951" s="50" t="s">
        <v>50</v>
      </c>
      <c r="L951" t="s">
        <v>4724</v>
      </c>
      <c r="M951" t="s">
        <v>4725</v>
      </c>
      <c r="N951" s="39" t="s">
        <v>276</v>
      </c>
      <c r="O951" t="str">
        <f>+VLOOKUP(F951,'BD LP'!B:C,2,0)</f>
        <v>104534900-C10</v>
      </c>
      <c r="Q951" t="str">
        <f>+VLOOKUP(F951,'BD LP'!B:K,10,0)</f>
        <v>UN</v>
      </c>
      <c r="R951" t="b">
        <f t="shared" si="30"/>
        <v>1</v>
      </c>
      <c r="S951">
        <f>+VLOOKUP(F951,'[1]BD MES'!$D$2:$K$1048576,8,0)</f>
        <v>10</v>
      </c>
      <c r="T951" t="b">
        <f t="shared" si="29"/>
        <v>1</v>
      </c>
      <c r="V951" t="str">
        <f>+VLOOKUP(F951,MaestraLP3[[#All],[CÓDIGO]:[UMV]],8,0)</f>
        <v>SALSA FRAMBUESA S/SEMILLAS MACROFOOD 1LT</v>
      </c>
    </row>
    <row r="952" spans="1:22" x14ac:dyDescent="0.35">
      <c r="A952" t="s">
        <v>3181</v>
      </c>
      <c r="B952">
        <v>2000</v>
      </c>
      <c r="D952" s="59" t="s">
        <v>3162</v>
      </c>
      <c r="F952" s="39">
        <v>104533730</v>
      </c>
      <c r="H952" s="60">
        <v>61000</v>
      </c>
      <c r="I952" t="s">
        <v>3182</v>
      </c>
      <c r="J952">
        <v>12</v>
      </c>
      <c r="K952" s="50" t="s">
        <v>50</v>
      </c>
      <c r="L952" t="s">
        <v>4724</v>
      </c>
      <c r="M952" t="s">
        <v>4725</v>
      </c>
      <c r="N952" s="39" t="s">
        <v>276</v>
      </c>
      <c r="O952" t="str">
        <f>+VLOOKUP(F952,'BD LP'!B:C,2,0)</f>
        <v>104533730-C12</v>
      </c>
      <c r="Q952" t="str">
        <f>+VLOOKUP(F952,'BD LP'!B:K,10,0)</f>
        <v>UN</v>
      </c>
      <c r="R952" t="b">
        <f t="shared" si="30"/>
        <v>1</v>
      </c>
      <c r="S952">
        <f>+VLOOKUP(F952,'[1]BD MES'!$D$2:$K$1048576,8,0)</f>
        <v>12</v>
      </c>
      <c r="T952" t="b">
        <f t="shared" si="29"/>
        <v>1</v>
      </c>
      <c r="V952" t="str">
        <f>+VLOOKUP(F952,MaestraLP3[[#All],[CÓDIGO]:[UMV]],8,0)</f>
        <v>CREMA DE LECHE NESTLE 12X1L</v>
      </c>
    </row>
    <row r="953" spans="1:22" x14ac:dyDescent="0.35">
      <c r="A953" t="s">
        <v>3181</v>
      </c>
      <c r="B953">
        <v>2000</v>
      </c>
      <c r="D953" s="59" t="s">
        <v>3162</v>
      </c>
      <c r="F953" s="39">
        <v>104533180</v>
      </c>
      <c r="H953" s="60">
        <v>50400</v>
      </c>
      <c r="I953" t="s">
        <v>3182</v>
      </c>
      <c r="J953">
        <v>12</v>
      </c>
      <c r="K953" s="50" t="s">
        <v>50</v>
      </c>
      <c r="L953" t="s">
        <v>4724</v>
      </c>
      <c r="M953" t="s">
        <v>4725</v>
      </c>
      <c r="N953" s="39" t="s">
        <v>276</v>
      </c>
      <c r="O953" t="str">
        <f>+VLOOKUP(F953,'BD LP'!B:C,2,0)</f>
        <v>104533180-C12</v>
      </c>
      <c r="Q953" t="str">
        <f>+VLOOKUP(F953,'BD LP'!B:K,10,0)</f>
        <v>UN</v>
      </c>
      <c r="R953" t="b">
        <f t="shared" si="30"/>
        <v>1</v>
      </c>
      <c r="S953">
        <f>+VLOOKUP(F953,'[1]BD MES'!$D$2:$K$1048576,8,0)</f>
        <v>12</v>
      </c>
      <c r="T953" t="b">
        <f t="shared" si="29"/>
        <v>1</v>
      </c>
      <c r="V953" t="str">
        <f>+VLOOKUP(F953,MaestraLP3[[#All],[CÓDIGO]:[UMV]],8,0)</f>
        <v>CREMA LACTOFIL MULTIPROPOSITO 35% CSM 1l</v>
      </c>
    </row>
    <row r="954" spans="1:22" x14ac:dyDescent="0.35">
      <c r="A954" t="s">
        <v>3181</v>
      </c>
      <c r="B954">
        <v>2000</v>
      </c>
      <c r="D954" s="59" t="s">
        <v>3162</v>
      </c>
      <c r="F954" s="39">
        <v>104544740</v>
      </c>
      <c r="H954" s="60">
        <v>24000</v>
      </c>
      <c r="I954" t="s">
        <v>3182</v>
      </c>
      <c r="J954">
        <v>12</v>
      </c>
      <c r="K954" s="50" t="s">
        <v>50</v>
      </c>
      <c r="L954" t="s">
        <v>4724</v>
      </c>
      <c r="M954" t="s">
        <v>4725</v>
      </c>
      <c r="N954" s="39" t="s">
        <v>276</v>
      </c>
      <c r="O954" t="str">
        <f>+VLOOKUP(F954,'BD LP'!B:C,2,0)</f>
        <v>104544740-C12</v>
      </c>
      <c r="Q954" t="str">
        <f>+VLOOKUP(F954,'BD LP'!B:K,10,0)</f>
        <v>UN</v>
      </c>
      <c r="R954" t="b">
        <f t="shared" si="30"/>
        <v>1</v>
      </c>
      <c r="S954">
        <f>+VLOOKUP(F954,'[1]BD MES'!$D$2:$K$1048576,8,0)</f>
        <v>12</v>
      </c>
      <c r="T954" t="b">
        <f t="shared" si="29"/>
        <v>1</v>
      </c>
      <c r="V954" t="str">
        <f>+VLOOKUP(F954,MaestraLP3[[#All],[CÓDIGO]:[UMV]],8,0)</f>
        <v>CREMA SPRAY 50%ANI 50%VEG HOPLA 250 ml</v>
      </c>
    </row>
    <row r="955" spans="1:22" x14ac:dyDescent="0.35">
      <c r="A955" t="s">
        <v>3181</v>
      </c>
      <c r="B955">
        <v>2000</v>
      </c>
      <c r="D955" s="59" t="s">
        <v>3162</v>
      </c>
      <c r="F955" s="39">
        <v>104533320</v>
      </c>
      <c r="H955" s="60">
        <v>57000</v>
      </c>
      <c r="I955" t="s">
        <v>3182</v>
      </c>
      <c r="J955">
        <v>5</v>
      </c>
      <c r="K955" s="50" t="s">
        <v>50</v>
      </c>
      <c r="L955" t="s">
        <v>4724</v>
      </c>
      <c r="M955" t="s">
        <v>4725</v>
      </c>
      <c r="N955" s="39" t="s">
        <v>276</v>
      </c>
      <c r="O955" t="str">
        <f>+VLOOKUP(F955,'BD LP'!B:C,2,0)</f>
        <v>104533320-C05</v>
      </c>
      <c r="Q955" t="str">
        <f>+VLOOKUP(F955,'BD LP'!B:K,10,0)</f>
        <v>UN</v>
      </c>
      <c r="R955" t="b">
        <f t="shared" si="30"/>
        <v>1</v>
      </c>
      <c r="S955">
        <f>+VLOOKUP(F955,'[1]BD MES'!$D$2:$K$1048576,8,0)</f>
        <v>5</v>
      </c>
      <c r="T955" t="b">
        <f t="shared" si="29"/>
        <v>1</v>
      </c>
      <c r="V955" t="str">
        <f>+VLOOKUP(F955,MaestraLP3[[#All],[CÓDIGO]:[UMV]],8,0)</f>
        <v>MARGARINA LAMINACION PLUS CSM 2kg</v>
      </c>
    </row>
    <row r="956" spans="1:22" x14ac:dyDescent="0.35">
      <c r="A956" t="s">
        <v>3181</v>
      </c>
      <c r="B956">
        <v>2000</v>
      </c>
      <c r="D956" s="59" t="s">
        <v>3162</v>
      </c>
      <c r="F956" s="39">
        <v>104512030</v>
      </c>
      <c r="H956" s="60">
        <v>13916</v>
      </c>
      <c r="I956" t="s">
        <v>3182</v>
      </c>
      <c r="J956">
        <v>12</v>
      </c>
      <c r="K956" s="50" t="s">
        <v>50</v>
      </c>
      <c r="L956" t="s">
        <v>4724</v>
      </c>
      <c r="M956" t="s">
        <v>4725</v>
      </c>
      <c r="N956" s="39" t="s">
        <v>276</v>
      </c>
      <c r="O956" t="str">
        <f>+VLOOKUP(F956,'BD LP'!B:C,2,0)</f>
        <v>104512030-D12</v>
      </c>
      <c r="Q956" t="str">
        <f>+VLOOKUP(F956,'BD LP'!B:K,10,0)</f>
        <v>UN</v>
      </c>
      <c r="R956" t="b">
        <f t="shared" si="30"/>
        <v>1</v>
      </c>
      <c r="S956">
        <f>+VLOOKUP(F956,'[1]BD MES'!$D$2:$K$1048576,8,0)</f>
        <v>12</v>
      </c>
      <c r="T956" t="b">
        <f t="shared" si="29"/>
        <v>1</v>
      </c>
      <c r="V956" t="str">
        <f>+VLOOKUP(F956,MaestraLP3[[#All],[CÓDIGO]:[UMV]],8,0)</f>
        <v>HARINA C/POLVO MONT BLANC CAROZZI 1 kg</v>
      </c>
    </row>
    <row r="957" spans="1:22" x14ac:dyDescent="0.35">
      <c r="A957" t="s">
        <v>3181</v>
      </c>
      <c r="B957">
        <v>2000</v>
      </c>
      <c r="D957" s="59" t="s">
        <v>3162</v>
      </c>
      <c r="F957" s="39">
        <v>104517100</v>
      </c>
      <c r="H957" s="60">
        <v>16500</v>
      </c>
      <c r="I957" t="s">
        <v>3182</v>
      </c>
      <c r="J957">
        <v>1</v>
      </c>
      <c r="K957" s="50" t="s">
        <v>50</v>
      </c>
      <c r="L957" t="s">
        <v>4724</v>
      </c>
      <c r="M957" t="s">
        <v>4725</v>
      </c>
      <c r="N957" s="39" t="s">
        <v>276</v>
      </c>
      <c r="O957" t="str">
        <f>+VLOOKUP(F957,'BD LP'!B:C,2,0)</f>
        <v>104517100-UN</v>
      </c>
      <c r="Q957" t="str">
        <f>+VLOOKUP(F957,'BD LP'!B:K,10,0)</f>
        <v>UN</v>
      </c>
      <c r="R957" t="b">
        <f t="shared" si="30"/>
        <v>1</v>
      </c>
      <c r="S957">
        <f>+VLOOKUP(F957,'[1]BD MES'!$D$2:$K$1048576,8,0)</f>
        <v>1</v>
      </c>
      <c r="T957" t="b">
        <f t="shared" si="29"/>
        <v>1</v>
      </c>
      <c r="V957" t="str">
        <f>+VLOOKUP(F957,MaestraLP3[[#All],[CÓDIGO]:[UMV]],8,0)</f>
        <v>HELADO CHOCOLATE COPPELIA 4,5 l</v>
      </c>
    </row>
    <row r="958" spans="1:22" x14ac:dyDescent="0.35">
      <c r="A958" t="s">
        <v>3181</v>
      </c>
      <c r="B958">
        <v>2000</v>
      </c>
      <c r="D958" s="59" t="s">
        <v>3162</v>
      </c>
      <c r="F958" s="39">
        <v>104517950</v>
      </c>
      <c r="H958" s="60">
        <v>16500</v>
      </c>
      <c r="I958" t="s">
        <v>3182</v>
      </c>
      <c r="J958">
        <v>1</v>
      </c>
      <c r="K958" s="50" t="s">
        <v>50</v>
      </c>
      <c r="L958" t="s">
        <v>4724</v>
      </c>
      <c r="M958" t="s">
        <v>4725</v>
      </c>
      <c r="N958" s="39" t="s">
        <v>276</v>
      </c>
      <c r="O958" t="str">
        <f>+VLOOKUP(F958,'BD LP'!B:C,2,0)</f>
        <v>104517950-UN</v>
      </c>
      <c r="Q958" t="str">
        <f>+VLOOKUP(F958,'BD LP'!B:K,10,0)</f>
        <v>UN</v>
      </c>
      <c r="R958" t="b">
        <f t="shared" si="30"/>
        <v>1</v>
      </c>
      <c r="S958">
        <f>+VLOOKUP(F958,'[1]BD MES'!$D$2:$K$1048576,8,0)</f>
        <v>1</v>
      </c>
      <c r="T958" t="b">
        <f t="shared" si="29"/>
        <v>1</v>
      </c>
      <c r="V958" t="str">
        <f>+VLOOKUP(F958,MaestraLP3[[#All],[CÓDIGO]:[UMV]],8,0)</f>
        <v>HELADO CHOCOLATE SUIZO COPPELIA 4,5 l</v>
      </c>
    </row>
    <row r="959" spans="1:22" x14ac:dyDescent="0.35">
      <c r="A959" t="s">
        <v>3181</v>
      </c>
      <c r="B959">
        <v>2000</v>
      </c>
      <c r="D959" s="59" t="s">
        <v>3162</v>
      </c>
      <c r="F959" s="39">
        <v>104517300</v>
      </c>
      <c r="H959" s="60">
        <v>16500</v>
      </c>
      <c r="I959" t="s">
        <v>3182</v>
      </c>
      <c r="J959">
        <v>1</v>
      </c>
      <c r="K959" s="50" t="s">
        <v>50</v>
      </c>
      <c r="L959" t="s">
        <v>4724</v>
      </c>
      <c r="M959" t="s">
        <v>4725</v>
      </c>
      <c r="N959" s="39" t="s">
        <v>276</v>
      </c>
      <c r="O959" t="str">
        <f>+VLOOKUP(F959,'BD LP'!B:C,2,0)</f>
        <v>104517300-UN</v>
      </c>
      <c r="Q959" t="str">
        <f>+VLOOKUP(F959,'BD LP'!B:K,10,0)</f>
        <v>UN</v>
      </c>
      <c r="R959" t="b">
        <f t="shared" si="30"/>
        <v>1</v>
      </c>
      <c r="S959">
        <f>+VLOOKUP(F959,'[1]BD MES'!$D$2:$K$1048576,8,0)</f>
        <v>1</v>
      </c>
      <c r="T959" t="b">
        <f t="shared" si="29"/>
        <v>1</v>
      </c>
      <c r="V959" t="str">
        <f>+VLOOKUP(F959,MaestraLP3[[#All],[CÓDIGO]:[UMV]],8,0)</f>
        <v>HELADO DULCE DE LECHE COPPELIA 4,5 l</v>
      </c>
    </row>
    <row r="960" spans="1:22" x14ac:dyDescent="0.35">
      <c r="A960" t="s">
        <v>3181</v>
      </c>
      <c r="B960">
        <v>2000</v>
      </c>
      <c r="D960" s="59" t="s">
        <v>3162</v>
      </c>
      <c r="F960" s="39">
        <v>104517970</v>
      </c>
      <c r="H960" s="60">
        <v>16500</v>
      </c>
      <c r="I960" t="s">
        <v>3182</v>
      </c>
      <c r="J960">
        <v>1</v>
      </c>
      <c r="K960" s="50" t="s">
        <v>50</v>
      </c>
      <c r="L960" t="s">
        <v>4724</v>
      </c>
      <c r="M960" t="s">
        <v>4725</v>
      </c>
      <c r="N960" s="39" t="s">
        <v>276</v>
      </c>
      <c r="O960" t="str">
        <f>+VLOOKUP(F960,'BD LP'!B:C,2,0)</f>
        <v>104517970-UN</v>
      </c>
      <c r="Q960" t="str">
        <f>+VLOOKUP(F960,'BD LP'!B:K,10,0)</f>
        <v>UN</v>
      </c>
      <c r="R960" t="b">
        <f t="shared" si="30"/>
        <v>1</v>
      </c>
      <c r="S960">
        <f>+VLOOKUP(F960,'[1]BD MES'!$D$2:$K$1048576,8,0)</f>
        <v>1</v>
      </c>
      <c r="T960" t="b">
        <f t="shared" si="29"/>
        <v>1</v>
      </c>
      <c r="V960" t="str">
        <f>+VLOOKUP(F960,MaestraLP3[[#All],[CÓDIGO]:[UMV]],8,0)</f>
        <v>HELADO FRAMBUESA AGUA COPPELIA 4,5 l</v>
      </c>
    </row>
    <row r="961" spans="1:22" x14ac:dyDescent="0.35">
      <c r="A961" t="s">
        <v>3181</v>
      </c>
      <c r="B961">
        <v>2000</v>
      </c>
      <c r="D961" s="59" t="s">
        <v>3162</v>
      </c>
      <c r="F961" s="39">
        <v>104517140</v>
      </c>
      <c r="H961" s="60">
        <v>16500</v>
      </c>
      <c r="I961" t="s">
        <v>3182</v>
      </c>
      <c r="J961">
        <v>1</v>
      </c>
      <c r="K961" s="50" t="s">
        <v>50</v>
      </c>
      <c r="L961" t="s">
        <v>4724</v>
      </c>
      <c r="M961" t="s">
        <v>4725</v>
      </c>
      <c r="N961" s="39" t="s">
        <v>276</v>
      </c>
      <c r="O961" t="str">
        <f>+VLOOKUP(F961,'BD LP'!B:C,2,0)</f>
        <v>104517140-UN</v>
      </c>
      <c r="Q961" t="str">
        <f>+VLOOKUP(F961,'BD LP'!B:K,10,0)</f>
        <v>UN</v>
      </c>
      <c r="R961" t="b">
        <f t="shared" si="30"/>
        <v>1</v>
      </c>
      <c r="S961">
        <f>+VLOOKUP(F961,'[1]BD MES'!$D$2:$K$1048576,8,0)</f>
        <v>1</v>
      </c>
      <c r="T961" t="b">
        <f t="shared" ref="T961:T1024" si="31">+S961=J961</f>
        <v>1</v>
      </c>
      <c r="V961" t="str">
        <f>+VLOOKUP(F961,MaestraLP3[[#All],[CÓDIGO]:[UMV]],8,0)</f>
        <v>HELADO FRUTILLA COPPELIA 4,5 l</v>
      </c>
    </row>
    <row r="962" spans="1:22" x14ac:dyDescent="0.35">
      <c r="A962" t="s">
        <v>3181</v>
      </c>
      <c r="B962">
        <v>2000</v>
      </c>
      <c r="D962" s="59" t="s">
        <v>3162</v>
      </c>
      <c r="F962" s="39">
        <v>104517130</v>
      </c>
      <c r="H962" s="60">
        <v>16500</v>
      </c>
      <c r="I962" t="s">
        <v>3182</v>
      </c>
      <c r="J962">
        <v>1</v>
      </c>
      <c r="K962" s="50" t="s">
        <v>50</v>
      </c>
      <c r="L962" t="s">
        <v>4724</v>
      </c>
      <c r="M962" t="s">
        <v>4725</v>
      </c>
      <c r="N962" s="39" t="s">
        <v>276</v>
      </c>
      <c r="O962" t="str">
        <f>+VLOOKUP(F962,'BD LP'!B:C,2,0)</f>
        <v>104517130-UN</v>
      </c>
      <c r="Q962" t="str">
        <f>+VLOOKUP(F962,'BD LP'!B:K,10,0)</f>
        <v>UN</v>
      </c>
      <c r="R962" t="b">
        <f t="shared" si="30"/>
        <v>1</v>
      </c>
      <c r="S962">
        <f>+VLOOKUP(F962,'[1]BD MES'!$D$2:$K$1048576,8,0)</f>
        <v>1</v>
      </c>
      <c r="T962" t="b">
        <f t="shared" si="31"/>
        <v>1</v>
      </c>
      <c r="V962" t="str">
        <f>+VLOOKUP(F962,MaestraLP3[[#All],[CÓDIGO]:[UMV]],8,0)</f>
        <v>HELADO MARACUYA COPPELIA 4,5 l</v>
      </c>
    </row>
    <row r="963" spans="1:22" x14ac:dyDescent="0.35">
      <c r="A963" t="s">
        <v>3181</v>
      </c>
      <c r="B963">
        <v>2000</v>
      </c>
      <c r="D963" s="59" t="s">
        <v>3162</v>
      </c>
      <c r="F963" s="39">
        <v>104517960</v>
      </c>
      <c r="H963" s="60">
        <v>16500</v>
      </c>
      <c r="I963" t="s">
        <v>3182</v>
      </c>
      <c r="J963">
        <v>1</v>
      </c>
      <c r="K963" s="50" t="s">
        <v>50</v>
      </c>
      <c r="L963" t="s">
        <v>4724</v>
      </c>
      <c r="M963" t="s">
        <v>4725</v>
      </c>
      <c r="N963" s="39" t="s">
        <v>276</v>
      </c>
      <c r="O963" t="str">
        <f>+VLOOKUP(F963,'BD LP'!B:C,2,0)</f>
        <v>104517960-UN</v>
      </c>
      <c r="Q963" t="str">
        <f>+VLOOKUP(F963,'BD LP'!B:K,10,0)</f>
        <v>UN</v>
      </c>
      <c r="R963" t="b">
        <f t="shared" ref="R963:R1026" si="32">+Q963=K963</f>
        <v>1</v>
      </c>
      <c r="S963">
        <f>+VLOOKUP(F963,'[1]BD MES'!$D$2:$K$1048576,8,0)</f>
        <v>1</v>
      </c>
      <c r="T963" t="b">
        <f t="shared" si="31"/>
        <v>1</v>
      </c>
      <c r="V963" t="str">
        <f>+VLOOKUP(F963,MaestraLP3[[#All],[CÓDIGO]:[UMV]],8,0)</f>
        <v>HELADO PIÑA AGUA COPPELIA 4,5 l</v>
      </c>
    </row>
    <row r="964" spans="1:22" x14ac:dyDescent="0.35">
      <c r="A964" t="s">
        <v>3181</v>
      </c>
      <c r="B964">
        <v>2000</v>
      </c>
      <c r="D964" s="59" t="s">
        <v>3162</v>
      </c>
      <c r="F964" s="39">
        <v>104517000</v>
      </c>
      <c r="H964" s="60">
        <v>16500</v>
      </c>
      <c r="I964" t="s">
        <v>3182</v>
      </c>
      <c r="J964">
        <v>1</v>
      </c>
      <c r="K964" s="50" t="s">
        <v>50</v>
      </c>
      <c r="L964" t="s">
        <v>4724</v>
      </c>
      <c r="M964" t="s">
        <v>4725</v>
      </c>
      <c r="N964" s="39" t="s">
        <v>276</v>
      </c>
      <c r="O964" t="str">
        <f>+VLOOKUP(F964,'BD LP'!B:C,2,0)</f>
        <v>104517000-UN</v>
      </c>
      <c r="Q964" t="str">
        <f>+VLOOKUP(F964,'BD LP'!B:K,10,0)</f>
        <v>UN</v>
      </c>
      <c r="R964" t="b">
        <f t="shared" si="32"/>
        <v>1</v>
      </c>
      <c r="S964">
        <f>+VLOOKUP(F964,'[1]BD MES'!$D$2:$K$1048576,8,0)</f>
        <v>1</v>
      </c>
      <c r="T964" t="b">
        <f t="shared" si="31"/>
        <v>1</v>
      </c>
      <c r="V964" t="str">
        <f>+VLOOKUP(F964,MaestraLP3[[#All],[CÓDIGO]:[UMV]],8,0)</f>
        <v>HELADO VAINILLA COPPELIA 4,5 l</v>
      </c>
    </row>
    <row r="965" spans="1:22" x14ac:dyDescent="0.35">
      <c r="A965" t="s">
        <v>3181</v>
      </c>
      <c r="B965">
        <v>2000</v>
      </c>
      <c r="D965" s="59" t="s">
        <v>3162</v>
      </c>
      <c r="F965" s="39">
        <v>104517120</v>
      </c>
      <c r="H965" s="60">
        <v>17000</v>
      </c>
      <c r="I965" t="s">
        <v>3182</v>
      </c>
      <c r="J965">
        <v>1</v>
      </c>
      <c r="K965" s="50" t="s">
        <v>50</v>
      </c>
      <c r="L965" t="s">
        <v>4724</v>
      </c>
      <c r="M965" t="s">
        <v>4725</v>
      </c>
      <c r="N965" s="39" t="s">
        <v>276</v>
      </c>
      <c r="O965" t="str">
        <f>+VLOOKUP(F965,'BD LP'!B:C,2,0)</f>
        <v>104517120-UN</v>
      </c>
      <c r="Q965" t="str">
        <f>+VLOOKUP(F965,'BD LP'!B:K,10,0)</f>
        <v>UN</v>
      </c>
      <c r="R965" t="b">
        <f t="shared" si="32"/>
        <v>1</v>
      </c>
      <c r="S965">
        <f>+VLOOKUP(F965,'[1]BD MES'!$D$2:$K$1048576,8,0)</f>
        <v>1</v>
      </c>
      <c r="T965" t="b">
        <f t="shared" si="31"/>
        <v>1</v>
      </c>
      <c r="V965" t="str">
        <f>+VLOOKUP(F965,MaestraLP3[[#All],[CÓDIGO]:[UMV]],8,0)</f>
        <v>HELADO VAINILLA DIET COPPELIA 4,5 l</v>
      </c>
    </row>
    <row r="966" spans="1:22" x14ac:dyDescent="0.35">
      <c r="A966" t="s">
        <v>3181</v>
      </c>
      <c r="B966">
        <v>2000</v>
      </c>
      <c r="D966" s="59" t="s">
        <v>3162</v>
      </c>
      <c r="F966" s="39">
        <v>150000311</v>
      </c>
      <c r="H966" s="60">
        <v>49000</v>
      </c>
      <c r="I966" t="s">
        <v>3182</v>
      </c>
      <c r="J966">
        <v>1</v>
      </c>
      <c r="K966" s="50" t="s">
        <v>50</v>
      </c>
      <c r="L966" t="s">
        <v>4724</v>
      </c>
      <c r="M966" t="s">
        <v>4725</v>
      </c>
      <c r="N966" s="39" t="s">
        <v>276</v>
      </c>
      <c r="O966" t="str">
        <f>+VLOOKUP(F966,'BD LP'!B:C,2,0)</f>
        <v>150000311-UN</v>
      </c>
      <c r="Q966" t="str">
        <f>+VLOOKUP(F966,'BD LP'!B:K,10,0)</f>
        <v>UN</v>
      </c>
      <c r="R966" t="b">
        <f t="shared" si="32"/>
        <v>1</v>
      </c>
      <c r="S966">
        <f>+VLOOKUP(F966,'[1]BD MES'!$D$2:$K$1048576,8,0)</f>
        <v>1</v>
      </c>
      <c r="T966" t="b">
        <f t="shared" si="31"/>
        <v>1</v>
      </c>
      <c r="V966" t="str">
        <f>+VLOOKUP(F966,MaestraLP3[[#All],[CÓDIGO]:[UMV]],8,0)</f>
        <v>GELATINA COLAPES HOJA 1 kg</v>
      </c>
    </row>
    <row r="967" spans="1:22" x14ac:dyDescent="0.35">
      <c r="A967" t="s">
        <v>3181</v>
      </c>
      <c r="B967">
        <v>2000</v>
      </c>
      <c r="D967" s="59" t="s">
        <v>3162</v>
      </c>
      <c r="F967" s="39">
        <v>104545250</v>
      </c>
      <c r="H967" s="60">
        <v>77000</v>
      </c>
      <c r="I967" t="s">
        <v>3182</v>
      </c>
      <c r="J967">
        <v>3</v>
      </c>
      <c r="K967" s="50" t="s">
        <v>50</v>
      </c>
      <c r="L967" t="s">
        <v>4724</v>
      </c>
      <c r="M967" t="s">
        <v>4725</v>
      </c>
      <c r="N967" s="39" t="s">
        <v>276</v>
      </c>
      <c r="O967" t="str">
        <f>+VLOOKUP(F967,'BD LP'!B:C,2,0)</f>
        <v>104545250-C03</v>
      </c>
      <c r="Q967" t="str">
        <f>+VLOOKUP(F967,'BD LP'!B:K,10,0)</f>
        <v>UN</v>
      </c>
      <c r="R967" t="b">
        <f t="shared" si="32"/>
        <v>1</v>
      </c>
      <c r="S967">
        <f>+VLOOKUP(F967,'[1]BD MES'!$D$2:$K$1048576,8,0)</f>
        <v>3</v>
      </c>
      <c r="T967" t="b">
        <f t="shared" si="31"/>
        <v>1</v>
      </c>
      <c r="V967" t="str">
        <f>+VLOOKUP(F967,MaestraLP3[[#All],[CÓDIGO]:[UMV]],8,0)</f>
        <v>LECHE CONDENSADA 6 KG</v>
      </c>
    </row>
    <row r="968" spans="1:22" x14ac:dyDescent="0.35">
      <c r="A968" t="s">
        <v>3181</v>
      </c>
      <c r="B968">
        <v>2000</v>
      </c>
      <c r="D968" s="59" t="s">
        <v>3162</v>
      </c>
      <c r="F968" s="39">
        <v>150000017</v>
      </c>
      <c r="H968" s="60">
        <v>96500</v>
      </c>
      <c r="I968" t="s">
        <v>3182</v>
      </c>
      <c r="J968">
        <v>48</v>
      </c>
      <c r="K968" s="50" t="s">
        <v>50</v>
      </c>
      <c r="L968" t="s">
        <v>4724</v>
      </c>
      <c r="M968" t="s">
        <v>4725</v>
      </c>
      <c r="N968" s="39" t="s">
        <v>276</v>
      </c>
      <c r="O968" t="str">
        <f>+VLOOKUP(F968,'BD LP'!B:C,2,0)</f>
        <v>150000017-C48</v>
      </c>
      <c r="Q968" t="str">
        <f>+VLOOKUP(F968,'BD LP'!B:K,10,0)</f>
        <v>UN</v>
      </c>
      <c r="R968" t="b">
        <f t="shared" si="32"/>
        <v>1</v>
      </c>
      <c r="S968">
        <f>+VLOOKUP(F968,'[1]BD MES'!$D$2:$K$1048576,8,0)</f>
        <v>48</v>
      </c>
      <c r="T968" t="b">
        <f t="shared" si="31"/>
        <v>1</v>
      </c>
      <c r="V968" t="str">
        <f>+VLOOKUP(F968,MaestraLP3[[#All],[CÓDIGO]:[UMV]],8,0)</f>
        <v>LECHE CONDENSADA NESTLE 397 g</v>
      </c>
    </row>
    <row r="969" spans="1:22" x14ac:dyDescent="0.35">
      <c r="A969" t="s">
        <v>3181</v>
      </c>
      <c r="B969">
        <v>2000</v>
      </c>
      <c r="D969" s="59" t="s">
        <v>3162</v>
      </c>
      <c r="F969" s="39">
        <v>104539350</v>
      </c>
      <c r="H969" s="60">
        <v>77000</v>
      </c>
      <c r="I969" t="s">
        <v>3182</v>
      </c>
      <c r="J969">
        <v>48</v>
      </c>
      <c r="K969" s="50" t="s">
        <v>50</v>
      </c>
      <c r="L969" t="s">
        <v>4724</v>
      </c>
      <c r="M969" t="s">
        <v>4725</v>
      </c>
      <c r="N969" s="39" t="s">
        <v>276</v>
      </c>
      <c r="O969" t="str">
        <f>+VLOOKUP(F969,'BD LP'!B:C,2,0)</f>
        <v>104539350-C48</v>
      </c>
      <c r="Q969" t="str">
        <f>+VLOOKUP(F969,'BD LP'!B:K,10,0)</f>
        <v>UN</v>
      </c>
      <c r="R969" t="b">
        <f t="shared" si="32"/>
        <v>1</v>
      </c>
      <c r="S969">
        <f>+VLOOKUP(F969,'[1]BD MES'!$D$2:$K$1048576,8,0)</f>
        <v>48</v>
      </c>
      <c r="T969" t="b">
        <f t="shared" si="31"/>
        <v>1</v>
      </c>
      <c r="V969" t="str">
        <f>+VLOOKUP(F969,MaestraLP3[[#All],[CÓDIGO]:[UMV]],8,0)</f>
        <v>LECHE EVAPORADA IDEAL 390 G</v>
      </c>
    </row>
    <row r="970" spans="1:22" x14ac:dyDescent="0.35">
      <c r="A970" t="s">
        <v>3181</v>
      </c>
      <c r="B970">
        <v>2000</v>
      </c>
      <c r="D970" s="59" t="s">
        <v>3162</v>
      </c>
      <c r="F970" s="39">
        <v>104533410</v>
      </c>
      <c r="H970" s="60">
        <v>174750</v>
      </c>
      <c r="I970" t="s">
        <v>3182</v>
      </c>
      <c r="J970">
        <v>1</v>
      </c>
      <c r="K970" s="50" t="s">
        <v>270</v>
      </c>
      <c r="L970" t="s">
        <v>4724</v>
      </c>
      <c r="M970" t="s">
        <v>4725</v>
      </c>
      <c r="N970" s="39" t="s">
        <v>276</v>
      </c>
      <c r="O970" t="str">
        <f>+VLOOKUP(F970,'BD LP'!B:C,2,0)</f>
        <v>104533410-AJ</v>
      </c>
      <c r="Q970" t="str">
        <f>+VLOOKUP(F970,'BD LP'!B:K,10,0)</f>
        <v>AJ</v>
      </c>
      <c r="R970" t="b">
        <f t="shared" si="32"/>
        <v>1</v>
      </c>
      <c r="S970">
        <f>+VLOOKUP(F970,'[1]BD MES'!$D$2:$K$1048576,8,0)</f>
        <v>1</v>
      </c>
      <c r="T970" t="b">
        <f t="shared" si="31"/>
        <v>1</v>
      </c>
      <c r="V970" t="str">
        <f>+VLOOKUP(F970,MaestraLP3[[#All],[CÓDIGO]:[UMV]],8,0)</f>
        <v>PRE-MIX MUFFIN AMERICANO CSM 25kg</v>
      </c>
    </row>
    <row r="971" spans="1:22" x14ac:dyDescent="0.35">
      <c r="A971" t="s">
        <v>3181</v>
      </c>
      <c r="B971">
        <v>2000</v>
      </c>
      <c r="D971" s="59" t="s">
        <v>3162</v>
      </c>
      <c r="F971" s="39">
        <v>150000001</v>
      </c>
      <c r="H971" s="60">
        <v>28900</v>
      </c>
      <c r="I971" t="s">
        <v>3182</v>
      </c>
      <c r="J971">
        <v>10</v>
      </c>
      <c r="K971" s="50" t="s">
        <v>50</v>
      </c>
      <c r="L971" t="s">
        <v>4724</v>
      </c>
      <c r="M971" t="s">
        <v>4725</v>
      </c>
      <c r="N971" s="39" t="s">
        <v>276</v>
      </c>
      <c r="O971" t="str">
        <f>+VLOOKUP(F971,'BD LP'!B:C,2,0)</f>
        <v>150000001-C10</v>
      </c>
      <c r="Q971" t="str">
        <f>+VLOOKUP(F971,'BD LP'!B:K,10,0)</f>
        <v>UN</v>
      </c>
      <c r="R971" t="b">
        <f t="shared" si="32"/>
        <v>1</v>
      </c>
      <c r="S971">
        <f>+VLOOKUP(F971,'[1]BD MES'!$D$2:$K$1048576,8,0)</f>
        <v>10</v>
      </c>
      <c r="T971" t="b">
        <f t="shared" si="31"/>
        <v>1</v>
      </c>
      <c r="V971" t="str">
        <f>+VLOOKUP(F971,MaestraLP3[[#All],[CÓDIGO]:[UMV]],8,0)</f>
        <v>FLAN C/LECHE CHOCOLATE MACROFOOD 1 kg</v>
      </c>
    </row>
    <row r="972" spans="1:22" x14ac:dyDescent="0.35">
      <c r="A972" t="s">
        <v>3181</v>
      </c>
      <c r="B972">
        <v>2000</v>
      </c>
      <c r="D972" s="59" t="s">
        <v>3162</v>
      </c>
      <c r="F972" s="39">
        <v>104538810</v>
      </c>
      <c r="H972" s="60">
        <v>19800</v>
      </c>
      <c r="I972" t="s">
        <v>3182</v>
      </c>
      <c r="J972">
        <v>2</v>
      </c>
      <c r="K972" s="50" t="s">
        <v>50</v>
      </c>
      <c r="L972" t="s">
        <v>4724</v>
      </c>
      <c r="M972" t="s">
        <v>4725</v>
      </c>
      <c r="N972" s="39" t="s">
        <v>276</v>
      </c>
      <c r="O972" t="str">
        <f>+VLOOKUP(F972,'BD LP'!B:C,2,0)</f>
        <v>104538810-C02</v>
      </c>
      <c r="Q972" t="str">
        <f>+VLOOKUP(F972,'BD LP'!B:K,10,0)</f>
        <v>UN</v>
      </c>
      <c r="R972" t="b">
        <f t="shared" si="32"/>
        <v>1</v>
      </c>
      <c r="S972">
        <f>+VLOOKUP(F972,'[1]BD MES'!$D$2:$K$1048576,8,0)</f>
        <v>2</v>
      </c>
      <c r="T972" t="b">
        <f t="shared" si="31"/>
        <v>1</v>
      </c>
      <c r="V972" t="str">
        <f>+VLOOKUP(F972,MaestraLP3[[#All],[CÓDIGO]:[UMV]],8,0)</f>
        <v>KUCHEN DE MANZANA CONGELADO</v>
      </c>
    </row>
    <row r="973" spans="1:22" x14ac:dyDescent="0.35">
      <c r="A973" t="s">
        <v>3181</v>
      </c>
      <c r="B973">
        <v>2000</v>
      </c>
      <c r="D973" s="59" t="s">
        <v>3162</v>
      </c>
      <c r="F973" s="39">
        <v>104538800</v>
      </c>
      <c r="H973" s="60">
        <v>21800</v>
      </c>
      <c r="I973" t="s">
        <v>3182</v>
      </c>
      <c r="J973">
        <v>2</v>
      </c>
      <c r="K973" s="50" t="s">
        <v>50</v>
      </c>
      <c r="L973" t="s">
        <v>4724</v>
      </c>
      <c r="M973" t="s">
        <v>4725</v>
      </c>
      <c r="N973" s="39" t="s">
        <v>276</v>
      </c>
      <c r="O973" t="str">
        <f>+VLOOKUP(F973,'BD LP'!B:C,2,0)</f>
        <v>104538800-C02</v>
      </c>
      <c r="Q973" t="str">
        <f>+VLOOKUP(F973,'BD LP'!B:K,10,0)</f>
        <v>UN</v>
      </c>
      <c r="R973" t="b">
        <f t="shared" si="32"/>
        <v>1</v>
      </c>
      <c r="S973">
        <f>+VLOOKUP(F973,'[1]BD MES'!$D$2:$K$1048576,8,0)</f>
        <v>2</v>
      </c>
      <c r="T973" t="b">
        <f t="shared" si="31"/>
        <v>1</v>
      </c>
      <c r="V973" t="str">
        <f>+VLOOKUP(F973,MaestraLP3[[#All],[CÓDIGO]:[UMV]],8,0)</f>
        <v>PIE DE LIMON CONGELADO</v>
      </c>
    </row>
    <row r="974" spans="1:22" x14ac:dyDescent="0.35">
      <c r="A974" t="s">
        <v>3181</v>
      </c>
      <c r="B974">
        <v>2000</v>
      </c>
      <c r="D974" s="59" t="s">
        <v>3162</v>
      </c>
      <c r="F974" s="39">
        <v>104532150</v>
      </c>
      <c r="H974" s="60">
        <v>22900</v>
      </c>
      <c r="I974" t="s">
        <v>3182</v>
      </c>
      <c r="J974">
        <v>2</v>
      </c>
      <c r="K974" s="50" t="s">
        <v>50</v>
      </c>
      <c r="L974" t="s">
        <v>4724</v>
      </c>
      <c r="M974" t="s">
        <v>4725</v>
      </c>
      <c r="N974" s="39" t="s">
        <v>276</v>
      </c>
      <c r="O974" t="str">
        <f>+VLOOKUP(F974,'BD LP'!B:C,2,0)</f>
        <v>104532150-C02</v>
      </c>
      <c r="Q974" t="str">
        <f>+VLOOKUP(F974,'BD LP'!B:K,10,0)</f>
        <v>UN</v>
      </c>
      <c r="R974" t="b">
        <f t="shared" si="32"/>
        <v>1</v>
      </c>
      <c r="S974">
        <f>+VLOOKUP(F974,'[1]BD MES'!$D$2:$K$1048576,8,0)</f>
        <v>2</v>
      </c>
      <c r="T974" t="b">
        <f t="shared" si="31"/>
        <v>1</v>
      </c>
      <c r="V974" t="str">
        <f>+VLOOKUP(F974,MaestraLP3[[#All],[CÓDIGO]:[UMV]],8,0)</f>
        <v>TORTA CHOCO COCO 15 PORC CONG CJ 2 UN</v>
      </c>
    </row>
    <row r="975" spans="1:22" x14ac:dyDescent="0.35">
      <c r="A975" t="s">
        <v>3181</v>
      </c>
      <c r="B975">
        <v>2000</v>
      </c>
      <c r="D975" s="59" t="s">
        <v>3162</v>
      </c>
      <c r="F975" s="39">
        <v>104534740</v>
      </c>
      <c r="H975" s="60">
        <v>30000</v>
      </c>
      <c r="I975" t="s">
        <v>3182</v>
      </c>
      <c r="J975">
        <v>2</v>
      </c>
      <c r="K975" s="50" t="s">
        <v>50</v>
      </c>
      <c r="L975" t="s">
        <v>4724</v>
      </c>
      <c r="M975" t="s">
        <v>4725</v>
      </c>
      <c r="N975" s="39" t="s">
        <v>276</v>
      </c>
      <c r="O975" t="str">
        <f>+VLOOKUP(F975,'BD LP'!B:C,2,0)</f>
        <v>104534740-C02</v>
      </c>
      <c r="Q975" t="str">
        <f>+VLOOKUP(F975,'BD LP'!B:K,10,0)</f>
        <v>UN</v>
      </c>
      <c r="R975" t="b">
        <f t="shared" si="32"/>
        <v>1</v>
      </c>
      <c r="S975">
        <f>+VLOOKUP(F975,'[1]BD MES'!$D$2:$K$1048576,8,0)</f>
        <v>2</v>
      </c>
      <c r="T975" t="b">
        <f t="shared" si="31"/>
        <v>1</v>
      </c>
      <c r="V975" t="str">
        <f>+VLOOKUP(F975,MaestraLP3[[#All],[CÓDIGO]:[UMV]],8,0)</f>
        <v>TORTA CHOCOTELLA 15P CONGELADA</v>
      </c>
    </row>
    <row r="976" spans="1:22" x14ac:dyDescent="0.35">
      <c r="A976" t="s">
        <v>3181</v>
      </c>
      <c r="B976">
        <v>2000</v>
      </c>
      <c r="D976" s="59" t="s">
        <v>3162</v>
      </c>
      <c r="F976" s="39">
        <v>104532460</v>
      </c>
      <c r="H976" s="60">
        <v>38000</v>
      </c>
      <c r="I976" t="s">
        <v>3182</v>
      </c>
      <c r="J976">
        <v>4</v>
      </c>
      <c r="K976" s="50" t="s">
        <v>50</v>
      </c>
      <c r="L976" t="s">
        <v>4724</v>
      </c>
      <c r="M976" t="s">
        <v>4725</v>
      </c>
      <c r="N976" s="39" t="s">
        <v>276</v>
      </c>
      <c r="O976" t="str">
        <f>+VLOOKUP(F976,'BD LP'!B:C,2,0)</f>
        <v>104532460-C04</v>
      </c>
      <c r="Q976" t="str">
        <f>+VLOOKUP(F976,'BD LP'!B:K,10,0)</f>
        <v>UN</v>
      </c>
      <c r="R976" t="b">
        <f t="shared" si="32"/>
        <v>1</v>
      </c>
      <c r="S976">
        <f>+VLOOKUP(F976,'[1]BD MES'!$D$2:$K$1048576,8,0)</f>
        <v>4</v>
      </c>
      <c r="T976" t="b">
        <f t="shared" si="31"/>
        <v>1</v>
      </c>
      <c r="V976" t="str">
        <f>+VLOOKUP(F976,MaestraLP3[[#All],[CÓDIGO]:[UMV]],8,0)</f>
        <v>TORTA DE FRAMBUESA CONGELADA</v>
      </c>
    </row>
    <row r="977" spans="1:22" x14ac:dyDescent="0.35">
      <c r="A977" t="s">
        <v>3181</v>
      </c>
      <c r="B977">
        <v>2000</v>
      </c>
      <c r="D977" s="59" t="s">
        <v>3162</v>
      </c>
      <c r="F977" s="39">
        <v>104538790</v>
      </c>
      <c r="H977" s="60">
        <v>36000</v>
      </c>
      <c r="I977" t="s">
        <v>3182</v>
      </c>
      <c r="J977">
        <v>2</v>
      </c>
      <c r="K977" s="50" t="s">
        <v>50</v>
      </c>
      <c r="L977" t="s">
        <v>4724</v>
      </c>
      <c r="M977" t="s">
        <v>4725</v>
      </c>
      <c r="N977" s="39" t="s">
        <v>276</v>
      </c>
      <c r="O977" t="str">
        <f>+VLOOKUP(F977,'BD LP'!B:C,2,0)</f>
        <v>104538790-C02</v>
      </c>
      <c r="Q977" t="str">
        <f>+VLOOKUP(F977,'BD LP'!B:K,10,0)</f>
        <v>UN</v>
      </c>
      <c r="R977" t="b">
        <f t="shared" si="32"/>
        <v>1</v>
      </c>
      <c r="S977">
        <f>+VLOOKUP(F977,'[1]BD MES'!$D$2:$K$1048576,8,0)</f>
        <v>2</v>
      </c>
      <c r="T977" t="b">
        <f t="shared" si="31"/>
        <v>1</v>
      </c>
      <c r="V977" t="str">
        <f>+VLOOKUP(F977,MaestraLP3[[#All],[CÓDIGO]:[UMV]],8,0)</f>
        <v>TORTA DE TRUFA CONGELADA</v>
      </c>
    </row>
    <row r="978" spans="1:22" x14ac:dyDescent="0.35">
      <c r="A978" t="s">
        <v>3181</v>
      </c>
      <c r="B978">
        <v>2000</v>
      </c>
      <c r="D978" s="59" t="s">
        <v>3162</v>
      </c>
      <c r="F978" s="39">
        <v>104532470</v>
      </c>
      <c r="H978" s="60">
        <v>36000</v>
      </c>
      <c r="I978" t="s">
        <v>3182</v>
      </c>
      <c r="J978">
        <v>4</v>
      </c>
      <c r="K978" s="50" t="s">
        <v>50</v>
      </c>
      <c r="L978" t="s">
        <v>4724</v>
      </c>
      <c r="M978" t="s">
        <v>4725</v>
      </c>
      <c r="N978" s="39" t="s">
        <v>276</v>
      </c>
      <c r="O978" t="str">
        <f>+VLOOKUP(F978,'BD LP'!B:C,2,0)</f>
        <v>104532470-C04</v>
      </c>
      <c r="Q978" t="str">
        <f>+VLOOKUP(F978,'BD LP'!B:K,10,0)</f>
        <v>UN</v>
      </c>
      <c r="R978" t="b">
        <f t="shared" si="32"/>
        <v>1</v>
      </c>
      <c r="S978">
        <f>+VLOOKUP(F978,'[1]BD MES'!$D$2:$K$1048576,8,0)</f>
        <v>4</v>
      </c>
      <c r="T978" t="b">
        <f t="shared" si="31"/>
        <v>1</v>
      </c>
      <c r="V978" t="str">
        <f>+VLOOKUP(F978,MaestraLP3[[#All],[CÓDIGO]:[UMV]],8,0)</f>
        <v>TORTA DURAZNO Y MANJAR CONGELADA</v>
      </c>
    </row>
    <row r="979" spans="1:22" x14ac:dyDescent="0.35">
      <c r="A979" t="s">
        <v>3181</v>
      </c>
      <c r="B979">
        <v>2000</v>
      </c>
      <c r="D979" s="59" t="s">
        <v>3162</v>
      </c>
      <c r="F979" s="39">
        <v>104538780</v>
      </c>
      <c r="H979" s="60">
        <v>38000</v>
      </c>
      <c r="I979" t="s">
        <v>3182</v>
      </c>
      <c r="J979">
        <v>2</v>
      </c>
      <c r="K979" s="50" t="s">
        <v>50</v>
      </c>
      <c r="L979" t="s">
        <v>4724</v>
      </c>
      <c r="M979" t="s">
        <v>4725</v>
      </c>
      <c r="N979" s="39" t="s">
        <v>276</v>
      </c>
      <c r="O979" t="str">
        <f>+VLOOKUP(F979,'BD LP'!B:C,2,0)</f>
        <v>104538780-C02</v>
      </c>
      <c r="Q979" t="str">
        <f>+VLOOKUP(F979,'BD LP'!B:K,10,0)</f>
        <v>UN</v>
      </c>
      <c r="R979" t="b">
        <f t="shared" si="32"/>
        <v>1</v>
      </c>
      <c r="S979">
        <f>+VLOOKUP(F979,'[1]BD MES'!$D$2:$K$1048576,8,0)</f>
        <v>2</v>
      </c>
      <c r="T979" t="b">
        <f t="shared" si="31"/>
        <v>1</v>
      </c>
      <c r="V979" t="str">
        <f>+VLOOKUP(F979,MaestraLP3[[#All],[CÓDIGO]:[UMV]],8,0)</f>
        <v>TORTA HOJARASCA CONGELADA</v>
      </c>
    </row>
    <row r="980" spans="1:22" x14ac:dyDescent="0.35">
      <c r="A980" t="s">
        <v>3181</v>
      </c>
      <c r="B980">
        <v>2000</v>
      </c>
      <c r="D980" s="59" t="s">
        <v>3162</v>
      </c>
      <c r="F980" s="39">
        <v>104532160</v>
      </c>
      <c r="H980" s="60">
        <v>30400</v>
      </c>
      <c r="I980" t="s">
        <v>3182</v>
      </c>
      <c r="J980">
        <v>2</v>
      </c>
      <c r="K980" s="50" t="s">
        <v>50</v>
      </c>
      <c r="L980" t="s">
        <v>4724</v>
      </c>
      <c r="M980" t="s">
        <v>4725</v>
      </c>
      <c r="N980" s="39" t="s">
        <v>276</v>
      </c>
      <c r="O980" t="str">
        <f>+VLOOKUP(F980,'BD LP'!B:C,2,0)</f>
        <v>104532160-C02</v>
      </c>
      <c r="Q980" t="str">
        <f>+VLOOKUP(F980,'BD LP'!B:K,10,0)</f>
        <v>UN</v>
      </c>
      <c r="R980" t="b">
        <f t="shared" si="32"/>
        <v>1</v>
      </c>
      <c r="S980">
        <f>+VLOOKUP(F980,'[1]BD MES'!$D$2:$K$1048576,8,0)</f>
        <v>2</v>
      </c>
      <c r="T980" t="b">
        <f t="shared" si="31"/>
        <v>1</v>
      </c>
      <c r="V980" t="str">
        <f>+VLOOKUP(F980,MaestraLP3[[#All],[CÓDIGO]:[UMV]],8,0)</f>
        <v>TORTA MERENGUE FRAMBUESA CONG CJ 2 UN</v>
      </c>
    </row>
    <row r="981" spans="1:22" x14ac:dyDescent="0.35">
      <c r="A981" t="s">
        <v>3181</v>
      </c>
      <c r="B981">
        <v>2000</v>
      </c>
      <c r="D981" s="59" t="s">
        <v>3162</v>
      </c>
      <c r="F981" s="39">
        <v>104532170</v>
      </c>
      <c r="H981" s="60">
        <v>23000</v>
      </c>
      <c r="I981" t="s">
        <v>3182</v>
      </c>
      <c r="J981">
        <v>2</v>
      </c>
      <c r="K981" s="50" t="s">
        <v>50</v>
      </c>
      <c r="L981" t="s">
        <v>4724</v>
      </c>
      <c r="M981" t="s">
        <v>4725</v>
      </c>
      <c r="N981" s="39" t="s">
        <v>276</v>
      </c>
      <c r="O981" t="str">
        <f>+VLOOKUP(F981,'BD LP'!B:C,2,0)</f>
        <v>104532170-C02</v>
      </c>
      <c r="Q981" t="str">
        <f>+VLOOKUP(F981,'BD LP'!B:K,10,0)</f>
        <v>UN</v>
      </c>
      <c r="R981" t="b">
        <f t="shared" si="32"/>
        <v>1</v>
      </c>
      <c r="S981">
        <f>+VLOOKUP(F981,'[1]BD MES'!$D$2:$K$1048576,8,0)</f>
        <v>2</v>
      </c>
      <c r="T981" t="b">
        <f t="shared" si="31"/>
        <v>1</v>
      </c>
      <c r="V981" t="str">
        <f>+VLOOKUP(F981,MaestraLP3[[#All],[CÓDIGO]:[UMV]],8,0)</f>
        <v>TORTA MOKA 15 PORC CONG CJ 2 UN</v>
      </c>
    </row>
    <row r="982" spans="1:22" x14ac:dyDescent="0.35">
      <c r="A982" t="s">
        <v>3181</v>
      </c>
      <c r="B982">
        <v>2000</v>
      </c>
      <c r="D982" s="59" t="s">
        <v>3162</v>
      </c>
      <c r="F982" s="39">
        <v>104532500</v>
      </c>
      <c r="H982" s="60">
        <v>32000</v>
      </c>
      <c r="I982" t="s">
        <v>3182</v>
      </c>
      <c r="J982">
        <v>4</v>
      </c>
      <c r="K982" s="50" t="s">
        <v>50</v>
      </c>
      <c r="L982" t="s">
        <v>4724</v>
      </c>
      <c r="M982" t="s">
        <v>4725</v>
      </c>
      <c r="N982" s="39" t="s">
        <v>276</v>
      </c>
      <c r="O982" t="str">
        <f>+VLOOKUP(F982,'BD LP'!B:C,2,0)</f>
        <v>104532500-C04</v>
      </c>
      <c r="Q982" t="str">
        <f>+VLOOKUP(F982,'BD LP'!B:K,10,0)</f>
        <v>UN</v>
      </c>
      <c r="R982" t="b">
        <f t="shared" si="32"/>
        <v>1</v>
      </c>
      <c r="S982">
        <f>+VLOOKUP(F982,'[1]BD MES'!$D$2:$K$1048576,8,0)</f>
        <v>4</v>
      </c>
      <c r="T982" t="b">
        <f t="shared" si="31"/>
        <v>1</v>
      </c>
      <c r="V982" t="str">
        <f>+VLOOKUP(F982,MaestraLP3[[#All],[CÓDIGO]:[UMV]],8,0)</f>
        <v>TORTA MOUSSE MANJAR CONGELADA</v>
      </c>
    </row>
    <row r="983" spans="1:22" x14ac:dyDescent="0.35">
      <c r="A983" t="s">
        <v>3181</v>
      </c>
      <c r="B983">
        <v>2000</v>
      </c>
      <c r="D983" s="59" t="s">
        <v>3162</v>
      </c>
      <c r="F983" s="39">
        <v>104532510</v>
      </c>
      <c r="H983" s="60">
        <v>12800</v>
      </c>
      <c r="I983" t="s">
        <v>3182</v>
      </c>
      <c r="J983">
        <v>1</v>
      </c>
      <c r="K983" s="50" t="s">
        <v>50</v>
      </c>
      <c r="L983" t="s">
        <v>4724</v>
      </c>
      <c r="M983" t="s">
        <v>4725</v>
      </c>
      <c r="N983" s="39" t="s">
        <v>276</v>
      </c>
      <c r="O983" t="str">
        <f>+VLOOKUP(F983,'BD LP'!B:C,2,0)</f>
        <v>104532510-UN</v>
      </c>
      <c r="Q983" t="str">
        <f>+VLOOKUP(F983,'BD LP'!B:K,10,0)</f>
        <v>UN</v>
      </c>
      <c r="R983" t="b">
        <f t="shared" si="32"/>
        <v>1</v>
      </c>
      <c r="S983">
        <f>+VLOOKUP(F983,'[1]BD MES'!$D$2:$K$1048576,8,0)</f>
        <v>1</v>
      </c>
      <c r="T983" t="b">
        <f t="shared" si="31"/>
        <v>1</v>
      </c>
      <c r="V983" t="str">
        <f>+VLOOKUP(F983,MaestraLP3[[#All],[CÓDIGO]:[UMV]],8,0)</f>
        <v>TORTA PANQUEQUE NARANJA CONGELADA</v>
      </c>
    </row>
    <row r="984" spans="1:22" x14ac:dyDescent="0.35">
      <c r="A984" t="s">
        <v>3181</v>
      </c>
      <c r="B984">
        <v>2000</v>
      </c>
      <c r="D984" s="59" t="s">
        <v>3162</v>
      </c>
      <c r="F984" s="39">
        <v>104532520</v>
      </c>
      <c r="H984" s="60">
        <v>38000</v>
      </c>
      <c r="I984" t="s">
        <v>3182</v>
      </c>
      <c r="J984">
        <v>4</v>
      </c>
      <c r="K984" s="50" t="s">
        <v>50</v>
      </c>
      <c r="L984" t="s">
        <v>4724</v>
      </c>
      <c r="M984" t="s">
        <v>4725</v>
      </c>
      <c r="N984" s="39" t="s">
        <v>276</v>
      </c>
      <c r="O984" t="str">
        <f>+VLOOKUP(F984,'BD LP'!B:C,2,0)</f>
        <v>104532520-C04</v>
      </c>
      <c r="Q984" t="str">
        <f>+VLOOKUP(F984,'BD LP'!B:K,10,0)</f>
        <v>UN</v>
      </c>
      <c r="R984" t="b">
        <f t="shared" si="32"/>
        <v>1</v>
      </c>
      <c r="S984">
        <f>+VLOOKUP(F984,'[1]BD MES'!$D$2:$K$1048576,8,0)</f>
        <v>4</v>
      </c>
      <c r="T984" t="b">
        <f t="shared" si="31"/>
        <v>1</v>
      </c>
      <c r="V984" t="str">
        <f>+VLOOKUP(F984,MaestraLP3[[#All],[CÓDIGO]:[UMV]],8,0)</f>
        <v>TORTA PIÑA CONGELADA</v>
      </c>
    </row>
    <row r="985" spans="1:22" x14ac:dyDescent="0.35">
      <c r="A985" t="s">
        <v>3181</v>
      </c>
      <c r="B985">
        <v>2000</v>
      </c>
      <c r="D985" s="59" t="s">
        <v>3162</v>
      </c>
      <c r="F985" s="39">
        <v>104532180</v>
      </c>
      <c r="H985" s="60">
        <v>23000</v>
      </c>
      <c r="I985" t="s">
        <v>3182</v>
      </c>
      <c r="J985">
        <v>2</v>
      </c>
      <c r="K985" s="50" t="s">
        <v>50</v>
      </c>
      <c r="L985" t="s">
        <v>4724</v>
      </c>
      <c r="M985" t="s">
        <v>4725</v>
      </c>
      <c r="N985" s="39" t="s">
        <v>276</v>
      </c>
      <c r="O985" t="str">
        <f>+VLOOKUP(F985,'BD LP'!B:C,2,0)</f>
        <v>104532180-C02</v>
      </c>
      <c r="Q985" t="str">
        <f>+VLOOKUP(F985,'BD LP'!B:K,10,0)</f>
        <v>UN</v>
      </c>
      <c r="R985" t="b">
        <f t="shared" si="32"/>
        <v>1</v>
      </c>
      <c r="S985">
        <f>+VLOOKUP(F985,'[1]BD MES'!$D$2:$K$1048576,8,0)</f>
        <v>2</v>
      </c>
      <c r="T985" t="b">
        <f t="shared" si="31"/>
        <v>1</v>
      </c>
      <c r="V985" t="str">
        <f>+VLOOKUP(F985,MaestraLP3[[#All],[CÓDIGO]:[UMV]],8,0)</f>
        <v>TORTA SACHER 15 PORC CONG CJ 2 UN</v>
      </c>
    </row>
    <row r="986" spans="1:22" x14ac:dyDescent="0.35">
      <c r="A986" t="s">
        <v>3181</v>
      </c>
      <c r="B986">
        <v>2000</v>
      </c>
      <c r="D986" s="59" t="s">
        <v>3162</v>
      </c>
      <c r="F986" s="39">
        <v>104532530</v>
      </c>
      <c r="H986" s="60">
        <v>37500</v>
      </c>
      <c r="I986" t="s">
        <v>3182</v>
      </c>
      <c r="J986">
        <v>4</v>
      </c>
      <c r="K986" s="50" t="s">
        <v>50</v>
      </c>
      <c r="L986" t="s">
        <v>4724</v>
      </c>
      <c r="M986" t="s">
        <v>4725</v>
      </c>
      <c r="N986" s="39" t="s">
        <v>276</v>
      </c>
      <c r="O986" t="str">
        <f>+VLOOKUP(F986,'BD LP'!B:C,2,0)</f>
        <v>104532530-C04</v>
      </c>
      <c r="Q986" t="str">
        <f>+VLOOKUP(F986,'BD LP'!B:K,10,0)</f>
        <v>UN</v>
      </c>
      <c r="R986" t="b">
        <f t="shared" si="32"/>
        <v>1</v>
      </c>
      <c r="S986">
        <f>+VLOOKUP(F986,'[1]BD MES'!$D$2:$K$1048576,8,0)</f>
        <v>4</v>
      </c>
      <c r="T986" t="b">
        <f t="shared" si="31"/>
        <v>1</v>
      </c>
      <c r="V986" t="str">
        <f>+VLOOKUP(F986,MaestraLP3[[#All],[CÓDIGO]:[UMV]],8,0)</f>
        <v>TORTA SELVA NEGRA CONGELADA</v>
      </c>
    </row>
    <row r="987" spans="1:22" x14ac:dyDescent="0.35">
      <c r="A987" t="s">
        <v>3181</v>
      </c>
      <c r="B987">
        <v>2000</v>
      </c>
      <c r="D987" s="59" t="s">
        <v>3162</v>
      </c>
      <c r="F987" s="39">
        <v>104532190</v>
      </c>
      <c r="H987" s="60">
        <v>27500</v>
      </c>
      <c r="I987" t="s">
        <v>3182</v>
      </c>
      <c r="J987">
        <v>2</v>
      </c>
      <c r="K987" s="50" t="s">
        <v>50</v>
      </c>
      <c r="L987" t="s">
        <v>4724</v>
      </c>
      <c r="M987" t="s">
        <v>4725</v>
      </c>
      <c r="N987" s="39" t="s">
        <v>276</v>
      </c>
      <c r="O987" t="str">
        <f>+VLOOKUP(F987,'BD LP'!B:C,2,0)</f>
        <v>104532190-C02</v>
      </c>
      <c r="Q987" t="str">
        <f>+VLOOKUP(F987,'BD LP'!B:K,10,0)</f>
        <v>UN</v>
      </c>
      <c r="R987" t="b">
        <f t="shared" si="32"/>
        <v>1</v>
      </c>
      <c r="S987">
        <f>+VLOOKUP(F987,'[1]BD MES'!$D$2:$K$1048576,8,0)</f>
        <v>2</v>
      </c>
      <c r="T987" t="b">
        <f t="shared" si="31"/>
        <v>1</v>
      </c>
      <c r="V987" t="str">
        <f>+VLOOKUP(F987,MaestraLP3[[#All],[CÓDIGO]:[UMV]],8,0)</f>
        <v>TORTA TENTACION CHOCOLATE CONG CJ 2 UN</v>
      </c>
    </row>
    <row r="988" spans="1:22" x14ac:dyDescent="0.35">
      <c r="A988" t="s">
        <v>3181</v>
      </c>
      <c r="B988">
        <v>2000</v>
      </c>
      <c r="D988" s="59" t="s">
        <v>3162</v>
      </c>
      <c r="F988" s="39">
        <v>104532200</v>
      </c>
      <c r="H988" s="60">
        <v>27500</v>
      </c>
      <c r="I988" t="s">
        <v>3182</v>
      </c>
      <c r="J988">
        <v>2</v>
      </c>
      <c r="K988" s="50" t="s">
        <v>50</v>
      </c>
      <c r="L988" t="s">
        <v>4724</v>
      </c>
      <c r="M988" t="s">
        <v>4725</v>
      </c>
      <c r="N988" s="39" t="s">
        <v>276</v>
      </c>
      <c r="O988" t="str">
        <f>+VLOOKUP(F988,'BD LP'!B:C,2,0)</f>
        <v>104532200-C02</v>
      </c>
      <c r="Q988" t="str">
        <f>+VLOOKUP(F988,'BD LP'!B:K,10,0)</f>
        <v>UN</v>
      </c>
      <c r="R988" t="b">
        <f t="shared" si="32"/>
        <v>1</v>
      </c>
      <c r="S988">
        <f>+VLOOKUP(F988,'[1]BD MES'!$D$2:$K$1048576,8,0)</f>
        <v>2</v>
      </c>
      <c r="T988" t="b">
        <f t="shared" si="31"/>
        <v>1</v>
      </c>
      <c r="V988" t="str">
        <f>+VLOOKUP(F988,MaestraLP3[[#All],[CÓDIGO]:[UMV]],8,0)</f>
        <v>TORTA TENTACION MANJAR NUEZ CONG CJ 2 UN</v>
      </c>
    </row>
    <row r="989" spans="1:22" x14ac:dyDescent="0.35">
      <c r="A989" t="s">
        <v>3181</v>
      </c>
      <c r="B989">
        <v>2000</v>
      </c>
      <c r="D989" s="59" t="s">
        <v>3162</v>
      </c>
      <c r="F989" s="39">
        <v>104532540</v>
      </c>
      <c r="H989" s="60">
        <v>34500</v>
      </c>
      <c r="I989" t="s">
        <v>3182</v>
      </c>
      <c r="J989">
        <v>4</v>
      </c>
      <c r="K989" s="50" t="s">
        <v>50</v>
      </c>
      <c r="L989" t="s">
        <v>4724</v>
      </c>
      <c r="M989" t="s">
        <v>4725</v>
      </c>
      <c r="N989" s="39" t="s">
        <v>276</v>
      </c>
      <c r="O989" t="str">
        <f>+VLOOKUP(F989,'BD LP'!B:C,2,0)</f>
        <v>104532540-C04</v>
      </c>
      <c r="Q989" t="str">
        <f>+VLOOKUP(F989,'BD LP'!B:K,10,0)</f>
        <v>UN</v>
      </c>
      <c r="R989" t="b">
        <f t="shared" si="32"/>
        <v>1</v>
      </c>
      <c r="S989">
        <f>+VLOOKUP(F989,'[1]BD MES'!$D$2:$K$1048576,8,0)</f>
        <v>4</v>
      </c>
      <c r="T989" t="b">
        <f t="shared" si="31"/>
        <v>1</v>
      </c>
      <c r="V989" t="str">
        <f>+VLOOKUP(F989,MaestraLP3[[#All],[CÓDIGO]:[UMV]],8,0)</f>
        <v>TORTA TRES LECHES CONGELADA</v>
      </c>
    </row>
    <row r="990" spans="1:22" x14ac:dyDescent="0.35">
      <c r="A990" t="s">
        <v>3181</v>
      </c>
      <c r="B990">
        <v>2000</v>
      </c>
      <c r="D990" s="59" t="s">
        <v>3162</v>
      </c>
      <c r="F990" s="39">
        <v>150000373</v>
      </c>
      <c r="H990" s="60">
        <v>25900</v>
      </c>
      <c r="I990" t="s">
        <v>3182</v>
      </c>
      <c r="J990">
        <v>10</v>
      </c>
      <c r="K990" s="50" t="s">
        <v>50</v>
      </c>
      <c r="L990" t="s">
        <v>4724</v>
      </c>
      <c r="M990" t="s">
        <v>4725</v>
      </c>
      <c r="N990" s="39" t="s">
        <v>276</v>
      </c>
      <c r="O990" t="str">
        <f>+VLOOKUP(F990,'BD LP'!B:C,2,0)</f>
        <v>150000373-C10</v>
      </c>
      <c r="Q990" t="str">
        <f>+VLOOKUP(F990,'BD LP'!B:K,10,0)</f>
        <v>UN</v>
      </c>
      <c r="R990" t="b">
        <f t="shared" si="32"/>
        <v>1</v>
      </c>
      <c r="S990">
        <f>+VLOOKUP(F990,'[1]BD MES'!$D$2:$K$1048576,8,0)</f>
        <v>10</v>
      </c>
      <c r="T990" t="b">
        <f t="shared" si="31"/>
        <v>1</v>
      </c>
      <c r="V990" t="str">
        <f>+VLOOKUP(F990,MaestraLP3[[#All],[CÓDIGO]:[UMV]],8,0)</f>
        <v>FLAN C/LECHE CARAMELO MACROFOOD 1 kg</v>
      </c>
    </row>
    <row r="991" spans="1:22" x14ac:dyDescent="0.35">
      <c r="A991" t="s">
        <v>3181</v>
      </c>
      <c r="B991">
        <v>2000</v>
      </c>
      <c r="D991" s="59" t="s">
        <v>3162</v>
      </c>
      <c r="F991" s="39">
        <v>150000372</v>
      </c>
      <c r="H991" s="60">
        <v>27700</v>
      </c>
      <c r="I991" t="s">
        <v>3182</v>
      </c>
      <c r="J991">
        <v>10</v>
      </c>
      <c r="K991" s="50" t="s">
        <v>50</v>
      </c>
      <c r="L991" t="s">
        <v>4724</v>
      </c>
      <c r="M991" t="s">
        <v>4725</v>
      </c>
      <c r="N991" s="39" t="s">
        <v>276</v>
      </c>
      <c r="O991" t="str">
        <f>+VLOOKUP(F991,'BD LP'!B:C,2,0)</f>
        <v>150000372-C10</v>
      </c>
      <c r="Q991" t="str">
        <f>+VLOOKUP(F991,'BD LP'!B:K,10,0)</f>
        <v>UN</v>
      </c>
      <c r="R991" t="b">
        <f t="shared" si="32"/>
        <v>1</v>
      </c>
      <c r="S991">
        <f>+VLOOKUP(F991,'[1]BD MES'!$D$2:$K$1048576,8,0)</f>
        <v>10</v>
      </c>
      <c r="T991" t="b">
        <f t="shared" si="31"/>
        <v>1</v>
      </c>
      <c r="V991" t="str">
        <f>+VLOOKUP(F991,MaestraLP3[[#All],[CÓDIGO]:[UMV]],8,0)</f>
        <v>FLAN C/LECHE FRUTILLA MACROFOOD 1 kg</v>
      </c>
    </row>
    <row r="992" spans="1:22" x14ac:dyDescent="0.35">
      <c r="A992" t="s">
        <v>3181</v>
      </c>
      <c r="B992">
        <v>2000</v>
      </c>
      <c r="D992" s="59" t="s">
        <v>3162</v>
      </c>
      <c r="F992" s="39">
        <v>150000374</v>
      </c>
      <c r="H992" s="60">
        <v>27100</v>
      </c>
      <c r="I992" t="s">
        <v>3182</v>
      </c>
      <c r="J992">
        <v>10</v>
      </c>
      <c r="K992" s="50" t="s">
        <v>50</v>
      </c>
      <c r="L992" t="s">
        <v>4724</v>
      </c>
      <c r="M992" t="s">
        <v>4725</v>
      </c>
      <c r="N992" s="39" t="s">
        <v>276</v>
      </c>
      <c r="O992" t="str">
        <f>+VLOOKUP(F992,'BD LP'!B:C,2,0)</f>
        <v>150000374-C10</v>
      </c>
      <c r="Q992" t="str">
        <f>+VLOOKUP(F992,'BD LP'!B:K,10,0)</f>
        <v>UN</v>
      </c>
      <c r="R992" t="b">
        <f t="shared" si="32"/>
        <v>1</v>
      </c>
      <c r="S992">
        <f>+VLOOKUP(F992,'[1]BD MES'!$D$2:$K$1048576,8,0)</f>
        <v>10</v>
      </c>
      <c r="T992" t="b">
        <f t="shared" si="31"/>
        <v>1</v>
      </c>
      <c r="V992" t="str">
        <f>+VLOOKUP(F992,MaestraLP3[[#All],[CÓDIGO]:[UMV]],8,0)</f>
        <v>FLAN C/LECHE VAINILLA MACROFOOD 1 kg</v>
      </c>
    </row>
    <row r="993" spans="1:22" x14ac:dyDescent="0.35">
      <c r="A993" t="s">
        <v>3181</v>
      </c>
      <c r="B993">
        <v>2000</v>
      </c>
      <c r="D993" s="59" t="s">
        <v>3162</v>
      </c>
      <c r="F993" s="39">
        <v>100095080</v>
      </c>
      <c r="H993" s="60">
        <v>33900</v>
      </c>
      <c r="I993" t="s">
        <v>3182</v>
      </c>
      <c r="J993">
        <v>10</v>
      </c>
      <c r="K993" s="50" t="s">
        <v>50</v>
      </c>
      <c r="L993" t="s">
        <v>4724</v>
      </c>
      <c r="M993" t="s">
        <v>4725</v>
      </c>
      <c r="N993" s="39" t="s">
        <v>276</v>
      </c>
      <c r="O993" t="str">
        <f>+VLOOKUP(F993,'BD LP'!B:C,2,0)</f>
        <v>100095080-C10</v>
      </c>
      <c r="Q993" t="str">
        <f>+VLOOKUP(F993,'BD LP'!B:K,10,0)</f>
        <v>UN</v>
      </c>
      <c r="R993" t="b">
        <f t="shared" si="32"/>
        <v>1</v>
      </c>
      <c r="S993">
        <f>+VLOOKUP(F993,'[1]BD MES'!$D$2:$K$1048576,8,0)</f>
        <v>10</v>
      </c>
      <c r="T993" t="b">
        <f t="shared" si="31"/>
        <v>1</v>
      </c>
      <c r="V993" t="str">
        <f>+VLOOKUP(F993,MaestraLP3[[#All],[CÓDIGO]:[UMV]],8,0)</f>
        <v>FLAN EN POLVO CHOCOLATE CARICIA 1 kg</v>
      </c>
    </row>
    <row r="994" spans="1:22" x14ac:dyDescent="0.35">
      <c r="A994" t="s">
        <v>3181</v>
      </c>
      <c r="B994">
        <v>2000</v>
      </c>
      <c r="D994" s="59" t="s">
        <v>3162</v>
      </c>
      <c r="F994" s="39">
        <v>100095030</v>
      </c>
      <c r="H994" s="60">
        <v>31900</v>
      </c>
      <c r="I994" t="s">
        <v>3182</v>
      </c>
      <c r="J994">
        <v>10</v>
      </c>
      <c r="K994" s="50" t="s">
        <v>50</v>
      </c>
      <c r="L994" t="s">
        <v>4724</v>
      </c>
      <c r="M994" t="s">
        <v>4725</v>
      </c>
      <c r="N994" s="39" t="s">
        <v>276</v>
      </c>
      <c r="O994" t="str">
        <f>+VLOOKUP(F994,'BD LP'!B:C,2,0)</f>
        <v>100095030-C10</v>
      </c>
      <c r="Q994" t="str">
        <f>+VLOOKUP(F994,'BD LP'!B:K,10,0)</f>
        <v>UN</v>
      </c>
      <c r="R994" t="b">
        <f t="shared" si="32"/>
        <v>1</v>
      </c>
      <c r="S994">
        <f>+VLOOKUP(F994,'[1]BD MES'!$D$2:$K$1048576,8,0)</f>
        <v>10</v>
      </c>
      <c r="T994" t="b">
        <f t="shared" si="31"/>
        <v>1</v>
      </c>
      <c r="V994" t="str">
        <f>+VLOOKUP(F994,MaestraLP3[[#All],[CÓDIGO]:[UMV]],8,0)</f>
        <v>FLAN EN POLVO VAINILLA CARICIA 1 kg</v>
      </c>
    </row>
    <row r="995" spans="1:22" x14ac:dyDescent="0.35">
      <c r="A995" t="s">
        <v>3181</v>
      </c>
      <c r="B995">
        <v>2000</v>
      </c>
      <c r="D995" s="59" t="s">
        <v>3162</v>
      </c>
      <c r="F995" s="39">
        <v>100093620</v>
      </c>
      <c r="H995" s="60">
        <v>46500</v>
      </c>
      <c r="I995" t="s">
        <v>3182</v>
      </c>
      <c r="J995">
        <v>10</v>
      </c>
      <c r="K995" s="50" t="s">
        <v>50</v>
      </c>
      <c r="L995" t="s">
        <v>4724</v>
      </c>
      <c r="M995" t="s">
        <v>4725</v>
      </c>
      <c r="N995" s="39" t="s">
        <v>276</v>
      </c>
      <c r="O995" t="str">
        <f>+VLOOKUP(F995,'BD LP'!B:C,2,0)</f>
        <v>100093620-C10</v>
      </c>
      <c r="Q995" t="str">
        <f>+VLOOKUP(F995,'BD LP'!B:K,10,0)</f>
        <v>UN</v>
      </c>
      <c r="R995" t="b">
        <f t="shared" si="32"/>
        <v>1</v>
      </c>
      <c r="S995">
        <f>+VLOOKUP(F995,'[1]BD MES'!$D$2:$K$1048576,8,0)</f>
        <v>10</v>
      </c>
      <c r="T995" t="b">
        <f t="shared" si="31"/>
        <v>1</v>
      </c>
      <c r="V995" t="str">
        <f>+VLOOKUP(F995,MaestraLP3[[#All],[CÓDIGO]:[UMV]],8,0)</f>
        <v>JALEA EN POLVO FRAMBUESA CARICIA 1 kg</v>
      </c>
    </row>
    <row r="996" spans="1:22" x14ac:dyDescent="0.35">
      <c r="A996" t="s">
        <v>3181</v>
      </c>
      <c r="B996">
        <v>2000</v>
      </c>
      <c r="D996" s="59" t="s">
        <v>3162</v>
      </c>
      <c r="F996" s="39">
        <v>100093780</v>
      </c>
      <c r="H996" s="60">
        <v>46500</v>
      </c>
      <c r="I996" t="s">
        <v>3182</v>
      </c>
      <c r="J996">
        <v>10</v>
      </c>
      <c r="K996" s="50" t="s">
        <v>50</v>
      </c>
      <c r="L996" t="s">
        <v>4724</v>
      </c>
      <c r="M996" t="s">
        <v>4725</v>
      </c>
      <c r="N996" s="39" t="s">
        <v>276</v>
      </c>
      <c r="O996" t="str">
        <f>+VLOOKUP(F996,'BD LP'!B:C,2,0)</f>
        <v>100093780-C10</v>
      </c>
      <c r="Q996" t="str">
        <f>+VLOOKUP(F996,'BD LP'!B:K,10,0)</f>
        <v>UN</v>
      </c>
      <c r="R996" t="b">
        <f t="shared" si="32"/>
        <v>1</v>
      </c>
      <c r="S996">
        <f>+VLOOKUP(F996,'[1]BD MES'!$D$2:$K$1048576,8,0)</f>
        <v>10</v>
      </c>
      <c r="T996" t="b">
        <f t="shared" si="31"/>
        <v>1</v>
      </c>
      <c r="V996" t="str">
        <f>+VLOOKUP(F996,MaestraLP3[[#All],[CÓDIGO]:[UMV]],8,0)</f>
        <v>JALEA EN POLVO NARANJA CARICIA 1 kg</v>
      </c>
    </row>
    <row r="997" spans="1:22" x14ac:dyDescent="0.35">
      <c r="A997" t="s">
        <v>3181</v>
      </c>
      <c r="B997">
        <v>2000</v>
      </c>
      <c r="D997" s="59" t="s">
        <v>3162</v>
      </c>
      <c r="F997" s="39">
        <v>100093790</v>
      </c>
      <c r="H997" s="60">
        <v>46500</v>
      </c>
      <c r="I997" t="s">
        <v>3182</v>
      </c>
      <c r="J997">
        <v>10</v>
      </c>
      <c r="K997" s="50" t="s">
        <v>50</v>
      </c>
      <c r="L997" t="s">
        <v>4724</v>
      </c>
      <c r="M997" t="s">
        <v>4725</v>
      </c>
      <c r="N997" s="39" t="s">
        <v>276</v>
      </c>
      <c r="O997" t="str">
        <f>+VLOOKUP(F997,'BD LP'!B:C,2,0)</f>
        <v>100093790-C10</v>
      </c>
      <c r="Q997" t="str">
        <f>+VLOOKUP(F997,'BD LP'!B:K,10,0)</f>
        <v>UN</v>
      </c>
      <c r="R997" t="b">
        <f t="shared" si="32"/>
        <v>1</v>
      </c>
      <c r="S997">
        <f>+VLOOKUP(F997,'[1]BD MES'!$D$2:$K$1048576,8,0)</f>
        <v>10</v>
      </c>
      <c r="T997" t="b">
        <f t="shared" si="31"/>
        <v>1</v>
      </c>
      <c r="V997" t="str">
        <f>+VLOOKUP(F997,MaestraLP3[[#All],[CÓDIGO]:[UMV]],8,0)</f>
        <v>JALEA EN POLVO PIÑA CARICIA 1 kg</v>
      </c>
    </row>
    <row r="998" spans="1:22" x14ac:dyDescent="0.35">
      <c r="A998" t="s">
        <v>3181</v>
      </c>
      <c r="B998">
        <v>2000</v>
      </c>
      <c r="D998" s="59" t="s">
        <v>3162</v>
      </c>
      <c r="F998" s="39">
        <v>150000002</v>
      </c>
      <c r="H998" s="60">
        <v>35000</v>
      </c>
      <c r="I998" t="s">
        <v>3182</v>
      </c>
      <c r="J998">
        <v>10</v>
      </c>
      <c r="K998" s="50" t="s">
        <v>50</v>
      </c>
      <c r="L998" t="s">
        <v>4724</v>
      </c>
      <c r="M998" t="s">
        <v>4725</v>
      </c>
      <c r="N998" s="39" t="s">
        <v>276</v>
      </c>
      <c r="O998" t="str">
        <f>+VLOOKUP(F998,'BD LP'!B:C,2,0)</f>
        <v>150000002-C10</v>
      </c>
      <c r="Q998" t="str">
        <f>+VLOOKUP(F998,'BD LP'!B:K,10,0)</f>
        <v>UN</v>
      </c>
      <c r="R998" t="b">
        <f t="shared" si="32"/>
        <v>1</v>
      </c>
      <c r="S998">
        <f>+VLOOKUP(F998,'[1]BD MES'!$D$2:$K$1048576,8,0)</f>
        <v>10</v>
      </c>
      <c r="T998" t="b">
        <f t="shared" si="31"/>
        <v>1</v>
      </c>
      <c r="V998" t="str">
        <f>+VLOOKUP(F998,MaestraLP3[[#All],[CÓDIGO]:[UMV]],8,0)</f>
        <v>JALEA FRAMBUESA MACROFOOD 1 kg</v>
      </c>
    </row>
    <row r="999" spans="1:22" x14ac:dyDescent="0.35">
      <c r="A999" t="s">
        <v>3181</v>
      </c>
      <c r="B999">
        <v>2000</v>
      </c>
      <c r="D999" s="59" t="s">
        <v>3162</v>
      </c>
      <c r="F999" s="39">
        <v>150000378</v>
      </c>
      <c r="H999" s="60">
        <v>34800</v>
      </c>
      <c r="I999" t="s">
        <v>3182</v>
      </c>
      <c r="J999">
        <v>10</v>
      </c>
      <c r="K999" s="50" t="s">
        <v>50</v>
      </c>
      <c r="L999" t="s">
        <v>4724</v>
      </c>
      <c r="M999" t="s">
        <v>4725</v>
      </c>
      <c r="N999" s="39" t="s">
        <v>276</v>
      </c>
      <c r="O999" t="str">
        <f>+VLOOKUP(F999,'BD LP'!B:C,2,0)</f>
        <v>150000378-C10</v>
      </c>
      <c r="Q999" t="str">
        <f>+VLOOKUP(F999,'BD LP'!B:K,10,0)</f>
        <v>UN</v>
      </c>
      <c r="R999" t="b">
        <f t="shared" si="32"/>
        <v>1</v>
      </c>
      <c r="S999">
        <f>+VLOOKUP(F999,'[1]BD MES'!$D$2:$K$1048576,8,0)</f>
        <v>10</v>
      </c>
      <c r="T999" t="b">
        <f t="shared" si="31"/>
        <v>1</v>
      </c>
      <c r="V999" t="str">
        <f>+VLOOKUP(F999,MaestraLP3[[#All],[CÓDIGO]:[UMV]],8,0)</f>
        <v>JALEA NARANJA MACROFOOD 1 kg</v>
      </c>
    </row>
    <row r="1000" spans="1:22" x14ac:dyDescent="0.35">
      <c r="A1000" t="s">
        <v>3181</v>
      </c>
      <c r="B1000">
        <v>2000</v>
      </c>
      <c r="D1000" s="59" t="s">
        <v>3162</v>
      </c>
      <c r="F1000" s="39">
        <v>150000379</v>
      </c>
      <c r="H1000" s="60">
        <v>38400</v>
      </c>
      <c r="I1000" t="s">
        <v>3182</v>
      </c>
      <c r="J1000">
        <v>10</v>
      </c>
      <c r="K1000" s="50" t="s">
        <v>50</v>
      </c>
      <c r="L1000" t="s">
        <v>4724</v>
      </c>
      <c r="M1000" t="s">
        <v>4725</v>
      </c>
      <c r="N1000" s="39" t="s">
        <v>276</v>
      </c>
      <c r="O1000" t="str">
        <f>+VLOOKUP(F1000,'BD LP'!B:C,2,0)</f>
        <v>150000379-C10</v>
      </c>
      <c r="Q1000" t="str">
        <f>+VLOOKUP(F1000,'BD LP'!B:K,10,0)</f>
        <v>UN</v>
      </c>
      <c r="R1000" t="b">
        <f t="shared" si="32"/>
        <v>1</v>
      </c>
      <c r="S1000">
        <f>+VLOOKUP(F1000,'[1]BD MES'!$D$2:$K$1048576,8,0)</f>
        <v>10</v>
      </c>
      <c r="T1000" t="b">
        <f t="shared" si="31"/>
        <v>1</v>
      </c>
      <c r="V1000" t="str">
        <f>+VLOOKUP(F1000,MaestraLP3[[#All],[CÓDIGO]:[UMV]],8,0)</f>
        <v>JALEA PIÑA MACROFOOD 1 kg</v>
      </c>
    </row>
    <row r="1001" spans="1:22" x14ac:dyDescent="0.35">
      <c r="A1001" t="s">
        <v>3181</v>
      </c>
      <c r="B1001">
        <v>2000</v>
      </c>
      <c r="D1001" s="59" t="s">
        <v>3162</v>
      </c>
      <c r="F1001" s="39">
        <v>104540100</v>
      </c>
      <c r="H1001" s="60">
        <v>54500</v>
      </c>
      <c r="I1001" t="s">
        <v>3182</v>
      </c>
      <c r="J1001">
        <v>2</v>
      </c>
      <c r="K1001" s="50" t="s">
        <v>50</v>
      </c>
      <c r="L1001" t="s">
        <v>4724</v>
      </c>
      <c r="M1001" t="s">
        <v>4725</v>
      </c>
      <c r="N1001" s="39" t="s">
        <v>276</v>
      </c>
      <c r="O1001" t="str">
        <f>+VLOOKUP(F1001,'BD LP'!B:C,2,0)</f>
        <v>104540100-C02</v>
      </c>
      <c r="Q1001" t="str">
        <f>+VLOOKUP(F1001,'BD LP'!B:K,10,0)</f>
        <v>UN</v>
      </c>
      <c r="R1001" t="b">
        <f t="shared" si="32"/>
        <v>1</v>
      </c>
      <c r="S1001">
        <f>+VLOOKUP(F1001,'[1]BD MES'!$D$2:$K$1048576,8,0)</f>
        <v>2</v>
      </c>
      <c r="T1001" t="b">
        <f t="shared" si="31"/>
        <v>1</v>
      </c>
      <c r="V1001" t="str">
        <f>+VLOOKUP(F1001,MaestraLP3[[#All],[CÓDIGO]:[UMV]],8,0)</f>
        <v>CHEESECAKE FACTORY NINE 14 TROZOS</v>
      </c>
    </row>
    <row r="1002" spans="1:22" x14ac:dyDescent="0.35">
      <c r="A1002" t="s">
        <v>3181</v>
      </c>
      <c r="B1002">
        <v>2000</v>
      </c>
      <c r="D1002" s="59" t="s">
        <v>3162</v>
      </c>
      <c r="F1002" s="39">
        <v>104510620</v>
      </c>
      <c r="H1002" s="60">
        <v>32500</v>
      </c>
      <c r="I1002" t="s">
        <v>3182</v>
      </c>
      <c r="J1002">
        <v>1</v>
      </c>
      <c r="K1002" s="50" t="s">
        <v>50</v>
      </c>
      <c r="L1002" t="s">
        <v>4724</v>
      </c>
      <c r="M1002" t="s">
        <v>4725</v>
      </c>
      <c r="N1002" s="39" t="s">
        <v>276</v>
      </c>
      <c r="O1002" t="str">
        <f>+VLOOKUP(F1002,'BD LP'!B:C,2,0)</f>
        <v>104510620-UN</v>
      </c>
      <c r="Q1002" t="str">
        <f>+VLOOKUP(F1002,'BD LP'!B:K,10,0)</f>
        <v>UN</v>
      </c>
      <c r="R1002" t="b">
        <f t="shared" si="32"/>
        <v>1</v>
      </c>
      <c r="S1002">
        <f>+VLOOKUP(F1002,'[1]BD MES'!$D$2:$K$1048576,8,0)</f>
        <v>1</v>
      </c>
      <c r="T1002" t="b">
        <f t="shared" si="31"/>
        <v>1</v>
      </c>
      <c r="V1002" t="str">
        <f>+VLOOKUP(F1002,MaestraLP3[[#All],[CÓDIGO]:[UMV]],8,0)</f>
        <v>DULCE DE LECHE HELAD SANTA FE 10 kg</v>
      </c>
    </row>
    <row r="1003" spans="1:22" x14ac:dyDescent="0.35">
      <c r="A1003" t="s">
        <v>3181</v>
      </c>
      <c r="B1003">
        <v>2000</v>
      </c>
      <c r="D1003" s="59" t="s">
        <v>3162</v>
      </c>
      <c r="F1003" s="39">
        <v>104510640</v>
      </c>
      <c r="H1003" s="60">
        <v>31700</v>
      </c>
      <c r="I1003" t="s">
        <v>3182</v>
      </c>
      <c r="J1003">
        <v>1</v>
      </c>
      <c r="K1003" s="50" t="s">
        <v>50</v>
      </c>
      <c r="L1003" t="s">
        <v>4724</v>
      </c>
      <c r="M1003" t="s">
        <v>4725</v>
      </c>
      <c r="N1003" s="39" t="s">
        <v>276</v>
      </c>
      <c r="O1003" t="str">
        <f>+VLOOKUP(F1003,'BD LP'!B:C,2,0)</f>
        <v>104510640-UN</v>
      </c>
      <c r="Q1003" t="str">
        <f>+VLOOKUP(F1003,'BD LP'!B:K,10,0)</f>
        <v>UN</v>
      </c>
      <c r="R1003" t="b">
        <f t="shared" si="32"/>
        <v>1</v>
      </c>
      <c r="S1003">
        <f>+VLOOKUP(F1003,'[1]BD MES'!$D$2:$K$1048576,8,0)</f>
        <v>1</v>
      </c>
      <c r="T1003" t="b">
        <f t="shared" si="31"/>
        <v>1</v>
      </c>
      <c r="V1003" t="str">
        <f>+VLOOKUP(F1003,MaestraLP3[[#All],[CÓDIGO]:[UMV]],8,0)</f>
        <v>DULCE DE LECHE REPOST SANTA FE 10 kg</v>
      </c>
    </row>
    <row r="1004" spans="1:22" x14ac:dyDescent="0.35">
      <c r="A1004" t="s">
        <v>3181</v>
      </c>
      <c r="B1004">
        <v>2000</v>
      </c>
      <c r="D1004" s="59" t="s">
        <v>3162</v>
      </c>
      <c r="F1004" s="39">
        <v>150000007</v>
      </c>
      <c r="H1004" s="60">
        <v>31600</v>
      </c>
      <c r="I1004" t="s">
        <v>3182</v>
      </c>
      <c r="J1004">
        <v>9</v>
      </c>
      <c r="K1004" s="50" t="s">
        <v>50</v>
      </c>
      <c r="L1004" t="s">
        <v>4724</v>
      </c>
      <c r="M1004" t="s">
        <v>4725</v>
      </c>
      <c r="N1004" s="39" t="s">
        <v>276</v>
      </c>
      <c r="O1004" t="str">
        <f>+VLOOKUP(F1004,'BD LP'!B:C,2,0)</f>
        <v>150000007-C09</v>
      </c>
      <c r="Q1004" t="str">
        <f>+VLOOKUP(F1004,'BD LP'!B:K,10,0)</f>
        <v>UN</v>
      </c>
      <c r="R1004" t="b">
        <f t="shared" si="32"/>
        <v>1</v>
      </c>
      <c r="S1004">
        <f>+VLOOKUP(F1004,'[1]BD MES'!$D$2:$K$1048576,8,0)</f>
        <v>9</v>
      </c>
      <c r="T1004" t="b">
        <f t="shared" si="31"/>
        <v>1</v>
      </c>
      <c r="V1004" t="str">
        <f>+VLOOKUP(F1004,MaestraLP3[[#All],[CÓDIGO]:[UMV]],8,0)</f>
        <v>MANJAR COLUN 1 kg</v>
      </c>
    </row>
    <row r="1005" spans="1:22" x14ac:dyDescent="0.35">
      <c r="A1005" t="s">
        <v>3181</v>
      </c>
      <c r="B1005">
        <v>2000</v>
      </c>
      <c r="D1005" s="59" t="s">
        <v>3162</v>
      </c>
      <c r="F1005" s="39">
        <v>104528510</v>
      </c>
      <c r="H1005" s="60">
        <v>28000</v>
      </c>
      <c r="I1005" t="s">
        <v>3182</v>
      </c>
      <c r="J1005">
        <v>10</v>
      </c>
      <c r="K1005" s="50" t="s">
        <v>50</v>
      </c>
      <c r="L1005" t="s">
        <v>4724</v>
      </c>
      <c r="M1005" t="s">
        <v>4725</v>
      </c>
      <c r="N1005" s="39" t="s">
        <v>276</v>
      </c>
      <c r="O1005" t="str">
        <f>+VLOOKUP(F1005,'BD LP'!B:C,2,0)</f>
        <v>104528510-C10</v>
      </c>
      <c r="Q1005" t="str">
        <f>+VLOOKUP(F1005,'BD LP'!B:K,10,0)</f>
        <v>UN</v>
      </c>
      <c r="R1005" t="b">
        <f t="shared" si="32"/>
        <v>1</v>
      </c>
      <c r="S1005">
        <f>+VLOOKUP(F1005,'[1]BD MES'!$D$2:$K$1048576,8,0)</f>
        <v>10</v>
      </c>
      <c r="T1005" t="b">
        <f t="shared" si="31"/>
        <v>1</v>
      </c>
      <c r="V1005" t="str">
        <f>+VLOOKUP(F1005,MaestraLP3[[#All],[CÓDIGO]:[UMV]],8,0)</f>
        <v>MERMELADA DE DAMASCO AMBROSOLI 1 kg</v>
      </c>
    </row>
    <row r="1006" spans="1:22" x14ac:dyDescent="0.35">
      <c r="A1006" t="s">
        <v>3181</v>
      </c>
      <c r="B1006">
        <v>2000</v>
      </c>
      <c r="D1006" s="59" t="s">
        <v>3162</v>
      </c>
      <c r="F1006" s="39">
        <v>104528520</v>
      </c>
      <c r="H1006" s="60">
        <v>34200</v>
      </c>
      <c r="I1006" t="s">
        <v>3182</v>
      </c>
      <c r="J1006">
        <v>10</v>
      </c>
      <c r="K1006" s="50" t="s">
        <v>50</v>
      </c>
      <c r="L1006" t="s">
        <v>4724</v>
      </c>
      <c r="M1006" t="s">
        <v>4725</v>
      </c>
      <c r="N1006" s="39" t="s">
        <v>276</v>
      </c>
      <c r="O1006" t="str">
        <f>+VLOOKUP(F1006,'BD LP'!B:C,2,0)</f>
        <v>104528520-C10</v>
      </c>
      <c r="Q1006" t="str">
        <f>+VLOOKUP(F1006,'BD LP'!B:K,10,0)</f>
        <v>UN</v>
      </c>
      <c r="R1006" t="b">
        <f t="shared" si="32"/>
        <v>1</v>
      </c>
      <c r="S1006">
        <f>+VLOOKUP(F1006,'[1]BD MES'!$D$2:$K$1048576,8,0)</f>
        <v>10</v>
      </c>
      <c r="T1006" t="b">
        <f t="shared" si="31"/>
        <v>1</v>
      </c>
      <c r="V1006" t="str">
        <f>+VLOOKUP(F1006,MaestraLP3[[#All],[CÓDIGO]:[UMV]],8,0)</f>
        <v>MERMELADA DE DURAZNO AMBROSOLI 1 kg</v>
      </c>
    </row>
    <row r="1007" spans="1:22" x14ac:dyDescent="0.35">
      <c r="A1007" t="s">
        <v>3181</v>
      </c>
      <c r="B1007">
        <v>2000</v>
      </c>
      <c r="D1007" s="59" t="s">
        <v>3162</v>
      </c>
      <c r="F1007" s="39">
        <v>104528500</v>
      </c>
      <c r="H1007" s="60">
        <v>41000</v>
      </c>
      <c r="I1007" t="s">
        <v>3182</v>
      </c>
      <c r="J1007">
        <v>10</v>
      </c>
      <c r="K1007" s="50" t="s">
        <v>50</v>
      </c>
      <c r="L1007" t="s">
        <v>4724</v>
      </c>
      <c r="M1007" t="s">
        <v>4725</v>
      </c>
      <c r="N1007" s="39" t="s">
        <v>276</v>
      </c>
      <c r="O1007" t="str">
        <f>+VLOOKUP(F1007,'BD LP'!B:C,2,0)</f>
        <v>104528500-C10</v>
      </c>
      <c r="Q1007" t="str">
        <f>+VLOOKUP(F1007,'BD LP'!B:K,10,0)</f>
        <v>UN</v>
      </c>
      <c r="R1007" t="b">
        <f t="shared" si="32"/>
        <v>1</v>
      </c>
      <c r="S1007">
        <f>+VLOOKUP(F1007,'[1]BD MES'!$D$2:$K$1048576,8,0)</f>
        <v>10</v>
      </c>
      <c r="T1007" t="b">
        <f t="shared" si="31"/>
        <v>1</v>
      </c>
      <c r="V1007" t="str">
        <f>+VLOOKUP(F1007,MaestraLP3[[#All],[CÓDIGO]:[UMV]],8,0)</f>
        <v>MERMELADA DE FRAMBUESA AMBROSOLI 1 kg</v>
      </c>
    </row>
    <row r="1008" spans="1:22" x14ac:dyDescent="0.35">
      <c r="A1008" t="s">
        <v>3181</v>
      </c>
      <c r="B1008">
        <v>2000</v>
      </c>
      <c r="D1008" s="59" t="s">
        <v>3162</v>
      </c>
      <c r="F1008" s="39">
        <v>102500007</v>
      </c>
      <c r="H1008" s="60">
        <v>18600</v>
      </c>
      <c r="I1008" t="s">
        <v>3182</v>
      </c>
      <c r="J1008">
        <v>6</v>
      </c>
      <c r="K1008" s="50" t="s">
        <v>50</v>
      </c>
      <c r="L1008" t="s">
        <v>4724</v>
      </c>
      <c r="M1008" t="s">
        <v>4725</v>
      </c>
      <c r="N1008" s="39" t="s">
        <v>276</v>
      </c>
      <c r="O1008" t="str">
        <f>+VLOOKUP(F1008,'BD LP'!B:C,2,0)</f>
        <v>102500007-C06</v>
      </c>
      <c r="Q1008" t="str">
        <f>+VLOOKUP(F1008,'BD LP'!B:K,10,0)</f>
        <v>UN</v>
      </c>
      <c r="R1008" t="b">
        <f t="shared" si="32"/>
        <v>1</v>
      </c>
      <c r="S1008">
        <f>+VLOOKUP(F1008,'[1]BD MES'!$D$2:$K$1048576,8,0)</f>
        <v>6</v>
      </c>
      <c r="T1008" t="b">
        <f t="shared" si="31"/>
        <v>1</v>
      </c>
      <c r="V1008" t="str">
        <f>+VLOOKUP(F1008,MaestraLP3[[#All],[CÓDIGO]:[UMV]],8,0)</f>
        <v>SALSA BOLOGNESE BARILLA 400g</v>
      </c>
    </row>
    <row r="1009" spans="1:22" x14ac:dyDescent="0.35">
      <c r="A1009" t="s">
        <v>3181</v>
      </c>
      <c r="B1009">
        <v>2000</v>
      </c>
      <c r="D1009" s="59" t="s">
        <v>3162</v>
      </c>
      <c r="F1009" s="39">
        <v>102500001</v>
      </c>
      <c r="H1009" s="60">
        <v>36000</v>
      </c>
      <c r="I1009" t="s">
        <v>3182</v>
      </c>
      <c r="J1009">
        <v>12</v>
      </c>
      <c r="K1009" s="50" t="s">
        <v>50</v>
      </c>
      <c r="L1009" t="s">
        <v>4724</v>
      </c>
      <c r="M1009" t="s">
        <v>4725</v>
      </c>
      <c r="N1009" s="39" t="s">
        <v>276</v>
      </c>
      <c r="O1009" t="str">
        <f>+VLOOKUP(F1009,'BD LP'!B:C,2,0)</f>
        <v>102500001-C12</v>
      </c>
      <c r="Q1009" t="str">
        <f>+VLOOKUP(F1009,'BD LP'!B:K,10,0)</f>
        <v>UN</v>
      </c>
      <c r="R1009" t="b">
        <f t="shared" si="32"/>
        <v>1</v>
      </c>
      <c r="S1009">
        <f>+VLOOKUP(F1009,'[1]BD MES'!$D$2:$K$1048576,8,0)</f>
        <v>12</v>
      </c>
      <c r="T1009" t="b">
        <f t="shared" si="31"/>
        <v>1</v>
      </c>
      <c r="V1009" t="str">
        <f>+VLOOKUP(F1009,MaestraLP3[[#All],[CÓDIGO]:[UMV]],8,0)</f>
        <v>PESTO ALLA GENOVESE BARILLA 190g</v>
      </c>
    </row>
    <row r="1010" spans="1:22" x14ac:dyDescent="0.35">
      <c r="A1010" t="s">
        <v>3181</v>
      </c>
      <c r="B1010">
        <v>2000</v>
      </c>
      <c r="D1010" s="59" t="s">
        <v>3162</v>
      </c>
      <c r="F1010" s="39">
        <v>102500002</v>
      </c>
      <c r="H1010" s="60">
        <v>42500</v>
      </c>
      <c r="I1010" t="s">
        <v>3182</v>
      </c>
      <c r="J1010">
        <v>12</v>
      </c>
      <c r="K1010" s="50" t="s">
        <v>50</v>
      </c>
      <c r="L1010" t="s">
        <v>4724</v>
      </c>
      <c r="M1010" t="s">
        <v>4725</v>
      </c>
      <c r="N1010" s="39" t="s">
        <v>276</v>
      </c>
      <c r="O1010" t="str">
        <f>+VLOOKUP(F1010,'BD LP'!B:C,2,0)</f>
        <v>102500002-C12</v>
      </c>
      <c r="Q1010" t="str">
        <f>+VLOOKUP(F1010,'BD LP'!B:K,10,0)</f>
        <v>UN</v>
      </c>
      <c r="R1010" t="b">
        <f t="shared" si="32"/>
        <v>1</v>
      </c>
      <c r="S1010">
        <f>+VLOOKUP(F1010,'[1]BD MES'!$D$2:$K$1048576,8,0)</f>
        <v>12</v>
      </c>
      <c r="T1010" t="b">
        <f t="shared" si="31"/>
        <v>1</v>
      </c>
      <c r="V1010" t="str">
        <f>+VLOOKUP(F1010,MaestraLP3[[#All],[CÓDIGO]:[UMV]],8,0)</f>
        <v>PESTO POMODORI SECCHI BARILLA 200g</v>
      </c>
    </row>
    <row r="1011" spans="1:22" x14ac:dyDescent="0.35">
      <c r="A1011" t="s">
        <v>3181</v>
      </c>
      <c r="B1011">
        <v>2000</v>
      </c>
      <c r="D1011" s="59" t="s">
        <v>3162</v>
      </c>
      <c r="F1011" s="39">
        <v>201221830</v>
      </c>
      <c r="H1011" s="60">
        <v>19200</v>
      </c>
      <c r="I1011" t="s">
        <v>3182</v>
      </c>
      <c r="J1011">
        <v>24</v>
      </c>
      <c r="K1011" s="50" t="s">
        <v>50</v>
      </c>
      <c r="L1011" t="s">
        <v>4724</v>
      </c>
      <c r="M1011" t="s">
        <v>4725</v>
      </c>
      <c r="N1011" s="39" t="s">
        <v>276</v>
      </c>
      <c r="O1011" t="str">
        <f>+VLOOKUP(F1011,'BD LP'!B:C,2,0)</f>
        <v>201221830-C24</v>
      </c>
      <c r="Q1011" t="str">
        <f>+VLOOKUP(F1011,'BD LP'!B:K,10,0)</f>
        <v>UN</v>
      </c>
      <c r="R1011" t="b">
        <f t="shared" si="32"/>
        <v>1</v>
      </c>
      <c r="S1011">
        <f>+VLOOKUP(F1011,'[1]BD MES'!$D$2:$K$1048576,8,0)</f>
        <v>24</v>
      </c>
      <c r="T1011" t="b">
        <f t="shared" si="31"/>
        <v>1</v>
      </c>
      <c r="V1011" t="str">
        <f>+VLOOKUP(F1011,MaestraLP3[[#All],[CÓDIGO]:[UMV]],8,0)</f>
        <v>KETCHUP DON JUAN PET 240 g</v>
      </c>
    </row>
    <row r="1012" spans="1:22" x14ac:dyDescent="0.35">
      <c r="A1012" t="s">
        <v>3181</v>
      </c>
      <c r="B1012">
        <v>2000</v>
      </c>
      <c r="D1012" s="59" t="s">
        <v>3162</v>
      </c>
      <c r="F1012" s="39">
        <v>201222770</v>
      </c>
      <c r="H1012" s="60">
        <v>16800</v>
      </c>
      <c r="I1012" t="s">
        <v>3182</v>
      </c>
      <c r="J1012">
        <v>24</v>
      </c>
      <c r="K1012" s="50" t="s">
        <v>50</v>
      </c>
      <c r="L1012" t="s">
        <v>4724</v>
      </c>
      <c r="M1012" t="s">
        <v>4725</v>
      </c>
      <c r="N1012" s="39" t="s">
        <v>276</v>
      </c>
      <c r="O1012" t="str">
        <f>+VLOOKUP(F1012,'BD LP'!B:C,2,0)</f>
        <v>201222770-C24</v>
      </c>
      <c r="Q1012" t="str">
        <f>+VLOOKUP(F1012,'BD LP'!B:K,10,0)</f>
        <v>UN</v>
      </c>
      <c r="R1012" t="b">
        <f t="shared" si="32"/>
        <v>1</v>
      </c>
      <c r="S1012">
        <f>+VLOOKUP(F1012,'[1]BD MES'!$D$2:$K$1048576,8,0)</f>
        <v>24</v>
      </c>
      <c r="T1012" t="b">
        <f t="shared" si="31"/>
        <v>1</v>
      </c>
      <c r="V1012" t="str">
        <f>+VLOOKUP(F1012,MaestraLP3[[#All],[CÓDIGO]:[UMV]],8,0)</f>
        <v>MOSTAZA PET DON JUAN 240 g en RRP</v>
      </c>
    </row>
    <row r="1013" spans="1:22" x14ac:dyDescent="0.35">
      <c r="A1013" t="s">
        <v>3181</v>
      </c>
      <c r="B1013">
        <v>2000</v>
      </c>
      <c r="D1013" s="59" t="s">
        <v>3162</v>
      </c>
      <c r="F1013" s="39">
        <v>201220930</v>
      </c>
      <c r="H1013" s="60">
        <v>18960</v>
      </c>
      <c r="I1013" t="s">
        <v>3182</v>
      </c>
      <c r="J1013">
        <v>24</v>
      </c>
      <c r="K1013" s="50" t="s">
        <v>50</v>
      </c>
      <c r="L1013" t="s">
        <v>4724</v>
      </c>
      <c r="M1013" t="s">
        <v>4725</v>
      </c>
      <c r="N1013" s="39" t="s">
        <v>276</v>
      </c>
      <c r="O1013" t="str">
        <f>+VLOOKUP(F1013,'BD LP'!B:C,2,0)</f>
        <v>201220930-C24</v>
      </c>
      <c r="Q1013" t="str">
        <f>+VLOOKUP(F1013,'BD LP'!B:K,10,0)</f>
        <v>UN</v>
      </c>
      <c r="R1013" t="b">
        <f t="shared" si="32"/>
        <v>1</v>
      </c>
      <c r="S1013">
        <f>+VLOOKUP(F1013,'[1]BD MES'!$D$2:$K$1048576,8,0)</f>
        <v>24</v>
      </c>
      <c r="T1013" t="b">
        <f t="shared" si="31"/>
        <v>1</v>
      </c>
      <c r="V1013" t="str">
        <f>+VLOOKUP(F1013,MaestraLP3[[#All],[CÓDIGO]:[UMV]],8,0)</f>
        <v>AJI EN CREMA PET DON JUAN 240 g en RRP</v>
      </c>
    </row>
    <row r="1014" spans="1:22" x14ac:dyDescent="0.35">
      <c r="A1014" t="s">
        <v>3181</v>
      </c>
      <c r="B1014">
        <v>2000</v>
      </c>
      <c r="D1014" s="59" t="s">
        <v>3162</v>
      </c>
      <c r="F1014" s="39">
        <v>101310077</v>
      </c>
      <c r="H1014" s="60">
        <v>19747.516824000002</v>
      </c>
      <c r="I1014" t="s">
        <v>3182</v>
      </c>
      <c r="J1014">
        <v>12</v>
      </c>
      <c r="K1014" s="50" t="s">
        <v>50</v>
      </c>
      <c r="L1014" t="s">
        <v>4724</v>
      </c>
      <c r="M1014" t="s">
        <v>4725</v>
      </c>
      <c r="N1014" s="39" t="s">
        <v>276</v>
      </c>
      <c r="O1014" t="str">
        <f>+VLOOKUP(F1014,'BD LP'!B:C,2,0)</f>
        <v>101310077-C12</v>
      </c>
      <c r="Q1014" t="str">
        <f>+VLOOKUP(F1014,'BD LP'!B:K,10,0)</f>
        <v>UN</v>
      </c>
      <c r="R1014" t="b">
        <f t="shared" si="32"/>
        <v>1</v>
      </c>
      <c r="S1014">
        <f>+VLOOKUP(F1014,'[1]BD MES'!$D$2:$K$1048576,8,0)</f>
        <v>12</v>
      </c>
      <c r="T1014" t="b">
        <f t="shared" si="31"/>
        <v>1</v>
      </c>
      <c r="V1014" t="str">
        <f>+VLOOKUP(F1014,MaestraLP3[[#All],[CÓDIGO]:[UMV]],8,0)</f>
        <v>AJI JALAPENO INFERNO 250 g</v>
      </c>
    </row>
    <row r="1015" spans="1:22" x14ac:dyDescent="0.35">
      <c r="A1015" t="s">
        <v>3181</v>
      </c>
      <c r="B1015">
        <v>2000</v>
      </c>
      <c r="D1015" s="59" t="s">
        <v>3162</v>
      </c>
      <c r="F1015" s="39">
        <v>101310075</v>
      </c>
      <c r="H1015" s="60">
        <v>18000</v>
      </c>
      <c r="I1015" t="s">
        <v>3182</v>
      </c>
      <c r="J1015">
        <v>12</v>
      </c>
      <c r="K1015" s="50" t="s">
        <v>50</v>
      </c>
      <c r="L1015" t="s">
        <v>4724</v>
      </c>
      <c r="M1015" t="s">
        <v>4725</v>
      </c>
      <c r="N1015" s="39" t="s">
        <v>276</v>
      </c>
      <c r="O1015" t="str">
        <f>+VLOOKUP(F1015,'BD LP'!B:C,2,0)</f>
        <v>101310075-C12</v>
      </c>
      <c r="Q1015" t="str">
        <f>+VLOOKUP(F1015,'BD LP'!B:K,10,0)</f>
        <v>UN</v>
      </c>
      <c r="R1015" t="b">
        <f t="shared" si="32"/>
        <v>1</v>
      </c>
      <c r="S1015">
        <f>+VLOOKUP(F1015,'[1]BD MES'!$D$2:$K$1048576,8,0)</f>
        <v>12</v>
      </c>
      <c r="T1015" t="b">
        <f t="shared" si="31"/>
        <v>1</v>
      </c>
      <c r="V1015" t="str">
        <f>+VLOOKUP(F1015,MaestraLP3[[#All],[CÓDIGO]:[UMV]],8,0)</f>
        <v>AJI SMOKED INFERNO 250g</v>
      </c>
    </row>
    <row r="1016" spans="1:22" x14ac:dyDescent="0.35">
      <c r="A1016" t="s">
        <v>3181</v>
      </c>
      <c r="B1016">
        <v>2000</v>
      </c>
      <c r="D1016" s="59" t="s">
        <v>3162</v>
      </c>
      <c r="F1016" s="39">
        <v>102500003</v>
      </c>
      <c r="H1016" s="60">
        <v>16500</v>
      </c>
      <c r="I1016" t="s">
        <v>3182</v>
      </c>
      <c r="J1016">
        <v>6</v>
      </c>
      <c r="K1016" s="50" t="s">
        <v>50</v>
      </c>
      <c r="L1016" t="s">
        <v>4724</v>
      </c>
      <c r="M1016" t="s">
        <v>4725</v>
      </c>
      <c r="N1016" s="39" t="s">
        <v>276</v>
      </c>
      <c r="O1016" t="str">
        <f>+VLOOKUP(F1016,'BD LP'!B:C,2,0)</f>
        <v>102500003-C06</v>
      </c>
      <c r="Q1016" t="str">
        <f>+VLOOKUP(F1016,'BD LP'!B:K,10,0)</f>
        <v>UN</v>
      </c>
      <c r="R1016" t="b">
        <f t="shared" si="32"/>
        <v>1</v>
      </c>
      <c r="S1016">
        <f>+VLOOKUP(F1016,'[1]BD MES'!$D$2:$K$1048576,8,0)</f>
        <v>6</v>
      </c>
      <c r="T1016" t="b">
        <f t="shared" si="31"/>
        <v>1</v>
      </c>
      <c r="V1016" t="str">
        <f>+VLOOKUP(F1016,MaestraLP3[[#All],[CÓDIGO]:[UMV]],8,0)</f>
        <v>SALSA BASILICO BARILLA ALBAHACA 400g</v>
      </c>
    </row>
    <row r="1017" spans="1:22" x14ac:dyDescent="0.35">
      <c r="A1017" t="s">
        <v>3181</v>
      </c>
      <c r="B1017">
        <v>2000</v>
      </c>
      <c r="D1017" s="59" t="s">
        <v>3162</v>
      </c>
      <c r="F1017" s="39">
        <v>102500090</v>
      </c>
      <c r="H1017" s="60">
        <v>17000</v>
      </c>
      <c r="I1017" t="s">
        <v>3182</v>
      </c>
      <c r="J1017">
        <v>6</v>
      </c>
      <c r="K1017" s="50" t="s">
        <v>50</v>
      </c>
      <c r="L1017" t="s">
        <v>4724</v>
      </c>
      <c r="M1017" t="s">
        <v>4725</v>
      </c>
      <c r="N1017" s="39" t="s">
        <v>276</v>
      </c>
      <c r="O1017" t="str">
        <f>+VLOOKUP(F1017,'BD LP'!B:C,2,0)</f>
        <v>102500090-C06</v>
      </c>
      <c r="Q1017" t="str">
        <f>+VLOOKUP(F1017,'BD LP'!B:K,10,0)</f>
        <v>UN</v>
      </c>
      <c r="R1017" t="b">
        <f t="shared" si="32"/>
        <v>1</v>
      </c>
      <c r="S1017">
        <f>+VLOOKUP(F1017,'[1]BD MES'!$D$2:$K$1048576,8,0)</f>
        <v>6</v>
      </c>
      <c r="T1017" t="b">
        <f t="shared" si="31"/>
        <v>1</v>
      </c>
      <c r="V1017" t="str">
        <f>+VLOOKUP(F1017,MaestraLP3[[#All],[CÓDIGO]:[UMV]],8,0)</f>
        <v>SALSA OLIVE BARILLA 400g</v>
      </c>
    </row>
    <row r="1018" spans="1:22" x14ac:dyDescent="0.35">
      <c r="A1018" t="s">
        <v>3181</v>
      </c>
      <c r="B1018">
        <v>2000</v>
      </c>
      <c r="D1018" s="59" t="s">
        <v>3162</v>
      </c>
      <c r="F1018" s="39">
        <v>101310287</v>
      </c>
      <c r="H1018" s="60">
        <v>15600</v>
      </c>
      <c r="I1018" t="s">
        <v>3182</v>
      </c>
      <c r="J1018">
        <v>12</v>
      </c>
      <c r="K1018" s="50" t="s">
        <v>50</v>
      </c>
      <c r="L1018" t="s">
        <v>4724</v>
      </c>
      <c r="M1018" t="s">
        <v>4725</v>
      </c>
      <c r="N1018" s="39" t="s">
        <v>276</v>
      </c>
      <c r="O1018" t="str">
        <f>+VLOOKUP(F1018,'BD LP'!B:C,2,0)</f>
        <v>101310287-C12</v>
      </c>
      <c r="Q1018" t="str">
        <f>+VLOOKUP(F1018,'BD LP'!B:K,10,0)</f>
        <v>UN</v>
      </c>
      <c r="R1018" t="b">
        <f t="shared" si="32"/>
        <v>1</v>
      </c>
      <c r="S1018">
        <f>+VLOOKUP(F1018,'[1]BD MES'!$D$2:$K$1048576,8,0)</f>
        <v>12</v>
      </c>
      <c r="T1018" t="b">
        <f t="shared" si="31"/>
        <v>1</v>
      </c>
      <c r="V1018" t="str">
        <f>+VLOOKUP(F1018,MaestraLP3[[#All],[CÓDIGO]:[UMV]],8,0)</f>
        <v>BARBECUE SPICY SMOKED INFERNO 270g</v>
      </c>
    </row>
    <row r="1019" spans="1:22" x14ac:dyDescent="0.35">
      <c r="A1019" t="s">
        <v>3181</v>
      </c>
      <c r="B1019">
        <v>2000</v>
      </c>
      <c r="D1019" s="59" t="s">
        <v>3162</v>
      </c>
      <c r="F1019" s="39">
        <v>104534820</v>
      </c>
      <c r="H1019" s="60">
        <v>50900</v>
      </c>
      <c r="I1019" t="s">
        <v>3182</v>
      </c>
      <c r="J1019">
        <v>6</v>
      </c>
      <c r="K1019" s="50" t="s">
        <v>50</v>
      </c>
      <c r="L1019" t="s">
        <v>4724</v>
      </c>
      <c r="M1019" t="s">
        <v>4725</v>
      </c>
      <c r="N1019" s="39" t="s">
        <v>276</v>
      </c>
      <c r="O1019" t="str">
        <f>+VLOOKUP(F1019,'BD LP'!B:C,2,0)</f>
        <v>104534820-C06</v>
      </c>
      <c r="Q1019" t="str">
        <f>+VLOOKUP(F1019,'BD LP'!B:K,10,0)</f>
        <v>UN</v>
      </c>
      <c r="R1019" t="b">
        <f t="shared" si="32"/>
        <v>1</v>
      </c>
      <c r="S1019">
        <f>+VLOOKUP(F1019,'[1]BD MES'!$D$2:$K$1048576,8,0)</f>
        <v>6</v>
      </c>
      <c r="T1019" t="b">
        <f t="shared" si="31"/>
        <v>1</v>
      </c>
      <c r="V1019" t="str">
        <f>+VLOOKUP(F1019,MaestraLP3[[#All],[CÓDIGO]:[UMV]],8,0)</f>
        <v>KETCHUP BOLSA HEINZ 3 kg</v>
      </c>
    </row>
    <row r="1020" spans="1:22" x14ac:dyDescent="0.35">
      <c r="A1020" t="s">
        <v>3181</v>
      </c>
      <c r="B1020">
        <v>2000</v>
      </c>
      <c r="D1020" s="59" t="s">
        <v>3162</v>
      </c>
      <c r="F1020" s="39">
        <v>201200240</v>
      </c>
      <c r="H1020" s="60">
        <v>22400</v>
      </c>
      <c r="I1020" t="s">
        <v>3182</v>
      </c>
      <c r="J1020">
        <v>6</v>
      </c>
      <c r="K1020" s="50" t="s">
        <v>50</v>
      </c>
      <c r="L1020" t="s">
        <v>4724</v>
      </c>
      <c r="M1020" t="s">
        <v>4725</v>
      </c>
      <c r="N1020" s="39" t="s">
        <v>276</v>
      </c>
      <c r="O1020" t="str">
        <f>+VLOOKUP(F1020,'BD LP'!B:C,2,0)</f>
        <v>201200240-C06</v>
      </c>
      <c r="Q1020" t="str">
        <f>+VLOOKUP(F1020,'BD LP'!B:K,10,0)</f>
        <v>UN</v>
      </c>
      <c r="R1020" t="b">
        <f t="shared" si="32"/>
        <v>1</v>
      </c>
      <c r="S1020">
        <f>+VLOOKUP(F1020,'[1]BD MES'!$D$2:$K$1048576,8,0)</f>
        <v>6</v>
      </c>
      <c r="T1020" t="b">
        <f t="shared" si="31"/>
        <v>1</v>
      </c>
      <c r="V1020" t="str">
        <f>+VLOOKUP(F1020,MaestraLP3[[#All],[CÓDIGO]:[UMV]],8,0)</f>
        <v>KETCHUP DJ C/V 2 KG FS</v>
      </c>
    </row>
    <row r="1021" spans="1:22" x14ac:dyDescent="0.35">
      <c r="A1021" t="s">
        <v>3181</v>
      </c>
      <c r="B1021">
        <v>2000</v>
      </c>
      <c r="D1021" s="59" t="s">
        <v>3162</v>
      </c>
      <c r="F1021" s="39">
        <v>201200012</v>
      </c>
      <c r="H1021" s="60">
        <v>25500</v>
      </c>
      <c r="I1021" t="s">
        <v>3182</v>
      </c>
      <c r="J1021">
        <v>15</v>
      </c>
      <c r="K1021" s="50" t="s">
        <v>50</v>
      </c>
      <c r="L1021" t="s">
        <v>4724</v>
      </c>
      <c r="M1021" t="s">
        <v>4725</v>
      </c>
      <c r="N1021" s="39" t="s">
        <v>276</v>
      </c>
      <c r="O1021" t="str">
        <f>+VLOOKUP(F1021,'BD LP'!B:C,2,0)</f>
        <v>201200012-C15</v>
      </c>
      <c r="Q1021" t="str">
        <f>+VLOOKUP(F1021,'BD LP'!B:K,10,0)</f>
        <v>UN</v>
      </c>
      <c r="R1021" t="b">
        <f t="shared" si="32"/>
        <v>1</v>
      </c>
      <c r="S1021">
        <f>+VLOOKUP(F1021,'[1]BD MES'!$D$2:$K$1048576,8,0)</f>
        <v>15</v>
      </c>
      <c r="T1021" t="b">
        <f t="shared" si="31"/>
        <v>1</v>
      </c>
      <c r="V1021" t="str">
        <f>+VLOOKUP(F1021,MaestraLP3[[#All],[CÓDIGO]:[UMV]],8,0)</f>
        <v>KETCHUP DON JUAN 900 g RRP</v>
      </c>
    </row>
    <row r="1022" spans="1:22" x14ac:dyDescent="0.35">
      <c r="A1022" t="s">
        <v>3181</v>
      </c>
      <c r="B1022">
        <v>2000</v>
      </c>
      <c r="D1022" s="59" t="s">
        <v>3162</v>
      </c>
      <c r="F1022" s="39">
        <v>150000127</v>
      </c>
      <c r="H1022" s="60">
        <v>31590</v>
      </c>
      <c r="I1022" t="s">
        <v>3182</v>
      </c>
      <c r="J1022">
        <v>10</v>
      </c>
      <c r="K1022" s="50" t="s">
        <v>50</v>
      </c>
      <c r="L1022" t="s">
        <v>4724</v>
      </c>
      <c r="M1022" t="s">
        <v>4725</v>
      </c>
      <c r="N1022" s="39" t="s">
        <v>276</v>
      </c>
      <c r="O1022" t="str">
        <f>+VLOOKUP(F1022,'BD LP'!B:C,2,0)</f>
        <v>150000127-C10</v>
      </c>
      <c r="Q1022" t="str">
        <f>+VLOOKUP(F1022,'BD LP'!B:K,10,0)</f>
        <v>UN</v>
      </c>
      <c r="R1022" t="b">
        <f t="shared" si="32"/>
        <v>1</v>
      </c>
      <c r="S1022">
        <f>+VLOOKUP(F1022,'[1]BD MES'!$D$2:$K$1048576,8,0)</f>
        <v>10</v>
      </c>
      <c r="T1022" t="b">
        <f t="shared" si="31"/>
        <v>1</v>
      </c>
      <c r="V1022" t="str">
        <f>+VLOOKUP(F1022,MaestraLP3[[#All],[CÓDIGO]:[UMV]],8,0)</f>
        <v>KETCHUP HELLMANNS 1 kg</v>
      </c>
    </row>
    <row r="1023" spans="1:22" x14ac:dyDescent="0.35">
      <c r="A1023" t="s">
        <v>3181</v>
      </c>
      <c r="B1023">
        <v>2000</v>
      </c>
      <c r="D1023" s="59" t="s">
        <v>3162</v>
      </c>
      <c r="F1023" s="39">
        <v>150000128</v>
      </c>
      <c r="H1023" s="60">
        <v>40000</v>
      </c>
      <c r="I1023" t="s">
        <v>3182</v>
      </c>
      <c r="J1023">
        <v>6</v>
      </c>
      <c r="K1023" s="50" t="s">
        <v>50</v>
      </c>
      <c r="L1023" t="s">
        <v>4724</v>
      </c>
      <c r="M1023" t="s">
        <v>4725</v>
      </c>
      <c r="N1023" s="39" t="s">
        <v>276</v>
      </c>
      <c r="O1023" t="str">
        <f>+VLOOKUP(F1023,'BD LP'!B:C,2,0)</f>
        <v>150000128-C06</v>
      </c>
      <c r="Q1023" t="str">
        <f>+VLOOKUP(F1023,'BD LP'!B:K,10,0)</f>
        <v>UN</v>
      </c>
      <c r="R1023" t="b">
        <f t="shared" si="32"/>
        <v>1</v>
      </c>
      <c r="S1023">
        <f>+VLOOKUP(F1023,'[1]BD MES'!$D$2:$K$1048576,8,0)</f>
        <v>6</v>
      </c>
      <c r="T1023" t="b">
        <f t="shared" si="31"/>
        <v>1</v>
      </c>
      <c r="V1023" t="str">
        <f>+VLOOKUP(F1023,MaestraLP3[[#All],[CÓDIGO]:[UMV]],8,0)</f>
        <v>KETCHUP HELLMANNS 2 kg</v>
      </c>
    </row>
    <row r="1024" spans="1:22" x14ac:dyDescent="0.35">
      <c r="A1024" t="s">
        <v>3181</v>
      </c>
      <c r="B1024">
        <v>2000</v>
      </c>
      <c r="D1024" s="59" t="s">
        <v>3162</v>
      </c>
      <c r="F1024" s="39">
        <v>150000131</v>
      </c>
      <c r="H1024" s="60">
        <v>30000</v>
      </c>
      <c r="I1024" t="s">
        <v>3182</v>
      </c>
      <c r="J1024">
        <v>10</v>
      </c>
      <c r="K1024" s="50" t="s">
        <v>50</v>
      </c>
      <c r="L1024" t="s">
        <v>4724</v>
      </c>
      <c r="M1024" t="s">
        <v>4725</v>
      </c>
      <c r="N1024" s="39" t="s">
        <v>276</v>
      </c>
      <c r="O1024" t="str">
        <f>+VLOOKUP(F1024,'BD LP'!B:C,2,0)</f>
        <v>150000131-C10</v>
      </c>
      <c r="Q1024" t="str">
        <f>+VLOOKUP(F1024,'BD LP'!B:K,10,0)</f>
        <v>UN</v>
      </c>
      <c r="R1024" t="b">
        <f t="shared" si="32"/>
        <v>1</v>
      </c>
      <c r="S1024">
        <f>+VLOOKUP(F1024,'[1]BD MES'!$D$2:$K$1048576,8,0)</f>
        <v>10</v>
      </c>
      <c r="T1024" t="b">
        <f t="shared" si="31"/>
        <v>1</v>
      </c>
      <c r="V1024" t="str">
        <f>+VLOOKUP(F1024,MaestraLP3[[#All],[CÓDIGO]:[UMV]],8,0)</f>
        <v>KETCHUP JB 1 kg</v>
      </c>
    </row>
    <row r="1025" spans="1:22" x14ac:dyDescent="0.35">
      <c r="A1025" t="s">
        <v>3181</v>
      </c>
      <c r="B1025">
        <v>2000</v>
      </c>
      <c r="D1025" s="59" t="s">
        <v>3162</v>
      </c>
      <c r="F1025" s="39">
        <v>104531430</v>
      </c>
      <c r="H1025" s="60">
        <v>31000</v>
      </c>
      <c r="I1025" t="s">
        <v>3182</v>
      </c>
      <c r="J1025">
        <v>16</v>
      </c>
      <c r="K1025" s="50" t="s">
        <v>50</v>
      </c>
      <c r="L1025" t="s">
        <v>4724</v>
      </c>
      <c r="M1025" t="s">
        <v>4725</v>
      </c>
      <c r="N1025" s="39" t="s">
        <v>276</v>
      </c>
      <c r="O1025" t="str">
        <f>+VLOOKUP(F1025,'BD LP'!B:C,2,0)</f>
        <v>104531430-C16</v>
      </c>
      <c r="Q1025" t="str">
        <f>+VLOOKUP(F1025,'BD LP'!B:K,10,0)</f>
        <v>UN</v>
      </c>
      <c r="R1025" t="b">
        <f t="shared" si="32"/>
        <v>1</v>
      </c>
      <c r="S1025">
        <f>+VLOOKUP(F1025,'[1]BD MES'!$D$2:$K$1048576,8,0)</f>
        <v>16</v>
      </c>
      <c r="T1025" t="b">
        <f t="shared" ref="T1025:T1085" si="33">+S1025=J1025</f>
        <v>1</v>
      </c>
      <c r="V1025" t="str">
        <f>+VLOOKUP(F1025,MaestraLP3[[#All],[CÓDIGO]:[UMV]],8,0)</f>
        <v>KETCHUP PET HEINZ FS 397 g</v>
      </c>
    </row>
    <row r="1026" spans="1:22" x14ac:dyDescent="0.35">
      <c r="A1026" t="s">
        <v>3181</v>
      </c>
      <c r="B1026">
        <v>2000</v>
      </c>
      <c r="D1026" s="59" t="s">
        <v>3162</v>
      </c>
      <c r="F1026" s="39">
        <v>104547980</v>
      </c>
      <c r="H1026" s="60">
        <v>15480</v>
      </c>
      <c r="I1026" t="s">
        <v>3182</v>
      </c>
      <c r="J1026">
        <v>6</v>
      </c>
      <c r="K1026" s="50" t="s">
        <v>50</v>
      </c>
      <c r="L1026" t="s">
        <v>4724</v>
      </c>
      <c r="M1026" t="s">
        <v>4725</v>
      </c>
      <c r="N1026" s="39" t="s">
        <v>276</v>
      </c>
      <c r="O1026" t="str">
        <f>+VLOOKUP(F1026,'BD LP'!B:C,2,0)</f>
        <v>104547980-D06</v>
      </c>
      <c r="Q1026" t="str">
        <f>+VLOOKUP(F1026,'BD LP'!B:K,10,0)</f>
        <v>UN</v>
      </c>
      <c r="R1026" t="b">
        <f t="shared" si="32"/>
        <v>1</v>
      </c>
      <c r="S1026">
        <f>+VLOOKUP(F1026,'[1]BD MES'!$D$2:$K$1048576,8,0)</f>
        <v>6</v>
      </c>
      <c r="T1026" t="b">
        <f t="shared" si="33"/>
        <v>1</v>
      </c>
      <c r="V1026" t="str">
        <f>+VLOOKUP(F1026,MaestraLP3[[#All],[CÓDIGO]:[UMV]],8,0)</f>
        <v>KETCHUP PICKLE  PET HEINZ 382 G</v>
      </c>
    </row>
    <row r="1027" spans="1:22" x14ac:dyDescent="0.35">
      <c r="A1027" t="s">
        <v>3181</v>
      </c>
      <c r="B1027">
        <v>2000</v>
      </c>
      <c r="D1027" s="59" t="s">
        <v>3162</v>
      </c>
      <c r="F1027" s="39">
        <v>104530190</v>
      </c>
      <c r="H1027" s="60">
        <v>19500</v>
      </c>
      <c r="I1027" t="s">
        <v>3182</v>
      </c>
      <c r="J1027">
        <v>10</v>
      </c>
      <c r="K1027" s="50" t="s">
        <v>50</v>
      </c>
      <c r="L1027" t="s">
        <v>4724</v>
      </c>
      <c r="M1027" t="s">
        <v>4725</v>
      </c>
      <c r="N1027" s="39" t="s">
        <v>276</v>
      </c>
      <c r="O1027" t="str">
        <f>+VLOOKUP(F1027,'BD LP'!B:C,2,0)</f>
        <v>104530190-C10</v>
      </c>
      <c r="Q1027" t="str">
        <f>+VLOOKUP(F1027,'BD LP'!B:K,10,0)</f>
        <v>UN</v>
      </c>
      <c r="R1027" t="b">
        <f t="shared" ref="R1027:R1087" si="34">+Q1027=K1027</f>
        <v>1</v>
      </c>
      <c r="S1027">
        <f>+VLOOKUP(F1027,'[1]BD MES'!$D$2:$K$1048576,8,0)</f>
        <v>10</v>
      </c>
      <c r="T1027" t="b">
        <f t="shared" si="33"/>
        <v>1</v>
      </c>
      <c r="V1027" t="str">
        <f>+VLOOKUP(F1027,MaestraLP3[[#All],[CÓDIGO]:[UMV]],8,0)</f>
        <v>KETCHUP TRAVERSO 1 kg</v>
      </c>
    </row>
    <row r="1028" spans="1:22" x14ac:dyDescent="0.35">
      <c r="A1028" t="s">
        <v>3181</v>
      </c>
      <c r="B1028">
        <v>2000</v>
      </c>
      <c r="D1028" s="59" t="s">
        <v>3162</v>
      </c>
      <c r="F1028" s="39">
        <v>104538110</v>
      </c>
      <c r="H1028" s="60">
        <v>14500</v>
      </c>
      <c r="I1028" t="s">
        <v>3182</v>
      </c>
      <c r="J1028">
        <v>2</v>
      </c>
      <c r="K1028" s="50" t="s">
        <v>50</v>
      </c>
      <c r="L1028" t="s">
        <v>4724</v>
      </c>
      <c r="M1028" t="s">
        <v>4725</v>
      </c>
      <c r="N1028" s="39" t="s">
        <v>276</v>
      </c>
      <c r="O1028" t="str">
        <f>+VLOOKUP(F1028,'BD LP'!B:C,2,0)</f>
        <v>104538110-C02</v>
      </c>
      <c r="Q1028" t="str">
        <f>+VLOOKUP(F1028,'BD LP'!B:K,10,0)</f>
        <v>UN</v>
      </c>
      <c r="R1028" t="b">
        <f t="shared" si="34"/>
        <v>1</v>
      </c>
      <c r="S1028">
        <f>+VLOOKUP(F1028,'[1]BD MES'!$D$2:$K$1048576,8,0)</f>
        <v>2</v>
      </c>
      <c r="T1028" t="b">
        <f t="shared" si="33"/>
        <v>1</v>
      </c>
      <c r="V1028" t="str">
        <f>+VLOOKUP(F1028,MaestraLP3[[#All],[CÓDIGO]:[UMV]],8,0)</f>
        <v>MAYONESA ALACENA 1,9 KG</v>
      </c>
    </row>
    <row r="1029" spans="1:22" x14ac:dyDescent="0.35">
      <c r="A1029" t="s">
        <v>3181</v>
      </c>
      <c r="B1029">
        <v>2000</v>
      </c>
      <c r="D1029" s="59" t="s">
        <v>3162</v>
      </c>
      <c r="F1029" s="39">
        <v>104548270</v>
      </c>
      <c r="H1029" s="60">
        <v>33490</v>
      </c>
      <c r="I1029" t="s">
        <v>3182</v>
      </c>
      <c r="J1029">
        <v>4</v>
      </c>
      <c r="K1029" s="50" t="s">
        <v>50</v>
      </c>
      <c r="L1029" t="s">
        <v>4724</v>
      </c>
      <c r="M1029" t="s">
        <v>4725</v>
      </c>
      <c r="N1029" s="39" t="s">
        <v>276</v>
      </c>
      <c r="O1029" t="str">
        <f>+VLOOKUP(F1029,'BD LP'!B:C,2,0)</f>
        <v>104548270-C04</v>
      </c>
      <c r="Q1029" t="str">
        <f>+VLOOKUP(F1029,'BD LP'!B:K,10,0)</f>
        <v>UN</v>
      </c>
      <c r="R1029" t="b">
        <f t="shared" si="34"/>
        <v>1</v>
      </c>
      <c r="S1029">
        <f>+VLOOKUP(F1029,'[1]BD MES'!$D$2:$K$1048576,8,0)</f>
        <v>4</v>
      </c>
      <c r="T1029" t="b">
        <f t="shared" si="33"/>
        <v>1</v>
      </c>
      <c r="V1029" t="str">
        <f>+VLOOKUP(F1029,MaestraLP3[[#All],[CÓDIGO]:[UMV]],8,0)</f>
        <v>MAYONESA BOLSA HEINZ 3 KG</v>
      </c>
    </row>
    <row r="1030" spans="1:22" x14ac:dyDescent="0.35">
      <c r="A1030" t="s">
        <v>3181</v>
      </c>
      <c r="B1030">
        <v>2000</v>
      </c>
      <c r="D1030" s="59" t="s">
        <v>3162</v>
      </c>
      <c r="F1030" s="39">
        <v>104534540</v>
      </c>
      <c r="H1030" s="60">
        <v>22000</v>
      </c>
      <c r="I1030" t="s">
        <v>3182</v>
      </c>
      <c r="J1030">
        <v>10</v>
      </c>
      <c r="K1030" s="50" t="s">
        <v>50</v>
      </c>
      <c r="L1030" t="s">
        <v>4724</v>
      </c>
      <c r="M1030" t="s">
        <v>4725</v>
      </c>
      <c r="N1030" s="39" t="s">
        <v>276</v>
      </c>
      <c r="O1030" t="str">
        <f>+VLOOKUP(F1030,'BD LP'!B:C,2,0)</f>
        <v>104534540-C10</v>
      </c>
      <c r="Q1030" t="str">
        <f>+VLOOKUP(F1030,'BD LP'!B:K,10,0)</f>
        <v>UN</v>
      </c>
      <c r="R1030" t="b">
        <f t="shared" si="34"/>
        <v>1</v>
      </c>
      <c r="S1030">
        <f>+VLOOKUP(F1030,'[1]BD MES'!$D$2:$K$1048576,8,0)</f>
        <v>10</v>
      </c>
      <c r="T1030" t="b">
        <f t="shared" si="33"/>
        <v>1</v>
      </c>
      <c r="V1030" t="str">
        <f>+VLOOKUP(F1030,MaestraLP3[[#All],[CÓDIGO]:[UMV]],8,0)</f>
        <v>MAYONESA CAROZZI 1 kg</v>
      </c>
    </row>
    <row r="1031" spans="1:22" x14ac:dyDescent="0.35">
      <c r="A1031" t="s">
        <v>3181</v>
      </c>
      <c r="B1031">
        <v>2000</v>
      </c>
      <c r="D1031" s="59" t="s">
        <v>3162</v>
      </c>
      <c r="F1031" s="39">
        <v>150000140</v>
      </c>
      <c r="H1031" s="60">
        <v>39500</v>
      </c>
      <c r="I1031" t="s">
        <v>3182</v>
      </c>
      <c r="J1031">
        <v>6</v>
      </c>
      <c r="K1031" s="50" t="s">
        <v>50</v>
      </c>
      <c r="L1031" t="s">
        <v>4724</v>
      </c>
      <c r="M1031" t="s">
        <v>4725</v>
      </c>
      <c r="N1031" s="39" t="s">
        <v>276</v>
      </c>
      <c r="O1031" t="str">
        <f>+VLOOKUP(F1031,'BD LP'!B:C,2,0)</f>
        <v>150000140-C06</v>
      </c>
      <c r="Q1031" t="str">
        <f>+VLOOKUP(F1031,'BD LP'!B:K,10,0)</f>
        <v>UN</v>
      </c>
      <c r="R1031" t="b">
        <f t="shared" si="34"/>
        <v>1</v>
      </c>
      <c r="S1031">
        <f>+VLOOKUP(F1031,'[1]BD MES'!$D$2:$K$1048576,8,0)</f>
        <v>6</v>
      </c>
      <c r="T1031" t="b">
        <f t="shared" si="33"/>
        <v>1</v>
      </c>
      <c r="V1031" t="str">
        <f>+VLOOKUP(F1031,MaestraLP3[[#All],[CÓDIGO]:[UMV]],8,0)</f>
        <v>MAYONESA DELI HELLMANNS 1,94 kg</v>
      </c>
    </row>
    <row r="1032" spans="1:22" x14ac:dyDescent="0.35">
      <c r="A1032" t="s">
        <v>3181</v>
      </c>
      <c r="B1032">
        <v>2000</v>
      </c>
      <c r="D1032" s="59" t="s">
        <v>3162</v>
      </c>
      <c r="F1032" s="39">
        <v>150000141</v>
      </c>
      <c r="H1032" s="60">
        <v>43500</v>
      </c>
      <c r="I1032" t="s">
        <v>3182</v>
      </c>
      <c r="J1032">
        <v>10</v>
      </c>
      <c r="K1032" s="50" t="s">
        <v>50</v>
      </c>
      <c r="L1032" t="s">
        <v>4724</v>
      </c>
      <c r="M1032" t="s">
        <v>4725</v>
      </c>
      <c r="N1032" s="39" t="s">
        <v>276</v>
      </c>
      <c r="O1032" t="str">
        <f>+VLOOKUP(F1032,'BD LP'!B:C,2,0)</f>
        <v>150000141-C10</v>
      </c>
      <c r="Q1032" t="str">
        <f>+VLOOKUP(F1032,'BD LP'!B:K,10,0)</f>
        <v>UN</v>
      </c>
      <c r="R1032" t="b">
        <f t="shared" si="34"/>
        <v>1</v>
      </c>
      <c r="S1032">
        <f>+VLOOKUP(F1032,'[1]BD MES'!$D$2:$K$1048576,8,0)</f>
        <v>10</v>
      </c>
      <c r="T1032" t="b">
        <f t="shared" si="33"/>
        <v>1</v>
      </c>
      <c r="V1032" t="str">
        <f>+VLOOKUP(F1032,MaestraLP3[[#All],[CÓDIGO]:[UMV]],8,0)</f>
        <v>MAYONESA DELI HELLMANNS 970 g</v>
      </c>
    </row>
    <row r="1033" spans="1:22" x14ac:dyDescent="0.35">
      <c r="A1033" t="s">
        <v>3181</v>
      </c>
      <c r="B1033">
        <v>2000</v>
      </c>
      <c r="D1033" s="59" t="s">
        <v>3162</v>
      </c>
      <c r="F1033" s="39">
        <v>104528900</v>
      </c>
      <c r="H1033" s="60">
        <v>30300</v>
      </c>
      <c r="I1033" t="s">
        <v>3182</v>
      </c>
      <c r="J1033">
        <v>10</v>
      </c>
      <c r="K1033" s="50" t="s">
        <v>50</v>
      </c>
      <c r="L1033" t="s">
        <v>4724</v>
      </c>
      <c r="M1033" t="s">
        <v>4725</v>
      </c>
      <c r="N1033" s="39" t="s">
        <v>276</v>
      </c>
      <c r="O1033" t="str">
        <f>+VLOOKUP(F1033,'BD LP'!B:C,2,0)</f>
        <v>104528900-C10</v>
      </c>
      <c r="Q1033" t="str">
        <f>+VLOOKUP(F1033,'BD LP'!B:K,10,0)</f>
        <v>UN</v>
      </c>
      <c r="R1033" t="b">
        <f t="shared" si="34"/>
        <v>1</v>
      </c>
      <c r="S1033">
        <f>+VLOOKUP(F1033,'[1]BD MES'!$D$2:$K$1048576,8,0)</f>
        <v>10</v>
      </c>
      <c r="T1033" t="b">
        <f t="shared" si="33"/>
        <v>1</v>
      </c>
      <c r="V1033" t="str">
        <f>+VLOOKUP(F1033,MaestraLP3[[#All],[CÓDIGO]:[UMV]],8,0)</f>
        <v>MAYONESA DELI KRAFT 1 kg</v>
      </c>
    </row>
    <row r="1034" spans="1:22" x14ac:dyDescent="0.35">
      <c r="A1034" t="s">
        <v>3181</v>
      </c>
      <c r="B1034">
        <v>2000</v>
      </c>
      <c r="D1034" s="59" t="s">
        <v>3162</v>
      </c>
      <c r="F1034" s="39">
        <v>201200180</v>
      </c>
      <c r="H1034" s="60">
        <v>22700</v>
      </c>
      <c r="I1034" t="s">
        <v>3182</v>
      </c>
      <c r="J1034">
        <v>6</v>
      </c>
      <c r="K1034" s="50" t="s">
        <v>50</v>
      </c>
      <c r="L1034" t="s">
        <v>4724</v>
      </c>
      <c r="M1034" t="s">
        <v>4725</v>
      </c>
      <c r="N1034" s="39" t="s">
        <v>276</v>
      </c>
      <c r="O1034" t="str">
        <f>+VLOOKUP(F1034,'BD LP'!B:C,2,0)</f>
        <v>201200180-C06</v>
      </c>
      <c r="Q1034" t="str">
        <f>+VLOOKUP(F1034,'BD LP'!B:K,10,0)</f>
        <v>UN</v>
      </c>
      <c r="R1034" t="b">
        <f t="shared" si="34"/>
        <v>1</v>
      </c>
      <c r="S1034">
        <f>+VLOOKUP(F1034,'[1]BD MES'!$D$2:$K$1048576,8,0)</f>
        <v>6</v>
      </c>
      <c r="T1034" t="b">
        <f t="shared" si="33"/>
        <v>1</v>
      </c>
      <c r="V1034" t="str">
        <f>+VLOOKUP(F1034,MaestraLP3[[#All],[CÓDIGO]:[UMV]],8,0)</f>
        <v>MAYONESA DJ C/V 2 KG FS</v>
      </c>
    </row>
    <row r="1035" spans="1:22" x14ac:dyDescent="0.35">
      <c r="A1035" t="s">
        <v>3181</v>
      </c>
      <c r="B1035">
        <v>2000</v>
      </c>
      <c r="D1035" s="59" t="s">
        <v>3162</v>
      </c>
      <c r="F1035" s="39">
        <v>201200013</v>
      </c>
      <c r="H1035" s="60">
        <v>15600</v>
      </c>
      <c r="I1035" t="s">
        <v>3182</v>
      </c>
      <c r="J1035">
        <v>12</v>
      </c>
      <c r="K1035" s="50" t="s">
        <v>50</v>
      </c>
      <c r="L1035" t="s">
        <v>4724</v>
      </c>
      <c r="M1035" t="s">
        <v>4725</v>
      </c>
      <c r="N1035" s="39" t="s">
        <v>276</v>
      </c>
      <c r="O1035" t="str">
        <f>+VLOOKUP(F1035,'BD LP'!B:C,2,0)</f>
        <v>201200013-C12</v>
      </c>
      <c r="Q1035" t="str">
        <f>+VLOOKUP(F1035,'BD LP'!B:K,10,0)</f>
        <v>UN</v>
      </c>
      <c r="R1035" t="b">
        <f t="shared" si="34"/>
        <v>1</v>
      </c>
      <c r="S1035">
        <f>+VLOOKUP(F1035,'[1]BD MES'!$D$2:$K$1048576,8,0)</f>
        <v>12</v>
      </c>
      <c r="T1035" t="b">
        <f t="shared" si="33"/>
        <v>1</v>
      </c>
      <c r="V1035" t="str">
        <f>+VLOOKUP(F1035,MaestraLP3[[#All],[CÓDIGO]:[UMV]],8,0)</f>
        <v>MAYONESA DON JUAN CASERA 900 g</v>
      </c>
    </row>
    <row r="1036" spans="1:22" x14ac:dyDescent="0.35">
      <c r="A1036" t="s">
        <v>3181</v>
      </c>
      <c r="B1036">
        <v>2000</v>
      </c>
      <c r="D1036" s="59" t="s">
        <v>3162</v>
      </c>
      <c r="F1036" s="39">
        <v>150000138</v>
      </c>
      <c r="H1036" s="60">
        <v>45000</v>
      </c>
      <c r="I1036" t="s">
        <v>3182</v>
      </c>
      <c r="J1036">
        <v>6</v>
      </c>
      <c r="K1036" s="50" t="s">
        <v>50</v>
      </c>
      <c r="L1036" t="s">
        <v>4724</v>
      </c>
      <c r="M1036" t="s">
        <v>4725</v>
      </c>
      <c r="N1036" s="39" t="s">
        <v>276</v>
      </c>
      <c r="O1036" t="str">
        <f>+VLOOKUP(F1036,'BD LP'!B:C,2,0)</f>
        <v>150000138-C06</v>
      </c>
      <c r="Q1036" t="str">
        <f>+VLOOKUP(F1036,'BD LP'!B:K,10,0)</f>
        <v>UN</v>
      </c>
      <c r="R1036" t="b">
        <f t="shared" si="34"/>
        <v>1</v>
      </c>
      <c r="S1036">
        <f>+VLOOKUP(F1036,'[1]BD MES'!$D$2:$K$1048576,8,0)</f>
        <v>6</v>
      </c>
      <c r="T1036" t="b">
        <f t="shared" si="33"/>
        <v>1</v>
      </c>
      <c r="V1036" t="str">
        <f>+VLOOKUP(F1036,MaestraLP3[[#All],[CÓDIGO]:[UMV]],8,0)</f>
        <v>MAYONESA HELLMANNS 1,88 kg</v>
      </c>
    </row>
    <row r="1037" spans="1:22" x14ac:dyDescent="0.35">
      <c r="A1037" t="s">
        <v>3181</v>
      </c>
      <c r="B1037">
        <v>2000</v>
      </c>
      <c r="D1037" s="59" t="s">
        <v>3162</v>
      </c>
      <c r="F1037" s="39">
        <v>150000142</v>
      </c>
      <c r="H1037" s="60">
        <v>38600</v>
      </c>
      <c r="I1037" t="s">
        <v>3182</v>
      </c>
      <c r="J1037">
        <v>10</v>
      </c>
      <c r="K1037" s="50" t="s">
        <v>50</v>
      </c>
      <c r="L1037" t="s">
        <v>4724</v>
      </c>
      <c r="M1037" t="s">
        <v>4725</v>
      </c>
      <c r="N1037" s="39" t="s">
        <v>276</v>
      </c>
      <c r="O1037" t="str">
        <f>+VLOOKUP(F1037,'BD LP'!B:C,2,0)</f>
        <v>150000142-C10</v>
      </c>
      <c r="Q1037" t="str">
        <f>+VLOOKUP(F1037,'BD LP'!B:K,10,0)</f>
        <v>UN</v>
      </c>
      <c r="R1037" t="b">
        <f t="shared" si="34"/>
        <v>1</v>
      </c>
      <c r="S1037">
        <f>+VLOOKUP(F1037,'[1]BD MES'!$D$2:$K$1048576,8,0)</f>
        <v>10</v>
      </c>
      <c r="T1037" t="b">
        <f t="shared" si="33"/>
        <v>1</v>
      </c>
      <c r="V1037" t="str">
        <f>+VLOOKUP(F1037,MaestraLP3[[#All],[CÓDIGO]:[UMV]],8,0)</f>
        <v>MAYONESA HELLMANNS 940 g</v>
      </c>
    </row>
    <row r="1038" spans="1:22" x14ac:dyDescent="0.35">
      <c r="A1038" t="s">
        <v>3181</v>
      </c>
      <c r="B1038">
        <v>2000</v>
      </c>
      <c r="D1038" s="59" t="s">
        <v>3162</v>
      </c>
      <c r="F1038" s="39">
        <v>104534270</v>
      </c>
      <c r="H1038" s="60">
        <v>48900</v>
      </c>
      <c r="I1038" t="s">
        <v>3182</v>
      </c>
      <c r="J1038">
        <v>6</v>
      </c>
      <c r="K1038" s="50" t="s">
        <v>50</v>
      </c>
      <c r="L1038" t="s">
        <v>4724</v>
      </c>
      <c r="M1038" t="s">
        <v>4725</v>
      </c>
      <c r="N1038" s="39" t="s">
        <v>276</v>
      </c>
      <c r="O1038" t="str">
        <f>+VLOOKUP(F1038,'BD LP'!B:C,2,0)</f>
        <v>104534270-C06</v>
      </c>
      <c r="Q1038" t="str">
        <f>+VLOOKUP(F1038,'BD LP'!B:K,10,0)</f>
        <v>UN</v>
      </c>
      <c r="R1038" t="b">
        <f t="shared" si="34"/>
        <v>1</v>
      </c>
      <c r="S1038">
        <f>+VLOOKUP(F1038,'[1]BD MES'!$D$2:$K$1048576,8,0)</f>
        <v>6</v>
      </c>
      <c r="T1038" t="b">
        <f t="shared" si="33"/>
        <v>1</v>
      </c>
      <c r="V1038" t="str">
        <f>+VLOOKUP(F1038,MaestraLP3[[#All],[CÓDIGO]:[UMV]],8,0)</f>
        <v>MAYONESA KRAFT REAL MAYO 1,26 kg</v>
      </c>
    </row>
    <row r="1039" spans="1:22" x14ac:dyDescent="0.35">
      <c r="A1039" t="s">
        <v>3181</v>
      </c>
      <c r="B1039">
        <v>2000</v>
      </c>
      <c r="D1039" s="59" t="s">
        <v>3162</v>
      </c>
      <c r="F1039" s="39">
        <v>104548000</v>
      </c>
      <c r="H1039" s="60">
        <v>64700</v>
      </c>
      <c r="I1039" t="s">
        <v>3182</v>
      </c>
      <c r="J1039">
        <v>4</v>
      </c>
      <c r="K1039" s="50" t="s">
        <v>50</v>
      </c>
      <c r="L1039" t="s">
        <v>4724</v>
      </c>
      <c r="M1039" t="s">
        <v>4725</v>
      </c>
      <c r="N1039" s="39" t="s">
        <v>276</v>
      </c>
      <c r="O1039" t="str">
        <f>+VLOOKUP(F1039,'BD LP'!B:C,2,0)</f>
        <v>104548000-C04</v>
      </c>
      <c r="Q1039" t="str">
        <f>+VLOOKUP(F1039,'BD LP'!B:K,10,0)</f>
        <v>UN</v>
      </c>
      <c r="R1039" t="b">
        <f t="shared" si="34"/>
        <v>1</v>
      </c>
      <c r="S1039">
        <f>+VLOOKUP(F1039,'[1]BD MES'!$D$2:$K$1048576,8,0)</f>
        <v>4</v>
      </c>
      <c r="T1039" t="b">
        <f t="shared" si="33"/>
        <v>1</v>
      </c>
      <c r="V1039" t="str">
        <f>+VLOOKUP(F1039,MaestraLP3[[#All],[CÓDIGO]:[UMV]],8,0)</f>
        <v>MAYONESA KRAFT REAL MAYO 3,78 L</v>
      </c>
    </row>
    <row r="1040" spans="1:22" x14ac:dyDescent="0.35">
      <c r="A1040" t="s">
        <v>3181</v>
      </c>
      <c r="B1040">
        <v>2000</v>
      </c>
      <c r="D1040" s="59" t="s">
        <v>3162</v>
      </c>
      <c r="F1040" s="39">
        <v>104530280</v>
      </c>
      <c r="H1040" s="60">
        <v>39500</v>
      </c>
      <c r="I1040" t="s">
        <v>3182</v>
      </c>
      <c r="J1040">
        <v>12</v>
      </c>
      <c r="K1040" s="50" t="s">
        <v>50</v>
      </c>
      <c r="L1040" t="s">
        <v>4724</v>
      </c>
      <c r="M1040" t="s">
        <v>4725</v>
      </c>
      <c r="N1040" s="39" t="s">
        <v>276</v>
      </c>
      <c r="O1040" t="str">
        <f>+VLOOKUP(F1040,'BD LP'!B:C,2,0)</f>
        <v>104530280-C12</v>
      </c>
      <c r="Q1040" t="str">
        <f>+VLOOKUP(F1040,'BD LP'!B:K,10,0)</f>
        <v>UN</v>
      </c>
      <c r="R1040" t="b">
        <f t="shared" si="34"/>
        <v>1</v>
      </c>
      <c r="S1040">
        <f>+VLOOKUP(F1040,'[1]BD MES'!$D$2:$K$1048576,8,0)</f>
        <v>12</v>
      </c>
      <c r="T1040" t="b">
        <f t="shared" si="33"/>
        <v>1</v>
      </c>
      <c r="V1040" t="str">
        <f>+VLOOKUP(F1040,MaestraLP3[[#All],[CÓDIGO]:[UMV]],8,0)</f>
        <v>MAYONESA KRAFT REAL MAYO 315g</v>
      </c>
    </row>
    <row r="1041" spans="1:22" x14ac:dyDescent="0.35">
      <c r="A1041" t="s">
        <v>3181</v>
      </c>
      <c r="B1041">
        <v>2000</v>
      </c>
      <c r="D1041" s="59" t="s">
        <v>3162</v>
      </c>
      <c r="F1041" s="39">
        <v>104533720</v>
      </c>
      <c r="H1041" s="60">
        <v>61500</v>
      </c>
      <c r="I1041" t="s">
        <v>3182</v>
      </c>
      <c r="J1041">
        <v>12</v>
      </c>
      <c r="K1041" s="50" t="s">
        <v>50</v>
      </c>
      <c r="L1041" t="s">
        <v>4724</v>
      </c>
      <c r="M1041" t="s">
        <v>4725</v>
      </c>
      <c r="N1041" s="39" t="s">
        <v>276</v>
      </c>
      <c r="O1041" t="str">
        <f>+VLOOKUP(F1041,'BD LP'!B:C,2,0)</f>
        <v>104533720-C12</v>
      </c>
      <c r="Q1041" t="str">
        <f>+VLOOKUP(F1041,'BD LP'!B:K,10,0)</f>
        <v>UN</v>
      </c>
      <c r="R1041" t="b">
        <f t="shared" si="34"/>
        <v>1</v>
      </c>
      <c r="S1041">
        <f>+VLOOKUP(F1041,'[1]BD MES'!$D$2:$K$1048576,8,0)</f>
        <v>12</v>
      </c>
      <c r="T1041" t="b">
        <f t="shared" si="33"/>
        <v>1</v>
      </c>
      <c r="V1041" t="str">
        <f>+VLOOKUP(F1041,MaestraLP3[[#All],[CÓDIGO]:[UMV]],8,0)</f>
        <v>MAYONESA KRAFT REAL MAYO 789g</v>
      </c>
    </row>
    <row r="1042" spans="1:22" x14ac:dyDescent="0.35">
      <c r="A1042" t="s">
        <v>3181</v>
      </c>
      <c r="B1042">
        <v>2000</v>
      </c>
      <c r="D1042" s="59" t="s">
        <v>3162</v>
      </c>
      <c r="F1042" s="39">
        <v>104548260</v>
      </c>
      <c r="H1042" s="60">
        <v>33000</v>
      </c>
      <c r="I1042" t="s">
        <v>3182</v>
      </c>
      <c r="J1042">
        <v>4</v>
      </c>
      <c r="K1042" s="50" t="s">
        <v>50</v>
      </c>
      <c r="L1042" t="s">
        <v>4724</v>
      </c>
      <c r="M1042" t="s">
        <v>4725</v>
      </c>
      <c r="N1042" s="39" t="s">
        <v>276</v>
      </c>
      <c r="O1042" t="str">
        <f>+VLOOKUP(F1042,'BD LP'!B:C,2,0)</f>
        <v>104548260-C04</v>
      </c>
      <c r="Q1042" t="str">
        <f>+VLOOKUP(F1042,'BD LP'!B:K,10,0)</f>
        <v>UN</v>
      </c>
      <c r="R1042" t="b">
        <f t="shared" si="34"/>
        <v>1</v>
      </c>
      <c r="S1042">
        <f>+VLOOKUP(F1042,'[1]BD MES'!$D$2:$K$1048576,8,0)</f>
        <v>4</v>
      </c>
      <c r="T1042" t="b">
        <f t="shared" si="33"/>
        <v>1</v>
      </c>
      <c r="V1042" t="str">
        <f>+VLOOKUP(F1042,MaestraLP3[[#All],[CÓDIGO]:[UMV]],8,0)</f>
        <v>MOSTAZA BOLSA HEINZ 3 KG</v>
      </c>
    </row>
    <row r="1043" spans="1:22" x14ac:dyDescent="0.35">
      <c r="A1043" t="s">
        <v>3181</v>
      </c>
      <c r="B1043">
        <v>2000</v>
      </c>
      <c r="D1043" s="59" t="s">
        <v>3162</v>
      </c>
      <c r="F1043" s="39">
        <v>201220950</v>
      </c>
      <c r="H1043" s="60">
        <v>14594.4</v>
      </c>
      <c r="I1043" t="s">
        <v>3182</v>
      </c>
      <c r="J1043">
        <v>1</v>
      </c>
      <c r="K1043" s="50" t="s">
        <v>106</v>
      </c>
      <c r="L1043" t="s">
        <v>4724</v>
      </c>
      <c r="M1043" t="s">
        <v>4725</v>
      </c>
      <c r="N1043" s="39" t="s">
        <v>276</v>
      </c>
      <c r="O1043" t="str">
        <f>+VLOOKUP(F1043,'BD LP'!B:C,2,0)</f>
        <v>201220950-V00</v>
      </c>
      <c r="Q1043" t="str">
        <f>+VLOOKUP(F1043,'BD LP'!B:K,10,0)</f>
        <v>V00</v>
      </c>
      <c r="R1043" t="b">
        <f t="shared" si="34"/>
        <v>1</v>
      </c>
      <c r="S1043">
        <f>+VLOOKUP(F1043,'[1]BD MES'!$D$2:$K$1048576,8,0)</f>
        <v>1</v>
      </c>
      <c r="T1043" t="b">
        <f t="shared" si="33"/>
        <v>1</v>
      </c>
      <c r="V1043" t="str">
        <f>+VLOOKUP(F1043,MaestraLP3[[#All],[CÓDIGO]:[UMV]],8,0)</f>
        <v>AJI MINI DON JUAN 8 g</v>
      </c>
    </row>
    <row r="1044" spans="1:22" x14ac:dyDescent="0.35">
      <c r="A1044" t="s">
        <v>3181</v>
      </c>
      <c r="B1044">
        <v>2000</v>
      </c>
      <c r="D1044" s="59" t="s">
        <v>3162</v>
      </c>
      <c r="F1044" s="39">
        <v>104528280</v>
      </c>
      <c r="H1044" s="60">
        <v>19500</v>
      </c>
      <c r="I1044" t="s">
        <v>3182</v>
      </c>
      <c r="J1044">
        <v>528</v>
      </c>
      <c r="K1044" s="50" t="s">
        <v>50</v>
      </c>
      <c r="L1044" t="s">
        <v>4724</v>
      </c>
      <c r="M1044" t="s">
        <v>4725</v>
      </c>
      <c r="N1044" s="39" t="s">
        <v>276</v>
      </c>
      <c r="O1044" t="str">
        <f>+VLOOKUP(F1044,'BD LP'!B:C,2,0)</f>
        <v>104528280-V28</v>
      </c>
      <c r="Q1044" t="str">
        <f>+VLOOKUP(F1044,'BD LP'!B:K,10,0)</f>
        <v>UN</v>
      </c>
      <c r="R1044" t="b">
        <f t="shared" si="34"/>
        <v>1</v>
      </c>
      <c r="S1044">
        <f>+VLOOKUP(F1044,'[1]BD MES'!$D$2:$K$1048576,8,0)</f>
        <v>528</v>
      </c>
      <c r="T1044" t="b">
        <f t="shared" si="33"/>
        <v>1</v>
      </c>
      <c r="V1044" t="str">
        <f>+VLOOKUP(F1044,MaestraLP3[[#All],[CÓDIGO]:[UMV]],8,0)</f>
        <v>AJI SACHET JB 8 G</v>
      </c>
    </row>
    <row r="1045" spans="1:22" x14ac:dyDescent="0.35">
      <c r="A1045" t="s">
        <v>3181</v>
      </c>
      <c r="B1045">
        <v>2000</v>
      </c>
      <c r="D1045" s="59" t="s">
        <v>3162</v>
      </c>
      <c r="F1045" s="39">
        <v>201222160</v>
      </c>
      <c r="H1045" s="60">
        <v>12929.4</v>
      </c>
      <c r="I1045" t="s">
        <v>3182</v>
      </c>
      <c r="J1045">
        <v>1</v>
      </c>
      <c r="K1045" s="50" t="s">
        <v>1560</v>
      </c>
      <c r="L1045" t="s">
        <v>4724</v>
      </c>
      <c r="M1045" t="s">
        <v>4725</v>
      </c>
      <c r="N1045" s="39" t="s">
        <v>276</v>
      </c>
      <c r="O1045" t="str">
        <f>+VLOOKUP(F1045,'BD LP'!B:C,2,0)</f>
        <v>201222160-T00</v>
      </c>
      <c r="Q1045" t="str">
        <f>+VLOOKUP(F1045,'BD LP'!B:K,10,0)</f>
        <v>T00</v>
      </c>
      <c r="R1045" t="b">
        <f t="shared" si="34"/>
        <v>1</v>
      </c>
      <c r="S1045">
        <f>+VLOOKUP(F1045,'[1]BD MES'!$D$2:$K$1048576,8,0)</f>
        <v>1</v>
      </c>
      <c r="T1045" t="b">
        <f t="shared" si="33"/>
        <v>1</v>
      </c>
      <c r="V1045" t="str">
        <f>+VLOOKUP(F1045,MaestraLP3[[#All],[CÓDIGO]:[UMV]],8,0)</f>
        <v>KETCHUP MINI DON JUAN 8 g</v>
      </c>
    </row>
    <row r="1046" spans="1:22" x14ac:dyDescent="0.35">
      <c r="A1046" t="s">
        <v>3181</v>
      </c>
      <c r="B1046">
        <v>2000</v>
      </c>
      <c r="D1046" s="59" t="s">
        <v>3162</v>
      </c>
      <c r="F1046" s="39">
        <v>104522060</v>
      </c>
      <c r="H1046" s="60">
        <v>25000</v>
      </c>
      <c r="I1046" t="s">
        <v>3182</v>
      </c>
      <c r="J1046">
        <v>528</v>
      </c>
      <c r="K1046" s="50" t="s">
        <v>50</v>
      </c>
      <c r="L1046" t="s">
        <v>4724</v>
      </c>
      <c r="M1046" t="s">
        <v>4725</v>
      </c>
      <c r="N1046" s="39" t="s">
        <v>276</v>
      </c>
      <c r="O1046" t="str">
        <f>+VLOOKUP(F1046,'BD LP'!B:C,2,0)</f>
        <v>104522060-V28</v>
      </c>
      <c r="Q1046" t="str">
        <f>+VLOOKUP(F1046,'BD LP'!B:K,10,0)</f>
        <v>UN</v>
      </c>
      <c r="R1046" t="b">
        <f t="shared" si="34"/>
        <v>1</v>
      </c>
      <c r="S1046">
        <f>+VLOOKUP(F1046,'[1]BD MES'!$D$2:$K$1048576,8,0)</f>
        <v>528</v>
      </c>
      <c r="T1046" t="b">
        <f t="shared" si="33"/>
        <v>1</v>
      </c>
      <c r="V1046" t="str">
        <f>+VLOOKUP(F1046,MaestraLP3[[#All],[CÓDIGO]:[UMV]],8,0)</f>
        <v>KETCHUP SACHET HELLMANNS 8 G</v>
      </c>
    </row>
    <row r="1047" spans="1:22" x14ac:dyDescent="0.35">
      <c r="A1047" t="s">
        <v>3181</v>
      </c>
      <c r="B1047">
        <v>2000</v>
      </c>
      <c r="D1047" s="59" t="s">
        <v>3162</v>
      </c>
      <c r="F1047" s="39">
        <v>104522080</v>
      </c>
      <c r="H1047" s="60">
        <v>7900</v>
      </c>
      <c r="I1047" t="s">
        <v>3182</v>
      </c>
      <c r="J1047">
        <v>300</v>
      </c>
      <c r="K1047" s="50" t="s">
        <v>50</v>
      </c>
      <c r="L1047" t="s">
        <v>4724</v>
      </c>
      <c r="M1047" t="s">
        <v>4725</v>
      </c>
      <c r="N1047" s="39" t="s">
        <v>276</v>
      </c>
      <c r="O1047" t="str">
        <f>+VLOOKUP(F1047,'BD LP'!B:C,2,0)</f>
        <v>104522080-X00</v>
      </c>
      <c r="Q1047" t="str">
        <f>+VLOOKUP(F1047,'BD LP'!B:K,10,0)</f>
        <v>UN</v>
      </c>
      <c r="R1047" t="b">
        <f t="shared" si="34"/>
        <v>1</v>
      </c>
      <c r="S1047">
        <f>+VLOOKUP(F1047,'[1]BD MES'!$D$2:$K$1048576,8,0)</f>
        <v>300</v>
      </c>
      <c r="T1047" t="b">
        <f t="shared" si="33"/>
        <v>1</v>
      </c>
      <c r="V1047" t="str">
        <f>+VLOOKUP(F1047,MaestraLP3[[#All],[CÓDIGO]:[UMV]],8,0)</f>
        <v>LIMONETA MINI RELKON 10 ml</v>
      </c>
    </row>
    <row r="1048" spans="1:22" x14ac:dyDescent="0.35">
      <c r="A1048" t="s">
        <v>3181</v>
      </c>
      <c r="B1048">
        <v>2000</v>
      </c>
      <c r="D1048" s="59" t="s">
        <v>3162</v>
      </c>
      <c r="F1048" s="39">
        <v>104528290</v>
      </c>
      <c r="H1048" s="60">
        <v>40000</v>
      </c>
      <c r="I1048" t="s">
        <v>3182</v>
      </c>
      <c r="J1048">
        <v>528</v>
      </c>
      <c r="K1048" s="50" t="s">
        <v>50</v>
      </c>
      <c r="L1048" t="s">
        <v>4724</v>
      </c>
      <c r="M1048" t="s">
        <v>4725</v>
      </c>
      <c r="N1048" s="39" t="s">
        <v>276</v>
      </c>
      <c r="O1048" t="str">
        <f>+VLOOKUP(F1048,'BD LP'!B:C,2,0)</f>
        <v>104528290-V28</v>
      </c>
      <c r="Q1048" t="str">
        <f>+VLOOKUP(F1048,'BD LP'!B:K,10,0)</f>
        <v>UN</v>
      </c>
      <c r="R1048" t="b">
        <f t="shared" si="34"/>
        <v>1</v>
      </c>
      <c r="S1048">
        <f>+VLOOKUP(F1048,'[1]BD MES'!$D$2:$K$1048576,8,0)</f>
        <v>528</v>
      </c>
      <c r="T1048" t="b">
        <f t="shared" si="33"/>
        <v>1</v>
      </c>
      <c r="V1048" t="str">
        <f>+VLOOKUP(F1048,MaestraLP3[[#All],[CÓDIGO]:[UMV]],8,0)</f>
        <v>MAYONESA DELI SACHET HELLMANNS 7 G</v>
      </c>
    </row>
    <row r="1049" spans="1:22" x14ac:dyDescent="0.35">
      <c r="A1049" t="s">
        <v>3181</v>
      </c>
      <c r="B1049">
        <v>2000</v>
      </c>
      <c r="D1049" s="59" t="s">
        <v>3162</v>
      </c>
      <c r="F1049" s="39">
        <v>104537740</v>
      </c>
      <c r="H1049" s="60">
        <v>21000</v>
      </c>
      <c r="I1049" t="s">
        <v>3182</v>
      </c>
      <c r="J1049">
        <v>500</v>
      </c>
      <c r="K1049" s="50" t="s">
        <v>50</v>
      </c>
      <c r="L1049" t="s">
        <v>4724</v>
      </c>
      <c r="M1049" t="s">
        <v>4725</v>
      </c>
      <c r="N1049" s="39" t="s">
        <v>276</v>
      </c>
      <c r="O1049" t="str">
        <f>+VLOOKUP(F1049,'BD LP'!B:C,2,0)</f>
        <v>104537740-V00</v>
      </c>
      <c r="Q1049" t="str">
        <f>+VLOOKUP(F1049,'BD LP'!B:K,10,0)</f>
        <v>UN</v>
      </c>
      <c r="R1049" t="b">
        <f t="shared" si="34"/>
        <v>1</v>
      </c>
      <c r="S1049">
        <f>+VLOOKUP(F1049,'[1]BD MES'!$D$2:$K$1048576,8,0)</f>
        <v>500</v>
      </c>
      <c r="T1049" t="b">
        <f t="shared" si="33"/>
        <v>1</v>
      </c>
      <c r="V1049" t="str">
        <f>+VLOOKUP(F1049,MaestraLP3[[#All],[CÓDIGO]:[UMV]],8,0)</f>
        <v>MAYONESA DELI SACHET KRAFT 7 G</v>
      </c>
    </row>
    <row r="1050" spans="1:22" x14ac:dyDescent="0.35">
      <c r="A1050" t="s">
        <v>3181</v>
      </c>
      <c r="B1050">
        <v>2000</v>
      </c>
      <c r="D1050" s="59" t="s">
        <v>3162</v>
      </c>
      <c r="F1050" s="39">
        <v>201222280</v>
      </c>
      <c r="H1050" s="60">
        <v>22178.7</v>
      </c>
      <c r="I1050" t="s">
        <v>3182</v>
      </c>
      <c r="J1050">
        <v>1</v>
      </c>
      <c r="K1050" s="50" t="s">
        <v>1560</v>
      </c>
      <c r="L1050" t="s">
        <v>4724</v>
      </c>
      <c r="M1050" t="s">
        <v>4725</v>
      </c>
      <c r="N1050" s="39" t="s">
        <v>276</v>
      </c>
      <c r="O1050" t="str">
        <f>+VLOOKUP(F1050,'BD LP'!B:C,2,0)</f>
        <v>201222280-T00</v>
      </c>
      <c r="Q1050" t="str">
        <f>+VLOOKUP(F1050,'BD LP'!B:K,10,0)</f>
        <v>T00</v>
      </c>
      <c r="R1050" t="b">
        <f t="shared" si="34"/>
        <v>1</v>
      </c>
      <c r="S1050">
        <f>+VLOOKUP(F1050,'[1]BD MES'!$D$2:$K$1048576,8,0)</f>
        <v>1</v>
      </c>
      <c r="T1050" t="b">
        <f t="shared" si="33"/>
        <v>1</v>
      </c>
      <c r="V1050" t="str">
        <f>+VLOOKUP(F1050,MaestraLP3[[#All],[CÓDIGO]:[UMV]],8,0)</f>
        <v>MAYONESA MINI DON JUAN 8 g</v>
      </c>
    </row>
    <row r="1051" spans="1:22" x14ac:dyDescent="0.35">
      <c r="A1051" t="s">
        <v>3181</v>
      </c>
      <c r="B1051">
        <v>2000</v>
      </c>
      <c r="D1051" s="59" t="s">
        <v>3162</v>
      </c>
      <c r="F1051" s="39">
        <v>104544290</v>
      </c>
      <c r="H1051" s="60">
        <v>36990</v>
      </c>
      <c r="I1051" t="s">
        <v>3182</v>
      </c>
      <c r="J1051">
        <v>528</v>
      </c>
      <c r="K1051" s="50" t="s">
        <v>50</v>
      </c>
      <c r="L1051" t="s">
        <v>4724</v>
      </c>
      <c r="M1051" t="s">
        <v>4725</v>
      </c>
      <c r="N1051" s="39" t="s">
        <v>276</v>
      </c>
      <c r="O1051" t="str">
        <f>+VLOOKUP(F1051,'BD LP'!B:C,2,0)</f>
        <v>104544290-V28</v>
      </c>
      <c r="Q1051" t="str">
        <f>+VLOOKUP(F1051,'BD LP'!B:K,10,0)</f>
        <v>UN</v>
      </c>
      <c r="R1051" t="b">
        <f t="shared" si="34"/>
        <v>1</v>
      </c>
      <c r="S1051">
        <f>+VLOOKUP(F1051,'[1]BD MES'!$D$2:$K$1048576,8,0)</f>
        <v>528</v>
      </c>
      <c r="T1051" t="b">
        <f t="shared" si="33"/>
        <v>1</v>
      </c>
      <c r="V1051" t="str">
        <f>+VLOOKUP(F1051,MaestraLP3[[#All],[CÓDIGO]:[UMV]],8,0)</f>
        <v>MAYONESA SACHET HELLMANNS 7,4 G</v>
      </c>
    </row>
    <row r="1052" spans="1:22" x14ac:dyDescent="0.35">
      <c r="A1052" t="s">
        <v>3181</v>
      </c>
      <c r="B1052">
        <v>2000</v>
      </c>
      <c r="D1052" s="59" t="s">
        <v>3162</v>
      </c>
      <c r="F1052" s="39">
        <v>201222750</v>
      </c>
      <c r="H1052" s="60">
        <v>14473.8</v>
      </c>
      <c r="I1052" t="s">
        <v>3182</v>
      </c>
      <c r="J1052">
        <v>1</v>
      </c>
      <c r="K1052" s="50" t="s">
        <v>1560</v>
      </c>
      <c r="L1052" t="s">
        <v>4724</v>
      </c>
      <c r="M1052" t="s">
        <v>4725</v>
      </c>
      <c r="N1052" s="39" t="s">
        <v>276</v>
      </c>
      <c r="O1052" t="str">
        <f>+VLOOKUP(F1052,'BD LP'!B:C,2,0)</f>
        <v>201222750-T00</v>
      </c>
      <c r="Q1052" t="str">
        <f>+VLOOKUP(F1052,'BD LP'!B:K,10,0)</f>
        <v>T00</v>
      </c>
      <c r="R1052" t="b">
        <f t="shared" si="34"/>
        <v>1</v>
      </c>
      <c r="S1052">
        <f>+VLOOKUP(F1052,'[1]BD MES'!$D$2:$K$1048576,8,0)</f>
        <v>1</v>
      </c>
      <c r="T1052" t="b">
        <f t="shared" si="33"/>
        <v>1</v>
      </c>
      <c r="V1052" t="str">
        <f>+VLOOKUP(F1052,MaestraLP3[[#All],[CÓDIGO]:[UMV]],8,0)</f>
        <v>MOSTAZA MINI DON JUAN 8 g</v>
      </c>
    </row>
    <row r="1053" spans="1:22" x14ac:dyDescent="0.35">
      <c r="A1053" t="s">
        <v>3181</v>
      </c>
      <c r="B1053">
        <v>2000</v>
      </c>
      <c r="D1053" s="59" t="s">
        <v>3162</v>
      </c>
      <c r="F1053" s="39">
        <v>104529180</v>
      </c>
      <c r="H1053" s="60">
        <v>14800</v>
      </c>
      <c r="I1053" t="s">
        <v>3182</v>
      </c>
      <c r="J1053">
        <v>500</v>
      </c>
      <c r="K1053" s="50" t="s">
        <v>50</v>
      </c>
      <c r="L1053" t="s">
        <v>4724</v>
      </c>
      <c r="M1053" t="s">
        <v>4725</v>
      </c>
      <c r="N1053" s="39" t="s">
        <v>276</v>
      </c>
      <c r="O1053" t="str">
        <f>+VLOOKUP(F1053,'BD LP'!B:C,2,0)</f>
        <v>104529180-V00</v>
      </c>
      <c r="Q1053" t="str">
        <f>+VLOOKUP(F1053,'BD LP'!B:K,10,0)</f>
        <v>UN</v>
      </c>
      <c r="R1053" t="b">
        <f t="shared" si="34"/>
        <v>1</v>
      </c>
      <c r="S1053">
        <f>+VLOOKUP(F1053,'[1]BD MES'!$D$2:$K$1048576,8,0)</f>
        <v>500</v>
      </c>
      <c r="T1053" t="b">
        <f t="shared" si="33"/>
        <v>1</v>
      </c>
      <c r="V1053" t="str">
        <f>+VLOOKUP(F1053,MaestraLP3[[#All],[CÓDIGO]:[UMV]],8,0)</f>
        <v>MOSTAZA SACHET HEINZ 6 G</v>
      </c>
    </row>
    <row r="1054" spans="1:22" x14ac:dyDescent="0.35">
      <c r="A1054" t="s">
        <v>3181</v>
      </c>
      <c r="B1054">
        <v>2000</v>
      </c>
      <c r="D1054" s="59" t="s">
        <v>3162</v>
      </c>
      <c r="F1054" s="39">
        <v>104527690</v>
      </c>
      <c r="H1054" s="60">
        <v>7300</v>
      </c>
      <c r="I1054" t="s">
        <v>3182</v>
      </c>
      <c r="J1054">
        <v>300</v>
      </c>
      <c r="K1054" s="50" t="s">
        <v>50</v>
      </c>
      <c r="L1054" t="s">
        <v>4724</v>
      </c>
      <c r="M1054" t="s">
        <v>4725</v>
      </c>
      <c r="N1054" s="39" t="s">
        <v>276</v>
      </c>
      <c r="O1054" t="str">
        <f>+VLOOKUP(F1054,'BD LP'!B:C,2,0)</f>
        <v>104527690-X00</v>
      </c>
      <c r="Q1054" t="str">
        <f>+VLOOKUP(F1054,'BD LP'!B:K,10,0)</f>
        <v>UN</v>
      </c>
      <c r="R1054" t="b">
        <f t="shared" si="34"/>
        <v>1</v>
      </c>
      <c r="S1054">
        <f>+VLOOKUP(F1054,'[1]BD MES'!$D$2:$K$1048576,8,0)</f>
        <v>300</v>
      </c>
      <c r="T1054" t="b">
        <f t="shared" si="33"/>
        <v>1</v>
      </c>
      <c r="V1054" t="str">
        <f>+VLOOKUP(F1054,MaestraLP3[[#All],[CÓDIGO]:[UMV]],8,0)</f>
        <v>SUCEDANEO DE LIMON MINI RELKON 10 ml</v>
      </c>
    </row>
    <row r="1055" spans="1:22" x14ac:dyDescent="0.35">
      <c r="A1055" t="s">
        <v>3181</v>
      </c>
      <c r="B1055">
        <v>2000</v>
      </c>
      <c r="D1055" s="59" t="s">
        <v>3162</v>
      </c>
      <c r="F1055" s="39">
        <v>104528490</v>
      </c>
      <c r="H1055" s="60">
        <v>7300</v>
      </c>
      <c r="I1055" t="s">
        <v>3182</v>
      </c>
      <c r="J1055">
        <v>300</v>
      </c>
      <c r="K1055" s="50" t="s">
        <v>50</v>
      </c>
      <c r="L1055" t="s">
        <v>4724</v>
      </c>
      <c r="M1055" t="s">
        <v>4725</v>
      </c>
      <c r="N1055" s="39" t="s">
        <v>276</v>
      </c>
      <c r="O1055" t="str">
        <f>+VLOOKUP(F1055,'BD LP'!B:C,2,0)</f>
        <v>104528490-X00</v>
      </c>
      <c r="Q1055" t="str">
        <f>+VLOOKUP(F1055,'BD LP'!B:K,10,0)</f>
        <v>UN</v>
      </c>
      <c r="R1055" t="b">
        <f t="shared" si="34"/>
        <v>1</v>
      </c>
      <c r="S1055">
        <f>+VLOOKUP(F1055,'[1]BD MES'!$D$2:$K$1048576,8,0)</f>
        <v>300</v>
      </c>
      <c r="T1055" t="b">
        <f t="shared" si="33"/>
        <v>1</v>
      </c>
      <c r="V1055" t="str">
        <f>+VLOOKUP(F1055,MaestraLP3[[#All],[CÓDIGO]:[UMV]],8,0)</f>
        <v>VINAGRETA MINI RELKON 10 ml</v>
      </c>
    </row>
    <row r="1056" spans="1:22" x14ac:dyDescent="0.35">
      <c r="A1056" t="s">
        <v>3181</v>
      </c>
      <c r="B1056">
        <v>2000</v>
      </c>
      <c r="D1056" s="59" t="s">
        <v>3162</v>
      </c>
      <c r="F1056" s="39">
        <v>102600017</v>
      </c>
      <c r="H1056" s="60">
        <v>42000</v>
      </c>
      <c r="I1056" t="s">
        <v>3182</v>
      </c>
      <c r="J1056">
        <v>12</v>
      </c>
      <c r="K1056" s="50" t="s">
        <v>50</v>
      </c>
      <c r="L1056" t="s">
        <v>4724</v>
      </c>
      <c r="M1056" t="s">
        <v>4725</v>
      </c>
      <c r="N1056" s="39" t="s">
        <v>276</v>
      </c>
      <c r="O1056" t="str">
        <f>+VLOOKUP(F1056,'BD LP'!B:C,2,0)</f>
        <v>102600017-C12</v>
      </c>
      <c r="Q1056" t="str">
        <f>+VLOOKUP(F1056,'BD LP'!B:K,10,0)</f>
        <v>UN</v>
      </c>
      <c r="R1056" t="b">
        <f t="shared" si="34"/>
        <v>1</v>
      </c>
      <c r="S1056">
        <f>+VLOOKUP(F1056,'[1]BD MES'!$D$2:$K$1048576,8,0)</f>
        <v>12</v>
      </c>
      <c r="T1056" t="b">
        <f t="shared" si="33"/>
        <v>1</v>
      </c>
      <c r="V1056" t="str">
        <f>+VLOOKUP(F1056,MaestraLP3[[#All],[CÓDIGO]:[UMV]],8,0)</f>
        <v>MOST. DIJON FRENCHS SQUEEZE 12x12 OZ ING</v>
      </c>
    </row>
    <row r="1057" spans="1:22" x14ac:dyDescent="0.35">
      <c r="A1057" t="s">
        <v>3181</v>
      </c>
      <c r="B1057">
        <v>2000</v>
      </c>
      <c r="D1057" s="59" t="s">
        <v>3162</v>
      </c>
      <c r="F1057" s="39">
        <v>201200220</v>
      </c>
      <c r="H1057" s="60">
        <v>15500</v>
      </c>
      <c r="I1057" t="s">
        <v>3182</v>
      </c>
      <c r="J1057">
        <v>6</v>
      </c>
      <c r="K1057" s="50" t="s">
        <v>50</v>
      </c>
      <c r="L1057" t="s">
        <v>4724</v>
      </c>
      <c r="M1057" t="s">
        <v>4725</v>
      </c>
      <c r="N1057" s="39" t="s">
        <v>276</v>
      </c>
      <c r="O1057" t="str">
        <f>+VLOOKUP(F1057,'BD LP'!B:C,2,0)</f>
        <v>201200220-C06</v>
      </c>
      <c r="Q1057" t="str">
        <f>+VLOOKUP(F1057,'BD LP'!B:K,10,0)</f>
        <v>UN</v>
      </c>
      <c r="R1057" t="b">
        <f t="shared" si="34"/>
        <v>1</v>
      </c>
      <c r="S1057">
        <f>+VLOOKUP(F1057,'[1]BD MES'!$D$2:$K$1048576,8,0)</f>
        <v>6</v>
      </c>
      <c r="T1057" t="b">
        <f t="shared" si="33"/>
        <v>1</v>
      </c>
      <c r="V1057" t="str">
        <f>+VLOOKUP(F1057,MaestraLP3[[#All],[CÓDIGO]:[UMV]],8,0)</f>
        <v>MOSTAZA DJ C/V 2 KG FS</v>
      </c>
    </row>
    <row r="1058" spans="1:22" x14ac:dyDescent="0.35">
      <c r="A1058" t="s">
        <v>3181</v>
      </c>
      <c r="B1058">
        <v>2000</v>
      </c>
      <c r="D1058" s="59" t="s">
        <v>3162</v>
      </c>
      <c r="F1058" s="39">
        <v>201200014</v>
      </c>
      <c r="H1058" s="60">
        <v>13350</v>
      </c>
      <c r="I1058" t="s">
        <v>3182</v>
      </c>
      <c r="J1058">
        <v>15</v>
      </c>
      <c r="K1058" s="50" t="s">
        <v>50</v>
      </c>
      <c r="L1058" t="s">
        <v>4724</v>
      </c>
      <c r="M1058" t="s">
        <v>4725</v>
      </c>
      <c r="N1058" s="39" t="s">
        <v>276</v>
      </c>
      <c r="O1058" t="str">
        <f>+VLOOKUP(F1058,'BD LP'!B:C,2,0)</f>
        <v>201200014-C15</v>
      </c>
      <c r="Q1058" t="str">
        <f>+VLOOKUP(F1058,'BD LP'!B:K,10,0)</f>
        <v>UN</v>
      </c>
      <c r="R1058" t="b">
        <f t="shared" si="34"/>
        <v>1</v>
      </c>
      <c r="S1058">
        <f>+VLOOKUP(F1058,'[1]BD MES'!$D$2:$K$1048576,8,0)</f>
        <v>15</v>
      </c>
      <c r="T1058" t="b">
        <f t="shared" si="33"/>
        <v>1</v>
      </c>
      <c r="V1058" t="str">
        <f>+VLOOKUP(F1058,MaestraLP3[[#All],[CÓDIGO]:[UMV]],8,0)</f>
        <v>MOSTAZA DON JUAN 900 g RRP</v>
      </c>
    </row>
    <row r="1059" spans="1:22" x14ac:dyDescent="0.35">
      <c r="A1059" t="s">
        <v>3181</v>
      </c>
      <c r="B1059">
        <v>2000</v>
      </c>
      <c r="D1059" s="59" t="s">
        <v>3162</v>
      </c>
      <c r="F1059" s="39">
        <v>104529150</v>
      </c>
      <c r="H1059" s="60">
        <v>21300</v>
      </c>
      <c r="I1059" t="s">
        <v>3182</v>
      </c>
      <c r="J1059">
        <v>10</v>
      </c>
      <c r="K1059" s="50" t="s">
        <v>50</v>
      </c>
      <c r="L1059" t="s">
        <v>4724</v>
      </c>
      <c r="M1059" t="s">
        <v>4725</v>
      </c>
      <c r="N1059" s="39" t="s">
        <v>276</v>
      </c>
      <c r="O1059" t="str">
        <f>+VLOOKUP(F1059,'BD LP'!B:C,2,0)</f>
        <v>104529150-C10</v>
      </c>
      <c r="Q1059" t="str">
        <f>+VLOOKUP(F1059,'BD LP'!B:K,10,0)</f>
        <v>UN</v>
      </c>
      <c r="R1059" t="b">
        <f t="shared" si="34"/>
        <v>1</v>
      </c>
      <c r="S1059">
        <f>+VLOOKUP(F1059,'[1]BD MES'!$D$2:$K$1048576,8,0)</f>
        <v>10</v>
      </c>
      <c r="T1059" t="b">
        <f t="shared" si="33"/>
        <v>1</v>
      </c>
      <c r="V1059" t="str">
        <f>+VLOOKUP(F1059,MaestraLP3[[#All],[CÓDIGO]:[UMV]],8,0)</f>
        <v>MOSTAZA HEINZ 1 KG</v>
      </c>
    </row>
    <row r="1060" spans="1:22" x14ac:dyDescent="0.35">
      <c r="A1060" t="s">
        <v>3181</v>
      </c>
      <c r="B1060">
        <v>2000</v>
      </c>
      <c r="D1060" s="59" t="s">
        <v>3162</v>
      </c>
      <c r="F1060" s="39">
        <v>150000152</v>
      </c>
      <c r="H1060" s="60">
        <v>30500</v>
      </c>
      <c r="I1060" t="s">
        <v>3182</v>
      </c>
      <c r="J1060">
        <v>10</v>
      </c>
      <c r="K1060" s="50" t="s">
        <v>50</v>
      </c>
      <c r="L1060" t="s">
        <v>4724</v>
      </c>
      <c r="M1060" t="s">
        <v>4725</v>
      </c>
      <c r="N1060" s="39" t="s">
        <v>276</v>
      </c>
      <c r="O1060" t="str">
        <f>+VLOOKUP(F1060,'BD LP'!B:C,2,0)</f>
        <v>150000152-C10</v>
      </c>
      <c r="Q1060" t="str">
        <f>+VLOOKUP(F1060,'BD LP'!B:K,10,0)</f>
        <v>UN</v>
      </c>
      <c r="R1060" t="b">
        <f t="shared" si="34"/>
        <v>1</v>
      </c>
      <c r="S1060">
        <f>+VLOOKUP(F1060,'[1]BD MES'!$D$2:$K$1048576,8,0)</f>
        <v>10</v>
      </c>
      <c r="T1060" t="b">
        <f t="shared" si="33"/>
        <v>1</v>
      </c>
      <c r="V1060" t="str">
        <f>+VLOOKUP(F1060,MaestraLP3[[#All],[CÓDIGO]:[UMV]],8,0)</f>
        <v>MOSTAZA HELLMANNS 1 kg</v>
      </c>
    </row>
    <row r="1061" spans="1:22" x14ac:dyDescent="0.35">
      <c r="A1061" t="s">
        <v>3181</v>
      </c>
      <c r="B1061">
        <v>2000</v>
      </c>
      <c r="D1061" s="59" t="s">
        <v>3162</v>
      </c>
      <c r="F1061" s="39">
        <v>150000155</v>
      </c>
      <c r="H1061" s="60">
        <v>29000</v>
      </c>
      <c r="I1061" t="s">
        <v>3182</v>
      </c>
      <c r="J1061">
        <v>10</v>
      </c>
      <c r="K1061" s="50" t="s">
        <v>50</v>
      </c>
      <c r="L1061" t="s">
        <v>4724</v>
      </c>
      <c r="M1061" t="s">
        <v>4725</v>
      </c>
      <c r="N1061" s="39" t="s">
        <v>276</v>
      </c>
      <c r="O1061" t="str">
        <f>+VLOOKUP(F1061,'BD LP'!B:C,2,0)</f>
        <v>150000155-C10</v>
      </c>
      <c r="Q1061" t="str">
        <f>+VLOOKUP(F1061,'BD LP'!B:K,10,0)</f>
        <v>UN</v>
      </c>
      <c r="R1061" t="b">
        <f t="shared" si="34"/>
        <v>1</v>
      </c>
      <c r="S1061">
        <f>+VLOOKUP(F1061,'[1]BD MES'!$D$2:$K$1048576,8,0)</f>
        <v>10</v>
      </c>
      <c r="T1061" t="b">
        <f t="shared" si="33"/>
        <v>1</v>
      </c>
      <c r="V1061" t="str">
        <f>+VLOOKUP(F1061,MaestraLP3[[#All],[CÓDIGO]:[UMV]],8,0)</f>
        <v>MOSTAZA JB 1 kg</v>
      </c>
    </row>
    <row r="1062" spans="1:22" x14ac:dyDescent="0.35">
      <c r="A1062" t="s">
        <v>3181</v>
      </c>
      <c r="B1062">
        <v>2000</v>
      </c>
      <c r="D1062" s="59" t="s">
        <v>3162</v>
      </c>
      <c r="F1062" s="39">
        <v>104547680</v>
      </c>
      <c r="H1062" s="60">
        <v>36500</v>
      </c>
      <c r="I1062" t="s">
        <v>3182</v>
      </c>
      <c r="J1062">
        <v>5</v>
      </c>
      <c r="K1062" s="50" t="s">
        <v>50</v>
      </c>
      <c r="L1062" t="s">
        <v>4724</v>
      </c>
      <c r="M1062" t="s">
        <v>4725</v>
      </c>
      <c r="N1062" s="39" t="s">
        <v>276</v>
      </c>
      <c r="O1062" t="str">
        <f>+VLOOKUP(F1062,'BD LP'!B:C,2,0)</f>
        <v>104547680-C05</v>
      </c>
      <c r="Q1062" t="str">
        <f>+VLOOKUP(F1062,'BD LP'!B:K,10,0)</f>
        <v>UN</v>
      </c>
      <c r="R1062" t="b">
        <f t="shared" si="34"/>
        <v>1</v>
      </c>
      <c r="S1062">
        <f>+VLOOKUP(F1062,'[1]BD MES'!$D$2:$K$1048576,8,0)</f>
        <v>5</v>
      </c>
      <c r="T1062" t="b">
        <f t="shared" si="33"/>
        <v>1</v>
      </c>
      <c r="V1062" t="str">
        <f>+VLOOKUP(F1062,MaestraLP3[[#All],[CÓDIGO]:[UMV]],8,0)</f>
        <v>MOSTAZA MIEL BOLSA 1,1 KG</v>
      </c>
    </row>
    <row r="1063" spans="1:22" x14ac:dyDescent="0.35">
      <c r="A1063" t="s">
        <v>3181</v>
      </c>
      <c r="B1063">
        <v>2000</v>
      </c>
      <c r="D1063" s="59" t="s">
        <v>3162</v>
      </c>
      <c r="F1063" s="39">
        <v>104531620</v>
      </c>
      <c r="H1063" s="60">
        <v>40000</v>
      </c>
      <c r="I1063" t="s">
        <v>3182</v>
      </c>
      <c r="J1063">
        <v>16</v>
      </c>
      <c r="K1063" s="50" t="s">
        <v>50</v>
      </c>
      <c r="L1063" t="s">
        <v>4724</v>
      </c>
      <c r="M1063" t="s">
        <v>4725</v>
      </c>
      <c r="N1063" s="39" t="s">
        <v>276</v>
      </c>
      <c r="O1063" t="str">
        <f>+VLOOKUP(F1063,'BD LP'!B:C,2,0)</f>
        <v>104531620-C16</v>
      </c>
      <c r="Q1063" t="str">
        <f>+VLOOKUP(F1063,'BD LP'!B:K,10,0)</f>
        <v>UN</v>
      </c>
      <c r="R1063" t="b">
        <f t="shared" si="34"/>
        <v>1</v>
      </c>
      <c r="S1063">
        <f>+VLOOKUP(F1063,'[1]BD MES'!$D$2:$K$1048576,8,0)</f>
        <v>16</v>
      </c>
      <c r="T1063" t="b">
        <f t="shared" si="33"/>
        <v>1</v>
      </c>
      <c r="V1063" t="str">
        <f>+VLOOKUP(F1063,MaestraLP3[[#All],[CÓDIGO]:[UMV]],8,0)</f>
        <v>MOSTAZA PET HEINZ FS 361 g</v>
      </c>
    </row>
    <row r="1064" spans="1:22" x14ac:dyDescent="0.35">
      <c r="A1064" t="s">
        <v>3181</v>
      </c>
      <c r="B1064">
        <v>2000</v>
      </c>
      <c r="D1064" s="59" t="s">
        <v>3162</v>
      </c>
      <c r="F1064" s="39">
        <v>104530220</v>
      </c>
      <c r="H1064" s="60">
        <v>15000</v>
      </c>
      <c r="I1064" t="s">
        <v>3182</v>
      </c>
      <c r="J1064">
        <v>10</v>
      </c>
      <c r="K1064" s="50" t="s">
        <v>50</v>
      </c>
      <c r="L1064" t="s">
        <v>4724</v>
      </c>
      <c r="M1064" t="s">
        <v>4725</v>
      </c>
      <c r="N1064" s="39" t="s">
        <v>276</v>
      </c>
      <c r="O1064" t="str">
        <f>+VLOOKUP(F1064,'BD LP'!B:C,2,0)</f>
        <v>104530220-C10</v>
      </c>
      <c r="Q1064" t="str">
        <f>+VLOOKUP(F1064,'BD LP'!B:K,10,0)</f>
        <v>UN</v>
      </c>
      <c r="R1064" t="b">
        <f t="shared" si="34"/>
        <v>1</v>
      </c>
      <c r="S1064">
        <f>+VLOOKUP(F1064,'[1]BD MES'!$D$2:$K$1048576,8,0)</f>
        <v>10</v>
      </c>
      <c r="T1064" t="b">
        <f t="shared" si="33"/>
        <v>1</v>
      </c>
      <c r="V1064" t="str">
        <f>+VLOOKUP(F1064,MaestraLP3[[#All],[CÓDIGO]:[UMV]],8,0)</f>
        <v>MOSTAZA TRAVERSO 1 kg</v>
      </c>
    </row>
    <row r="1065" spans="1:22" x14ac:dyDescent="0.35">
      <c r="A1065" t="s">
        <v>3181</v>
      </c>
      <c r="B1065">
        <v>2000</v>
      </c>
      <c r="D1065" s="59" t="s">
        <v>3162</v>
      </c>
      <c r="F1065" s="39">
        <v>105000300</v>
      </c>
      <c r="H1065" s="60">
        <v>30400</v>
      </c>
      <c r="I1065" t="s">
        <v>3182</v>
      </c>
      <c r="J1065">
        <v>12</v>
      </c>
      <c r="K1065" s="50" t="s">
        <v>50</v>
      </c>
      <c r="L1065" t="s">
        <v>4724</v>
      </c>
      <c r="M1065" t="s">
        <v>4725</v>
      </c>
      <c r="N1065" s="39" t="s">
        <v>276</v>
      </c>
      <c r="O1065" t="str">
        <f>+VLOOKUP(F1065,'BD LP'!B:C,2,0)</f>
        <v>105000300-C12</v>
      </c>
      <c r="Q1065" t="str">
        <f>+VLOOKUP(F1065,'BD LP'!B:K,10,0)</f>
        <v>UN</v>
      </c>
      <c r="R1065" t="b">
        <f t="shared" si="34"/>
        <v>1</v>
      </c>
      <c r="S1065">
        <f>+VLOOKUP(F1065,'[1]BD MES'!$D$2:$K$1048576,8,0)</f>
        <v>12</v>
      </c>
      <c r="T1065" t="b">
        <f t="shared" si="33"/>
        <v>1</v>
      </c>
      <c r="V1065" t="str">
        <f>+VLOOKUP(F1065,MaestraLP3[[#All],[CÓDIGO]:[UMV]],8,0)</f>
        <v>SALSA SOYA KIKKOMAN 148 ml</v>
      </c>
    </row>
    <row r="1066" spans="1:22" x14ac:dyDescent="0.35">
      <c r="A1066" t="s">
        <v>3181</v>
      </c>
      <c r="B1066">
        <v>2000</v>
      </c>
      <c r="D1066" s="59" t="s">
        <v>3162</v>
      </c>
      <c r="F1066" s="39">
        <v>150001843</v>
      </c>
      <c r="H1066" s="60">
        <v>29990</v>
      </c>
      <c r="I1066" t="s">
        <v>3182</v>
      </c>
      <c r="J1066">
        <v>12</v>
      </c>
      <c r="K1066" s="50" t="s">
        <v>50</v>
      </c>
      <c r="L1066" t="s">
        <v>4724</v>
      </c>
      <c r="M1066" t="s">
        <v>4725</v>
      </c>
      <c r="N1066" s="39" t="s">
        <v>276</v>
      </c>
      <c r="O1066" t="str">
        <f>+VLOOKUP(F1066,'BD LP'!B:C,2,0)</f>
        <v>150001843-C12</v>
      </c>
      <c r="Q1066" t="str">
        <f>+VLOOKUP(F1066,'BD LP'!B:K,10,0)</f>
        <v>UN</v>
      </c>
      <c r="R1066" t="b">
        <f t="shared" si="34"/>
        <v>1</v>
      </c>
      <c r="S1066">
        <f>+VLOOKUP(F1066,'[1]BD MES'!$D$2:$K$1048576,8,0)</f>
        <v>12</v>
      </c>
      <c r="T1066" t="b">
        <f t="shared" si="33"/>
        <v>1</v>
      </c>
      <c r="V1066" t="str">
        <f>+VLOOKUP(F1066,MaestraLP3[[#All],[CÓDIGO]:[UMV]],8,0)</f>
        <v>SALSA SOYA NARCISUS 750 ml</v>
      </c>
    </row>
    <row r="1067" spans="1:22" x14ac:dyDescent="0.35">
      <c r="A1067" t="s">
        <v>3181</v>
      </c>
      <c r="B1067">
        <v>2000</v>
      </c>
      <c r="D1067" s="59" t="s">
        <v>3162</v>
      </c>
      <c r="F1067" s="39">
        <v>201222940</v>
      </c>
      <c r="H1067" s="60">
        <v>28000</v>
      </c>
      <c r="I1067" t="s">
        <v>3182</v>
      </c>
      <c r="J1067">
        <v>1</v>
      </c>
      <c r="K1067" s="50" t="s">
        <v>49</v>
      </c>
      <c r="L1067" t="s">
        <v>4724</v>
      </c>
      <c r="M1067" t="s">
        <v>4725</v>
      </c>
      <c r="N1067" s="39" t="s">
        <v>276</v>
      </c>
      <c r="O1067" t="str">
        <f>+VLOOKUP(F1067,'BD LP'!B:C,2,0)</f>
        <v>201222940-C12</v>
      </c>
      <c r="Q1067" t="str">
        <f>+VLOOKUP(F1067,'BD LP'!B:K,10,0)</f>
        <v>UN</v>
      </c>
      <c r="R1067" s="44" t="b">
        <f t="shared" si="34"/>
        <v>0</v>
      </c>
      <c r="S1067">
        <f>+VLOOKUP(F1067,'[1]BD MES'!$D$2:$K$1048576,8,0)</f>
        <v>1</v>
      </c>
      <c r="T1067" t="b">
        <f t="shared" si="33"/>
        <v>1</v>
      </c>
      <c r="V1067" t="str">
        <f>+VLOOKUP(F1067,MaestraLP3[[#All],[CÓDIGO]:[UMV]],8,0)</f>
        <v>SALSA BARBACOA 1 kg</v>
      </c>
    </row>
    <row r="1068" spans="1:22" x14ac:dyDescent="0.35">
      <c r="A1068" t="s">
        <v>3181</v>
      </c>
      <c r="B1068">
        <v>2000</v>
      </c>
      <c r="D1068" s="59" t="s">
        <v>3162</v>
      </c>
      <c r="F1068" s="39">
        <v>150000988</v>
      </c>
      <c r="H1068" s="60">
        <v>46000</v>
      </c>
      <c r="I1068" t="s">
        <v>3182</v>
      </c>
      <c r="J1068">
        <v>24</v>
      </c>
      <c r="K1068" s="50" t="s">
        <v>50</v>
      </c>
      <c r="L1068" t="s">
        <v>4724</v>
      </c>
      <c r="M1068" t="s">
        <v>4725</v>
      </c>
      <c r="N1068" s="39" t="s">
        <v>276</v>
      </c>
      <c r="O1068" t="str">
        <f>+VLOOKUP(F1068,'BD LP'!B:C,2,0)</f>
        <v>150000988-C24</v>
      </c>
      <c r="Q1068" t="str">
        <f>+VLOOKUP(F1068,'BD LP'!B:K,10,0)</f>
        <v>UN</v>
      </c>
      <c r="R1068" t="b">
        <f t="shared" si="34"/>
        <v>1</v>
      </c>
      <c r="S1068">
        <f>+VLOOKUP(F1068,'[1]BD MES'!$D$2:$K$1048576,8,0)</f>
        <v>24</v>
      </c>
      <c r="T1068" t="b">
        <f t="shared" si="33"/>
        <v>1</v>
      </c>
      <c r="V1068" t="str">
        <f>+VLOOKUP(F1068,MaestraLP3[[#All],[CÓDIGO]:[UMV]],8,0)</f>
        <v>SALSA HUMO LIQUIDO GOURMET 165 g</v>
      </c>
    </row>
    <row r="1069" spans="1:22" x14ac:dyDescent="0.35">
      <c r="A1069" t="s">
        <v>3181</v>
      </c>
      <c r="B1069">
        <v>2000</v>
      </c>
      <c r="D1069" s="59" t="s">
        <v>3162</v>
      </c>
      <c r="F1069" s="39">
        <v>104533920</v>
      </c>
      <c r="H1069" s="60">
        <v>42000</v>
      </c>
      <c r="I1069" t="s">
        <v>3182</v>
      </c>
      <c r="J1069">
        <v>12</v>
      </c>
      <c r="K1069" s="50" t="s">
        <v>50</v>
      </c>
      <c r="L1069" t="s">
        <v>4724</v>
      </c>
      <c r="M1069" t="s">
        <v>4725</v>
      </c>
      <c r="N1069" s="39" t="s">
        <v>276</v>
      </c>
      <c r="O1069" t="str">
        <f>+VLOOKUP(F1069,'BD LP'!B:C,2,0)</f>
        <v>104533920-C12</v>
      </c>
      <c r="Q1069" t="str">
        <f>+VLOOKUP(F1069,'BD LP'!B:K,10,0)</f>
        <v>UN</v>
      </c>
      <c r="R1069" t="b">
        <f t="shared" si="34"/>
        <v>1</v>
      </c>
      <c r="S1069">
        <f>+VLOOKUP(F1069,'[1]BD MES'!$D$2:$K$1048576,8,0)</f>
        <v>12</v>
      </c>
      <c r="T1069" t="b">
        <f t="shared" si="33"/>
        <v>1</v>
      </c>
      <c r="V1069" t="str">
        <f>+VLOOKUP(F1069,MaestraLP3[[#All],[CÓDIGO]:[UMV]],8,0)</f>
        <v>SWEET RELISH HEINZ 396 g</v>
      </c>
    </row>
    <row r="1070" spans="1:22" x14ac:dyDescent="0.35">
      <c r="A1070" t="s">
        <v>3181</v>
      </c>
      <c r="B1070">
        <v>2000</v>
      </c>
      <c r="D1070" s="59" t="s">
        <v>3162</v>
      </c>
      <c r="F1070" s="39">
        <v>150000790</v>
      </c>
      <c r="H1070" s="60">
        <v>13000</v>
      </c>
      <c r="I1070" t="s">
        <v>3182</v>
      </c>
      <c r="J1070">
        <v>12</v>
      </c>
      <c r="K1070" s="50" t="s">
        <v>50</v>
      </c>
      <c r="L1070" t="s">
        <v>4724</v>
      </c>
      <c r="M1070" t="s">
        <v>4725</v>
      </c>
      <c r="N1070" s="39" t="s">
        <v>276</v>
      </c>
      <c r="O1070" t="str">
        <f>+VLOOKUP(F1070,'BD LP'!B:C,2,0)</f>
        <v>150000790-C12</v>
      </c>
      <c r="Q1070" t="str">
        <f>+VLOOKUP(F1070,'BD LP'!B:K,10,0)</f>
        <v>UN</v>
      </c>
      <c r="R1070" t="b">
        <f t="shared" si="34"/>
        <v>1</v>
      </c>
      <c r="S1070">
        <f>+VLOOKUP(F1070,'[1]BD MES'!$D$2:$K$1048576,8,0)</f>
        <v>12</v>
      </c>
      <c r="T1070" t="b">
        <f t="shared" si="33"/>
        <v>1</v>
      </c>
      <c r="V1070" t="str">
        <f>+VLOOKUP(F1070,MaestraLP3[[#All],[CÓDIGO]:[UMV]],8,0)</f>
        <v>SUCEDANEO JUGO LIMON HERNANDEZ PLAZA 1 l</v>
      </c>
    </row>
    <row r="1071" spans="1:22" x14ac:dyDescent="0.35">
      <c r="A1071" t="s">
        <v>3181</v>
      </c>
      <c r="B1071">
        <v>2000</v>
      </c>
      <c r="D1071" s="59" t="s">
        <v>3162</v>
      </c>
      <c r="F1071" s="39">
        <v>201200010</v>
      </c>
      <c r="H1071" s="60">
        <v>16500</v>
      </c>
      <c r="I1071" t="s">
        <v>3182</v>
      </c>
      <c r="J1071">
        <v>15</v>
      </c>
      <c r="K1071" s="50" t="s">
        <v>50</v>
      </c>
      <c r="L1071" t="s">
        <v>4724</v>
      </c>
      <c r="M1071" t="s">
        <v>4725</v>
      </c>
      <c r="N1071" s="39" t="s">
        <v>276</v>
      </c>
      <c r="O1071" t="str">
        <f>+VLOOKUP(F1071,'BD LP'!B:C,2,0)</f>
        <v>201200010-C15</v>
      </c>
      <c r="Q1071" t="str">
        <f>+VLOOKUP(F1071,'BD LP'!B:K,10,0)</f>
        <v>UN</v>
      </c>
      <c r="R1071" t="b">
        <f t="shared" si="34"/>
        <v>1</v>
      </c>
      <c r="S1071">
        <f>+VLOOKUP(F1071,'[1]BD MES'!$D$2:$K$1048576,8,0)</f>
        <v>15</v>
      </c>
      <c r="T1071" t="b">
        <f t="shared" si="33"/>
        <v>1</v>
      </c>
      <c r="V1071" t="str">
        <f>+VLOOKUP(F1071,MaestraLP3[[#All],[CÓDIGO]:[UMV]],8,0)</f>
        <v>AJI EN CREMA DON JUAN 900 g RRP</v>
      </c>
    </row>
    <row r="1072" spans="1:22" x14ac:dyDescent="0.35">
      <c r="A1072" t="s">
        <v>3181</v>
      </c>
      <c r="B1072">
        <v>2000</v>
      </c>
      <c r="D1072" s="59" t="s">
        <v>3162</v>
      </c>
      <c r="F1072" s="39">
        <v>201200011</v>
      </c>
      <c r="H1072" s="60">
        <v>14850</v>
      </c>
      <c r="I1072" t="s">
        <v>3182</v>
      </c>
      <c r="J1072">
        <v>15</v>
      </c>
      <c r="K1072" s="50" t="s">
        <v>50</v>
      </c>
      <c r="L1072" t="s">
        <v>4724</v>
      </c>
      <c r="M1072" t="s">
        <v>4725</v>
      </c>
      <c r="N1072" s="39" t="s">
        <v>276</v>
      </c>
      <c r="O1072" t="str">
        <f>+VLOOKUP(F1072,'BD LP'!B:C,2,0)</f>
        <v>201200011-C15</v>
      </c>
      <c r="Q1072" t="str">
        <f>+VLOOKUP(F1072,'BD LP'!B:K,10,0)</f>
        <v>UN</v>
      </c>
      <c r="R1072" t="b">
        <f t="shared" si="34"/>
        <v>1</v>
      </c>
      <c r="S1072">
        <f>+VLOOKUP(F1072,'[1]BD MES'!$D$2:$K$1048576,8,0)</f>
        <v>15</v>
      </c>
      <c r="T1072" t="b">
        <f t="shared" si="33"/>
        <v>1</v>
      </c>
      <c r="V1072" t="str">
        <f>+VLOOKUP(F1072,MaestraLP3[[#All],[CÓDIGO]:[UMV]],8,0)</f>
        <v>SALSA AJI DON JUAN 900 g RRP</v>
      </c>
    </row>
    <row r="1073" spans="1:22" x14ac:dyDescent="0.35">
      <c r="A1073" t="s">
        <v>3181</v>
      </c>
      <c r="B1073">
        <v>2000</v>
      </c>
      <c r="D1073" s="59" t="s">
        <v>3162</v>
      </c>
      <c r="F1073" s="39">
        <v>104530760</v>
      </c>
      <c r="H1073" s="60">
        <v>52000</v>
      </c>
      <c r="I1073" t="s">
        <v>3182</v>
      </c>
      <c r="J1073">
        <v>24</v>
      </c>
      <c r="K1073" s="50" t="s">
        <v>50</v>
      </c>
      <c r="L1073" t="s">
        <v>4724</v>
      </c>
      <c r="M1073" t="s">
        <v>4725</v>
      </c>
      <c r="N1073" s="39" t="s">
        <v>276</v>
      </c>
      <c r="O1073" t="str">
        <f>+VLOOKUP(F1073,'BD LP'!B:C,2,0)</f>
        <v>104530760-C24</v>
      </c>
      <c r="Q1073" t="str">
        <f>+VLOOKUP(F1073,'BD LP'!B:K,10,0)</f>
        <v>UN</v>
      </c>
      <c r="R1073" t="b">
        <f t="shared" si="34"/>
        <v>1</v>
      </c>
      <c r="S1073">
        <f>+VLOOKUP(F1073,'[1]BD MES'!$D$2:$K$1048576,8,0)</f>
        <v>24</v>
      </c>
      <c r="T1073" t="b">
        <f t="shared" si="33"/>
        <v>1</v>
      </c>
      <c r="V1073" t="str">
        <f>+VLOOKUP(F1073,MaestraLP3[[#All],[CÓDIGO]:[UMV]],8,0)</f>
        <v>SALSA TABASCO HOT 60 ml</v>
      </c>
    </row>
    <row r="1074" spans="1:22" x14ac:dyDescent="0.35">
      <c r="A1074" t="s">
        <v>3181</v>
      </c>
      <c r="B1074">
        <v>2000</v>
      </c>
      <c r="D1074" s="59" t="s">
        <v>3162</v>
      </c>
      <c r="F1074" s="39">
        <v>101200051</v>
      </c>
      <c r="H1074" s="60">
        <v>19200</v>
      </c>
      <c r="I1074" t="s">
        <v>3182</v>
      </c>
      <c r="J1074">
        <v>12</v>
      </c>
      <c r="K1074" s="50" t="s">
        <v>50</v>
      </c>
      <c r="L1074" t="s">
        <v>4724</v>
      </c>
      <c r="M1074" t="s">
        <v>4725</v>
      </c>
      <c r="N1074" s="39" t="s">
        <v>276</v>
      </c>
      <c r="O1074" t="str">
        <f>+VLOOKUP(F1074,'BD LP'!B:C,2,0)</f>
        <v>101200051-C12</v>
      </c>
      <c r="Q1074" t="str">
        <f>+VLOOKUP(F1074,'BD LP'!B:K,10,0)</f>
        <v>UN</v>
      </c>
      <c r="R1074" t="b">
        <f t="shared" si="34"/>
        <v>1</v>
      </c>
      <c r="S1074">
        <f>+VLOOKUP(F1074,'[1]BD MES'!$D$2:$K$1048576,8,0)</f>
        <v>12</v>
      </c>
      <c r="T1074" t="b">
        <f t="shared" si="33"/>
        <v>1</v>
      </c>
      <c r="V1074" t="str">
        <f>+VLOOKUP(F1074,MaestraLP3[[#All],[CÓDIGO]:[UMV]],8,0)</f>
        <v>SALSA SOYA EDRA 500 cc</v>
      </c>
    </row>
    <row r="1075" spans="1:22" x14ac:dyDescent="0.35">
      <c r="A1075" t="s">
        <v>3181</v>
      </c>
      <c r="B1075">
        <v>2000</v>
      </c>
      <c r="D1075" s="59" t="s">
        <v>3162</v>
      </c>
      <c r="F1075" s="39">
        <v>104542680</v>
      </c>
      <c r="H1075" s="60">
        <v>55900</v>
      </c>
      <c r="I1075" t="s">
        <v>3182</v>
      </c>
      <c r="J1075">
        <v>1</v>
      </c>
      <c r="K1075" s="50" t="s">
        <v>50</v>
      </c>
      <c r="L1075" t="s">
        <v>4724</v>
      </c>
      <c r="M1075" t="s">
        <v>4725</v>
      </c>
      <c r="N1075" s="39" t="s">
        <v>276</v>
      </c>
      <c r="O1075" t="str">
        <f>+VLOOKUP(F1075,'BD LP'!B:C,2,0)</f>
        <v>104542680-UN</v>
      </c>
      <c r="Q1075" t="str">
        <f>+VLOOKUP(F1075,'BD LP'!B:K,10,0)</f>
        <v>UN</v>
      </c>
      <c r="R1075" t="b">
        <f t="shared" si="34"/>
        <v>1</v>
      </c>
      <c r="S1075">
        <f>+VLOOKUP(F1075,'[1]BD MES'!$D$2:$K$1048576,8,0)</f>
        <v>1</v>
      </c>
      <c r="T1075" t="b">
        <f t="shared" si="33"/>
        <v>1</v>
      </c>
      <c r="V1075" t="str">
        <f>+VLOOKUP(F1075,MaestraLP3[[#All],[CÓDIGO]:[UMV]],8,0)</f>
        <v>SALSA SOYA KIKKOMAN 18,9 l</v>
      </c>
    </row>
    <row r="1076" spans="1:22" x14ac:dyDescent="0.35">
      <c r="A1076" t="s">
        <v>3181</v>
      </c>
      <c r="B1076">
        <v>2000</v>
      </c>
      <c r="D1076" s="59" t="s">
        <v>3162</v>
      </c>
      <c r="F1076" s="39">
        <v>104530260</v>
      </c>
      <c r="H1076" s="60">
        <v>24900</v>
      </c>
      <c r="I1076" t="s">
        <v>3182</v>
      </c>
      <c r="J1076">
        <v>12</v>
      </c>
      <c r="K1076" s="50" t="s">
        <v>50</v>
      </c>
      <c r="L1076" t="s">
        <v>4724</v>
      </c>
      <c r="M1076" t="s">
        <v>4725</v>
      </c>
      <c r="N1076" s="39" t="s">
        <v>276</v>
      </c>
      <c r="O1076" t="str">
        <f>+VLOOKUP(F1076,'BD LP'!B:C,2,0)</f>
        <v>104530260-C12</v>
      </c>
      <c r="Q1076" t="str">
        <f>+VLOOKUP(F1076,'BD LP'!B:K,10,0)</f>
        <v>UN</v>
      </c>
      <c r="R1076" t="b">
        <f t="shared" si="34"/>
        <v>1</v>
      </c>
      <c r="S1076">
        <f>+VLOOKUP(F1076,'[1]BD MES'!$D$2:$K$1048576,8,0)</f>
        <v>12</v>
      </c>
      <c r="T1076" t="b">
        <f t="shared" si="33"/>
        <v>1</v>
      </c>
      <c r="V1076" t="str">
        <f>+VLOOKUP(F1076,MaestraLP3[[#All],[CÓDIGO]:[UMV]],8,0)</f>
        <v>SALSA SOYA TRAVERSO 500 cc</v>
      </c>
    </row>
    <row r="1077" spans="1:22" x14ac:dyDescent="0.35">
      <c r="A1077" t="s">
        <v>3181</v>
      </c>
      <c r="B1077">
        <v>2000</v>
      </c>
      <c r="D1077" s="59" t="s">
        <v>3162</v>
      </c>
      <c r="F1077" s="39">
        <v>201200163</v>
      </c>
      <c r="H1077" s="60">
        <v>18000</v>
      </c>
      <c r="I1077" t="s">
        <v>3182</v>
      </c>
      <c r="J1077">
        <v>4</v>
      </c>
      <c r="K1077" s="50" t="s">
        <v>50</v>
      </c>
      <c r="L1077" t="s">
        <v>4724</v>
      </c>
      <c r="M1077" t="s">
        <v>4725</v>
      </c>
      <c r="N1077" s="39" t="s">
        <v>276</v>
      </c>
      <c r="O1077" t="str">
        <f>+VLOOKUP(F1077,'BD LP'!B:C,2,0)</f>
        <v>201200163-C04</v>
      </c>
      <c r="Q1077" t="str">
        <f>+VLOOKUP(F1077,'BD LP'!B:K,10,0)</f>
        <v>UN</v>
      </c>
      <c r="R1077" t="b">
        <f t="shared" si="34"/>
        <v>1</v>
      </c>
      <c r="S1077">
        <f>+VLOOKUP(F1077,'[1]BD MES'!$D$2:$K$1048576,8,0)</f>
        <v>4</v>
      </c>
      <c r="T1077" t="b">
        <f t="shared" si="33"/>
        <v>1</v>
      </c>
      <c r="V1077" t="str">
        <f>+VLOOKUP(F1077,MaestraLP3[[#All],[CÓDIGO]:[UMV]],8,0)</f>
        <v>Soya Don Juan 4 x 5 litros</v>
      </c>
    </row>
    <row r="1078" spans="1:22" x14ac:dyDescent="0.35">
      <c r="A1078" t="s">
        <v>3181</v>
      </c>
      <c r="B1078">
        <v>2000</v>
      </c>
      <c r="D1078" s="59" t="s">
        <v>3162</v>
      </c>
      <c r="F1078" s="39">
        <v>104525110</v>
      </c>
      <c r="H1078" s="60">
        <v>29000</v>
      </c>
      <c r="I1078" t="s">
        <v>3182</v>
      </c>
      <c r="J1078">
        <v>10</v>
      </c>
      <c r="K1078" s="50" t="s">
        <v>50</v>
      </c>
      <c r="L1078" t="s">
        <v>4724</v>
      </c>
      <c r="M1078" t="s">
        <v>4725</v>
      </c>
      <c r="N1078" s="39" t="s">
        <v>276</v>
      </c>
      <c r="O1078" t="str">
        <f>+VLOOKUP(F1078,'BD LP'!B:C,2,0)</f>
        <v>104525110-C10</v>
      </c>
      <c r="Q1078" t="str">
        <f>+VLOOKUP(F1078,'BD LP'!B:K,10,0)</f>
        <v>UN</v>
      </c>
      <c r="R1078" t="b">
        <f t="shared" si="34"/>
        <v>1</v>
      </c>
      <c r="S1078">
        <f>+VLOOKUP(F1078,'[1]BD MES'!$D$2:$K$1048576,8,0)</f>
        <v>10</v>
      </c>
      <c r="T1078" t="b">
        <f t="shared" si="33"/>
        <v>1</v>
      </c>
      <c r="V1078" t="str">
        <f>+VLOOKUP(F1078,MaestraLP3[[#All],[CÓDIGO]:[UMV]],8,0)</f>
        <v>CONCENTRADO TOMATE POMAROLA 1 kg</v>
      </c>
    </row>
    <row r="1079" spans="1:22" x14ac:dyDescent="0.35">
      <c r="A1079" t="s">
        <v>3181</v>
      </c>
      <c r="B1079">
        <v>2000</v>
      </c>
      <c r="D1079" s="59" t="s">
        <v>3162</v>
      </c>
      <c r="F1079" s="39">
        <v>150000060</v>
      </c>
      <c r="H1079" s="60">
        <v>44500</v>
      </c>
      <c r="I1079" t="s">
        <v>3182</v>
      </c>
      <c r="J1079">
        <v>6</v>
      </c>
      <c r="K1079" s="50" t="s">
        <v>50</v>
      </c>
      <c r="L1079" t="s">
        <v>4724</v>
      </c>
      <c r="M1079" t="s">
        <v>4725</v>
      </c>
      <c r="N1079" s="39" t="s">
        <v>276</v>
      </c>
      <c r="O1079" t="str">
        <f>+VLOOKUP(F1079,'BD LP'!B:C,2,0)</f>
        <v>150000060-C06</v>
      </c>
      <c r="Q1079" t="str">
        <f>+VLOOKUP(F1079,'BD LP'!B:K,10,0)</f>
        <v>UN</v>
      </c>
      <c r="R1079" t="b">
        <f t="shared" si="34"/>
        <v>1</v>
      </c>
      <c r="S1079">
        <f>+VLOOKUP(F1079,'[1]BD MES'!$D$2:$K$1048576,8,0)</f>
        <v>6</v>
      </c>
      <c r="T1079" t="b">
        <f t="shared" si="33"/>
        <v>1</v>
      </c>
      <c r="V1079" t="str">
        <f>+VLOOKUP(F1079,MaestraLP3[[#All],[CÓDIGO]:[UMV]],8,0)</f>
        <v>CONCENTRADO TOMATE POMAROLA 3 kg</v>
      </c>
    </row>
    <row r="1080" spans="1:22" x14ac:dyDescent="0.35">
      <c r="A1080" t="s">
        <v>3181</v>
      </c>
      <c r="B1080">
        <v>2000</v>
      </c>
      <c r="D1080" s="59" t="s">
        <v>3162</v>
      </c>
      <c r="F1080" s="39">
        <v>102500004</v>
      </c>
      <c r="H1080" s="60">
        <v>16500</v>
      </c>
      <c r="I1080" t="s">
        <v>3182</v>
      </c>
      <c r="J1080">
        <v>6</v>
      </c>
      <c r="K1080" s="50" t="s">
        <v>50</v>
      </c>
      <c r="L1080" t="s">
        <v>4724</v>
      </c>
      <c r="M1080" t="s">
        <v>4725</v>
      </c>
      <c r="N1080" s="39" t="s">
        <v>276</v>
      </c>
      <c r="O1080" t="str">
        <f>+VLOOKUP(F1080,'BD LP'!B:C,2,0)</f>
        <v>102500004-C06</v>
      </c>
      <c r="Q1080" t="str">
        <f>+VLOOKUP(F1080,'BD LP'!B:K,10,0)</f>
        <v>UN</v>
      </c>
      <c r="R1080" t="b">
        <f t="shared" si="34"/>
        <v>1</v>
      </c>
      <c r="S1080">
        <f>+VLOOKUP(F1080,'[1]BD MES'!$D$2:$K$1048576,8,0)</f>
        <v>6</v>
      </c>
      <c r="T1080" t="b">
        <f t="shared" si="33"/>
        <v>1</v>
      </c>
      <c r="V1080" t="str">
        <f>+VLOOKUP(F1080,MaestraLP3[[#All],[CÓDIGO]:[UMV]],8,0)</f>
        <v>SALSA ARRABBIATA BARILLA 400g</v>
      </c>
    </row>
    <row r="1081" spans="1:22" x14ac:dyDescent="0.35">
      <c r="A1081" t="s">
        <v>3181</v>
      </c>
      <c r="B1081">
        <v>2000</v>
      </c>
      <c r="D1081" s="59" t="s">
        <v>3162</v>
      </c>
      <c r="F1081" s="39">
        <v>102500005</v>
      </c>
      <c r="H1081" s="60">
        <v>16500</v>
      </c>
      <c r="I1081" t="s">
        <v>3182</v>
      </c>
      <c r="J1081">
        <v>6</v>
      </c>
      <c r="K1081" s="50" t="s">
        <v>50</v>
      </c>
      <c r="L1081" t="s">
        <v>4724</v>
      </c>
      <c r="M1081" t="s">
        <v>4725</v>
      </c>
      <c r="N1081" s="39" t="s">
        <v>276</v>
      </c>
      <c r="O1081" t="str">
        <f>+VLOOKUP(F1081,'BD LP'!B:C,2,0)</f>
        <v>102500005-C06</v>
      </c>
      <c r="Q1081" t="str">
        <f>+VLOOKUP(F1081,'BD LP'!B:K,10,0)</f>
        <v>UN</v>
      </c>
      <c r="R1081" t="b">
        <f t="shared" si="34"/>
        <v>1</v>
      </c>
      <c r="S1081">
        <f>+VLOOKUP(F1081,'[1]BD MES'!$D$2:$K$1048576,8,0)</f>
        <v>6</v>
      </c>
      <c r="T1081" t="b">
        <f t="shared" si="33"/>
        <v>1</v>
      </c>
      <c r="V1081" t="str">
        <f>+VLOOKUP(F1081,MaestraLP3[[#All],[CÓDIGO]:[UMV]],8,0)</f>
        <v>SALSA NAPOLETANA BARILLA 400g</v>
      </c>
    </row>
    <row r="1082" spans="1:22" x14ac:dyDescent="0.35">
      <c r="A1082" t="s">
        <v>3181</v>
      </c>
      <c r="B1082">
        <v>2000</v>
      </c>
      <c r="D1082" s="59" t="s">
        <v>3162</v>
      </c>
      <c r="F1082" s="39">
        <v>104525130</v>
      </c>
      <c r="H1082" s="60">
        <v>18600</v>
      </c>
      <c r="I1082" t="s">
        <v>3182</v>
      </c>
      <c r="J1082">
        <v>10</v>
      </c>
      <c r="K1082" s="50" t="s">
        <v>50</v>
      </c>
      <c r="L1082" t="s">
        <v>4724</v>
      </c>
      <c r="M1082" t="s">
        <v>4725</v>
      </c>
      <c r="N1082" s="39" t="s">
        <v>276</v>
      </c>
      <c r="O1082" t="str">
        <f>+VLOOKUP(F1082,'BD LP'!B:C,2,0)</f>
        <v>104525130-C10</v>
      </c>
      <c r="Q1082" t="str">
        <f>+VLOOKUP(F1082,'BD LP'!B:K,10,0)</f>
        <v>UN</v>
      </c>
      <c r="R1082" t="b">
        <f t="shared" si="34"/>
        <v>1</v>
      </c>
      <c r="S1082">
        <f>+VLOOKUP(F1082,'[1]BD MES'!$D$2:$K$1048576,8,0)</f>
        <v>10</v>
      </c>
      <c r="T1082" t="b">
        <f t="shared" si="33"/>
        <v>1</v>
      </c>
      <c r="V1082" t="str">
        <f>+VLOOKUP(F1082,MaestraLP3[[#All],[CÓDIGO]:[UMV]],8,0)</f>
        <v>SALSA PIZZA POMAROLA 1 kg</v>
      </c>
    </row>
    <row r="1083" spans="1:22" x14ac:dyDescent="0.35">
      <c r="A1083" t="s">
        <v>3181</v>
      </c>
      <c r="B1083">
        <v>2000</v>
      </c>
      <c r="D1083" s="59" t="s">
        <v>3162</v>
      </c>
      <c r="F1083" s="39">
        <v>104544760</v>
      </c>
      <c r="H1083" s="60">
        <v>27700</v>
      </c>
      <c r="I1083" t="s">
        <v>3182</v>
      </c>
      <c r="J1083">
        <v>6</v>
      </c>
      <c r="K1083" s="50" t="s">
        <v>50</v>
      </c>
      <c r="L1083" t="s">
        <v>4724</v>
      </c>
      <c r="M1083" t="s">
        <v>4725</v>
      </c>
      <c r="N1083" s="39" t="s">
        <v>276</v>
      </c>
      <c r="O1083" t="str">
        <f>+VLOOKUP(F1083,'BD LP'!B:C,2,0)</f>
        <v>104544760-C06</v>
      </c>
      <c r="Q1083" t="str">
        <f>+VLOOKUP(F1083,'BD LP'!B:K,10,0)</f>
        <v>UN</v>
      </c>
      <c r="R1083" t="b">
        <f t="shared" si="34"/>
        <v>1</v>
      </c>
      <c r="S1083">
        <f>+VLOOKUP(F1083,'[1]BD MES'!$D$2:$K$1048576,8,0)</f>
        <v>6</v>
      </c>
      <c r="T1083" t="b">
        <f t="shared" si="33"/>
        <v>1</v>
      </c>
      <c r="V1083" t="str">
        <f>+VLOOKUP(F1083,MaestraLP3[[#All],[CÓDIGO]:[UMV]],8,0)</f>
        <v>SALSA PIZZA POMAROLA 3 kg</v>
      </c>
    </row>
    <row r="1084" spans="1:22" x14ac:dyDescent="0.35">
      <c r="A1084" t="s">
        <v>3181</v>
      </c>
      <c r="B1084">
        <v>2000</v>
      </c>
      <c r="D1084" s="59" t="s">
        <v>3162</v>
      </c>
      <c r="F1084" s="39">
        <v>104525490</v>
      </c>
      <c r="H1084" s="60">
        <v>24300</v>
      </c>
      <c r="I1084" t="s">
        <v>3182</v>
      </c>
      <c r="J1084">
        <v>36</v>
      </c>
      <c r="K1084" s="50" t="s">
        <v>50</v>
      </c>
      <c r="L1084" t="s">
        <v>4724</v>
      </c>
      <c r="M1084" t="s">
        <v>4725</v>
      </c>
      <c r="N1084" s="39" t="s">
        <v>276</v>
      </c>
      <c r="O1084" t="str">
        <f>+VLOOKUP(F1084,'BD LP'!B:C,2,0)</f>
        <v>104525490-C36</v>
      </c>
      <c r="Q1084" t="str">
        <f>+VLOOKUP(F1084,'BD LP'!B:K,10,0)</f>
        <v>UN</v>
      </c>
      <c r="R1084" t="b">
        <f t="shared" si="34"/>
        <v>1</v>
      </c>
      <c r="S1084">
        <f>+VLOOKUP(F1084,'[1]BD MES'!$D$2:$K$1048576,8,0)</f>
        <v>36</v>
      </c>
      <c r="T1084" t="b">
        <f t="shared" si="33"/>
        <v>1</v>
      </c>
      <c r="V1084" t="str">
        <f>+VLOOKUP(F1084,MaestraLP3[[#All],[CÓDIGO]:[UMV]],8,0)</f>
        <v>SALSA TOMATE 200 g</v>
      </c>
    </row>
    <row r="1085" spans="1:22" x14ac:dyDescent="0.35">
      <c r="A1085" t="s">
        <v>3181</v>
      </c>
      <c r="B1085">
        <v>2000</v>
      </c>
      <c r="D1085" s="59" t="s">
        <v>3162</v>
      </c>
      <c r="F1085" s="39">
        <v>104539950</v>
      </c>
      <c r="H1085" s="60">
        <v>35400</v>
      </c>
      <c r="I1085" t="s">
        <v>3182</v>
      </c>
      <c r="J1085">
        <v>6</v>
      </c>
      <c r="K1085" s="50" t="s">
        <v>50</v>
      </c>
      <c r="L1085" t="s">
        <v>4724</v>
      </c>
      <c r="M1085" t="s">
        <v>4725</v>
      </c>
      <c r="N1085" s="39" t="s">
        <v>276</v>
      </c>
      <c r="O1085" t="str">
        <f>+VLOOKUP(F1085,'BD LP'!B:C,2,0)</f>
        <v>104539950-C06</v>
      </c>
      <c r="Q1085" t="str">
        <f>+VLOOKUP(F1085,'BD LP'!B:K,10,0)</f>
        <v>UN</v>
      </c>
      <c r="R1085" t="b">
        <f t="shared" si="34"/>
        <v>1</v>
      </c>
      <c r="S1085">
        <f>+VLOOKUP(F1085,'[1]BD MES'!$D$2:$K$1048576,8,0)</f>
        <v>6</v>
      </c>
      <c r="T1085" t="b">
        <f t="shared" si="33"/>
        <v>1</v>
      </c>
      <c r="V1085" t="str">
        <f>+VLOOKUP(F1085,MaestraLP3[[#All],[CÓDIGO]:[UMV]],8,0)</f>
        <v>TOMATE TRITURADO CONCENTRADO POMAROLA 3</v>
      </c>
    </row>
    <row r="1086" spans="1:22" x14ac:dyDescent="0.35">
      <c r="A1086" t="s">
        <v>3181</v>
      </c>
      <c r="B1086">
        <v>2000</v>
      </c>
      <c r="D1086" s="59" t="s">
        <v>3162</v>
      </c>
      <c r="F1086" s="39">
        <v>104532830</v>
      </c>
      <c r="H1086" s="60">
        <v>45000</v>
      </c>
      <c r="I1086" t="s">
        <v>3182</v>
      </c>
      <c r="J1086">
        <v>6</v>
      </c>
      <c r="K1086" s="50" t="s">
        <v>50</v>
      </c>
      <c r="L1086" t="s">
        <v>4724</v>
      </c>
      <c r="M1086" t="s">
        <v>4725</v>
      </c>
      <c r="N1086" s="39" t="s">
        <v>276</v>
      </c>
      <c r="O1086" t="str">
        <f>+VLOOKUP(F1086,'BD LP'!B:C,2,0)</f>
        <v>104532830-C06</v>
      </c>
      <c r="Q1086" t="str">
        <f>+VLOOKUP(F1086,'BD LP'!B:K,10,0)</f>
        <v>UN</v>
      </c>
      <c r="R1086" t="b">
        <f t="shared" si="34"/>
        <v>1</v>
      </c>
      <c r="S1086">
        <f>+VLOOKUP(F1086,'[1]BD MES'!$D$2:$K$1048576,8,0)</f>
        <v>6</v>
      </c>
      <c r="T1086" t="b">
        <f t="shared" ref="T1086:T1149" si="35">+S1086=J1086</f>
        <v>1</v>
      </c>
      <c r="V1086" t="str">
        <f>+VLOOKUP(F1086,MaestraLP3[[#All],[CÓDIGO]:[UMV]],8,0)</f>
        <v>TRIPLE CONCENTRADO DE TOMATE 3 KG</v>
      </c>
    </row>
    <row r="1087" spans="1:22" x14ac:dyDescent="0.35">
      <c r="A1087" t="s">
        <v>3181</v>
      </c>
      <c r="B1087">
        <v>2000</v>
      </c>
      <c r="D1087" s="59" t="s">
        <v>3162</v>
      </c>
      <c r="F1087" s="39">
        <v>104525120</v>
      </c>
      <c r="H1087" s="60">
        <v>29900</v>
      </c>
      <c r="I1087" t="s">
        <v>3182</v>
      </c>
      <c r="J1087">
        <v>10</v>
      </c>
      <c r="K1087" s="50" t="s">
        <v>50</v>
      </c>
      <c r="L1087" t="s">
        <v>4724</v>
      </c>
      <c r="M1087" t="s">
        <v>4725</v>
      </c>
      <c r="N1087" s="39" t="s">
        <v>276</v>
      </c>
      <c r="O1087" t="str">
        <f>+VLOOKUP(F1087,'BD LP'!B:C,2,0)</f>
        <v>104525120-C10</v>
      </c>
      <c r="Q1087" t="str">
        <f>+VLOOKUP(F1087,'BD LP'!B:K,10,0)</f>
        <v>UN</v>
      </c>
      <c r="R1087" t="b">
        <f t="shared" si="34"/>
        <v>1</v>
      </c>
      <c r="S1087">
        <f>+VLOOKUP(F1087,'[1]BD MES'!$D$2:$K$1048576,8,0)</f>
        <v>10</v>
      </c>
      <c r="T1087" t="b">
        <f t="shared" si="35"/>
        <v>1</v>
      </c>
      <c r="V1087" t="str">
        <f>+VLOOKUP(F1087,MaestraLP3[[#All],[CÓDIGO]:[UMV]],8,0)</f>
        <v>TRIPLE CONCENTRADO TOMATE CAROZZI 1 kg</v>
      </c>
    </row>
    <row r="1088" spans="1:22" x14ac:dyDescent="0.35">
      <c r="A1088" t="s">
        <v>3181</v>
      </c>
      <c r="B1088">
        <v>2000</v>
      </c>
      <c r="D1088" s="59" t="s">
        <v>3162</v>
      </c>
      <c r="F1088" s="39">
        <v>104547960</v>
      </c>
      <c r="H1088" s="60">
        <v>33000</v>
      </c>
      <c r="I1088" t="s">
        <v>3182</v>
      </c>
      <c r="J1088">
        <v>10</v>
      </c>
      <c r="K1088" s="50" t="s">
        <v>50</v>
      </c>
      <c r="L1088" t="s">
        <v>4724</v>
      </c>
      <c r="M1088" t="s">
        <v>4725</v>
      </c>
      <c r="N1088" s="39" t="s">
        <v>276</v>
      </c>
      <c r="O1088" t="str">
        <f>+VLOOKUP(F1088,'BD LP'!B:C,2,0)</f>
        <v>104547960-C10</v>
      </c>
      <c r="Q1088" t="str">
        <f>+VLOOKUP(F1088,'BD LP'!B:K,10,0)</f>
        <v>UN</v>
      </c>
      <c r="R1088" t="b">
        <f t="shared" ref="R1088:R1128" si="36">+Q1088=K1088</f>
        <v>1</v>
      </c>
      <c r="S1088">
        <f>+VLOOKUP(F1088,'[1]BD MES'!$D$2:$K$1048576,8,0)</f>
        <v>10</v>
      </c>
      <c r="T1088" t="b">
        <f t="shared" si="35"/>
        <v>1</v>
      </c>
      <c r="V1088" t="str">
        <f>+VLOOKUP(F1088,MaestraLP3[[#All],[CÓDIGO]:[UMV]],8,0)</f>
        <v>ADEREZO MAYONESA CON AJO HELLMANNS 950 G</v>
      </c>
    </row>
    <row r="1089" spans="1:22" x14ac:dyDescent="0.35">
      <c r="A1089" t="s">
        <v>3181</v>
      </c>
      <c r="B1089">
        <v>2000</v>
      </c>
      <c r="D1089" s="59" t="s">
        <v>3162</v>
      </c>
      <c r="F1089" s="39">
        <v>104352371</v>
      </c>
      <c r="H1089" s="60">
        <v>55200</v>
      </c>
      <c r="I1089" t="s">
        <v>3182</v>
      </c>
      <c r="J1089">
        <v>12</v>
      </c>
      <c r="K1089" s="50" t="s">
        <v>50</v>
      </c>
      <c r="L1089" t="s">
        <v>4724</v>
      </c>
      <c r="M1089" t="s">
        <v>4725</v>
      </c>
      <c r="N1089" s="39" t="s">
        <v>276</v>
      </c>
      <c r="O1089" t="str">
        <f>+VLOOKUP(F1089,'BD LP'!B:C,2,0)</f>
        <v>104352371-C12</v>
      </c>
      <c r="Q1089" t="str">
        <f>+VLOOKUP(F1089,'BD LP'!B:K,10,0)</f>
        <v>UN</v>
      </c>
      <c r="R1089" t="b">
        <f t="shared" si="36"/>
        <v>1</v>
      </c>
      <c r="S1089">
        <f>+VLOOKUP(F1089,'[1]BD MES'!$D$2:$K$1048576,8,0)</f>
        <v>12</v>
      </c>
      <c r="T1089" t="b">
        <f t="shared" si="35"/>
        <v>1</v>
      </c>
      <c r="V1089" t="str">
        <f>+VLOOKUP(F1089,MaestraLP3[[#All],[CÓDIGO]:[UMV]],8,0)</f>
        <v>CREMA HUANCAINA ALACENA 400 g</v>
      </c>
    </row>
    <row r="1090" spans="1:22" x14ac:dyDescent="0.35">
      <c r="A1090" t="s">
        <v>3181</v>
      </c>
      <c r="B1090">
        <v>2000</v>
      </c>
      <c r="D1090" s="59" t="s">
        <v>3162</v>
      </c>
      <c r="F1090" s="39">
        <v>104544210</v>
      </c>
      <c r="H1090" s="60">
        <v>45800</v>
      </c>
      <c r="I1090" t="s">
        <v>3182</v>
      </c>
      <c r="J1090">
        <v>6</v>
      </c>
      <c r="K1090" s="50" t="s">
        <v>50</v>
      </c>
      <c r="L1090" t="s">
        <v>4724</v>
      </c>
      <c r="M1090" t="s">
        <v>4725</v>
      </c>
      <c r="N1090" s="39" t="s">
        <v>276</v>
      </c>
      <c r="O1090" t="str">
        <f>+VLOOKUP(F1090,'BD LP'!B:C,2,0)</f>
        <v>104544210-C06</v>
      </c>
      <c r="Q1090" t="str">
        <f>+VLOOKUP(F1090,'BD LP'!B:K,10,0)</f>
        <v>UN</v>
      </c>
      <c r="R1090" t="b">
        <f t="shared" si="36"/>
        <v>1</v>
      </c>
      <c r="S1090">
        <f>+VLOOKUP(F1090,'[1]BD MES'!$D$2:$K$1048576,8,0)</f>
        <v>6</v>
      </c>
      <c r="T1090" t="b">
        <f t="shared" si="35"/>
        <v>1</v>
      </c>
      <c r="V1090" t="str">
        <f>+VLOOKUP(F1090,MaestraLP3[[#All],[CÓDIGO]:[UMV]],8,0)</f>
        <v>PESTO GENOVESE BARILLA 500 GR</v>
      </c>
    </row>
    <row r="1091" spans="1:22" x14ac:dyDescent="0.35">
      <c r="A1091" t="s">
        <v>3181</v>
      </c>
      <c r="B1091">
        <v>2000</v>
      </c>
      <c r="D1091" s="59" t="s">
        <v>3162</v>
      </c>
      <c r="F1091" s="39">
        <v>102500070</v>
      </c>
      <c r="H1091" s="60">
        <v>36000</v>
      </c>
      <c r="I1091" t="s">
        <v>3182</v>
      </c>
      <c r="J1091">
        <v>12</v>
      </c>
      <c r="K1091" s="50" t="s">
        <v>50</v>
      </c>
      <c r="L1091" t="s">
        <v>4724</v>
      </c>
      <c r="M1091" t="s">
        <v>4725</v>
      </c>
      <c r="N1091" s="39" t="s">
        <v>276</v>
      </c>
      <c r="O1091" t="str">
        <f>+VLOOKUP(F1091,'BD LP'!B:C,2,0)</f>
        <v>102500070-C12</v>
      </c>
      <c r="Q1091" t="str">
        <f>+VLOOKUP(F1091,'BD LP'!B:K,10,0)</f>
        <v>UN</v>
      </c>
      <c r="R1091" t="b">
        <f t="shared" si="36"/>
        <v>1</v>
      </c>
      <c r="S1091">
        <f>+VLOOKUP(F1091,'[1]BD MES'!$D$2:$K$1048576,8,0)</f>
        <v>12</v>
      </c>
      <c r="T1091" t="b">
        <f t="shared" si="35"/>
        <v>1</v>
      </c>
      <c r="V1091" t="str">
        <f>+VLOOKUP(F1091,MaestraLP3[[#All],[CÓDIGO]:[UMV]],8,0)</f>
        <v>PESTO RICOTTA E NOCI 12X190G</v>
      </c>
    </row>
    <row r="1092" spans="1:22" x14ac:dyDescent="0.35">
      <c r="A1092" t="s">
        <v>3181</v>
      </c>
      <c r="B1092">
        <v>2000</v>
      </c>
      <c r="D1092" s="59" t="s">
        <v>3162</v>
      </c>
      <c r="F1092" s="39">
        <v>104531600</v>
      </c>
      <c r="H1092" s="60">
        <v>21700</v>
      </c>
      <c r="I1092" t="s">
        <v>3182</v>
      </c>
      <c r="J1092">
        <v>10</v>
      </c>
      <c r="K1092" s="50" t="s">
        <v>50</v>
      </c>
      <c r="L1092" t="s">
        <v>4724</v>
      </c>
      <c r="M1092" t="s">
        <v>4725</v>
      </c>
      <c r="N1092" s="39" t="s">
        <v>276</v>
      </c>
      <c r="O1092" t="str">
        <f>+VLOOKUP(F1092,'BD LP'!B:C,2,0)</f>
        <v>104531600-C10</v>
      </c>
      <c r="Q1092" t="str">
        <f>+VLOOKUP(F1092,'BD LP'!B:K,10,0)</f>
        <v>UN</v>
      </c>
      <c r="R1092" t="b">
        <f t="shared" si="36"/>
        <v>1</v>
      </c>
      <c r="S1092">
        <f>+VLOOKUP(F1092,'[1]BD MES'!$D$2:$K$1048576,8,0)</f>
        <v>10</v>
      </c>
      <c r="T1092" t="b">
        <f t="shared" si="35"/>
        <v>1</v>
      </c>
      <c r="V1092" t="str">
        <f>+VLOOKUP(F1092,MaestraLP3[[#All],[CÓDIGO]:[UMV]],8,0)</f>
        <v>SALSA BARBACOA CAROZZI 1 kg</v>
      </c>
    </row>
    <row r="1093" spans="1:22" x14ac:dyDescent="0.35">
      <c r="A1093" t="s">
        <v>3181</v>
      </c>
      <c r="B1093">
        <v>2000</v>
      </c>
      <c r="D1093" s="59" t="s">
        <v>3162</v>
      </c>
      <c r="F1093" s="39">
        <v>104528870</v>
      </c>
      <c r="H1093" s="60">
        <v>48900</v>
      </c>
      <c r="I1093" t="s">
        <v>3182</v>
      </c>
      <c r="J1093">
        <v>2</v>
      </c>
      <c r="K1093" s="50" t="s">
        <v>50</v>
      </c>
      <c r="L1093" t="s">
        <v>4724</v>
      </c>
      <c r="M1093" t="s">
        <v>4725</v>
      </c>
      <c r="N1093" s="39" t="s">
        <v>276</v>
      </c>
      <c r="O1093" t="str">
        <f>+VLOOKUP(F1093,'BD LP'!B:C,2,0)</f>
        <v>104528870-C02</v>
      </c>
      <c r="Q1093" t="str">
        <f>+VLOOKUP(F1093,'BD LP'!B:K,10,0)</f>
        <v>UN</v>
      </c>
      <c r="R1093" t="b">
        <f t="shared" si="36"/>
        <v>1</v>
      </c>
      <c r="S1093">
        <f>+VLOOKUP(F1093,'[1]BD MES'!$D$2:$K$1048576,8,0)</f>
        <v>2</v>
      </c>
      <c r="T1093" t="b">
        <f t="shared" si="35"/>
        <v>1</v>
      </c>
      <c r="V1093" t="str">
        <f>+VLOOKUP(F1093,MaestraLP3[[#All],[CÓDIGO]:[UMV]],8,0)</f>
        <v>SALSA BARBACOA HEINZ 6,8 kg</v>
      </c>
    </row>
    <row r="1094" spans="1:22" x14ac:dyDescent="0.35">
      <c r="A1094" t="s">
        <v>3181</v>
      </c>
      <c r="B1094">
        <v>2000</v>
      </c>
      <c r="D1094" s="59" t="s">
        <v>3162</v>
      </c>
      <c r="F1094" s="39">
        <v>150000159</v>
      </c>
      <c r="H1094" s="60">
        <v>27500</v>
      </c>
      <c r="I1094" t="s">
        <v>3182</v>
      </c>
      <c r="J1094">
        <v>8</v>
      </c>
      <c r="K1094" s="50" t="s">
        <v>50</v>
      </c>
      <c r="L1094" t="s">
        <v>4724</v>
      </c>
      <c r="M1094" t="s">
        <v>4725</v>
      </c>
      <c r="N1094" s="39" t="s">
        <v>276</v>
      </c>
      <c r="O1094" t="str">
        <f>+VLOOKUP(F1094,'BD LP'!B:C,2,0)</f>
        <v>150000159-C08</v>
      </c>
      <c r="Q1094" t="str">
        <f>+VLOOKUP(F1094,'BD LP'!B:K,10,0)</f>
        <v>UN</v>
      </c>
      <c r="R1094" t="b">
        <f t="shared" si="36"/>
        <v>1</v>
      </c>
      <c r="S1094">
        <f>+VLOOKUP(F1094,'[1]BD MES'!$D$2:$K$1048576,8,0)</f>
        <v>8</v>
      </c>
      <c r="T1094" t="b">
        <f t="shared" si="35"/>
        <v>1</v>
      </c>
      <c r="V1094" t="str">
        <f>+VLOOKUP(F1094,MaestraLP3[[#All],[CÓDIGO]:[UMV]],8,0)</f>
        <v>SALSA BARBACOA HELLMANNS 1 kg</v>
      </c>
    </row>
    <row r="1095" spans="1:22" x14ac:dyDescent="0.35">
      <c r="A1095" t="s">
        <v>3181</v>
      </c>
      <c r="B1095">
        <v>2000</v>
      </c>
      <c r="D1095" s="59" t="s">
        <v>3162</v>
      </c>
      <c r="F1095" s="39">
        <v>104539370</v>
      </c>
      <c r="H1095" s="60">
        <v>44280</v>
      </c>
      <c r="I1095" t="s">
        <v>3182</v>
      </c>
      <c r="J1095">
        <v>12</v>
      </c>
      <c r="K1095" s="50" t="s">
        <v>50</v>
      </c>
      <c r="L1095" t="s">
        <v>4724</v>
      </c>
      <c r="M1095" t="s">
        <v>4725</v>
      </c>
      <c r="N1095" s="39" t="s">
        <v>276</v>
      </c>
      <c r="O1095" t="str">
        <f>+VLOOKUP(F1095,'BD LP'!B:C,2,0)</f>
        <v>104539370-C12</v>
      </c>
      <c r="Q1095" t="str">
        <f>+VLOOKUP(F1095,'BD LP'!B:K,10,0)</f>
        <v>UN</v>
      </c>
      <c r="R1095" t="b">
        <f t="shared" si="36"/>
        <v>1</v>
      </c>
      <c r="S1095">
        <f>+VLOOKUP(F1095,'[1]BD MES'!$D$2:$K$1048576,8,0)</f>
        <v>12</v>
      </c>
      <c r="T1095" t="b">
        <f t="shared" si="35"/>
        <v>1</v>
      </c>
      <c r="V1095" t="str">
        <f>+VLOOKUP(F1095,MaestraLP3[[#All],[CÓDIGO]:[UMV]],8,0)</f>
        <v>SALSA DE OSTRA SUREE 690 ml</v>
      </c>
    </row>
    <row r="1096" spans="1:22" x14ac:dyDescent="0.35">
      <c r="A1096" t="s">
        <v>3181</v>
      </c>
      <c r="B1096">
        <v>2000</v>
      </c>
      <c r="D1096" s="59" t="s">
        <v>3162</v>
      </c>
      <c r="F1096" s="39">
        <v>150000388</v>
      </c>
      <c r="H1096" s="60">
        <v>43017</v>
      </c>
      <c r="I1096" t="s">
        <v>3182</v>
      </c>
      <c r="J1096">
        <v>10</v>
      </c>
      <c r="K1096" s="50" t="s">
        <v>50</v>
      </c>
      <c r="L1096" t="s">
        <v>4724</v>
      </c>
      <c r="M1096" t="s">
        <v>4725</v>
      </c>
      <c r="N1096" s="39" t="s">
        <v>276</v>
      </c>
      <c r="O1096" t="str">
        <f>+VLOOKUP(F1096,'BD LP'!B:C,2,0)</f>
        <v>150000388-C10</v>
      </c>
      <c r="Q1096" t="str">
        <f>+VLOOKUP(F1096,'BD LP'!B:K,10,0)</f>
        <v>UN</v>
      </c>
      <c r="R1096" t="b">
        <f t="shared" si="36"/>
        <v>1</v>
      </c>
      <c r="S1096">
        <f>+VLOOKUP(F1096,'[1]BD MES'!$D$2:$K$1048576,8,0)</f>
        <v>10</v>
      </c>
      <c r="T1096" t="b">
        <f t="shared" si="35"/>
        <v>1</v>
      </c>
      <c r="V1096" t="str">
        <f>+VLOOKUP(F1096,MaestraLP3[[#All],[CÓDIGO]:[UMV]],8,0)</f>
        <v>SALSA ESPAÑOLA MACROFOOD 1 kg</v>
      </c>
    </row>
    <row r="1097" spans="1:22" x14ac:dyDescent="0.35">
      <c r="A1097" t="s">
        <v>3181</v>
      </c>
      <c r="B1097">
        <v>2000</v>
      </c>
      <c r="D1097" s="59" t="s">
        <v>3162</v>
      </c>
      <c r="F1097" s="39">
        <v>150000989</v>
      </c>
      <c r="H1097" s="60">
        <v>25900</v>
      </c>
      <c r="I1097" t="s">
        <v>3182</v>
      </c>
      <c r="J1097">
        <v>6</v>
      </c>
      <c r="K1097" s="50" t="s">
        <v>50</v>
      </c>
      <c r="L1097" t="s">
        <v>4724</v>
      </c>
      <c r="M1097" t="s">
        <v>4725</v>
      </c>
      <c r="N1097" s="39" t="s">
        <v>276</v>
      </c>
      <c r="O1097" t="str">
        <f>+VLOOKUP(F1097,'BD LP'!B:C,2,0)</f>
        <v>150000989-C06</v>
      </c>
      <c r="Q1097" t="str">
        <f>+VLOOKUP(F1097,'BD LP'!B:K,10,0)</f>
        <v>UN</v>
      </c>
      <c r="R1097" t="b">
        <f t="shared" si="36"/>
        <v>1</v>
      </c>
      <c r="S1097">
        <f>+VLOOKUP(F1097,'[1]BD MES'!$D$2:$K$1048576,8,0)</f>
        <v>6</v>
      </c>
      <c r="T1097" t="b">
        <f t="shared" si="35"/>
        <v>1</v>
      </c>
      <c r="V1097" t="str">
        <f>+VLOOKUP(F1097,MaestraLP3[[#All],[CÓDIGO]:[UMV]],8,0)</f>
        <v>SALSA INGLESA GOURMET 1 l</v>
      </c>
    </row>
    <row r="1098" spans="1:22" x14ac:dyDescent="0.35">
      <c r="A1098" t="s">
        <v>3181</v>
      </c>
      <c r="B1098">
        <v>2000</v>
      </c>
      <c r="D1098" s="59" t="s">
        <v>3162</v>
      </c>
      <c r="F1098" s="39">
        <v>104530570</v>
      </c>
      <c r="H1098" s="60">
        <v>85000</v>
      </c>
      <c r="I1098" t="s">
        <v>3182</v>
      </c>
      <c r="J1098">
        <v>4</v>
      </c>
      <c r="K1098" s="50" t="s">
        <v>50</v>
      </c>
      <c r="L1098" t="s">
        <v>4724</v>
      </c>
      <c r="M1098" t="s">
        <v>4725</v>
      </c>
      <c r="N1098" s="39" t="s">
        <v>276</v>
      </c>
      <c r="O1098" t="str">
        <f>+VLOOKUP(F1098,'BD LP'!B:C,2,0)</f>
        <v>104530570-C04</v>
      </c>
      <c r="Q1098" t="str">
        <f>+VLOOKUP(F1098,'BD LP'!B:K,10,0)</f>
        <v>UN</v>
      </c>
      <c r="R1098" t="b">
        <f t="shared" si="36"/>
        <v>1</v>
      </c>
      <c r="S1098">
        <f>+VLOOKUP(F1098,'[1]BD MES'!$D$2:$K$1048576,8,0)</f>
        <v>4</v>
      </c>
      <c r="T1098" t="b">
        <f t="shared" si="35"/>
        <v>1</v>
      </c>
      <c r="V1098" t="str">
        <f>+VLOOKUP(F1098,MaestraLP3[[#All],[CÓDIGO]:[UMV]],8,0)</f>
        <v>SALSA PICANTE BUFFALO WING 3,79 l</v>
      </c>
    </row>
    <row r="1099" spans="1:22" x14ac:dyDescent="0.35">
      <c r="A1099" t="s">
        <v>3181</v>
      </c>
      <c r="B1099">
        <v>2000</v>
      </c>
      <c r="D1099" s="59" t="s">
        <v>3162</v>
      </c>
      <c r="F1099" s="39">
        <v>104512950</v>
      </c>
      <c r="H1099" s="60">
        <v>75500</v>
      </c>
      <c r="I1099" t="s">
        <v>3182</v>
      </c>
      <c r="J1099">
        <v>4</v>
      </c>
      <c r="K1099" s="50" t="s">
        <v>50</v>
      </c>
      <c r="L1099" t="s">
        <v>4724</v>
      </c>
      <c r="M1099" t="s">
        <v>4725</v>
      </c>
      <c r="N1099" s="39" t="s">
        <v>276</v>
      </c>
      <c r="O1099" t="str">
        <f>+VLOOKUP(F1099,'BD LP'!B:C,2,0)</f>
        <v>104512950-C04</v>
      </c>
      <c r="Q1099" t="str">
        <f>+VLOOKUP(F1099,'BD LP'!B:K,10,0)</f>
        <v>UN</v>
      </c>
      <c r="R1099" t="b">
        <f t="shared" si="36"/>
        <v>1</v>
      </c>
      <c r="S1099">
        <f>+VLOOKUP(F1099,'[1]BD MES'!$D$2:$K$1048576,8,0)</f>
        <v>4</v>
      </c>
      <c r="T1099" t="b">
        <f t="shared" si="35"/>
        <v>1</v>
      </c>
      <c r="V1099" t="str">
        <f>+VLOOKUP(F1099,MaestraLP3[[#All],[CÓDIGO]:[UMV]],8,0)</f>
        <v>SALSA QUESO CHEDDAR BOLSA C/DISPEN 4 kg</v>
      </c>
    </row>
    <row r="1100" spans="1:22" x14ac:dyDescent="0.35">
      <c r="A1100" t="s">
        <v>3181</v>
      </c>
      <c r="B1100">
        <v>2000</v>
      </c>
      <c r="D1100" s="59" t="s">
        <v>3162</v>
      </c>
      <c r="F1100" s="39">
        <v>104544090</v>
      </c>
      <c r="H1100" s="60">
        <v>55500</v>
      </c>
      <c r="I1100" t="s">
        <v>3182</v>
      </c>
      <c r="J1100">
        <v>12</v>
      </c>
      <c r="K1100" s="50" t="s">
        <v>50</v>
      </c>
      <c r="L1100" t="s">
        <v>4724</v>
      </c>
      <c r="M1100" t="s">
        <v>4725</v>
      </c>
      <c r="N1100" s="39" t="s">
        <v>276</v>
      </c>
      <c r="O1100" t="str">
        <f>+VLOOKUP(F1100,'BD LP'!B:C,2,0)</f>
        <v>104544090-C12</v>
      </c>
      <c r="Q1100" t="str">
        <f>+VLOOKUP(F1100,'BD LP'!B:K,10,0)</f>
        <v>UN</v>
      </c>
      <c r="R1100" t="b">
        <f t="shared" si="36"/>
        <v>1</v>
      </c>
      <c r="S1100">
        <f>+VLOOKUP(F1100,'[1]BD MES'!$D$2:$K$1048576,8,0)</f>
        <v>12</v>
      </c>
      <c r="T1100" t="b">
        <f t="shared" si="35"/>
        <v>1</v>
      </c>
      <c r="V1100" t="str">
        <f>+VLOOKUP(F1100,MaestraLP3[[#All],[CÓDIGO]:[UMV]],8,0)</f>
        <v>SALSA QUESO CHEDDAR HELLMANNS 1 L</v>
      </c>
    </row>
    <row r="1101" spans="1:22" x14ac:dyDescent="0.35">
      <c r="A1101" t="s">
        <v>3181</v>
      </c>
      <c r="B1101">
        <v>2000</v>
      </c>
      <c r="D1101" s="59" t="s">
        <v>3162</v>
      </c>
      <c r="F1101" s="39">
        <v>104534160</v>
      </c>
      <c r="H1101" s="60">
        <v>39900</v>
      </c>
      <c r="I1101" t="s">
        <v>3182</v>
      </c>
      <c r="J1101">
        <v>12</v>
      </c>
      <c r="K1101" s="50" t="s">
        <v>50</v>
      </c>
      <c r="L1101" t="s">
        <v>4724</v>
      </c>
      <c r="M1101" t="s">
        <v>4725</v>
      </c>
      <c r="N1101" s="39" t="s">
        <v>276</v>
      </c>
      <c r="O1101" t="str">
        <f>+VLOOKUP(F1101,'BD LP'!B:C,2,0)</f>
        <v>104534160-C12</v>
      </c>
      <c r="Q1101" t="str">
        <f>+VLOOKUP(F1101,'BD LP'!B:K,10,0)</f>
        <v>UN</v>
      </c>
      <c r="R1101" t="b">
        <f t="shared" si="36"/>
        <v>1</v>
      </c>
      <c r="S1101">
        <f>+VLOOKUP(F1101,'[1]BD MES'!$D$2:$K$1048576,8,0)</f>
        <v>12</v>
      </c>
      <c r="T1101" t="b">
        <f t="shared" si="35"/>
        <v>1</v>
      </c>
      <c r="V1101" t="str">
        <f>+VLOOKUP(F1101,MaestraLP3[[#All],[CÓDIGO]:[UMV]],8,0)</f>
        <v>SALSA SRIRACHA CHILI HENS BOTELLA 793gr</v>
      </c>
    </row>
    <row r="1102" spans="1:22" x14ac:dyDescent="0.35">
      <c r="A1102" t="s">
        <v>3181</v>
      </c>
      <c r="B1102">
        <v>2000</v>
      </c>
      <c r="D1102" s="59" t="s">
        <v>3162</v>
      </c>
      <c r="F1102" s="39">
        <v>201230200</v>
      </c>
      <c r="H1102" s="60">
        <v>14000</v>
      </c>
      <c r="I1102" t="s">
        <v>3182</v>
      </c>
      <c r="J1102">
        <v>4</v>
      </c>
      <c r="K1102" s="50" t="s">
        <v>50</v>
      </c>
      <c r="L1102" t="s">
        <v>4724</v>
      </c>
      <c r="M1102" t="s">
        <v>4725</v>
      </c>
      <c r="N1102" s="39" t="s">
        <v>276</v>
      </c>
      <c r="O1102" t="str">
        <f>+VLOOKUP(F1102,'BD LP'!B:C,2,0)</f>
        <v>201230200-C04</v>
      </c>
      <c r="Q1102" t="str">
        <f>+VLOOKUP(F1102,'BD LP'!B:K,10,0)</f>
        <v>UN</v>
      </c>
      <c r="R1102" t="b">
        <f t="shared" si="36"/>
        <v>1</v>
      </c>
      <c r="S1102">
        <f>+VLOOKUP(F1102,'[1]BD MES'!$D$2:$K$1048576,8,0)</f>
        <v>4</v>
      </c>
      <c r="T1102" t="b">
        <f t="shared" si="35"/>
        <v>1</v>
      </c>
      <c r="V1102" t="str">
        <f>+VLOOKUP(F1102,MaestraLP3[[#All],[CÓDIGO]:[UMV]],8,0)</f>
        <v>SUCEDANEO JUGO LIMON 5 l</v>
      </c>
    </row>
    <row r="1103" spans="1:22" x14ac:dyDescent="0.35">
      <c r="A1103" t="s">
        <v>3181</v>
      </c>
      <c r="B1103">
        <v>2000</v>
      </c>
      <c r="D1103" s="59" t="s">
        <v>3162</v>
      </c>
      <c r="F1103" s="39">
        <v>201230120</v>
      </c>
      <c r="H1103" s="60">
        <v>7440</v>
      </c>
      <c r="I1103" t="s">
        <v>3182</v>
      </c>
      <c r="J1103">
        <v>12</v>
      </c>
      <c r="K1103" s="50" t="s">
        <v>50</v>
      </c>
      <c r="L1103" t="s">
        <v>4724</v>
      </c>
      <c r="M1103" t="s">
        <v>4725</v>
      </c>
      <c r="N1103" s="39" t="s">
        <v>276</v>
      </c>
      <c r="O1103" t="str">
        <f>+VLOOKUP(F1103,'BD LP'!B:C,2,0)</f>
        <v>201230120-C12</v>
      </c>
      <c r="Q1103" t="str">
        <f>+VLOOKUP(F1103,'BD LP'!B:K,10,0)</f>
        <v>UN</v>
      </c>
      <c r="R1103" t="b">
        <f t="shared" si="36"/>
        <v>1</v>
      </c>
      <c r="S1103">
        <f>+VLOOKUP(F1103,'[1]BD MES'!$D$2:$K$1048576,8,0)</f>
        <v>12</v>
      </c>
      <c r="T1103" t="b">
        <f t="shared" si="35"/>
        <v>1</v>
      </c>
      <c r="V1103" t="str">
        <f>+VLOOKUP(F1103,MaestraLP3[[#All],[CÓDIGO]:[UMV]],8,0)</f>
        <v>SUCEDANEO JUGO LIMON 500 ml</v>
      </c>
    </row>
    <row r="1104" spans="1:22" x14ac:dyDescent="0.35">
      <c r="A1104" t="s">
        <v>3181</v>
      </c>
      <c r="B1104">
        <v>2000</v>
      </c>
      <c r="D1104" s="59" t="s">
        <v>3162</v>
      </c>
      <c r="F1104" s="39">
        <v>104534720</v>
      </c>
      <c r="H1104" s="60">
        <v>8790</v>
      </c>
      <c r="I1104" t="s">
        <v>3182</v>
      </c>
      <c r="J1104">
        <v>2</v>
      </c>
      <c r="K1104" s="50" t="s">
        <v>50</v>
      </c>
      <c r="L1104" t="s">
        <v>4724</v>
      </c>
      <c r="M1104" t="s">
        <v>4725</v>
      </c>
      <c r="N1104" s="39" t="s">
        <v>276</v>
      </c>
      <c r="O1104" t="str">
        <f>+VLOOKUP(F1104,'BD LP'!B:C,2,0)</f>
        <v>104534720-C02</v>
      </c>
      <c r="Q1104" t="str">
        <f>+VLOOKUP(F1104,'BD LP'!B:K,10,0)</f>
        <v>UN</v>
      </c>
      <c r="R1104" t="b">
        <f t="shared" si="36"/>
        <v>1</v>
      </c>
      <c r="S1104">
        <f>+VLOOKUP(F1104,'[1]BD MES'!$D$2:$K$1048576,8,0)</f>
        <v>2</v>
      </c>
      <c r="T1104" t="b">
        <f t="shared" si="35"/>
        <v>1</v>
      </c>
      <c r="V1104" t="str">
        <f>+VLOOKUP(F1104,MaestraLP3[[#All],[CÓDIGO]:[UMV]],8,0)</f>
        <v>SUCEDANEO JUGO LIMON HERNANDEZ PLAZA 5 l</v>
      </c>
    </row>
    <row r="1105" spans="1:22" x14ac:dyDescent="0.35">
      <c r="A1105" t="s">
        <v>3181</v>
      </c>
      <c r="B1105">
        <v>2000</v>
      </c>
      <c r="D1105" s="59" t="s">
        <v>3162</v>
      </c>
      <c r="F1105" s="39">
        <v>201703050</v>
      </c>
      <c r="H1105" s="60">
        <v>37000</v>
      </c>
      <c r="I1105" t="s">
        <v>3182</v>
      </c>
      <c r="J1105">
        <v>10</v>
      </c>
      <c r="K1105" s="50" t="s">
        <v>50</v>
      </c>
      <c r="L1105" t="s">
        <v>4724</v>
      </c>
      <c r="M1105" t="s">
        <v>4725</v>
      </c>
      <c r="N1105" s="39" t="s">
        <v>276</v>
      </c>
      <c r="O1105" t="str">
        <f>+VLOOKUP(F1105,'BD LP'!B:C,2,0)</f>
        <v>201703050-C10</v>
      </c>
      <c r="Q1105" t="str">
        <f>+VLOOKUP(F1105,'BD LP'!B:K,10,0)</f>
        <v>UN</v>
      </c>
      <c r="R1105" t="b">
        <f t="shared" si="36"/>
        <v>1</v>
      </c>
      <c r="S1105">
        <f>+VLOOKUP(F1105,'[1]BD MES'!$D$2:$K$1048576,8,0)</f>
        <v>10</v>
      </c>
      <c r="T1105" t="b">
        <f t="shared" si="35"/>
        <v>1</v>
      </c>
      <c r="V1105" t="str">
        <f>+VLOOKUP(F1105,MaestraLP3[[#All],[CÓDIGO]:[UMV]],8,0)</f>
        <v>Mani Salado bolsa 1K</v>
      </c>
    </row>
    <row r="1106" spans="1:22" x14ac:dyDescent="0.35">
      <c r="A1106" t="s">
        <v>3181</v>
      </c>
      <c r="B1106">
        <v>2000</v>
      </c>
      <c r="D1106" s="59" t="s">
        <v>3162</v>
      </c>
      <c r="F1106" s="39">
        <v>201700467</v>
      </c>
      <c r="H1106" s="60">
        <v>19200</v>
      </c>
      <c r="I1106" t="s">
        <v>3182</v>
      </c>
      <c r="J1106">
        <v>12</v>
      </c>
      <c r="K1106" s="50" t="s">
        <v>50</v>
      </c>
      <c r="L1106" t="s">
        <v>4724</v>
      </c>
      <c r="M1106" t="s">
        <v>4725</v>
      </c>
      <c r="N1106" s="39" t="s">
        <v>276</v>
      </c>
      <c r="O1106" t="str">
        <f>+VLOOKUP(F1106,'BD LP'!B:C,2,0)</f>
        <v>201700467-C12</v>
      </c>
      <c r="Q1106" t="str">
        <f>+VLOOKUP(F1106,'BD LP'!B:K,10,0)</f>
        <v>UN</v>
      </c>
      <c r="R1106" t="b">
        <f t="shared" si="36"/>
        <v>1</v>
      </c>
      <c r="S1106">
        <f>+VLOOKUP(F1106,'[1]BD MES'!$D$2:$K$1048576,8,0)</f>
        <v>12</v>
      </c>
      <c r="T1106" t="b">
        <f t="shared" si="35"/>
        <v>1</v>
      </c>
      <c r="V1106" t="str">
        <f>+VLOOKUP(F1106,MaestraLP3[[#All],[CÓDIGO]:[UMV]],8,0)</f>
        <v>MANI SIN SAL MARCO POLO 380g</v>
      </c>
    </row>
    <row r="1107" spans="1:22" x14ac:dyDescent="0.35">
      <c r="A1107" t="s">
        <v>3181</v>
      </c>
      <c r="B1107">
        <v>2000</v>
      </c>
      <c r="D1107" s="59" t="s">
        <v>3162</v>
      </c>
      <c r="F1107" s="39">
        <v>201700351</v>
      </c>
      <c r="H1107" s="60">
        <v>16794</v>
      </c>
      <c r="I1107" t="s">
        <v>3182</v>
      </c>
      <c r="J1107">
        <v>54</v>
      </c>
      <c r="K1107" s="50" t="s">
        <v>50</v>
      </c>
      <c r="L1107" t="s">
        <v>4724</v>
      </c>
      <c r="M1107" t="s">
        <v>4725</v>
      </c>
      <c r="N1107" s="39" t="s">
        <v>276</v>
      </c>
      <c r="O1107" t="str">
        <f>+VLOOKUP(F1107,'BD LP'!B:C,2,0)</f>
        <v>201700351-C54</v>
      </c>
      <c r="Q1107" t="str">
        <f>+VLOOKUP(F1107,'BD LP'!B:K,10,0)</f>
        <v>UN</v>
      </c>
      <c r="R1107" t="b">
        <f t="shared" si="36"/>
        <v>1</v>
      </c>
      <c r="S1107">
        <f>+VLOOKUP(F1107,'[1]BD MES'!$D$2:$K$1048576,8,0)</f>
        <v>54</v>
      </c>
      <c r="T1107" t="b">
        <f t="shared" si="35"/>
        <v>1</v>
      </c>
      <c r="V1107" t="str">
        <f>+VLOOKUP(F1107,MaestraLP3[[#All],[CÓDIGO]:[UMV]],8,0)</f>
        <v>PAPAS FRITAS AMERICANAS MARCO POLO 42g</v>
      </c>
    </row>
    <row r="1108" spans="1:22" x14ac:dyDescent="0.35">
      <c r="A1108" t="s">
        <v>3181</v>
      </c>
      <c r="B1108">
        <v>2000</v>
      </c>
      <c r="D1108" s="59" t="s">
        <v>3162</v>
      </c>
      <c r="F1108" s="39">
        <v>201700497</v>
      </c>
      <c r="H1108" s="60">
        <v>16000</v>
      </c>
      <c r="I1108" t="s">
        <v>3182</v>
      </c>
      <c r="J1108">
        <v>10</v>
      </c>
      <c r="K1108" s="50" t="s">
        <v>50</v>
      </c>
      <c r="L1108" t="s">
        <v>4724</v>
      </c>
      <c r="M1108" t="s">
        <v>4725</v>
      </c>
      <c r="N1108" s="39" t="s">
        <v>276</v>
      </c>
      <c r="O1108" t="str">
        <f>+VLOOKUP(F1108,'BD LP'!B:C,2,0)</f>
        <v>201700497-C10</v>
      </c>
      <c r="Q1108" t="str">
        <f>+VLOOKUP(F1108,'BD LP'!B:K,10,0)</f>
        <v>UN</v>
      </c>
      <c r="R1108" t="b">
        <f t="shared" si="36"/>
        <v>1</v>
      </c>
      <c r="S1108">
        <f>+VLOOKUP(F1108,'[1]BD MES'!$D$2:$K$1048576,8,0)</f>
        <v>10</v>
      </c>
      <c r="T1108" t="b">
        <f t="shared" si="35"/>
        <v>1</v>
      </c>
      <c r="V1108" t="str">
        <f>+VLOOKUP(F1108,MaestraLP3[[#All],[CÓDIGO]:[UMV]],8,0)</f>
        <v>PAPAS FRITAS CASERAS 10x350g</v>
      </c>
    </row>
    <row r="1109" spans="1:22" x14ac:dyDescent="0.35">
      <c r="A1109" t="s">
        <v>3181</v>
      </c>
      <c r="B1109">
        <v>2000</v>
      </c>
      <c r="D1109" s="59" t="s">
        <v>3162</v>
      </c>
      <c r="F1109" s="39">
        <v>201700346</v>
      </c>
      <c r="H1109" s="60">
        <v>17667.226890756305</v>
      </c>
      <c r="I1109" t="s">
        <v>3182</v>
      </c>
      <c r="J1109">
        <v>12</v>
      </c>
      <c r="K1109" s="50" t="s">
        <v>50</v>
      </c>
      <c r="L1109" t="s">
        <v>4724</v>
      </c>
      <c r="M1109" t="s">
        <v>4725</v>
      </c>
      <c r="N1109" s="39" t="s">
        <v>276</v>
      </c>
      <c r="O1109" t="str">
        <f>+VLOOKUP(F1109,'BD LP'!B:C,2,0)</f>
        <v>201700346-C12</v>
      </c>
      <c r="Q1109" t="str">
        <f>+VLOOKUP(F1109,'BD LP'!B:K,10,0)</f>
        <v>UN</v>
      </c>
      <c r="R1109" t="b">
        <f t="shared" si="36"/>
        <v>1</v>
      </c>
      <c r="S1109">
        <f>+VLOOKUP(F1109,'[1]BD MES'!$D$2:$K$1048576,8,0)</f>
        <v>12</v>
      </c>
      <c r="T1109" t="b">
        <f t="shared" si="35"/>
        <v>1</v>
      </c>
      <c r="V1109" t="str">
        <f>+VLOOKUP(F1109,MaestraLP3[[#All],[CÓDIGO]:[UMV]],8,0)</f>
        <v>PAPAS FRITAS CASERAS MARCO POLO 230g</v>
      </c>
    </row>
    <row r="1110" spans="1:22" x14ac:dyDescent="0.35">
      <c r="A1110" t="s">
        <v>3181</v>
      </c>
      <c r="B1110">
        <v>2000</v>
      </c>
      <c r="D1110" s="59" t="s">
        <v>3162</v>
      </c>
      <c r="F1110" s="39">
        <v>201700352</v>
      </c>
      <c r="H1110" s="60">
        <v>19386</v>
      </c>
      <c r="I1110" t="s">
        <v>3182</v>
      </c>
      <c r="J1110">
        <v>54</v>
      </c>
      <c r="K1110" s="50" t="s">
        <v>50</v>
      </c>
      <c r="L1110" t="s">
        <v>4724</v>
      </c>
      <c r="M1110" t="s">
        <v>4725</v>
      </c>
      <c r="N1110" s="39" t="s">
        <v>276</v>
      </c>
      <c r="O1110" t="str">
        <f>+VLOOKUP(F1110,'BD LP'!B:C,2,0)</f>
        <v>201700352-C54</v>
      </c>
      <c r="Q1110" t="str">
        <f>+VLOOKUP(F1110,'BD LP'!B:K,10,0)</f>
        <v>UN</v>
      </c>
      <c r="R1110" t="b">
        <f t="shared" si="36"/>
        <v>1</v>
      </c>
      <c r="S1110">
        <f>+VLOOKUP(F1110,'[1]BD MES'!$D$2:$K$1048576,8,0)</f>
        <v>54</v>
      </c>
      <c r="T1110" t="b">
        <f t="shared" si="35"/>
        <v>1</v>
      </c>
      <c r="V1110" t="str">
        <f>+VLOOKUP(F1110,MaestraLP3[[#All],[CÓDIGO]:[UMV]],8,0)</f>
        <v>PAPAS FRITAS CASERAS MARCO POLO 42g</v>
      </c>
    </row>
    <row r="1111" spans="1:22" x14ac:dyDescent="0.35">
      <c r="A1111" t="s">
        <v>3181</v>
      </c>
      <c r="B1111">
        <v>2000</v>
      </c>
      <c r="D1111" s="59" t="s">
        <v>3162</v>
      </c>
      <c r="F1111" s="39">
        <v>201700508</v>
      </c>
      <c r="H1111" s="60">
        <v>16000</v>
      </c>
      <c r="I1111" t="s">
        <v>3182</v>
      </c>
      <c r="J1111">
        <v>16</v>
      </c>
      <c r="K1111" s="50" t="s">
        <v>50</v>
      </c>
      <c r="L1111" t="s">
        <v>4724</v>
      </c>
      <c r="M1111" t="s">
        <v>4725</v>
      </c>
      <c r="N1111" s="39" t="s">
        <v>276</v>
      </c>
      <c r="O1111" t="str">
        <f>+VLOOKUP(F1111,'BD LP'!B:C,2,0)</f>
        <v>201700508-C16</v>
      </c>
      <c r="Q1111" t="str">
        <f>+VLOOKUP(F1111,'BD LP'!B:K,10,0)</f>
        <v>UN</v>
      </c>
      <c r="R1111" t="b">
        <f t="shared" si="36"/>
        <v>1</v>
      </c>
      <c r="S1111">
        <f>+VLOOKUP(F1111,'[1]BD MES'!$D$2:$K$1048576,8,0)</f>
        <v>16</v>
      </c>
      <c r="T1111" t="b">
        <f t="shared" si="35"/>
        <v>1</v>
      </c>
      <c r="V1111" t="str">
        <f>+VLOOKUP(F1111,MaestraLP3[[#All],[CÓDIGO]:[UMV]],8,0)</f>
        <v>PAPAS FRITAS JAMON SERRANO 180G</v>
      </c>
    </row>
    <row r="1112" spans="1:22" x14ac:dyDescent="0.35">
      <c r="A1112" t="s">
        <v>3181</v>
      </c>
      <c r="B1112">
        <v>2000</v>
      </c>
      <c r="D1112" s="59" t="s">
        <v>3162</v>
      </c>
      <c r="F1112" s="39">
        <v>201700195</v>
      </c>
      <c r="H1112" s="60">
        <v>33000</v>
      </c>
      <c r="I1112" t="s">
        <v>3182</v>
      </c>
      <c r="J1112">
        <v>66</v>
      </c>
      <c r="K1112" s="50" t="s">
        <v>50</v>
      </c>
      <c r="L1112" t="s">
        <v>4724</v>
      </c>
      <c r="M1112" t="s">
        <v>4725</v>
      </c>
      <c r="N1112" s="39" t="s">
        <v>276</v>
      </c>
      <c r="O1112" t="str">
        <f>+VLOOKUP(F1112,'BD LP'!B:C,2,0)</f>
        <v>201700195-C66</v>
      </c>
      <c r="Q1112" t="str">
        <f>+VLOOKUP(F1112,'BD LP'!B:K,10,0)</f>
        <v>UN</v>
      </c>
      <c r="R1112" t="b">
        <f t="shared" si="36"/>
        <v>1</v>
      </c>
      <c r="S1112">
        <f>+VLOOKUP(F1112,'[1]BD MES'!$D$2:$K$1048576,8,0)</f>
        <v>66</v>
      </c>
      <c r="T1112" t="b">
        <f t="shared" si="35"/>
        <v>1</v>
      </c>
      <c r="V1112" t="str">
        <f>+VLOOKUP(F1112,MaestraLP3[[#All],[CÓDIGO]:[UMV]],8,0)</f>
        <v>PAPAS FRITAS RUSTICAS SAL DE MAR MP 38 g</v>
      </c>
    </row>
    <row r="1113" spans="1:22" x14ac:dyDescent="0.35">
      <c r="A1113" t="s">
        <v>3181</v>
      </c>
      <c r="B1113">
        <v>2000</v>
      </c>
      <c r="D1113" s="59" t="s">
        <v>3162</v>
      </c>
      <c r="F1113" s="39">
        <v>201700238</v>
      </c>
      <c r="H1113" s="60">
        <v>22800</v>
      </c>
      <c r="I1113" t="s">
        <v>3182</v>
      </c>
      <c r="J1113">
        <v>12</v>
      </c>
      <c r="K1113" s="50" t="s">
        <v>50</v>
      </c>
      <c r="L1113" t="s">
        <v>4724</v>
      </c>
      <c r="M1113" t="s">
        <v>4725</v>
      </c>
      <c r="N1113" s="39" t="s">
        <v>276</v>
      </c>
      <c r="O1113" t="str">
        <f>+VLOOKUP(F1113,'BD LP'!B:C,2,0)</f>
        <v>201700238-C12</v>
      </c>
      <c r="Q1113" t="str">
        <f>+VLOOKUP(F1113,'BD LP'!B:K,10,0)</f>
        <v>UN</v>
      </c>
      <c r="R1113" t="b">
        <f t="shared" si="36"/>
        <v>1</v>
      </c>
      <c r="S1113">
        <f>+VLOOKUP(F1113,'[1]BD MES'!$D$2:$K$1048576,8,0)</f>
        <v>12</v>
      </c>
      <c r="T1113" t="b">
        <f t="shared" si="35"/>
        <v>1</v>
      </c>
      <c r="V1113" t="str">
        <f>+VLOOKUP(F1113,MaestraLP3[[#All],[CÓDIGO]:[UMV]],8,0)</f>
        <v>PF RUSTICAS MERKEN MARCO POLO 185 g</v>
      </c>
    </row>
    <row r="1114" spans="1:22" x14ac:dyDescent="0.35">
      <c r="A1114" t="s">
        <v>3181</v>
      </c>
      <c r="B1114">
        <v>2000</v>
      </c>
      <c r="D1114" s="59" t="s">
        <v>3162</v>
      </c>
      <c r="F1114" s="39">
        <v>201700212</v>
      </c>
      <c r="H1114" s="60">
        <v>22800</v>
      </c>
      <c r="I1114" t="s">
        <v>3182</v>
      </c>
      <c r="J1114">
        <v>12</v>
      </c>
      <c r="K1114" s="50" t="s">
        <v>50</v>
      </c>
      <c r="L1114" t="s">
        <v>4724</v>
      </c>
      <c r="M1114" t="s">
        <v>4725</v>
      </c>
      <c r="N1114" s="39" t="s">
        <v>276</v>
      </c>
      <c r="O1114" t="str">
        <f>+VLOOKUP(F1114,'BD LP'!B:C,2,0)</f>
        <v>201700212-C12</v>
      </c>
      <c r="Q1114" t="str">
        <f>+VLOOKUP(F1114,'BD LP'!B:K,10,0)</f>
        <v>UN</v>
      </c>
      <c r="R1114" t="b">
        <f t="shared" si="36"/>
        <v>1</v>
      </c>
      <c r="S1114">
        <f>+VLOOKUP(F1114,'[1]BD MES'!$D$2:$K$1048576,8,0)</f>
        <v>12</v>
      </c>
      <c r="T1114" t="b">
        <f t="shared" si="35"/>
        <v>1</v>
      </c>
      <c r="V1114" t="str">
        <f>+VLOOKUP(F1114,MaestraLP3[[#All],[CÓDIGO]:[UMV]],8,0)</f>
        <v>PF RUSTICAS SAL MARCO POLO 185g x 12 UN</v>
      </c>
    </row>
    <row r="1115" spans="1:22" x14ac:dyDescent="0.35">
      <c r="A1115" t="s">
        <v>3181</v>
      </c>
      <c r="B1115">
        <v>2000</v>
      </c>
      <c r="D1115" s="59" t="s">
        <v>3162</v>
      </c>
      <c r="F1115" s="39">
        <v>201700241</v>
      </c>
      <c r="H1115" s="60">
        <v>18000</v>
      </c>
      <c r="I1115" t="s">
        <v>3182</v>
      </c>
      <c r="J1115">
        <v>12</v>
      </c>
      <c r="K1115" s="50" t="s">
        <v>50</v>
      </c>
      <c r="L1115" t="s">
        <v>4724</v>
      </c>
      <c r="M1115" t="s">
        <v>4725</v>
      </c>
      <c r="N1115" s="39" t="s">
        <v>276</v>
      </c>
      <c r="O1115" t="str">
        <f>+VLOOKUP(F1115,'BD LP'!B:C,2,0)</f>
        <v>201700241-C12</v>
      </c>
      <c r="Q1115" t="str">
        <f>+VLOOKUP(F1115,'BD LP'!B:K,10,0)</f>
        <v>UN</v>
      </c>
      <c r="R1115" t="b">
        <f t="shared" si="36"/>
        <v>1</v>
      </c>
      <c r="S1115">
        <f>+VLOOKUP(F1115,'[1]BD MES'!$D$2:$K$1048576,8,0)</f>
        <v>12</v>
      </c>
      <c r="T1115" t="b">
        <f t="shared" si="35"/>
        <v>1</v>
      </c>
      <c r="V1115" t="str">
        <f>+VLOOKUP(F1115,MaestraLP3[[#All],[CÓDIGO]:[UMV]],8,0)</f>
        <v>PF RUSTICAS SAL PIMIENTA MARCO POLO 185g</v>
      </c>
    </row>
    <row r="1116" spans="1:22" x14ac:dyDescent="0.35">
      <c r="A1116" t="s">
        <v>3181</v>
      </c>
      <c r="B1116">
        <v>2000</v>
      </c>
      <c r="D1116" s="59" t="s">
        <v>3162</v>
      </c>
      <c r="F1116" s="39">
        <v>102400070</v>
      </c>
      <c r="H1116" s="60">
        <v>25200</v>
      </c>
      <c r="I1116" t="s">
        <v>3182</v>
      </c>
      <c r="J1116">
        <v>18</v>
      </c>
      <c r="K1116" s="50" t="s">
        <v>50</v>
      </c>
      <c r="L1116" t="s">
        <v>4724</v>
      </c>
      <c r="M1116" t="s">
        <v>4725</v>
      </c>
      <c r="N1116" s="39" t="s">
        <v>276</v>
      </c>
      <c r="O1116" t="str">
        <f>+VLOOKUP(F1116,'BD LP'!B:C,2,0)</f>
        <v>102400070-C18</v>
      </c>
      <c r="Q1116" t="str">
        <f>+VLOOKUP(F1116,'BD LP'!B:K,10,0)</f>
        <v>UN</v>
      </c>
      <c r="R1116" t="b">
        <f t="shared" si="36"/>
        <v>1</v>
      </c>
      <c r="S1116">
        <f>+VLOOKUP(F1116,'[1]BD MES'!$D$2:$K$1048576,8,0)</f>
        <v>18</v>
      </c>
      <c r="T1116" t="b">
        <f t="shared" si="35"/>
        <v>1</v>
      </c>
      <c r="V1116" t="str">
        <f>+VLOOKUP(F1116,MaestraLP3[[#All],[CÓDIGO]:[UMV]],8,0)</f>
        <v>PRINGLES ORIGINAL 104G</v>
      </c>
    </row>
    <row r="1117" spans="1:22" x14ac:dyDescent="0.35">
      <c r="A1117" t="s">
        <v>3181</v>
      </c>
      <c r="B1117">
        <v>2000</v>
      </c>
      <c r="D1117" s="59" t="s">
        <v>3162</v>
      </c>
      <c r="F1117" s="39">
        <v>201700223</v>
      </c>
      <c r="H1117" s="60">
        <v>25200</v>
      </c>
      <c r="I1117" t="s">
        <v>3182</v>
      </c>
      <c r="J1117">
        <v>12</v>
      </c>
      <c r="K1117" s="50" t="s">
        <v>50</v>
      </c>
      <c r="L1117" t="s">
        <v>4724</v>
      </c>
      <c r="M1117" t="s">
        <v>4725</v>
      </c>
      <c r="N1117" s="39" t="s">
        <v>276</v>
      </c>
      <c r="O1117" t="str">
        <f>+VLOOKUP(F1117,'BD LP'!B:C,2,0)</f>
        <v>201700223-C12</v>
      </c>
      <c r="Q1117" t="str">
        <f>+VLOOKUP(F1117,'BD LP'!B:K,10,0)</f>
        <v>UN</v>
      </c>
      <c r="R1117" t="b">
        <f t="shared" si="36"/>
        <v>1</v>
      </c>
      <c r="S1117">
        <f>+VLOOKUP(F1117,'[1]BD MES'!$D$2:$K$1048576,8,0)</f>
        <v>12</v>
      </c>
      <c r="T1117" t="b">
        <f t="shared" si="35"/>
        <v>1</v>
      </c>
      <c r="V1117" t="str">
        <f>+VLOOKUP(F1117,MaestraLP3[[#All],[CÓDIGO]:[UMV]],8,0)</f>
        <v>TERRA CAMOTES RÚSTICOS 170g DP</v>
      </c>
    </row>
    <row r="1118" spans="1:22" x14ac:dyDescent="0.35">
      <c r="A1118" t="s">
        <v>3181</v>
      </c>
      <c r="B1118">
        <v>2000</v>
      </c>
      <c r="D1118" s="59" t="s">
        <v>3162</v>
      </c>
      <c r="F1118" s="39">
        <v>201700222</v>
      </c>
      <c r="H1118" s="60">
        <v>25200</v>
      </c>
      <c r="I1118" t="s">
        <v>3182</v>
      </c>
      <c r="J1118">
        <v>12</v>
      </c>
      <c r="K1118" s="50" t="s">
        <v>50</v>
      </c>
      <c r="L1118" t="s">
        <v>4724</v>
      </c>
      <c r="M1118" t="s">
        <v>4725</v>
      </c>
      <c r="N1118" s="39" t="s">
        <v>276</v>
      </c>
      <c r="O1118" t="str">
        <f>+VLOOKUP(F1118,'BD LP'!B:C,2,0)</f>
        <v>201700222-C12</v>
      </c>
      <c r="Q1118" t="str">
        <f>+VLOOKUP(F1118,'BD LP'!B:K,10,0)</f>
        <v>UN</v>
      </c>
      <c r="R1118" t="b">
        <f t="shared" si="36"/>
        <v>1</v>
      </c>
      <c r="S1118">
        <f>+VLOOKUP(F1118,'[1]BD MES'!$D$2:$K$1048576,8,0)</f>
        <v>12</v>
      </c>
      <c r="T1118" t="b">
        <f t="shared" si="35"/>
        <v>1</v>
      </c>
      <c r="V1118" t="str">
        <f>+VLOOKUP(F1118,MaestraLP3[[#All],[CÓDIGO]:[UMV]],8,0)</f>
        <v>TERRA VEGETALES RÚSTICOS 180g DP</v>
      </c>
    </row>
    <row r="1119" spans="1:22" x14ac:dyDescent="0.35">
      <c r="A1119" t="s">
        <v>3181</v>
      </c>
      <c r="B1119">
        <v>2000</v>
      </c>
      <c r="D1119" s="59" t="s">
        <v>3162</v>
      </c>
      <c r="F1119" s="39">
        <v>201700593</v>
      </c>
      <c r="H1119" s="60">
        <v>21600</v>
      </c>
      <c r="I1119" t="s">
        <v>3182</v>
      </c>
      <c r="J1119">
        <v>12</v>
      </c>
      <c r="K1119" s="50" t="s">
        <v>50</v>
      </c>
      <c r="L1119" t="s">
        <v>4724</v>
      </c>
      <c r="M1119" t="s">
        <v>4725</v>
      </c>
      <c r="N1119" s="39" t="s">
        <v>276</v>
      </c>
      <c r="O1119" t="str">
        <f>+VLOOKUP(F1119,'BD LP'!B:C,2,0)</f>
        <v>201700593-C12</v>
      </c>
      <c r="Q1119" t="str">
        <f>+VLOOKUP(F1119,'BD LP'!B:K,10,0)</f>
        <v>UN</v>
      </c>
      <c r="R1119" t="b">
        <f t="shared" si="36"/>
        <v>1</v>
      </c>
      <c r="S1119">
        <f>+VLOOKUP(F1119,'[1]BD MES'!$D$2:$K$1048576,8,0)</f>
        <v>12</v>
      </c>
      <c r="T1119" t="b">
        <f t="shared" si="35"/>
        <v>1</v>
      </c>
      <c r="V1119" t="str">
        <f>+VLOOKUP(F1119,MaestraLP3[[#All],[CÓDIGO]:[UMV]],8,0)</f>
        <v>RUSTICAS CAMOTES 12X150G</v>
      </c>
    </row>
    <row r="1120" spans="1:22" x14ac:dyDescent="0.35">
      <c r="A1120" t="s">
        <v>3181</v>
      </c>
      <c r="B1120">
        <v>2000</v>
      </c>
      <c r="D1120" s="59" t="s">
        <v>3162</v>
      </c>
      <c r="F1120" s="39">
        <v>201700590</v>
      </c>
      <c r="H1120" s="60">
        <v>20400</v>
      </c>
      <c r="I1120" t="s">
        <v>3182</v>
      </c>
      <c r="J1120">
        <v>12</v>
      </c>
      <c r="K1120" s="50" t="s">
        <v>50</v>
      </c>
      <c r="L1120" t="s">
        <v>4724</v>
      </c>
      <c r="M1120" t="s">
        <v>4725</v>
      </c>
      <c r="N1120" s="39" t="s">
        <v>276</v>
      </c>
      <c r="O1120" t="str">
        <f>+VLOOKUP(F1120,'BD LP'!B:C,2,0)</f>
        <v>201700590-C12</v>
      </c>
      <c r="Q1120" t="str">
        <f>+VLOOKUP(F1120,'BD LP'!B:K,10,0)</f>
        <v>UN</v>
      </c>
      <c r="R1120" t="b">
        <f t="shared" si="36"/>
        <v>1</v>
      </c>
      <c r="S1120">
        <f>+VLOOKUP(F1120,'[1]BD MES'!$D$2:$K$1048576,8,0)</f>
        <v>12</v>
      </c>
      <c r="T1120" t="b">
        <f t="shared" si="35"/>
        <v>1</v>
      </c>
      <c r="V1120" t="str">
        <f>+VLOOKUP(F1120,MaestraLP3[[#All],[CÓDIGO]:[UMV]],8,0)</f>
        <v>RUSTICAS VEGETALES 12X150G </v>
      </c>
    </row>
    <row r="1121" spans="1:22" x14ac:dyDescent="0.35">
      <c r="A1121" t="s">
        <v>3181</v>
      </c>
      <c r="B1121">
        <v>2000</v>
      </c>
      <c r="D1121" s="59" t="s">
        <v>3162</v>
      </c>
      <c r="F1121" s="39">
        <v>201700243</v>
      </c>
      <c r="H1121" s="60">
        <v>18000</v>
      </c>
      <c r="I1121" t="s">
        <v>3182</v>
      </c>
      <c r="J1121">
        <v>12</v>
      </c>
      <c r="K1121" s="50" t="s">
        <v>50</v>
      </c>
      <c r="L1121" t="s">
        <v>4724</v>
      </c>
      <c r="M1121" t="s">
        <v>4725</v>
      </c>
      <c r="N1121" s="39" t="s">
        <v>276</v>
      </c>
      <c r="O1121" t="str">
        <f>+VLOOKUP(F1121,'BD LP'!B:C,2,0)</f>
        <v>201700243-C12</v>
      </c>
      <c r="Q1121" t="str">
        <f>+VLOOKUP(F1121,'BD LP'!B:K,10,0)</f>
        <v>UN</v>
      </c>
      <c r="R1121" t="b">
        <f t="shared" si="36"/>
        <v>1</v>
      </c>
      <c r="S1121">
        <f>+VLOOKUP(F1121,'[1]BD MES'!$D$2:$K$1048576,8,0)</f>
        <v>12</v>
      </c>
      <c r="T1121" t="b">
        <f t="shared" si="35"/>
        <v>1</v>
      </c>
      <c r="V1121" t="str">
        <f>+VLOOKUP(F1121,MaestraLP3[[#All],[CÓDIGO]:[UMV]],8,0)</f>
        <v>PAPAS FRITAS MARCO POLO SERRANO 200 g</v>
      </c>
    </row>
    <row r="1122" spans="1:22" x14ac:dyDescent="0.35">
      <c r="A1122" t="s">
        <v>3181</v>
      </c>
      <c r="B1122">
        <v>2000</v>
      </c>
      <c r="D1122" s="59" t="s">
        <v>3162</v>
      </c>
      <c r="F1122" s="39">
        <v>201700345</v>
      </c>
      <c r="H1122" s="60">
        <v>17667.226890756305</v>
      </c>
      <c r="I1122" t="s">
        <v>3182</v>
      </c>
      <c r="J1122">
        <v>12</v>
      </c>
      <c r="K1122" s="50" t="s">
        <v>50</v>
      </c>
      <c r="L1122" t="s">
        <v>4724</v>
      </c>
      <c r="M1122" t="s">
        <v>4725</v>
      </c>
      <c r="N1122" s="39" t="s">
        <v>276</v>
      </c>
      <c r="O1122" t="str">
        <f>+VLOOKUP(F1122,'BD LP'!B:C,2,0)</f>
        <v>201700345-C12</v>
      </c>
      <c r="Q1122" t="str">
        <f>+VLOOKUP(F1122,'BD LP'!B:K,10,0)</f>
        <v>UN</v>
      </c>
      <c r="R1122" t="b">
        <f t="shared" si="36"/>
        <v>1</v>
      </c>
      <c r="S1122">
        <f>+VLOOKUP(F1122,'[1]BD MES'!$D$2:$K$1048576,8,0)</f>
        <v>12</v>
      </c>
      <c r="T1122" t="b">
        <f t="shared" si="35"/>
        <v>1</v>
      </c>
      <c r="V1122" t="str">
        <f>+VLOOKUP(F1122,MaestraLP3[[#All],[CÓDIGO]:[UMV]],8,0)</f>
        <v>PAPAS FRITAS C/AMERICANO. MARCO POLO 230</v>
      </c>
    </row>
    <row r="1123" spans="1:22" x14ac:dyDescent="0.35">
      <c r="A1123" t="s">
        <v>3181</v>
      </c>
      <c r="B1123">
        <v>2000</v>
      </c>
      <c r="D1123" s="59" t="s">
        <v>3162</v>
      </c>
      <c r="F1123" s="39">
        <v>150001763</v>
      </c>
      <c r="H1123" s="60">
        <v>145000</v>
      </c>
      <c r="I1123" t="s">
        <v>3182</v>
      </c>
      <c r="J1123">
        <v>10</v>
      </c>
      <c r="K1123" s="50" t="s">
        <v>50</v>
      </c>
      <c r="L1123" t="s">
        <v>4724</v>
      </c>
      <c r="M1123" t="s">
        <v>4725</v>
      </c>
      <c r="N1123" s="39" t="s">
        <v>276</v>
      </c>
      <c r="O1123" t="str">
        <f>+VLOOKUP(F1123,'BD LP'!B:C,2,0)</f>
        <v>150001763-C10</v>
      </c>
      <c r="Q1123" t="str">
        <f>+VLOOKUP(F1123,'BD LP'!B:K,10,0)</f>
        <v>UN</v>
      </c>
      <c r="R1123" t="b">
        <f t="shared" si="36"/>
        <v>1</v>
      </c>
      <c r="S1123">
        <f>+VLOOKUP(F1123,'[1]BD MES'!$D$2:$K$1048576,8,0)</f>
        <v>10</v>
      </c>
      <c r="T1123" t="b">
        <f t="shared" si="35"/>
        <v>1</v>
      </c>
      <c r="V1123" t="str">
        <f>+VLOOKUP(F1123,MaestraLP3[[#All],[CÓDIGO]:[UMV]],8,0)</f>
        <v>ALMENDRAS 1 kg</v>
      </c>
    </row>
    <row r="1124" spans="1:22" x14ac:dyDescent="0.35">
      <c r="A1124" t="s">
        <v>3181</v>
      </c>
      <c r="B1124">
        <v>2000</v>
      </c>
      <c r="D1124" s="59" t="s">
        <v>3162</v>
      </c>
      <c r="F1124" s="39">
        <v>104528600</v>
      </c>
      <c r="H1124" s="60">
        <v>100000</v>
      </c>
      <c r="I1124" t="s">
        <v>3182</v>
      </c>
      <c r="J1124">
        <v>10</v>
      </c>
      <c r="K1124" s="50" t="s">
        <v>50</v>
      </c>
      <c r="L1124" t="s">
        <v>4724</v>
      </c>
      <c r="M1124" t="s">
        <v>4725</v>
      </c>
      <c r="N1124" s="39" t="s">
        <v>276</v>
      </c>
      <c r="O1124" t="str">
        <f>+VLOOKUP(F1124,'BD LP'!B:C,2,0)</f>
        <v>104528600-C10</v>
      </c>
      <c r="Q1124" t="str">
        <f>+VLOOKUP(F1124,'BD LP'!B:K,10,0)</f>
        <v>UN</v>
      </c>
      <c r="R1124" t="b">
        <f t="shared" si="36"/>
        <v>1</v>
      </c>
      <c r="S1124">
        <f>+VLOOKUP(F1124,'[1]BD MES'!$D$2:$K$1048576,8,0)</f>
        <v>10</v>
      </c>
      <c r="T1124" t="b">
        <f t="shared" si="35"/>
        <v>1</v>
      </c>
      <c r="V1124" t="str">
        <f>+VLOOKUP(F1124,MaestraLP3[[#All],[CÓDIGO]:[UMV]],8,0)</f>
        <v>CALLAMPAS SECAS 500 g</v>
      </c>
    </row>
    <row r="1125" spans="1:22" x14ac:dyDescent="0.35">
      <c r="A1125" t="s">
        <v>3181</v>
      </c>
      <c r="B1125">
        <v>2000</v>
      </c>
      <c r="D1125" s="59" t="s">
        <v>3162</v>
      </c>
      <c r="F1125" s="39">
        <v>150000761</v>
      </c>
      <c r="H1125" s="60">
        <v>79900</v>
      </c>
      <c r="I1125" t="s">
        <v>3182</v>
      </c>
      <c r="J1125">
        <v>10</v>
      </c>
      <c r="K1125" s="50" t="s">
        <v>50</v>
      </c>
      <c r="L1125" t="s">
        <v>4724</v>
      </c>
      <c r="M1125" t="s">
        <v>4725</v>
      </c>
      <c r="N1125" s="39" t="s">
        <v>276</v>
      </c>
      <c r="O1125" t="str">
        <f>+VLOOKUP(F1125,'BD LP'!B:C,2,0)</f>
        <v>150000761-C10</v>
      </c>
      <c r="Q1125" t="str">
        <f>+VLOOKUP(F1125,'BD LP'!B:K,10,0)</f>
        <v>UN</v>
      </c>
      <c r="R1125" t="b">
        <f t="shared" si="36"/>
        <v>1</v>
      </c>
      <c r="S1125">
        <f>+VLOOKUP(F1125,'[1]BD MES'!$D$2:$K$1048576,8,0)</f>
        <v>10</v>
      </c>
      <c r="T1125" t="b">
        <f t="shared" si="35"/>
        <v>1</v>
      </c>
      <c r="V1125" t="str">
        <f>+VLOOKUP(F1125,MaestraLP3[[#All],[CÓDIGO]:[UMV]],8,0)</f>
        <v>CIRUELA CON CAROZO 1 kg</v>
      </c>
    </row>
    <row r="1126" spans="1:22" x14ac:dyDescent="0.35">
      <c r="A1126" t="s">
        <v>3181</v>
      </c>
      <c r="B1126">
        <v>2000</v>
      </c>
      <c r="D1126" s="59" t="s">
        <v>3162</v>
      </c>
      <c r="F1126" s="39">
        <v>150000764</v>
      </c>
      <c r="H1126" s="60">
        <v>80000</v>
      </c>
      <c r="I1126" t="s">
        <v>3182</v>
      </c>
      <c r="J1126">
        <v>10</v>
      </c>
      <c r="K1126" s="50" t="s">
        <v>50</v>
      </c>
      <c r="L1126" t="s">
        <v>4724</v>
      </c>
      <c r="M1126" t="s">
        <v>4725</v>
      </c>
      <c r="N1126" s="39" t="s">
        <v>276</v>
      </c>
      <c r="O1126" t="str">
        <f>+VLOOKUP(F1126,'BD LP'!B:C,2,0)</f>
        <v>150000764-C10</v>
      </c>
      <c r="Q1126" t="str">
        <f>+VLOOKUP(F1126,'BD LP'!B:K,10,0)</f>
        <v>UN</v>
      </c>
      <c r="R1126" t="b">
        <f t="shared" si="36"/>
        <v>1</v>
      </c>
      <c r="S1126">
        <f>+VLOOKUP(F1126,'[1]BD MES'!$D$2:$K$1048576,8,0)</f>
        <v>10</v>
      </c>
      <c r="T1126" t="b">
        <f t="shared" si="35"/>
        <v>1</v>
      </c>
      <c r="V1126" t="str">
        <f>+VLOOKUP(F1126,MaestraLP3[[#All],[CÓDIGO]:[UMV]],8,0)</f>
        <v>HUESILLOS MEDIANOS 1 kg</v>
      </c>
    </row>
    <row r="1127" spans="1:22" x14ac:dyDescent="0.35">
      <c r="A1127" t="s">
        <v>3181</v>
      </c>
      <c r="B1127">
        <v>2000</v>
      </c>
      <c r="D1127" s="59" t="s">
        <v>3162</v>
      </c>
      <c r="F1127" s="39">
        <v>104547360</v>
      </c>
      <c r="H1127" s="60">
        <v>11400</v>
      </c>
      <c r="I1127" t="s">
        <v>3182</v>
      </c>
      <c r="J1127">
        <v>25</v>
      </c>
      <c r="K1127" s="50" t="s">
        <v>50</v>
      </c>
      <c r="L1127" t="s">
        <v>4724</v>
      </c>
      <c r="M1127" t="s">
        <v>4725</v>
      </c>
      <c r="N1127" s="39" t="s">
        <v>276</v>
      </c>
      <c r="O1127" t="str">
        <f>+VLOOKUP(F1127,'BD LP'!B:C,2,0)</f>
        <v>104547360-C25</v>
      </c>
      <c r="Q1127" t="str">
        <f>+VLOOKUP(F1127,'BD LP'!B:K,10,0)</f>
        <v>UN</v>
      </c>
      <c r="R1127" t="b">
        <f t="shared" si="36"/>
        <v>1</v>
      </c>
      <c r="S1127">
        <f>+VLOOKUP(F1127,'[1]BD MES'!$D$2:$K$1048576,8,0)</f>
        <v>25</v>
      </c>
      <c r="T1127" t="b">
        <f t="shared" si="35"/>
        <v>1</v>
      </c>
      <c r="V1127" t="str">
        <f>+VLOOKUP(F1127,MaestraLP3[[#All],[CÓDIGO]:[UMV]],8,0)</f>
        <v>MANÍ CONFITADO ALMIFRUT 80 G</v>
      </c>
    </row>
    <row r="1128" spans="1:22" x14ac:dyDescent="0.35">
      <c r="A1128" t="s">
        <v>3181</v>
      </c>
      <c r="B1128">
        <v>2000</v>
      </c>
      <c r="D1128" s="59" t="s">
        <v>3162</v>
      </c>
      <c r="F1128" s="39">
        <v>201700468</v>
      </c>
      <c r="H1128" s="60">
        <v>18000</v>
      </c>
      <c r="I1128" t="s">
        <v>3182</v>
      </c>
      <c r="J1128">
        <v>12</v>
      </c>
      <c r="K1128" s="50" t="s">
        <v>50</v>
      </c>
      <c r="L1128" t="s">
        <v>4724</v>
      </c>
      <c r="M1128" t="s">
        <v>4725</v>
      </c>
      <c r="N1128" s="39" t="s">
        <v>276</v>
      </c>
      <c r="O1128" t="str">
        <f>+VLOOKUP(F1128,'BD LP'!B:C,2,0)</f>
        <v>201700468-C12</v>
      </c>
      <c r="Q1128" t="str">
        <f>+VLOOKUP(F1128,'BD LP'!B:K,10,0)</f>
        <v>UN</v>
      </c>
      <c r="R1128" t="b">
        <f t="shared" si="36"/>
        <v>1</v>
      </c>
      <c r="S1128">
        <f>+VLOOKUP(F1128,'[1]BD MES'!$D$2:$K$1048576,8,0)</f>
        <v>12</v>
      </c>
      <c r="T1128" t="b">
        <f t="shared" si="35"/>
        <v>1</v>
      </c>
      <c r="V1128" t="str">
        <f>+VLOOKUP(F1128,MaestraLP3[[#All],[CÓDIGO]:[UMV]],8,0)</f>
        <v>MANI SALADO MARCO POLO 380g</v>
      </c>
    </row>
    <row r="1129" spans="1:22" x14ac:dyDescent="0.35">
      <c r="A1129" t="s">
        <v>3181</v>
      </c>
      <c r="B1129">
        <v>2000</v>
      </c>
      <c r="D1129" s="59" t="s">
        <v>3162</v>
      </c>
      <c r="F1129" s="39">
        <v>201703150</v>
      </c>
      <c r="H1129" s="60">
        <v>37000</v>
      </c>
      <c r="I1129" t="s">
        <v>3182</v>
      </c>
      <c r="J1129">
        <v>10</v>
      </c>
      <c r="K1129" s="50" t="s">
        <v>50</v>
      </c>
      <c r="L1129" t="s">
        <v>4724</v>
      </c>
      <c r="M1129" t="s">
        <v>4725</v>
      </c>
      <c r="N1129" s="39" t="s">
        <v>276</v>
      </c>
      <c r="O1129" t="str">
        <f>+VLOOKUP(F1129,'BD LP'!B:C,2,0)</f>
        <v>201703150-C10</v>
      </c>
      <c r="Q1129" t="str">
        <f>+VLOOKUP(F1129,'BD LP'!B:K,10,0)</f>
        <v>UN</v>
      </c>
      <c r="R1129" t="b">
        <f t="shared" ref="R1129:R1161" si="37">+Q1129=K1129</f>
        <v>1</v>
      </c>
      <c r="S1129">
        <f>+VLOOKUP(F1129,'[1]BD MES'!$D$2:$K$1048576,8,0)</f>
        <v>10</v>
      </c>
      <c r="T1129" t="b">
        <f t="shared" si="35"/>
        <v>1</v>
      </c>
      <c r="V1129" t="str">
        <f>+VLOOKUP(F1129,MaestraLP3[[#All],[CÓDIGO]:[UMV]],8,0)</f>
        <v>MANI SIN SAL BOLSA 1KG</v>
      </c>
    </row>
    <row r="1130" spans="1:22" x14ac:dyDescent="0.35">
      <c r="A1130" t="s">
        <v>3181</v>
      </c>
      <c r="B1130">
        <v>2000</v>
      </c>
      <c r="D1130" s="59" t="s">
        <v>3162</v>
      </c>
      <c r="F1130" s="39">
        <v>104547320</v>
      </c>
      <c r="H1130" s="60">
        <v>16200</v>
      </c>
      <c r="I1130" t="s">
        <v>3182</v>
      </c>
      <c r="J1130">
        <v>25</v>
      </c>
      <c r="K1130" s="50" t="s">
        <v>50</v>
      </c>
      <c r="L1130" t="s">
        <v>4724</v>
      </c>
      <c r="M1130" t="s">
        <v>4725</v>
      </c>
      <c r="N1130" s="39" t="s">
        <v>276</v>
      </c>
      <c r="O1130" t="str">
        <f>+VLOOKUP(F1130,'BD LP'!B:C,2,0)</f>
        <v>104547320-C25</v>
      </c>
      <c r="Q1130" t="str">
        <f>+VLOOKUP(F1130,'BD LP'!B:K,10,0)</f>
        <v>UN</v>
      </c>
      <c r="R1130" t="b">
        <f t="shared" si="37"/>
        <v>1</v>
      </c>
      <c r="S1130">
        <f>+VLOOKUP(F1130,'[1]BD MES'!$D$2:$K$1048576,8,0)</f>
        <v>25</v>
      </c>
      <c r="T1130" t="b">
        <f t="shared" si="35"/>
        <v>1</v>
      </c>
      <c r="V1130" t="str">
        <f>+VLOOKUP(F1130,MaestraLP3[[#All],[CÓDIGO]:[UMV]],8,0)</f>
        <v>MIX CAJUNA ALMIFRUT 80 G</v>
      </c>
    </row>
    <row r="1131" spans="1:22" x14ac:dyDescent="0.35">
      <c r="A1131" t="s">
        <v>3181</v>
      </c>
      <c r="B1131">
        <v>2000</v>
      </c>
      <c r="D1131" s="59" t="s">
        <v>3162</v>
      </c>
      <c r="F1131" s="39">
        <v>104547340</v>
      </c>
      <c r="H1131" s="60">
        <v>16200</v>
      </c>
      <c r="I1131" t="s">
        <v>3182</v>
      </c>
      <c r="J1131">
        <v>25</v>
      </c>
      <c r="K1131" s="50" t="s">
        <v>50</v>
      </c>
      <c r="L1131" t="s">
        <v>4724</v>
      </c>
      <c r="M1131" t="s">
        <v>4725</v>
      </c>
      <c r="N1131" s="39" t="s">
        <v>276</v>
      </c>
      <c r="O1131" t="str">
        <f>+VLOOKUP(F1131,'BD LP'!B:C,2,0)</f>
        <v>104547340-C25</v>
      </c>
      <c r="Q1131" t="str">
        <f>+VLOOKUP(F1131,'BD LP'!B:K,10,0)</f>
        <v>UN</v>
      </c>
      <c r="R1131" t="b">
        <f t="shared" si="37"/>
        <v>1</v>
      </c>
      <c r="S1131">
        <f>+VLOOKUP(F1131,'[1]BD MES'!$D$2:$K$1048576,8,0)</f>
        <v>25</v>
      </c>
      <c r="T1131" t="b">
        <f t="shared" si="35"/>
        <v>1</v>
      </c>
      <c r="V1131" t="str">
        <f>+VLOOKUP(F1131,MaestraLP3[[#All],[CÓDIGO]:[UMV]],8,0)</f>
        <v>MIX DELICIAS ALMIFRUT 80 G</v>
      </c>
    </row>
    <row r="1132" spans="1:22" x14ac:dyDescent="0.35">
      <c r="A1132" t="s">
        <v>3181</v>
      </c>
      <c r="B1132">
        <v>2000</v>
      </c>
      <c r="D1132" s="59" t="s">
        <v>3162</v>
      </c>
      <c r="F1132" s="39">
        <v>104547350</v>
      </c>
      <c r="H1132" s="60">
        <v>15450</v>
      </c>
      <c r="I1132" t="s">
        <v>3182</v>
      </c>
      <c r="J1132">
        <v>25</v>
      </c>
      <c r="K1132" s="50" t="s">
        <v>50</v>
      </c>
      <c r="L1132" t="s">
        <v>4724</v>
      </c>
      <c r="M1132" t="s">
        <v>4725</v>
      </c>
      <c r="N1132" s="39" t="s">
        <v>276</v>
      </c>
      <c r="O1132" t="str">
        <f>+VLOOKUP(F1132,'BD LP'!B:C,2,0)</f>
        <v>104547350-C25</v>
      </c>
      <c r="Q1132" t="str">
        <f>+VLOOKUP(F1132,'BD LP'!B:K,10,0)</f>
        <v>UN</v>
      </c>
      <c r="R1132" t="b">
        <f t="shared" si="37"/>
        <v>1</v>
      </c>
      <c r="S1132">
        <f>+VLOOKUP(F1132,'[1]BD MES'!$D$2:$K$1048576,8,0)</f>
        <v>25</v>
      </c>
      <c r="T1132" t="b">
        <f t="shared" si="35"/>
        <v>1</v>
      </c>
      <c r="V1132" t="str">
        <f>+VLOOKUP(F1132,MaestraLP3[[#All],[CÓDIGO]:[UMV]],8,0)</f>
        <v>MIX ENERGÍA ALMIFRUT 80 G</v>
      </c>
    </row>
    <row r="1133" spans="1:22" x14ac:dyDescent="0.35">
      <c r="A1133" t="s">
        <v>3181</v>
      </c>
      <c r="B1133">
        <v>2000</v>
      </c>
      <c r="D1133" s="59" t="s">
        <v>3162</v>
      </c>
      <c r="F1133" s="39">
        <v>104547330</v>
      </c>
      <c r="H1133" s="60">
        <v>14200</v>
      </c>
      <c r="I1133" t="s">
        <v>3182</v>
      </c>
      <c r="J1133">
        <v>25</v>
      </c>
      <c r="K1133" s="50" t="s">
        <v>50</v>
      </c>
      <c r="L1133" t="s">
        <v>4724</v>
      </c>
      <c r="M1133" t="s">
        <v>4725</v>
      </c>
      <c r="N1133" s="39" t="s">
        <v>276</v>
      </c>
      <c r="O1133" t="str">
        <f>+VLOOKUP(F1133,'BD LP'!B:C,2,0)</f>
        <v>104547330-C25</v>
      </c>
      <c r="Q1133" t="str">
        <f>+VLOOKUP(F1133,'BD LP'!B:K,10,0)</f>
        <v>UN</v>
      </c>
      <c r="R1133" t="b">
        <f t="shared" si="37"/>
        <v>1</v>
      </c>
      <c r="S1133">
        <f>+VLOOKUP(F1133,'[1]BD MES'!$D$2:$K$1048576,8,0)</f>
        <v>25</v>
      </c>
      <c r="T1133" t="b">
        <f t="shared" si="35"/>
        <v>1</v>
      </c>
      <c r="V1133" t="str">
        <f>+VLOOKUP(F1133,MaestraLP3[[#All],[CÓDIGO]:[UMV]],8,0)</f>
        <v>MIX NATURAL ALMIFRUT 80 G</v>
      </c>
    </row>
    <row r="1134" spans="1:22" x14ac:dyDescent="0.35">
      <c r="A1134" t="s">
        <v>3181</v>
      </c>
      <c r="B1134">
        <v>2000</v>
      </c>
      <c r="D1134" s="59" t="s">
        <v>3162</v>
      </c>
      <c r="F1134" s="39">
        <v>150000862</v>
      </c>
      <c r="H1134" s="60">
        <v>110000</v>
      </c>
      <c r="I1134" t="s">
        <v>3182</v>
      </c>
      <c r="J1134">
        <v>10</v>
      </c>
      <c r="K1134" s="50" t="s">
        <v>50</v>
      </c>
      <c r="L1134" t="s">
        <v>4724</v>
      </c>
      <c r="M1134" t="s">
        <v>4725</v>
      </c>
      <c r="N1134" s="39" t="s">
        <v>276</v>
      </c>
      <c r="O1134" t="str">
        <f>+VLOOKUP(F1134,'BD LP'!B:C,2,0)</f>
        <v>150000862-C10</v>
      </c>
      <c r="Q1134" t="str">
        <f>+VLOOKUP(F1134,'BD LP'!B:K,10,0)</f>
        <v>UN</v>
      </c>
      <c r="R1134" t="b">
        <f t="shared" si="37"/>
        <v>1</v>
      </c>
      <c r="S1134">
        <f>+VLOOKUP(F1134,'[1]BD MES'!$D$2:$K$1048576,8,0)</f>
        <v>10</v>
      </c>
      <c r="T1134" t="b">
        <f t="shared" si="35"/>
        <v>1</v>
      </c>
      <c r="V1134" t="str">
        <f>+VLOOKUP(F1134,MaestraLP3[[#All],[CÓDIGO]:[UMV]],8,0)</f>
        <v>NUEZ CUARTILLO 1 kg</v>
      </c>
    </row>
    <row r="1135" spans="1:22" x14ac:dyDescent="0.35">
      <c r="A1135" t="s">
        <v>3181</v>
      </c>
      <c r="B1135">
        <v>2000</v>
      </c>
      <c r="D1135" s="59" t="s">
        <v>3162</v>
      </c>
      <c r="F1135" s="39">
        <v>150000767</v>
      </c>
      <c r="H1135" s="60">
        <v>125000</v>
      </c>
      <c r="I1135" t="s">
        <v>3182</v>
      </c>
      <c r="J1135">
        <v>10</v>
      </c>
      <c r="K1135" s="50" t="s">
        <v>50</v>
      </c>
      <c r="L1135" t="s">
        <v>4724</v>
      </c>
      <c r="M1135" t="s">
        <v>4725</v>
      </c>
      <c r="N1135" s="39" t="s">
        <v>276</v>
      </c>
      <c r="O1135" t="str">
        <f>+VLOOKUP(F1135,'BD LP'!B:C,2,0)</f>
        <v>150000767-C10</v>
      </c>
      <c r="Q1135" t="str">
        <f>+VLOOKUP(F1135,'BD LP'!B:K,10,0)</f>
        <v>UN</v>
      </c>
      <c r="R1135" t="b">
        <f t="shared" si="37"/>
        <v>1</v>
      </c>
      <c r="S1135">
        <f>+VLOOKUP(F1135,'[1]BD MES'!$D$2:$K$1048576,8,0)</f>
        <v>10</v>
      </c>
      <c r="T1135" t="b">
        <f t="shared" si="35"/>
        <v>1</v>
      </c>
      <c r="V1135" t="str">
        <f>+VLOOKUP(F1135,MaestraLP3[[#All],[CÓDIGO]:[UMV]],8,0)</f>
        <v>NUEZ MARIPOSA 1 kg</v>
      </c>
    </row>
    <row r="1136" spans="1:22" x14ac:dyDescent="0.35">
      <c r="A1136" t="s">
        <v>3181</v>
      </c>
      <c r="B1136">
        <v>2000</v>
      </c>
      <c r="D1136" s="59" t="s">
        <v>3162</v>
      </c>
      <c r="F1136" s="39">
        <v>150000769</v>
      </c>
      <c r="H1136" s="60">
        <v>85000</v>
      </c>
      <c r="I1136" t="s">
        <v>3182</v>
      </c>
      <c r="J1136">
        <v>10</v>
      </c>
      <c r="K1136" s="50" t="s">
        <v>50</v>
      </c>
      <c r="L1136" t="s">
        <v>4724</v>
      </c>
      <c r="M1136" t="s">
        <v>4725</v>
      </c>
      <c r="N1136" s="39" t="s">
        <v>276</v>
      </c>
      <c r="O1136" t="str">
        <f>+VLOOKUP(F1136,'BD LP'!B:C,2,0)</f>
        <v>150000769-C10</v>
      </c>
      <c r="Q1136" t="str">
        <f>+VLOOKUP(F1136,'BD LP'!B:K,10,0)</f>
        <v>UN</v>
      </c>
      <c r="R1136" t="b">
        <f t="shared" si="37"/>
        <v>1</v>
      </c>
      <c r="S1136">
        <f>+VLOOKUP(F1136,'[1]BD MES'!$D$2:$K$1048576,8,0)</f>
        <v>10</v>
      </c>
      <c r="T1136" t="b">
        <f t="shared" si="35"/>
        <v>1</v>
      </c>
      <c r="V1136" t="str">
        <f>+VLOOKUP(F1136,MaestraLP3[[#All],[CÓDIGO]:[UMV]],8,0)</f>
        <v>PASAS MORENAS 1 kg</v>
      </c>
    </row>
    <row r="1137" spans="1:22" x14ac:dyDescent="0.35">
      <c r="A1137" t="s">
        <v>3181</v>
      </c>
      <c r="B1137">
        <v>2000</v>
      </c>
      <c r="D1137" s="59" t="s">
        <v>3162</v>
      </c>
      <c r="F1137" s="39">
        <v>150001764</v>
      </c>
      <c r="H1137" s="60">
        <v>89000</v>
      </c>
      <c r="I1137" t="s">
        <v>3182</v>
      </c>
      <c r="J1137">
        <v>10</v>
      </c>
      <c r="K1137" s="50" t="s">
        <v>50</v>
      </c>
      <c r="L1137" t="s">
        <v>4724</v>
      </c>
      <c r="M1137" t="s">
        <v>4725</v>
      </c>
      <c r="N1137" s="39" t="s">
        <v>276</v>
      </c>
      <c r="O1137" t="str">
        <f>+VLOOKUP(F1137,'BD LP'!B:C,2,0)</f>
        <v>150001764-C10</v>
      </c>
      <c r="Q1137" t="str">
        <f>+VLOOKUP(F1137,'BD LP'!B:K,10,0)</f>
        <v>UN</v>
      </c>
      <c r="R1137" t="b">
        <f t="shared" si="37"/>
        <v>1</v>
      </c>
      <c r="S1137">
        <f>+VLOOKUP(F1137,'[1]BD MES'!$D$2:$K$1048576,8,0)</f>
        <v>10</v>
      </c>
      <c r="T1137" t="b">
        <f t="shared" si="35"/>
        <v>1</v>
      </c>
      <c r="V1137" t="str">
        <f>+VLOOKUP(F1137,MaestraLP3[[#All],[CÓDIGO]:[UMV]],8,0)</f>
        <v>PASAS RUBIAS 1 kg</v>
      </c>
    </row>
    <row r="1138" spans="1:22" x14ac:dyDescent="0.35">
      <c r="A1138" t="s">
        <v>3181</v>
      </c>
      <c r="B1138">
        <v>2000</v>
      </c>
      <c r="D1138" s="59" t="s">
        <v>3162</v>
      </c>
      <c r="F1138" s="39">
        <v>104512250</v>
      </c>
      <c r="H1138" s="60">
        <v>15900</v>
      </c>
      <c r="I1138" t="s">
        <v>3182</v>
      </c>
      <c r="J1138">
        <v>10</v>
      </c>
      <c r="K1138" s="50" t="s">
        <v>50</v>
      </c>
      <c r="L1138" t="s">
        <v>4724</v>
      </c>
      <c r="M1138" t="s">
        <v>4725</v>
      </c>
      <c r="N1138" s="39" t="s">
        <v>276</v>
      </c>
      <c r="O1138" t="str">
        <f>+VLOOKUP(F1138,'BD LP'!B:C,2,0)</f>
        <v>104512250-C10</v>
      </c>
      <c r="Q1138" t="str">
        <f>+VLOOKUP(F1138,'BD LP'!B:K,10,0)</f>
        <v>UN</v>
      </c>
      <c r="R1138" t="b">
        <f t="shared" si="37"/>
        <v>1</v>
      </c>
      <c r="S1138">
        <f>+VLOOKUP(F1138,'[1]BD MES'!$D$2:$K$1048576,8,0)</f>
        <v>10</v>
      </c>
      <c r="T1138" t="b">
        <f t="shared" si="35"/>
        <v>1</v>
      </c>
      <c r="V1138" t="str">
        <f>+VLOOKUP(F1138,MaestraLP3[[#All],[CÓDIGO]:[UMV]],8,0)</f>
        <v>PANCHITOS PANCHO VILLA 320 g</v>
      </c>
    </row>
    <row r="1139" spans="1:22" x14ac:dyDescent="0.35">
      <c r="A1139" t="s">
        <v>3181</v>
      </c>
      <c r="B1139">
        <v>2000</v>
      </c>
      <c r="D1139" s="59" t="s">
        <v>3162</v>
      </c>
      <c r="F1139" s="39">
        <v>104512170</v>
      </c>
      <c r="H1139" s="60">
        <v>21000</v>
      </c>
      <c r="I1139" t="s">
        <v>3182</v>
      </c>
      <c r="J1139">
        <v>8</v>
      </c>
      <c r="K1139" s="50" t="s">
        <v>50</v>
      </c>
      <c r="L1139" t="s">
        <v>4724</v>
      </c>
      <c r="M1139" t="s">
        <v>4725</v>
      </c>
      <c r="N1139" s="39" t="s">
        <v>276</v>
      </c>
      <c r="O1139" t="str">
        <f>+VLOOKUP(F1139,'BD LP'!B:C,2,0)</f>
        <v>104512170-C08</v>
      </c>
      <c r="Q1139" t="str">
        <f>+VLOOKUP(F1139,'BD LP'!B:K,10,0)</f>
        <v>UN</v>
      </c>
      <c r="R1139" t="b">
        <f t="shared" si="37"/>
        <v>1</v>
      </c>
      <c r="S1139">
        <f>+VLOOKUP(F1139,'[1]BD MES'!$D$2:$K$1048576,8,0)</f>
        <v>8</v>
      </c>
      <c r="T1139" t="b">
        <f t="shared" si="35"/>
        <v>1</v>
      </c>
      <c r="V1139" t="str">
        <f>+VLOOKUP(F1139,MaestraLP3[[#All],[CÓDIGO]:[UMV]],8,0)</f>
        <v>PANCHITOS PANCHO VILLA 500 g</v>
      </c>
    </row>
    <row r="1140" spans="1:22" x14ac:dyDescent="0.35">
      <c r="A1140" t="s">
        <v>3181</v>
      </c>
      <c r="B1140">
        <v>2000</v>
      </c>
      <c r="D1140" s="59" t="s">
        <v>3162</v>
      </c>
      <c r="F1140" s="39">
        <v>201700295</v>
      </c>
      <c r="H1140" s="60">
        <v>21000</v>
      </c>
      <c r="I1140" t="s">
        <v>3182</v>
      </c>
      <c r="J1140">
        <v>14</v>
      </c>
      <c r="K1140" s="50" t="s">
        <v>50</v>
      </c>
      <c r="L1140" t="s">
        <v>4724</v>
      </c>
      <c r="M1140" t="s">
        <v>4725</v>
      </c>
      <c r="N1140" s="39" t="s">
        <v>276</v>
      </c>
      <c r="O1140" t="str">
        <f>+VLOOKUP(F1140,'BD LP'!B:C,2,0)</f>
        <v>201700295-C14</v>
      </c>
      <c r="Q1140" t="str">
        <f>+VLOOKUP(F1140,'BD LP'!B:K,10,0)</f>
        <v>UN</v>
      </c>
      <c r="R1140" t="b">
        <f t="shared" si="37"/>
        <v>1</v>
      </c>
      <c r="S1140">
        <f>+VLOOKUP(F1140,'[1]BD MES'!$D$2:$K$1048576,8,0)</f>
        <v>14</v>
      </c>
      <c r="T1140" t="b">
        <f t="shared" si="35"/>
        <v>1</v>
      </c>
      <c r="V1140" t="str">
        <f>+VLOOKUP(F1140,MaestraLP3[[#All],[CÓDIGO]:[UMV]],8,0)</f>
        <v>POP CORN CARAMELO MARCO POLO 14x250 g</v>
      </c>
    </row>
    <row r="1141" spans="1:22" x14ac:dyDescent="0.35">
      <c r="A1141" t="s">
        <v>3181</v>
      </c>
      <c r="B1141">
        <v>2000</v>
      </c>
      <c r="D1141" s="59" t="s">
        <v>3162</v>
      </c>
      <c r="F1141" s="39">
        <v>201700286</v>
      </c>
      <c r="H1141" s="60">
        <v>16000</v>
      </c>
      <c r="I1141" t="s">
        <v>3182</v>
      </c>
      <c r="J1141">
        <v>80</v>
      </c>
      <c r="K1141" s="50" t="s">
        <v>50</v>
      </c>
      <c r="L1141" t="s">
        <v>4724</v>
      </c>
      <c r="M1141" t="s">
        <v>4725</v>
      </c>
      <c r="N1141" s="39" t="s">
        <v>276</v>
      </c>
      <c r="O1141" t="str">
        <f>+VLOOKUP(F1141,'BD LP'!B:C,2,0)</f>
        <v>201700286-C80</v>
      </c>
      <c r="Q1141" t="str">
        <f>+VLOOKUP(F1141,'BD LP'!B:K,10,0)</f>
        <v>UN</v>
      </c>
      <c r="R1141" t="b">
        <f t="shared" si="37"/>
        <v>1</v>
      </c>
      <c r="S1141">
        <f>+VLOOKUP(F1141,'[1]BD MES'!$D$2:$K$1048576,8,0)</f>
        <v>80</v>
      </c>
      <c r="T1141" t="b">
        <f t="shared" si="35"/>
        <v>1</v>
      </c>
      <c r="V1141" t="str">
        <f>+VLOOKUP(F1141,MaestraLP3[[#All],[CÓDIGO]:[UMV]],8,0)</f>
        <v>RAMITAS QUESO 10x8x42g</v>
      </c>
    </row>
    <row r="1142" spans="1:22" x14ac:dyDescent="0.35">
      <c r="A1142" t="s">
        <v>3181</v>
      </c>
      <c r="B1142">
        <v>2000</v>
      </c>
      <c r="D1142" s="59" t="s">
        <v>3162</v>
      </c>
      <c r="F1142" s="39">
        <v>201700457</v>
      </c>
      <c r="H1142" s="60">
        <v>16500</v>
      </c>
      <c r="I1142" t="s">
        <v>3182</v>
      </c>
      <c r="J1142">
        <v>15</v>
      </c>
      <c r="K1142" s="50" t="s">
        <v>50</v>
      </c>
      <c r="L1142" t="s">
        <v>4724</v>
      </c>
      <c r="M1142" t="s">
        <v>4725</v>
      </c>
      <c r="N1142" s="39" t="s">
        <v>276</v>
      </c>
      <c r="O1142" t="str">
        <f>+VLOOKUP(F1142,'BD LP'!B:C,2,0)</f>
        <v>201700457-C15</v>
      </c>
      <c r="Q1142" t="str">
        <f>+VLOOKUP(F1142,'BD LP'!B:K,10,0)</f>
        <v>UN</v>
      </c>
      <c r="R1142" t="b">
        <f t="shared" si="37"/>
        <v>1</v>
      </c>
      <c r="S1142">
        <f>+VLOOKUP(F1142,'[1]BD MES'!$D$2:$K$1048576,8,0)</f>
        <v>15</v>
      </c>
      <c r="T1142" t="b">
        <f t="shared" si="35"/>
        <v>1</v>
      </c>
      <c r="V1142" t="str">
        <f>+VLOOKUP(F1142,MaestraLP3[[#All],[CÓDIGO]:[UMV]],8,0)</f>
        <v>RAMITAS QUESO 230g</v>
      </c>
    </row>
    <row r="1143" spans="1:22" x14ac:dyDescent="0.35">
      <c r="A1143" t="s">
        <v>3181</v>
      </c>
      <c r="B1143">
        <v>2000</v>
      </c>
      <c r="D1143" s="59" t="s">
        <v>3162</v>
      </c>
      <c r="F1143" s="39">
        <v>201700288</v>
      </c>
      <c r="H1143" s="60">
        <v>14250</v>
      </c>
      <c r="I1143" t="s">
        <v>3182</v>
      </c>
      <c r="J1143">
        <v>75</v>
      </c>
      <c r="K1143" s="50" t="s">
        <v>50</v>
      </c>
      <c r="L1143" t="s">
        <v>4724</v>
      </c>
      <c r="M1143" t="s">
        <v>4725</v>
      </c>
      <c r="N1143" s="39" t="s">
        <v>276</v>
      </c>
      <c r="O1143" t="str">
        <f>+VLOOKUP(F1143,'BD LP'!B:C,2,0)</f>
        <v>201700288-C75</v>
      </c>
      <c r="Q1143" t="str">
        <f>+VLOOKUP(F1143,'BD LP'!B:K,10,0)</f>
        <v>UN</v>
      </c>
      <c r="R1143" t="b">
        <f t="shared" si="37"/>
        <v>1</v>
      </c>
      <c r="S1143">
        <f>+VLOOKUP(F1143,'[1]BD MES'!$D$2:$K$1048576,8,0)</f>
        <v>75</v>
      </c>
      <c r="T1143" t="b">
        <f t="shared" si="35"/>
        <v>1</v>
      </c>
      <c r="V1143" t="str">
        <f>+VLOOKUP(F1143,MaestraLP3[[#All],[CÓDIGO]:[UMV]],8,0)</f>
        <v>RAMITAS QUESO MARCO POLO 75x42g</v>
      </c>
    </row>
    <row r="1144" spans="1:22" x14ac:dyDescent="0.35">
      <c r="A1144" t="s">
        <v>3181</v>
      </c>
      <c r="B1144">
        <v>2000</v>
      </c>
      <c r="D1144" s="59" t="s">
        <v>3162</v>
      </c>
      <c r="F1144" s="39">
        <v>201700458</v>
      </c>
      <c r="H1144" s="60">
        <v>14850</v>
      </c>
      <c r="I1144" t="s">
        <v>3182</v>
      </c>
      <c r="J1144">
        <v>15</v>
      </c>
      <c r="K1144" s="50" t="s">
        <v>50</v>
      </c>
      <c r="L1144" t="s">
        <v>4724</v>
      </c>
      <c r="M1144" t="s">
        <v>4725</v>
      </c>
      <c r="N1144" s="39" t="s">
        <v>276</v>
      </c>
      <c r="O1144" t="str">
        <f>+VLOOKUP(F1144,'BD LP'!B:C,2,0)</f>
        <v>201700458-C15</v>
      </c>
      <c r="Q1144" t="str">
        <f>+VLOOKUP(F1144,'BD LP'!B:K,10,0)</f>
        <v>UN</v>
      </c>
      <c r="R1144" t="b">
        <f t="shared" si="37"/>
        <v>1</v>
      </c>
      <c r="S1144">
        <f>+VLOOKUP(F1144,'[1]BD MES'!$D$2:$K$1048576,8,0)</f>
        <v>15</v>
      </c>
      <c r="T1144" t="b">
        <f t="shared" si="35"/>
        <v>1</v>
      </c>
      <c r="V1144" t="str">
        <f>+VLOOKUP(F1144,MaestraLP3[[#All],[CÓDIGO]:[UMV]],8,0)</f>
        <v>RAMITAS SAL 230g</v>
      </c>
    </row>
    <row r="1145" spans="1:22" x14ac:dyDescent="0.35">
      <c r="A1145" t="s">
        <v>3181</v>
      </c>
      <c r="B1145">
        <v>2000</v>
      </c>
      <c r="D1145" s="59" t="s">
        <v>3162</v>
      </c>
      <c r="F1145" s="39">
        <v>201700287</v>
      </c>
      <c r="H1145" s="60">
        <v>18291.733239943802</v>
      </c>
      <c r="I1145" t="s">
        <v>3182</v>
      </c>
      <c r="J1145">
        <v>75</v>
      </c>
      <c r="K1145" s="50" t="s">
        <v>50</v>
      </c>
      <c r="L1145" t="s">
        <v>4724</v>
      </c>
      <c r="M1145" t="s">
        <v>4725</v>
      </c>
      <c r="N1145" s="39" t="s">
        <v>276</v>
      </c>
      <c r="O1145" t="str">
        <f>+VLOOKUP(F1145,'BD LP'!B:C,2,0)</f>
        <v>201700287-C75</v>
      </c>
      <c r="Q1145" t="str">
        <f>+VLOOKUP(F1145,'BD LP'!B:K,10,0)</f>
        <v>UN</v>
      </c>
      <c r="R1145" t="b">
        <f t="shared" si="37"/>
        <v>1</v>
      </c>
      <c r="S1145">
        <f>+VLOOKUP(F1145,'[1]BD MES'!$D$2:$K$1048576,8,0)</f>
        <v>75</v>
      </c>
      <c r="T1145" t="b">
        <f t="shared" si="35"/>
        <v>1</v>
      </c>
      <c r="V1145" t="str">
        <f>+VLOOKUP(F1145,MaestraLP3[[#All],[CÓDIGO]:[UMV]],8,0)</f>
        <v>RAMITAS SALADAS MARCO POLO 75x42g</v>
      </c>
    </row>
    <row r="1146" spans="1:22" x14ac:dyDescent="0.35">
      <c r="A1146" t="s">
        <v>3181</v>
      </c>
      <c r="B1146">
        <v>2000</v>
      </c>
      <c r="D1146" s="59" t="s">
        <v>3162</v>
      </c>
      <c r="F1146" s="39">
        <v>201700361</v>
      </c>
      <c r="H1146" s="60">
        <v>17500</v>
      </c>
      <c r="I1146" t="s">
        <v>3182</v>
      </c>
      <c r="J1146">
        <v>10</v>
      </c>
      <c r="K1146" s="50" t="s">
        <v>50</v>
      </c>
      <c r="L1146" t="s">
        <v>4724</v>
      </c>
      <c r="M1146" t="s">
        <v>4725</v>
      </c>
      <c r="N1146" s="39" t="s">
        <v>276</v>
      </c>
      <c r="O1146" t="str">
        <f>+VLOOKUP(F1146,'BD LP'!B:C,2,0)</f>
        <v>201700361-C10</v>
      </c>
      <c r="Q1146" t="str">
        <f>+VLOOKUP(F1146,'BD LP'!B:K,10,0)</f>
        <v>UN</v>
      </c>
      <c r="R1146" t="b">
        <f t="shared" si="37"/>
        <v>1</v>
      </c>
      <c r="S1146">
        <f>+VLOOKUP(F1146,'[1]BD MES'!$D$2:$K$1048576,8,0)</f>
        <v>10</v>
      </c>
      <c r="T1146" t="b">
        <f t="shared" si="35"/>
        <v>1</v>
      </c>
      <c r="V1146" t="str">
        <f>+VLOOKUP(F1146,MaestraLP3[[#All],[CÓDIGO]:[UMV]],8,0)</f>
        <v>SNACK MIX MARCO POLO 290g</v>
      </c>
    </row>
    <row r="1147" spans="1:22" x14ac:dyDescent="0.35">
      <c r="A1147" t="s">
        <v>3181</v>
      </c>
      <c r="B1147">
        <v>2000</v>
      </c>
      <c r="D1147" s="59" t="s">
        <v>3162</v>
      </c>
      <c r="F1147" s="39">
        <v>201700292</v>
      </c>
      <c r="H1147" s="60">
        <v>22980</v>
      </c>
      <c r="I1147" t="s">
        <v>3182</v>
      </c>
      <c r="J1147">
        <v>60</v>
      </c>
      <c r="K1147" s="50" t="s">
        <v>50</v>
      </c>
      <c r="L1147" t="s">
        <v>4724</v>
      </c>
      <c r="M1147" t="s">
        <v>4725</v>
      </c>
      <c r="N1147" s="39" t="s">
        <v>276</v>
      </c>
      <c r="O1147" t="str">
        <f>+VLOOKUP(F1147,'BD LP'!B:C,2,0)</f>
        <v>201700292-C60</v>
      </c>
      <c r="Q1147" t="str">
        <f>+VLOOKUP(F1147,'BD LP'!B:K,10,0)</f>
        <v>UN</v>
      </c>
      <c r="R1147" t="b">
        <f t="shared" si="37"/>
        <v>1</v>
      </c>
      <c r="S1147">
        <f>+VLOOKUP(F1147,'[1]BD MES'!$D$2:$K$1048576,8,0)</f>
        <v>60</v>
      </c>
      <c r="T1147" t="b">
        <f t="shared" si="35"/>
        <v>1</v>
      </c>
      <c r="V1147" t="str">
        <f>+VLOOKUP(F1147,MaestraLP3[[#All],[CÓDIGO]:[UMV]],8,0)</f>
        <v>SNACK MIX MARCO POLO 60x45g</v>
      </c>
    </row>
    <row r="1148" spans="1:22" x14ac:dyDescent="0.35">
      <c r="A1148" t="s">
        <v>3181</v>
      </c>
      <c r="B1148">
        <v>2000</v>
      </c>
      <c r="D1148" s="59" t="s">
        <v>3162</v>
      </c>
      <c r="F1148" s="39">
        <v>201700039</v>
      </c>
      <c r="H1148" s="60">
        <v>11382.374150783999</v>
      </c>
      <c r="I1148" t="s">
        <v>3182</v>
      </c>
      <c r="J1148">
        <v>12</v>
      </c>
      <c r="K1148" s="50" t="s">
        <v>50</v>
      </c>
      <c r="L1148" t="s">
        <v>4724</v>
      </c>
      <c r="M1148" t="s">
        <v>4725</v>
      </c>
      <c r="N1148" s="39" t="s">
        <v>276</v>
      </c>
      <c r="O1148" t="str">
        <f>+VLOOKUP(F1148,'BD LP'!B:C,2,0)</f>
        <v>201700039-C12</v>
      </c>
      <c r="Q1148" t="str">
        <f>+VLOOKUP(F1148,'BD LP'!B:K,10,0)</f>
        <v>UN</v>
      </c>
      <c r="R1148" t="b">
        <f t="shared" si="37"/>
        <v>1</v>
      </c>
      <c r="S1148">
        <f>+VLOOKUP(F1148,'[1]BD MES'!$D$2:$K$1048576,8,0)</f>
        <v>12</v>
      </c>
      <c r="T1148" t="b">
        <f t="shared" si="35"/>
        <v>1</v>
      </c>
      <c r="V1148" t="str">
        <f>+VLOOKUP(F1148,MaestraLP3[[#All],[CÓDIGO]:[UMV]],8,0)</f>
        <v>TERRA TORTILLA QUESO 12x180G</v>
      </c>
    </row>
    <row r="1149" spans="1:22" x14ac:dyDescent="0.35">
      <c r="A1149" t="s">
        <v>3181</v>
      </c>
      <c r="B1149">
        <v>2000</v>
      </c>
      <c r="D1149" s="59" t="s">
        <v>3162</v>
      </c>
      <c r="F1149" s="39">
        <v>201700040</v>
      </c>
      <c r="H1149" s="60">
        <v>11382.374150783999</v>
      </c>
      <c r="I1149" t="s">
        <v>3182</v>
      </c>
      <c r="J1149">
        <v>12</v>
      </c>
      <c r="K1149" s="50" t="s">
        <v>50</v>
      </c>
      <c r="L1149" t="s">
        <v>4724</v>
      </c>
      <c r="M1149" t="s">
        <v>4725</v>
      </c>
      <c r="N1149" s="39" t="s">
        <v>276</v>
      </c>
      <c r="O1149" t="str">
        <f>+VLOOKUP(F1149,'BD LP'!B:C,2,0)</f>
        <v>201700040-C12</v>
      </c>
      <c r="Q1149" t="str">
        <f>+VLOOKUP(F1149,'BD LP'!B:K,10,0)</f>
        <v>UN</v>
      </c>
      <c r="R1149" t="b">
        <f t="shared" si="37"/>
        <v>1</v>
      </c>
      <c r="S1149">
        <f>+VLOOKUP(F1149,'[1]BD MES'!$D$2:$K$1048576,8,0)</f>
        <v>12</v>
      </c>
      <c r="T1149" t="b">
        <f t="shared" si="35"/>
        <v>1</v>
      </c>
      <c r="V1149" t="str">
        <f>+VLOOKUP(F1149,MaestraLP3[[#All],[CÓDIGO]:[UMV]],8,0)</f>
        <v>TERRA TORTILLA SAL DE MAR 12x180G</v>
      </c>
    </row>
    <row r="1150" spans="1:22" x14ac:dyDescent="0.35">
      <c r="A1150" t="s">
        <v>3181</v>
      </c>
      <c r="B1150">
        <v>2000</v>
      </c>
      <c r="D1150" s="59" t="s">
        <v>3162</v>
      </c>
      <c r="F1150" s="39">
        <v>201700496</v>
      </c>
      <c r="H1150" s="60">
        <v>15000</v>
      </c>
      <c r="I1150" t="s">
        <v>3182</v>
      </c>
      <c r="J1150">
        <v>10</v>
      </c>
      <c r="K1150" s="50" t="s">
        <v>50</v>
      </c>
      <c r="L1150" t="s">
        <v>4724</v>
      </c>
      <c r="M1150" t="s">
        <v>4725</v>
      </c>
      <c r="N1150" s="39" t="s">
        <v>276</v>
      </c>
      <c r="O1150" t="str">
        <f>+VLOOKUP(F1150,'BD LP'!B:C,2,0)</f>
        <v>201700496-C10</v>
      </c>
      <c r="Q1150" t="str">
        <f>+VLOOKUP(F1150,'BD LP'!B:K,10,0)</f>
        <v>UN</v>
      </c>
      <c r="R1150" t="b">
        <f t="shared" si="37"/>
        <v>1</v>
      </c>
      <c r="S1150">
        <f>+VLOOKUP(F1150,'[1]BD MES'!$D$2:$K$1048576,8,0)</f>
        <v>10</v>
      </c>
      <c r="T1150" t="b">
        <f t="shared" ref="T1150:T1213" si="38">+S1150=J1150</f>
        <v>1</v>
      </c>
      <c r="V1150" t="str">
        <f>+VLOOKUP(F1150,MaestraLP3[[#All],[CÓDIGO]:[UMV]],8,0)</f>
        <v>PAPA FRITA CORTE AMERICANO 10x350G</v>
      </c>
    </row>
    <row r="1151" spans="1:22" x14ac:dyDescent="0.35">
      <c r="A1151" t="s">
        <v>3181</v>
      </c>
      <c r="B1151">
        <v>2000</v>
      </c>
      <c r="D1151" s="59" t="s">
        <v>3162</v>
      </c>
      <c r="F1151" s="39">
        <v>104531470</v>
      </c>
      <c r="H1151" s="60">
        <v>24990</v>
      </c>
      <c r="I1151" t="s">
        <v>3182</v>
      </c>
      <c r="J1151">
        <v>48</v>
      </c>
      <c r="K1151" s="50" t="s">
        <v>50</v>
      </c>
      <c r="L1151" t="s">
        <v>4724</v>
      </c>
      <c r="M1151" t="s">
        <v>4725</v>
      </c>
      <c r="N1151" s="39" t="s">
        <v>276</v>
      </c>
      <c r="O1151" t="str">
        <f>+VLOOKUP(F1151,'BD LP'!B:C,2,0)</f>
        <v>104531470-C48</v>
      </c>
      <c r="Q1151" t="str">
        <f>+VLOOKUP(F1151,'BD LP'!B:K,10,0)</f>
        <v>UN</v>
      </c>
      <c r="R1151" t="b">
        <f t="shared" si="37"/>
        <v>1</v>
      </c>
      <c r="S1151">
        <f>+VLOOKUP(F1151,'[1]BD MES'!$D$2:$K$1048576,8,0)</f>
        <v>48</v>
      </c>
      <c r="T1151" t="b">
        <f t="shared" si="38"/>
        <v>1</v>
      </c>
      <c r="V1151" t="str">
        <f>+VLOOKUP(F1151,MaestraLP3[[#All],[CÓDIGO]:[UMV]],8,0)</f>
        <v>PAPAS ORIGINAL KRYZPO 37 g</v>
      </c>
    </row>
    <row r="1152" spans="1:22" x14ac:dyDescent="0.35">
      <c r="A1152" t="s">
        <v>3181</v>
      </c>
      <c r="B1152">
        <v>2000</v>
      </c>
      <c r="D1152" s="59" t="s">
        <v>3162</v>
      </c>
      <c r="F1152" s="39">
        <v>104531480</v>
      </c>
      <c r="H1152" s="60">
        <v>24990</v>
      </c>
      <c r="I1152" t="s">
        <v>3182</v>
      </c>
      <c r="J1152">
        <v>48</v>
      </c>
      <c r="K1152" s="50" t="s">
        <v>50</v>
      </c>
      <c r="L1152" t="s">
        <v>4724</v>
      </c>
      <c r="M1152" t="s">
        <v>4725</v>
      </c>
      <c r="N1152" s="39" t="s">
        <v>276</v>
      </c>
      <c r="O1152" t="str">
        <f>+VLOOKUP(F1152,'BD LP'!B:C,2,0)</f>
        <v>104531480-C48</v>
      </c>
      <c r="Q1152" t="str">
        <f>+VLOOKUP(F1152,'BD LP'!B:K,10,0)</f>
        <v>UN</v>
      </c>
      <c r="R1152" t="b">
        <f t="shared" si="37"/>
        <v>1</v>
      </c>
      <c r="S1152">
        <f>+VLOOKUP(F1152,'[1]BD MES'!$D$2:$K$1048576,8,0)</f>
        <v>48</v>
      </c>
      <c r="T1152" t="b">
        <f t="shared" si="38"/>
        <v>1</v>
      </c>
      <c r="V1152" t="str">
        <f>+VLOOKUP(F1152,MaestraLP3[[#All],[CÓDIGO]:[UMV]],8,0)</f>
        <v>PAPAS QUESO KRYZPO 37 g</v>
      </c>
    </row>
    <row r="1153" spans="1:22" x14ac:dyDescent="0.35">
      <c r="A1153" t="s">
        <v>3181</v>
      </c>
      <c r="B1153">
        <v>2000</v>
      </c>
      <c r="D1153" s="59" t="s">
        <v>3162</v>
      </c>
      <c r="F1153" s="39">
        <v>104534590</v>
      </c>
      <c r="H1153" s="60">
        <v>17900</v>
      </c>
      <c r="I1153" t="s">
        <v>3182</v>
      </c>
      <c r="J1153">
        <v>9</v>
      </c>
      <c r="K1153" s="50" t="s">
        <v>50</v>
      </c>
      <c r="L1153" t="s">
        <v>4724</v>
      </c>
      <c r="M1153" t="s">
        <v>4725</v>
      </c>
      <c r="N1153" s="39" t="s">
        <v>276</v>
      </c>
      <c r="O1153" t="str">
        <f>+VLOOKUP(F1153,'BD LP'!B:C,2,0)</f>
        <v>104534590-C09</v>
      </c>
      <c r="Q1153" t="str">
        <f>+VLOOKUP(F1153,'BD LP'!B:K,10,0)</f>
        <v>UN</v>
      </c>
      <c r="R1153" t="b">
        <f t="shared" si="37"/>
        <v>1</v>
      </c>
      <c r="S1153">
        <f>+VLOOKUP(F1153,'[1]BD MES'!$D$2:$K$1048576,8,0)</f>
        <v>9</v>
      </c>
      <c r="T1153" t="b">
        <f t="shared" si="38"/>
        <v>1</v>
      </c>
      <c r="V1153" t="str">
        <f>+VLOOKUP(F1153,MaestraLP3[[#All],[CÓDIGO]:[UMV]],8,0)</f>
        <v>BOLSA BASURA BIO 100X120 VIRUTEX 5 uds.</v>
      </c>
    </row>
    <row r="1154" spans="1:22" x14ac:dyDescent="0.35">
      <c r="A1154" t="s">
        <v>3181</v>
      </c>
      <c r="B1154">
        <v>2000</v>
      </c>
      <c r="D1154" s="59" t="s">
        <v>3162</v>
      </c>
      <c r="F1154" s="39">
        <v>104534560</v>
      </c>
      <c r="H1154" s="60">
        <v>12000</v>
      </c>
      <c r="I1154" t="s">
        <v>3182</v>
      </c>
      <c r="J1154">
        <v>24</v>
      </c>
      <c r="K1154" s="50" t="s">
        <v>50</v>
      </c>
      <c r="L1154" t="s">
        <v>4724</v>
      </c>
      <c r="M1154" t="s">
        <v>4725</v>
      </c>
      <c r="N1154" s="39" t="s">
        <v>276</v>
      </c>
      <c r="O1154" t="str">
        <f>+VLOOKUP(F1154,'BD LP'!B:C,2,0)</f>
        <v>104534560-C24</v>
      </c>
      <c r="Q1154" t="str">
        <f>+VLOOKUP(F1154,'BD LP'!B:K,10,0)</f>
        <v>UN</v>
      </c>
      <c r="R1154" t="b">
        <f t="shared" si="37"/>
        <v>1</v>
      </c>
      <c r="S1154">
        <f>+VLOOKUP(F1154,'[1]BD MES'!$D$2:$K$1048576,8,0)</f>
        <v>24</v>
      </c>
      <c r="T1154" t="b">
        <f t="shared" si="38"/>
        <v>1</v>
      </c>
      <c r="V1154" t="str">
        <f>+VLOOKUP(F1154,MaestraLP3[[#All],[CÓDIGO]:[UMV]],8,0)</f>
        <v>BOLSA BASURA BIO 50X70 VIRUTEX 10 uds.</v>
      </c>
    </row>
    <row r="1155" spans="1:22" x14ac:dyDescent="0.35">
      <c r="A1155" t="s">
        <v>3181</v>
      </c>
      <c r="B1155">
        <v>2000</v>
      </c>
      <c r="D1155" s="59" t="s">
        <v>3162</v>
      </c>
      <c r="F1155" s="39">
        <v>104534570</v>
      </c>
      <c r="H1155" s="60">
        <v>19000</v>
      </c>
      <c r="I1155" t="s">
        <v>3182</v>
      </c>
      <c r="J1155">
        <v>24</v>
      </c>
      <c r="K1155" s="50" t="s">
        <v>50</v>
      </c>
      <c r="L1155" t="s">
        <v>4724</v>
      </c>
      <c r="M1155" t="s">
        <v>4725</v>
      </c>
      <c r="N1155" s="39" t="s">
        <v>276</v>
      </c>
      <c r="O1155" t="str">
        <f>+VLOOKUP(F1155,'BD LP'!B:C,2,0)</f>
        <v>104534570-C24</v>
      </c>
      <c r="Q1155" t="str">
        <f>+VLOOKUP(F1155,'BD LP'!B:K,10,0)</f>
        <v>UN</v>
      </c>
      <c r="R1155" t="b">
        <f t="shared" si="37"/>
        <v>1</v>
      </c>
      <c r="S1155">
        <f>+VLOOKUP(F1155,'[1]BD MES'!$D$2:$K$1048576,8,0)</f>
        <v>24</v>
      </c>
      <c r="T1155" t="b">
        <f t="shared" si="38"/>
        <v>1</v>
      </c>
      <c r="V1155" t="str">
        <f>+VLOOKUP(F1155,MaestraLP3[[#All],[CÓDIGO]:[UMV]],8,0)</f>
        <v>BOLSA BASURA BIO 70X90 VIRUTEX 10 uds.</v>
      </c>
    </row>
    <row r="1156" spans="1:22" x14ac:dyDescent="0.35">
      <c r="A1156" t="s">
        <v>3181</v>
      </c>
      <c r="B1156">
        <v>2000</v>
      </c>
      <c r="D1156" s="59" t="s">
        <v>3162</v>
      </c>
      <c r="F1156" s="39">
        <v>104532720</v>
      </c>
      <c r="H1156" s="60">
        <v>29000</v>
      </c>
      <c r="I1156" t="s">
        <v>3182</v>
      </c>
      <c r="J1156">
        <v>24</v>
      </c>
      <c r="K1156" s="50" t="s">
        <v>50</v>
      </c>
      <c r="L1156" t="s">
        <v>4724</v>
      </c>
      <c r="M1156" t="s">
        <v>4725</v>
      </c>
      <c r="N1156" s="39" t="s">
        <v>276</v>
      </c>
      <c r="O1156" t="str">
        <f>+VLOOKUP(F1156,'BD LP'!B:C,2,0)</f>
        <v>104532720-C24</v>
      </c>
      <c r="Q1156" t="str">
        <f>+VLOOKUP(F1156,'BD LP'!B:K,10,0)</f>
        <v>UN</v>
      </c>
      <c r="R1156" t="b">
        <f t="shared" si="37"/>
        <v>1</v>
      </c>
      <c r="S1156">
        <f>+VLOOKUP(F1156,'[1]BD MES'!$D$2:$K$1048576,8,0)</f>
        <v>24</v>
      </c>
      <c r="T1156" t="b">
        <f t="shared" si="38"/>
        <v>1</v>
      </c>
      <c r="V1156" t="str">
        <f>+VLOOKUP(F1156,MaestraLP3[[#All],[CÓDIGO]:[UMV]],8,0)</f>
        <v>BOLSA BASURA BIO 80X110 VIRUTEX 10 UDS.</v>
      </c>
    </row>
    <row r="1157" spans="1:22" x14ac:dyDescent="0.35">
      <c r="A1157" t="s">
        <v>3181</v>
      </c>
      <c r="B1157">
        <v>2000</v>
      </c>
      <c r="D1157" s="59" t="s">
        <v>3162</v>
      </c>
      <c r="F1157" s="39">
        <v>104534580</v>
      </c>
      <c r="H1157" s="60">
        <v>21700</v>
      </c>
      <c r="I1157" t="s">
        <v>3182</v>
      </c>
      <c r="J1157">
        <v>12</v>
      </c>
      <c r="K1157" s="50" t="s">
        <v>50</v>
      </c>
      <c r="L1157" t="s">
        <v>4724</v>
      </c>
      <c r="M1157" t="s">
        <v>4725</v>
      </c>
      <c r="N1157" s="39" t="s">
        <v>276</v>
      </c>
      <c r="O1157" t="str">
        <f>+VLOOKUP(F1157,'BD LP'!B:C,2,0)</f>
        <v>104534580-C12</v>
      </c>
      <c r="Q1157" t="str">
        <f>+VLOOKUP(F1157,'BD LP'!B:K,10,0)</f>
        <v>UN</v>
      </c>
      <c r="R1157" t="b">
        <f t="shared" si="37"/>
        <v>1</v>
      </c>
      <c r="S1157">
        <f>+VLOOKUP(F1157,'[1]BD MES'!$D$2:$K$1048576,8,0)</f>
        <v>12</v>
      </c>
      <c r="T1157" t="b">
        <f t="shared" si="38"/>
        <v>1</v>
      </c>
      <c r="V1157" t="str">
        <f>+VLOOKUP(F1157,MaestraLP3[[#All],[CÓDIGO]:[UMV]],8,0)</f>
        <v>BOLSA BASURA BIO 80X120 VIRUTEX 10 uds.</v>
      </c>
    </row>
    <row r="1158" spans="1:22" x14ac:dyDescent="0.35">
      <c r="A1158" t="s">
        <v>3181</v>
      </c>
      <c r="B1158">
        <v>2000</v>
      </c>
      <c r="D1158" s="59" t="s">
        <v>3162</v>
      </c>
      <c r="F1158" s="39">
        <v>150001407</v>
      </c>
      <c r="H1158" s="60">
        <v>21000</v>
      </c>
      <c r="I1158" t="s">
        <v>3182</v>
      </c>
      <c r="J1158">
        <v>5</v>
      </c>
      <c r="K1158" s="50" t="s">
        <v>50</v>
      </c>
      <c r="L1158" t="s">
        <v>4724</v>
      </c>
      <c r="M1158" t="s">
        <v>4725</v>
      </c>
      <c r="N1158" s="39" t="s">
        <v>276</v>
      </c>
      <c r="O1158" t="str">
        <f>+VLOOKUP(F1158,'BD LP'!B:C,2,0)</f>
        <v>150001407-C05</v>
      </c>
      <c r="Q1158" t="str">
        <f>+VLOOKUP(F1158,'BD LP'!B:K,10,0)</f>
        <v>UN</v>
      </c>
      <c r="R1158" t="b">
        <f t="shared" si="37"/>
        <v>1</v>
      </c>
      <c r="S1158">
        <f>+VLOOKUP(F1158,'[1]BD MES'!$D$2:$K$1048576,8,0)</f>
        <v>5</v>
      </c>
      <c r="T1158" t="b">
        <f t="shared" si="38"/>
        <v>1</v>
      </c>
      <c r="V1158" t="str">
        <f>+VLOOKUP(F1158,MaestraLP3[[#All],[CÓDIGO]:[UMV]],8,0)</f>
        <v>BOLSA BASURA TRAN 90X110 VIRUTEX 10 uds.</v>
      </c>
    </row>
    <row r="1159" spans="1:22" x14ac:dyDescent="0.35">
      <c r="A1159" t="s">
        <v>3181</v>
      </c>
      <c r="B1159">
        <v>2000</v>
      </c>
      <c r="D1159" s="59" t="s">
        <v>3162</v>
      </c>
      <c r="F1159" s="39">
        <v>104534710</v>
      </c>
      <c r="H1159" s="60">
        <v>259990</v>
      </c>
      <c r="I1159" t="s">
        <v>3182</v>
      </c>
      <c r="J1159">
        <v>1</v>
      </c>
      <c r="K1159" s="50" t="s">
        <v>50</v>
      </c>
      <c r="L1159" t="s">
        <v>4724</v>
      </c>
      <c r="M1159" t="s">
        <v>4725</v>
      </c>
      <c r="N1159" s="39" t="s">
        <v>276</v>
      </c>
      <c r="O1159" t="str">
        <f>+VLOOKUP(F1159,'BD LP'!B:C,2,0)</f>
        <v>104534710-UN</v>
      </c>
      <c r="Q1159" t="str">
        <f>+VLOOKUP(F1159,'BD LP'!B:K,10,0)</f>
        <v>UN</v>
      </c>
      <c r="R1159" t="b">
        <f t="shared" si="37"/>
        <v>1</v>
      </c>
      <c r="S1159">
        <f>+VLOOKUP(F1159,'[1]BD MES'!$D$2:$K$1048576,8,0)</f>
        <v>1</v>
      </c>
      <c r="T1159" t="b">
        <f t="shared" si="38"/>
        <v>1</v>
      </c>
      <c r="V1159" t="str">
        <f>+VLOOKUP(F1159,MaestraLP3[[#All],[CÓDIGO]:[UMV]],8,0)</f>
        <v>DISPENSADOR DE SALSAS 4 l</v>
      </c>
    </row>
    <row r="1160" spans="1:22" x14ac:dyDescent="0.35">
      <c r="A1160" t="s">
        <v>3181</v>
      </c>
      <c r="B1160">
        <v>2000</v>
      </c>
      <c r="D1160" s="59" t="s">
        <v>3162</v>
      </c>
      <c r="F1160" s="39">
        <v>104547200</v>
      </c>
      <c r="H1160" s="60">
        <v>42500</v>
      </c>
      <c r="I1160" t="s">
        <v>3182</v>
      </c>
      <c r="J1160">
        <v>250</v>
      </c>
      <c r="K1160" s="50" t="s">
        <v>50</v>
      </c>
      <c r="L1160" t="s">
        <v>4724</v>
      </c>
      <c r="M1160" t="s">
        <v>4725</v>
      </c>
      <c r="N1160" s="39" t="s">
        <v>276</v>
      </c>
      <c r="O1160" t="str">
        <f>+VLOOKUP(F1160,'BD LP'!B:C,2,0)</f>
        <v>104547200-Y50</v>
      </c>
      <c r="Q1160" t="str">
        <f>+VLOOKUP(F1160,'BD LP'!B:K,10,0)</f>
        <v>UN</v>
      </c>
      <c r="R1160" t="b">
        <f t="shared" si="37"/>
        <v>1</v>
      </c>
      <c r="S1160">
        <f>+VLOOKUP(F1160,'[1]BD MES'!$D$2:$K$1048576,8,0)</f>
        <v>250</v>
      </c>
      <c r="T1160" t="b">
        <f t="shared" si="38"/>
        <v>1</v>
      </c>
      <c r="V1160" t="str">
        <f>+VLOOKUP(F1160,MaestraLP3[[#All],[CÓDIGO]:[UMV]],8,0)</f>
        <v>BOLSA KRAFT C/MANILLA GRANDE 250 UN</v>
      </c>
    </row>
    <row r="1161" spans="1:22" x14ac:dyDescent="0.35">
      <c r="A1161" t="s">
        <v>3181</v>
      </c>
      <c r="B1161">
        <v>2000</v>
      </c>
      <c r="D1161" s="59" t="s">
        <v>3162</v>
      </c>
      <c r="F1161" s="39">
        <v>104547970</v>
      </c>
      <c r="H1161" s="60">
        <v>27000</v>
      </c>
      <c r="I1161" t="s">
        <v>3182</v>
      </c>
      <c r="J1161">
        <v>200</v>
      </c>
      <c r="K1161" s="50" t="s">
        <v>50</v>
      </c>
      <c r="L1161" t="s">
        <v>4724</v>
      </c>
      <c r="M1161" t="s">
        <v>4725</v>
      </c>
      <c r="N1161" s="39" t="s">
        <v>276</v>
      </c>
      <c r="O1161" t="str">
        <f>+VLOOKUP(F1161,'BD LP'!B:C,2,0)</f>
        <v>104547970-Y00</v>
      </c>
      <c r="Q1161" t="str">
        <f>+VLOOKUP(F1161,'BD LP'!B:K,10,0)</f>
        <v>UN</v>
      </c>
      <c r="R1161" t="b">
        <f t="shared" si="37"/>
        <v>1</v>
      </c>
      <c r="S1161">
        <f>+VLOOKUP(F1161,'[1]BD MES'!$D$2:$K$1048576,8,0)</f>
        <v>200</v>
      </c>
      <c r="T1161" t="b">
        <f t="shared" si="38"/>
        <v>1</v>
      </c>
      <c r="V1161" t="str">
        <f>+VLOOKUP(F1161,MaestraLP3[[#All],[CÓDIGO]:[UMV]],8,0)</f>
        <v>BOLSA KRAFT MEDIANA C/MANILLA 200 UN</v>
      </c>
    </row>
    <row r="1162" spans="1:22" x14ac:dyDescent="0.35">
      <c r="A1162" t="s">
        <v>3181</v>
      </c>
      <c r="B1162">
        <v>2000</v>
      </c>
      <c r="D1162" s="59" t="s">
        <v>3162</v>
      </c>
      <c r="F1162" s="39">
        <v>104545240</v>
      </c>
      <c r="H1162" s="60">
        <v>30000</v>
      </c>
      <c r="I1162" t="s">
        <v>3182</v>
      </c>
      <c r="J1162">
        <v>10</v>
      </c>
      <c r="K1162" s="50" t="s">
        <v>50</v>
      </c>
      <c r="L1162" t="s">
        <v>4724</v>
      </c>
      <c r="M1162" t="s">
        <v>4725</v>
      </c>
      <c r="N1162" s="39" t="s">
        <v>276</v>
      </c>
      <c r="O1162" t="str">
        <f>+VLOOKUP(F1162,'BD LP'!B:C,2,0)</f>
        <v>104545240-C10</v>
      </c>
      <c r="Q1162" t="str">
        <f>+VLOOKUP(F1162,'BD LP'!B:K,10,0)</f>
        <v>UN</v>
      </c>
      <c r="R1162" t="b">
        <f t="shared" ref="R1162:R1191" si="39">+Q1162=K1162</f>
        <v>1</v>
      </c>
      <c r="S1162">
        <f>+VLOOKUP(F1162,'[1]BD MES'!$D$2:$K$1048576,8,0)</f>
        <v>10</v>
      </c>
      <c r="T1162" t="b">
        <f t="shared" si="38"/>
        <v>1</v>
      </c>
      <c r="V1162" t="str">
        <f>+VLOOKUP(F1162,MaestraLP3[[#All],[CÓDIGO]:[UMV]],8,0)</f>
        <v>BOLSA TERMICA FRIO CALOR 49X41CM</v>
      </c>
    </row>
    <row r="1163" spans="1:22" x14ac:dyDescent="0.35">
      <c r="A1163" t="s">
        <v>3181</v>
      </c>
      <c r="B1163">
        <v>2000</v>
      </c>
      <c r="D1163" s="59" t="s">
        <v>3162</v>
      </c>
      <c r="F1163" s="39">
        <v>104524930</v>
      </c>
      <c r="H1163" s="60">
        <v>6500</v>
      </c>
      <c r="I1163" t="s">
        <v>3182</v>
      </c>
      <c r="J1163">
        <v>200</v>
      </c>
      <c r="K1163" s="50" t="s">
        <v>50</v>
      </c>
      <c r="L1163" t="s">
        <v>4724</v>
      </c>
      <c r="M1163" t="s">
        <v>4725</v>
      </c>
      <c r="N1163" s="39" t="s">
        <v>276</v>
      </c>
      <c r="O1163" t="str">
        <f>+VLOOKUP(F1163,'BD LP'!B:C,2,0)</f>
        <v>104524930-Y00</v>
      </c>
      <c r="Q1163" t="str">
        <f>+VLOOKUP(F1163,'BD LP'!B:K,10,0)</f>
        <v>UN</v>
      </c>
      <c r="R1163" t="b">
        <f t="shared" si="39"/>
        <v>1</v>
      </c>
      <c r="S1163">
        <f>+VLOOKUP(F1163,'[1]BD MES'!$D$2:$K$1048576,8,0)</f>
        <v>200</v>
      </c>
      <c r="T1163" t="b">
        <f t="shared" si="38"/>
        <v>1</v>
      </c>
      <c r="V1163" t="str">
        <f>+VLOOKUP(F1163,MaestraLP3[[#All],[CÓDIGO]:[UMV]],8,0)</f>
        <v>BOMBILLA BICOLOR 8 mm</v>
      </c>
    </row>
    <row r="1164" spans="1:22" x14ac:dyDescent="0.35">
      <c r="A1164" t="s">
        <v>3181</v>
      </c>
      <c r="B1164">
        <v>2000</v>
      </c>
      <c r="D1164" s="59" t="s">
        <v>3162</v>
      </c>
      <c r="F1164" s="39">
        <v>104524100</v>
      </c>
      <c r="H1164" s="60">
        <v>8000</v>
      </c>
      <c r="I1164" t="s">
        <v>3182</v>
      </c>
      <c r="J1164">
        <v>400</v>
      </c>
      <c r="K1164" s="50" t="s">
        <v>50</v>
      </c>
      <c r="L1164" t="s">
        <v>4724</v>
      </c>
      <c r="M1164" t="s">
        <v>4725</v>
      </c>
      <c r="N1164" s="39" t="s">
        <v>276</v>
      </c>
      <c r="O1164" t="str">
        <f>+VLOOKUP(F1164,'BD LP'!B:C,2,0)</f>
        <v>104524100-W00</v>
      </c>
      <c r="Q1164" t="str">
        <f>+VLOOKUP(F1164,'BD LP'!B:K,10,0)</f>
        <v>UN</v>
      </c>
      <c r="R1164" t="b">
        <f t="shared" si="39"/>
        <v>1</v>
      </c>
      <c r="S1164">
        <f>+VLOOKUP(F1164,'[1]BD MES'!$D$2:$K$1048576,8,0)</f>
        <v>400</v>
      </c>
      <c r="T1164" t="b">
        <f t="shared" si="38"/>
        <v>1</v>
      </c>
      <c r="V1164" t="str">
        <f>+VLOOKUP(F1164,MaestraLP3[[#All],[CÓDIGO]:[UMV]],8,0)</f>
        <v>BOMBILLA ENVASADA NEGRA 6 mm</v>
      </c>
    </row>
    <row r="1165" spans="1:22" x14ac:dyDescent="0.35">
      <c r="A1165" t="s">
        <v>3181</v>
      </c>
      <c r="B1165">
        <v>2000</v>
      </c>
      <c r="D1165" s="59" t="s">
        <v>3162</v>
      </c>
      <c r="F1165" s="39">
        <v>104537850</v>
      </c>
      <c r="H1165" s="60">
        <v>47000</v>
      </c>
      <c r="I1165" t="s">
        <v>3182</v>
      </c>
      <c r="J1165">
        <v>1000</v>
      </c>
      <c r="K1165" s="50" t="s">
        <v>50</v>
      </c>
      <c r="L1165" t="s">
        <v>4724</v>
      </c>
      <c r="M1165" t="s">
        <v>4725</v>
      </c>
      <c r="N1165" s="39" t="s">
        <v>276</v>
      </c>
      <c r="O1165" t="str">
        <f>+VLOOKUP(F1165,'BD LP'!B:C,2,0)</f>
        <v>104537850-1Q</v>
      </c>
      <c r="Q1165" t="str">
        <f>+VLOOKUP(F1165,'BD LP'!B:K,10,0)</f>
        <v>UN</v>
      </c>
      <c r="R1165" t="b">
        <f t="shared" si="39"/>
        <v>1</v>
      </c>
      <c r="S1165">
        <f>+VLOOKUP(F1165,'[1]BD MES'!$D$2:$K$1048576,8,0)</f>
        <v>1000</v>
      </c>
      <c r="T1165" t="b">
        <f t="shared" si="38"/>
        <v>1</v>
      </c>
      <c r="V1165" t="str">
        <f>+VLOOKUP(F1165,MaestraLP3[[#All],[CÓDIGO]:[UMV]],8,0)</f>
        <v>BOWL PAPEL KRAFT BLANCO 4 OZ PLA COMPOST</v>
      </c>
    </row>
    <row r="1166" spans="1:22" x14ac:dyDescent="0.35">
      <c r="A1166" t="s">
        <v>3181</v>
      </c>
      <c r="B1166">
        <v>2000</v>
      </c>
      <c r="D1166" s="59" t="s">
        <v>3162</v>
      </c>
      <c r="F1166" s="39">
        <v>104541820</v>
      </c>
      <c r="H1166" s="60">
        <v>159000</v>
      </c>
      <c r="I1166" t="s">
        <v>3182</v>
      </c>
      <c r="J1166">
        <v>1000</v>
      </c>
      <c r="K1166" s="50" t="s">
        <v>50</v>
      </c>
      <c r="L1166" t="s">
        <v>4724</v>
      </c>
      <c r="M1166" t="s">
        <v>4725</v>
      </c>
      <c r="N1166" s="39" t="s">
        <v>276</v>
      </c>
      <c r="O1166" t="str">
        <f>+VLOOKUP(F1166,'BD LP'!B:C,2,0)</f>
        <v>104541820-1Q</v>
      </c>
      <c r="Q1166" t="str">
        <f>+VLOOKUP(F1166,'BD LP'!B:K,10,0)</f>
        <v>UN</v>
      </c>
      <c r="R1166" t="b">
        <f t="shared" si="39"/>
        <v>1</v>
      </c>
      <c r="S1166">
        <f>+VLOOKUP(F1166,'[1]BD MES'!$D$2:$K$1048576,8,0)</f>
        <v>1000</v>
      </c>
      <c r="T1166" t="b">
        <f t="shared" si="38"/>
        <v>1</v>
      </c>
      <c r="V1166" t="str">
        <f>+VLOOKUP(F1166,MaestraLP3[[#All],[CÓDIGO]:[UMV]],8,0)</f>
        <v>BOWL PAPEL KRAFT BLANCO 8 OZ PLA COMPOST</v>
      </c>
    </row>
    <row r="1167" spans="1:22" x14ac:dyDescent="0.35">
      <c r="A1167" t="s">
        <v>3181</v>
      </c>
      <c r="B1167">
        <v>2000</v>
      </c>
      <c r="D1167" s="59" t="s">
        <v>3162</v>
      </c>
      <c r="F1167" s="39">
        <v>104540010</v>
      </c>
      <c r="H1167" s="60">
        <v>32500</v>
      </c>
      <c r="I1167" t="s">
        <v>3182</v>
      </c>
      <c r="J1167">
        <v>250</v>
      </c>
      <c r="K1167" s="50" t="s">
        <v>50</v>
      </c>
      <c r="L1167" t="s">
        <v>4724</v>
      </c>
      <c r="M1167" t="s">
        <v>4725</v>
      </c>
      <c r="N1167" s="39" t="s">
        <v>276</v>
      </c>
      <c r="O1167" t="str">
        <f>+VLOOKUP(F1167,'BD LP'!B:C,2,0)</f>
        <v>104540010-Y50</v>
      </c>
      <c r="Q1167" t="str">
        <f>+VLOOKUP(F1167,'BD LP'!B:K,10,0)</f>
        <v>UN</v>
      </c>
      <c r="R1167" t="b">
        <f t="shared" si="39"/>
        <v>1</v>
      </c>
      <c r="S1167">
        <f>+VLOOKUP(F1167,'[1]BD MES'!$D$2:$K$1048576,8,0)</f>
        <v>250</v>
      </c>
      <c r="T1167" t="b">
        <f t="shared" si="38"/>
        <v>1</v>
      </c>
      <c r="V1167" t="str">
        <f>+VLOOKUP(F1167,MaestraLP3[[#All],[CÓDIGO]:[UMV]],8,0)</f>
        <v>CLAMSHELL 15,2 X 22,8 CM CAÑA DE AZUCAR</v>
      </c>
    </row>
    <row r="1168" spans="1:22" x14ac:dyDescent="0.35">
      <c r="A1168" t="s">
        <v>3181</v>
      </c>
      <c r="B1168">
        <v>2000</v>
      </c>
      <c r="D1168" s="59" t="s">
        <v>3162</v>
      </c>
      <c r="F1168" s="39">
        <v>104524490</v>
      </c>
      <c r="H1168" s="60">
        <v>4400</v>
      </c>
      <c r="I1168" t="s">
        <v>3182</v>
      </c>
      <c r="J1168">
        <v>1</v>
      </c>
      <c r="K1168" s="50" t="s">
        <v>50</v>
      </c>
      <c r="L1168" t="s">
        <v>4724</v>
      </c>
      <c r="M1168" t="s">
        <v>4725</v>
      </c>
      <c r="N1168" s="39" t="s">
        <v>276</v>
      </c>
      <c r="O1168" t="str">
        <f>+VLOOKUP(F1168,'BD LP'!B:C,2,0)</f>
        <v>104524490-UN</v>
      </c>
      <c r="Q1168" t="str">
        <f>+VLOOKUP(F1168,'BD LP'!B:K,10,0)</f>
        <v>UN</v>
      </c>
      <c r="R1168" t="b">
        <f t="shared" si="39"/>
        <v>1</v>
      </c>
      <c r="S1168">
        <f>+VLOOKUP(F1168,'[1]BD MES'!$D$2:$K$1048576,8,0)</f>
        <v>1</v>
      </c>
      <c r="T1168" t="b">
        <f t="shared" si="38"/>
        <v>1</v>
      </c>
      <c r="V1168" t="str">
        <f>+VLOOKUP(F1168,MaestraLP3[[#All],[CÓDIGO]:[UMV]],8,0)</f>
        <v>CUBRE CALZADO TELA 100 uds.</v>
      </c>
    </row>
    <row r="1169" spans="1:22" x14ac:dyDescent="0.35">
      <c r="A1169" t="s">
        <v>3181</v>
      </c>
      <c r="B1169">
        <v>2000</v>
      </c>
      <c r="D1169" s="59" t="s">
        <v>3162</v>
      </c>
      <c r="F1169" s="39">
        <v>104524230</v>
      </c>
      <c r="H1169" s="60">
        <v>4900</v>
      </c>
      <c r="I1169" t="s">
        <v>3182</v>
      </c>
      <c r="J1169">
        <v>100</v>
      </c>
      <c r="K1169" s="50" t="s">
        <v>50</v>
      </c>
      <c r="L1169" t="s">
        <v>4724</v>
      </c>
      <c r="M1169" t="s">
        <v>4725</v>
      </c>
      <c r="N1169" s="39" t="s">
        <v>276</v>
      </c>
      <c r="O1169" t="str">
        <f>+VLOOKUP(F1169,'BD LP'!B:C,2,0)</f>
        <v>104524230-Z00</v>
      </c>
      <c r="Q1169" t="str">
        <f>+VLOOKUP(F1169,'BD LP'!B:K,10,0)</f>
        <v>UN</v>
      </c>
      <c r="R1169" t="b">
        <f t="shared" si="39"/>
        <v>1</v>
      </c>
      <c r="S1169">
        <f>+VLOOKUP(F1169,'[1]BD MES'!$D$2:$K$1048576,8,0)</f>
        <v>100</v>
      </c>
      <c r="T1169" t="b">
        <f t="shared" si="38"/>
        <v>1</v>
      </c>
      <c r="V1169" t="str">
        <f>+VLOOKUP(F1169,MaestraLP3[[#All],[CÓDIGO]:[UMV]],8,0)</f>
        <v>GORRO NEGRO REDECILLA</v>
      </c>
    </row>
    <row r="1170" spans="1:22" x14ac:dyDescent="0.35">
      <c r="A1170" t="s">
        <v>3181</v>
      </c>
      <c r="B1170">
        <v>2000</v>
      </c>
      <c r="D1170" s="59" t="s">
        <v>3162</v>
      </c>
      <c r="F1170" s="39">
        <v>104533690</v>
      </c>
      <c r="H1170" s="60">
        <v>46990</v>
      </c>
      <c r="I1170" t="s">
        <v>3182</v>
      </c>
      <c r="J1170">
        <v>12</v>
      </c>
      <c r="K1170" s="50" t="s">
        <v>50</v>
      </c>
      <c r="L1170" t="s">
        <v>4724</v>
      </c>
      <c r="M1170" t="s">
        <v>4725</v>
      </c>
      <c r="N1170" s="39" t="s">
        <v>276</v>
      </c>
      <c r="O1170" t="str">
        <f>+VLOOKUP(F1170,'BD LP'!B:C,2,0)</f>
        <v>104533690-C12</v>
      </c>
      <c r="Q1170" t="str">
        <f>+VLOOKUP(F1170,'BD LP'!B:K,10,0)</f>
        <v>UN</v>
      </c>
      <c r="R1170" s="44" t="b">
        <f t="shared" si="39"/>
        <v>1</v>
      </c>
      <c r="S1170">
        <f>+VLOOKUP(F1170,'[1]BD MES'!$D$2:$K$1048576,8,0)</f>
        <v>12</v>
      </c>
      <c r="T1170" t="b">
        <f t="shared" si="38"/>
        <v>1</v>
      </c>
      <c r="U1170" s="44"/>
      <c r="V1170" s="44" t="str">
        <f>+VLOOKUP(F1170,MaestraLP3[[#All],[CÓDIGO]:[UMV]],8,0)</f>
        <v>GUANTES BAÑO/LAVANDERIA TALLA M CREATIVA</v>
      </c>
    </row>
    <row r="1171" spans="1:22" x14ac:dyDescent="0.35">
      <c r="A1171" t="s">
        <v>3181</v>
      </c>
      <c r="B1171">
        <v>2000</v>
      </c>
      <c r="D1171" s="59" t="s">
        <v>3162</v>
      </c>
      <c r="F1171" s="39">
        <v>104524260</v>
      </c>
      <c r="H1171" s="60">
        <v>5000</v>
      </c>
      <c r="I1171" t="s">
        <v>3182</v>
      </c>
      <c r="J1171">
        <v>100</v>
      </c>
      <c r="K1171" s="50" t="s">
        <v>50</v>
      </c>
      <c r="L1171" t="s">
        <v>4724</v>
      </c>
      <c r="M1171" t="s">
        <v>4725</v>
      </c>
      <c r="N1171" s="39" t="s">
        <v>276</v>
      </c>
      <c r="O1171" t="str">
        <f>+VLOOKUP(F1171,'BD LP'!B:C,2,0)</f>
        <v>104524260-Z00</v>
      </c>
      <c r="Q1171" t="str">
        <f>+VLOOKUP(F1171,'BD LP'!B:K,10,0)</f>
        <v>UN</v>
      </c>
      <c r="R1171" t="b">
        <f t="shared" si="39"/>
        <v>1</v>
      </c>
      <c r="S1171">
        <f>+VLOOKUP(F1171,'[1]BD MES'!$D$2:$K$1048576,8,0)</f>
        <v>100</v>
      </c>
      <c r="T1171" t="b">
        <f t="shared" si="38"/>
        <v>1</v>
      </c>
      <c r="V1171" t="str">
        <f>+VLOOKUP(F1171,MaestraLP3[[#All],[CÓDIGO]:[UMV]],8,0)</f>
        <v>GUANTES LATEX TALLA L 100 UDS.</v>
      </c>
    </row>
    <row r="1172" spans="1:22" x14ac:dyDescent="0.35">
      <c r="A1172" t="s">
        <v>3181</v>
      </c>
      <c r="B1172">
        <v>2000</v>
      </c>
      <c r="D1172" s="59" t="s">
        <v>3162</v>
      </c>
      <c r="F1172" s="39">
        <v>104524250</v>
      </c>
      <c r="H1172" s="60">
        <v>5000</v>
      </c>
      <c r="I1172" t="s">
        <v>3182</v>
      </c>
      <c r="J1172">
        <v>100</v>
      </c>
      <c r="K1172" s="50" t="s">
        <v>50</v>
      </c>
      <c r="L1172" t="s">
        <v>4724</v>
      </c>
      <c r="M1172" t="s">
        <v>4725</v>
      </c>
      <c r="N1172" s="39" t="s">
        <v>276</v>
      </c>
      <c r="O1172" t="str">
        <f>+VLOOKUP(F1172,'BD LP'!B:C,2,0)</f>
        <v>104524250-Z00</v>
      </c>
      <c r="Q1172" t="str">
        <f>+VLOOKUP(F1172,'BD LP'!B:K,10,0)</f>
        <v>UN</v>
      </c>
      <c r="R1172" t="b">
        <f t="shared" si="39"/>
        <v>1</v>
      </c>
      <c r="S1172">
        <f>+VLOOKUP(F1172,'[1]BD MES'!$D$2:$K$1048576,8,0)</f>
        <v>100</v>
      </c>
      <c r="T1172" t="b">
        <f t="shared" si="38"/>
        <v>1</v>
      </c>
      <c r="V1172" t="str">
        <f>+VLOOKUP(F1172,MaestraLP3[[#All],[CÓDIGO]:[UMV]],8,0)</f>
        <v>GUANTES LATEX TALLA M 100 UDS.</v>
      </c>
    </row>
    <row r="1173" spans="1:22" x14ac:dyDescent="0.35">
      <c r="A1173" t="s">
        <v>3181</v>
      </c>
      <c r="B1173">
        <v>2000</v>
      </c>
      <c r="D1173" s="59" t="s">
        <v>3162</v>
      </c>
      <c r="F1173" s="39">
        <v>104524240</v>
      </c>
      <c r="H1173" s="60">
        <v>5000</v>
      </c>
      <c r="I1173" t="s">
        <v>3182</v>
      </c>
      <c r="J1173">
        <v>100</v>
      </c>
      <c r="K1173" s="50" t="s">
        <v>50</v>
      </c>
      <c r="L1173" t="s">
        <v>4724</v>
      </c>
      <c r="M1173" t="s">
        <v>4725</v>
      </c>
      <c r="N1173" s="39" t="s">
        <v>276</v>
      </c>
      <c r="O1173" t="str">
        <f>+VLOOKUP(F1173,'BD LP'!B:C,2,0)</f>
        <v>104524240-Z00</v>
      </c>
      <c r="Q1173" t="str">
        <f>+VLOOKUP(F1173,'BD LP'!B:K,10,0)</f>
        <v>UN</v>
      </c>
      <c r="R1173" t="b">
        <f t="shared" si="39"/>
        <v>1</v>
      </c>
      <c r="S1173">
        <f>+VLOOKUP(F1173,'[1]BD MES'!$D$2:$K$1048576,8,0)</f>
        <v>100</v>
      </c>
      <c r="T1173" t="b">
        <f t="shared" si="38"/>
        <v>1</v>
      </c>
      <c r="V1173" t="str">
        <f>+VLOOKUP(F1173,MaestraLP3[[#All],[CÓDIGO]:[UMV]],8,0)</f>
        <v>GUANTES LATEX TALLA S 100 UDS.</v>
      </c>
    </row>
    <row r="1174" spans="1:22" x14ac:dyDescent="0.35">
      <c r="A1174" t="s">
        <v>3181</v>
      </c>
      <c r="B1174">
        <v>2000</v>
      </c>
      <c r="D1174" s="59" t="s">
        <v>3162</v>
      </c>
      <c r="F1174" s="39">
        <v>104537680</v>
      </c>
      <c r="H1174" s="60">
        <v>4650</v>
      </c>
      <c r="I1174" t="s">
        <v>3182</v>
      </c>
      <c r="J1174">
        <v>1</v>
      </c>
      <c r="K1174" s="50" t="s">
        <v>50</v>
      </c>
      <c r="L1174" t="s">
        <v>4724</v>
      </c>
      <c r="M1174" t="s">
        <v>4725</v>
      </c>
      <c r="N1174" s="39" t="s">
        <v>276</v>
      </c>
      <c r="O1174" t="str">
        <f>+VLOOKUP(F1174,'BD LP'!B:C,2,0)</f>
        <v>104537680-UN</v>
      </c>
      <c r="Q1174" t="str">
        <f>+VLOOKUP(F1174,'BD LP'!B:K,10,0)</f>
        <v>UN</v>
      </c>
      <c r="R1174" t="b">
        <f t="shared" si="39"/>
        <v>1</v>
      </c>
      <c r="S1174">
        <f>+VLOOKUP(F1174,'[1]BD MES'!$D$2:$K$1048576,8,0)</f>
        <v>1</v>
      </c>
      <c r="T1174" t="b">
        <f t="shared" si="38"/>
        <v>1</v>
      </c>
      <c r="V1174" t="str">
        <f>+VLOOKUP(F1174,MaestraLP3[[#All],[CÓDIGO]:[UMV]],8,0)</f>
        <v>GUANTES NITRILO NEGRO TALLA L 100 UDS</v>
      </c>
    </row>
    <row r="1175" spans="1:22" x14ac:dyDescent="0.35">
      <c r="A1175" t="s">
        <v>3181</v>
      </c>
      <c r="B1175">
        <v>2000</v>
      </c>
      <c r="D1175" s="59" t="s">
        <v>3162</v>
      </c>
      <c r="F1175" s="39">
        <v>104537670</v>
      </c>
      <c r="H1175" s="60">
        <v>4650</v>
      </c>
      <c r="I1175" t="s">
        <v>3182</v>
      </c>
      <c r="J1175">
        <v>1</v>
      </c>
      <c r="K1175" s="50" t="s">
        <v>50</v>
      </c>
      <c r="L1175" t="s">
        <v>4724</v>
      </c>
      <c r="M1175" t="s">
        <v>4725</v>
      </c>
      <c r="N1175" s="39" t="s">
        <v>276</v>
      </c>
      <c r="O1175" t="str">
        <f>+VLOOKUP(F1175,'BD LP'!B:C,2,0)</f>
        <v>104537670-UN</v>
      </c>
      <c r="Q1175" t="str">
        <f>+VLOOKUP(F1175,'BD LP'!B:K,10,0)</f>
        <v>UN</v>
      </c>
      <c r="R1175" t="b">
        <f t="shared" si="39"/>
        <v>1</v>
      </c>
      <c r="S1175">
        <f>+VLOOKUP(F1175,'[1]BD MES'!$D$2:$K$1048576,8,0)</f>
        <v>1</v>
      </c>
      <c r="T1175" t="b">
        <f t="shared" si="38"/>
        <v>1</v>
      </c>
      <c r="V1175" t="str">
        <f>+VLOOKUP(F1175,MaestraLP3[[#All],[CÓDIGO]:[UMV]],8,0)</f>
        <v>GUANTES NITRILO NEGRO TALLA M 100 UDS</v>
      </c>
    </row>
    <row r="1176" spans="1:22" x14ac:dyDescent="0.35">
      <c r="A1176" t="s">
        <v>3181</v>
      </c>
      <c r="B1176">
        <v>2000</v>
      </c>
      <c r="D1176" s="59" t="s">
        <v>3162</v>
      </c>
      <c r="F1176" s="39">
        <v>104537660</v>
      </c>
      <c r="H1176" s="60">
        <v>4650</v>
      </c>
      <c r="I1176" t="s">
        <v>3182</v>
      </c>
      <c r="J1176">
        <v>1</v>
      </c>
      <c r="K1176" s="50" t="s">
        <v>50</v>
      </c>
      <c r="L1176" t="s">
        <v>4724</v>
      </c>
      <c r="M1176" t="s">
        <v>4725</v>
      </c>
      <c r="N1176" s="39" t="s">
        <v>276</v>
      </c>
      <c r="O1176" t="str">
        <f>+VLOOKUP(F1176,'BD LP'!B:C,2,0)</f>
        <v>104537660-UN</v>
      </c>
      <c r="Q1176" t="str">
        <f>+VLOOKUP(F1176,'BD LP'!B:K,10,0)</f>
        <v>UN</v>
      </c>
      <c r="R1176" t="b">
        <f t="shared" si="39"/>
        <v>1</v>
      </c>
      <c r="S1176">
        <f>+VLOOKUP(F1176,'[1]BD MES'!$D$2:$K$1048576,8,0)</f>
        <v>1</v>
      </c>
      <c r="T1176" t="b">
        <f t="shared" si="38"/>
        <v>1</v>
      </c>
      <c r="V1176" t="str">
        <f>+VLOOKUP(F1176,MaestraLP3[[#All],[CÓDIGO]:[UMV]],8,0)</f>
        <v>GUANTES NITRILO NEGRO TALLA S 100 UDS</v>
      </c>
    </row>
    <row r="1177" spans="1:22" x14ac:dyDescent="0.35">
      <c r="A1177" t="s">
        <v>3181</v>
      </c>
      <c r="B1177">
        <v>2000</v>
      </c>
      <c r="D1177" s="59" t="s">
        <v>3162</v>
      </c>
      <c r="F1177" s="39">
        <v>104524520</v>
      </c>
      <c r="H1177" s="60">
        <v>5000</v>
      </c>
      <c r="I1177" t="s">
        <v>3182</v>
      </c>
      <c r="J1177">
        <v>1</v>
      </c>
      <c r="K1177" s="50" t="s">
        <v>50</v>
      </c>
      <c r="L1177" t="s">
        <v>4724</v>
      </c>
      <c r="M1177" t="s">
        <v>4725</v>
      </c>
      <c r="N1177" s="39" t="s">
        <v>276</v>
      </c>
      <c r="O1177" t="str">
        <f>+VLOOKUP(F1177,'BD LP'!B:C,2,0)</f>
        <v>104524520-UN</v>
      </c>
      <c r="Q1177" t="str">
        <f>+VLOOKUP(F1177,'BD LP'!B:K,10,0)</f>
        <v>UN</v>
      </c>
      <c r="R1177" t="b">
        <f t="shared" si="39"/>
        <v>1</v>
      </c>
      <c r="S1177">
        <f>+VLOOKUP(F1177,'[1]BD MES'!$D$2:$K$1048576,8,0)</f>
        <v>1</v>
      </c>
      <c r="T1177" t="b">
        <f t="shared" si="38"/>
        <v>1</v>
      </c>
      <c r="V1177" t="str">
        <f>+VLOOKUP(F1177,MaestraLP3[[#All],[CÓDIGO]:[UMV]],8,0)</f>
        <v>GUANTES VINILO TALLA L 100 uds.</v>
      </c>
    </row>
    <row r="1178" spans="1:22" x14ac:dyDescent="0.35">
      <c r="A1178" t="s">
        <v>3181</v>
      </c>
      <c r="B1178">
        <v>2000</v>
      </c>
      <c r="D1178" s="59" t="s">
        <v>3162</v>
      </c>
      <c r="F1178" s="39">
        <v>104524510</v>
      </c>
      <c r="H1178" s="60">
        <v>5000</v>
      </c>
      <c r="I1178" t="s">
        <v>3182</v>
      </c>
      <c r="J1178">
        <v>1</v>
      </c>
      <c r="K1178" s="50" t="s">
        <v>50</v>
      </c>
      <c r="L1178" t="s">
        <v>4724</v>
      </c>
      <c r="M1178" t="s">
        <v>4725</v>
      </c>
      <c r="N1178" s="39" t="s">
        <v>276</v>
      </c>
      <c r="O1178" t="str">
        <f>+VLOOKUP(F1178,'BD LP'!B:C,2,0)</f>
        <v>104524510-UN</v>
      </c>
      <c r="Q1178" t="str">
        <f>+VLOOKUP(F1178,'BD LP'!B:K,10,0)</f>
        <v>UN</v>
      </c>
      <c r="R1178" t="b">
        <f t="shared" si="39"/>
        <v>1</v>
      </c>
      <c r="S1178">
        <f>+VLOOKUP(F1178,'[1]BD MES'!$D$2:$K$1048576,8,0)</f>
        <v>1</v>
      </c>
      <c r="T1178" t="b">
        <f t="shared" si="38"/>
        <v>1</v>
      </c>
      <c r="V1178" t="str">
        <f>+VLOOKUP(F1178,MaestraLP3[[#All],[CÓDIGO]:[UMV]],8,0)</f>
        <v>GUANTES VINILO TALLA M 100 uds.</v>
      </c>
    </row>
    <row r="1179" spans="1:22" x14ac:dyDescent="0.35">
      <c r="A1179" t="s">
        <v>3181</v>
      </c>
      <c r="B1179">
        <v>2000</v>
      </c>
      <c r="D1179" s="59" t="s">
        <v>3162</v>
      </c>
      <c r="F1179" s="39">
        <v>104524500</v>
      </c>
      <c r="H1179" s="60">
        <v>5000</v>
      </c>
      <c r="I1179" t="s">
        <v>3182</v>
      </c>
      <c r="J1179">
        <v>1</v>
      </c>
      <c r="K1179" s="50" t="s">
        <v>50</v>
      </c>
      <c r="L1179" t="s">
        <v>4724</v>
      </c>
      <c r="M1179" t="s">
        <v>4725</v>
      </c>
      <c r="N1179" s="39" t="s">
        <v>276</v>
      </c>
      <c r="O1179" t="str">
        <f>+VLOOKUP(F1179,'BD LP'!B:C,2,0)</f>
        <v>104524500-UN</v>
      </c>
      <c r="Q1179" t="str">
        <f>+VLOOKUP(F1179,'BD LP'!B:K,10,0)</f>
        <v>UN</v>
      </c>
      <c r="R1179" t="b">
        <f t="shared" si="39"/>
        <v>1</v>
      </c>
      <c r="S1179">
        <f>+VLOOKUP(F1179,'[1]BD MES'!$D$2:$K$1048576,8,0)</f>
        <v>1</v>
      </c>
      <c r="T1179" t="b">
        <f t="shared" si="38"/>
        <v>1</v>
      </c>
      <c r="V1179" t="str">
        <f>+VLOOKUP(F1179,MaestraLP3[[#All],[CÓDIGO]:[UMV]],8,0)</f>
        <v>GUANTES VINILO TALLA S 100 uds.</v>
      </c>
    </row>
    <row r="1180" spans="1:22" x14ac:dyDescent="0.35">
      <c r="A1180" t="s">
        <v>3181</v>
      </c>
      <c r="B1180">
        <v>2000</v>
      </c>
      <c r="D1180" s="59" t="s">
        <v>3162</v>
      </c>
      <c r="F1180" s="39">
        <v>104526600</v>
      </c>
      <c r="H1180" s="60">
        <v>2700</v>
      </c>
      <c r="I1180" t="s">
        <v>3182</v>
      </c>
      <c r="J1180">
        <v>1</v>
      </c>
      <c r="K1180" s="50" t="s">
        <v>50</v>
      </c>
      <c r="L1180" t="s">
        <v>4724</v>
      </c>
      <c r="M1180" t="s">
        <v>4725</v>
      </c>
      <c r="N1180" s="39" t="s">
        <v>276</v>
      </c>
      <c r="O1180" t="str">
        <f>+VLOOKUP(F1180,'BD LP'!B:C,2,0)</f>
        <v>104526600-UN</v>
      </c>
      <c r="Q1180" t="str">
        <f>+VLOOKUP(F1180,'BD LP'!B:K,10,0)</f>
        <v>UN</v>
      </c>
      <c r="R1180" t="b">
        <f t="shared" si="39"/>
        <v>1</v>
      </c>
      <c r="S1180">
        <f>+VLOOKUP(F1180,'[1]BD MES'!$D$2:$K$1048576,8,0)</f>
        <v>1</v>
      </c>
      <c r="T1180" t="b">
        <f t="shared" si="38"/>
        <v>1</v>
      </c>
      <c r="V1180" t="str">
        <f>+VLOOKUP(F1180,MaestraLP3[[#All],[CÓDIGO]:[UMV]],8,0)</f>
        <v>MASCARILLA TRIPLE PLIEGUE 50 uds.</v>
      </c>
    </row>
    <row r="1181" spans="1:22" x14ac:dyDescent="0.35">
      <c r="A1181" t="s">
        <v>3181</v>
      </c>
      <c r="B1181">
        <v>2000</v>
      </c>
      <c r="D1181" s="59" t="s">
        <v>3162</v>
      </c>
      <c r="F1181" s="39">
        <v>104534020</v>
      </c>
      <c r="H1181" s="60">
        <v>20900</v>
      </c>
      <c r="I1181" t="s">
        <v>3182</v>
      </c>
      <c r="J1181">
        <v>1</v>
      </c>
      <c r="K1181" s="50" t="s">
        <v>50</v>
      </c>
      <c r="L1181" t="s">
        <v>4724</v>
      </c>
      <c r="M1181" t="s">
        <v>4725</v>
      </c>
      <c r="N1181" s="39" t="s">
        <v>276</v>
      </c>
      <c r="O1181" t="str">
        <f>+VLOOKUP(F1181,'BD LP'!B:C,2,0)</f>
        <v>104534020-UN</v>
      </c>
      <c r="Q1181" t="str">
        <f>+VLOOKUP(F1181,'BD LP'!B:K,10,0)</f>
        <v>UN</v>
      </c>
      <c r="R1181" t="b">
        <f t="shared" si="39"/>
        <v>1</v>
      </c>
      <c r="S1181">
        <f>+VLOOKUP(F1181,'[1]BD MES'!$D$2:$K$1048576,8,0)</f>
        <v>1</v>
      </c>
      <c r="T1181" t="b">
        <f t="shared" si="38"/>
        <v>1</v>
      </c>
      <c r="V1181" t="str">
        <f>+VLOOKUP(F1181,MaestraLP3[[#All],[CÓDIGO]:[UMV]],8,0)</f>
        <v>PAPEL ANTIGRASA B/N 30X40 cm 500 uds.</v>
      </c>
    </row>
    <row r="1182" spans="1:22" x14ac:dyDescent="0.35">
      <c r="A1182" t="s">
        <v>3181</v>
      </c>
      <c r="B1182">
        <v>2000</v>
      </c>
      <c r="D1182" s="59" t="s">
        <v>3162</v>
      </c>
      <c r="F1182" s="39">
        <v>104534030</v>
      </c>
      <c r="H1182" s="60">
        <v>20900</v>
      </c>
      <c r="I1182" t="s">
        <v>3182</v>
      </c>
      <c r="J1182">
        <v>1</v>
      </c>
      <c r="K1182" s="50" t="s">
        <v>50</v>
      </c>
      <c r="L1182" t="s">
        <v>4724</v>
      </c>
      <c r="M1182" t="s">
        <v>4725</v>
      </c>
      <c r="N1182" s="39" t="s">
        <v>276</v>
      </c>
      <c r="O1182" t="str">
        <f>+VLOOKUP(F1182,'BD LP'!B:C,2,0)</f>
        <v>104534030-UN</v>
      </c>
      <c r="Q1182" t="str">
        <f>+VLOOKUP(F1182,'BD LP'!B:K,10,0)</f>
        <v>UN</v>
      </c>
      <c r="R1182" t="b">
        <f t="shared" si="39"/>
        <v>1</v>
      </c>
      <c r="S1182">
        <f>+VLOOKUP(F1182,'[1]BD MES'!$D$2:$K$1048576,8,0)</f>
        <v>1</v>
      </c>
      <c r="T1182" t="b">
        <f t="shared" si="38"/>
        <v>1</v>
      </c>
      <c r="V1182" t="str">
        <f>+VLOOKUP(F1182,MaestraLP3[[#All],[CÓDIGO]:[UMV]],8,0)</f>
        <v>PAPEL ANTIGRASA B/R 30X40 cm 500 uds.</v>
      </c>
    </row>
    <row r="1183" spans="1:22" x14ac:dyDescent="0.35">
      <c r="A1183" t="s">
        <v>3181</v>
      </c>
      <c r="B1183">
        <v>2000</v>
      </c>
      <c r="D1183" s="59" t="s">
        <v>3162</v>
      </c>
      <c r="F1183" s="39">
        <v>104534040</v>
      </c>
      <c r="H1183" s="60">
        <v>13500</v>
      </c>
      <c r="I1183" t="s">
        <v>3182</v>
      </c>
      <c r="J1183">
        <v>1</v>
      </c>
      <c r="K1183" s="50" t="s">
        <v>50</v>
      </c>
      <c r="L1183" t="s">
        <v>4724</v>
      </c>
      <c r="M1183" t="s">
        <v>4725</v>
      </c>
      <c r="N1183" s="39" t="s">
        <v>276</v>
      </c>
      <c r="O1183" t="str">
        <f>+VLOOKUP(F1183,'BD LP'!B:C,2,0)</f>
        <v>104534040-UN</v>
      </c>
      <c r="Q1183" t="str">
        <f>+VLOOKUP(F1183,'BD LP'!B:K,10,0)</f>
        <v>UN</v>
      </c>
      <c r="R1183" t="b">
        <f t="shared" si="39"/>
        <v>1</v>
      </c>
      <c r="S1183">
        <f>+VLOOKUP(F1183,'[1]BD MES'!$D$2:$K$1048576,8,0)</f>
        <v>1</v>
      </c>
      <c r="T1183" t="b">
        <f t="shared" si="38"/>
        <v>1</v>
      </c>
      <c r="V1183" t="str">
        <f>+VLOOKUP(F1183,MaestraLP3[[#All],[CÓDIGO]:[UMV]],8,0)</f>
        <v>PAPEL ANTIGRASA LONDON 25X20 cm 500 uds.</v>
      </c>
    </row>
    <row r="1184" spans="1:22" x14ac:dyDescent="0.35">
      <c r="A1184" t="s">
        <v>3181</v>
      </c>
      <c r="B1184">
        <v>2000</v>
      </c>
      <c r="D1184" s="59" t="s">
        <v>3162</v>
      </c>
      <c r="F1184" s="39">
        <v>104534050</v>
      </c>
      <c r="H1184" s="60">
        <v>20900</v>
      </c>
      <c r="I1184" t="s">
        <v>3182</v>
      </c>
      <c r="J1184">
        <v>1</v>
      </c>
      <c r="K1184" s="50" t="s">
        <v>50</v>
      </c>
      <c r="L1184" t="s">
        <v>4724</v>
      </c>
      <c r="M1184" t="s">
        <v>4725</v>
      </c>
      <c r="N1184" s="39" t="s">
        <v>276</v>
      </c>
      <c r="O1184" t="str">
        <f>+VLOOKUP(F1184,'BD LP'!B:C,2,0)</f>
        <v>104534050-UN</v>
      </c>
      <c r="Q1184" t="str">
        <f>+VLOOKUP(F1184,'BD LP'!B:K,10,0)</f>
        <v>UN</v>
      </c>
      <c r="R1184" t="b">
        <f t="shared" si="39"/>
        <v>1</v>
      </c>
      <c r="S1184">
        <f>+VLOOKUP(F1184,'[1]BD MES'!$D$2:$K$1048576,8,0)</f>
        <v>1</v>
      </c>
      <c r="T1184" t="b">
        <f t="shared" si="38"/>
        <v>1</v>
      </c>
      <c r="V1184" t="str">
        <f>+VLOOKUP(F1184,MaestraLP3[[#All],[CÓDIGO]:[UMV]],8,0)</f>
        <v>PAPEL ANTIGRASA LONDON 30X40 cm 500 uds.</v>
      </c>
    </row>
    <row r="1185" spans="1:22" x14ac:dyDescent="0.35">
      <c r="A1185" t="s">
        <v>3181</v>
      </c>
      <c r="B1185">
        <v>2000</v>
      </c>
      <c r="D1185" s="59" t="s">
        <v>3162</v>
      </c>
      <c r="F1185" s="39">
        <v>104534060</v>
      </c>
      <c r="H1185" s="60">
        <v>13500</v>
      </c>
      <c r="I1185" t="s">
        <v>3182</v>
      </c>
      <c r="J1185">
        <v>1</v>
      </c>
      <c r="K1185" s="50" t="s">
        <v>50</v>
      </c>
      <c r="L1185" t="s">
        <v>4724</v>
      </c>
      <c r="M1185" t="s">
        <v>4725</v>
      </c>
      <c r="N1185" s="39" t="s">
        <v>276</v>
      </c>
      <c r="O1185" t="str">
        <f>+VLOOKUP(F1185,'BD LP'!B:C,2,0)</f>
        <v>104534060-UN</v>
      </c>
      <c r="Q1185" t="str">
        <f>+VLOOKUP(F1185,'BD LP'!B:K,10,0)</f>
        <v>UN</v>
      </c>
      <c r="R1185" t="b">
        <f t="shared" si="39"/>
        <v>1</v>
      </c>
      <c r="S1185">
        <f>+VLOOKUP(F1185,'[1]BD MES'!$D$2:$K$1048576,8,0)</f>
        <v>1</v>
      </c>
      <c r="T1185" t="b">
        <f t="shared" si="38"/>
        <v>1</v>
      </c>
      <c r="V1185" t="str">
        <f>+VLOOKUP(F1185,MaestraLP3[[#All],[CÓDIGO]:[UMV]],8,0)</f>
        <v>PAPEL ANTIGRASA PASTELERIA 25X20cm500uds</v>
      </c>
    </row>
    <row r="1186" spans="1:22" x14ac:dyDescent="0.35">
      <c r="A1186" t="s">
        <v>3181</v>
      </c>
      <c r="B1186">
        <v>2000</v>
      </c>
      <c r="D1186" s="59" t="s">
        <v>3162</v>
      </c>
      <c r="F1186" s="39">
        <v>104545210</v>
      </c>
      <c r="H1186" s="60">
        <v>39000</v>
      </c>
      <c r="I1186" t="s">
        <v>3182</v>
      </c>
      <c r="J1186">
        <v>500</v>
      </c>
      <c r="K1186" s="50" t="s">
        <v>50</v>
      </c>
      <c r="L1186" t="s">
        <v>4724</v>
      </c>
      <c r="M1186" t="s">
        <v>4725</v>
      </c>
      <c r="N1186" s="39" t="s">
        <v>276</v>
      </c>
      <c r="O1186" t="str">
        <f>+VLOOKUP(F1186,'BD LP'!B:C,2,0)</f>
        <v>104545210-V00</v>
      </c>
      <c r="Q1186" t="str">
        <f>+VLOOKUP(F1186,'BD LP'!B:K,10,0)</f>
        <v>UN</v>
      </c>
      <c r="R1186" t="b">
        <f t="shared" si="39"/>
        <v>1</v>
      </c>
      <c r="S1186">
        <f>+VLOOKUP(F1186,'[1]BD MES'!$D$2:$K$1048576,8,0)</f>
        <v>500</v>
      </c>
      <c r="T1186" t="b">
        <f t="shared" si="38"/>
        <v>1</v>
      </c>
      <c r="V1186" t="str">
        <f>+VLOOKUP(F1186,MaestraLP3[[#All],[CÓDIGO]:[UMV]],8,0)</f>
        <v>PLATO 3 DIVISIONES 23 CM COMPOSTABLE</v>
      </c>
    </row>
    <row r="1187" spans="1:22" x14ac:dyDescent="0.35">
      <c r="A1187" t="s">
        <v>3181</v>
      </c>
      <c r="B1187">
        <v>2000</v>
      </c>
      <c r="D1187" s="59" t="s">
        <v>3162</v>
      </c>
      <c r="F1187" s="39">
        <v>104537830</v>
      </c>
      <c r="H1187" s="60">
        <v>43500</v>
      </c>
      <c r="I1187" t="s">
        <v>3182</v>
      </c>
      <c r="J1187">
        <v>2000</v>
      </c>
      <c r="K1187" s="50" t="s">
        <v>50</v>
      </c>
      <c r="L1187" t="s">
        <v>4724</v>
      </c>
      <c r="M1187" t="s">
        <v>4725</v>
      </c>
      <c r="N1187" s="39" t="s">
        <v>276</v>
      </c>
      <c r="O1187" t="str">
        <f>+VLOOKUP(F1187,'BD LP'!B:C,2,0)</f>
        <v>104537830-2Q</v>
      </c>
      <c r="Q1187" t="str">
        <f>+VLOOKUP(F1187,'BD LP'!B:K,10,0)</f>
        <v>UN</v>
      </c>
      <c r="R1187" t="b">
        <f t="shared" si="39"/>
        <v>1</v>
      </c>
      <c r="S1187">
        <f>+VLOOKUP(F1187,'[1]BD MES'!$D$2:$K$1048576,8,0)</f>
        <v>2000</v>
      </c>
      <c r="T1187" t="b">
        <f t="shared" si="38"/>
        <v>1</v>
      </c>
      <c r="V1187" t="str">
        <f>+VLOOKUP(F1187,MaestraLP3[[#All],[CÓDIGO]:[UMV]],8,0)</f>
        <v>POCILLO SALSAS 2 OZ CAÑA DE AZUCAR</v>
      </c>
    </row>
    <row r="1188" spans="1:22" x14ac:dyDescent="0.35">
      <c r="A1188" t="s">
        <v>3181</v>
      </c>
      <c r="B1188">
        <v>2000</v>
      </c>
      <c r="D1188" s="59" t="s">
        <v>3162</v>
      </c>
      <c r="F1188" s="39">
        <v>105201320</v>
      </c>
      <c r="H1188" s="60">
        <v>4500</v>
      </c>
      <c r="I1188" t="s">
        <v>3182</v>
      </c>
      <c r="J1188">
        <v>1</v>
      </c>
      <c r="K1188" s="50" t="s">
        <v>104</v>
      </c>
      <c r="L1188" t="s">
        <v>4724</v>
      </c>
      <c r="M1188" t="s">
        <v>4725</v>
      </c>
      <c r="N1188" s="39" t="s">
        <v>276</v>
      </c>
      <c r="O1188" t="str">
        <f>+VLOOKUP(F1188,'BD LP'!B:C,2,0)</f>
        <v>105201320-1Q</v>
      </c>
      <c r="Q1188" t="str">
        <f>+VLOOKUP(F1188,'BD LP'!B:K,10,0)</f>
        <v>1Q</v>
      </c>
      <c r="R1188" t="b">
        <f t="shared" si="39"/>
        <v>1</v>
      </c>
      <c r="S1188">
        <f>+VLOOKUP(F1188,'[1]BD MES'!$D$2:$K$1048576,8,0)</f>
        <v>1</v>
      </c>
      <c r="T1188" t="b">
        <f t="shared" si="38"/>
        <v>1</v>
      </c>
      <c r="V1188" t="str">
        <f>+VLOOKUP(F1188,MaestraLP3[[#All],[CÓDIGO]:[UMV]],8,0)</f>
        <v>REVOLVEDOR MADERA 14 CM 1000 uds.</v>
      </c>
    </row>
    <row r="1189" spans="1:22" x14ac:dyDescent="0.35">
      <c r="A1189" t="s">
        <v>3181</v>
      </c>
      <c r="B1189">
        <v>2000</v>
      </c>
      <c r="D1189" s="59" t="s">
        <v>3162</v>
      </c>
      <c r="F1189" s="39">
        <v>150000648</v>
      </c>
      <c r="H1189" s="60">
        <v>8990</v>
      </c>
      <c r="I1189" t="s">
        <v>3182</v>
      </c>
      <c r="J1189">
        <v>1</v>
      </c>
      <c r="K1189" s="50" t="s">
        <v>50</v>
      </c>
      <c r="L1189" t="s">
        <v>4724</v>
      </c>
      <c r="M1189" t="s">
        <v>4725</v>
      </c>
      <c r="N1189" s="39" t="s">
        <v>276</v>
      </c>
      <c r="O1189" t="str">
        <f>+VLOOKUP(F1189,'BD LP'!B:C,2,0)</f>
        <v>150000648-UN</v>
      </c>
      <c r="Q1189" t="str">
        <f>+VLOOKUP(F1189,'BD LP'!B:K,10,0)</f>
        <v>UN</v>
      </c>
      <c r="R1189" t="b">
        <f t="shared" si="39"/>
        <v>1</v>
      </c>
      <c r="S1189">
        <f>+VLOOKUP(F1189,'[1]BD MES'!$D$2:$K$1048576,8,0)</f>
        <v>1</v>
      </c>
      <c r="T1189" t="b">
        <f t="shared" si="38"/>
        <v>1</v>
      </c>
      <c r="V1189" t="str">
        <f>+VLOOKUP(F1189,MaestraLP3[[#All],[CÓDIGO]:[UMV]],8,0)</f>
        <v>ROLLO ALUMINIO 30 cm x 100 m</v>
      </c>
    </row>
    <row r="1190" spans="1:22" x14ac:dyDescent="0.35">
      <c r="A1190" t="s">
        <v>3181</v>
      </c>
      <c r="B1190">
        <v>2000</v>
      </c>
      <c r="D1190" s="59" t="s">
        <v>3162</v>
      </c>
      <c r="F1190" s="39">
        <v>105200920</v>
      </c>
      <c r="H1190" s="60">
        <v>24500</v>
      </c>
      <c r="I1190" t="s">
        <v>3182</v>
      </c>
      <c r="J1190">
        <v>1</v>
      </c>
      <c r="K1190" s="50" t="s">
        <v>50</v>
      </c>
      <c r="L1190" t="s">
        <v>4724</v>
      </c>
      <c r="M1190" t="s">
        <v>4725</v>
      </c>
      <c r="N1190" s="39" t="s">
        <v>276</v>
      </c>
      <c r="O1190" t="str">
        <f>+VLOOKUP(F1190,'BD LP'!B:C,2,0)</f>
        <v>105200920-UN</v>
      </c>
      <c r="Q1190" t="str">
        <f>+VLOOKUP(F1190,'BD LP'!B:K,10,0)</f>
        <v>UN</v>
      </c>
      <c r="R1190" t="b">
        <f t="shared" si="39"/>
        <v>1</v>
      </c>
      <c r="S1190">
        <f>+VLOOKUP(F1190,'[1]BD MES'!$D$2:$K$1048576,8,0)</f>
        <v>1</v>
      </c>
      <c r="T1190" t="b">
        <f t="shared" si="38"/>
        <v>1</v>
      </c>
      <c r="V1190" t="str">
        <f>+VLOOKUP(F1190,MaestraLP3[[#All],[CÓDIGO]:[UMV]],8,0)</f>
        <v>ROLLO FILM 30 cm x 1400 m</v>
      </c>
    </row>
    <row r="1191" spans="1:22" x14ac:dyDescent="0.35">
      <c r="A1191" t="s">
        <v>3181</v>
      </c>
      <c r="B1191">
        <v>2000</v>
      </c>
      <c r="D1191" s="59" t="s">
        <v>3162</v>
      </c>
      <c r="F1191" s="39">
        <v>150000698</v>
      </c>
      <c r="H1191" s="60">
        <v>28000</v>
      </c>
      <c r="I1191" t="s">
        <v>3182</v>
      </c>
      <c r="J1191">
        <v>1</v>
      </c>
      <c r="K1191" s="50" t="s">
        <v>50</v>
      </c>
      <c r="L1191" t="s">
        <v>4724</v>
      </c>
      <c r="M1191" t="s">
        <v>4725</v>
      </c>
      <c r="N1191" s="39" t="s">
        <v>276</v>
      </c>
      <c r="O1191" t="str">
        <f>+VLOOKUP(F1191,'BD LP'!B:C,2,0)</f>
        <v>150000698-UN</v>
      </c>
      <c r="Q1191" t="str">
        <f>+VLOOKUP(F1191,'BD LP'!B:K,10,0)</f>
        <v>UN</v>
      </c>
      <c r="R1191" t="b">
        <f t="shared" si="39"/>
        <v>1</v>
      </c>
      <c r="S1191">
        <f>+VLOOKUP(F1191,'[1]BD MES'!$D$2:$K$1048576,8,0)</f>
        <v>1</v>
      </c>
      <c r="T1191" t="b">
        <f t="shared" si="38"/>
        <v>1</v>
      </c>
      <c r="V1191" t="str">
        <f>+VLOOKUP(F1191,MaestraLP3[[#All],[CÓDIGO]:[UMV]],8,0)</f>
        <v>ROLLO FILM 38 cm x 1400 m</v>
      </c>
    </row>
    <row r="1192" spans="1:22" x14ac:dyDescent="0.35">
      <c r="A1192" t="s">
        <v>3181</v>
      </c>
      <c r="B1192">
        <v>2000</v>
      </c>
      <c r="D1192" s="59" t="s">
        <v>3162</v>
      </c>
      <c r="F1192" s="39">
        <v>150000699</v>
      </c>
      <c r="H1192" s="60">
        <v>36000</v>
      </c>
      <c r="I1192" t="s">
        <v>3182</v>
      </c>
      <c r="J1192">
        <v>1</v>
      </c>
      <c r="K1192" s="50" t="s">
        <v>50</v>
      </c>
      <c r="L1192" t="s">
        <v>4724</v>
      </c>
      <c r="M1192" t="s">
        <v>4725</v>
      </c>
      <c r="N1192" s="39" t="s">
        <v>276</v>
      </c>
      <c r="O1192" t="str">
        <f>+VLOOKUP(F1192,'BD LP'!B:C,2,0)</f>
        <v>150000699-UN</v>
      </c>
      <c r="Q1192" t="str">
        <f>+VLOOKUP(F1192,'BD LP'!B:K,10,0)</f>
        <v>UN</v>
      </c>
      <c r="R1192" t="b">
        <f t="shared" ref="R1192:R1255" si="40">+Q1192=K1192</f>
        <v>1</v>
      </c>
      <c r="S1192">
        <f>+VLOOKUP(F1192,'[1]BD MES'!$D$2:$K$1048576,8,0)</f>
        <v>1</v>
      </c>
      <c r="T1192" t="b">
        <f t="shared" si="38"/>
        <v>1</v>
      </c>
      <c r="V1192" t="str">
        <f>+VLOOKUP(F1192,MaestraLP3[[#All],[CÓDIGO]:[UMV]],8,0)</f>
        <v>ROLLO FILM 45 cm x 1400 m</v>
      </c>
    </row>
    <row r="1193" spans="1:22" x14ac:dyDescent="0.35">
      <c r="A1193" t="s">
        <v>3181</v>
      </c>
      <c r="B1193">
        <v>2000</v>
      </c>
      <c r="D1193" s="59" t="s">
        <v>3162</v>
      </c>
      <c r="F1193" s="39">
        <v>105000600</v>
      </c>
      <c r="H1193" s="60">
        <v>27000</v>
      </c>
      <c r="I1193" t="s">
        <v>3182</v>
      </c>
      <c r="J1193">
        <v>1</v>
      </c>
      <c r="K1193" s="50" t="s">
        <v>50</v>
      </c>
      <c r="L1193" t="s">
        <v>4724</v>
      </c>
      <c r="M1193" t="s">
        <v>4725</v>
      </c>
      <c r="N1193" s="39" t="s">
        <v>276</v>
      </c>
      <c r="O1193" t="str">
        <f>+VLOOKUP(F1193,'BD LP'!B:C,2,0)</f>
        <v>105000600-UN</v>
      </c>
      <c r="Q1193" t="str">
        <f>+VLOOKUP(F1193,'BD LP'!B:K,10,0)</f>
        <v>UN</v>
      </c>
      <c r="R1193" t="b">
        <f t="shared" si="40"/>
        <v>1</v>
      </c>
      <c r="S1193">
        <f>+VLOOKUP(F1193,'[1]BD MES'!$D$2:$K$1048576,8,0)</f>
        <v>1</v>
      </c>
      <c r="T1193" t="b">
        <f t="shared" si="38"/>
        <v>1</v>
      </c>
      <c r="V1193" t="str">
        <f>+VLOOKUP(F1193,MaestraLP3[[#All],[CÓDIGO]:[UMV]],8,0)</f>
        <v>ROLLO FILM 45 cm x 600 m</v>
      </c>
    </row>
    <row r="1194" spans="1:22" x14ac:dyDescent="0.35">
      <c r="A1194" t="s">
        <v>3181</v>
      </c>
      <c r="B1194">
        <v>2000</v>
      </c>
      <c r="D1194" s="59" t="s">
        <v>3162</v>
      </c>
      <c r="F1194" s="39">
        <v>104533820</v>
      </c>
      <c r="H1194" s="60">
        <v>64490</v>
      </c>
      <c r="I1194" t="s">
        <v>3182</v>
      </c>
      <c r="J1194">
        <v>500</v>
      </c>
      <c r="K1194" s="50" t="s">
        <v>50</v>
      </c>
      <c r="L1194" t="s">
        <v>4724</v>
      </c>
      <c r="M1194" t="s">
        <v>4725</v>
      </c>
      <c r="N1194" s="39" t="s">
        <v>276</v>
      </c>
      <c r="O1194" t="str">
        <f>+VLOOKUP(F1194,'BD LP'!B:C,2,0)</f>
        <v>104533820-V00</v>
      </c>
      <c r="Q1194" t="str">
        <f>+VLOOKUP(F1194,'BD LP'!B:K,10,0)</f>
        <v>UN</v>
      </c>
      <c r="R1194" t="b">
        <f t="shared" si="40"/>
        <v>1</v>
      </c>
      <c r="S1194">
        <f>+VLOOKUP(F1194,'[1]BD MES'!$D$2:$K$1048576,8,0)</f>
        <v>500</v>
      </c>
      <c r="T1194" t="b">
        <f t="shared" si="38"/>
        <v>1</v>
      </c>
      <c r="V1194" t="str">
        <f>+VLOOKUP(F1194,MaestraLP3[[#All],[CÓDIGO]:[UMV]],8,0)</f>
        <v>SET CUBIERTOS 4 PIEZAS</v>
      </c>
    </row>
    <row r="1195" spans="1:22" x14ac:dyDescent="0.35">
      <c r="A1195" t="s">
        <v>3181</v>
      </c>
      <c r="B1195">
        <v>2000</v>
      </c>
      <c r="D1195" s="59" t="s">
        <v>3162</v>
      </c>
      <c r="F1195" s="39">
        <v>104539630</v>
      </c>
      <c r="H1195" s="60">
        <v>48600</v>
      </c>
      <c r="I1195" t="s">
        <v>3182</v>
      </c>
      <c r="J1195">
        <v>1000</v>
      </c>
      <c r="K1195" s="50" t="s">
        <v>50</v>
      </c>
      <c r="L1195" t="s">
        <v>4724</v>
      </c>
      <c r="M1195" t="s">
        <v>4725</v>
      </c>
      <c r="N1195" s="39" t="s">
        <v>276</v>
      </c>
      <c r="O1195" t="str">
        <f>+VLOOKUP(F1195,'BD LP'!B:C,2,0)</f>
        <v>104539630-1Q</v>
      </c>
      <c r="Q1195" t="str">
        <f>+VLOOKUP(F1195,'BD LP'!B:K,10,0)</f>
        <v>UN</v>
      </c>
      <c r="R1195" t="b">
        <f t="shared" si="40"/>
        <v>1</v>
      </c>
      <c r="S1195">
        <f>+VLOOKUP(F1195,'[1]BD MES'!$D$2:$K$1048576,8,0)</f>
        <v>1000</v>
      </c>
      <c r="T1195" t="b">
        <f t="shared" si="38"/>
        <v>1</v>
      </c>
      <c r="V1195" t="str">
        <f>+VLOOKUP(F1195,MaestraLP3[[#All],[CÓDIGO]:[UMV]],8,0)</f>
        <v>TAPA BLANCA VASO 12 OZ CPLA BIO LAVAZZA</v>
      </c>
    </row>
    <row r="1196" spans="1:22" x14ac:dyDescent="0.35">
      <c r="A1196" t="s">
        <v>3181</v>
      </c>
      <c r="B1196">
        <v>2000</v>
      </c>
      <c r="D1196" s="59" t="s">
        <v>3162</v>
      </c>
      <c r="F1196" s="39">
        <v>104539620</v>
      </c>
      <c r="H1196" s="60">
        <v>45000</v>
      </c>
      <c r="I1196" t="s">
        <v>3182</v>
      </c>
      <c r="J1196">
        <v>1000</v>
      </c>
      <c r="K1196" s="50" t="s">
        <v>50</v>
      </c>
      <c r="L1196" t="s">
        <v>4724</v>
      </c>
      <c r="M1196" t="s">
        <v>4725</v>
      </c>
      <c r="N1196" s="39" t="s">
        <v>276</v>
      </c>
      <c r="O1196" t="str">
        <f>+VLOOKUP(F1196,'BD LP'!B:C,2,0)</f>
        <v>104539620-1Q</v>
      </c>
      <c r="Q1196" t="str">
        <f>+VLOOKUP(F1196,'BD LP'!B:K,10,0)</f>
        <v>UN</v>
      </c>
      <c r="R1196" t="b">
        <f t="shared" si="40"/>
        <v>1</v>
      </c>
      <c r="S1196">
        <f>+VLOOKUP(F1196,'[1]BD MES'!$D$2:$K$1048576,8,0)</f>
        <v>1000</v>
      </c>
      <c r="T1196" t="b">
        <f t="shared" si="38"/>
        <v>1</v>
      </c>
      <c r="V1196" t="str">
        <f>+VLOOKUP(F1196,MaestraLP3[[#All],[CÓDIGO]:[UMV]],8,0)</f>
        <v>TAPA BLANCA VASO 8 OZ CPLA BIO LAVAZZA</v>
      </c>
    </row>
    <row r="1197" spans="1:22" x14ac:dyDescent="0.35">
      <c r="A1197" t="s">
        <v>3181</v>
      </c>
      <c r="B1197">
        <v>2000</v>
      </c>
      <c r="D1197" s="59" t="s">
        <v>3162</v>
      </c>
      <c r="F1197" s="39">
        <v>104539740</v>
      </c>
      <c r="H1197" s="60">
        <v>35000</v>
      </c>
      <c r="I1197" t="s">
        <v>3182</v>
      </c>
      <c r="J1197">
        <v>500</v>
      </c>
      <c r="K1197" s="50" t="s">
        <v>50</v>
      </c>
      <c r="L1197" t="s">
        <v>4724</v>
      </c>
      <c r="M1197" t="s">
        <v>4725</v>
      </c>
      <c r="N1197" s="39" t="s">
        <v>276</v>
      </c>
      <c r="O1197" t="str">
        <f>+VLOOKUP(F1197,'BD LP'!B:C,2,0)</f>
        <v>104539740-V00</v>
      </c>
      <c r="Q1197" t="str">
        <f>+VLOOKUP(F1197,'BD LP'!B:K,10,0)</f>
        <v>UN</v>
      </c>
      <c r="R1197" t="b">
        <f t="shared" si="40"/>
        <v>1</v>
      </c>
      <c r="S1197">
        <f>+VLOOKUP(F1197,'[1]BD MES'!$D$2:$K$1048576,8,0)</f>
        <v>500</v>
      </c>
      <c r="T1197" t="b">
        <f t="shared" si="38"/>
        <v>1</v>
      </c>
      <c r="V1197" t="str">
        <f>+VLOOKUP(F1197,MaestraLP3[[#All],[CÓDIGO]:[UMV]],8,0)</f>
        <v>TAPA PAPEL KRAFT BLANCO 8-16OZ PLA COMPO</v>
      </c>
    </row>
    <row r="1198" spans="1:22" x14ac:dyDescent="0.35">
      <c r="A1198" t="s">
        <v>3181</v>
      </c>
      <c r="B1198">
        <v>2000</v>
      </c>
      <c r="D1198" s="59" t="s">
        <v>3162</v>
      </c>
      <c r="F1198" s="39">
        <v>104537820</v>
      </c>
      <c r="H1198" s="60">
        <v>25990</v>
      </c>
      <c r="I1198" t="s">
        <v>3182</v>
      </c>
      <c r="J1198">
        <v>2000</v>
      </c>
      <c r="K1198" s="50" t="s">
        <v>50</v>
      </c>
      <c r="L1198" t="s">
        <v>4724</v>
      </c>
      <c r="M1198" t="s">
        <v>4725</v>
      </c>
      <c r="N1198" s="39" t="s">
        <v>276</v>
      </c>
      <c r="O1198" t="str">
        <f>+VLOOKUP(F1198,'BD LP'!B:C,2,0)</f>
        <v>104537820-2Q</v>
      </c>
      <c r="Q1198" t="str">
        <f>+VLOOKUP(F1198,'BD LP'!B:K,10,0)</f>
        <v>UN</v>
      </c>
      <c r="R1198" t="b">
        <f t="shared" si="40"/>
        <v>1</v>
      </c>
      <c r="S1198">
        <f>+VLOOKUP(F1198,'[1]BD MES'!$D$2:$K$1048576,8,0)</f>
        <v>2000</v>
      </c>
      <c r="T1198" t="b">
        <f t="shared" si="38"/>
        <v>1</v>
      </c>
      <c r="V1198" t="str">
        <f>+VLOOKUP(F1198,MaestraLP3[[#All],[CÓDIGO]:[UMV]],8,0)</f>
        <v>TAPA POCILLO SALSAS 2 OZ CAÑA DE AZUCAR</v>
      </c>
    </row>
    <row r="1199" spans="1:22" x14ac:dyDescent="0.35">
      <c r="A1199" t="s">
        <v>3181</v>
      </c>
      <c r="B1199">
        <v>2000</v>
      </c>
      <c r="D1199" s="59" t="s">
        <v>3162</v>
      </c>
      <c r="F1199" s="39">
        <v>104537770</v>
      </c>
      <c r="H1199" s="60">
        <v>39000</v>
      </c>
      <c r="I1199" t="s">
        <v>3182</v>
      </c>
      <c r="J1199">
        <v>1000</v>
      </c>
      <c r="K1199" s="50" t="s">
        <v>50</v>
      </c>
      <c r="L1199" t="s">
        <v>4724</v>
      </c>
      <c r="M1199" t="s">
        <v>4725</v>
      </c>
      <c r="N1199" s="63" t="s">
        <v>276</v>
      </c>
      <c r="O1199" t="str">
        <f>+VLOOKUP(F1199,'BD LP'!B:C,2,0)</f>
        <v>104537770-1Q</v>
      </c>
      <c r="Q1199" t="str">
        <f>+VLOOKUP(F1199,'BD LP'!B:K,10,0)</f>
        <v>UN</v>
      </c>
      <c r="R1199" t="b">
        <f t="shared" si="40"/>
        <v>1</v>
      </c>
      <c r="S1199">
        <f>+VLOOKUP(F1199,'[1]BD MES'!$D$2:$K$1048576,8,0)</f>
        <v>1000</v>
      </c>
      <c r="T1199" t="b">
        <f t="shared" si="38"/>
        <v>1</v>
      </c>
      <c r="V1199" t="str">
        <f>+VLOOKUP(F1199,MaestraLP3[[#All],[CÓDIGO]:[UMV]],8,0)</f>
        <v>TAPA VASO 12 OZ CPLA BIODEGRADABLE</v>
      </c>
    </row>
    <row r="1200" spans="1:22" x14ac:dyDescent="0.35">
      <c r="A1200" t="s">
        <v>3181</v>
      </c>
      <c r="B1200">
        <v>2000</v>
      </c>
      <c r="D1200" s="59" t="s">
        <v>3162</v>
      </c>
      <c r="F1200" s="39">
        <v>104537780</v>
      </c>
      <c r="H1200" s="60">
        <v>35000</v>
      </c>
      <c r="I1200" t="s">
        <v>3182</v>
      </c>
      <c r="J1200">
        <v>1000</v>
      </c>
      <c r="K1200" s="50" t="s">
        <v>50</v>
      </c>
      <c r="L1200" t="s">
        <v>4724</v>
      </c>
      <c r="M1200" t="s">
        <v>4725</v>
      </c>
      <c r="N1200" s="39" t="s">
        <v>276</v>
      </c>
      <c r="O1200" t="str">
        <f>+VLOOKUP(F1200,'BD LP'!B:C,2,0)</f>
        <v>104537780-1Q</v>
      </c>
      <c r="Q1200" t="str">
        <f>+VLOOKUP(F1200,'BD LP'!B:K,10,0)</f>
        <v>UN</v>
      </c>
      <c r="R1200" t="b">
        <f t="shared" si="40"/>
        <v>1</v>
      </c>
      <c r="S1200">
        <f>+VLOOKUP(F1200,'[1]BD MES'!$D$2:$K$1048576,8,0)</f>
        <v>1000</v>
      </c>
      <c r="T1200" t="b">
        <f t="shared" si="38"/>
        <v>1</v>
      </c>
      <c r="V1200" t="str">
        <f>+VLOOKUP(F1200,MaestraLP3[[#All],[CÓDIGO]:[UMV]],8,0)</f>
        <v>TAPA VASO 8 OZ CPLA BIODEGRADABLE</v>
      </c>
    </row>
    <row r="1201" spans="1:22" x14ac:dyDescent="0.35">
      <c r="A1201" t="s">
        <v>3181</v>
      </c>
      <c r="B1201">
        <v>2000</v>
      </c>
      <c r="D1201" s="59" t="s">
        <v>3162</v>
      </c>
      <c r="F1201" s="39">
        <v>105201340</v>
      </c>
      <c r="H1201" s="60">
        <v>45000</v>
      </c>
      <c r="I1201" t="s">
        <v>3182</v>
      </c>
      <c r="J1201">
        <v>1</v>
      </c>
      <c r="K1201" s="50" t="s">
        <v>104</v>
      </c>
      <c r="L1201" t="s">
        <v>4724</v>
      </c>
      <c r="M1201" t="s">
        <v>4725</v>
      </c>
      <c r="N1201" s="39" t="s">
        <v>276</v>
      </c>
      <c r="O1201" t="str">
        <f>+VLOOKUP(F1201,'BD LP'!B:C,2,0)</f>
        <v>105201340-1Q</v>
      </c>
      <c r="Q1201" t="str">
        <f>+VLOOKUP(F1201,'BD LP'!B:K,10,0)</f>
        <v>1Q</v>
      </c>
      <c r="R1201" t="b">
        <f t="shared" si="40"/>
        <v>1</v>
      </c>
      <c r="S1201">
        <f>+VLOOKUP(F1201,'[1]BD MES'!$D$2:$K$1048576,8,0)</f>
        <v>1</v>
      </c>
      <c r="T1201" t="b">
        <f t="shared" si="38"/>
        <v>1</v>
      </c>
      <c r="V1201" t="str">
        <f>+VLOOKUP(F1201,MaestraLP3[[#All],[CÓDIGO]:[UMV]],8,0)</f>
        <v>TAPA VASO 9 OZ LAVAZZA</v>
      </c>
    </row>
    <row r="1202" spans="1:22" x14ac:dyDescent="0.35">
      <c r="A1202" t="s">
        <v>3181</v>
      </c>
      <c r="B1202">
        <v>2000</v>
      </c>
      <c r="D1202" s="59" t="s">
        <v>3162</v>
      </c>
      <c r="F1202" s="39">
        <v>104537750</v>
      </c>
      <c r="H1202" s="60">
        <v>45000</v>
      </c>
      <c r="I1202" t="s">
        <v>3182</v>
      </c>
      <c r="J1202">
        <v>1000</v>
      </c>
      <c r="K1202" s="50" t="s">
        <v>50</v>
      </c>
      <c r="L1202" t="s">
        <v>4724</v>
      </c>
      <c r="M1202" t="s">
        <v>4725</v>
      </c>
      <c r="N1202" s="39" t="s">
        <v>276</v>
      </c>
      <c r="O1202" t="str">
        <f>+VLOOKUP(F1202,'BD LP'!B:C,2,0)</f>
        <v>104537750-1Q</v>
      </c>
      <c r="Q1202" t="str">
        <f>+VLOOKUP(F1202,'BD LP'!B:K,10,0)</f>
        <v>UN</v>
      </c>
      <c r="R1202" t="b">
        <f t="shared" si="40"/>
        <v>1</v>
      </c>
      <c r="S1202">
        <f>+VLOOKUP(F1202,'[1]BD MES'!$D$2:$K$1048576,8,0)</f>
        <v>1000</v>
      </c>
      <c r="T1202" t="b">
        <f t="shared" si="38"/>
        <v>1</v>
      </c>
      <c r="V1202" t="str">
        <f>+VLOOKUP(F1202,MaestraLP3[[#All],[CÓDIGO]:[UMV]],8,0)</f>
        <v>VASO 12 OZ RECUBIERTO EN PLA</v>
      </c>
    </row>
    <row r="1203" spans="1:22" x14ac:dyDescent="0.35">
      <c r="A1203" t="s">
        <v>3181</v>
      </c>
      <c r="B1203">
        <v>2000</v>
      </c>
      <c r="D1203" s="59" t="s">
        <v>3162</v>
      </c>
      <c r="F1203" s="39">
        <v>104539640</v>
      </c>
      <c r="H1203" s="60">
        <v>41000</v>
      </c>
      <c r="I1203" t="s">
        <v>3182</v>
      </c>
      <c r="J1203">
        <v>1000</v>
      </c>
      <c r="K1203" s="50" t="s">
        <v>50</v>
      </c>
      <c r="L1203" t="s">
        <v>4724</v>
      </c>
      <c r="M1203" t="s">
        <v>4725</v>
      </c>
      <c r="N1203" s="39" t="s">
        <v>276</v>
      </c>
      <c r="O1203" t="str">
        <f>+VLOOKUP(F1203,'BD LP'!B:C,2,0)</f>
        <v>104539640-1Q</v>
      </c>
      <c r="Q1203" t="str">
        <f>+VLOOKUP(F1203,'BD LP'!B:K,10,0)</f>
        <v>UN</v>
      </c>
      <c r="R1203" t="b">
        <f t="shared" si="40"/>
        <v>1</v>
      </c>
      <c r="S1203">
        <f>+VLOOKUP(F1203,'[1]BD MES'!$D$2:$K$1048576,8,0)</f>
        <v>1000</v>
      </c>
      <c r="T1203" t="b">
        <f t="shared" si="38"/>
        <v>1</v>
      </c>
      <c r="V1203" t="str">
        <f>+VLOOKUP(F1203,MaestraLP3[[#All],[CÓDIGO]:[UMV]],8,0)</f>
        <v>VASO 4 OZ COMPOSTABLE LAVAZZA</v>
      </c>
    </row>
    <row r="1204" spans="1:22" x14ac:dyDescent="0.35">
      <c r="A1204" t="s">
        <v>3181</v>
      </c>
      <c r="B1204">
        <v>2000</v>
      </c>
      <c r="D1204" s="59" t="s">
        <v>3162</v>
      </c>
      <c r="F1204" s="39">
        <v>104548310</v>
      </c>
      <c r="H1204" s="60">
        <v>82000</v>
      </c>
      <c r="I1204" t="s">
        <v>3182</v>
      </c>
      <c r="J1204">
        <v>2000</v>
      </c>
      <c r="K1204" s="50" t="s">
        <v>50</v>
      </c>
      <c r="L1204" t="s">
        <v>4724</v>
      </c>
      <c r="M1204" t="s">
        <v>4725</v>
      </c>
      <c r="N1204" s="39" t="s">
        <v>276</v>
      </c>
      <c r="O1204" t="str">
        <f>+VLOOKUP(F1204,'BD LP'!B:C,2,0)</f>
        <v>104548310-2Q</v>
      </c>
      <c r="Q1204" t="str">
        <f>+VLOOKUP(F1204,'BD LP'!B:K,10,0)</f>
        <v>UN</v>
      </c>
      <c r="R1204" t="b">
        <f t="shared" si="40"/>
        <v>1</v>
      </c>
      <c r="S1204">
        <f>+VLOOKUP(F1204,'[1]BD MES'!$D$2:$K$1048576,8,0)</f>
        <v>2000</v>
      </c>
      <c r="T1204" t="b">
        <f t="shared" si="38"/>
        <v>1</v>
      </c>
      <c r="V1204" t="str">
        <f>+VLOOKUP(F1204,MaestraLP3[[#All],[CÓDIGO]:[UMV]],8,0)</f>
        <v>VASO 4 OZ COMPOSTABLE LAVAZZA</v>
      </c>
    </row>
    <row r="1205" spans="1:22" x14ac:dyDescent="0.35">
      <c r="A1205" t="s">
        <v>3181</v>
      </c>
      <c r="B1205">
        <v>2000</v>
      </c>
      <c r="D1205" s="59" t="s">
        <v>3162</v>
      </c>
      <c r="F1205" s="39">
        <v>104537760</v>
      </c>
      <c r="H1205" s="60">
        <v>42000</v>
      </c>
      <c r="I1205" t="s">
        <v>3182</v>
      </c>
      <c r="J1205">
        <v>1000</v>
      </c>
      <c r="K1205" s="50" t="s">
        <v>50</v>
      </c>
      <c r="L1205" t="s">
        <v>4724</v>
      </c>
      <c r="M1205" t="s">
        <v>4725</v>
      </c>
      <c r="N1205" s="39" t="s">
        <v>276</v>
      </c>
      <c r="O1205" t="str">
        <f>+VLOOKUP(F1205,'BD LP'!B:C,2,0)</f>
        <v>104537760-1Q</v>
      </c>
      <c r="Q1205" t="str">
        <f>+VLOOKUP(F1205,'BD LP'!B:K,10,0)</f>
        <v>UN</v>
      </c>
      <c r="R1205" t="b">
        <f t="shared" si="40"/>
        <v>1</v>
      </c>
      <c r="S1205">
        <f>+VLOOKUP(F1205,'[1]BD MES'!$D$2:$K$1048576,8,0)</f>
        <v>1000</v>
      </c>
      <c r="T1205" t="b">
        <f t="shared" si="38"/>
        <v>1</v>
      </c>
      <c r="V1205" t="str">
        <f>+VLOOKUP(F1205,MaestraLP3[[#All],[CÓDIGO]:[UMV]],8,0)</f>
        <v>VASO 8 OZ RECUBIERTO EN PLA</v>
      </c>
    </row>
    <row r="1206" spans="1:22" x14ac:dyDescent="0.35">
      <c r="A1206" t="s">
        <v>3181</v>
      </c>
      <c r="B1206">
        <v>2000</v>
      </c>
      <c r="D1206" s="59" t="s">
        <v>3162</v>
      </c>
      <c r="F1206" s="39">
        <v>104539660</v>
      </c>
      <c r="H1206" s="60">
        <v>55000</v>
      </c>
      <c r="I1206" t="s">
        <v>3182</v>
      </c>
      <c r="J1206">
        <v>500</v>
      </c>
      <c r="K1206" s="50" t="s">
        <v>50</v>
      </c>
      <c r="L1206" t="s">
        <v>4724</v>
      </c>
      <c r="M1206" t="s">
        <v>4725</v>
      </c>
      <c r="N1206" s="39" t="s">
        <v>276</v>
      </c>
      <c r="O1206" t="str">
        <f>+VLOOKUP(F1206,'BD LP'!B:C,2,0)</f>
        <v>104539660-V00</v>
      </c>
      <c r="Q1206" t="str">
        <f>+VLOOKUP(F1206,'BD LP'!B:K,10,0)</f>
        <v>UN</v>
      </c>
      <c r="R1206" t="b">
        <f t="shared" si="40"/>
        <v>1</v>
      </c>
      <c r="S1206">
        <f>+VLOOKUP(F1206,'[1]BD MES'!$D$2:$K$1048576,8,0)</f>
        <v>500</v>
      </c>
      <c r="T1206" t="b">
        <f t="shared" si="38"/>
        <v>1</v>
      </c>
      <c r="V1206" t="str">
        <f>+VLOOKUP(F1206,MaestraLP3[[#All],[CÓDIGO]:[UMV]],8,0)</f>
        <v>VASO D/PARED 12 OZ COMPOSTABLE LAVAZZA</v>
      </c>
    </row>
    <row r="1207" spans="1:22" x14ac:dyDescent="0.35">
      <c r="A1207" t="s">
        <v>3181</v>
      </c>
      <c r="B1207">
        <v>2000</v>
      </c>
      <c r="D1207" s="59" t="s">
        <v>3162</v>
      </c>
      <c r="F1207" s="39">
        <v>104547590</v>
      </c>
      <c r="H1207" s="60">
        <v>57000</v>
      </c>
      <c r="I1207" t="s">
        <v>3182</v>
      </c>
      <c r="J1207">
        <v>500</v>
      </c>
      <c r="K1207" s="50" t="s">
        <v>50</v>
      </c>
      <c r="L1207" t="s">
        <v>4724</v>
      </c>
      <c r="M1207" t="s">
        <v>4725</v>
      </c>
      <c r="N1207" s="39" t="s">
        <v>276</v>
      </c>
      <c r="O1207" t="str">
        <f>+VLOOKUP(F1207,'BD LP'!B:C,2,0)</f>
        <v>104547590-V00</v>
      </c>
      <c r="Q1207" t="str">
        <f>+VLOOKUP(F1207,'BD LP'!B:K,10,0)</f>
        <v>UN</v>
      </c>
      <c r="R1207" t="b">
        <f t="shared" si="40"/>
        <v>1</v>
      </c>
      <c r="S1207">
        <f>+VLOOKUP(F1207,'[1]BD MES'!$D$2:$K$1048576,8,0)</f>
        <v>500</v>
      </c>
      <c r="T1207" t="b">
        <f t="shared" si="38"/>
        <v>1</v>
      </c>
      <c r="V1207" t="str">
        <f>+VLOOKUP(F1207,MaestraLP3[[#All],[CÓDIGO]:[UMV]],8,0)</f>
        <v>VASO D/PARED 12/14 OZ COMPOSTABLE LAVAZZ</v>
      </c>
    </row>
    <row r="1208" spans="1:22" x14ac:dyDescent="0.35">
      <c r="A1208" t="s">
        <v>3181</v>
      </c>
      <c r="B1208">
        <v>2000</v>
      </c>
      <c r="D1208" s="59" t="s">
        <v>3162</v>
      </c>
      <c r="F1208" s="39">
        <v>104545040</v>
      </c>
      <c r="H1208" s="60">
        <v>39000</v>
      </c>
      <c r="I1208" t="s">
        <v>3182</v>
      </c>
      <c r="J1208">
        <v>500</v>
      </c>
      <c r="K1208" s="50" t="s">
        <v>50</v>
      </c>
      <c r="L1208" t="s">
        <v>4724</v>
      </c>
      <c r="M1208" t="s">
        <v>4725</v>
      </c>
      <c r="N1208" s="39" t="s">
        <v>276</v>
      </c>
      <c r="O1208" t="str">
        <f>+VLOOKUP(F1208,'BD LP'!B:C,2,0)</f>
        <v>104545040-V00</v>
      </c>
      <c r="Q1208" t="str">
        <f>+VLOOKUP(F1208,'BD LP'!B:K,10,0)</f>
        <v>UN</v>
      </c>
      <c r="R1208" t="b">
        <f t="shared" si="40"/>
        <v>1</v>
      </c>
      <c r="S1208">
        <f>+VLOOKUP(F1208,'[1]BD MES'!$D$2:$K$1048576,8,0)</f>
        <v>500</v>
      </c>
      <c r="T1208" t="b">
        <f t="shared" si="38"/>
        <v>1</v>
      </c>
      <c r="V1208" t="str">
        <f>+VLOOKUP(F1208,MaestraLP3[[#All],[CÓDIGO]:[UMV]],8,0)</f>
        <v>VASO D/PARED 8/9 OZ COMPOSTABLE GENERICO</v>
      </c>
    </row>
    <row r="1209" spans="1:22" x14ac:dyDescent="0.35">
      <c r="A1209" t="s">
        <v>3181</v>
      </c>
      <c r="B1209">
        <v>2000</v>
      </c>
      <c r="D1209" s="59" t="s">
        <v>3162</v>
      </c>
      <c r="F1209" s="39">
        <v>104547600</v>
      </c>
      <c r="H1209" s="60">
        <v>49900</v>
      </c>
      <c r="I1209" t="s">
        <v>3182</v>
      </c>
      <c r="J1209">
        <v>500</v>
      </c>
      <c r="K1209" s="50" t="s">
        <v>50</v>
      </c>
      <c r="L1209" t="s">
        <v>4724</v>
      </c>
      <c r="M1209" t="s">
        <v>4725</v>
      </c>
      <c r="N1209" s="39" t="s">
        <v>276</v>
      </c>
      <c r="O1209" t="str">
        <f>+VLOOKUP(F1209,'BD LP'!B:C,2,0)</f>
        <v>104547600-V00</v>
      </c>
      <c r="Q1209" t="str">
        <f>+VLOOKUP(F1209,'BD LP'!B:K,10,0)</f>
        <v>UN</v>
      </c>
      <c r="R1209" t="b">
        <f t="shared" si="40"/>
        <v>1</v>
      </c>
      <c r="S1209">
        <f>+VLOOKUP(F1209,'[1]BD MES'!$D$2:$K$1048576,8,0)</f>
        <v>500</v>
      </c>
      <c r="T1209" t="b">
        <f t="shared" si="38"/>
        <v>1</v>
      </c>
      <c r="V1209" t="str">
        <f>+VLOOKUP(F1209,MaestraLP3[[#All],[CÓDIGO]:[UMV]],8,0)</f>
        <v>VASO D/PARED 8/9 OZ COMPOSTABLE LAVAZZA</v>
      </c>
    </row>
    <row r="1210" spans="1:22" x14ac:dyDescent="0.35">
      <c r="A1210" t="s">
        <v>3181</v>
      </c>
      <c r="B1210">
        <v>2000</v>
      </c>
      <c r="D1210" s="59" t="s">
        <v>3162</v>
      </c>
      <c r="F1210" s="39">
        <v>105200730</v>
      </c>
      <c r="H1210" s="60">
        <v>39000</v>
      </c>
      <c r="I1210" t="s">
        <v>3182</v>
      </c>
      <c r="J1210">
        <v>6</v>
      </c>
      <c r="K1210" s="50" t="s">
        <v>50</v>
      </c>
      <c r="L1210" t="s">
        <v>4724</v>
      </c>
      <c r="M1210" t="s">
        <v>4725</v>
      </c>
      <c r="N1210" s="39" t="s">
        <v>276</v>
      </c>
      <c r="O1210" t="str">
        <f>+VLOOKUP(F1210,'BD LP'!B:C,2,0)</f>
        <v>105200730-C06</v>
      </c>
      <c r="Q1210" t="str">
        <f>+VLOOKUP(F1210,'BD LP'!B:K,10,0)</f>
        <v>UN</v>
      </c>
      <c r="R1210" t="b">
        <f t="shared" si="40"/>
        <v>1</v>
      </c>
      <c r="S1210">
        <f>+VLOOKUP(F1210,'[1]BD MES'!$D$2:$K$1048576,8,0)</f>
        <v>6</v>
      </c>
      <c r="T1210" t="b">
        <f t="shared" si="38"/>
        <v>1</v>
      </c>
      <c r="V1210" t="str">
        <f>+VLOOKUP(F1210,MaestraLP3[[#All],[CÓDIGO]:[UMV]],8,0)</f>
        <v>98135 ALCOHOL GEL MULTIFLEX ELITE 1 l</v>
      </c>
    </row>
    <row r="1211" spans="1:22" x14ac:dyDescent="0.35">
      <c r="A1211" t="s">
        <v>3181</v>
      </c>
      <c r="B1211">
        <v>2000</v>
      </c>
      <c r="D1211" s="59" t="s">
        <v>3162</v>
      </c>
      <c r="F1211" s="39">
        <v>104547880</v>
      </c>
      <c r="H1211" s="60">
        <v>20000</v>
      </c>
      <c r="I1211" t="s">
        <v>3182</v>
      </c>
      <c r="J1211">
        <v>2</v>
      </c>
      <c r="K1211" s="50" t="s">
        <v>50</v>
      </c>
      <c r="L1211" t="s">
        <v>4724</v>
      </c>
      <c r="M1211" t="s">
        <v>4725</v>
      </c>
      <c r="N1211" s="39" t="s">
        <v>276</v>
      </c>
      <c r="O1211" t="str">
        <f>+VLOOKUP(F1211,'BD LP'!B:C,2,0)</f>
        <v>104547880-C02</v>
      </c>
      <c r="Q1211" t="str">
        <f>+VLOOKUP(F1211,'BD LP'!B:K,10,0)</f>
        <v>UN</v>
      </c>
      <c r="R1211" t="b">
        <f t="shared" si="40"/>
        <v>1</v>
      </c>
      <c r="S1211">
        <f>+VLOOKUP(F1211,'[1]BD MES'!$D$2:$K$1048576,8,0)</f>
        <v>2</v>
      </c>
      <c r="T1211" t="b">
        <f t="shared" si="38"/>
        <v>1</v>
      </c>
      <c r="V1211" t="str">
        <f>+VLOOKUP(F1211,MaestraLP3[[#All],[CÓDIGO]:[UMV]],8,0)</f>
        <v>JABÓN GLICERINA ELITE 5 L</v>
      </c>
    </row>
    <row r="1212" spans="1:22" x14ac:dyDescent="0.35">
      <c r="A1212" t="s">
        <v>3181</v>
      </c>
      <c r="B1212">
        <v>2000</v>
      </c>
      <c r="D1212" s="59" t="s">
        <v>3162</v>
      </c>
      <c r="F1212" s="39">
        <v>104534970</v>
      </c>
      <c r="H1212" s="60">
        <v>41500</v>
      </c>
      <c r="I1212" t="s">
        <v>3182</v>
      </c>
      <c r="J1212">
        <v>6</v>
      </c>
      <c r="K1212" s="50" t="s">
        <v>50</v>
      </c>
      <c r="L1212" t="s">
        <v>4724</v>
      </c>
      <c r="M1212" t="s">
        <v>4725</v>
      </c>
      <c r="N1212" s="39" t="s">
        <v>276</v>
      </c>
      <c r="O1212" t="str">
        <f>+VLOOKUP(F1212,'BD LP'!B:C,2,0)</f>
        <v>104534970-C06</v>
      </c>
      <c r="Q1212" t="str">
        <f>+VLOOKUP(F1212,'BD LP'!B:K,10,0)</f>
        <v>UN</v>
      </c>
      <c r="R1212" t="b">
        <f t="shared" si="40"/>
        <v>1</v>
      </c>
      <c r="S1212">
        <f>+VLOOKUP(F1212,'[1]BD MES'!$D$2:$K$1048576,8,0)</f>
        <v>6</v>
      </c>
      <c r="T1212" t="b">
        <f t="shared" si="38"/>
        <v>1</v>
      </c>
      <c r="V1212" t="str">
        <f>+VLOOKUP(F1212,MaestraLP3[[#All],[CÓDIGO]:[UMV]],8,0)</f>
        <v>JABON MULTIFLEX ESPUMA ELITE 1 L</v>
      </c>
    </row>
    <row r="1213" spans="1:22" x14ac:dyDescent="0.35">
      <c r="A1213" t="s">
        <v>3181</v>
      </c>
      <c r="B1213">
        <v>2000</v>
      </c>
      <c r="D1213" s="59" t="s">
        <v>3162</v>
      </c>
      <c r="F1213" s="39">
        <v>104538850</v>
      </c>
      <c r="H1213" s="60">
        <v>39000</v>
      </c>
      <c r="I1213" t="s">
        <v>3182</v>
      </c>
      <c r="J1213">
        <v>4</v>
      </c>
      <c r="K1213" s="50" t="s">
        <v>50</v>
      </c>
      <c r="L1213" t="s">
        <v>4724</v>
      </c>
      <c r="M1213" t="s">
        <v>4725</v>
      </c>
      <c r="N1213" s="39" t="s">
        <v>276</v>
      </c>
      <c r="O1213" t="str">
        <f>+VLOOKUP(F1213,'BD LP'!B:C,2,0)</f>
        <v>104538850-C04</v>
      </c>
      <c r="Q1213" t="str">
        <f>+VLOOKUP(F1213,'BD LP'!B:K,10,0)</f>
        <v>UN</v>
      </c>
      <c r="R1213" t="b">
        <f t="shared" si="40"/>
        <v>1</v>
      </c>
      <c r="S1213">
        <f>+VLOOKUP(F1213,'[1]BD MES'!$D$2:$K$1048576,8,0)</f>
        <v>4</v>
      </c>
      <c r="T1213" t="b">
        <f t="shared" si="38"/>
        <v>1</v>
      </c>
      <c r="V1213" t="str">
        <f>+VLOOKUP(F1213,MaestraLP3[[#All],[CÓDIGO]:[UMV]],8,0)</f>
        <v>DESENGRASANTE LPU AD CLEAN 5 lts</v>
      </c>
    </row>
    <row r="1214" spans="1:22" x14ac:dyDescent="0.35">
      <c r="A1214" t="s">
        <v>3181</v>
      </c>
      <c r="B1214">
        <v>2000</v>
      </c>
      <c r="D1214" s="59" t="s">
        <v>3162</v>
      </c>
      <c r="F1214" s="39">
        <v>104538860</v>
      </c>
      <c r="H1214" s="60">
        <v>59000</v>
      </c>
      <c r="I1214" t="s">
        <v>3182</v>
      </c>
      <c r="J1214">
        <v>4</v>
      </c>
      <c r="K1214" s="50" t="s">
        <v>50</v>
      </c>
      <c r="L1214" t="s">
        <v>4724</v>
      </c>
      <c r="M1214" t="s">
        <v>4725</v>
      </c>
      <c r="N1214" s="39" t="s">
        <v>276</v>
      </c>
      <c r="O1214" t="str">
        <f>+VLOOKUP(F1214,'BD LP'!B:C,2,0)</f>
        <v>104538860-C04</v>
      </c>
      <c r="Q1214" t="str">
        <f>+VLOOKUP(F1214,'BD LP'!B:K,10,0)</f>
        <v>UN</v>
      </c>
      <c r="R1214" t="b">
        <f t="shared" si="40"/>
        <v>1</v>
      </c>
      <c r="S1214">
        <f>+VLOOKUP(F1214,'[1]BD MES'!$D$2:$K$1048576,8,0)</f>
        <v>4</v>
      </c>
      <c r="T1214" t="b">
        <f t="shared" ref="T1214:T1277" si="41">+S1214=J1214</f>
        <v>1</v>
      </c>
      <c r="V1214" t="str">
        <f>+VLOOKUP(F1214,MaestraLP3[[#All],[CÓDIGO]:[UMV]],8,0)</f>
        <v>DESINFECTANTE LPU AD CLEAN 5 LTS</v>
      </c>
    </row>
    <row r="1215" spans="1:22" x14ac:dyDescent="0.35">
      <c r="A1215" t="s">
        <v>3181</v>
      </c>
      <c r="B1215">
        <v>2000</v>
      </c>
      <c r="D1215" s="59" t="s">
        <v>3162</v>
      </c>
      <c r="F1215" s="39">
        <v>150000297</v>
      </c>
      <c r="H1215" s="60">
        <v>23000</v>
      </c>
      <c r="I1215" t="s">
        <v>3182</v>
      </c>
      <c r="J1215">
        <v>100</v>
      </c>
      <c r="K1215" s="50" t="s">
        <v>50</v>
      </c>
      <c r="L1215" t="s">
        <v>4724</v>
      </c>
      <c r="M1215" t="s">
        <v>4725</v>
      </c>
      <c r="N1215" s="39" t="s">
        <v>276</v>
      </c>
      <c r="O1215" t="str">
        <f>+VLOOKUP(F1215,'BD LP'!B:C,2,0)</f>
        <v>150000297-Z00</v>
      </c>
      <c r="Q1215" t="str">
        <f>+VLOOKUP(F1215,'BD LP'!B:K,10,0)</f>
        <v>UN</v>
      </c>
      <c r="R1215" t="b">
        <f t="shared" si="40"/>
        <v>1</v>
      </c>
      <c r="S1215">
        <f>+VLOOKUP(F1215,'[1]BD MES'!$D$2:$K$1048576,8,0)</f>
        <v>100</v>
      </c>
      <c r="T1215" t="b">
        <f t="shared" si="41"/>
        <v>1</v>
      </c>
      <c r="V1215" t="str">
        <f>+VLOOKUP(F1215,MaestraLP3[[#All],[CÓDIGO]:[UMV]],8,0)</f>
        <v>ESPONJA FIBRA VERDE VIRUTEX</v>
      </c>
    </row>
    <row r="1216" spans="1:22" x14ac:dyDescent="0.35">
      <c r="A1216" t="s">
        <v>3181</v>
      </c>
      <c r="B1216">
        <v>2000</v>
      </c>
      <c r="D1216" s="59" t="s">
        <v>3162</v>
      </c>
      <c r="F1216" s="39">
        <v>150000298</v>
      </c>
      <c r="H1216" s="60">
        <v>31000</v>
      </c>
      <c r="I1216" t="s">
        <v>3182</v>
      </c>
      <c r="J1216">
        <v>48</v>
      </c>
      <c r="K1216" s="50" t="s">
        <v>50</v>
      </c>
      <c r="L1216" t="s">
        <v>4724</v>
      </c>
      <c r="M1216" t="s">
        <v>4725</v>
      </c>
      <c r="N1216" s="39" t="s">
        <v>276</v>
      </c>
      <c r="O1216" t="str">
        <f>+VLOOKUP(F1216,'BD LP'!B:C,2,0)</f>
        <v>150000298-C48</v>
      </c>
      <c r="Q1216" t="str">
        <f>+VLOOKUP(F1216,'BD LP'!B:K,10,0)</f>
        <v>UN</v>
      </c>
      <c r="R1216" t="b">
        <f t="shared" si="40"/>
        <v>1</v>
      </c>
      <c r="S1216">
        <f>+VLOOKUP(F1216,'[1]BD MES'!$D$2:$K$1048576,8,0)</f>
        <v>48</v>
      </c>
      <c r="T1216" t="b">
        <f t="shared" si="41"/>
        <v>1</v>
      </c>
      <c r="V1216" t="str">
        <f>+VLOOKUP(F1216,MaestraLP3[[#All],[CÓDIGO]:[UMV]],8,0)</f>
        <v>ESPONJA LAVALOZA VIRUTEX 4 uds.</v>
      </c>
    </row>
    <row r="1217" spans="1:22" x14ac:dyDescent="0.35">
      <c r="A1217" t="s">
        <v>3181</v>
      </c>
      <c r="B1217">
        <v>2000</v>
      </c>
      <c r="D1217" s="59" t="s">
        <v>3162</v>
      </c>
      <c r="F1217" s="39">
        <v>104538840</v>
      </c>
      <c r="H1217" s="60">
        <v>50000</v>
      </c>
      <c r="I1217" t="s">
        <v>3182</v>
      </c>
      <c r="J1217">
        <v>4</v>
      </c>
      <c r="K1217" s="50" t="s">
        <v>50</v>
      </c>
      <c r="L1217" t="s">
        <v>4724</v>
      </c>
      <c r="M1217" t="s">
        <v>4725</v>
      </c>
      <c r="N1217" s="39" t="s">
        <v>276</v>
      </c>
      <c r="O1217" t="str">
        <f>+VLOOKUP(F1217,'BD LP'!B:C,2,0)</f>
        <v>104538840-C04</v>
      </c>
      <c r="Q1217" t="str">
        <f>+VLOOKUP(F1217,'BD LP'!B:K,10,0)</f>
        <v>UN</v>
      </c>
      <c r="R1217" t="b">
        <f t="shared" si="40"/>
        <v>1</v>
      </c>
      <c r="S1217">
        <f>+VLOOKUP(F1217,'[1]BD MES'!$D$2:$K$1048576,8,0)</f>
        <v>4</v>
      </c>
      <c r="T1217" t="b">
        <f t="shared" si="41"/>
        <v>1</v>
      </c>
      <c r="V1217" t="str">
        <f>+VLOOKUP(F1217,MaestraLP3[[#All],[CÓDIGO]:[UMV]],8,0)</f>
        <v>FOODS AD CLEAN 5 lts</v>
      </c>
    </row>
    <row r="1218" spans="1:22" x14ac:dyDescent="0.35">
      <c r="A1218" t="s">
        <v>3181</v>
      </c>
      <c r="B1218">
        <v>2000</v>
      </c>
      <c r="D1218" s="59" t="s">
        <v>3162</v>
      </c>
      <c r="F1218" s="39">
        <v>104538830</v>
      </c>
      <c r="H1218" s="60">
        <v>30000</v>
      </c>
      <c r="I1218" t="s">
        <v>3182</v>
      </c>
      <c r="J1218">
        <v>4</v>
      </c>
      <c r="K1218" s="50" t="s">
        <v>50</v>
      </c>
      <c r="L1218" t="s">
        <v>4724</v>
      </c>
      <c r="M1218" t="s">
        <v>4725</v>
      </c>
      <c r="N1218" s="39" t="s">
        <v>276</v>
      </c>
      <c r="O1218" t="str">
        <f>+VLOOKUP(F1218,'BD LP'!B:C,2,0)</f>
        <v>104538830-C04</v>
      </c>
      <c r="Q1218" t="str">
        <f>+VLOOKUP(F1218,'BD LP'!B:K,10,0)</f>
        <v>UN</v>
      </c>
      <c r="R1218" t="b">
        <f t="shared" si="40"/>
        <v>1</v>
      </c>
      <c r="S1218">
        <f>+VLOOKUP(F1218,'[1]BD MES'!$D$2:$K$1048576,8,0)</f>
        <v>4</v>
      </c>
      <c r="T1218" t="b">
        <f t="shared" si="41"/>
        <v>1</v>
      </c>
      <c r="V1218" t="str">
        <f>+VLOOKUP(F1218,MaestraLP3[[#All],[CÓDIGO]:[UMV]],8,0)</f>
        <v>LAVALOZAS LPU AD CLEAN 5 lts</v>
      </c>
    </row>
    <row r="1219" spans="1:22" x14ac:dyDescent="0.35">
      <c r="A1219" t="s">
        <v>3181</v>
      </c>
      <c r="B1219">
        <v>2000</v>
      </c>
      <c r="D1219" s="59" t="s">
        <v>3162</v>
      </c>
      <c r="F1219" s="39">
        <v>104540030</v>
      </c>
      <c r="H1219" s="60">
        <v>82800</v>
      </c>
      <c r="I1219" t="s">
        <v>3182</v>
      </c>
      <c r="J1219">
        <v>50</v>
      </c>
      <c r="K1219" s="50" t="s">
        <v>50</v>
      </c>
      <c r="L1219" t="s">
        <v>4724</v>
      </c>
      <c r="M1219" t="s">
        <v>4725</v>
      </c>
      <c r="N1219" s="39" t="s">
        <v>276</v>
      </c>
      <c r="O1219" t="str">
        <f>+VLOOKUP(F1219,'BD LP'!B:C,2,0)</f>
        <v>104540030-C50</v>
      </c>
      <c r="Q1219" t="str">
        <f>+VLOOKUP(F1219,'BD LP'!B:K,10,0)</f>
        <v>UN</v>
      </c>
      <c r="R1219" t="b">
        <f t="shared" si="40"/>
        <v>1</v>
      </c>
      <c r="S1219">
        <f>+VLOOKUP(F1219,'[1]BD MES'!$D$2:$K$1048576,8,0)</f>
        <v>50</v>
      </c>
      <c r="T1219" t="b">
        <f t="shared" si="41"/>
        <v>1</v>
      </c>
      <c r="V1219" t="str">
        <f>+VLOOKUP(F1219,MaestraLP3[[#All],[CÓDIGO]:[UMV]],8,0)</f>
        <v>PAÑO ESPONJA NATURAL VIRUTEX 3 UDS</v>
      </c>
    </row>
    <row r="1220" spans="1:22" x14ac:dyDescent="0.35">
      <c r="A1220" t="s">
        <v>3181</v>
      </c>
      <c r="B1220">
        <v>2000</v>
      </c>
      <c r="D1220" s="59" t="s">
        <v>3162</v>
      </c>
      <c r="F1220" s="39">
        <v>150000303</v>
      </c>
      <c r="H1220" s="60">
        <v>77990</v>
      </c>
      <c r="I1220" t="s">
        <v>3182</v>
      </c>
      <c r="J1220">
        <v>50</v>
      </c>
      <c r="K1220" s="50" t="s">
        <v>50</v>
      </c>
      <c r="L1220" t="s">
        <v>4724</v>
      </c>
      <c r="M1220" t="s">
        <v>4725</v>
      </c>
      <c r="N1220" s="39" t="s">
        <v>276</v>
      </c>
      <c r="O1220" t="str">
        <f>+VLOOKUP(F1220,'BD LP'!B:C,2,0)</f>
        <v>150000303-C50</v>
      </c>
      <c r="Q1220" t="str">
        <f>+VLOOKUP(F1220,'BD LP'!B:K,10,0)</f>
        <v>UN</v>
      </c>
      <c r="R1220" t="b">
        <f t="shared" si="40"/>
        <v>1</v>
      </c>
      <c r="S1220">
        <f>+VLOOKUP(F1220,'[1]BD MES'!$D$2:$K$1048576,8,0)</f>
        <v>50</v>
      </c>
      <c r="T1220" t="b">
        <f t="shared" si="41"/>
        <v>1</v>
      </c>
      <c r="V1220" t="str">
        <f>+VLOOKUP(F1220,MaestraLP3[[#All],[CÓDIGO]:[UMV]],8,0)</f>
        <v>PAÑO LIMPIEZA MULTIUSO VIRUTEX 3 uds.</v>
      </c>
    </row>
    <row r="1221" spans="1:22" x14ac:dyDescent="0.35">
      <c r="A1221" t="s">
        <v>3181</v>
      </c>
      <c r="B1221">
        <v>2000</v>
      </c>
      <c r="D1221" s="59" t="s">
        <v>3162</v>
      </c>
      <c r="F1221" s="39">
        <v>104538870</v>
      </c>
      <c r="H1221" s="60">
        <v>20000</v>
      </c>
      <c r="I1221" t="s">
        <v>3182</v>
      </c>
      <c r="J1221">
        <v>6</v>
      </c>
      <c r="K1221" s="50" t="s">
        <v>50</v>
      </c>
      <c r="L1221" t="s">
        <v>4724</v>
      </c>
      <c r="M1221" t="s">
        <v>4725</v>
      </c>
      <c r="N1221" s="39" t="s">
        <v>276</v>
      </c>
      <c r="O1221" t="str">
        <f>+VLOOKUP(F1221,'BD LP'!B:C,2,0)</f>
        <v>104538870-C06</v>
      </c>
      <c r="Q1221" t="str">
        <f>+VLOOKUP(F1221,'BD LP'!B:K,10,0)</f>
        <v>UN</v>
      </c>
      <c r="R1221" t="b">
        <f t="shared" si="40"/>
        <v>1</v>
      </c>
      <c r="S1221">
        <f>+VLOOKUP(F1221,'[1]BD MES'!$D$2:$K$1048576,8,0)</f>
        <v>6</v>
      </c>
      <c r="T1221" t="b">
        <f t="shared" si="41"/>
        <v>1</v>
      </c>
      <c r="V1221" t="str">
        <f>+VLOOKUP(F1221,MaestraLP3[[#All],[CÓDIGO]:[UMV]],8,0)</f>
        <v>SPRAY FOODS AD CLEAN 500 ml</v>
      </c>
    </row>
    <row r="1222" spans="1:22" x14ac:dyDescent="0.35">
      <c r="A1222" t="s">
        <v>3181</v>
      </c>
      <c r="B1222">
        <v>2000</v>
      </c>
      <c r="D1222" s="59" t="s">
        <v>3162</v>
      </c>
      <c r="F1222" s="39">
        <v>104525180</v>
      </c>
      <c r="H1222" s="60">
        <v>2400</v>
      </c>
      <c r="I1222" t="s">
        <v>3182</v>
      </c>
      <c r="J1222">
        <v>1</v>
      </c>
      <c r="K1222" s="50" t="s">
        <v>50</v>
      </c>
      <c r="L1222" t="s">
        <v>4724</v>
      </c>
      <c r="M1222" t="s">
        <v>4725</v>
      </c>
      <c r="N1222" s="39" t="s">
        <v>276</v>
      </c>
      <c r="O1222" t="str">
        <f>+VLOOKUP(F1222,'BD LP'!B:C,2,0)</f>
        <v>104525180-UN</v>
      </c>
      <c r="Q1222" t="str">
        <f>+VLOOKUP(F1222,'BD LP'!B:K,10,0)</f>
        <v>UN</v>
      </c>
      <c r="R1222" t="b">
        <f t="shared" si="40"/>
        <v>1</v>
      </c>
      <c r="S1222">
        <f>+VLOOKUP(F1222,'[1]BD MES'!$D$2:$K$1048576,8,0)</f>
        <v>1</v>
      </c>
      <c r="T1222" t="b">
        <f t="shared" si="41"/>
        <v>1</v>
      </c>
      <c r="V1222" t="str">
        <f>+VLOOKUP(F1222,MaestraLP3[[#All],[CÓDIGO]:[UMV]],8,0)</f>
        <v>TOALLAS DESINFECTANTES VIRUTEX 35 uds.</v>
      </c>
    </row>
    <row r="1223" spans="1:22" x14ac:dyDescent="0.35">
      <c r="A1223" t="s">
        <v>3181</v>
      </c>
      <c r="B1223">
        <v>2000</v>
      </c>
      <c r="D1223" s="59" t="s">
        <v>3162</v>
      </c>
      <c r="F1223" s="39">
        <v>104526620</v>
      </c>
      <c r="H1223" s="60">
        <v>2800</v>
      </c>
      <c r="I1223" t="s">
        <v>3182</v>
      </c>
      <c r="J1223">
        <v>1</v>
      </c>
      <c r="K1223" s="50" t="s">
        <v>50</v>
      </c>
      <c r="L1223" t="s">
        <v>4724</v>
      </c>
      <c r="M1223" t="s">
        <v>4725</v>
      </c>
      <c r="N1223" s="39" t="s">
        <v>276</v>
      </c>
      <c r="O1223" t="str">
        <f>+VLOOKUP(F1223,'BD LP'!B:C,2,0)</f>
        <v>104526620-UN</v>
      </c>
      <c r="Q1223" t="str">
        <f>+VLOOKUP(F1223,'BD LP'!B:K,10,0)</f>
        <v>UN</v>
      </c>
      <c r="R1223" t="b">
        <f t="shared" si="40"/>
        <v>1</v>
      </c>
      <c r="S1223">
        <f>+VLOOKUP(F1223,'[1]BD MES'!$D$2:$K$1048576,8,0)</f>
        <v>1</v>
      </c>
      <c r="T1223" t="b">
        <f t="shared" si="41"/>
        <v>1</v>
      </c>
      <c r="V1223" t="str">
        <f>+VLOOKUP(F1223,MaestraLP3[[#All],[CÓDIGO]:[UMV]],8,0)</f>
        <v>TOALLAS DESINFECTANTES VIRUTEX 50 uds.</v>
      </c>
    </row>
    <row r="1224" spans="1:22" x14ac:dyDescent="0.35">
      <c r="A1224" t="s">
        <v>3181</v>
      </c>
      <c r="B1224">
        <v>2000</v>
      </c>
      <c r="D1224" s="59" t="s">
        <v>3162</v>
      </c>
      <c r="F1224" s="39">
        <v>150000305</v>
      </c>
      <c r="H1224" s="60">
        <v>66900</v>
      </c>
      <c r="I1224" t="s">
        <v>3182</v>
      </c>
      <c r="J1224">
        <v>48</v>
      </c>
      <c r="K1224" s="50" t="s">
        <v>50</v>
      </c>
      <c r="L1224" t="s">
        <v>4724</v>
      </c>
      <c r="M1224" t="s">
        <v>4725</v>
      </c>
      <c r="N1224" s="39" t="s">
        <v>276</v>
      </c>
      <c r="O1224" t="str">
        <f>+VLOOKUP(F1224,'BD LP'!B:C,2,0)</f>
        <v>150000305-C48</v>
      </c>
      <c r="Q1224" t="str">
        <f>+VLOOKUP(F1224,'BD LP'!B:K,10,0)</f>
        <v>UN</v>
      </c>
      <c r="R1224" t="b">
        <f t="shared" si="40"/>
        <v>1</v>
      </c>
      <c r="S1224">
        <f>+VLOOKUP(F1224,'[1]BD MES'!$D$2:$K$1048576,8,0)</f>
        <v>48</v>
      </c>
      <c r="T1224" t="b">
        <f t="shared" si="41"/>
        <v>1</v>
      </c>
      <c r="V1224" t="str">
        <f>+VLOOKUP(F1224,MaestraLP3[[#All],[CÓDIGO]:[UMV]],8,0)</f>
        <v>TRAPERO DOBLE C/OJAL 50X50 VIRUTEX</v>
      </c>
    </row>
    <row r="1225" spans="1:22" x14ac:dyDescent="0.35">
      <c r="A1225" t="s">
        <v>3181</v>
      </c>
      <c r="B1225">
        <v>2000</v>
      </c>
      <c r="D1225" s="59" t="s">
        <v>3162</v>
      </c>
      <c r="F1225" s="39">
        <v>150000306</v>
      </c>
      <c r="H1225" s="60">
        <v>90000</v>
      </c>
      <c r="I1225" t="s">
        <v>3182</v>
      </c>
      <c r="J1225">
        <v>100</v>
      </c>
      <c r="K1225" s="50" t="s">
        <v>50</v>
      </c>
      <c r="L1225" t="s">
        <v>4724</v>
      </c>
      <c r="M1225" t="s">
        <v>4725</v>
      </c>
      <c r="N1225" s="39" t="s">
        <v>276</v>
      </c>
      <c r="O1225" t="str">
        <f>+VLOOKUP(F1225,'BD LP'!B:C,2,0)</f>
        <v>150000306-Z00</v>
      </c>
      <c r="Q1225" t="str">
        <f>+VLOOKUP(F1225,'BD LP'!B:K,10,0)</f>
        <v>UN</v>
      </c>
      <c r="R1225" t="b">
        <f t="shared" si="40"/>
        <v>1</v>
      </c>
      <c r="S1225">
        <f>+VLOOKUP(F1225,'[1]BD MES'!$D$2:$K$1048576,8,0)</f>
        <v>100</v>
      </c>
      <c r="T1225" t="b">
        <f t="shared" si="41"/>
        <v>1</v>
      </c>
      <c r="V1225" t="str">
        <f>+VLOOKUP(F1225,MaestraLP3[[#All],[CÓDIGO]:[UMV]],8,0)</f>
        <v>TRAPERO SIMPLE C/OJAL 50X50 VIRUTEX</v>
      </c>
    </row>
    <row r="1226" spans="1:22" x14ac:dyDescent="0.35">
      <c r="A1226" t="s">
        <v>3181</v>
      </c>
      <c r="B1226">
        <v>2000</v>
      </c>
      <c r="D1226" s="59" t="s">
        <v>3162</v>
      </c>
      <c r="F1226" s="39">
        <v>150000908</v>
      </c>
      <c r="H1226" s="60">
        <v>320</v>
      </c>
      <c r="I1226" t="s">
        <v>3182</v>
      </c>
      <c r="J1226">
        <v>1</v>
      </c>
      <c r="K1226" s="50" t="s">
        <v>50</v>
      </c>
      <c r="L1226" t="s">
        <v>4724</v>
      </c>
      <c r="M1226" t="s">
        <v>4725</v>
      </c>
      <c r="N1226" s="63" t="s">
        <v>276</v>
      </c>
      <c r="O1226" t="str">
        <f>+VLOOKUP(F1226,'BD LP'!B:C,2,0)</f>
        <v>150000908-UN</v>
      </c>
      <c r="Q1226" t="str">
        <f>+VLOOKUP(F1226,'BD LP'!B:K,10,0)</f>
        <v>UN</v>
      </c>
      <c r="R1226" t="b">
        <f t="shared" si="40"/>
        <v>1</v>
      </c>
      <c r="S1226">
        <f>+VLOOKUP(F1226,'[1]BD MES'!$D$2:$K$1048576,8,0)</f>
        <v>1</v>
      </c>
      <c r="T1226" t="b">
        <f t="shared" si="41"/>
        <v>1</v>
      </c>
      <c r="V1226" t="str">
        <f>+VLOOKUP(F1226,MaestraLP3[[#All],[CÓDIGO]:[UMV]],8,0)</f>
        <v>VIRUTILLA ACERO GALVANIZADA N2</v>
      </c>
    </row>
    <row r="1227" spans="1:22" x14ac:dyDescent="0.35">
      <c r="A1227" t="s">
        <v>3181</v>
      </c>
      <c r="B1227">
        <v>2000</v>
      </c>
      <c r="D1227" s="59" t="s">
        <v>3162</v>
      </c>
      <c r="F1227" s="39">
        <v>104538080</v>
      </c>
      <c r="H1227" s="60">
        <v>10000</v>
      </c>
      <c r="I1227" t="s">
        <v>3182</v>
      </c>
      <c r="J1227">
        <v>2</v>
      </c>
      <c r="K1227" s="50" t="s">
        <v>50</v>
      </c>
      <c r="L1227" t="s">
        <v>4724</v>
      </c>
      <c r="M1227" t="s">
        <v>4725</v>
      </c>
      <c r="N1227" s="39" t="s">
        <v>276</v>
      </c>
      <c r="O1227" t="str">
        <f>+VLOOKUP(F1227,'BD LP'!B:C,2,0)</f>
        <v>104538080-C02</v>
      </c>
      <c r="Q1227" t="str">
        <f>+VLOOKUP(F1227,'BD LP'!B:K,10,0)</f>
        <v>UN</v>
      </c>
      <c r="R1227" t="b">
        <f t="shared" si="40"/>
        <v>1</v>
      </c>
      <c r="S1227">
        <f>+VLOOKUP(F1227,'[1]BD MES'!$D$2:$K$1048576,8,0)</f>
        <v>2</v>
      </c>
      <c r="T1227" t="b">
        <f t="shared" si="41"/>
        <v>1</v>
      </c>
      <c r="V1227" t="str">
        <f>+VLOOKUP(F1227,MaestraLP3[[#All],[CÓDIGO]:[UMV]],8,0)</f>
        <v>40712 TOALLA 1H PLUS 200 M</v>
      </c>
    </row>
    <row r="1228" spans="1:22" x14ac:dyDescent="0.35">
      <c r="A1228" t="s">
        <v>3181</v>
      </c>
      <c r="B1228">
        <v>2000</v>
      </c>
      <c r="D1228" s="59" t="s">
        <v>3162</v>
      </c>
      <c r="F1228" s="39">
        <v>105200930</v>
      </c>
      <c r="H1228" s="60">
        <v>29000</v>
      </c>
      <c r="I1228" t="s">
        <v>3182</v>
      </c>
      <c r="J1228">
        <v>18</v>
      </c>
      <c r="K1228" s="50" t="s">
        <v>50</v>
      </c>
      <c r="L1228" t="s">
        <v>4724</v>
      </c>
      <c r="M1228" t="s">
        <v>4725</v>
      </c>
      <c r="N1228" s="39" t="s">
        <v>276</v>
      </c>
      <c r="O1228" t="str">
        <f>+VLOOKUP(F1228,'BD LP'!B:C,2,0)</f>
        <v>105200930-C18</v>
      </c>
      <c r="Q1228" t="str">
        <f>+VLOOKUP(F1228,'BD LP'!B:K,10,0)</f>
        <v>UN</v>
      </c>
      <c r="R1228" t="b">
        <f t="shared" si="40"/>
        <v>1</v>
      </c>
      <c r="S1228">
        <f>+VLOOKUP(F1228,'[1]BD MES'!$D$2:$K$1048576,8,0)</f>
        <v>18</v>
      </c>
      <c r="T1228" t="b">
        <f t="shared" si="41"/>
        <v>1</v>
      </c>
      <c r="V1228" t="str">
        <f>+VLOOKUP(F1228,MaestraLP3[[#All],[CÓDIGO]:[UMV]],8,0)</f>
        <v>40844 TOALLA 2H EXCELLENCE DOBLADA 200 u</v>
      </c>
    </row>
    <row r="1229" spans="1:22" x14ac:dyDescent="0.35">
      <c r="A1229" t="s">
        <v>3181</v>
      </c>
      <c r="B1229">
        <v>2000</v>
      </c>
      <c r="D1229" s="59" t="s">
        <v>3162</v>
      </c>
      <c r="F1229" s="39">
        <v>150002051</v>
      </c>
      <c r="H1229" s="60">
        <v>24500</v>
      </c>
      <c r="I1229" t="s">
        <v>3182</v>
      </c>
      <c r="J1229">
        <v>18</v>
      </c>
      <c r="K1229" s="50" t="s">
        <v>50</v>
      </c>
      <c r="L1229" t="s">
        <v>4724</v>
      </c>
      <c r="M1229" t="s">
        <v>4725</v>
      </c>
      <c r="N1229" s="39" t="s">
        <v>276</v>
      </c>
      <c r="O1229" t="str">
        <f>+VLOOKUP(F1229,'BD LP'!B:C,2,0)</f>
        <v>150002051-C18</v>
      </c>
      <c r="Q1229" t="str">
        <f>+VLOOKUP(F1229,'BD LP'!B:K,10,0)</f>
        <v>UN</v>
      </c>
      <c r="R1229" t="b">
        <f t="shared" si="40"/>
        <v>1</v>
      </c>
      <c r="S1229">
        <f>+VLOOKUP(F1229,'[1]BD MES'!$D$2:$K$1048576,8,0)</f>
        <v>18</v>
      </c>
      <c r="T1229" t="b">
        <f t="shared" si="41"/>
        <v>1</v>
      </c>
      <c r="V1229" t="str">
        <f>+VLOOKUP(F1229,MaestraLP3[[#All],[CÓDIGO]:[UMV]],8,0)</f>
        <v>85116 SERV INTERFOLIADA 2H 400 uds.</v>
      </c>
    </row>
    <row r="1230" spans="1:22" x14ac:dyDescent="0.35">
      <c r="A1230" t="s">
        <v>3181</v>
      </c>
      <c r="B1230">
        <v>2000</v>
      </c>
      <c r="D1230" s="59" t="s">
        <v>3162</v>
      </c>
      <c r="F1230" s="39">
        <v>104533630</v>
      </c>
      <c r="H1230" s="60">
        <v>12300</v>
      </c>
      <c r="I1230" t="s">
        <v>3182</v>
      </c>
      <c r="J1230">
        <v>4</v>
      </c>
      <c r="K1230" s="50" t="s">
        <v>50</v>
      </c>
      <c r="L1230" t="s">
        <v>4724</v>
      </c>
      <c r="M1230" t="s">
        <v>4725</v>
      </c>
      <c r="N1230" s="39" t="s">
        <v>276</v>
      </c>
      <c r="O1230" t="str">
        <f>+VLOOKUP(F1230,'BD LP'!B:C,2,0)</f>
        <v>104533630-D04</v>
      </c>
      <c r="Q1230" t="str">
        <f>+VLOOKUP(F1230,'BD LP'!B:K,10,0)</f>
        <v>UN</v>
      </c>
      <c r="R1230" t="b">
        <f t="shared" si="40"/>
        <v>1</v>
      </c>
      <c r="S1230">
        <f>+VLOOKUP(F1230,'[1]BD MES'!$D$2:$K$1048576,8,0)</f>
        <v>4</v>
      </c>
      <c r="T1230" t="b">
        <f t="shared" si="41"/>
        <v>1</v>
      </c>
      <c r="V1230" t="str">
        <f>+VLOOKUP(F1230,MaestraLP3[[#All],[CÓDIGO]:[UMV]],8,0)</f>
        <v>PAPEL HIGIENICO CLASSIC JUMBO 1H 500 M</v>
      </c>
    </row>
    <row r="1231" spans="1:22" x14ac:dyDescent="0.35">
      <c r="A1231" t="s">
        <v>3181</v>
      </c>
      <c r="B1231">
        <v>2000</v>
      </c>
      <c r="D1231" s="59" t="s">
        <v>3162</v>
      </c>
      <c r="F1231" s="39">
        <v>104527500</v>
      </c>
      <c r="H1231" s="60">
        <v>20000</v>
      </c>
      <c r="I1231" t="s">
        <v>3182</v>
      </c>
      <c r="J1231">
        <v>1</v>
      </c>
      <c r="K1231" s="50" t="s">
        <v>50</v>
      </c>
      <c r="L1231" t="s">
        <v>4724</v>
      </c>
      <c r="M1231" t="s">
        <v>4725</v>
      </c>
      <c r="N1231" s="39" t="s">
        <v>276</v>
      </c>
      <c r="O1231" t="str">
        <f>+VLOOKUP(F1231,'BD LP'!B:C,2,0)</f>
        <v>104527500-UN</v>
      </c>
      <c r="Q1231" t="str">
        <f>+VLOOKUP(F1231,'BD LP'!B:K,10,0)</f>
        <v>UN</v>
      </c>
      <c r="R1231" t="b">
        <f t="shared" si="40"/>
        <v>1</v>
      </c>
      <c r="S1231">
        <f>+VLOOKUP(F1231,'[1]BD MES'!$D$2:$K$1048576,8,0)</f>
        <v>1</v>
      </c>
      <c r="T1231" t="b">
        <f t="shared" si="41"/>
        <v>1</v>
      </c>
      <c r="V1231" t="str">
        <f>+VLOOKUP(F1231,MaestraLP3[[#All],[CÓDIGO]:[UMV]],8,0)</f>
        <v>PAPEL HIGIENICO EXCELLEN 2H 250 M 6 UN</v>
      </c>
    </row>
    <row r="1232" spans="1:22" x14ac:dyDescent="0.35">
      <c r="A1232" t="s">
        <v>3181</v>
      </c>
      <c r="B1232">
        <v>2000</v>
      </c>
      <c r="D1232" s="59" t="s">
        <v>3162</v>
      </c>
      <c r="F1232" s="39">
        <v>104526710</v>
      </c>
      <c r="H1232" s="60">
        <v>14000</v>
      </c>
      <c r="I1232" t="s">
        <v>3182</v>
      </c>
      <c r="J1232">
        <v>3</v>
      </c>
      <c r="K1232" s="50" t="s">
        <v>50</v>
      </c>
      <c r="L1232" t="s">
        <v>4724</v>
      </c>
      <c r="M1232" t="s">
        <v>4725</v>
      </c>
      <c r="N1232" s="39" t="s">
        <v>276</v>
      </c>
      <c r="O1232" t="str">
        <f>+VLOOKUP(F1232,'BD LP'!B:C,2,0)</f>
        <v>104526710-D03</v>
      </c>
      <c r="Q1232" t="str">
        <f>+VLOOKUP(F1232,'BD LP'!B:K,10,0)</f>
        <v>UN</v>
      </c>
      <c r="R1232" t="b">
        <f t="shared" si="40"/>
        <v>1</v>
      </c>
      <c r="S1232">
        <f>+VLOOKUP(F1232,'[1]BD MES'!$D$2:$K$1048576,8,0)</f>
        <v>3</v>
      </c>
      <c r="T1232" t="b">
        <f t="shared" si="41"/>
        <v>1</v>
      </c>
      <c r="V1232" t="str">
        <f>+VLOOKUP(F1232,MaestraLP3[[#All],[CÓDIGO]:[UMV]],8,0)</f>
        <v>PAPEL HIGIENICO EXCELLENCE 2H 20M 16 UN</v>
      </c>
    </row>
    <row r="1233" spans="1:22" x14ac:dyDescent="0.35">
      <c r="A1233" t="s">
        <v>3181</v>
      </c>
      <c r="B1233">
        <v>2000</v>
      </c>
      <c r="D1233" s="59" t="s">
        <v>3162</v>
      </c>
      <c r="F1233" s="39">
        <v>104516390</v>
      </c>
      <c r="H1233" s="60">
        <v>28000</v>
      </c>
      <c r="I1233" t="s">
        <v>3182</v>
      </c>
      <c r="J1233">
        <v>24</v>
      </c>
      <c r="K1233" s="50" t="s">
        <v>50</v>
      </c>
      <c r="L1233" t="s">
        <v>4724</v>
      </c>
      <c r="M1233" t="s">
        <v>4725</v>
      </c>
      <c r="N1233" s="39" t="s">
        <v>276</v>
      </c>
      <c r="O1233" t="str">
        <f>+VLOOKUP(F1233,'BD LP'!B:C,2,0)</f>
        <v>104516390-C24</v>
      </c>
      <c r="Q1233" t="str">
        <f>+VLOOKUP(F1233,'BD LP'!B:K,10,0)</f>
        <v>UN</v>
      </c>
      <c r="R1233" t="b">
        <f t="shared" si="40"/>
        <v>1</v>
      </c>
      <c r="S1233">
        <f>+VLOOKUP(F1233,'[1]BD MES'!$D$2:$K$1048576,8,0)</f>
        <v>24</v>
      </c>
      <c r="T1233" t="b">
        <f t="shared" si="41"/>
        <v>1</v>
      </c>
      <c r="V1233" t="str">
        <f>+VLOOKUP(F1233,MaestraLP3[[#All],[CÓDIGO]:[UMV]],8,0)</f>
        <v>SERVILLETA ECOLOGICA 1H 23x22CM 150 UN</v>
      </c>
    </row>
    <row r="1234" spans="1:22" x14ac:dyDescent="0.35">
      <c r="A1234" t="s">
        <v>3181</v>
      </c>
      <c r="B1234">
        <v>2000</v>
      </c>
      <c r="D1234" s="59" t="s">
        <v>3162</v>
      </c>
      <c r="F1234" s="39">
        <v>104531440</v>
      </c>
      <c r="H1234" s="60">
        <v>31500</v>
      </c>
      <c r="I1234" t="s">
        <v>3182</v>
      </c>
      <c r="J1234">
        <v>30</v>
      </c>
      <c r="K1234" s="50" t="s">
        <v>50</v>
      </c>
      <c r="L1234" t="s">
        <v>4724</v>
      </c>
      <c r="M1234" t="s">
        <v>4725</v>
      </c>
      <c r="N1234" s="39" t="s">
        <v>276</v>
      </c>
      <c r="O1234" t="str">
        <f>+VLOOKUP(F1234,'BD LP'!B:C,2,0)</f>
        <v>104531440-C30</v>
      </c>
      <c r="Q1234" t="str">
        <f>+VLOOKUP(F1234,'BD LP'!B:K,10,0)</f>
        <v>UN</v>
      </c>
      <c r="R1234" t="b">
        <f t="shared" si="40"/>
        <v>1</v>
      </c>
      <c r="S1234">
        <f>+VLOOKUP(F1234,'[1]BD MES'!$D$2:$K$1048576,8,0)</f>
        <v>30</v>
      </c>
      <c r="T1234" t="b">
        <f t="shared" si="41"/>
        <v>1</v>
      </c>
      <c r="V1234" t="str">
        <f>+VLOOKUP(F1234,MaestraLP3[[#All],[CÓDIGO]:[UMV]],8,0)</f>
        <v>SERVILLETA INTERFOLIADA 15X9CM 300 UN</v>
      </c>
    </row>
    <row r="1235" spans="1:22" x14ac:dyDescent="0.35">
      <c r="A1235" t="s">
        <v>3181</v>
      </c>
      <c r="B1235">
        <v>2000</v>
      </c>
      <c r="D1235" s="59" t="s">
        <v>3162</v>
      </c>
      <c r="F1235" s="39">
        <v>104530720</v>
      </c>
      <c r="H1235" s="60">
        <v>79000</v>
      </c>
      <c r="I1235" t="s">
        <v>3182</v>
      </c>
      <c r="J1235">
        <v>24</v>
      </c>
      <c r="K1235" s="50" t="s">
        <v>50</v>
      </c>
      <c r="L1235" t="s">
        <v>4724</v>
      </c>
      <c r="M1235" t="s">
        <v>4725</v>
      </c>
      <c r="N1235" s="39" t="s">
        <v>276</v>
      </c>
      <c r="O1235" t="str">
        <f>+VLOOKUP(F1235,'BD LP'!B:C,2,0)</f>
        <v>104530720-C24</v>
      </c>
      <c r="Q1235" t="str">
        <f>+VLOOKUP(F1235,'BD LP'!B:K,10,0)</f>
        <v>UN</v>
      </c>
      <c r="R1235" t="b">
        <f t="shared" si="40"/>
        <v>1</v>
      </c>
      <c r="S1235">
        <f>+VLOOKUP(F1235,'[1]BD MES'!$D$2:$K$1048576,8,0)</f>
        <v>24</v>
      </c>
      <c r="T1235" t="b">
        <f t="shared" si="41"/>
        <v>1</v>
      </c>
      <c r="V1235" t="str">
        <f>+VLOOKUP(F1235,MaestraLP3[[#All],[CÓDIGO]:[UMV]],8,0)</f>
        <v>SERVILLETA MANTEL 2 H 40x40CM 100 UN</v>
      </c>
    </row>
    <row r="1236" spans="1:22" x14ac:dyDescent="0.35">
      <c r="A1236" t="s">
        <v>3181</v>
      </c>
      <c r="B1236">
        <v>2000</v>
      </c>
      <c r="D1236" s="59" t="s">
        <v>3162</v>
      </c>
      <c r="F1236" s="39">
        <v>104532730</v>
      </c>
      <c r="H1236" s="60">
        <v>49500</v>
      </c>
      <c r="I1236" t="s">
        <v>3182</v>
      </c>
      <c r="J1236">
        <v>9</v>
      </c>
      <c r="K1236" s="50" t="s">
        <v>50</v>
      </c>
      <c r="L1236" t="s">
        <v>4724</v>
      </c>
      <c r="M1236" t="s">
        <v>4725</v>
      </c>
      <c r="N1236" s="39" t="s">
        <v>276</v>
      </c>
      <c r="O1236" t="str">
        <f>+VLOOKUP(F1236,'BD LP'!B:C,2,0)</f>
        <v>104532730-C09</v>
      </c>
      <c r="Q1236" t="str">
        <f>+VLOOKUP(F1236,'BD LP'!B:K,10,0)</f>
        <v>UN</v>
      </c>
      <c r="R1236" t="b">
        <f t="shared" si="40"/>
        <v>1</v>
      </c>
      <c r="S1236">
        <f>+VLOOKUP(F1236,'[1]BD MES'!$D$2:$K$1048576,8,0)</f>
        <v>9</v>
      </c>
      <c r="T1236" t="b">
        <f t="shared" si="41"/>
        <v>1</v>
      </c>
      <c r="V1236" t="str">
        <f>+VLOOKUP(F1236,MaestraLP3[[#All],[CÓDIGO]:[UMV]],8,0)</f>
        <v>SERVILLETA MESA EXCELLENCE 1H 500 UN</v>
      </c>
    </row>
    <row r="1237" spans="1:22" x14ac:dyDescent="0.35">
      <c r="A1237" t="s">
        <v>3181</v>
      </c>
      <c r="B1237">
        <v>2000</v>
      </c>
      <c r="D1237" s="59" t="s">
        <v>3162</v>
      </c>
      <c r="F1237" s="39">
        <v>104532210</v>
      </c>
      <c r="H1237" s="60">
        <v>48000</v>
      </c>
      <c r="I1237" t="s">
        <v>3182</v>
      </c>
      <c r="J1237">
        <v>60</v>
      </c>
      <c r="K1237" s="50" t="s">
        <v>50</v>
      </c>
      <c r="L1237" t="s">
        <v>4724</v>
      </c>
      <c r="M1237" t="s">
        <v>4725</v>
      </c>
      <c r="N1237" s="39" t="s">
        <v>276</v>
      </c>
      <c r="O1237" t="str">
        <f>+VLOOKUP(F1237,'BD LP'!B:C,2,0)</f>
        <v>104532210-C60</v>
      </c>
      <c r="Q1237" t="str">
        <f>+VLOOKUP(F1237,'BD LP'!B:K,10,0)</f>
        <v>UN</v>
      </c>
      <c r="R1237" t="b">
        <f t="shared" si="40"/>
        <v>1</v>
      </c>
      <c r="S1237">
        <f>+VLOOKUP(F1237,'[1]BD MES'!$D$2:$K$1048576,8,0)</f>
        <v>60</v>
      </c>
      <c r="T1237" t="b">
        <f t="shared" si="41"/>
        <v>1</v>
      </c>
      <c r="V1237" t="str">
        <f>+VLOOKUP(F1237,MaestraLP3[[#All],[CÓDIGO]:[UMV]],8,0)</f>
        <v>SERVILLETA RESTAURANT 1H 22x23CM 160 UN</v>
      </c>
    </row>
    <row r="1238" spans="1:22" x14ac:dyDescent="0.35">
      <c r="A1238" t="s">
        <v>3181</v>
      </c>
      <c r="B1238">
        <v>2000</v>
      </c>
      <c r="D1238" s="59" t="s">
        <v>3162</v>
      </c>
      <c r="F1238" s="39">
        <v>104532560</v>
      </c>
      <c r="H1238" s="60">
        <v>29500</v>
      </c>
      <c r="I1238" t="s">
        <v>3182</v>
      </c>
      <c r="J1238">
        <v>12</v>
      </c>
      <c r="K1238" s="50" t="s">
        <v>50</v>
      </c>
      <c r="L1238" t="s">
        <v>4724</v>
      </c>
      <c r="M1238" t="s">
        <v>4725</v>
      </c>
      <c r="N1238" s="63" t="s">
        <v>276</v>
      </c>
      <c r="O1238" t="str">
        <f>+VLOOKUP(F1238,'BD LP'!B:C,2,0)</f>
        <v>104532560-C12</v>
      </c>
      <c r="Q1238" t="str">
        <f>+VLOOKUP(F1238,'BD LP'!B:K,10,0)</f>
        <v>UN</v>
      </c>
      <c r="R1238" t="b">
        <f t="shared" si="40"/>
        <v>1</v>
      </c>
      <c r="S1238">
        <f>+VLOOKUP(F1238,'[1]BD MES'!$D$2:$K$1048576,8,0)</f>
        <v>12</v>
      </c>
      <c r="T1238" t="b">
        <f t="shared" si="41"/>
        <v>1</v>
      </c>
      <c r="V1238" t="str">
        <f>+VLOOKUP(F1238,MaestraLP3[[#All],[CÓDIGO]:[UMV]],8,0)</f>
        <v>SERVILLETA RESTAURANT 1H 30x33CM 200 UN</v>
      </c>
    </row>
    <row r="1239" spans="1:22" x14ac:dyDescent="0.35">
      <c r="A1239" t="s">
        <v>3181</v>
      </c>
      <c r="B1239">
        <v>2000</v>
      </c>
      <c r="D1239" s="59" t="s">
        <v>3162</v>
      </c>
      <c r="F1239" s="39">
        <v>104534250</v>
      </c>
      <c r="H1239" s="60">
        <v>10500</v>
      </c>
      <c r="I1239" t="s">
        <v>3182</v>
      </c>
      <c r="J1239">
        <v>2</v>
      </c>
      <c r="K1239" s="50" t="s">
        <v>50</v>
      </c>
      <c r="L1239" t="s">
        <v>4724</v>
      </c>
      <c r="M1239" t="s">
        <v>4725</v>
      </c>
      <c r="N1239" s="39" t="s">
        <v>276</v>
      </c>
      <c r="O1239" t="str">
        <f>+VLOOKUP(F1239,'BD LP'!B:C,2,0)</f>
        <v>104534250-C02</v>
      </c>
      <c r="Q1239" t="str">
        <f>+VLOOKUP(F1239,'BD LP'!B:K,10,0)</f>
        <v>UN</v>
      </c>
      <c r="R1239" t="b">
        <f t="shared" si="40"/>
        <v>1</v>
      </c>
      <c r="S1239">
        <f>+VLOOKUP(F1239,'[1]BD MES'!$D$2:$K$1048576,8,0)</f>
        <v>2</v>
      </c>
      <c r="T1239" t="b">
        <f t="shared" si="41"/>
        <v>1</v>
      </c>
      <c r="V1239" t="str">
        <f>+VLOOKUP(F1239,MaestraLP3[[#All],[CÓDIGO]:[UMV]],8,0)</f>
        <v>TOALLA CLASSIC 1 HOJA 250 M</v>
      </c>
    </row>
    <row r="1240" spans="1:22" x14ac:dyDescent="0.35">
      <c r="A1240" t="s">
        <v>3181</v>
      </c>
      <c r="B1240">
        <v>2000</v>
      </c>
      <c r="D1240" s="59" t="s">
        <v>3162</v>
      </c>
      <c r="F1240" s="39">
        <v>104533660</v>
      </c>
      <c r="H1240" s="60">
        <v>13900</v>
      </c>
      <c r="I1240" t="s">
        <v>3182</v>
      </c>
      <c r="J1240">
        <v>2</v>
      </c>
      <c r="K1240" s="50" t="s">
        <v>50</v>
      </c>
      <c r="L1240" t="s">
        <v>4724</v>
      </c>
      <c r="M1240" t="s">
        <v>4725</v>
      </c>
      <c r="N1240" s="39" t="s">
        <v>276</v>
      </c>
      <c r="O1240" t="str">
        <f>+VLOOKUP(F1240,'BD LP'!B:C,2,0)</f>
        <v>104533660-D02</v>
      </c>
      <c r="Q1240" t="str">
        <f>+VLOOKUP(F1240,'BD LP'!B:K,10,0)</f>
        <v>UN</v>
      </c>
      <c r="R1240" t="b">
        <f t="shared" si="40"/>
        <v>1</v>
      </c>
      <c r="S1240">
        <f>+VLOOKUP(F1240,'[1]BD MES'!$D$2:$K$1048576,8,0)</f>
        <v>2</v>
      </c>
      <c r="T1240" t="b">
        <f t="shared" si="41"/>
        <v>1</v>
      </c>
      <c r="V1240" t="str">
        <f>+VLOOKUP(F1240,MaestraLP3[[#All],[CÓDIGO]:[UMV]],8,0)</f>
        <v>TOALLA EXCELLENCE 2H 200 M</v>
      </c>
    </row>
    <row r="1241" spans="1:22" x14ac:dyDescent="0.35">
      <c r="A1241" t="s">
        <v>3181</v>
      </c>
      <c r="B1241">
        <v>2000</v>
      </c>
      <c r="D1241" s="59" t="s">
        <v>3162</v>
      </c>
      <c r="F1241" s="39">
        <v>104531640</v>
      </c>
      <c r="H1241" s="60">
        <v>14500</v>
      </c>
      <c r="I1241" t="s">
        <v>3182</v>
      </c>
      <c r="J1241">
        <v>8</v>
      </c>
      <c r="K1241" s="50" t="s">
        <v>50</v>
      </c>
      <c r="L1241" t="s">
        <v>4724</v>
      </c>
      <c r="M1241" t="s">
        <v>4725</v>
      </c>
      <c r="N1241" s="39" t="s">
        <v>276</v>
      </c>
      <c r="O1241" t="str">
        <f>+VLOOKUP(F1241,'BD LP'!B:C,2,0)</f>
        <v>104531640-C08</v>
      </c>
      <c r="Q1241" t="str">
        <f>+VLOOKUP(F1241,'BD LP'!B:K,10,0)</f>
        <v>UN</v>
      </c>
      <c r="R1241" t="b">
        <f t="shared" si="40"/>
        <v>1</v>
      </c>
      <c r="S1241">
        <f>+VLOOKUP(F1241,'[1]BD MES'!$D$2:$K$1048576,8,0)</f>
        <v>8</v>
      </c>
      <c r="T1241" t="b">
        <f t="shared" si="41"/>
        <v>1</v>
      </c>
      <c r="V1241" t="str">
        <f>+VLOOKUP(F1241,MaestraLP3[[#All],[CÓDIGO]:[UMV]],8,0)</f>
        <v>TOALLA EXCELLENCE 2H 24M 2 UN</v>
      </c>
    </row>
    <row r="1242" spans="1:22" x14ac:dyDescent="0.35">
      <c r="A1242" t="s">
        <v>3181</v>
      </c>
      <c r="B1242">
        <v>2000</v>
      </c>
      <c r="D1242" s="59" t="s">
        <v>3162</v>
      </c>
      <c r="F1242" s="39">
        <v>104523100</v>
      </c>
      <c r="H1242" s="60">
        <v>30500</v>
      </c>
      <c r="I1242" t="s">
        <v>3182</v>
      </c>
      <c r="J1242">
        <v>42</v>
      </c>
      <c r="K1242" s="50" t="s">
        <v>50</v>
      </c>
      <c r="L1242" t="s">
        <v>4724</v>
      </c>
      <c r="M1242" t="s">
        <v>4725</v>
      </c>
      <c r="N1242" s="39" t="s">
        <v>276</v>
      </c>
      <c r="O1242" t="str">
        <f>+VLOOKUP(F1242,'BD LP'!B:C,2,0)</f>
        <v>104523100-C42</v>
      </c>
      <c r="Q1242" t="str">
        <f>+VLOOKUP(F1242,'BD LP'!B:K,10,0)</f>
        <v>UN</v>
      </c>
      <c r="R1242" t="b">
        <f t="shared" si="40"/>
        <v>1</v>
      </c>
      <c r="S1242">
        <f>+VLOOKUP(F1242,'[1]BD MES'!$D$2:$K$1048576,8,0)</f>
        <v>42</v>
      </c>
      <c r="T1242" t="b">
        <f t="shared" si="41"/>
        <v>1</v>
      </c>
      <c r="V1242" t="str">
        <f>+VLOOKUP(F1242,MaestraLP3[[#All],[CÓDIGO]:[UMV]],8,0)</f>
        <v>TOALLA FACIAL 2H 21x14 50 UN</v>
      </c>
    </row>
    <row r="1243" spans="1:22" x14ac:dyDescent="0.35">
      <c r="A1243" t="s">
        <v>3181</v>
      </c>
      <c r="B1243">
        <v>2000</v>
      </c>
      <c r="D1243" s="59" t="s">
        <v>3162</v>
      </c>
      <c r="F1243" s="39">
        <v>104533650</v>
      </c>
      <c r="H1243" s="60">
        <v>11800</v>
      </c>
      <c r="I1243" t="s">
        <v>3182</v>
      </c>
      <c r="J1243">
        <v>3</v>
      </c>
      <c r="K1243" s="50" t="s">
        <v>50</v>
      </c>
      <c r="L1243" t="s">
        <v>4724</v>
      </c>
      <c r="M1243" t="s">
        <v>4725</v>
      </c>
      <c r="N1243" s="39" t="s">
        <v>276</v>
      </c>
      <c r="O1243" t="str">
        <f>+VLOOKUP(F1243,'BD LP'!B:C,2,0)</f>
        <v>104533650-D03</v>
      </c>
      <c r="Q1243" t="str">
        <f>+VLOOKUP(F1243,'BD LP'!B:K,10,0)</f>
        <v>UN</v>
      </c>
      <c r="R1243" t="b">
        <f t="shared" si="40"/>
        <v>1</v>
      </c>
      <c r="S1243">
        <f>+VLOOKUP(F1243,'[1]BD MES'!$D$2:$K$1048576,8,0)</f>
        <v>3</v>
      </c>
      <c r="T1243" t="b">
        <f t="shared" si="41"/>
        <v>1</v>
      </c>
      <c r="V1243" t="str">
        <f>+VLOOKUP(F1243,MaestraLP3[[#All],[CÓDIGO]:[UMV]],8,0)</f>
        <v>TOALLA PLUS EVOLUTION 1H 135 M</v>
      </c>
    </row>
    <row r="1244" spans="1:22" x14ac:dyDescent="0.35">
      <c r="A1244" t="s">
        <v>3181</v>
      </c>
      <c r="B1244">
        <v>2000</v>
      </c>
      <c r="D1244" s="59" t="s">
        <v>3162</v>
      </c>
      <c r="F1244" s="39">
        <v>104533640</v>
      </c>
      <c r="H1244" s="60">
        <v>13000</v>
      </c>
      <c r="I1244" t="s">
        <v>3182</v>
      </c>
      <c r="J1244">
        <v>2</v>
      </c>
      <c r="K1244" s="50" t="s">
        <v>50</v>
      </c>
      <c r="L1244" t="s">
        <v>4724</v>
      </c>
      <c r="M1244" t="s">
        <v>4725</v>
      </c>
      <c r="N1244" s="39" t="s">
        <v>276</v>
      </c>
      <c r="O1244" t="str">
        <f>+VLOOKUP(F1244,'BD LP'!B:C,2,0)</f>
        <v>104533640-D02</v>
      </c>
      <c r="Q1244" t="str">
        <f>+VLOOKUP(F1244,'BD LP'!B:K,10,0)</f>
        <v>UN</v>
      </c>
      <c r="R1244" t="b">
        <f t="shared" si="40"/>
        <v>1</v>
      </c>
      <c r="S1244">
        <f>+VLOOKUP(F1244,'[1]BD MES'!$D$2:$K$1048576,8,0)</f>
        <v>2</v>
      </c>
      <c r="T1244" t="b">
        <f t="shared" si="41"/>
        <v>1</v>
      </c>
      <c r="V1244" t="str">
        <f>+VLOOKUP(F1244,MaestraLP3[[#All],[CÓDIGO]:[UMV]],8,0)</f>
        <v>TOALLA PLUS EVOLUTION 1H 250 M</v>
      </c>
    </row>
    <row r="1245" spans="1:22" x14ac:dyDescent="0.35">
      <c r="A1245" t="s">
        <v>3181</v>
      </c>
      <c r="B1245">
        <v>2000</v>
      </c>
      <c r="D1245" s="59" t="s">
        <v>3162</v>
      </c>
      <c r="F1245" s="39">
        <v>104547870</v>
      </c>
      <c r="H1245" s="60">
        <v>46500</v>
      </c>
      <c r="I1245" t="s">
        <v>3182</v>
      </c>
      <c r="J1245">
        <v>1</v>
      </c>
      <c r="K1245" s="50" t="s">
        <v>50</v>
      </c>
      <c r="L1245" t="s">
        <v>4724</v>
      </c>
      <c r="M1245" t="s">
        <v>4725</v>
      </c>
      <c r="N1245" s="39" t="s">
        <v>276</v>
      </c>
      <c r="O1245" t="str">
        <f>+VLOOKUP(F1245,'BD LP'!B:C,2,0)</f>
        <v>104547870-UN</v>
      </c>
      <c r="Q1245" t="str">
        <f>+VLOOKUP(F1245,'BD LP'!B:K,10,0)</f>
        <v>UN</v>
      </c>
      <c r="R1245" t="b">
        <f t="shared" si="40"/>
        <v>1</v>
      </c>
      <c r="S1245">
        <f>+VLOOKUP(F1245,'[1]BD MES'!$D$2:$K$1048576,8,0)</f>
        <v>1</v>
      </c>
      <c r="T1245" t="b">
        <f t="shared" si="41"/>
        <v>1</v>
      </c>
      <c r="V1245" t="str">
        <f>+VLOOKUP(F1245,MaestraLP3[[#All],[CÓDIGO]:[UMV]],8,0)</f>
        <v>PAÑO LIMPIEZA MAXWIPE 70 BOBINA 750 UN</v>
      </c>
    </row>
    <row r="1246" spans="1:22" x14ac:dyDescent="0.35">
      <c r="A1246" t="s">
        <v>3181</v>
      </c>
      <c r="B1246">
        <v>2000</v>
      </c>
      <c r="D1246" s="59" t="s">
        <v>3162</v>
      </c>
      <c r="F1246" s="39">
        <v>104539650</v>
      </c>
      <c r="H1246" s="60">
        <v>49900</v>
      </c>
      <c r="I1246" t="s">
        <v>3182</v>
      </c>
      <c r="J1246">
        <v>500</v>
      </c>
      <c r="K1246" s="50" t="s">
        <v>50</v>
      </c>
      <c r="L1246" t="s">
        <v>4724</v>
      </c>
      <c r="M1246" t="s">
        <v>4725</v>
      </c>
      <c r="N1246" s="39" t="s">
        <v>276</v>
      </c>
      <c r="O1246" t="str">
        <f>+VLOOKUP(F1246,'BD LP'!B:C,2,0)</f>
        <v>104539650-V00</v>
      </c>
      <c r="Q1246" t="str">
        <f>+VLOOKUP(F1246,'BD LP'!B:K,10,0)</f>
        <v>UN</v>
      </c>
      <c r="R1246" t="b">
        <f t="shared" si="40"/>
        <v>1</v>
      </c>
      <c r="S1246">
        <f>+VLOOKUP(F1246,'[1]BD MES'!$D$2:$K$1048576,8,0)</f>
        <v>500</v>
      </c>
      <c r="T1246" t="b">
        <f t="shared" si="41"/>
        <v>1</v>
      </c>
      <c r="V1246" t="str">
        <f>+VLOOKUP(F1246,MaestraLP3[[#All],[CÓDIGO]:[UMV]],8,0)</f>
        <v>VASO D/PARED 8 OZ COMPOSTABLE LAVAZZA</v>
      </c>
    </row>
    <row r="1247" spans="1:22" x14ac:dyDescent="0.35">
      <c r="A1247" t="s">
        <v>3181</v>
      </c>
      <c r="B1247">
        <v>2000</v>
      </c>
      <c r="D1247" s="59" t="s">
        <v>3162</v>
      </c>
      <c r="F1247" s="39">
        <v>104548680</v>
      </c>
      <c r="H1247" s="60">
        <v>1371024</v>
      </c>
      <c r="I1247" t="s">
        <v>3182</v>
      </c>
      <c r="J1247">
        <v>48</v>
      </c>
      <c r="K1247" s="50" t="s">
        <v>50</v>
      </c>
      <c r="L1247" t="s">
        <v>4724</v>
      </c>
      <c r="M1247" t="s">
        <v>4725</v>
      </c>
      <c r="N1247" s="39" t="s">
        <v>276</v>
      </c>
      <c r="O1247" t="str">
        <f>+VLOOKUP(F1247,'BD LP'!B:C,2,0)</f>
        <v>104548680-C48</v>
      </c>
      <c r="Q1247" t="str">
        <f>+VLOOKUP(F1247,'BD LP'!B:K,10,0)</f>
        <v>UN</v>
      </c>
      <c r="R1247" t="b">
        <f t="shared" si="40"/>
        <v>1</v>
      </c>
      <c r="S1247">
        <f>+VLOOKUP(F1247,'[1]BD MES'!$D$2:$K$1048576,8,0)</f>
        <v>48</v>
      </c>
      <c r="T1247" t="b">
        <f t="shared" si="41"/>
        <v>1</v>
      </c>
      <c r="V1247" t="str">
        <f>+VLOOKUP(F1247,MaestraLP3[[#All],[CÓDIGO]:[UMV]],8,0)</f>
        <v>ASTIL 30CM REDONDA NEGRO ACE/INOX</v>
      </c>
    </row>
    <row r="1248" spans="1:22" x14ac:dyDescent="0.35">
      <c r="A1248" t="s">
        <v>3181</v>
      </c>
      <c r="B1248">
        <v>2000</v>
      </c>
      <c r="D1248" s="59" t="s">
        <v>3162</v>
      </c>
      <c r="F1248" s="39">
        <v>104548770</v>
      </c>
      <c r="H1248" s="60">
        <v>15950</v>
      </c>
      <c r="I1248" t="s">
        <v>3182</v>
      </c>
      <c r="J1248">
        <v>2</v>
      </c>
      <c r="K1248" s="50" t="s">
        <v>50</v>
      </c>
      <c r="L1248" t="s">
        <v>4724</v>
      </c>
      <c r="M1248" t="s">
        <v>4725</v>
      </c>
      <c r="N1248" s="39" t="s">
        <v>276</v>
      </c>
      <c r="O1248" t="str">
        <f>+VLOOKUP(F1248,'BD LP'!B:C,2,0)</f>
        <v>104548770-C02</v>
      </c>
      <c r="Q1248" t="str">
        <f>+VLOOKUP(F1248,'BD LP'!B:K,10,0)</f>
        <v>UN</v>
      </c>
      <c r="R1248" t="b">
        <f t="shared" si="40"/>
        <v>1</v>
      </c>
      <c r="S1248">
        <f>+VLOOKUP(F1248,'[1]BD MES'!$D$2:$K$1048576,8,0)</f>
        <v>2</v>
      </c>
      <c r="T1248" t="b">
        <f t="shared" si="41"/>
        <v>1</v>
      </c>
      <c r="V1248" t="str">
        <f>+VLOOKUP(F1248,MaestraLP3[[#All],[CÓDIGO]:[UMV]],8,0)</f>
        <v>CACEROLA BAJA CON TAPA Y MANGO 1,2LT</v>
      </c>
    </row>
    <row r="1249" spans="1:22" x14ac:dyDescent="0.35">
      <c r="A1249" t="s">
        <v>3181</v>
      </c>
      <c r="B1249">
        <v>2000</v>
      </c>
      <c r="D1249" s="59" t="s">
        <v>3162</v>
      </c>
      <c r="F1249" s="39">
        <v>104548790</v>
      </c>
      <c r="H1249" s="60">
        <v>23512</v>
      </c>
      <c r="I1249" t="s">
        <v>3182</v>
      </c>
      <c r="J1249">
        <v>2</v>
      </c>
      <c r="K1249" s="50" t="s">
        <v>50</v>
      </c>
      <c r="L1249" t="s">
        <v>4724</v>
      </c>
      <c r="M1249" t="s">
        <v>4725</v>
      </c>
      <c r="N1249" s="39" t="s">
        <v>276</v>
      </c>
      <c r="O1249" t="str">
        <f>+VLOOKUP(F1249,'BD LP'!B:C,2,0)</f>
        <v>104548790-C02</v>
      </c>
      <c r="Q1249" t="str">
        <f>+VLOOKUP(F1249,'BD LP'!B:K,10,0)</f>
        <v>UN</v>
      </c>
      <c r="R1249" t="b">
        <f t="shared" si="40"/>
        <v>1</v>
      </c>
      <c r="S1249">
        <f>+VLOOKUP(F1249,'[1]BD MES'!$D$2:$K$1048576,8,0)</f>
        <v>2</v>
      </c>
      <c r="T1249" t="b">
        <f t="shared" si="41"/>
        <v>1</v>
      </c>
      <c r="V1249" t="str">
        <f>+VLOOKUP(F1249,MaestraLP3[[#All],[CÓDIGO]:[UMV]],8,0)</f>
        <v>CACEROLA BAJA CON TAPA Y MANGO 2,2LT</v>
      </c>
    </row>
    <row r="1250" spans="1:22" x14ac:dyDescent="0.35">
      <c r="A1250" t="s">
        <v>3181</v>
      </c>
      <c r="B1250">
        <v>2000</v>
      </c>
      <c r="D1250" s="59" t="s">
        <v>3162</v>
      </c>
      <c r="F1250" s="39">
        <v>104548830</v>
      </c>
      <c r="H1250" s="60">
        <v>252020</v>
      </c>
      <c r="I1250" t="s">
        <v>3182</v>
      </c>
      <c r="J1250">
        <v>10</v>
      </c>
      <c r="K1250" s="50" t="s">
        <v>50</v>
      </c>
      <c r="L1250" t="s">
        <v>4724</v>
      </c>
      <c r="M1250" t="s">
        <v>4725</v>
      </c>
      <c r="N1250" s="39" t="s">
        <v>276</v>
      </c>
      <c r="O1250" t="str">
        <f>+VLOOKUP(F1250,'BD LP'!B:C,2,0)</f>
        <v>104548830-C10</v>
      </c>
      <c r="Q1250" t="str">
        <f>+VLOOKUP(F1250,'BD LP'!B:K,10,0)</f>
        <v>UN</v>
      </c>
      <c r="R1250" t="b">
        <f t="shared" si="40"/>
        <v>1</v>
      </c>
      <c r="S1250">
        <f>+VLOOKUP(F1250,'[1]BD MES'!$D$2:$K$1048576,8,0)</f>
        <v>10</v>
      </c>
      <c r="T1250" t="b">
        <f t="shared" si="41"/>
        <v>1</v>
      </c>
      <c r="V1250" t="str">
        <f>+VLOOKUP(F1250,MaestraLP3[[#All],[CÓDIGO]:[UMV]],8,0)</f>
        <v>CACEROLA CON TAPA 1,5LT INOX 16X8CM</v>
      </c>
    </row>
    <row r="1251" spans="1:22" x14ac:dyDescent="0.35">
      <c r="A1251" t="s">
        <v>3181</v>
      </c>
      <c r="B1251">
        <v>2000</v>
      </c>
      <c r="D1251" s="59" t="s">
        <v>3162</v>
      </c>
      <c r="F1251" s="39">
        <v>104548840</v>
      </c>
      <c r="H1251" s="60">
        <v>252048</v>
      </c>
      <c r="I1251" t="s">
        <v>3182</v>
      </c>
      <c r="J1251">
        <v>6</v>
      </c>
      <c r="K1251" s="50" t="s">
        <v>50</v>
      </c>
      <c r="L1251" t="s">
        <v>4724</v>
      </c>
      <c r="M1251" t="s">
        <v>4725</v>
      </c>
      <c r="N1251" s="39" t="s">
        <v>276</v>
      </c>
      <c r="O1251" t="str">
        <f>+VLOOKUP(F1251,'BD LP'!B:C,2,0)</f>
        <v>104548840-C06</v>
      </c>
      <c r="Q1251" t="str">
        <f>+VLOOKUP(F1251,'BD LP'!B:K,10,0)</f>
        <v>UN</v>
      </c>
      <c r="R1251" t="b">
        <f t="shared" si="40"/>
        <v>1</v>
      </c>
      <c r="S1251">
        <f>+VLOOKUP(F1251,'[1]BD MES'!$D$2:$K$1048576,8,0)</f>
        <v>6</v>
      </c>
      <c r="T1251" t="b">
        <f t="shared" si="41"/>
        <v>1</v>
      </c>
      <c r="V1251" t="str">
        <f>+VLOOKUP(F1251,MaestraLP3[[#All],[CÓDIGO]:[UMV]],8,0)</f>
        <v>CACEROLA CON TAPA 3,5LT INOX 24X9,5CM</v>
      </c>
    </row>
    <row r="1252" spans="1:22" x14ac:dyDescent="0.35">
      <c r="A1252" t="s">
        <v>3181</v>
      </c>
      <c r="B1252">
        <v>2000</v>
      </c>
      <c r="D1252" s="59" t="s">
        <v>3162</v>
      </c>
      <c r="F1252" s="39">
        <v>104549050</v>
      </c>
      <c r="H1252" s="60">
        <v>1487563</v>
      </c>
      <c r="I1252" t="s">
        <v>3182</v>
      </c>
      <c r="J1252">
        <v>77</v>
      </c>
      <c r="K1252" s="50" t="s">
        <v>50</v>
      </c>
      <c r="L1252" t="s">
        <v>4724</v>
      </c>
      <c r="M1252" t="s">
        <v>4725</v>
      </c>
      <c r="N1252" s="39" t="s">
        <v>276</v>
      </c>
      <c r="O1252" t="str">
        <f>+VLOOKUP(F1252,'BD LP'!B:C,2,0)</f>
        <v>104549050-C77</v>
      </c>
      <c r="Q1252" t="str">
        <f>+VLOOKUP(F1252,'BD LP'!B:K,10,0)</f>
        <v>UN</v>
      </c>
      <c r="R1252" t="b">
        <f t="shared" si="40"/>
        <v>1</v>
      </c>
      <c r="S1252">
        <f>+VLOOKUP(F1252,'[1]BD MES'!$D$2:$K$1048576,8,0)</f>
        <v>77</v>
      </c>
      <c r="T1252" t="b">
        <f t="shared" si="41"/>
        <v>1</v>
      </c>
      <c r="V1252" t="str">
        <f>+VLOOKUP(F1252,MaestraLP3[[#All],[CÓDIGO]:[UMV]],8,0)</f>
        <v>CUCHILLO MEDIO 20CM UNIV.</v>
      </c>
    </row>
    <row r="1253" spans="1:22" x14ac:dyDescent="0.35">
      <c r="A1253" t="s">
        <v>3181</v>
      </c>
      <c r="B1253">
        <v>2000</v>
      </c>
      <c r="D1253" s="59" t="s">
        <v>3162</v>
      </c>
      <c r="F1253" s="39">
        <v>104548660</v>
      </c>
      <c r="H1253" s="60">
        <v>1478320</v>
      </c>
      <c r="I1253" t="s">
        <v>3182</v>
      </c>
      <c r="J1253">
        <v>80</v>
      </c>
      <c r="K1253" s="50" t="s">
        <v>50</v>
      </c>
      <c r="L1253" t="s">
        <v>4724</v>
      </c>
      <c r="M1253" t="s">
        <v>4725</v>
      </c>
      <c r="N1253" s="39" t="s">
        <v>276</v>
      </c>
      <c r="O1253" t="str">
        <f>+VLOOKUP(F1253,'BD LP'!B:C,2,0)</f>
        <v>104548660-C80</v>
      </c>
      <c r="Q1253" t="str">
        <f>+VLOOKUP(F1253,'BD LP'!B:K,10,0)</f>
        <v>UN</v>
      </c>
      <c r="R1253" t="b">
        <f t="shared" si="40"/>
        <v>1</v>
      </c>
      <c r="S1253">
        <f>+VLOOKUP(F1253,'[1]BD MES'!$D$2:$K$1048576,8,0)</f>
        <v>80</v>
      </c>
      <c r="T1253" t="b">
        <f t="shared" si="41"/>
        <v>1</v>
      </c>
      <c r="V1253" t="str">
        <f>+VLOOKUP(F1253,MaestraLP3[[#All],[CÓDIGO]:[UMV]],8,0)</f>
        <v>CUCHILLO MEDIO GOLPE 15CM UNIV. ACE/INOX</v>
      </c>
    </row>
    <row r="1254" spans="1:22" x14ac:dyDescent="0.35">
      <c r="A1254" t="s">
        <v>3181</v>
      </c>
      <c r="B1254">
        <v>2000</v>
      </c>
      <c r="D1254" s="59" t="s">
        <v>3162</v>
      </c>
      <c r="F1254" s="39">
        <v>104548670</v>
      </c>
      <c r="H1254" s="60">
        <v>1496946</v>
      </c>
      <c r="I1254" t="s">
        <v>3182</v>
      </c>
      <c r="J1254">
        <v>66</v>
      </c>
      <c r="K1254" s="50" t="s">
        <v>50</v>
      </c>
      <c r="L1254" t="s">
        <v>4724</v>
      </c>
      <c r="M1254" t="s">
        <v>4725</v>
      </c>
      <c r="N1254" s="39" t="s">
        <v>276</v>
      </c>
      <c r="O1254" t="str">
        <f>+VLOOKUP(F1254,'BD LP'!B:C,2,0)</f>
        <v>104548670-C66</v>
      </c>
      <c r="Q1254" t="str">
        <f>+VLOOKUP(F1254,'BD LP'!B:K,10,0)</f>
        <v>UN</v>
      </c>
      <c r="R1254" t="b">
        <f t="shared" si="40"/>
        <v>1</v>
      </c>
      <c r="S1254">
        <f>+VLOOKUP(F1254,'[1]BD MES'!$D$2:$K$1048576,8,0)</f>
        <v>66</v>
      </c>
      <c r="T1254" t="b">
        <f t="shared" si="41"/>
        <v>1</v>
      </c>
      <c r="V1254" t="str">
        <f>+VLOOKUP(F1254,MaestraLP3[[#All],[CÓDIGO]:[UMV]],8,0)</f>
        <v>CUCHILLO MEDIO GOLPE 20CM UNIV. ACE/INOX</v>
      </c>
    </row>
    <row r="1255" spans="1:22" x14ac:dyDescent="0.35">
      <c r="A1255" t="s">
        <v>3181</v>
      </c>
      <c r="B1255">
        <v>2000</v>
      </c>
      <c r="D1255" s="59" t="s">
        <v>3162</v>
      </c>
      <c r="F1255" s="39">
        <v>104548690</v>
      </c>
      <c r="H1255" s="60">
        <v>1411344</v>
      </c>
      <c r="I1255" t="s">
        <v>3182</v>
      </c>
      <c r="J1255">
        <v>48</v>
      </c>
      <c r="K1255" s="50" t="s">
        <v>50</v>
      </c>
      <c r="L1255" t="s">
        <v>4724</v>
      </c>
      <c r="M1255" t="s">
        <v>4725</v>
      </c>
      <c r="N1255" s="39" t="s">
        <v>276</v>
      </c>
      <c r="O1255" t="str">
        <f>+VLOOKUP(F1255,'BD LP'!B:C,2,0)</f>
        <v>104548690-C48</v>
      </c>
      <c r="Q1255" t="str">
        <f>+VLOOKUP(F1255,'BD LP'!B:K,10,0)</f>
        <v>UN</v>
      </c>
      <c r="R1255" t="b">
        <f t="shared" si="40"/>
        <v>1</v>
      </c>
      <c r="S1255">
        <f>+VLOOKUP(F1255,'[1]BD MES'!$D$2:$K$1048576,8,0)</f>
        <v>48</v>
      </c>
      <c r="T1255" t="b">
        <f t="shared" si="41"/>
        <v>1</v>
      </c>
      <c r="V1255" t="str">
        <f>+VLOOKUP(F1255,MaestraLP3[[#All],[CÓDIGO]:[UMV]],8,0)</f>
        <v>CUCHILLO MEDIO GOLPE 25CM UNIV. ACE/INOX</v>
      </c>
    </row>
    <row r="1256" spans="1:22" x14ac:dyDescent="0.35">
      <c r="A1256" t="s">
        <v>3181</v>
      </c>
      <c r="B1256">
        <v>2000</v>
      </c>
      <c r="D1256" s="59" t="s">
        <v>3162</v>
      </c>
      <c r="F1256" s="39">
        <v>104548700</v>
      </c>
      <c r="H1256" s="60">
        <v>1589544</v>
      </c>
      <c r="I1256" t="s">
        <v>3182</v>
      </c>
      <c r="J1256">
        <v>44</v>
      </c>
      <c r="K1256" s="50" t="s">
        <v>50</v>
      </c>
      <c r="L1256" t="s">
        <v>4724</v>
      </c>
      <c r="M1256" t="s">
        <v>4725</v>
      </c>
      <c r="N1256" s="39" t="s">
        <v>276</v>
      </c>
      <c r="O1256" t="str">
        <f>+VLOOKUP(F1256,'BD LP'!B:C,2,0)</f>
        <v>104548700-C44</v>
      </c>
      <c r="Q1256" t="str">
        <f>+VLOOKUP(F1256,'BD LP'!B:K,10,0)</f>
        <v>UN</v>
      </c>
      <c r="R1256" t="b">
        <f t="shared" ref="R1256:R1319" si="42">+Q1256=K1256</f>
        <v>1</v>
      </c>
      <c r="S1256">
        <f>+VLOOKUP(F1256,'[1]BD MES'!$D$2:$K$1048576,8,0)</f>
        <v>44</v>
      </c>
      <c r="T1256" t="b">
        <f t="shared" si="41"/>
        <v>1</v>
      </c>
      <c r="V1256" t="str">
        <f>+VLOOKUP(F1256,MaestraLP3[[#All],[CÓDIGO]:[UMV]],8,0)</f>
        <v>CUCHILLO MEDIO GOLPE 30CM UNIV. ACE/INOX</v>
      </c>
    </row>
    <row r="1257" spans="1:22" x14ac:dyDescent="0.35">
      <c r="A1257" t="s">
        <v>3181</v>
      </c>
      <c r="B1257">
        <v>2000</v>
      </c>
      <c r="D1257" s="59" t="s">
        <v>3162</v>
      </c>
      <c r="F1257" s="39">
        <v>104548650</v>
      </c>
      <c r="H1257" s="60">
        <v>1364500</v>
      </c>
      <c r="I1257" t="s">
        <v>3182</v>
      </c>
      <c r="J1257">
        <v>125</v>
      </c>
      <c r="K1257" s="50" t="s">
        <v>50</v>
      </c>
      <c r="L1257" t="s">
        <v>4724</v>
      </c>
      <c r="M1257" t="s">
        <v>4725</v>
      </c>
      <c r="N1257" s="39" t="s">
        <v>276</v>
      </c>
      <c r="O1257" t="str">
        <f>+VLOOKUP(F1257,'BD LP'!B:C,2,0)</f>
        <v>104548650-Z25</v>
      </c>
      <c r="Q1257" t="str">
        <f>+VLOOKUP(F1257,'BD LP'!B:K,10,0)</f>
        <v>UN</v>
      </c>
      <c r="R1257" t="b">
        <f t="shared" si="42"/>
        <v>1</v>
      </c>
      <c r="S1257">
        <f>+VLOOKUP(F1257,'[1]BD MES'!$D$2:$K$1048576,8,0)</f>
        <v>125</v>
      </c>
      <c r="T1257" t="b">
        <f t="shared" si="41"/>
        <v>1</v>
      </c>
      <c r="V1257" t="str">
        <f>+VLOOKUP(F1257,MaestraLP3[[#All],[CÓDIGO]:[UMV]],8,0)</f>
        <v>CUCHILLO VEGETALES 11CM UNIV. ACE/INOX</v>
      </c>
    </row>
    <row r="1258" spans="1:22" x14ac:dyDescent="0.35">
      <c r="A1258" t="s">
        <v>3181</v>
      </c>
      <c r="B1258">
        <v>2000</v>
      </c>
      <c r="D1258" s="59" t="s">
        <v>3162</v>
      </c>
      <c r="F1258" s="39">
        <v>104548780</v>
      </c>
      <c r="H1258" s="60">
        <v>57930</v>
      </c>
      <c r="I1258" t="s">
        <v>3182</v>
      </c>
      <c r="J1258">
        <v>6</v>
      </c>
      <c r="K1258" s="50" t="s">
        <v>50</v>
      </c>
      <c r="L1258" t="s">
        <v>4724</v>
      </c>
      <c r="M1258" t="s">
        <v>4725</v>
      </c>
      <c r="N1258" s="39" t="s">
        <v>276</v>
      </c>
      <c r="O1258" t="str">
        <f>+VLOOKUP(F1258,'BD LP'!B:C,2,0)</f>
        <v>104548780-C06</v>
      </c>
      <c r="Q1258" t="str">
        <f>+VLOOKUP(F1258,'BD LP'!B:K,10,0)</f>
        <v>UN</v>
      </c>
      <c r="R1258" t="b">
        <f t="shared" si="42"/>
        <v>1</v>
      </c>
      <c r="S1258">
        <f>+VLOOKUP(F1258,'[1]BD MES'!$D$2:$K$1048576,8,0)</f>
        <v>6</v>
      </c>
      <c r="T1258" t="b">
        <f t="shared" si="41"/>
        <v>1</v>
      </c>
      <c r="V1258" t="str">
        <f>+VLOOKUP(F1258,MaestraLP3[[#All],[CÓDIGO]:[UMV]],8,0)</f>
        <v>SARTÉN TEFLÓN ALUMINIO 20CM</v>
      </c>
    </row>
    <row r="1259" spans="1:22" x14ac:dyDescent="0.35">
      <c r="A1259" t="s">
        <v>3181</v>
      </c>
      <c r="B1259">
        <v>2000</v>
      </c>
      <c r="D1259" s="59" t="s">
        <v>3162</v>
      </c>
      <c r="F1259" s="39">
        <v>104548800</v>
      </c>
      <c r="H1259" s="60">
        <v>90708</v>
      </c>
      <c r="I1259" t="s">
        <v>3182</v>
      </c>
      <c r="J1259">
        <v>6</v>
      </c>
      <c r="K1259" s="50" t="s">
        <v>50</v>
      </c>
      <c r="L1259" t="s">
        <v>4724</v>
      </c>
      <c r="M1259" t="s">
        <v>4725</v>
      </c>
      <c r="N1259" s="39" t="s">
        <v>276</v>
      </c>
      <c r="O1259" t="str">
        <f>+VLOOKUP(F1259,'BD LP'!B:C,2,0)</f>
        <v>104548800-C06</v>
      </c>
      <c r="Q1259" t="str">
        <f>+VLOOKUP(F1259,'BD LP'!B:K,10,0)</f>
        <v>UN</v>
      </c>
      <c r="R1259" t="b">
        <f t="shared" si="42"/>
        <v>1</v>
      </c>
      <c r="S1259">
        <f>+VLOOKUP(F1259,'[1]BD MES'!$D$2:$K$1048576,8,0)</f>
        <v>6</v>
      </c>
      <c r="T1259" t="b">
        <f t="shared" si="41"/>
        <v>1</v>
      </c>
      <c r="V1259" t="str">
        <f>+VLOOKUP(F1259,MaestraLP3[[#All],[CÓDIGO]:[UMV]],8,0)</f>
        <v>SARTÉN TEFLÓN ALUMINIO 24CM</v>
      </c>
    </row>
    <row r="1260" spans="1:22" x14ac:dyDescent="0.35">
      <c r="A1260" t="s">
        <v>3181</v>
      </c>
      <c r="B1260">
        <v>2000</v>
      </c>
      <c r="D1260" s="59" t="s">
        <v>3162</v>
      </c>
      <c r="F1260" s="39">
        <v>104548810</v>
      </c>
      <c r="H1260" s="60">
        <v>126000</v>
      </c>
      <c r="I1260" t="s">
        <v>3182</v>
      </c>
      <c r="J1260">
        <v>6</v>
      </c>
      <c r="K1260" s="50" t="s">
        <v>50</v>
      </c>
      <c r="L1260" t="s">
        <v>4724</v>
      </c>
      <c r="M1260" t="s">
        <v>4725</v>
      </c>
      <c r="N1260" s="39" t="s">
        <v>276</v>
      </c>
      <c r="O1260" t="str">
        <f>+VLOOKUP(F1260,'BD LP'!B:C,2,0)</f>
        <v>104548810-C06</v>
      </c>
      <c r="Q1260" t="str">
        <f>+VLOOKUP(F1260,'BD LP'!B:K,10,0)</f>
        <v>UN</v>
      </c>
      <c r="R1260" t="b">
        <f t="shared" si="42"/>
        <v>1</v>
      </c>
      <c r="S1260">
        <f>+VLOOKUP(F1260,'[1]BD MES'!$D$2:$K$1048576,8,0)</f>
        <v>6</v>
      </c>
      <c r="T1260" t="b">
        <f t="shared" si="41"/>
        <v>1</v>
      </c>
      <c r="V1260" t="str">
        <f>+VLOOKUP(F1260,MaestraLP3[[#All],[CÓDIGO]:[UMV]],8,0)</f>
        <v>SARTÉN TEFLÓN ALUMINIO 28CM</v>
      </c>
    </row>
    <row r="1261" spans="1:22" x14ac:dyDescent="0.35">
      <c r="A1261" t="s">
        <v>3181</v>
      </c>
      <c r="B1261">
        <v>2000</v>
      </c>
      <c r="D1261" s="59" t="s">
        <v>3162</v>
      </c>
      <c r="F1261" s="39">
        <v>104548820</v>
      </c>
      <c r="H1261" s="60">
        <v>131040</v>
      </c>
      <c r="I1261" t="s">
        <v>3182</v>
      </c>
      <c r="J1261">
        <v>6</v>
      </c>
      <c r="K1261" s="50" t="s">
        <v>50</v>
      </c>
      <c r="L1261" t="s">
        <v>4724</v>
      </c>
      <c r="M1261" t="s">
        <v>4725</v>
      </c>
      <c r="N1261" s="39" t="s">
        <v>276</v>
      </c>
      <c r="O1261" t="str">
        <f>+VLOOKUP(F1261,'BD LP'!B:C,2,0)</f>
        <v>104548820-C06</v>
      </c>
      <c r="Q1261" t="str">
        <f>+VLOOKUP(F1261,'BD LP'!B:K,10,0)</f>
        <v>UN</v>
      </c>
      <c r="R1261" t="b">
        <f t="shared" si="42"/>
        <v>1</v>
      </c>
      <c r="S1261">
        <f>+VLOOKUP(F1261,'[1]BD MES'!$D$2:$K$1048576,8,0)</f>
        <v>6</v>
      </c>
      <c r="T1261" t="b">
        <f t="shared" si="41"/>
        <v>1</v>
      </c>
      <c r="V1261" t="str">
        <f>+VLOOKUP(F1261,MaestraLP3[[#All],[CÓDIGO]:[UMV]],8,0)</f>
        <v>SARTÉN TEFLÓN ALUMINIO 32CM</v>
      </c>
    </row>
    <row r="1262" spans="1:22" x14ac:dyDescent="0.35">
      <c r="A1262" t="s">
        <v>3181</v>
      </c>
      <c r="B1262">
        <v>2000</v>
      </c>
      <c r="D1262" s="59" t="s">
        <v>3162</v>
      </c>
      <c r="F1262" s="39">
        <v>104548750</v>
      </c>
      <c r="H1262" s="60">
        <v>100740</v>
      </c>
      <c r="I1262" t="s">
        <v>3182</v>
      </c>
      <c r="J1262">
        <v>12</v>
      </c>
      <c r="K1262" s="50" t="s">
        <v>50</v>
      </c>
      <c r="L1262" t="s">
        <v>4724</v>
      </c>
      <c r="M1262" t="s">
        <v>4725</v>
      </c>
      <c r="N1262" s="39" t="s">
        <v>276</v>
      </c>
      <c r="O1262" t="str">
        <f>+VLOOKUP(F1262,'BD LP'!B:C,2,0)</f>
        <v>104548750-C12</v>
      </c>
      <c r="Q1262" t="str">
        <f>+VLOOKUP(F1262,'BD LP'!B:K,10,0)</f>
        <v>UN</v>
      </c>
      <c r="R1262" t="b">
        <f t="shared" si="42"/>
        <v>1</v>
      </c>
      <c r="S1262">
        <f>+VLOOKUP(F1262,'[1]BD MES'!$D$2:$K$1048576,8,0)</f>
        <v>12</v>
      </c>
      <c r="T1262" t="b">
        <f t="shared" si="41"/>
        <v>1</v>
      </c>
      <c r="V1262" t="str">
        <f>+VLOOKUP(F1262,MaestraLP3[[#All],[CÓDIGO]:[UMV]],8,0)</f>
        <v>TABLA CORTAR AMARILLO 30X46X1,1CM</v>
      </c>
    </row>
    <row r="1263" spans="1:22" x14ac:dyDescent="0.35">
      <c r="A1263" t="s">
        <v>3181</v>
      </c>
      <c r="B1263">
        <v>2000</v>
      </c>
      <c r="D1263" s="59" t="s">
        <v>3162</v>
      </c>
      <c r="F1263" s="39">
        <v>104548740</v>
      </c>
      <c r="H1263" s="60">
        <v>100740</v>
      </c>
      <c r="I1263" t="s">
        <v>3182</v>
      </c>
      <c r="J1263">
        <v>12</v>
      </c>
      <c r="K1263" s="50" t="s">
        <v>50</v>
      </c>
      <c r="L1263" t="s">
        <v>4724</v>
      </c>
      <c r="M1263" t="s">
        <v>4725</v>
      </c>
      <c r="N1263" s="39" t="s">
        <v>276</v>
      </c>
      <c r="O1263" t="str">
        <f>+VLOOKUP(F1263,'BD LP'!B:C,2,0)</f>
        <v>104548740-C12</v>
      </c>
      <c r="Q1263" t="str">
        <f>+VLOOKUP(F1263,'BD LP'!B:K,10,0)</f>
        <v>UN</v>
      </c>
      <c r="R1263" t="b">
        <f t="shared" si="42"/>
        <v>1</v>
      </c>
      <c r="S1263">
        <f>+VLOOKUP(F1263,'[1]BD MES'!$D$2:$K$1048576,8,0)</f>
        <v>12</v>
      </c>
      <c r="T1263" t="b">
        <f t="shared" si="41"/>
        <v>1</v>
      </c>
      <c r="V1263" t="str">
        <f>+VLOOKUP(F1263,MaestraLP3[[#All],[CÓDIGO]:[UMV]],8,0)</f>
        <v>TABLA CORTAR AZUL 30X46X1,1CM</v>
      </c>
    </row>
    <row r="1264" spans="1:22" x14ac:dyDescent="0.35">
      <c r="A1264" t="s">
        <v>3181</v>
      </c>
      <c r="B1264">
        <v>2000</v>
      </c>
      <c r="D1264" s="59" t="s">
        <v>3162</v>
      </c>
      <c r="F1264" s="39">
        <v>104548710</v>
      </c>
      <c r="H1264" s="60">
        <v>100740</v>
      </c>
      <c r="I1264" t="s">
        <v>3182</v>
      </c>
      <c r="J1264">
        <v>12</v>
      </c>
      <c r="K1264" s="50" t="s">
        <v>50</v>
      </c>
      <c r="L1264" t="s">
        <v>4724</v>
      </c>
      <c r="M1264" t="s">
        <v>4725</v>
      </c>
      <c r="N1264" s="39" t="s">
        <v>276</v>
      </c>
      <c r="O1264" t="str">
        <f>+VLOOKUP(F1264,'BD LP'!B:C,2,0)</f>
        <v>104548710-C12</v>
      </c>
      <c r="Q1264" t="str">
        <f>+VLOOKUP(F1264,'BD LP'!B:K,10,0)</f>
        <v>UN</v>
      </c>
      <c r="R1264" t="b">
        <f t="shared" si="42"/>
        <v>1</v>
      </c>
      <c r="S1264">
        <f>+VLOOKUP(F1264,'[1]BD MES'!$D$2:$K$1048576,8,0)</f>
        <v>12</v>
      </c>
      <c r="T1264" t="b">
        <f t="shared" si="41"/>
        <v>1</v>
      </c>
      <c r="V1264" t="str">
        <f>+VLOOKUP(F1264,MaestraLP3[[#All],[CÓDIGO]:[UMV]],8,0)</f>
        <v>TABLA CORTAR BLANCO 30X46X1,1CM</v>
      </c>
    </row>
    <row r="1265" spans="1:22" x14ac:dyDescent="0.35">
      <c r="A1265" t="s">
        <v>3181</v>
      </c>
      <c r="B1265">
        <v>2000</v>
      </c>
      <c r="D1265" s="59" t="s">
        <v>3162</v>
      </c>
      <c r="F1265" s="39">
        <v>104548720</v>
      </c>
      <c r="H1265" s="60">
        <v>100740</v>
      </c>
      <c r="I1265" t="s">
        <v>3182</v>
      </c>
      <c r="J1265">
        <v>12</v>
      </c>
      <c r="K1265" s="50" t="s">
        <v>50</v>
      </c>
      <c r="L1265" t="s">
        <v>4724</v>
      </c>
      <c r="M1265" t="s">
        <v>4725</v>
      </c>
      <c r="N1265" s="39" t="s">
        <v>276</v>
      </c>
      <c r="O1265" t="str">
        <f>+VLOOKUP(F1265,'BD LP'!B:C,2,0)</f>
        <v>104548720-C12</v>
      </c>
      <c r="Q1265" t="str">
        <f>+VLOOKUP(F1265,'BD LP'!B:K,10,0)</f>
        <v>UN</v>
      </c>
      <c r="R1265" t="b">
        <f t="shared" si="42"/>
        <v>1</v>
      </c>
      <c r="S1265">
        <f>+VLOOKUP(F1265,'[1]BD MES'!$D$2:$K$1048576,8,0)</f>
        <v>12</v>
      </c>
      <c r="T1265" t="b">
        <f t="shared" si="41"/>
        <v>1</v>
      </c>
      <c r="V1265" t="str">
        <f>+VLOOKUP(F1265,MaestraLP3[[#All],[CÓDIGO]:[UMV]],8,0)</f>
        <v>TABLA CORTAR ROJO 30X46X1,1CM</v>
      </c>
    </row>
    <row r="1266" spans="1:22" x14ac:dyDescent="0.35">
      <c r="A1266" t="s">
        <v>3181</v>
      </c>
      <c r="B1266">
        <v>2000</v>
      </c>
      <c r="D1266" s="59" t="s">
        <v>3162</v>
      </c>
      <c r="F1266" s="39">
        <v>104548730</v>
      </c>
      <c r="H1266" s="60">
        <v>100740</v>
      </c>
      <c r="I1266" t="s">
        <v>3182</v>
      </c>
      <c r="J1266">
        <v>12</v>
      </c>
      <c r="K1266" s="50" t="s">
        <v>50</v>
      </c>
      <c r="L1266" t="s">
        <v>4724</v>
      </c>
      <c r="M1266" t="s">
        <v>4725</v>
      </c>
      <c r="N1266" s="39" t="s">
        <v>276</v>
      </c>
      <c r="O1266" t="str">
        <f>+VLOOKUP(F1266,'BD LP'!B:C,2,0)</f>
        <v>104548730-C12</v>
      </c>
      <c r="Q1266" t="str">
        <f>+VLOOKUP(F1266,'BD LP'!B:K,10,0)</f>
        <v>UN</v>
      </c>
      <c r="R1266" t="b">
        <f t="shared" si="42"/>
        <v>1</v>
      </c>
      <c r="S1266">
        <f>+VLOOKUP(F1266,'[1]BD MES'!$D$2:$K$1048576,8,0)</f>
        <v>12</v>
      </c>
      <c r="T1266" t="b">
        <f t="shared" si="41"/>
        <v>1</v>
      </c>
      <c r="V1266" t="str">
        <f>+VLOOKUP(F1266,MaestraLP3[[#All],[CÓDIGO]:[UMV]],8,0)</f>
        <v>TABLA CORTAR VERDE 30X46X1,1CM</v>
      </c>
    </row>
    <row r="1267" spans="1:22" x14ac:dyDescent="0.35">
      <c r="A1267" t="s">
        <v>3181</v>
      </c>
      <c r="B1267">
        <v>2000</v>
      </c>
      <c r="D1267" s="59" t="s">
        <v>3162</v>
      </c>
      <c r="F1267" s="39">
        <v>104548760</v>
      </c>
      <c r="H1267" s="60">
        <v>33605</v>
      </c>
      <c r="I1267" t="s">
        <v>3182</v>
      </c>
      <c r="J1267">
        <v>1</v>
      </c>
      <c r="K1267" s="50" t="s">
        <v>50</v>
      </c>
      <c r="L1267" t="s">
        <v>4724</v>
      </c>
      <c r="M1267" t="s">
        <v>4725</v>
      </c>
      <c r="N1267" s="39" t="s">
        <v>276</v>
      </c>
      <c r="O1267" t="str">
        <f>+VLOOKUP(F1267,'BD LP'!B:C,2,0)</f>
        <v>104548760-CJ</v>
      </c>
      <c r="Q1267" t="str">
        <f>+VLOOKUP(F1267,'BD LP'!B:K,10,0)</f>
        <v>UN</v>
      </c>
      <c r="R1267" t="b">
        <f t="shared" si="42"/>
        <v>1</v>
      </c>
      <c r="S1267">
        <f>+VLOOKUP(F1267,'[1]BD MES'!$D$2:$K$1048576,8,0)</f>
        <v>1</v>
      </c>
      <c r="T1267" t="b">
        <f t="shared" si="41"/>
        <v>1</v>
      </c>
      <c r="V1267" t="str">
        <f>+VLOOKUP(F1267,MaestraLP3[[#All],[CÓDIGO]:[UMV]],8,0)</f>
        <v>WOK ACERO CON ANTIADHERENTE 28X8,5CM</v>
      </c>
    </row>
    <row r="1268" spans="1:22" x14ac:dyDescent="0.35">
      <c r="A1268" t="s">
        <v>3181</v>
      </c>
      <c r="B1268">
        <v>2000</v>
      </c>
      <c r="D1268" s="59" t="s">
        <v>3162</v>
      </c>
      <c r="F1268" s="39">
        <v>104549030</v>
      </c>
      <c r="H1268" s="60">
        <v>10200</v>
      </c>
      <c r="I1268" t="s">
        <v>3182</v>
      </c>
      <c r="J1268">
        <v>1</v>
      </c>
      <c r="K1268" s="50" t="s">
        <v>77</v>
      </c>
      <c r="L1268" t="s">
        <v>4724</v>
      </c>
      <c r="M1268" t="s">
        <v>4725</v>
      </c>
      <c r="N1268" s="39" t="s">
        <v>276</v>
      </c>
      <c r="O1268" t="str">
        <f>+VLOOKUP(F1268,'BD LP'!B:C,2,0)</f>
        <v>104549030-KG</v>
      </c>
      <c r="Q1268" t="str">
        <f>+VLOOKUP(F1268,'BD LP'!B:K,10,0)</f>
        <v>KG</v>
      </c>
      <c r="R1268" t="b">
        <f t="shared" si="42"/>
        <v>1</v>
      </c>
      <c r="S1268">
        <f>+VLOOKUP(F1268,'[1]BD MES'!$D$2:$K$1048576,8,0)</f>
        <v>1</v>
      </c>
      <c r="T1268" t="b">
        <f t="shared" si="41"/>
        <v>1</v>
      </c>
      <c r="V1268" t="str">
        <f>+VLOOKUP(F1268,MaestraLP3[[#All],[CÓDIGO]:[UMV]],8,0)</f>
        <v>MALAYA DE CERDO</v>
      </c>
    </row>
    <row r="1269" spans="1:22" x14ac:dyDescent="0.35">
      <c r="A1269" t="s">
        <v>3181</v>
      </c>
      <c r="B1269">
        <v>2000</v>
      </c>
      <c r="D1269" s="59" t="s">
        <v>3162</v>
      </c>
      <c r="F1269" s="39">
        <v>105045630</v>
      </c>
      <c r="H1269" s="60">
        <v>4290</v>
      </c>
      <c r="I1269" t="s">
        <v>3182</v>
      </c>
      <c r="J1269">
        <v>1</v>
      </c>
      <c r="K1269" s="50" t="s">
        <v>77</v>
      </c>
      <c r="L1269" t="s">
        <v>4724</v>
      </c>
      <c r="M1269" t="s">
        <v>4725</v>
      </c>
      <c r="N1269" s="39" t="s">
        <v>276</v>
      </c>
      <c r="O1269" t="str">
        <f>+VLOOKUP(F1269,'BD LP'!B:C,2,0)</f>
        <v>105045630-KG</v>
      </c>
      <c r="Q1269" t="str">
        <f>+VLOOKUP(F1269,'BD LP'!B:K,10,0)</f>
        <v>KG</v>
      </c>
      <c r="R1269" t="b">
        <f t="shared" si="42"/>
        <v>1</v>
      </c>
      <c r="S1269">
        <f>+VLOOKUP(F1269,'[1]BD MES'!$D$2:$K$1048576,8,0)</f>
        <v>1</v>
      </c>
      <c r="T1269" t="b">
        <f t="shared" si="41"/>
        <v>1</v>
      </c>
      <c r="V1269" t="str">
        <f>+VLOOKUP(F1269,MaestraLP3[[#All],[CÓDIGO]:[UMV]],8,0)</f>
        <v>CHULETA CENTRO MARINADA 5 kg 180-220 g</v>
      </c>
    </row>
    <row r="1270" spans="1:22" x14ac:dyDescent="0.35">
      <c r="A1270" t="s">
        <v>3181</v>
      </c>
      <c r="B1270">
        <v>2000</v>
      </c>
      <c r="D1270" s="59" t="s">
        <v>3162</v>
      </c>
      <c r="F1270" s="39">
        <v>104523640</v>
      </c>
      <c r="H1270" s="60">
        <v>4290</v>
      </c>
      <c r="I1270" t="s">
        <v>3182</v>
      </c>
      <c r="J1270">
        <v>1</v>
      </c>
      <c r="K1270" s="50" t="s">
        <v>77</v>
      </c>
      <c r="L1270" t="s">
        <v>4724</v>
      </c>
      <c r="M1270" t="s">
        <v>4725</v>
      </c>
      <c r="N1270" s="39" t="s">
        <v>276</v>
      </c>
      <c r="O1270" t="str">
        <f>+VLOOKUP(F1270,'BD LP'!B:C,2,0)</f>
        <v>104523640-KG</v>
      </c>
      <c r="Q1270" t="str">
        <f>+VLOOKUP(F1270,'BD LP'!B:K,10,0)</f>
        <v>KG</v>
      </c>
      <c r="R1270" t="b">
        <f t="shared" si="42"/>
        <v>1</v>
      </c>
      <c r="S1270">
        <f>+VLOOKUP(F1270,'[1]BD MES'!$D$2:$K$1048576,8,0)</f>
        <v>1</v>
      </c>
      <c r="T1270" t="b">
        <f t="shared" si="41"/>
        <v>1</v>
      </c>
      <c r="V1270" t="str">
        <f>+VLOOKUP(F1270,MaestraLP3[[#All],[CÓDIGO]:[UMV]],8,0)</f>
        <v>CHULETA CENTRO MARINADA 5 kg 220-260 g</v>
      </c>
    </row>
    <row r="1271" spans="1:22" x14ac:dyDescent="0.35">
      <c r="A1271" t="s">
        <v>3181</v>
      </c>
      <c r="B1271">
        <v>2000</v>
      </c>
      <c r="D1271" s="59" t="s">
        <v>3162</v>
      </c>
      <c r="F1271" s="39">
        <v>150001986</v>
      </c>
      <c r="H1271" s="60">
        <v>3490</v>
      </c>
      <c r="I1271" t="s">
        <v>3182</v>
      </c>
      <c r="J1271">
        <v>1</v>
      </c>
      <c r="K1271" s="50" t="s">
        <v>77</v>
      </c>
      <c r="L1271" t="s">
        <v>4724</v>
      </c>
      <c r="M1271" t="s">
        <v>4725</v>
      </c>
      <c r="N1271" s="39" t="s">
        <v>276</v>
      </c>
      <c r="O1271" t="str">
        <f>+VLOOKUP(F1271,'BD LP'!B:C,2,0)</f>
        <v>150001986-KG</v>
      </c>
      <c r="Q1271" t="str">
        <f>+VLOOKUP(F1271,'BD LP'!B:K,10,0)</f>
        <v>KG</v>
      </c>
      <c r="R1271" t="b">
        <f t="shared" si="42"/>
        <v>1</v>
      </c>
      <c r="S1271">
        <f>+VLOOKUP(F1271,'[1]BD MES'!$D$2:$K$1048576,8,0)</f>
        <v>1</v>
      </c>
      <c r="T1271" t="b">
        <f t="shared" si="41"/>
        <v>1</v>
      </c>
      <c r="V1271" t="str">
        <f>+VLOOKUP(F1271,MaestraLP3[[#All],[CÓDIGO]:[UMV]],8,0)</f>
        <v>CHULETA CERDO CENTRO ENTERA BRASIL 18 kg</v>
      </c>
    </row>
    <row r="1272" spans="1:22" x14ac:dyDescent="0.35">
      <c r="A1272" t="s">
        <v>3181</v>
      </c>
      <c r="B1272">
        <v>2000</v>
      </c>
      <c r="D1272" s="59" t="s">
        <v>3162</v>
      </c>
      <c r="F1272" s="39">
        <v>150001987</v>
      </c>
      <c r="H1272" s="60">
        <v>3590</v>
      </c>
      <c r="I1272" t="s">
        <v>3182</v>
      </c>
      <c r="J1272">
        <v>1</v>
      </c>
      <c r="K1272" s="50" t="s">
        <v>77</v>
      </c>
      <c r="L1272" t="s">
        <v>4724</v>
      </c>
      <c r="M1272" t="s">
        <v>4725</v>
      </c>
      <c r="N1272" s="39" t="s">
        <v>276</v>
      </c>
      <c r="O1272" t="str">
        <f>+VLOOKUP(F1272,'BD LP'!B:C,2,0)</f>
        <v>150001987-KG</v>
      </c>
      <c r="Q1272" t="str">
        <f>+VLOOKUP(F1272,'BD LP'!B:K,10,0)</f>
        <v>KG</v>
      </c>
      <c r="R1272" t="b">
        <f t="shared" si="42"/>
        <v>1</v>
      </c>
      <c r="S1272">
        <f>+VLOOKUP(F1272,'[1]BD MES'!$D$2:$K$1048576,8,0)</f>
        <v>1</v>
      </c>
      <c r="T1272" t="b">
        <f t="shared" si="41"/>
        <v>1</v>
      </c>
      <c r="V1272" t="str">
        <f>+VLOOKUP(F1272,MaestraLP3[[#All],[CÓDIGO]:[UMV]],8,0)</f>
        <v>CHULETA CERDO VETADA ENTERA BRASIL 18 kg</v>
      </c>
    </row>
    <row r="1273" spans="1:22" x14ac:dyDescent="0.35">
      <c r="A1273" t="s">
        <v>3181</v>
      </c>
      <c r="B1273">
        <v>2000</v>
      </c>
      <c r="D1273" s="59" t="s">
        <v>3162</v>
      </c>
      <c r="F1273" s="39">
        <v>104343260</v>
      </c>
      <c r="H1273" s="60">
        <v>4390</v>
      </c>
      <c r="I1273" t="s">
        <v>3182</v>
      </c>
      <c r="J1273">
        <v>1</v>
      </c>
      <c r="K1273" s="50" t="s">
        <v>77</v>
      </c>
      <c r="L1273" t="s">
        <v>4724</v>
      </c>
      <c r="M1273" t="s">
        <v>4725</v>
      </c>
      <c r="N1273" s="39" t="s">
        <v>276</v>
      </c>
      <c r="O1273" t="str">
        <f>+VLOOKUP(F1273,'BD LP'!B:C,2,0)</f>
        <v>104343260-KG</v>
      </c>
      <c r="Q1273" t="str">
        <f>+VLOOKUP(F1273,'BD LP'!B:K,10,0)</f>
        <v>KG</v>
      </c>
      <c r="R1273" t="b">
        <f t="shared" si="42"/>
        <v>1</v>
      </c>
      <c r="S1273">
        <f>+VLOOKUP(F1273,'[1]BD MES'!$D$2:$K$1048576,8,0)</f>
        <v>1</v>
      </c>
      <c r="T1273" t="b">
        <f t="shared" si="41"/>
        <v>1</v>
      </c>
      <c r="V1273" t="str">
        <f>+VLOOKUP(F1273,MaestraLP3[[#All],[CÓDIGO]:[UMV]],8,0)</f>
        <v>CHULETA VETADA MARINADA 5 kg 180-220 g</v>
      </c>
    </row>
    <row r="1274" spans="1:22" x14ac:dyDescent="0.35">
      <c r="A1274" t="s">
        <v>3181</v>
      </c>
      <c r="B1274">
        <v>2000</v>
      </c>
      <c r="D1274" s="59" t="s">
        <v>3162</v>
      </c>
      <c r="F1274" s="39">
        <v>104523650</v>
      </c>
      <c r="H1274" s="60">
        <v>4390</v>
      </c>
      <c r="I1274" t="s">
        <v>3182</v>
      </c>
      <c r="J1274">
        <v>1</v>
      </c>
      <c r="K1274" s="50" t="s">
        <v>77</v>
      </c>
      <c r="L1274" t="s">
        <v>4724</v>
      </c>
      <c r="M1274" t="s">
        <v>4725</v>
      </c>
      <c r="N1274" s="39" t="s">
        <v>276</v>
      </c>
      <c r="O1274" t="str">
        <f>+VLOOKUP(F1274,'BD LP'!B:C,2,0)</f>
        <v>104523650-KG</v>
      </c>
      <c r="Q1274" t="str">
        <f>+VLOOKUP(F1274,'BD LP'!B:K,10,0)</f>
        <v>KG</v>
      </c>
      <c r="R1274" t="b">
        <f t="shared" si="42"/>
        <v>1</v>
      </c>
      <c r="S1274">
        <f>+VLOOKUP(F1274,'[1]BD MES'!$D$2:$K$1048576,8,0)</f>
        <v>1</v>
      </c>
      <c r="T1274" t="b">
        <f t="shared" si="41"/>
        <v>1</v>
      </c>
      <c r="V1274" t="str">
        <f>+VLOOKUP(F1274,MaestraLP3[[#All],[CÓDIGO]:[UMV]],8,0)</f>
        <v>CHULETA VETADA MARINADA 5 kg 220-260 g</v>
      </c>
    </row>
    <row r="1275" spans="1:22" x14ac:dyDescent="0.35">
      <c r="A1275" t="s">
        <v>3181</v>
      </c>
      <c r="B1275">
        <v>2000</v>
      </c>
      <c r="D1275" s="59" t="s">
        <v>3162</v>
      </c>
      <c r="F1275" s="39">
        <v>105045700</v>
      </c>
      <c r="H1275" s="60">
        <v>5990</v>
      </c>
      <c r="I1275" t="s">
        <v>3182</v>
      </c>
      <c r="J1275">
        <v>1</v>
      </c>
      <c r="K1275" s="50" t="s">
        <v>77</v>
      </c>
      <c r="L1275" t="s">
        <v>4724</v>
      </c>
      <c r="M1275" t="s">
        <v>4725</v>
      </c>
      <c r="N1275" s="39" t="s">
        <v>276</v>
      </c>
      <c r="O1275" t="str">
        <f>+VLOOKUP(F1275,'BD LP'!B:C,2,0)</f>
        <v>105045700-KG</v>
      </c>
      <c r="Q1275" t="str">
        <f>+VLOOKUP(F1275,'BD LP'!B:K,10,0)</f>
        <v>KG</v>
      </c>
      <c r="R1275" t="b">
        <f t="shared" si="42"/>
        <v>1</v>
      </c>
      <c r="S1275">
        <f>+VLOOKUP(F1275,'[1]BD MES'!$D$2:$K$1048576,8,0)</f>
        <v>1</v>
      </c>
      <c r="T1275" t="b">
        <f t="shared" si="41"/>
        <v>1</v>
      </c>
      <c r="V1275" t="str">
        <f>+VLOOKUP(F1275,MaestraLP3[[#All],[CÓDIGO]:[UMV]],8,0)</f>
        <v>COSTILLAR BABY BACK 10 kg</v>
      </c>
    </row>
    <row r="1276" spans="1:22" x14ac:dyDescent="0.35">
      <c r="A1276" t="s">
        <v>3181</v>
      </c>
      <c r="B1276">
        <v>2000</v>
      </c>
      <c r="D1276" s="59" t="s">
        <v>3162</v>
      </c>
      <c r="F1276" s="39">
        <v>104545090</v>
      </c>
      <c r="H1276" s="60">
        <v>5990</v>
      </c>
      <c r="I1276" t="s">
        <v>3182</v>
      </c>
      <c r="J1276">
        <v>1</v>
      </c>
      <c r="K1276" s="50" t="s">
        <v>77</v>
      </c>
      <c r="L1276" t="s">
        <v>4724</v>
      </c>
      <c r="M1276" t="s">
        <v>4725</v>
      </c>
      <c r="N1276" s="39" t="s">
        <v>276</v>
      </c>
      <c r="O1276" t="str">
        <f>+VLOOKUP(F1276,'BD LP'!B:C,2,0)</f>
        <v>104545090-KG</v>
      </c>
      <c r="Q1276" t="str">
        <f>+VLOOKUP(F1276,'BD LP'!B:K,10,0)</f>
        <v>KG</v>
      </c>
      <c r="R1276" t="b">
        <f t="shared" si="42"/>
        <v>1</v>
      </c>
      <c r="S1276">
        <f>+VLOOKUP(F1276,'[1]BD MES'!$D$2:$K$1048576,8,0)</f>
        <v>1</v>
      </c>
      <c r="T1276" t="b">
        <f t="shared" si="41"/>
        <v>1</v>
      </c>
      <c r="V1276" t="str">
        <f>+VLOOKUP(F1276,MaestraLP3[[#All],[CÓDIGO]:[UMV]],8,0)</f>
        <v>COSTILLAR BABY BACK LAYERPACK</v>
      </c>
    </row>
    <row r="1277" spans="1:22" x14ac:dyDescent="0.35">
      <c r="A1277" t="s">
        <v>3181</v>
      </c>
      <c r="B1277">
        <v>2000</v>
      </c>
      <c r="D1277" s="59" t="s">
        <v>3162</v>
      </c>
      <c r="F1277" s="39">
        <v>150001984</v>
      </c>
      <c r="H1277" s="60">
        <v>6690</v>
      </c>
      <c r="I1277" t="s">
        <v>3182</v>
      </c>
      <c r="J1277">
        <v>1</v>
      </c>
      <c r="K1277" s="50" t="s">
        <v>77</v>
      </c>
      <c r="L1277" t="s">
        <v>4724</v>
      </c>
      <c r="M1277" t="s">
        <v>4725</v>
      </c>
      <c r="N1277" s="39" t="s">
        <v>276</v>
      </c>
      <c r="O1277" t="str">
        <f>+VLOOKUP(F1277,'BD LP'!B:C,2,0)</f>
        <v>150001984-KG</v>
      </c>
      <c r="Q1277" t="str">
        <f>+VLOOKUP(F1277,'BD LP'!B:K,10,0)</f>
        <v>KG</v>
      </c>
      <c r="R1277" t="b">
        <f t="shared" si="42"/>
        <v>1</v>
      </c>
      <c r="S1277">
        <f>+VLOOKUP(F1277,'[1]BD MES'!$D$2:$K$1048576,8,0)</f>
        <v>1</v>
      </c>
      <c r="T1277" t="b">
        <f t="shared" si="41"/>
        <v>1</v>
      </c>
      <c r="V1277" t="str">
        <f>+VLOOKUP(F1277,MaestraLP3[[#All],[CÓDIGO]:[UMV]],8,0)</f>
        <v>COSTILLAR CERDO 2UN IVP CJ 20 Kg USA</v>
      </c>
    </row>
    <row r="1278" spans="1:22" x14ac:dyDescent="0.35">
      <c r="A1278" t="s">
        <v>3181</v>
      </c>
      <c r="B1278">
        <v>2000</v>
      </c>
      <c r="D1278" s="59" t="s">
        <v>3162</v>
      </c>
      <c r="F1278" s="39">
        <v>105045310</v>
      </c>
      <c r="H1278" s="60">
        <v>7900</v>
      </c>
      <c r="I1278" t="s">
        <v>3182</v>
      </c>
      <c r="J1278">
        <v>1</v>
      </c>
      <c r="K1278" s="50" t="s">
        <v>77</v>
      </c>
      <c r="L1278" t="s">
        <v>4724</v>
      </c>
      <c r="M1278" t="s">
        <v>4725</v>
      </c>
      <c r="N1278" s="39" t="s">
        <v>276</v>
      </c>
      <c r="O1278" t="str">
        <f>+VLOOKUP(F1278,'BD LP'!B:C,2,0)</f>
        <v>105045310-KG</v>
      </c>
      <c r="Q1278" t="str">
        <f>+VLOOKUP(F1278,'BD LP'!B:K,10,0)</f>
        <v>KG</v>
      </c>
      <c r="R1278" t="b">
        <f t="shared" si="42"/>
        <v>1</v>
      </c>
      <c r="S1278">
        <f>+VLOOKUP(F1278,'[1]BD MES'!$D$2:$K$1048576,8,0)</f>
        <v>1</v>
      </c>
      <c r="T1278" t="b">
        <f t="shared" ref="T1278:T1341" si="43">+S1278=J1278</f>
        <v>1</v>
      </c>
      <c r="V1278" t="str">
        <f>+VLOOKUP(F1278,MaestraLP3[[#All],[CÓDIGO]:[UMV]],8,0)</f>
        <v>COSTILLAR ST. LOUIS IWP 16 kg 1,0-1,2 kg</v>
      </c>
    </row>
    <row r="1279" spans="1:22" x14ac:dyDescent="0.35">
      <c r="A1279" t="s">
        <v>3181</v>
      </c>
      <c r="B1279">
        <v>2000</v>
      </c>
      <c r="D1279" s="59" t="s">
        <v>3162</v>
      </c>
      <c r="F1279" s="39">
        <v>150001993</v>
      </c>
      <c r="H1279" s="60">
        <v>4400</v>
      </c>
      <c r="I1279" t="s">
        <v>3182</v>
      </c>
      <c r="J1279">
        <v>1</v>
      </c>
      <c r="K1279" s="50" t="s">
        <v>77</v>
      </c>
      <c r="L1279" t="s">
        <v>4724</v>
      </c>
      <c r="M1279" t="s">
        <v>4725</v>
      </c>
      <c r="N1279" s="39" t="s">
        <v>276</v>
      </c>
      <c r="O1279" t="str">
        <f>+VLOOKUP(F1279,'BD LP'!B:C,2,0)</f>
        <v>150001993-KG</v>
      </c>
      <c r="Q1279" t="str">
        <f>+VLOOKUP(F1279,'BD LP'!B:K,10,0)</f>
        <v>KG</v>
      </c>
      <c r="R1279" t="b">
        <f t="shared" si="42"/>
        <v>1</v>
      </c>
      <c r="S1279">
        <f>+VLOOKUP(F1279,'[1]BD MES'!$D$2:$K$1048576,8,0)</f>
        <v>1</v>
      </c>
      <c r="T1279" t="b">
        <f t="shared" si="43"/>
        <v>1</v>
      </c>
      <c r="V1279" t="str">
        <f>+VLOOKUP(F1279,MaestraLP3[[#All],[CÓDIGO]:[UMV]],8,0)</f>
        <v>LOMO CENTRO DE CERDO IMP</v>
      </c>
    </row>
    <row r="1280" spans="1:22" x14ac:dyDescent="0.35">
      <c r="A1280" t="s">
        <v>3181</v>
      </c>
      <c r="B1280">
        <v>2000</v>
      </c>
      <c r="D1280" s="59" t="s">
        <v>3162</v>
      </c>
      <c r="F1280" s="39">
        <v>104521430</v>
      </c>
      <c r="H1280" s="60">
        <v>4090</v>
      </c>
      <c r="I1280" t="s">
        <v>3182</v>
      </c>
      <c r="J1280">
        <v>1</v>
      </c>
      <c r="K1280" s="50" t="s">
        <v>77</v>
      </c>
      <c r="L1280" t="s">
        <v>4724</v>
      </c>
      <c r="M1280" t="s">
        <v>4725</v>
      </c>
      <c r="N1280" s="39" t="s">
        <v>276</v>
      </c>
      <c r="O1280" t="str">
        <f>+VLOOKUP(F1280,'BD LP'!B:C,2,0)</f>
        <v>104521430-KG</v>
      </c>
      <c r="Q1280" t="str">
        <f>+VLOOKUP(F1280,'BD LP'!B:K,10,0)</f>
        <v>KG</v>
      </c>
      <c r="R1280" t="b">
        <f t="shared" si="42"/>
        <v>1</v>
      </c>
      <c r="S1280">
        <f>+VLOOKUP(F1280,'[1]BD MES'!$D$2:$K$1048576,8,0)</f>
        <v>1</v>
      </c>
      <c r="T1280" t="b">
        <f t="shared" si="43"/>
        <v>1</v>
      </c>
      <c r="V1280" t="str">
        <f>+VLOOKUP(F1280,MaestraLP3[[#All],[CÓDIGO]:[UMV]],8,0)</f>
        <v>PULPA PIERNA CERDO 1/16 IWP BRASIL 21 kg</v>
      </c>
    </row>
    <row r="1281" spans="1:22" x14ac:dyDescent="0.35">
      <c r="A1281" t="s">
        <v>3181</v>
      </c>
      <c r="B1281">
        <v>2000</v>
      </c>
      <c r="D1281" s="59" t="s">
        <v>3162</v>
      </c>
      <c r="F1281" s="39">
        <v>104537720</v>
      </c>
      <c r="H1281" s="60">
        <v>4590</v>
      </c>
      <c r="I1281" t="s">
        <v>3182</v>
      </c>
      <c r="J1281">
        <v>1</v>
      </c>
      <c r="K1281" s="50" t="s">
        <v>77</v>
      </c>
      <c r="L1281" t="s">
        <v>4724</v>
      </c>
      <c r="M1281" t="s">
        <v>4725</v>
      </c>
      <c r="N1281" s="39" t="s">
        <v>276</v>
      </c>
      <c r="O1281" t="str">
        <f>+VLOOKUP(F1281,'BD LP'!B:C,2,0)</f>
        <v>104537720-KG</v>
      </c>
      <c r="Q1281" t="str">
        <f>+VLOOKUP(F1281,'BD LP'!B:K,10,0)</f>
        <v>KG</v>
      </c>
      <c r="R1281" t="b">
        <f t="shared" si="42"/>
        <v>1</v>
      </c>
      <c r="S1281">
        <f>+VLOOKUP(F1281,'[1]BD MES'!$D$2:$K$1048576,8,0)</f>
        <v>1</v>
      </c>
      <c r="T1281" t="b">
        <f t="shared" si="43"/>
        <v>1</v>
      </c>
      <c r="V1281" t="str">
        <f>+VLOOKUP(F1281,MaestraLP3[[#All],[CÓDIGO]:[UMV]],8,0)</f>
        <v>PULPA PIERNA CERDO MARINADA NAC 10 KG</v>
      </c>
    </row>
    <row r="1282" spans="1:22" x14ac:dyDescent="0.35">
      <c r="A1282" t="s">
        <v>3181</v>
      </c>
      <c r="B1282">
        <v>2000</v>
      </c>
      <c r="D1282" s="59" t="s">
        <v>3162</v>
      </c>
      <c r="F1282" s="39">
        <v>104537710</v>
      </c>
      <c r="H1282" s="60">
        <v>8500</v>
      </c>
      <c r="I1282" t="s">
        <v>3182</v>
      </c>
      <c r="J1282">
        <v>1</v>
      </c>
      <c r="K1282" s="50" t="s">
        <v>77</v>
      </c>
      <c r="L1282" t="s">
        <v>4724</v>
      </c>
      <c r="M1282" t="s">
        <v>4725</v>
      </c>
      <c r="N1282" s="39" t="s">
        <v>276</v>
      </c>
      <c r="O1282" t="str">
        <f>+VLOOKUP(F1282,'BD LP'!B:C,2,0)</f>
        <v>104537710-KG</v>
      </c>
      <c r="Q1282" t="str">
        <f>+VLOOKUP(F1282,'BD LP'!B:K,10,0)</f>
        <v>KG</v>
      </c>
      <c r="R1282" t="b">
        <f t="shared" si="42"/>
        <v>1</v>
      </c>
      <c r="S1282">
        <f>+VLOOKUP(F1282,'[1]BD MES'!$D$2:$K$1048576,8,0)</f>
        <v>1</v>
      </c>
      <c r="T1282" t="b">
        <f t="shared" si="43"/>
        <v>1</v>
      </c>
      <c r="V1282" t="str">
        <f>+VLOOKUP(F1282,MaestraLP3[[#All],[CÓDIGO]:[UMV]],8,0)</f>
        <v>CORDERO ENTERO CARCASA</v>
      </c>
    </row>
    <row r="1283" spans="1:22" x14ac:dyDescent="0.35">
      <c r="A1283" t="s">
        <v>3181</v>
      </c>
      <c r="B1283">
        <v>2000</v>
      </c>
      <c r="D1283" s="59" t="s">
        <v>3162</v>
      </c>
      <c r="F1283" s="39">
        <v>104537730</v>
      </c>
      <c r="H1283" s="60">
        <v>17200</v>
      </c>
      <c r="I1283" t="s">
        <v>3182</v>
      </c>
      <c r="J1283">
        <v>1</v>
      </c>
      <c r="K1283" s="50" t="s">
        <v>77</v>
      </c>
      <c r="L1283" t="s">
        <v>4724</v>
      </c>
      <c r="M1283" t="s">
        <v>4725</v>
      </c>
      <c r="N1283" s="39" t="s">
        <v>276</v>
      </c>
      <c r="O1283" t="str">
        <f>+VLOOKUP(F1283,'BD LP'!B:C,2,0)</f>
        <v>104537730-KG</v>
      </c>
      <c r="Q1283" t="str">
        <f>+VLOOKUP(F1283,'BD LP'!B:K,10,0)</f>
        <v>KG</v>
      </c>
      <c r="R1283" t="b">
        <f t="shared" si="42"/>
        <v>1</v>
      </c>
      <c r="S1283">
        <f>+VLOOKUP(F1283,'[1]BD MES'!$D$2:$K$1048576,8,0)</f>
        <v>1</v>
      </c>
      <c r="T1283" t="b">
        <f t="shared" si="43"/>
        <v>1</v>
      </c>
      <c r="V1283" t="str">
        <f>+VLOOKUP(F1283,MaestraLP3[[#All],[CÓDIGO]:[UMV]],8,0)</f>
        <v>CHULETA CORDERO SARATOGA</v>
      </c>
    </row>
    <row r="1284" spans="1:22" x14ac:dyDescent="0.35">
      <c r="A1284" t="s">
        <v>3181</v>
      </c>
      <c r="B1284">
        <v>2000</v>
      </c>
      <c r="D1284" s="59" t="s">
        <v>3162</v>
      </c>
      <c r="F1284" s="39">
        <v>104515390</v>
      </c>
      <c r="H1284" s="60">
        <v>12300</v>
      </c>
      <c r="I1284" t="s">
        <v>3182</v>
      </c>
      <c r="J1284">
        <v>1</v>
      </c>
      <c r="K1284" s="50" t="s">
        <v>77</v>
      </c>
      <c r="L1284" t="s">
        <v>4724</v>
      </c>
      <c r="M1284" t="s">
        <v>4725</v>
      </c>
      <c r="N1284" s="39" t="s">
        <v>276</v>
      </c>
      <c r="O1284" t="str">
        <f>+VLOOKUP(F1284,'BD LP'!B:C,2,0)</f>
        <v>104515390-KG</v>
      </c>
      <c r="Q1284" t="str">
        <f>+VLOOKUP(F1284,'BD LP'!B:K,10,0)</f>
        <v>KG</v>
      </c>
      <c r="R1284" t="b">
        <f t="shared" si="42"/>
        <v>1</v>
      </c>
      <c r="S1284">
        <f>+VLOOKUP(F1284,'[1]BD MES'!$D$2:$K$1048576,8,0)</f>
        <v>1</v>
      </c>
      <c r="T1284" t="b">
        <f t="shared" si="43"/>
        <v>1</v>
      </c>
      <c r="V1284" t="str">
        <f>+VLOOKUP(F1284,MaestraLP3[[#All],[CÓDIGO]:[UMV]],8,0)</f>
        <v>CORDERO GARRON DELANTERO</v>
      </c>
    </row>
    <row r="1285" spans="1:22" x14ac:dyDescent="0.35">
      <c r="A1285" t="s">
        <v>3181</v>
      </c>
      <c r="B1285">
        <v>2000</v>
      </c>
      <c r="D1285" s="59" t="s">
        <v>3162</v>
      </c>
      <c r="F1285" s="39">
        <v>104515400</v>
      </c>
      <c r="H1285" s="60">
        <v>13400</v>
      </c>
      <c r="I1285" t="s">
        <v>3182</v>
      </c>
      <c r="J1285">
        <v>1</v>
      </c>
      <c r="K1285" s="50" t="s">
        <v>77</v>
      </c>
      <c r="L1285" t="s">
        <v>4724</v>
      </c>
      <c r="M1285" t="s">
        <v>4725</v>
      </c>
      <c r="N1285" s="39" t="s">
        <v>276</v>
      </c>
      <c r="O1285" t="str">
        <f>+VLOOKUP(F1285,'BD LP'!B:C,2,0)</f>
        <v>104515400-KG</v>
      </c>
      <c r="Q1285" t="str">
        <f>+VLOOKUP(F1285,'BD LP'!B:K,10,0)</f>
        <v>KG</v>
      </c>
      <c r="R1285" t="b">
        <f t="shared" si="42"/>
        <v>1</v>
      </c>
      <c r="S1285">
        <f>+VLOOKUP(F1285,'[1]BD MES'!$D$2:$K$1048576,8,0)</f>
        <v>1</v>
      </c>
      <c r="T1285" t="b">
        <f t="shared" si="43"/>
        <v>1</v>
      </c>
      <c r="V1285" t="str">
        <f>+VLOOKUP(F1285,MaestraLP3[[#All],[CÓDIGO]:[UMV]],8,0)</f>
        <v>CORDERO GARRON TRASERO</v>
      </c>
    </row>
    <row r="1286" spans="1:22" x14ac:dyDescent="0.35">
      <c r="A1286" t="s">
        <v>3181</v>
      </c>
      <c r="B1286">
        <v>2000</v>
      </c>
      <c r="D1286" s="59" t="s">
        <v>3162</v>
      </c>
      <c r="F1286" s="39">
        <v>104528630</v>
      </c>
      <c r="H1286" s="60">
        <v>88800</v>
      </c>
      <c r="I1286" t="s">
        <v>3182</v>
      </c>
      <c r="J1286">
        <v>4</v>
      </c>
      <c r="K1286" s="50" t="s">
        <v>50</v>
      </c>
      <c r="L1286" t="s">
        <v>4724</v>
      </c>
      <c r="M1286" t="s">
        <v>4725</v>
      </c>
      <c r="N1286" s="39" t="s">
        <v>276</v>
      </c>
      <c r="O1286" t="str">
        <f>+VLOOKUP(F1286,'BD LP'!B:C,2,0)</f>
        <v>104528630-C04</v>
      </c>
      <c r="Q1286" t="str">
        <f>+VLOOKUP(F1286,'BD LP'!B:K,10,0)</f>
        <v>UN</v>
      </c>
      <c r="R1286" t="b">
        <f t="shared" si="42"/>
        <v>1</v>
      </c>
      <c r="S1286">
        <f>+VLOOKUP(F1286,'[1]BD MES'!$D$2:$K$1048576,8,0)</f>
        <v>4</v>
      </c>
      <c r="T1286" t="b">
        <f t="shared" si="43"/>
        <v>1</v>
      </c>
      <c r="V1286" t="str">
        <f>+VLOOKUP(F1286,MaestraLP3[[#All],[CÓDIGO]:[UMV]],8,0)</f>
        <v>GOLDEN CHICKEN REBOZADO SADIA 3 KG</v>
      </c>
    </row>
    <row r="1287" spans="1:22" x14ac:dyDescent="0.35">
      <c r="A1287" t="s">
        <v>3181</v>
      </c>
      <c r="B1287">
        <v>2000</v>
      </c>
      <c r="D1287" s="59" t="s">
        <v>3162</v>
      </c>
      <c r="F1287" s="39">
        <v>104520680</v>
      </c>
      <c r="H1287" s="60">
        <v>24000</v>
      </c>
      <c r="I1287" t="s">
        <v>3182</v>
      </c>
      <c r="J1287">
        <v>2</v>
      </c>
      <c r="K1287" s="50" t="s">
        <v>50</v>
      </c>
      <c r="L1287" t="s">
        <v>4724</v>
      </c>
      <c r="M1287" t="s">
        <v>4725</v>
      </c>
      <c r="N1287" s="39" t="s">
        <v>276</v>
      </c>
      <c r="O1287" t="str">
        <f>+VLOOKUP(F1287,'BD LP'!B:C,2,0)</f>
        <v>104520680-C02</v>
      </c>
      <c r="Q1287" t="str">
        <f>+VLOOKUP(F1287,'BD LP'!B:K,10,0)</f>
        <v>UN</v>
      </c>
      <c r="R1287" t="b">
        <f t="shared" si="42"/>
        <v>1</v>
      </c>
      <c r="S1287">
        <f>+VLOOKUP(F1287,'[1]BD MES'!$D$2:$K$1048576,8,0)</f>
        <v>2</v>
      </c>
      <c r="T1287" t="b">
        <f t="shared" si="43"/>
        <v>1</v>
      </c>
      <c r="V1287" t="str">
        <f>+VLOOKUP(F1287,MaestraLP3[[#All],[CÓDIGO]:[UMV]],8,0)</f>
        <v>NUGGET CROCANTE SADIA 3 kg</v>
      </c>
    </row>
    <row r="1288" spans="1:22" x14ac:dyDescent="0.35">
      <c r="A1288" t="s">
        <v>3181</v>
      </c>
      <c r="B1288">
        <v>2000</v>
      </c>
      <c r="D1288" s="59" t="s">
        <v>3162</v>
      </c>
      <c r="F1288" s="39">
        <v>105045110</v>
      </c>
      <c r="H1288" s="60">
        <v>31100</v>
      </c>
      <c r="I1288" t="s">
        <v>3182</v>
      </c>
      <c r="J1288">
        <v>2</v>
      </c>
      <c r="K1288" s="50" t="s">
        <v>50</v>
      </c>
      <c r="L1288" t="s">
        <v>4724</v>
      </c>
      <c r="M1288" t="s">
        <v>4725</v>
      </c>
      <c r="N1288" s="39" t="s">
        <v>276</v>
      </c>
      <c r="O1288" t="str">
        <f>+VLOOKUP(F1288,'BD LP'!B:C,2,0)</f>
        <v>105045110-C02</v>
      </c>
      <c r="Q1288" t="str">
        <f>+VLOOKUP(F1288,'BD LP'!B:K,10,0)</f>
        <v>UN</v>
      </c>
      <c r="R1288" t="b">
        <f t="shared" si="42"/>
        <v>1</v>
      </c>
      <c r="S1288">
        <f>+VLOOKUP(F1288,'[1]BD MES'!$D$2:$K$1048576,8,0)</f>
        <v>2</v>
      </c>
      <c r="T1288" t="b">
        <f t="shared" si="43"/>
        <v>1</v>
      </c>
      <c r="V1288" t="str">
        <f>+VLOOKUP(F1288,MaestraLP3[[#All],[CÓDIGO]:[UMV]],8,0)</f>
        <v>PECHUGA POLLO REBOZ SADIA 25 uds. 120 g</v>
      </c>
    </row>
    <row r="1289" spans="1:22" x14ac:dyDescent="0.35">
      <c r="A1289" t="s">
        <v>3181</v>
      </c>
      <c r="B1289">
        <v>2000</v>
      </c>
      <c r="D1289" s="59" t="s">
        <v>3162</v>
      </c>
      <c r="F1289" s="39">
        <v>105045100</v>
      </c>
      <c r="H1289" s="60">
        <v>29500</v>
      </c>
      <c r="I1289" t="s">
        <v>3182</v>
      </c>
      <c r="J1289">
        <v>2</v>
      </c>
      <c r="K1289" s="50" t="s">
        <v>50</v>
      </c>
      <c r="L1289" t="s">
        <v>4724</v>
      </c>
      <c r="M1289" t="s">
        <v>4725</v>
      </c>
      <c r="N1289" s="39" t="s">
        <v>276</v>
      </c>
      <c r="O1289" t="str">
        <f>+VLOOKUP(F1289,'BD LP'!B:C,2,0)</f>
        <v>105045100-C02</v>
      </c>
      <c r="Q1289" t="str">
        <f>+VLOOKUP(F1289,'BD LP'!B:K,10,0)</f>
        <v>UN</v>
      </c>
      <c r="R1289" t="b">
        <f t="shared" si="42"/>
        <v>1</v>
      </c>
      <c r="S1289">
        <f>+VLOOKUP(F1289,'[1]BD MES'!$D$2:$K$1048576,8,0)</f>
        <v>2</v>
      </c>
      <c r="T1289" t="b">
        <f t="shared" si="43"/>
        <v>1</v>
      </c>
      <c r="V1289" t="str">
        <f>+VLOOKUP(F1289,MaestraLP3[[#All],[CÓDIGO]:[UMV]],8,0)</f>
        <v>SUPREMITA REBOZADA SADIA 3 kg</v>
      </c>
    </row>
    <row r="1290" spans="1:22" x14ac:dyDescent="0.35">
      <c r="A1290" t="s">
        <v>3181</v>
      </c>
      <c r="B1290">
        <v>2000</v>
      </c>
      <c r="D1290" s="59" t="s">
        <v>3162</v>
      </c>
      <c r="F1290" s="39">
        <v>104542820</v>
      </c>
      <c r="H1290" s="60">
        <v>38800</v>
      </c>
      <c r="I1290" t="s">
        <v>3182</v>
      </c>
      <c r="J1290">
        <v>3</v>
      </c>
      <c r="K1290" s="50" t="s">
        <v>50</v>
      </c>
      <c r="L1290" t="s">
        <v>4724</v>
      </c>
      <c r="M1290" t="s">
        <v>4725</v>
      </c>
      <c r="N1290" s="39" t="s">
        <v>276</v>
      </c>
      <c r="O1290" t="str">
        <f>+VLOOKUP(F1290,'BD LP'!B:C,2,0)</f>
        <v>104542820-C03</v>
      </c>
      <c r="Q1290" t="str">
        <f>+VLOOKUP(F1290,'BD LP'!B:K,10,0)</f>
        <v>UN</v>
      </c>
      <c r="R1290" t="b">
        <f t="shared" si="42"/>
        <v>1</v>
      </c>
      <c r="S1290">
        <f>+VLOOKUP(F1290,'[1]BD MES'!$D$2:$K$1048576,8,0)</f>
        <v>3</v>
      </c>
      <c r="T1290" t="b">
        <f t="shared" si="43"/>
        <v>1</v>
      </c>
      <c r="V1290" t="str">
        <f>+VLOOKUP(F1290,MaestraLP3[[#All],[CÓDIGO]:[UMV]],8,0)</f>
        <v>TIRAS PECHUGAS POLLO REBOZADOS SADIA 2KG</v>
      </c>
    </row>
    <row r="1291" spans="1:22" x14ac:dyDescent="0.35">
      <c r="A1291" t="s">
        <v>3181</v>
      </c>
      <c r="B1291">
        <v>2000</v>
      </c>
      <c r="D1291" s="59" t="s">
        <v>3162</v>
      </c>
      <c r="F1291" s="39">
        <v>104528760</v>
      </c>
      <c r="H1291" s="60">
        <v>33800</v>
      </c>
      <c r="I1291" t="s">
        <v>3182</v>
      </c>
      <c r="J1291">
        <v>3</v>
      </c>
      <c r="K1291" s="50" t="s">
        <v>50</v>
      </c>
      <c r="L1291" t="s">
        <v>4724</v>
      </c>
      <c r="M1291" t="s">
        <v>4725</v>
      </c>
      <c r="N1291" s="39" t="s">
        <v>276</v>
      </c>
      <c r="O1291" t="str">
        <f>+VLOOKUP(F1291,'BD LP'!B:C,2,0)</f>
        <v>104528760-C03</v>
      </c>
      <c r="Q1291" t="str">
        <f>+VLOOKUP(F1291,'BD LP'!B:K,10,0)</f>
        <v>UN</v>
      </c>
      <c r="R1291" t="b">
        <f t="shared" si="42"/>
        <v>1</v>
      </c>
      <c r="S1291">
        <f>+VLOOKUP(F1291,'[1]BD MES'!$D$2:$K$1048576,8,0)</f>
        <v>3</v>
      </c>
      <c r="T1291" t="b">
        <f t="shared" si="43"/>
        <v>1</v>
      </c>
      <c r="V1291" t="str">
        <f>+VLOOKUP(F1291,MaestraLP3[[#All],[CÓDIGO]:[UMV]],8,0)</f>
        <v>TRUTRO ALA REBOZADA SADIA 2 KG</v>
      </c>
    </row>
    <row r="1292" spans="1:22" x14ac:dyDescent="0.35">
      <c r="A1292" t="s">
        <v>3181</v>
      </c>
      <c r="B1292">
        <v>2000</v>
      </c>
      <c r="D1292" s="59" t="s">
        <v>3162</v>
      </c>
      <c r="F1292" s="39">
        <v>104539190</v>
      </c>
      <c r="H1292" s="60">
        <v>59800</v>
      </c>
      <c r="I1292" t="s">
        <v>3182</v>
      </c>
      <c r="J1292">
        <v>5</v>
      </c>
      <c r="K1292" s="50" t="s">
        <v>50</v>
      </c>
      <c r="L1292" t="s">
        <v>4724</v>
      </c>
      <c r="M1292" t="s">
        <v>4725</v>
      </c>
      <c r="N1292" s="39" t="s">
        <v>276</v>
      </c>
      <c r="O1292" t="str">
        <f>+VLOOKUP(F1292,'BD LP'!B:C,2,0)</f>
        <v>104539190-C05</v>
      </c>
      <c r="Q1292" t="str">
        <f>+VLOOKUP(F1292,'BD LP'!B:K,10,0)</f>
        <v>UN</v>
      </c>
      <c r="R1292" t="b">
        <f t="shared" si="42"/>
        <v>1</v>
      </c>
      <c r="S1292">
        <f>+VLOOKUP(F1292,'[1]BD MES'!$D$2:$K$1048576,8,0)</f>
        <v>5</v>
      </c>
      <c r="T1292" t="b">
        <f t="shared" si="43"/>
        <v>1</v>
      </c>
      <c r="V1292" t="str">
        <f>+VLOOKUP(F1292,MaestraLP3[[#All],[CÓDIGO]:[UMV]],8,0)</f>
        <v>FILETE POLLO COCIDA EN CUBO SADIA 2 KG</v>
      </c>
    </row>
    <row r="1293" spans="1:22" x14ac:dyDescent="0.35">
      <c r="A1293" t="s">
        <v>3181</v>
      </c>
      <c r="B1293">
        <v>2000</v>
      </c>
      <c r="D1293" s="59" t="s">
        <v>3162</v>
      </c>
      <c r="F1293" s="39">
        <v>104539180</v>
      </c>
      <c r="H1293" s="60">
        <v>59800</v>
      </c>
      <c r="I1293" t="s">
        <v>3182</v>
      </c>
      <c r="J1293">
        <v>5</v>
      </c>
      <c r="K1293" s="50" t="s">
        <v>50</v>
      </c>
      <c r="L1293" t="s">
        <v>4724</v>
      </c>
      <c r="M1293" t="s">
        <v>4725</v>
      </c>
      <c r="N1293" s="39" t="s">
        <v>276</v>
      </c>
      <c r="O1293" t="str">
        <f>+VLOOKUP(F1293,'BD LP'!B:C,2,0)</f>
        <v>104539180-C05</v>
      </c>
      <c r="Q1293" t="str">
        <f>+VLOOKUP(F1293,'BD LP'!B:K,10,0)</f>
        <v>UN</v>
      </c>
      <c r="R1293" t="b">
        <f t="shared" si="42"/>
        <v>1</v>
      </c>
      <c r="S1293">
        <f>+VLOOKUP(F1293,'[1]BD MES'!$D$2:$K$1048576,8,0)</f>
        <v>5</v>
      </c>
      <c r="T1293" t="b">
        <f t="shared" si="43"/>
        <v>1</v>
      </c>
      <c r="V1293" t="str">
        <f>+VLOOKUP(F1293,MaestraLP3[[#All],[CÓDIGO]:[UMV]],8,0)</f>
        <v>FILETE POLLO COCIDA EN TIRAS SADIA 2 KG</v>
      </c>
    </row>
    <row r="1294" spans="1:22" x14ac:dyDescent="0.35">
      <c r="A1294" t="s">
        <v>3181</v>
      </c>
      <c r="B1294">
        <v>2000</v>
      </c>
      <c r="D1294" s="59" t="s">
        <v>3162</v>
      </c>
      <c r="F1294" s="39">
        <v>104520880</v>
      </c>
      <c r="H1294" s="60">
        <v>85000</v>
      </c>
      <c r="I1294" t="s">
        <v>3182</v>
      </c>
      <c r="J1294">
        <v>10</v>
      </c>
      <c r="K1294" s="50" t="s">
        <v>77</v>
      </c>
      <c r="L1294" t="s">
        <v>4724</v>
      </c>
      <c r="M1294" t="s">
        <v>4725</v>
      </c>
      <c r="N1294" s="39" t="s">
        <v>276</v>
      </c>
      <c r="O1294" t="str">
        <f>+VLOOKUP(F1294,'BD LP'!B:C,2,0)</f>
        <v>104520880-CJ</v>
      </c>
      <c r="Q1294" t="str">
        <f>+VLOOKUP(F1294,'BD LP'!B:K,10,0)</f>
        <v>KG</v>
      </c>
      <c r="R1294" t="b">
        <f t="shared" si="42"/>
        <v>1</v>
      </c>
      <c r="S1294">
        <f>+VLOOKUP(F1294,'[1]BD MES'!$D$2:$K$1048576,8,0)</f>
        <v>10</v>
      </c>
      <c r="T1294" t="b">
        <f t="shared" si="43"/>
        <v>1</v>
      </c>
      <c r="V1294" t="str">
        <f>+VLOOKUP(F1294,MaestraLP3[[#All],[CÓDIGO]:[UMV]],8,0)</f>
        <v>PECHUGA POLLO COC GRILL 10 KG 80-140 G</v>
      </c>
    </row>
    <row r="1295" spans="1:22" x14ac:dyDescent="0.35">
      <c r="A1295" t="s">
        <v>3181</v>
      </c>
      <c r="B1295">
        <v>2000</v>
      </c>
      <c r="D1295" s="59" t="s">
        <v>3162</v>
      </c>
      <c r="F1295" s="39">
        <v>104519230</v>
      </c>
      <c r="H1295" s="60">
        <v>60000</v>
      </c>
      <c r="I1295" t="s">
        <v>3182</v>
      </c>
      <c r="J1295">
        <v>8</v>
      </c>
      <c r="K1295" s="50" t="s">
        <v>50</v>
      </c>
      <c r="L1295" t="s">
        <v>4724</v>
      </c>
      <c r="M1295" t="s">
        <v>4725</v>
      </c>
      <c r="N1295" s="39" t="s">
        <v>276</v>
      </c>
      <c r="O1295" t="str">
        <f>+VLOOKUP(F1295,'BD LP'!B:C,2,0)</f>
        <v>104519230-C08</v>
      </c>
      <c r="Q1295" t="str">
        <f>+VLOOKUP(F1295,'BD LP'!B:K,10,0)</f>
        <v>UN</v>
      </c>
      <c r="R1295" t="b">
        <f t="shared" si="42"/>
        <v>1</v>
      </c>
      <c r="S1295">
        <f>+VLOOKUP(F1295,'[1]BD MES'!$D$2:$K$1048576,8,0)</f>
        <v>8</v>
      </c>
      <c r="T1295" t="b">
        <f t="shared" si="43"/>
        <v>1</v>
      </c>
      <c r="V1295" t="str">
        <f>+VLOOKUP(F1295,MaestraLP3[[#All],[CÓDIGO]:[UMV]],8,0)</f>
        <v>POLLO DESMECHADO 1 kg</v>
      </c>
    </row>
    <row r="1296" spans="1:22" x14ac:dyDescent="0.35">
      <c r="A1296" t="s">
        <v>3181</v>
      </c>
      <c r="B1296">
        <v>2000</v>
      </c>
      <c r="D1296" s="59" t="s">
        <v>3162</v>
      </c>
      <c r="F1296" s="39">
        <v>104548470</v>
      </c>
      <c r="H1296" s="60">
        <v>60000</v>
      </c>
      <c r="I1296" t="s">
        <v>3182</v>
      </c>
      <c r="J1296">
        <v>8</v>
      </c>
      <c r="K1296" s="50" t="s">
        <v>50</v>
      </c>
      <c r="L1296" t="s">
        <v>4724</v>
      </c>
      <c r="M1296" t="s">
        <v>4725</v>
      </c>
      <c r="N1296" s="39" t="s">
        <v>276</v>
      </c>
      <c r="O1296" t="str">
        <f>+VLOOKUP(F1296,'BD LP'!B:C,2,0)</f>
        <v>104548470-C08</v>
      </c>
      <c r="Q1296" t="str">
        <f>+VLOOKUP(F1296,'BD LP'!B:K,10,0)</f>
        <v>UN</v>
      </c>
      <c r="R1296" t="b">
        <f t="shared" si="42"/>
        <v>1</v>
      </c>
      <c r="S1296">
        <f>+VLOOKUP(F1296,'[1]BD MES'!$D$2:$K$1048576,8,0)</f>
        <v>8</v>
      </c>
      <c r="T1296" t="b">
        <f t="shared" si="43"/>
        <v>1</v>
      </c>
      <c r="V1296" t="str">
        <f>+VLOOKUP(F1296,MaestraLP3[[#All],[CÓDIGO]:[UMV]],8,0)</f>
        <v>POLLO DESMECHADO TERIYAKI</v>
      </c>
    </row>
    <row r="1297" spans="1:22" x14ac:dyDescent="0.35">
      <c r="A1297" t="s">
        <v>3181</v>
      </c>
      <c r="B1297">
        <v>2000</v>
      </c>
      <c r="D1297" s="59" t="s">
        <v>3162</v>
      </c>
      <c r="F1297" s="39">
        <v>104539250</v>
      </c>
      <c r="H1297" s="60">
        <v>38000</v>
      </c>
      <c r="I1297" t="s">
        <v>3182</v>
      </c>
      <c r="J1297">
        <v>3</v>
      </c>
      <c r="K1297" s="50" t="s">
        <v>50</v>
      </c>
      <c r="L1297" t="s">
        <v>4724</v>
      </c>
      <c r="M1297" t="s">
        <v>4725</v>
      </c>
      <c r="N1297" s="39" t="s">
        <v>276</v>
      </c>
      <c r="O1297" t="str">
        <f>+VLOOKUP(F1297,'BD LP'!B:C,2,0)</f>
        <v>104539250-C03</v>
      </c>
      <c r="Q1297" t="str">
        <f>+VLOOKUP(F1297,'BD LP'!B:K,10,0)</f>
        <v>UN</v>
      </c>
      <c r="R1297" t="b">
        <f t="shared" si="42"/>
        <v>1</v>
      </c>
      <c r="S1297">
        <f>+VLOOKUP(F1297,'[1]BD MES'!$D$2:$K$1048576,8,0)</f>
        <v>3</v>
      </c>
      <c r="T1297" t="b">
        <f t="shared" si="43"/>
        <v>1</v>
      </c>
      <c r="V1297" t="str">
        <f>+VLOOKUP(F1297,MaestraLP3[[#All],[CÓDIGO]:[UMV]],8,0)</f>
        <v>TRUTRO ALA ASADA SADIA 2 KG CONG</v>
      </c>
    </row>
    <row r="1298" spans="1:22" x14ac:dyDescent="0.35">
      <c r="A1298" t="s">
        <v>3181</v>
      </c>
      <c r="B1298">
        <v>2000</v>
      </c>
      <c r="D1298" s="59" t="s">
        <v>3162</v>
      </c>
      <c r="F1298" s="39">
        <v>104547700</v>
      </c>
      <c r="H1298" s="60">
        <v>4990</v>
      </c>
      <c r="I1298" t="s">
        <v>3182</v>
      </c>
      <c r="J1298">
        <v>1</v>
      </c>
      <c r="K1298" s="50" t="s">
        <v>77</v>
      </c>
      <c r="L1298" t="s">
        <v>4724</v>
      </c>
      <c r="M1298" t="s">
        <v>4725</v>
      </c>
      <c r="N1298" s="39" t="s">
        <v>276</v>
      </c>
      <c r="O1298" t="str">
        <f>+VLOOKUP(F1298,'BD LP'!B:C,2,0)</f>
        <v>104547700-KG</v>
      </c>
      <c r="Q1298" t="str">
        <f>+VLOOKUP(F1298,'BD LP'!B:K,10,0)</f>
        <v>KG</v>
      </c>
      <c r="R1298" t="b">
        <f t="shared" si="42"/>
        <v>1</v>
      </c>
      <c r="S1298">
        <f>+VLOOKUP(F1298,'[1]BD MES'!$D$2:$K$1048576,8,0)</f>
        <v>1</v>
      </c>
      <c r="T1298" t="b">
        <f t="shared" si="43"/>
        <v>1</v>
      </c>
      <c r="V1298" t="str">
        <f>+VLOOKUP(F1298,MaestraLP3[[#All],[CÓDIGO]:[UMV]],8,0)</f>
        <v>TRUTRO ENTERO ASADO</v>
      </c>
    </row>
    <row r="1299" spans="1:22" x14ac:dyDescent="0.35">
      <c r="A1299" t="s">
        <v>3181</v>
      </c>
      <c r="B1299">
        <v>2000</v>
      </c>
      <c r="D1299" s="59" t="s">
        <v>3162</v>
      </c>
      <c r="F1299" s="39">
        <v>104531380</v>
      </c>
      <c r="H1299" s="60">
        <v>14390</v>
      </c>
      <c r="I1299" t="s">
        <v>3182</v>
      </c>
      <c r="J1299">
        <v>25</v>
      </c>
      <c r="K1299" s="50" t="s">
        <v>50</v>
      </c>
      <c r="L1299" t="s">
        <v>4724</v>
      </c>
      <c r="M1299" t="s">
        <v>4725</v>
      </c>
      <c r="N1299" s="39" t="s">
        <v>276</v>
      </c>
      <c r="O1299" t="str">
        <f>+VLOOKUP(F1299,'BD LP'!B:C,2,0)</f>
        <v>104531380-C25</v>
      </c>
      <c r="Q1299" t="str">
        <f>+VLOOKUP(F1299,'BD LP'!B:K,10,0)</f>
        <v>UN</v>
      </c>
      <c r="R1299" t="b">
        <f t="shared" si="42"/>
        <v>1</v>
      </c>
      <c r="S1299">
        <f>+VLOOKUP(F1299,'[1]BD MES'!$D$2:$K$1048576,8,0)</f>
        <v>25</v>
      </c>
      <c r="T1299" t="b">
        <f t="shared" si="43"/>
        <v>1</v>
      </c>
      <c r="V1299" t="str">
        <f>+VLOOKUP(F1299,MaestraLP3[[#All],[CÓDIGO]:[UMV]],8,0)</f>
        <v>LOMITO DE CERDO FLOW PACK 120 g</v>
      </c>
    </row>
    <row r="1300" spans="1:22" x14ac:dyDescent="0.35">
      <c r="A1300" t="s">
        <v>3181</v>
      </c>
      <c r="B1300">
        <v>2000</v>
      </c>
      <c r="D1300" s="59" t="s">
        <v>3162</v>
      </c>
      <c r="F1300" s="39">
        <v>104516760</v>
      </c>
      <c r="H1300" s="60">
        <v>83920</v>
      </c>
      <c r="I1300" t="s">
        <v>3182</v>
      </c>
      <c r="J1300">
        <v>8</v>
      </c>
      <c r="K1300" s="50" t="s">
        <v>50</v>
      </c>
      <c r="L1300" t="s">
        <v>4724</v>
      </c>
      <c r="M1300" t="s">
        <v>4725</v>
      </c>
      <c r="N1300" s="39" t="s">
        <v>276</v>
      </c>
      <c r="O1300" t="str">
        <f>+VLOOKUP(F1300,'BD LP'!B:C,2,0)</f>
        <v>104516760-C08</v>
      </c>
      <c r="Q1300" t="str">
        <f>+VLOOKUP(F1300,'BD LP'!B:K,10,0)</f>
        <v>UN</v>
      </c>
      <c r="R1300" t="b">
        <f t="shared" si="42"/>
        <v>1</v>
      </c>
      <c r="S1300">
        <f>+VLOOKUP(F1300,'[1]BD MES'!$D$2:$K$1048576,8,0)</f>
        <v>8</v>
      </c>
      <c r="T1300" t="b">
        <f t="shared" si="43"/>
        <v>1</v>
      </c>
      <c r="V1300" t="str">
        <f>+VLOOKUP(F1300,MaestraLP3[[#All],[CÓDIGO]:[UMV]],8,0)</f>
        <v>CARNE DESHILACHADA 1 KG</v>
      </c>
    </row>
    <row r="1301" spans="1:22" x14ac:dyDescent="0.35">
      <c r="A1301" t="s">
        <v>3181</v>
      </c>
      <c r="B1301">
        <v>2000</v>
      </c>
      <c r="D1301" s="59" t="s">
        <v>3162</v>
      </c>
      <c r="F1301" s="39">
        <v>104548490</v>
      </c>
      <c r="H1301" s="60">
        <v>79920</v>
      </c>
      <c r="I1301" t="s">
        <v>3182</v>
      </c>
      <c r="J1301">
        <v>8</v>
      </c>
      <c r="K1301" s="50" t="s">
        <v>50</v>
      </c>
      <c r="L1301" t="s">
        <v>4724</v>
      </c>
      <c r="M1301" t="s">
        <v>4725</v>
      </c>
      <c r="N1301" s="39" t="s">
        <v>276</v>
      </c>
      <c r="O1301" t="str">
        <f>+VLOOKUP(F1301,'BD LP'!B:C,2,0)</f>
        <v>104548490-C08</v>
      </c>
      <c r="Q1301" t="str">
        <f>+VLOOKUP(F1301,'BD LP'!B:K,10,0)</f>
        <v>UN</v>
      </c>
      <c r="R1301" t="b">
        <f t="shared" si="42"/>
        <v>1</v>
      </c>
      <c r="S1301">
        <f>+VLOOKUP(F1301,'[1]BD MES'!$D$2:$K$1048576,8,0)</f>
        <v>8</v>
      </c>
      <c r="T1301" t="b">
        <f t="shared" si="43"/>
        <v>1</v>
      </c>
      <c r="V1301" t="str">
        <f>+VLOOKUP(F1301,MaestraLP3[[#All],[CÓDIGO]:[UMV]],8,0)</f>
        <v>SALSA CHILI 1 KG</v>
      </c>
    </row>
    <row r="1302" spans="1:22" x14ac:dyDescent="0.35">
      <c r="A1302" t="s">
        <v>3181</v>
      </c>
      <c r="B1302">
        <v>2000</v>
      </c>
      <c r="D1302" s="59" t="s">
        <v>3162</v>
      </c>
      <c r="F1302" s="39">
        <v>105045840</v>
      </c>
      <c r="H1302" s="60">
        <v>84600</v>
      </c>
      <c r="I1302" t="s">
        <v>3182</v>
      </c>
      <c r="J1302">
        <v>14</v>
      </c>
      <c r="K1302" s="50" t="s">
        <v>77</v>
      </c>
      <c r="L1302" t="s">
        <v>4724</v>
      </c>
      <c r="M1302" t="s">
        <v>4725</v>
      </c>
      <c r="N1302" s="39" t="s">
        <v>276</v>
      </c>
      <c r="O1302" t="str">
        <f>+VLOOKUP(F1302,'BD LP'!B:C,2,0)</f>
        <v>105045840-C14</v>
      </c>
      <c r="Q1302" t="str">
        <f>+VLOOKUP(F1302,'BD LP'!B:K,10,0)</f>
        <v>KG</v>
      </c>
      <c r="R1302" t="b">
        <f t="shared" si="42"/>
        <v>1</v>
      </c>
      <c r="S1302">
        <f>+VLOOKUP(F1302,'[1]BD MES'!$D$2:$K$1048576,8,0)</f>
        <v>14</v>
      </c>
      <c r="T1302" t="b">
        <f t="shared" si="43"/>
        <v>1</v>
      </c>
      <c r="V1302" t="str">
        <f>+VLOOKUP(F1302,MaestraLP3[[#All],[CÓDIGO]:[UMV]],8,0)</f>
        <v>CARNE MOLIDA 10% MG 1 KG</v>
      </c>
    </row>
    <row r="1303" spans="1:22" x14ac:dyDescent="0.35">
      <c r="A1303" t="s">
        <v>3181</v>
      </c>
      <c r="B1303">
        <v>2000</v>
      </c>
      <c r="D1303" s="59" t="s">
        <v>3162</v>
      </c>
      <c r="F1303" s="39">
        <v>150001998</v>
      </c>
      <c r="H1303" s="60">
        <v>31450</v>
      </c>
      <c r="I1303" t="s">
        <v>3182</v>
      </c>
      <c r="J1303">
        <v>5</v>
      </c>
      <c r="K1303" s="50" t="s">
        <v>50</v>
      </c>
      <c r="L1303" t="s">
        <v>4724</v>
      </c>
      <c r="M1303" t="s">
        <v>4725</v>
      </c>
      <c r="N1303" s="39" t="s">
        <v>276</v>
      </c>
      <c r="O1303" t="str">
        <f>+VLOOKUP(F1303,'BD LP'!B:C,2,0)</f>
        <v>150001998-C05</v>
      </c>
      <c r="Q1303" t="str">
        <f>+VLOOKUP(F1303,'BD LP'!B:K,10,0)</f>
        <v>UN</v>
      </c>
      <c r="R1303" t="b">
        <f t="shared" si="42"/>
        <v>1</v>
      </c>
      <c r="S1303">
        <f>+VLOOKUP(F1303,'[1]BD MES'!$D$2:$K$1048576,8,0)</f>
        <v>5</v>
      </c>
      <c r="T1303" t="b">
        <f t="shared" si="43"/>
        <v>1</v>
      </c>
      <c r="V1303" t="str">
        <f>+VLOOKUP(F1303,MaestraLP3[[#All],[CÓDIGO]:[UMV]],8,0)</f>
        <v>CARNE MOLIDA 10% MG ABAROA 1 KG</v>
      </c>
    </row>
    <row r="1304" spans="1:22" x14ac:dyDescent="0.35">
      <c r="A1304" t="s">
        <v>3181</v>
      </c>
      <c r="B1304">
        <v>2000</v>
      </c>
      <c r="D1304" s="59" t="s">
        <v>3162</v>
      </c>
      <c r="F1304" s="39">
        <v>104519220</v>
      </c>
      <c r="H1304" s="60">
        <v>45190</v>
      </c>
      <c r="I1304" t="s">
        <v>3182</v>
      </c>
      <c r="J1304">
        <v>5</v>
      </c>
      <c r="K1304" s="50" t="s">
        <v>50</v>
      </c>
      <c r="L1304" t="s">
        <v>4724</v>
      </c>
      <c r="M1304" t="s">
        <v>4725</v>
      </c>
      <c r="N1304" s="39" t="s">
        <v>276</v>
      </c>
      <c r="O1304" t="str">
        <f>+VLOOKUP(F1304,'BD LP'!B:C,2,0)</f>
        <v>104519220-C05</v>
      </c>
      <c r="Q1304" t="str">
        <f>+VLOOKUP(F1304,'BD LP'!B:K,10,0)</f>
        <v>UN</v>
      </c>
      <c r="R1304" t="b">
        <f t="shared" si="42"/>
        <v>1</v>
      </c>
      <c r="S1304">
        <f>+VLOOKUP(F1304,'[1]BD MES'!$D$2:$K$1048576,8,0)</f>
        <v>5</v>
      </c>
      <c r="T1304" t="b">
        <f t="shared" si="43"/>
        <v>1</v>
      </c>
      <c r="V1304" t="str">
        <f>+VLOOKUP(F1304,MaestraLP3[[#All],[CÓDIGO]:[UMV]],8,0)</f>
        <v>CARNE MOLIDA 4% MG 1 KG</v>
      </c>
    </row>
    <row r="1305" spans="1:22" x14ac:dyDescent="0.35">
      <c r="A1305" t="s">
        <v>3181</v>
      </c>
      <c r="B1305">
        <v>2000</v>
      </c>
      <c r="D1305" s="59" t="s">
        <v>3162</v>
      </c>
      <c r="F1305" s="39">
        <v>104519840</v>
      </c>
      <c r="H1305" s="60">
        <v>33450</v>
      </c>
      <c r="I1305" t="s">
        <v>3182</v>
      </c>
      <c r="J1305">
        <v>5</v>
      </c>
      <c r="K1305" s="50" t="s">
        <v>77</v>
      </c>
      <c r="L1305" t="s">
        <v>4724</v>
      </c>
      <c r="M1305" t="s">
        <v>4725</v>
      </c>
      <c r="N1305" s="39" t="s">
        <v>276</v>
      </c>
      <c r="O1305" t="str">
        <f>+VLOOKUP(F1305,'BD LP'!B:C,2,0)</f>
        <v>104519840-C05</v>
      </c>
      <c r="Q1305" t="str">
        <f>+VLOOKUP(F1305,'BD LP'!B:K,10,0)</f>
        <v>KG</v>
      </c>
      <c r="R1305" t="b">
        <f t="shared" si="42"/>
        <v>1</v>
      </c>
      <c r="S1305">
        <f>+VLOOKUP(F1305,'[1]BD MES'!$D$2:$K$1048576,8,0)</f>
        <v>5</v>
      </c>
      <c r="T1305" t="b">
        <f t="shared" si="43"/>
        <v>1</v>
      </c>
      <c r="V1305" t="str">
        <f>+VLOOKUP(F1305,MaestraLP3[[#All],[CÓDIGO]:[UMV]],8,0)</f>
        <v>CARNE MOLIDA 6% MG 1 KG</v>
      </c>
    </row>
    <row r="1306" spans="1:22" x14ac:dyDescent="0.35">
      <c r="A1306" t="s">
        <v>3181</v>
      </c>
      <c r="B1306">
        <v>2000</v>
      </c>
      <c r="D1306" s="59" t="s">
        <v>3162</v>
      </c>
      <c r="F1306" s="39">
        <v>150001944</v>
      </c>
      <c r="H1306" s="60">
        <v>5390</v>
      </c>
      <c r="I1306" t="s">
        <v>3182</v>
      </c>
      <c r="J1306">
        <v>1</v>
      </c>
      <c r="K1306" s="50" t="s">
        <v>77</v>
      </c>
      <c r="L1306" t="s">
        <v>4724</v>
      </c>
      <c r="M1306" t="s">
        <v>4725</v>
      </c>
      <c r="N1306" s="63" t="s">
        <v>276</v>
      </c>
      <c r="O1306" t="str">
        <f>+VLOOKUP(F1306,'BD LP'!B:C,2,0)</f>
        <v>150001944-KG</v>
      </c>
      <c r="Q1306" t="str">
        <f>+VLOOKUP(F1306,'BD LP'!B:K,10,0)</f>
        <v>KG</v>
      </c>
      <c r="R1306" t="b">
        <f t="shared" si="42"/>
        <v>1</v>
      </c>
      <c r="S1306">
        <f>+VLOOKUP(F1306,'[1]BD MES'!$D$2:$K$1048576,8,0)</f>
        <v>1</v>
      </c>
      <c r="T1306" t="b">
        <f t="shared" si="43"/>
        <v>1</v>
      </c>
      <c r="V1306" t="str">
        <f>+VLOOKUP(F1306,MaestraLP3[[#All],[CÓDIGO]:[UMV]],8,0)</f>
        <v>CAZUELA DE VACUNO PORC IQF NACIONAL 9 kg</v>
      </c>
    </row>
    <row r="1307" spans="1:22" x14ac:dyDescent="0.35">
      <c r="A1307" t="s">
        <v>3181</v>
      </c>
      <c r="B1307">
        <v>2000</v>
      </c>
      <c r="D1307" s="59" t="s">
        <v>3162</v>
      </c>
      <c r="F1307" s="39">
        <v>104548170</v>
      </c>
      <c r="H1307" s="60">
        <v>12090</v>
      </c>
      <c r="I1307" t="s">
        <v>3182</v>
      </c>
      <c r="J1307">
        <v>1</v>
      </c>
      <c r="K1307" s="50" t="s">
        <v>77</v>
      </c>
      <c r="L1307" t="s">
        <v>4724</v>
      </c>
      <c r="M1307" t="s">
        <v>4725</v>
      </c>
      <c r="N1307" s="39" t="s">
        <v>276</v>
      </c>
      <c r="O1307" t="str">
        <f>+VLOOKUP(F1307,'BD LP'!B:C,2,0)</f>
        <v>104548170-KG</v>
      </c>
      <c r="Q1307" t="str">
        <f>+VLOOKUP(F1307,'BD LP'!B:K,10,0)</f>
        <v>KG</v>
      </c>
      <c r="R1307" t="b">
        <f t="shared" si="42"/>
        <v>1</v>
      </c>
      <c r="S1307">
        <f>+VLOOKUP(F1307,'[1]BD MES'!$D$2:$K$1048576,8,0)</f>
        <v>1</v>
      </c>
      <c r="T1307" t="b">
        <f t="shared" si="43"/>
        <v>1</v>
      </c>
      <c r="V1307" t="str">
        <f>+VLOOKUP(F1307,MaestraLP3[[#All],[CÓDIGO]:[UMV]],8,0)</f>
        <v>CHURRASCO DE POSTA INTERFOLIADO 6KG APRX</v>
      </c>
    </row>
    <row r="1308" spans="1:22" x14ac:dyDescent="0.35">
      <c r="A1308" t="s">
        <v>3181</v>
      </c>
      <c r="B1308">
        <v>2000</v>
      </c>
      <c r="D1308" s="59" t="s">
        <v>3162</v>
      </c>
      <c r="F1308" s="39">
        <v>104531370</v>
      </c>
      <c r="H1308" s="60">
        <v>15990</v>
      </c>
      <c r="I1308" t="s">
        <v>3182</v>
      </c>
      <c r="J1308">
        <v>25</v>
      </c>
      <c r="K1308" s="50" t="s">
        <v>50</v>
      </c>
      <c r="L1308" t="s">
        <v>4724</v>
      </c>
      <c r="M1308" t="s">
        <v>4725</v>
      </c>
      <c r="N1308" s="39" t="s">
        <v>276</v>
      </c>
      <c r="O1308" t="str">
        <f>+VLOOKUP(F1308,'BD LP'!B:C,2,0)</f>
        <v>104531370-C25</v>
      </c>
      <c r="Q1308" t="str">
        <f>+VLOOKUP(F1308,'BD LP'!B:K,10,0)</f>
        <v>UN</v>
      </c>
      <c r="R1308" t="b">
        <f t="shared" si="42"/>
        <v>1</v>
      </c>
      <c r="S1308">
        <f>+VLOOKUP(F1308,'[1]BD MES'!$D$2:$K$1048576,8,0)</f>
        <v>25</v>
      </c>
      <c r="T1308" t="b">
        <f t="shared" si="43"/>
        <v>1</v>
      </c>
      <c r="V1308" t="str">
        <f>+VLOOKUP(F1308,MaestraLP3[[#All],[CÓDIGO]:[UMV]],8,0)</f>
        <v>CHURRASCO VACUNO FLOW PACK 120 g</v>
      </c>
    </row>
    <row r="1309" spans="1:22" x14ac:dyDescent="0.35">
      <c r="A1309" t="s">
        <v>3181</v>
      </c>
      <c r="B1309">
        <v>2000</v>
      </c>
      <c r="D1309" s="59" t="s">
        <v>3162</v>
      </c>
      <c r="F1309" s="39">
        <v>104343310</v>
      </c>
      <c r="H1309" s="60">
        <v>2490</v>
      </c>
      <c r="I1309" t="s">
        <v>3182</v>
      </c>
      <c r="J1309">
        <v>1</v>
      </c>
      <c r="K1309" s="50" t="s">
        <v>77</v>
      </c>
      <c r="L1309" t="s">
        <v>4724</v>
      </c>
      <c r="M1309" t="s">
        <v>4725</v>
      </c>
      <c r="N1309" s="39" t="s">
        <v>276</v>
      </c>
      <c r="O1309" t="str">
        <f>+VLOOKUP(F1309,'BD LP'!B:C,2,0)</f>
        <v>104343310-KG</v>
      </c>
      <c r="Q1309" t="str">
        <f>+VLOOKUP(F1309,'BD LP'!B:K,10,0)</f>
        <v>KG</v>
      </c>
      <c r="R1309" t="b">
        <f t="shared" si="42"/>
        <v>1</v>
      </c>
      <c r="S1309">
        <f>+VLOOKUP(F1309,'[1]BD MES'!$D$2:$K$1048576,8,0)</f>
        <v>1</v>
      </c>
      <c r="T1309" t="b">
        <f t="shared" si="43"/>
        <v>1</v>
      </c>
      <c r="V1309" t="str">
        <f>+VLOOKUP(F1309,MaestraLP3[[#All],[CÓDIGO]:[UMV]],8,0)</f>
        <v>RECORTE DE VACUNO GRASA WAGYU</v>
      </c>
    </row>
    <row r="1310" spans="1:22" x14ac:dyDescent="0.35">
      <c r="A1310" t="s">
        <v>3181</v>
      </c>
      <c r="B1310">
        <v>2000</v>
      </c>
      <c r="D1310" s="59" t="s">
        <v>3162</v>
      </c>
      <c r="F1310" s="39">
        <v>150001919</v>
      </c>
      <c r="H1310" s="60">
        <v>23900</v>
      </c>
      <c r="I1310" t="s">
        <v>3182</v>
      </c>
      <c r="J1310">
        <v>26</v>
      </c>
      <c r="K1310" s="50" t="s">
        <v>50</v>
      </c>
      <c r="L1310" t="s">
        <v>4724</v>
      </c>
      <c r="M1310" t="s">
        <v>4725</v>
      </c>
      <c r="N1310" s="39" t="s">
        <v>276</v>
      </c>
      <c r="O1310" t="str">
        <f>+VLOOKUP(F1310,'BD LP'!B:C,2,0)</f>
        <v>150001919-C26</v>
      </c>
      <c r="Q1310" t="str">
        <f>+VLOOKUP(F1310,'BD LP'!B:K,10,0)</f>
        <v>UN</v>
      </c>
      <c r="R1310" t="b">
        <f t="shared" si="42"/>
        <v>1</v>
      </c>
      <c r="S1310">
        <f>+VLOOKUP(F1310,'[1]BD MES'!$D$2:$K$1048576,8,0)</f>
        <v>26</v>
      </c>
      <c r="T1310" t="b">
        <f t="shared" si="43"/>
        <v>1</v>
      </c>
      <c r="V1310" t="str">
        <f>+VLOOKUP(F1310,MaestraLP3[[#All],[CÓDIGO]:[UMV]],8,0)</f>
        <v>ESCALOPA KAYSER VACUNO JAMON QUESO 120GR</v>
      </c>
    </row>
    <row r="1311" spans="1:22" x14ac:dyDescent="0.35">
      <c r="A1311" t="s">
        <v>3181</v>
      </c>
      <c r="B1311">
        <v>2000</v>
      </c>
      <c r="D1311" s="59" t="s">
        <v>3162</v>
      </c>
      <c r="F1311" s="39">
        <v>104523080</v>
      </c>
      <c r="H1311" s="60">
        <v>82320</v>
      </c>
      <c r="I1311" t="s">
        <v>3182</v>
      </c>
      <c r="J1311">
        <v>8</v>
      </c>
      <c r="K1311" s="50" t="s">
        <v>50</v>
      </c>
      <c r="L1311" t="s">
        <v>4724</v>
      </c>
      <c r="M1311" t="s">
        <v>4725</v>
      </c>
      <c r="N1311" s="39" t="s">
        <v>276</v>
      </c>
      <c r="O1311" t="str">
        <f>+VLOOKUP(F1311,'BD LP'!B:C,2,0)</f>
        <v>104523080-C08</v>
      </c>
      <c r="Q1311" t="str">
        <f>+VLOOKUP(F1311,'BD LP'!B:K,10,0)</f>
        <v>UN</v>
      </c>
      <c r="R1311" t="b">
        <f t="shared" si="42"/>
        <v>1</v>
      </c>
      <c r="S1311">
        <f>+VLOOKUP(F1311,'[1]BD MES'!$D$2:$K$1048576,8,0)</f>
        <v>8</v>
      </c>
      <c r="T1311" t="b">
        <f t="shared" si="43"/>
        <v>1</v>
      </c>
      <c r="V1311" t="str">
        <f>+VLOOKUP(F1311,MaestraLP3[[#All],[CÓDIGO]:[UMV]],8,0)</f>
        <v>CARNE MECHADA CAMPESTRE 1 KG</v>
      </c>
    </row>
    <row r="1312" spans="1:22" x14ac:dyDescent="0.35">
      <c r="A1312" t="s">
        <v>3181</v>
      </c>
      <c r="B1312">
        <v>2000</v>
      </c>
      <c r="D1312" s="59" t="s">
        <v>3162</v>
      </c>
      <c r="F1312" s="39">
        <v>104523490</v>
      </c>
      <c r="H1312" s="60">
        <v>82100</v>
      </c>
      <c r="I1312" t="s">
        <v>3182</v>
      </c>
      <c r="J1312">
        <v>50</v>
      </c>
      <c r="K1312" s="50" t="s">
        <v>50</v>
      </c>
      <c r="L1312" t="s">
        <v>4724</v>
      </c>
      <c r="M1312" t="s">
        <v>4725</v>
      </c>
      <c r="N1312" s="39" t="s">
        <v>276</v>
      </c>
      <c r="O1312" t="str">
        <f>+VLOOKUP(F1312,'BD LP'!B:C,2,0)</f>
        <v>104523490-C50</v>
      </c>
      <c r="Q1312" t="str">
        <f>+VLOOKUP(F1312,'BD LP'!B:K,10,0)</f>
        <v>UN</v>
      </c>
      <c r="R1312" t="b">
        <f t="shared" si="42"/>
        <v>1</v>
      </c>
      <c r="S1312">
        <f>+VLOOKUP(F1312,'[1]BD MES'!$D$2:$K$1048576,8,0)</f>
        <v>50</v>
      </c>
      <c r="T1312" t="b">
        <f t="shared" si="43"/>
        <v>1</v>
      </c>
      <c r="V1312" t="str">
        <f>+VLOOKUP(F1312,MaestraLP3[[#All],[CÓDIGO]:[UMV]],8,0)</f>
        <v>CARNE MECHADA PORCIONADA 120 GR</v>
      </c>
    </row>
    <row r="1313" spans="1:22" x14ac:dyDescent="0.35">
      <c r="A1313" t="s">
        <v>3181</v>
      </c>
      <c r="B1313">
        <v>2000</v>
      </c>
      <c r="D1313" s="59" t="s">
        <v>3162</v>
      </c>
      <c r="F1313" s="39">
        <v>104547610</v>
      </c>
      <c r="H1313" s="60">
        <v>9590</v>
      </c>
      <c r="I1313" t="s">
        <v>3182</v>
      </c>
      <c r="J1313">
        <v>1</v>
      </c>
      <c r="K1313" s="50" t="s">
        <v>77</v>
      </c>
      <c r="L1313" t="s">
        <v>4724</v>
      </c>
      <c r="M1313" t="s">
        <v>4725</v>
      </c>
      <c r="N1313" s="39" t="s">
        <v>276</v>
      </c>
      <c r="O1313" t="str">
        <f>+VLOOKUP(F1313,'BD LP'!B:C,2,0)</f>
        <v>104547610-KG</v>
      </c>
      <c r="Q1313" t="str">
        <f>+VLOOKUP(F1313,'BD LP'!B:K,10,0)</f>
        <v>KG</v>
      </c>
      <c r="R1313" t="b">
        <f t="shared" si="42"/>
        <v>1</v>
      </c>
      <c r="S1313">
        <f>+VLOOKUP(F1313,'[1]BD MES'!$D$2:$K$1048576,8,0)</f>
        <v>1</v>
      </c>
      <c r="T1313" t="b">
        <f t="shared" si="43"/>
        <v>1</v>
      </c>
      <c r="V1313" t="str">
        <f>+VLOOKUP(F1313,MaestraLP3[[#All],[CÓDIGO]:[UMV]],8,0)</f>
        <v>DESPUNTE DE MOLIDA CAB</v>
      </c>
    </row>
    <row r="1314" spans="1:22" x14ac:dyDescent="0.35">
      <c r="A1314" t="s">
        <v>3181</v>
      </c>
      <c r="B1314">
        <v>2000</v>
      </c>
      <c r="D1314" s="59" t="s">
        <v>3162</v>
      </c>
      <c r="F1314" s="39">
        <v>104539330</v>
      </c>
      <c r="H1314" s="60">
        <v>51979.999999999993</v>
      </c>
      <c r="I1314" t="s">
        <v>3182</v>
      </c>
      <c r="J1314">
        <v>40</v>
      </c>
      <c r="K1314" s="50" t="s">
        <v>50</v>
      </c>
      <c r="L1314" t="s">
        <v>4724</v>
      </c>
      <c r="M1314" t="s">
        <v>4725</v>
      </c>
      <c r="N1314" s="39" t="s">
        <v>276</v>
      </c>
      <c r="O1314" t="str">
        <f>+VLOOKUP(F1314,'BD LP'!B:C,2,0)</f>
        <v>104539330-C40</v>
      </c>
      <c r="Q1314" t="str">
        <f>+VLOOKUP(F1314,'BD LP'!B:K,10,0)</f>
        <v>UN</v>
      </c>
      <c r="R1314" t="b">
        <f t="shared" si="42"/>
        <v>1</v>
      </c>
      <c r="S1314">
        <f>+VLOOKUP(F1314,'[1]BD MES'!$D$2:$K$1048576,8,0)</f>
        <v>40</v>
      </c>
      <c r="T1314" t="b">
        <f t="shared" si="43"/>
        <v>1</v>
      </c>
      <c r="V1314" t="str">
        <f>+VLOOKUP(F1314,MaestraLP3[[#All],[CÓDIGO]:[UMV]],8,0)</f>
        <v>HAMBURGUESA CERTIFIED ANGUS BEEF 113 g</v>
      </c>
    </row>
    <row r="1315" spans="1:22" x14ac:dyDescent="0.35">
      <c r="A1315" t="s">
        <v>3181</v>
      </c>
      <c r="B1315">
        <v>2000</v>
      </c>
      <c r="D1315" s="59" t="s">
        <v>3162</v>
      </c>
      <c r="F1315" s="39">
        <v>104541860</v>
      </c>
      <c r="H1315" s="60">
        <v>46920</v>
      </c>
      <c r="I1315" t="s">
        <v>3182</v>
      </c>
      <c r="J1315">
        <v>24</v>
      </c>
      <c r="K1315" s="50" t="s">
        <v>50</v>
      </c>
      <c r="L1315" t="s">
        <v>4724</v>
      </c>
      <c r="M1315" t="s">
        <v>4725</v>
      </c>
      <c r="N1315" s="39" t="s">
        <v>276</v>
      </c>
      <c r="O1315" t="str">
        <f>+VLOOKUP(F1315,'BD LP'!B:C,2,0)</f>
        <v>104541860-C24</v>
      </c>
      <c r="Q1315" t="str">
        <f>+VLOOKUP(F1315,'BD LP'!B:K,10,0)</f>
        <v>UN</v>
      </c>
      <c r="R1315" t="b">
        <f t="shared" si="42"/>
        <v>1</v>
      </c>
      <c r="S1315">
        <f>+VLOOKUP(F1315,'[1]BD MES'!$D$2:$K$1048576,8,0)</f>
        <v>24</v>
      </c>
      <c r="T1315" t="b">
        <f t="shared" si="43"/>
        <v>1</v>
      </c>
      <c r="V1315" t="str">
        <f>+VLOOKUP(F1315,MaestraLP3[[#All],[CÓDIGO]:[UMV]],8,0)</f>
        <v>HAMBURGUESA CERTIFIED ANGUS BEEF 170 GR.</v>
      </c>
    </row>
    <row r="1316" spans="1:22" x14ac:dyDescent="0.35">
      <c r="A1316" t="s">
        <v>3181</v>
      </c>
      <c r="B1316">
        <v>2000</v>
      </c>
      <c r="D1316" s="59" t="s">
        <v>3162</v>
      </c>
      <c r="F1316" s="39">
        <v>104529190</v>
      </c>
      <c r="H1316" s="60">
        <v>54648</v>
      </c>
      <c r="I1316" t="s">
        <v>3182</v>
      </c>
      <c r="J1316">
        <v>24</v>
      </c>
      <c r="K1316" s="50" t="s">
        <v>50</v>
      </c>
      <c r="L1316" t="s">
        <v>4724</v>
      </c>
      <c r="M1316" t="s">
        <v>4725</v>
      </c>
      <c r="N1316" s="39" t="s">
        <v>276</v>
      </c>
      <c r="O1316" t="str">
        <f>+VLOOKUP(F1316,'BD LP'!B:C,2,0)</f>
        <v>104529190-C24</v>
      </c>
      <c r="Q1316" t="str">
        <f>+VLOOKUP(F1316,'BD LP'!B:K,10,0)</f>
        <v>UN</v>
      </c>
      <c r="R1316" t="b">
        <f t="shared" si="42"/>
        <v>1</v>
      </c>
      <c r="S1316">
        <f>+VLOOKUP(F1316,'[1]BD MES'!$D$2:$K$1048576,8,0)</f>
        <v>24</v>
      </c>
      <c r="T1316" t="b">
        <f t="shared" si="43"/>
        <v>1</v>
      </c>
      <c r="V1316" t="str">
        <f>+VLOOKUP(F1316,MaestraLP3[[#All],[CÓDIGO]:[UMV]],8,0)</f>
        <v>HAMBURGUESA CERTIFIED ANGUS BEEF 198 G</v>
      </c>
    </row>
    <row r="1317" spans="1:22" x14ac:dyDescent="0.35">
      <c r="A1317" t="s">
        <v>3181</v>
      </c>
      <c r="B1317">
        <v>2000</v>
      </c>
      <c r="D1317" s="59" t="s">
        <v>3162</v>
      </c>
      <c r="F1317" s="39">
        <v>104545080</v>
      </c>
      <c r="H1317" s="60">
        <v>10690</v>
      </c>
      <c r="I1317" t="s">
        <v>3182</v>
      </c>
      <c r="J1317">
        <v>1</v>
      </c>
      <c r="K1317" s="50" t="s">
        <v>77</v>
      </c>
      <c r="L1317" t="s">
        <v>4724</v>
      </c>
      <c r="M1317" t="s">
        <v>4725</v>
      </c>
      <c r="N1317" s="39" t="s">
        <v>276</v>
      </c>
      <c r="O1317" t="str">
        <f>+VLOOKUP(F1317,'BD LP'!B:C,2,0)</f>
        <v>104545080-KG</v>
      </c>
      <c r="Q1317" t="str">
        <f>+VLOOKUP(F1317,'BD LP'!B:K,10,0)</f>
        <v>KG</v>
      </c>
      <c r="R1317" t="b">
        <f t="shared" si="42"/>
        <v>1</v>
      </c>
      <c r="S1317">
        <f>+VLOOKUP(F1317,'[1]BD MES'!$D$2:$K$1048576,8,0)</f>
        <v>1</v>
      </c>
      <c r="T1317" t="b">
        <f t="shared" si="43"/>
        <v>1</v>
      </c>
      <c r="V1317" t="str">
        <f>+VLOOKUP(F1317,MaestraLP3[[#All],[CÓDIGO]:[UMV]],8,0)</f>
        <v>MOLIDA VACUNO 73/27 CAB 4,5 KG</v>
      </c>
    </row>
    <row r="1318" spans="1:22" x14ac:dyDescent="0.35">
      <c r="A1318" t="s">
        <v>3181</v>
      </c>
      <c r="B1318">
        <v>2000</v>
      </c>
      <c r="D1318" s="59" t="s">
        <v>3162</v>
      </c>
      <c r="F1318" s="39">
        <v>104545060</v>
      </c>
      <c r="H1318" s="60">
        <v>10690</v>
      </c>
      <c r="I1318" t="s">
        <v>3182</v>
      </c>
      <c r="J1318">
        <v>1</v>
      </c>
      <c r="K1318" s="50" t="s">
        <v>77</v>
      </c>
      <c r="L1318" t="s">
        <v>4724</v>
      </c>
      <c r="M1318" t="s">
        <v>4725</v>
      </c>
      <c r="N1318" s="39" t="s">
        <v>276</v>
      </c>
      <c r="O1318" t="str">
        <f>+VLOOKUP(F1318,'BD LP'!B:C,2,0)</f>
        <v>104545060-KG</v>
      </c>
      <c r="Q1318" t="str">
        <f>+VLOOKUP(F1318,'BD LP'!B:K,10,0)</f>
        <v>KG</v>
      </c>
      <c r="R1318" t="b">
        <f t="shared" si="42"/>
        <v>1</v>
      </c>
      <c r="S1318">
        <f>+VLOOKUP(F1318,'[1]BD MES'!$D$2:$K$1048576,8,0)</f>
        <v>1</v>
      </c>
      <c r="T1318" t="b">
        <f t="shared" si="43"/>
        <v>1</v>
      </c>
      <c r="V1318" t="str">
        <f>+VLOOKUP(F1318,MaestraLP3[[#All],[CÓDIGO]:[UMV]],8,0)</f>
        <v>MOLIDA VACUNO 80/20 CAB 4,5 KG APROX</v>
      </c>
    </row>
    <row r="1319" spans="1:22" x14ac:dyDescent="0.35">
      <c r="A1319" t="s">
        <v>3181</v>
      </c>
      <c r="B1319">
        <v>2000</v>
      </c>
      <c r="D1319" s="59" t="s">
        <v>3162</v>
      </c>
      <c r="F1319" s="39">
        <v>104523750</v>
      </c>
      <c r="H1319" s="60">
        <v>20250</v>
      </c>
      <c r="I1319" t="s">
        <v>3182</v>
      </c>
      <c r="J1319">
        <v>27</v>
      </c>
      <c r="K1319" s="50" t="s">
        <v>50</v>
      </c>
      <c r="L1319" t="s">
        <v>4724</v>
      </c>
      <c r="M1319" t="s">
        <v>4725</v>
      </c>
      <c r="N1319" s="39" t="s">
        <v>276</v>
      </c>
      <c r="O1319" t="str">
        <f>+VLOOKUP(F1319,'BD LP'!B:C,2,0)</f>
        <v>104523750-C27</v>
      </c>
      <c r="Q1319" t="str">
        <f>+VLOOKUP(F1319,'BD LP'!B:K,10,0)</f>
        <v>UN</v>
      </c>
      <c r="R1319" t="b">
        <f t="shared" si="42"/>
        <v>1</v>
      </c>
      <c r="S1319">
        <f>+VLOOKUP(F1319,'[1]BD MES'!$D$2:$K$1048576,8,0)</f>
        <v>27</v>
      </c>
      <c r="T1319" t="b">
        <f t="shared" si="43"/>
        <v>1</v>
      </c>
      <c r="V1319" t="str">
        <f>+VLOOKUP(F1319,MaestraLP3[[#All],[CÓDIGO]:[UMV]],8,0)</f>
        <v>HAMBURGUESA CLASICA 110 g</v>
      </c>
    </row>
    <row r="1320" spans="1:22" x14ac:dyDescent="0.35">
      <c r="A1320" t="s">
        <v>3181</v>
      </c>
      <c r="B1320">
        <v>2000</v>
      </c>
      <c r="D1320" s="59" t="s">
        <v>3162</v>
      </c>
      <c r="F1320" s="39">
        <v>104548940</v>
      </c>
      <c r="H1320" s="60">
        <v>99000</v>
      </c>
      <c r="I1320" t="s">
        <v>3182</v>
      </c>
      <c r="J1320">
        <v>100</v>
      </c>
      <c r="K1320" s="50" t="s">
        <v>50</v>
      </c>
      <c r="L1320" t="s">
        <v>4724</v>
      </c>
      <c r="M1320" t="s">
        <v>4725</v>
      </c>
      <c r="N1320" s="39" t="s">
        <v>276</v>
      </c>
      <c r="O1320" t="str">
        <f>+VLOOKUP(F1320,'BD LP'!B:C,2,0)</f>
        <v>104548940-Z00</v>
      </c>
      <c r="Q1320" t="str">
        <f>+VLOOKUP(F1320,'BD LP'!B:K,10,0)</f>
        <v>UN</v>
      </c>
      <c r="R1320" t="b">
        <f t="shared" ref="R1320:R1380" si="44">+Q1320=K1320</f>
        <v>1</v>
      </c>
      <c r="S1320">
        <f>+VLOOKUP(F1320,'[1]BD MES'!$D$2:$K$1048576,8,0)</f>
        <v>100</v>
      </c>
      <c r="T1320" t="b">
        <f t="shared" si="43"/>
        <v>1</v>
      </c>
      <c r="V1320" t="str">
        <f>+VLOOKUP(F1320,MaestraLP3[[#All],[CÓDIGO]:[UMV]],8,0)</f>
        <v>HAMBURGUESA COCIDA 100 GRS.</v>
      </c>
    </row>
    <row r="1321" spans="1:22" x14ac:dyDescent="0.35">
      <c r="A1321" t="s">
        <v>3181</v>
      </c>
      <c r="B1321">
        <v>2000</v>
      </c>
      <c r="D1321" s="59" t="s">
        <v>3162</v>
      </c>
      <c r="F1321" s="39">
        <v>104524840</v>
      </c>
      <c r="H1321" s="60">
        <v>38160</v>
      </c>
      <c r="I1321" t="s">
        <v>3182</v>
      </c>
      <c r="J1321">
        <v>24</v>
      </c>
      <c r="K1321" s="50" t="s">
        <v>50</v>
      </c>
      <c r="L1321" t="s">
        <v>4724</v>
      </c>
      <c r="M1321" t="s">
        <v>4725</v>
      </c>
      <c r="N1321" s="39" t="s">
        <v>276</v>
      </c>
      <c r="O1321" t="str">
        <f>+VLOOKUP(F1321,'BD LP'!B:C,2,0)</f>
        <v>104524840-C24</v>
      </c>
      <c r="Q1321" t="str">
        <f>+VLOOKUP(F1321,'BD LP'!B:K,10,0)</f>
        <v>UN</v>
      </c>
      <c r="R1321" t="b">
        <f t="shared" si="44"/>
        <v>1</v>
      </c>
      <c r="S1321">
        <f>+VLOOKUP(F1321,'[1]BD MES'!$D$2:$K$1048576,8,0)</f>
        <v>24</v>
      </c>
      <c r="T1321" t="b">
        <f t="shared" si="43"/>
        <v>1</v>
      </c>
      <c r="V1321" t="str">
        <f>+VLOOKUP(F1321,MaestraLP3[[#All],[CÓDIGO]:[UMV]],8,0)</f>
        <v>HAMBURGUESA PREMIUM 216 g</v>
      </c>
    </row>
    <row r="1322" spans="1:22" x14ac:dyDescent="0.35">
      <c r="A1322" t="s">
        <v>3181</v>
      </c>
      <c r="B1322">
        <v>2000</v>
      </c>
      <c r="D1322" s="59" t="s">
        <v>3162</v>
      </c>
      <c r="F1322" s="39">
        <v>104546880</v>
      </c>
      <c r="H1322" s="60">
        <v>80850</v>
      </c>
      <c r="I1322" t="s">
        <v>3182</v>
      </c>
      <c r="J1322">
        <v>105</v>
      </c>
      <c r="K1322" s="50" t="s">
        <v>50</v>
      </c>
      <c r="L1322" t="s">
        <v>4724</v>
      </c>
      <c r="M1322" t="s">
        <v>4725</v>
      </c>
      <c r="N1322" s="39" t="s">
        <v>276</v>
      </c>
      <c r="O1322" t="str">
        <f>+VLOOKUP(F1322,'BD LP'!B:C,2,0)</f>
        <v>104546880-Z05</v>
      </c>
      <c r="Q1322" t="str">
        <f>+VLOOKUP(F1322,'BD LP'!B:K,10,0)</f>
        <v>UN</v>
      </c>
      <c r="R1322" t="b">
        <f t="shared" si="44"/>
        <v>1</v>
      </c>
      <c r="S1322">
        <f>+VLOOKUP(F1322,'[1]BD MES'!$D$2:$K$1048576,8,0)</f>
        <v>105</v>
      </c>
      <c r="T1322" t="b">
        <f t="shared" si="43"/>
        <v>1</v>
      </c>
      <c r="V1322" t="str">
        <f>+VLOOKUP(F1322,MaestraLP3[[#All],[CÓDIGO]:[UMV]],8,0)</f>
        <v>HAMBURGUESA VACUNO SMASH 113 GR</v>
      </c>
    </row>
    <row r="1323" spans="1:22" x14ac:dyDescent="0.35">
      <c r="A1323" t="s">
        <v>3181</v>
      </c>
      <c r="B1323">
        <v>2000</v>
      </c>
      <c r="D1323" s="59" t="s">
        <v>3162</v>
      </c>
      <c r="F1323" s="49">
        <v>104547550</v>
      </c>
      <c r="H1323" s="60">
        <v>130200</v>
      </c>
      <c r="I1323" t="s">
        <v>3182</v>
      </c>
      <c r="J1323">
        <v>140</v>
      </c>
      <c r="K1323" s="50" t="s">
        <v>50</v>
      </c>
      <c r="L1323" t="s">
        <v>4724</v>
      </c>
      <c r="M1323" t="s">
        <v>4725</v>
      </c>
      <c r="N1323" s="39" t="s">
        <v>276</v>
      </c>
      <c r="O1323" t="str">
        <f>+VLOOKUP(F1323,'BD LP'!B:C,2,0)</f>
        <v>104547550-Z40</v>
      </c>
      <c r="Q1323" t="str">
        <f>+VLOOKUP(F1323,'BD LP'!B:K,10,0)</f>
        <v>UN</v>
      </c>
      <c r="R1323" t="b">
        <f t="shared" si="44"/>
        <v>1</v>
      </c>
      <c r="S1323">
        <f>+VLOOKUP(F1323,'[1]BD MES'!$D$2:$K$1048576,8,0)</f>
        <v>140</v>
      </c>
      <c r="T1323" t="b">
        <f t="shared" si="43"/>
        <v>1</v>
      </c>
      <c r="V1323" t="str">
        <f>+VLOOKUP(F1323,MaestraLP3[[#All],[CÓDIGO]:[UMV]],8,0)</f>
        <v>HAMBURGUESA VACUNO SMASH SAZONADA 135GR</v>
      </c>
    </row>
    <row r="1324" spans="1:22" x14ac:dyDescent="0.35">
      <c r="A1324" t="s">
        <v>3181</v>
      </c>
      <c r="B1324">
        <v>2000</v>
      </c>
      <c r="D1324" s="59" t="s">
        <v>3162</v>
      </c>
      <c r="F1324" s="39">
        <v>104528730</v>
      </c>
      <c r="H1324" s="60">
        <v>12760</v>
      </c>
      <c r="I1324" t="s">
        <v>3182</v>
      </c>
      <c r="J1324">
        <v>4</v>
      </c>
      <c r="K1324" s="50" t="s">
        <v>50</v>
      </c>
      <c r="L1324" t="s">
        <v>4724</v>
      </c>
      <c r="M1324" t="s">
        <v>4725</v>
      </c>
      <c r="N1324" s="39" t="s">
        <v>276</v>
      </c>
      <c r="O1324" t="str">
        <f>+VLOOKUP(F1324,'BD LP'!B:C,2,0)</f>
        <v>104528730-C04</v>
      </c>
      <c r="Q1324" t="str">
        <f>+VLOOKUP(F1324,'BD LP'!B:K,10,0)</f>
        <v>UN</v>
      </c>
      <c r="R1324" t="b">
        <f t="shared" si="44"/>
        <v>1</v>
      </c>
      <c r="S1324">
        <f>+VLOOKUP(F1324,'[1]BD MES'!$D$2:$K$1048576,8,0)</f>
        <v>4</v>
      </c>
      <c r="T1324" t="b">
        <f t="shared" si="43"/>
        <v>1</v>
      </c>
      <c r="V1324" t="str">
        <f>+VLOOKUP(F1324,MaestraLP3[[#All],[CÓDIGO]:[UMV]],8,0)</f>
        <v>ARROLLADO DE LOMO LAMINADO   500 GR</v>
      </c>
    </row>
    <row r="1325" spans="1:22" x14ac:dyDescent="0.35">
      <c r="A1325" t="s">
        <v>3181</v>
      </c>
      <c r="B1325">
        <v>2000</v>
      </c>
      <c r="D1325" s="59" t="s">
        <v>3162</v>
      </c>
      <c r="F1325" s="39">
        <v>104549140</v>
      </c>
      <c r="H1325" s="60">
        <v>79000</v>
      </c>
      <c r="I1325" t="s">
        <v>3182</v>
      </c>
      <c r="J1325">
        <v>10</v>
      </c>
      <c r="K1325" s="50" t="s">
        <v>50</v>
      </c>
      <c r="L1325" t="s">
        <v>4724</v>
      </c>
      <c r="M1325" t="s">
        <v>4725</v>
      </c>
      <c r="N1325" s="39" t="s">
        <v>276</v>
      </c>
      <c r="O1325" t="str">
        <f>+VLOOKUP(F1325,'BD LP'!B:C,2,0)</f>
        <v>104549140-C10</v>
      </c>
      <c r="Q1325" t="str">
        <f>+VLOOKUP(F1325,'BD LP'!B:K,10,0)</f>
        <v>UN</v>
      </c>
      <c r="R1325" t="b">
        <f t="shared" si="44"/>
        <v>1</v>
      </c>
      <c r="S1325">
        <f>+VLOOKUP(F1325,'[1]BD MES'!$D$2:$K$1048576,8,0)</f>
        <v>10</v>
      </c>
      <c r="T1325" t="b">
        <f t="shared" si="43"/>
        <v>1</v>
      </c>
      <c r="V1325" t="str">
        <f>+VLOOKUP(F1325,MaestraLP3[[#All],[CÓDIGO]:[UMV]],8,0)</f>
        <v>CHORIZO 1 KG</v>
      </c>
    </row>
    <row r="1326" spans="1:22" x14ac:dyDescent="0.35">
      <c r="A1326" t="s">
        <v>3181</v>
      </c>
      <c r="B1326">
        <v>2000</v>
      </c>
      <c r="D1326" s="59" t="s">
        <v>3162</v>
      </c>
      <c r="F1326" s="39">
        <v>104543900</v>
      </c>
      <c r="H1326" s="60">
        <v>26910</v>
      </c>
      <c r="I1326" t="s">
        <v>3182</v>
      </c>
      <c r="J1326">
        <v>9</v>
      </c>
      <c r="K1326" s="50" t="s">
        <v>50</v>
      </c>
      <c r="L1326" t="s">
        <v>4724</v>
      </c>
      <c r="M1326" t="s">
        <v>4725</v>
      </c>
      <c r="N1326" s="39" t="s">
        <v>276</v>
      </c>
      <c r="O1326" t="str">
        <f>+VLOOKUP(F1326,'BD LP'!B:C,2,0)</f>
        <v>104543900-C09</v>
      </c>
      <c r="Q1326" t="str">
        <f>+VLOOKUP(F1326,'BD LP'!B:K,10,0)</f>
        <v>UN</v>
      </c>
      <c r="R1326" t="b">
        <f t="shared" si="44"/>
        <v>1</v>
      </c>
      <c r="S1326">
        <f>+VLOOKUP(F1326,'[1]BD MES'!$D$2:$K$1048576,8,0)</f>
        <v>9</v>
      </c>
      <c r="T1326" t="b">
        <f t="shared" si="43"/>
        <v>1</v>
      </c>
      <c r="V1326" t="str">
        <f>+VLOOKUP(F1326,MaestraLP3[[#All],[CÓDIGO]:[UMV]],8,0)</f>
        <v>CHORIZO 800 GRS</v>
      </c>
    </row>
    <row r="1327" spans="1:22" x14ac:dyDescent="0.35">
      <c r="A1327" t="s">
        <v>3181</v>
      </c>
      <c r="B1327">
        <v>2000</v>
      </c>
      <c r="D1327" s="59" t="s">
        <v>3162</v>
      </c>
      <c r="F1327" s="39">
        <v>104523880</v>
      </c>
      <c r="H1327" s="60">
        <v>22950</v>
      </c>
      <c r="I1327" t="s">
        <v>3182</v>
      </c>
      <c r="J1327">
        <v>5</v>
      </c>
      <c r="K1327" s="50" t="s">
        <v>50</v>
      </c>
      <c r="L1327" t="s">
        <v>4724</v>
      </c>
      <c r="M1327" t="s">
        <v>4725</v>
      </c>
      <c r="N1327" s="39" t="s">
        <v>276</v>
      </c>
      <c r="O1327" t="str">
        <f>+VLOOKUP(F1327,'BD LP'!B:C,2,0)</f>
        <v>104523880-C05</v>
      </c>
      <c r="Q1327" t="str">
        <f>+VLOOKUP(F1327,'BD LP'!B:K,10,0)</f>
        <v>UN</v>
      </c>
      <c r="R1327" t="b">
        <f t="shared" si="44"/>
        <v>1</v>
      </c>
      <c r="S1327">
        <f>+VLOOKUP(F1327,'[1]BD MES'!$D$2:$K$1048576,8,0)</f>
        <v>5</v>
      </c>
      <c r="T1327" t="b">
        <f t="shared" si="43"/>
        <v>1</v>
      </c>
      <c r="V1327" t="str">
        <f>+VLOOKUP(F1327,MaestraLP3[[#All],[CÓDIGO]:[UMV]],8,0)</f>
        <v>CHORIZO LA ESPAÑOLA 1 kg</v>
      </c>
    </row>
    <row r="1328" spans="1:22" x14ac:dyDescent="0.35">
      <c r="A1328" t="s">
        <v>3181</v>
      </c>
      <c r="B1328">
        <v>2000</v>
      </c>
      <c r="D1328" s="59" t="s">
        <v>3162</v>
      </c>
      <c r="F1328" s="39">
        <v>104549130</v>
      </c>
      <c r="H1328" s="60">
        <v>69900</v>
      </c>
      <c r="I1328" t="s">
        <v>3182</v>
      </c>
      <c r="J1328">
        <v>10</v>
      </c>
      <c r="K1328" s="50" t="s">
        <v>50</v>
      </c>
      <c r="L1328" t="s">
        <v>4724</v>
      </c>
      <c r="M1328" t="s">
        <v>4725</v>
      </c>
      <c r="N1328" s="39" t="s">
        <v>276</v>
      </c>
      <c r="O1328" t="str">
        <f>+VLOOKUP(F1328,'BD LP'!B:C,2,0)</f>
        <v>104549130-C10</v>
      </c>
      <c r="Q1328" t="str">
        <f>+VLOOKUP(F1328,'BD LP'!B:K,10,0)</f>
        <v>UN</v>
      </c>
      <c r="R1328" t="b">
        <f t="shared" si="44"/>
        <v>1</v>
      </c>
      <c r="S1328">
        <f>+VLOOKUP(F1328,'[1]BD MES'!$D$2:$K$1048576,8,0)</f>
        <v>10</v>
      </c>
      <c r="T1328" t="b">
        <f t="shared" si="43"/>
        <v>1</v>
      </c>
      <c r="V1328" t="str">
        <f>+VLOOKUP(F1328,MaestraLP3[[#All],[CÓDIGO]:[UMV]],8,0)</f>
        <v>CHORIZO SUIZO 1 KG</v>
      </c>
    </row>
    <row r="1329" spans="1:22" x14ac:dyDescent="0.35">
      <c r="A1329" t="s">
        <v>3181</v>
      </c>
      <c r="B1329">
        <v>2000</v>
      </c>
      <c r="D1329" s="59" t="s">
        <v>3162</v>
      </c>
      <c r="F1329" s="39">
        <v>104549150</v>
      </c>
      <c r="H1329" s="60">
        <v>75000</v>
      </c>
      <c r="I1329" t="s">
        <v>3182</v>
      </c>
      <c r="J1329">
        <v>10</v>
      </c>
      <c r="K1329" s="50" t="s">
        <v>50</v>
      </c>
      <c r="L1329" t="s">
        <v>4724</v>
      </c>
      <c r="M1329" t="s">
        <v>4725</v>
      </c>
      <c r="N1329" s="39" t="s">
        <v>276</v>
      </c>
      <c r="O1329" t="str">
        <f>+VLOOKUP(F1329,'BD LP'!B:C,2,0)</f>
        <v>104549150-C10</v>
      </c>
      <c r="Q1329" t="str">
        <f>+VLOOKUP(F1329,'BD LP'!B:K,10,0)</f>
        <v>UN</v>
      </c>
      <c r="R1329" t="b">
        <f t="shared" si="44"/>
        <v>1</v>
      </c>
      <c r="S1329">
        <f>+VLOOKUP(F1329,'[1]BD MES'!$D$2:$K$1048576,8,0)</f>
        <v>10</v>
      </c>
      <c r="T1329" t="b">
        <f t="shared" si="43"/>
        <v>1</v>
      </c>
      <c r="V1329" t="str">
        <f>+VLOOKUP(F1329,MaestraLP3[[#All],[CÓDIGO]:[UMV]],8,0)</f>
        <v>CHORIZO TIPO CHILLAN 1 KG</v>
      </c>
    </row>
    <row r="1330" spans="1:22" x14ac:dyDescent="0.35">
      <c r="A1330" t="s">
        <v>3181</v>
      </c>
      <c r="B1330">
        <v>2000</v>
      </c>
      <c r="D1330" s="59" t="s">
        <v>3162</v>
      </c>
      <c r="F1330" s="39">
        <v>104544310</v>
      </c>
      <c r="H1330" s="60">
        <v>26910</v>
      </c>
      <c r="I1330" t="s">
        <v>3182</v>
      </c>
      <c r="J1330">
        <v>9</v>
      </c>
      <c r="K1330" s="50" t="s">
        <v>50</v>
      </c>
      <c r="L1330" t="s">
        <v>4724</v>
      </c>
      <c r="M1330" t="s">
        <v>4725</v>
      </c>
      <c r="N1330" s="39" t="s">
        <v>276</v>
      </c>
      <c r="O1330" t="str">
        <f>+VLOOKUP(F1330,'BD LP'!B:C,2,0)</f>
        <v>104544310-C09</v>
      </c>
      <c r="Q1330" t="str">
        <f>+VLOOKUP(F1330,'BD LP'!B:K,10,0)</f>
        <v>UN</v>
      </c>
      <c r="R1330" t="b">
        <f t="shared" si="44"/>
        <v>1</v>
      </c>
      <c r="S1330">
        <f>+VLOOKUP(F1330,'[1]BD MES'!$D$2:$K$1048576,8,0)</f>
        <v>9</v>
      </c>
      <c r="T1330" t="b">
        <f t="shared" si="43"/>
        <v>1</v>
      </c>
      <c r="V1330" t="str">
        <f>+VLOOKUP(F1330,MaestraLP3[[#All],[CÓDIGO]:[UMV]],8,0)</f>
        <v>LONGANIZA 800 GRS</v>
      </c>
    </row>
    <row r="1331" spans="1:22" x14ac:dyDescent="0.35">
      <c r="A1331" t="s">
        <v>3181</v>
      </c>
      <c r="B1331">
        <v>2000</v>
      </c>
      <c r="D1331" s="59" t="s">
        <v>3162</v>
      </c>
      <c r="F1331" s="39">
        <v>104523890</v>
      </c>
      <c r="H1331" s="60">
        <v>22950</v>
      </c>
      <c r="I1331" t="s">
        <v>3182</v>
      </c>
      <c r="J1331">
        <v>5</v>
      </c>
      <c r="K1331" s="50" t="s">
        <v>50</v>
      </c>
      <c r="L1331" t="s">
        <v>4724</v>
      </c>
      <c r="M1331" t="s">
        <v>4725</v>
      </c>
      <c r="N1331" s="39" t="s">
        <v>276</v>
      </c>
      <c r="O1331" t="str">
        <f>+VLOOKUP(F1331,'BD LP'!B:C,2,0)</f>
        <v>104523890-C05</v>
      </c>
      <c r="Q1331" t="str">
        <f>+VLOOKUP(F1331,'BD LP'!B:K,10,0)</f>
        <v>UN</v>
      </c>
      <c r="R1331" t="b">
        <f t="shared" si="44"/>
        <v>1</v>
      </c>
      <c r="S1331">
        <f>+VLOOKUP(F1331,'[1]BD MES'!$D$2:$K$1048576,8,0)</f>
        <v>5</v>
      </c>
      <c r="T1331" t="b">
        <f t="shared" si="43"/>
        <v>1</v>
      </c>
      <c r="V1331" t="str">
        <f>+VLOOKUP(F1331,MaestraLP3[[#All],[CÓDIGO]:[UMV]],8,0)</f>
        <v>LONGANIZA LA ESPAÑOLA 1 kg</v>
      </c>
    </row>
    <row r="1332" spans="1:22" x14ac:dyDescent="0.35">
      <c r="A1332" t="s">
        <v>3181</v>
      </c>
      <c r="B1332">
        <v>2000</v>
      </c>
      <c r="D1332" s="59" t="s">
        <v>3162</v>
      </c>
      <c r="F1332" s="39">
        <v>104534500</v>
      </c>
      <c r="H1332" s="60">
        <v>62290</v>
      </c>
      <c r="I1332" t="s">
        <v>3182</v>
      </c>
      <c r="J1332">
        <v>6</v>
      </c>
      <c r="K1332" s="50" t="s">
        <v>50</v>
      </c>
      <c r="L1332" t="s">
        <v>4724</v>
      </c>
      <c r="M1332" t="s">
        <v>4725</v>
      </c>
      <c r="N1332" s="39" t="s">
        <v>276</v>
      </c>
      <c r="O1332" t="str">
        <f>+VLOOKUP(F1332,'BD LP'!B:C,2,0)</f>
        <v>104534500-C06</v>
      </c>
      <c r="Q1332" t="str">
        <f>+VLOOKUP(F1332,'BD LP'!B:K,10,0)</f>
        <v>UN</v>
      </c>
      <c r="R1332" t="b">
        <f t="shared" si="44"/>
        <v>1</v>
      </c>
      <c r="S1332">
        <f>+VLOOKUP(F1332,'[1]BD MES'!$D$2:$K$1048576,8,0)</f>
        <v>6</v>
      </c>
      <c r="T1332" t="b">
        <f t="shared" si="43"/>
        <v>1</v>
      </c>
      <c r="V1332" t="str">
        <f>+VLOOKUP(F1332,MaestraLP3[[#All],[CÓDIGO]:[UMV]],8,0)</f>
        <v>PEPPERONI ULTRADELGADO SUGARDALE 1 kg</v>
      </c>
    </row>
    <row r="1333" spans="1:22" x14ac:dyDescent="0.35">
      <c r="A1333" t="s">
        <v>3181</v>
      </c>
      <c r="B1333">
        <v>2000</v>
      </c>
      <c r="D1333" s="59" t="s">
        <v>3162</v>
      </c>
      <c r="F1333" s="39">
        <v>103001080</v>
      </c>
      <c r="H1333" s="60">
        <v>109850</v>
      </c>
      <c r="I1333" t="s">
        <v>3182</v>
      </c>
      <c r="J1333">
        <v>1</v>
      </c>
      <c r="K1333" s="50" t="s">
        <v>92</v>
      </c>
      <c r="L1333" t="s">
        <v>4724</v>
      </c>
      <c r="M1333" t="s">
        <v>4725</v>
      </c>
      <c r="N1333" s="39" t="s">
        <v>276</v>
      </c>
      <c r="O1333" t="str">
        <f>+VLOOKUP(F1333,'BD LP'!B:C,2,0)</f>
        <v>103001080-C02</v>
      </c>
      <c r="Q1333" t="str">
        <f>+VLOOKUP(F1333,'BD LP'!B:K,10,0)</f>
        <v>C02</v>
      </c>
      <c r="R1333" t="b">
        <f t="shared" si="44"/>
        <v>1</v>
      </c>
      <c r="S1333">
        <f>+VLOOKUP(F1333,'[1]BD MES'!$D$2:$K$1048576,8,0)</f>
        <v>1</v>
      </c>
      <c r="T1333" t="b">
        <f t="shared" si="43"/>
        <v>1</v>
      </c>
      <c r="V1333" t="str">
        <f>+VLOOKUP(F1333,MaestraLP3[[#All],[CÓDIGO]:[UMV]],8,0)</f>
        <v>PEPPERONI ULTRADELGADO SUGARDALE 5,67 kg</v>
      </c>
    </row>
    <row r="1334" spans="1:22" x14ac:dyDescent="0.35">
      <c r="A1334" t="s">
        <v>3181</v>
      </c>
      <c r="B1334">
        <v>2000</v>
      </c>
      <c r="D1334" s="59" t="s">
        <v>3162</v>
      </c>
      <c r="F1334" s="39">
        <v>104532370</v>
      </c>
      <c r="H1334" s="60">
        <v>4390</v>
      </c>
      <c r="I1334" t="s">
        <v>3182</v>
      </c>
      <c r="J1334">
        <v>1</v>
      </c>
      <c r="K1334" s="50" t="s">
        <v>50</v>
      </c>
      <c r="L1334" t="s">
        <v>4724</v>
      </c>
      <c r="M1334" t="s">
        <v>4725</v>
      </c>
      <c r="N1334" s="39" t="s">
        <v>276</v>
      </c>
      <c r="O1334" t="str">
        <f>+VLOOKUP(F1334,'BD LP'!B:C,2,0)</f>
        <v>104532370-UN</v>
      </c>
      <c r="Q1334" t="str">
        <f>+VLOOKUP(F1334,'BD LP'!B:K,10,0)</f>
        <v>UN</v>
      </c>
      <c r="R1334" t="b">
        <f t="shared" si="44"/>
        <v>1</v>
      </c>
      <c r="S1334">
        <f>+VLOOKUP(F1334,'[1]BD MES'!$D$2:$K$1048576,8,0)</f>
        <v>1</v>
      </c>
      <c r="T1334" t="b">
        <f t="shared" si="43"/>
        <v>1</v>
      </c>
      <c r="V1334" t="str">
        <f>+VLOOKUP(F1334,MaestraLP3[[#All],[CÓDIGO]:[UMV]],8,0)</f>
        <v>PRIETA A LA CHILENA PF 1 KG</v>
      </c>
    </row>
    <row r="1335" spans="1:22" x14ac:dyDescent="0.35">
      <c r="A1335" t="s">
        <v>3181</v>
      </c>
      <c r="B1335">
        <v>2000</v>
      </c>
      <c r="D1335" s="59" t="s">
        <v>3162</v>
      </c>
      <c r="F1335" s="39">
        <v>104549160</v>
      </c>
      <c r="H1335" s="60">
        <v>47920</v>
      </c>
      <c r="I1335" t="s">
        <v>3182</v>
      </c>
      <c r="J1335">
        <v>8</v>
      </c>
      <c r="K1335" s="50" t="s">
        <v>50</v>
      </c>
      <c r="L1335" t="s">
        <v>4724</v>
      </c>
      <c r="M1335" t="s">
        <v>4725</v>
      </c>
      <c r="N1335" s="39" t="s">
        <v>276</v>
      </c>
      <c r="O1335" t="str">
        <f>+VLOOKUP(F1335,'BD LP'!B:C,2,0)</f>
        <v>104549160-C08</v>
      </c>
      <c r="Q1335" t="str">
        <f>+VLOOKUP(F1335,'BD LP'!B:K,10,0)</f>
        <v>UN</v>
      </c>
      <c r="R1335" t="b">
        <f t="shared" si="44"/>
        <v>1</v>
      </c>
      <c r="S1335">
        <f>+VLOOKUP(F1335,'[1]BD MES'!$D$2:$K$1048576,8,0)</f>
        <v>8</v>
      </c>
      <c r="T1335" t="b">
        <f t="shared" si="43"/>
        <v>1</v>
      </c>
      <c r="V1335" t="str">
        <f>+VLOOKUP(F1335,MaestraLP3[[#All],[CÓDIGO]:[UMV]],8,0)</f>
        <v>PRIETAS 1 KG</v>
      </c>
    </row>
    <row r="1336" spans="1:22" x14ac:dyDescent="0.35">
      <c r="A1336" t="s">
        <v>3181</v>
      </c>
      <c r="B1336">
        <v>2000</v>
      </c>
      <c r="D1336" s="59" t="s">
        <v>3162</v>
      </c>
      <c r="F1336" s="39">
        <v>104528740</v>
      </c>
      <c r="H1336" s="60">
        <v>15190</v>
      </c>
      <c r="I1336" t="s">
        <v>3182</v>
      </c>
      <c r="J1336">
        <v>1</v>
      </c>
      <c r="K1336" s="50" t="s">
        <v>50</v>
      </c>
      <c r="L1336" t="s">
        <v>4724</v>
      </c>
      <c r="M1336" t="s">
        <v>4725</v>
      </c>
      <c r="N1336" s="39" t="s">
        <v>276</v>
      </c>
      <c r="O1336" t="str">
        <f>+VLOOKUP(F1336,'BD LP'!B:C,2,0)</f>
        <v>104528740-UN</v>
      </c>
      <c r="Q1336" t="str">
        <f>+VLOOKUP(F1336,'BD LP'!B:K,10,0)</f>
        <v>UN</v>
      </c>
      <c r="R1336" t="b">
        <f t="shared" si="44"/>
        <v>1</v>
      </c>
      <c r="S1336">
        <f>+VLOOKUP(F1336,'[1]BD MES'!$D$2:$K$1048576,8,0)</f>
        <v>1</v>
      </c>
      <c r="T1336" t="b">
        <f t="shared" si="43"/>
        <v>1</v>
      </c>
      <c r="V1336" t="str">
        <f>+VLOOKUP(F1336,MaestraLP3[[#All],[CÓDIGO]:[UMV]],8,0)</f>
        <v>SALAME ITALIANO LAMINAD SAN JORGE 1,6 kg</v>
      </c>
    </row>
    <row r="1337" spans="1:22" x14ac:dyDescent="0.35">
      <c r="A1337" t="s">
        <v>3181</v>
      </c>
      <c r="B1337">
        <v>2000</v>
      </c>
      <c r="D1337" s="59" t="s">
        <v>3162</v>
      </c>
      <c r="F1337" s="39">
        <v>104527640</v>
      </c>
      <c r="H1337" s="60">
        <v>23920</v>
      </c>
      <c r="I1337" t="s">
        <v>3182</v>
      </c>
      <c r="J1337">
        <v>4</v>
      </c>
      <c r="K1337" s="50" t="s">
        <v>50</v>
      </c>
      <c r="L1337" t="s">
        <v>4724</v>
      </c>
      <c r="M1337" t="s">
        <v>4725</v>
      </c>
      <c r="N1337" s="39" t="s">
        <v>276</v>
      </c>
      <c r="O1337" t="str">
        <f>+VLOOKUP(F1337,'BD LP'!B:C,2,0)</f>
        <v>104527640-C04</v>
      </c>
      <c r="Q1337" t="str">
        <f>+VLOOKUP(F1337,'BD LP'!B:K,10,0)</f>
        <v>UN</v>
      </c>
      <c r="R1337" t="b">
        <f t="shared" si="44"/>
        <v>1</v>
      </c>
      <c r="S1337">
        <f>+VLOOKUP(F1337,'[1]BD MES'!$D$2:$K$1048576,8,0)</f>
        <v>4</v>
      </c>
      <c r="T1337" t="b">
        <f t="shared" si="43"/>
        <v>1</v>
      </c>
      <c r="V1337" t="str">
        <f>+VLOOKUP(F1337,MaestraLP3[[#All],[CÓDIGO]:[UMV]],8,0)</f>
        <v>JAMON PAVO AHUMADO LAMINADO SJ 500 g</v>
      </c>
    </row>
    <row r="1338" spans="1:22" x14ac:dyDescent="0.35">
      <c r="A1338" t="s">
        <v>3181</v>
      </c>
      <c r="B1338">
        <v>2000</v>
      </c>
      <c r="D1338" s="59" t="s">
        <v>3162</v>
      </c>
      <c r="F1338" s="39">
        <v>104527650</v>
      </c>
      <c r="H1338" s="60">
        <v>14600</v>
      </c>
      <c r="I1338" t="s">
        <v>3182</v>
      </c>
      <c r="J1338">
        <v>4</v>
      </c>
      <c r="K1338" s="50" t="s">
        <v>50</v>
      </c>
      <c r="L1338" t="s">
        <v>4724</v>
      </c>
      <c r="M1338" t="s">
        <v>4725</v>
      </c>
      <c r="N1338" s="39" t="s">
        <v>276</v>
      </c>
      <c r="O1338" t="str">
        <f>+VLOOKUP(F1338,'BD LP'!B:C,2,0)</f>
        <v>104527650-C04</v>
      </c>
      <c r="Q1338" t="str">
        <f>+VLOOKUP(F1338,'BD LP'!B:K,10,0)</f>
        <v>UN</v>
      </c>
      <c r="R1338" t="b">
        <f t="shared" si="44"/>
        <v>1</v>
      </c>
      <c r="S1338">
        <f>+VLOOKUP(F1338,'[1]BD MES'!$D$2:$K$1048576,8,0)</f>
        <v>4</v>
      </c>
      <c r="T1338" t="b">
        <f t="shared" si="43"/>
        <v>1</v>
      </c>
      <c r="V1338" t="str">
        <f>+VLOOKUP(F1338,MaestraLP3[[#All],[CÓDIGO]:[UMV]],8,0)</f>
        <v>JAMON PIERNA LAMINADO SAN JORGE 500 g</v>
      </c>
    </row>
    <row r="1339" spans="1:22" x14ac:dyDescent="0.35">
      <c r="A1339" t="s">
        <v>3181</v>
      </c>
      <c r="B1339">
        <v>2000</v>
      </c>
      <c r="D1339" s="59" t="s">
        <v>3162</v>
      </c>
      <c r="F1339" s="39">
        <v>104527900</v>
      </c>
      <c r="H1339" s="60">
        <v>13960</v>
      </c>
      <c r="I1339" t="s">
        <v>3182</v>
      </c>
      <c r="J1339">
        <v>4</v>
      </c>
      <c r="K1339" s="50" t="s">
        <v>50</v>
      </c>
      <c r="L1339" t="s">
        <v>4724</v>
      </c>
      <c r="M1339" t="s">
        <v>4725</v>
      </c>
      <c r="N1339" s="39" t="s">
        <v>276</v>
      </c>
      <c r="O1339" t="str">
        <f>+VLOOKUP(F1339,'BD LP'!B:C,2,0)</f>
        <v>104527900-C04</v>
      </c>
      <c r="Q1339" t="str">
        <f>+VLOOKUP(F1339,'BD LP'!B:K,10,0)</f>
        <v>UN</v>
      </c>
      <c r="R1339" t="b">
        <f t="shared" si="44"/>
        <v>1</v>
      </c>
      <c r="S1339">
        <f>+VLOOKUP(F1339,'[1]BD MES'!$D$2:$K$1048576,8,0)</f>
        <v>4</v>
      </c>
      <c r="T1339" t="b">
        <f t="shared" si="43"/>
        <v>1</v>
      </c>
      <c r="V1339" t="str">
        <f>+VLOOKUP(F1339,MaestraLP3[[#All],[CÓDIGO]:[UMV]],8,0)</f>
        <v>JAMON PLANCHADO LAMINADO SAN JORGE 500 G</v>
      </c>
    </row>
    <row r="1340" spans="1:22" x14ac:dyDescent="0.35">
      <c r="A1340" t="s">
        <v>3181</v>
      </c>
      <c r="B1340">
        <v>2000</v>
      </c>
      <c r="D1340" s="59" t="s">
        <v>3162</v>
      </c>
      <c r="F1340" s="39">
        <v>150002013</v>
      </c>
      <c r="H1340" s="60">
        <v>11960</v>
      </c>
      <c r="I1340" t="s">
        <v>3182</v>
      </c>
      <c r="J1340">
        <v>4</v>
      </c>
      <c r="K1340" s="50" t="s">
        <v>50</v>
      </c>
      <c r="L1340" t="s">
        <v>4724</v>
      </c>
      <c r="M1340" t="s">
        <v>4725</v>
      </c>
      <c r="N1340" s="39" t="s">
        <v>276</v>
      </c>
      <c r="O1340" t="str">
        <f>+VLOOKUP(F1340,'BD LP'!B:C,2,0)</f>
        <v>150002013-C04</v>
      </c>
      <c r="Q1340" t="str">
        <f>+VLOOKUP(F1340,'BD LP'!B:K,10,0)</f>
        <v>UN</v>
      </c>
      <c r="R1340" t="b">
        <f t="shared" si="44"/>
        <v>1</v>
      </c>
      <c r="S1340">
        <f>+VLOOKUP(F1340,'[1]BD MES'!$D$2:$K$1048576,8,0)</f>
        <v>4</v>
      </c>
      <c r="T1340" t="b">
        <f t="shared" si="43"/>
        <v>1</v>
      </c>
      <c r="V1340" t="str">
        <f>+VLOOKUP(F1340,MaestraLP3[[#All],[CÓDIGO]:[UMV]],8,0)</f>
        <v>JAMON SANDWICH LAMINADO PF 500 g</v>
      </c>
    </row>
    <row r="1341" spans="1:22" x14ac:dyDescent="0.35">
      <c r="A1341" t="s">
        <v>3181</v>
      </c>
      <c r="B1341">
        <v>2000</v>
      </c>
      <c r="D1341" s="59" t="s">
        <v>3162</v>
      </c>
      <c r="F1341" s="39">
        <v>104527570</v>
      </c>
      <c r="H1341" s="60">
        <v>9200</v>
      </c>
      <c r="I1341" t="s">
        <v>3182</v>
      </c>
      <c r="J1341">
        <v>4</v>
      </c>
      <c r="K1341" s="50" t="s">
        <v>50</v>
      </c>
      <c r="L1341" t="s">
        <v>4724</v>
      </c>
      <c r="M1341" t="s">
        <v>4725</v>
      </c>
      <c r="N1341" s="39" t="s">
        <v>276</v>
      </c>
      <c r="O1341" t="str">
        <f>+VLOOKUP(F1341,'BD LP'!B:C,2,0)</f>
        <v>104527570-C04</v>
      </c>
      <c r="Q1341" t="str">
        <f>+VLOOKUP(F1341,'BD LP'!B:K,10,0)</f>
        <v>UN</v>
      </c>
      <c r="R1341" t="b">
        <f t="shared" si="44"/>
        <v>1</v>
      </c>
      <c r="S1341">
        <f>+VLOOKUP(F1341,'[1]BD MES'!$D$2:$K$1048576,8,0)</f>
        <v>4</v>
      </c>
      <c r="T1341" t="b">
        <f t="shared" si="43"/>
        <v>1</v>
      </c>
      <c r="V1341" t="str">
        <f>+VLOOKUP(F1341,MaestraLP3[[#All],[CÓDIGO]:[UMV]],8,0)</f>
        <v>JAMON SANDWICH LAMINADO SAN JORGE 500 g</v>
      </c>
    </row>
    <row r="1342" spans="1:22" x14ac:dyDescent="0.35">
      <c r="A1342" t="s">
        <v>3181</v>
      </c>
      <c r="B1342">
        <v>2000</v>
      </c>
      <c r="D1342" s="59" t="s">
        <v>3162</v>
      </c>
      <c r="F1342" s="39">
        <v>104538540</v>
      </c>
      <c r="H1342" s="60">
        <v>18990</v>
      </c>
      <c r="I1342" t="s">
        <v>3182</v>
      </c>
      <c r="J1342">
        <v>1</v>
      </c>
      <c r="K1342" s="50" t="s">
        <v>77</v>
      </c>
      <c r="L1342" t="s">
        <v>4724</v>
      </c>
      <c r="M1342" t="s">
        <v>4725</v>
      </c>
      <c r="N1342" s="39" t="s">
        <v>276</v>
      </c>
      <c r="O1342" t="str">
        <f>+VLOOKUP(F1342,'BD LP'!B:C,2,0)</f>
        <v>104538540-KG</v>
      </c>
      <c r="Q1342" t="str">
        <f>+VLOOKUP(F1342,'BD LP'!B:K,10,0)</f>
        <v>KG</v>
      </c>
      <c r="R1342" t="b">
        <f t="shared" si="44"/>
        <v>1</v>
      </c>
      <c r="S1342">
        <f>+VLOOKUP(F1342,'[1]BD MES'!$D$2:$K$1048576,8,0)</f>
        <v>1</v>
      </c>
      <c r="T1342" t="b">
        <f t="shared" ref="T1342:T1405" si="45">+S1342=J1342</f>
        <v>1</v>
      </c>
      <c r="V1342" t="str">
        <f>+VLOOKUP(F1342,MaestraLP3[[#All],[CÓDIGO]:[UMV]],8,0)</f>
        <v>GUANCIALE AL PEPE SIMONINI 500 GR – 2 KG</v>
      </c>
    </row>
    <row r="1343" spans="1:22" x14ac:dyDescent="0.35">
      <c r="A1343" t="s">
        <v>3181</v>
      </c>
      <c r="B1343">
        <v>2000</v>
      </c>
      <c r="D1343" s="59" t="s">
        <v>3162</v>
      </c>
      <c r="F1343" s="39">
        <v>104534220</v>
      </c>
      <c r="H1343" s="60">
        <v>84000</v>
      </c>
      <c r="I1343" t="s">
        <v>3182</v>
      </c>
      <c r="J1343">
        <v>8</v>
      </c>
      <c r="K1343" s="50" t="s">
        <v>50</v>
      </c>
      <c r="L1343" t="s">
        <v>4724</v>
      </c>
      <c r="M1343" t="s">
        <v>4725</v>
      </c>
      <c r="N1343" s="39" t="s">
        <v>276</v>
      </c>
      <c r="O1343" t="str">
        <f>+VLOOKUP(F1343,'BD LP'!B:C,2,0)</f>
        <v>104534220-C08</v>
      </c>
      <c r="Q1343" t="str">
        <f>+VLOOKUP(F1343,'BD LP'!B:K,10,0)</f>
        <v>UN</v>
      </c>
      <c r="R1343" t="b">
        <f t="shared" si="44"/>
        <v>1</v>
      </c>
      <c r="S1343">
        <f>+VLOOKUP(F1343,'[1]BD MES'!$D$2:$K$1048576,8,0)</f>
        <v>8</v>
      </c>
      <c r="T1343" t="b">
        <f t="shared" si="45"/>
        <v>1</v>
      </c>
      <c r="V1343" t="str">
        <f>+VLOOKUP(F1343,MaestraLP3[[#All],[CÓDIGO]:[UMV]],8,0)</f>
        <v>JAMON SERRANO LAMINADO 500 g</v>
      </c>
    </row>
    <row r="1344" spans="1:22" x14ac:dyDescent="0.35">
      <c r="A1344" t="s">
        <v>3181</v>
      </c>
      <c r="B1344">
        <v>2000</v>
      </c>
      <c r="D1344" s="59" t="s">
        <v>3162</v>
      </c>
      <c r="F1344" s="39">
        <v>150001020</v>
      </c>
      <c r="H1344" s="60">
        <v>7680</v>
      </c>
      <c r="I1344" t="s">
        <v>3182</v>
      </c>
      <c r="J1344">
        <v>1</v>
      </c>
      <c r="K1344" s="50" t="s">
        <v>647</v>
      </c>
      <c r="L1344" t="s">
        <v>4724</v>
      </c>
      <c r="M1344" t="s">
        <v>4725</v>
      </c>
      <c r="N1344" s="39" t="s">
        <v>276</v>
      </c>
      <c r="O1344" t="str">
        <f>+VLOOKUP(F1344,'BD LP'!B:C,2,0)</f>
        <v>150001020-D16</v>
      </c>
      <c r="Q1344" t="str">
        <f>+VLOOKUP(F1344,'BD LP'!B:K,10,0)</f>
        <v>UN</v>
      </c>
      <c r="R1344" s="44" t="b">
        <f t="shared" si="44"/>
        <v>0</v>
      </c>
      <c r="S1344">
        <f>+VLOOKUP(F1344,'[1]BD MES'!$D$2:$K$1048576,8,0)</f>
        <v>1</v>
      </c>
      <c r="T1344" t="b">
        <f t="shared" si="45"/>
        <v>1</v>
      </c>
      <c r="V1344" t="str">
        <f>+VLOOKUP(F1344,MaestraLP3[[#All],[CÓDIGO]:[UMV]],8,0)</f>
        <v>PATE DE TERNERA SAN JORGE 125 G 16 UDS.</v>
      </c>
    </row>
    <row r="1345" spans="1:22" x14ac:dyDescent="0.35">
      <c r="A1345" t="s">
        <v>3181</v>
      </c>
      <c r="B1345">
        <v>2000</v>
      </c>
      <c r="D1345" s="59" t="s">
        <v>3162</v>
      </c>
      <c r="F1345" s="39">
        <v>104529670</v>
      </c>
      <c r="H1345" s="60">
        <v>19140</v>
      </c>
      <c r="I1345" t="s">
        <v>3182</v>
      </c>
      <c r="J1345">
        <v>6</v>
      </c>
      <c r="K1345" s="50" t="s">
        <v>50</v>
      </c>
      <c r="L1345" t="s">
        <v>4724</v>
      </c>
      <c r="M1345" t="s">
        <v>4725</v>
      </c>
      <c r="N1345" s="39" t="s">
        <v>276</v>
      </c>
      <c r="O1345" t="str">
        <f>+VLOOKUP(F1345,'BD LP'!B:C,2,0)</f>
        <v>104529670-C06</v>
      </c>
      <c r="Q1345" t="str">
        <f>+VLOOKUP(F1345,'BD LP'!B:K,10,0)</f>
        <v>UN</v>
      </c>
      <c r="R1345" t="b">
        <f t="shared" si="44"/>
        <v>1</v>
      </c>
      <c r="S1345">
        <f>+VLOOKUP(F1345,'[1]BD MES'!$D$2:$K$1048576,8,0)</f>
        <v>6</v>
      </c>
      <c r="T1345" t="b">
        <f t="shared" si="45"/>
        <v>1</v>
      </c>
      <c r="V1345" t="str">
        <f>+VLOOKUP(F1345,MaestraLP3[[#All],[CÓDIGO]:[UMV]],8,0)</f>
        <v>VIENESAS LA ESPAÑOLA 900 g 20 uds.</v>
      </c>
    </row>
    <row r="1346" spans="1:22" x14ac:dyDescent="0.35">
      <c r="A1346" t="s">
        <v>3181</v>
      </c>
      <c r="B1346">
        <v>2000</v>
      </c>
      <c r="D1346" s="59" t="s">
        <v>3162</v>
      </c>
      <c r="F1346" s="49">
        <v>104547670</v>
      </c>
      <c r="H1346" s="60">
        <v>8990</v>
      </c>
      <c r="I1346" t="s">
        <v>3182</v>
      </c>
      <c r="J1346">
        <v>1</v>
      </c>
      <c r="K1346" s="50" t="s">
        <v>77</v>
      </c>
      <c r="L1346" t="s">
        <v>4724</v>
      </c>
      <c r="M1346" t="s">
        <v>4725</v>
      </c>
      <c r="N1346" s="39" t="s">
        <v>276</v>
      </c>
      <c r="O1346" t="str">
        <f>+VLOOKUP(F1346,'BD LP'!B:C,2,0)</f>
        <v>104547670-KG</v>
      </c>
      <c r="Q1346" t="str">
        <f>+VLOOKUP(F1346,'BD LP'!B:K,10,0)</f>
        <v>KG</v>
      </c>
      <c r="R1346" t="b">
        <f t="shared" si="44"/>
        <v>1</v>
      </c>
      <c r="S1346">
        <f>+VLOOKUP(F1346,'[1]BD MES'!$D$2:$K$1048576,8,0)</f>
        <v>1</v>
      </c>
      <c r="T1346" t="b">
        <f t="shared" si="45"/>
        <v>1</v>
      </c>
      <c r="V1346" t="str">
        <f>+VLOOKUP(F1346,MaestraLP3[[#All],[CÓDIGO]:[UMV]],8,0)</f>
        <v>JAMON ACARAMELADO 5,5 KG</v>
      </c>
    </row>
    <row r="1347" spans="1:22" x14ac:dyDescent="0.35">
      <c r="A1347" t="s">
        <v>3181</v>
      </c>
      <c r="B1347">
        <v>2000</v>
      </c>
      <c r="D1347" s="59" t="s">
        <v>3162</v>
      </c>
      <c r="F1347" s="39">
        <v>104538550</v>
      </c>
      <c r="H1347" s="60">
        <v>9990</v>
      </c>
      <c r="I1347" t="s">
        <v>3182</v>
      </c>
      <c r="J1347">
        <v>1</v>
      </c>
      <c r="K1347" s="50" t="s">
        <v>77</v>
      </c>
      <c r="L1347" t="s">
        <v>4724</v>
      </c>
      <c r="M1347" t="s">
        <v>4725</v>
      </c>
      <c r="N1347" s="39" t="s">
        <v>276</v>
      </c>
      <c r="O1347" t="str">
        <f>+VLOOKUP(F1347,'BD LP'!B:C,2,0)</f>
        <v>104538550-KG</v>
      </c>
      <c r="Q1347" t="str">
        <f>+VLOOKUP(F1347,'BD LP'!B:K,10,0)</f>
        <v>KG</v>
      </c>
      <c r="R1347" t="b">
        <f t="shared" si="44"/>
        <v>1</v>
      </c>
      <c r="S1347">
        <f>+VLOOKUP(F1347,'[1]BD MES'!$D$2:$K$1048576,8,0)</f>
        <v>1</v>
      </c>
      <c r="T1347" t="b">
        <f t="shared" si="45"/>
        <v>1</v>
      </c>
      <c r="V1347" t="str">
        <f>+VLOOKUP(F1347,MaestraLP3[[#All],[CÓDIGO]:[UMV]],8,0)</f>
        <v>MORTADELLA MODENA CON PISTACHO 6 - 7 KG</v>
      </c>
    </row>
    <row r="1348" spans="1:22" x14ac:dyDescent="0.35">
      <c r="A1348" t="s">
        <v>3181</v>
      </c>
      <c r="B1348">
        <v>2000</v>
      </c>
      <c r="D1348" s="59" t="s">
        <v>3162</v>
      </c>
      <c r="F1348" s="39">
        <v>104543550</v>
      </c>
      <c r="H1348" s="60">
        <v>54000</v>
      </c>
      <c r="I1348" t="s">
        <v>3182</v>
      </c>
      <c r="J1348">
        <v>4</v>
      </c>
      <c r="K1348" s="50" t="s">
        <v>50</v>
      </c>
      <c r="L1348" t="s">
        <v>4724</v>
      </c>
      <c r="M1348" t="s">
        <v>4725</v>
      </c>
      <c r="N1348" s="39" t="s">
        <v>276</v>
      </c>
      <c r="O1348" t="str">
        <f>+VLOOKUP(F1348,'BD LP'!B:C,2,0)</f>
        <v>104543550-C04</v>
      </c>
      <c r="Q1348" t="str">
        <f>+VLOOKUP(F1348,'BD LP'!B:K,10,0)</f>
        <v>UN</v>
      </c>
      <c r="R1348" t="b">
        <f t="shared" si="44"/>
        <v>1</v>
      </c>
      <c r="S1348">
        <f>+VLOOKUP(F1348,'[1]BD MES'!$D$2:$K$1048576,8,0)</f>
        <v>4</v>
      </c>
      <c r="T1348" t="b">
        <f t="shared" si="45"/>
        <v>1</v>
      </c>
      <c r="V1348" t="str">
        <f>+VLOOKUP(F1348,MaestraLP3[[#All],[CÓDIGO]:[UMV]],8,0)</f>
        <v>PROSCIUTTO CRUDO LAMINADO 500 GRS</v>
      </c>
    </row>
    <row r="1349" spans="1:22" x14ac:dyDescent="0.35">
      <c r="A1349" t="s">
        <v>3181</v>
      </c>
      <c r="B1349">
        <v>2000</v>
      </c>
      <c r="D1349" s="59" t="s">
        <v>3162</v>
      </c>
      <c r="F1349" s="39">
        <v>104538560</v>
      </c>
      <c r="H1349" s="60">
        <v>18900</v>
      </c>
      <c r="I1349" t="s">
        <v>3182</v>
      </c>
      <c r="J1349">
        <v>1</v>
      </c>
      <c r="K1349" s="50" t="s">
        <v>77</v>
      </c>
      <c r="L1349" t="s">
        <v>4724</v>
      </c>
      <c r="M1349" t="s">
        <v>4725</v>
      </c>
      <c r="N1349" s="39" t="s">
        <v>276</v>
      </c>
      <c r="O1349" t="str">
        <f>+VLOOKUP(F1349,'BD LP'!B:C,2,0)</f>
        <v>104538560-KG</v>
      </c>
      <c r="Q1349" t="str">
        <f>+VLOOKUP(F1349,'BD LP'!B:K,10,0)</f>
        <v>KG</v>
      </c>
      <c r="R1349" t="b">
        <f t="shared" si="44"/>
        <v>1</v>
      </c>
      <c r="S1349">
        <f>+VLOOKUP(F1349,'[1]BD MES'!$D$2:$K$1048576,8,0)</f>
        <v>1</v>
      </c>
      <c r="T1349" t="b">
        <f t="shared" si="45"/>
        <v>1</v>
      </c>
      <c r="V1349" t="str">
        <f>+VLOOKUP(F1349,MaestraLP3[[#All],[CÓDIGO]:[UMV]],8,0)</f>
        <v>PROSCIUTTO MATONELLA SIMONINI 3 -5 KG</v>
      </c>
    </row>
    <row r="1350" spans="1:22" x14ac:dyDescent="0.35">
      <c r="A1350" t="s">
        <v>3181</v>
      </c>
      <c r="B1350">
        <v>2000</v>
      </c>
      <c r="D1350" s="59" t="s">
        <v>3162</v>
      </c>
      <c r="F1350" s="39">
        <v>105045500</v>
      </c>
      <c r="H1350" s="60">
        <v>59940</v>
      </c>
      <c r="I1350" t="s">
        <v>3182</v>
      </c>
      <c r="J1350">
        <v>6</v>
      </c>
      <c r="K1350" s="50" t="s">
        <v>50</v>
      </c>
      <c r="L1350" t="s">
        <v>4724</v>
      </c>
      <c r="M1350" t="s">
        <v>4725</v>
      </c>
      <c r="N1350" s="39" t="s">
        <v>276</v>
      </c>
      <c r="O1350" t="str">
        <f>+VLOOKUP(F1350,'BD LP'!B:C,2,0)</f>
        <v>105045500-C06</v>
      </c>
      <c r="Q1350" t="str">
        <f>+VLOOKUP(F1350,'BD LP'!B:K,10,0)</f>
        <v>UN</v>
      </c>
      <c r="R1350" t="b">
        <f t="shared" si="44"/>
        <v>1</v>
      </c>
      <c r="S1350">
        <f>+VLOOKUP(F1350,'[1]BD MES'!$D$2:$K$1048576,8,0)</f>
        <v>6</v>
      </c>
      <c r="T1350" t="b">
        <f t="shared" si="45"/>
        <v>1</v>
      </c>
      <c r="V1350" t="str">
        <f>+VLOOKUP(F1350,MaestraLP3[[#All],[CÓDIGO]:[UMV]],8,0)</f>
        <v>TOCINO AHUMADO LAM CONG NACIONAL 1 kg</v>
      </c>
    </row>
    <row r="1351" spans="1:22" x14ac:dyDescent="0.35">
      <c r="A1351" t="s">
        <v>3181</v>
      </c>
      <c r="B1351">
        <v>2000</v>
      </c>
      <c r="D1351" s="59" t="s">
        <v>3162</v>
      </c>
      <c r="F1351" s="39">
        <v>104521840</v>
      </c>
      <c r="H1351" s="60">
        <v>70990</v>
      </c>
      <c r="I1351" t="s">
        <v>3182</v>
      </c>
      <c r="J1351">
        <v>1</v>
      </c>
      <c r="K1351" s="50" t="s">
        <v>569</v>
      </c>
      <c r="L1351" t="s">
        <v>4724</v>
      </c>
      <c r="M1351" t="s">
        <v>4725</v>
      </c>
      <c r="N1351" s="39" t="s">
        <v>276</v>
      </c>
      <c r="O1351" t="str">
        <f>+VLOOKUP(F1351,'BD LP'!B:C,2,0)</f>
        <v>104521840-C01</v>
      </c>
      <c r="Q1351" t="str">
        <f>+VLOOKUP(F1351,'BD LP'!B:K,10,0)</f>
        <v>C01</v>
      </c>
      <c r="R1351" t="b">
        <f t="shared" si="44"/>
        <v>1</v>
      </c>
      <c r="S1351">
        <f>+VLOOKUP(F1351,'[1]BD MES'!$D$2:$K$1048576,8,0)</f>
        <v>1</v>
      </c>
      <c r="T1351" t="b">
        <f t="shared" si="45"/>
        <v>1</v>
      </c>
      <c r="V1351" t="str">
        <f>+VLOOKUP(F1351,MaestraLP3[[#All],[CÓDIGO]:[UMV]],8,0)</f>
        <v>TOCINO LAMINADO SUGARDALE 6,8 kg</v>
      </c>
    </row>
    <row r="1352" spans="1:22" x14ac:dyDescent="0.35">
      <c r="A1352" t="s">
        <v>3181</v>
      </c>
      <c r="B1352">
        <v>2000</v>
      </c>
      <c r="D1352" s="59" t="s">
        <v>3162</v>
      </c>
      <c r="F1352" s="39">
        <v>104525830</v>
      </c>
      <c r="H1352" s="60">
        <v>22900</v>
      </c>
      <c r="I1352" t="s">
        <v>3182</v>
      </c>
      <c r="J1352">
        <v>4</v>
      </c>
      <c r="K1352" s="50" t="s">
        <v>50</v>
      </c>
      <c r="L1352" t="s">
        <v>4724</v>
      </c>
      <c r="M1352" t="s">
        <v>4725</v>
      </c>
      <c r="N1352" s="39" t="s">
        <v>276</v>
      </c>
      <c r="O1352" t="str">
        <f>+VLOOKUP(F1352,'BD LP'!B:C,2,0)</f>
        <v>104525830-C04</v>
      </c>
      <c r="Q1352" t="str">
        <f>+VLOOKUP(F1352,'BD LP'!B:K,10,0)</f>
        <v>UN</v>
      </c>
      <c r="R1352" t="b">
        <f t="shared" si="44"/>
        <v>1</v>
      </c>
      <c r="S1352">
        <f>+VLOOKUP(F1352,'[1]BD MES'!$D$2:$K$1048576,8,0)</f>
        <v>4</v>
      </c>
      <c r="T1352" t="b">
        <f t="shared" si="45"/>
        <v>1</v>
      </c>
      <c r="V1352" t="str">
        <f>+VLOOKUP(F1352,MaestraLP3[[#All],[CÓDIGO]:[UMV]],8,0)</f>
        <v>TOCINO AHUMADO 500GR LA PREFERIDA</v>
      </c>
    </row>
    <row r="1353" spans="1:22" x14ac:dyDescent="0.35">
      <c r="A1353" t="s">
        <v>3181</v>
      </c>
      <c r="B1353">
        <v>2000</v>
      </c>
      <c r="D1353" s="59" t="s">
        <v>3162</v>
      </c>
      <c r="F1353" s="39">
        <v>104534620</v>
      </c>
      <c r="H1353" s="60">
        <v>54950</v>
      </c>
      <c r="I1353" t="s">
        <v>3182</v>
      </c>
      <c r="J1353">
        <v>5</v>
      </c>
      <c r="K1353" s="50" t="s">
        <v>50</v>
      </c>
      <c r="L1353" t="s">
        <v>4724</v>
      </c>
      <c r="M1353" t="s">
        <v>4725</v>
      </c>
      <c r="N1353" s="39" t="s">
        <v>276</v>
      </c>
      <c r="O1353" t="str">
        <f>+VLOOKUP(F1353,'BD LP'!B:C,2,0)</f>
        <v>104534620-C05</v>
      </c>
      <c r="Q1353" t="str">
        <f>+VLOOKUP(F1353,'BD LP'!B:K,10,0)</f>
        <v>UN</v>
      </c>
      <c r="R1353" t="b">
        <f t="shared" si="44"/>
        <v>1</v>
      </c>
      <c r="S1353">
        <f>+VLOOKUP(F1353,'[1]BD MES'!$D$2:$K$1048576,8,0)</f>
        <v>5</v>
      </c>
      <c r="T1353" t="b">
        <f t="shared" si="45"/>
        <v>1</v>
      </c>
      <c r="V1353" t="str">
        <f>+VLOOKUP(F1353,MaestraLP3[[#All],[CÓDIGO]:[UMV]],8,0)</f>
        <v>TOCINO LAMINADO SUGARDALE 1 kg</v>
      </c>
    </row>
    <row r="1354" spans="1:22" x14ac:dyDescent="0.35">
      <c r="A1354" t="s">
        <v>3181</v>
      </c>
      <c r="B1354">
        <v>2000</v>
      </c>
      <c r="D1354" s="59" t="s">
        <v>3162</v>
      </c>
      <c r="F1354" s="39">
        <v>104534340</v>
      </c>
      <c r="H1354" s="60">
        <v>24500</v>
      </c>
      <c r="I1354" t="s">
        <v>3182</v>
      </c>
      <c r="J1354">
        <v>18</v>
      </c>
      <c r="K1354" s="50" t="s">
        <v>50</v>
      </c>
      <c r="L1354" t="s">
        <v>4724</v>
      </c>
      <c r="M1354" t="s">
        <v>4725</v>
      </c>
      <c r="N1354" s="39" t="s">
        <v>276</v>
      </c>
      <c r="O1354" t="str">
        <f>+VLOOKUP(F1354,'BD LP'!B:C,2,0)</f>
        <v>104534340-C18</v>
      </c>
      <c r="Q1354" t="str">
        <f>+VLOOKUP(F1354,'BD LP'!B:K,10,0)</f>
        <v>UN</v>
      </c>
      <c r="R1354" t="b">
        <f t="shared" si="44"/>
        <v>1</v>
      </c>
      <c r="S1354">
        <f>+VLOOKUP(F1354,'[1]BD MES'!$D$2:$K$1048576,8,0)</f>
        <v>18</v>
      </c>
      <c r="T1354" t="b">
        <f t="shared" si="45"/>
        <v>1</v>
      </c>
      <c r="V1354" t="str">
        <f>+VLOOKUP(F1354,MaestraLP3[[#All],[CÓDIGO]:[UMV]],8,0)</f>
        <v>YOGHURT DAMASCO BOLSA 1 KG LOS ALERCES</v>
      </c>
    </row>
    <row r="1355" spans="1:22" x14ac:dyDescent="0.35">
      <c r="A1355" t="s">
        <v>3181</v>
      </c>
      <c r="B1355">
        <v>2000</v>
      </c>
      <c r="D1355" s="59" t="s">
        <v>3162</v>
      </c>
      <c r="F1355" s="39">
        <v>104519800</v>
      </c>
      <c r="H1355" s="60">
        <v>17900</v>
      </c>
      <c r="I1355" t="s">
        <v>3182</v>
      </c>
      <c r="J1355">
        <v>12</v>
      </c>
      <c r="K1355" s="50" t="s">
        <v>50</v>
      </c>
      <c r="L1355" t="s">
        <v>4724</v>
      </c>
      <c r="M1355" t="s">
        <v>4725</v>
      </c>
      <c r="N1355" s="39" t="s">
        <v>276</v>
      </c>
      <c r="O1355" t="str">
        <f>+VLOOKUP(F1355,'BD LP'!B:C,2,0)</f>
        <v>104519800-C12</v>
      </c>
      <c r="Q1355" t="str">
        <f>+VLOOKUP(F1355,'BD LP'!B:K,10,0)</f>
        <v>UN</v>
      </c>
      <c r="R1355" t="b">
        <f t="shared" si="44"/>
        <v>1</v>
      </c>
      <c r="S1355">
        <f>+VLOOKUP(F1355,'[1]BD MES'!$D$2:$K$1048576,8,0)</f>
        <v>12</v>
      </c>
      <c r="T1355" t="b">
        <f t="shared" si="45"/>
        <v>1</v>
      </c>
      <c r="V1355" t="str">
        <f>+VLOOKUP(F1355,MaestraLP3[[#All],[CÓDIGO]:[UMV]],8,0)</f>
        <v>LECHE DESCREMADA COLUN 1 l</v>
      </c>
    </row>
    <row r="1356" spans="1:22" x14ac:dyDescent="0.35">
      <c r="A1356" t="s">
        <v>3181</v>
      </c>
      <c r="B1356">
        <v>2000</v>
      </c>
      <c r="D1356" s="59" t="s">
        <v>3162</v>
      </c>
      <c r="F1356" s="39">
        <v>150000702</v>
      </c>
      <c r="H1356" s="60">
        <v>17605</v>
      </c>
      <c r="I1356" t="s">
        <v>3182</v>
      </c>
      <c r="J1356">
        <v>12</v>
      </c>
      <c r="K1356" s="50" t="s">
        <v>50</v>
      </c>
      <c r="L1356" t="s">
        <v>4724</v>
      </c>
      <c r="M1356" t="s">
        <v>4725</v>
      </c>
      <c r="N1356" s="39" t="s">
        <v>276</v>
      </c>
      <c r="O1356" t="str">
        <f>+VLOOKUP(F1356,'BD LP'!B:C,2,0)</f>
        <v>150000702-C12</v>
      </c>
      <c r="Q1356" t="str">
        <f>+VLOOKUP(F1356,'BD LP'!B:K,10,0)</f>
        <v>UN</v>
      </c>
      <c r="R1356" t="b">
        <f t="shared" si="44"/>
        <v>1</v>
      </c>
      <c r="S1356">
        <f>+VLOOKUP(F1356,'[1]BD MES'!$D$2:$K$1048576,8,0)</f>
        <v>12</v>
      </c>
      <c r="T1356" t="b">
        <f t="shared" si="45"/>
        <v>1</v>
      </c>
      <c r="V1356" t="str">
        <f>+VLOOKUP(F1356,MaestraLP3[[#All],[CÓDIGO]:[UMV]],8,0)</f>
        <v>LECHE DESCREMADA S/LACTOSA COLUN 1 l</v>
      </c>
    </row>
    <row r="1357" spans="1:22" x14ac:dyDescent="0.35">
      <c r="A1357" t="s">
        <v>3181</v>
      </c>
      <c r="B1357">
        <v>2000</v>
      </c>
      <c r="D1357" s="59" t="s">
        <v>3162</v>
      </c>
      <c r="F1357" s="39">
        <v>104534370</v>
      </c>
      <c r="H1357" s="60">
        <v>8500</v>
      </c>
      <c r="I1357" t="s">
        <v>3182</v>
      </c>
      <c r="J1357">
        <v>6</v>
      </c>
      <c r="K1357" s="50" t="s">
        <v>50</v>
      </c>
      <c r="L1357" t="s">
        <v>4724</v>
      </c>
      <c r="M1357" t="s">
        <v>4725</v>
      </c>
      <c r="N1357" s="39" t="s">
        <v>276</v>
      </c>
      <c r="O1357" t="str">
        <f>+VLOOKUP(F1357,'BD LP'!B:C,2,0)</f>
        <v>104534370-C06</v>
      </c>
      <c r="Q1357" t="str">
        <f>+VLOOKUP(F1357,'BD LP'!B:K,10,0)</f>
        <v>UN</v>
      </c>
      <c r="R1357" t="b">
        <f t="shared" si="44"/>
        <v>1</v>
      </c>
      <c r="S1357">
        <f>+VLOOKUP(F1357,'[1]BD MES'!$D$2:$K$1048576,8,0)</f>
        <v>6</v>
      </c>
      <c r="T1357" t="b">
        <f t="shared" si="45"/>
        <v>1</v>
      </c>
      <c r="V1357" t="str">
        <f>+VLOOKUP(F1357,MaestraLP3[[#All],[CÓDIGO]:[UMV]],8,0)</f>
        <v>LECHE DESCREMADA S/LACTOSA SURLAT 1 lt</v>
      </c>
    </row>
    <row r="1358" spans="1:22" x14ac:dyDescent="0.35">
      <c r="A1358" t="s">
        <v>3181</v>
      </c>
      <c r="B1358">
        <v>2000</v>
      </c>
      <c r="D1358" s="59" t="s">
        <v>3162</v>
      </c>
      <c r="F1358" s="39">
        <v>104523390</v>
      </c>
      <c r="H1358" s="60">
        <v>15480</v>
      </c>
      <c r="I1358" t="s">
        <v>3182</v>
      </c>
      <c r="J1358">
        <v>12</v>
      </c>
      <c r="K1358" s="50" t="s">
        <v>50</v>
      </c>
      <c r="L1358" t="s">
        <v>4724</v>
      </c>
      <c r="M1358" t="s">
        <v>4725</v>
      </c>
      <c r="N1358" s="39" t="s">
        <v>276</v>
      </c>
      <c r="O1358" t="str">
        <f>+VLOOKUP(F1358,'BD LP'!B:C,2,0)</f>
        <v>104523390-C12</v>
      </c>
      <c r="Q1358" t="str">
        <f>+VLOOKUP(F1358,'BD LP'!B:K,10,0)</f>
        <v>UN</v>
      </c>
      <c r="R1358" t="b">
        <f t="shared" si="44"/>
        <v>1</v>
      </c>
      <c r="S1358">
        <f>+VLOOKUP(F1358,'[1]BD MES'!$D$2:$K$1048576,8,0)</f>
        <v>12</v>
      </c>
      <c r="T1358" t="b">
        <f t="shared" si="45"/>
        <v>1</v>
      </c>
      <c r="V1358" t="str">
        <f>+VLOOKUP(F1358,MaestraLP3[[#All],[CÓDIGO]:[UMV]],8,0)</f>
        <v>LECHE DESCREMADA SOPROLE 1 l</v>
      </c>
    </row>
    <row r="1359" spans="1:22" x14ac:dyDescent="0.35">
      <c r="A1359" t="s">
        <v>3181</v>
      </c>
      <c r="B1359">
        <v>2000</v>
      </c>
      <c r="D1359" s="59" t="s">
        <v>3162</v>
      </c>
      <c r="F1359" s="39">
        <v>150000005</v>
      </c>
      <c r="H1359" s="60">
        <v>17900</v>
      </c>
      <c r="I1359" t="s">
        <v>3182</v>
      </c>
      <c r="J1359">
        <v>12</v>
      </c>
      <c r="K1359" s="50" t="s">
        <v>50</v>
      </c>
      <c r="L1359" t="s">
        <v>4724</v>
      </c>
      <c r="M1359" t="s">
        <v>4725</v>
      </c>
      <c r="N1359" s="39" t="s">
        <v>276</v>
      </c>
      <c r="O1359" t="str">
        <f>+VLOOKUP(F1359,'BD LP'!B:C,2,0)</f>
        <v>150000005-C12</v>
      </c>
      <c r="Q1359" t="str">
        <f>+VLOOKUP(F1359,'BD LP'!B:K,10,0)</f>
        <v>UN</v>
      </c>
      <c r="R1359" t="b">
        <f t="shared" si="44"/>
        <v>1</v>
      </c>
      <c r="S1359">
        <f>+VLOOKUP(F1359,'[1]BD MES'!$D$2:$K$1048576,8,0)</f>
        <v>12</v>
      </c>
      <c r="T1359" t="b">
        <f t="shared" si="45"/>
        <v>1</v>
      </c>
      <c r="V1359" t="str">
        <f>+VLOOKUP(F1359,MaestraLP3[[#All],[CÓDIGO]:[UMV]],8,0)</f>
        <v>LECHE ENTERA COLUN 1 l</v>
      </c>
    </row>
    <row r="1360" spans="1:22" x14ac:dyDescent="0.35">
      <c r="A1360" t="s">
        <v>3181</v>
      </c>
      <c r="B1360">
        <v>2000</v>
      </c>
      <c r="D1360" s="59" t="s">
        <v>3162</v>
      </c>
      <c r="F1360" s="39">
        <v>104523380</v>
      </c>
      <c r="H1360" s="60">
        <v>15480</v>
      </c>
      <c r="I1360" t="s">
        <v>3182</v>
      </c>
      <c r="J1360">
        <v>12</v>
      </c>
      <c r="K1360" s="50" t="s">
        <v>50</v>
      </c>
      <c r="L1360" t="s">
        <v>4724</v>
      </c>
      <c r="M1360" t="s">
        <v>4725</v>
      </c>
      <c r="N1360" s="39" t="s">
        <v>276</v>
      </c>
      <c r="O1360" t="str">
        <f>+VLOOKUP(F1360,'BD LP'!B:C,2,0)</f>
        <v>104523380-C12</v>
      </c>
      <c r="Q1360" t="str">
        <f>+VLOOKUP(F1360,'BD LP'!B:K,10,0)</f>
        <v>UN</v>
      </c>
      <c r="R1360" t="b">
        <f t="shared" si="44"/>
        <v>1</v>
      </c>
      <c r="S1360">
        <f>+VLOOKUP(F1360,'[1]BD MES'!$D$2:$K$1048576,8,0)</f>
        <v>12</v>
      </c>
      <c r="T1360" t="b">
        <f t="shared" si="45"/>
        <v>1</v>
      </c>
      <c r="V1360" t="str">
        <f>+VLOOKUP(F1360,MaestraLP3[[#All],[CÓDIGO]:[UMV]],8,0)</f>
        <v>LECHE ENTERA SOPROLE 1 l</v>
      </c>
    </row>
    <row r="1361" spans="1:22" x14ac:dyDescent="0.35">
      <c r="A1361" t="s">
        <v>3181</v>
      </c>
      <c r="B1361">
        <v>2000</v>
      </c>
      <c r="D1361" s="59" t="s">
        <v>3162</v>
      </c>
      <c r="F1361" s="39">
        <v>104533540</v>
      </c>
      <c r="H1361" s="60">
        <v>16800</v>
      </c>
      <c r="I1361" t="s">
        <v>3182</v>
      </c>
      <c r="J1361">
        <v>12</v>
      </c>
      <c r="K1361" s="50" t="s">
        <v>50</v>
      </c>
      <c r="L1361" t="s">
        <v>4724</v>
      </c>
      <c r="M1361" t="s">
        <v>4725</v>
      </c>
      <c r="N1361" s="39" t="s">
        <v>276</v>
      </c>
      <c r="O1361" t="str">
        <f>+VLOOKUP(F1361,'BD LP'!B:C,2,0)</f>
        <v>104533540-C12</v>
      </c>
      <c r="Q1361" t="str">
        <f>+VLOOKUP(F1361,'BD LP'!B:K,10,0)</f>
        <v>UN</v>
      </c>
      <c r="R1361" t="b">
        <f t="shared" si="44"/>
        <v>1</v>
      </c>
      <c r="S1361">
        <f>+VLOOKUP(F1361,'[1]BD MES'!$D$2:$K$1048576,8,0)</f>
        <v>12</v>
      </c>
      <c r="T1361" t="b">
        <f t="shared" si="45"/>
        <v>1</v>
      </c>
      <c r="V1361" t="str">
        <f>+VLOOKUP(F1361,MaestraLP3[[#All],[CÓDIGO]:[UMV]],8,0)</f>
        <v>LECHE ENTERA SURLAT 1L</v>
      </c>
    </row>
    <row r="1362" spans="1:22" x14ac:dyDescent="0.35">
      <c r="A1362" t="s">
        <v>3181</v>
      </c>
      <c r="B1362">
        <v>2000</v>
      </c>
      <c r="D1362" s="59" t="s">
        <v>3162</v>
      </c>
      <c r="F1362" s="39">
        <v>150000006</v>
      </c>
      <c r="H1362" s="60">
        <v>140200</v>
      </c>
      <c r="I1362" t="s">
        <v>3182</v>
      </c>
      <c r="J1362">
        <v>20</v>
      </c>
      <c r="K1362" s="50" t="s">
        <v>50</v>
      </c>
      <c r="L1362" t="s">
        <v>4724</v>
      </c>
      <c r="M1362" t="s">
        <v>4725</v>
      </c>
      <c r="N1362" s="39" t="s">
        <v>276</v>
      </c>
      <c r="O1362" t="str">
        <f>+VLOOKUP(F1362,'BD LP'!B:C,2,0)</f>
        <v>150000006-C20</v>
      </c>
      <c r="Q1362" t="str">
        <f>+VLOOKUP(F1362,'BD LP'!B:K,10,0)</f>
        <v>UN</v>
      </c>
      <c r="R1362" t="b">
        <f t="shared" si="44"/>
        <v>1</v>
      </c>
      <c r="S1362">
        <f>+VLOOKUP(F1362,'[1]BD MES'!$D$2:$K$1048576,8,0)</f>
        <v>20</v>
      </c>
      <c r="T1362" t="b">
        <f t="shared" si="45"/>
        <v>1</v>
      </c>
      <c r="V1362" t="str">
        <f>+VLOOKUP(F1362,MaestraLP3[[#All],[CÓDIGO]:[UMV]],8,0)</f>
        <v>LECHE POLVO 26% MG COLUN 900 g</v>
      </c>
    </row>
    <row r="1363" spans="1:22" x14ac:dyDescent="0.35">
      <c r="A1363" t="s">
        <v>3181</v>
      </c>
      <c r="B1363">
        <v>2000</v>
      </c>
      <c r="D1363" s="59" t="s">
        <v>3162</v>
      </c>
      <c r="F1363" s="39">
        <v>150001437</v>
      </c>
      <c r="H1363" s="60">
        <v>12240</v>
      </c>
      <c r="I1363" t="s">
        <v>3182</v>
      </c>
      <c r="J1363">
        <v>24</v>
      </c>
      <c r="K1363" s="50" t="s">
        <v>50</v>
      </c>
      <c r="L1363" t="s">
        <v>4724</v>
      </c>
      <c r="M1363" t="s">
        <v>4725</v>
      </c>
      <c r="N1363" s="39" t="s">
        <v>276</v>
      </c>
      <c r="O1363" t="str">
        <f>+VLOOKUP(F1363,'BD LP'!B:C,2,0)</f>
        <v>150001437-C24</v>
      </c>
      <c r="Q1363" t="str">
        <f>+VLOOKUP(F1363,'BD LP'!B:K,10,0)</f>
        <v>UN</v>
      </c>
      <c r="R1363" t="b">
        <f t="shared" si="44"/>
        <v>1</v>
      </c>
      <c r="S1363">
        <f>+VLOOKUP(F1363,'[1]BD MES'!$D$2:$K$1048576,8,0)</f>
        <v>24</v>
      </c>
      <c r="T1363" t="b">
        <f t="shared" si="45"/>
        <v>1</v>
      </c>
      <c r="V1363" t="str">
        <f>+VLOOKUP(F1363,MaestraLP3[[#All],[CÓDIGO]:[UMV]],8,0)</f>
        <v>LECHE SEMIDESCREM CHOCOLATE COLUN 200 ml</v>
      </c>
    </row>
    <row r="1364" spans="1:22" x14ac:dyDescent="0.35">
      <c r="A1364" t="s">
        <v>3181</v>
      </c>
      <c r="B1364">
        <v>2000</v>
      </c>
      <c r="D1364" s="59" t="s">
        <v>3162</v>
      </c>
      <c r="F1364" s="39">
        <v>104532120</v>
      </c>
      <c r="H1364" s="60">
        <v>13500</v>
      </c>
      <c r="I1364" t="s">
        <v>3182</v>
      </c>
      <c r="J1364">
        <v>30</v>
      </c>
      <c r="K1364" s="50" t="s">
        <v>50</v>
      </c>
      <c r="L1364" t="s">
        <v>4724</v>
      </c>
      <c r="M1364" t="s">
        <v>4725</v>
      </c>
      <c r="N1364" s="39" t="s">
        <v>276</v>
      </c>
      <c r="O1364" t="str">
        <f>+VLOOKUP(F1364,'BD LP'!B:C,2,0)</f>
        <v>104532120-C30</v>
      </c>
      <c r="Q1364" t="str">
        <f>+VLOOKUP(F1364,'BD LP'!B:K,10,0)</f>
        <v>UN</v>
      </c>
      <c r="R1364" t="b">
        <f t="shared" si="44"/>
        <v>1</v>
      </c>
      <c r="S1364">
        <f>+VLOOKUP(F1364,'[1]BD MES'!$D$2:$K$1048576,8,0)</f>
        <v>30</v>
      </c>
      <c r="T1364" t="b">
        <f t="shared" si="45"/>
        <v>1</v>
      </c>
      <c r="V1364" t="str">
        <f>+VLOOKUP(F1364,MaestraLP3[[#All],[CÓDIGO]:[UMV]],8,0)</f>
        <v>LECHE SEMIDESCREMADA CHOCOLATE 200 ML</v>
      </c>
    </row>
    <row r="1365" spans="1:22" x14ac:dyDescent="0.35">
      <c r="A1365" t="s">
        <v>3181</v>
      </c>
      <c r="B1365">
        <v>2000</v>
      </c>
      <c r="D1365" s="59" t="s">
        <v>3162</v>
      </c>
      <c r="F1365" s="39">
        <v>150001593</v>
      </c>
      <c r="H1365" s="60">
        <v>18600</v>
      </c>
      <c r="I1365" t="s">
        <v>3182</v>
      </c>
      <c r="J1365">
        <v>12</v>
      </c>
      <c r="K1365" s="50" t="s">
        <v>50</v>
      </c>
      <c r="L1365" t="s">
        <v>4724</v>
      </c>
      <c r="M1365" t="s">
        <v>4725</v>
      </c>
      <c r="N1365" s="39" t="s">
        <v>276</v>
      </c>
      <c r="O1365" t="str">
        <f>+VLOOKUP(F1365,'BD LP'!B:C,2,0)</f>
        <v>150001593-C12</v>
      </c>
      <c r="Q1365" t="str">
        <f>+VLOOKUP(F1365,'BD LP'!B:K,10,0)</f>
        <v>UN</v>
      </c>
      <c r="R1365" t="b">
        <f t="shared" si="44"/>
        <v>1</v>
      </c>
      <c r="S1365">
        <f>+VLOOKUP(F1365,'[1]BD MES'!$D$2:$K$1048576,8,0)</f>
        <v>12</v>
      </c>
      <c r="T1365" t="b">
        <f t="shared" si="45"/>
        <v>1</v>
      </c>
      <c r="V1365" t="str">
        <f>+VLOOKUP(F1365,MaestraLP3[[#All],[CÓDIGO]:[UMV]],8,0)</f>
        <v>LECHE SEMIDESCREMADA CHOCOLATE COLUN 1 l</v>
      </c>
    </row>
    <row r="1366" spans="1:22" x14ac:dyDescent="0.35">
      <c r="A1366" t="s">
        <v>3181</v>
      </c>
      <c r="B1366">
        <v>2000</v>
      </c>
      <c r="D1366" s="59" t="s">
        <v>3162</v>
      </c>
      <c r="F1366" s="39">
        <v>150000704</v>
      </c>
      <c r="H1366" s="60">
        <v>17600</v>
      </c>
      <c r="I1366" t="s">
        <v>3182</v>
      </c>
      <c r="J1366">
        <v>12</v>
      </c>
      <c r="K1366" s="50" t="s">
        <v>50</v>
      </c>
      <c r="L1366" t="s">
        <v>4724</v>
      </c>
      <c r="M1366" t="s">
        <v>4725</v>
      </c>
      <c r="N1366" s="39" t="s">
        <v>276</v>
      </c>
      <c r="O1366" t="str">
        <f>+VLOOKUP(F1366,'BD LP'!B:C,2,0)</f>
        <v>150000704-C12</v>
      </c>
      <c r="Q1366" t="str">
        <f>+VLOOKUP(F1366,'BD LP'!B:K,10,0)</f>
        <v>UN</v>
      </c>
      <c r="R1366" t="b">
        <f t="shared" si="44"/>
        <v>1</v>
      </c>
      <c r="S1366">
        <f>+VLOOKUP(F1366,'[1]BD MES'!$D$2:$K$1048576,8,0)</f>
        <v>12</v>
      </c>
      <c r="T1366" t="b">
        <f t="shared" si="45"/>
        <v>1</v>
      </c>
      <c r="V1366" t="str">
        <f>+VLOOKUP(F1366,MaestraLP3[[#All],[CÓDIGO]:[UMV]],8,0)</f>
        <v>LECHE SEMIDESCREMADA COLUN 1 l</v>
      </c>
    </row>
    <row r="1367" spans="1:22" x14ac:dyDescent="0.35">
      <c r="A1367" t="s">
        <v>3181</v>
      </c>
      <c r="B1367">
        <v>2000</v>
      </c>
      <c r="D1367" s="59" t="s">
        <v>3162</v>
      </c>
      <c r="F1367" s="39">
        <v>104532110</v>
      </c>
      <c r="H1367" s="60">
        <v>13500</v>
      </c>
      <c r="I1367" t="s">
        <v>3182</v>
      </c>
      <c r="J1367">
        <v>30</v>
      </c>
      <c r="K1367" s="50" t="s">
        <v>50</v>
      </c>
      <c r="L1367" t="s">
        <v>4724</v>
      </c>
      <c r="M1367" t="s">
        <v>4725</v>
      </c>
      <c r="N1367" s="39" t="s">
        <v>276</v>
      </c>
      <c r="O1367" t="str">
        <f>+VLOOKUP(F1367,'BD LP'!B:C,2,0)</f>
        <v>104532110-C30</v>
      </c>
      <c r="Q1367" t="str">
        <f>+VLOOKUP(F1367,'BD LP'!B:K,10,0)</f>
        <v>UN</v>
      </c>
      <c r="R1367" t="b">
        <f t="shared" si="44"/>
        <v>1</v>
      </c>
      <c r="S1367">
        <f>+VLOOKUP(F1367,'[1]BD MES'!$D$2:$K$1048576,8,0)</f>
        <v>30</v>
      </c>
      <c r="T1367" t="b">
        <f t="shared" si="45"/>
        <v>1</v>
      </c>
      <c r="V1367" t="str">
        <f>+VLOOKUP(F1367,MaestraLP3[[#All],[CÓDIGO]:[UMV]],8,0)</f>
        <v>LECHE SEMIDESCREMADA FRUTILLA 200 ML</v>
      </c>
    </row>
    <row r="1368" spans="1:22" x14ac:dyDescent="0.35">
      <c r="A1368" t="s">
        <v>3181</v>
      </c>
      <c r="B1368">
        <v>2000</v>
      </c>
      <c r="D1368" s="59" t="s">
        <v>3162</v>
      </c>
      <c r="F1368" s="39">
        <v>150001436</v>
      </c>
      <c r="H1368" s="60">
        <v>12240</v>
      </c>
      <c r="I1368" t="s">
        <v>3182</v>
      </c>
      <c r="J1368">
        <v>24</v>
      </c>
      <c r="K1368" s="50" t="s">
        <v>50</v>
      </c>
      <c r="L1368" t="s">
        <v>4724</v>
      </c>
      <c r="M1368" t="s">
        <v>4725</v>
      </c>
      <c r="N1368" s="39" t="s">
        <v>276</v>
      </c>
      <c r="O1368" t="str">
        <f>+VLOOKUP(F1368,'BD LP'!B:C,2,0)</f>
        <v>150001436-C24</v>
      </c>
      <c r="Q1368" t="str">
        <f>+VLOOKUP(F1368,'BD LP'!B:K,10,0)</f>
        <v>UN</v>
      </c>
      <c r="R1368" t="b">
        <f t="shared" si="44"/>
        <v>1</v>
      </c>
      <c r="S1368">
        <f>+VLOOKUP(F1368,'[1]BD MES'!$D$2:$K$1048576,8,0)</f>
        <v>24</v>
      </c>
      <c r="T1368" t="b">
        <f t="shared" si="45"/>
        <v>1</v>
      </c>
      <c r="V1368" t="str">
        <f>+VLOOKUP(F1368,MaestraLP3[[#All],[CÓDIGO]:[UMV]],8,0)</f>
        <v>LECHE SEMIDESCREMADA FRUTILLA 200MLCOLUN</v>
      </c>
    </row>
    <row r="1369" spans="1:22" x14ac:dyDescent="0.35">
      <c r="A1369" t="s">
        <v>3181</v>
      </c>
      <c r="B1369">
        <v>2000</v>
      </c>
      <c r="D1369" s="59" t="s">
        <v>3162</v>
      </c>
      <c r="F1369" s="39">
        <v>104523400</v>
      </c>
      <c r="H1369" s="60">
        <v>15480</v>
      </c>
      <c r="I1369" t="s">
        <v>3182</v>
      </c>
      <c r="J1369">
        <v>12</v>
      </c>
      <c r="K1369" s="50" t="s">
        <v>50</v>
      </c>
      <c r="L1369" t="s">
        <v>4724</v>
      </c>
      <c r="M1369" t="s">
        <v>4725</v>
      </c>
      <c r="N1369" s="39" t="s">
        <v>276</v>
      </c>
      <c r="O1369" t="str">
        <f>+VLOOKUP(F1369,'BD LP'!B:C,2,0)</f>
        <v>104523400-C12</v>
      </c>
      <c r="Q1369" t="str">
        <f>+VLOOKUP(F1369,'BD LP'!B:K,10,0)</f>
        <v>UN</v>
      </c>
      <c r="R1369" s="44" t="b">
        <f t="shared" si="44"/>
        <v>1</v>
      </c>
      <c r="S1369">
        <f>+VLOOKUP(F1369,'[1]BD MES'!$D$2:$K$1048576,8,0)</f>
        <v>12</v>
      </c>
      <c r="T1369" t="b">
        <f t="shared" si="45"/>
        <v>1</v>
      </c>
      <c r="U1369" s="44"/>
      <c r="V1369" s="44" t="str">
        <f>+VLOOKUP(F1369,MaestraLP3[[#All],[CÓDIGO]:[UMV]],8,0)</f>
        <v>LECHE SEMIDESCREMADA SOPROLE 1 l</v>
      </c>
    </row>
    <row r="1370" spans="1:22" x14ac:dyDescent="0.35">
      <c r="A1370" t="s">
        <v>3181</v>
      </c>
      <c r="B1370">
        <v>2000</v>
      </c>
      <c r="D1370" s="59" t="s">
        <v>3162</v>
      </c>
      <c r="F1370" s="39">
        <v>104533550</v>
      </c>
      <c r="H1370" s="60">
        <v>16800</v>
      </c>
      <c r="I1370" t="s">
        <v>3182</v>
      </c>
      <c r="J1370">
        <v>12</v>
      </c>
      <c r="K1370" s="50" t="s">
        <v>50</v>
      </c>
      <c r="L1370" t="s">
        <v>4724</v>
      </c>
      <c r="M1370" t="s">
        <v>4725</v>
      </c>
      <c r="N1370" s="39" t="s">
        <v>276</v>
      </c>
      <c r="O1370" t="str">
        <f>+VLOOKUP(F1370,'BD LP'!B:C,2,0)</f>
        <v>104533550-C12</v>
      </c>
      <c r="Q1370" t="str">
        <f>+VLOOKUP(F1370,'BD LP'!B:K,10,0)</f>
        <v>UN</v>
      </c>
      <c r="R1370" t="b">
        <f t="shared" si="44"/>
        <v>1</v>
      </c>
      <c r="S1370">
        <f>+VLOOKUP(F1370,'[1]BD MES'!$D$2:$K$1048576,8,0)</f>
        <v>12</v>
      </c>
      <c r="T1370" t="b">
        <f t="shared" si="45"/>
        <v>1</v>
      </c>
      <c r="V1370" t="str">
        <f>+VLOOKUP(F1370,MaestraLP3[[#All],[CÓDIGO]:[UMV]],8,0)</f>
        <v>LECHE SEMIDESCREMADA SURLAT 1L</v>
      </c>
    </row>
    <row r="1371" spans="1:22" x14ac:dyDescent="0.35">
      <c r="A1371" t="s">
        <v>3181</v>
      </c>
      <c r="B1371">
        <v>2000</v>
      </c>
      <c r="D1371" s="59" t="s">
        <v>3162</v>
      </c>
      <c r="F1371" s="39">
        <v>150001070</v>
      </c>
      <c r="H1371" s="60">
        <v>12960</v>
      </c>
      <c r="I1371" t="s">
        <v>3182</v>
      </c>
      <c r="J1371">
        <v>24</v>
      </c>
      <c r="K1371" s="50" t="s">
        <v>50</v>
      </c>
      <c r="L1371" t="s">
        <v>4724</v>
      </c>
      <c r="M1371" t="s">
        <v>4725</v>
      </c>
      <c r="N1371" s="39" t="s">
        <v>276</v>
      </c>
      <c r="O1371" t="str">
        <f>+VLOOKUP(F1371,'BD LP'!B:C,2,0)</f>
        <v>150001070-C24</v>
      </c>
      <c r="Q1371" t="str">
        <f>+VLOOKUP(F1371,'BD LP'!B:K,10,0)</f>
        <v>UN</v>
      </c>
      <c r="R1371" t="b">
        <f t="shared" si="44"/>
        <v>1</v>
      </c>
      <c r="S1371">
        <f>+VLOOKUP(F1371,'[1]BD MES'!$D$2:$K$1048576,8,0)</f>
        <v>24</v>
      </c>
      <c r="T1371" t="b">
        <f t="shared" si="45"/>
        <v>1</v>
      </c>
      <c r="V1371" t="str">
        <f>+VLOOKUP(F1371,MaestraLP3[[#All],[CÓDIGO]:[UMV]],8,0)</f>
        <v>LECHE DESCREMADA COLUN 200 ml</v>
      </c>
    </row>
    <row r="1372" spans="1:22" x14ac:dyDescent="0.35">
      <c r="A1372" t="s">
        <v>3181</v>
      </c>
      <c r="B1372">
        <v>2000</v>
      </c>
      <c r="D1372" s="59" t="s">
        <v>3162</v>
      </c>
      <c r="F1372" s="39">
        <v>104534350</v>
      </c>
      <c r="H1372" s="60">
        <v>24500</v>
      </c>
      <c r="I1372" t="s">
        <v>3182</v>
      </c>
      <c r="J1372">
        <v>18</v>
      </c>
      <c r="K1372" s="50" t="s">
        <v>50</v>
      </c>
      <c r="L1372" t="s">
        <v>4724</v>
      </c>
      <c r="M1372" t="s">
        <v>4725</v>
      </c>
      <c r="N1372" s="39" t="s">
        <v>276</v>
      </c>
      <c r="O1372" t="str">
        <f>+VLOOKUP(F1372,'BD LP'!B:C,2,0)</f>
        <v>104534350-C18</v>
      </c>
      <c r="Q1372" t="str">
        <f>+VLOOKUP(F1372,'BD LP'!B:K,10,0)</f>
        <v>UN</v>
      </c>
      <c r="R1372" t="b">
        <f t="shared" si="44"/>
        <v>1</v>
      </c>
      <c r="S1372">
        <f>+VLOOKUP(F1372,'[1]BD MES'!$D$2:$K$1048576,8,0)</f>
        <v>18</v>
      </c>
      <c r="T1372" t="b">
        <f t="shared" si="45"/>
        <v>1</v>
      </c>
      <c r="V1372" t="str">
        <f>+VLOOKUP(F1372,MaestraLP3[[#All],[CÓDIGO]:[UMV]],8,0)</f>
        <v>YOGHURT FRUTILLA BOLSA 1 KG LOS ALERCES</v>
      </c>
    </row>
    <row r="1373" spans="1:22" x14ac:dyDescent="0.35">
      <c r="A1373" t="s">
        <v>3181</v>
      </c>
      <c r="B1373">
        <v>2000</v>
      </c>
      <c r="D1373" s="59" t="s">
        <v>3162</v>
      </c>
      <c r="F1373" s="39">
        <v>104534360</v>
      </c>
      <c r="H1373" s="60">
        <v>24500</v>
      </c>
      <c r="I1373" t="s">
        <v>3182</v>
      </c>
      <c r="J1373">
        <v>18</v>
      </c>
      <c r="K1373" s="50" t="s">
        <v>50</v>
      </c>
      <c r="L1373" t="s">
        <v>4724</v>
      </c>
      <c r="M1373" t="s">
        <v>4725</v>
      </c>
      <c r="N1373" s="39" t="s">
        <v>276</v>
      </c>
      <c r="O1373" t="str">
        <f>+VLOOKUP(F1373,'BD LP'!B:C,2,0)</f>
        <v>104534360-C18</v>
      </c>
      <c r="Q1373" t="str">
        <f>+VLOOKUP(F1373,'BD LP'!B:K,10,0)</f>
        <v>UN</v>
      </c>
      <c r="R1373" t="b">
        <f t="shared" si="44"/>
        <v>1</v>
      </c>
      <c r="S1373">
        <f>+VLOOKUP(F1373,'[1]BD MES'!$D$2:$K$1048576,8,0)</f>
        <v>18</v>
      </c>
      <c r="T1373" t="b">
        <f t="shared" si="45"/>
        <v>1</v>
      </c>
      <c r="V1373" t="str">
        <f>+VLOOKUP(F1373,MaestraLP3[[#All],[CÓDIGO]:[UMV]],8,0)</f>
        <v>YOGHURT VAINILLA BOLSA 1 KG LOS ALERCES</v>
      </c>
    </row>
    <row r="1374" spans="1:22" x14ac:dyDescent="0.35">
      <c r="A1374" t="s">
        <v>3181</v>
      </c>
      <c r="B1374">
        <v>2000</v>
      </c>
      <c r="D1374" s="59" t="s">
        <v>3162</v>
      </c>
      <c r="F1374" s="39">
        <v>104538480</v>
      </c>
      <c r="H1374" s="60">
        <v>12480</v>
      </c>
      <c r="I1374" t="s">
        <v>3182</v>
      </c>
      <c r="J1374">
        <v>48</v>
      </c>
      <c r="K1374" s="50" t="s">
        <v>50</v>
      </c>
      <c r="L1374" t="s">
        <v>4724</v>
      </c>
      <c r="M1374" t="s">
        <v>4725</v>
      </c>
      <c r="N1374" s="39" t="s">
        <v>276</v>
      </c>
      <c r="O1374" t="str">
        <f>+VLOOKUP(F1374,'BD LP'!B:C,2,0)</f>
        <v>104538480-C48</v>
      </c>
      <c r="Q1374" t="str">
        <f>+VLOOKUP(F1374,'BD LP'!B:K,10,0)</f>
        <v>UN</v>
      </c>
      <c r="R1374" t="b">
        <f t="shared" si="44"/>
        <v>1</v>
      </c>
      <c r="S1374">
        <f>+VLOOKUP(F1374,'[1]BD MES'!$D$2:$K$1048576,8,0)</f>
        <v>48</v>
      </c>
      <c r="T1374" t="b">
        <f t="shared" si="45"/>
        <v>1</v>
      </c>
      <c r="V1374" t="str">
        <f>+VLOOKUP(F1374,MaestraLP3[[#All],[CÓDIGO]:[UMV]],8,0)</f>
        <v>YOGHURT  LIGHT VAINILLA 120 GR COLUN</v>
      </c>
    </row>
    <row r="1375" spans="1:22" x14ac:dyDescent="0.35">
      <c r="A1375" t="s">
        <v>3181</v>
      </c>
      <c r="B1375">
        <v>2000</v>
      </c>
      <c r="D1375" s="59" t="s">
        <v>3162</v>
      </c>
      <c r="F1375" s="39">
        <v>104541810</v>
      </c>
      <c r="H1375" s="60">
        <v>9900</v>
      </c>
      <c r="I1375" t="s">
        <v>3182</v>
      </c>
      <c r="J1375">
        <v>48</v>
      </c>
      <c r="K1375" s="50" t="s">
        <v>50</v>
      </c>
      <c r="L1375" t="s">
        <v>4724</v>
      </c>
      <c r="M1375" t="s">
        <v>4725</v>
      </c>
      <c r="N1375" s="63" t="s">
        <v>276</v>
      </c>
      <c r="O1375" t="str">
        <f>+VLOOKUP(F1375,'BD LP'!B:C,2,0)</f>
        <v>104541810-C48</v>
      </c>
      <c r="Q1375" t="str">
        <f>+VLOOKUP(F1375,'BD LP'!B:K,10,0)</f>
        <v>UN</v>
      </c>
      <c r="R1375" t="b">
        <f t="shared" si="44"/>
        <v>1</v>
      </c>
      <c r="S1375">
        <f>+VLOOKUP(F1375,'[1]BD MES'!$D$2:$K$1048576,8,0)</f>
        <v>48</v>
      </c>
      <c r="T1375" t="b">
        <f t="shared" si="45"/>
        <v>1</v>
      </c>
      <c r="V1375" t="str">
        <f>+VLOOKUP(F1375,MaestraLP3[[#All],[CÓDIGO]:[UMV]],8,0)</f>
        <v>YOGHURT BATIDO DAMASCO 120 G LOS ALERCES</v>
      </c>
    </row>
    <row r="1376" spans="1:22" x14ac:dyDescent="0.35">
      <c r="A1376" t="s">
        <v>3181</v>
      </c>
      <c r="B1376">
        <v>2000</v>
      </c>
      <c r="D1376" s="59" t="s">
        <v>3162</v>
      </c>
      <c r="F1376" s="39">
        <v>150001143</v>
      </c>
      <c r="H1376" s="60">
        <v>11950</v>
      </c>
      <c r="I1376" t="s">
        <v>3182</v>
      </c>
      <c r="J1376">
        <v>48</v>
      </c>
      <c r="K1376" s="50" t="s">
        <v>50</v>
      </c>
      <c r="L1376" t="s">
        <v>4724</v>
      </c>
      <c r="M1376" t="s">
        <v>4725</v>
      </c>
      <c r="N1376" s="39" t="s">
        <v>276</v>
      </c>
      <c r="O1376" t="str">
        <f>+VLOOKUP(F1376,'BD LP'!B:C,2,0)</f>
        <v>150001143-C48</v>
      </c>
      <c r="Q1376" t="str">
        <f>+VLOOKUP(F1376,'BD LP'!B:K,10,0)</f>
        <v>UN</v>
      </c>
      <c r="R1376" t="b">
        <f t="shared" si="44"/>
        <v>1</v>
      </c>
      <c r="S1376">
        <f>+VLOOKUP(F1376,'[1]BD MES'!$D$2:$K$1048576,8,0)</f>
        <v>48</v>
      </c>
      <c r="T1376" t="b">
        <f t="shared" si="45"/>
        <v>1</v>
      </c>
      <c r="V1376" t="str">
        <f>+VLOOKUP(F1376,MaestraLP3[[#All],[CÓDIGO]:[UMV]],8,0)</f>
        <v>YOGHURT BATIDO DAMASCO 125 GR COLUN</v>
      </c>
    </row>
    <row r="1377" spans="1:22" x14ac:dyDescent="0.35">
      <c r="A1377" t="s">
        <v>3181</v>
      </c>
      <c r="B1377">
        <v>2000</v>
      </c>
      <c r="D1377" s="59" t="s">
        <v>3162</v>
      </c>
      <c r="F1377" s="39">
        <v>104541800</v>
      </c>
      <c r="H1377" s="60">
        <v>9900</v>
      </c>
      <c r="I1377" t="s">
        <v>3182</v>
      </c>
      <c r="J1377">
        <v>48</v>
      </c>
      <c r="K1377" s="50" t="s">
        <v>50</v>
      </c>
      <c r="L1377" t="s">
        <v>4724</v>
      </c>
      <c r="M1377" t="s">
        <v>4725</v>
      </c>
      <c r="N1377" s="39" t="s">
        <v>276</v>
      </c>
      <c r="O1377" t="str">
        <f>+VLOOKUP(F1377,'BD LP'!B:C,2,0)</f>
        <v>104541800-C48</v>
      </c>
      <c r="Q1377" t="str">
        <f>+VLOOKUP(F1377,'BD LP'!B:K,10,0)</f>
        <v>UN</v>
      </c>
      <c r="R1377" t="b">
        <f t="shared" si="44"/>
        <v>1</v>
      </c>
      <c r="S1377">
        <f>+VLOOKUP(F1377,'[1]BD MES'!$D$2:$K$1048576,8,0)</f>
        <v>48</v>
      </c>
      <c r="T1377" t="b">
        <f t="shared" si="45"/>
        <v>1</v>
      </c>
      <c r="V1377" t="str">
        <f>+VLOOKUP(F1377,MaestraLP3[[#All],[CÓDIGO]:[UMV]],8,0)</f>
        <v>YOGHURT BATIDO FRUTILLA 120G LOS ALERCES</v>
      </c>
    </row>
    <row r="1378" spans="1:22" x14ac:dyDescent="0.35">
      <c r="A1378" t="s">
        <v>3181</v>
      </c>
      <c r="B1378">
        <v>2000</v>
      </c>
      <c r="D1378" s="59" t="s">
        <v>3162</v>
      </c>
      <c r="F1378" s="39">
        <v>150001144</v>
      </c>
      <c r="H1378" s="60">
        <v>11950</v>
      </c>
      <c r="I1378" t="s">
        <v>3182</v>
      </c>
      <c r="J1378">
        <v>48</v>
      </c>
      <c r="K1378" s="50" t="s">
        <v>50</v>
      </c>
      <c r="L1378" t="s">
        <v>4724</v>
      </c>
      <c r="M1378" t="s">
        <v>4725</v>
      </c>
      <c r="N1378" s="39" t="s">
        <v>276</v>
      </c>
      <c r="O1378" t="str">
        <f>+VLOOKUP(F1378,'BD LP'!B:C,2,0)</f>
        <v>150001144-C48</v>
      </c>
      <c r="Q1378" t="str">
        <f>+VLOOKUP(F1378,'BD LP'!B:K,10,0)</f>
        <v>UN</v>
      </c>
      <c r="R1378" t="b">
        <f t="shared" si="44"/>
        <v>1</v>
      </c>
      <c r="S1378">
        <f>+VLOOKUP(F1378,'[1]BD MES'!$D$2:$K$1048576,8,0)</f>
        <v>48</v>
      </c>
      <c r="T1378" t="b">
        <f t="shared" si="45"/>
        <v>1</v>
      </c>
      <c r="V1378" t="str">
        <f>+VLOOKUP(F1378,MaestraLP3[[#All],[CÓDIGO]:[UMV]],8,0)</f>
        <v>YOGHURT BATIDO FRUTILLA 125 GR COLUN</v>
      </c>
    </row>
    <row r="1379" spans="1:22" x14ac:dyDescent="0.35">
      <c r="A1379" t="s">
        <v>3181</v>
      </c>
      <c r="B1379">
        <v>2000</v>
      </c>
      <c r="D1379" s="59" t="s">
        <v>3162</v>
      </c>
      <c r="F1379" s="39">
        <v>104541790</v>
      </c>
      <c r="H1379" s="60">
        <v>9900</v>
      </c>
      <c r="I1379" t="s">
        <v>3182</v>
      </c>
      <c r="J1379">
        <v>48</v>
      </c>
      <c r="K1379" s="50" t="s">
        <v>50</v>
      </c>
      <c r="L1379" t="s">
        <v>4724</v>
      </c>
      <c r="M1379" t="s">
        <v>4725</v>
      </c>
      <c r="N1379" s="39" t="s">
        <v>276</v>
      </c>
      <c r="O1379" t="str">
        <f>+VLOOKUP(F1379,'BD LP'!B:C,2,0)</f>
        <v>104541790-C48</v>
      </c>
      <c r="Q1379" t="str">
        <f>+VLOOKUP(F1379,'BD LP'!B:K,10,0)</f>
        <v>UN</v>
      </c>
      <c r="R1379" t="b">
        <f t="shared" si="44"/>
        <v>1</v>
      </c>
      <c r="S1379">
        <f>+VLOOKUP(F1379,'[1]BD MES'!$D$2:$K$1048576,8,0)</f>
        <v>48</v>
      </c>
      <c r="T1379" t="b">
        <f t="shared" si="45"/>
        <v>1</v>
      </c>
      <c r="V1379" t="str">
        <f>+VLOOKUP(F1379,MaestraLP3[[#All],[CÓDIGO]:[UMV]],8,0)</f>
        <v>YOGHURT BATIDO VAINILLA 120G LOS ALERCES</v>
      </c>
    </row>
    <row r="1380" spans="1:22" x14ac:dyDescent="0.35">
      <c r="A1380" t="s">
        <v>3181</v>
      </c>
      <c r="B1380">
        <v>2000</v>
      </c>
      <c r="D1380" s="59" t="s">
        <v>3162</v>
      </c>
      <c r="F1380" s="39">
        <v>150001146</v>
      </c>
      <c r="H1380" s="60">
        <v>11950</v>
      </c>
      <c r="I1380" t="s">
        <v>3182</v>
      </c>
      <c r="J1380">
        <v>48</v>
      </c>
      <c r="K1380" s="50" t="s">
        <v>50</v>
      </c>
      <c r="L1380" t="s">
        <v>4724</v>
      </c>
      <c r="M1380" t="s">
        <v>4725</v>
      </c>
      <c r="N1380" s="39" t="s">
        <v>276</v>
      </c>
      <c r="O1380" t="str">
        <f>+VLOOKUP(F1380,'BD LP'!B:C,2,0)</f>
        <v>150001146-C48</v>
      </c>
      <c r="Q1380" t="str">
        <f>+VLOOKUP(F1380,'BD LP'!B:K,10,0)</f>
        <v>UN</v>
      </c>
      <c r="R1380" t="b">
        <f t="shared" si="44"/>
        <v>1</v>
      </c>
      <c r="S1380">
        <f>+VLOOKUP(F1380,'[1]BD MES'!$D$2:$K$1048576,8,0)</f>
        <v>48</v>
      </c>
      <c r="T1380" t="b">
        <f t="shared" si="45"/>
        <v>1</v>
      </c>
      <c r="V1380" t="str">
        <f>+VLOOKUP(F1380,MaestraLP3[[#All],[CÓDIGO]:[UMV]],8,0)</f>
        <v>YOGHURT BATIDO VAINILLA 125 GR COLUN</v>
      </c>
    </row>
    <row r="1381" spans="1:22" x14ac:dyDescent="0.35">
      <c r="A1381" t="s">
        <v>3181</v>
      </c>
      <c r="B1381">
        <v>2000</v>
      </c>
      <c r="D1381" s="59" t="s">
        <v>3162</v>
      </c>
      <c r="F1381" s="39">
        <v>104538490</v>
      </c>
      <c r="H1381" s="60">
        <v>12480</v>
      </c>
      <c r="I1381" t="s">
        <v>3182</v>
      </c>
      <c r="J1381">
        <v>48</v>
      </c>
      <c r="K1381" s="50" t="s">
        <v>50</v>
      </c>
      <c r="L1381" t="s">
        <v>4724</v>
      </c>
      <c r="M1381" t="s">
        <v>4725</v>
      </c>
      <c r="N1381" s="39" t="s">
        <v>276</v>
      </c>
      <c r="O1381" t="str">
        <f>+VLOOKUP(F1381,'BD LP'!B:C,2,0)</f>
        <v>104538490-C48</v>
      </c>
      <c r="Q1381" t="str">
        <f>+VLOOKUP(F1381,'BD LP'!B:K,10,0)</f>
        <v>UN</v>
      </c>
      <c r="R1381" t="b">
        <f t="shared" ref="R1381:R1410" si="46">+Q1381=K1381</f>
        <v>1</v>
      </c>
      <c r="S1381">
        <f>+VLOOKUP(F1381,'[1]BD MES'!$D$2:$K$1048576,8,0)</f>
        <v>48</v>
      </c>
      <c r="T1381" t="b">
        <f t="shared" si="45"/>
        <v>1</v>
      </c>
      <c r="V1381" t="str">
        <f>+VLOOKUP(F1381,MaestraLP3[[#All],[CÓDIGO]:[UMV]],8,0)</f>
        <v>YOGHURT LIGHT DAMASCO 120 GR COLUN</v>
      </c>
    </row>
    <row r="1382" spans="1:22" x14ac:dyDescent="0.35">
      <c r="A1382" t="s">
        <v>3181</v>
      </c>
      <c r="B1382">
        <v>2000</v>
      </c>
      <c r="D1382" s="59" t="s">
        <v>3162</v>
      </c>
      <c r="F1382" s="39">
        <v>104537920</v>
      </c>
      <c r="H1382" s="60">
        <v>29400</v>
      </c>
      <c r="I1382" t="s">
        <v>3182</v>
      </c>
      <c r="J1382">
        <v>18</v>
      </c>
      <c r="K1382" s="50" t="s">
        <v>50</v>
      </c>
      <c r="L1382" t="s">
        <v>4724</v>
      </c>
      <c r="M1382" t="s">
        <v>4725</v>
      </c>
      <c r="N1382" s="39" t="s">
        <v>276</v>
      </c>
      <c r="O1382" t="str">
        <f>+VLOOKUP(F1382,'BD LP'!B:C,2,0)</f>
        <v>104537920-C18</v>
      </c>
      <c r="Q1382" t="str">
        <f>+VLOOKUP(F1382,'BD LP'!B:K,10,0)</f>
        <v>UN</v>
      </c>
      <c r="R1382" t="b">
        <f t="shared" si="46"/>
        <v>1</v>
      </c>
      <c r="S1382">
        <f>+VLOOKUP(F1382,'[1]BD MES'!$D$2:$K$1048576,8,0)</f>
        <v>18</v>
      </c>
      <c r="T1382" t="b">
        <f t="shared" si="45"/>
        <v>1</v>
      </c>
      <c r="V1382" t="str">
        <f>+VLOOKUP(F1382,MaestraLP3[[#All],[CÓDIGO]:[UMV]],8,0)</f>
        <v>YOGHURT LIGHT DAMASCO BOLSA 900GR COLUN</v>
      </c>
    </row>
    <row r="1383" spans="1:22" x14ac:dyDescent="0.35">
      <c r="A1383" t="s">
        <v>3181</v>
      </c>
      <c r="B1383">
        <v>2000</v>
      </c>
      <c r="D1383" s="59" t="s">
        <v>3162</v>
      </c>
      <c r="F1383" s="39">
        <v>104538510</v>
      </c>
      <c r="H1383" s="60">
        <v>12480</v>
      </c>
      <c r="I1383" t="s">
        <v>3182</v>
      </c>
      <c r="J1383">
        <v>48</v>
      </c>
      <c r="K1383" s="50" t="s">
        <v>50</v>
      </c>
      <c r="L1383" t="s">
        <v>4724</v>
      </c>
      <c r="M1383" t="s">
        <v>4725</v>
      </c>
      <c r="N1383" s="39" t="s">
        <v>276</v>
      </c>
      <c r="O1383" t="str">
        <f>+VLOOKUP(F1383,'BD LP'!B:C,2,0)</f>
        <v>104538510-C48</v>
      </c>
      <c r="Q1383" t="str">
        <f>+VLOOKUP(F1383,'BD LP'!B:K,10,0)</f>
        <v>UN</v>
      </c>
      <c r="R1383" t="b">
        <f t="shared" si="46"/>
        <v>1</v>
      </c>
      <c r="S1383">
        <f>+VLOOKUP(F1383,'[1]BD MES'!$D$2:$K$1048576,8,0)</f>
        <v>48</v>
      </c>
      <c r="T1383" t="b">
        <f t="shared" si="45"/>
        <v>1</v>
      </c>
      <c r="V1383" t="str">
        <f>+VLOOKUP(F1383,MaestraLP3[[#All],[CÓDIGO]:[UMV]],8,0)</f>
        <v>YOGHURT LIGHT FRAMBUESA 120 GR COLUN</v>
      </c>
    </row>
    <row r="1384" spans="1:22" x14ac:dyDescent="0.35">
      <c r="A1384" t="s">
        <v>3181</v>
      </c>
      <c r="B1384">
        <v>2000</v>
      </c>
      <c r="D1384" s="59" t="s">
        <v>3162</v>
      </c>
      <c r="F1384" s="39">
        <v>104538500</v>
      </c>
      <c r="H1384" s="60">
        <v>12480</v>
      </c>
      <c r="I1384" t="s">
        <v>3182</v>
      </c>
      <c r="J1384">
        <v>48</v>
      </c>
      <c r="K1384" s="50" t="s">
        <v>50</v>
      </c>
      <c r="L1384" t="s">
        <v>4724</v>
      </c>
      <c r="M1384" t="s">
        <v>4725</v>
      </c>
      <c r="N1384" s="39" t="s">
        <v>276</v>
      </c>
      <c r="O1384" t="str">
        <f>+VLOOKUP(F1384,'BD LP'!B:C,2,0)</f>
        <v>104538500-C48</v>
      </c>
      <c r="Q1384" t="str">
        <f>+VLOOKUP(F1384,'BD LP'!B:K,10,0)</f>
        <v>UN</v>
      </c>
      <c r="R1384" t="b">
        <f t="shared" si="46"/>
        <v>1</v>
      </c>
      <c r="S1384">
        <f>+VLOOKUP(F1384,'[1]BD MES'!$D$2:$K$1048576,8,0)</f>
        <v>48</v>
      </c>
      <c r="T1384" t="b">
        <f t="shared" si="45"/>
        <v>1</v>
      </c>
      <c r="V1384" t="str">
        <f>+VLOOKUP(F1384,MaestraLP3[[#All],[CÓDIGO]:[UMV]],8,0)</f>
        <v>YOGHURT LIGHT FRUTILLA 120 GR COLUN</v>
      </c>
    </row>
    <row r="1385" spans="1:22" x14ac:dyDescent="0.35">
      <c r="A1385" t="s">
        <v>3181</v>
      </c>
      <c r="B1385">
        <v>2000</v>
      </c>
      <c r="D1385" s="59" t="s">
        <v>3162</v>
      </c>
      <c r="F1385" s="39">
        <v>104537890</v>
      </c>
      <c r="H1385" s="60">
        <v>29400</v>
      </c>
      <c r="I1385" t="s">
        <v>3182</v>
      </c>
      <c r="J1385">
        <v>18</v>
      </c>
      <c r="K1385" s="50" t="s">
        <v>50</v>
      </c>
      <c r="L1385" t="s">
        <v>4724</v>
      </c>
      <c r="M1385" t="s">
        <v>4725</v>
      </c>
      <c r="N1385" s="39" t="s">
        <v>276</v>
      </c>
      <c r="O1385" t="str">
        <f>+VLOOKUP(F1385,'BD LP'!B:C,2,0)</f>
        <v>104537890-C18</v>
      </c>
      <c r="Q1385" t="str">
        <f>+VLOOKUP(F1385,'BD LP'!B:K,10,0)</f>
        <v>UN</v>
      </c>
      <c r="R1385" t="b">
        <f t="shared" si="46"/>
        <v>1</v>
      </c>
      <c r="S1385">
        <f>+VLOOKUP(F1385,'[1]BD MES'!$D$2:$K$1048576,8,0)</f>
        <v>18</v>
      </c>
      <c r="T1385" t="b">
        <f t="shared" si="45"/>
        <v>1</v>
      </c>
      <c r="V1385" t="str">
        <f>+VLOOKUP(F1385,MaestraLP3[[#All],[CÓDIGO]:[UMV]],8,0)</f>
        <v>YOGHURT LIGHT FRUTILLA BOLSA 900GR COLUN</v>
      </c>
    </row>
    <row r="1386" spans="1:22" x14ac:dyDescent="0.35">
      <c r="A1386" t="s">
        <v>3181</v>
      </c>
      <c r="B1386">
        <v>2000</v>
      </c>
      <c r="D1386" s="59" t="s">
        <v>3162</v>
      </c>
      <c r="F1386" s="39">
        <v>104538470</v>
      </c>
      <c r="H1386" s="60">
        <v>13200</v>
      </c>
      <c r="I1386" t="s">
        <v>3182</v>
      </c>
      <c r="J1386">
        <v>48</v>
      </c>
      <c r="K1386" s="50" t="s">
        <v>50</v>
      </c>
      <c r="L1386" t="s">
        <v>4724</v>
      </c>
      <c r="M1386" t="s">
        <v>4725</v>
      </c>
      <c r="N1386" s="39" t="s">
        <v>276</v>
      </c>
      <c r="O1386" t="str">
        <f>+VLOOKUP(F1386,'BD LP'!B:C,2,0)</f>
        <v>104538470-C48</v>
      </c>
      <c r="Q1386" t="str">
        <f>+VLOOKUP(F1386,'BD LP'!B:K,10,0)</f>
        <v>UN</v>
      </c>
      <c r="R1386" t="b">
        <f t="shared" si="46"/>
        <v>1</v>
      </c>
      <c r="S1386">
        <f>+VLOOKUP(F1386,'[1]BD MES'!$D$2:$K$1048576,8,0)</f>
        <v>48</v>
      </c>
      <c r="T1386" t="b">
        <f t="shared" si="45"/>
        <v>1</v>
      </c>
      <c r="V1386" t="str">
        <f>+VLOOKUP(F1386,MaestraLP3[[#All],[CÓDIGO]:[UMV]],8,0)</f>
        <v>YOGHURT LIGHT MORA 120 GR COLUN</v>
      </c>
    </row>
    <row r="1387" spans="1:22" x14ac:dyDescent="0.35">
      <c r="A1387" t="s">
        <v>3181</v>
      </c>
      <c r="B1387">
        <v>2000</v>
      </c>
      <c r="D1387" s="59" t="s">
        <v>3162</v>
      </c>
      <c r="F1387" s="39">
        <v>104537880</v>
      </c>
      <c r="H1387" s="60">
        <v>29400</v>
      </c>
      <c r="I1387" t="s">
        <v>3182</v>
      </c>
      <c r="J1387">
        <v>18</v>
      </c>
      <c r="K1387" s="50" t="s">
        <v>50</v>
      </c>
      <c r="L1387" t="s">
        <v>4724</v>
      </c>
      <c r="M1387" t="s">
        <v>4725</v>
      </c>
      <c r="N1387" s="63" t="s">
        <v>276</v>
      </c>
      <c r="O1387" t="str">
        <f>+VLOOKUP(F1387,'BD LP'!B:C,2,0)</f>
        <v>104537880-C18</v>
      </c>
      <c r="Q1387" t="str">
        <f>+VLOOKUP(F1387,'BD LP'!B:K,10,0)</f>
        <v>UN</v>
      </c>
      <c r="R1387" t="b">
        <f t="shared" si="46"/>
        <v>1</v>
      </c>
      <c r="S1387">
        <f>+VLOOKUP(F1387,'[1]BD MES'!$D$2:$K$1048576,8,0)</f>
        <v>18</v>
      </c>
      <c r="T1387" t="b">
        <f t="shared" si="45"/>
        <v>1</v>
      </c>
      <c r="V1387" t="str">
        <f>+VLOOKUP(F1387,MaestraLP3[[#All],[CÓDIGO]:[UMV]],8,0)</f>
        <v>YOGHURT LIGHT VAINILLA BOLSA 900GR COLUN</v>
      </c>
    </row>
    <row r="1388" spans="1:22" x14ac:dyDescent="0.35">
      <c r="A1388" t="s">
        <v>3181</v>
      </c>
      <c r="B1388">
        <v>2000</v>
      </c>
      <c r="D1388" s="59" t="s">
        <v>3162</v>
      </c>
      <c r="F1388" s="39">
        <v>150000718</v>
      </c>
      <c r="H1388" s="60">
        <v>28720</v>
      </c>
      <c r="I1388" t="s">
        <v>3182</v>
      </c>
      <c r="J1388">
        <v>18</v>
      </c>
      <c r="K1388" s="50" t="s">
        <v>50</v>
      </c>
      <c r="L1388" t="s">
        <v>4724</v>
      </c>
      <c r="M1388" t="s">
        <v>4725</v>
      </c>
      <c r="N1388" s="39" t="s">
        <v>276</v>
      </c>
      <c r="O1388" t="str">
        <f>+VLOOKUP(F1388,'BD LP'!B:C,2,0)</f>
        <v>150000718-C18</v>
      </c>
      <c r="Q1388" t="str">
        <f>+VLOOKUP(F1388,'BD LP'!B:K,10,0)</f>
        <v>UN</v>
      </c>
      <c r="R1388" t="b">
        <f t="shared" si="46"/>
        <v>1</v>
      </c>
      <c r="S1388">
        <f>+VLOOKUP(F1388,'[1]BD MES'!$D$2:$K$1048576,8,0)</f>
        <v>18</v>
      </c>
      <c r="T1388" t="b">
        <f t="shared" si="45"/>
        <v>1</v>
      </c>
      <c r="V1388" t="str">
        <f>+VLOOKUP(F1388,MaestraLP3[[#All],[CÓDIGO]:[UMV]],8,0)</f>
        <v>YOGHURT NATURAL BOLSA 1 KG COLUN</v>
      </c>
    </row>
    <row r="1389" spans="1:22" x14ac:dyDescent="0.35">
      <c r="A1389" t="s">
        <v>3181</v>
      </c>
      <c r="B1389">
        <v>2000</v>
      </c>
      <c r="D1389" s="59" t="s">
        <v>3162</v>
      </c>
      <c r="F1389" s="39">
        <v>150000729</v>
      </c>
      <c r="H1389" s="60">
        <v>14400</v>
      </c>
      <c r="I1389" t="s">
        <v>3182</v>
      </c>
      <c r="J1389">
        <v>48</v>
      </c>
      <c r="K1389" s="50" t="s">
        <v>50</v>
      </c>
      <c r="L1389" t="s">
        <v>4724</v>
      </c>
      <c r="M1389" t="s">
        <v>4725</v>
      </c>
      <c r="N1389" s="39" t="s">
        <v>276</v>
      </c>
      <c r="O1389" t="str">
        <f>+VLOOKUP(F1389,'BD LP'!B:C,2,0)</f>
        <v>150000729-C48</v>
      </c>
      <c r="Q1389" t="str">
        <f>+VLOOKUP(F1389,'BD LP'!B:K,10,0)</f>
        <v>UN</v>
      </c>
      <c r="R1389" t="b">
        <f t="shared" si="46"/>
        <v>1</v>
      </c>
      <c r="S1389">
        <f>+VLOOKUP(F1389,'[1]BD MES'!$D$2:$K$1048576,8,0)</f>
        <v>48</v>
      </c>
      <c r="T1389" t="b">
        <f t="shared" si="45"/>
        <v>1</v>
      </c>
      <c r="V1389" t="str">
        <f>+VLOOKUP(F1389,MaestraLP3[[#All],[CÓDIGO]:[UMV]],8,0)</f>
        <v>YOGHURT S/LACTOSA FRUTILLA 125 GR COLUN</v>
      </c>
    </row>
    <row r="1390" spans="1:22" x14ac:dyDescent="0.35">
      <c r="A1390" t="s">
        <v>3181</v>
      </c>
      <c r="B1390">
        <v>2000</v>
      </c>
      <c r="D1390" s="59" t="s">
        <v>3162</v>
      </c>
      <c r="F1390" s="39">
        <v>150000720</v>
      </c>
      <c r="H1390" s="60">
        <v>28620</v>
      </c>
      <c r="I1390" t="s">
        <v>3182</v>
      </c>
      <c r="J1390">
        <v>18</v>
      </c>
      <c r="K1390" s="50" t="s">
        <v>50</v>
      </c>
      <c r="L1390" t="s">
        <v>4724</v>
      </c>
      <c r="M1390" t="s">
        <v>4725</v>
      </c>
      <c r="N1390" s="39" t="s">
        <v>276</v>
      </c>
      <c r="O1390" t="str">
        <f>+VLOOKUP(F1390,'BD LP'!B:C,2,0)</f>
        <v>150000720-C18</v>
      </c>
      <c r="Q1390" t="str">
        <f>+VLOOKUP(F1390,'BD LP'!B:K,10,0)</f>
        <v>UN</v>
      </c>
      <c r="R1390" t="b">
        <f t="shared" si="46"/>
        <v>1</v>
      </c>
      <c r="S1390">
        <f>+VLOOKUP(F1390,'[1]BD MES'!$D$2:$K$1048576,8,0)</f>
        <v>18</v>
      </c>
      <c r="T1390" t="b">
        <f t="shared" si="45"/>
        <v>1</v>
      </c>
      <c r="V1390" t="str">
        <f>+VLOOKUP(F1390,MaestraLP3[[#All],[CÓDIGO]:[UMV]],8,0)</f>
        <v>YOGHURT VAINILLA BOLSA 1 KG COLUN</v>
      </c>
    </row>
    <row r="1391" spans="1:22" x14ac:dyDescent="0.35">
      <c r="A1391" t="s">
        <v>3181</v>
      </c>
      <c r="B1391">
        <v>2000</v>
      </c>
      <c r="D1391" s="59" t="s">
        <v>3162</v>
      </c>
      <c r="F1391" s="39">
        <v>104534530</v>
      </c>
      <c r="H1391" s="60">
        <v>125500</v>
      </c>
      <c r="I1391" t="s">
        <v>3182</v>
      </c>
      <c r="J1391">
        <v>15</v>
      </c>
      <c r="K1391" s="50" t="s">
        <v>77</v>
      </c>
      <c r="L1391" t="s">
        <v>4724</v>
      </c>
      <c r="M1391" t="s">
        <v>4725</v>
      </c>
      <c r="N1391" s="39" t="s">
        <v>276</v>
      </c>
      <c r="O1391" t="str">
        <f>+VLOOKUP(F1391,'BD LP'!B:C,2,0)</f>
        <v>104534530-CJ</v>
      </c>
      <c r="Q1391" t="str">
        <f>+VLOOKUP(F1391,'BD LP'!B:K,10,0)</f>
        <v>KG</v>
      </c>
      <c r="R1391" t="b">
        <f t="shared" si="46"/>
        <v>1</v>
      </c>
      <c r="S1391">
        <f>+VLOOKUP(F1391,'[1]BD MES'!$D$2:$K$1048576,8,0)</f>
        <v>15</v>
      </c>
      <c r="T1391" t="b">
        <f t="shared" si="45"/>
        <v>1</v>
      </c>
      <c r="V1391" t="str">
        <f>+VLOOKUP(F1391,MaestraLP3[[#All],[CÓDIGO]:[UMV]],8,0)</f>
        <v>PECHUGA PAVO DESHUESADO 15 KG</v>
      </c>
    </row>
    <row r="1392" spans="1:22" x14ac:dyDescent="0.35">
      <c r="A1392" t="s">
        <v>3181</v>
      </c>
      <c r="B1392">
        <v>2000</v>
      </c>
      <c r="D1392" s="59" t="s">
        <v>3162</v>
      </c>
      <c r="F1392" s="39">
        <v>104545150</v>
      </c>
      <c r="H1392" s="60">
        <v>139900</v>
      </c>
      <c r="I1392" t="s">
        <v>3182</v>
      </c>
      <c r="J1392">
        <v>10</v>
      </c>
      <c r="K1392" s="50" t="s">
        <v>50</v>
      </c>
      <c r="L1392" t="s">
        <v>4724</v>
      </c>
      <c r="M1392" t="s">
        <v>4725</v>
      </c>
      <c r="N1392" s="39" t="s">
        <v>276</v>
      </c>
      <c r="O1392" t="str">
        <f>+VLOOKUP(F1392,'BD LP'!B:C,2,0)</f>
        <v>104545150-C10</v>
      </c>
      <c r="Q1392" t="str">
        <f>+VLOOKUP(F1392,'BD LP'!B:K,10,0)</f>
        <v>UN</v>
      </c>
      <c r="R1392" t="b">
        <f t="shared" si="46"/>
        <v>1</v>
      </c>
      <c r="S1392">
        <f>+VLOOKUP(F1392,'[1]BD MES'!$D$2:$K$1048576,8,0)</f>
        <v>10</v>
      </c>
      <c r="T1392" t="b">
        <f t="shared" si="45"/>
        <v>1</v>
      </c>
      <c r="V1392" t="str">
        <f>+VLOOKUP(F1392,MaestraLP3[[#All],[CÓDIGO]:[UMV]],8,0)</f>
        <v>CAMARON NACIONAL COCIDO PEL 100/200 1 KG</v>
      </c>
    </row>
    <row r="1393" spans="1:22" x14ac:dyDescent="0.35">
      <c r="A1393" t="s">
        <v>3181</v>
      </c>
      <c r="B1393">
        <v>2000</v>
      </c>
      <c r="D1393" s="59" t="s">
        <v>3162</v>
      </c>
      <c r="F1393" s="39">
        <v>104538390</v>
      </c>
      <c r="H1393" s="60">
        <v>37200</v>
      </c>
      <c r="I1393" t="s">
        <v>3182</v>
      </c>
      <c r="J1393">
        <v>60</v>
      </c>
      <c r="K1393" s="50" t="s">
        <v>50</v>
      </c>
      <c r="L1393" t="s">
        <v>4724</v>
      </c>
      <c r="M1393" t="s">
        <v>4725</v>
      </c>
      <c r="N1393" s="39" t="s">
        <v>276</v>
      </c>
      <c r="O1393" t="str">
        <f>+VLOOKUP(F1393,'BD LP'!B:C,2,0)</f>
        <v>104538390-C60</v>
      </c>
      <c r="Q1393" t="str">
        <f>+VLOOKUP(F1393,'BD LP'!B:K,10,0)</f>
        <v>UN</v>
      </c>
      <c r="R1393" t="b">
        <f t="shared" si="46"/>
        <v>1</v>
      </c>
      <c r="S1393">
        <f>+VLOOKUP(F1393,'[1]BD MES'!$D$2:$K$1048576,8,0)</f>
        <v>60</v>
      </c>
      <c r="T1393" t="b">
        <f t="shared" si="45"/>
        <v>1</v>
      </c>
      <c r="V1393" t="str">
        <f>+VLOOKUP(F1393,MaestraLP3[[#All],[CÓDIGO]:[UMV]],8,0)</f>
        <v>CROQUETA REINETA APANADO FLOWPACK 100 GR</v>
      </c>
    </row>
    <row r="1394" spans="1:22" x14ac:dyDescent="0.35">
      <c r="A1394" t="s">
        <v>3181</v>
      </c>
      <c r="B1394">
        <v>2000</v>
      </c>
      <c r="D1394" s="59" t="s">
        <v>3162</v>
      </c>
      <c r="F1394" s="39">
        <v>104538380</v>
      </c>
      <c r="H1394" s="60">
        <v>41400</v>
      </c>
      <c r="I1394" t="s">
        <v>3182</v>
      </c>
      <c r="J1394">
        <v>60</v>
      </c>
      <c r="K1394" s="50" t="s">
        <v>50</v>
      </c>
      <c r="L1394" t="s">
        <v>4724</v>
      </c>
      <c r="M1394" t="s">
        <v>4725</v>
      </c>
      <c r="N1394" s="39" t="s">
        <v>276</v>
      </c>
      <c r="O1394" t="str">
        <f>+VLOOKUP(F1394,'BD LP'!B:C,2,0)</f>
        <v>104538380-C60</v>
      </c>
      <c r="Q1394" t="str">
        <f>+VLOOKUP(F1394,'BD LP'!B:K,10,0)</f>
        <v>UN</v>
      </c>
      <c r="R1394" t="b">
        <f t="shared" si="46"/>
        <v>1</v>
      </c>
      <c r="S1394">
        <f>+VLOOKUP(F1394,'[1]BD MES'!$D$2:$K$1048576,8,0)</f>
        <v>60</v>
      </c>
      <c r="T1394" t="b">
        <f t="shared" si="45"/>
        <v>1</v>
      </c>
      <c r="V1394" t="str">
        <f>+VLOOKUP(F1394,MaestraLP3[[#All],[CÓDIGO]:[UMV]],8,0)</f>
        <v>MERLUZA LOMITO AUSTRAL APANADO 100 GR</v>
      </c>
    </row>
    <row r="1395" spans="1:22" x14ac:dyDescent="0.35">
      <c r="A1395" t="s">
        <v>3181</v>
      </c>
      <c r="B1395">
        <v>2000</v>
      </c>
      <c r="D1395" s="59" t="s">
        <v>3162</v>
      </c>
      <c r="F1395" s="39">
        <v>104538370</v>
      </c>
      <c r="H1395" s="60">
        <v>27860</v>
      </c>
      <c r="I1395" t="s">
        <v>3182</v>
      </c>
      <c r="J1395">
        <v>14</v>
      </c>
      <c r="K1395" s="50" t="s">
        <v>50</v>
      </c>
      <c r="L1395" t="s">
        <v>4724</v>
      </c>
      <c r="M1395" t="s">
        <v>4725</v>
      </c>
      <c r="N1395" s="39" t="s">
        <v>276</v>
      </c>
      <c r="O1395" t="str">
        <f>+VLOOKUP(F1395,'BD LP'!B:C,2,0)</f>
        <v>104538370-C14</v>
      </c>
      <c r="Q1395" t="str">
        <f>+VLOOKUP(F1395,'BD LP'!B:K,10,0)</f>
        <v>UN</v>
      </c>
      <c r="R1395" t="b">
        <f t="shared" si="46"/>
        <v>1</v>
      </c>
      <c r="S1395">
        <f>+VLOOKUP(F1395,'[1]BD MES'!$D$2:$K$1048576,8,0)</f>
        <v>14</v>
      </c>
      <c r="T1395" t="b">
        <f t="shared" si="45"/>
        <v>1</v>
      </c>
      <c r="V1395" t="str">
        <f>+VLOOKUP(F1395,MaestraLP3[[#All],[CÓDIGO]:[UMV]],8,0)</f>
        <v>NUGGETS DE REINETA APANADO BOLSA 400 GR</v>
      </c>
    </row>
    <row r="1396" spans="1:22" x14ac:dyDescent="0.35">
      <c r="A1396" t="s">
        <v>3181</v>
      </c>
      <c r="B1396">
        <v>2000</v>
      </c>
      <c r="D1396" s="59" t="s">
        <v>3162</v>
      </c>
      <c r="F1396" s="39">
        <v>104538360</v>
      </c>
      <c r="H1396" s="60">
        <v>40200</v>
      </c>
      <c r="I1396" t="s">
        <v>3182</v>
      </c>
      <c r="J1396">
        <v>60</v>
      </c>
      <c r="K1396" s="50" t="s">
        <v>50</v>
      </c>
      <c r="L1396" t="s">
        <v>4724</v>
      </c>
      <c r="M1396" t="s">
        <v>4725</v>
      </c>
      <c r="N1396" s="39" t="s">
        <v>276</v>
      </c>
      <c r="O1396" t="str">
        <f>+VLOOKUP(F1396,'BD LP'!B:C,2,0)</f>
        <v>104538360-C60</v>
      </c>
      <c r="Q1396" t="str">
        <f>+VLOOKUP(F1396,'BD LP'!B:K,10,0)</f>
        <v>UN</v>
      </c>
      <c r="R1396" t="b">
        <f t="shared" si="46"/>
        <v>1</v>
      </c>
      <c r="S1396">
        <f>+VLOOKUP(F1396,'[1]BD MES'!$D$2:$K$1048576,8,0)</f>
        <v>60</v>
      </c>
      <c r="T1396" t="b">
        <f t="shared" si="45"/>
        <v>1</v>
      </c>
      <c r="V1396" t="str">
        <f>+VLOOKUP(F1396,MaestraLP3[[#All],[CÓDIGO]:[UMV]],8,0)</f>
        <v>REINETA DE LOMITO APANADO 100 GR</v>
      </c>
    </row>
    <row r="1397" spans="1:22" x14ac:dyDescent="0.35">
      <c r="A1397" t="s">
        <v>3181</v>
      </c>
      <c r="B1397">
        <v>2000</v>
      </c>
      <c r="D1397" s="59" t="s">
        <v>3162</v>
      </c>
      <c r="F1397" s="39">
        <v>104340780</v>
      </c>
      <c r="H1397" s="60">
        <v>28500</v>
      </c>
      <c r="I1397" t="s">
        <v>3182</v>
      </c>
      <c r="J1397">
        <v>5</v>
      </c>
      <c r="K1397" s="50" t="s">
        <v>77</v>
      </c>
      <c r="L1397" t="s">
        <v>4724</v>
      </c>
      <c r="M1397" t="s">
        <v>4725</v>
      </c>
      <c r="N1397" s="39" t="s">
        <v>276</v>
      </c>
      <c r="O1397" t="str">
        <f>+VLOOKUP(F1397,'BD LP'!B:C,2,0)</f>
        <v>104340780-C05</v>
      </c>
      <c r="Q1397" t="str">
        <f>+VLOOKUP(F1397,'BD LP'!B:K,10,0)</f>
        <v>KG</v>
      </c>
      <c r="R1397" t="b">
        <f t="shared" si="46"/>
        <v>1</v>
      </c>
      <c r="S1397">
        <f>+VLOOKUP(F1397,'[1]BD MES'!$D$2:$K$1048576,8,0)</f>
        <v>5</v>
      </c>
      <c r="T1397" t="b">
        <f t="shared" si="45"/>
        <v>1</v>
      </c>
      <c r="V1397" t="str">
        <f>+VLOOKUP(F1397,MaestraLP3[[#All],[CÓDIGO]:[UMV]],8,0)</f>
        <v>CAMARON COCIDO PELADO 100/200 IQF 1 KG</v>
      </c>
    </row>
    <row r="1398" spans="1:22" x14ac:dyDescent="0.35">
      <c r="A1398" t="s">
        <v>3181</v>
      </c>
      <c r="B1398">
        <v>2000</v>
      </c>
      <c r="D1398" s="59" t="s">
        <v>3162</v>
      </c>
      <c r="F1398" s="39">
        <v>104547830</v>
      </c>
      <c r="H1398" s="60">
        <v>53900</v>
      </c>
      <c r="I1398" t="s">
        <v>3182</v>
      </c>
      <c r="J1398">
        <v>10</v>
      </c>
      <c r="K1398" s="50" t="s">
        <v>50</v>
      </c>
      <c r="L1398" t="s">
        <v>4724</v>
      </c>
      <c r="M1398" t="s">
        <v>4725</v>
      </c>
      <c r="N1398" s="39" t="s">
        <v>276</v>
      </c>
      <c r="O1398" t="str">
        <f>+VLOOKUP(F1398,'BD LP'!B:C,2,0)</f>
        <v>104547830-C10</v>
      </c>
      <c r="Q1398" t="str">
        <f>+VLOOKUP(F1398,'BD LP'!B:K,10,0)</f>
        <v>UN</v>
      </c>
      <c r="R1398" t="b">
        <f t="shared" si="46"/>
        <v>1</v>
      </c>
      <c r="S1398">
        <f>+VLOOKUP(F1398,'[1]BD MES'!$D$2:$K$1048576,8,0)</f>
        <v>10</v>
      </c>
      <c r="T1398" t="b">
        <f t="shared" si="45"/>
        <v>1</v>
      </c>
      <c r="V1398" t="str">
        <f>+VLOOKUP(F1398,MaestraLP3[[#All],[CÓDIGO]:[UMV]],8,0)</f>
        <v>CAMARON CRUDO C/CASCARA 36/40 1 KG</v>
      </c>
    </row>
    <row r="1399" spans="1:22" x14ac:dyDescent="0.35">
      <c r="A1399" t="s">
        <v>3181</v>
      </c>
      <c r="B1399">
        <v>2000</v>
      </c>
      <c r="D1399" s="59" t="s">
        <v>3162</v>
      </c>
      <c r="F1399" s="39">
        <v>104340790</v>
      </c>
      <c r="H1399" s="60">
        <v>28450</v>
      </c>
      <c r="I1399" t="s">
        <v>3182</v>
      </c>
      <c r="J1399">
        <v>5</v>
      </c>
      <c r="K1399" s="50" t="s">
        <v>77</v>
      </c>
      <c r="L1399" t="s">
        <v>4724</v>
      </c>
      <c r="M1399" t="s">
        <v>4725</v>
      </c>
      <c r="N1399" s="39" t="s">
        <v>276</v>
      </c>
      <c r="O1399" t="str">
        <f>+VLOOKUP(F1399,'BD LP'!B:C,2,0)</f>
        <v>104340790-C05</v>
      </c>
      <c r="Q1399" t="str">
        <f>+VLOOKUP(F1399,'BD LP'!B:K,10,0)</f>
        <v>KG</v>
      </c>
      <c r="R1399" t="b">
        <f t="shared" si="46"/>
        <v>1</v>
      </c>
      <c r="S1399">
        <f>+VLOOKUP(F1399,'[1]BD MES'!$D$2:$K$1048576,8,0)</f>
        <v>5</v>
      </c>
      <c r="T1399" t="b">
        <f t="shared" si="45"/>
        <v>1</v>
      </c>
      <c r="V1399" t="str">
        <f>+VLOOKUP(F1399,MaestraLP3[[#All],[CÓDIGO]:[UMV]],8,0)</f>
        <v>CAMARON CRUDO PELADO 100/200 IQF 1 KG</v>
      </c>
    </row>
    <row r="1400" spans="1:22" x14ac:dyDescent="0.35">
      <c r="A1400" t="s">
        <v>3181</v>
      </c>
      <c r="B1400">
        <v>2000</v>
      </c>
      <c r="D1400" s="59" t="s">
        <v>3162</v>
      </c>
      <c r="F1400" s="39">
        <v>104519290</v>
      </c>
      <c r="H1400" s="60">
        <v>39950</v>
      </c>
      <c r="I1400" t="s">
        <v>3182</v>
      </c>
      <c r="J1400">
        <v>5</v>
      </c>
      <c r="K1400" s="50" t="s">
        <v>77</v>
      </c>
      <c r="L1400" t="s">
        <v>4724</v>
      </c>
      <c r="M1400" t="s">
        <v>4725</v>
      </c>
      <c r="N1400" s="39" t="s">
        <v>276</v>
      </c>
      <c r="O1400" t="str">
        <f>+VLOOKUP(F1400,'BD LP'!B:C,2,0)</f>
        <v>104519290-C05</v>
      </c>
      <c r="Q1400" t="str">
        <f>+VLOOKUP(F1400,'BD LP'!B:K,10,0)</f>
        <v>KG</v>
      </c>
      <c r="R1400" t="b">
        <f t="shared" si="46"/>
        <v>1</v>
      </c>
      <c r="S1400">
        <f>+VLOOKUP(F1400,'[1]BD MES'!$D$2:$K$1048576,8,0)</f>
        <v>5</v>
      </c>
      <c r="T1400" t="b">
        <f t="shared" si="45"/>
        <v>1</v>
      </c>
      <c r="V1400" t="str">
        <f>+VLOOKUP(F1400,MaestraLP3[[#All],[CÓDIGO]:[UMV]],8,0)</f>
        <v>CAMARON CRUDO PELADO DESVENADO 36/40 1KG</v>
      </c>
    </row>
    <row r="1401" spans="1:22" x14ac:dyDescent="0.35">
      <c r="A1401" t="s">
        <v>3181</v>
      </c>
      <c r="B1401">
        <v>2000</v>
      </c>
      <c r="D1401" s="59" t="s">
        <v>3162</v>
      </c>
      <c r="F1401" s="39">
        <v>104547810</v>
      </c>
      <c r="H1401" s="60">
        <v>59900</v>
      </c>
      <c r="I1401" t="s">
        <v>3182</v>
      </c>
      <c r="J1401">
        <v>10</v>
      </c>
      <c r="K1401" s="50" t="s">
        <v>50</v>
      </c>
      <c r="L1401" t="s">
        <v>4724</v>
      </c>
      <c r="M1401" t="s">
        <v>4725</v>
      </c>
      <c r="N1401" s="39" t="s">
        <v>276</v>
      </c>
      <c r="O1401" t="str">
        <f>+VLOOKUP(F1401,'BD LP'!B:C,2,0)</f>
        <v>104547810-C10</v>
      </c>
      <c r="Q1401" t="str">
        <f>+VLOOKUP(F1401,'BD LP'!B:K,10,0)</f>
        <v>UN</v>
      </c>
      <c r="R1401" t="b">
        <f t="shared" si="46"/>
        <v>1</v>
      </c>
      <c r="S1401">
        <f>+VLOOKUP(F1401,'[1]BD MES'!$D$2:$K$1048576,8,0)</f>
        <v>10</v>
      </c>
      <c r="T1401" t="b">
        <f t="shared" si="45"/>
        <v>1</v>
      </c>
      <c r="V1401" t="str">
        <f>+VLOOKUP(F1401,MaestraLP3[[#All],[CÓDIGO]:[UMV]],8,0)</f>
        <v>CAMARON CRUDO PELADO DESVENADO 36/40 1KG</v>
      </c>
    </row>
    <row r="1402" spans="1:22" x14ac:dyDescent="0.35">
      <c r="A1402" t="s">
        <v>3181</v>
      </c>
      <c r="B1402">
        <v>2000</v>
      </c>
      <c r="D1402" s="59" t="s">
        <v>3162</v>
      </c>
      <c r="F1402" s="39">
        <v>104529170</v>
      </c>
      <c r="H1402" s="60">
        <v>32950</v>
      </c>
      <c r="I1402" t="s">
        <v>3182</v>
      </c>
      <c r="J1402">
        <v>5</v>
      </c>
      <c r="K1402" s="50" t="s">
        <v>50</v>
      </c>
      <c r="L1402" t="s">
        <v>4724</v>
      </c>
      <c r="M1402" t="s">
        <v>4725</v>
      </c>
      <c r="N1402" s="39" t="s">
        <v>276</v>
      </c>
      <c r="O1402" t="str">
        <f>+VLOOKUP(F1402,'BD LP'!B:C,2,0)</f>
        <v>104529170-C05</v>
      </c>
      <c r="Q1402" t="str">
        <f>+VLOOKUP(F1402,'BD LP'!B:K,10,0)</f>
        <v>UN</v>
      </c>
      <c r="R1402" t="b">
        <f t="shared" si="46"/>
        <v>1</v>
      </c>
      <c r="S1402">
        <f>+VLOOKUP(F1402,'[1]BD MES'!$D$2:$K$1048576,8,0)</f>
        <v>5</v>
      </c>
      <c r="T1402" t="b">
        <f t="shared" si="45"/>
        <v>1</v>
      </c>
      <c r="V1402" t="str">
        <f>+VLOOKUP(F1402,MaestraLP3[[#All],[CÓDIGO]:[UMV]],8,0)</f>
        <v>CAMARON CRUDO PELADO DESVENADO 71/90 1KG</v>
      </c>
    </row>
    <row r="1403" spans="1:22" x14ac:dyDescent="0.35">
      <c r="A1403" t="s">
        <v>3181</v>
      </c>
      <c r="B1403">
        <v>2000</v>
      </c>
      <c r="D1403" s="59" t="s">
        <v>3162</v>
      </c>
      <c r="F1403" s="39">
        <v>104340050</v>
      </c>
      <c r="H1403" s="60">
        <v>75900</v>
      </c>
      <c r="I1403" t="s">
        <v>3182</v>
      </c>
      <c r="J1403">
        <v>10</v>
      </c>
      <c r="K1403" s="50" t="s">
        <v>77</v>
      </c>
      <c r="L1403" t="s">
        <v>4724</v>
      </c>
      <c r="M1403" t="s">
        <v>4725</v>
      </c>
      <c r="N1403" s="39" t="s">
        <v>276</v>
      </c>
      <c r="O1403" t="str">
        <f>+VLOOKUP(F1403,'BD LP'!B:C,2,0)</f>
        <v>104340050-C10</v>
      </c>
      <c r="Q1403" t="str">
        <f>+VLOOKUP(F1403,'BD LP'!B:K,10,0)</f>
        <v>KG</v>
      </c>
      <c r="R1403" t="b">
        <f t="shared" si="46"/>
        <v>1</v>
      </c>
      <c r="S1403">
        <f>+VLOOKUP(F1403,'[1]BD MES'!$D$2:$K$1048576,8,0)</f>
        <v>10</v>
      </c>
      <c r="T1403" t="b">
        <f t="shared" si="45"/>
        <v>1</v>
      </c>
      <c r="V1403" t="str">
        <f>+VLOOKUP(F1403,MaestraLP3[[#All],[CÓDIGO]:[UMV]],8,0)</f>
        <v>CAMARON ECU CRUDO C/ CASCARA 36/40 1 KG</v>
      </c>
    </row>
    <row r="1404" spans="1:22" x14ac:dyDescent="0.35">
      <c r="A1404" t="s">
        <v>3181</v>
      </c>
      <c r="B1404">
        <v>2000</v>
      </c>
      <c r="D1404" s="59" t="s">
        <v>3162</v>
      </c>
      <c r="F1404" s="39">
        <v>104524720</v>
      </c>
      <c r="H1404" s="60">
        <v>89900</v>
      </c>
      <c r="I1404" t="s">
        <v>3182</v>
      </c>
      <c r="J1404">
        <v>10</v>
      </c>
      <c r="K1404" s="50" t="s">
        <v>50</v>
      </c>
      <c r="L1404" t="s">
        <v>4724</v>
      </c>
      <c r="M1404" t="s">
        <v>4725</v>
      </c>
      <c r="N1404" s="39" t="s">
        <v>276</v>
      </c>
      <c r="O1404" t="str">
        <f>+VLOOKUP(F1404,'BD LP'!B:C,2,0)</f>
        <v>104524720-C10</v>
      </c>
      <c r="Q1404" t="str">
        <f>+VLOOKUP(F1404,'BD LP'!B:K,10,0)</f>
        <v>UN</v>
      </c>
      <c r="R1404" t="b">
        <f t="shared" si="46"/>
        <v>1</v>
      </c>
      <c r="S1404">
        <f>+VLOOKUP(F1404,'[1]BD MES'!$D$2:$K$1048576,8,0)</f>
        <v>10</v>
      </c>
      <c r="T1404" t="b">
        <f t="shared" si="45"/>
        <v>1</v>
      </c>
      <c r="V1404" t="str">
        <f>+VLOOKUP(F1404,MaestraLP3[[#All],[CÓDIGO]:[UMV]],8,0)</f>
        <v>CAMARON ECU CRUDO PEL S/COLA 36/40 1KG</v>
      </c>
    </row>
    <row r="1405" spans="1:22" x14ac:dyDescent="0.35">
      <c r="A1405" t="s">
        <v>3181</v>
      </c>
      <c r="B1405">
        <v>2000</v>
      </c>
      <c r="D1405" s="59" t="s">
        <v>3162</v>
      </c>
      <c r="F1405" s="39">
        <v>104544770</v>
      </c>
      <c r="H1405" s="60">
        <v>52000</v>
      </c>
      <c r="I1405" t="s">
        <v>3182</v>
      </c>
      <c r="J1405">
        <v>4</v>
      </c>
      <c r="K1405" s="50" t="s">
        <v>50</v>
      </c>
      <c r="L1405" t="s">
        <v>4724</v>
      </c>
      <c r="M1405" t="s">
        <v>4725</v>
      </c>
      <c r="N1405" s="39" t="s">
        <v>276</v>
      </c>
      <c r="O1405" t="str">
        <f>+VLOOKUP(F1405,'BD LP'!B:C,2,0)</f>
        <v>104544770-C04</v>
      </c>
      <c r="Q1405" t="str">
        <f>+VLOOKUP(F1405,'BD LP'!B:K,10,0)</f>
        <v>UN</v>
      </c>
      <c r="R1405" t="b">
        <f t="shared" si="46"/>
        <v>1</v>
      </c>
      <c r="S1405">
        <f>+VLOOKUP(F1405,'[1]BD MES'!$D$2:$K$1048576,8,0)</f>
        <v>4</v>
      </c>
      <c r="T1405" t="b">
        <f t="shared" si="45"/>
        <v>1</v>
      </c>
      <c r="V1405" t="str">
        <f>+VLOOKUP(F1405,MaestraLP3[[#All],[CÓDIGO]:[UMV]],8,0)</f>
        <v>CAMARON MARIPOSA APANADO 1,36 kg</v>
      </c>
    </row>
    <row r="1406" spans="1:22" x14ac:dyDescent="0.35">
      <c r="A1406" t="s">
        <v>3181</v>
      </c>
      <c r="B1406">
        <v>2000</v>
      </c>
      <c r="D1406" s="59" t="s">
        <v>3162</v>
      </c>
      <c r="F1406" s="49">
        <v>104547580</v>
      </c>
      <c r="H1406" s="60">
        <v>51900</v>
      </c>
      <c r="I1406" t="s">
        <v>3182</v>
      </c>
      <c r="J1406">
        <v>10</v>
      </c>
      <c r="K1406" s="50" t="s">
        <v>50</v>
      </c>
      <c r="L1406" t="s">
        <v>4724</v>
      </c>
      <c r="M1406" t="s">
        <v>4725</v>
      </c>
      <c r="N1406" s="39" t="s">
        <v>276</v>
      </c>
      <c r="O1406" t="str">
        <f>+VLOOKUP(F1406,'BD LP'!B:C,2,0)</f>
        <v>104547580-C10</v>
      </c>
      <c r="Q1406" t="str">
        <f>+VLOOKUP(F1406,'BD LP'!B:K,10,0)</f>
        <v>UN</v>
      </c>
      <c r="R1406" t="b">
        <f t="shared" si="46"/>
        <v>1</v>
      </c>
      <c r="S1406">
        <f>+VLOOKUP(F1406,'[1]BD MES'!$D$2:$K$1048576,8,0)</f>
        <v>10</v>
      </c>
      <c r="T1406" t="b">
        <f t="shared" ref="T1406:T1410" si="47">+S1406=J1406</f>
        <v>1</v>
      </c>
      <c r="V1406" t="str">
        <f>+VLOOKUP(F1406,MaestraLP3[[#All],[CÓDIGO]:[UMV]],8,0)</f>
        <v>CAMARON MARIPOSA APANADO 500 GRS</v>
      </c>
    </row>
    <row r="1407" spans="1:22" x14ac:dyDescent="0.35">
      <c r="A1407" t="s">
        <v>3181</v>
      </c>
      <c r="B1407">
        <v>2000</v>
      </c>
      <c r="D1407" s="59" t="s">
        <v>3162</v>
      </c>
      <c r="F1407" s="39">
        <v>150001936</v>
      </c>
      <c r="H1407" s="60">
        <v>67000</v>
      </c>
      <c r="I1407" t="s">
        <v>3182</v>
      </c>
      <c r="J1407">
        <v>10</v>
      </c>
      <c r="K1407" s="50" t="s">
        <v>50</v>
      </c>
      <c r="L1407" t="s">
        <v>4724</v>
      </c>
      <c r="M1407" t="s">
        <v>4725</v>
      </c>
      <c r="N1407" s="63" t="s">
        <v>276</v>
      </c>
      <c r="O1407" t="str">
        <f>+VLOOKUP(F1407,'BD LP'!B:C,2,0)</f>
        <v>150001936-C10</v>
      </c>
      <c r="Q1407" t="str">
        <f>+VLOOKUP(F1407,'BD LP'!B:K,10,0)</f>
        <v>UN</v>
      </c>
      <c r="R1407" t="b">
        <f t="shared" si="46"/>
        <v>1</v>
      </c>
      <c r="S1407">
        <f>+VLOOKUP(F1407,'[1]BD MES'!$D$2:$K$1048576,8,0)</f>
        <v>10</v>
      </c>
      <c r="T1407" t="b">
        <f t="shared" si="47"/>
        <v>1</v>
      </c>
      <c r="V1407" t="str">
        <f>+VLOOKUP(F1407,MaestraLP3[[#All],[CÓDIGO]:[UMV]],8,0)</f>
        <v>ANILLOS CALAMAR IQF 1 KG IMPORTADO</v>
      </c>
    </row>
    <row r="1408" spans="1:22" x14ac:dyDescent="0.35">
      <c r="A1408" t="s">
        <v>3181</v>
      </c>
      <c r="B1408">
        <v>2000</v>
      </c>
      <c r="D1408" s="59" t="s">
        <v>3162</v>
      </c>
      <c r="F1408" s="39">
        <v>104518990</v>
      </c>
      <c r="H1408" s="60">
        <v>33000</v>
      </c>
      <c r="I1408" t="s">
        <v>3182</v>
      </c>
      <c r="J1408">
        <v>5</v>
      </c>
      <c r="K1408" s="50" t="s">
        <v>50</v>
      </c>
      <c r="L1408" t="s">
        <v>4724</v>
      </c>
      <c r="M1408" t="s">
        <v>4725</v>
      </c>
      <c r="N1408" s="39" t="s">
        <v>276</v>
      </c>
      <c r="O1408" t="str">
        <f>+VLOOKUP(F1408,'BD LP'!B:C,2,0)</f>
        <v>104518990-C05</v>
      </c>
      <c r="Q1408" t="str">
        <f>+VLOOKUP(F1408,'BD LP'!B:K,10,0)</f>
        <v>UN</v>
      </c>
      <c r="R1408" t="b">
        <f t="shared" si="46"/>
        <v>1</v>
      </c>
      <c r="S1408">
        <f>+VLOOKUP(F1408,'[1]BD MES'!$D$2:$K$1048576,8,0)</f>
        <v>5</v>
      </c>
      <c r="T1408" t="b">
        <f t="shared" si="47"/>
        <v>1</v>
      </c>
      <c r="V1408" t="str">
        <f>+VLOOKUP(F1408,MaestraLP3[[#All],[CÓDIGO]:[UMV]],8,0)</f>
        <v>ANILLOS CALAMAR IQF 1kg IMPORTADO</v>
      </c>
    </row>
    <row r="1409" spans="1:22" x14ac:dyDescent="0.35">
      <c r="A1409" t="s">
        <v>3181</v>
      </c>
      <c r="B1409">
        <v>2000</v>
      </c>
      <c r="D1409" s="59" t="s">
        <v>3162</v>
      </c>
      <c r="F1409" s="39">
        <v>104519480</v>
      </c>
      <c r="H1409" s="60">
        <v>34590</v>
      </c>
      <c r="I1409" t="s">
        <v>3182</v>
      </c>
      <c r="J1409">
        <v>5</v>
      </c>
      <c r="K1409" s="50" t="s">
        <v>77</v>
      </c>
      <c r="L1409" t="s">
        <v>4724</v>
      </c>
      <c r="M1409" t="s">
        <v>4725</v>
      </c>
      <c r="N1409" s="39" t="s">
        <v>276</v>
      </c>
      <c r="O1409" t="str">
        <f>+VLOOKUP(F1409,'BD LP'!B:C,2,0)</f>
        <v>104519480-C05</v>
      </c>
      <c r="Q1409" t="str">
        <f>+VLOOKUP(F1409,'BD LP'!B:K,10,0)</f>
        <v>KG</v>
      </c>
      <c r="R1409" t="b">
        <f t="shared" si="46"/>
        <v>1</v>
      </c>
      <c r="S1409">
        <f>+VLOOKUP(F1409,'[1]BD MES'!$D$2:$K$1048576,8,0)</f>
        <v>5</v>
      </c>
      <c r="T1409" t="b">
        <f t="shared" si="47"/>
        <v>1</v>
      </c>
      <c r="V1409" t="str">
        <f>+VLOOKUP(F1409,MaestraLP3[[#All],[CÓDIGO]:[UMV]],8,0)</f>
        <v>CALAMAR VAINA IQF 1 KG IMPORTADO</v>
      </c>
    </row>
    <row r="1410" spans="1:22" x14ac:dyDescent="0.35">
      <c r="A1410" t="s">
        <v>3181</v>
      </c>
      <c r="B1410">
        <v>2000</v>
      </c>
      <c r="D1410" s="59" t="s">
        <v>3162</v>
      </c>
      <c r="F1410" s="39">
        <v>104537550</v>
      </c>
      <c r="H1410" s="60">
        <v>67500</v>
      </c>
      <c r="I1410" t="s">
        <v>3182</v>
      </c>
      <c r="J1410">
        <v>10</v>
      </c>
      <c r="K1410" s="50" t="s">
        <v>50</v>
      </c>
      <c r="L1410" t="s">
        <v>4724</v>
      </c>
      <c r="M1410" t="s">
        <v>4725</v>
      </c>
      <c r="N1410" s="39" t="s">
        <v>276</v>
      </c>
      <c r="O1410" t="str">
        <f>+VLOOKUP(F1410,'BD LP'!B:C,2,0)</f>
        <v>104537550-C10</v>
      </c>
      <c r="Q1410" t="str">
        <f>+VLOOKUP(F1410,'BD LP'!B:K,10,0)</f>
        <v>UN</v>
      </c>
      <c r="R1410" t="b">
        <f t="shared" si="46"/>
        <v>1</v>
      </c>
      <c r="S1410">
        <f>+VLOOKUP(F1410,'[1]BD MES'!$D$2:$K$1048576,8,0)</f>
        <v>10</v>
      </c>
      <c r="T1410" t="b">
        <f t="shared" si="47"/>
        <v>1</v>
      </c>
      <c r="V1410" t="str">
        <f>+VLOOKUP(F1410,MaestraLP3[[#All],[CÓDIGO]:[UMV]],8,0)</f>
        <v>CARNE DE JAIBA COCIDA IVP 500 GR CONG</v>
      </c>
    </row>
    <row r="1411" spans="1:22" x14ac:dyDescent="0.35">
      <c r="A1411" t="s">
        <v>3181</v>
      </c>
      <c r="B1411">
        <v>2000</v>
      </c>
      <c r="D1411" s="59" t="s">
        <v>3162</v>
      </c>
      <c r="F1411" s="39">
        <v>104544730</v>
      </c>
      <c r="H1411" s="60">
        <v>29900</v>
      </c>
      <c r="I1411" t="s">
        <v>3182</v>
      </c>
      <c r="J1411">
        <v>20</v>
      </c>
      <c r="K1411" s="50" t="s">
        <v>50</v>
      </c>
      <c r="L1411" t="s">
        <v>4724</v>
      </c>
      <c r="M1411" t="s">
        <v>4725</v>
      </c>
      <c r="N1411" s="39" t="s">
        <v>276</v>
      </c>
      <c r="O1411" t="str">
        <f>+VLOOKUP(F1411,'BD LP'!B:C,2,0)</f>
        <v>104544730-C20</v>
      </c>
      <c r="Q1411" t="str">
        <f>+VLOOKUP(F1411,'BD LP'!B:K,10,0)</f>
        <v>UN</v>
      </c>
      <c r="R1411" t="b">
        <f t="shared" ref="R1411:R1474" si="48">+Q1411=K1411</f>
        <v>1</v>
      </c>
      <c r="S1411">
        <f>+VLOOKUP(F1411,'[1]BD MES'!$D$2:$K$1048576,8,0)</f>
        <v>20</v>
      </c>
      <c r="T1411" t="b">
        <f t="shared" ref="T1411:T1474" si="49">+S1411=J1411</f>
        <v>1</v>
      </c>
      <c r="V1411" t="str">
        <f>+VLOOKUP(F1411,MaestraLP3[[#All],[CÓDIGO]:[UMV]],8,0)</f>
        <v>KANIKAMA 18 cm 500g IMPORTADO</v>
      </c>
    </row>
    <row r="1412" spans="1:22" x14ac:dyDescent="0.35">
      <c r="A1412" t="s">
        <v>3181</v>
      </c>
      <c r="B1412">
        <v>2000</v>
      </c>
      <c r="D1412" s="59" t="s">
        <v>3162</v>
      </c>
      <c r="F1412" s="39">
        <v>104543660</v>
      </c>
      <c r="H1412" s="60">
        <v>300000</v>
      </c>
      <c r="I1412" t="s">
        <v>3182</v>
      </c>
      <c r="J1412">
        <v>12</v>
      </c>
      <c r="K1412" s="50" t="s">
        <v>50</v>
      </c>
      <c r="L1412" t="s">
        <v>4724</v>
      </c>
      <c r="M1412" t="s">
        <v>4725</v>
      </c>
      <c r="N1412" s="39" t="s">
        <v>276</v>
      </c>
      <c r="O1412" t="str">
        <f>+VLOOKUP(F1412,'BD LP'!B:C,2,0)</f>
        <v>104543660-C12</v>
      </c>
      <c r="Q1412" t="str">
        <f>+VLOOKUP(F1412,'BD LP'!B:K,10,0)</f>
        <v>UN</v>
      </c>
      <c r="R1412" t="b">
        <f t="shared" si="48"/>
        <v>1</v>
      </c>
      <c r="S1412">
        <f>+VLOOKUP(F1412,'[1]BD MES'!$D$2:$K$1048576,8,0)</f>
        <v>12</v>
      </c>
      <c r="T1412" t="b">
        <f t="shared" si="49"/>
        <v>1</v>
      </c>
      <c r="V1412" t="str">
        <f>+VLOOKUP(F1412,MaestraLP3[[#All],[CÓDIGO]:[UMV]],8,0)</f>
        <v>LOCOS EN CONSERVA 1 KG CALIBRE 6</v>
      </c>
    </row>
    <row r="1413" spans="1:22" x14ac:dyDescent="0.35">
      <c r="A1413" t="s">
        <v>3181</v>
      </c>
      <c r="B1413">
        <v>2000</v>
      </c>
      <c r="D1413" s="59" t="s">
        <v>3162</v>
      </c>
      <c r="F1413" s="39">
        <v>104547300</v>
      </c>
      <c r="H1413" s="60">
        <v>300000</v>
      </c>
      <c r="I1413" t="s">
        <v>3182</v>
      </c>
      <c r="J1413">
        <v>12</v>
      </c>
      <c r="K1413" s="50" t="s">
        <v>50</v>
      </c>
      <c r="L1413" t="s">
        <v>4724</v>
      </c>
      <c r="M1413" t="s">
        <v>4725</v>
      </c>
      <c r="N1413" s="39" t="s">
        <v>276</v>
      </c>
      <c r="O1413" t="str">
        <f>+VLOOKUP(F1413,'BD LP'!B:C,2,0)</f>
        <v>104547300-C12</v>
      </c>
      <c r="Q1413" t="str">
        <f>+VLOOKUP(F1413,'BD LP'!B:K,10,0)</f>
        <v>UN</v>
      </c>
      <c r="R1413" t="b">
        <f t="shared" si="48"/>
        <v>1</v>
      </c>
      <c r="S1413">
        <f>+VLOOKUP(F1413,'[1]BD MES'!$D$2:$K$1048576,8,0)</f>
        <v>12</v>
      </c>
      <c r="T1413" t="b">
        <f t="shared" si="49"/>
        <v>1</v>
      </c>
      <c r="V1413" t="str">
        <f>+VLOOKUP(F1413,MaestraLP3[[#All],[CÓDIGO]:[UMV]],8,0)</f>
        <v>LOCOS EN CONSERVA 1 KG CALIBRE 8</v>
      </c>
    </row>
    <row r="1414" spans="1:22" x14ac:dyDescent="0.35">
      <c r="A1414" t="s">
        <v>3181</v>
      </c>
      <c r="B1414">
        <v>2000</v>
      </c>
      <c r="D1414" s="59" t="s">
        <v>3162</v>
      </c>
      <c r="F1414" s="39">
        <v>104545280</v>
      </c>
      <c r="H1414" s="60">
        <v>300000</v>
      </c>
      <c r="I1414" t="s">
        <v>3182</v>
      </c>
      <c r="J1414">
        <v>12</v>
      </c>
      <c r="K1414" s="50" t="s">
        <v>50</v>
      </c>
      <c r="L1414" t="s">
        <v>4724</v>
      </c>
      <c r="M1414" t="s">
        <v>4725</v>
      </c>
      <c r="N1414" s="39" t="s">
        <v>276</v>
      </c>
      <c r="O1414" t="str">
        <f>+VLOOKUP(F1414,'BD LP'!B:C,2,0)</f>
        <v>104545280-C12</v>
      </c>
      <c r="Q1414" t="str">
        <f>+VLOOKUP(F1414,'BD LP'!B:K,10,0)</f>
        <v>UN</v>
      </c>
      <c r="R1414" t="b">
        <f t="shared" si="48"/>
        <v>1</v>
      </c>
      <c r="S1414">
        <f>+VLOOKUP(F1414,'[1]BD MES'!$D$2:$K$1048576,8,0)</f>
        <v>12</v>
      </c>
      <c r="T1414" t="b">
        <f t="shared" si="49"/>
        <v>1</v>
      </c>
      <c r="V1414" t="str">
        <f>+VLOOKUP(F1414,MaestraLP3[[#All],[CÓDIGO]:[UMV]],8,0)</f>
        <v>LOCOS EN CONSERVA 1 KG CALIBRE 9-10</v>
      </c>
    </row>
    <row r="1415" spans="1:22" x14ac:dyDescent="0.35">
      <c r="A1415" t="s">
        <v>3181</v>
      </c>
      <c r="B1415">
        <v>2000</v>
      </c>
      <c r="D1415" s="59" t="s">
        <v>3162</v>
      </c>
      <c r="F1415" s="39">
        <v>104544810</v>
      </c>
      <c r="H1415" s="60">
        <v>112000</v>
      </c>
      <c r="I1415" t="s">
        <v>3182</v>
      </c>
      <c r="J1415">
        <v>8</v>
      </c>
      <c r="K1415" s="50" t="s">
        <v>50</v>
      </c>
      <c r="L1415" t="s">
        <v>4724</v>
      </c>
      <c r="M1415" t="s">
        <v>4725</v>
      </c>
      <c r="N1415" s="39" t="s">
        <v>276</v>
      </c>
      <c r="O1415" t="str">
        <f>+VLOOKUP(F1415,'BD LP'!B:C,2,0)</f>
        <v>104544810-C08</v>
      </c>
      <c r="Q1415" t="str">
        <f>+VLOOKUP(F1415,'BD LP'!B:K,10,0)</f>
        <v>UN</v>
      </c>
      <c r="R1415" t="b">
        <f t="shared" si="48"/>
        <v>1</v>
      </c>
      <c r="S1415">
        <f>+VLOOKUP(F1415,'[1]BD MES'!$D$2:$K$1048576,8,0)</f>
        <v>8</v>
      </c>
      <c r="T1415" t="b">
        <f t="shared" si="49"/>
        <v>1</v>
      </c>
      <c r="V1415" t="str">
        <f>+VLOOKUP(F1415,MaestraLP3[[#All],[CÓDIGO]:[UMV]],8,0)</f>
        <v>OSTION 1/2 CONCHA DEL NORTE 20/30 IQF 1K</v>
      </c>
    </row>
    <row r="1416" spans="1:22" x14ac:dyDescent="0.35">
      <c r="A1416" t="s">
        <v>3181</v>
      </c>
      <c r="B1416">
        <v>2000</v>
      </c>
      <c r="D1416" s="59" t="s">
        <v>3162</v>
      </c>
      <c r="F1416" s="39">
        <v>104544800</v>
      </c>
      <c r="H1416" s="60">
        <v>198900</v>
      </c>
      <c r="I1416" t="s">
        <v>3182</v>
      </c>
      <c r="J1416">
        <v>10</v>
      </c>
      <c r="K1416" s="50" t="s">
        <v>50</v>
      </c>
      <c r="L1416" t="s">
        <v>4724</v>
      </c>
      <c r="M1416" t="s">
        <v>4725</v>
      </c>
      <c r="N1416" s="39" t="s">
        <v>276</v>
      </c>
      <c r="O1416" t="str">
        <f>+VLOOKUP(F1416,'BD LP'!B:C,2,0)</f>
        <v>104544800-C10</v>
      </c>
      <c r="Q1416" t="str">
        <f>+VLOOKUP(F1416,'BD LP'!B:K,10,0)</f>
        <v>UN</v>
      </c>
      <c r="R1416" t="b">
        <f t="shared" si="48"/>
        <v>1</v>
      </c>
      <c r="S1416">
        <f>+VLOOKUP(F1416,'[1]BD MES'!$D$2:$K$1048576,8,0)</f>
        <v>10</v>
      </c>
      <c r="T1416" t="b">
        <f t="shared" si="49"/>
        <v>1</v>
      </c>
      <c r="V1416" t="str">
        <f>+VLOOKUP(F1416,MaestraLP3[[#All],[CÓDIGO]:[UMV]],8,0)</f>
        <v>OSTION C/CORAL DEL NORTE IQF 1 KG</v>
      </c>
    </row>
    <row r="1417" spans="1:22" x14ac:dyDescent="0.35">
      <c r="A1417" t="s">
        <v>3181</v>
      </c>
      <c r="B1417">
        <v>2000</v>
      </c>
      <c r="D1417" s="59" t="s">
        <v>3162</v>
      </c>
      <c r="F1417" s="39">
        <v>104546980</v>
      </c>
      <c r="H1417" s="60">
        <v>198900</v>
      </c>
      <c r="I1417" t="s">
        <v>3182</v>
      </c>
      <c r="J1417">
        <v>10</v>
      </c>
      <c r="K1417" s="50" t="s">
        <v>50</v>
      </c>
      <c r="L1417" t="s">
        <v>4724</v>
      </c>
      <c r="M1417" t="s">
        <v>4725</v>
      </c>
      <c r="N1417" s="39" t="s">
        <v>276</v>
      </c>
      <c r="O1417" t="str">
        <f>+VLOOKUP(F1417,'BD LP'!B:C,2,0)</f>
        <v>104546980-C10</v>
      </c>
      <c r="Q1417" t="str">
        <f>+VLOOKUP(F1417,'BD LP'!B:K,10,0)</f>
        <v>UN</v>
      </c>
      <c r="R1417" t="b">
        <f t="shared" si="48"/>
        <v>1</v>
      </c>
      <c r="S1417">
        <f>+VLOOKUP(F1417,'[1]BD MES'!$D$2:$K$1048576,8,0)</f>
        <v>10</v>
      </c>
      <c r="T1417" t="b">
        <f t="shared" si="49"/>
        <v>1</v>
      </c>
      <c r="V1417" t="str">
        <f>+VLOOKUP(F1417,MaestraLP3[[#All],[CÓDIGO]:[UMV]],8,0)</f>
        <v>OSTION C/CORAL DEL NORTE IQF 1 KG</v>
      </c>
    </row>
    <row r="1418" spans="1:22" x14ac:dyDescent="0.35">
      <c r="A1418" t="s">
        <v>3181</v>
      </c>
      <c r="B1418">
        <v>2000</v>
      </c>
      <c r="D1418" s="59" t="s">
        <v>3162</v>
      </c>
      <c r="F1418" s="39">
        <v>104544820</v>
      </c>
      <c r="H1418" s="60">
        <v>150000</v>
      </c>
      <c r="I1418" t="s">
        <v>3182</v>
      </c>
      <c r="J1418">
        <v>10</v>
      </c>
      <c r="K1418" s="50" t="s">
        <v>50</v>
      </c>
      <c r="L1418" t="s">
        <v>4724</v>
      </c>
      <c r="M1418" t="s">
        <v>4725</v>
      </c>
      <c r="N1418" s="39" t="s">
        <v>276</v>
      </c>
      <c r="O1418" t="str">
        <f>+VLOOKUP(F1418,'BD LP'!B:C,2,0)</f>
        <v>104544820-C10</v>
      </c>
      <c r="Q1418" t="str">
        <f>+VLOOKUP(F1418,'BD LP'!B:K,10,0)</f>
        <v>UN</v>
      </c>
      <c r="R1418" t="b">
        <f t="shared" si="48"/>
        <v>1</v>
      </c>
      <c r="S1418">
        <f>+VLOOKUP(F1418,'[1]BD MES'!$D$2:$K$1048576,8,0)</f>
        <v>10</v>
      </c>
      <c r="T1418" t="b">
        <f t="shared" si="49"/>
        <v>1</v>
      </c>
      <c r="V1418" t="str">
        <f>+VLOOKUP(F1418,MaestraLP3[[#All],[CÓDIGO]:[UMV]],8,0)</f>
        <v>OSTION SIN CORAL  IQF 1 KG CHILE</v>
      </c>
    </row>
    <row r="1419" spans="1:22" x14ac:dyDescent="0.35">
      <c r="A1419" t="s">
        <v>3181</v>
      </c>
      <c r="B1419">
        <v>2000</v>
      </c>
      <c r="D1419" s="59" t="s">
        <v>3162</v>
      </c>
      <c r="F1419" s="93">
        <v>104549020</v>
      </c>
      <c r="H1419" s="60">
        <v>34900</v>
      </c>
      <c r="I1419" t="s">
        <v>3182</v>
      </c>
      <c r="J1419">
        <v>10</v>
      </c>
      <c r="K1419" s="50" t="s">
        <v>50</v>
      </c>
      <c r="L1419" t="s">
        <v>4724</v>
      </c>
      <c r="M1419" t="s">
        <v>4725</v>
      </c>
      <c r="N1419" s="63" t="s">
        <v>276</v>
      </c>
      <c r="O1419" t="str">
        <f>+VLOOKUP(F1419,'BD LP'!B:C,2,0)</f>
        <v>104549020-C10</v>
      </c>
      <c r="Q1419" t="str">
        <f>+VLOOKUP(F1419,'BD LP'!B:K,10,0)</f>
        <v>UN</v>
      </c>
      <c r="R1419" t="b">
        <f t="shared" si="48"/>
        <v>1</v>
      </c>
      <c r="S1419">
        <f>+VLOOKUP(F1419,'[1]BD MES'!$D$2:$K$1048576,8,0)</f>
        <v>10</v>
      </c>
      <c r="T1419" t="b">
        <f t="shared" si="49"/>
        <v>1</v>
      </c>
      <c r="V1419" t="str">
        <f>+VLOOKUP(F1419,MaestraLP3[[#All],[CÓDIGO]:[UMV]],8,0)</f>
        <v>SURTIDO MARISCOS GOLD  1 KG</v>
      </c>
    </row>
    <row r="1420" spans="1:22" x14ac:dyDescent="0.35">
      <c r="A1420" t="s">
        <v>3181</v>
      </c>
      <c r="B1420">
        <v>2000</v>
      </c>
      <c r="D1420" s="59" t="s">
        <v>3162</v>
      </c>
      <c r="F1420" s="39">
        <v>104518980</v>
      </c>
      <c r="H1420" s="60">
        <v>18950</v>
      </c>
      <c r="I1420" t="s">
        <v>3182</v>
      </c>
      <c r="J1420">
        <v>5</v>
      </c>
      <c r="K1420" s="50" t="s">
        <v>50</v>
      </c>
      <c r="L1420" t="s">
        <v>4724</v>
      </c>
      <c r="M1420" t="s">
        <v>4725</v>
      </c>
      <c r="N1420" s="39" t="s">
        <v>276</v>
      </c>
      <c r="O1420" t="str">
        <f>+VLOOKUP(F1420,'BD LP'!B:C,2,0)</f>
        <v>104518980-C05</v>
      </c>
      <c r="Q1420" t="str">
        <f>+VLOOKUP(F1420,'BD LP'!B:K,10,0)</f>
        <v>UN</v>
      </c>
      <c r="R1420" t="b">
        <f t="shared" si="48"/>
        <v>1</v>
      </c>
      <c r="S1420">
        <f>+VLOOKUP(F1420,'[1]BD MES'!$D$2:$K$1048576,8,0)</f>
        <v>5</v>
      </c>
      <c r="T1420" t="b">
        <f t="shared" si="49"/>
        <v>1</v>
      </c>
      <c r="V1420" t="str">
        <f>+VLOOKUP(F1420,MaestraLP3[[#All],[CÓDIGO]:[UMV]],8,0)</f>
        <v>SURTIDO MARISCOS GOLD  1kg IMPORTADO</v>
      </c>
    </row>
    <row r="1421" spans="1:22" x14ac:dyDescent="0.35">
      <c r="A1421" t="s">
        <v>3181</v>
      </c>
      <c r="B1421">
        <v>2000</v>
      </c>
      <c r="D1421" s="59" t="s">
        <v>3162</v>
      </c>
      <c r="F1421" s="93">
        <v>104548970</v>
      </c>
      <c r="H1421" s="60">
        <v>29900</v>
      </c>
      <c r="I1421" t="s">
        <v>3182</v>
      </c>
      <c r="J1421">
        <v>10</v>
      </c>
      <c r="K1421" s="50" t="s">
        <v>50</v>
      </c>
      <c r="L1421" t="s">
        <v>4724</v>
      </c>
      <c r="M1421" t="s">
        <v>4725</v>
      </c>
      <c r="N1421" s="39" t="s">
        <v>276</v>
      </c>
      <c r="O1421" t="str">
        <f>+VLOOKUP(F1421,'BD LP'!B:C,2,0)</f>
        <v>104548970-C10</v>
      </c>
      <c r="Q1421" t="str">
        <f>+VLOOKUP(F1421,'BD LP'!B:K,10,0)</f>
        <v>UN</v>
      </c>
      <c r="R1421" t="b">
        <f t="shared" si="48"/>
        <v>1</v>
      </c>
      <c r="S1421">
        <f>+VLOOKUP(F1421,'[1]BD MES'!$D$2:$K$1048576,8,0)</f>
        <v>10</v>
      </c>
      <c r="T1421" t="b">
        <f t="shared" si="49"/>
        <v>1</v>
      </c>
      <c r="V1421" t="str">
        <f>+VLOOKUP(F1421,MaestraLP3[[#All],[CÓDIGO]:[UMV]],8,0)</f>
        <v>SURTIDO MARISCOS SILVER  1 KG</v>
      </c>
    </row>
    <row r="1422" spans="1:22" x14ac:dyDescent="0.35">
      <c r="A1422" t="s">
        <v>3181</v>
      </c>
      <c r="B1422">
        <v>2000</v>
      </c>
      <c r="D1422" s="59" t="s">
        <v>3162</v>
      </c>
      <c r="F1422" s="39">
        <v>104518890</v>
      </c>
      <c r="H1422" s="60">
        <v>16490</v>
      </c>
      <c r="I1422" t="s">
        <v>3182</v>
      </c>
      <c r="J1422">
        <v>5</v>
      </c>
      <c r="K1422" s="50" t="s">
        <v>50</v>
      </c>
      <c r="L1422" t="s">
        <v>4724</v>
      </c>
      <c r="M1422" t="s">
        <v>4725</v>
      </c>
      <c r="N1422" s="39" t="s">
        <v>276</v>
      </c>
      <c r="O1422" t="str">
        <f>+VLOOKUP(F1422,'BD LP'!B:C,2,0)</f>
        <v>104518890-C05</v>
      </c>
      <c r="Q1422" t="str">
        <f>+VLOOKUP(F1422,'BD LP'!B:K,10,0)</f>
        <v>UN</v>
      </c>
      <c r="R1422" t="b">
        <f t="shared" si="48"/>
        <v>1</v>
      </c>
      <c r="S1422">
        <f>+VLOOKUP(F1422,'[1]BD MES'!$D$2:$K$1048576,8,0)</f>
        <v>5</v>
      </c>
      <c r="T1422" t="b">
        <f t="shared" si="49"/>
        <v>1</v>
      </c>
      <c r="V1422" t="str">
        <f>+VLOOKUP(F1422,MaestraLP3[[#All],[CÓDIGO]:[UMV]],8,0)</f>
        <v>SURTIDO MARISCOS SILVER  1kg IMPORTADO</v>
      </c>
    </row>
    <row r="1423" spans="1:22" x14ac:dyDescent="0.35">
      <c r="A1423" t="s">
        <v>3181</v>
      </c>
      <c r="B1423">
        <v>2000</v>
      </c>
      <c r="D1423" s="59" t="s">
        <v>3162</v>
      </c>
      <c r="F1423" s="39">
        <v>104535410</v>
      </c>
      <c r="H1423" s="60">
        <v>9990</v>
      </c>
      <c r="I1423" t="s">
        <v>3182</v>
      </c>
      <c r="J1423">
        <v>1</v>
      </c>
      <c r="K1423" s="50" t="s">
        <v>77</v>
      </c>
      <c r="L1423" t="s">
        <v>4724</v>
      </c>
      <c r="M1423" t="s">
        <v>4725</v>
      </c>
      <c r="N1423" s="39" t="s">
        <v>276</v>
      </c>
      <c r="O1423" t="str">
        <f>+VLOOKUP(F1423,'BD LP'!B:C,2,0)</f>
        <v>104535410-KG</v>
      </c>
      <c r="Q1423" t="str">
        <f>+VLOOKUP(F1423,'BD LP'!B:K,10,0)</f>
        <v>KG</v>
      </c>
      <c r="R1423" t="b">
        <f t="shared" si="48"/>
        <v>1</v>
      </c>
      <c r="S1423">
        <f>+VLOOKUP(F1423,'[1]BD MES'!$D$2:$K$1048576,8,0)</f>
        <v>1</v>
      </c>
      <c r="T1423" t="b">
        <f t="shared" si="49"/>
        <v>1</v>
      </c>
      <c r="V1423" t="str">
        <f>+VLOOKUP(F1423,MaestraLP3[[#All],[CÓDIGO]:[UMV]],8,0)</f>
        <v>MERLUZA AUSTRAL FILETE 500G UP CJ10K APP</v>
      </c>
    </row>
    <row r="1424" spans="1:22" x14ac:dyDescent="0.35">
      <c r="A1424" t="s">
        <v>3181</v>
      </c>
      <c r="B1424">
        <v>2000</v>
      </c>
      <c r="D1424" s="59" t="s">
        <v>3162</v>
      </c>
      <c r="F1424" s="39">
        <v>104547020</v>
      </c>
      <c r="H1424" s="60">
        <v>9990</v>
      </c>
      <c r="I1424" t="s">
        <v>3182</v>
      </c>
      <c r="J1424">
        <v>1</v>
      </c>
      <c r="K1424" s="50" t="s">
        <v>77</v>
      </c>
      <c r="L1424" t="s">
        <v>4724</v>
      </c>
      <c r="M1424" t="s">
        <v>4725</v>
      </c>
      <c r="N1424" s="39" t="s">
        <v>276</v>
      </c>
      <c r="O1424" t="str">
        <f>+VLOOKUP(F1424,'BD LP'!B:C,2,0)</f>
        <v>104547020-KG</v>
      </c>
      <c r="Q1424" t="str">
        <f>+VLOOKUP(F1424,'BD LP'!B:K,10,0)</f>
        <v>KG</v>
      </c>
      <c r="R1424" t="b">
        <f t="shared" si="48"/>
        <v>1</v>
      </c>
      <c r="S1424">
        <f>+VLOOKUP(F1424,'[1]BD MES'!$D$2:$K$1048576,8,0)</f>
        <v>1</v>
      </c>
      <c r="T1424" t="b">
        <f t="shared" si="49"/>
        <v>1</v>
      </c>
      <c r="V1424" t="str">
        <f>+VLOOKUP(F1424,MaestraLP3[[#All],[CÓDIGO]:[UMV]],8,0)</f>
        <v>MERLUZA AUSTRAL FILETE 500G UP CJ10K APP</v>
      </c>
    </row>
    <row r="1425" spans="1:22" x14ac:dyDescent="0.35">
      <c r="A1425" t="s">
        <v>3181</v>
      </c>
      <c r="B1425">
        <v>2000</v>
      </c>
      <c r="D1425" s="59" t="s">
        <v>3162</v>
      </c>
      <c r="F1425" s="39">
        <v>150001939</v>
      </c>
      <c r="H1425" s="60">
        <v>14590</v>
      </c>
      <c r="I1425" t="s">
        <v>3182</v>
      </c>
      <c r="J1425">
        <v>5</v>
      </c>
      <c r="K1425" s="50" t="s">
        <v>50</v>
      </c>
      <c r="L1425" t="s">
        <v>4724</v>
      </c>
      <c r="M1425" t="s">
        <v>4725</v>
      </c>
      <c r="N1425" s="39" t="s">
        <v>276</v>
      </c>
      <c r="O1425" t="str">
        <f>+VLOOKUP(F1425,'BD LP'!B:C,2,0)</f>
        <v>150001939-C05</v>
      </c>
      <c r="Q1425" t="str">
        <f>+VLOOKUP(F1425,'BD LP'!B:K,10,0)</f>
        <v>UN</v>
      </c>
      <c r="R1425" t="b">
        <f t="shared" si="48"/>
        <v>1</v>
      </c>
      <c r="S1425">
        <f>+VLOOKUP(F1425,'[1]BD MES'!$D$2:$K$1048576,8,0)</f>
        <v>5</v>
      </c>
      <c r="T1425" t="b">
        <f t="shared" si="49"/>
        <v>1</v>
      </c>
      <c r="V1425" t="str">
        <f>+VLOOKUP(F1425,MaestraLP3[[#All],[CÓDIGO]:[UMV]],8,0)</f>
        <v>PANGASIUS FILETE S/P 1kg 120-170g IMPORT</v>
      </c>
    </row>
    <row r="1426" spans="1:22" x14ac:dyDescent="0.35">
      <c r="A1426" t="s">
        <v>3181</v>
      </c>
      <c r="B1426">
        <v>2000</v>
      </c>
      <c r="D1426" s="59" t="s">
        <v>3162</v>
      </c>
      <c r="F1426" s="39">
        <v>104518880</v>
      </c>
      <c r="H1426" s="60">
        <v>15990</v>
      </c>
      <c r="I1426" t="s">
        <v>3182</v>
      </c>
      <c r="J1426">
        <v>5</v>
      </c>
      <c r="K1426" s="50" t="s">
        <v>50</v>
      </c>
      <c r="L1426" t="s">
        <v>4724</v>
      </c>
      <c r="M1426" t="s">
        <v>4725</v>
      </c>
      <c r="N1426" s="39" t="s">
        <v>276</v>
      </c>
      <c r="O1426" t="str">
        <f>+VLOOKUP(F1426,'BD LP'!B:C,2,0)</f>
        <v>104518880-C05</v>
      </c>
      <c r="Q1426" t="str">
        <f>+VLOOKUP(F1426,'BD LP'!B:K,10,0)</f>
        <v>UN</v>
      </c>
      <c r="R1426" t="b">
        <f t="shared" si="48"/>
        <v>1</v>
      </c>
      <c r="S1426">
        <f>+VLOOKUP(F1426,'[1]BD MES'!$D$2:$K$1048576,8,0)</f>
        <v>5</v>
      </c>
      <c r="T1426" t="b">
        <f t="shared" si="49"/>
        <v>1</v>
      </c>
      <c r="V1426" t="str">
        <f>+VLOOKUP(F1426,MaestraLP3[[#All],[CÓDIGO]:[UMV]],8,0)</f>
        <v>PANGASIUS FILETE S/P 1kg 170-220g IMPORT</v>
      </c>
    </row>
    <row r="1427" spans="1:22" x14ac:dyDescent="0.35">
      <c r="A1427" t="s">
        <v>3181</v>
      </c>
      <c r="B1427">
        <v>2000</v>
      </c>
      <c r="D1427" s="59" t="s">
        <v>3162</v>
      </c>
      <c r="F1427" s="49">
        <v>104528010</v>
      </c>
      <c r="H1427" s="60">
        <v>27900</v>
      </c>
      <c r="I1427" t="s">
        <v>3182</v>
      </c>
      <c r="J1427">
        <v>10</v>
      </c>
      <c r="K1427" s="50" t="s">
        <v>77</v>
      </c>
      <c r="L1427" t="s">
        <v>4724</v>
      </c>
      <c r="M1427" t="s">
        <v>4725</v>
      </c>
      <c r="N1427" s="39" t="s">
        <v>276</v>
      </c>
      <c r="O1427" t="str">
        <f>+VLOOKUP(F1427,'BD LP'!B:C,2,0)</f>
        <v>104528010-C10</v>
      </c>
      <c r="Q1427" t="str">
        <f>+VLOOKUP(F1427,'BD LP'!B:K,10,0)</f>
        <v>KG</v>
      </c>
      <c r="R1427" t="b">
        <f t="shared" si="48"/>
        <v>1</v>
      </c>
      <c r="S1427">
        <f>+VLOOKUP(F1427,'[1]BD MES'!$D$2:$K$1048576,8,0)</f>
        <v>10</v>
      </c>
      <c r="T1427" t="b">
        <f t="shared" si="49"/>
        <v>1</v>
      </c>
      <c r="V1427" t="str">
        <f>+VLOOKUP(F1427,MaestraLP3[[#All],[CÓDIGO]:[UMV]],8,0)</f>
        <v>PANGASIUS FILETE S/P 1KG 170-220G IMPORT</v>
      </c>
    </row>
    <row r="1428" spans="1:22" x14ac:dyDescent="0.35">
      <c r="A1428" t="s">
        <v>3181</v>
      </c>
      <c r="B1428">
        <v>2000</v>
      </c>
      <c r="D1428" s="59" t="s">
        <v>3162</v>
      </c>
      <c r="F1428" s="39">
        <v>104534300</v>
      </c>
      <c r="H1428" s="60">
        <v>79900</v>
      </c>
      <c r="I1428" t="s">
        <v>3182</v>
      </c>
      <c r="J1428">
        <v>10</v>
      </c>
      <c r="K1428" s="50" t="s">
        <v>50</v>
      </c>
      <c r="L1428" t="s">
        <v>4724</v>
      </c>
      <c r="M1428" t="s">
        <v>4725</v>
      </c>
      <c r="N1428" s="39" t="s">
        <v>276</v>
      </c>
      <c r="O1428" t="str">
        <f>+VLOOKUP(F1428,'BD LP'!B:C,2,0)</f>
        <v>104534300-C10</v>
      </c>
      <c r="Q1428" t="str">
        <f>+VLOOKUP(F1428,'BD LP'!B:K,10,0)</f>
        <v>UN</v>
      </c>
      <c r="R1428" t="b">
        <f t="shared" si="48"/>
        <v>1</v>
      </c>
      <c r="S1428">
        <f>+VLOOKUP(F1428,'[1]BD MES'!$D$2:$K$1048576,8,0)</f>
        <v>10</v>
      </c>
      <c r="T1428" t="b">
        <f t="shared" si="49"/>
        <v>1</v>
      </c>
      <c r="V1428" t="str">
        <f>+VLOOKUP(F1428,MaestraLP3[[#All],[CÓDIGO]:[UMV]],8,0)</f>
        <v>REINETA FILETE S/P S/E 1kg 100-400 g IQF</v>
      </c>
    </row>
    <row r="1429" spans="1:22" x14ac:dyDescent="0.35">
      <c r="A1429" t="s">
        <v>3181</v>
      </c>
      <c r="B1429">
        <v>2000</v>
      </c>
      <c r="D1429" s="59" t="s">
        <v>3162</v>
      </c>
      <c r="F1429" s="39">
        <v>104518900</v>
      </c>
      <c r="H1429" s="60">
        <v>34950</v>
      </c>
      <c r="I1429" t="s">
        <v>3182</v>
      </c>
      <c r="J1429">
        <v>5</v>
      </c>
      <c r="K1429" s="50" t="s">
        <v>50</v>
      </c>
      <c r="L1429" t="s">
        <v>4724</v>
      </c>
      <c r="M1429" t="s">
        <v>4725</v>
      </c>
      <c r="N1429" s="39" t="s">
        <v>276</v>
      </c>
      <c r="O1429" t="str">
        <f>+VLOOKUP(F1429,'BD LP'!B:C,2,0)</f>
        <v>104518900-C05</v>
      </c>
      <c r="Q1429" t="str">
        <f>+VLOOKUP(F1429,'BD LP'!B:K,10,0)</f>
        <v>UN</v>
      </c>
      <c r="R1429" t="b">
        <f t="shared" si="48"/>
        <v>1</v>
      </c>
      <c r="S1429">
        <f>+VLOOKUP(F1429,'[1]BD MES'!$D$2:$K$1048576,8,0)</f>
        <v>5</v>
      </c>
      <c r="T1429" t="b">
        <f t="shared" si="49"/>
        <v>1</v>
      </c>
      <c r="V1429" t="str">
        <f>+VLOOKUP(F1429,MaestraLP3[[#All],[CÓDIGO]:[UMV]],8,0)</f>
        <v>REINETA FILETE S/P S/E 1kg 200-400 g IMP</v>
      </c>
    </row>
    <row r="1430" spans="1:22" x14ac:dyDescent="0.35">
      <c r="A1430" t="s">
        <v>3181</v>
      </c>
      <c r="B1430">
        <v>2000</v>
      </c>
      <c r="D1430" s="59" t="s">
        <v>3162</v>
      </c>
      <c r="F1430" s="39">
        <v>104544910</v>
      </c>
      <c r="H1430" s="60">
        <v>12000</v>
      </c>
      <c r="I1430" t="s">
        <v>3182</v>
      </c>
      <c r="J1430">
        <v>1</v>
      </c>
      <c r="K1430" s="50" t="s">
        <v>77</v>
      </c>
      <c r="L1430" t="s">
        <v>4724</v>
      </c>
      <c r="M1430" t="s">
        <v>4725</v>
      </c>
      <c r="N1430" s="39" t="s">
        <v>276</v>
      </c>
      <c r="O1430" t="str">
        <f>+VLOOKUP(F1430,'BD LP'!B:C,2,0)</f>
        <v>104544910-KG</v>
      </c>
      <c r="Q1430" t="str">
        <f>+VLOOKUP(F1430,'BD LP'!B:K,10,0)</f>
        <v>KG</v>
      </c>
      <c r="R1430" t="b">
        <f t="shared" si="48"/>
        <v>1</v>
      </c>
      <c r="S1430">
        <f>+VLOOKUP(F1430,'[1]BD MES'!$D$2:$K$1048576,8,0)</f>
        <v>1</v>
      </c>
      <c r="T1430" t="b">
        <f t="shared" si="49"/>
        <v>1</v>
      </c>
      <c r="V1430" t="str">
        <f>+VLOOKUP(F1430,MaestraLP3[[#All],[CÓDIGO]:[UMV]],8,0)</f>
        <v>SALMON FILETE PREMIUM T-D 2-3 LB  KG</v>
      </c>
    </row>
    <row r="1431" spans="1:22" x14ac:dyDescent="0.35">
      <c r="A1431" t="s">
        <v>3181</v>
      </c>
      <c r="B1431">
        <v>2000</v>
      </c>
      <c r="D1431" s="59" t="s">
        <v>3162</v>
      </c>
      <c r="F1431" s="39">
        <v>104548010</v>
      </c>
      <c r="H1431" s="60">
        <v>12000</v>
      </c>
      <c r="I1431" t="s">
        <v>3182</v>
      </c>
      <c r="J1431">
        <v>1</v>
      </c>
      <c r="K1431" s="50" t="s">
        <v>77</v>
      </c>
      <c r="L1431" t="s">
        <v>4724</v>
      </c>
      <c r="M1431" t="s">
        <v>4725</v>
      </c>
      <c r="N1431" s="39" t="s">
        <v>276</v>
      </c>
      <c r="O1431" t="str">
        <f>+VLOOKUP(F1431,'BD LP'!B:C,2,0)</f>
        <v>104548010-KG</v>
      </c>
      <c r="Q1431" t="str">
        <f>+VLOOKUP(F1431,'BD LP'!B:K,10,0)</f>
        <v>KG</v>
      </c>
      <c r="R1431" t="b">
        <f t="shared" si="48"/>
        <v>1</v>
      </c>
      <c r="S1431">
        <f>+VLOOKUP(F1431,'[1]BD MES'!$D$2:$K$1048576,8,0)</f>
        <v>1</v>
      </c>
      <c r="T1431" t="b">
        <f t="shared" si="49"/>
        <v>1</v>
      </c>
      <c r="V1431" t="str">
        <f>+VLOOKUP(F1431,MaestraLP3[[#All],[CÓDIGO]:[UMV]],8,0)</f>
        <v>SALMON FILETE PREMIUM T-D 3-4 LB  IVP KG</v>
      </c>
    </row>
    <row r="1432" spans="1:22" x14ac:dyDescent="0.35">
      <c r="A1432" t="s">
        <v>3181</v>
      </c>
      <c r="B1432">
        <v>2000</v>
      </c>
      <c r="D1432" s="59" t="s">
        <v>3162</v>
      </c>
      <c r="F1432" s="39">
        <v>104540040</v>
      </c>
      <c r="H1432" s="60">
        <v>59000</v>
      </c>
      <c r="I1432" t="s">
        <v>3182</v>
      </c>
      <c r="J1432">
        <v>4</v>
      </c>
      <c r="K1432" s="50" t="s">
        <v>50</v>
      </c>
      <c r="L1432" t="s">
        <v>4724</v>
      </c>
      <c r="M1432" t="s">
        <v>4725</v>
      </c>
      <c r="N1432" s="39" t="s">
        <v>276</v>
      </c>
      <c r="O1432" t="str">
        <f>+VLOOKUP(F1432,'BD LP'!B:C,2,0)</f>
        <v>104540040-C04</v>
      </c>
      <c r="Q1432" t="str">
        <f>+VLOOKUP(F1432,'BD LP'!B:K,10,0)</f>
        <v>UN</v>
      </c>
      <c r="R1432" t="b">
        <f t="shared" si="48"/>
        <v>1</v>
      </c>
      <c r="S1432">
        <f>+VLOOKUP(F1432,'[1]BD MES'!$D$2:$K$1048576,8,0)</f>
        <v>4</v>
      </c>
      <c r="T1432" t="b">
        <f t="shared" si="49"/>
        <v>1</v>
      </c>
      <c r="V1432" t="str">
        <f>+VLOOKUP(F1432,MaestraLP3[[#All],[CÓDIGO]:[UMV]],8,0)</f>
        <v>MERLUZA FILETE APANADA BOLSA 2,5 KG</v>
      </c>
    </row>
    <row r="1433" spans="1:22" x14ac:dyDescent="0.35">
      <c r="A1433" t="s">
        <v>3181</v>
      </c>
      <c r="B1433">
        <v>2000</v>
      </c>
      <c r="D1433" s="59" t="s">
        <v>3162</v>
      </c>
      <c r="F1433" s="39">
        <v>104543510</v>
      </c>
      <c r="H1433" s="60">
        <v>12000</v>
      </c>
      <c r="I1433" t="s">
        <v>3182</v>
      </c>
      <c r="J1433">
        <v>1</v>
      </c>
      <c r="K1433" s="50" t="s">
        <v>77</v>
      </c>
      <c r="L1433" t="s">
        <v>4724</v>
      </c>
      <c r="M1433" t="s">
        <v>4725</v>
      </c>
      <c r="N1433" s="39" t="s">
        <v>276</v>
      </c>
      <c r="O1433" t="str">
        <f>+VLOOKUP(F1433,'BD LP'!B:C,2,0)</f>
        <v>104543510-KG</v>
      </c>
      <c r="Q1433" t="str">
        <f>+VLOOKUP(F1433,'BD LP'!B:K,10,0)</f>
        <v>KG</v>
      </c>
      <c r="R1433" t="b">
        <f t="shared" si="48"/>
        <v>1</v>
      </c>
      <c r="S1433">
        <f>+VLOOKUP(F1433,'[1]BD MES'!$D$2:$K$1048576,8,0)</f>
        <v>1</v>
      </c>
      <c r="T1433" t="b">
        <f t="shared" si="49"/>
        <v>1</v>
      </c>
      <c r="V1433" t="str">
        <f>+VLOOKUP(F1433,MaestraLP3[[#All],[CÓDIGO]:[UMV]],8,0)</f>
        <v>SALMON PORCION C/PIEL 150-200 GRS IVP</v>
      </c>
    </row>
    <row r="1434" spans="1:22" x14ac:dyDescent="0.35">
      <c r="A1434" t="s">
        <v>3181</v>
      </c>
      <c r="B1434">
        <v>2000</v>
      </c>
      <c r="D1434" s="59" t="s">
        <v>3162</v>
      </c>
      <c r="F1434" s="39">
        <v>104545140</v>
      </c>
      <c r="H1434" s="60">
        <v>199900</v>
      </c>
      <c r="I1434" t="s">
        <v>3182</v>
      </c>
      <c r="J1434">
        <v>10</v>
      </c>
      <c r="K1434" s="50" t="s">
        <v>50</v>
      </c>
      <c r="L1434" t="s">
        <v>4724</v>
      </c>
      <c r="M1434" t="s">
        <v>4725</v>
      </c>
      <c r="N1434" s="39" t="s">
        <v>276</v>
      </c>
      <c r="O1434" t="str">
        <f>+VLOOKUP(F1434,'BD LP'!B:C,2,0)</f>
        <v>104545140-C10</v>
      </c>
      <c r="Q1434" t="str">
        <f>+VLOOKUP(F1434,'BD LP'!B:K,10,0)</f>
        <v>UN</v>
      </c>
      <c r="R1434" t="b">
        <f t="shared" si="48"/>
        <v>1</v>
      </c>
      <c r="S1434">
        <f>+VLOOKUP(F1434,'[1]BD MES'!$D$2:$K$1048576,8,0)</f>
        <v>10</v>
      </c>
      <c r="T1434" t="b">
        <f t="shared" si="49"/>
        <v>1</v>
      </c>
      <c r="V1434" t="str">
        <f>+VLOOKUP(F1434,MaestraLP3[[#All],[CÓDIGO]:[UMV]],8,0)</f>
        <v>LANGOSTINO COLORADO COCIDO 70/120 1KG</v>
      </c>
    </row>
    <row r="1435" spans="1:22" x14ac:dyDescent="0.35">
      <c r="A1435" t="s">
        <v>3181</v>
      </c>
      <c r="B1435">
        <v>2000</v>
      </c>
      <c r="D1435" s="59" t="s">
        <v>3162</v>
      </c>
      <c r="F1435" s="39">
        <v>104547620</v>
      </c>
      <c r="H1435" s="60">
        <v>199900</v>
      </c>
      <c r="I1435" t="s">
        <v>3182</v>
      </c>
      <c r="J1435">
        <v>10</v>
      </c>
      <c r="K1435" s="50" t="s">
        <v>50</v>
      </c>
      <c r="L1435" t="s">
        <v>4724</v>
      </c>
      <c r="M1435" t="s">
        <v>4725</v>
      </c>
      <c r="N1435" s="39" t="s">
        <v>276</v>
      </c>
      <c r="O1435" t="str">
        <f>+VLOOKUP(F1435,'BD LP'!B:C,2,0)</f>
        <v>104547620-C10</v>
      </c>
      <c r="Q1435" t="str">
        <f>+VLOOKUP(F1435,'BD LP'!B:K,10,0)</f>
        <v>UN</v>
      </c>
      <c r="R1435" t="b">
        <f t="shared" si="48"/>
        <v>1</v>
      </c>
      <c r="S1435">
        <f>+VLOOKUP(F1435,'[1]BD MES'!$D$2:$K$1048576,8,0)</f>
        <v>10</v>
      </c>
      <c r="T1435" t="b">
        <f t="shared" si="49"/>
        <v>1</v>
      </c>
      <c r="V1435" t="str">
        <f>+VLOOKUP(F1435,MaestraLP3[[#All],[CÓDIGO]:[UMV]],8,0)</f>
        <v>LANGOSTINO COLORADO COCIDO 70/120 1KG</v>
      </c>
    </row>
    <row r="1436" spans="1:22" x14ac:dyDescent="0.35">
      <c r="A1436" t="s">
        <v>3181</v>
      </c>
      <c r="B1436">
        <v>2000</v>
      </c>
      <c r="D1436" s="59" t="s">
        <v>3162</v>
      </c>
      <c r="F1436" s="39">
        <v>105045260</v>
      </c>
      <c r="H1436" s="60">
        <v>8990</v>
      </c>
      <c r="I1436" t="s">
        <v>3182</v>
      </c>
      <c r="J1436">
        <v>1</v>
      </c>
      <c r="K1436" s="50" t="s">
        <v>77</v>
      </c>
      <c r="L1436" t="s">
        <v>4724</v>
      </c>
      <c r="M1436" t="s">
        <v>4725</v>
      </c>
      <c r="N1436" s="39" t="s">
        <v>276</v>
      </c>
      <c r="O1436" t="str">
        <f>+VLOOKUP(F1436,'BD LP'!B:C,2,0)</f>
        <v>105045260-KG</v>
      </c>
      <c r="Q1436" t="str">
        <f>+VLOOKUP(F1436,'BD LP'!B:K,10,0)</f>
        <v>KG</v>
      </c>
      <c r="R1436" t="b">
        <f t="shared" si="48"/>
        <v>1</v>
      </c>
      <c r="S1436">
        <f>+VLOOKUP(F1436,'[1]BD MES'!$D$2:$K$1048576,8,0)</f>
        <v>1</v>
      </c>
      <c r="T1436" t="b">
        <f t="shared" si="49"/>
        <v>1</v>
      </c>
      <c r="V1436" t="str">
        <f>+VLOOKUP(F1436,MaestraLP3[[#All],[CÓDIGO]:[UMV]],8,0)</f>
        <v>ATUN LOMO 2-3 kg CJ 15 kg IMPORTADO</v>
      </c>
    </row>
    <row r="1437" spans="1:22" x14ac:dyDescent="0.35">
      <c r="A1437" t="s">
        <v>3181</v>
      </c>
      <c r="B1437">
        <v>2000</v>
      </c>
      <c r="D1437" s="59" t="s">
        <v>3162</v>
      </c>
      <c r="F1437" s="39">
        <v>104521670</v>
      </c>
      <c r="H1437" s="60">
        <v>50450</v>
      </c>
      <c r="I1437" t="s">
        <v>3182</v>
      </c>
      <c r="J1437">
        <v>5</v>
      </c>
      <c r="K1437" s="50" t="s">
        <v>77</v>
      </c>
      <c r="L1437" t="s">
        <v>4724</v>
      </c>
      <c r="M1437" t="s">
        <v>4725</v>
      </c>
      <c r="N1437" s="39" t="s">
        <v>276</v>
      </c>
      <c r="O1437" t="str">
        <f>+VLOOKUP(F1437,'BD LP'!B:C,2,0)</f>
        <v>104521670-CJ</v>
      </c>
      <c r="Q1437" t="str">
        <f>+VLOOKUP(F1437,'BD LP'!B:K,10,0)</f>
        <v>KG</v>
      </c>
      <c r="R1437" t="b">
        <f t="shared" si="48"/>
        <v>1</v>
      </c>
      <c r="S1437">
        <f>+VLOOKUP(F1437,'[1]BD MES'!$D$2:$K$1048576,8,0)</f>
        <v>5</v>
      </c>
      <c r="T1437" t="b">
        <f t="shared" si="49"/>
        <v>1</v>
      </c>
      <c r="V1437" t="str">
        <f>+VLOOKUP(F1437,MaestraLP3[[#All],[CÓDIGO]:[UMV]],8,0)</f>
        <v>ATUN STEAK IVP 210 - 240 GR CJ 5 KG</v>
      </c>
    </row>
    <row r="1438" spans="1:22" x14ac:dyDescent="0.35">
      <c r="A1438" t="s">
        <v>3181</v>
      </c>
      <c r="B1438">
        <v>2000</v>
      </c>
      <c r="D1438" s="59" t="s">
        <v>3162</v>
      </c>
      <c r="F1438" s="39">
        <v>104545100</v>
      </c>
      <c r="H1438" s="60">
        <v>57500</v>
      </c>
      <c r="I1438" t="s">
        <v>3182</v>
      </c>
      <c r="J1438">
        <v>5</v>
      </c>
      <c r="K1438" s="50" t="s">
        <v>77</v>
      </c>
      <c r="L1438" t="s">
        <v>4724</v>
      </c>
      <c r="M1438" t="s">
        <v>4725</v>
      </c>
      <c r="N1438" s="39" t="s">
        <v>276</v>
      </c>
      <c r="O1438" t="str">
        <f>+VLOOKUP(F1438,'BD LP'!B:C,2,0)</f>
        <v>104545100-C05</v>
      </c>
      <c r="Q1438" t="str">
        <f>+VLOOKUP(F1438,'BD LP'!B:K,10,0)</f>
        <v>KG</v>
      </c>
      <c r="R1438" t="b">
        <f t="shared" si="48"/>
        <v>1</v>
      </c>
      <c r="S1438">
        <f>+VLOOKUP(F1438,'[1]BD MES'!$D$2:$K$1048576,8,0)</f>
        <v>5</v>
      </c>
      <c r="T1438" t="b">
        <f t="shared" si="49"/>
        <v>1</v>
      </c>
      <c r="V1438" t="str">
        <f>+VLOOKUP(F1438,MaestraLP3[[#All],[CÓDIGO]:[UMV]],8,0)</f>
        <v>CONGRIO DORADO MEDALLON 200-240 GRS</v>
      </c>
    </row>
    <row r="1439" spans="1:22" x14ac:dyDescent="0.35">
      <c r="A1439" t="s">
        <v>3181</v>
      </c>
      <c r="B1439">
        <v>2000</v>
      </c>
      <c r="D1439" s="59" t="s">
        <v>3162</v>
      </c>
      <c r="F1439" s="39">
        <v>104528030</v>
      </c>
      <c r="H1439" s="60">
        <v>45900</v>
      </c>
      <c r="I1439" t="s">
        <v>3182</v>
      </c>
      <c r="J1439">
        <v>10</v>
      </c>
      <c r="K1439" s="50" t="s">
        <v>50</v>
      </c>
      <c r="L1439" t="s">
        <v>4724</v>
      </c>
      <c r="M1439" t="s">
        <v>4725</v>
      </c>
      <c r="N1439" s="39" t="s">
        <v>276</v>
      </c>
      <c r="O1439" t="str">
        <f>+VLOOKUP(F1439,'BD LP'!B:C,2,0)</f>
        <v>104528030-C10</v>
      </c>
      <c r="Q1439" t="str">
        <f>+VLOOKUP(F1439,'BD LP'!B:K,10,0)</f>
        <v>UN</v>
      </c>
      <c r="R1439" t="b">
        <f t="shared" si="48"/>
        <v>1</v>
      </c>
      <c r="S1439">
        <f>+VLOOKUP(F1439,'[1]BD MES'!$D$2:$K$1048576,8,0)</f>
        <v>10</v>
      </c>
      <c r="T1439" t="b">
        <f t="shared" si="49"/>
        <v>1</v>
      </c>
      <c r="V1439" t="str">
        <f>+VLOOKUP(F1439,MaestraLP3[[#All],[CÓDIGO]:[UMV]],8,0)</f>
        <v>MERLUZA C/P S/E  1 kg 120-170g IMPORTADA</v>
      </c>
    </row>
    <row r="1440" spans="1:22" x14ac:dyDescent="0.35">
      <c r="A1440" t="s">
        <v>3181</v>
      </c>
      <c r="B1440">
        <v>2000</v>
      </c>
      <c r="D1440" s="59" t="s">
        <v>3162</v>
      </c>
      <c r="F1440" s="39">
        <v>150001938</v>
      </c>
      <c r="H1440" s="60">
        <v>22950</v>
      </c>
      <c r="I1440" t="s">
        <v>3182</v>
      </c>
      <c r="J1440">
        <v>5</v>
      </c>
      <c r="K1440" s="50" t="s">
        <v>50</v>
      </c>
      <c r="L1440" t="s">
        <v>4724</v>
      </c>
      <c r="M1440" t="s">
        <v>4725</v>
      </c>
      <c r="N1440" s="39" t="s">
        <v>276</v>
      </c>
      <c r="O1440" t="str">
        <f>+VLOOKUP(F1440,'BD LP'!B:C,2,0)</f>
        <v>150001938-C05</v>
      </c>
      <c r="Q1440" t="str">
        <f>+VLOOKUP(F1440,'BD LP'!B:K,10,0)</f>
        <v>UN</v>
      </c>
      <c r="R1440" t="b">
        <f t="shared" si="48"/>
        <v>1</v>
      </c>
      <c r="S1440">
        <f>+VLOOKUP(F1440,'[1]BD MES'!$D$2:$K$1048576,8,0)</f>
        <v>5</v>
      </c>
      <c r="T1440" t="b">
        <f t="shared" si="49"/>
        <v>1</v>
      </c>
      <c r="V1440" t="str">
        <f>+VLOOKUP(F1440,MaestraLP3[[#All],[CÓDIGO]:[UMV]],8,0)</f>
        <v>MERLUZA C/P S/E  1 kg 120-170g IMPORTADA</v>
      </c>
    </row>
    <row r="1441" spans="1:22" x14ac:dyDescent="0.35">
      <c r="A1441" t="s">
        <v>3181</v>
      </c>
      <c r="B1441">
        <v>2000</v>
      </c>
      <c r="D1441" s="59" t="s">
        <v>3162</v>
      </c>
      <c r="F1441" s="39">
        <v>104518920</v>
      </c>
      <c r="H1441" s="60">
        <v>22950</v>
      </c>
      <c r="I1441" t="s">
        <v>3182</v>
      </c>
      <c r="J1441">
        <v>5</v>
      </c>
      <c r="K1441" s="50" t="s">
        <v>50</v>
      </c>
      <c r="L1441" t="s">
        <v>4724</v>
      </c>
      <c r="M1441" t="s">
        <v>4725</v>
      </c>
      <c r="N1441" s="39" t="s">
        <v>276</v>
      </c>
      <c r="O1441" t="str">
        <f>+VLOOKUP(F1441,'BD LP'!B:C,2,0)</f>
        <v>104518920-C05</v>
      </c>
      <c r="Q1441" t="str">
        <f>+VLOOKUP(F1441,'BD LP'!B:K,10,0)</f>
        <v>UN</v>
      </c>
      <c r="R1441" t="b">
        <f t="shared" si="48"/>
        <v>1</v>
      </c>
      <c r="S1441">
        <f>+VLOOKUP(F1441,'[1]BD MES'!$D$2:$K$1048576,8,0)</f>
        <v>5</v>
      </c>
      <c r="T1441" t="b">
        <f t="shared" si="49"/>
        <v>1</v>
      </c>
      <c r="V1441" t="str">
        <f>+VLOOKUP(F1441,MaestraLP3[[#All],[CÓDIGO]:[UMV]],8,0)</f>
        <v>MERLUZA C/P S/E  1 kg 170-220g IMPORTADA</v>
      </c>
    </row>
    <row r="1442" spans="1:22" x14ac:dyDescent="0.35">
      <c r="A1442" t="s">
        <v>3181</v>
      </c>
      <c r="B1442">
        <v>2000</v>
      </c>
      <c r="D1442" s="59" t="s">
        <v>3162</v>
      </c>
      <c r="F1442" s="39">
        <v>104523240</v>
      </c>
      <c r="H1442" s="60">
        <v>45900</v>
      </c>
      <c r="I1442" t="s">
        <v>3182</v>
      </c>
      <c r="J1442">
        <v>10</v>
      </c>
      <c r="K1442" s="50" t="s">
        <v>50</v>
      </c>
      <c r="L1442" t="s">
        <v>4724</v>
      </c>
      <c r="M1442" t="s">
        <v>4725</v>
      </c>
      <c r="N1442" s="39" t="s">
        <v>276</v>
      </c>
      <c r="O1442" t="str">
        <f>+VLOOKUP(F1442,'BD LP'!B:C,2,0)</f>
        <v>104523240-C10</v>
      </c>
      <c r="Q1442" t="str">
        <f>+VLOOKUP(F1442,'BD LP'!B:K,10,0)</f>
        <v>UN</v>
      </c>
      <c r="R1442" t="b">
        <f t="shared" si="48"/>
        <v>1</v>
      </c>
      <c r="S1442">
        <f>+VLOOKUP(F1442,'[1]BD MES'!$D$2:$K$1048576,8,0)</f>
        <v>10</v>
      </c>
      <c r="T1442" t="b">
        <f t="shared" si="49"/>
        <v>1</v>
      </c>
      <c r="V1442" t="str">
        <f>+VLOOKUP(F1442,MaestraLP3[[#All],[CÓDIGO]:[UMV]],8,0)</f>
        <v>MERLUZA C/P S/E  1 kg 170-220g IMPORTADA</v>
      </c>
    </row>
    <row r="1443" spans="1:22" x14ac:dyDescent="0.35">
      <c r="A1443" t="s">
        <v>3181</v>
      </c>
      <c r="B1443">
        <v>2000</v>
      </c>
      <c r="D1443" s="59" t="s">
        <v>3162</v>
      </c>
      <c r="F1443" s="39">
        <v>104547800</v>
      </c>
      <c r="H1443" s="60">
        <v>45900</v>
      </c>
      <c r="I1443" t="s">
        <v>3182</v>
      </c>
      <c r="J1443">
        <v>10</v>
      </c>
      <c r="K1443" s="50" t="s">
        <v>50</v>
      </c>
      <c r="L1443" t="s">
        <v>4724</v>
      </c>
      <c r="M1443" t="s">
        <v>4725</v>
      </c>
      <c r="N1443" s="39" t="s">
        <v>276</v>
      </c>
      <c r="O1443" t="str">
        <f>+VLOOKUP(F1443,'BD LP'!B:C,2,0)</f>
        <v>104547800-C10</v>
      </c>
      <c r="Q1443" t="str">
        <f>+VLOOKUP(F1443,'BD LP'!B:K,10,0)</f>
        <v>UN</v>
      </c>
      <c r="R1443" t="b">
        <f t="shared" si="48"/>
        <v>1</v>
      </c>
      <c r="S1443">
        <f>+VLOOKUP(F1443,'[1]BD MES'!$D$2:$K$1048576,8,0)</f>
        <v>10</v>
      </c>
      <c r="T1443" t="b">
        <f t="shared" si="49"/>
        <v>1</v>
      </c>
      <c r="V1443" t="str">
        <f>+VLOOKUP(F1443,MaestraLP3[[#All],[CÓDIGO]:[UMV]],8,0)</f>
        <v>MERLUZA FILETE C/PIEL S/ESPINA 120-170GR</v>
      </c>
    </row>
    <row r="1444" spans="1:22" x14ac:dyDescent="0.35">
      <c r="A1444" t="s">
        <v>3181</v>
      </c>
      <c r="B1444">
        <v>2000</v>
      </c>
      <c r="D1444" s="59" t="s">
        <v>3162</v>
      </c>
      <c r="F1444" s="39">
        <v>104547820</v>
      </c>
      <c r="H1444" s="60">
        <v>45900</v>
      </c>
      <c r="I1444" t="s">
        <v>3182</v>
      </c>
      <c r="J1444">
        <v>10</v>
      </c>
      <c r="K1444" s="50" t="s">
        <v>50</v>
      </c>
      <c r="L1444" t="s">
        <v>4724</v>
      </c>
      <c r="M1444" t="s">
        <v>4725</v>
      </c>
      <c r="N1444" s="39" t="s">
        <v>276</v>
      </c>
      <c r="O1444" t="str">
        <f>+VLOOKUP(F1444,'BD LP'!B:C,2,0)</f>
        <v>104547820-C10</v>
      </c>
      <c r="Q1444" t="str">
        <f>+VLOOKUP(F1444,'BD LP'!B:K,10,0)</f>
        <v>UN</v>
      </c>
      <c r="R1444" t="b">
        <f t="shared" si="48"/>
        <v>1</v>
      </c>
      <c r="S1444">
        <f>+VLOOKUP(F1444,'[1]BD MES'!$D$2:$K$1048576,8,0)</f>
        <v>10</v>
      </c>
      <c r="T1444" t="b">
        <f t="shared" si="49"/>
        <v>1</v>
      </c>
      <c r="V1444" t="str">
        <f>+VLOOKUP(F1444,MaestraLP3[[#All],[CÓDIGO]:[UMV]],8,0)</f>
        <v>MERLUZA FILETE C/PIEL S/ESPINA 170-220GR</v>
      </c>
    </row>
    <row r="1445" spans="1:22" x14ac:dyDescent="0.35">
      <c r="A1445" t="s">
        <v>3181</v>
      </c>
      <c r="B1445">
        <v>2000</v>
      </c>
      <c r="D1445" s="59" t="s">
        <v>3162</v>
      </c>
      <c r="F1445" s="39">
        <v>104518870</v>
      </c>
      <c r="H1445" s="60">
        <v>29950</v>
      </c>
      <c r="I1445" t="s">
        <v>3182</v>
      </c>
      <c r="J1445">
        <v>5</v>
      </c>
      <c r="K1445" s="50" t="s">
        <v>50</v>
      </c>
      <c r="L1445" t="s">
        <v>4724</v>
      </c>
      <c r="M1445" t="s">
        <v>4725</v>
      </c>
      <c r="N1445" s="39" t="s">
        <v>276</v>
      </c>
      <c r="O1445" t="str">
        <f>+VLOOKUP(F1445,'BD LP'!B:C,2,0)</f>
        <v>104518870-C05</v>
      </c>
      <c r="Q1445" t="str">
        <f>+VLOOKUP(F1445,'BD LP'!B:K,10,0)</f>
        <v>UN</v>
      </c>
      <c r="R1445" t="b">
        <f t="shared" si="48"/>
        <v>1</v>
      </c>
      <c r="S1445">
        <f>+VLOOKUP(F1445,'[1]BD MES'!$D$2:$K$1048576,8,0)</f>
        <v>5</v>
      </c>
      <c r="T1445" t="b">
        <f t="shared" si="49"/>
        <v>1</v>
      </c>
      <c r="V1445" t="str">
        <f>+VLOOKUP(F1445,MaestraLP3[[#All],[CÓDIGO]:[UMV]],8,0)</f>
        <v>TILAPIA FILETE S/P 1kg 140-200g IMPORTAD</v>
      </c>
    </row>
    <row r="1446" spans="1:22" x14ac:dyDescent="0.35">
      <c r="A1446" t="s">
        <v>3181</v>
      </c>
      <c r="B1446">
        <v>2000</v>
      </c>
      <c r="D1446" s="59" t="s">
        <v>3162</v>
      </c>
      <c r="F1446" s="39">
        <v>104519860</v>
      </c>
      <c r="H1446" s="60">
        <v>107900</v>
      </c>
      <c r="I1446" t="s">
        <v>3182</v>
      </c>
      <c r="J1446">
        <v>10</v>
      </c>
      <c r="K1446" s="50" t="s">
        <v>50</v>
      </c>
      <c r="L1446" t="s">
        <v>4724</v>
      </c>
      <c r="M1446" t="s">
        <v>4725</v>
      </c>
      <c r="N1446" s="39" t="s">
        <v>276</v>
      </c>
      <c r="O1446" t="str">
        <f>+VLOOKUP(F1446,'BD LP'!B:C,2,0)</f>
        <v>104519860-C10</v>
      </c>
      <c r="Q1446" t="str">
        <f>+VLOOKUP(F1446,'BD LP'!B:K,10,0)</f>
        <v>UN</v>
      </c>
      <c r="R1446" t="b">
        <f t="shared" si="48"/>
        <v>1</v>
      </c>
      <c r="S1446">
        <f>+VLOOKUP(F1446,'[1]BD MES'!$D$2:$K$1048576,8,0)</f>
        <v>10</v>
      </c>
      <c r="T1446" t="b">
        <f t="shared" si="49"/>
        <v>1</v>
      </c>
      <c r="V1446" t="str">
        <f>+VLOOKUP(F1446,MaestraLP3[[#All],[CÓDIGO]:[UMV]],8,0)</f>
        <v>SALMON AHUMADO LAMINADO 500g cong</v>
      </c>
    </row>
    <row r="1447" spans="1:22" x14ac:dyDescent="0.35">
      <c r="A1447" t="s">
        <v>3181</v>
      </c>
      <c r="B1447">
        <v>2000</v>
      </c>
      <c r="D1447" s="59" t="s">
        <v>3162</v>
      </c>
      <c r="F1447" s="39">
        <v>104528170</v>
      </c>
      <c r="H1447" s="60">
        <v>76900</v>
      </c>
      <c r="I1447" t="s">
        <v>3182</v>
      </c>
      <c r="J1447">
        <v>10</v>
      </c>
      <c r="K1447" s="50" t="s">
        <v>50</v>
      </c>
      <c r="L1447" t="s">
        <v>4724</v>
      </c>
      <c r="M1447" t="s">
        <v>4725</v>
      </c>
      <c r="N1447" s="39" t="s">
        <v>276</v>
      </c>
      <c r="O1447" t="str">
        <f>+VLOOKUP(F1447,'BD LP'!B:C,2,0)</f>
        <v>104528170-C10</v>
      </c>
      <c r="Q1447" t="str">
        <f>+VLOOKUP(F1447,'BD LP'!B:K,10,0)</f>
        <v>UN</v>
      </c>
      <c r="R1447" t="b">
        <f t="shared" si="48"/>
        <v>1</v>
      </c>
      <c r="S1447">
        <f>+VLOOKUP(F1447,'[1]BD MES'!$D$2:$K$1048576,8,0)</f>
        <v>10</v>
      </c>
      <c r="T1447" t="b">
        <f t="shared" si="49"/>
        <v>1</v>
      </c>
      <c r="V1447" t="str">
        <f>+VLOOKUP(F1447,MaestraLP3[[#All],[CÓDIGO]:[UMV]],8,0)</f>
        <v>SALMON AHUMADO RECORTE  500g cong</v>
      </c>
    </row>
    <row r="1448" spans="1:22" x14ac:dyDescent="0.35">
      <c r="A1448" t="s">
        <v>3181</v>
      </c>
      <c r="B1448">
        <v>2000</v>
      </c>
      <c r="D1448" s="59" t="s">
        <v>3162</v>
      </c>
      <c r="F1448" s="39">
        <v>104548090</v>
      </c>
      <c r="H1448" s="60">
        <v>10590</v>
      </c>
      <c r="I1448" t="s">
        <v>3182</v>
      </c>
      <c r="J1448">
        <v>1</v>
      </c>
      <c r="K1448" s="50" t="s">
        <v>77</v>
      </c>
      <c r="L1448" t="s">
        <v>4724</v>
      </c>
      <c r="M1448" t="s">
        <v>4725</v>
      </c>
      <c r="N1448" s="39" t="s">
        <v>276</v>
      </c>
      <c r="O1448" t="str">
        <f>+VLOOKUP(F1448,'BD LP'!B:C,2,0)</f>
        <v>104548090-KG</v>
      </c>
      <c r="Q1448" t="str">
        <f>+VLOOKUP(F1448,'BD LP'!B:K,10,0)</f>
        <v>KG</v>
      </c>
      <c r="R1448" t="b">
        <f t="shared" si="48"/>
        <v>1</v>
      </c>
      <c r="S1448">
        <f>+VLOOKUP(F1448,'[1]BD MES'!$D$2:$K$1048576,8,0)</f>
        <v>1</v>
      </c>
      <c r="T1448" t="b">
        <f t="shared" si="49"/>
        <v>1</v>
      </c>
      <c r="V1448" t="str">
        <f>+VLOOKUP(F1448,MaestraLP3[[#All],[CÓDIGO]:[UMV]],8,0)</f>
        <v>SALMON FILETE 2-3 LB T-D IVP KG</v>
      </c>
    </row>
    <row r="1449" spans="1:22" x14ac:dyDescent="0.35">
      <c r="A1449" t="s">
        <v>3181</v>
      </c>
      <c r="B1449">
        <v>2000</v>
      </c>
      <c r="D1449" s="59" t="s">
        <v>3162</v>
      </c>
      <c r="F1449" s="39">
        <v>104548100</v>
      </c>
      <c r="H1449" s="60">
        <v>10590</v>
      </c>
      <c r="I1449" t="s">
        <v>3182</v>
      </c>
      <c r="J1449">
        <v>1</v>
      </c>
      <c r="K1449" s="50" t="s">
        <v>77</v>
      </c>
      <c r="L1449" t="s">
        <v>4724</v>
      </c>
      <c r="M1449" t="s">
        <v>4725</v>
      </c>
      <c r="N1449" s="39" t="s">
        <v>276</v>
      </c>
      <c r="O1449" t="str">
        <f>+VLOOKUP(F1449,'BD LP'!B:C,2,0)</f>
        <v>104548100-KG</v>
      </c>
      <c r="Q1449" t="str">
        <f>+VLOOKUP(F1449,'BD LP'!B:K,10,0)</f>
        <v>KG</v>
      </c>
      <c r="R1449" t="b">
        <f t="shared" si="48"/>
        <v>1</v>
      </c>
      <c r="S1449">
        <f>+VLOOKUP(F1449,'[1]BD MES'!$D$2:$K$1048576,8,0)</f>
        <v>1</v>
      </c>
      <c r="T1449" t="b">
        <f t="shared" si="49"/>
        <v>1</v>
      </c>
      <c r="V1449" t="str">
        <f>+VLOOKUP(F1449,MaestraLP3[[#All],[CÓDIGO]:[UMV]],8,0)</f>
        <v>SALMON FILETE 3-4 LB T-D IVP KG</v>
      </c>
    </row>
    <row r="1450" spans="1:22" x14ac:dyDescent="0.35">
      <c r="A1450" t="s">
        <v>3181</v>
      </c>
      <c r="B1450">
        <v>2000</v>
      </c>
      <c r="D1450" s="59" t="s">
        <v>3162</v>
      </c>
      <c r="F1450" s="39">
        <v>104543060</v>
      </c>
      <c r="H1450" s="60">
        <v>15000</v>
      </c>
      <c r="I1450" t="s">
        <v>3182</v>
      </c>
      <c r="J1450">
        <v>1</v>
      </c>
      <c r="K1450" s="50" t="s">
        <v>77</v>
      </c>
      <c r="L1450" t="s">
        <v>4724</v>
      </c>
      <c r="M1450" t="s">
        <v>4725</v>
      </c>
      <c r="N1450" s="39" t="s">
        <v>276</v>
      </c>
      <c r="O1450" t="str">
        <f>+VLOOKUP(F1450,'BD LP'!B:C,2,0)</f>
        <v>104543060-KG</v>
      </c>
      <c r="Q1450" t="str">
        <f>+VLOOKUP(F1450,'BD LP'!B:K,10,0)</f>
        <v>KG</v>
      </c>
      <c r="R1450" t="b">
        <f t="shared" si="48"/>
        <v>1</v>
      </c>
      <c r="S1450">
        <f>+VLOOKUP(F1450,'[1]BD MES'!$D$2:$K$1048576,8,0)</f>
        <v>1</v>
      </c>
      <c r="T1450" t="b">
        <f t="shared" si="49"/>
        <v>1</v>
      </c>
      <c r="V1450" t="str">
        <f>+VLOOKUP(F1450,MaestraLP3[[#All],[CÓDIGO]:[UMV]],8,0)</f>
        <v>SALMON FILETE PREMIUM T-E 2-3 LB  KG</v>
      </c>
    </row>
    <row r="1451" spans="1:22" x14ac:dyDescent="0.35">
      <c r="A1451" t="s">
        <v>3181</v>
      </c>
      <c r="B1451">
        <v>2000</v>
      </c>
      <c r="D1451" s="59" t="s">
        <v>3162</v>
      </c>
      <c r="F1451" s="39">
        <v>104543520</v>
      </c>
      <c r="H1451" s="60">
        <v>14800</v>
      </c>
      <c r="I1451" t="s">
        <v>3182</v>
      </c>
      <c r="J1451">
        <v>1</v>
      </c>
      <c r="K1451" s="50" t="s">
        <v>77</v>
      </c>
      <c r="L1451" t="s">
        <v>4724</v>
      </c>
      <c r="M1451" t="s">
        <v>4725</v>
      </c>
      <c r="N1451" s="39" t="s">
        <v>276</v>
      </c>
      <c r="O1451" t="str">
        <f>+VLOOKUP(F1451,'BD LP'!B:C,2,0)</f>
        <v>104543520-KG</v>
      </c>
      <c r="Q1451" t="str">
        <f>+VLOOKUP(F1451,'BD LP'!B:K,10,0)</f>
        <v>KG</v>
      </c>
      <c r="R1451" t="b">
        <f t="shared" si="48"/>
        <v>1</v>
      </c>
      <c r="S1451">
        <f>+VLOOKUP(F1451,'[1]BD MES'!$D$2:$K$1048576,8,0)</f>
        <v>1</v>
      </c>
      <c r="T1451" t="b">
        <f t="shared" si="49"/>
        <v>1</v>
      </c>
      <c r="V1451" t="str">
        <f>+VLOOKUP(F1451,MaestraLP3[[#All],[CÓDIGO]:[UMV]],8,0)</f>
        <v>SALMON PORCION S/PIEL 150-200 GRS IVP</v>
      </c>
    </row>
    <row r="1452" spans="1:22" x14ac:dyDescent="0.35">
      <c r="A1452" t="s">
        <v>3181</v>
      </c>
      <c r="B1452">
        <v>2000</v>
      </c>
      <c r="D1452" s="59" t="s">
        <v>3162</v>
      </c>
      <c r="F1452" s="39">
        <v>104547180</v>
      </c>
      <c r="H1452" s="60">
        <v>116000</v>
      </c>
      <c r="I1452" t="s">
        <v>3182</v>
      </c>
      <c r="J1452">
        <v>10</v>
      </c>
      <c r="K1452" s="50" t="s">
        <v>50</v>
      </c>
      <c r="L1452" t="s">
        <v>4724</v>
      </c>
      <c r="M1452" t="s">
        <v>4725</v>
      </c>
      <c r="N1452" s="39" t="s">
        <v>276</v>
      </c>
      <c r="O1452" t="str">
        <f>+VLOOKUP(F1452,'BD LP'!B:C,2,0)</f>
        <v>104547180-C10</v>
      </c>
      <c r="Q1452" t="str">
        <f>+VLOOKUP(F1452,'BD LP'!B:K,10,0)</f>
        <v>UN</v>
      </c>
      <c r="R1452" t="b">
        <f t="shared" si="48"/>
        <v>1</v>
      </c>
      <c r="S1452">
        <f>+VLOOKUP(F1452,'[1]BD MES'!$D$2:$K$1048576,8,0)</f>
        <v>10</v>
      </c>
      <c r="T1452" t="b">
        <f t="shared" si="49"/>
        <v>1</v>
      </c>
      <c r="V1452" t="str">
        <f>+VLOOKUP(F1452,MaestraLP3[[#All],[CÓDIGO]:[UMV]],8,0)</f>
        <v>FILETILLO DE POLLO 2 KG</v>
      </c>
    </row>
    <row r="1453" spans="1:22" x14ac:dyDescent="0.35">
      <c r="A1453" t="s">
        <v>3181</v>
      </c>
      <c r="B1453">
        <v>2000</v>
      </c>
      <c r="D1453" s="59" t="s">
        <v>3162</v>
      </c>
      <c r="F1453" s="39">
        <v>150001931</v>
      </c>
      <c r="H1453" s="60">
        <v>69600</v>
      </c>
      <c r="I1453" t="s">
        <v>3182</v>
      </c>
      <c r="J1453">
        <v>6</v>
      </c>
      <c r="K1453" s="50" t="s">
        <v>50</v>
      </c>
      <c r="L1453" t="s">
        <v>4724</v>
      </c>
      <c r="M1453" t="s">
        <v>4725</v>
      </c>
      <c r="N1453" s="39" t="s">
        <v>276</v>
      </c>
      <c r="O1453" t="str">
        <f>+VLOOKUP(F1453,'BD LP'!B:C,2,0)</f>
        <v>150001931-C06</v>
      </c>
      <c r="Q1453" t="str">
        <f>+VLOOKUP(F1453,'BD LP'!B:K,10,0)</f>
        <v>UN</v>
      </c>
      <c r="R1453" t="b">
        <f t="shared" si="48"/>
        <v>1</v>
      </c>
      <c r="S1453">
        <f>+VLOOKUP(F1453,'[1]BD MES'!$D$2:$K$1048576,8,0)</f>
        <v>6</v>
      </c>
      <c r="T1453" t="b">
        <f t="shared" si="49"/>
        <v>1</v>
      </c>
      <c r="V1453" t="str">
        <f>+VLOOKUP(F1453,MaestraLP3[[#All],[CÓDIGO]:[UMV]],8,0)</f>
        <v>FILETILLO DE POLLO DESH BRASIL 2 kg</v>
      </c>
    </row>
    <row r="1454" spans="1:22" x14ac:dyDescent="0.35">
      <c r="A1454" t="s">
        <v>3181</v>
      </c>
      <c r="B1454">
        <v>2000</v>
      </c>
      <c r="D1454" s="59" t="s">
        <v>3162</v>
      </c>
      <c r="F1454" s="39">
        <v>104524540</v>
      </c>
      <c r="H1454" s="60">
        <v>69600</v>
      </c>
      <c r="I1454" t="s">
        <v>3182</v>
      </c>
      <c r="J1454">
        <v>12</v>
      </c>
      <c r="K1454" s="50" t="s">
        <v>77</v>
      </c>
      <c r="L1454" t="s">
        <v>4724</v>
      </c>
      <c r="M1454" t="s">
        <v>4725</v>
      </c>
      <c r="N1454" s="39" t="s">
        <v>276</v>
      </c>
      <c r="O1454" t="str">
        <f>+VLOOKUP(F1454,'BD LP'!B:C,2,0)</f>
        <v>104524540-C12</v>
      </c>
      <c r="Q1454" t="str">
        <f>+VLOOKUP(F1454,'BD LP'!B:K,10,0)</f>
        <v>KG</v>
      </c>
      <c r="R1454" t="b">
        <f t="shared" si="48"/>
        <v>1</v>
      </c>
      <c r="S1454">
        <f>+VLOOKUP(F1454,'[1]BD MES'!$D$2:$K$1048576,8,0)</f>
        <v>12</v>
      </c>
      <c r="T1454" t="b">
        <f t="shared" si="49"/>
        <v>1</v>
      </c>
      <c r="V1454" t="str">
        <f>+VLOOKUP(F1454,MaestraLP3[[#All],[CÓDIGO]:[UMV]],8,0)</f>
        <v>FILETILLO POLLO IQF IMP 1 KG</v>
      </c>
    </row>
    <row r="1455" spans="1:22" x14ac:dyDescent="0.35">
      <c r="A1455" t="s">
        <v>3181</v>
      </c>
      <c r="B1455">
        <v>2000</v>
      </c>
      <c r="D1455" s="59" t="s">
        <v>3162</v>
      </c>
      <c r="F1455" s="39">
        <v>104539500</v>
      </c>
      <c r="H1455" s="60">
        <v>69600</v>
      </c>
      <c r="I1455" t="s">
        <v>3182</v>
      </c>
      <c r="J1455">
        <v>6</v>
      </c>
      <c r="K1455" s="50" t="s">
        <v>50</v>
      </c>
      <c r="L1455" t="s">
        <v>4724</v>
      </c>
      <c r="M1455" t="s">
        <v>4725</v>
      </c>
      <c r="N1455" s="39" t="s">
        <v>276</v>
      </c>
      <c r="O1455" t="str">
        <f>+VLOOKUP(F1455,'BD LP'!B:C,2,0)</f>
        <v>104539500-C06</v>
      </c>
      <c r="Q1455" t="str">
        <f>+VLOOKUP(F1455,'BD LP'!B:K,10,0)</f>
        <v>UN</v>
      </c>
      <c r="R1455" t="b">
        <f t="shared" si="48"/>
        <v>1</v>
      </c>
      <c r="S1455">
        <f>+VLOOKUP(F1455,'[1]BD MES'!$D$2:$K$1048576,8,0)</f>
        <v>6</v>
      </c>
      <c r="T1455" t="b">
        <f t="shared" si="49"/>
        <v>1</v>
      </c>
      <c r="V1455" t="str">
        <f>+VLOOKUP(F1455,MaestraLP3[[#All],[CÓDIGO]:[UMV]],8,0)</f>
        <v>PECHUGA DESHUESADA DE POLLO 2 KG</v>
      </c>
    </row>
    <row r="1456" spans="1:22" x14ac:dyDescent="0.35">
      <c r="A1456" t="s">
        <v>3181</v>
      </c>
      <c r="B1456">
        <v>2000</v>
      </c>
      <c r="D1456" s="59" t="s">
        <v>3162</v>
      </c>
      <c r="F1456" s="39">
        <v>104547170</v>
      </c>
      <c r="H1456" s="60">
        <v>116000</v>
      </c>
      <c r="I1456" t="s">
        <v>3182</v>
      </c>
      <c r="J1456">
        <v>10</v>
      </c>
      <c r="K1456" s="50" t="s">
        <v>50</v>
      </c>
      <c r="L1456" t="s">
        <v>4724</v>
      </c>
      <c r="M1456" t="s">
        <v>4725</v>
      </c>
      <c r="N1456" s="39" t="s">
        <v>276</v>
      </c>
      <c r="O1456" t="str">
        <f>+VLOOKUP(F1456,'BD LP'!B:C,2,0)</f>
        <v>104547170-C10</v>
      </c>
      <c r="Q1456" t="str">
        <f>+VLOOKUP(F1456,'BD LP'!B:K,10,0)</f>
        <v>UN</v>
      </c>
      <c r="R1456" t="b">
        <f t="shared" si="48"/>
        <v>1</v>
      </c>
      <c r="S1456">
        <f>+VLOOKUP(F1456,'[1]BD MES'!$D$2:$K$1048576,8,0)</f>
        <v>10</v>
      </c>
      <c r="T1456" t="b">
        <f t="shared" si="49"/>
        <v>1</v>
      </c>
      <c r="V1456" t="str">
        <f>+VLOOKUP(F1456,MaestraLP3[[#All],[CÓDIGO]:[UMV]],8,0)</f>
        <v>PECHUGA DESHUESADA DE POLLO 2 KG</v>
      </c>
    </row>
    <row r="1457" spans="1:22" x14ac:dyDescent="0.35">
      <c r="A1457" t="s">
        <v>3181</v>
      </c>
      <c r="B1457">
        <v>2000</v>
      </c>
      <c r="D1457" s="59" t="s">
        <v>3162</v>
      </c>
      <c r="F1457" s="39">
        <v>104524310</v>
      </c>
      <c r="H1457" s="60">
        <v>69600</v>
      </c>
      <c r="I1457" t="s">
        <v>3182</v>
      </c>
      <c r="J1457">
        <v>12</v>
      </c>
      <c r="K1457" s="50" t="s">
        <v>50</v>
      </c>
      <c r="L1457" t="s">
        <v>4724</v>
      </c>
      <c r="M1457" t="s">
        <v>4725</v>
      </c>
      <c r="N1457" s="39" t="s">
        <v>276</v>
      </c>
      <c r="O1457" t="str">
        <f>+VLOOKUP(F1457,'BD LP'!B:C,2,0)</f>
        <v>104524310-C12</v>
      </c>
      <c r="Q1457" t="str">
        <f>+VLOOKUP(F1457,'BD LP'!B:K,10,0)</f>
        <v>UN</v>
      </c>
      <c r="R1457" t="b">
        <f t="shared" si="48"/>
        <v>1</v>
      </c>
      <c r="S1457">
        <f>+VLOOKUP(F1457,'[1]BD MES'!$D$2:$K$1048576,8,0)</f>
        <v>12</v>
      </c>
      <c r="T1457" t="b">
        <f t="shared" si="49"/>
        <v>1</v>
      </c>
      <c r="V1457" t="str">
        <f>+VLOOKUP(F1457,MaestraLP3[[#All],[CÓDIGO]:[UMV]],8,0)</f>
        <v>PECHUGA DESHUESADA DE POLLO MARINADA 1 K</v>
      </c>
    </row>
    <row r="1458" spans="1:22" x14ac:dyDescent="0.35">
      <c r="A1458" t="s">
        <v>3181</v>
      </c>
      <c r="B1458">
        <v>2000</v>
      </c>
      <c r="D1458" s="59" t="s">
        <v>3162</v>
      </c>
      <c r="F1458" s="39">
        <v>104524330</v>
      </c>
      <c r="H1458" s="60">
        <v>69600</v>
      </c>
      <c r="I1458" t="s">
        <v>3182</v>
      </c>
      <c r="J1458">
        <v>6</v>
      </c>
      <c r="K1458" s="50" t="s">
        <v>50</v>
      </c>
      <c r="L1458" t="s">
        <v>4724</v>
      </c>
      <c r="M1458" t="s">
        <v>4725</v>
      </c>
      <c r="N1458" s="39" t="s">
        <v>276</v>
      </c>
      <c r="O1458" t="str">
        <f>+VLOOKUP(F1458,'BD LP'!B:C,2,0)</f>
        <v>104524330-C06</v>
      </c>
      <c r="Q1458" t="str">
        <f>+VLOOKUP(F1458,'BD LP'!B:K,10,0)</f>
        <v>UN</v>
      </c>
      <c r="R1458" t="b">
        <f t="shared" si="48"/>
        <v>1</v>
      </c>
      <c r="S1458">
        <f>+VLOOKUP(F1458,'[1]BD MES'!$D$2:$K$1048576,8,0)</f>
        <v>6</v>
      </c>
      <c r="T1458" t="b">
        <f t="shared" si="49"/>
        <v>1</v>
      </c>
      <c r="V1458" t="str">
        <f>+VLOOKUP(F1458,MaestraLP3[[#All],[CÓDIGO]:[UMV]],8,0)</f>
        <v>PECHUGA DESHUESADA DE POLLO MARINADA 2 K</v>
      </c>
    </row>
    <row r="1459" spans="1:22" x14ac:dyDescent="0.35">
      <c r="A1459" t="s">
        <v>3181</v>
      </c>
      <c r="B1459">
        <v>2000</v>
      </c>
      <c r="D1459" s="59" t="s">
        <v>3162</v>
      </c>
      <c r="F1459" s="39">
        <v>104547140</v>
      </c>
      <c r="H1459" s="60">
        <v>116000</v>
      </c>
      <c r="I1459" t="s">
        <v>3182</v>
      </c>
      <c r="J1459">
        <v>10</v>
      </c>
      <c r="K1459" s="50" t="s">
        <v>50</v>
      </c>
      <c r="L1459" t="s">
        <v>4724</v>
      </c>
      <c r="M1459" t="s">
        <v>4725</v>
      </c>
      <c r="N1459" s="39" t="s">
        <v>276</v>
      </c>
      <c r="O1459" t="str">
        <f>+VLOOKUP(F1459,'BD LP'!B:C,2,0)</f>
        <v>104547140-C10</v>
      </c>
      <c r="Q1459" t="str">
        <f>+VLOOKUP(F1459,'BD LP'!B:K,10,0)</f>
        <v>UN</v>
      </c>
      <c r="R1459" t="b">
        <f t="shared" si="48"/>
        <v>1</v>
      </c>
      <c r="S1459">
        <f>+VLOOKUP(F1459,'[1]BD MES'!$D$2:$K$1048576,8,0)</f>
        <v>10</v>
      </c>
      <c r="T1459" t="b">
        <f t="shared" si="49"/>
        <v>1</v>
      </c>
      <c r="V1459" t="str">
        <f>+VLOOKUP(F1459,MaestraLP3[[#All],[CÓDIGO]:[UMV]],8,0)</f>
        <v>PECHUGA DESHUESADA DE POLLO MARINADA 2 K</v>
      </c>
    </row>
    <row r="1460" spans="1:22" x14ac:dyDescent="0.35">
      <c r="A1460" t="s">
        <v>3181</v>
      </c>
      <c r="B1460">
        <v>2000</v>
      </c>
      <c r="D1460" s="59" t="s">
        <v>3162</v>
      </c>
      <c r="F1460" s="39">
        <v>150001921</v>
      </c>
      <c r="H1460" s="60">
        <v>5100</v>
      </c>
      <c r="I1460" t="s">
        <v>3182</v>
      </c>
      <c r="J1460">
        <v>1</v>
      </c>
      <c r="K1460" s="50" t="s">
        <v>77</v>
      </c>
      <c r="L1460" t="s">
        <v>4724</v>
      </c>
      <c r="M1460" t="s">
        <v>4725</v>
      </c>
      <c r="N1460" s="39" t="s">
        <v>276</v>
      </c>
      <c r="O1460" t="str">
        <f>+VLOOKUP(F1460,'BD LP'!B:C,2,0)</f>
        <v>150001921-KG</v>
      </c>
      <c r="Q1460" t="str">
        <f>+VLOOKUP(F1460,'BD LP'!B:K,10,0)</f>
        <v>KG</v>
      </c>
      <c r="R1460" t="b">
        <f t="shared" si="48"/>
        <v>1</v>
      </c>
      <c r="S1460">
        <f>+VLOOKUP(F1460,'[1]BD MES'!$D$2:$K$1048576,8,0)</f>
        <v>1</v>
      </c>
      <c r="T1460" t="b">
        <f t="shared" si="49"/>
        <v>1</v>
      </c>
      <c r="V1460" t="str">
        <f>+VLOOKUP(F1460,MaestraLP3[[#All],[CÓDIGO]:[UMV]],8,0)</f>
        <v>PECHUGA POLLO C/HUESO AGROSUPER 17 kg</v>
      </c>
    </row>
    <row r="1461" spans="1:22" x14ac:dyDescent="0.35">
      <c r="A1461" t="s">
        <v>3181</v>
      </c>
      <c r="B1461">
        <v>2000</v>
      </c>
      <c r="D1461" s="59" t="s">
        <v>3162</v>
      </c>
      <c r="F1461" s="39">
        <v>104520850</v>
      </c>
      <c r="H1461" s="60">
        <v>5800</v>
      </c>
      <c r="I1461" t="s">
        <v>3182</v>
      </c>
      <c r="J1461">
        <v>1</v>
      </c>
      <c r="K1461" s="50" t="s">
        <v>77</v>
      </c>
      <c r="L1461" t="s">
        <v>4724</v>
      </c>
      <c r="M1461" t="s">
        <v>4725</v>
      </c>
      <c r="N1461" s="39" t="s">
        <v>276</v>
      </c>
      <c r="O1461" t="str">
        <f>+VLOOKUP(F1461,'BD LP'!B:C,2,0)</f>
        <v>104520850-KG</v>
      </c>
      <c r="Q1461" t="str">
        <f>+VLOOKUP(F1461,'BD LP'!B:K,10,0)</f>
        <v>KG</v>
      </c>
      <c r="R1461" t="b">
        <f t="shared" si="48"/>
        <v>1</v>
      </c>
      <c r="S1461">
        <f>+VLOOKUP(F1461,'[1]BD MES'!$D$2:$K$1048576,8,0)</f>
        <v>1</v>
      </c>
      <c r="T1461" t="b">
        <f t="shared" si="49"/>
        <v>1</v>
      </c>
      <c r="V1461" t="str">
        <f>+VLOOKUP(F1461,MaestraLP3[[#All],[CÓDIGO]:[UMV]],8,0)</f>
        <v>PECHUGA POLLO MARINADA DESH NAC 18 kg</v>
      </c>
    </row>
    <row r="1462" spans="1:22" x14ac:dyDescent="0.35">
      <c r="A1462" t="s">
        <v>3181</v>
      </c>
      <c r="B1462">
        <v>2000</v>
      </c>
      <c r="D1462" s="59" t="s">
        <v>3162</v>
      </c>
      <c r="F1462" s="39">
        <v>104520890</v>
      </c>
      <c r="H1462" s="60">
        <v>87000</v>
      </c>
      <c r="I1462" t="s">
        <v>3182</v>
      </c>
      <c r="J1462">
        <v>15</v>
      </c>
      <c r="K1462" s="50" t="s">
        <v>77</v>
      </c>
      <c r="L1462" t="s">
        <v>4724</v>
      </c>
      <c r="M1462" t="s">
        <v>4725</v>
      </c>
      <c r="N1462" s="39" t="s">
        <v>276</v>
      </c>
      <c r="O1462" t="str">
        <f>+VLOOKUP(F1462,'BD LP'!B:C,2,0)</f>
        <v>104520890-CJ</v>
      </c>
      <c r="Q1462" t="str">
        <f>+VLOOKUP(F1462,'BD LP'!B:K,10,0)</f>
        <v>CJ</v>
      </c>
      <c r="R1462" s="44" t="b">
        <f t="shared" si="48"/>
        <v>0</v>
      </c>
      <c r="S1462">
        <f>+VLOOKUP(F1462,'[1]BD MES'!$D$2:$K$1048576,8,0)</f>
        <v>15</v>
      </c>
      <c r="T1462" t="b">
        <f t="shared" si="49"/>
        <v>1</v>
      </c>
      <c r="V1462" t="str">
        <f>+VLOOKUP(F1462,MaestraLP3[[#All],[CÓDIGO]:[UMV]],8,0)</f>
        <v>PECHUGA POLLO MARINADA S/H LP 15k</v>
      </c>
    </row>
    <row r="1463" spans="1:22" x14ac:dyDescent="0.35">
      <c r="A1463" t="s">
        <v>3181</v>
      </c>
      <c r="B1463">
        <v>2000</v>
      </c>
      <c r="D1463" s="59" t="s">
        <v>3162</v>
      </c>
      <c r="F1463" s="39">
        <v>104524530</v>
      </c>
      <c r="H1463" s="60">
        <v>50400</v>
      </c>
      <c r="I1463" t="s">
        <v>3182</v>
      </c>
      <c r="J1463">
        <v>12</v>
      </c>
      <c r="K1463" s="50" t="s">
        <v>77</v>
      </c>
      <c r="L1463" t="s">
        <v>4724</v>
      </c>
      <c r="M1463" t="s">
        <v>4725</v>
      </c>
      <c r="N1463" s="39" t="s">
        <v>276</v>
      </c>
      <c r="O1463" t="str">
        <f>+VLOOKUP(F1463,'BD LP'!B:C,2,0)</f>
        <v>104524530-C12</v>
      </c>
      <c r="Q1463" t="str">
        <f>+VLOOKUP(F1463,'BD LP'!B:K,10,0)</f>
        <v>KG</v>
      </c>
      <c r="R1463" t="b">
        <f t="shared" si="48"/>
        <v>1</v>
      </c>
      <c r="S1463">
        <f>+VLOOKUP(F1463,'[1]BD MES'!$D$2:$K$1048576,8,0)</f>
        <v>12</v>
      </c>
      <c r="T1463" t="b">
        <f t="shared" si="49"/>
        <v>1</v>
      </c>
      <c r="V1463" t="str">
        <f>+VLOOKUP(F1463,MaestraLP3[[#All],[CÓDIGO]:[UMV]],8,0)</f>
        <v>TRUTRO ALA IQF BRASIL 1 KG</v>
      </c>
    </row>
    <row r="1464" spans="1:22" x14ac:dyDescent="0.35">
      <c r="A1464" t="s">
        <v>3181</v>
      </c>
      <c r="B1464">
        <v>2000</v>
      </c>
      <c r="D1464" s="59" t="s">
        <v>3162</v>
      </c>
      <c r="F1464" s="39">
        <v>104522620</v>
      </c>
      <c r="H1464" s="60">
        <v>63000</v>
      </c>
      <c r="I1464" t="s">
        <v>3182</v>
      </c>
      <c r="J1464">
        <v>15</v>
      </c>
      <c r="K1464" s="50" t="s">
        <v>77</v>
      </c>
      <c r="L1464" t="s">
        <v>4724</v>
      </c>
      <c r="M1464" t="s">
        <v>4725</v>
      </c>
      <c r="N1464" s="39" t="s">
        <v>276</v>
      </c>
      <c r="O1464" t="str">
        <f>+VLOOKUP(F1464,'BD LP'!B:C,2,0)</f>
        <v>104522620-CJ</v>
      </c>
      <c r="Q1464" t="str">
        <f>+VLOOKUP(F1464,'BD LP'!B:K,10,0)</f>
        <v>KG</v>
      </c>
      <c r="R1464" t="b">
        <f t="shared" si="48"/>
        <v>1</v>
      </c>
      <c r="S1464">
        <f>+VLOOKUP(F1464,'[1]BD MES'!$D$2:$K$1048576,8,0)</f>
        <v>15</v>
      </c>
      <c r="T1464" t="b">
        <f t="shared" si="49"/>
        <v>1</v>
      </c>
      <c r="V1464" t="str">
        <f>+VLOOKUP(F1464,MaestraLP3[[#All],[CÓDIGO]:[UMV]],8,0)</f>
        <v>TRUTRO ALA POLLO INTERF BRASIL 15 Kg</v>
      </c>
    </row>
    <row r="1465" spans="1:22" x14ac:dyDescent="0.35">
      <c r="A1465" t="s">
        <v>3181</v>
      </c>
      <c r="B1465">
        <v>2000</v>
      </c>
      <c r="D1465" s="59" t="s">
        <v>3162</v>
      </c>
      <c r="F1465" s="39">
        <v>104522910</v>
      </c>
      <c r="H1465" s="60">
        <v>50400</v>
      </c>
      <c r="I1465" t="s">
        <v>3182</v>
      </c>
      <c r="J1465">
        <v>12</v>
      </c>
      <c r="K1465" s="50" t="s">
        <v>50</v>
      </c>
      <c r="L1465" t="s">
        <v>4724</v>
      </c>
      <c r="M1465" t="s">
        <v>4725</v>
      </c>
      <c r="N1465" s="39" t="s">
        <v>276</v>
      </c>
      <c r="O1465" t="str">
        <f>+VLOOKUP(F1465,'BD LP'!B:C,2,0)</f>
        <v>104522910-C12</v>
      </c>
      <c r="Q1465" t="str">
        <f>+VLOOKUP(F1465,'BD LP'!B:K,10,0)</f>
        <v>UN</v>
      </c>
      <c r="R1465" t="b">
        <f t="shared" si="48"/>
        <v>1</v>
      </c>
      <c r="S1465">
        <f>+VLOOKUP(F1465,'[1]BD MES'!$D$2:$K$1048576,8,0)</f>
        <v>12</v>
      </c>
      <c r="T1465" t="b">
        <f t="shared" si="49"/>
        <v>1</v>
      </c>
      <c r="V1465" t="str">
        <f>+VLOOKUP(F1465,MaestraLP3[[#All],[CÓDIGO]:[UMV]],8,0)</f>
        <v>TRUTRO CORTO IQF 1 Kg</v>
      </c>
    </row>
    <row r="1466" spans="1:22" x14ac:dyDescent="0.35">
      <c r="A1466" t="s">
        <v>3181</v>
      </c>
      <c r="B1466">
        <v>2000</v>
      </c>
      <c r="D1466" s="59" t="s">
        <v>3162</v>
      </c>
      <c r="F1466" s="39">
        <v>104533780</v>
      </c>
      <c r="H1466" s="60">
        <v>63000</v>
      </c>
      <c r="I1466" t="s">
        <v>3182</v>
      </c>
      <c r="J1466">
        <v>1</v>
      </c>
      <c r="K1466" s="50" t="s">
        <v>248</v>
      </c>
      <c r="L1466" t="s">
        <v>4724</v>
      </c>
      <c r="M1466" t="s">
        <v>4725</v>
      </c>
      <c r="N1466" s="39" t="s">
        <v>276</v>
      </c>
      <c r="O1466" t="str">
        <f>+VLOOKUP(F1466,'BD LP'!B:C,2,0)</f>
        <v>104533780-CJ</v>
      </c>
      <c r="Q1466" t="str">
        <f>+VLOOKUP(F1466,'BD LP'!B:K,10,0)</f>
        <v>CJ</v>
      </c>
      <c r="R1466" t="b">
        <f t="shared" si="48"/>
        <v>1</v>
      </c>
      <c r="S1466">
        <f>+VLOOKUP(F1466,'[1]BD MES'!$D$2:$K$1048576,8,0)</f>
        <v>1</v>
      </c>
      <c r="T1466" t="b">
        <f t="shared" si="49"/>
        <v>1</v>
      </c>
      <c r="V1466" t="str">
        <f>+VLOOKUP(F1466,MaestraLP3[[#All],[CÓDIGO]:[UMV]],8,0)</f>
        <v>TRUTRO CORTO LAYERPACK BRASIL 15KG</v>
      </c>
    </row>
    <row r="1467" spans="1:22" x14ac:dyDescent="0.35">
      <c r="A1467" t="s">
        <v>3181</v>
      </c>
      <c r="B1467">
        <v>2000</v>
      </c>
      <c r="D1467" s="59" t="s">
        <v>3162</v>
      </c>
      <c r="F1467" s="39">
        <v>104547150</v>
      </c>
      <c r="H1467" s="60">
        <v>66000</v>
      </c>
      <c r="I1467" t="s">
        <v>3182</v>
      </c>
      <c r="J1467">
        <v>10</v>
      </c>
      <c r="K1467" s="50" t="s">
        <v>50</v>
      </c>
      <c r="L1467" t="s">
        <v>4724</v>
      </c>
      <c r="M1467" t="s">
        <v>4725</v>
      </c>
      <c r="N1467" s="39" t="s">
        <v>276</v>
      </c>
      <c r="O1467" t="str">
        <f>+VLOOKUP(F1467,'BD LP'!B:C,2,0)</f>
        <v>104547150-C10</v>
      </c>
      <c r="Q1467" t="str">
        <f>+VLOOKUP(F1467,'BD LP'!B:K,10,0)</f>
        <v>UN</v>
      </c>
      <c r="R1467" t="b">
        <f t="shared" si="48"/>
        <v>1</v>
      </c>
      <c r="S1467">
        <f>+VLOOKUP(F1467,'[1]BD MES'!$D$2:$K$1048576,8,0)</f>
        <v>10</v>
      </c>
      <c r="T1467" t="b">
        <f t="shared" si="49"/>
        <v>1</v>
      </c>
      <c r="V1467" t="str">
        <f>+VLOOKUP(F1467,MaestraLP3[[#All],[CÓDIGO]:[UMV]],8,0)</f>
        <v>TRUTRO ENTERO BOLSA 2 KG</v>
      </c>
    </row>
    <row r="1468" spans="1:22" x14ac:dyDescent="0.35">
      <c r="A1468" t="s">
        <v>3181</v>
      </c>
      <c r="B1468">
        <v>2000</v>
      </c>
      <c r="D1468" s="59" t="s">
        <v>3162</v>
      </c>
      <c r="F1468" s="39">
        <v>104519180</v>
      </c>
      <c r="H1468" s="60">
        <v>49500</v>
      </c>
      <c r="I1468" t="s">
        <v>3182</v>
      </c>
      <c r="J1468">
        <v>15</v>
      </c>
      <c r="K1468" s="50" t="s">
        <v>77</v>
      </c>
      <c r="L1468" t="s">
        <v>4724</v>
      </c>
      <c r="M1468" t="s">
        <v>4725</v>
      </c>
      <c r="N1468" s="39" t="s">
        <v>276</v>
      </c>
      <c r="O1468" t="str">
        <f>+VLOOKUP(F1468,'BD LP'!B:C,2,0)</f>
        <v>104519180-C15</v>
      </c>
      <c r="Q1468" t="str">
        <f>+VLOOKUP(F1468,'BD LP'!B:K,10,0)</f>
        <v>KG</v>
      </c>
      <c r="R1468" t="b">
        <f t="shared" si="48"/>
        <v>1</v>
      </c>
      <c r="S1468">
        <f>+VLOOKUP(F1468,'[1]BD MES'!$D$2:$K$1048576,8,0)</f>
        <v>15</v>
      </c>
      <c r="T1468" t="b">
        <f t="shared" si="49"/>
        <v>1</v>
      </c>
      <c r="V1468" t="str">
        <f>+VLOOKUP(F1468,MaestraLP3[[#All],[CÓDIGO]:[UMV]],8,0)</f>
        <v>TRUTRO ENTERO INTERFOLIADO BRASIL 15 kg</v>
      </c>
    </row>
    <row r="1469" spans="1:22" x14ac:dyDescent="0.35">
      <c r="A1469" t="s">
        <v>3181</v>
      </c>
      <c r="B1469">
        <v>2000</v>
      </c>
      <c r="D1469" s="59" t="s">
        <v>3162</v>
      </c>
      <c r="F1469" s="39">
        <v>150000282</v>
      </c>
      <c r="H1469" s="60">
        <v>90500</v>
      </c>
      <c r="I1469" t="s">
        <v>3182</v>
      </c>
      <c r="J1469">
        <v>20</v>
      </c>
      <c r="K1469" s="50" t="s">
        <v>50</v>
      </c>
      <c r="L1469" t="s">
        <v>4724</v>
      </c>
      <c r="M1469" t="s">
        <v>4725</v>
      </c>
      <c r="N1469" s="63" t="s">
        <v>276</v>
      </c>
      <c r="O1469" t="str">
        <f>+VLOOKUP(F1469,'BD LP'!B:C,2,0)</f>
        <v>150000282-C20</v>
      </c>
      <c r="Q1469" t="str">
        <f>+VLOOKUP(F1469,'BD LP'!B:K,10,0)</f>
        <v>UN</v>
      </c>
      <c r="R1469" t="b">
        <f t="shared" si="48"/>
        <v>1</v>
      </c>
      <c r="S1469">
        <f>+VLOOKUP(F1469,'[1]BD MES'!$D$2:$K$1048576,8,0)</f>
        <v>20</v>
      </c>
      <c r="T1469" t="b">
        <f t="shared" si="49"/>
        <v>1</v>
      </c>
      <c r="V1469" t="str">
        <f>+VLOOKUP(F1469,MaestraLP3[[#All],[CÓDIGO]:[UMV]],8,0)</f>
        <v>MANTECA CRUCINA 1 kg</v>
      </c>
    </row>
    <row r="1470" spans="1:22" x14ac:dyDescent="0.35">
      <c r="A1470" t="s">
        <v>3181</v>
      </c>
      <c r="B1470">
        <v>2000</v>
      </c>
      <c r="D1470" s="59" t="s">
        <v>3162</v>
      </c>
      <c r="F1470" s="39">
        <v>104543020</v>
      </c>
      <c r="H1470" s="60">
        <v>40000</v>
      </c>
      <c r="I1470" t="s">
        <v>3182</v>
      </c>
      <c r="J1470">
        <v>1</v>
      </c>
      <c r="K1470" s="50" t="s">
        <v>248</v>
      </c>
      <c r="L1470" t="s">
        <v>4724</v>
      </c>
      <c r="M1470" t="s">
        <v>4725</v>
      </c>
      <c r="N1470" s="63" t="s">
        <v>276</v>
      </c>
      <c r="O1470" t="str">
        <f>+VLOOKUP(F1470,'BD LP'!B:C,2,0)</f>
        <v>104543020-CJ</v>
      </c>
      <c r="Q1470" t="str">
        <f>+VLOOKUP(F1470,'BD LP'!B:K,10,0)</f>
        <v>CJ</v>
      </c>
      <c r="R1470" t="b">
        <f t="shared" si="48"/>
        <v>1</v>
      </c>
      <c r="S1470">
        <f>+VLOOKUP(F1470,'[1]BD MES'!$D$2:$K$1048576,8,0)</f>
        <v>1</v>
      </c>
      <c r="T1470" t="b">
        <f t="shared" si="49"/>
        <v>1</v>
      </c>
      <c r="V1470" t="str">
        <f>+VLOOKUP(F1470,MaestraLP3[[#All],[CÓDIGO]:[UMV]],8,0)</f>
        <v>MANTEQUILLA  CON SAL TONADITA 5 KG</v>
      </c>
    </row>
    <row r="1471" spans="1:22" x14ac:dyDescent="0.35">
      <c r="A1471" t="s">
        <v>3181</v>
      </c>
      <c r="B1471">
        <v>2000</v>
      </c>
      <c r="D1471" s="59" t="s">
        <v>3162</v>
      </c>
      <c r="F1471" s="39">
        <v>104543010</v>
      </c>
      <c r="H1471" s="60">
        <v>40000</v>
      </c>
      <c r="I1471" t="s">
        <v>3182</v>
      </c>
      <c r="J1471">
        <v>1</v>
      </c>
      <c r="K1471" s="50" t="s">
        <v>248</v>
      </c>
      <c r="L1471" t="s">
        <v>4724</v>
      </c>
      <c r="M1471" t="s">
        <v>4725</v>
      </c>
      <c r="N1471" s="39" t="s">
        <v>276</v>
      </c>
      <c r="O1471" t="str">
        <f>+VLOOKUP(F1471,'BD LP'!B:C,2,0)</f>
        <v>104543010-CJ</v>
      </c>
      <c r="Q1471" t="str">
        <f>+VLOOKUP(F1471,'BD LP'!B:K,10,0)</f>
        <v>CJ</v>
      </c>
      <c r="R1471" t="b">
        <f t="shared" si="48"/>
        <v>1</v>
      </c>
      <c r="S1471">
        <f>+VLOOKUP(F1471,'[1]BD MES'!$D$2:$K$1048576,8,0)</f>
        <v>1</v>
      </c>
      <c r="T1471" t="b">
        <f t="shared" si="49"/>
        <v>1</v>
      </c>
      <c r="V1471" t="str">
        <f>+VLOOKUP(F1471,MaestraLP3[[#All],[CÓDIGO]:[UMV]],8,0)</f>
        <v>MANTEQUILLA  SIN SAL TONADITA 5 KG</v>
      </c>
    </row>
    <row r="1472" spans="1:22" x14ac:dyDescent="0.35">
      <c r="A1472" t="s">
        <v>3181</v>
      </c>
      <c r="B1472">
        <v>2000</v>
      </c>
      <c r="D1472" s="59" t="s">
        <v>3162</v>
      </c>
      <c r="F1472" s="39">
        <v>150000457</v>
      </c>
      <c r="H1472" s="60">
        <v>104900</v>
      </c>
      <c r="I1472" t="s">
        <v>3182</v>
      </c>
      <c r="J1472">
        <v>40</v>
      </c>
      <c r="K1472" s="50" t="s">
        <v>50</v>
      </c>
      <c r="L1472" t="s">
        <v>4724</v>
      </c>
      <c r="M1472" t="s">
        <v>4725</v>
      </c>
      <c r="N1472" s="39" t="s">
        <v>276</v>
      </c>
      <c r="O1472" t="str">
        <f>+VLOOKUP(F1472,'BD LP'!B:C,2,0)</f>
        <v>150000457-C40</v>
      </c>
      <c r="Q1472" t="str">
        <f>+VLOOKUP(F1472,'BD LP'!B:K,10,0)</f>
        <v>UN</v>
      </c>
      <c r="R1472" t="b">
        <f t="shared" si="48"/>
        <v>1</v>
      </c>
      <c r="S1472">
        <f>+VLOOKUP(F1472,'[1]BD MES'!$D$2:$K$1048576,8,0)</f>
        <v>40</v>
      </c>
      <c r="T1472" t="b">
        <f t="shared" si="49"/>
        <v>1</v>
      </c>
      <c r="V1472" t="str">
        <f>+VLOOKUP(F1472,MaestraLP3[[#All],[CÓDIGO]:[UMV]],8,0)</f>
        <v>MANTEQUILLA C/SAL SOPROLE 250 g</v>
      </c>
    </row>
    <row r="1473" spans="1:22" x14ac:dyDescent="0.35">
      <c r="A1473" t="s">
        <v>3181</v>
      </c>
      <c r="B1473">
        <v>2000</v>
      </c>
      <c r="D1473" s="59" t="s">
        <v>3162</v>
      </c>
      <c r="F1473" s="49">
        <v>104547690</v>
      </c>
      <c r="H1473" s="60">
        <v>21000</v>
      </c>
      <c r="I1473" t="s">
        <v>3182</v>
      </c>
      <c r="J1473">
        <v>10</v>
      </c>
      <c r="K1473" s="50" t="s">
        <v>50</v>
      </c>
      <c r="L1473" t="s">
        <v>4724</v>
      </c>
      <c r="M1473" t="s">
        <v>4725</v>
      </c>
      <c r="N1473" s="39" t="s">
        <v>276</v>
      </c>
      <c r="O1473" t="str">
        <f>+VLOOKUP(F1473,'BD LP'!B:C,2,0)</f>
        <v>104547690-C10</v>
      </c>
      <c r="Q1473" t="str">
        <f>+VLOOKUP(F1473,'BD LP'!B:K,10,0)</f>
        <v>UN</v>
      </c>
      <c r="R1473" t="b">
        <f t="shared" si="48"/>
        <v>1</v>
      </c>
      <c r="S1473">
        <f>+VLOOKUP(F1473,'[1]BD MES'!$D$2:$K$1048576,8,0)</f>
        <v>10</v>
      </c>
      <c r="T1473" t="b">
        <f t="shared" si="49"/>
        <v>1</v>
      </c>
      <c r="V1473" t="str">
        <f>+VLOOKUP(F1473,MaestraLP3[[#All],[CÓDIGO]:[UMV]],8,0)</f>
        <v>MANTEQUILLA CON SAL TONADITA 250 GR</v>
      </c>
    </row>
    <row r="1474" spans="1:22" x14ac:dyDescent="0.35">
      <c r="A1474" t="s">
        <v>3181</v>
      </c>
      <c r="B1474">
        <v>2000</v>
      </c>
      <c r="D1474" s="59" t="s">
        <v>3162</v>
      </c>
      <c r="F1474" s="39">
        <v>104543040</v>
      </c>
      <c r="H1474" s="60">
        <v>30000</v>
      </c>
      <c r="I1474" t="s">
        <v>3182</v>
      </c>
      <c r="J1474">
        <v>3</v>
      </c>
      <c r="K1474" s="50" t="s">
        <v>50</v>
      </c>
      <c r="L1474" t="s">
        <v>4724</v>
      </c>
      <c r="M1474" t="s">
        <v>4725</v>
      </c>
      <c r="N1474" t="s">
        <v>276</v>
      </c>
      <c r="O1474" t="str">
        <f>+VLOOKUP(F1474,'BD LP'!B:C,2,0)</f>
        <v>104543040-C03</v>
      </c>
      <c r="Q1474" t="str">
        <f>+VLOOKUP(F1474,'BD LP'!B:K,10,0)</f>
        <v>UN</v>
      </c>
      <c r="R1474" t="b">
        <f t="shared" si="48"/>
        <v>1</v>
      </c>
      <c r="S1474">
        <f>+VLOOKUP(F1474,'[1]BD MES'!$D$2:$K$1048576,8,0)</f>
        <v>3</v>
      </c>
      <c r="T1474" t="b">
        <f t="shared" si="49"/>
        <v>1</v>
      </c>
      <c r="V1474" t="str">
        <f>+VLOOKUP(F1474,MaestraLP3[[#All],[CÓDIGO]:[UMV]],8,0)</f>
        <v>MANTEQUILLA MINI PORCION C/SAL 10GR/100U</v>
      </c>
    </row>
    <row r="1475" spans="1:22" x14ac:dyDescent="0.35">
      <c r="A1475" t="s">
        <v>3181</v>
      </c>
      <c r="B1475">
        <v>2000</v>
      </c>
      <c r="D1475" s="59" t="s">
        <v>3162</v>
      </c>
      <c r="F1475" s="39">
        <v>104533910</v>
      </c>
      <c r="H1475" s="60">
        <v>18950</v>
      </c>
      <c r="I1475" t="s">
        <v>3182</v>
      </c>
      <c r="J1475">
        <v>1</v>
      </c>
      <c r="K1475" s="50" t="s">
        <v>1343</v>
      </c>
      <c r="L1475" t="s">
        <v>4724</v>
      </c>
      <c r="M1475" t="s">
        <v>4725</v>
      </c>
      <c r="N1475" t="s">
        <v>276</v>
      </c>
      <c r="O1475" t="str">
        <f>+VLOOKUP(F1475,'BD LP'!B:C,2,0)</f>
        <v>104533910-Z44</v>
      </c>
      <c r="Q1475" t="str">
        <f>+VLOOKUP(F1475,'BD LP'!B:K,10,0)</f>
        <v>Z44</v>
      </c>
      <c r="R1475" t="b">
        <f t="shared" ref="R1475:R1538" si="50">+Q1475=K1475</f>
        <v>1</v>
      </c>
      <c r="S1475">
        <f>+VLOOKUP(F1475,'[1]BD MES'!$D$2:$K$1048576,8,0)</f>
        <v>1</v>
      </c>
      <c r="T1475" t="b">
        <f t="shared" ref="T1475:T1538" si="51">+S1475=J1475</f>
        <v>1</v>
      </c>
      <c r="V1475" t="str">
        <f>+VLOOKUP(F1475,MaestraLP3[[#All],[CÓDIGO]:[UMV]],8,0)</f>
        <v>MANTEQUILLA MINI PORCION SOPROLE 10 g</v>
      </c>
    </row>
    <row r="1476" spans="1:22" x14ac:dyDescent="0.35">
      <c r="A1476" t="s">
        <v>3181</v>
      </c>
      <c r="B1476">
        <v>2000</v>
      </c>
      <c r="D1476" s="59" t="s">
        <v>3162</v>
      </c>
      <c r="F1476" s="39">
        <v>150000458</v>
      </c>
      <c r="H1476" s="60">
        <v>111900</v>
      </c>
      <c r="I1476" t="s">
        <v>3182</v>
      </c>
      <c r="J1476">
        <v>40</v>
      </c>
      <c r="K1476" s="50" t="s">
        <v>50</v>
      </c>
      <c r="L1476" t="s">
        <v>4724</v>
      </c>
      <c r="M1476" t="s">
        <v>4725</v>
      </c>
      <c r="N1476" t="s">
        <v>276</v>
      </c>
      <c r="O1476" t="str">
        <f>+VLOOKUP(F1476,'BD LP'!B:C,2,0)</f>
        <v>150000458-C40</v>
      </c>
      <c r="Q1476" t="str">
        <f>+VLOOKUP(F1476,'BD LP'!B:K,10,0)</f>
        <v>UN</v>
      </c>
      <c r="R1476" t="b">
        <f t="shared" si="50"/>
        <v>1</v>
      </c>
      <c r="S1476">
        <f>+VLOOKUP(F1476,'[1]BD MES'!$D$2:$K$1048576,8,0)</f>
        <v>40</v>
      </c>
      <c r="T1476" t="b">
        <f t="shared" si="51"/>
        <v>1</v>
      </c>
      <c r="V1476" t="str">
        <f>+VLOOKUP(F1476,MaestraLP3[[#All],[CÓDIGO]:[UMV]],8,0)</f>
        <v>MANTEQUILLA S/SAL SOPROLE 250 g</v>
      </c>
    </row>
    <row r="1477" spans="1:22" x14ac:dyDescent="0.35">
      <c r="A1477" t="s">
        <v>3181</v>
      </c>
      <c r="B1477">
        <v>2000</v>
      </c>
      <c r="D1477" s="59" t="s">
        <v>3162</v>
      </c>
      <c r="F1477" s="39">
        <v>150000932</v>
      </c>
      <c r="H1477" s="60">
        <v>34800</v>
      </c>
      <c r="I1477" t="s">
        <v>3182</v>
      </c>
      <c r="J1477">
        <v>12</v>
      </c>
      <c r="K1477" s="50" t="s">
        <v>50</v>
      </c>
      <c r="L1477" t="s">
        <v>4724</v>
      </c>
      <c r="M1477" t="s">
        <v>4725</v>
      </c>
      <c r="N1477" t="s">
        <v>276</v>
      </c>
      <c r="O1477" t="str">
        <f>+VLOOKUP(F1477,'BD LP'!B:C,2,0)</f>
        <v>150000932-C12</v>
      </c>
      <c r="Q1477" t="str">
        <f>+VLOOKUP(F1477,'BD LP'!B:K,10,0)</f>
        <v>UN</v>
      </c>
      <c r="R1477" t="b">
        <f t="shared" si="50"/>
        <v>1</v>
      </c>
      <c r="S1477">
        <f>+VLOOKUP(F1477,'[1]BD MES'!$D$2:$K$1048576,8,0)</f>
        <v>12</v>
      </c>
      <c r="T1477" t="b">
        <f t="shared" si="51"/>
        <v>1</v>
      </c>
      <c r="V1477" t="str">
        <f>+VLOOKUP(F1477,MaestraLP3[[#All],[CÓDIGO]:[UMV]],8,0)</f>
        <v>MARGARINA QUILLAYES 1 kg</v>
      </c>
    </row>
    <row r="1478" spans="1:22" x14ac:dyDescent="0.35">
      <c r="A1478" t="s">
        <v>3181</v>
      </c>
      <c r="B1478">
        <v>2000</v>
      </c>
      <c r="D1478" s="59" t="s">
        <v>3162</v>
      </c>
      <c r="F1478" s="39">
        <v>150000008</v>
      </c>
      <c r="H1478" s="60">
        <v>34920</v>
      </c>
      <c r="I1478" t="s">
        <v>3182</v>
      </c>
      <c r="J1478">
        <v>18</v>
      </c>
      <c r="K1478" s="50" t="s">
        <v>50</v>
      </c>
      <c r="L1478" t="s">
        <v>4724</v>
      </c>
      <c r="M1478" t="s">
        <v>4725</v>
      </c>
      <c r="N1478" t="s">
        <v>276</v>
      </c>
      <c r="O1478" t="str">
        <f>+VLOOKUP(F1478,'BD LP'!B:C,2,0)</f>
        <v>150000008-C18</v>
      </c>
      <c r="Q1478" t="str">
        <f>+VLOOKUP(F1478,'BD LP'!B:K,10,0)</f>
        <v>UN</v>
      </c>
      <c r="R1478" t="b">
        <f t="shared" si="50"/>
        <v>1</v>
      </c>
      <c r="S1478">
        <f>+VLOOKUP(F1478,'[1]BD MES'!$D$2:$K$1048576,8,0)</f>
        <v>18</v>
      </c>
      <c r="T1478" t="b">
        <f t="shared" si="51"/>
        <v>1</v>
      </c>
      <c r="V1478" t="str">
        <f>+VLOOKUP(F1478,MaestraLP3[[#All],[CÓDIGO]:[UMV]],8,0)</f>
        <v>QUESILLO COLUN 320 g</v>
      </c>
    </row>
    <row r="1479" spans="1:22" x14ac:dyDescent="0.35">
      <c r="A1479" t="s">
        <v>3181</v>
      </c>
      <c r="B1479">
        <v>2000</v>
      </c>
      <c r="D1479" s="59" t="s">
        <v>3162</v>
      </c>
      <c r="F1479" s="39">
        <v>150000714</v>
      </c>
      <c r="H1479" s="60">
        <v>36900</v>
      </c>
      <c r="I1479" t="s">
        <v>3182</v>
      </c>
      <c r="J1479">
        <v>18</v>
      </c>
      <c r="K1479" s="50" t="s">
        <v>50</v>
      </c>
      <c r="L1479" t="s">
        <v>4724</v>
      </c>
      <c r="M1479" t="s">
        <v>4725</v>
      </c>
      <c r="N1479" t="s">
        <v>276</v>
      </c>
      <c r="O1479" t="str">
        <f>+VLOOKUP(F1479,'BD LP'!B:C,2,0)</f>
        <v>150000714-C18</v>
      </c>
      <c r="Q1479" t="str">
        <f>+VLOOKUP(F1479,'BD LP'!B:K,10,0)</f>
        <v>UN</v>
      </c>
      <c r="R1479" t="b">
        <f t="shared" si="50"/>
        <v>1</v>
      </c>
      <c r="S1479">
        <f>+VLOOKUP(F1479,'[1]BD MES'!$D$2:$K$1048576,8,0)</f>
        <v>18</v>
      </c>
      <c r="T1479" t="b">
        <f t="shared" si="51"/>
        <v>1</v>
      </c>
      <c r="V1479" t="str">
        <f>+VLOOKUP(F1479,MaestraLP3[[#All],[CÓDIGO]:[UMV]],8,0)</f>
        <v>QUESILLO COLUN S/SAL 320 g</v>
      </c>
    </row>
    <row r="1480" spans="1:22" x14ac:dyDescent="0.35">
      <c r="A1480" t="s">
        <v>3181</v>
      </c>
      <c r="B1480">
        <v>2000</v>
      </c>
      <c r="D1480" s="59" t="s">
        <v>3162</v>
      </c>
      <c r="F1480" s="39">
        <v>104534980</v>
      </c>
      <c r="H1480" s="60">
        <v>60300</v>
      </c>
      <c r="I1480" t="s">
        <v>3182</v>
      </c>
      <c r="J1480">
        <v>10</v>
      </c>
      <c r="K1480" s="50" t="s">
        <v>50</v>
      </c>
      <c r="L1480" t="s">
        <v>4724</v>
      </c>
      <c r="M1480" t="s">
        <v>4725</v>
      </c>
      <c r="N1480" t="s">
        <v>276</v>
      </c>
      <c r="O1480" t="str">
        <f>+VLOOKUP(F1480,'BD LP'!B:C,2,0)</f>
        <v>104534980-C10</v>
      </c>
      <c r="Q1480" t="str">
        <f>+VLOOKUP(F1480,'BD LP'!B:K,10,0)</f>
        <v>UN</v>
      </c>
      <c r="R1480" t="b">
        <f t="shared" si="50"/>
        <v>1</v>
      </c>
      <c r="S1480">
        <f>+VLOOKUP(F1480,'[1]BD MES'!$D$2:$K$1048576,8,0)</f>
        <v>10</v>
      </c>
      <c r="T1480" t="b">
        <f t="shared" si="51"/>
        <v>1</v>
      </c>
      <c r="V1480" t="str">
        <f>+VLOOKUP(F1480,MaestraLP3[[#All],[CÓDIGO]:[UMV]],8,0)</f>
        <v>QUESO BURRATA GRANAROLO 250 GR</v>
      </c>
    </row>
    <row r="1481" spans="1:22" x14ac:dyDescent="0.35">
      <c r="A1481" t="s">
        <v>3181</v>
      </c>
      <c r="B1481">
        <v>2000</v>
      </c>
      <c r="D1481" s="59" t="s">
        <v>3162</v>
      </c>
      <c r="F1481" s="39">
        <v>104535010</v>
      </c>
      <c r="H1481" s="60">
        <v>24090</v>
      </c>
      <c r="I1481" t="s">
        <v>3182</v>
      </c>
      <c r="J1481">
        <v>8</v>
      </c>
      <c r="K1481" s="50" t="s">
        <v>50</v>
      </c>
      <c r="L1481" t="s">
        <v>4724</v>
      </c>
      <c r="M1481" t="s">
        <v>4725</v>
      </c>
      <c r="N1481" t="s">
        <v>276</v>
      </c>
      <c r="O1481" t="str">
        <f>+VLOOKUP(F1481,'BD LP'!B:C,2,0)</f>
        <v>104535010-C08</v>
      </c>
      <c r="Q1481" t="str">
        <f>+VLOOKUP(F1481,'BD LP'!B:K,10,0)</f>
        <v>UN</v>
      </c>
      <c r="R1481" t="b">
        <f t="shared" si="50"/>
        <v>1</v>
      </c>
      <c r="S1481">
        <f>+VLOOKUP(F1481,'[1]BD MES'!$D$2:$K$1048576,8,0)</f>
        <v>8</v>
      </c>
      <c r="T1481" t="b">
        <f t="shared" si="51"/>
        <v>1</v>
      </c>
      <c r="V1481" t="str">
        <f>+VLOOKUP(F1481,MaestraLP3[[#All],[CÓDIGO]:[UMV]],8,0)</f>
        <v>QUESO ITALIAN BLUE GRANAROLO 150 GR</v>
      </c>
    </row>
    <row r="1482" spans="1:22" x14ac:dyDescent="0.35">
      <c r="A1482" t="s">
        <v>3181</v>
      </c>
      <c r="B1482">
        <v>2000</v>
      </c>
      <c r="D1482" s="59" t="s">
        <v>3162</v>
      </c>
      <c r="F1482" s="39">
        <v>104535020</v>
      </c>
      <c r="H1482" s="60">
        <v>74110</v>
      </c>
      <c r="I1482" t="s">
        <v>3182</v>
      </c>
      <c r="J1482">
        <v>12</v>
      </c>
      <c r="K1482" s="50" t="s">
        <v>50</v>
      </c>
      <c r="L1482" t="s">
        <v>4724</v>
      </c>
      <c r="M1482" t="s">
        <v>4725</v>
      </c>
      <c r="N1482" t="s">
        <v>276</v>
      </c>
      <c r="O1482" t="str">
        <f>+VLOOKUP(F1482,'BD LP'!B:C,2,0)</f>
        <v>104535020-C12</v>
      </c>
      <c r="Q1482" t="str">
        <f>+VLOOKUP(F1482,'BD LP'!B:K,10,0)</f>
        <v>UN</v>
      </c>
      <c r="R1482" t="b">
        <f t="shared" si="50"/>
        <v>1</v>
      </c>
      <c r="S1482">
        <f>+VLOOKUP(F1482,'[1]BD MES'!$D$2:$K$1048576,8,0)</f>
        <v>12</v>
      </c>
      <c r="T1482" t="b">
        <f t="shared" si="51"/>
        <v>1</v>
      </c>
      <c r="V1482" t="str">
        <f>+VLOOKUP(F1482,MaestraLP3[[#All],[CÓDIGO]:[UMV]],8,0)</f>
        <v>QUESO MASCARPONE GRANAROLO 500 GR</v>
      </c>
    </row>
    <row r="1483" spans="1:22" x14ac:dyDescent="0.35">
      <c r="A1483" t="s">
        <v>3181</v>
      </c>
      <c r="B1483">
        <v>2000</v>
      </c>
      <c r="D1483" s="59" t="s">
        <v>3162</v>
      </c>
      <c r="F1483" s="39">
        <v>104535030</v>
      </c>
      <c r="H1483" s="60">
        <v>120000</v>
      </c>
      <c r="I1483" t="s">
        <v>3182</v>
      </c>
      <c r="J1483">
        <v>5</v>
      </c>
      <c r="K1483" s="50" t="s">
        <v>50</v>
      </c>
      <c r="L1483" t="s">
        <v>4724</v>
      </c>
      <c r="M1483" t="s">
        <v>4725</v>
      </c>
      <c r="N1483" t="s">
        <v>276</v>
      </c>
      <c r="O1483" t="str">
        <f>+VLOOKUP(F1483,'BD LP'!B:C,2,0)</f>
        <v>104535030-C05</v>
      </c>
      <c r="Q1483" t="str">
        <f>+VLOOKUP(F1483,'BD LP'!B:K,10,0)</f>
        <v>UN</v>
      </c>
      <c r="R1483" t="b">
        <f t="shared" si="50"/>
        <v>1</v>
      </c>
      <c r="S1483">
        <f>+VLOOKUP(F1483,'[1]BD MES'!$D$2:$K$1048576,8,0)</f>
        <v>5</v>
      </c>
      <c r="T1483" t="b">
        <f t="shared" si="51"/>
        <v>1</v>
      </c>
      <c r="V1483" t="str">
        <f>+VLOOKUP(F1483,MaestraLP3[[#All],[CÓDIGO]:[UMV]],8,0)</f>
        <v>QUESO MOZZARELLA BOCCONCINI MINI 2 KG</v>
      </c>
    </row>
    <row r="1484" spans="1:22" x14ac:dyDescent="0.35">
      <c r="A1484" t="s">
        <v>3181</v>
      </c>
      <c r="B1484">
        <v>2000</v>
      </c>
      <c r="D1484" s="59" t="s">
        <v>3162</v>
      </c>
      <c r="F1484" s="39">
        <v>104535040</v>
      </c>
      <c r="H1484" s="60">
        <v>35200</v>
      </c>
      <c r="I1484" t="s">
        <v>3182</v>
      </c>
      <c r="J1484">
        <v>16</v>
      </c>
      <c r="K1484" s="50" t="s">
        <v>50</v>
      </c>
      <c r="L1484" t="s">
        <v>4724</v>
      </c>
      <c r="M1484" t="s">
        <v>4725</v>
      </c>
      <c r="N1484" t="s">
        <v>276</v>
      </c>
      <c r="O1484" t="str">
        <f>+VLOOKUP(F1484,'BD LP'!B:C,2,0)</f>
        <v>104535040-C16</v>
      </c>
      <c r="Q1484" t="str">
        <f>+VLOOKUP(F1484,'BD LP'!B:K,10,0)</f>
        <v>UN</v>
      </c>
      <c r="R1484" t="b">
        <f t="shared" si="50"/>
        <v>1</v>
      </c>
      <c r="S1484">
        <f>+VLOOKUP(F1484,'[1]BD MES'!$D$2:$K$1048576,8,0)</f>
        <v>16</v>
      </c>
      <c r="T1484" t="b">
        <f t="shared" si="51"/>
        <v>1</v>
      </c>
      <c r="V1484" t="str">
        <f>+VLOOKUP(F1484,MaestraLP3[[#All],[CÓDIGO]:[UMV]],8,0)</f>
        <v>QUESO MOZZARELLA BUFALA GRANAROLO 125 GR</v>
      </c>
    </row>
    <row r="1485" spans="1:22" x14ac:dyDescent="0.35">
      <c r="A1485" t="s">
        <v>3181</v>
      </c>
      <c r="B1485">
        <v>2000</v>
      </c>
      <c r="D1485" s="59" t="s">
        <v>3162</v>
      </c>
      <c r="F1485" s="39">
        <v>104535050</v>
      </c>
      <c r="H1485" s="60">
        <v>28680</v>
      </c>
      <c r="I1485" t="s">
        <v>3182</v>
      </c>
      <c r="J1485">
        <v>12</v>
      </c>
      <c r="K1485" s="50" t="s">
        <v>50</v>
      </c>
      <c r="L1485" t="s">
        <v>4724</v>
      </c>
      <c r="M1485" t="s">
        <v>4725</v>
      </c>
      <c r="N1485" t="s">
        <v>276</v>
      </c>
      <c r="O1485" t="str">
        <f>+VLOOKUP(F1485,'BD LP'!B:C,2,0)</f>
        <v>104535050-C12</v>
      </c>
      <c r="Q1485" t="str">
        <f>+VLOOKUP(F1485,'BD LP'!B:K,10,0)</f>
        <v>UN</v>
      </c>
      <c r="R1485" t="b">
        <f t="shared" si="50"/>
        <v>1</v>
      </c>
      <c r="S1485">
        <f>+VLOOKUP(F1485,'[1]BD MES'!$D$2:$K$1048576,8,0)</f>
        <v>12</v>
      </c>
      <c r="T1485" t="b">
        <f t="shared" si="51"/>
        <v>1</v>
      </c>
      <c r="V1485" t="str">
        <f>+VLOOKUP(F1485,MaestraLP3[[#All],[CÓDIGO]:[UMV]],8,0)</f>
        <v>QUESO MOZZARELLA CILIEGINE BUFALA 125 GR</v>
      </c>
    </row>
    <row r="1486" spans="1:22" x14ac:dyDescent="0.35">
      <c r="A1486" t="s">
        <v>3181</v>
      </c>
      <c r="B1486">
        <v>2000</v>
      </c>
      <c r="D1486" s="59" t="s">
        <v>3162</v>
      </c>
      <c r="F1486" s="39">
        <v>104535060</v>
      </c>
      <c r="H1486" s="60">
        <v>139900</v>
      </c>
      <c r="I1486" t="s">
        <v>3182</v>
      </c>
      <c r="J1486">
        <v>6</v>
      </c>
      <c r="K1486" s="50" t="s">
        <v>50</v>
      </c>
      <c r="L1486" t="s">
        <v>4724</v>
      </c>
      <c r="M1486" t="s">
        <v>4725</v>
      </c>
      <c r="N1486" t="s">
        <v>276</v>
      </c>
      <c r="O1486" t="str">
        <f>+VLOOKUP(F1486,'BD LP'!B:C,2,0)</f>
        <v>104535060-C06</v>
      </c>
      <c r="Q1486" t="str">
        <f>+VLOOKUP(F1486,'BD LP'!B:K,10,0)</f>
        <v>UN</v>
      </c>
      <c r="R1486" t="b">
        <f t="shared" si="50"/>
        <v>1</v>
      </c>
      <c r="S1486">
        <f>+VLOOKUP(F1486,'[1]BD MES'!$D$2:$K$1048576,8,0)</f>
        <v>6</v>
      </c>
      <c r="T1486" t="b">
        <f t="shared" si="51"/>
        <v>1</v>
      </c>
      <c r="V1486" t="str">
        <f>+VLOOKUP(F1486,MaestraLP3[[#All],[CÓDIGO]:[UMV]],8,0)</f>
        <v>QUESO MOZZARELLA CRUMBLE IQF 2 KG</v>
      </c>
    </row>
    <row r="1487" spans="1:22" x14ac:dyDescent="0.35">
      <c r="A1487" t="s">
        <v>3181</v>
      </c>
      <c r="B1487">
        <v>2000</v>
      </c>
      <c r="D1487" s="59" t="s">
        <v>3162</v>
      </c>
      <c r="F1487" s="39">
        <v>104537910</v>
      </c>
      <c r="H1487" s="60">
        <v>39500</v>
      </c>
      <c r="I1487" t="s">
        <v>3182</v>
      </c>
      <c r="J1487">
        <v>8</v>
      </c>
      <c r="K1487" s="50" t="s">
        <v>50</v>
      </c>
      <c r="L1487" t="s">
        <v>4724</v>
      </c>
      <c r="M1487" t="s">
        <v>4725</v>
      </c>
      <c r="N1487" t="s">
        <v>276</v>
      </c>
      <c r="O1487" t="str">
        <f>+VLOOKUP(F1487,'BD LP'!B:C,2,0)</f>
        <v>104537910-C08</v>
      </c>
      <c r="Q1487" t="str">
        <f>+VLOOKUP(F1487,'BD LP'!B:K,10,0)</f>
        <v>UN</v>
      </c>
      <c r="R1487" t="b">
        <f t="shared" si="50"/>
        <v>1</v>
      </c>
      <c r="S1487">
        <f>+VLOOKUP(F1487,'[1]BD MES'!$D$2:$K$1048576,8,0)</f>
        <v>8</v>
      </c>
      <c r="T1487" t="b">
        <f t="shared" si="51"/>
        <v>1</v>
      </c>
      <c r="V1487" t="str">
        <f>+VLOOKUP(F1487,MaestraLP3[[#All],[CÓDIGO]:[UMV]],8,0)</f>
        <v>QUESO GRANA PADANO DOP GRANAROLO 200G</v>
      </c>
    </row>
    <row r="1488" spans="1:22" x14ac:dyDescent="0.35">
      <c r="A1488" t="s">
        <v>3181</v>
      </c>
      <c r="B1488">
        <v>2000</v>
      </c>
      <c r="D1488" s="59" t="s">
        <v>3162</v>
      </c>
      <c r="F1488" s="39">
        <v>104535300</v>
      </c>
      <c r="H1488" s="60">
        <v>22500</v>
      </c>
      <c r="I1488" t="s">
        <v>3182</v>
      </c>
      <c r="J1488">
        <v>1</v>
      </c>
      <c r="K1488" s="50" t="s">
        <v>77</v>
      </c>
      <c r="L1488" t="s">
        <v>4724</v>
      </c>
      <c r="M1488" t="s">
        <v>4725</v>
      </c>
      <c r="N1488" t="s">
        <v>276</v>
      </c>
      <c r="O1488" t="str">
        <f>+VLOOKUP(F1488,'BD LP'!B:C,2,0)</f>
        <v>104535300-KG</v>
      </c>
      <c r="Q1488" t="str">
        <f>+VLOOKUP(F1488,'BD LP'!B:K,10,0)</f>
        <v>KG</v>
      </c>
      <c r="R1488" t="b">
        <f t="shared" si="50"/>
        <v>1</v>
      </c>
      <c r="S1488">
        <f>+VLOOKUP(F1488,'[1]BD MES'!$D$2:$K$1048576,8,0)</f>
        <v>1</v>
      </c>
      <c r="T1488" t="b">
        <f t="shared" si="51"/>
        <v>1</v>
      </c>
      <c r="V1488" t="str">
        <f>+VLOOKUP(F1488,MaestraLP3[[#All],[CÓDIGO]:[UMV]],8,0)</f>
        <v>QUESO GRANA PADANO GRANAROLO 1KG APROX</v>
      </c>
    </row>
    <row r="1489" spans="1:22" x14ac:dyDescent="0.35">
      <c r="A1489" t="s">
        <v>3181</v>
      </c>
      <c r="B1489">
        <v>2000</v>
      </c>
      <c r="D1489" s="59" t="s">
        <v>3162</v>
      </c>
      <c r="F1489" s="39">
        <v>104537900</v>
      </c>
      <c r="H1489" s="60">
        <v>42400</v>
      </c>
      <c r="I1489" t="s">
        <v>3182</v>
      </c>
      <c r="J1489">
        <v>8</v>
      </c>
      <c r="K1489" s="50" t="s">
        <v>50</v>
      </c>
      <c r="L1489" t="s">
        <v>4724</v>
      </c>
      <c r="M1489" t="s">
        <v>4725</v>
      </c>
      <c r="N1489" t="s">
        <v>276</v>
      </c>
      <c r="O1489" t="str">
        <f>+VLOOKUP(F1489,'BD LP'!B:C,2,0)</f>
        <v>104537900-C08</v>
      </c>
      <c r="Q1489" t="str">
        <f>+VLOOKUP(F1489,'BD LP'!B:K,10,0)</f>
        <v>UN</v>
      </c>
      <c r="R1489" t="b">
        <f t="shared" si="50"/>
        <v>1</v>
      </c>
      <c r="S1489">
        <f>+VLOOKUP(F1489,'[1]BD MES'!$D$2:$K$1048576,8,0)</f>
        <v>8</v>
      </c>
      <c r="T1489" t="b">
        <f t="shared" si="51"/>
        <v>1</v>
      </c>
      <c r="V1489" t="str">
        <f>+VLOOKUP(F1489,MaestraLP3[[#All],[CÓDIGO]:[UMV]],8,0)</f>
        <v>QUESO PARMIGIANO REGGIANO GRANAROLO 200G</v>
      </c>
    </row>
    <row r="1490" spans="1:22" x14ac:dyDescent="0.35">
      <c r="A1490" t="s">
        <v>3181</v>
      </c>
      <c r="B1490">
        <v>2000</v>
      </c>
      <c r="D1490" s="59" t="s">
        <v>3162</v>
      </c>
      <c r="F1490" s="39">
        <v>104535080</v>
      </c>
      <c r="H1490" s="60">
        <v>53250</v>
      </c>
      <c r="I1490" t="s">
        <v>3182</v>
      </c>
      <c r="J1490">
        <v>12</v>
      </c>
      <c r="K1490" s="50" t="s">
        <v>50</v>
      </c>
      <c r="L1490" t="s">
        <v>4724</v>
      </c>
      <c r="M1490" t="s">
        <v>4725</v>
      </c>
      <c r="N1490" t="s">
        <v>276</v>
      </c>
      <c r="O1490" t="str">
        <f>+VLOOKUP(F1490,'BD LP'!B:C,2,0)</f>
        <v>104535080-C12</v>
      </c>
      <c r="Q1490" t="str">
        <f>+VLOOKUP(F1490,'BD LP'!B:K,10,0)</f>
        <v>UN</v>
      </c>
      <c r="R1490" t="b">
        <f t="shared" si="50"/>
        <v>1</v>
      </c>
      <c r="S1490">
        <f>+VLOOKUP(F1490,'[1]BD MES'!$D$2:$K$1048576,8,0)</f>
        <v>12</v>
      </c>
      <c r="T1490" t="b">
        <f t="shared" si="51"/>
        <v>1</v>
      </c>
      <c r="V1490" t="str">
        <f>+VLOOKUP(F1490,MaestraLP3[[#All],[CÓDIGO]:[UMV]],8,0)</f>
        <v>QUESO PECORINO ROMANO DOP GRANAROLO 150G</v>
      </c>
    </row>
    <row r="1491" spans="1:22" x14ac:dyDescent="0.35">
      <c r="A1491" t="s">
        <v>3181</v>
      </c>
      <c r="B1491">
        <v>2000</v>
      </c>
      <c r="D1491" s="59" t="s">
        <v>3162</v>
      </c>
      <c r="F1491" s="39">
        <v>104535100</v>
      </c>
      <c r="H1491" s="60">
        <v>18200</v>
      </c>
      <c r="I1491" t="s">
        <v>3182</v>
      </c>
      <c r="J1491">
        <v>1</v>
      </c>
      <c r="K1491" s="50" t="s">
        <v>77</v>
      </c>
      <c r="L1491" t="s">
        <v>4724</v>
      </c>
      <c r="M1491" t="s">
        <v>4725</v>
      </c>
      <c r="N1491" t="s">
        <v>276</v>
      </c>
      <c r="O1491" t="str">
        <f>+VLOOKUP(F1491,'BD LP'!B:C,2,0)</f>
        <v>104535100-KG</v>
      </c>
      <c r="Q1491" t="str">
        <f>+VLOOKUP(F1491,'BD LP'!B:K,10,0)</f>
        <v>KG</v>
      </c>
      <c r="R1491" t="b">
        <f t="shared" si="50"/>
        <v>1</v>
      </c>
      <c r="S1491">
        <f>+VLOOKUP(F1491,'[1]BD MES'!$D$2:$K$1048576,8,0)</f>
        <v>1</v>
      </c>
      <c r="T1491" t="b">
        <f t="shared" si="51"/>
        <v>1</v>
      </c>
      <c r="V1491" t="str">
        <f>+VLOOKUP(F1491,MaestraLP3[[#All],[CÓDIGO]:[UMV]],8,0)</f>
        <v>QUESO QUATTROCENTO GRANAROLO 1 KG</v>
      </c>
    </row>
    <row r="1492" spans="1:22" x14ac:dyDescent="0.35">
      <c r="A1492" t="s">
        <v>3181</v>
      </c>
      <c r="B1492">
        <v>2000</v>
      </c>
      <c r="D1492" s="59" t="s">
        <v>3162</v>
      </c>
      <c r="F1492" s="39">
        <v>104535400</v>
      </c>
      <c r="H1492" s="60">
        <v>17500</v>
      </c>
      <c r="I1492" t="s">
        <v>3182</v>
      </c>
      <c r="J1492">
        <v>1</v>
      </c>
      <c r="K1492" s="50" t="s">
        <v>77</v>
      </c>
      <c r="L1492" t="s">
        <v>4724</v>
      </c>
      <c r="M1492" t="s">
        <v>4725</v>
      </c>
      <c r="N1492" t="s">
        <v>276</v>
      </c>
      <c r="O1492" t="str">
        <f>+VLOOKUP(F1492,'BD LP'!B:C,2,0)</f>
        <v>104535400-KG</v>
      </c>
      <c r="Q1492" t="str">
        <f>+VLOOKUP(F1492,'BD LP'!B:K,10,0)</f>
        <v>KG</v>
      </c>
      <c r="R1492" t="b">
        <f t="shared" si="50"/>
        <v>1</v>
      </c>
      <c r="S1492">
        <f>+VLOOKUP(F1492,'[1]BD MES'!$D$2:$K$1048576,8,0)</f>
        <v>1</v>
      </c>
      <c r="T1492" t="b">
        <f t="shared" si="51"/>
        <v>1</v>
      </c>
      <c r="V1492" t="str">
        <f>+VLOOKUP(F1492,MaestraLP3[[#All],[CÓDIGO]:[UMV]],8,0)</f>
        <v>QUESO QUATTROCENTO RUEDA GRANAROLO 38 KG</v>
      </c>
    </row>
    <row r="1493" spans="1:22" x14ac:dyDescent="0.35">
      <c r="A1493" t="s">
        <v>3181</v>
      </c>
      <c r="B1493">
        <v>2000</v>
      </c>
      <c r="D1493" s="59" t="s">
        <v>3162</v>
      </c>
      <c r="F1493" s="39">
        <v>150000792</v>
      </c>
      <c r="H1493" s="60">
        <v>81600</v>
      </c>
      <c r="I1493" t="s">
        <v>3182</v>
      </c>
      <c r="J1493">
        <v>8</v>
      </c>
      <c r="K1493" s="50" t="s">
        <v>50</v>
      </c>
      <c r="L1493" t="s">
        <v>4724</v>
      </c>
      <c r="M1493" t="s">
        <v>4725</v>
      </c>
      <c r="N1493" t="s">
        <v>276</v>
      </c>
      <c r="O1493" t="str">
        <f>+VLOOKUP(F1493,'BD LP'!B:C,2,0)</f>
        <v>150000792-C08</v>
      </c>
      <c r="Q1493" t="str">
        <f>+VLOOKUP(F1493,'BD LP'!B:K,10,0)</f>
        <v>UN</v>
      </c>
      <c r="R1493" t="b">
        <f t="shared" si="50"/>
        <v>1</v>
      </c>
      <c r="S1493">
        <f>+VLOOKUP(F1493,'[1]BD MES'!$D$2:$K$1048576,8,0)</f>
        <v>8</v>
      </c>
      <c r="T1493" t="b">
        <f t="shared" si="51"/>
        <v>1</v>
      </c>
      <c r="V1493" t="str">
        <f>+VLOOKUP(F1493,MaestraLP3[[#All],[CÓDIGO]:[UMV]],8,0)</f>
        <v>QUESO RALLADO HEBRAS LANALHUE 500 g</v>
      </c>
    </row>
    <row r="1494" spans="1:22" x14ac:dyDescent="0.35">
      <c r="A1494" t="s">
        <v>3181</v>
      </c>
      <c r="B1494">
        <v>2000</v>
      </c>
      <c r="D1494" s="59" t="s">
        <v>3162</v>
      </c>
      <c r="F1494" s="39">
        <v>150000793</v>
      </c>
      <c r="H1494" s="60">
        <v>81600</v>
      </c>
      <c r="I1494" t="s">
        <v>3182</v>
      </c>
      <c r="J1494">
        <v>8</v>
      </c>
      <c r="K1494" s="50" t="s">
        <v>50</v>
      </c>
      <c r="L1494" t="s">
        <v>4724</v>
      </c>
      <c r="M1494" t="s">
        <v>4725</v>
      </c>
      <c r="N1494" t="s">
        <v>276</v>
      </c>
      <c r="O1494" t="str">
        <f>+VLOOKUP(F1494,'BD LP'!B:C,2,0)</f>
        <v>150000793-C08</v>
      </c>
      <c r="Q1494" t="str">
        <f>+VLOOKUP(F1494,'BD LP'!B:K,10,0)</f>
        <v>UN</v>
      </c>
      <c r="R1494" t="b">
        <f t="shared" si="50"/>
        <v>1</v>
      </c>
      <c r="S1494">
        <f>+VLOOKUP(F1494,'[1]BD MES'!$D$2:$K$1048576,8,0)</f>
        <v>8</v>
      </c>
      <c r="T1494" t="b">
        <f t="shared" si="51"/>
        <v>1</v>
      </c>
      <c r="V1494" t="str">
        <f>+VLOOKUP(F1494,MaestraLP3[[#All],[CÓDIGO]:[UMV]],8,0)</f>
        <v>QUESO RALLADO SEMIFINO LANALHUE 500 g</v>
      </c>
    </row>
    <row r="1495" spans="1:22" x14ac:dyDescent="0.35">
      <c r="A1495" t="s">
        <v>3181</v>
      </c>
      <c r="B1495">
        <v>2000</v>
      </c>
      <c r="D1495" s="59" t="s">
        <v>3162</v>
      </c>
      <c r="F1495" s="39">
        <v>150002000</v>
      </c>
      <c r="H1495" s="60">
        <v>5240</v>
      </c>
      <c r="I1495" t="s">
        <v>3182</v>
      </c>
      <c r="J1495">
        <v>1</v>
      </c>
      <c r="K1495" s="50" t="s">
        <v>77</v>
      </c>
      <c r="L1495" t="s">
        <v>4724</v>
      </c>
      <c r="M1495" t="s">
        <v>4725</v>
      </c>
      <c r="N1495" t="s">
        <v>276</v>
      </c>
      <c r="O1495" t="str">
        <f>+VLOOKUP(F1495,'BD LP'!B:C,2,0)</f>
        <v>150002000-KG</v>
      </c>
      <c r="Q1495" t="str">
        <f>+VLOOKUP(F1495,'BD LP'!B:K,10,0)</f>
        <v>KG</v>
      </c>
      <c r="R1495" t="b">
        <f t="shared" si="50"/>
        <v>1</v>
      </c>
      <c r="S1495">
        <f>+VLOOKUP(F1495,'[1]BD MES'!$D$2:$K$1048576,8,0)</f>
        <v>1</v>
      </c>
      <c r="T1495" t="b">
        <f t="shared" si="51"/>
        <v>1</v>
      </c>
      <c r="V1495" t="str">
        <f>+VLOOKUP(F1495,MaestraLP3[[#All],[CÓDIGO]:[UMV]],8,0)</f>
        <v>DESP QUESO GAUDA VACIO NACIONAL</v>
      </c>
    </row>
    <row r="1496" spans="1:22" x14ac:dyDescent="0.35">
      <c r="A1496" t="s">
        <v>3181</v>
      </c>
      <c r="B1496">
        <v>2000</v>
      </c>
      <c r="D1496" s="59" t="s">
        <v>3162</v>
      </c>
      <c r="F1496" s="39">
        <v>150002001</v>
      </c>
      <c r="H1496" s="60">
        <v>5600</v>
      </c>
      <c r="I1496" t="s">
        <v>3182</v>
      </c>
      <c r="J1496">
        <v>1</v>
      </c>
      <c r="K1496" s="50" t="s">
        <v>77</v>
      </c>
      <c r="L1496" t="s">
        <v>4724</v>
      </c>
      <c r="M1496" t="s">
        <v>4725</v>
      </c>
      <c r="N1496" t="s">
        <v>276</v>
      </c>
      <c r="O1496" t="str">
        <f>+VLOOKUP(F1496,'BD LP'!B:C,2,0)</f>
        <v>150002001-KG</v>
      </c>
      <c r="Q1496" t="str">
        <f>+VLOOKUP(F1496,'BD LP'!B:K,10,0)</f>
        <v>KG</v>
      </c>
      <c r="R1496" t="b">
        <f t="shared" si="50"/>
        <v>1</v>
      </c>
      <c r="S1496">
        <f>+VLOOKUP(F1496,'[1]BD MES'!$D$2:$K$1048576,8,0)</f>
        <v>1</v>
      </c>
      <c r="T1496" t="b">
        <f t="shared" si="51"/>
        <v>1</v>
      </c>
      <c r="V1496" t="str">
        <f>+VLOOKUP(F1496,MaestraLP3[[#All],[CÓDIGO]:[UMV]],8,0)</f>
        <v>DESP QUESO MOZZARELLA IVP NACIONAL</v>
      </c>
    </row>
    <row r="1497" spans="1:22" x14ac:dyDescent="0.35">
      <c r="A1497" t="s">
        <v>3181</v>
      </c>
      <c r="B1497">
        <v>2000</v>
      </c>
      <c r="D1497" s="59" t="s">
        <v>3162</v>
      </c>
      <c r="F1497" s="39">
        <v>104543200</v>
      </c>
      <c r="H1497" s="60">
        <v>28800</v>
      </c>
      <c r="I1497" t="s">
        <v>3182</v>
      </c>
      <c r="J1497">
        <v>12</v>
      </c>
      <c r="K1497" s="50" t="s">
        <v>50</v>
      </c>
      <c r="L1497" t="s">
        <v>4724</v>
      </c>
      <c r="M1497" t="s">
        <v>4725</v>
      </c>
      <c r="N1497" t="s">
        <v>276</v>
      </c>
      <c r="O1497" t="str">
        <f>+VLOOKUP(F1497,'BD LP'!B:C,2,0)</f>
        <v>104543200-C12</v>
      </c>
      <c r="Q1497" t="str">
        <f>+VLOOKUP(F1497,'BD LP'!B:K,10,0)</f>
        <v>UN</v>
      </c>
      <c r="R1497" t="b">
        <f t="shared" si="50"/>
        <v>1</v>
      </c>
      <c r="S1497">
        <f>+VLOOKUP(F1497,'[1]BD MES'!$D$2:$K$1048576,8,0)</f>
        <v>12</v>
      </c>
      <c r="T1497" t="b">
        <f t="shared" si="51"/>
        <v>1</v>
      </c>
      <c r="V1497" t="str">
        <f>+VLOOKUP(F1497,MaestraLP3[[#All],[CÓDIGO]:[UMV]],8,0)</f>
        <v>QUESO CHEDDAR AMERICANO LAMINADO 272 GR</v>
      </c>
    </row>
    <row r="1498" spans="1:22" x14ac:dyDescent="0.35">
      <c r="A1498" t="s">
        <v>3181</v>
      </c>
      <c r="B1498">
        <v>2000</v>
      </c>
      <c r="D1498" s="59" t="s">
        <v>3162</v>
      </c>
      <c r="F1498" s="39">
        <v>104540000</v>
      </c>
      <c r="H1498" s="60">
        <v>27000</v>
      </c>
      <c r="I1498" t="s">
        <v>3182</v>
      </c>
      <c r="J1498">
        <v>2</v>
      </c>
      <c r="K1498" s="50" t="s">
        <v>50</v>
      </c>
      <c r="L1498" t="s">
        <v>4724</v>
      </c>
      <c r="M1498" t="s">
        <v>4725</v>
      </c>
      <c r="N1498" t="s">
        <v>276</v>
      </c>
      <c r="O1498" t="str">
        <f>+VLOOKUP(F1498,'BD LP'!B:C,2,0)</f>
        <v>104540000-C02</v>
      </c>
      <c r="Q1498" t="str">
        <f>+VLOOKUP(F1498,'BD LP'!B:K,10,0)</f>
        <v>UN</v>
      </c>
      <c r="R1498" t="b">
        <f t="shared" si="50"/>
        <v>1</v>
      </c>
      <c r="S1498">
        <f>+VLOOKUP(F1498,'[1]BD MES'!$D$2:$K$1048576,8,0)</f>
        <v>2</v>
      </c>
      <c r="T1498" t="b">
        <f t="shared" si="51"/>
        <v>1</v>
      </c>
      <c r="V1498" t="str">
        <f>+VLOOKUP(F1498,MaestraLP3[[#All],[CÓDIGO]:[UMV]],8,0)</f>
        <v>QUESO CHEDDAR LAMINADO 1,92 KG</v>
      </c>
    </row>
    <row r="1499" spans="1:22" x14ac:dyDescent="0.35">
      <c r="A1499" t="s">
        <v>3181</v>
      </c>
      <c r="B1499">
        <v>2000</v>
      </c>
      <c r="D1499" s="59" t="s">
        <v>3162</v>
      </c>
      <c r="F1499" s="39">
        <v>104529870</v>
      </c>
      <c r="H1499" s="60">
        <v>65000</v>
      </c>
      <c r="I1499" t="s">
        <v>3182</v>
      </c>
      <c r="J1499">
        <v>4</v>
      </c>
      <c r="K1499" s="50" t="s">
        <v>50</v>
      </c>
      <c r="L1499" t="s">
        <v>4724</v>
      </c>
      <c r="M1499" t="s">
        <v>4725</v>
      </c>
      <c r="N1499" t="s">
        <v>276</v>
      </c>
      <c r="O1499" t="str">
        <f>+VLOOKUP(F1499,'BD LP'!B:C,2,0)</f>
        <v>104529870-C04</v>
      </c>
      <c r="Q1499" t="str">
        <f>+VLOOKUP(F1499,'BD LP'!B:K,10,0)</f>
        <v>UN</v>
      </c>
      <c r="R1499" t="b">
        <f t="shared" si="50"/>
        <v>1</v>
      </c>
      <c r="S1499">
        <f>+VLOOKUP(F1499,'[1]BD MES'!$D$2:$K$1048576,8,0)</f>
        <v>4</v>
      </c>
      <c r="T1499" t="b">
        <f t="shared" si="51"/>
        <v>1</v>
      </c>
      <c r="V1499" t="str">
        <f>+VLOOKUP(F1499,MaestraLP3[[#All],[CÓDIGO]:[UMV]],8,0)</f>
        <v>QUESO CHEDDAR LAMINADO LUNCHITAS 2,26 kg</v>
      </c>
    </row>
    <row r="1500" spans="1:22" x14ac:dyDescent="0.35">
      <c r="A1500" t="s">
        <v>3181</v>
      </c>
      <c r="B1500">
        <v>2000</v>
      </c>
      <c r="D1500" s="59" t="s">
        <v>3162</v>
      </c>
      <c r="F1500" s="39">
        <v>104540400</v>
      </c>
      <c r="H1500" s="60">
        <v>60000</v>
      </c>
      <c r="I1500" t="s">
        <v>3182</v>
      </c>
      <c r="J1500">
        <v>2</v>
      </c>
      <c r="K1500" s="50" t="s">
        <v>50</v>
      </c>
      <c r="L1500" t="s">
        <v>4724</v>
      </c>
      <c r="M1500" t="s">
        <v>4725</v>
      </c>
      <c r="N1500" t="s">
        <v>276</v>
      </c>
      <c r="O1500" t="str">
        <f>+VLOOKUP(F1500,'BD LP'!B:C,2,0)</f>
        <v>104540400-C02</v>
      </c>
      <c r="Q1500" t="str">
        <f>+VLOOKUP(F1500,'BD LP'!B:K,10,0)</f>
        <v>UN</v>
      </c>
      <c r="R1500" t="b">
        <f t="shared" si="50"/>
        <v>1</v>
      </c>
      <c r="S1500">
        <f>+VLOOKUP(F1500,'[1]BD MES'!$D$2:$K$1048576,8,0)</f>
        <v>2</v>
      </c>
      <c r="T1500" t="b">
        <f t="shared" si="51"/>
        <v>1</v>
      </c>
      <c r="V1500" t="str">
        <f>+VLOOKUP(F1500,MaestraLP3[[#All],[CÓDIGO]:[UMV]],8,0)</f>
        <v>QUESO COLBY JACK BARRA 2,72 KG</v>
      </c>
    </row>
    <row r="1501" spans="1:22" x14ac:dyDescent="0.35">
      <c r="A1501" t="s">
        <v>3181</v>
      </c>
      <c r="B1501">
        <v>2000</v>
      </c>
      <c r="D1501" s="59" t="s">
        <v>3162</v>
      </c>
      <c r="F1501" s="39">
        <v>104547910</v>
      </c>
      <c r="H1501" s="60">
        <v>10500</v>
      </c>
      <c r="I1501" t="s">
        <v>3182</v>
      </c>
      <c r="J1501">
        <v>1</v>
      </c>
      <c r="K1501" s="50" t="s">
        <v>77</v>
      </c>
      <c r="L1501" t="s">
        <v>4724</v>
      </c>
      <c r="M1501" t="s">
        <v>4725</v>
      </c>
      <c r="N1501" t="s">
        <v>276</v>
      </c>
      <c r="O1501" t="str">
        <f>+VLOOKUP(F1501,'BD LP'!B:C,2,0)</f>
        <v>104547910-KG</v>
      </c>
      <c r="Q1501" t="str">
        <f>+VLOOKUP(F1501,'BD LP'!B:K,10,0)</f>
        <v>KG</v>
      </c>
      <c r="R1501" t="b">
        <f t="shared" si="50"/>
        <v>1</v>
      </c>
      <c r="S1501">
        <f>+VLOOKUP(F1501,'[1]BD MES'!$D$2:$K$1048576,8,0)</f>
        <v>1</v>
      </c>
      <c r="T1501" t="b">
        <f t="shared" si="51"/>
        <v>1</v>
      </c>
      <c r="V1501" t="str">
        <f>+VLOOKUP(F1501,MaestraLP3[[#All],[CÓDIGO]:[UMV]],8,0)</f>
        <v>QUESO COLBY JACK DESPUNTE</v>
      </c>
    </row>
    <row r="1502" spans="1:22" x14ac:dyDescent="0.35">
      <c r="A1502" t="s">
        <v>3181</v>
      </c>
      <c r="B1502">
        <v>2000</v>
      </c>
      <c r="D1502" s="59" t="s">
        <v>3162</v>
      </c>
      <c r="F1502" s="39">
        <v>104533930</v>
      </c>
      <c r="H1502" s="60">
        <v>53600</v>
      </c>
      <c r="I1502" t="s">
        <v>3182</v>
      </c>
      <c r="J1502">
        <v>8</v>
      </c>
      <c r="K1502" s="50" t="s">
        <v>50</v>
      </c>
      <c r="L1502" t="s">
        <v>4724</v>
      </c>
      <c r="M1502" t="s">
        <v>4725</v>
      </c>
      <c r="N1502" t="s">
        <v>276</v>
      </c>
      <c r="O1502" t="str">
        <f>+VLOOKUP(F1502,'BD LP'!B:C,2,0)</f>
        <v>104533930-C08</v>
      </c>
      <c r="Q1502" t="str">
        <f>+VLOOKUP(F1502,'BD LP'!B:K,10,0)</f>
        <v>UN</v>
      </c>
      <c r="R1502" t="b">
        <f t="shared" si="50"/>
        <v>1</v>
      </c>
      <c r="S1502">
        <f>+VLOOKUP(F1502,'[1]BD MES'!$D$2:$K$1048576,8,0)</f>
        <v>8</v>
      </c>
      <c r="T1502" t="b">
        <f t="shared" si="51"/>
        <v>1</v>
      </c>
      <c r="V1502" t="str">
        <f>+VLOOKUP(F1502,MaestraLP3[[#All],[CÓDIGO]:[UMV]],8,0)</f>
        <v>QUESO GAUDA GRANULADO 1 kg</v>
      </c>
    </row>
    <row r="1503" spans="1:22" x14ac:dyDescent="0.35">
      <c r="A1503" t="s">
        <v>3181</v>
      </c>
      <c r="B1503">
        <v>2000</v>
      </c>
      <c r="D1503" s="59" t="s">
        <v>3162</v>
      </c>
      <c r="F1503" s="39">
        <v>104538530</v>
      </c>
      <c r="H1503" s="60">
        <v>45600</v>
      </c>
      <c r="I1503" t="s">
        <v>3182</v>
      </c>
      <c r="J1503">
        <v>12</v>
      </c>
      <c r="K1503" s="50" t="s">
        <v>50</v>
      </c>
      <c r="L1503" t="s">
        <v>4724</v>
      </c>
      <c r="M1503" t="s">
        <v>4725</v>
      </c>
      <c r="N1503" t="s">
        <v>276</v>
      </c>
      <c r="O1503" t="str">
        <f>+VLOOKUP(F1503,'BD LP'!B:C,2,0)</f>
        <v>104538530-C12</v>
      </c>
      <c r="Q1503" t="str">
        <f>+VLOOKUP(F1503,'BD LP'!B:K,10,0)</f>
        <v>UN</v>
      </c>
      <c r="R1503" t="b">
        <f t="shared" si="50"/>
        <v>1</v>
      </c>
      <c r="S1503">
        <f>+VLOOKUP(F1503,'[1]BD MES'!$D$2:$K$1048576,8,0)</f>
        <v>12</v>
      </c>
      <c r="T1503" t="b">
        <f t="shared" si="51"/>
        <v>1</v>
      </c>
      <c r="V1503" t="str">
        <f>+VLOOKUP(F1503,MaestraLP3[[#All],[CÓDIGO]:[UMV]],8,0)</f>
        <v>QUESO GAUDA LAMINADO 500 GR</v>
      </c>
    </row>
    <row r="1504" spans="1:22" x14ac:dyDescent="0.35">
      <c r="A1504" t="s">
        <v>3181</v>
      </c>
      <c r="B1504">
        <v>2000</v>
      </c>
      <c r="D1504" s="59" t="s">
        <v>3162</v>
      </c>
      <c r="F1504" s="39">
        <v>104543170</v>
      </c>
      <c r="H1504" s="60">
        <v>53000</v>
      </c>
      <c r="I1504" t="s">
        <v>3182</v>
      </c>
      <c r="J1504">
        <v>12</v>
      </c>
      <c r="K1504" s="50" t="s">
        <v>50</v>
      </c>
      <c r="L1504" t="s">
        <v>4724</v>
      </c>
      <c r="M1504" t="s">
        <v>4725</v>
      </c>
      <c r="N1504" t="s">
        <v>276</v>
      </c>
      <c r="O1504" t="str">
        <f>+VLOOKUP(F1504,'BD LP'!B:C,2,0)</f>
        <v>104543170-C12</v>
      </c>
      <c r="Q1504" t="str">
        <f>+VLOOKUP(F1504,'BD LP'!B:K,10,0)</f>
        <v>UN</v>
      </c>
      <c r="R1504" t="b">
        <f t="shared" si="50"/>
        <v>1</v>
      </c>
      <c r="S1504">
        <f>+VLOOKUP(F1504,'[1]BD MES'!$D$2:$K$1048576,8,0)</f>
        <v>12</v>
      </c>
      <c r="T1504" t="b">
        <f t="shared" si="51"/>
        <v>1</v>
      </c>
      <c r="V1504" t="str">
        <f>+VLOOKUP(F1504,MaestraLP3[[#All],[CÓDIGO]:[UMV]],8,0)</f>
        <v>QUESO GOURMET BALSAMIC BELLAVITANO 150 g</v>
      </c>
    </row>
    <row r="1505" spans="1:22" x14ac:dyDescent="0.35">
      <c r="A1505" t="s">
        <v>3181</v>
      </c>
      <c r="B1505">
        <v>2000</v>
      </c>
      <c r="D1505" s="59" t="s">
        <v>3162</v>
      </c>
      <c r="F1505" s="39">
        <v>104543180</v>
      </c>
      <c r="H1505" s="60">
        <v>53000</v>
      </c>
      <c r="I1505" t="s">
        <v>3182</v>
      </c>
      <c r="J1505">
        <v>12</v>
      </c>
      <c r="K1505" s="50" t="s">
        <v>50</v>
      </c>
      <c r="L1505" t="s">
        <v>4724</v>
      </c>
      <c r="M1505" t="s">
        <v>4725</v>
      </c>
      <c r="N1505" t="s">
        <v>276</v>
      </c>
      <c r="O1505" t="str">
        <f>+VLOOKUP(F1505,'BD LP'!B:C,2,0)</f>
        <v>104543180-C12</v>
      </c>
      <c r="Q1505" t="str">
        <f>+VLOOKUP(F1505,'BD LP'!B:K,10,0)</f>
        <v>UN</v>
      </c>
      <c r="R1505" t="b">
        <f t="shared" si="50"/>
        <v>1</v>
      </c>
      <c r="S1505">
        <f>+VLOOKUP(F1505,'[1]BD MES'!$D$2:$K$1048576,8,0)</f>
        <v>12</v>
      </c>
      <c r="T1505" t="b">
        <f t="shared" si="51"/>
        <v>1</v>
      </c>
      <c r="V1505" t="str">
        <f>+VLOOKUP(F1505,MaestraLP3[[#All],[CÓDIGO]:[UMV]],8,0)</f>
        <v>QUESO GOURMET ESPRESSO BELLAVITANO 150 g</v>
      </c>
    </row>
    <row r="1506" spans="1:22" x14ac:dyDescent="0.35">
      <c r="A1506" t="s">
        <v>3181</v>
      </c>
      <c r="B1506">
        <v>2000</v>
      </c>
      <c r="D1506" s="59" t="s">
        <v>3162</v>
      </c>
      <c r="F1506" s="39">
        <v>104543160</v>
      </c>
      <c r="H1506" s="60">
        <v>53000</v>
      </c>
      <c r="I1506" t="s">
        <v>3182</v>
      </c>
      <c r="J1506">
        <v>12</v>
      </c>
      <c r="K1506" s="50" t="s">
        <v>50</v>
      </c>
      <c r="L1506" t="s">
        <v>4724</v>
      </c>
      <c r="M1506" t="s">
        <v>4725</v>
      </c>
      <c r="N1506" t="s">
        <v>276</v>
      </c>
      <c r="O1506" t="str">
        <f>+VLOOKUP(F1506,'BD LP'!B:C,2,0)</f>
        <v>104543160-C12</v>
      </c>
      <c r="Q1506" t="str">
        <f>+VLOOKUP(F1506,'BD LP'!B:K,10,0)</f>
        <v>UN</v>
      </c>
      <c r="R1506" t="b">
        <f t="shared" si="50"/>
        <v>1</v>
      </c>
      <c r="S1506">
        <f>+VLOOKUP(F1506,'[1]BD MES'!$D$2:$K$1048576,8,0)</f>
        <v>12</v>
      </c>
      <c r="T1506" t="b">
        <f t="shared" si="51"/>
        <v>1</v>
      </c>
      <c r="V1506" t="str">
        <f>+VLOOKUP(F1506,MaestraLP3[[#All],[CÓDIGO]:[UMV]],8,0)</f>
        <v>QUESO GOURMET MERLOT BELLAVITANO 150 g</v>
      </c>
    </row>
    <row r="1507" spans="1:22" x14ac:dyDescent="0.35">
      <c r="A1507" t="s">
        <v>3181</v>
      </c>
      <c r="B1507">
        <v>2000</v>
      </c>
      <c r="D1507" s="59" t="s">
        <v>3162</v>
      </c>
      <c r="F1507" s="39">
        <v>104538820</v>
      </c>
      <c r="H1507" s="60">
        <v>7890</v>
      </c>
      <c r="I1507" t="s">
        <v>3182</v>
      </c>
      <c r="J1507">
        <v>1</v>
      </c>
      <c r="K1507" s="50" t="s">
        <v>77</v>
      </c>
      <c r="L1507" t="s">
        <v>4724</v>
      </c>
      <c r="M1507" t="s">
        <v>4725</v>
      </c>
      <c r="N1507" t="s">
        <v>276</v>
      </c>
      <c r="O1507" t="str">
        <f>+VLOOKUP(F1507,'BD LP'!B:C,2,0)</f>
        <v>104538820-KG</v>
      </c>
      <c r="Q1507" t="str">
        <f>+VLOOKUP(F1507,'BD LP'!B:K,10,0)</f>
        <v>KG</v>
      </c>
      <c r="R1507" t="b">
        <f t="shared" si="50"/>
        <v>1</v>
      </c>
      <c r="S1507">
        <f>+VLOOKUP(F1507,'[1]BD MES'!$D$2:$K$1048576,8,0)</f>
        <v>1</v>
      </c>
      <c r="T1507" t="b">
        <f t="shared" si="51"/>
        <v>1</v>
      </c>
      <c r="V1507" t="str">
        <f>+VLOOKUP(F1507,MaestraLP3[[#All],[CÓDIGO]:[UMV]],8,0)</f>
        <v>QUESO MANTECOSO BARRA 3,5 KG</v>
      </c>
    </row>
    <row r="1508" spans="1:22" x14ac:dyDescent="0.35">
      <c r="A1508" t="s">
        <v>3181</v>
      </c>
      <c r="B1508">
        <v>2000</v>
      </c>
      <c r="D1508" s="59" t="s">
        <v>3162</v>
      </c>
      <c r="F1508" s="39">
        <v>104533900</v>
      </c>
      <c r="H1508" s="60">
        <v>59500</v>
      </c>
      <c r="I1508" t="s">
        <v>3182</v>
      </c>
      <c r="J1508">
        <v>8</v>
      </c>
      <c r="K1508" s="50" t="s">
        <v>50</v>
      </c>
      <c r="L1508" t="s">
        <v>4724</v>
      </c>
      <c r="M1508" t="s">
        <v>4725</v>
      </c>
      <c r="N1508" t="s">
        <v>276</v>
      </c>
      <c r="O1508" t="str">
        <f>+VLOOKUP(F1508,'BD LP'!B:C,2,0)</f>
        <v>104533900-C08</v>
      </c>
      <c r="Q1508" t="str">
        <f>+VLOOKUP(F1508,'BD LP'!B:K,10,0)</f>
        <v>UN</v>
      </c>
      <c r="R1508" t="b">
        <f t="shared" si="50"/>
        <v>1</v>
      </c>
      <c r="S1508">
        <f>+VLOOKUP(F1508,'[1]BD MES'!$D$2:$K$1048576,8,0)</f>
        <v>8</v>
      </c>
      <c r="T1508" t="b">
        <f t="shared" si="51"/>
        <v>1</v>
      </c>
      <c r="V1508" t="str">
        <f>+VLOOKUP(F1508,MaestraLP3[[#All],[CÓDIGO]:[UMV]],8,0)</f>
        <v>QUESO MOZZARELLA GRANULADO 1 kg</v>
      </c>
    </row>
    <row r="1509" spans="1:22" x14ac:dyDescent="0.35">
      <c r="A1509" t="s">
        <v>3181</v>
      </c>
      <c r="B1509">
        <v>2000</v>
      </c>
      <c r="D1509" s="59" t="s">
        <v>3162</v>
      </c>
      <c r="F1509" s="39">
        <v>104520790</v>
      </c>
      <c r="H1509" s="60">
        <v>56800</v>
      </c>
      <c r="I1509" t="s">
        <v>3182</v>
      </c>
      <c r="J1509">
        <v>1</v>
      </c>
      <c r="K1509" s="50" t="s">
        <v>569</v>
      </c>
      <c r="L1509" t="s">
        <v>4724</v>
      </c>
      <c r="M1509" t="s">
        <v>4725</v>
      </c>
      <c r="N1509" t="s">
        <v>276</v>
      </c>
      <c r="O1509" t="str">
        <f>+VLOOKUP(F1509,'BD LP'!B:C,2,0)</f>
        <v>104520790-C01</v>
      </c>
      <c r="Q1509" t="str">
        <f>+VLOOKUP(F1509,'BD LP'!B:K,10,0)</f>
        <v>KG</v>
      </c>
      <c r="R1509" s="44" t="b">
        <f t="shared" si="50"/>
        <v>0</v>
      </c>
      <c r="S1509">
        <f>+VLOOKUP(F1509,'[1]BD MES'!$D$2:$K$1048576,8,0)</f>
        <v>68</v>
      </c>
      <c r="T1509" t="b">
        <f t="shared" si="51"/>
        <v>0</v>
      </c>
      <c r="V1509" t="str">
        <f>+VLOOKUP(F1509,MaestraLP3[[#All],[CÓDIGO]:[UMV]],8,0)</f>
        <v>QUESO MOZZARELLA HEBRA LEPRINO 6,8 kg</v>
      </c>
    </row>
    <row r="1510" spans="1:22" x14ac:dyDescent="0.35">
      <c r="A1510" t="s">
        <v>3181</v>
      </c>
      <c r="B1510">
        <v>2000</v>
      </c>
      <c r="D1510" s="59" t="s">
        <v>3162</v>
      </c>
      <c r="F1510" s="39">
        <v>104542850</v>
      </c>
      <c r="H1510" s="60">
        <v>43900</v>
      </c>
      <c r="I1510" t="s">
        <v>3182</v>
      </c>
      <c r="J1510">
        <v>12</v>
      </c>
      <c r="K1510" s="50" t="s">
        <v>50</v>
      </c>
      <c r="L1510" t="s">
        <v>4724</v>
      </c>
      <c r="M1510" t="s">
        <v>4725</v>
      </c>
      <c r="N1510" t="s">
        <v>276</v>
      </c>
      <c r="O1510" t="str">
        <f>+VLOOKUP(F1510,'BD LP'!B:C,2,0)</f>
        <v>104542850-C12</v>
      </c>
      <c r="Q1510" t="str">
        <f>+VLOOKUP(F1510,'BD LP'!B:K,10,0)</f>
        <v>UN</v>
      </c>
      <c r="R1510" t="b">
        <f t="shared" si="50"/>
        <v>1</v>
      </c>
      <c r="S1510">
        <f>+VLOOKUP(F1510,'[1]BD MES'!$D$2:$K$1048576,8,0)</f>
        <v>12</v>
      </c>
      <c r="T1510" t="b">
        <f t="shared" si="51"/>
        <v>1</v>
      </c>
      <c r="V1510" t="str">
        <f>+VLOOKUP(F1510,MaestraLP3[[#All],[CÓDIGO]:[UMV]],8,0)</f>
        <v>QUESO MOZZARELLA LAMINADO 500 G</v>
      </c>
    </row>
    <row r="1511" spans="1:22" x14ac:dyDescent="0.35">
      <c r="A1511" t="s">
        <v>3181</v>
      </c>
      <c r="B1511">
        <v>2000</v>
      </c>
      <c r="D1511" s="59" t="s">
        <v>3162</v>
      </c>
      <c r="F1511" s="39">
        <v>104545290</v>
      </c>
      <c r="H1511" s="60">
        <v>71000</v>
      </c>
      <c r="I1511" t="s">
        <v>3182</v>
      </c>
      <c r="J1511">
        <v>10</v>
      </c>
      <c r="K1511" s="50" t="s">
        <v>50</v>
      </c>
      <c r="L1511" t="s">
        <v>4724</v>
      </c>
      <c r="M1511" t="s">
        <v>4725</v>
      </c>
      <c r="N1511" t="s">
        <v>276</v>
      </c>
      <c r="O1511" t="str">
        <f>+VLOOKUP(F1511,'BD LP'!B:C,2,0)</f>
        <v>104545290-C10</v>
      </c>
      <c r="Q1511" t="str">
        <f>+VLOOKUP(F1511,'BD LP'!B:K,10,0)</f>
        <v>UN</v>
      </c>
      <c r="R1511" t="b">
        <f t="shared" si="50"/>
        <v>1</v>
      </c>
      <c r="S1511">
        <f>+VLOOKUP(F1511,'[1]BD MES'!$D$2:$K$1048576,8,0)</f>
        <v>10</v>
      </c>
      <c r="T1511" t="b">
        <f t="shared" si="51"/>
        <v>1</v>
      </c>
      <c r="V1511" t="str">
        <f>+VLOOKUP(F1511,MaestraLP3[[#All],[CÓDIGO]:[UMV]],8,0)</f>
        <v>QUESO PARMESANO HEBRA 500 GR</v>
      </c>
    </row>
    <row r="1512" spans="1:22" x14ac:dyDescent="0.35">
      <c r="A1512" t="s">
        <v>3181</v>
      </c>
      <c r="B1512">
        <v>2000</v>
      </c>
      <c r="D1512" s="59" t="s">
        <v>3162</v>
      </c>
      <c r="F1512" s="39">
        <v>104545300</v>
      </c>
      <c r="H1512" s="60">
        <v>71000</v>
      </c>
      <c r="I1512" t="s">
        <v>3182</v>
      </c>
      <c r="J1512">
        <v>10</v>
      </c>
      <c r="K1512" s="50" t="s">
        <v>50</v>
      </c>
      <c r="L1512" t="s">
        <v>4724</v>
      </c>
      <c r="M1512" t="s">
        <v>4725</v>
      </c>
      <c r="N1512" t="s">
        <v>276</v>
      </c>
      <c r="O1512" t="str">
        <f>+VLOOKUP(F1512,'BD LP'!B:C,2,0)</f>
        <v>104545300-C10</v>
      </c>
      <c r="Q1512" t="str">
        <f>+VLOOKUP(F1512,'BD LP'!B:K,10,0)</f>
        <v>UN</v>
      </c>
      <c r="R1512" t="b">
        <f t="shared" si="50"/>
        <v>1</v>
      </c>
      <c r="S1512">
        <f>+VLOOKUP(F1512,'[1]BD MES'!$D$2:$K$1048576,8,0)</f>
        <v>10</v>
      </c>
      <c r="T1512" t="b">
        <f t="shared" si="51"/>
        <v>1</v>
      </c>
      <c r="V1512" t="str">
        <f>+VLOOKUP(F1512,MaestraLP3[[#All],[CÓDIGO]:[UMV]],8,0)</f>
        <v>QUESO PARMESANO RALLADO 500 GR</v>
      </c>
    </row>
    <row r="1513" spans="1:22" x14ac:dyDescent="0.35">
      <c r="A1513" t="s">
        <v>3181</v>
      </c>
      <c r="B1513">
        <v>2000</v>
      </c>
      <c r="D1513" s="59" t="s">
        <v>3162</v>
      </c>
      <c r="F1513" s="39">
        <v>104547920</v>
      </c>
      <c r="H1513" s="60">
        <v>10500</v>
      </c>
      <c r="I1513" t="s">
        <v>3182</v>
      </c>
      <c r="J1513">
        <v>1</v>
      </c>
      <c r="K1513" s="50" t="s">
        <v>77</v>
      </c>
      <c r="L1513" t="s">
        <v>4724</v>
      </c>
      <c r="M1513" t="s">
        <v>4725</v>
      </c>
      <c r="N1513" t="s">
        <v>276</v>
      </c>
      <c r="O1513" t="str">
        <f>+VLOOKUP(F1513,'BD LP'!B:C,2,0)</f>
        <v>104547920-KG</v>
      </c>
      <c r="Q1513" t="str">
        <f>+VLOOKUP(F1513,'BD LP'!B:K,10,0)</f>
        <v>KG</v>
      </c>
      <c r="R1513" t="b">
        <f t="shared" si="50"/>
        <v>1</v>
      </c>
      <c r="S1513">
        <f>+VLOOKUP(F1513,'[1]BD MES'!$D$2:$K$1048576,8,0)</f>
        <v>1</v>
      </c>
      <c r="T1513" t="b">
        <f t="shared" si="51"/>
        <v>1</v>
      </c>
      <c r="V1513" t="str">
        <f>+VLOOKUP(F1513,MaestraLP3[[#All],[CÓDIGO]:[UMV]],8,0)</f>
        <v>QUESO PEPPER JACK DESPUNTE</v>
      </c>
    </row>
    <row r="1514" spans="1:22" x14ac:dyDescent="0.35">
      <c r="A1514" t="s">
        <v>3181</v>
      </c>
      <c r="B1514">
        <v>2000</v>
      </c>
      <c r="D1514" s="59" t="s">
        <v>3162</v>
      </c>
      <c r="F1514" s="39">
        <v>104547850</v>
      </c>
      <c r="H1514" s="60">
        <v>78000</v>
      </c>
      <c r="I1514" t="s">
        <v>3182</v>
      </c>
      <c r="J1514">
        <v>12</v>
      </c>
      <c r="K1514" s="50" t="s">
        <v>50</v>
      </c>
      <c r="L1514" t="s">
        <v>4724</v>
      </c>
      <c r="M1514" t="s">
        <v>4725</v>
      </c>
      <c r="N1514" t="s">
        <v>276</v>
      </c>
      <c r="O1514" t="str">
        <f>+VLOOKUP(F1514,'BD LP'!B:C,2,0)</f>
        <v>104547850-C12</v>
      </c>
      <c r="Q1514" t="str">
        <f>+VLOOKUP(F1514,'BD LP'!B:K,10,0)</f>
        <v>UN</v>
      </c>
      <c r="R1514" t="b">
        <f t="shared" si="50"/>
        <v>1</v>
      </c>
      <c r="S1514">
        <f>+VLOOKUP(F1514,'[1]BD MES'!$D$2:$K$1048576,8,0)</f>
        <v>12</v>
      </c>
      <c r="T1514" t="b">
        <f t="shared" si="51"/>
        <v>1</v>
      </c>
      <c r="V1514" t="str">
        <f>+VLOOKUP(F1514,MaestraLP3[[#All],[CÓDIGO]:[UMV]],8,0)</f>
        <v>QUESO PEPPER JACK LAMINADO 500GR</v>
      </c>
    </row>
    <row r="1515" spans="1:22" x14ac:dyDescent="0.35">
      <c r="A1515" t="s">
        <v>3181</v>
      </c>
      <c r="B1515">
        <v>2000</v>
      </c>
      <c r="D1515" s="59" t="s">
        <v>3162</v>
      </c>
      <c r="F1515" s="39">
        <v>104535090</v>
      </c>
      <c r="H1515" s="60">
        <v>14840</v>
      </c>
      <c r="I1515" t="s">
        <v>3182</v>
      </c>
      <c r="J1515">
        <v>1</v>
      </c>
      <c r="K1515" s="50" t="s">
        <v>77</v>
      </c>
      <c r="L1515" t="s">
        <v>4724</v>
      </c>
      <c r="M1515" t="s">
        <v>4725</v>
      </c>
      <c r="N1515" t="s">
        <v>276</v>
      </c>
      <c r="O1515" t="str">
        <f>+VLOOKUP(F1515,'BD LP'!B:C,2,0)</f>
        <v>104535090-KG</v>
      </c>
      <c r="Q1515" t="str">
        <f>+VLOOKUP(F1515,'BD LP'!B:K,10,0)</f>
        <v>KG</v>
      </c>
      <c r="R1515" t="b">
        <f t="shared" si="50"/>
        <v>1</v>
      </c>
      <c r="S1515">
        <f>+VLOOKUP(F1515,'[1]BD MES'!$D$2:$K$1048576,8,0)</f>
        <v>1</v>
      </c>
      <c r="T1515" t="b">
        <f t="shared" si="51"/>
        <v>1</v>
      </c>
      <c r="V1515" t="str">
        <f>+VLOOKUP(F1515,MaestraLP3[[#All],[CÓDIGO]:[UMV]],8,0)</f>
        <v>QUESO PROVOLONE GRANAROLO 5 KG</v>
      </c>
    </row>
    <row r="1516" spans="1:22" x14ac:dyDescent="0.35">
      <c r="A1516" t="s">
        <v>3181</v>
      </c>
      <c r="B1516">
        <v>2000</v>
      </c>
      <c r="D1516" s="59" t="s">
        <v>3162</v>
      </c>
      <c r="F1516" s="39">
        <v>104529660</v>
      </c>
      <c r="H1516" s="60">
        <v>26400</v>
      </c>
      <c r="I1516" t="s">
        <v>3182</v>
      </c>
      <c r="J1516">
        <v>12</v>
      </c>
      <c r="K1516" s="50" t="s">
        <v>50</v>
      </c>
      <c r="L1516" t="s">
        <v>4724</v>
      </c>
      <c r="M1516" t="s">
        <v>4725</v>
      </c>
      <c r="N1516" t="s">
        <v>276</v>
      </c>
      <c r="O1516" t="str">
        <f>+VLOOKUP(F1516,'BD LP'!B:C,2,0)</f>
        <v>104529660-C12</v>
      </c>
      <c r="Q1516" t="str">
        <f>+VLOOKUP(F1516,'BD LP'!B:K,10,0)</f>
        <v>UN</v>
      </c>
      <c r="R1516" t="b">
        <f t="shared" si="50"/>
        <v>1</v>
      </c>
      <c r="S1516">
        <f>+VLOOKUP(F1516,'[1]BD MES'!$D$2:$K$1048576,8,0)</f>
        <v>12</v>
      </c>
      <c r="T1516" t="b">
        <f t="shared" si="51"/>
        <v>1</v>
      </c>
      <c r="V1516" t="str">
        <f>+VLOOKUP(F1516,MaestraLP3[[#All],[CÓDIGO]:[UMV]],8,0)</f>
        <v>MARGARINA QUALY C/SAL SADIA 500 gr</v>
      </c>
    </row>
    <row r="1517" spans="1:22" x14ac:dyDescent="0.35">
      <c r="A1517" t="s">
        <v>3181</v>
      </c>
      <c r="B1517">
        <v>2000</v>
      </c>
      <c r="D1517" s="59" t="s">
        <v>3162</v>
      </c>
      <c r="F1517" s="39">
        <v>104539220</v>
      </c>
      <c r="H1517" s="60">
        <v>22800</v>
      </c>
      <c r="I1517" t="s">
        <v>3182</v>
      </c>
      <c r="J1517">
        <v>6</v>
      </c>
      <c r="K1517" s="50" t="s">
        <v>50</v>
      </c>
      <c r="L1517" t="s">
        <v>4724</v>
      </c>
      <c r="M1517" t="s">
        <v>4725</v>
      </c>
      <c r="N1517" t="s">
        <v>276</v>
      </c>
      <c r="O1517" t="str">
        <f>+VLOOKUP(F1517,'BD LP'!B:C,2,0)</f>
        <v>104539220-C06</v>
      </c>
      <c r="Q1517" t="str">
        <f>+VLOOKUP(F1517,'BD LP'!B:K,10,0)</f>
        <v>UN</v>
      </c>
      <c r="R1517" t="b">
        <f t="shared" si="50"/>
        <v>1</v>
      </c>
      <c r="S1517">
        <f>+VLOOKUP(F1517,'[1]BD MES'!$D$2:$K$1048576,8,0)</f>
        <v>6</v>
      </c>
      <c r="T1517" t="b">
        <f t="shared" si="51"/>
        <v>1</v>
      </c>
      <c r="V1517" t="str">
        <f>+VLOOKUP(F1517,MaestraLP3[[#All],[CÓDIGO]:[UMV]],8,0)</f>
        <v>MARGARINA VEGETAL QUALY C/SAL SADIA 1 KG</v>
      </c>
    </row>
    <row r="1518" spans="1:22" x14ac:dyDescent="0.35">
      <c r="A1518" t="s">
        <v>3181</v>
      </c>
      <c r="B1518">
        <v>2000</v>
      </c>
      <c r="D1518" s="59" t="s">
        <v>3162</v>
      </c>
      <c r="F1518" s="39">
        <v>104534790</v>
      </c>
      <c r="H1518" s="60">
        <v>105000</v>
      </c>
      <c r="I1518" t="s">
        <v>3182</v>
      </c>
      <c r="J1518">
        <v>10</v>
      </c>
      <c r="K1518" s="50" t="s">
        <v>50</v>
      </c>
      <c r="L1518" t="s">
        <v>4724</v>
      </c>
      <c r="M1518" t="s">
        <v>4725</v>
      </c>
      <c r="N1518" t="s">
        <v>276</v>
      </c>
      <c r="O1518" t="str">
        <f>+VLOOKUP(F1518,'BD LP'!B:C,2,0)</f>
        <v>104534790-C10</v>
      </c>
      <c r="Q1518" t="str">
        <f>+VLOOKUP(F1518,'BD LP'!B:K,10,0)</f>
        <v>UN</v>
      </c>
      <c r="R1518" t="b">
        <f t="shared" si="50"/>
        <v>1</v>
      </c>
      <c r="S1518">
        <f>+VLOOKUP(F1518,'[1]BD MES'!$D$2:$K$1048576,8,0)</f>
        <v>10</v>
      </c>
      <c r="T1518" t="b">
        <f t="shared" si="51"/>
        <v>1</v>
      </c>
      <c r="V1518" t="str">
        <f>+VLOOKUP(F1518,MaestraLP3[[#All],[CÓDIGO]:[UMV]],8,0)</f>
        <v>QUESO CREMA HAHN´S 1,36 kg</v>
      </c>
    </row>
    <row r="1519" spans="1:22" x14ac:dyDescent="0.35">
      <c r="A1519" t="s">
        <v>3181</v>
      </c>
      <c r="B1519">
        <v>2000</v>
      </c>
      <c r="D1519" s="59" t="s">
        <v>3162</v>
      </c>
      <c r="F1519" s="39">
        <v>104547160</v>
      </c>
      <c r="H1519" s="60">
        <v>98000</v>
      </c>
      <c r="I1519" t="s">
        <v>3182</v>
      </c>
      <c r="J1519">
        <v>10</v>
      </c>
      <c r="K1519" s="50" t="s">
        <v>50</v>
      </c>
      <c r="L1519" t="s">
        <v>4724</v>
      </c>
      <c r="M1519" t="s">
        <v>4725</v>
      </c>
      <c r="N1519" t="s">
        <v>276</v>
      </c>
      <c r="O1519" t="str">
        <f>+VLOOKUP(F1519,'BD LP'!B:C,2,0)</f>
        <v>104547160-C10</v>
      </c>
      <c r="Q1519" t="str">
        <f>+VLOOKUP(F1519,'BD LP'!B:K,10,0)</f>
        <v>UN</v>
      </c>
      <c r="R1519" t="b">
        <f t="shared" si="50"/>
        <v>1</v>
      </c>
      <c r="S1519">
        <f>+VLOOKUP(F1519,'[1]BD MES'!$D$2:$K$1048576,8,0)</f>
        <v>10</v>
      </c>
      <c r="T1519" t="b">
        <f t="shared" si="51"/>
        <v>1</v>
      </c>
      <c r="V1519" t="str">
        <f>+VLOOKUP(F1519,MaestraLP3[[#All],[CÓDIGO]:[UMV]],8,0)</f>
        <v>QUESO CREMA ZANAFOODS 1,36 KG</v>
      </c>
    </row>
    <row r="1520" spans="1:22" x14ac:dyDescent="0.35">
      <c r="A1520" t="s">
        <v>3181</v>
      </c>
      <c r="B1520">
        <v>2000</v>
      </c>
      <c r="D1520" s="59" t="s">
        <v>3162</v>
      </c>
      <c r="F1520" s="39">
        <v>104547660</v>
      </c>
      <c r="H1520" s="60">
        <v>84000</v>
      </c>
      <c r="I1520" t="s">
        <v>3182</v>
      </c>
      <c r="J1520">
        <v>4</v>
      </c>
      <c r="K1520" s="50" t="s">
        <v>50</v>
      </c>
      <c r="L1520" t="s">
        <v>4724</v>
      </c>
      <c r="M1520" t="s">
        <v>4725</v>
      </c>
      <c r="N1520" t="s">
        <v>276</v>
      </c>
      <c r="O1520" t="str">
        <f>+VLOOKUP(F1520,'BD LP'!B:C,2,0)</f>
        <v>104547660-C04</v>
      </c>
      <c r="Q1520" t="str">
        <f>+VLOOKUP(F1520,'BD LP'!B:K,10,0)</f>
        <v>UN</v>
      </c>
      <c r="R1520" t="b">
        <f t="shared" si="50"/>
        <v>1</v>
      </c>
      <c r="S1520">
        <f>+VLOOKUP(F1520,'[1]BD MES'!$D$2:$K$1048576,8,0)</f>
        <v>4</v>
      </c>
      <c r="T1520" t="b">
        <f t="shared" si="51"/>
        <v>1</v>
      </c>
      <c r="V1520" t="str">
        <f>+VLOOKUP(F1520,MaestraLP3[[#All],[CÓDIGO]:[UMV]],8,0)</f>
        <v>QUESO FETA DOP 1KG (5X 200GR)</v>
      </c>
    </row>
    <row r="1521" spans="1:22" x14ac:dyDescent="0.35">
      <c r="A1521" t="s">
        <v>3181</v>
      </c>
      <c r="B1521">
        <v>2000</v>
      </c>
      <c r="D1521" s="59" t="s">
        <v>3162</v>
      </c>
      <c r="F1521" s="39">
        <v>104534990</v>
      </c>
      <c r="H1521" s="60">
        <v>50400</v>
      </c>
      <c r="I1521" t="s">
        <v>3182</v>
      </c>
      <c r="J1521">
        <v>12</v>
      </c>
      <c r="K1521" s="50" t="s">
        <v>50</v>
      </c>
      <c r="L1521" t="s">
        <v>4724</v>
      </c>
      <c r="M1521" t="s">
        <v>4725</v>
      </c>
      <c r="N1521" t="s">
        <v>276</v>
      </c>
      <c r="O1521" t="str">
        <f>+VLOOKUP(F1521,'BD LP'!B:C,2,0)</f>
        <v>104534990-C12</v>
      </c>
      <c r="Q1521" t="str">
        <f>+VLOOKUP(F1521,'BD LP'!B:K,10,0)</f>
        <v>UN</v>
      </c>
      <c r="R1521" t="b">
        <f t="shared" si="50"/>
        <v>1</v>
      </c>
      <c r="S1521">
        <f>+VLOOKUP(F1521,'[1]BD MES'!$D$2:$K$1048576,8,0)</f>
        <v>12</v>
      </c>
      <c r="T1521" t="b">
        <f t="shared" si="51"/>
        <v>1</v>
      </c>
      <c r="V1521" t="str">
        <f>+VLOOKUP(F1521,MaestraLP3[[#All],[CÓDIGO]:[UMV]],8,0)</f>
        <v>QUESO FETA ROUSSAS GRANAROLO 200 GR</v>
      </c>
    </row>
    <row r="1522" spans="1:22" x14ac:dyDescent="0.35">
      <c r="A1522" t="s">
        <v>3181</v>
      </c>
      <c r="B1522">
        <v>2000</v>
      </c>
      <c r="D1522" s="59" t="s">
        <v>3162</v>
      </c>
      <c r="F1522" s="39">
        <v>104535070</v>
      </c>
      <c r="H1522" s="60">
        <v>35120</v>
      </c>
      <c r="I1522" t="s">
        <v>3182</v>
      </c>
      <c r="J1522">
        <v>20</v>
      </c>
      <c r="K1522" s="50" t="s">
        <v>50</v>
      </c>
      <c r="L1522" t="s">
        <v>4724</v>
      </c>
      <c r="M1522" t="s">
        <v>4725</v>
      </c>
      <c r="N1522" t="s">
        <v>276</v>
      </c>
      <c r="O1522" t="str">
        <f>+VLOOKUP(F1522,'BD LP'!B:C,2,0)</f>
        <v>104535070-C20</v>
      </c>
      <c r="Q1522" t="str">
        <f>+VLOOKUP(F1522,'BD LP'!B:K,10,0)</f>
        <v>UN</v>
      </c>
      <c r="R1522" t="b">
        <f t="shared" si="50"/>
        <v>1</v>
      </c>
      <c r="S1522">
        <f>+VLOOKUP(F1522,'[1]BD MES'!$D$2:$K$1048576,8,0)</f>
        <v>20</v>
      </c>
      <c r="T1522" t="b">
        <f t="shared" si="51"/>
        <v>1</v>
      </c>
      <c r="V1522" t="str">
        <f>+VLOOKUP(F1522,MaestraLP3[[#All],[CÓDIGO]:[UMV]],8,0)</f>
        <v>QUESO MOZZARELLA FDL GRANAROLO 125 GR</v>
      </c>
    </row>
    <row r="1523" spans="1:22" x14ac:dyDescent="0.35">
      <c r="A1523" t="s">
        <v>3181</v>
      </c>
      <c r="B1523">
        <v>2000</v>
      </c>
      <c r="D1523" s="59" t="s">
        <v>3162</v>
      </c>
      <c r="F1523" s="39">
        <v>104535110</v>
      </c>
      <c r="H1523" s="60">
        <v>108114</v>
      </c>
      <c r="I1523" t="s">
        <v>3182</v>
      </c>
      <c r="J1523">
        <v>6</v>
      </c>
      <c r="K1523" s="50" t="s">
        <v>50</v>
      </c>
      <c r="L1523" t="s">
        <v>4724</v>
      </c>
      <c r="M1523" t="s">
        <v>4725</v>
      </c>
      <c r="N1523" t="s">
        <v>276</v>
      </c>
      <c r="O1523" t="str">
        <f>+VLOOKUP(F1523,'BD LP'!B:C,2,0)</f>
        <v>104535110-C06</v>
      </c>
      <c r="Q1523" t="str">
        <f>+VLOOKUP(F1523,'BD LP'!B:K,10,0)</f>
        <v>UN</v>
      </c>
      <c r="R1523" t="b">
        <f t="shared" si="50"/>
        <v>1</v>
      </c>
      <c r="S1523">
        <f>+VLOOKUP(F1523,'[1]BD MES'!$D$2:$K$1048576,8,0)</f>
        <v>6</v>
      </c>
      <c r="T1523" t="b">
        <f t="shared" si="51"/>
        <v>1</v>
      </c>
      <c r="V1523" t="str">
        <f>+VLOOKUP(F1523,MaestraLP3[[#All],[CÓDIGO]:[UMV]],8,0)</f>
        <v>QUESO RICOTTA IQF GRANAROLO 2 KG</v>
      </c>
    </row>
    <row r="1524" spans="1:22" x14ac:dyDescent="0.35">
      <c r="A1524" t="s">
        <v>3181</v>
      </c>
      <c r="B1524">
        <v>2000</v>
      </c>
      <c r="D1524" s="59" t="s">
        <v>3162</v>
      </c>
      <c r="F1524" s="39">
        <v>104535390</v>
      </c>
      <c r="H1524" s="60">
        <v>21100</v>
      </c>
      <c r="I1524" t="s">
        <v>3182</v>
      </c>
      <c r="J1524">
        <v>1</v>
      </c>
      <c r="K1524" s="50" t="s">
        <v>77</v>
      </c>
      <c r="L1524" t="s">
        <v>4724</v>
      </c>
      <c r="M1524" t="s">
        <v>4725</v>
      </c>
      <c r="N1524" t="s">
        <v>276</v>
      </c>
      <c r="O1524" t="str">
        <f>+VLOOKUP(F1524,'BD LP'!B:C,2,0)</f>
        <v>104535390-KG</v>
      </c>
      <c r="Q1524" t="str">
        <f>+VLOOKUP(F1524,'BD LP'!B:K,10,0)</f>
        <v>KG</v>
      </c>
      <c r="R1524" t="b">
        <f t="shared" si="50"/>
        <v>1</v>
      </c>
      <c r="S1524">
        <f>+VLOOKUP(F1524,'[1]BD MES'!$D$2:$K$1048576,8,0)</f>
        <v>1</v>
      </c>
      <c r="T1524" t="b">
        <f t="shared" si="51"/>
        <v>1</v>
      </c>
      <c r="V1524" t="str">
        <f>+VLOOKUP(F1524,MaestraLP3[[#All],[CÓDIGO]:[UMV]],8,0)</f>
        <v>QUESO GRANA PADANO RUEDA GRANAROLO 39 KG</v>
      </c>
    </row>
    <row r="1525" spans="1:22" x14ac:dyDescent="0.35">
      <c r="A1525" t="s">
        <v>3181</v>
      </c>
      <c r="B1525">
        <v>2000</v>
      </c>
      <c r="D1525" s="59" t="s">
        <v>3162</v>
      </c>
      <c r="F1525" s="39">
        <v>104529560</v>
      </c>
      <c r="H1525" s="60">
        <v>9900</v>
      </c>
      <c r="I1525" t="s">
        <v>3182</v>
      </c>
      <c r="J1525">
        <v>1</v>
      </c>
      <c r="K1525" s="50" t="s">
        <v>77</v>
      </c>
      <c r="L1525" t="s">
        <v>4724</v>
      </c>
      <c r="M1525" t="s">
        <v>4725</v>
      </c>
      <c r="N1525" t="s">
        <v>276</v>
      </c>
      <c r="O1525" t="str">
        <f>+VLOOKUP(F1525,'BD LP'!B:C,2,0)</f>
        <v>104529560-KG</v>
      </c>
      <c r="Q1525" t="str">
        <f>+VLOOKUP(F1525,'BD LP'!B:K,10,0)</f>
        <v>KG</v>
      </c>
      <c r="R1525" t="b">
        <f t="shared" si="50"/>
        <v>1</v>
      </c>
      <c r="S1525">
        <f>+VLOOKUP(F1525,'[1]BD MES'!$D$2:$K$1048576,8,0)</f>
        <v>1</v>
      </c>
      <c r="T1525" t="b">
        <f t="shared" si="51"/>
        <v>1</v>
      </c>
      <c r="V1525" t="str">
        <f>+VLOOKUP(F1525,MaestraLP3[[#All],[CÓDIGO]:[UMV]],8,0)</f>
        <v>QUESO PARMESANO CONAPROLE IMP 6 kg</v>
      </c>
    </row>
    <row r="1526" spans="1:22" x14ac:dyDescent="0.35">
      <c r="A1526" t="s">
        <v>3181</v>
      </c>
      <c r="B1526">
        <v>2000</v>
      </c>
      <c r="D1526" s="59" t="s">
        <v>3162</v>
      </c>
      <c r="F1526" s="39">
        <v>104540420</v>
      </c>
      <c r="H1526" s="60">
        <v>84900</v>
      </c>
      <c r="I1526" t="s">
        <v>3182</v>
      </c>
      <c r="J1526">
        <v>12</v>
      </c>
      <c r="K1526" s="50" t="s">
        <v>50</v>
      </c>
      <c r="L1526" t="s">
        <v>4724</v>
      </c>
      <c r="M1526" t="s">
        <v>4725</v>
      </c>
      <c r="N1526" t="s">
        <v>276</v>
      </c>
      <c r="O1526" t="str">
        <f>+VLOOKUP(F1526,'BD LP'!B:C,2,0)</f>
        <v>104540420-C12</v>
      </c>
      <c r="Q1526" t="str">
        <f>+VLOOKUP(F1526,'BD LP'!B:K,10,0)</f>
        <v>UN</v>
      </c>
      <c r="R1526" t="b">
        <f t="shared" si="50"/>
        <v>1</v>
      </c>
      <c r="S1526">
        <f>+VLOOKUP(F1526,'[1]BD MES'!$D$2:$K$1048576,8,0)</f>
        <v>12</v>
      </c>
      <c r="T1526" t="b">
        <f t="shared" si="51"/>
        <v>1</v>
      </c>
      <c r="V1526" t="str">
        <f>+VLOOKUP(F1526,MaestraLP3[[#All],[CÓDIGO]:[UMV]],8,0)</f>
        <v>QUESO PARMESANO RALLADO USA PREM 453GR</v>
      </c>
    </row>
    <row r="1527" spans="1:22" x14ac:dyDescent="0.35">
      <c r="A1527" t="s">
        <v>3181</v>
      </c>
      <c r="B1527">
        <v>2000</v>
      </c>
      <c r="D1527" s="59" t="s">
        <v>3162</v>
      </c>
      <c r="F1527" s="39">
        <v>104547710</v>
      </c>
      <c r="H1527" s="60">
        <v>61200</v>
      </c>
      <c r="I1527" t="s">
        <v>3182</v>
      </c>
      <c r="J1527">
        <v>12</v>
      </c>
      <c r="K1527" s="50" t="s">
        <v>50</v>
      </c>
      <c r="L1527" t="s">
        <v>4724</v>
      </c>
      <c r="M1527" t="s">
        <v>4725</v>
      </c>
      <c r="N1527" t="s">
        <v>276</v>
      </c>
      <c r="O1527" t="str">
        <f>+VLOOKUP(F1527,'BD LP'!B:C,2,0)</f>
        <v>104547710-C12</v>
      </c>
      <c r="Q1527" t="str">
        <f>+VLOOKUP(F1527,'BD LP'!B:K,10,0)</f>
        <v>UN</v>
      </c>
      <c r="R1527" t="b">
        <f t="shared" si="50"/>
        <v>1</v>
      </c>
      <c r="S1527">
        <f>+VLOOKUP(F1527,'[1]BD MES'!$D$2:$K$1048576,8,0)</f>
        <v>12</v>
      </c>
      <c r="T1527" t="b">
        <f t="shared" si="51"/>
        <v>1</v>
      </c>
      <c r="V1527" t="str">
        <f>+VLOOKUP(F1527,MaestraLP3[[#All],[CÓDIGO]:[UMV]],8,0)</f>
        <v>QUESO RALLADO PARMESANO Y ROMANO 226GR</v>
      </c>
    </row>
    <row r="1528" spans="1:22" x14ac:dyDescent="0.35">
      <c r="A1528" t="s">
        <v>3181</v>
      </c>
      <c r="B1528">
        <v>2000</v>
      </c>
      <c r="D1528" s="59" t="s">
        <v>3162</v>
      </c>
      <c r="F1528" s="39">
        <v>104519090</v>
      </c>
      <c r="H1528" s="60">
        <v>9900</v>
      </c>
      <c r="I1528" t="s">
        <v>3182</v>
      </c>
      <c r="J1528">
        <v>1</v>
      </c>
      <c r="K1528" s="50" t="s">
        <v>77</v>
      </c>
      <c r="L1528" t="s">
        <v>4724</v>
      </c>
      <c r="M1528" t="s">
        <v>4725</v>
      </c>
      <c r="N1528" t="s">
        <v>276</v>
      </c>
      <c r="O1528" t="str">
        <f>+VLOOKUP(F1528,'BD LP'!B:C,2,0)</f>
        <v>104519090-KG</v>
      </c>
      <c r="Q1528" t="str">
        <f>+VLOOKUP(F1528,'BD LP'!B:K,10,0)</f>
        <v>KG</v>
      </c>
      <c r="R1528" t="b">
        <f t="shared" si="50"/>
        <v>1</v>
      </c>
      <c r="S1528">
        <f>+VLOOKUP(F1528,'[1]BD MES'!$D$2:$K$1048576,8,0)</f>
        <v>1</v>
      </c>
      <c r="T1528" t="b">
        <f t="shared" si="51"/>
        <v>1</v>
      </c>
      <c r="V1528" t="str">
        <f>+VLOOKUP(F1528,MaestraLP3[[#All],[CÓDIGO]:[UMV]],8,0)</f>
        <v>QUESO REGGIANITO LA PAULINA 7,5 kg</v>
      </c>
    </row>
    <row r="1529" spans="1:22" x14ac:dyDescent="0.35">
      <c r="A1529" t="s">
        <v>3181</v>
      </c>
      <c r="B1529">
        <v>2000</v>
      </c>
      <c r="D1529" s="59" t="s">
        <v>3162</v>
      </c>
      <c r="F1529" s="39">
        <v>103000900</v>
      </c>
      <c r="H1529" s="60">
        <v>10900</v>
      </c>
      <c r="I1529" t="s">
        <v>3182</v>
      </c>
      <c r="J1529">
        <v>1</v>
      </c>
      <c r="K1529" s="50" t="s">
        <v>77</v>
      </c>
      <c r="L1529" t="s">
        <v>4724</v>
      </c>
      <c r="M1529" t="s">
        <v>4725</v>
      </c>
      <c r="N1529" t="s">
        <v>276</v>
      </c>
      <c r="O1529" t="str">
        <f>+VLOOKUP(F1529,'BD LP'!B:C,2,0)</f>
        <v>103000900-KG</v>
      </c>
      <c r="Q1529" t="str">
        <f>+VLOOKUP(F1529,'BD LP'!B:K,10,0)</f>
        <v>KG</v>
      </c>
      <c r="R1529" t="b">
        <f t="shared" si="50"/>
        <v>1</v>
      </c>
      <c r="S1529">
        <f>+VLOOKUP(F1529,'[1]BD MES'!$D$2:$K$1048576,8,0)</f>
        <v>1</v>
      </c>
      <c r="T1529" t="b">
        <f t="shared" si="51"/>
        <v>1</v>
      </c>
      <c r="V1529" t="str">
        <f>+VLOOKUP(F1529,MaestraLP3[[#All],[CÓDIGO]:[UMV]],8,0)</f>
        <v>QUESO AZUL SANTA FE 2 kg</v>
      </c>
    </row>
    <row r="1530" spans="1:22" x14ac:dyDescent="0.35">
      <c r="A1530" t="s">
        <v>3181</v>
      </c>
      <c r="B1530">
        <v>2000</v>
      </c>
      <c r="D1530" s="59" t="s">
        <v>3162</v>
      </c>
      <c r="F1530" s="39">
        <v>104547860</v>
      </c>
      <c r="H1530" s="60">
        <v>78000</v>
      </c>
      <c r="I1530" t="s">
        <v>3182</v>
      </c>
      <c r="J1530">
        <v>12</v>
      </c>
      <c r="K1530" s="50" t="s">
        <v>50</v>
      </c>
      <c r="L1530" t="s">
        <v>4724</v>
      </c>
      <c r="M1530" t="s">
        <v>4725</v>
      </c>
      <c r="N1530" t="s">
        <v>276</v>
      </c>
      <c r="O1530" t="str">
        <f>+VLOOKUP(F1530,'BD LP'!B:C,2,0)</f>
        <v>104547860-C12</v>
      </c>
      <c r="Q1530" t="str">
        <f>+VLOOKUP(F1530,'BD LP'!B:K,10,0)</f>
        <v>UN</v>
      </c>
      <c r="R1530" t="b">
        <f t="shared" si="50"/>
        <v>1</v>
      </c>
      <c r="S1530">
        <f>+VLOOKUP(F1530,'[1]BD MES'!$D$2:$K$1048576,8,0)</f>
        <v>12</v>
      </c>
      <c r="T1530" t="b">
        <f t="shared" si="51"/>
        <v>1</v>
      </c>
      <c r="V1530" t="str">
        <f>+VLOOKUP(F1530,MaestraLP3[[#All],[CÓDIGO]:[UMV]],8,0)</f>
        <v>QUESO COLBY JACK LAMINADO 500GR</v>
      </c>
    </row>
    <row r="1531" spans="1:22" x14ac:dyDescent="0.35">
      <c r="A1531" t="s">
        <v>3181</v>
      </c>
      <c r="B1531">
        <v>2000</v>
      </c>
      <c r="D1531" s="59" t="s">
        <v>3162</v>
      </c>
      <c r="F1531" s="49">
        <v>104547650</v>
      </c>
      <c r="H1531" s="60">
        <v>18000</v>
      </c>
      <c r="I1531" t="s">
        <v>3182</v>
      </c>
      <c r="J1531">
        <v>1</v>
      </c>
      <c r="K1531" s="50" t="s">
        <v>77</v>
      </c>
      <c r="L1531" t="s">
        <v>4724</v>
      </c>
      <c r="M1531" t="s">
        <v>4725</v>
      </c>
      <c r="N1531" t="s">
        <v>276</v>
      </c>
      <c r="O1531" t="str">
        <f>+VLOOKUP(F1531,'BD LP'!B:C,2,0)</f>
        <v>104547650-KG</v>
      </c>
      <c r="Q1531" t="str">
        <f>+VLOOKUP(F1531,'BD LP'!B:K,10,0)</f>
        <v>KG</v>
      </c>
      <c r="R1531" t="b">
        <f t="shared" si="50"/>
        <v>1</v>
      </c>
      <c r="S1531">
        <f>+VLOOKUP(F1531,'[1]BD MES'!$D$2:$K$1048576,8,0)</f>
        <v>1</v>
      </c>
      <c r="T1531" t="b">
        <f t="shared" si="51"/>
        <v>1</v>
      </c>
      <c r="V1531" t="str">
        <f>+VLOOKUP(F1531,MaestraLP3[[#All],[CÓDIGO]:[UMV]],8,0)</f>
        <v>QUESO DE CABRA 1,6KG</v>
      </c>
    </row>
    <row r="1532" spans="1:22" x14ac:dyDescent="0.35">
      <c r="A1532" t="s">
        <v>3181</v>
      </c>
      <c r="B1532">
        <v>2000</v>
      </c>
      <c r="D1532" s="59" t="s">
        <v>3162</v>
      </c>
      <c r="F1532" s="39">
        <v>104543610</v>
      </c>
      <c r="H1532" s="60">
        <v>144000</v>
      </c>
      <c r="I1532" t="s">
        <v>3182</v>
      </c>
      <c r="J1532">
        <v>8</v>
      </c>
      <c r="K1532" s="50" t="s">
        <v>50</v>
      </c>
      <c r="L1532" t="s">
        <v>4724</v>
      </c>
      <c r="M1532" t="s">
        <v>4725</v>
      </c>
      <c r="N1532" t="s">
        <v>276</v>
      </c>
      <c r="O1532" t="str">
        <f>+VLOOKUP(F1532,'BD LP'!B:C,2,0)</f>
        <v>104543610-C08</v>
      </c>
      <c r="Q1532" t="str">
        <f>+VLOOKUP(F1532,'BD LP'!B:K,10,0)</f>
        <v>UN</v>
      </c>
      <c r="R1532" t="b">
        <f t="shared" si="50"/>
        <v>1</v>
      </c>
      <c r="S1532">
        <f>+VLOOKUP(F1532,'[1]BD MES'!$D$2:$K$1048576,8,0)</f>
        <v>8</v>
      </c>
      <c r="T1532" t="b">
        <f t="shared" si="51"/>
        <v>1</v>
      </c>
      <c r="V1532" t="str">
        <f>+VLOOKUP(F1532,MaestraLP3[[#All],[CÓDIGO]:[UMV]],8,0)</f>
        <v>QUESO DE CABRA MADURO 1 KG</v>
      </c>
    </row>
    <row r="1533" spans="1:22" x14ac:dyDescent="0.35">
      <c r="A1533" t="s">
        <v>3181</v>
      </c>
      <c r="B1533">
        <v>2000</v>
      </c>
      <c r="D1533" s="59" t="s">
        <v>3162</v>
      </c>
      <c r="F1533" s="39">
        <v>104547220</v>
      </c>
      <c r="H1533" s="60">
        <v>18000</v>
      </c>
      <c r="I1533" t="s">
        <v>3182</v>
      </c>
      <c r="J1533">
        <v>1</v>
      </c>
      <c r="K1533" s="50" t="s">
        <v>77</v>
      </c>
      <c r="L1533" t="s">
        <v>4724</v>
      </c>
      <c r="M1533" t="s">
        <v>4725</v>
      </c>
      <c r="N1533" t="s">
        <v>276</v>
      </c>
      <c r="O1533" t="str">
        <f>+VLOOKUP(F1533,'BD LP'!B:C,2,0)</f>
        <v>104547220-KG</v>
      </c>
      <c r="Q1533" t="str">
        <f>+VLOOKUP(F1533,'BD LP'!B:K,10,0)</f>
        <v>KG</v>
      </c>
      <c r="R1533" t="b">
        <f t="shared" si="50"/>
        <v>1</v>
      </c>
      <c r="S1533">
        <f>+VLOOKUP(F1533,'[1]BD MES'!$D$2:$K$1048576,8,0)</f>
        <v>1</v>
      </c>
      <c r="T1533" t="b">
        <f t="shared" si="51"/>
        <v>1</v>
      </c>
      <c r="V1533" t="str">
        <f>+VLOOKUP(F1533,MaestraLP3[[#All],[CÓDIGO]:[UMV]],8,0)</f>
        <v>QUESO DE CABRA MADURO 3,5 KG</v>
      </c>
    </row>
    <row r="1534" spans="1:22" x14ac:dyDescent="0.35">
      <c r="A1534" t="s">
        <v>3181</v>
      </c>
      <c r="B1534">
        <v>2000</v>
      </c>
      <c r="D1534" s="59" t="s">
        <v>3162</v>
      </c>
      <c r="F1534" s="39">
        <v>104543620</v>
      </c>
      <c r="H1534" s="60">
        <v>76000</v>
      </c>
      <c r="I1534" t="s">
        <v>3182</v>
      </c>
      <c r="J1534">
        <v>8</v>
      </c>
      <c r="K1534" s="50" t="s">
        <v>50</v>
      </c>
      <c r="L1534" t="s">
        <v>4724</v>
      </c>
      <c r="M1534" t="s">
        <v>4725</v>
      </c>
      <c r="N1534" t="s">
        <v>276</v>
      </c>
      <c r="O1534" t="str">
        <f>+VLOOKUP(F1534,'BD LP'!B:C,2,0)</f>
        <v>104543620-C08</v>
      </c>
      <c r="Q1534" t="str">
        <f>+VLOOKUP(F1534,'BD LP'!B:K,10,0)</f>
        <v>UN</v>
      </c>
      <c r="R1534" t="b">
        <f t="shared" si="50"/>
        <v>1</v>
      </c>
      <c r="S1534">
        <f>+VLOOKUP(F1534,'[1]BD MES'!$D$2:$K$1048576,8,0)</f>
        <v>8</v>
      </c>
      <c r="T1534" t="b">
        <f t="shared" si="51"/>
        <v>1</v>
      </c>
      <c r="V1534" t="str">
        <f>+VLOOKUP(F1534,MaestraLP3[[#All],[CÓDIGO]:[UMV]],8,0)</f>
        <v>QUESO DE CABRA MADURO LAMINADO 500 G</v>
      </c>
    </row>
    <row r="1535" spans="1:22" x14ac:dyDescent="0.35">
      <c r="A1535" t="s">
        <v>3181</v>
      </c>
      <c r="B1535">
        <v>2000</v>
      </c>
      <c r="D1535" s="59" t="s">
        <v>3162</v>
      </c>
      <c r="F1535" s="39">
        <v>104519930</v>
      </c>
      <c r="H1535" s="60">
        <v>6990</v>
      </c>
      <c r="I1535" t="s">
        <v>3182</v>
      </c>
      <c r="J1535">
        <v>1</v>
      </c>
      <c r="K1535" s="50" t="s">
        <v>77</v>
      </c>
      <c r="L1535" t="s">
        <v>4724</v>
      </c>
      <c r="M1535" t="s">
        <v>4725</v>
      </c>
      <c r="N1535" t="s">
        <v>276</v>
      </c>
      <c r="O1535" t="str">
        <f>+VLOOKUP(F1535,'BD LP'!B:C,2,0)</f>
        <v>104519930-KG</v>
      </c>
      <c r="Q1535" t="str">
        <f>+VLOOKUP(F1535,'BD LP'!B:K,10,0)</f>
        <v>KG</v>
      </c>
      <c r="R1535" t="b">
        <f t="shared" si="50"/>
        <v>1</v>
      </c>
      <c r="S1535">
        <f>+VLOOKUP(F1535,'[1]BD MES'!$D$2:$K$1048576,8,0)</f>
        <v>1</v>
      </c>
      <c r="T1535" t="b">
        <f t="shared" si="51"/>
        <v>1</v>
      </c>
      <c r="V1535" t="str">
        <f>+VLOOKUP(F1535,MaestraLP3[[#All],[CÓDIGO]:[UMV]],8,0)</f>
        <v>QUESO GAUDA MOLFINO 3,9 kg</v>
      </c>
    </row>
    <row r="1536" spans="1:22" x14ac:dyDescent="0.35">
      <c r="A1536" t="s">
        <v>3181</v>
      </c>
      <c r="B1536">
        <v>2000</v>
      </c>
      <c r="D1536" s="59" t="s">
        <v>3162</v>
      </c>
      <c r="F1536" s="39">
        <v>104543050</v>
      </c>
      <c r="H1536" s="60">
        <v>6590</v>
      </c>
      <c r="I1536" t="s">
        <v>3182</v>
      </c>
      <c r="J1536">
        <v>1</v>
      </c>
      <c r="K1536" s="50" t="s">
        <v>77</v>
      </c>
      <c r="L1536" t="s">
        <v>4724</v>
      </c>
      <c r="M1536" t="s">
        <v>4725</v>
      </c>
      <c r="N1536" t="s">
        <v>276</v>
      </c>
      <c r="O1536" t="str">
        <f>+VLOOKUP(F1536,'BD LP'!B:C,2,0)</f>
        <v>104543050-KG</v>
      </c>
      <c r="Q1536" t="str">
        <f>+VLOOKUP(F1536,'BD LP'!B:K,10,0)</f>
        <v>KG</v>
      </c>
      <c r="R1536" t="b">
        <f t="shared" si="50"/>
        <v>1</v>
      </c>
      <c r="S1536">
        <f>+VLOOKUP(F1536,'[1]BD MES'!$D$2:$K$1048576,8,0)</f>
        <v>1</v>
      </c>
      <c r="T1536" t="b">
        <f t="shared" si="51"/>
        <v>1</v>
      </c>
      <c r="V1536" t="str">
        <f>+VLOOKUP(F1536,MaestraLP3[[#All],[CÓDIGO]:[UMV]],8,0)</f>
        <v>QUESO MOZZARELLA LA PAULINA 3,5 kg</v>
      </c>
    </row>
    <row r="1537" spans="1:22" x14ac:dyDescent="0.35">
      <c r="A1537" t="s">
        <v>3181</v>
      </c>
      <c r="B1537">
        <v>2000</v>
      </c>
      <c r="D1537" s="59" t="s">
        <v>3162</v>
      </c>
      <c r="F1537" s="39">
        <v>104500500</v>
      </c>
      <c r="H1537" s="60">
        <v>6590</v>
      </c>
      <c r="I1537" t="s">
        <v>3182</v>
      </c>
      <c r="J1537">
        <v>1</v>
      </c>
      <c r="K1537" s="50" t="s">
        <v>77</v>
      </c>
      <c r="L1537" t="s">
        <v>4724</v>
      </c>
      <c r="M1537" t="s">
        <v>4725</v>
      </c>
      <c r="N1537" t="s">
        <v>276</v>
      </c>
      <c r="O1537" t="str">
        <f>+VLOOKUP(F1537,'BD LP'!B:C,2,0)</f>
        <v>104500500-KG</v>
      </c>
      <c r="Q1537" t="str">
        <f>+VLOOKUP(F1537,'BD LP'!B:K,10,0)</f>
        <v>KG</v>
      </c>
      <c r="R1537" t="b">
        <f t="shared" si="50"/>
        <v>1</v>
      </c>
      <c r="S1537">
        <f>+VLOOKUP(F1537,'[1]BD MES'!$D$2:$K$1048576,8,0)</f>
        <v>1</v>
      </c>
      <c r="T1537" t="b">
        <f t="shared" si="51"/>
        <v>1</v>
      </c>
      <c r="V1537" t="str">
        <f>+VLOOKUP(F1537,MaestraLP3[[#All],[CÓDIGO]:[UMV]],8,0)</f>
        <v>QUESO MOZZARELLA MOLFINO 3,5 kg</v>
      </c>
    </row>
    <row r="1538" spans="1:22" x14ac:dyDescent="0.35">
      <c r="A1538" t="s">
        <v>3181</v>
      </c>
      <c r="B1538">
        <v>2000</v>
      </c>
      <c r="D1538" s="59" t="s">
        <v>3162</v>
      </c>
      <c r="F1538" s="39">
        <v>104524090</v>
      </c>
      <c r="H1538" s="60">
        <v>6590</v>
      </c>
      <c r="I1538" t="s">
        <v>3182</v>
      </c>
      <c r="J1538">
        <v>1</v>
      </c>
      <c r="K1538" s="50" t="s">
        <v>77</v>
      </c>
      <c r="L1538" t="s">
        <v>4724</v>
      </c>
      <c r="M1538" t="s">
        <v>4725</v>
      </c>
      <c r="N1538" t="s">
        <v>276</v>
      </c>
      <c r="O1538" t="str">
        <f>+VLOOKUP(F1538,'BD LP'!B:C,2,0)</f>
        <v>104524090-KG</v>
      </c>
      <c r="Q1538" t="str">
        <f>+VLOOKUP(F1538,'BD LP'!B:K,10,0)</f>
        <v>KG</v>
      </c>
      <c r="R1538" t="b">
        <f t="shared" si="50"/>
        <v>1</v>
      </c>
      <c r="S1538">
        <f>+VLOOKUP(F1538,'[1]BD MES'!$D$2:$K$1048576,8,0)</f>
        <v>1</v>
      </c>
      <c r="T1538" t="b">
        <f t="shared" si="51"/>
        <v>1</v>
      </c>
      <c r="V1538" t="str">
        <f>+VLOOKUP(F1538,MaestraLP3[[#All],[CÓDIGO]:[UMV]],8,0)</f>
        <v>QUESO MOZZARELLA TREGGAR 2,7 kg</v>
      </c>
    </row>
    <row r="1539" spans="1:22" x14ac:dyDescent="0.35">
      <c r="A1539" t="s">
        <v>3181</v>
      </c>
      <c r="B1539">
        <v>2000</v>
      </c>
      <c r="D1539" s="59" t="s">
        <v>3162</v>
      </c>
      <c r="F1539" s="39">
        <v>104540390</v>
      </c>
      <c r="H1539" s="60">
        <v>60000</v>
      </c>
      <c r="I1539" t="s">
        <v>3182</v>
      </c>
      <c r="J1539">
        <v>2</v>
      </c>
      <c r="K1539" s="50" t="s">
        <v>50</v>
      </c>
      <c r="L1539" t="s">
        <v>4724</v>
      </c>
      <c r="M1539" t="s">
        <v>4725</v>
      </c>
      <c r="N1539" t="s">
        <v>276</v>
      </c>
      <c r="O1539" t="str">
        <f>+VLOOKUP(F1539,'BD LP'!B:C,2,0)</f>
        <v>104540390-C02</v>
      </c>
      <c r="Q1539" t="str">
        <f>+VLOOKUP(F1539,'BD LP'!B:K,10,0)</f>
        <v>UN</v>
      </c>
      <c r="R1539" t="b">
        <f t="shared" ref="R1539:R1567" si="52">+Q1539=K1539</f>
        <v>1</v>
      </c>
      <c r="S1539">
        <f>+VLOOKUP(F1539,'[1]BD MES'!$D$2:$K$1048576,8,0)</f>
        <v>2</v>
      </c>
      <c r="T1539" t="b">
        <f t="shared" ref="T1539:T1567" si="53">+S1539=J1539</f>
        <v>1</v>
      </c>
      <c r="V1539" t="str">
        <f>+VLOOKUP(F1539,MaestraLP3[[#All],[CÓDIGO]:[UMV]],8,0)</f>
        <v>QUESO PEPPER JACK BARRA 2,73 KG</v>
      </c>
    </row>
    <row r="1540" spans="1:22" x14ac:dyDescent="0.35">
      <c r="A1540" t="s">
        <v>3181</v>
      </c>
      <c r="B1540">
        <v>2000</v>
      </c>
      <c r="D1540" s="59" t="s">
        <v>3162</v>
      </c>
      <c r="F1540" s="39">
        <v>104539750</v>
      </c>
      <c r="H1540" s="60">
        <v>12990</v>
      </c>
      <c r="I1540" t="s">
        <v>3182</v>
      </c>
      <c r="J1540">
        <v>1</v>
      </c>
      <c r="K1540" s="50" t="s">
        <v>77</v>
      </c>
      <c r="L1540" t="s">
        <v>4724</v>
      </c>
      <c r="M1540" t="s">
        <v>4725</v>
      </c>
      <c r="N1540" t="s">
        <v>276</v>
      </c>
      <c r="O1540" t="str">
        <f>+VLOOKUP(F1540,'BD LP'!B:C,2,0)</f>
        <v>104539750-KG</v>
      </c>
      <c r="Q1540" t="str">
        <f>+VLOOKUP(F1540,'BD LP'!B:K,10,0)</f>
        <v>KG</v>
      </c>
      <c r="R1540" t="b">
        <f t="shared" si="52"/>
        <v>1</v>
      </c>
      <c r="S1540">
        <f>+VLOOKUP(F1540,'[1]BD MES'!$D$2:$K$1048576,8,0)</f>
        <v>1</v>
      </c>
      <c r="T1540" t="b">
        <f t="shared" si="53"/>
        <v>1</v>
      </c>
      <c r="V1540" t="str">
        <f>+VLOOKUP(F1540,MaestraLP3[[#All],[CÓDIGO]:[UMV]],8,0)</f>
        <v>ARRACHERA CAT V CONG  CHILE</v>
      </c>
    </row>
    <row r="1541" spans="1:22" x14ac:dyDescent="0.35">
      <c r="A1541" t="s">
        <v>3181</v>
      </c>
      <c r="B1541">
        <v>2000</v>
      </c>
      <c r="D1541" s="59" t="s">
        <v>3162</v>
      </c>
      <c r="F1541" s="39">
        <v>104539840</v>
      </c>
      <c r="H1541" s="60">
        <v>12990</v>
      </c>
      <c r="I1541" t="s">
        <v>3182</v>
      </c>
      <c r="J1541">
        <v>1</v>
      </c>
      <c r="K1541" s="50" t="s">
        <v>77</v>
      </c>
      <c r="L1541" t="s">
        <v>4724</v>
      </c>
      <c r="M1541" t="s">
        <v>4725</v>
      </c>
      <c r="N1541" t="s">
        <v>276</v>
      </c>
      <c r="O1541" t="str">
        <f>+VLOOKUP(F1541,'BD LP'!B:C,2,0)</f>
        <v>104539840-KG</v>
      </c>
      <c r="Q1541" t="str">
        <f>+VLOOKUP(F1541,'BD LP'!B:K,10,0)</f>
        <v>KG</v>
      </c>
      <c r="R1541" t="b">
        <f t="shared" si="52"/>
        <v>1</v>
      </c>
      <c r="S1541">
        <f>+VLOOKUP(F1541,'[1]BD MES'!$D$2:$K$1048576,8,0)</f>
        <v>1</v>
      </c>
      <c r="T1541" t="b">
        <f t="shared" si="53"/>
        <v>1</v>
      </c>
      <c r="V1541" t="str">
        <f>+VLOOKUP(F1541,MaestraLP3[[#All],[CÓDIGO]:[UMV]],8,0)</f>
        <v>ASADO DE TIRA 2 CM CAT V CONG  CHILE</v>
      </c>
    </row>
    <row r="1542" spans="1:22" x14ac:dyDescent="0.35">
      <c r="A1542" t="s">
        <v>3181</v>
      </c>
      <c r="B1542">
        <v>2000</v>
      </c>
      <c r="D1542" s="59" t="s">
        <v>3162</v>
      </c>
      <c r="F1542" s="39">
        <v>104523480</v>
      </c>
      <c r="H1542" s="60">
        <v>21990</v>
      </c>
      <c r="I1542" t="s">
        <v>3182</v>
      </c>
      <c r="J1542">
        <v>1</v>
      </c>
      <c r="K1542" s="50" t="s">
        <v>77</v>
      </c>
      <c r="L1542" t="s">
        <v>4724</v>
      </c>
      <c r="M1542" t="s">
        <v>4725</v>
      </c>
      <c r="N1542" t="s">
        <v>276</v>
      </c>
      <c r="O1542" t="str">
        <f>+VLOOKUP(F1542,'BD LP'!B:C,2,0)</f>
        <v>104523480-KG</v>
      </c>
      <c r="Q1542" t="str">
        <f>+VLOOKUP(F1542,'BD LP'!B:K,10,0)</f>
        <v>KG</v>
      </c>
      <c r="R1542" t="b">
        <f t="shared" si="52"/>
        <v>1</v>
      </c>
      <c r="S1542">
        <f>+VLOOKUP(F1542,'[1]BD MES'!$D$2:$K$1048576,8,0)</f>
        <v>1</v>
      </c>
      <c r="T1542" t="b">
        <f t="shared" si="53"/>
        <v>1</v>
      </c>
      <c r="V1542" t="str">
        <f>+VLOOKUP(F1542,MaestraLP3[[#All],[CÓDIGO]:[UMV]],8,0)</f>
        <v>ASADO DE TIRA 3C CERTIFIED ANGUS BEEF</v>
      </c>
    </row>
    <row r="1543" spans="1:22" x14ac:dyDescent="0.35">
      <c r="A1543" t="s">
        <v>3181</v>
      </c>
      <c r="B1543">
        <v>2000</v>
      </c>
      <c r="D1543" s="59" t="s">
        <v>3162</v>
      </c>
      <c r="F1543" s="39">
        <v>104539850</v>
      </c>
      <c r="H1543" s="60">
        <v>14590</v>
      </c>
      <c r="I1543" t="s">
        <v>3182</v>
      </c>
      <c r="J1543">
        <v>1</v>
      </c>
      <c r="K1543" s="50" t="s">
        <v>77</v>
      </c>
      <c r="L1543" t="s">
        <v>4724</v>
      </c>
      <c r="M1543" t="s">
        <v>4725</v>
      </c>
      <c r="N1543" t="s">
        <v>276</v>
      </c>
      <c r="O1543" t="str">
        <f>+VLOOKUP(F1543,'BD LP'!B:C,2,0)</f>
        <v>104539850-KG</v>
      </c>
      <c r="Q1543" t="str">
        <f>+VLOOKUP(F1543,'BD LP'!B:K,10,0)</f>
        <v>KG</v>
      </c>
      <c r="R1543" t="b">
        <f t="shared" si="52"/>
        <v>1</v>
      </c>
      <c r="S1543">
        <f>+VLOOKUP(F1543,'[1]BD MES'!$D$2:$K$1048576,8,0)</f>
        <v>1</v>
      </c>
      <c r="T1543" t="b">
        <f t="shared" si="53"/>
        <v>1</v>
      </c>
      <c r="V1543" t="str">
        <f>+VLOOKUP(F1543,MaestraLP3[[#All],[CÓDIGO]:[UMV]],8,0)</f>
        <v>ASADO DE TIRA 8 CM CAT V CONG  CHILE</v>
      </c>
    </row>
    <row r="1544" spans="1:22" x14ac:dyDescent="0.35">
      <c r="A1544" t="s">
        <v>3181</v>
      </c>
      <c r="B1544">
        <v>2000</v>
      </c>
      <c r="D1544" s="59" t="s">
        <v>3162</v>
      </c>
      <c r="F1544" s="39">
        <v>104500670</v>
      </c>
      <c r="H1544" s="60">
        <v>17000</v>
      </c>
      <c r="I1544" t="s">
        <v>3182</v>
      </c>
      <c r="J1544">
        <v>1</v>
      </c>
      <c r="K1544" s="50" t="s">
        <v>77</v>
      </c>
      <c r="L1544" t="s">
        <v>4724</v>
      </c>
      <c r="M1544" t="s">
        <v>4725</v>
      </c>
      <c r="N1544" t="s">
        <v>276</v>
      </c>
      <c r="O1544" t="str">
        <f>+VLOOKUP(F1544,'BD LP'!B:C,2,0)</f>
        <v>104500670-KG</v>
      </c>
      <c r="Q1544" t="str">
        <f>+VLOOKUP(F1544,'BD LP'!B:K,10,0)</f>
        <v>KG</v>
      </c>
      <c r="R1544" t="b">
        <f t="shared" si="52"/>
        <v>1</v>
      </c>
      <c r="S1544">
        <f>+VLOOKUP(F1544,'[1]BD MES'!$D$2:$K$1048576,8,0)</f>
        <v>1</v>
      </c>
      <c r="T1544" t="b">
        <f t="shared" si="53"/>
        <v>1</v>
      </c>
      <c r="V1544" t="str">
        <f>+VLOOKUP(F1544,MaestraLP3[[#All],[CÓDIGO]:[UMV]],8,0)</f>
        <v>CHUCK ROLL CERTIFIED ANGUS BEEF</v>
      </c>
    </row>
    <row r="1545" spans="1:22" x14ac:dyDescent="0.35">
      <c r="A1545" t="s">
        <v>3181</v>
      </c>
      <c r="B1545">
        <v>2000</v>
      </c>
      <c r="D1545" s="59" t="s">
        <v>3162</v>
      </c>
      <c r="F1545" s="39">
        <v>104500760</v>
      </c>
      <c r="H1545" s="60">
        <v>26900</v>
      </c>
      <c r="I1545" t="s">
        <v>3182</v>
      </c>
      <c r="J1545">
        <v>1</v>
      </c>
      <c r="K1545" s="50" t="s">
        <v>77</v>
      </c>
      <c r="L1545" t="s">
        <v>4724</v>
      </c>
      <c r="M1545" t="s">
        <v>4725</v>
      </c>
      <c r="N1545" t="s">
        <v>276</v>
      </c>
      <c r="O1545" t="str">
        <f>+VLOOKUP(F1545,'BD LP'!B:C,2,0)</f>
        <v>104500760-KG</v>
      </c>
      <c r="Q1545" t="str">
        <f>+VLOOKUP(F1545,'BD LP'!B:K,10,0)</f>
        <v>KG</v>
      </c>
      <c r="R1545" t="b">
        <f t="shared" si="52"/>
        <v>1</v>
      </c>
      <c r="S1545">
        <f>+VLOOKUP(F1545,'[1]BD MES'!$D$2:$K$1048576,8,0)</f>
        <v>1</v>
      </c>
      <c r="T1545" t="b">
        <f t="shared" si="53"/>
        <v>1</v>
      </c>
      <c r="V1545" t="str">
        <f>+VLOOKUP(F1545,MaestraLP3[[#All],[CÓDIGO]:[UMV]],8,0)</f>
        <v>ENTRAÑA CERTIFIED ANGUS BEEF</v>
      </c>
    </row>
    <row r="1546" spans="1:22" x14ac:dyDescent="0.35">
      <c r="A1546" t="s">
        <v>3181</v>
      </c>
      <c r="B1546">
        <v>2000</v>
      </c>
      <c r="D1546" s="59" t="s">
        <v>3162</v>
      </c>
      <c r="F1546" s="39">
        <v>104520580</v>
      </c>
      <c r="H1546" s="60">
        <v>23890</v>
      </c>
      <c r="I1546" t="s">
        <v>3182</v>
      </c>
      <c r="J1546">
        <v>1</v>
      </c>
      <c r="K1546" s="50" t="s">
        <v>77</v>
      </c>
      <c r="L1546" t="s">
        <v>4724</v>
      </c>
      <c r="M1546" t="s">
        <v>4725</v>
      </c>
      <c r="N1546" t="s">
        <v>276</v>
      </c>
      <c r="O1546" t="str">
        <f>+VLOOKUP(F1546,'BD LP'!B:C,2,0)</f>
        <v>104520580-KG</v>
      </c>
      <c r="Q1546" t="str">
        <f>+VLOOKUP(F1546,'BD LP'!B:K,10,0)</f>
        <v>KG</v>
      </c>
      <c r="R1546" t="b">
        <f t="shared" si="52"/>
        <v>1</v>
      </c>
      <c r="S1546">
        <f>+VLOOKUP(F1546,'[1]BD MES'!$D$2:$K$1048576,8,0)</f>
        <v>1</v>
      </c>
      <c r="T1546" t="b">
        <f t="shared" si="53"/>
        <v>1</v>
      </c>
      <c r="V1546" t="str">
        <f>+VLOOKUP(F1546,MaestraLP3[[#All],[CÓDIGO]:[UMV]],8,0)</f>
        <v>ENTRAÑA CHOICE USA</v>
      </c>
    </row>
    <row r="1547" spans="1:22" x14ac:dyDescent="0.35">
      <c r="A1547" t="s">
        <v>3181</v>
      </c>
      <c r="B1547">
        <v>2000</v>
      </c>
      <c r="D1547" s="59" t="s">
        <v>3162</v>
      </c>
      <c r="F1547" s="39">
        <v>104539780</v>
      </c>
      <c r="H1547" s="60">
        <v>25990</v>
      </c>
      <c r="I1547" t="s">
        <v>3182</v>
      </c>
      <c r="J1547">
        <v>1</v>
      </c>
      <c r="K1547" s="50" t="s">
        <v>77</v>
      </c>
      <c r="L1547" t="s">
        <v>4724</v>
      </c>
      <c r="M1547" t="s">
        <v>4725</v>
      </c>
      <c r="N1547" t="s">
        <v>276</v>
      </c>
      <c r="O1547" t="str">
        <f>+VLOOKUP(F1547,'BD LP'!B:C,2,0)</f>
        <v>104539780-KG</v>
      </c>
      <c r="Q1547" t="str">
        <f>+VLOOKUP(F1547,'BD LP'!B:K,10,0)</f>
        <v>KG</v>
      </c>
      <c r="R1547" t="b">
        <f t="shared" si="52"/>
        <v>1</v>
      </c>
      <c r="S1547">
        <f>+VLOOKUP(F1547,'[1]BD MES'!$D$2:$K$1048576,8,0)</f>
        <v>1</v>
      </c>
      <c r="T1547" t="b">
        <f t="shared" si="53"/>
        <v>1</v>
      </c>
      <c r="V1547" t="str">
        <f>+VLOOKUP(F1547,MaestraLP3[[#All],[CÓDIGO]:[UMV]],8,0)</f>
        <v>ENTRECOT CAT V CONG CHILE</v>
      </c>
    </row>
    <row r="1548" spans="1:22" x14ac:dyDescent="0.35">
      <c r="A1548" t="s">
        <v>3181</v>
      </c>
      <c r="B1548">
        <v>2000</v>
      </c>
      <c r="D1548" s="59" t="s">
        <v>3162</v>
      </c>
      <c r="F1548" s="39">
        <v>104539760</v>
      </c>
      <c r="H1548" s="60">
        <v>13990</v>
      </c>
      <c r="I1548" t="s">
        <v>3182</v>
      </c>
      <c r="J1548">
        <v>1</v>
      </c>
      <c r="K1548" s="50" t="s">
        <v>77</v>
      </c>
      <c r="L1548" t="s">
        <v>4724</v>
      </c>
      <c r="M1548" t="s">
        <v>4725</v>
      </c>
      <c r="N1548" t="s">
        <v>276</v>
      </c>
      <c r="O1548" t="str">
        <f>+VLOOKUP(F1548,'BD LP'!B:C,2,0)</f>
        <v>104539760-KG</v>
      </c>
      <c r="Q1548" t="str">
        <f>+VLOOKUP(F1548,'BD LP'!B:K,10,0)</f>
        <v>KG</v>
      </c>
      <c r="R1548" t="b">
        <f t="shared" si="52"/>
        <v>1</v>
      </c>
      <c r="S1548">
        <f>+VLOOKUP(F1548,'[1]BD MES'!$D$2:$K$1048576,8,0)</f>
        <v>1</v>
      </c>
      <c r="T1548" t="b">
        <f t="shared" si="53"/>
        <v>1</v>
      </c>
      <c r="V1548" t="str">
        <f>+VLOOKUP(F1548,MaestraLP3[[#All],[CÓDIGO]:[UMV]],8,0)</f>
        <v>LOMO LISO CAT V CONG  CHILE</v>
      </c>
    </row>
    <row r="1549" spans="1:22" x14ac:dyDescent="0.35">
      <c r="A1549" t="s">
        <v>3181</v>
      </c>
      <c r="B1549">
        <v>2000</v>
      </c>
      <c r="D1549" s="59" t="s">
        <v>3162</v>
      </c>
      <c r="F1549" s="39">
        <v>104500730</v>
      </c>
      <c r="H1549" s="60">
        <v>35500</v>
      </c>
      <c r="I1549" t="s">
        <v>3182</v>
      </c>
      <c r="J1549">
        <v>1</v>
      </c>
      <c r="K1549" s="50" t="s">
        <v>77</v>
      </c>
      <c r="L1549" t="s">
        <v>4724</v>
      </c>
      <c r="M1549" t="s">
        <v>4725</v>
      </c>
      <c r="N1549" t="s">
        <v>276</v>
      </c>
      <c r="O1549" t="str">
        <f>+VLOOKUP(F1549,'BD LP'!B:C,2,0)</f>
        <v>104500730-KG</v>
      </c>
      <c r="Q1549" t="str">
        <f>+VLOOKUP(F1549,'BD LP'!B:K,10,0)</f>
        <v>KG</v>
      </c>
      <c r="R1549" t="b">
        <f t="shared" si="52"/>
        <v>1</v>
      </c>
      <c r="S1549">
        <f>+VLOOKUP(F1549,'[1]BD MES'!$D$2:$K$1048576,8,0)</f>
        <v>1</v>
      </c>
      <c r="T1549" t="b">
        <f t="shared" si="53"/>
        <v>1</v>
      </c>
      <c r="V1549" t="str">
        <f>+VLOOKUP(F1549,MaestraLP3[[#All],[CÓDIGO]:[UMV]],8,0)</f>
        <v>LOMO VETADO CERTIFIED ANGUS BEEF</v>
      </c>
    </row>
    <row r="1550" spans="1:22" x14ac:dyDescent="0.35">
      <c r="A1550" t="s">
        <v>3181</v>
      </c>
      <c r="B1550">
        <v>2000</v>
      </c>
      <c r="D1550" s="59" t="s">
        <v>3162</v>
      </c>
      <c r="F1550" s="39">
        <v>104539810</v>
      </c>
      <c r="H1550" s="60">
        <v>14000</v>
      </c>
      <c r="I1550" t="s">
        <v>3182</v>
      </c>
      <c r="J1550">
        <v>1</v>
      </c>
      <c r="K1550" s="50" t="s">
        <v>77</v>
      </c>
      <c r="L1550" t="s">
        <v>4724</v>
      </c>
      <c r="M1550" t="s">
        <v>4725</v>
      </c>
      <c r="N1550" t="s">
        <v>276</v>
      </c>
      <c r="O1550" t="str">
        <f>+VLOOKUP(F1550,'BD LP'!B:C,2,0)</f>
        <v>104539810-KG</v>
      </c>
      <c r="Q1550" t="str">
        <f>+VLOOKUP(F1550,'BD LP'!B:K,10,0)</f>
        <v>KG</v>
      </c>
      <c r="R1550" t="b">
        <f t="shared" si="52"/>
        <v>1</v>
      </c>
      <c r="S1550">
        <f>+VLOOKUP(F1550,'[1]BD MES'!$D$2:$K$1048576,8,0)</f>
        <v>1</v>
      </c>
      <c r="T1550" t="b">
        <f t="shared" si="53"/>
        <v>1</v>
      </c>
      <c r="V1550" t="str">
        <f>+VLOOKUP(F1550,MaestraLP3[[#All],[CÓDIGO]:[UMV]],8,0)</f>
        <v>PUNTA DE GANSO  CAT V CONG  CHILE</v>
      </c>
    </row>
    <row r="1551" spans="1:22" x14ac:dyDescent="0.35">
      <c r="A1551" t="s">
        <v>3181</v>
      </c>
      <c r="B1551">
        <v>2000</v>
      </c>
      <c r="D1551" s="59" t="s">
        <v>3162</v>
      </c>
      <c r="F1551" s="39">
        <v>104541850</v>
      </c>
      <c r="H1551" s="60">
        <v>15000</v>
      </c>
      <c r="I1551" t="s">
        <v>3182</v>
      </c>
      <c r="J1551">
        <v>1</v>
      </c>
      <c r="K1551" s="50" t="s">
        <v>77</v>
      </c>
      <c r="L1551" t="s">
        <v>4724</v>
      </c>
      <c r="M1551" t="s">
        <v>4725</v>
      </c>
      <c r="N1551" t="s">
        <v>276</v>
      </c>
      <c r="O1551" t="str">
        <f>+VLOOKUP(F1551,'BD LP'!B:C,2,0)</f>
        <v>104541850-KG</v>
      </c>
      <c r="Q1551" t="str">
        <f>+VLOOKUP(F1551,'BD LP'!B:K,10,0)</f>
        <v>KG</v>
      </c>
      <c r="R1551" t="b">
        <f t="shared" si="52"/>
        <v>1</v>
      </c>
      <c r="S1551">
        <f>+VLOOKUP(F1551,'[1]BD MES'!$D$2:$K$1048576,8,0)</f>
        <v>1</v>
      </c>
      <c r="T1551" t="b">
        <f t="shared" si="53"/>
        <v>1</v>
      </c>
      <c r="V1551" t="str">
        <f>+VLOOKUP(F1551,MaestraLP3[[#All],[CÓDIGO]:[UMV]],8,0)</f>
        <v>PUNTA PICANA CERTIFIED ANGUS BEEF</v>
      </c>
    </row>
    <row r="1552" spans="1:22" x14ac:dyDescent="0.35">
      <c r="A1552" t="s">
        <v>3181</v>
      </c>
      <c r="B1552">
        <v>2000</v>
      </c>
      <c r="D1552" s="59" t="s">
        <v>3162</v>
      </c>
      <c r="F1552" s="39">
        <v>104542590</v>
      </c>
      <c r="H1552" s="60">
        <v>19900</v>
      </c>
      <c r="I1552" t="s">
        <v>3182</v>
      </c>
      <c r="J1552">
        <v>1</v>
      </c>
      <c r="K1552" s="50" t="s">
        <v>77</v>
      </c>
      <c r="L1552" t="s">
        <v>4724</v>
      </c>
      <c r="M1552" t="s">
        <v>4725</v>
      </c>
      <c r="N1552" t="s">
        <v>276</v>
      </c>
      <c r="O1552" t="str">
        <f>+VLOOKUP(F1552,'BD LP'!B:C,2,0)</f>
        <v>104542590-KG</v>
      </c>
      <c r="Q1552" t="str">
        <f>+VLOOKUP(F1552,'BD LP'!B:K,10,0)</f>
        <v>KG</v>
      </c>
      <c r="R1552" t="b">
        <f t="shared" si="52"/>
        <v>1</v>
      </c>
      <c r="S1552">
        <f>+VLOOKUP(F1552,'[1]BD MES'!$D$2:$K$1048576,8,0)</f>
        <v>1</v>
      </c>
      <c r="T1552" t="b">
        <f t="shared" si="53"/>
        <v>1</v>
      </c>
      <c r="V1552" t="str">
        <f>+VLOOKUP(F1552,MaestraLP3[[#All],[CÓDIGO]:[UMV]],8,0)</f>
        <v>TAPABARRIGA ARRACHERA CERTIF. ANGUS BEEF</v>
      </c>
    </row>
    <row r="1553" spans="1:22" x14ac:dyDescent="0.35">
      <c r="A1553" t="s">
        <v>3181</v>
      </c>
      <c r="B1553">
        <v>2000</v>
      </c>
      <c r="D1553" s="59" t="s">
        <v>3162</v>
      </c>
      <c r="F1553" s="39">
        <v>104500580</v>
      </c>
      <c r="H1553" s="60">
        <v>14990</v>
      </c>
      <c r="I1553" t="s">
        <v>3182</v>
      </c>
      <c r="J1553">
        <v>1</v>
      </c>
      <c r="K1553" s="50" t="s">
        <v>77</v>
      </c>
      <c r="L1553" t="s">
        <v>4724</v>
      </c>
      <c r="M1553" t="s">
        <v>4725</v>
      </c>
      <c r="N1553" t="s">
        <v>276</v>
      </c>
      <c r="O1553" t="str">
        <f>+VLOOKUP(F1553,'BD LP'!B:C,2,0)</f>
        <v>104500580-KG</v>
      </c>
      <c r="Q1553" t="str">
        <f>+VLOOKUP(F1553,'BD LP'!B:K,10,0)</f>
        <v>KG</v>
      </c>
      <c r="R1553" t="b">
        <f t="shared" si="52"/>
        <v>1</v>
      </c>
      <c r="S1553">
        <f>+VLOOKUP(F1553,'[1]BD MES'!$D$2:$K$1048576,8,0)</f>
        <v>1</v>
      </c>
      <c r="T1553" t="b">
        <f t="shared" si="53"/>
        <v>1</v>
      </c>
      <c r="V1553" t="str">
        <f>+VLOOKUP(F1553,MaestraLP3[[#All],[CÓDIGO]:[UMV]],8,0)</f>
        <v>TAPAPECHO CERTIFIED ANGUS BEEF</v>
      </c>
    </row>
    <row r="1554" spans="1:22" x14ac:dyDescent="0.35">
      <c r="A1554" t="s">
        <v>3181</v>
      </c>
      <c r="B1554">
        <v>2000</v>
      </c>
      <c r="D1554" s="59" t="s">
        <v>3162</v>
      </c>
      <c r="F1554" s="39">
        <v>104539830</v>
      </c>
      <c r="H1554" s="60">
        <v>21500</v>
      </c>
      <c r="I1554" t="s">
        <v>3182</v>
      </c>
      <c r="J1554">
        <v>1</v>
      </c>
      <c r="K1554" s="50" t="s">
        <v>77</v>
      </c>
      <c r="L1554" t="s">
        <v>4724</v>
      </c>
      <c r="M1554" t="s">
        <v>4725</v>
      </c>
      <c r="N1554" t="s">
        <v>276</v>
      </c>
      <c r="O1554" t="str">
        <f>+VLOOKUP(F1554,'BD LP'!B:C,2,0)</f>
        <v>104539830-KG</v>
      </c>
      <c r="Q1554" t="str">
        <f>+VLOOKUP(F1554,'BD LP'!B:K,10,0)</f>
        <v>KG</v>
      </c>
      <c r="R1554" t="b">
        <f t="shared" si="52"/>
        <v>1</v>
      </c>
      <c r="S1554">
        <f>+VLOOKUP(F1554,'[1]BD MES'!$D$2:$K$1048576,8,0)</f>
        <v>1</v>
      </c>
      <c r="T1554" t="b">
        <f t="shared" si="53"/>
        <v>1</v>
      </c>
      <c r="V1554" t="str">
        <f>+VLOOKUP(F1554,MaestraLP3[[#All],[CÓDIGO]:[UMV]],8,0)</f>
        <v>TOMAHAWK CAT V CONG  CHILE</v>
      </c>
    </row>
    <row r="1555" spans="1:22" x14ac:dyDescent="0.35">
      <c r="A1555" t="s">
        <v>3181</v>
      </c>
      <c r="B1555">
        <v>2000</v>
      </c>
      <c r="D1555" s="59" t="s">
        <v>3162</v>
      </c>
      <c r="F1555" s="39">
        <v>104518830</v>
      </c>
      <c r="H1555" s="60">
        <v>37000</v>
      </c>
      <c r="I1555" t="s">
        <v>3182</v>
      </c>
      <c r="J1555">
        <v>1</v>
      </c>
      <c r="K1555" s="50" t="s">
        <v>77</v>
      </c>
      <c r="L1555" t="s">
        <v>4724</v>
      </c>
      <c r="M1555" t="s">
        <v>4725</v>
      </c>
      <c r="N1555" t="s">
        <v>276</v>
      </c>
      <c r="O1555" t="str">
        <f>+VLOOKUP(F1555,'BD LP'!B:C,2,0)</f>
        <v>104518830-KG</v>
      </c>
      <c r="Q1555" t="str">
        <f>+VLOOKUP(F1555,'BD LP'!B:K,10,0)</f>
        <v>KG</v>
      </c>
      <c r="R1555" t="b">
        <f t="shared" si="52"/>
        <v>1</v>
      </c>
      <c r="S1555">
        <f>+VLOOKUP(F1555,'[1]BD MES'!$D$2:$K$1048576,8,0)</f>
        <v>1</v>
      </c>
      <c r="T1555" t="b">
        <f t="shared" si="53"/>
        <v>1</v>
      </c>
      <c r="V1555" t="str">
        <f>+VLOOKUP(F1555,MaestraLP3[[#All],[CÓDIGO]:[UMV]],8,0)</f>
        <v>TOMAHAWK CERTIFIED ANGUS BEEF</v>
      </c>
    </row>
    <row r="1556" spans="1:22" x14ac:dyDescent="0.35">
      <c r="A1556" t="s">
        <v>3181</v>
      </c>
      <c r="B1556">
        <v>2000</v>
      </c>
      <c r="D1556" s="59" t="s">
        <v>3162</v>
      </c>
      <c r="F1556" s="39">
        <v>104547840</v>
      </c>
      <c r="H1556" s="60">
        <v>5990</v>
      </c>
      <c r="I1556" t="s">
        <v>3182</v>
      </c>
      <c r="J1556">
        <v>1</v>
      </c>
      <c r="K1556" s="50" t="s">
        <v>77</v>
      </c>
      <c r="L1556" t="s">
        <v>4724</v>
      </c>
      <c r="M1556" t="s">
        <v>4725</v>
      </c>
      <c r="N1556" t="s">
        <v>276</v>
      </c>
      <c r="O1556" t="str">
        <f>+VLOOKUP(F1556,'BD LP'!B:C,2,0)</f>
        <v>104547840-KG</v>
      </c>
      <c r="Q1556" t="str">
        <f>+VLOOKUP(F1556,'BD LP'!B:K,10,0)</f>
        <v>KG</v>
      </c>
      <c r="R1556" t="b">
        <f t="shared" si="52"/>
        <v>1</v>
      </c>
      <c r="S1556">
        <f>+VLOOKUP(F1556,'[1]BD MES'!$D$2:$K$1048576,8,0)</f>
        <v>1</v>
      </c>
      <c r="T1556" t="b">
        <f t="shared" si="53"/>
        <v>1</v>
      </c>
      <c r="V1556" t="str">
        <f>+VLOOKUP(F1556,MaestraLP3[[#All],[CÓDIGO]:[UMV]],8,0)</f>
        <v>DESPUNTE LOMO LISO</v>
      </c>
    </row>
    <row r="1557" spans="1:22" x14ac:dyDescent="0.35">
      <c r="A1557" t="s">
        <v>3181</v>
      </c>
      <c r="B1557">
        <v>2000</v>
      </c>
      <c r="D1557" s="59" t="s">
        <v>3162</v>
      </c>
      <c r="F1557" s="49">
        <v>104547640</v>
      </c>
      <c r="H1557" s="60">
        <v>12590</v>
      </c>
      <c r="I1557" t="s">
        <v>3182</v>
      </c>
      <c r="J1557">
        <v>1</v>
      </c>
      <c r="K1557" s="50" t="s">
        <v>77</v>
      </c>
      <c r="L1557" t="s">
        <v>4724</v>
      </c>
      <c r="M1557" t="s">
        <v>4725</v>
      </c>
      <c r="N1557" t="s">
        <v>276</v>
      </c>
      <c r="O1557" t="str">
        <f>+VLOOKUP(F1557,'BD LP'!B:C,2,0)</f>
        <v>104547640-KG</v>
      </c>
      <c r="Q1557" t="str">
        <f>+VLOOKUP(F1557,'BD LP'!B:K,10,0)</f>
        <v>KG</v>
      </c>
      <c r="R1557" t="b">
        <f t="shared" si="52"/>
        <v>1</v>
      </c>
      <c r="S1557">
        <f>+VLOOKUP(F1557,'[1]BD MES'!$D$2:$K$1048576,8,0)</f>
        <v>1</v>
      </c>
      <c r="T1557" t="b">
        <f t="shared" si="53"/>
        <v>1</v>
      </c>
      <c r="V1557" t="str">
        <f>+VLOOKUP(F1557,MaestraLP3[[#All],[CÓDIGO]:[UMV]],8,0)</f>
        <v>LOMO LISO PORCIONADO 250 GRS</v>
      </c>
    </row>
    <row r="1558" spans="1:22" x14ac:dyDescent="0.35">
      <c r="A1558" t="s">
        <v>3181</v>
      </c>
      <c r="B1558">
        <v>2000</v>
      </c>
      <c r="D1558" s="59" t="s">
        <v>3162</v>
      </c>
      <c r="F1558" s="49">
        <v>104547630</v>
      </c>
      <c r="H1558" s="60">
        <v>14590</v>
      </c>
      <c r="I1558" t="s">
        <v>3182</v>
      </c>
      <c r="J1558">
        <v>1</v>
      </c>
      <c r="K1558" s="50" t="s">
        <v>77</v>
      </c>
      <c r="L1558" t="s">
        <v>4724</v>
      </c>
      <c r="M1558" t="s">
        <v>4725</v>
      </c>
      <c r="N1558" t="s">
        <v>276</v>
      </c>
      <c r="O1558" t="str">
        <f>+VLOOKUP(F1558,'BD LP'!B:C,2,0)</f>
        <v>104547630-KG</v>
      </c>
      <c r="Q1558" t="str">
        <f>+VLOOKUP(F1558,'BD LP'!B:K,10,0)</f>
        <v>KG</v>
      </c>
      <c r="R1558" t="b">
        <f t="shared" si="52"/>
        <v>1</v>
      </c>
      <c r="S1558">
        <f>+VLOOKUP(F1558,'[1]BD MES'!$D$2:$K$1048576,8,0)</f>
        <v>1</v>
      </c>
      <c r="T1558" t="b">
        <f t="shared" si="53"/>
        <v>1</v>
      </c>
      <c r="V1558" t="str">
        <f>+VLOOKUP(F1558,MaestraLP3[[#All],[CÓDIGO]:[UMV]],8,0)</f>
        <v>LOMO VETADO PORCIONADO 250 GRS</v>
      </c>
    </row>
    <row r="1559" spans="1:22" x14ac:dyDescent="0.35">
      <c r="A1559" t="s">
        <v>3181</v>
      </c>
      <c r="B1559">
        <v>2000</v>
      </c>
      <c r="D1559" s="59" t="s">
        <v>3162</v>
      </c>
      <c r="F1559" s="39">
        <v>150001947</v>
      </c>
      <c r="H1559" s="60">
        <v>3190</v>
      </c>
      <c r="I1559" t="s">
        <v>3182</v>
      </c>
      <c r="J1559">
        <v>1</v>
      </c>
      <c r="K1559" s="50" t="s">
        <v>77</v>
      </c>
      <c r="L1559" t="s">
        <v>4724</v>
      </c>
      <c r="M1559" t="s">
        <v>4725</v>
      </c>
      <c r="N1559" t="s">
        <v>276</v>
      </c>
      <c r="O1559" t="str">
        <f>+VLOOKUP(F1559,'BD LP'!B:C,2,0)</f>
        <v>150001947-KG</v>
      </c>
      <c r="Q1559" t="str">
        <f>+VLOOKUP(F1559,'BD LP'!B:K,10,0)</f>
        <v>KG</v>
      </c>
      <c r="R1559" t="b">
        <f t="shared" si="52"/>
        <v>1</v>
      </c>
      <c r="S1559">
        <f>+VLOOKUP(F1559,'[1]BD MES'!$D$2:$K$1048576,8,0)</f>
        <v>1</v>
      </c>
      <c r="T1559" t="b">
        <f t="shared" si="53"/>
        <v>1</v>
      </c>
      <c r="V1559" t="str">
        <f>+VLOOKUP(F1559,MaestraLP3[[#All],[CÓDIGO]:[UMV]],8,0)</f>
        <v>HIGADO VACUNO</v>
      </c>
    </row>
    <row r="1560" spans="1:22" x14ac:dyDescent="0.35">
      <c r="A1560" t="s">
        <v>3181</v>
      </c>
      <c r="B1560">
        <v>2000</v>
      </c>
      <c r="D1560" s="59" t="s">
        <v>3162</v>
      </c>
      <c r="F1560" s="39">
        <v>104521750</v>
      </c>
      <c r="H1560" s="60">
        <v>39500</v>
      </c>
      <c r="I1560" t="s">
        <v>3182</v>
      </c>
      <c r="J1560">
        <v>1</v>
      </c>
      <c r="K1560" s="50" t="s">
        <v>77</v>
      </c>
      <c r="L1560" t="s">
        <v>4724</v>
      </c>
      <c r="M1560" t="s">
        <v>4725</v>
      </c>
      <c r="N1560" t="s">
        <v>276</v>
      </c>
      <c r="O1560" t="str">
        <f>+VLOOKUP(F1560,'BD LP'!B:C,2,0)</f>
        <v>104521750-KG</v>
      </c>
      <c r="Q1560" t="str">
        <f>+VLOOKUP(F1560,'BD LP'!B:K,10,0)</f>
        <v>KG</v>
      </c>
      <c r="R1560" t="b">
        <f t="shared" si="52"/>
        <v>1</v>
      </c>
      <c r="S1560">
        <f>+VLOOKUP(F1560,'[1]BD MES'!$D$2:$K$1048576,8,0)</f>
        <v>1</v>
      </c>
      <c r="T1560" t="b">
        <f t="shared" si="53"/>
        <v>1</v>
      </c>
      <c r="V1560" t="str">
        <f>+VLOOKUP(F1560,MaestraLP3[[#All],[CÓDIGO]:[UMV]],8,0)</f>
        <v>ENTRAÑA S/PIEL CERTIFIED ANGUS BEEF</v>
      </c>
    </row>
    <row r="1561" spans="1:22" x14ac:dyDescent="0.35">
      <c r="A1561" t="s">
        <v>3181</v>
      </c>
      <c r="B1561">
        <v>2000</v>
      </c>
      <c r="D1561" s="59" t="s">
        <v>3162</v>
      </c>
      <c r="F1561" s="39">
        <v>104500710</v>
      </c>
      <c r="H1561" s="60">
        <v>25000</v>
      </c>
      <c r="I1561" t="s">
        <v>3182</v>
      </c>
      <c r="J1561">
        <v>1</v>
      </c>
      <c r="K1561" s="50" t="s">
        <v>77</v>
      </c>
      <c r="L1561" t="s">
        <v>4724</v>
      </c>
      <c r="M1561" t="s">
        <v>4725</v>
      </c>
      <c r="N1561" t="s">
        <v>276</v>
      </c>
      <c r="O1561" t="str">
        <f>+VLOOKUP(F1561,'BD LP'!B:C,2,0)</f>
        <v>104500710-KG</v>
      </c>
      <c r="Q1561" t="str">
        <f>+VLOOKUP(F1561,'BD LP'!B:K,10,0)</f>
        <v>KG</v>
      </c>
      <c r="R1561" t="b">
        <f t="shared" si="52"/>
        <v>1</v>
      </c>
      <c r="S1561">
        <f>+VLOOKUP(F1561,'[1]BD MES'!$D$2:$K$1048576,8,0)</f>
        <v>1</v>
      </c>
      <c r="T1561" t="b">
        <f t="shared" si="53"/>
        <v>1</v>
      </c>
      <c r="V1561" t="str">
        <f>+VLOOKUP(F1561,MaestraLP3[[#All],[CÓDIGO]:[UMV]],8,0)</f>
        <v>LOMO LISO C/FIL C/H CERTIFIED ANGUS BEEF</v>
      </c>
    </row>
    <row r="1562" spans="1:22" x14ac:dyDescent="0.35">
      <c r="A1562" t="s">
        <v>3181</v>
      </c>
      <c r="B1562">
        <v>2000</v>
      </c>
      <c r="D1562" s="59" t="s">
        <v>3162</v>
      </c>
      <c r="F1562" s="39">
        <v>104500560</v>
      </c>
      <c r="H1562" s="60">
        <v>31000</v>
      </c>
      <c r="I1562" t="s">
        <v>3182</v>
      </c>
      <c r="J1562">
        <v>1</v>
      </c>
      <c r="K1562" s="50" t="s">
        <v>77</v>
      </c>
      <c r="L1562" t="s">
        <v>4724</v>
      </c>
      <c r="M1562" t="s">
        <v>4725</v>
      </c>
      <c r="N1562" t="s">
        <v>276</v>
      </c>
      <c r="O1562" t="str">
        <f>+VLOOKUP(F1562,'BD LP'!B:C,2,0)</f>
        <v>104500560-KG</v>
      </c>
      <c r="Q1562" t="str">
        <f>+VLOOKUP(F1562,'BD LP'!B:K,10,0)</f>
        <v>KG</v>
      </c>
      <c r="R1562" t="b">
        <f t="shared" si="52"/>
        <v>1</v>
      </c>
      <c r="S1562">
        <f>+VLOOKUP(F1562,'[1]BD MES'!$D$2:$K$1048576,8,0)</f>
        <v>1</v>
      </c>
      <c r="T1562" t="b">
        <f t="shared" si="53"/>
        <v>1</v>
      </c>
      <c r="V1562" t="str">
        <f>+VLOOKUP(F1562,MaestraLP3[[#All],[CÓDIGO]:[UMV]],8,0)</f>
        <v>LOMO LISO CERTIFIED ANGUS BEEF</v>
      </c>
    </row>
    <row r="1563" spans="1:22" x14ac:dyDescent="0.35">
      <c r="A1563" t="s">
        <v>3181</v>
      </c>
      <c r="B1563">
        <v>2000</v>
      </c>
      <c r="D1563" s="59" t="s">
        <v>3162</v>
      </c>
      <c r="F1563" s="39">
        <v>104500740</v>
      </c>
      <c r="H1563" s="60">
        <v>31000</v>
      </c>
      <c r="I1563" t="s">
        <v>3182</v>
      </c>
      <c r="J1563">
        <v>1</v>
      </c>
      <c r="K1563" s="50" t="s">
        <v>77</v>
      </c>
      <c r="L1563" t="s">
        <v>4724</v>
      </c>
      <c r="M1563" t="s">
        <v>4725</v>
      </c>
      <c r="N1563" t="s">
        <v>276</v>
      </c>
      <c r="O1563" t="str">
        <f>+VLOOKUP(F1563,'BD LP'!B:C,2,0)</f>
        <v>104500740-KG</v>
      </c>
      <c r="Q1563" t="str">
        <f>+VLOOKUP(F1563,'BD LP'!B:K,10,0)</f>
        <v>KG</v>
      </c>
      <c r="R1563" t="b">
        <f t="shared" si="52"/>
        <v>1</v>
      </c>
      <c r="S1563">
        <f>+VLOOKUP(F1563,'[1]BD MES'!$D$2:$K$1048576,8,0)</f>
        <v>1</v>
      </c>
      <c r="T1563" t="b">
        <f t="shared" si="53"/>
        <v>1</v>
      </c>
      <c r="V1563" t="str">
        <f>+VLOOKUP(F1563,MaestraLP3[[#All],[CÓDIGO]:[UMV]],8,0)</f>
        <v>LOMO VETADO C/H CERTIFIED ANGUS BEEF</v>
      </c>
    </row>
    <row r="1564" spans="1:22" x14ac:dyDescent="0.35">
      <c r="A1564" t="s">
        <v>3181</v>
      </c>
      <c r="B1564">
        <v>2000</v>
      </c>
      <c r="D1564" s="59" t="s">
        <v>3162</v>
      </c>
      <c r="F1564" s="39">
        <v>104523770</v>
      </c>
      <c r="H1564" s="60">
        <v>18000</v>
      </c>
      <c r="I1564" t="s">
        <v>3182</v>
      </c>
      <c r="J1564">
        <v>1</v>
      </c>
      <c r="K1564" s="50" t="s">
        <v>77</v>
      </c>
      <c r="L1564" t="s">
        <v>4724</v>
      </c>
      <c r="M1564" t="s">
        <v>4725</v>
      </c>
      <c r="N1564" t="s">
        <v>276</v>
      </c>
      <c r="O1564" t="str">
        <f>+VLOOKUP(F1564,'BD LP'!B:C,2,0)</f>
        <v>104523770-KG</v>
      </c>
      <c r="Q1564" t="str">
        <f>+VLOOKUP(F1564,'BD LP'!B:K,10,0)</f>
        <v>KG</v>
      </c>
      <c r="R1564" t="b">
        <f t="shared" si="52"/>
        <v>1</v>
      </c>
      <c r="S1564">
        <f>+VLOOKUP(F1564,'[1]BD MES'!$D$2:$K$1048576,8,0)</f>
        <v>1</v>
      </c>
      <c r="T1564" t="b">
        <f t="shared" si="53"/>
        <v>1</v>
      </c>
      <c r="V1564" t="str">
        <f>+VLOOKUP(F1564,MaestraLP3[[#All],[CÓDIGO]:[UMV]],8,0)</f>
        <v>PUNTA DE GANSO CERTIFIED ANGUS BEEF</v>
      </c>
    </row>
    <row r="1565" spans="1:22" x14ac:dyDescent="0.35">
      <c r="A1565" t="s">
        <v>3181</v>
      </c>
      <c r="B1565">
        <v>2000</v>
      </c>
      <c r="D1565" s="59" t="s">
        <v>3162</v>
      </c>
      <c r="F1565" s="39">
        <v>104518690</v>
      </c>
      <c r="H1565" s="60">
        <v>15500</v>
      </c>
      <c r="I1565" t="s">
        <v>3182</v>
      </c>
      <c r="J1565">
        <v>1</v>
      </c>
      <c r="K1565" s="50" t="s">
        <v>77</v>
      </c>
      <c r="L1565" t="s">
        <v>4724</v>
      </c>
      <c r="M1565" t="s">
        <v>4725</v>
      </c>
      <c r="N1565" t="s">
        <v>276</v>
      </c>
      <c r="O1565" t="str">
        <f>+VLOOKUP(F1565,'BD LP'!B:C,2,0)</f>
        <v>104518690-KG</v>
      </c>
      <c r="Q1565" t="str">
        <f>+VLOOKUP(F1565,'BD LP'!B:K,10,0)</f>
        <v>KG</v>
      </c>
      <c r="R1565" t="b">
        <f t="shared" si="52"/>
        <v>1</v>
      </c>
      <c r="S1565">
        <f>+VLOOKUP(F1565,'[1]BD MES'!$D$2:$K$1048576,8,0)</f>
        <v>1</v>
      </c>
      <c r="T1565" t="b">
        <f t="shared" si="53"/>
        <v>1</v>
      </c>
      <c r="V1565" t="str">
        <f>+VLOOKUP(F1565,MaestraLP3[[#All],[CÓDIGO]:[UMV]],8,0)</f>
        <v>PUNTA PALETA CERTIFIED ANGUS BEEF</v>
      </c>
    </row>
    <row r="1566" spans="1:22" x14ac:dyDescent="0.35">
      <c r="A1566" t="s">
        <v>3181</v>
      </c>
      <c r="B1566">
        <v>2000</v>
      </c>
      <c r="D1566" s="59" t="s">
        <v>3162</v>
      </c>
      <c r="F1566" s="39">
        <v>150001945</v>
      </c>
      <c r="H1566" s="60">
        <v>6190</v>
      </c>
      <c r="I1566" t="s">
        <v>3182</v>
      </c>
      <c r="J1566">
        <v>1</v>
      </c>
      <c r="K1566" s="50" t="s">
        <v>77</v>
      </c>
      <c r="L1566" t="s">
        <v>4724</v>
      </c>
      <c r="M1566" t="s">
        <v>4725</v>
      </c>
      <c r="N1566" t="s">
        <v>276</v>
      </c>
      <c r="O1566" t="str">
        <f>+VLOOKUP(F1566,'BD LP'!B:C,2,0)</f>
        <v>150001945-KG</v>
      </c>
      <c r="Q1566" t="str">
        <f>+VLOOKUP(F1566,'BD LP'!B:K,10,0)</f>
        <v>KG</v>
      </c>
      <c r="R1566" t="b">
        <f t="shared" si="52"/>
        <v>1</v>
      </c>
      <c r="S1566">
        <f>+VLOOKUP(F1566,'[1]BD MES'!$D$2:$K$1048576,8,0)</f>
        <v>1</v>
      </c>
      <c r="T1566" t="b">
        <f t="shared" si="53"/>
        <v>1</v>
      </c>
      <c r="V1566" t="str">
        <f>+VLOOKUP(F1566,MaestraLP3[[#All],[CÓDIGO]:[UMV]],8,0)</f>
        <v>COGOTE CONGELADO IMP</v>
      </c>
    </row>
    <row r="1567" spans="1:22" x14ac:dyDescent="0.35">
      <c r="A1567" t="s">
        <v>3181</v>
      </c>
      <c r="B1567">
        <v>2000</v>
      </c>
      <c r="D1567" s="59" t="s">
        <v>3162</v>
      </c>
      <c r="F1567" s="39">
        <v>104524940</v>
      </c>
      <c r="H1567" s="60">
        <v>3990</v>
      </c>
      <c r="I1567" t="s">
        <v>3182</v>
      </c>
      <c r="J1567">
        <v>1</v>
      </c>
      <c r="K1567" s="50" t="s">
        <v>77</v>
      </c>
      <c r="L1567" t="s">
        <v>4724</v>
      </c>
      <c r="M1567" t="s">
        <v>4725</v>
      </c>
      <c r="N1567" t="s">
        <v>276</v>
      </c>
      <c r="O1567" t="str">
        <f>+VLOOKUP(F1567,'BD LP'!B:C,2,0)</f>
        <v>104524940-KG</v>
      </c>
      <c r="Q1567" t="str">
        <f>+VLOOKUP(F1567,'BD LP'!B:K,10,0)</f>
        <v>KG</v>
      </c>
      <c r="R1567" t="b">
        <f t="shared" si="52"/>
        <v>1</v>
      </c>
      <c r="S1567">
        <f>+VLOOKUP(F1567,'[1]BD MES'!$D$2:$K$1048576,8,0)</f>
        <v>1</v>
      </c>
      <c r="T1567" t="b">
        <f t="shared" si="53"/>
        <v>1</v>
      </c>
      <c r="V1567" t="str">
        <f>+VLOOKUP(F1567,MaestraLP3[[#All],[CÓDIGO]:[UMV]],8,0)</f>
        <v>GUATA CALLO VACUNO</v>
      </c>
    </row>
    <row r="1568" spans="1:22" x14ac:dyDescent="0.35">
      <c r="A1568" t="s">
        <v>3181</v>
      </c>
      <c r="B1568">
        <v>8000</v>
      </c>
      <c r="D1568" s="59" t="s">
        <v>3162</v>
      </c>
      <c r="F1568" s="3">
        <v>104518450</v>
      </c>
      <c r="H1568" s="60">
        <v>6990</v>
      </c>
      <c r="I1568" t="s">
        <v>3182</v>
      </c>
      <c r="J1568">
        <v>1</v>
      </c>
      <c r="K1568" s="50" t="s">
        <v>77</v>
      </c>
      <c r="L1568" t="s">
        <v>4724</v>
      </c>
      <c r="M1568" t="s">
        <v>4725</v>
      </c>
    </row>
    <row r="1569" spans="1:13" x14ac:dyDescent="0.35">
      <c r="A1569" t="s">
        <v>3181</v>
      </c>
      <c r="B1569">
        <v>8000</v>
      </c>
      <c r="D1569" s="59" t="s">
        <v>3162</v>
      </c>
      <c r="F1569" s="3">
        <v>104519930</v>
      </c>
      <c r="H1569" s="60">
        <v>7590</v>
      </c>
      <c r="I1569" t="s">
        <v>3182</v>
      </c>
      <c r="J1569">
        <v>1</v>
      </c>
      <c r="K1569" s="50" t="s">
        <v>77</v>
      </c>
      <c r="L1569" t="s">
        <v>4724</v>
      </c>
      <c r="M1569" t="s">
        <v>4725</v>
      </c>
    </row>
    <row r="1570" spans="1:13" x14ac:dyDescent="0.35">
      <c r="A1570" t="s">
        <v>3181</v>
      </c>
      <c r="B1570">
        <v>8000</v>
      </c>
      <c r="D1570" s="59" t="s">
        <v>3162</v>
      </c>
      <c r="F1570" s="3">
        <v>104522620</v>
      </c>
      <c r="H1570" s="60">
        <v>63000</v>
      </c>
      <c r="I1570" t="s">
        <v>3182</v>
      </c>
      <c r="J1570">
        <v>15</v>
      </c>
      <c r="K1570" s="50" t="s">
        <v>77</v>
      </c>
      <c r="L1570" t="s">
        <v>4724</v>
      </c>
      <c r="M1570" t="s">
        <v>4725</v>
      </c>
    </row>
    <row r="1571" spans="1:13" x14ac:dyDescent="0.35">
      <c r="A1571" t="s">
        <v>3181</v>
      </c>
      <c r="B1571">
        <v>8000</v>
      </c>
      <c r="D1571" s="59" t="s">
        <v>3162</v>
      </c>
      <c r="F1571" s="3">
        <v>104524330</v>
      </c>
      <c r="H1571" s="60">
        <v>69600</v>
      </c>
      <c r="I1571" t="s">
        <v>3182</v>
      </c>
      <c r="J1571">
        <v>6</v>
      </c>
      <c r="K1571" s="50" t="s">
        <v>50</v>
      </c>
      <c r="L1571" t="s">
        <v>4724</v>
      </c>
      <c r="M1571" t="s">
        <v>4725</v>
      </c>
    </row>
    <row r="1572" spans="1:13" x14ac:dyDescent="0.35">
      <c r="A1572" t="s">
        <v>3181</v>
      </c>
      <c r="B1572">
        <v>8000</v>
      </c>
      <c r="D1572" s="59" t="s">
        <v>3162</v>
      </c>
      <c r="F1572" s="3">
        <v>104524530</v>
      </c>
      <c r="H1572" s="60">
        <v>42000</v>
      </c>
      <c r="I1572" t="s">
        <v>3182</v>
      </c>
      <c r="J1572">
        <v>12</v>
      </c>
      <c r="K1572" s="50" t="s">
        <v>77</v>
      </c>
      <c r="L1572" t="s">
        <v>4724</v>
      </c>
      <c r="M1572" t="s">
        <v>4725</v>
      </c>
    </row>
    <row r="1573" spans="1:13" x14ac:dyDescent="0.35">
      <c r="A1573" t="s">
        <v>3181</v>
      </c>
      <c r="B1573">
        <v>8000</v>
      </c>
      <c r="D1573" s="59" t="s">
        <v>3162</v>
      </c>
      <c r="F1573" s="3">
        <v>104524940</v>
      </c>
      <c r="H1573" s="60">
        <v>3690</v>
      </c>
      <c r="I1573" t="s">
        <v>3182</v>
      </c>
      <c r="J1573">
        <v>1</v>
      </c>
      <c r="K1573" s="50" t="s">
        <v>77</v>
      </c>
      <c r="L1573" t="s">
        <v>4724</v>
      </c>
      <c r="M1573" t="s">
        <v>4725</v>
      </c>
    </row>
    <row r="1574" spans="1:13" x14ac:dyDescent="0.35">
      <c r="A1574" t="s">
        <v>3181</v>
      </c>
      <c r="B1574">
        <v>8000</v>
      </c>
      <c r="D1574" s="59" t="s">
        <v>3162</v>
      </c>
      <c r="F1574" s="3">
        <v>104524980</v>
      </c>
      <c r="H1574" s="60">
        <v>8990</v>
      </c>
      <c r="I1574" t="s">
        <v>3182</v>
      </c>
      <c r="J1574">
        <v>1</v>
      </c>
      <c r="K1574" s="50" t="s">
        <v>77</v>
      </c>
      <c r="L1574" t="s">
        <v>4724</v>
      </c>
      <c r="M1574" t="s">
        <v>4725</v>
      </c>
    </row>
    <row r="1575" spans="1:13" x14ac:dyDescent="0.35">
      <c r="A1575" t="s">
        <v>3181</v>
      </c>
      <c r="B1575">
        <v>8000</v>
      </c>
      <c r="D1575" s="59" t="s">
        <v>3162</v>
      </c>
      <c r="F1575" s="3">
        <v>104524990</v>
      </c>
      <c r="H1575" s="60">
        <v>8990</v>
      </c>
      <c r="I1575" t="s">
        <v>3182</v>
      </c>
      <c r="J1575">
        <v>1</v>
      </c>
      <c r="K1575" s="50" t="s">
        <v>77</v>
      </c>
      <c r="L1575" t="s">
        <v>4724</v>
      </c>
      <c r="M1575" t="s">
        <v>4725</v>
      </c>
    </row>
    <row r="1576" spans="1:13" x14ac:dyDescent="0.35">
      <c r="A1576" t="s">
        <v>3181</v>
      </c>
      <c r="B1576">
        <v>8000</v>
      </c>
      <c r="D1576" s="59" t="s">
        <v>3162</v>
      </c>
      <c r="F1576" s="3">
        <v>104525000</v>
      </c>
      <c r="H1576" s="60">
        <v>8990</v>
      </c>
      <c r="I1576" t="s">
        <v>3182</v>
      </c>
      <c r="J1576">
        <v>1</v>
      </c>
      <c r="K1576" s="50" t="s">
        <v>77</v>
      </c>
      <c r="L1576" t="s">
        <v>4724</v>
      </c>
      <c r="M1576" t="s">
        <v>4725</v>
      </c>
    </row>
    <row r="1577" spans="1:13" x14ac:dyDescent="0.35">
      <c r="A1577" t="s">
        <v>3181</v>
      </c>
      <c r="B1577">
        <v>8000</v>
      </c>
      <c r="D1577" s="59" t="s">
        <v>3162</v>
      </c>
      <c r="F1577" s="3">
        <v>104526890</v>
      </c>
      <c r="H1577" s="60">
        <v>8990</v>
      </c>
      <c r="I1577" t="s">
        <v>3182</v>
      </c>
      <c r="J1577">
        <v>1</v>
      </c>
      <c r="K1577" s="50" t="s">
        <v>77</v>
      </c>
      <c r="L1577" t="s">
        <v>4724</v>
      </c>
      <c r="M1577" t="s">
        <v>4725</v>
      </c>
    </row>
    <row r="1578" spans="1:13" x14ac:dyDescent="0.35">
      <c r="A1578" t="s">
        <v>3181</v>
      </c>
      <c r="B1578">
        <v>8000</v>
      </c>
      <c r="D1578" s="59" t="s">
        <v>3162</v>
      </c>
      <c r="F1578" s="3">
        <v>104539990</v>
      </c>
      <c r="H1578" s="60">
        <v>38000</v>
      </c>
      <c r="I1578" t="s">
        <v>3182</v>
      </c>
      <c r="J1578">
        <v>6</v>
      </c>
      <c r="K1578" s="50" t="s">
        <v>50</v>
      </c>
      <c r="L1578" t="s">
        <v>4724</v>
      </c>
      <c r="M1578" t="s">
        <v>4725</v>
      </c>
    </row>
    <row r="1579" spans="1:13" x14ac:dyDescent="0.35">
      <c r="A1579" t="s">
        <v>3181</v>
      </c>
      <c r="B1579">
        <v>8000</v>
      </c>
      <c r="D1579" s="59" t="s">
        <v>3162</v>
      </c>
      <c r="F1579" s="3">
        <v>150001947</v>
      </c>
      <c r="H1579" s="60">
        <v>3290</v>
      </c>
      <c r="I1579" t="s">
        <v>3182</v>
      </c>
      <c r="J1579">
        <v>1</v>
      </c>
      <c r="K1579" s="50" t="s">
        <v>77</v>
      </c>
      <c r="L1579" t="s">
        <v>4724</v>
      </c>
      <c r="M1579" t="s">
        <v>4725</v>
      </c>
    </row>
    <row r="1580" spans="1:13" x14ac:dyDescent="0.35">
      <c r="A1580" t="s">
        <v>3181</v>
      </c>
      <c r="B1580">
        <v>8000</v>
      </c>
      <c r="D1580" s="59" t="s">
        <v>3162</v>
      </c>
      <c r="F1580" s="3">
        <v>150001952</v>
      </c>
      <c r="H1580" s="60">
        <v>8990</v>
      </c>
      <c r="I1580" t="s">
        <v>3182</v>
      </c>
      <c r="J1580">
        <v>1</v>
      </c>
      <c r="K1580" s="50" t="s">
        <v>77</v>
      </c>
      <c r="L1580" t="s">
        <v>4724</v>
      </c>
      <c r="M1580" t="s">
        <v>4725</v>
      </c>
    </row>
    <row r="1581" spans="1:13" x14ac:dyDescent="0.35">
      <c r="A1581" t="s">
        <v>3181</v>
      </c>
      <c r="B1581">
        <v>8000</v>
      </c>
      <c r="D1581" s="59" t="s">
        <v>3162</v>
      </c>
      <c r="F1581" s="3">
        <v>150001986</v>
      </c>
      <c r="H1581" s="60">
        <v>4290</v>
      </c>
      <c r="I1581" t="s">
        <v>3182</v>
      </c>
      <c r="J1581">
        <v>1</v>
      </c>
      <c r="K1581" s="50" t="s">
        <v>77</v>
      </c>
      <c r="L1581" t="s">
        <v>4724</v>
      </c>
      <c r="M1581" t="s">
        <v>4725</v>
      </c>
    </row>
    <row r="1582" spans="1:13" x14ac:dyDescent="0.35">
      <c r="A1582" t="s">
        <v>3181</v>
      </c>
      <c r="B1582">
        <v>8000</v>
      </c>
      <c r="D1582" s="59" t="s">
        <v>3162</v>
      </c>
      <c r="F1582" s="3">
        <v>150001987</v>
      </c>
      <c r="H1582" s="60">
        <v>4380</v>
      </c>
      <c r="I1582" t="s">
        <v>3182</v>
      </c>
      <c r="J1582">
        <v>1</v>
      </c>
      <c r="K1582" s="50" t="s">
        <v>77</v>
      </c>
      <c r="L1582" t="s">
        <v>4724</v>
      </c>
      <c r="M1582" t="s">
        <v>4725</v>
      </c>
    </row>
    <row r="1583" spans="1:13" x14ac:dyDescent="0.35">
      <c r="A1583" t="s">
        <v>3181</v>
      </c>
      <c r="B1583">
        <v>8000</v>
      </c>
      <c r="D1583" s="59" t="s">
        <v>3162</v>
      </c>
      <c r="F1583" s="3">
        <v>150001995</v>
      </c>
      <c r="H1583" s="60">
        <v>4590</v>
      </c>
      <c r="I1583" t="s">
        <v>3182</v>
      </c>
      <c r="J1583">
        <v>1</v>
      </c>
      <c r="K1583" s="50" t="s">
        <v>77</v>
      </c>
      <c r="L1583" t="s">
        <v>4724</v>
      </c>
      <c r="M1583" t="s">
        <v>4725</v>
      </c>
    </row>
  </sheetData>
  <autoFilter ref="A1:V1567" xr:uid="{233190DC-1486-47E8-914F-7F5BDD2D42C7}"/>
  <phoneticPr fontId="8" type="noConversion"/>
  <conditionalFormatting sqref="F2:F1314 N2:N1354">
    <cfRule type="containsText" dxfId="168" priority="216" operator="containsText" text="EXCLUSIVOS">
      <formula>NOT(ISERROR(SEARCH("EXCLUSIVOS",F2)))</formula>
    </cfRule>
  </conditionalFormatting>
  <conditionalFormatting sqref="F2:F1490">
    <cfRule type="duplicateValues" dxfId="167" priority="20855"/>
  </conditionalFormatting>
  <conditionalFormatting sqref="F2:F1515">
    <cfRule type="duplicateValues" dxfId="166" priority="20857"/>
  </conditionalFormatting>
  <conditionalFormatting sqref="F2:F1560">
    <cfRule type="duplicateValues" dxfId="165" priority="20859"/>
  </conditionalFormatting>
  <conditionalFormatting sqref="F2:F1563">
    <cfRule type="duplicateValues" dxfId="164" priority="20871"/>
  </conditionalFormatting>
  <conditionalFormatting sqref="F2:F1567">
    <cfRule type="duplicateValues" dxfId="163" priority="20873"/>
    <cfRule type="duplicateValues" dxfId="162" priority="20865"/>
    <cfRule type="duplicateValues" dxfId="161" priority="20864"/>
    <cfRule type="duplicateValues" dxfId="160" priority="20863"/>
    <cfRule type="duplicateValues" dxfId="159" priority="20862"/>
    <cfRule type="duplicateValues" dxfId="158" priority="20861"/>
  </conditionalFormatting>
  <conditionalFormatting sqref="F689:F814">
    <cfRule type="duplicateValues" dxfId="157" priority="110"/>
  </conditionalFormatting>
  <conditionalFormatting sqref="F815:F1120">
    <cfRule type="duplicateValues" dxfId="156" priority="20837"/>
  </conditionalFormatting>
  <conditionalFormatting sqref="F815:F1129">
    <cfRule type="duplicateValues" dxfId="155" priority="20841"/>
    <cfRule type="duplicateValues" dxfId="154" priority="20840"/>
    <cfRule type="duplicateValues" dxfId="153" priority="20839"/>
  </conditionalFormatting>
  <conditionalFormatting sqref="F834:F893">
    <cfRule type="duplicateValues" dxfId="152" priority="115"/>
  </conditionalFormatting>
  <conditionalFormatting sqref="F894:F956">
    <cfRule type="duplicateValues" dxfId="151" priority="116"/>
  </conditionalFormatting>
  <conditionalFormatting sqref="F894:F1023">
    <cfRule type="duplicateValues" dxfId="150" priority="118"/>
    <cfRule type="duplicateValues" dxfId="149" priority="117"/>
  </conditionalFormatting>
  <conditionalFormatting sqref="F957:F1023">
    <cfRule type="duplicateValues" dxfId="148" priority="89"/>
    <cfRule type="duplicateValues" dxfId="147" priority="88"/>
    <cfRule type="duplicateValues" dxfId="146" priority="90"/>
  </conditionalFormatting>
  <conditionalFormatting sqref="F1024:F1068">
    <cfRule type="containsText" dxfId="145" priority="20847" operator="containsText" text="EXCLUSIVOS">
      <formula>NOT(ISERROR(SEARCH("EXCLUSIVOS",F1024)))</formula>
    </cfRule>
    <cfRule type="containsText" dxfId="144" priority="20846" operator="containsText" text="NACIONAL">
      <formula>NOT(ISERROR(SEARCH("NACIONAL",F1024)))</formula>
    </cfRule>
    <cfRule type="duplicateValues" dxfId="143" priority="20845"/>
    <cfRule type="duplicateValues" dxfId="142" priority="20849"/>
    <cfRule type="duplicateValues" dxfId="141" priority="20848"/>
  </conditionalFormatting>
  <conditionalFormatting sqref="F1069">
    <cfRule type="duplicateValues" dxfId="140" priority="97"/>
    <cfRule type="duplicateValues" dxfId="139" priority="96"/>
  </conditionalFormatting>
  <conditionalFormatting sqref="F1069:F1119">
    <cfRule type="containsText" dxfId="138" priority="78" operator="containsText" text="EXCLUSIVOS">
      <formula>NOT(ISERROR(SEARCH("EXCLUSIVOS",F1069)))</formula>
    </cfRule>
    <cfRule type="containsText" dxfId="137" priority="77" operator="containsText" text="NACIONAL">
      <formula>NOT(ISERROR(SEARCH("NACIONAL",F1069)))</formula>
    </cfRule>
  </conditionalFormatting>
  <conditionalFormatting sqref="F1070:F1114">
    <cfRule type="duplicateValues" dxfId="136" priority="98"/>
    <cfRule type="containsText" dxfId="135" priority="75" operator="containsText" text="NACIONAL">
      <formula>NOT(ISERROR(SEARCH("NACIONAL",F1070)))</formula>
    </cfRule>
    <cfRule type="duplicateValues" dxfId="134" priority="99"/>
    <cfRule type="duplicateValues" dxfId="133" priority="102"/>
    <cfRule type="duplicateValues" dxfId="132" priority="101"/>
    <cfRule type="duplicateValues" dxfId="131" priority="100"/>
    <cfRule type="containsText" dxfId="130" priority="76" operator="containsText" text="EXCLUSIVOS">
      <formula>NOT(ISERROR(SEARCH("EXCLUSIVOS",F1070)))</formula>
    </cfRule>
  </conditionalFormatting>
  <conditionalFormatting sqref="F1080:F1114">
    <cfRule type="duplicateValues" dxfId="129" priority="103"/>
  </conditionalFormatting>
  <conditionalFormatting sqref="F1115:F1119">
    <cfRule type="containsText" dxfId="128" priority="81" operator="containsText" text="NACIONAL">
      <formula>NOT(ISERROR(SEARCH("NACIONAL",F1115)))</formula>
    </cfRule>
    <cfRule type="duplicateValues" dxfId="127" priority="87"/>
    <cfRule type="duplicateValues" dxfId="126" priority="85"/>
    <cfRule type="duplicateValues" dxfId="125" priority="84"/>
    <cfRule type="duplicateValues" dxfId="124" priority="83"/>
    <cfRule type="containsText" dxfId="123" priority="82" operator="containsText" text="EXCLUSIVOS">
      <formula>NOT(ISERROR(SEARCH("EXCLUSIVOS",F1115)))</formula>
    </cfRule>
    <cfRule type="duplicateValues" dxfId="122" priority="86"/>
  </conditionalFormatting>
  <conditionalFormatting sqref="F1130:F1314">
    <cfRule type="duplicateValues" dxfId="121" priority="108"/>
    <cfRule type="duplicateValues" dxfId="120" priority="107"/>
    <cfRule type="duplicateValues" dxfId="119" priority="106"/>
    <cfRule type="duplicateValues" dxfId="118" priority="104"/>
    <cfRule type="duplicateValues" dxfId="117" priority="105"/>
  </conditionalFormatting>
  <conditionalFormatting sqref="F1130:F1327">
    <cfRule type="containsText" dxfId="116" priority="73" operator="containsText" text="NACIONAL">
      <formula>NOT(ISERROR(SEARCH("NACIONAL",F1130)))</formula>
    </cfRule>
  </conditionalFormatting>
  <conditionalFormatting sqref="F1130:F1328">
    <cfRule type="containsText" dxfId="115" priority="74" operator="containsText" text="EXCLUSIVOS">
      <formula>NOT(ISERROR(SEARCH("EXCLUSIVOS",F1130)))</formula>
    </cfRule>
  </conditionalFormatting>
  <conditionalFormatting sqref="F1160:F1314">
    <cfRule type="duplicateValues" dxfId="114" priority="109"/>
  </conditionalFormatting>
  <conditionalFormatting sqref="F1315:F1327">
    <cfRule type="duplicateValues" dxfId="113" priority="59"/>
    <cfRule type="duplicateValues" dxfId="112" priority="60"/>
    <cfRule type="duplicateValues" dxfId="111" priority="56"/>
    <cfRule type="duplicateValues" dxfId="110" priority="62"/>
    <cfRule type="containsText" dxfId="109" priority="54" operator="containsText" text="EXCLUSIVOS">
      <formula>NOT(ISERROR(SEARCH("EXCLUSIVOS",F1315)))</formula>
    </cfRule>
    <cfRule type="duplicateValues" dxfId="108" priority="63"/>
    <cfRule type="duplicateValues" dxfId="107" priority="64"/>
    <cfRule type="containsText" dxfId="106" priority="53" operator="containsText" text="NACIONAL">
      <formula>NOT(ISERROR(SEARCH("NACIONAL",F1315)))</formula>
    </cfRule>
    <cfRule type="duplicateValues" dxfId="105" priority="55"/>
    <cfRule type="duplicateValues" dxfId="104" priority="61"/>
    <cfRule type="containsText" dxfId="103" priority="52" operator="containsText" text="EXCLUSIVOS">
      <formula>NOT(ISERROR(SEARCH("EXCLUSIVOS",F1315)))</formula>
    </cfRule>
    <cfRule type="duplicateValues" dxfId="102" priority="57"/>
    <cfRule type="duplicateValues" dxfId="101" priority="58"/>
  </conditionalFormatting>
  <conditionalFormatting sqref="F1315:F1345">
    <cfRule type="containsText" dxfId="100" priority="50" operator="containsText" text="NACIONAL">
      <formula>NOT(ISERROR(SEARCH("NACIONAL",F1315)))</formula>
    </cfRule>
  </conditionalFormatting>
  <conditionalFormatting sqref="F1329:F1345">
    <cfRule type="containsText" dxfId="99" priority="66" operator="containsText" text="EXCLUSIVOS">
      <formula>NOT(ISERROR(SEARCH("EXCLUSIVOS",F1329)))</formula>
    </cfRule>
    <cfRule type="duplicateValues" dxfId="98" priority="68"/>
    <cfRule type="duplicateValues" dxfId="97" priority="67"/>
    <cfRule type="duplicateValues" dxfId="96" priority="69"/>
    <cfRule type="duplicateValues" dxfId="95" priority="70"/>
    <cfRule type="duplicateValues" dxfId="94" priority="71"/>
  </conditionalFormatting>
  <conditionalFormatting sqref="F1356:F1490 F1328">
    <cfRule type="duplicateValues" dxfId="93" priority="72"/>
  </conditionalFormatting>
  <conditionalFormatting sqref="F1356:F1490">
    <cfRule type="containsText" dxfId="92" priority="120" operator="containsText" text="NACIONAL">
      <formula>NOT(ISERROR(SEARCH("NACIONAL",F1356)))</formula>
    </cfRule>
    <cfRule type="containsText" dxfId="91" priority="121" operator="containsText" text="EXCLUSIVOS">
      <formula>NOT(ISERROR(SEARCH("EXCLUSIVOS",F1356)))</formula>
    </cfRule>
  </conditionalFormatting>
  <conditionalFormatting sqref="F1491:F1493">
    <cfRule type="duplicateValues" dxfId="90" priority="45"/>
    <cfRule type="duplicateValues" dxfId="89" priority="44"/>
    <cfRule type="duplicateValues" dxfId="88" priority="42"/>
    <cfRule type="duplicateValues" dxfId="87" priority="41"/>
    <cfRule type="containsText" dxfId="86" priority="39" operator="containsText" text="NACIONAL">
      <formula>NOT(ISERROR(SEARCH("NACIONAL",F1491)))</formula>
    </cfRule>
    <cfRule type="duplicateValues" dxfId="85" priority="43"/>
    <cfRule type="duplicateValues" dxfId="84" priority="38"/>
    <cfRule type="containsText" dxfId="83" priority="40" operator="containsText" text="EXCLUSIVOS">
      <formula>NOT(ISERROR(SEARCH("EXCLUSIVOS",F1491)))</formula>
    </cfRule>
    <cfRule type="duplicateValues" dxfId="82" priority="48"/>
    <cfRule type="duplicateValues" dxfId="81" priority="47"/>
    <cfRule type="duplicateValues" dxfId="80" priority="46"/>
  </conditionalFormatting>
  <conditionalFormatting sqref="F1494:F1515">
    <cfRule type="duplicateValues" dxfId="79" priority="49"/>
  </conditionalFormatting>
  <conditionalFormatting sqref="F1516:F1560">
    <cfRule type="duplicateValues" dxfId="78" priority="37"/>
  </conditionalFormatting>
  <conditionalFormatting sqref="F1561:F1563">
    <cfRule type="duplicateValues" dxfId="77" priority="31"/>
    <cfRule type="duplicateValues" dxfId="76" priority="30"/>
    <cfRule type="duplicateValues" dxfId="75" priority="29"/>
    <cfRule type="duplicateValues" dxfId="74" priority="28"/>
    <cfRule type="duplicateValues" dxfId="73" priority="27"/>
    <cfRule type="duplicateValues" dxfId="72" priority="26"/>
    <cfRule type="containsText" dxfId="71" priority="25" operator="containsText" text="EXCLUSIVOS">
      <formula>NOT(ISERROR(SEARCH("EXCLUSIVOS",F1561)))</formula>
    </cfRule>
    <cfRule type="containsText" dxfId="70" priority="24" operator="containsText" text="NACIONAL">
      <formula>NOT(ISERROR(SEARCH("NACIONAL",F1561)))</formula>
    </cfRule>
    <cfRule type="duplicateValues" dxfId="69" priority="36"/>
    <cfRule type="duplicateValues" dxfId="68" priority="35"/>
    <cfRule type="duplicateValues" dxfId="67" priority="34"/>
    <cfRule type="duplicateValues" dxfId="66" priority="33"/>
    <cfRule type="duplicateValues" dxfId="65" priority="32"/>
  </conditionalFormatting>
  <conditionalFormatting sqref="F1564:F1567">
    <cfRule type="duplicateValues" dxfId="64" priority="23"/>
    <cfRule type="duplicateValues" dxfId="63" priority="22"/>
    <cfRule type="duplicateValues" dxfId="62" priority="17"/>
    <cfRule type="duplicateValues" dxfId="61" priority="18"/>
    <cfRule type="duplicateValues" dxfId="60" priority="19"/>
    <cfRule type="duplicateValues" dxfId="59" priority="20"/>
    <cfRule type="duplicateValues" dxfId="58" priority="21"/>
  </conditionalFormatting>
  <conditionalFormatting sqref="F1568:F1582">
    <cfRule type="duplicateValues" dxfId="57" priority="14"/>
    <cfRule type="duplicateValues" dxfId="56" priority="13"/>
    <cfRule type="duplicateValues" dxfId="55" priority="15"/>
  </conditionalFormatting>
  <conditionalFormatting sqref="F1568:F1583">
    <cfRule type="duplicateValues" dxfId="54" priority="10"/>
    <cfRule type="duplicateValues" dxfId="53" priority="9"/>
    <cfRule type="duplicateValues" dxfId="52" priority="12"/>
    <cfRule type="duplicateValues" dxfId="51" priority="16"/>
    <cfRule type="duplicateValues" dxfId="50" priority="11"/>
    <cfRule type="duplicateValues" dxfId="49" priority="1"/>
  </conditionalFormatting>
  <conditionalFormatting sqref="F1583">
    <cfRule type="duplicateValues" dxfId="48" priority="4"/>
    <cfRule type="duplicateValues" dxfId="47" priority="6"/>
    <cfRule type="duplicateValues" dxfId="46" priority="7"/>
    <cfRule type="duplicateValues" dxfId="45" priority="8"/>
    <cfRule type="duplicateValues" dxfId="44" priority="5"/>
    <cfRule type="duplicateValues" dxfId="43" priority="2"/>
    <cfRule type="duplicateValues" dxfId="42" priority="3"/>
  </conditionalFormatting>
  <conditionalFormatting sqref="F1584:F1048576 F1">
    <cfRule type="duplicateValues" dxfId="41" priority="576"/>
  </conditionalFormatting>
  <conditionalFormatting sqref="N2:N1366">
    <cfRule type="containsText" dxfId="40" priority="189" operator="containsText" text="ELIMINADOS">
      <formula>NOT(ISERROR(SEARCH("ELIMINADOS",N2)))</formula>
    </cfRule>
  </conditionalFormatting>
  <conditionalFormatting sqref="N2:N1473 F2:F1314">
    <cfRule type="containsText" dxfId="39" priority="213" operator="containsText" text="NACIONAL">
      <formula>NOT(ISERROR(SEARCH("NACIONAL",F2)))</formula>
    </cfRule>
  </conditionalFormatting>
  <conditionalFormatting sqref="N1162:N1165">
    <cfRule type="duplicateValues" dxfId="38" priority="17238"/>
    <cfRule type="duplicateValues" dxfId="37" priority="17236"/>
    <cfRule type="containsText" dxfId="36" priority="17230" operator="containsText" text="NACIONAL">
      <formula>NOT(ISERROR(SEARCH("NACIONAL",N1162)))</formula>
    </cfRule>
    <cfRule type="containsText" dxfId="35" priority="17231" operator="containsText" text="EXCLUSIVOS">
      <formula>NOT(ISERROR(SEARCH("EXCLUSIVOS",N1162)))</formula>
    </cfRule>
    <cfRule type="containsText" dxfId="34" priority="17232" operator="containsText" text="NACIONAL">
      <formula>NOT(ISERROR(SEARCH("NACIONAL",N1162)))</formula>
    </cfRule>
    <cfRule type="containsText" dxfId="33" priority="17233" operator="containsText" text="EXCLUSIVOS">
      <formula>NOT(ISERROR(SEARCH("EXCLUSIVOS",N1162)))</formula>
    </cfRule>
    <cfRule type="duplicateValues" dxfId="32" priority="17234"/>
    <cfRule type="duplicateValues" dxfId="31" priority="17235"/>
    <cfRule type="duplicateValues" dxfId="30" priority="17237"/>
  </conditionalFormatting>
  <conditionalFormatting sqref="N1344:N1354">
    <cfRule type="containsText" dxfId="29" priority="212" operator="containsText" text="EXCLUSIVOS">
      <formula>NOT(ISERROR(SEARCH("EXCLUSIVOS",N1344)))</formula>
    </cfRule>
    <cfRule type="containsText" dxfId="28" priority="211" operator="containsText" text="NACIONAL">
      <formula>NOT(ISERROR(SEARCH("NACIONAL",N1344)))</formula>
    </cfRule>
  </conditionalFormatting>
  <conditionalFormatting sqref="N1344:N1366">
    <cfRule type="containsText" dxfId="27" priority="196" operator="containsText" text="EXCLUSIVOS">
      <formula>NOT(ISERROR(SEARCH("EXCLUSIVOS",N1344)))</formula>
    </cfRule>
  </conditionalFormatting>
  <conditionalFormatting sqref="N1355:N1366">
    <cfRule type="containsText" dxfId="26" priority="183" operator="containsText" text="EXCLUSIVOS">
      <formula>NOT(ISERROR(SEARCH("EXCLUSIVOS",N1355)))</formula>
    </cfRule>
    <cfRule type="containsText" dxfId="25" priority="182" operator="containsText" text="NACIONAL">
      <formula>NOT(ISERROR(SEARCH("NACIONAL",N1355)))</formula>
    </cfRule>
    <cfRule type="containsText" dxfId="24" priority="181" operator="containsText" text="EXCLUSIVOS">
      <formula>NOT(ISERROR(SEARCH("EXCLUSIVOS",N1355)))</formula>
    </cfRule>
    <cfRule type="containsText" dxfId="23" priority="180" operator="containsText" text="NACIONAL">
      <formula>NOT(ISERROR(SEARCH("NACIONAL",N1355)))</formula>
    </cfRule>
  </conditionalFormatting>
  <conditionalFormatting sqref="N1355:N1367">
    <cfRule type="containsText" dxfId="22" priority="167" operator="containsText" text="EXCLUSIVOS">
      <formula>NOT(ISERROR(SEARCH("EXCLUSIVOS",N1355)))</formula>
    </cfRule>
  </conditionalFormatting>
  <conditionalFormatting sqref="N1356:N1366">
    <cfRule type="containsText" dxfId="21" priority="195" operator="containsText" text="NACIONAL">
      <formula>NOT(ISERROR(SEARCH("NACIONAL",N1356)))</formula>
    </cfRule>
  </conditionalFormatting>
  <conditionalFormatting sqref="N1367">
    <cfRule type="duplicateValues" dxfId="20" priority="170"/>
    <cfRule type="duplicateValues" dxfId="19" priority="165"/>
    <cfRule type="duplicateValues" dxfId="18" priority="168"/>
    <cfRule type="duplicateValues" dxfId="17" priority="169"/>
    <cfRule type="duplicateValues" dxfId="16" priority="171"/>
    <cfRule type="duplicateValues" dxfId="15" priority="172"/>
    <cfRule type="duplicateValues" dxfId="14" priority="173"/>
    <cfRule type="duplicateValues" dxfId="13" priority="179"/>
    <cfRule type="duplicateValues" dxfId="12" priority="176"/>
    <cfRule type="duplicateValues" dxfId="11" priority="177"/>
    <cfRule type="duplicateValues" dxfId="10" priority="175"/>
    <cfRule type="duplicateValues" dxfId="9" priority="174"/>
    <cfRule type="duplicateValues" dxfId="8" priority="178"/>
  </conditionalFormatting>
  <conditionalFormatting sqref="N1368:N1373">
    <cfRule type="containsText" dxfId="7" priority="161" operator="containsText" text="EXCLUSIVOS">
      <formula>NOT(ISERROR(SEARCH("EXCLUSIVOS",N1368)))</formula>
    </cfRule>
    <cfRule type="containsText" dxfId="6" priority="160" operator="containsText" text="NACIONAL">
      <formula>NOT(ISERROR(SEARCH("NACIONAL",N1368)))</formula>
    </cfRule>
    <cfRule type="containsText" dxfId="5" priority="156" operator="containsText" text="NACIONAL">
      <formula>NOT(ISERROR(SEARCH("NACIONAL",N1368)))</formula>
    </cfRule>
    <cfRule type="containsText" dxfId="4" priority="157" operator="containsText" text="EXCLUSIVOS">
      <formula>NOT(ISERROR(SEARCH("EXCLUSIVOS",N1368)))</formula>
    </cfRule>
    <cfRule type="containsText" dxfId="3" priority="158" operator="containsText" text="NACIONAL">
      <formula>NOT(ISERROR(SEARCH("NACIONAL",N1368)))</formula>
    </cfRule>
    <cfRule type="containsText" dxfId="2" priority="159" operator="containsText" text="EXCLUSIVOS">
      <formula>NOT(ISERROR(SEARCH("EXCLUSIVOS",N1368)))</formula>
    </cfRule>
  </conditionalFormatting>
  <conditionalFormatting sqref="N1368:N1473">
    <cfRule type="containsText" dxfId="1" priority="162" operator="containsText" text="ELIMINADOS">
      <formula>NOT(ISERROR(SEARCH("ELIMINADOS",N1368)))</formula>
    </cfRule>
    <cfRule type="containsText" dxfId="0" priority="218" operator="containsText" text="EXCLUSIVOS">
      <formula>NOT(ISERROR(SEARCH("EXCLUSIVOS",N1368)))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FFFD3-2D20-4795-961F-23198E30D783}">
  <dimension ref="B1:V2758"/>
  <sheetViews>
    <sheetView topLeftCell="I1" workbookViewId="0">
      <selection activeCell="J6" sqref="J6"/>
    </sheetView>
  </sheetViews>
  <sheetFormatPr baseColWidth="10" defaultColWidth="11.453125" defaultRowHeight="14.5" x14ac:dyDescent="0.35"/>
  <cols>
    <col min="2" max="2" width="27.26953125" bestFit="1" customWidth="1"/>
    <col min="3" max="3" width="15.7265625" bestFit="1" customWidth="1"/>
    <col min="4" max="4" width="15.1796875" bestFit="1" customWidth="1"/>
    <col min="5" max="5" width="15.54296875" bestFit="1" customWidth="1"/>
    <col min="6" max="6" width="13.453125" bestFit="1" customWidth="1"/>
    <col min="7" max="7" width="13.81640625" bestFit="1" customWidth="1"/>
    <col min="10" max="10" width="13.81640625" bestFit="1" customWidth="1"/>
    <col min="12" max="12" width="26.81640625" bestFit="1" customWidth="1"/>
    <col min="13" max="13" width="19.1796875" bestFit="1" customWidth="1"/>
    <col min="15" max="15" width="15.453125" bestFit="1" customWidth="1"/>
    <col min="17" max="18" width="13.453125" bestFit="1" customWidth="1"/>
    <col min="20" max="20" width="13.81640625" bestFit="1" customWidth="1"/>
    <col min="21" max="21" width="23.453125" bestFit="1" customWidth="1"/>
    <col min="22" max="22" width="13.453125" bestFit="1" customWidth="1"/>
  </cols>
  <sheetData>
    <row r="1" spans="2:22" ht="15" thickBot="1" x14ac:dyDescent="0.4">
      <c r="J1" s="1" t="s">
        <v>3183</v>
      </c>
      <c r="O1" s="1" t="s">
        <v>3183</v>
      </c>
      <c r="P1" s="2"/>
      <c r="Q1" s="2"/>
      <c r="R1" s="2"/>
      <c r="T1" s="1" t="s">
        <v>3183</v>
      </c>
      <c r="U1" s="2"/>
      <c r="V1" s="2"/>
    </row>
    <row r="2" spans="2:22" x14ac:dyDescent="0.35">
      <c r="B2" t="s">
        <v>3184</v>
      </c>
      <c r="C2" t="s">
        <v>3185</v>
      </c>
      <c r="J2" s="16" t="s">
        <v>3186</v>
      </c>
      <c r="K2" s="16" t="s">
        <v>3187</v>
      </c>
      <c r="L2" s="16" t="s">
        <v>3188</v>
      </c>
      <c r="M2" s="16" t="s">
        <v>3189</v>
      </c>
      <c r="O2" s="16" t="s">
        <v>3190</v>
      </c>
      <c r="P2" s="16" t="s">
        <v>9</v>
      </c>
      <c r="Q2" s="16" t="s">
        <v>3191</v>
      </c>
      <c r="R2" s="16" t="s">
        <v>3192</v>
      </c>
      <c r="T2" s="16" t="s">
        <v>3193</v>
      </c>
      <c r="U2" s="16" t="s">
        <v>3194</v>
      </c>
      <c r="V2" s="16" t="s">
        <v>3191</v>
      </c>
    </row>
    <row r="3" spans="2:22" x14ac:dyDescent="0.35">
      <c r="B3" s="18" t="s">
        <v>143</v>
      </c>
      <c r="C3" t="s">
        <v>142</v>
      </c>
      <c r="J3" s="2" t="s">
        <v>3195</v>
      </c>
      <c r="K3" s="2" t="s">
        <v>3195</v>
      </c>
      <c r="L3" s="2" t="s">
        <v>3196</v>
      </c>
      <c r="M3" s="2" t="s">
        <v>3197</v>
      </c>
      <c r="O3" s="2">
        <v>104512160</v>
      </c>
      <c r="P3" s="17" t="s">
        <v>65</v>
      </c>
      <c r="Q3" s="2" t="str">
        <f t="shared" ref="Q3:Q66" si="0">O3&amp;P3</f>
        <v>104512160C10</v>
      </c>
      <c r="R3" s="2" t="str">
        <f t="shared" ref="R3:R66" si="1">VLOOKUP(Q3,V:V,1,0)</f>
        <v>104512160C10</v>
      </c>
      <c r="T3" s="2">
        <v>40002118</v>
      </c>
      <c r="U3" s="2" t="s">
        <v>50</v>
      </c>
      <c r="V3" s="2" t="str">
        <f>T3&amp;U3</f>
        <v>40002118UN</v>
      </c>
    </row>
    <row r="4" spans="2:22" x14ac:dyDescent="0.35">
      <c r="B4" s="19" t="s">
        <v>493</v>
      </c>
      <c r="C4" t="s">
        <v>3198</v>
      </c>
      <c r="J4" s="2" t="s">
        <v>3199</v>
      </c>
      <c r="K4" s="2" t="s">
        <v>3199</v>
      </c>
      <c r="L4" s="2" t="s">
        <v>3200</v>
      </c>
      <c r="M4" s="2" t="s">
        <v>3197</v>
      </c>
      <c r="O4" s="2">
        <v>104525500</v>
      </c>
      <c r="P4" s="17" t="s">
        <v>361</v>
      </c>
      <c r="Q4" s="2" t="str">
        <f t="shared" si="0"/>
        <v>104525500X00</v>
      </c>
      <c r="R4" s="2" t="str">
        <f>VLOOKUP(Q4,V:V,1,0)</f>
        <v>104525500X00</v>
      </c>
      <c r="T4" s="2">
        <v>40002119</v>
      </c>
      <c r="U4" s="2" t="s">
        <v>50</v>
      </c>
      <c r="V4" s="2" t="str">
        <f t="shared" ref="V4:V67" si="2">T4&amp;U4</f>
        <v>40002119UN</v>
      </c>
    </row>
    <row r="5" spans="2:22" x14ac:dyDescent="0.35">
      <c r="B5" s="19" t="s">
        <v>93</v>
      </c>
      <c r="C5" t="s">
        <v>88</v>
      </c>
      <c r="J5" s="2" t="s">
        <v>3201</v>
      </c>
      <c r="K5" s="2" t="s">
        <v>3201</v>
      </c>
      <c r="L5" s="2" t="s">
        <v>3202</v>
      </c>
      <c r="M5" s="2" t="s">
        <v>3203</v>
      </c>
      <c r="O5" s="2">
        <v>150001248</v>
      </c>
      <c r="P5" s="17" t="s">
        <v>256</v>
      </c>
      <c r="Q5" s="2" t="str">
        <f t="shared" si="0"/>
        <v>150001248C30</v>
      </c>
      <c r="R5" s="2" t="str">
        <f t="shared" si="1"/>
        <v>150001248C30</v>
      </c>
      <c r="T5" s="2">
        <v>40002121</v>
      </c>
      <c r="U5" s="2" t="s">
        <v>50</v>
      </c>
      <c r="V5" s="2" t="str">
        <f t="shared" si="2"/>
        <v>40002121UN</v>
      </c>
    </row>
    <row r="6" spans="2:22" x14ac:dyDescent="0.35">
      <c r="B6" s="19" t="s">
        <v>3204</v>
      </c>
      <c r="C6" t="s">
        <v>88</v>
      </c>
      <c r="J6" s="2" t="s">
        <v>3205</v>
      </c>
      <c r="K6" s="2" t="s">
        <v>3205</v>
      </c>
      <c r="L6" s="2" t="s">
        <v>3206</v>
      </c>
      <c r="M6" s="2" t="s">
        <v>3203</v>
      </c>
      <c r="O6" s="2">
        <v>104528280</v>
      </c>
      <c r="P6" s="17" t="s">
        <v>1557</v>
      </c>
      <c r="Q6" s="2" t="str">
        <f t="shared" si="0"/>
        <v>104528280V28</v>
      </c>
      <c r="R6" s="2" t="str">
        <f t="shared" si="1"/>
        <v>104528280V28</v>
      </c>
      <c r="T6" s="2">
        <v>40002122</v>
      </c>
      <c r="U6" s="2" t="s">
        <v>50</v>
      </c>
      <c r="V6" s="2" t="str">
        <f t="shared" si="2"/>
        <v>40002122UN</v>
      </c>
    </row>
    <row r="7" spans="2:22" ht="15" thickBot="1" x14ac:dyDescent="0.4">
      <c r="J7" s="2">
        <v>0</v>
      </c>
      <c r="K7" s="2">
        <v>0</v>
      </c>
      <c r="L7" s="2" t="s">
        <v>2652</v>
      </c>
      <c r="M7" s="2" t="s">
        <v>3207</v>
      </c>
      <c r="O7" s="2">
        <v>104523950</v>
      </c>
      <c r="P7" s="17" t="s">
        <v>327</v>
      </c>
      <c r="Q7" s="2" t="str">
        <f>O7&amp;P7</f>
        <v>104523950D04</v>
      </c>
      <c r="R7" s="2" t="str">
        <f t="shared" si="1"/>
        <v>104523950D04</v>
      </c>
      <c r="T7" s="2">
        <v>40002128</v>
      </c>
      <c r="U7" s="2" t="s">
        <v>50</v>
      </c>
      <c r="V7" s="2" t="str">
        <f t="shared" si="2"/>
        <v>40002128UN</v>
      </c>
    </row>
    <row r="8" spans="2:22" ht="15" thickBot="1" x14ac:dyDescent="0.4">
      <c r="B8" s="1" t="s">
        <v>3208</v>
      </c>
      <c r="C8" s="2"/>
      <c r="D8" s="3"/>
      <c r="E8" s="3"/>
      <c r="F8" s="2"/>
      <c r="G8" s="2"/>
      <c r="J8" s="2" t="s">
        <v>3209</v>
      </c>
      <c r="K8" s="2" t="s">
        <v>3209</v>
      </c>
      <c r="L8" s="2" t="s">
        <v>3210</v>
      </c>
      <c r="M8" s="2" t="s">
        <v>3211</v>
      </c>
      <c r="O8" s="2">
        <v>201222040</v>
      </c>
      <c r="P8" s="17" t="s">
        <v>49</v>
      </c>
      <c r="Q8" s="2" t="str">
        <f t="shared" si="0"/>
        <v>201222040C12</v>
      </c>
      <c r="R8" s="2" t="str">
        <f t="shared" si="1"/>
        <v>201222040C12</v>
      </c>
      <c r="T8" s="2">
        <v>40002134</v>
      </c>
      <c r="U8" s="2" t="s">
        <v>50</v>
      </c>
      <c r="V8" s="2" t="str">
        <f t="shared" si="2"/>
        <v>40002134UN</v>
      </c>
    </row>
    <row r="9" spans="2:22" ht="15" thickBot="1" x14ac:dyDescent="0.4">
      <c r="B9" s="1" t="s">
        <v>3212</v>
      </c>
      <c r="C9" s="2"/>
      <c r="D9" s="3"/>
      <c r="E9" s="3"/>
      <c r="F9" s="4"/>
      <c r="G9" s="4"/>
      <c r="J9" s="2" t="s">
        <v>3213</v>
      </c>
      <c r="K9" s="2" t="s">
        <v>3213</v>
      </c>
      <c r="L9" s="2" t="s">
        <v>3214</v>
      </c>
      <c r="M9" s="2" t="s">
        <v>3211</v>
      </c>
      <c r="O9" s="2">
        <v>104528100</v>
      </c>
      <c r="P9" s="17" t="s">
        <v>65</v>
      </c>
      <c r="Q9" s="2" t="str">
        <f t="shared" si="0"/>
        <v>104528100C10</v>
      </c>
      <c r="R9" s="2" t="str">
        <f t="shared" si="1"/>
        <v>104528100C10</v>
      </c>
      <c r="T9" s="2">
        <v>40002135</v>
      </c>
      <c r="U9" s="2" t="s">
        <v>50</v>
      </c>
      <c r="V9" s="2" t="str">
        <f t="shared" si="2"/>
        <v>40002135UN</v>
      </c>
    </row>
    <row r="10" spans="2:22" x14ac:dyDescent="0.35">
      <c r="B10" s="5" t="s">
        <v>3215</v>
      </c>
      <c r="C10" s="5" t="s">
        <v>3216</v>
      </c>
      <c r="D10" s="6" t="s">
        <v>3217</v>
      </c>
      <c r="E10" s="6" t="s">
        <v>3218</v>
      </c>
      <c r="F10" s="6" t="s">
        <v>3219</v>
      </c>
      <c r="G10" s="6" t="s">
        <v>3220</v>
      </c>
      <c r="J10" s="2" t="s">
        <v>104</v>
      </c>
      <c r="K10" s="2" t="s">
        <v>104</v>
      </c>
      <c r="L10" s="2" t="s">
        <v>3221</v>
      </c>
      <c r="M10" s="2" t="s">
        <v>3211</v>
      </c>
      <c r="O10" s="2">
        <v>104528770</v>
      </c>
      <c r="P10" s="17" t="s">
        <v>542</v>
      </c>
      <c r="Q10" s="2" t="str">
        <f t="shared" si="0"/>
        <v>104528770Y40</v>
      </c>
      <c r="R10" s="2" t="str">
        <f t="shared" si="1"/>
        <v>104528770Y40</v>
      </c>
      <c r="T10" s="2">
        <v>40002138</v>
      </c>
      <c r="U10" s="2" t="s">
        <v>50</v>
      </c>
      <c r="V10" s="2" t="str">
        <f t="shared" si="2"/>
        <v>40002138UN</v>
      </c>
    </row>
    <row r="11" spans="2:22" x14ac:dyDescent="0.35">
      <c r="B11" s="7" t="s">
        <v>34</v>
      </c>
      <c r="C11" s="8">
        <v>999</v>
      </c>
      <c r="D11" s="9">
        <v>20393550.403333332</v>
      </c>
      <c r="E11" s="9">
        <v>30153788.462079797</v>
      </c>
      <c r="F11" s="9">
        <v>20411520.503333338</v>
      </c>
      <c r="G11" s="9">
        <v>30353222.483585175</v>
      </c>
      <c r="J11" s="2" t="s">
        <v>3222</v>
      </c>
      <c r="K11" s="2" t="s">
        <v>3222</v>
      </c>
      <c r="L11" s="2" t="s">
        <v>3223</v>
      </c>
      <c r="M11" s="2" t="s">
        <v>3211</v>
      </c>
      <c r="O11" s="2">
        <v>104523930</v>
      </c>
      <c r="P11" s="17" t="s">
        <v>160</v>
      </c>
      <c r="Q11" s="2" t="str">
        <f t="shared" si="0"/>
        <v>104523930C24</v>
      </c>
      <c r="R11" s="2" t="str">
        <f t="shared" si="1"/>
        <v>104523930C24</v>
      </c>
      <c r="T11" s="2">
        <v>40002139</v>
      </c>
      <c r="U11" s="2" t="s">
        <v>50</v>
      </c>
      <c r="V11" s="2" t="str">
        <f t="shared" si="2"/>
        <v>40002139UN</v>
      </c>
    </row>
    <row r="12" spans="2:22" x14ac:dyDescent="0.35">
      <c r="B12" s="7" t="s">
        <v>1971</v>
      </c>
      <c r="C12" s="8">
        <v>253</v>
      </c>
      <c r="D12" s="9">
        <v>6152830.3408000013</v>
      </c>
      <c r="E12" s="9">
        <v>8811845</v>
      </c>
      <c r="F12" s="9">
        <v>6219629.9907999998</v>
      </c>
      <c r="G12" s="9">
        <v>9029632</v>
      </c>
      <c r="J12" s="2" t="s">
        <v>3224</v>
      </c>
      <c r="K12" s="2" t="s">
        <v>3224</v>
      </c>
      <c r="L12" s="2" t="s">
        <v>3225</v>
      </c>
      <c r="M12" s="2" t="s">
        <v>3226</v>
      </c>
      <c r="O12" s="2">
        <v>104525280</v>
      </c>
      <c r="P12" s="17" t="s">
        <v>65</v>
      </c>
      <c r="Q12" s="2" t="str">
        <f t="shared" si="0"/>
        <v>104525280C10</v>
      </c>
      <c r="R12" s="2" t="str">
        <f t="shared" si="1"/>
        <v>104525280C10</v>
      </c>
      <c r="T12" s="2">
        <v>40002140</v>
      </c>
      <c r="U12" s="2" t="s">
        <v>50</v>
      </c>
      <c r="V12" s="2" t="str">
        <f t="shared" si="2"/>
        <v>40002140UN</v>
      </c>
    </row>
    <row r="13" spans="2:22" x14ac:dyDescent="0.35">
      <c r="B13" s="7" t="s">
        <v>45</v>
      </c>
      <c r="C13" s="8">
        <v>171</v>
      </c>
      <c r="D13" s="9">
        <v>45037834.158333346</v>
      </c>
      <c r="E13" s="9">
        <v>75164046</v>
      </c>
      <c r="F13" s="9">
        <v>45358883.008333333</v>
      </c>
      <c r="G13" s="9">
        <v>75194796</v>
      </c>
      <c r="J13" s="2" t="s">
        <v>101</v>
      </c>
      <c r="K13" s="2" t="s">
        <v>101</v>
      </c>
      <c r="L13" s="2" t="s">
        <v>3019</v>
      </c>
      <c r="M13" s="2" t="s">
        <v>3211</v>
      </c>
      <c r="O13" s="2">
        <v>104525170</v>
      </c>
      <c r="P13" s="17" t="s">
        <v>57</v>
      </c>
      <c r="Q13" s="2" t="str">
        <f t="shared" si="0"/>
        <v>104525170C06</v>
      </c>
      <c r="R13" s="2" t="str">
        <f t="shared" si="1"/>
        <v>104525170C06</v>
      </c>
      <c r="T13" s="2">
        <v>40002142</v>
      </c>
      <c r="U13" s="2" t="s">
        <v>50</v>
      </c>
      <c r="V13" s="2" t="str">
        <f t="shared" si="2"/>
        <v>40002142UN</v>
      </c>
    </row>
    <row r="14" spans="2:22" x14ac:dyDescent="0.35">
      <c r="B14" s="7" t="s">
        <v>72</v>
      </c>
      <c r="C14" s="8">
        <v>27</v>
      </c>
      <c r="D14" s="9">
        <v>847501.61999999976</v>
      </c>
      <c r="E14" s="9">
        <v>1156870</v>
      </c>
      <c r="F14" s="9">
        <v>847501.61999999976</v>
      </c>
      <c r="G14" s="9">
        <v>1156870</v>
      </c>
      <c r="J14" s="2" t="s">
        <v>3227</v>
      </c>
      <c r="K14" s="2" t="s">
        <v>3227</v>
      </c>
      <c r="L14" s="2" t="s">
        <v>3228</v>
      </c>
      <c r="M14" s="2" t="s">
        <v>3211</v>
      </c>
      <c r="O14" s="2">
        <v>104525450</v>
      </c>
      <c r="P14" s="17" t="s">
        <v>49</v>
      </c>
      <c r="Q14" s="2" t="str">
        <f t="shared" si="0"/>
        <v>104525450C12</v>
      </c>
      <c r="R14" s="2" t="str">
        <f t="shared" si="1"/>
        <v>104525450C12</v>
      </c>
      <c r="T14" s="2">
        <v>40002143</v>
      </c>
      <c r="U14" s="2" t="s">
        <v>50</v>
      </c>
      <c r="V14" s="2" t="str">
        <f t="shared" si="2"/>
        <v>40002143UN</v>
      </c>
    </row>
    <row r="15" spans="2:22" x14ac:dyDescent="0.35">
      <c r="B15" s="10" t="s">
        <v>3229</v>
      </c>
      <c r="C15" s="11">
        <f>SUM(C11:C14)</f>
        <v>1450</v>
      </c>
      <c r="D15" s="12">
        <f>SUM(D11:D14)</f>
        <v>72431716.522466689</v>
      </c>
      <c r="E15" s="12">
        <f>SUM(E11:E14)</f>
        <v>115286549.46207979</v>
      </c>
      <c r="F15" s="12">
        <f>SUM(F11:F14)</f>
        <v>72837535.122466683</v>
      </c>
      <c r="G15" s="12">
        <f>SUM(G11:G14)</f>
        <v>115734520.48358518</v>
      </c>
      <c r="J15" s="2" t="s">
        <v>3230</v>
      </c>
      <c r="K15" s="2" t="s">
        <v>3230</v>
      </c>
      <c r="L15" s="2" t="s">
        <v>3231</v>
      </c>
      <c r="M15" s="2" t="s">
        <v>3211</v>
      </c>
      <c r="O15" s="2">
        <v>102100100</v>
      </c>
      <c r="P15" s="17" t="s">
        <v>163</v>
      </c>
      <c r="Q15" s="2" t="str">
        <f t="shared" si="0"/>
        <v>102100100C48</v>
      </c>
      <c r="R15" s="2" t="str">
        <f t="shared" si="1"/>
        <v>102100100C48</v>
      </c>
      <c r="T15" s="2">
        <v>40002147</v>
      </c>
      <c r="U15" s="2" t="s">
        <v>50</v>
      </c>
      <c r="V15" s="2" t="str">
        <f t="shared" si="2"/>
        <v>40002147UN</v>
      </c>
    </row>
    <row r="16" spans="2:22" x14ac:dyDescent="0.35">
      <c r="J16" s="2" t="s">
        <v>3232</v>
      </c>
      <c r="K16" s="2" t="s">
        <v>3232</v>
      </c>
      <c r="L16" s="2" t="s">
        <v>3233</v>
      </c>
      <c r="M16" s="2" t="s">
        <v>3211</v>
      </c>
      <c r="O16" s="2">
        <v>104524410</v>
      </c>
      <c r="P16" s="17" t="s">
        <v>57</v>
      </c>
      <c r="Q16" s="2" t="str">
        <f t="shared" si="0"/>
        <v>104524410C06</v>
      </c>
      <c r="R16" s="2" t="str">
        <f t="shared" si="1"/>
        <v>104524410C06</v>
      </c>
      <c r="T16" s="2">
        <v>40002148</v>
      </c>
      <c r="U16" s="2" t="s">
        <v>50</v>
      </c>
      <c r="V16" s="2" t="str">
        <f t="shared" si="2"/>
        <v>40002148UN</v>
      </c>
    </row>
    <row r="17" spans="2:22" x14ac:dyDescent="0.35">
      <c r="B17" s="6" t="s">
        <v>3234</v>
      </c>
      <c r="C17" s="5" t="s">
        <v>3216</v>
      </c>
      <c r="D17" s="6" t="s">
        <v>3217</v>
      </c>
      <c r="E17" s="6" t="s">
        <v>3235</v>
      </c>
      <c r="F17" s="6" t="s">
        <v>3219</v>
      </c>
      <c r="G17" s="6" t="s">
        <v>3220</v>
      </c>
      <c r="J17" s="2" t="s">
        <v>3236</v>
      </c>
      <c r="K17" s="2" t="s">
        <v>3236</v>
      </c>
      <c r="L17" s="2" t="s">
        <v>3237</v>
      </c>
      <c r="M17" s="2" t="s">
        <v>3211</v>
      </c>
      <c r="O17" s="2">
        <v>105201070</v>
      </c>
      <c r="P17" s="17" t="s">
        <v>104</v>
      </c>
      <c r="Q17" s="2" t="str">
        <f t="shared" si="0"/>
        <v>1052010701Q</v>
      </c>
      <c r="R17" s="2" t="str">
        <f t="shared" si="1"/>
        <v>1052010701Q</v>
      </c>
      <c r="T17" s="2">
        <v>40002149</v>
      </c>
      <c r="U17" s="2" t="s">
        <v>50</v>
      </c>
      <c r="V17" s="2" t="str">
        <f t="shared" si="2"/>
        <v>40002149UN</v>
      </c>
    </row>
    <row r="18" spans="2:22" x14ac:dyDescent="0.35">
      <c r="B18" s="7" t="s">
        <v>42</v>
      </c>
      <c r="C18" s="8">
        <v>1233</v>
      </c>
      <c r="D18" s="9">
        <v>57782256.372466676</v>
      </c>
      <c r="E18" s="9">
        <v>93451825.99619022</v>
      </c>
      <c r="F18" s="9">
        <v>58123243.942466669</v>
      </c>
      <c r="G18" s="9">
        <v>93451825.99619022</v>
      </c>
      <c r="J18" s="2" t="s">
        <v>3238</v>
      </c>
      <c r="K18" s="2" t="s">
        <v>3238</v>
      </c>
      <c r="L18" s="2" t="s">
        <v>3239</v>
      </c>
      <c r="M18" s="2" t="s">
        <v>3211</v>
      </c>
      <c r="O18" s="2">
        <v>102310050</v>
      </c>
      <c r="P18" s="17" t="s">
        <v>417</v>
      </c>
      <c r="Q18" s="2" t="str">
        <f t="shared" si="0"/>
        <v>102310050C15</v>
      </c>
      <c r="R18" s="2" t="str">
        <f t="shared" si="1"/>
        <v>102310050C15</v>
      </c>
      <c r="T18" s="2">
        <v>40002150</v>
      </c>
      <c r="U18" s="2" t="s">
        <v>50</v>
      </c>
      <c r="V18" s="2" t="str">
        <f t="shared" si="2"/>
        <v>40002150UN</v>
      </c>
    </row>
    <row r="19" spans="2:22" x14ac:dyDescent="0.35">
      <c r="B19" s="7" t="s">
        <v>142</v>
      </c>
      <c r="C19" s="8">
        <v>135</v>
      </c>
      <c r="D19" s="9">
        <v>12772469.98</v>
      </c>
      <c r="E19" s="9">
        <v>19094715.487394959</v>
      </c>
      <c r="F19" s="9">
        <v>12772469.98</v>
      </c>
      <c r="G19" s="9">
        <v>19115715.487394959</v>
      </c>
      <c r="J19" s="2" t="s">
        <v>3240</v>
      </c>
      <c r="K19" s="2" t="s">
        <v>3240</v>
      </c>
      <c r="L19" s="2" t="s">
        <v>3241</v>
      </c>
      <c r="M19" s="2" t="s">
        <v>3211</v>
      </c>
      <c r="O19" s="2">
        <v>104524400</v>
      </c>
      <c r="P19" s="17" t="s">
        <v>57</v>
      </c>
      <c r="Q19" s="2" t="str">
        <f t="shared" si="0"/>
        <v>104524400C06</v>
      </c>
      <c r="R19" s="2" t="str">
        <f t="shared" si="1"/>
        <v>104524400C06</v>
      </c>
      <c r="T19" s="2">
        <v>40002155</v>
      </c>
      <c r="U19" s="2" t="s">
        <v>50</v>
      </c>
      <c r="V19" s="2" t="str">
        <f t="shared" si="2"/>
        <v>40002155UN</v>
      </c>
    </row>
    <row r="20" spans="2:22" x14ac:dyDescent="0.35">
      <c r="B20" s="7" t="s">
        <v>102</v>
      </c>
      <c r="C20" s="8">
        <v>70</v>
      </c>
      <c r="D20" s="9">
        <v>1709286.97</v>
      </c>
      <c r="E20" s="9">
        <v>2499237.9784946237</v>
      </c>
      <c r="F20" s="9">
        <v>1719026.5000000002</v>
      </c>
      <c r="G20" s="9">
        <v>2770509</v>
      </c>
      <c r="J20" s="2" t="s">
        <v>3242</v>
      </c>
      <c r="K20" s="2" t="s">
        <v>3242</v>
      </c>
      <c r="L20" s="2" t="s">
        <v>3243</v>
      </c>
      <c r="M20" s="2" t="s">
        <v>3211</v>
      </c>
      <c r="O20" s="2">
        <v>102100250</v>
      </c>
      <c r="P20" s="17" t="s">
        <v>160</v>
      </c>
      <c r="Q20" s="2" t="str">
        <f t="shared" si="0"/>
        <v>102100250C24</v>
      </c>
      <c r="R20" s="2" t="str">
        <f t="shared" si="1"/>
        <v>102100250C24</v>
      </c>
      <c r="T20" s="2">
        <v>40002156</v>
      </c>
      <c r="U20" s="2" t="s">
        <v>50</v>
      </c>
      <c r="V20" s="2" t="str">
        <f t="shared" si="2"/>
        <v>40002156UN</v>
      </c>
    </row>
    <row r="21" spans="2:22" x14ac:dyDescent="0.35">
      <c r="B21" s="7" t="s">
        <v>190</v>
      </c>
      <c r="C21" s="8">
        <v>8</v>
      </c>
      <c r="D21" s="9">
        <v>167703.20000000001</v>
      </c>
      <c r="E21" s="9">
        <v>240770</v>
      </c>
      <c r="F21" s="9">
        <v>167539.70000000001</v>
      </c>
      <c r="G21" s="9">
        <v>227790</v>
      </c>
      <c r="J21" s="2" t="s">
        <v>3244</v>
      </c>
      <c r="K21" s="2" t="s">
        <v>3244</v>
      </c>
      <c r="L21" s="2" t="s">
        <v>3245</v>
      </c>
      <c r="M21" s="2" t="s">
        <v>3211</v>
      </c>
      <c r="O21" s="2">
        <v>105200870</v>
      </c>
      <c r="P21" s="17" t="s">
        <v>163</v>
      </c>
      <c r="Q21" s="2" t="str">
        <f t="shared" si="0"/>
        <v>105200870C48</v>
      </c>
      <c r="R21" s="2" t="str">
        <f t="shared" si="1"/>
        <v>105200870C48</v>
      </c>
      <c r="T21" s="2">
        <v>40002157</v>
      </c>
      <c r="U21" s="2" t="s">
        <v>50</v>
      </c>
      <c r="V21" s="2" t="str">
        <f t="shared" si="2"/>
        <v>40002157UN</v>
      </c>
    </row>
    <row r="22" spans="2:22" x14ac:dyDescent="0.35">
      <c r="B22" s="7" t="s">
        <v>88</v>
      </c>
      <c r="C22" s="8">
        <v>4</v>
      </c>
      <c r="D22" s="9">
        <v>0</v>
      </c>
      <c r="E22" s="9">
        <v>0</v>
      </c>
      <c r="F22" s="9">
        <v>55255</v>
      </c>
      <c r="G22" s="9">
        <v>168680</v>
      </c>
      <c r="J22" s="2" t="s">
        <v>3246</v>
      </c>
      <c r="K22" s="2" t="s">
        <v>3246</v>
      </c>
      <c r="L22" s="2" t="s">
        <v>3247</v>
      </c>
      <c r="M22" s="2" t="s">
        <v>3211</v>
      </c>
      <c r="O22" s="2">
        <v>105201180</v>
      </c>
      <c r="P22" s="17" t="s">
        <v>163</v>
      </c>
      <c r="Q22" s="2" t="str">
        <f t="shared" si="0"/>
        <v>105201180C48</v>
      </c>
      <c r="R22" s="2" t="str">
        <f t="shared" si="1"/>
        <v>105201180C48</v>
      </c>
      <c r="T22" s="2">
        <v>40002159</v>
      </c>
      <c r="U22" s="2" t="s">
        <v>50</v>
      </c>
      <c r="V22" s="2" t="str">
        <f t="shared" si="2"/>
        <v>40002159UN</v>
      </c>
    </row>
    <row r="23" spans="2:22" x14ac:dyDescent="0.35">
      <c r="B23" s="10" t="s">
        <v>3229</v>
      </c>
      <c r="C23" s="11">
        <f>SUM(C18:C22)</f>
        <v>1450</v>
      </c>
      <c r="D23" s="12">
        <f>SUM(D18:D22)</f>
        <v>72431716.522466674</v>
      </c>
      <c r="E23" s="12">
        <f>SUM(E18:E22)</f>
        <v>115286549.46207981</v>
      </c>
      <c r="F23" s="12">
        <f>SUM(F18:F22)</f>
        <v>72837535.122466668</v>
      </c>
      <c r="G23" s="12">
        <f>SUM(G18:G22)</f>
        <v>115734520.48358518</v>
      </c>
      <c r="J23" s="2" t="s">
        <v>3248</v>
      </c>
      <c r="K23" s="2" t="s">
        <v>3248</v>
      </c>
      <c r="L23" s="2" t="s">
        <v>3249</v>
      </c>
      <c r="M23" s="2" t="s">
        <v>3211</v>
      </c>
      <c r="O23" s="2">
        <v>105201360</v>
      </c>
      <c r="P23" s="17" t="s">
        <v>104</v>
      </c>
      <c r="Q23" s="2" t="str">
        <f t="shared" si="0"/>
        <v>1052013601Q</v>
      </c>
      <c r="R23" s="2" t="str">
        <f t="shared" si="1"/>
        <v>1052013601Q</v>
      </c>
      <c r="T23" s="2">
        <v>40002161</v>
      </c>
      <c r="U23" s="2" t="s">
        <v>50</v>
      </c>
      <c r="V23" s="2" t="str">
        <f t="shared" si="2"/>
        <v>40002161UN</v>
      </c>
    </row>
    <row r="24" spans="2:22" x14ac:dyDescent="0.35">
      <c r="J24" s="2" t="s">
        <v>3250</v>
      </c>
      <c r="K24" s="2" t="s">
        <v>3250</v>
      </c>
      <c r="L24" s="2" t="s">
        <v>3251</v>
      </c>
      <c r="M24" s="2" t="s">
        <v>3211</v>
      </c>
      <c r="O24" s="2">
        <v>201700350</v>
      </c>
      <c r="P24" s="17" t="s">
        <v>65</v>
      </c>
      <c r="Q24" s="2" t="str">
        <f t="shared" si="0"/>
        <v>201700350C10</v>
      </c>
      <c r="R24" s="2" t="str">
        <f t="shared" si="1"/>
        <v>201700350C10</v>
      </c>
      <c r="T24" s="2">
        <v>40004996</v>
      </c>
      <c r="U24" s="2" t="s">
        <v>50</v>
      </c>
      <c r="V24" s="2" t="str">
        <f t="shared" si="2"/>
        <v>40004996UN</v>
      </c>
    </row>
    <row r="25" spans="2:22" ht="15" thickBot="1" x14ac:dyDescent="0.4">
      <c r="J25" s="2" t="s">
        <v>307</v>
      </c>
      <c r="K25" s="2" t="s">
        <v>307</v>
      </c>
      <c r="L25" s="2" t="s">
        <v>3210</v>
      </c>
      <c r="M25" s="2" t="s">
        <v>3211</v>
      </c>
      <c r="O25" s="2">
        <v>105010970</v>
      </c>
      <c r="P25" s="17" t="s">
        <v>317</v>
      </c>
      <c r="Q25" s="2" t="str">
        <f t="shared" si="0"/>
        <v>105010970QY</v>
      </c>
      <c r="R25" s="2" t="str">
        <f t="shared" si="1"/>
        <v>105010970QY</v>
      </c>
      <c r="T25" s="2">
        <v>40005008</v>
      </c>
      <c r="U25" s="2" t="s">
        <v>50</v>
      </c>
      <c r="V25" s="2" t="str">
        <f t="shared" si="2"/>
        <v>40005008UN</v>
      </c>
    </row>
    <row r="26" spans="2:22" ht="15" thickBot="1" x14ac:dyDescent="0.4">
      <c r="B26" s="1" t="s">
        <v>3252</v>
      </c>
      <c r="C26" s="2"/>
      <c r="D26" s="3"/>
      <c r="E26" s="3"/>
      <c r="J26" s="2" t="s">
        <v>3253</v>
      </c>
      <c r="K26" s="2" t="s">
        <v>3253</v>
      </c>
      <c r="L26" s="2" t="s">
        <v>3254</v>
      </c>
      <c r="M26" s="2" t="s">
        <v>3255</v>
      </c>
      <c r="O26" s="2">
        <v>106000820</v>
      </c>
      <c r="P26" s="17" t="s">
        <v>294</v>
      </c>
      <c r="Q26" s="2" t="str">
        <f t="shared" si="0"/>
        <v>106000820Y00</v>
      </c>
      <c r="R26" s="2" t="str">
        <f t="shared" si="1"/>
        <v>106000820Y00</v>
      </c>
      <c r="T26" s="2">
        <v>40009376</v>
      </c>
      <c r="U26" s="2" t="s">
        <v>50</v>
      </c>
      <c r="V26" s="2" t="str">
        <f t="shared" si="2"/>
        <v>40009376UN</v>
      </c>
    </row>
    <row r="27" spans="2:22" x14ac:dyDescent="0.35">
      <c r="B27" s="14" t="s">
        <v>3215</v>
      </c>
      <c r="C27" s="14" t="s">
        <v>3256</v>
      </c>
      <c r="D27" t="s">
        <v>3257</v>
      </c>
      <c r="E27" t="s">
        <v>3258</v>
      </c>
      <c r="J27" s="2" t="s">
        <v>3259</v>
      </c>
      <c r="K27" s="2" t="s">
        <v>3259</v>
      </c>
      <c r="L27" s="2" t="s">
        <v>3260</v>
      </c>
      <c r="M27" s="2" t="s">
        <v>3211</v>
      </c>
      <c r="O27" s="2">
        <v>104521400</v>
      </c>
      <c r="P27" s="17" t="s">
        <v>149</v>
      </c>
      <c r="Q27" s="2" t="str">
        <f t="shared" si="0"/>
        <v>104521400Z00</v>
      </c>
      <c r="R27" s="2" t="str">
        <f t="shared" si="1"/>
        <v>104521400Z00</v>
      </c>
      <c r="T27" s="2">
        <v>40009377</v>
      </c>
      <c r="U27" s="2" t="s">
        <v>50</v>
      </c>
      <c r="V27" s="2" t="str">
        <f t="shared" si="2"/>
        <v>40009377UN</v>
      </c>
    </row>
    <row r="28" spans="2:22" x14ac:dyDescent="0.35">
      <c r="B28" s="7" t="s">
        <v>34</v>
      </c>
      <c r="C28" s="8">
        <v>1010</v>
      </c>
      <c r="D28" s="9">
        <v>21010794.603333324</v>
      </c>
      <c r="E28" s="9">
        <v>31451366.970589284</v>
      </c>
      <c r="J28" s="2" t="s">
        <v>3261</v>
      </c>
      <c r="K28" s="2" t="s">
        <v>3261</v>
      </c>
      <c r="L28" s="2" t="s">
        <v>3262</v>
      </c>
      <c r="M28" s="2" t="s">
        <v>3263</v>
      </c>
      <c r="O28" s="2">
        <v>104524380</v>
      </c>
      <c r="P28" s="17" t="s">
        <v>160</v>
      </c>
      <c r="Q28" s="2" t="str">
        <f t="shared" si="0"/>
        <v>104524380C24</v>
      </c>
      <c r="R28" s="2" t="str">
        <f t="shared" si="1"/>
        <v>104524380C24</v>
      </c>
      <c r="T28" s="2">
        <v>40009378</v>
      </c>
      <c r="U28" s="2" t="s">
        <v>50</v>
      </c>
      <c r="V28" s="2" t="str">
        <f t="shared" si="2"/>
        <v>40009378UN</v>
      </c>
    </row>
    <row r="29" spans="2:22" x14ac:dyDescent="0.35">
      <c r="B29" s="7" t="s">
        <v>1971</v>
      </c>
      <c r="C29" s="8">
        <v>245</v>
      </c>
      <c r="D29" s="9">
        <v>6066534.7348000025</v>
      </c>
      <c r="E29" s="9">
        <v>8713040</v>
      </c>
      <c r="J29" s="2" t="s">
        <v>3264</v>
      </c>
      <c r="K29" s="2" t="s">
        <v>3264</v>
      </c>
      <c r="L29" s="2" t="s">
        <v>3265</v>
      </c>
      <c r="M29" s="2" t="s">
        <v>3266</v>
      </c>
      <c r="O29" s="2">
        <v>104524390</v>
      </c>
      <c r="P29" s="17" t="s">
        <v>160</v>
      </c>
      <c r="Q29" s="2" t="str">
        <f t="shared" si="0"/>
        <v>104524390C24</v>
      </c>
      <c r="R29" s="2" t="str">
        <f t="shared" si="1"/>
        <v>104524390C24</v>
      </c>
      <c r="T29" s="2">
        <v>40009381</v>
      </c>
      <c r="U29" s="2" t="s">
        <v>50</v>
      </c>
      <c r="V29" s="2" t="str">
        <f t="shared" si="2"/>
        <v>40009381UN</v>
      </c>
    </row>
    <row r="30" spans="2:22" x14ac:dyDescent="0.35">
      <c r="B30" s="7" t="s">
        <v>45</v>
      </c>
      <c r="C30" s="8">
        <v>171</v>
      </c>
      <c r="D30" s="9">
        <v>45319733.778333329</v>
      </c>
      <c r="E30" s="9">
        <v>75169078.291113764</v>
      </c>
      <c r="J30" s="2" t="s">
        <v>270</v>
      </c>
      <c r="K30" s="2" t="s">
        <v>270</v>
      </c>
      <c r="L30" s="2" t="s">
        <v>2913</v>
      </c>
      <c r="M30" s="2" t="s">
        <v>3211</v>
      </c>
      <c r="O30" s="2">
        <v>104510690</v>
      </c>
      <c r="P30" s="17" t="s">
        <v>57</v>
      </c>
      <c r="Q30" s="2" t="str">
        <f t="shared" si="0"/>
        <v>104510690C06</v>
      </c>
      <c r="R30" s="2" t="str">
        <f t="shared" si="1"/>
        <v>104510690C06</v>
      </c>
      <c r="T30" s="2">
        <v>40009385</v>
      </c>
      <c r="U30" s="2" t="s">
        <v>50</v>
      </c>
      <c r="V30" s="2" t="str">
        <f t="shared" si="2"/>
        <v>40009385UN</v>
      </c>
    </row>
    <row r="31" spans="2:22" x14ac:dyDescent="0.35">
      <c r="B31" s="7" t="s">
        <v>72</v>
      </c>
      <c r="C31" s="8">
        <v>27</v>
      </c>
      <c r="D31" s="9">
        <v>872783.79999999993</v>
      </c>
      <c r="E31" s="9">
        <v>1163160</v>
      </c>
      <c r="J31" s="2" t="s">
        <v>3267</v>
      </c>
      <c r="K31" s="2" t="s">
        <v>3267</v>
      </c>
      <c r="L31" s="2" t="s">
        <v>3268</v>
      </c>
      <c r="M31" s="2" t="s">
        <v>3211</v>
      </c>
      <c r="O31" s="2">
        <v>105019300</v>
      </c>
      <c r="P31" s="20" t="s">
        <v>482</v>
      </c>
      <c r="Q31" s="2" t="str">
        <f t="shared" si="0"/>
        <v>105019300C09</v>
      </c>
      <c r="R31" s="2" t="str">
        <f t="shared" si="1"/>
        <v>105019300C09</v>
      </c>
      <c r="T31" s="2">
        <v>40522152</v>
      </c>
      <c r="U31" s="2" t="s">
        <v>50</v>
      </c>
      <c r="V31" s="2" t="str">
        <f t="shared" si="2"/>
        <v>40522152UN</v>
      </c>
    </row>
    <row r="32" spans="2:22" x14ac:dyDescent="0.35">
      <c r="B32" s="3" t="s">
        <v>3229</v>
      </c>
      <c r="C32" s="8">
        <v>1453</v>
      </c>
      <c r="D32" s="9">
        <v>73269846.916466624</v>
      </c>
      <c r="E32" s="9">
        <v>116496645.26170304</v>
      </c>
      <c r="J32" s="2" t="s">
        <v>3269</v>
      </c>
      <c r="K32" s="2" t="s">
        <v>3269</v>
      </c>
      <c r="L32" s="2" t="s">
        <v>3270</v>
      </c>
      <c r="M32" s="2" t="s">
        <v>3211</v>
      </c>
      <c r="O32" s="2">
        <v>104520560</v>
      </c>
      <c r="P32" s="20" t="s">
        <v>228</v>
      </c>
      <c r="Q32" s="2" t="str">
        <f t="shared" si="0"/>
        <v>104520560C36</v>
      </c>
      <c r="R32" s="2" t="str">
        <f t="shared" si="1"/>
        <v>104520560C36</v>
      </c>
      <c r="T32" s="2">
        <v>40642060</v>
      </c>
      <c r="U32" s="2" t="s">
        <v>50</v>
      </c>
      <c r="V32" s="2" t="str">
        <f t="shared" si="2"/>
        <v>40642060UN</v>
      </c>
    </row>
    <row r="33" spans="2:22" x14ac:dyDescent="0.35">
      <c r="J33" s="2" t="s">
        <v>3271</v>
      </c>
      <c r="K33" s="2" t="s">
        <v>3271</v>
      </c>
      <c r="L33" s="2" t="s">
        <v>3272</v>
      </c>
      <c r="M33" s="2" t="s">
        <v>3211</v>
      </c>
      <c r="O33" s="2">
        <v>50009151</v>
      </c>
      <c r="P33" s="20" t="s">
        <v>511</v>
      </c>
      <c r="Q33" s="2" t="str">
        <f t="shared" si="0"/>
        <v>50009151Z20</v>
      </c>
      <c r="R33" s="2" t="str">
        <f t="shared" si="1"/>
        <v>50009151Z20</v>
      </c>
      <c r="T33" s="2">
        <v>40642100</v>
      </c>
      <c r="U33" s="2" t="s">
        <v>569</v>
      </c>
      <c r="V33" s="2" t="str">
        <f t="shared" si="2"/>
        <v>40642100C01</v>
      </c>
    </row>
    <row r="34" spans="2:22" x14ac:dyDescent="0.35">
      <c r="C34" s="13"/>
      <c r="D34" s="3"/>
      <c r="E34" s="3"/>
      <c r="J34" s="2" t="s">
        <v>3273</v>
      </c>
      <c r="K34" s="2" t="s">
        <v>3273</v>
      </c>
      <c r="L34" s="2" t="s">
        <v>3274</v>
      </c>
      <c r="M34" s="2" t="s">
        <v>3211</v>
      </c>
      <c r="O34" s="2">
        <v>105000930</v>
      </c>
      <c r="P34" s="20" t="s">
        <v>278</v>
      </c>
      <c r="Q34" s="2" t="str">
        <f t="shared" si="0"/>
        <v>105000930C16</v>
      </c>
      <c r="R34" s="2" t="str">
        <f t="shared" si="1"/>
        <v>105000930C16</v>
      </c>
      <c r="T34" s="2">
        <v>40642100</v>
      </c>
      <c r="U34" s="2" t="s">
        <v>50</v>
      </c>
      <c r="V34" s="2" t="str">
        <f t="shared" si="2"/>
        <v>40642100UN</v>
      </c>
    </row>
    <row r="35" spans="2:22" x14ac:dyDescent="0.35">
      <c r="B35" s="15" t="s">
        <v>3234</v>
      </c>
      <c r="C35" s="14" t="s">
        <v>3256</v>
      </c>
      <c r="D35" t="s">
        <v>3257</v>
      </c>
      <c r="E35" t="s">
        <v>3258</v>
      </c>
      <c r="J35" s="2" t="s">
        <v>3275</v>
      </c>
      <c r="K35" s="2" t="s">
        <v>3275</v>
      </c>
      <c r="L35" s="2" t="s">
        <v>3276</v>
      </c>
      <c r="M35" s="2" t="s">
        <v>3211</v>
      </c>
      <c r="O35" s="2">
        <v>104521950</v>
      </c>
      <c r="P35" s="20" t="s">
        <v>163</v>
      </c>
      <c r="Q35" s="2" t="str">
        <f t="shared" si="0"/>
        <v>104521950C48</v>
      </c>
      <c r="R35" s="2" t="str">
        <f t="shared" si="1"/>
        <v>104521950C48</v>
      </c>
      <c r="T35" s="2">
        <v>50009138</v>
      </c>
      <c r="U35" s="2" t="s">
        <v>149</v>
      </c>
      <c r="V35" s="2" t="str">
        <f t="shared" si="2"/>
        <v>50009138Z00</v>
      </c>
    </row>
    <row r="36" spans="2:22" x14ac:dyDescent="0.35">
      <c r="B36" s="7" t="s">
        <v>42</v>
      </c>
      <c r="C36" s="8">
        <v>1133</v>
      </c>
      <c r="D36" s="9">
        <v>57066439.708133318</v>
      </c>
      <c r="E36" s="9">
        <v>91578755.928572476</v>
      </c>
      <c r="J36" s="2" t="s">
        <v>3277</v>
      </c>
      <c r="K36" s="2" t="s">
        <v>3277</v>
      </c>
      <c r="L36" s="2" t="s">
        <v>3278</v>
      </c>
      <c r="M36" s="2" t="s">
        <v>3211</v>
      </c>
      <c r="O36" s="2">
        <v>150000843</v>
      </c>
      <c r="P36" s="20" t="s">
        <v>160</v>
      </c>
      <c r="Q36" s="2" t="str">
        <f t="shared" si="0"/>
        <v>150000843C24</v>
      </c>
      <c r="R36" s="2" t="str">
        <f t="shared" si="1"/>
        <v>150000843C24</v>
      </c>
      <c r="T36" s="2">
        <v>50009151</v>
      </c>
      <c r="U36" s="2" t="s">
        <v>50</v>
      </c>
      <c r="V36" s="2" t="str">
        <f t="shared" si="2"/>
        <v>50009151UN</v>
      </c>
    </row>
    <row r="37" spans="2:22" x14ac:dyDescent="0.35">
      <c r="B37" s="7" t="s">
        <v>102</v>
      </c>
      <c r="C37" s="8">
        <v>149</v>
      </c>
      <c r="D37" s="9">
        <v>2490963.188333333</v>
      </c>
      <c r="E37" s="9">
        <v>4407963.9903716883</v>
      </c>
      <c r="J37" s="2" t="s">
        <v>3279</v>
      </c>
      <c r="K37" s="2" t="s">
        <v>3279</v>
      </c>
      <c r="L37" s="2" t="s">
        <v>3280</v>
      </c>
      <c r="M37" s="2" t="s">
        <v>3211</v>
      </c>
      <c r="O37" s="2">
        <v>104513080</v>
      </c>
      <c r="P37" s="20" t="s">
        <v>417</v>
      </c>
      <c r="Q37" s="2" t="str">
        <f t="shared" si="0"/>
        <v>104513080C15</v>
      </c>
      <c r="R37" s="2" t="str">
        <f t="shared" si="1"/>
        <v>104513080C15</v>
      </c>
      <c r="T37" s="2">
        <v>50009151</v>
      </c>
      <c r="U37" s="2" t="s">
        <v>511</v>
      </c>
      <c r="V37" s="2" t="str">
        <f t="shared" si="2"/>
        <v>50009151Z20</v>
      </c>
    </row>
    <row r="38" spans="2:22" x14ac:dyDescent="0.35">
      <c r="B38" s="7" t="s">
        <v>142</v>
      </c>
      <c r="C38" s="8">
        <v>137</v>
      </c>
      <c r="D38" s="9">
        <v>12847405.030000001</v>
      </c>
      <c r="E38" s="9">
        <v>19199692.042016804</v>
      </c>
      <c r="J38" s="2" t="s">
        <v>3281</v>
      </c>
      <c r="K38" s="2" t="s">
        <v>3281</v>
      </c>
      <c r="L38" s="2" t="s">
        <v>3282</v>
      </c>
      <c r="M38" s="2" t="s">
        <v>3283</v>
      </c>
      <c r="O38" s="2">
        <v>104526530</v>
      </c>
      <c r="P38" s="20" t="s">
        <v>160</v>
      </c>
      <c r="Q38" s="2" t="str">
        <f t="shared" si="0"/>
        <v>104526530C24</v>
      </c>
      <c r="R38" s="2" t="str">
        <f t="shared" si="1"/>
        <v>104526530C24</v>
      </c>
      <c r="T38" s="2">
        <v>50723037</v>
      </c>
      <c r="U38" s="2" t="s">
        <v>104</v>
      </c>
      <c r="V38" s="2" t="str">
        <f t="shared" si="2"/>
        <v>507230371Q</v>
      </c>
    </row>
    <row r="39" spans="2:22" x14ac:dyDescent="0.35">
      <c r="B39" s="7" t="s">
        <v>88</v>
      </c>
      <c r="C39" s="8">
        <v>18</v>
      </c>
      <c r="D39" s="9">
        <v>509732</v>
      </c>
      <c r="E39" s="9">
        <v>752493</v>
      </c>
      <c r="J39" s="2" t="s">
        <v>3284</v>
      </c>
      <c r="K39" s="2" t="s">
        <v>3284</v>
      </c>
      <c r="L39" s="2" t="s">
        <v>3285</v>
      </c>
      <c r="M39" s="2" t="s">
        <v>3211</v>
      </c>
      <c r="O39" s="2">
        <v>104516710</v>
      </c>
      <c r="P39" s="20" t="s">
        <v>256</v>
      </c>
      <c r="Q39" s="2" t="str">
        <f t="shared" si="0"/>
        <v>104516710C30</v>
      </c>
      <c r="R39" s="2" t="str">
        <f t="shared" si="1"/>
        <v>104516710C30</v>
      </c>
      <c r="T39" s="2">
        <v>92009062</v>
      </c>
      <c r="U39" s="2" t="s">
        <v>50</v>
      </c>
      <c r="V39" s="2" t="str">
        <f t="shared" si="2"/>
        <v>92009062UN</v>
      </c>
    </row>
    <row r="40" spans="2:22" x14ac:dyDescent="0.35">
      <c r="B40" s="7" t="s">
        <v>190</v>
      </c>
      <c r="C40" s="8">
        <v>16</v>
      </c>
      <c r="D40" s="9">
        <v>355306.99</v>
      </c>
      <c r="E40" s="9">
        <v>557740.30074208195</v>
      </c>
      <c r="J40" s="2" t="s">
        <v>3286</v>
      </c>
      <c r="K40" s="2" t="s">
        <v>3286</v>
      </c>
      <c r="L40" s="2" t="s">
        <v>3287</v>
      </c>
      <c r="M40" s="2" t="s">
        <v>3211</v>
      </c>
      <c r="O40" s="2">
        <v>105201800</v>
      </c>
      <c r="P40" s="20" t="s">
        <v>141</v>
      </c>
      <c r="Q40" s="2" t="str">
        <f t="shared" si="0"/>
        <v>105201800C04</v>
      </c>
      <c r="R40" s="2" t="str">
        <f t="shared" si="1"/>
        <v>105201800C04</v>
      </c>
      <c r="T40" s="2">
        <v>92009223</v>
      </c>
      <c r="U40" s="2" t="s">
        <v>50</v>
      </c>
      <c r="V40" s="2" t="str">
        <f t="shared" si="2"/>
        <v>92009223UN</v>
      </c>
    </row>
    <row r="41" spans="2:22" x14ac:dyDescent="0.35">
      <c r="B41" s="3" t="s">
        <v>3229</v>
      </c>
      <c r="C41" s="8">
        <v>1453</v>
      </c>
      <c r="D41" s="9">
        <v>73269846.916466683</v>
      </c>
      <c r="E41" s="9">
        <v>116496645.26170307</v>
      </c>
      <c r="J41" s="2" t="s">
        <v>3288</v>
      </c>
      <c r="K41" s="2" t="s">
        <v>3288</v>
      </c>
      <c r="L41" s="2" t="s">
        <v>3289</v>
      </c>
      <c r="M41" s="2" t="s">
        <v>3211</v>
      </c>
      <c r="O41" s="2">
        <v>101540150</v>
      </c>
      <c r="P41" s="20" t="s">
        <v>163</v>
      </c>
      <c r="Q41" s="2" t="str">
        <f t="shared" si="0"/>
        <v>101540150C48</v>
      </c>
      <c r="R41" s="2" t="str">
        <f t="shared" si="1"/>
        <v>101540150C48</v>
      </c>
      <c r="T41" s="2">
        <v>92009256</v>
      </c>
      <c r="U41" s="2" t="s">
        <v>50</v>
      </c>
      <c r="V41" s="2" t="str">
        <f t="shared" si="2"/>
        <v>92009256UN</v>
      </c>
    </row>
    <row r="42" spans="2:22" x14ac:dyDescent="0.35">
      <c r="J42" s="2" t="s">
        <v>3290</v>
      </c>
      <c r="K42" s="2" t="s">
        <v>3290</v>
      </c>
      <c r="L42" s="2" t="s">
        <v>3291</v>
      </c>
      <c r="M42" s="2" t="s">
        <v>3292</v>
      </c>
      <c r="O42" s="2">
        <v>101540050</v>
      </c>
      <c r="P42" s="20" t="s">
        <v>163</v>
      </c>
      <c r="Q42" s="2" t="str">
        <f t="shared" si="0"/>
        <v>101540050C48</v>
      </c>
      <c r="R42" s="2" t="str">
        <f t="shared" si="1"/>
        <v>101540050C48</v>
      </c>
      <c r="T42" s="2">
        <v>92009271</v>
      </c>
      <c r="U42" s="2" t="s">
        <v>50</v>
      </c>
      <c r="V42" s="2" t="str">
        <f t="shared" si="2"/>
        <v>92009271UN</v>
      </c>
    </row>
    <row r="43" spans="2:22" x14ac:dyDescent="0.35">
      <c r="J43" s="2" t="s">
        <v>3293</v>
      </c>
      <c r="K43" s="2" t="s">
        <v>3293</v>
      </c>
      <c r="L43" s="2" t="s">
        <v>3294</v>
      </c>
      <c r="M43" s="2" t="s">
        <v>3211</v>
      </c>
      <c r="O43" s="2">
        <v>104529260</v>
      </c>
      <c r="P43" s="20" t="s">
        <v>49</v>
      </c>
      <c r="Q43" s="2" t="str">
        <f t="shared" si="0"/>
        <v>104529260C12</v>
      </c>
      <c r="R43" s="2" t="str">
        <f t="shared" si="1"/>
        <v>104529260C12</v>
      </c>
      <c r="T43" s="2">
        <v>92009363</v>
      </c>
      <c r="U43" s="2" t="s">
        <v>50</v>
      </c>
      <c r="V43" s="2" t="str">
        <f t="shared" si="2"/>
        <v>92009363UN</v>
      </c>
    </row>
    <row r="44" spans="2:22" x14ac:dyDescent="0.35">
      <c r="J44" s="2" t="s">
        <v>3295</v>
      </c>
      <c r="K44" s="2" t="s">
        <v>3295</v>
      </c>
      <c r="L44" s="2" t="s">
        <v>3296</v>
      </c>
      <c r="M44" s="2" t="s">
        <v>3211</v>
      </c>
      <c r="O44" s="2">
        <v>150001823</v>
      </c>
      <c r="P44" s="20" t="s">
        <v>160</v>
      </c>
      <c r="Q44" s="2" t="str">
        <f t="shared" si="0"/>
        <v>150001823C24</v>
      </c>
      <c r="R44" s="2" t="str">
        <f t="shared" si="1"/>
        <v>150001823C24</v>
      </c>
      <c r="T44" s="2">
        <v>92009365</v>
      </c>
      <c r="U44" s="2" t="s">
        <v>50</v>
      </c>
      <c r="V44" s="2" t="str">
        <f t="shared" si="2"/>
        <v>92009365UN</v>
      </c>
    </row>
    <row r="45" spans="2:22" x14ac:dyDescent="0.35">
      <c r="J45" s="2" t="s">
        <v>569</v>
      </c>
      <c r="K45" s="2" t="s">
        <v>569</v>
      </c>
      <c r="L45" s="2" t="s">
        <v>3297</v>
      </c>
      <c r="M45" s="2" t="s">
        <v>3211</v>
      </c>
      <c r="O45" s="2">
        <v>105201130</v>
      </c>
      <c r="P45" s="20" t="s">
        <v>50</v>
      </c>
      <c r="Q45" s="2" t="str">
        <f t="shared" si="0"/>
        <v>105201130UN</v>
      </c>
      <c r="R45" s="2" t="str">
        <f t="shared" si="1"/>
        <v>105201130UN</v>
      </c>
      <c r="T45" s="2">
        <v>96820032</v>
      </c>
      <c r="U45" s="2" t="s">
        <v>50</v>
      </c>
      <c r="V45" s="2" t="str">
        <f t="shared" si="2"/>
        <v>96820032UN</v>
      </c>
    </row>
    <row r="46" spans="2:22" x14ac:dyDescent="0.35">
      <c r="J46" s="2" t="s">
        <v>92</v>
      </c>
      <c r="K46" s="2" t="s">
        <v>92</v>
      </c>
      <c r="L46" s="2" t="s">
        <v>2931</v>
      </c>
      <c r="M46" s="2" t="s">
        <v>3211</v>
      </c>
      <c r="O46" s="2">
        <v>104511020</v>
      </c>
      <c r="P46" s="20" t="s">
        <v>104</v>
      </c>
      <c r="Q46" s="2" t="str">
        <f t="shared" si="0"/>
        <v>1045110201Q</v>
      </c>
      <c r="R46" s="2" t="str">
        <f t="shared" si="1"/>
        <v>1045110201Q</v>
      </c>
      <c r="T46" s="2">
        <v>100093620</v>
      </c>
      <c r="U46" s="2" t="s">
        <v>65</v>
      </c>
      <c r="V46" s="2" t="str">
        <f t="shared" si="2"/>
        <v>100093620C10</v>
      </c>
    </row>
    <row r="47" spans="2:22" x14ac:dyDescent="0.35">
      <c r="J47" s="2" t="s">
        <v>185</v>
      </c>
      <c r="K47" s="2" t="s">
        <v>185</v>
      </c>
      <c r="L47" s="2" t="s">
        <v>3298</v>
      </c>
      <c r="M47" s="2" t="s">
        <v>3211</v>
      </c>
      <c r="O47" s="2">
        <v>50009138</v>
      </c>
      <c r="P47" s="20" t="s">
        <v>149</v>
      </c>
      <c r="Q47" s="2" t="str">
        <f t="shared" si="0"/>
        <v>50009138Z00</v>
      </c>
      <c r="R47" s="2" t="str">
        <f t="shared" si="1"/>
        <v>50009138Z00</v>
      </c>
      <c r="T47" s="2">
        <v>100093620</v>
      </c>
      <c r="U47" s="2" t="s">
        <v>50</v>
      </c>
      <c r="V47" s="2" t="str">
        <f t="shared" si="2"/>
        <v>100093620UN</v>
      </c>
    </row>
    <row r="48" spans="2:22" x14ac:dyDescent="0.35">
      <c r="J48" s="2" t="s">
        <v>141</v>
      </c>
      <c r="K48" s="2" t="s">
        <v>141</v>
      </c>
      <c r="L48" s="2" t="s">
        <v>1843</v>
      </c>
      <c r="M48" s="2" t="s">
        <v>3211</v>
      </c>
      <c r="O48" s="2">
        <v>104531210</v>
      </c>
      <c r="P48" s="20" t="s">
        <v>49</v>
      </c>
      <c r="Q48" s="2" t="str">
        <f t="shared" si="0"/>
        <v>104531210C12</v>
      </c>
      <c r="R48" s="2" t="str">
        <f t="shared" si="1"/>
        <v>104531210C12</v>
      </c>
      <c r="T48" s="2">
        <v>100093660</v>
      </c>
      <c r="U48" s="2" t="s">
        <v>50</v>
      </c>
      <c r="V48" s="2" t="str">
        <f t="shared" si="2"/>
        <v>100093660UN</v>
      </c>
    </row>
    <row r="49" spans="10:22" x14ac:dyDescent="0.35">
      <c r="J49" s="2" t="s">
        <v>198</v>
      </c>
      <c r="K49" s="2" t="s">
        <v>198</v>
      </c>
      <c r="L49" s="2" t="s">
        <v>1844</v>
      </c>
      <c r="M49" s="2" t="s">
        <v>3211</v>
      </c>
      <c r="O49" s="2">
        <v>105010750</v>
      </c>
      <c r="P49" s="20" t="s">
        <v>104</v>
      </c>
      <c r="Q49" s="2" t="str">
        <f t="shared" si="0"/>
        <v>1050107501Q</v>
      </c>
      <c r="R49" s="2" t="str">
        <f t="shared" si="1"/>
        <v>1050107501Q</v>
      </c>
      <c r="T49" s="2">
        <v>100093700</v>
      </c>
      <c r="U49" s="2" t="s">
        <v>50</v>
      </c>
      <c r="V49" s="2" t="str">
        <f t="shared" si="2"/>
        <v>100093700UN</v>
      </c>
    </row>
    <row r="50" spans="10:22" x14ac:dyDescent="0.35">
      <c r="J50" s="2" t="s">
        <v>57</v>
      </c>
      <c r="K50" s="2" t="s">
        <v>57</v>
      </c>
      <c r="L50" s="2" t="s">
        <v>1875</v>
      </c>
      <c r="M50" s="2" t="s">
        <v>3211</v>
      </c>
      <c r="O50" s="2">
        <v>50723037</v>
      </c>
      <c r="P50" s="20" t="s">
        <v>104</v>
      </c>
      <c r="Q50" s="2" t="str">
        <f t="shared" si="0"/>
        <v>507230371Q</v>
      </c>
      <c r="R50" s="2" t="str">
        <f t="shared" si="1"/>
        <v>507230371Q</v>
      </c>
      <c r="T50" s="2">
        <v>100093710</v>
      </c>
      <c r="U50" s="2" t="s">
        <v>50</v>
      </c>
      <c r="V50" s="2" t="str">
        <f t="shared" si="2"/>
        <v>100093710UN</v>
      </c>
    </row>
    <row r="51" spans="10:22" x14ac:dyDescent="0.35">
      <c r="J51" s="2" t="s">
        <v>815</v>
      </c>
      <c r="K51" s="2" t="s">
        <v>815</v>
      </c>
      <c r="L51" s="2" t="s">
        <v>3069</v>
      </c>
      <c r="M51" s="2" t="s">
        <v>3211</v>
      </c>
      <c r="O51" s="2">
        <v>104527490</v>
      </c>
      <c r="P51" s="20" t="s">
        <v>1777</v>
      </c>
      <c r="Q51" s="2" t="str">
        <f t="shared" si="0"/>
        <v>104527490D03</v>
      </c>
      <c r="R51" s="2" t="str">
        <f t="shared" si="1"/>
        <v>104527490D03</v>
      </c>
      <c r="T51" s="2">
        <v>100093730</v>
      </c>
      <c r="U51" s="2" t="s">
        <v>50</v>
      </c>
      <c r="V51" s="2" t="str">
        <f t="shared" si="2"/>
        <v>100093730UN</v>
      </c>
    </row>
    <row r="52" spans="10:22" x14ac:dyDescent="0.35">
      <c r="J52" s="2" t="s">
        <v>253</v>
      </c>
      <c r="K52" s="2" t="s">
        <v>253</v>
      </c>
      <c r="L52" s="2" t="s">
        <v>3299</v>
      </c>
      <c r="M52" s="2" t="s">
        <v>3211</v>
      </c>
      <c r="O52" s="2">
        <v>104521690</v>
      </c>
      <c r="P52" s="20" t="s">
        <v>104</v>
      </c>
      <c r="Q52" s="2" t="str">
        <f t="shared" si="0"/>
        <v>1045216901Q</v>
      </c>
      <c r="R52" s="2" t="str">
        <f t="shared" si="1"/>
        <v>1045216901Q</v>
      </c>
      <c r="T52" s="2">
        <v>100093740</v>
      </c>
      <c r="U52" s="2" t="s">
        <v>50</v>
      </c>
      <c r="V52" s="2" t="str">
        <f t="shared" si="2"/>
        <v>100093740UN</v>
      </c>
    </row>
    <row r="53" spans="10:22" x14ac:dyDescent="0.35">
      <c r="J53" s="2" t="s">
        <v>482</v>
      </c>
      <c r="K53" s="2" t="s">
        <v>482</v>
      </c>
      <c r="L53" s="2" t="s">
        <v>3126</v>
      </c>
      <c r="M53" s="2" t="s">
        <v>3211</v>
      </c>
      <c r="O53" s="2">
        <v>105201370</v>
      </c>
      <c r="P53" s="20" t="s">
        <v>104</v>
      </c>
      <c r="Q53" s="2" t="str">
        <f t="shared" si="0"/>
        <v>1052013701Q</v>
      </c>
      <c r="R53" s="2" t="str">
        <f t="shared" si="1"/>
        <v>1052013701Q</v>
      </c>
      <c r="T53" s="2">
        <v>100093780</v>
      </c>
      <c r="U53" s="2" t="s">
        <v>65</v>
      </c>
      <c r="V53" s="2" t="str">
        <f t="shared" si="2"/>
        <v>100093780C10</v>
      </c>
    </row>
    <row r="54" spans="10:22" x14ac:dyDescent="0.35">
      <c r="J54" s="2" t="s">
        <v>65</v>
      </c>
      <c r="K54" s="2" t="s">
        <v>65</v>
      </c>
      <c r="L54" s="2" t="s">
        <v>3122</v>
      </c>
      <c r="M54" s="2" t="s">
        <v>3211</v>
      </c>
      <c r="O54" s="2">
        <v>104523530</v>
      </c>
      <c r="P54" s="20" t="s">
        <v>1786</v>
      </c>
      <c r="Q54" s="2" t="str">
        <f t="shared" si="0"/>
        <v>104523530D02</v>
      </c>
      <c r="R54" s="2" t="str">
        <f t="shared" si="1"/>
        <v>104523530D02</v>
      </c>
      <c r="T54" s="2">
        <v>100093780</v>
      </c>
      <c r="U54" s="2" t="s">
        <v>50</v>
      </c>
      <c r="V54" s="2" t="str">
        <f t="shared" si="2"/>
        <v>100093780UN</v>
      </c>
    </row>
    <row r="55" spans="10:22" x14ac:dyDescent="0.35">
      <c r="J55" s="2" t="s">
        <v>1214</v>
      </c>
      <c r="K55" s="2" t="s">
        <v>1214</v>
      </c>
      <c r="L55" s="2" t="s">
        <v>3300</v>
      </c>
      <c r="M55" s="2" t="s">
        <v>3211</v>
      </c>
      <c r="O55" s="2">
        <v>201610150</v>
      </c>
      <c r="P55" s="20" t="s">
        <v>49</v>
      </c>
      <c r="Q55" s="2" t="str">
        <f t="shared" si="0"/>
        <v>201610150C12</v>
      </c>
      <c r="R55" s="2" t="str">
        <f t="shared" si="1"/>
        <v>201610150C12</v>
      </c>
      <c r="T55" s="2">
        <v>100093790</v>
      </c>
      <c r="U55" s="2" t="s">
        <v>65</v>
      </c>
      <c r="V55" s="2" t="str">
        <f t="shared" si="2"/>
        <v>100093790C10</v>
      </c>
    </row>
    <row r="56" spans="10:22" x14ac:dyDescent="0.35">
      <c r="J56" s="2" t="s">
        <v>49</v>
      </c>
      <c r="K56" s="2" t="s">
        <v>49</v>
      </c>
      <c r="L56" s="2" t="s">
        <v>2603</v>
      </c>
      <c r="M56" s="2" t="s">
        <v>3211</v>
      </c>
      <c r="O56" s="2">
        <v>104527890</v>
      </c>
      <c r="P56" s="20" t="s">
        <v>1777</v>
      </c>
      <c r="Q56" s="2" t="str">
        <f t="shared" si="0"/>
        <v>104527890D03</v>
      </c>
      <c r="R56" s="2" t="str">
        <f t="shared" si="1"/>
        <v>104527890D03</v>
      </c>
      <c r="T56" s="2">
        <v>100093790</v>
      </c>
      <c r="U56" s="2" t="s">
        <v>50</v>
      </c>
      <c r="V56" s="2" t="str">
        <f t="shared" si="2"/>
        <v>100093790UN</v>
      </c>
    </row>
    <row r="57" spans="10:22" x14ac:dyDescent="0.35">
      <c r="J57" s="2" t="s">
        <v>1212</v>
      </c>
      <c r="K57" s="2" t="s">
        <v>1212</v>
      </c>
      <c r="L57" s="2" t="s">
        <v>3301</v>
      </c>
      <c r="M57" s="2" t="s">
        <v>3211</v>
      </c>
      <c r="O57" s="2">
        <v>104529010</v>
      </c>
      <c r="P57" s="20" t="s">
        <v>482</v>
      </c>
      <c r="Q57" s="2" t="str">
        <f t="shared" si="0"/>
        <v>104529010C09</v>
      </c>
      <c r="R57" s="2" t="str">
        <f t="shared" si="1"/>
        <v>104529010C09</v>
      </c>
      <c r="T57" s="2">
        <v>100093810</v>
      </c>
      <c r="U57" s="2" t="s">
        <v>50</v>
      </c>
      <c r="V57" s="2" t="str">
        <f t="shared" si="2"/>
        <v>100093810UN</v>
      </c>
    </row>
    <row r="58" spans="10:22" x14ac:dyDescent="0.35">
      <c r="J58" s="2" t="s">
        <v>803</v>
      </c>
      <c r="K58" s="2" t="s">
        <v>803</v>
      </c>
      <c r="L58" s="2" t="s">
        <v>3302</v>
      </c>
      <c r="M58" s="2" t="s">
        <v>3211</v>
      </c>
      <c r="O58" s="2">
        <v>104527380</v>
      </c>
      <c r="P58" s="20" t="s">
        <v>1006</v>
      </c>
      <c r="Q58" s="2" t="str">
        <f t="shared" si="0"/>
        <v>104527380D10</v>
      </c>
      <c r="R58" s="2" t="str">
        <f t="shared" si="1"/>
        <v>104527380D10</v>
      </c>
      <c r="T58" s="2">
        <v>100095030</v>
      </c>
      <c r="U58" s="2" t="s">
        <v>65</v>
      </c>
      <c r="V58" s="2" t="str">
        <f t="shared" si="2"/>
        <v>100095030C10</v>
      </c>
    </row>
    <row r="59" spans="10:22" x14ac:dyDescent="0.35">
      <c r="J59" s="2" t="s">
        <v>417</v>
      </c>
      <c r="K59" s="2" t="s">
        <v>417</v>
      </c>
      <c r="L59" s="2" t="s">
        <v>3303</v>
      </c>
      <c r="M59" s="2" t="s">
        <v>3211</v>
      </c>
      <c r="O59" s="2">
        <v>201222562</v>
      </c>
      <c r="P59" s="20" t="s">
        <v>417</v>
      </c>
      <c r="Q59" s="2" t="str">
        <f t="shared" si="0"/>
        <v>201222562C15</v>
      </c>
      <c r="R59" s="2" t="str">
        <f t="shared" si="1"/>
        <v>201222562C15</v>
      </c>
      <c r="T59" s="2">
        <v>100095030</v>
      </c>
      <c r="U59" s="2" t="s">
        <v>50</v>
      </c>
      <c r="V59" s="2" t="str">
        <f t="shared" si="2"/>
        <v>100095030UN</v>
      </c>
    </row>
    <row r="60" spans="10:22" x14ac:dyDescent="0.35">
      <c r="J60" s="2" t="s">
        <v>278</v>
      </c>
      <c r="K60" s="2" t="s">
        <v>278</v>
      </c>
      <c r="L60" s="2" t="s">
        <v>2924</v>
      </c>
      <c r="M60" s="2" t="s">
        <v>3211</v>
      </c>
      <c r="O60" s="2">
        <v>105010800</v>
      </c>
      <c r="P60" s="20" t="s">
        <v>106</v>
      </c>
      <c r="Q60" s="2" t="str">
        <f t="shared" si="0"/>
        <v>105010800V00</v>
      </c>
      <c r="R60" s="2" t="str">
        <f t="shared" si="1"/>
        <v>105010800V00</v>
      </c>
      <c r="T60" s="2">
        <v>100095080</v>
      </c>
      <c r="U60" s="2" t="s">
        <v>65</v>
      </c>
      <c r="V60" s="2" t="str">
        <f t="shared" si="2"/>
        <v>100095080C10</v>
      </c>
    </row>
    <row r="61" spans="10:22" x14ac:dyDescent="0.35">
      <c r="J61" s="2" t="s">
        <v>412</v>
      </c>
      <c r="K61" s="2" t="s">
        <v>412</v>
      </c>
      <c r="L61" s="2" t="s">
        <v>3304</v>
      </c>
      <c r="M61" s="2" t="s">
        <v>3211</v>
      </c>
      <c r="O61" s="2">
        <v>150001827</v>
      </c>
      <c r="P61" s="20" t="s">
        <v>1006</v>
      </c>
      <c r="Q61" s="2" t="str">
        <f t="shared" si="0"/>
        <v>150001827D10</v>
      </c>
      <c r="R61" s="2" t="str">
        <f t="shared" si="1"/>
        <v>150001827D10</v>
      </c>
      <c r="T61" s="2">
        <v>100095080</v>
      </c>
      <c r="U61" s="2" t="s">
        <v>50</v>
      </c>
      <c r="V61" s="2" t="str">
        <f t="shared" si="2"/>
        <v>100095080UN</v>
      </c>
    </row>
    <row r="62" spans="10:22" x14ac:dyDescent="0.35">
      <c r="J62" s="2" t="s">
        <v>156</v>
      </c>
      <c r="K62" s="2" t="s">
        <v>156</v>
      </c>
      <c r="L62" s="2" t="s">
        <v>2822</v>
      </c>
      <c r="M62" s="2" t="s">
        <v>3211</v>
      </c>
      <c r="O62" s="2">
        <v>150001867</v>
      </c>
      <c r="P62" s="20" t="s">
        <v>1010</v>
      </c>
      <c r="Q62" s="2" t="str">
        <f t="shared" si="0"/>
        <v>150001867D05</v>
      </c>
      <c r="R62" s="2" t="str">
        <f t="shared" si="1"/>
        <v>150001867D05</v>
      </c>
      <c r="T62" s="2">
        <v>101150240</v>
      </c>
      <c r="U62" s="2" t="s">
        <v>49</v>
      </c>
      <c r="V62" s="2" t="str">
        <f t="shared" si="2"/>
        <v>101150240C12</v>
      </c>
    </row>
    <row r="63" spans="10:22" x14ac:dyDescent="0.35">
      <c r="J63" s="2" t="s">
        <v>3305</v>
      </c>
      <c r="K63" s="2" t="s">
        <v>3305</v>
      </c>
      <c r="L63" s="2" t="s">
        <v>3306</v>
      </c>
      <c r="M63" s="2" t="s">
        <v>3211</v>
      </c>
      <c r="O63" s="2">
        <v>104526570</v>
      </c>
      <c r="P63" s="20" t="s">
        <v>1006</v>
      </c>
      <c r="Q63" s="2" t="str">
        <f t="shared" si="0"/>
        <v>104526570D10</v>
      </c>
      <c r="R63" s="2" t="str">
        <f t="shared" si="1"/>
        <v>104526570D10</v>
      </c>
      <c r="T63" s="2">
        <v>101150240</v>
      </c>
      <c r="U63" s="2" t="s">
        <v>50</v>
      </c>
      <c r="V63" s="2" t="str">
        <f t="shared" si="2"/>
        <v>101150240UN</v>
      </c>
    </row>
    <row r="64" spans="10:22" x14ac:dyDescent="0.35">
      <c r="J64" s="2" t="s">
        <v>177</v>
      </c>
      <c r="K64" s="2" t="s">
        <v>177</v>
      </c>
      <c r="L64" s="2" t="s">
        <v>2941</v>
      </c>
      <c r="M64" s="2" t="s">
        <v>3211</v>
      </c>
      <c r="O64" s="2">
        <v>104510560</v>
      </c>
      <c r="P64" s="20" t="s">
        <v>92</v>
      </c>
      <c r="Q64" s="2" t="str">
        <f t="shared" si="0"/>
        <v>104510560C02</v>
      </c>
      <c r="R64" s="2" t="str">
        <f t="shared" si="1"/>
        <v>104510560C02</v>
      </c>
      <c r="T64" s="2">
        <v>101200010</v>
      </c>
      <c r="U64" s="2" t="s">
        <v>160</v>
      </c>
      <c r="V64" s="2" t="str">
        <f t="shared" si="2"/>
        <v>101200010C24</v>
      </c>
    </row>
    <row r="65" spans="10:22" x14ac:dyDescent="0.35">
      <c r="J65" s="2" t="s">
        <v>2476</v>
      </c>
      <c r="K65" s="2" t="s">
        <v>2476</v>
      </c>
      <c r="L65" s="2" t="s">
        <v>3307</v>
      </c>
      <c r="M65" s="2" t="s">
        <v>3211</v>
      </c>
      <c r="O65" s="2">
        <v>150000555</v>
      </c>
      <c r="P65" s="20" t="s">
        <v>141</v>
      </c>
      <c r="Q65" s="2" t="str">
        <f t="shared" si="0"/>
        <v>150000555C04</v>
      </c>
      <c r="R65" s="2" t="str">
        <f t="shared" si="1"/>
        <v>150000555C04</v>
      </c>
      <c r="T65" s="2">
        <v>101200010</v>
      </c>
      <c r="U65" s="2" t="s">
        <v>50</v>
      </c>
      <c r="V65" s="2" t="str">
        <f t="shared" si="2"/>
        <v>101200010UN</v>
      </c>
    </row>
    <row r="66" spans="10:22" x14ac:dyDescent="0.35">
      <c r="J66" s="2" t="s">
        <v>1455</v>
      </c>
      <c r="K66" s="2" t="s">
        <v>1455</v>
      </c>
      <c r="L66" s="2" t="s">
        <v>2632</v>
      </c>
      <c r="M66" s="2" t="s">
        <v>3211</v>
      </c>
      <c r="O66" s="2">
        <v>201220811</v>
      </c>
      <c r="P66" s="20" t="s">
        <v>417</v>
      </c>
      <c r="Q66" s="2" t="str">
        <f t="shared" si="0"/>
        <v>201220811C15</v>
      </c>
      <c r="R66" s="2" t="str">
        <f t="shared" si="1"/>
        <v>201220811C15</v>
      </c>
      <c r="T66" s="2">
        <v>101310038</v>
      </c>
      <c r="U66" s="2" t="s">
        <v>166</v>
      </c>
      <c r="V66" s="2" t="str">
        <f t="shared" si="2"/>
        <v>101310038C50</v>
      </c>
    </row>
    <row r="67" spans="10:22" x14ac:dyDescent="0.35">
      <c r="J67" s="2" t="s">
        <v>160</v>
      </c>
      <c r="K67" s="2" t="s">
        <v>160</v>
      </c>
      <c r="L67" s="2" t="s">
        <v>2610</v>
      </c>
      <c r="M67" s="2" t="s">
        <v>3211</v>
      </c>
      <c r="O67" s="2">
        <v>104531220</v>
      </c>
      <c r="P67" s="20" t="s">
        <v>160</v>
      </c>
      <c r="Q67" s="2" t="str">
        <f t="shared" ref="Q67:Q130" si="3">O67&amp;P67</f>
        <v>104531220C24</v>
      </c>
      <c r="R67" s="2" t="str">
        <f t="shared" ref="R67:R130" si="4">VLOOKUP(Q67,V:V,1,0)</f>
        <v>104531220C24</v>
      </c>
      <c r="T67" s="2">
        <v>101310038</v>
      </c>
      <c r="U67" s="2" t="s">
        <v>50</v>
      </c>
      <c r="V67" s="2" t="str">
        <f t="shared" si="2"/>
        <v>101310038UN</v>
      </c>
    </row>
    <row r="68" spans="10:22" x14ac:dyDescent="0.35">
      <c r="J68" s="2" t="s">
        <v>698</v>
      </c>
      <c r="K68" s="2" t="s">
        <v>698</v>
      </c>
      <c r="L68" s="2" t="s">
        <v>3308</v>
      </c>
      <c r="M68" s="2" t="s">
        <v>3211</v>
      </c>
      <c r="O68" s="2">
        <v>104527680</v>
      </c>
      <c r="P68" s="20" t="s">
        <v>294</v>
      </c>
      <c r="Q68" s="2" t="str">
        <f t="shared" si="3"/>
        <v>104527680Y00</v>
      </c>
      <c r="R68" s="2" t="str">
        <f t="shared" si="4"/>
        <v>104527680Y00</v>
      </c>
      <c r="T68" s="2">
        <v>101310039</v>
      </c>
      <c r="U68" s="2" t="s">
        <v>166</v>
      </c>
      <c r="V68" s="2" t="str">
        <f t="shared" ref="V68:V131" si="5">T68&amp;U68</f>
        <v>101310039C50</v>
      </c>
    </row>
    <row r="69" spans="10:22" x14ac:dyDescent="0.35">
      <c r="J69" s="2" t="s">
        <v>802</v>
      </c>
      <c r="K69" s="2" t="s">
        <v>802</v>
      </c>
      <c r="L69" s="2" t="s">
        <v>3309</v>
      </c>
      <c r="M69" s="2" t="s">
        <v>3211</v>
      </c>
      <c r="O69" s="2">
        <v>104511060</v>
      </c>
      <c r="P69" s="20" t="s">
        <v>92</v>
      </c>
      <c r="Q69" s="2" t="str">
        <f t="shared" si="3"/>
        <v>104511060C02</v>
      </c>
      <c r="R69" s="2" t="str">
        <f t="shared" si="4"/>
        <v>104511060C02</v>
      </c>
      <c r="T69" s="2">
        <v>101310039</v>
      </c>
      <c r="U69" s="2" t="s">
        <v>50</v>
      </c>
      <c r="V69" s="2" t="str">
        <f t="shared" si="5"/>
        <v>101310039UN</v>
      </c>
    </row>
    <row r="70" spans="10:22" x14ac:dyDescent="0.35">
      <c r="J70" s="2" t="s">
        <v>837</v>
      </c>
      <c r="K70" s="2" t="s">
        <v>837</v>
      </c>
      <c r="L70" s="2" t="s">
        <v>3310</v>
      </c>
      <c r="M70" s="2" t="s">
        <v>3211</v>
      </c>
      <c r="O70" s="2">
        <v>104525610</v>
      </c>
      <c r="P70" s="20" t="s">
        <v>49</v>
      </c>
      <c r="Q70" s="2" t="str">
        <f t="shared" si="3"/>
        <v>104525610C12</v>
      </c>
      <c r="R70" s="2" t="str">
        <f t="shared" si="4"/>
        <v>104525610C12</v>
      </c>
      <c r="T70" s="2">
        <v>101310045</v>
      </c>
      <c r="U70" s="2" t="s">
        <v>698</v>
      </c>
      <c r="V70" s="2" t="str">
        <f t="shared" si="5"/>
        <v>101310045C25</v>
      </c>
    </row>
    <row r="71" spans="10:22" x14ac:dyDescent="0.35">
      <c r="J71" s="2" t="s">
        <v>1064</v>
      </c>
      <c r="K71" s="2" t="s">
        <v>1064</v>
      </c>
      <c r="L71" s="2" t="s">
        <v>3311</v>
      </c>
      <c r="M71" s="2" t="s">
        <v>3211</v>
      </c>
      <c r="O71" s="2">
        <v>104524130</v>
      </c>
      <c r="P71" s="20" t="s">
        <v>297</v>
      </c>
      <c r="Q71" s="2" t="str">
        <f t="shared" si="3"/>
        <v>104524130W00</v>
      </c>
      <c r="R71" s="2" t="str">
        <f t="shared" si="4"/>
        <v>104524130W00</v>
      </c>
      <c r="T71" s="2">
        <v>101310045</v>
      </c>
      <c r="U71" s="2" t="s">
        <v>50</v>
      </c>
      <c r="V71" s="2" t="str">
        <f t="shared" si="5"/>
        <v>101310045UN</v>
      </c>
    </row>
    <row r="72" spans="10:22" x14ac:dyDescent="0.35">
      <c r="J72" s="2" t="s">
        <v>256</v>
      </c>
      <c r="K72" s="2" t="s">
        <v>256</v>
      </c>
      <c r="L72" s="2" t="s">
        <v>3073</v>
      </c>
      <c r="M72" s="2" t="s">
        <v>3211</v>
      </c>
      <c r="O72" s="2">
        <v>104524120</v>
      </c>
      <c r="P72" s="20" t="s">
        <v>297</v>
      </c>
      <c r="Q72" s="2" t="str">
        <f t="shared" si="3"/>
        <v>104524120W00</v>
      </c>
      <c r="R72" s="2" t="str">
        <f t="shared" si="4"/>
        <v>104524120W00</v>
      </c>
      <c r="T72" s="2">
        <v>101310075</v>
      </c>
      <c r="U72" s="2" t="s">
        <v>49</v>
      </c>
      <c r="V72" s="2" t="str">
        <f t="shared" si="5"/>
        <v>101310075C12</v>
      </c>
    </row>
    <row r="73" spans="10:22" x14ac:dyDescent="0.35">
      <c r="J73" s="2" t="s">
        <v>3312</v>
      </c>
      <c r="K73" s="2" t="s">
        <v>3312</v>
      </c>
      <c r="L73" s="2" t="s">
        <v>3313</v>
      </c>
      <c r="M73" s="2" t="s">
        <v>3211</v>
      </c>
      <c r="O73" s="2">
        <v>104526240</v>
      </c>
      <c r="P73" s="20" t="s">
        <v>256</v>
      </c>
      <c r="Q73" s="2" t="str">
        <f t="shared" si="3"/>
        <v>104526240C30</v>
      </c>
      <c r="R73" s="2" t="str">
        <f t="shared" si="4"/>
        <v>104526240C30</v>
      </c>
      <c r="T73" s="2">
        <v>101310075</v>
      </c>
      <c r="U73" s="2" t="s">
        <v>50</v>
      </c>
      <c r="V73" s="2" t="str">
        <f t="shared" si="5"/>
        <v>101310075UN</v>
      </c>
    </row>
    <row r="74" spans="10:22" x14ac:dyDescent="0.35">
      <c r="J74" s="2" t="s">
        <v>469</v>
      </c>
      <c r="K74" s="2" t="s">
        <v>469</v>
      </c>
      <c r="L74" s="2" t="s">
        <v>3065</v>
      </c>
      <c r="M74" s="2" t="s">
        <v>3211</v>
      </c>
      <c r="O74" s="2">
        <v>201610120</v>
      </c>
      <c r="P74" s="20" t="s">
        <v>50</v>
      </c>
      <c r="Q74" s="2" t="str">
        <f t="shared" si="3"/>
        <v>201610120UN</v>
      </c>
      <c r="R74" s="2" t="str">
        <f t="shared" si="4"/>
        <v>201610120UN</v>
      </c>
      <c r="T74" s="2">
        <v>101310076</v>
      </c>
      <c r="U74" s="2" t="s">
        <v>49</v>
      </c>
      <c r="V74" s="2" t="str">
        <f t="shared" si="5"/>
        <v>101310076C12</v>
      </c>
    </row>
    <row r="75" spans="10:22" x14ac:dyDescent="0.35">
      <c r="J75" s="2" t="s">
        <v>3314</v>
      </c>
      <c r="K75" s="2" t="s">
        <v>3314</v>
      </c>
      <c r="L75" s="2" t="s">
        <v>3315</v>
      </c>
      <c r="M75" s="2" t="s">
        <v>3211</v>
      </c>
      <c r="O75" s="2">
        <v>201230750</v>
      </c>
      <c r="P75" s="20" t="s">
        <v>50</v>
      </c>
      <c r="Q75" s="2" t="str">
        <f t="shared" si="3"/>
        <v>201230750UN</v>
      </c>
      <c r="R75" s="2" t="str">
        <f t="shared" si="4"/>
        <v>201230750UN</v>
      </c>
      <c r="T75" s="2">
        <v>101310076</v>
      </c>
      <c r="U75" s="2" t="s">
        <v>50</v>
      </c>
      <c r="V75" s="2" t="str">
        <f t="shared" si="5"/>
        <v>101310076UN</v>
      </c>
    </row>
    <row r="76" spans="10:22" x14ac:dyDescent="0.35">
      <c r="J76" s="2" t="s">
        <v>553</v>
      </c>
      <c r="K76" s="2" t="s">
        <v>553</v>
      </c>
      <c r="L76" s="2" t="s">
        <v>3316</v>
      </c>
      <c r="M76" s="2" t="s">
        <v>3211</v>
      </c>
      <c r="O76" s="2">
        <v>102201300</v>
      </c>
      <c r="P76" s="20" t="s">
        <v>49</v>
      </c>
      <c r="Q76" s="2" t="str">
        <f t="shared" si="3"/>
        <v>102201300C12</v>
      </c>
      <c r="R76" s="2" t="str">
        <f t="shared" si="4"/>
        <v>102201300C12</v>
      </c>
      <c r="T76" s="2">
        <v>101310077</v>
      </c>
      <c r="U76" s="2" t="s">
        <v>49</v>
      </c>
      <c r="V76" s="2" t="str">
        <f t="shared" si="5"/>
        <v>101310077C12</v>
      </c>
    </row>
    <row r="77" spans="10:22" x14ac:dyDescent="0.35">
      <c r="J77" s="2" t="s">
        <v>228</v>
      </c>
      <c r="K77" s="2" t="s">
        <v>228</v>
      </c>
      <c r="L77" s="2" t="s">
        <v>1838</v>
      </c>
      <c r="M77" s="2" t="s">
        <v>3211</v>
      </c>
      <c r="O77" s="2">
        <v>102201100</v>
      </c>
      <c r="P77" s="20" t="s">
        <v>49</v>
      </c>
      <c r="Q77" s="2" t="str">
        <f t="shared" si="3"/>
        <v>102201100C12</v>
      </c>
      <c r="R77" s="2" t="str">
        <f t="shared" si="4"/>
        <v>102201100C12</v>
      </c>
      <c r="T77" s="2">
        <v>101310077</v>
      </c>
      <c r="U77" s="2" t="s">
        <v>469</v>
      </c>
      <c r="V77" s="2" t="str">
        <f t="shared" si="5"/>
        <v>101310077C32</v>
      </c>
    </row>
    <row r="78" spans="10:22" x14ac:dyDescent="0.35">
      <c r="J78" s="2" t="s">
        <v>3317</v>
      </c>
      <c r="K78" s="2" t="s">
        <v>3317</v>
      </c>
      <c r="L78" s="2" t="s">
        <v>3318</v>
      </c>
      <c r="M78" s="2" t="s">
        <v>3211</v>
      </c>
      <c r="O78" s="2">
        <v>104512320</v>
      </c>
      <c r="P78" s="20" t="s">
        <v>50</v>
      </c>
      <c r="Q78" s="2" t="str">
        <f t="shared" si="3"/>
        <v>104512320UN</v>
      </c>
      <c r="R78" s="2" t="str">
        <f t="shared" si="4"/>
        <v>104512320UN</v>
      </c>
      <c r="T78" s="2">
        <v>101310077</v>
      </c>
      <c r="U78" s="2" t="s">
        <v>50</v>
      </c>
      <c r="V78" s="2" t="str">
        <f t="shared" si="5"/>
        <v>101310077UN</v>
      </c>
    </row>
    <row r="79" spans="10:22" x14ac:dyDescent="0.35">
      <c r="J79" s="2" t="s">
        <v>3319</v>
      </c>
      <c r="K79" s="2" t="s">
        <v>3319</v>
      </c>
      <c r="L79" s="2" t="s">
        <v>3320</v>
      </c>
      <c r="M79" s="2" t="s">
        <v>3211</v>
      </c>
      <c r="O79" s="2">
        <v>104512390</v>
      </c>
      <c r="P79" s="20" t="s">
        <v>50</v>
      </c>
      <c r="Q79" s="2" t="str">
        <f t="shared" si="3"/>
        <v>104512390UN</v>
      </c>
      <c r="R79" s="2" t="str">
        <f t="shared" si="4"/>
        <v>104512390UN</v>
      </c>
      <c r="T79" s="2">
        <v>101310100</v>
      </c>
      <c r="U79" s="2" t="s">
        <v>49</v>
      </c>
      <c r="V79" s="2" t="str">
        <f t="shared" si="5"/>
        <v>101310100C12</v>
      </c>
    </row>
    <row r="80" spans="10:22" x14ac:dyDescent="0.35">
      <c r="J80" s="2" t="s">
        <v>3321</v>
      </c>
      <c r="K80" s="2" t="s">
        <v>3321</v>
      </c>
      <c r="L80" s="2" t="s">
        <v>3322</v>
      </c>
      <c r="M80" s="2" t="s">
        <v>3211</v>
      </c>
      <c r="O80" s="2">
        <v>201609180</v>
      </c>
      <c r="P80" s="20" t="s">
        <v>166</v>
      </c>
      <c r="Q80" s="2" t="str">
        <f t="shared" si="3"/>
        <v>201609180C50</v>
      </c>
      <c r="R80" s="2" t="str">
        <f t="shared" si="4"/>
        <v>201609180C50</v>
      </c>
      <c r="T80" s="2">
        <v>101310100</v>
      </c>
      <c r="U80" s="2" t="s">
        <v>50</v>
      </c>
      <c r="V80" s="2" t="str">
        <f t="shared" si="5"/>
        <v>101310100UN</v>
      </c>
    </row>
    <row r="81" spans="10:22" x14ac:dyDescent="0.35">
      <c r="J81" s="2" t="s">
        <v>3323</v>
      </c>
      <c r="K81" s="2" t="s">
        <v>3323</v>
      </c>
      <c r="L81" s="2" t="s">
        <v>3324</v>
      </c>
      <c r="M81" s="2" t="s">
        <v>3325</v>
      </c>
      <c r="O81" s="2">
        <v>150000775</v>
      </c>
      <c r="P81" s="20" t="s">
        <v>50</v>
      </c>
      <c r="Q81" s="2" t="str">
        <f t="shared" si="3"/>
        <v>150000775UN</v>
      </c>
      <c r="R81" s="2" t="str">
        <f t="shared" si="4"/>
        <v>150000775UN</v>
      </c>
      <c r="T81" s="2">
        <v>101310101</v>
      </c>
      <c r="U81" s="2" t="s">
        <v>49</v>
      </c>
      <c r="V81" s="2" t="str">
        <f t="shared" si="5"/>
        <v>101310101C12</v>
      </c>
    </row>
    <row r="82" spans="10:22" x14ac:dyDescent="0.35">
      <c r="J82" s="2" t="s">
        <v>267</v>
      </c>
      <c r="K82" s="2" t="s">
        <v>267</v>
      </c>
      <c r="L82" s="2" t="s">
        <v>2906</v>
      </c>
      <c r="M82" s="2" t="s">
        <v>3211</v>
      </c>
      <c r="O82" s="2">
        <v>150001753</v>
      </c>
      <c r="P82" s="20" t="s">
        <v>50</v>
      </c>
      <c r="Q82" s="2" t="str">
        <f t="shared" si="3"/>
        <v>150001753UN</v>
      </c>
      <c r="R82" s="2" t="str">
        <f t="shared" si="4"/>
        <v>150001753UN</v>
      </c>
      <c r="T82" s="2">
        <v>101310101</v>
      </c>
      <c r="U82" s="2" t="s">
        <v>50</v>
      </c>
      <c r="V82" s="2" t="str">
        <f t="shared" si="5"/>
        <v>101310101UN</v>
      </c>
    </row>
    <row r="83" spans="10:22" x14ac:dyDescent="0.35">
      <c r="J83" s="2" t="s">
        <v>525</v>
      </c>
      <c r="K83" s="2" t="s">
        <v>525</v>
      </c>
      <c r="L83" s="2" t="s">
        <v>3326</v>
      </c>
      <c r="M83" s="2" t="s">
        <v>3211</v>
      </c>
      <c r="O83" s="2">
        <v>104524960</v>
      </c>
      <c r="P83" s="20" t="s">
        <v>297</v>
      </c>
      <c r="Q83" s="2" t="str">
        <f t="shared" si="3"/>
        <v>104524960W00</v>
      </c>
      <c r="R83" s="2" t="str">
        <f t="shared" si="4"/>
        <v>104524960W00</v>
      </c>
      <c r="T83" s="2">
        <v>101310103</v>
      </c>
      <c r="U83" s="2" t="s">
        <v>49</v>
      </c>
      <c r="V83" s="2" t="str">
        <f t="shared" si="5"/>
        <v>101310103C12</v>
      </c>
    </row>
    <row r="84" spans="10:22" x14ac:dyDescent="0.35">
      <c r="J84" s="2" t="s">
        <v>2082</v>
      </c>
      <c r="K84" s="2" t="s">
        <v>2082</v>
      </c>
      <c r="L84" s="2" t="s">
        <v>3327</v>
      </c>
      <c r="M84" s="2" t="s">
        <v>3211</v>
      </c>
      <c r="O84" s="2">
        <v>104525150</v>
      </c>
      <c r="P84" s="20" t="s">
        <v>50</v>
      </c>
      <c r="Q84" s="2" t="str">
        <f t="shared" si="3"/>
        <v>104525150UN</v>
      </c>
      <c r="R84" s="2" t="str">
        <f t="shared" si="4"/>
        <v>104525150UN</v>
      </c>
      <c r="T84" s="2">
        <v>101310103</v>
      </c>
      <c r="U84" s="2" t="s">
        <v>50</v>
      </c>
      <c r="V84" s="2" t="str">
        <f t="shared" si="5"/>
        <v>101310103UN</v>
      </c>
    </row>
    <row r="85" spans="10:22" x14ac:dyDescent="0.35">
      <c r="J85" s="2" t="s">
        <v>517</v>
      </c>
      <c r="K85" s="2" t="s">
        <v>517</v>
      </c>
      <c r="L85" s="2" t="s">
        <v>3328</v>
      </c>
      <c r="M85" s="2" t="s">
        <v>3211</v>
      </c>
      <c r="O85" s="2">
        <v>150000349</v>
      </c>
      <c r="P85" s="20" t="s">
        <v>50</v>
      </c>
      <c r="Q85" s="2" t="str">
        <f t="shared" si="3"/>
        <v>150000349UN</v>
      </c>
      <c r="R85" s="2" t="str">
        <f t="shared" si="4"/>
        <v>150000349UN</v>
      </c>
      <c r="T85" s="2">
        <v>101310213</v>
      </c>
      <c r="U85" s="2" t="s">
        <v>65</v>
      </c>
      <c r="V85" s="2" t="str">
        <f t="shared" si="5"/>
        <v>101310213C10</v>
      </c>
    </row>
    <row r="86" spans="10:22" x14ac:dyDescent="0.35">
      <c r="J86" s="2" t="s">
        <v>3329</v>
      </c>
      <c r="K86" s="2" t="s">
        <v>3329</v>
      </c>
      <c r="L86" s="2" t="s">
        <v>3330</v>
      </c>
      <c r="M86" s="2" t="s">
        <v>3211</v>
      </c>
      <c r="O86" s="2">
        <v>104526580</v>
      </c>
      <c r="P86" s="20" t="s">
        <v>50</v>
      </c>
      <c r="Q86" s="2" t="str">
        <f t="shared" si="3"/>
        <v>104526580UN</v>
      </c>
      <c r="R86" s="2" t="str">
        <f t="shared" si="4"/>
        <v>104526580UN</v>
      </c>
      <c r="T86" s="2">
        <v>101310213</v>
      </c>
      <c r="U86" s="2" t="s">
        <v>50</v>
      </c>
      <c r="V86" s="2" t="str">
        <f t="shared" si="5"/>
        <v>101310213UN</v>
      </c>
    </row>
    <row r="87" spans="10:22" x14ac:dyDescent="0.35">
      <c r="J87" s="2" t="s">
        <v>3331</v>
      </c>
      <c r="K87" s="2" t="s">
        <v>3331</v>
      </c>
      <c r="L87" s="2" t="s">
        <v>3332</v>
      </c>
      <c r="M87" s="2" t="s">
        <v>3211</v>
      </c>
      <c r="O87" s="2">
        <v>104525140</v>
      </c>
      <c r="P87" s="20" t="s">
        <v>50</v>
      </c>
      <c r="Q87" s="2" t="str">
        <f t="shared" si="3"/>
        <v>104525140UN</v>
      </c>
      <c r="R87" s="2" t="str">
        <f t="shared" si="4"/>
        <v>104525140UN</v>
      </c>
      <c r="T87" s="2">
        <v>101310214</v>
      </c>
      <c r="U87" s="2" t="s">
        <v>65</v>
      </c>
      <c r="V87" s="2" t="str">
        <f t="shared" si="5"/>
        <v>101310214C10</v>
      </c>
    </row>
    <row r="88" spans="10:22" x14ac:dyDescent="0.35">
      <c r="J88" s="2" t="s">
        <v>163</v>
      </c>
      <c r="K88" s="2" t="s">
        <v>163</v>
      </c>
      <c r="L88" s="2" t="s">
        <v>1834</v>
      </c>
      <c r="M88" s="2" t="s">
        <v>3211</v>
      </c>
      <c r="O88" s="2">
        <v>201223300</v>
      </c>
      <c r="P88" s="20" t="s">
        <v>49</v>
      </c>
      <c r="Q88" s="2" t="str">
        <f t="shared" si="3"/>
        <v>201223300C12</v>
      </c>
      <c r="R88" s="2" t="str">
        <f t="shared" si="4"/>
        <v>201223300C12</v>
      </c>
      <c r="T88" s="2">
        <v>101310214</v>
      </c>
      <c r="U88" s="2" t="s">
        <v>50</v>
      </c>
      <c r="V88" s="2" t="str">
        <f t="shared" si="5"/>
        <v>101310214UN</v>
      </c>
    </row>
    <row r="89" spans="10:22" x14ac:dyDescent="0.35">
      <c r="J89" s="2" t="s">
        <v>3333</v>
      </c>
      <c r="K89" s="2" t="s">
        <v>3333</v>
      </c>
      <c r="L89" s="2" t="s">
        <v>3334</v>
      </c>
      <c r="M89" s="2" t="s">
        <v>3211</v>
      </c>
      <c r="O89" s="2">
        <v>104529300</v>
      </c>
      <c r="P89" s="20" t="s">
        <v>49</v>
      </c>
      <c r="Q89" s="2" t="str">
        <f t="shared" si="3"/>
        <v>104529300C12</v>
      </c>
      <c r="R89" s="2" t="str">
        <f t="shared" si="4"/>
        <v>104529300C12</v>
      </c>
      <c r="T89" s="2">
        <v>101500000</v>
      </c>
      <c r="U89" s="2" t="s">
        <v>163</v>
      </c>
      <c r="V89" s="2" t="str">
        <f t="shared" si="5"/>
        <v>101500000C48</v>
      </c>
    </row>
    <row r="90" spans="10:22" x14ac:dyDescent="0.35">
      <c r="J90" s="2" t="s">
        <v>166</v>
      </c>
      <c r="K90" s="2" t="s">
        <v>166</v>
      </c>
      <c r="L90" s="2" t="s">
        <v>3335</v>
      </c>
      <c r="M90" s="2" t="s">
        <v>3211</v>
      </c>
      <c r="O90" s="2">
        <v>104527670</v>
      </c>
      <c r="P90" s="20" t="s">
        <v>294</v>
      </c>
      <c r="Q90" s="2" t="str">
        <f t="shared" si="3"/>
        <v>104527670Y00</v>
      </c>
      <c r="R90" s="2" t="str">
        <f t="shared" si="4"/>
        <v>104527670Y00</v>
      </c>
      <c r="T90" s="2">
        <v>101500000</v>
      </c>
      <c r="U90" s="2" t="s">
        <v>50</v>
      </c>
      <c r="V90" s="2" t="str">
        <f t="shared" si="5"/>
        <v>101500000UN</v>
      </c>
    </row>
    <row r="91" spans="10:22" x14ac:dyDescent="0.35">
      <c r="J91" s="2" t="s">
        <v>3336</v>
      </c>
      <c r="K91" s="2" t="s">
        <v>3336</v>
      </c>
      <c r="L91" s="2" t="s">
        <v>3337</v>
      </c>
      <c r="M91" s="2" t="s">
        <v>3211</v>
      </c>
      <c r="O91" s="2">
        <v>150000890</v>
      </c>
      <c r="P91" s="20" t="s">
        <v>177</v>
      </c>
      <c r="Q91" s="2" t="str">
        <f t="shared" si="3"/>
        <v>150000890C20</v>
      </c>
      <c r="R91" s="2" t="str">
        <f t="shared" si="4"/>
        <v>150000890C20</v>
      </c>
      <c r="T91" s="2">
        <v>101500001</v>
      </c>
      <c r="U91" s="2" t="s">
        <v>163</v>
      </c>
      <c r="V91" s="2" t="str">
        <f t="shared" si="5"/>
        <v>101500001C48</v>
      </c>
    </row>
    <row r="92" spans="10:22" x14ac:dyDescent="0.35">
      <c r="J92" s="2" t="s">
        <v>1674</v>
      </c>
      <c r="K92" s="2" t="s">
        <v>1674</v>
      </c>
      <c r="L92" s="2" t="s">
        <v>3338</v>
      </c>
      <c r="M92" s="2" t="s">
        <v>3211</v>
      </c>
      <c r="O92" s="2">
        <v>104524700</v>
      </c>
      <c r="P92" s="20" t="s">
        <v>1786</v>
      </c>
      <c r="Q92" s="2" t="str">
        <f t="shared" si="3"/>
        <v>104524700D02</v>
      </c>
      <c r="R92" s="2" t="str">
        <f t="shared" si="4"/>
        <v>104524700D02</v>
      </c>
      <c r="T92" s="2">
        <v>101500001</v>
      </c>
      <c r="U92" s="2" t="s">
        <v>50</v>
      </c>
      <c r="V92" s="2" t="str">
        <f t="shared" si="5"/>
        <v>101500001UN</v>
      </c>
    </row>
    <row r="93" spans="10:22" x14ac:dyDescent="0.35">
      <c r="J93" s="2" t="s">
        <v>1297</v>
      </c>
      <c r="K93" s="2" t="s">
        <v>1297</v>
      </c>
      <c r="L93" s="2" t="s">
        <v>3339</v>
      </c>
      <c r="M93" s="2" t="s">
        <v>3211</v>
      </c>
      <c r="O93" s="2">
        <v>104522190</v>
      </c>
      <c r="P93" s="20" t="s">
        <v>101</v>
      </c>
      <c r="Q93" s="2" t="str">
        <f t="shared" si="3"/>
        <v>1045221902Q</v>
      </c>
      <c r="R93" s="2" t="str">
        <f t="shared" si="4"/>
        <v>1045221902Q</v>
      </c>
      <c r="T93" s="2">
        <v>101500120</v>
      </c>
      <c r="U93" s="2" t="s">
        <v>57</v>
      </c>
      <c r="V93" s="2" t="str">
        <f t="shared" si="5"/>
        <v>101500120C06</v>
      </c>
    </row>
    <row r="94" spans="10:22" x14ac:dyDescent="0.35">
      <c r="J94" s="2" t="s">
        <v>187</v>
      </c>
      <c r="K94" s="2" t="s">
        <v>187</v>
      </c>
      <c r="L94" s="2" t="s">
        <v>1841</v>
      </c>
      <c r="M94" s="2" t="s">
        <v>3211</v>
      </c>
      <c r="O94" s="2">
        <v>201230050</v>
      </c>
      <c r="P94" s="20" t="s">
        <v>361</v>
      </c>
      <c r="Q94" s="2" t="str">
        <f t="shared" si="3"/>
        <v>201230050X00</v>
      </c>
      <c r="R94" s="2" t="str">
        <f t="shared" si="4"/>
        <v>201230050X00</v>
      </c>
      <c r="T94" s="2">
        <v>101500120</v>
      </c>
      <c r="U94" s="2" t="s">
        <v>50</v>
      </c>
      <c r="V94" s="2" t="str">
        <f t="shared" si="5"/>
        <v>101500120UN</v>
      </c>
    </row>
    <row r="95" spans="10:22" x14ac:dyDescent="0.35">
      <c r="J95" s="2" t="s">
        <v>551</v>
      </c>
      <c r="K95" s="2" t="s">
        <v>551</v>
      </c>
      <c r="L95" s="2" t="s">
        <v>3340</v>
      </c>
      <c r="M95" s="2" t="s">
        <v>3211</v>
      </c>
      <c r="O95" s="2">
        <v>104529710</v>
      </c>
      <c r="P95" s="20" t="s">
        <v>294</v>
      </c>
      <c r="Q95" s="2" t="str">
        <f t="shared" si="3"/>
        <v>104529710Y00</v>
      </c>
      <c r="R95" s="2" t="str">
        <f t="shared" si="4"/>
        <v>104529710Y00</v>
      </c>
      <c r="T95" s="2">
        <v>101500200</v>
      </c>
      <c r="U95" s="2" t="s">
        <v>160</v>
      </c>
      <c r="V95" s="2" t="str">
        <f t="shared" si="5"/>
        <v>101500200C24</v>
      </c>
    </row>
    <row r="96" spans="10:22" x14ac:dyDescent="0.35">
      <c r="J96" s="2" t="s">
        <v>519</v>
      </c>
      <c r="K96" s="2" t="s">
        <v>519</v>
      </c>
      <c r="L96" s="2" t="s">
        <v>3341</v>
      </c>
      <c r="M96" s="2" t="s">
        <v>3211</v>
      </c>
      <c r="O96" s="2">
        <v>104530280</v>
      </c>
      <c r="P96" s="20" t="s">
        <v>49</v>
      </c>
      <c r="Q96" s="2" t="str">
        <f t="shared" si="3"/>
        <v>104530280C12</v>
      </c>
      <c r="R96" s="2" t="str">
        <f t="shared" si="4"/>
        <v>104530280C12</v>
      </c>
      <c r="T96" s="2">
        <v>101500200</v>
      </c>
      <c r="U96" s="2" t="s">
        <v>50</v>
      </c>
      <c r="V96" s="2" t="str">
        <f t="shared" si="5"/>
        <v>101500200UN</v>
      </c>
    </row>
    <row r="97" spans="10:22" x14ac:dyDescent="0.35">
      <c r="J97" s="2" t="s">
        <v>3342</v>
      </c>
      <c r="K97" s="2" t="s">
        <v>3342</v>
      </c>
      <c r="L97" s="2" t="s">
        <v>3343</v>
      </c>
      <c r="M97" s="2" t="s">
        <v>3211</v>
      </c>
      <c r="O97" s="2">
        <v>104531460</v>
      </c>
      <c r="P97" s="20" t="s">
        <v>163</v>
      </c>
      <c r="Q97" s="2" t="str">
        <f t="shared" si="3"/>
        <v>104531460C48</v>
      </c>
      <c r="R97" s="2" t="str">
        <f t="shared" si="4"/>
        <v>104531460C48</v>
      </c>
      <c r="T97" s="2">
        <v>101500300</v>
      </c>
      <c r="U97" s="2" t="s">
        <v>160</v>
      </c>
      <c r="V97" s="2" t="str">
        <f t="shared" si="5"/>
        <v>101500300C24</v>
      </c>
    </row>
    <row r="98" spans="10:22" x14ac:dyDescent="0.35">
      <c r="J98" s="2" t="s">
        <v>785</v>
      </c>
      <c r="K98" s="2" t="s">
        <v>785</v>
      </c>
      <c r="L98" s="2" t="s">
        <v>3344</v>
      </c>
      <c r="M98" s="2" t="s">
        <v>3211</v>
      </c>
      <c r="O98" s="2">
        <v>104531600</v>
      </c>
      <c r="P98" s="20" t="s">
        <v>65</v>
      </c>
      <c r="Q98" s="2" t="str">
        <f t="shared" si="3"/>
        <v>104531600C10</v>
      </c>
      <c r="R98" s="2" t="str">
        <f t="shared" si="4"/>
        <v>104531600C10</v>
      </c>
      <c r="T98" s="2">
        <v>101500300</v>
      </c>
      <c r="U98" s="2" t="s">
        <v>50</v>
      </c>
      <c r="V98" s="2" t="str">
        <f t="shared" si="5"/>
        <v>101500300UN</v>
      </c>
    </row>
    <row r="99" spans="10:22" x14ac:dyDescent="0.35">
      <c r="J99" s="2" t="s">
        <v>409</v>
      </c>
      <c r="K99" s="2" t="s">
        <v>409</v>
      </c>
      <c r="L99" s="2" t="s">
        <v>3345</v>
      </c>
      <c r="M99" s="2" t="s">
        <v>3211</v>
      </c>
      <c r="O99" s="2">
        <v>104531470</v>
      </c>
      <c r="P99" s="20" t="s">
        <v>163</v>
      </c>
      <c r="Q99" s="2" t="str">
        <f t="shared" si="3"/>
        <v>104531470C48</v>
      </c>
      <c r="R99" s="2" t="str">
        <f t="shared" si="4"/>
        <v>104531470C48</v>
      </c>
      <c r="T99" s="2">
        <v>101510000</v>
      </c>
      <c r="U99" s="2" t="s">
        <v>57</v>
      </c>
      <c r="V99" s="2" t="str">
        <f t="shared" si="5"/>
        <v>101510000C06</v>
      </c>
    </row>
    <row r="100" spans="10:22" x14ac:dyDescent="0.35">
      <c r="J100" s="2" t="s">
        <v>484</v>
      </c>
      <c r="K100" s="2" t="s">
        <v>484</v>
      </c>
      <c r="L100" s="2" t="s">
        <v>1837</v>
      </c>
      <c r="M100" s="2" t="s">
        <v>3211</v>
      </c>
      <c r="O100" s="2">
        <v>104530320</v>
      </c>
      <c r="P100" s="20" t="s">
        <v>198</v>
      </c>
      <c r="Q100" s="2" t="str">
        <f t="shared" si="3"/>
        <v>104530320C05</v>
      </c>
      <c r="R100" s="2" t="str">
        <f t="shared" si="4"/>
        <v>104530320C05</v>
      </c>
      <c r="T100" s="2">
        <v>101510000</v>
      </c>
      <c r="U100" s="2" t="s">
        <v>50</v>
      </c>
      <c r="V100" s="2" t="str">
        <f t="shared" si="5"/>
        <v>101510000UN</v>
      </c>
    </row>
    <row r="101" spans="10:22" x14ac:dyDescent="0.35">
      <c r="J101" s="2" t="s">
        <v>1665</v>
      </c>
      <c r="K101" s="2" t="s">
        <v>1665</v>
      </c>
      <c r="L101" s="2" t="s">
        <v>3346</v>
      </c>
      <c r="M101" s="2" t="s">
        <v>3211</v>
      </c>
      <c r="O101" s="2">
        <v>104531480</v>
      </c>
      <c r="P101" s="20" t="s">
        <v>163</v>
      </c>
      <c r="Q101" s="2" t="str">
        <f t="shared" si="3"/>
        <v>104531480C48</v>
      </c>
      <c r="R101" s="2" t="str">
        <f t="shared" si="4"/>
        <v>104531480C48</v>
      </c>
      <c r="T101" s="2">
        <v>101510040</v>
      </c>
      <c r="U101" s="2" t="s">
        <v>57</v>
      </c>
      <c r="V101" s="2" t="str">
        <f t="shared" si="5"/>
        <v>101510040C06</v>
      </c>
    </row>
    <row r="102" spans="10:22" x14ac:dyDescent="0.35">
      <c r="J102" s="2" t="s">
        <v>3347</v>
      </c>
      <c r="K102" s="2" t="s">
        <v>3347</v>
      </c>
      <c r="L102" s="2" t="s">
        <v>3348</v>
      </c>
      <c r="M102" s="2" t="s">
        <v>3211</v>
      </c>
      <c r="O102" s="2">
        <v>104529990</v>
      </c>
      <c r="P102" s="20" t="s">
        <v>1010</v>
      </c>
      <c r="Q102" s="2" t="str">
        <f t="shared" si="3"/>
        <v>104529990D05</v>
      </c>
      <c r="R102" s="2" t="str">
        <f t="shared" si="4"/>
        <v>104529990D05</v>
      </c>
      <c r="T102" s="2">
        <v>101510040</v>
      </c>
      <c r="U102" s="2" t="s">
        <v>50</v>
      </c>
      <c r="V102" s="2" t="str">
        <f t="shared" si="5"/>
        <v>101510040UN</v>
      </c>
    </row>
    <row r="103" spans="10:22" x14ac:dyDescent="0.35">
      <c r="J103" s="2" t="s">
        <v>488</v>
      </c>
      <c r="K103" s="2" t="s">
        <v>488</v>
      </c>
      <c r="L103" s="2" t="s">
        <v>1840</v>
      </c>
      <c r="M103" s="2" t="s">
        <v>3211</v>
      </c>
      <c r="O103" s="2">
        <v>102310340</v>
      </c>
      <c r="P103" s="20" t="s">
        <v>160</v>
      </c>
      <c r="Q103" s="2" t="str">
        <f t="shared" si="3"/>
        <v>102310340C24</v>
      </c>
      <c r="R103" s="2" t="str">
        <f t="shared" si="4"/>
        <v>102310340C24</v>
      </c>
      <c r="T103" s="2">
        <v>101510500</v>
      </c>
      <c r="U103" s="2" t="s">
        <v>160</v>
      </c>
      <c r="V103" s="2" t="str">
        <f t="shared" si="5"/>
        <v>101510500C24</v>
      </c>
    </row>
    <row r="104" spans="10:22" x14ac:dyDescent="0.35">
      <c r="J104" s="2" t="s">
        <v>3349</v>
      </c>
      <c r="K104" s="2" t="s">
        <v>3349</v>
      </c>
      <c r="L104" s="2" t="s">
        <v>3350</v>
      </c>
      <c r="M104" s="2" t="s">
        <v>3211</v>
      </c>
      <c r="O104" s="2">
        <v>102310320</v>
      </c>
      <c r="P104" s="20" t="s">
        <v>177</v>
      </c>
      <c r="Q104" s="2" t="str">
        <f t="shared" si="3"/>
        <v>102310320C20</v>
      </c>
      <c r="R104" s="2" t="str">
        <f t="shared" si="4"/>
        <v>102310320C20</v>
      </c>
      <c r="T104" s="2">
        <v>101510500</v>
      </c>
      <c r="U104" s="2" t="s">
        <v>50</v>
      </c>
      <c r="V104" s="2" t="str">
        <f t="shared" si="5"/>
        <v>101510500UN</v>
      </c>
    </row>
    <row r="105" spans="10:22" x14ac:dyDescent="0.35">
      <c r="J105" s="2" t="s">
        <v>2401</v>
      </c>
      <c r="K105" s="2" t="s">
        <v>2401</v>
      </c>
      <c r="L105" s="2" t="s">
        <v>3351</v>
      </c>
      <c r="M105" s="2" t="s">
        <v>3211</v>
      </c>
      <c r="O105" s="2">
        <v>102300021</v>
      </c>
      <c r="P105" s="20" t="s">
        <v>141</v>
      </c>
      <c r="Q105" s="2" t="str">
        <f t="shared" si="3"/>
        <v>102300021C04</v>
      </c>
      <c r="R105" s="2" t="str">
        <f t="shared" si="4"/>
        <v>102300021C04</v>
      </c>
      <c r="T105" s="2">
        <v>101520120</v>
      </c>
      <c r="U105" s="2" t="s">
        <v>160</v>
      </c>
      <c r="V105" s="2" t="str">
        <f t="shared" si="5"/>
        <v>101520120C24</v>
      </c>
    </row>
    <row r="106" spans="10:22" x14ac:dyDescent="0.35">
      <c r="J106" s="2" t="s">
        <v>3352</v>
      </c>
      <c r="K106" s="2" t="s">
        <v>3352</v>
      </c>
      <c r="L106" s="2" t="s">
        <v>3353</v>
      </c>
      <c r="M106" s="2" t="s">
        <v>3211</v>
      </c>
      <c r="O106" s="2">
        <v>104530270</v>
      </c>
      <c r="P106" s="20" t="s">
        <v>57</v>
      </c>
      <c r="Q106" s="2" t="str">
        <f t="shared" si="3"/>
        <v>104530270C06</v>
      </c>
      <c r="R106" s="2" t="str">
        <f t="shared" si="4"/>
        <v>104530270C06</v>
      </c>
      <c r="T106" s="2">
        <v>101520120</v>
      </c>
      <c r="U106" s="2" t="s">
        <v>50</v>
      </c>
      <c r="V106" s="2" t="str">
        <f t="shared" si="5"/>
        <v>101520120UN</v>
      </c>
    </row>
    <row r="107" spans="10:22" x14ac:dyDescent="0.35">
      <c r="J107" s="2" t="s">
        <v>486</v>
      </c>
      <c r="K107" s="2" t="s">
        <v>486</v>
      </c>
      <c r="L107" s="2" t="s">
        <v>3354</v>
      </c>
      <c r="M107" s="2" t="s">
        <v>3211</v>
      </c>
      <c r="O107" s="2">
        <v>104532140</v>
      </c>
      <c r="P107" s="20" t="s">
        <v>65</v>
      </c>
      <c r="Q107" s="2" t="str">
        <f t="shared" si="3"/>
        <v>104532140C10</v>
      </c>
      <c r="R107" s="2" t="str">
        <f t="shared" si="4"/>
        <v>104532140C10</v>
      </c>
      <c r="T107" s="2">
        <v>101520140</v>
      </c>
      <c r="U107" s="2" t="s">
        <v>49</v>
      </c>
      <c r="V107" s="2" t="str">
        <f t="shared" si="5"/>
        <v>101520140C12</v>
      </c>
    </row>
    <row r="108" spans="10:22" x14ac:dyDescent="0.35">
      <c r="J108" s="2" t="s">
        <v>3355</v>
      </c>
      <c r="K108" s="2" t="s">
        <v>3355</v>
      </c>
      <c r="L108" s="2" t="s">
        <v>3356</v>
      </c>
      <c r="M108" s="2" t="s">
        <v>3211</v>
      </c>
      <c r="O108" s="2">
        <v>101310101</v>
      </c>
      <c r="P108" s="20" t="s">
        <v>49</v>
      </c>
      <c r="Q108" s="2" t="str">
        <f t="shared" si="3"/>
        <v>101310101C12</v>
      </c>
      <c r="R108" s="2" t="str">
        <f t="shared" si="4"/>
        <v>101310101C12</v>
      </c>
      <c r="T108" s="2">
        <v>101520140</v>
      </c>
      <c r="U108" s="2" t="s">
        <v>50</v>
      </c>
      <c r="V108" s="2" t="str">
        <f t="shared" si="5"/>
        <v>101520140UN</v>
      </c>
    </row>
    <row r="109" spans="10:22" x14ac:dyDescent="0.35">
      <c r="J109" s="2" t="s">
        <v>3357</v>
      </c>
      <c r="K109" s="2" t="s">
        <v>3357</v>
      </c>
      <c r="L109" s="2" t="s">
        <v>3358</v>
      </c>
      <c r="M109" s="2" t="s">
        <v>3211</v>
      </c>
      <c r="O109" s="2">
        <v>104531350</v>
      </c>
      <c r="P109" s="20" t="s">
        <v>92</v>
      </c>
      <c r="Q109" s="2" t="str">
        <f t="shared" si="3"/>
        <v>104531350C02</v>
      </c>
      <c r="R109" s="2" t="str">
        <f t="shared" si="4"/>
        <v>104531350C02</v>
      </c>
      <c r="T109" s="2">
        <v>101520200</v>
      </c>
      <c r="U109" s="2" t="s">
        <v>160</v>
      </c>
      <c r="V109" s="2" t="str">
        <f t="shared" si="5"/>
        <v>101520200C24</v>
      </c>
    </row>
    <row r="110" spans="10:22" x14ac:dyDescent="0.35">
      <c r="J110" s="2" t="s">
        <v>3359</v>
      </c>
      <c r="K110" s="2" t="s">
        <v>3359</v>
      </c>
      <c r="L110" s="2" t="s">
        <v>1864</v>
      </c>
      <c r="M110" s="2" t="s">
        <v>3211</v>
      </c>
      <c r="O110" s="2">
        <v>101310103</v>
      </c>
      <c r="P110" s="20" t="s">
        <v>49</v>
      </c>
      <c r="Q110" s="2" t="str">
        <f t="shared" si="3"/>
        <v>101310103C12</v>
      </c>
      <c r="R110" s="2" t="str">
        <f t="shared" si="4"/>
        <v>101310103C12</v>
      </c>
      <c r="T110" s="2">
        <v>101520200</v>
      </c>
      <c r="U110" s="2" t="s">
        <v>50</v>
      </c>
      <c r="V110" s="2" t="str">
        <f t="shared" si="5"/>
        <v>101520200UN</v>
      </c>
    </row>
    <row r="111" spans="10:22" x14ac:dyDescent="0.35">
      <c r="J111" s="2" t="s">
        <v>3360</v>
      </c>
      <c r="K111" s="2" t="s">
        <v>3360</v>
      </c>
      <c r="L111" s="2" t="s">
        <v>3361</v>
      </c>
      <c r="M111" s="2" t="s">
        <v>3211</v>
      </c>
      <c r="O111" s="2">
        <v>101310100</v>
      </c>
      <c r="P111" s="20" t="s">
        <v>49</v>
      </c>
      <c r="Q111" s="2" t="str">
        <f t="shared" si="3"/>
        <v>101310100C12</v>
      </c>
      <c r="R111" s="2" t="str">
        <f t="shared" si="4"/>
        <v>101310100C12</v>
      </c>
      <c r="T111" s="2">
        <v>101520250</v>
      </c>
      <c r="U111" s="2" t="s">
        <v>49</v>
      </c>
      <c r="V111" s="2" t="str">
        <f t="shared" si="5"/>
        <v>101520250C12</v>
      </c>
    </row>
    <row r="112" spans="10:22" x14ac:dyDescent="0.35">
      <c r="J112" s="2" t="s">
        <v>3362</v>
      </c>
      <c r="K112" s="2" t="s">
        <v>3362</v>
      </c>
      <c r="L112" s="2" t="s">
        <v>3363</v>
      </c>
      <c r="M112" s="2" t="s">
        <v>3364</v>
      </c>
      <c r="O112" s="2">
        <v>104531270</v>
      </c>
      <c r="P112" s="20" t="s">
        <v>57</v>
      </c>
      <c r="Q112" s="2" t="str">
        <f t="shared" si="3"/>
        <v>104531270C06</v>
      </c>
      <c r="R112" s="2" t="str">
        <f t="shared" si="4"/>
        <v>104531270C06</v>
      </c>
      <c r="T112" s="2">
        <v>101520250</v>
      </c>
      <c r="U112" s="2" t="s">
        <v>50</v>
      </c>
      <c r="V112" s="2" t="str">
        <f t="shared" si="5"/>
        <v>101520250UN</v>
      </c>
    </row>
    <row r="113" spans="10:22" x14ac:dyDescent="0.35">
      <c r="J113" s="2" t="s">
        <v>248</v>
      </c>
      <c r="K113" s="2" t="s">
        <v>248</v>
      </c>
      <c r="L113" s="2" t="s">
        <v>1864</v>
      </c>
      <c r="M113" s="2" t="s">
        <v>3211</v>
      </c>
      <c r="O113" s="2">
        <v>104533760</v>
      </c>
      <c r="P113" s="20" t="s">
        <v>65</v>
      </c>
      <c r="Q113" s="2" t="str">
        <f t="shared" si="3"/>
        <v>104533760C10</v>
      </c>
      <c r="R113" s="2" t="str">
        <f t="shared" si="4"/>
        <v>104533760C10</v>
      </c>
      <c r="T113" s="2">
        <v>101530450</v>
      </c>
      <c r="U113" s="2" t="s">
        <v>160</v>
      </c>
      <c r="V113" s="2" t="str">
        <f t="shared" si="5"/>
        <v>101530450C24</v>
      </c>
    </row>
    <row r="114" spans="10:22" x14ac:dyDescent="0.35">
      <c r="J114" s="2" t="s">
        <v>3365</v>
      </c>
      <c r="K114" s="2" t="s">
        <v>3365</v>
      </c>
      <c r="L114" s="2" t="s">
        <v>3366</v>
      </c>
      <c r="M114" s="2" t="s">
        <v>3367</v>
      </c>
      <c r="O114" s="2">
        <v>104533740</v>
      </c>
      <c r="P114" s="20" t="s">
        <v>65</v>
      </c>
      <c r="Q114" s="2" t="str">
        <f t="shared" si="3"/>
        <v>104533740C10</v>
      </c>
      <c r="R114" s="2" t="str">
        <f t="shared" si="4"/>
        <v>104533740C10</v>
      </c>
      <c r="T114" s="2">
        <v>101530450</v>
      </c>
      <c r="U114" s="2" t="s">
        <v>50</v>
      </c>
      <c r="V114" s="2" t="str">
        <f t="shared" si="5"/>
        <v>101530450UN</v>
      </c>
    </row>
    <row r="115" spans="10:22" x14ac:dyDescent="0.35">
      <c r="J115" s="2" t="s">
        <v>3368</v>
      </c>
      <c r="K115" s="2" t="s">
        <v>3368</v>
      </c>
      <c r="L115" s="2" t="s">
        <v>3369</v>
      </c>
      <c r="M115" s="2" t="s">
        <v>3370</v>
      </c>
      <c r="O115" s="2">
        <v>104533750</v>
      </c>
      <c r="P115" s="20" t="s">
        <v>417</v>
      </c>
      <c r="Q115" s="2" t="str">
        <f t="shared" si="3"/>
        <v>104533750C15</v>
      </c>
      <c r="R115" s="2" t="str">
        <f t="shared" si="4"/>
        <v>104533750C15</v>
      </c>
      <c r="T115" s="2">
        <v>101530550</v>
      </c>
      <c r="U115" s="2" t="s">
        <v>57</v>
      </c>
      <c r="V115" s="2" t="str">
        <f t="shared" si="5"/>
        <v>101530550C06</v>
      </c>
    </row>
    <row r="116" spans="10:22" x14ac:dyDescent="0.35">
      <c r="J116" s="2" t="s">
        <v>3371</v>
      </c>
      <c r="K116" s="2" t="s">
        <v>3371</v>
      </c>
      <c r="L116" s="2" t="s">
        <v>3372</v>
      </c>
      <c r="M116" s="2" t="s">
        <v>3266</v>
      </c>
      <c r="O116" s="2">
        <v>104531630</v>
      </c>
      <c r="P116" s="20" t="s">
        <v>57</v>
      </c>
      <c r="Q116" s="2" t="str">
        <f t="shared" si="3"/>
        <v>104531630C06</v>
      </c>
      <c r="R116" s="2" t="str">
        <f t="shared" si="4"/>
        <v>104531630C06</v>
      </c>
      <c r="T116" s="2">
        <v>101530550</v>
      </c>
      <c r="U116" s="2" t="s">
        <v>50</v>
      </c>
      <c r="V116" s="2" t="str">
        <f t="shared" si="5"/>
        <v>101530550UN</v>
      </c>
    </row>
    <row r="117" spans="10:22" x14ac:dyDescent="0.35">
      <c r="J117" s="2" t="s">
        <v>3373</v>
      </c>
      <c r="K117" s="2" t="s">
        <v>3373</v>
      </c>
      <c r="L117" s="2" t="s">
        <v>3374</v>
      </c>
      <c r="M117" s="2" t="s">
        <v>3367</v>
      </c>
      <c r="O117" s="2">
        <v>104533670</v>
      </c>
      <c r="P117" s="20" t="s">
        <v>104</v>
      </c>
      <c r="Q117" s="2" t="str">
        <f t="shared" si="3"/>
        <v>1045336701Q</v>
      </c>
      <c r="R117" s="2" t="str">
        <f t="shared" si="4"/>
        <v>1045336701Q</v>
      </c>
      <c r="T117" s="2">
        <v>101530600</v>
      </c>
      <c r="U117" s="2" t="s">
        <v>57</v>
      </c>
      <c r="V117" s="2" t="str">
        <f t="shared" si="5"/>
        <v>101530600C06</v>
      </c>
    </row>
    <row r="118" spans="10:22" x14ac:dyDescent="0.35">
      <c r="J118" s="2" t="s">
        <v>3375</v>
      </c>
      <c r="K118" s="2" t="s">
        <v>3375</v>
      </c>
      <c r="L118" s="2" t="s">
        <v>3376</v>
      </c>
      <c r="M118" s="2" t="s">
        <v>3207</v>
      </c>
      <c r="O118" s="2">
        <v>104533720</v>
      </c>
      <c r="P118" s="20" t="s">
        <v>49</v>
      </c>
      <c r="Q118" s="2" t="str">
        <f t="shared" si="3"/>
        <v>104533720C12</v>
      </c>
      <c r="R118" s="2" t="str">
        <f t="shared" si="4"/>
        <v>104533720C12</v>
      </c>
      <c r="T118" s="2">
        <v>101530600</v>
      </c>
      <c r="U118" s="2" t="s">
        <v>50</v>
      </c>
      <c r="V118" s="2" t="str">
        <f t="shared" si="5"/>
        <v>101530600UN</v>
      </c>
    </row>
    <row r="119" spans="10:22" x14ac:dyDescent="0.35">
      <c r="J119" s="2" t="s">
        <v>3377</v>
      </c>
      <c r="K119" s="2" t="s">
        <v>3377</v>
      </c>
      <c r="L119" s="2" t="s">
        <v>3378</v>
      </c>
      <c r="M119" s="2" t="s">
        <v>3207</v>
      </c>
      <c r="O119" s="2">
        <v>104533920</v>
      </c>
      <c r="P119" s="20" t="s">
        <v>49</v>
      </c>
      <c r="Q119" s="2" t="str">
        <f t="shared" si="3"/>
        <v>104533920C12</v>
      </c>
      <c r="R119" s="2" t="str">
        <f t="shared" si="4"/>
        <v>104533920C12</v>
      </c>
      <c r="T119" s="2">
        <v>101530700</v>
      </c>
      <c r="U119" s="2" t="s">
        <v>160</v>
      </c>
      <c r="V119" s="2" t="str">
        <f t="shared" si="5"/>
        <v>101530700C24</v>
      </c>
    </row>
    <row r="120" spans="10:22" x14ac:dyDescent="0.35">
      <c r="J120" s="2" t="s">
        <v>3379</v>
      </c>
      <c r="K120" s="2" t="s">
        <v>3379</v>
      </c>
      <c r="L120" s="2" t="s">
        <v>3380</v>
      </c>
      <c r="M120" s="2" t="s">
        <v>3381</v>
      </c>
      <c r="O120" s="2">
        <v>104533970</v>
      </c>
      <c r="P120" s="20" t="s">
        <v>104</v>
      </c>
      <c r="Q120" s="2" t="str">
        <f t="shared" si="3"/>
        <v>1045339701Q</v>
      </c>
      <c r="R120" s="2" t="str">
        <f t="shared" si="4"/>
        <v>1045339701Q</v>
      </c>
      <c r="T120" s="2">
        <v>101530700</v>
      </c>
      <c r="U120" s="2" t="s">
        <v>50</v>
      </c>
      <c r="V120" s="2" t="str">
        <f t="shared" si="5"/>
        <v>101530700UN</v>
      </c>
    </row>
    <row r="121" spans="10:22" x14ac:dyDescent="0.35">
      <c r="J121" s="2" t="s">
        <v>3382</v>
      </c>
      <c r="K121" s="2" t="s">
        <v>3382</v>
      </c>
      <c r="L121" s="2" t="s">
        <v>3383</v>
      </c>
      <c r="M121" s="2" t="s">
        <v>3367</v>
      </c>
      <c r="O121" s="2">
        <v>104533980</v>
      </c>
      <c r="P121" s="20" t="s">
        <v>951</v>
      </c>
      <c r="Q121" s="2" t="str">
        <f t="shared" si="3"/>
        <v>104533980Y50</v>
      </c>
      <c r="R121" s="2" t="str">
        <f t="shared" si="4"/>
        <v>104533980Y50</v>
      </c>
      <c r="T121" s="2">
        <v>101540050</v>
      </c>
      <c r="U121" s="2" t="s">
        <v>163</v>
      </c>
      <c r="V121" s="2" t="str">
        <f t="shared" si="5"/>
        <v>101540050C48</v>
      </c>
    </row>
    <row r="122" spans="10:22" x14ac:dyDescent="0.35">
      <c r="J122" s="2" t="s">
        <v>3159</v>
      </c>
      <c r="K122" s="2" t="s">
        <v>3159</v>
      </c>
      <c r="L122" s="2" t="s">
        <v>3384</v>
      </c>
      <c r="M122" s="2" t="s">
        <v>3385</v>
      </c>
      <c r="O122" s="2">
        <v>104533990</v>
      </c>
      <c r="P122" s="20" t="s">
        <v>951</v>
      </c>
      <c r="Q122" s="2" t="str">
        <f t="shared" si="3"/>
        <v>104533990Y50</v>
      </c>
      <c r="R122" s="2" t="str">
        <f t="shared" si="4"/>
        <v>104533990Y50</v>
      </c>
      <c r="T122" s="2">
        <v>101540050</v>
      </c>
      <c r="U122" s="2" t="s">
        <v>50</v>
      </c>
      <c r="V122" s="2" t="str">
        <f t="shared" si="5"/>
        <v>101540050UN</v>
      </c>
    </row>
    <row r="123" spans="10:22" x14ac:dyDescent="0.35">
      <c r="J123" s="2" t="s">
        <v>3386</v>
      </c>
      <c r="K123" s="2" t="s">
        <v>3386</v>
      </c>
      <c r="L123" s="2" t="s">
        <v>3387</v>
      </c>
      <c r="M123" s="2" t="s">
        <v>3211</v>
      </c>
      <c r="O123" s="2">
        <v>104534000</v>
      </c>
      <c r="P123" s="20" t="s">
        <v>3250</v>
      </c>
      <c r="Q123" s="2" t="str">
        <f t="shared" si="3"/>
        <v>1045340004Q</v>
      </c>
      <c r="R123" s="2" t="str">
        <f t="shared" si="4"/>
        <v>1045340004Q</v>
      </c>
      <c r="T123" s="2">
        <v>101540150</v>
      </c>
      <c r="U123" s="2" t="s">
        <v>163</v>
      </c>
      <c r="V123" s="2" t="str">
        <f t="shared" si="5"/>
        <v>101540150C48</v>
      </c>
    </row>
    <row r="124" spans="10:22" x14ac:dyDescent="0.35">
      <c r="J124" s="2" t="s">
        <v>1786</v>
      </c>
      <c r="K124" s="2" t="s">
        <v>1786</v>
      </c>
      <c r="L124" s="2" t="s">
        <v>3388</v>
      </c>
      <c r="M124" s="2" t="s">
        <v>3211</v>
      </c>
      <c r="O124" s="2">
        <v>104534030</v>
      </c>
      <c r="P124" s="20" t="s">
        <v>50</v>
      </c>
      <c r="Q124" s="2" t="str">
        <f t="shared" si="3"/>
        <v>104534030UN</v>
      </c>
      <c r="R124" s="2" t="str">
        <f t="shared" si="4"/>
        <v>104534030UN</v>
      </c>
      <c r="T124" s="2">
        <v>101540150</v>
      </c>
      <c r="U124" s="2" t="s">
        <v>50</v>
      </c>
      <c r="V124" s="2" t="str">
        <f t="shared" si="5"/>
        <v>101540150UN</v>
      </c>
    </row>
    <row r="125" spans="10:22" x14ac:dyDescent="0.35">
      <c r="J125" s="2" t="s">
        <v>1777</v>
      </c>
      <c r="K125" s="2" t="s">
        <v>1777</v>
      </c>
      <c r="L125" s="2" t="s">
        <v>3389</v>
      </c>
      <c r="M125" s="2" t="s">
        <v>3211</v>
      </c>
      <c r="O125" s="2">
        <v>104534060</v>
      </c>
      <c r="P125" s="20" t="s">
        <v>50</v>
      </c>
      <c r="Q125" s="2" t="str">
        <f t="shared" si="3"/>
        <v>104534060UN</v>
      </c>
      <c r="R125" s="2" t="str">
        <f t="shared" si="4"/>
        <v>104534060UN</v>
      </c>
      <c r="T125" s="2">
        <v>101541090</v>
      </c>
      <c r="U125" s="2" t="s">
        <v>160</v>
      </c>
      <c r="V125" s="2" t="str">
        <f t="shared" si="5"/>
        <v>101541090C24</v>
      </c>
    </row>
    <row r="126" spans="10:22" x14ac:dyDescent="0.35">
      <c r="J126" s="2" t="s">
        <v>327</v>
      </c>
      <c r="K126" s="2" t="s">
        <v>327</v>
      </c>
      <c r="L126" s="2" t="s">
        <v>3030</v>
      </c>
      <c r="M126" s="2" t="s">
        <v>3211</v>
      </c>
      <c r="O126" s="2">
        <v>150001549</v>
      </c>
      <c r="P126" s="20" t="s">
        <v>1022</v>
      </c>
      <c r="Q126" s="2" t="str">
        <f t="shared" si="3"/>
        <v>150001549D20</v>
      </c>
      <c r="R126" s="2" t="str">
        <f t="shared" si="4"/>
        <v>150001549D20</v>
      </c>
      <c r="T126" s="2">
        <v>101541090</v>
      </c>
      <c r="U126" s="2" t="s">
        <v>50</v>
      </c>
      <c r="V126" s="2" t="str">
        <f t="shared" si="5"/>
        <v>101541090UN</v>
      </c>
    </row>
    <row r="127" spans="10:22" x14ac:dyDescent="0.35">
      <c r="J127" s="2" t="s">
        <v>1010</v>
      </c>
      <c r="K127" s="2" t="s">
        <v>1010</v>
      </c>
      <c r="L127" s="2" t="s">
        <v>3390</v>
      </c>
      <c r="M127" s="2" t="s">
        <v>3211</v>
      </c>
      <c r="O127" s="2">
        <v>104523960</v>
      </c>
      <c r="P127" s="20" t="s">
        <v>49</v>
      </c>
      <c r="Q127" s="2" t="str">
        <f t="shared" si="3"/>
        <v>104523960C12</v>
      </c>
      <c r="R127" s="2" t="str">
        <f t="shared" si="4"/>
        <v>104523960C12</v>
      </c>
      <c r="T127" s="2">
        <v>101600080</v>
      </c>
      <c r="U127" s="2" t="s">
        <v>57</v>
      </c>
      <c r="V127" s="2" t="str">
        <f t="shared" si="5"/>
        <v>101600080C06</v>
      </c>
    </row>
    <row r="128" spans="10:22" x14ac:dyDescent="0.35">
      <c r="J128" s="2" t="s">
        <v>442</v>
      </c>
      <c r="K128" s="2" t="s">
        <v>442</v>
      </c>
      <c r="L128" s="2" t="s">
        <v>3391</v>
      </c>
      <c r="M128" s="2" t="s">
        <v>3211</v>
      </c>
      <c r="O128" s="2">
        <v>104521920</v>
      </c>
      <c r="P128" s="20" t="s">
        <v>525</v>
      </c>
      <c r="Q128" s="2" t="str">
        <f t="shared" si="3"/>
        <v>104521920C42</v>
      </c>
      <c r="R128" s="2" t="str">
        <f t="shared" si="4"/>
        <v>104521920C42</v>
      </c>
      <c r="T128" s="2">
        <v>101600080</v>
      </c>
      <c r="U128" s="2" t="s">
        <v>50</v>
      </c>
      <c r="V128" s="2" t="str">
        <f t="shared" si="5"/>
        <v>101600080UN</v>
      </c>
    </row>
    <row r="129" spans="10:22" x14ac:dyDescent="0.35">
      <c r="J129" s="2" t="s">
        <v>3392</v>
      </c>
      <c r="K129" s="2" t="s">
        <v>3392</v>
      </c>
      <c r="L129" s="2" t="s">
        <v>3393</v>
      </c>
      <c r="M129" s="2" t="s">
        <v>3211</v>
      </c>
      <c r="O129" s="2">
        <v>104518500</v>
      </c>
      <c r="P129" s="20" t="s">
        <v>65</v>
      </c>
      <c r="Q129" s="2" t="str">
        <f t="shared" si="3"/>
        <v>104518500C10</v>
      </c>
      <c r="R129" s="2" t="str">
        <f t="shared" si="4"/>
        <v>104518500C10</v>
      </c>
      <c r="T129" s="2">
        <v>101710001</v>
      </c>
      <c r="U129" s="2" t="s">
        <v>65</v>
      </c>
      <c r="V129" s="2" t="str">
        <f t="shared" si="5"/>
        <v>101710001C10</v>
      </c>
    </row>
    <row r="130" spans="10:22" x14ac:dyDescent="0.35">
      <c r="J130" s="2" t="s">
        <v>3394</v>
      </c>
      <c r="K130" s="2" t="s">
        <v>3394</v>
      </c>
      <c r="L130" s="2" t="s">
        <v>3395</v>
      </c>
      <c r="M130" s="2" t="s">
        <v>3211</v>
      </c>
      <c r="O130" s="2">
        <v>201610810</v>
      </c>
      <c r="P130" s="20" t="s">
        <v>49</v>
      </c>
      <c r="Q130" s="2" t="str">
        <f t="shared" si="3"/>
        <v>201610810C12</v>
      </c>
      <c r="R130" s="2" t="str">
        <f t="shared" si="4"/>
        <v>201610810C12</v>
      </c>
      <c r="T130" s="2">
        <v>101710001</v>
      </c>
      <c r="U130" s="2" t="s">
        <v>50</v>
      </c>
      <c r="V130" s="2" t="str">
        <f t="shared" si="5"/>
        <v>101710001UN</v>
      </c>
    </row>
    <row r="131" spans="10:22" x14ac:dyDescent="0.35">
      <c r="J131" s="2" t="s">
        <v>1006</v>
      </c>
      <c r="K131" s="2" t="s">
        <v>1006</v>
      </c>
      <c r="L131" s="2" t="s">
        <v>2839</v>
      </c>
      <c r="M131" s="2" t="s">
        <v>3211</v>
      </c>
      <c r="O131" s="2">
        <v>104524860</v>
      </c>
      <c r="P131" s="20" t="s">
        <v>92</v>
      </c>
      <c r="Q131" s="2" t="str">
        <f t="shared" ref="Q131:Q194" si="6">O131&amp;P131</f>
        <v>104524860C02</v>
      </c>
      <c r="R131" s="2" t="str">
        <f t="shared" ref="R131:R194" si="7">VLOOKUP(Q131,V:V,1,0)</f>
        <v>104524860C02</v>
      </c>
      <c r="T131" s="2">
        <v>101710002</v>
      </c>
      <c r="U131" s="2" t="s">
        <v>166</v>
      </c>
      <c r="V131" s="2" t="str">
        <f t="shared" si="5"/>
        <v>101710002C50</v>
      </c>
    </row>
    <row r="132" spans="10:22" x14ac:dyDescent="0.35">
      <c r="J132" s="2" t="s">
        <v>3396</v>
      </c>
      <c r="K132" s="2" t="s">
        <v>3396</v>
      </c>
      <c r="L132" s="2" t="s">
        <v>3397</v>
      </c>
      <c r="M132" s="2" t="s">
        <v>3211</v>
      </c>
      <c r="O132" s="2">
        <v>104527660</v>
      </c>
      <c r="P132" s="20" t="s">
        <v>294</v>
      </c>
      <c r="Q132" s="2" t="str">
        <f t="shared" si="6"/>
        <v>104527660Y00</v>
      </c>
      <c r="R132" s="2" t="str">
        <f t="shared" si="7"/>
        <v>104527660Y00</v>
      </c>
      <c r="T132" s="2">
        <v>101710002</v>
      </c>
      <c r="U132" s="2" t="s">
        <v>50</v>
      </c>
      <c r="V132" s="2" t="str">
        <f t="shared" ref="V132:V195" si="8">T132&amp;U132</f>
        <v>101710002UN</v>
      </c>
    </row>
    <row r="133" spans="10:22" x14ac:dyDescent="0.35">
      <c r="J133" s="2" t="s">
        <v>225</v>
      </c>
      <c r="K133" s="2" t="s">
        <v>225</v>
      </c>
      <c r="L133" s="2" t="s">
        <v>3111</v>
      </c>
      <c r="M133" s="2" t="s">
        <v>3211</v>
      </c>
      <c r="O133" s="2">
        <v>150000306</v>
      </c>
      <c r="P133" s="20" t="s">
        <v>149</v>
      </c>
      <c r="Q133" s="2" t="str">
        <f t="shared" si="6"/>
        <v>150000306Z00</v>
      </c>
      <c r="R133" s="2" t="str">
        <f t="shared" si="7"/>
        <v>150000306Z00</v>
      </c>
      <c r="T133" s="2">
        <v>101710005</v>
      </c>
      <c r="U133" s="2" t="s">
        <v>65</v>
      </c>
      <c r="V133" s="2" t="str">
        <f t="shared" si="8"/>
        <v>101710005C10</v>
      </c>
    </row>
    <row r="134" spans="10:22" x14ac:dyDescent="0.35">
      <c r="J134" s="2" t="s">
        <v>3398</v>
      </c>
      <c r="K134" s="2" t="s">
        <v>3398</v>
      </c>
      <c r="L134" s="2" t="s">
        <v>3399</v>
      </c>
      <c r="M134" s="2" t="s">
        <v>3211</v>
      </c>
      <c r="O134" s="2">
        <v>150000163</v>
      </c>
      <c r="P134" s="20" t="s">
        <v>49</v>
      </c>
      <c r="Q134" s="2" t="str">
        <f t="shared" si="6"/>
        <v>150000163C12</v>
      </c>
      <c r="R134" s="2" t="str">
        <f t="shared" si="7"/>
        <v>150000163C12</v>
      </c>
      <c r="T134" s="2">
        <v>101710005</v>
      </c>
      <c r="U134" s="2" t="s">
        <v>50</v>
      </c>
      <c r="V134" s="2" t="str">
        <f t="shared" si="8"/>
        <v>101710005UN</v>
      </c>
    </row>
    <row r="135" spans="10:22" x14ac:dyDescent="0.35">
      <c r="J135" s="2" t="s">
        <v>3400</v>
      </c>
      <c r="K135" s="2" t="s">
        <v>3400</v>
      </c>
      <c r="L135" s="2" t="s">
        <v>3401</v>
      </c>
      <c r="M135" s="2" t="s">
        <v>3211</v>
      </c>
      <c r="O135" s="2">
        <v>104527950</v>
      </c>
      <c r="P135" s="20" t="s">
        <v>267</v>
      </c>
      <c r="Q135" s="2" t="str">
        <f t="shared" si="6"/>
        <v>104527950C40</v>
      </c>
      <c r="R135" s="2" t="str">
        <f t="shared" si="7"/>
        <v>104527950C40</v>
      </c>
      <c r="T135" s="2">
        <v>101710006</v>
      </c>
      <c r="U135" s="2" t="s">
        <v>166</v>
      </c>
      <c r="V135" s="2" t="str">
        <f t="shared" si="8"/>
        <v>101710006C50</v>
      </c>
    </row>
    <row r="136" spans="10:22" x14ac:dyDescent="0.35">
      <c r="J136" s="2" t="s">
        <v>647</v>
      </c>
      <c r="K136" s="2" t="s">
        <v>647</v>
      </c>
      <c r="L136" s="2" t="s">
        <v>3402</v>
      </c>
      <c r="M136" s="2" t="s">
        <v>3211</v>
      </c>
      <c r="O136" s="2">
        <v>104528600</v>
      </c>
      <c r="P136" s="20" t="s">
        <v>65</v>
      </c>
      <c r="Q136" s="2" t="str">
        <f t="shared" si="6"/>
        <v>104528600C10</v>
      </c>
      <c r="R136" s="2" t="str">
        <f t="shared" si="7"/>
        <v>104528600C10</v>
      </c>
      <c r="T136" s="2">
        <v>101710006</v>
      </c>
      <c r="U136" s="2" t="s">
        <v>50</v>
      </c>
      <c r="V136" s="2" t="str">
        <f t="shared" si="8"/>
        <v>101710006UN</v>
      </c>
    </row>
    <row r="137" spans="10:22" x14ac:dyDescent="0.35">
      <c r="J137" s="2" t="s">
        <v>3403</v>
      </c>
      <c r="K137" s="2" t="s">
        <v>3403</v>
      </c>
      <c r="L137" s="2" t="s">
        <v>3404</v>
      </c>
      <c r="M137" s="2" t="s">
        <v>3211</v>
      </c>
      <c r="O137" s="2">
        <v>150001924</v>
      </c>
      <c r="P137" s="20" t="s">
        <v>177</v>
      </c>
      <c r="Q137" s="2" t="str">
        <f t="shared" si="6"/>
        <v>150001924C20</v>
      </c>
      <c r="R137" s="2" t="str">
        <f t="shared" si="7"/>
        <v>150001924C20</v>
      </c>
      <c r="T137" s="2">
        <v>101710009</v>
      </c>
      <c r="U137" s="2" t="s">
        <v>65</v>
      </c>
      <c r="V137" s="2" t="str">
        <f t="shared" si="8"/>
        <v>101710009C10</v>
      </c>
    </row>
    <row r="138" spans="10:22" x14ac:dyDescent="0.35">
      <c r="J138" s="2" t="s">
        <v>1022</v>
      </c>
      <c r="K138" s="2" t="s">
        <v>1022</v>
      </c>
      <c r="L138" s="2" t="s">
        <v>3405</v>
      </c>
      <c r="M138" s="2" t="s">
        <v>3211</v>
      </c>
      <c r="O138" s="2">
        <v>150000699</v>
      </c>
      <c r="P138" s="20" t="s">
        <v>50</v>
      </c>
      <c r="Q138" s="2" t="str">
        <f t="shared" si="6"/>
        <v>150000699UN</v>
      </c>
      <c r="R138" s="2" t="str">
        <f t="shared" si="7"/>
        <v>150000699UN</v>
      </c>
      <c r="T138" s="2">
        <v>101710009</v>
      </c>
      <c r="U138" s="2" t="s">
        <v>50</v>
      </c>
      <c r="V138" s="2" t="str">
        <f t="shared" si="8"/>
        <v>101710009UN</v>
      </c>
    </row>
    <row r="139" spans="10:22" x14ac:dyDescent="0.35">
      <c r="J139" s="2" t="s">
        <v>3406</v>
      </c>
      <c r="K139" s="2" t="s">
        <v>3406</v>
      </c>
      <c r="L139" s="2" t="s">
        <v>3407</v>
      </c>
      <c r="M139" s="2" t="s">
        <v>3211</v>
      </c>
      <c r="O139" s="2">
        <v>104527930</v>
      </c>
      <c r="P139" s="20" t="s">
        <v>417</v>
      </c>
      <c r="Q139" s="2" t="str">
        <f t="shared" si="6"/>
        <v>104527930C15</v>
      </c>
      <c r="R139" s="2" t="str">
        <f t="shared" si="7"/>
        <v>104527930C15</v>
      </c>
      <c r="T139" s="2">
        <v>101720001</v>
      </c>
      <c r="U139" s="2" t="s">
        <v>65</v>
      </c>
      <c r="V139" s="2" t="str">
        <f t="shared" si="8"/>
        <v>101720001C10</v>
      </c>
    </row>
    <row r="140" spans="10:22" x14ac:dyDescent="0.35">
      <c r="J140" s="2" t="s">
        <v>1163</v>
      </c>
      <c r="K140" s="2" t="s">
        <v>1163</v>
      </c>
      <c r="L140" s="2" t="s">
        <v>3408</v>
      </c>
      <c r="M140" s="2" t="s">
        <v>3211</v>
      </c>
      <c r="O140" s="2">
        <v>104530310</v>
      </c>
      <c r="P140" s="20" t="s">
        <v>482</v>
      </c>
      <c r="Q140" s="2" t="str">
        <f t="shared" si="6"/>
        <v>104530310C09</v>
      </c>
      <c r="R140" s="2" t="str">
        <f t="shared" si="7"/>
        <v>104530310C09</v>
      </c>
      <c r="T140" s="2">
        <v>101720001</v>
      </c>
      <c r="U140" s="2" t="s">
        <v>50</v>
      </c>
      <c r="V140" s="2" t="str">
        <f t="shared" si="8"/>
        <v>101720001UN</v>
      </c>
    </row>
    <row r="141" spans="10:22" x14ac:dyDescent="0.35">
      <c r="J141" s="2" t="s">
        <v>234</v>
      </c>
      <c r="K141" s="2" t="s">
        <v>234</v>
      </c>
      <c r="L141" s="2" t="s">
        <v>3115</v>
      </c>
      <c r="M141" s="2" t="s">
        <v>3211</v>
      </c>
      <c r="O141" s="2">
        <v>104527940</v>
      </c>
      <c r="P141" s="20" t="s">
        <v>267</v>
      </c>
      <c r="Q141" s="2" t="str">
        <f t="shared" si="6"/>
        <v>104527940C40</v>
      </c>
      <c r="R141" s="2" t="str">
        <f t="shared" si="7"/>
        <v>104527940C40</v>
      </c>
      <c r="T141" s="2">
        <v>101720003</v>
      </c>
      <c r="U141" s="2" t="s">
        <v>166</v>
      </c>
      <c r="V141" s="2" t="str">
        <f t="shared" si="8"/>
        <v>101720003C50</v>
      </c>
    </row>
    <row r="142" spans="10:22" x14ac:dyDescent="0.35">
      <c r="J142" s="2" t="s">
        <v>3409</v>
      </c>
      <c r="K142" s="2" t="s">
        <v>3409</v>
      </c>
      <c r="L142" s="2" t="s">
        <v>3410</v>
      </c>
      <c r="M142" s="2" t="s">
        <v>3211</v>
      </c>
      <c r="O142" s="2">
        <v>104516790</v>
      </c>
      <c r="P142" s="20" t="s">
        <v>106</v>
      </c>
      <c r="Q142" s="2" t="str">
        <f t="shared" si="6"/>
        <v>104516790V00</v>
      </c>
      <c r="R142" s="2" t="str">
        <f t="shared" si="7"/>
        <v>104516790V00</v>
      </c>
      <c r="T142" s="2">
        <v>101720003</v>
      </c>
      <c r="U142" s="2" t="s">
        <v>50</v>
      </c>
      <c r="V142" s="2" t="str">
        <f t="shared" si="8"/>
        <v>101720003UN</v>
      </c>
    </row>
    <row r="143" spans="10:22" x14ac:dyDescent="0.35">
      <c r="J143" s="2" t="s">
        <v>3411</v>
      </c>
      <c r="K143" s="2" t="s">
        <v>3411</v>
      </c>
      <c r="L143" s="2" t="s">
        <v>3412</v>
      </c>
      <c r="M143" s="2" t="s">
        <v>3211</v>
      </c>
      <c r="O143" s="2">
        <v>150000304</v>
      </c>
      <c r="P143" s="20" t="s">
        <v>166</v>
      </c>
      <c r="Q143" s="2" t="str">
        <f t="shared" si="6"/>
        <v>150000304C50</v>
      </c>
      <c r="R143" s="2" t="str">
        <f t="shared" si="7"/>
        <v>150000304C50</v>
      </c>
      <c r="T143" s="2">
        <v>101720004</v>
      </c>
      <c r="U143" s="2" t="s">
        <v>65</v>
      </c>
      <c r="V143" s="2" t="str">
        <f t="shared" si="8"/>
        <v>101720004C10</v>
      </c>
    </row>
    <row r="144" spans="10:22" x14ac:dyDescent="0.35">
      <c r="J144" s="2" t="s">
        <v>3413</v>
      </c>
      <c r="K144" s="2" t="s">
        <v>3413</v>
      </c>
      <c r="L144" s="2" t="s">
        <v>3414</v>
      </c>
      <c r="M144" s="2" t="s">
        <v>3211</v>
      </c>
      <c r="O144" s="2">
        <v>104520060</v>
      </c>
      <c r="P144" s="20" t="s">
        <v>57</v>
      </c>
      <c r="Q144" s="2" t="str">
        <f t="shared" si="6"/>
        <v>104520060C06</v>
      </c>
      <c r="R144" s="2" t="str">
        <f t="shared" si="7"/>
        <v>104520060C06</v>
      </c>
      <c r="T144" s="2">
        <v>101720004</v>
      </c>
      <c r="U144" s="2" t="s">
        <v>50</v>
      </c>
      <c r="V144" s="2" t="str">
        <f t="shared" si="8"/>
        <v>101720004UN</v>
      </c>
    </row>
    <row r="145" spans="10:22" x14ac:dyDescent="0.35">
      <c r="J145" s="2" t="s">
        <v>3415</v>
      </c>
      <c r="K145" s="2" t="s">
        <v>3415</v>
      </c>
      <c r="L145" s="2" t="s">
        <v>3416</v>
      </c>
      <c r="M145" s="2" t="s">
        <v>3211</v>
      </c>
      <c r="O145" s="2">
        <v>104523580</v>
      </c>
      <c r="P145" s="20" t="s">
        <v>1006</v>
      </c>
      <c r="Q145" s="2" t="str">
        <f t="shared" si="6"/>
        <v>104523580D10</v>
      </c>
      <c r="R145" s="2" t="str">
        <f t="shared" si="7"/>
        <v>104523580D10</v>
      </c>
      <c r="T145" s="2">
        <v>101720005</v>
      </c>
      <c r="U145" s="2" t="s">
        <v>469</v>
      </c>
      <c r="V145" s="2" t="str">
        <f t="shared" si="8"/>
        <v>101720005C32</v>
      </c>
    </row>
    <row r="146" spans="10:22" x14ac:dyDescent="0.35">
      <c r="J146" s="2" t="s">
        <v>2052</v>
      </c>
      <c r="K146" s="2" t="s">
        <v>2052</v>
      </c>
      <c r="L146" s="2" t="s">
        <v>3417</v>
      </c>
      <c r="M146" s="2" t="s">
        <v>3211</v>
      </c>
      <c r="O146" s="2">
        <v>150000698</v>
      </c>
      <c r="P146" s="20" t="s">
        <v>50</v>
      </c>
      <c r="Q146" s="2" t="str">
        <f t="shared" si="6"/>
        <v>150000698UN</v>
      </c>
      <c r="R146" s="2" t="str">
        <f t="shared" si="7"/>
        <v>150000698UN</v>
      </c>
      <c r="T146" s="2">
        <v>101720005</v>
      </c>
      <c r="U146" s="2" t="s">
        <v>50</v>
      </c>
      <c r="V146" s="2" t="str">
        <f t="shared" si="8"/>
        <v>101720005UN</v>
      </c>
    </row>
    <row r="147" spans="10:22" x14ac:dyDescent="0.35">
      <c r="J147" s="2" t="s">
        <v>3418</v>
      </c>
      <c r="K147" s="2" t="s">
        <v>3418</v>
      </c>
      <c r="L147" s="2" t="s">
        <v>3419</v>
      </c>
      <c r="M147" s="2" t="s">
        <v>3211</v>
      </c>
      <c r="O147" s="2">
        <v>104520070</v>
      </c>
      <c r="P147" s="20" t="s">
        <v>57</v>
      </c>
      <c r="Q147" s="2" t="str">
        <f t="shared" si="6"/>
        <v>104520070C06</v>
      </c>
      <c r="R147" s="2" t="str">
        <f t="shared" si="7"/>
        <v>104520070C06</v>
      </c>
      <c r="T147" s="2">
        <v>101720006</v>
      </c>
      <c r="U147" s="2" t="s">
        <v>278</v>
      </c>
      <c r="V147" s="2" t="str">
        <f t="shared" si="8"/>
        <v>101720006C16</v>
      </c>
    </row>
    <row r="148" spans="10:22" x14ac:dyDescent="0.35">
      <c r="J148" s="2" t="s">
        <v>3420</v>
      </c>
      <c r="K148" s="2" t="s">
        <v>3420</v>
      </c>
      <c r="L148" s="2" t="s">
        <v>3384</v>
      </c>
      <c r="M148" s="2" t="s">
        <v>3385</v>
      </c>
      <c r="O148" s="2">
        <v>104527000</v>
      </c>
      <c r="P148" s="20" t="s">
        <v>234</v>
      </c>
      <c r="Q148" s="2" t="str">
        <f t="shared" si="6"/>
        <v>104527000D30</v>
      </c>
      <c r="R148" s="2" t="str">
        <f t="shared" si="7"/>
        <v>104527000D30</v>
      </c>
      <c r="T148" s="2">
        <v>101720006</v>
      </c>
      <c r="U148" s="2" t="s">
        <v>50</v>
      </c>
      <c r="V148" s="2" t="str">
        <f t="shared" si="8"/>
        <v>101720006UN</v>
      </c>
    </row>
    <row r="149" spans="10:22" x14ac:dyDescent="0.35">
      <c r="J149" s="2" t="s">
        <v>3421</v>
      </c>
      <c r="K149" s="2" t="s">
        <v>3421</v>
      </c>
      <c r="L149" s="2" t="s">
        <v>3422</v>
      </c>
      <c r="M149" s="2" t="s">
        <v>3370</v>
      </c>
      <c r="O149" s="2">
        <v>150000141</v>
      </c>
      <c r="P149" s="20" t="s">
        <v>65</v>
      </c>
      <c r="Q149" s="2" t="str">
        <f t="shared" si="6"/>
        <v>150000141C10</v>
      </c>
      <c r="R149" s="2" t="str">
        <f t="shared" si="7"/>
        <v>150000141C10</v>
      </c>
      <c r="T149" s="2">
        <v>101820108</v>
      </c>
      <c r="U149" s="2" t="s">
        <v>160</v>
      </c>
      <c r="V149" s="2" t="str">
        <f t="shared" si="8"/>
        <v>101820108C24</v>
      </c>
    </row>
    <row r="150" spans="10:22" x14ac:dyDescent="0.35">
      <c r="J150" s="2" t="s">
        <v>3423</v>
      </c>
      <c r="K150" s="2" t="s">
        <v>3423</v>
      </c>
      <c r="L150" s="2" t="s">
        <v>3424</v>
      </c>
      <c r="M150" s="2" t="s">
        <v>3367</v>
      </c>
      <c r="O150" s="2">
        <v>104530550</v>
      </c>
      <c r="P150" s="20" t="s">
        <v>803</v>
      </c>
      <c r="Q150" s="2" t="str">
        <f t="shared" si="6"/>
        <v>104530550C14</v>
      </c>
      <c r="R150" s="2" t="str">
        <f t="shared" si="7"/>
        <v>104530550C14</v>
      </c>
      <c r="T150" s="2">
        <v>101820108</v>
      </c>
      <c r="U150" s="2" t="s">
        <v>50</v>
      </c>
      <c r="V150" s="2" t="str">
        <f t="shared" si="8"/>
        <v>101820108UN</v>
      </c>
    </row>
    <row r="151" spans="10:22" x14ac:dyDescent="0.35">
      <c r="J151" s="2" t="s">
        <v>3425</v>
      </c>
      <c r="K151" s="2" t="s">
        <v>3425</v>
      </c>
      <c r="L151" s="2" t="s">
        <v>3426</v>
      </c>
      <c r="M151" s="2" t="s">
        <v>3211</v>
      </c>
      <c r="O151" s="2">
        <v>150001793</v>
      </c>
      <c r="P151" s="20" t="s">
        <v>156</v>
      </c>
      <c r="Q151" s="2" t="str">
        <f t="shared" si="6"/>
        <v>150001793C18</v>
      </c>
      <c r="R151" s="2" t="str">
        <f t="shared" si="7"/>
        <v>150001793C18</v>
      </c>
      <c r="T151" s="2">
        <v>102100001</v>
      </c>
      <c r="U151" s="2" t="s">
        <v>160</v>
      </c>
      <c r="V151" s="2" t="str">
        <f t="shared" si="8"/>
        <v>102100001C24</v>
      </c>
    </row>
    <row r="152" spans="10:22" x14ac:dyDescent="0.35">
      <c r="J152" s="2" t="s">
        <v>3427</v>
      </c>
      <c r="K152" s="2" t="s">
        <v>3427</v>
      </c>
      <c r="L152" s="2" t="s">
        <v>3428</v>
      </c>
      <c r="M152" s="2" t="s">
        <v>3211</v>
      </c>
      <c r="O152" s="2">
        <v>150001897</v>
      </c>
      <c r="P152" s="20" t="s">
        <v>256</v>
      </c>
      <c r="Q152" s="2" t="str">
        <f t="shared" si="6"/>
        <v>150001897C30</v>
      </c>
      <c r="R152" s="2" t="str">
        <f t="shared" si="7"/>
        <v>150001897C30</v>
      </c>
      <c r="T152" s="2">
        <v>102100001</v>
      </c>
      <c r="U152" s="2" t="s">
        <v>50</v>
      </c>
      <c r="V152" s="2" t="str">
        <f t="shared" si="8"/>
        <v>102100001UN</v>
      </c>
    </row>
    <row r="153" spans="10:22" x14ac:dyDescent="0.35">
      <c r="J153" s="2" t="s">
        <v>3429</v>
      </c>
      <c r="K153" s="2" t="s">
        <v>3429</v>
      </c>
      <c r="L153" s="2" t="s">
        <v>3430</v>
      </c>
      <c r="M153" s="2" t="s">
        <v>3381</v>
      </c>
      <c r="O153" s="2">
        <v>104527960</v>
      </c>
      <c r="P153" s="20" t="s">
        <v>267</v>
      </c>
      <c r="Q153" s="2" t="str">
        <f t="shared" si="6"/>
        <v>104527960C40</v>
      </c>
      <c r="R153" s="2" t="str">
        <f t="shared" si="7"/>
        <v>104527960C40</v>
      </c>
      <c r="T153" s="2">
        <v>102100002</v>
      </c>
      <c r="U153" s="2" t="s">
        <v>160</v>
      </c>
      <c r="V153" s="2" t="str">
        <f t="shared" si="8"/>
        <v>102100002C24</v>
      </c>
    </row>
    <row r="154" spans="10:22" x14ac:dyDescent="0.35">
      <c r="J154" s="2" t="s">
        <v>3431</v>
      </c>
      <c r="K154" s="2" t="s">
        <v>3431</v>
      </c>
      <c r="L154" s="2" t="s">
        <v>3432</v>
      </c>
      <c r="M154" s="2" t="s">
        <v>3433</v>
      </c>
      <c r="O154" s="2">
        <v>150000128</v>
      </c>
      <c r="P154" s="20" t="s">
        <v>57</v>
      </c>
      <c r="Q154" s="2" t="str">
        <f t="shared" si="6"/>
        <v>150000128C06</v>
      </c>
      <c r="R154" s="2" t="str">
        <f t="shared" si="7"/>
        <v>150000128C06</v>
      </c>
      <c r="T154" s="2">
        <v>102100002</v>
      </c>
      <c r="U154" s="2" t="s">
        <v>50</v>
      </c>
      <c r="V154" s="2" t="str">
        <f t="shared" si="8"/>
        <v>102100002UN</v>
      </c>
    </row>
    <row r="155" spans="10:22" x14ac:dyDescent="0.35">
      <c r="J155" s="2" t="s">
        <v>3434</v>
      </c>
      <c r="K155" s="2" t="s">
        <v>3434</v>
      </c>
      <c r="L155" s="2" t="s">
        <v>3435</v>
      </c>
      <c r="M155" s="2" t="s">
        <v>3211</v>
      </c>
      <c r="O155" s="2">
        <v>104528900</v>
      </c>
      <c r="P155" s="20" t="s">
        <v>65</v>
      </c>
      <c r="Q155" s="2" t="str">
        <f t="shared" si="6"/>
        <v>104528900C10</v>
      </c>
      <c r="R155" s="2" t="str">
        <f t="shared" si="7"/>
        <v>104528900C10</v>
      </c>
      <c r="T155" s="2">
        <v>102100100</v>
      </c>
      <c r="U155" s="2" t="s">
        <v>163</v>
      </c>
      <c r="V155" s="2" t="str">
        <f t="shared" si="8"/>
        <v>102100100C48</v>
      </c>
    </row>
    <row r="156" spans="10:22" x14ac:dyDescent="0.35">
      <c r="J156" s="2" t="s">
        <v>3436</v>
      </c>
      <c r="K156" s="2" t="s">
        <v>3436</v>
      </c>
      <c r="L156" s="2" t="s">
        <v>3437</v>
      </c>
      <c r="M156" s="2" t="s">
        <v>3211</v>
      </c>
      <c r="O156" s="2">
        <v>150000297</v>
      </c>
      <c r="P156" s="20" t="s">
        <v>149</v>
      </c>
      <c r="Q156" s="2" t="str">
        <f t="shared" si="6"/>
        <v>150000297Z00</v>
      </c>
      <c r="R156" s="2" t="str">
        <f t="shared" si="7"/>
        <v>150000297Z00</v>
      </c>
      <c r="T156" s="2">
        <v>102100100</v>
      </c>
      <c r="U156" s="2" t="s">
        <v>50</v>
      </c>
      <c r="V156" s="2" t="str">
        <f t="shared" si="8"/>
        <v>102100100UN</v>
      </c>
    </row>
    <row r="157" spans="10:22" x14ac:dyDescent="0.35">
      <c r="J157" s="2" t="s">
        <v>3438</v>
      </c>
      <c r="K157" s="2" t="s">
        <v>3438</v>
      </c>
      <c r="L157" s="2" t="s">
        <v>3439</v>
      </c>
      <c r="M157" s="2" t="s">
        <v>3440</v>
      </c>
      <c r="O157" s="2">
        <v>150000400</v>
      </c>
      <c r="P157" s="20" t="s">
        <v>278</v>
      </c>
      <c r="Q157" s="2" t="str">
        <f t="shared" si="6"/>
        <v>150000400C16</v>
      </c>
      <c r="R157" s="2" t="str">
        <f t="shared" si="7"/>
        <v>150000400C16</v>
      </c>
      <c r="T157" s="2">
        <v>102100250</v>
      </c>
      <c r="U157" s="2" t="s">
        <v>160</v>
      </c>
      <c r="V157" s="2" t="str">
        <f t="shared" si="8"/>
        <v>102100250C24</v>
      </c>
    </row>
    <row r="158" spans="10:22" x14ac:dyDescent="0.35">
      <c r="J158" s="2" t="s">
        <v>3441</v>
      </c>
      <c r="K158" s="2" t="s">
        <v>3441</v>
      </c>
      <c r="L158" s="2" t="s">
        <v>3442</v>
      </c>
      <c r="M158" s="2" t="s">
        <v>3443</v>
      </c>
      <c r="O158" s="2">
        <v>104516040</v>
      </c>
      <c r="P158" s="20" t="s">
        <v>198</v>
      </c>
      <c r="Q158" s="2" t="str">
        <f t="shared" si="6"/>
        <v>104516040C05</v>
      </c>
      <c r="R158" s="2" t="str">
        <f t="shared" si="7"/>
        <v>104516040C05</v>
      </c>
      <c r="T158" s="2">
        <v>102100250</v>
      </c>
      <c r="U158" s="2" t="s">
        <v>50</v>
      </c>
      <c r="V158" s="2" t="str">
        <f t="shared" si="8"/>
        <v>102100250UN</v>
      </c>
    </row>
    <row r="159" spans="10:22" x14ac:dyDescent="0.35">
      <c r="J159" s="2" t="s">
        <v>3444</v>
      </c>
      <c r="K159" s="2" t="s">
        <v>3444</v>
      </c>
      <c r="L159" s="2" t="s">
        <v>3445</v>
      </c>
      <c r="M159" s="2" t="s">
        <v>3440</v>
      </c>
      <c r="O159" s="2">
        <v>104525490</v>
      </c>
      <c r="P159" s="20" t="s">
        <v>228</v>
      </c>
      <c r="Q159" s="2" t="str">
        <f t="shared" si="6"/>
        <v>104525490C36</v>
      </c>
      <c r="R159" s="2" t="str">
        <f t="shared" si="7"/>
        <v>104525490C36</v>
      </c>
      <c r="T159" s="2">
        <v>102140230</v>
      </c>
      <c r="U159" s="2" t="s">
        <v>278</v>
      </c>
      <c r="V159" s="2" t="str">
        <f t="shared" si="8"/>
        <v>102140230C16</v>
      </c>
    </row>
    <row r="160" spans="10:22" x14ac:dyDescent="0.35">
      <c r="J160" s="2" t="s">
        <v>3446</v>
      </c>
      <c r="K160" s="2" t="s">
        <v>3446</v>
      </c>
      <c r="L160" s="2" t="s">
        <v>3447</v>
      </c>
      <c r="M160" s="2" t="s">
        <v>3448</v>
      </c>
      <c r="O160" s="2">
        <v>201223350</v>
      </c>
      <c r="P160" s="20" t="s">
        <v>49</v>
      </c>
      <c r="Q160" s="2" t="str">
        <f t="shared" si="6"/>
        <v>201223350C12</v>
      </c>
      <c r="R160" s="2" t="str">
        <f t="shared" si="7"/>
        <v>201223350C12</v>
      </c>
      <c r="T160" s="2">
        <v>102140230</v>
      </c>
      <c r="U160" s="2" t="s">
        <v>1777</v>
      </c>
      <c r="V160" s="2" t="str">
        <f t="shared" si="8"/>
        <v>102140230D03</v>
      </c>
    </row>
    <row r="161" spans="10:22" x14ac:dyDescent="0.35">
      <c r="J161" s="2" t="s">
        <v>3449</v>
      </c>
      <c r="K161" s="2" t="s">
        <v>3449</v>
      </c>
      <c r="L161" s="2" t="s">
        <v>3450</v>
      </c>
      <c r="M161" s="2" t="s">
        <v>3367</v>
      </c>
      <c r="O161" s="2">
        <v>150000772</v>
      </c>
      <c r="P161" s="20" t="s">
        <v>50</v>
      </c>
      <c r="Q161" s="2" t="str">
        <f t="shared" si="6"/>
        <v>150000772UN</v>
      </c>
      <c r="R161" s="2" t="str">
        <f t="shared" si="7"/>
        <v>150000772UN</v>
      </c>
      <c r="T161" s="2">
        <v>102140230</v>
      </c>
      <c r="U161" s="2" t="s">
        <v>50</v>
      </c>
      <c r="V161" s="2" t="str">
        <f t="shared" si="8"/>
        <v>102140230UN</v>
      </c>
    </row>
    <row r="162" spans="10:22" x14ac:dyDescent="0.35">
      <c r="J162" s="2" t="s">
        <v>3451</v>
      </c>
      <c r="K162" s="2" t="s">
        <v>3451</v>
      </c>
      <c r="L162" s="2" t="s">
        <v>3452</v>
      </c>
      <c r="M162" s="2" t="s">
        <v>3453</v>
      </c>
      <c r="O162" s="2">
        <v>150000305</v>
      </c>
      <c r="P162" s="20" t="s">
        <v>163</v>
      </c>
      <c r="Q162" s="2" t="str">
        <f t="shared" si="6"/>
        <v>150000305C48</v>
      </c>
      <c r="R162" s="2" t="str">
        <f t="shared" si="7"/>
        <v>150000305C48</v>
      </c>
      <c r="T162" s="2">
        <v>102140240</v>
      </c>
      <c r="U162" s="2" t="s">
        <v>278</v>
      </c>
      <c r="V162" s="2" t="str">
        <f t="shared" si="8"/>
        <v>102140240C16</v>
      </c>
    </row>
    <row r="163" spans="10:22" x14ac:dyDescent="0.35">
      <c r="J163" s="2" t="s">
        <v>3454</v>
      </c>
      <c r="K163" s="2" t="s">
        <v>3454</v>
      </c>
      <c r="L163" s="2" t="s">
        <v>3455</v>
      </c>
      <c r="M163" s="2" t="s">
        <v>3456</v>
      </c>
      <c r="O163" s="2">
        <v>150000881</v>
      </c>
      <c r="P163" s="20" t="s">
        <v>49</v>
      </c>
      <c r="Q163" s="2" t="str">
        <f t="shared" si="6"/>
        <v>150000881C12</v>
      </c>
      <c r="R163" s="2" t="str">
        <f t="shared" si="7"/>
        <v>150000881C12</v>
      </c>
      <c r="T163" s="2">
        <v>102140240</v>
      </c>
      <c r="U163" s="2" t="s">
        <v>1777</v>
      </c>
      <c r="V163" s="2" t="str">
        <f t="shared" si="8"/>
        <v>102140240D03</v>
      </c>
    </row>
    <row r="164" spans="10:22" x14ac:dyDescent="0.35">
      <c r="J164" s="2" t="s">
        <v>3457</v>
      </c>
      <c r="K164" s="2" t="s">
        <v>3457</v>
      </c>
      <c r="L164" s="2" t="s">
        <v>3458</v>
      </c>
      <c r="M164" s="2" t="s">
        <v>3448</v>
      </c>
      <c r="O164" s="2">
        <v>150000855</v>
      </c>
      <c r="P164" s="20" t="s">
        <v>50</v>
      </c>
      <c r="Q164" s="2" t="str">
        <f t="shared" si="6"/>
        <v>150000855UN</v>
      </c>
      <c r="R164" s="2" t="str">
        <f t="shared" si="7"/>
        <v>150000855UN</v>
      </c>
      <c r="T164" s="2">
        <v>102140240</v>
      </c>
      <c r="U164" s="2" t="s">
        <v>50</v>
      </c>
      <c r="V164" s="2" t="str">
        <f t="shared" si="8"/>
        <v>102140240UN</v>
      </c>
    </row>
    <row r="165" spans="10:22" x14ac:dyDescent="0.35">
      <c r="J165" s="2" t="s">
        <v>3459</v>
      </c>
      <c r="K165" s="2" t="s">
        <v>3459</v>
      </c>
      <c r="L165" s="2" t="s">
        <v>3460</v>
      </c>
      <c r="M165" s="2" t="s">
        <v>3461</v>
      </c>
      <c r="O165" s="2">
        <v>150000140</v>
      </c>
      <c r="P165" s="20" t="s">
        <v>57</v>
      </c>
      <c r="Q165" s="2" t="str">
        <f t="shared" si="6"/>
        <v>150000140C06</v>
      </c>
      <c r="R165" s="2" t="str">
        <f t="shared" si="7"/>
        <v>150000140C06</v>
      </c>
      <c r="T165" s="2">
        <v>102140410</v>
      </c>
      <c r="U165" s="2" t="s">
        <v>163</v>
      </c>
      <c r="V165" s="2" t="str">
        <f t="shared" si="8"/>
        <v>102140410C48</v>
      </c>
    </row>
    <row r="166" spans="10:22" x14ac:dyDescent="0.35">
      <c r="J166" s="2" t="s">
        <v>3462</v>
      </c>
      <c r="K166" s="2" t="s">
        <v>3462</v>
      </c>
      <c r="L166" s="2" t="s">
        <v>3463</v>
      </c>
      <c r="M166" s="2" t="s">
        <v>3211</v>
      </c>
      <c r="O166" s="2">
        <v>150000790</v>
      </c>
      <c r="P166" s="20" t="s">
        <v>49</v>
      </c>
      <c r="Q166" s="2" t="str">
        <f t="shared" si="6"/>
        <v>150000790C12</v>
      </c>
      <c r="R166" s="2" t="str">
        <f t="shared" si="7"/>
        <v>150000790C12</v>
      </c>
      <c r="T166" s="2">
        <v>102140410</v>
      </c>
      <c r="U166" s="2" t="s">
        <v>50</v>
      </c>
      <c r="V166" s="2" t="str">
        <f t="shared" si="8"/>
        <v>102140410UN</v>
      </c>
    </row>
    <row r="167" spans="10:22" x14ac:dyDescent="0.35">
      <c r="J167" s="2" t="s">
        <v>3464</v>
      </c>
      <c r="K167" s="2" t="s">
        <v>3464</v>
      </c>
      <c r="L167" s="2" t="s">
        <v>3465</v>
      </c>
      <c r="M167" s="2" t="s">
        <v>3325</v>
      </c>
      <c r="O167" s="2">
        <v>150001740</v>
      </c>
      <c r="P167" s="20" t="s">
        <v>49</v>
      </c>
      <c r="Q167" s="2" t="str">
        <f t="shared" si="6"/>
        <v>150001740C12</v>
      </c>
      <c r="R167" s="2" t="str">
        <f t="shared" si="7"/>
        <v>150001740C12</v>
      </c>
      <c r="T167" s="2">
        <v>102140420</v>
      </c>
      <c r="U167" s="2" t="s">
        <v>163</v>
      </c>
      <c r="V167" s="2" t="str">
        <f t="shared" si="8"/>
        <v>102140420C48</v>
      </c>
    </row>
    <row r="168" spans="10:22" x14ac:dyDescent="0.35">
      <c r="J168" s="2" t="s">
        <v>3466</v>
      </c>
      <c r="K168" s="2" t="s">
        <v>3466</v>
      </c>
      <c r="L168" s="2" t="s">
        <v>3467</v>
      </c>
      <c r="M168" s="2" t="s">
        <v>3266</v>
      </c>
      <c r="O168" s="2">
        <v>150000425</v>
      </c>
      <c r="P168" s="20" t="s">
        <v>256</v>
      </c>
      <c r="Q168" s="2" t="str">
        <f t="shared" si="6"/>
        <v>150000425C30</v>
      </c>
      <c r="R168" s="2" t="str">
        <f t="shared" si="7"/>
        <v>150000425C30</v>
      </c>
      <c r="T168" s="2">
        <v>102140420</v>
      </c>
      <c r="U168" s="2" t="s">
        <v>50</v>
      </c>
      <c r="V168" s="2" t="str">
        <f t="shared" si="8"/>
        <v>102140420UN</v>
      </c>
    </row>
    <row r="169" spans="10:22" x14ac:dyDescent="0.35">
      <c r="J169" s="2" t="s">
        <v>3468</v>
      </c>
      <c r="K169" s="2" t="s">
        <v>3468</v>
      </c>
      <c r="L169" s="2" t="s">
        <v>3469</v>
      </c>
      <c r="M169" s="2" t="s">
        <v>3211</v>
      </c>
      <c r="O169" s="2">
        <v>150000158</v>
      </c>
      <c r="P169" s="20" t="s">
        <v>198</v>
      </c>
      <c r="Q169" s="2" t="str">
        <f t="shared" si="6"/>
        <v>150000158C05</v>
      </c>
      <c r="R169" s="2" t="str">
        <f t="shared" si="7"/>
        <v>150000158C05</v>
      </c>
      <c r="T169" s="2">
        <v>102201100</v>
      </c>
      <c r="U169" s="2" t="s">
        <v>49</v>
      </c>
      <c r="V169" s="2" t="str">
        <f t="shared" si="8"/>
        <v>102201100C12</v>
      </c>
    </row>
    <row r="170" spans="10:22" x14ac:dyDescent="0.35">
      <c r="J170" s="2" t="s">
        <v>3470</v>
      </c>
      <c r="K170" s="2" t="s">
        <v>3470</v>
      </c>
      <c r="L170" s="2" t="s">
        <v>3385</v>
      </c>
      <c r="M170" s="2" t="s">
        <v>3385</v>
      </c>
      <c r="O170" s="2">
        <v>104527920</v>
      </c>
      <c r="P170" s="20" t="s">
        <v>267</v>
      </c>
      <c r="Q170" s="2" t="str">
        <f t="shared" si="6"/>
        <v>104527920C40</v>
      </c>
      <c r="R170" s="2" t="str">
        <f t="shared" si="7"/>
        <v>104527920C40</v>
      </c>
      <c r="T170" s="2">
        <v>102201100</v>
      </c>
      <c r="U170" s="2" t="s">
        <v>50</v>
      </c>
      <c r="V170" s="2" t="str">
        <f t="shared" si="8"/>
        <v>102201100UN</v>
      </c>
    </row>
    <row r="171" spans="10:22" x14ac:dyDescent="0.35">
      <c r="J171" s="2" t="s">
        <v>3471</v>
      </c>
      <c r="K171" s="2" t="s">
        <v>3471</v>
      </c>
      <c r="L171" s="2" t="s">
        <v>3472</v>
      </c>
      <c r="M171" s="2" t="s">
        <v>3266</v>
      </c>
      <c r="O171" s="2">
        <v>104521640</v>
      </c>
      <c r="P171" s="20" t="s">
        <v>50</v>
      </c>
      <c r="Q171" s="2" t="str">
        <f t="shared" si="6"/>
        <v>104521640UN</v>
      </c>
      <c r="R171" s="2" t="str">
        <f t="shared" si="7"/>
        <v>104521640UN</v>
      </c>
      <c r="T171" s="2">
        <v>102201150</v>
      </c>
      <c r="U171" s="2" t="s">
        <v>49</v>
      </c>
      <c r="V171" s="2" t="str">
        <f t="shared" si="8"/>
        <v>102201150C12</v>
      </c>
    </row>
    <row r="172" spans="10:22" x14ac:dyDescent="0.35">
      <c r="J172" s="2" t="s">
        <v>3473</v>
      </c>
      <c r="K172" s="2" t="s">
        <v>3473</v>
      </c>
      <c r="L172" s="2" t="s">
        <v>3474</v>
      </c>
      <c r="M172" s="2" t="s">
        <v>3367</v>
      </c>
      <c r="O172" s="2">
        <v>150000273</v>
      </c>
      <c r="P172" s="20" t="s">
        <v>50</v>
      </c>
      <c r="Q172" s="2" t="str">
        <f t="shared" si="6"/>
        <v>150000273UN</v>
      </c>
      <c r="R172" s="2" t="str">
        <f t="shared" si="7"/>
        <v>150000273UN</v>
      </c>
      <c r="T172" s="2">
        <v>102201150</v>
      </c>
      <c r="U172" s="2" t="s">
        <v>50</v>
      </c>
      <c r="V172" s="2" t="str">
        <f t="shared" si="8"/>
        <v>102201150UN</v>
      </c>
    </row>
    <row r="173" spans="10:22" x14ac:dyDescent="0.35">
      <c r="J173" s="2" t="s">
        <v>3475</v>
      </c>
      <c r="K173" s="2" t="s">
        <v>3475</v>
      </c>
      <c r="L173" s="2" t="s">
        <v>3476</v>
      </c>
      <c r="M173" s="2" t="s">
        <v>3283</v>
      </c>
      <c r="O173" s="2">
        <v>150000408</v>
      </c>
      <c r="P173" s="20" t="s">
        <v>160</v>
      </c>
      <c r="Q173" s="2" t="str">
        <f t="shared" si="6"/>
        <v>150000408C24</v>
      </c>
      <c r="R173" s="2" t="str">
        <f t="shared" si="7"/>
        <v>150000408C24</v>
      </c>
      <c r="T173" s="2">
        <v>102201250</v>
      </c>
      <c r="U173" s="2" t="s">
        <v>49</v>
      </c>
      <c r="V173" s="2" t="str">
        <f t="shared" si="8"/>
        <v>102201250C12</v>
      </c>
    </row>
    <row r="174" spans="10:22" x14ac:dyDescent="0.35">
      <c r="J174" s="2" t="s">
        <v>3477</v>
      </c>
      <c r="K174" s="2" t="s">
        <v>3477</v>
      </c>
      <c r="L174" s="2" t="s">
        <v>3478</v>
      </c>
      <c r="M174" s="2" t="s">
        <v>3385</v>
      </c>
      <c r="O174" s="2">
        <v>150000303</v>
      </c>
      <c r="P174" s="20" t="s">
        <v>166</v>
      </c>
      <c r="Q174" s="2" t="str">
        <f t="shared" si="6"/>
        <v>150000303C50</v>
      </c>
      <c r="R174" s="2" t="str">
        <f t="shared" si="7"/>
        <v>150000303C50</v>
      </c>
      <c r="T174" s="2">
        <v>102201250</v>
      </c>
      <c r="U174" s="2" t="s">
        <v>50</v>
      </c>
      <c r="V174" s="2" t="str">
        <f t="shared" si="8"/>
        <v>102201250UN</v>
      </c>
    </row>
    <row r="175" spans="10:22" x14ac:dyDescent="0.35">
      <c r="J175" s="2" t="s">
        <v>3479</v>
      </c>
      <c r="K175" s="2" t="s">
        <v>3479</v>
      </c>
      <c r="L175" s="2" t="s">
        <v>3480</v>
      </c>
      <c r="M175" s="2" t="s">
        <v>3481</v>
      </c>
      <c r="O175" s="2">
        <v>150000142</v>
      </c>
      <c r="P175" s="20" t="s">
        <v>65</v>
      </c>
      <c r="Q175" s="2" t="str">
        <f t="shared" si="6"/>
        <v>150000142C10</v>
      </c>
      <c r="R175" s="2" t="str">
        <f t="shared" si="7"/>
        <v>150000142C10</v>
      </c>
      <c r="T175" s="2">
        <v>102201300</v>
      </c>
      <c r="U175" s="2" t="s">
        <v>49</v>
      </c>
      <c r="V175" s="2" t="str">
        <f t="shared" si="8"/>
        <v>102201300C12</v>
      </c>
    </row>
    <row r="176" spans="10:22" x14ac:dyDescent="0.35">
      <c r="J176" s="2" t="s">
        <v>2423</v>
      </c>
      <c r="K176" s="2" t="s">
        <v>2423</v>
      </c>
      <c r="L176" s="2" t="s">
        <v>3482</v>
      </c>
      <c r="M176" s="2" t="s">
        <v>3211</v>
      </c>
      <c r="O176" s="2">
        <v>150000592</v>
      </c>
      <c r="P176" s="20" t="s">
        <v>49</v>
      </c>
      <c r="Q176" s="2" t="str">
        <f t="shared" si="6"/>
        <v>150000592C12</v>
      </c>
      <c r="R176" s="2" t="str">
        <f t="shared" si="7"/>
        <v>150000592C12</v>
      </c>
      <c r="T176" s="2">
        <v>102201300</v>
      </c>
      <c r="U176" s="2" t="s">
        <v>50</v>
      </c>
      <c r="V176" s="2" t="str">
        <f t="shared" si="8"/>
        <v>102201300UN</v>
      </c>
    </row>
    <row r="177" spans="10:22" x14ac:dyDescent="0.35">
      <c r="J177" s="2" t="s">
        <v>3483</v>
      </c>
      <c r="K177" s="2" t="s">
        <v>3483</v>
      </c>
      <c r="L177" s="2" t="s">
        <v>3484</v>
      </c>
      <c r="M177" s="2" t="s">
        <v>3211</v>
      </c>
      <c r="O177" s="2">
        <v>104520080</v>
      </c>
      <c r="P177" s="20" t="s">
        <v>57</v>
      </c>
      <c r="Q177" s="2" t="str">
        <f t="shared" si="6"/>
        <v>104520080C06</v>
      </c>
      <c r="R177" s="2" t="str">
        <f t="shared" si="7"/>
        <v>104520080C06</v>
      </c>
      <c r="T177" s="2">
        <v>102201400</v>
      </c>
      <c r="U177" s="2" t="s">
        <v>49</v>
      </c>
      <c r="V177" s="2" t="str">
        <f t="shared" si="8"/>
        <v>102201400C12</v>
      </c>
    </row>
    <row r="178" spans="10:22" x14ac:dyDescent="0.35">
      <c r="J178" s="2" t="s">
        <v>3485</v>
      </c>
      <c r="K178" s="2" t="s">
        <v>3485</v>
      </c>
      <c r="L178" s="2" t="s">
        <v>3486</v>
      </c>
      <c r="M178" s="2" t="s">
        <v>3211</v>
      </c>
      <c r="O178" s="2">
        <v>105200730</v>
      </c>
      <c r="P178" s="20" t="s">
        <v>57</v>
      </c>
      <c r="Q178" s="2" t="str">
        <f t="shared" si="6"/>
        <v>105200730C06</v>
      </c>
      <c r="R178" s="2" t="str">
        <f t="shared" si="7"/>
        <v>105200730C06</v>
      </c>
      <c r="T178" s="2">
        <v>102201400</v>
      </c>
      <c r="U178" s="2" t="s">
        <v>50</v>
      </c>
      <c r="V178" s="2" t="str">
        <f t="shared" si="8"/>
        <v>102201400UN</v>
      </c>
    </row>
    <row r="179" spans="10:22" x14ac:dyDescent="0.35">
      <c r="J179" s="2" t="s">
        <v>3487</v>
      </c>
      <c r="K179" s="2" t="s">
        <v>3487</v>
      </c>
      <c r="L179" s="2" t="s">
        <v>3488</v>
      </c>
      <c r="M179" s="2" t="s">
        <v>3211</v>
      </c>
      <c r="O179" s="2">
        <v>150001046</v>
      </c>
      <c r="P179" s="20" t="s">
        <v>160</v>
      </c>
      <c r="Q179" s="2" t="str">
        <f t="shared" si="6"/>
        <v>150001046C24</v>
      </c>
      <c r="R179" s="2" t="str">
        <f t="shared" si="7"/>
        <v>150001046C24</v>
      </c>
      <c r="T179" s="2">
        <v>102201500</v>
      </c>
      <c r="U179" s="2" t="s">
        <v>49</v>
      </c>
      <c r="V179" s="2" t="str">
        <f t="shared" si="8"/>
        <v>102201500C12</v>
      </c>
    </row>
    <row r="180" spans="10:22" x14ac:dyDescent="0.35">
      <c r="J180" s="2" t="s">
        <v>3489</v>
      </c>
      <c r="K180" s="2" t="s">
        <v>3489</v>
      </c>
      <c r="L180" s="2" t="s">
        <v>3490</v>
      </c>
      <c r="M180" s="2" t="s">
        <v>3211</v>
      </c>
      <c r="O180" s="2">
        <v>150000053</v>
      </c>
      <c r="P180" s="20" t="s">
        <v>57</v>
      </c>
      <c r="Q180" s="2" t="str">
        <f t="shared" si="6"/>
        <v>150000053C06</v>
      </c>
      <c r="R180" s="2" t="str">
        <f t="shared" si="7"/>
        <v>150000053C06</v>
      </c>
      <c r="T180" s="2">
        <v>102201500</v>
      </c>
      <c r="U180" s="2" t="s">
        <v>50</v>
      </c>
      <c r="V180" s="2" t="str">
        <f t="shared" si="8"/>
        <v>102201500UN</v>
      </c>
    </row>
    <row r="181" spans="10:22" x14ac:dyDescent="0.35">
      <c r="J181" s="2" t="s">
        <v>3491</v>
      </c>
      <c r="K181" s="2" t="s">
        <v>3491</v>
      </c>
      <c r="L181" s="2" t="s">
        <v>3492</v>
      </c>
      <c r="M181" s="2" t="s">
        <v>3211</v>
      </c>
      <c r="O181" s="2">
        <v>104519250</v>
      </c>
      <c r="P181" s="20" t="s">
        <v>49</v>
      </c>
      <c r="Q181" s="2" t="str">
        <f t="shared" si="6"/>
        <v>104519250C12</v>
      </c>
      <c r="R181" s="2" t="str">
        <f t="shared" si="7"/>
        <v>104519250C12</v>
      </c>
      <c r="T181" s="2">
        <v>102202050</v>
      </c>
      <c r="U181" s="2" t="s">
        <v>160</v>
      </c>
      <c r="V181" s="2" t="str">
        <f t="shared" si="8"/>
        <v>102202050C24</v>
      </c>
    </row>
    <row r="182" spans="10:22" x14ac:dyDescent="0.35">
      <c r="J182" s="2" t="s">
        <v>3493</v>
      </c>
      <c r="K182" s="2" t="s">
        <v>3493</v>
      </c>
      <c r="L182" s="2" t="s">
        <v>3494</v>
      </c>
      <c r="M182" s="2" t="s">
        <v>3211</v>
      </c>
      <c r="O182" s="2">
        <v>104527910</v>
      </c>
      <c r="P182" s="20" t="s">
        <v>267</v>
      </c>
      <c r="Q182" s="2" t="str">
        <f t="shared" si="6"/>
        <v>104527910C40</v>
      </c>
      <c r="R182" s="2" t="str">
        <f t="shared" si="7"/>
        <v>104527910C40</v>
      </c>
      <c r="T182" s="2">
        <v>102202050</v>
      </c>
      <c r="U182" s="2" t="s">
        <v>50</v>
      </c>
      <c r="V182" s="2" t="str">
        <f t="shared" si="8"/>
        <v>102202050UN</v>
      </c>
    </row>
    <row r="183" spans="10:22" x14ac:dyDescent="0.35">
      <c r="J183" s="2" t="s">
        <v>3495</v>
      </c>
      <c r="K183" s="2" t="s">
        <v>3495</v>
      </c>
      <c r="L183" s="2" t="s">
        <v>3496</v>
      </c>
      <c r="M183" s="2" t="s">
        <v>3211</v>
      </c>
      <c r="O183" s="2">
        <v>104529150</v>
      </c>
      <c r="P183" s="20" t="s">
        <v>65</v>
      </c>
      <c r="Q183" s="2" t="str">
        <f t="shared" si="6"/>
        <v>104529150C10</v>
      </c>
      <c r="R183" s="2" t="str">
        <f t="shared" si="7"/>
        <v>104529150C10</v>
      </c>
      <c r="T183" s="2">
        <v>102202350</v>
      </c>
      <c r="U183" s="2" t="s">
        <v>160</v>
      </c>
      <c r="V183" s="2" t="str">
        <f t="shared" si="8"/>
        <v>102202350C24</v>
      </c>
    </row>
    <row r="184" spans="10:22" x14ac:dyDescent="0.35">
      <c r="J184" s="2" t="s">
        <v>3497</v>
      </c>
      <c r="K184" s="2" t="s">
        <v>3497</v>
      </c>
      <c r="L184" s="2" t="s">
        <v>3498</v>
      </c>
      <c r="M184" s="2" t="s">
        <v>3211</v>
      </c>
      <c r="O184" s="2">
        <v>150000078</v>
      </c>
      <c r="P184" s="20" t="s">
        <v>228</v>
      </c>
      <c r="Q184" s="2" t="str">
        <f t="shared" si="6"/>
        <v>150000078C36</v>
      </c>
      <c r="R184" s="2" t="str">
        <f t="shared" si="7"/>
        <v>150000078C36</v>
      </c>
      <c r="T184" s="2">
        <v>102202350</v>
      </c>
      <c r="U184" s="2" t="s">
        <v>50</v>
      </c>
      <c r="V184" s="2" t="str">
        <f t="shared" si="8"/>
        <v>102202350UN</v>
      </c>
    </row>
    <row r="185" spans="10:22" x14ac:dyDescent="0.35">
      <c r="J185" s="2" t="s">
        <v>3499</v>
      </c>
      <c r="K185" s="2" t="s">
        <v>3499</v>
      </c>
      <c r="L185" s="2" t="s">
        <v>3500</v>
      </c>
      <c r="M185" s="2" t="s">
        <v>3211</v>
      </c>
      <c r="O185" s="2">
        <v>104529680</v>
      </c>
      <c r="P185" s="20" t="s">
        <v>106</v>
      </c>
      <c r="Q185" s="2" t="str">
        <f t="shared" si="6"/>
        <v>104529680V00</v>
      </c>
      <c r="R185" s="2" t="str">
        <f t="shared" si="7"/>
        <v>104529680V00</v>
      </c>
      <c r="T185" s="2">
        <v>102202450</v>
      </c>
      <c r="U185" s="2" t="s">
        <v>160</v>
      </c>
      <c r="V185" s="2" t="str">
        <f t="shared" si="8"/>
        <v>102202450C24</v>
      </c>
    </row>
    <row r="186" spans="10:22" x14ac:dyDescent="0.35">
      <c r="J186" s="2" t="s">
        <v>3501</v>
      </c>
      <c r="K186" s="2" t="s">
        <v>3501</v>
      </c>
      <c r="L186" s="2" t="s">
        <v>3502</v>
      </c>
      <c r="M186" s="2" t="s">
        <v>3443</v>
      </c>
      <c r="O186" s="2">
        <v>104528710</v>
      </c>
      <c r="P186" s="20" t="s">
        <v>278</v>
      </c>
      <c r="Q186" s="2" t="str">
        <f t="shared" si="6"/>
        <v>104528710C16</v>
      </c>
      <c r="R186" s="2" t="str">
        <f t="shared" si="7"/>
        <v>104528710C16</v>
      </c>
      <c r="T186" s="2">
        <v>102202450</v>
      </c>
      <c r="U186" s="2" t="s">
        <v>50</v>
      </c>
      <c r="V186" s="2" t="str">
        <f t="shared" si="8"/>
        <v>102202450UN</v>
      </c>
    </row>
    <row r="187" spans="10:22" x14ac:dyDescent="0.35">
      <c r="J187" s="2" t="s">
        <v>3503</v>
      </c>
      <c r="K187" s="2" t="s">
        <v>3503</v>
      </c>
      <c r="L187" s="2" t="s">
        <v>3504</v>
      </c>
      <c r="M187" s="2" t="s">
        <v>3211</v>
      </c>
      <c r="O187" s="2">
        <v>150000074</v>
      </c>
      <c r="P187" s="20" t="s">
        <v>1064</v>
      </c>
      <c r="Q187" s="2" t="str">
        <f t="shared" si="6"/>
        <v>150000074C28</v>
      </c>
      <c r="R187" s="2" t="str">
        <f t="shared" si="7"/>
        <v>150000074C28</v>
      </c>
      <c r="T187" s="2">
        <v>102300021</v>
      </c>
      <c r="U187" s="2" t="s">
        <v>141</v>
      </c>
      <c r="V187" s="2" t="str">
        <f t="shared" si="8"/>
        <v>102300021C04</v>
      </c>
    </row>
    <row r="188" spans="10:22" x14ac:dyDescent="0.35">
      <c r="J188" s="2" t="s">
        <v>3505</v>
      </c>
      <c r="K188" s="2" t="s">
        <v>3505</v>
      </c>
      <c r="L188" s="2" t="s">
        <v>3506</v>
      </c>
      <c r="M188" s="2" t="s">
        <v>3211</v>
      </c>
      <c r="O188" s="2">
        <v>104526960</v>
      </c>
      <c r="P188" s="20" t="s">
        <v>234</v>
      </c>
      <c r="Q188" s="2" t="str">
        <f t="shared" si="6"/>
        <v>104526960D30</v>
      </c>
      <c r="R188" s="2" t="str">
        <f t="shared" si="7"/>
        <v>104526960D30</v>
      </c>
      <c r="T188" s="2">
        <v>102300021</v>
      </c>
      <c r="U188" s="2" t="s">
        <v>50</v>
      </c>
      <c r="V188" s="2" t="str">
        <f t="shared" si="8"/>
        <v>102300021UN</v>
      </c>
    </row>
    <row r="189" spans="10:22" x14ac:dyDescent="0.35">
      <c r="J189" s="2" t="s">
        <v>3507</v>
      </c>
      <c r="K189" s="2" t="s">
        <v>3507</v>
      </c>
      <c r="L189" s="2" t="s">
        <v>3508</v>
      </c>
      <c r="M189" s="2" t="s">
        <v>3211</v>
      </c>
      <c r="O189" s="2">
        <v>104526060</v>
      </c>
      <c r="P189" s="20" t="s">
        <v>1006</v>
      </c>
      <c r="Q189" s="2" t="str">
        <f t="shared" si="6"/>
        <v>104526060D10</v>
      </c>
      <c r="R189" s="2" t="str">
        <f t="shared" si="7"/>
        <v>104526060D10</v>
      </c>
      <c r="T189" s="2">
        <v>102300260</v>
      </c>
      <c r="U189" s="2" t="s">
        <v>49</v>
      </c>
      <c r="V189" s="2" t="str">
        <f t="shared" si="8"/>
        <v>102300260C12</v>
      </c>
    </row>
    <row r="190" spans="10:22" x14ac:dyDescent="0.35">
      <c r="J190" s="2" t="s">
        <v>3509</v>
      </c>
      <c r="K190" s="2" t="s">
        <v>3509</v>
      </c>
      <c r="L190" s="2" t="s">
        <v>3510</v>
      </c>
      <c r="M190" s="2" t="s">
        <v>3211</v>
      </c>
      <c r="O190" s="2">
        <v>150001710</v>
      </c>
      <c r="P190" s="20" t="s">
        <v>417</v>
      </c>
      <c r="Q190" s="2" t="str">
        <f t="shared" si="6"/>
        <v>150001710C15</v>
      </c>
      <c r="R190" s="2" t="str">
        <f t="shared" si="7"/>
        <v>150001710C15</v>
      </c>
      <c r="T190" s="2">
        <v>102300260</v>
      </c>
      <c r="U190" s="2" t="s">
        <v>50</v>
      </c>
      <c r="V190" s="2" t="str">
        <f t="shared" si="8"/>
        <v>102300260UN</v>
      </c>
    </row>
    <row r="191" spans="10:22" x14ac:dyDescent="0.35">
      <c r="J191" s="2" t="s">
        <v>3511</v>
      </c>
      <c r="K191" s="2" t="s">
        <v>3511</v>
      </c>
      <c r="L191" s="2" t="s">
        <v>3512</v>
      </c>
      <c r="M191" s="2" t="s">
        <v>3385</v>
      </c>
      <c r="O191" s="2">
        <v>150001498</v>
      </c>
      <c r="P191" s="20" t="s">
        <v>1006</v>
      </c>
      <c r="Q191" s="2" t="str">
        <f t="shared" si="6"/>
        <v>150001498D10</v>
      </c>
      <c r="R191" s="2" t="str">
        <f t="shared" si="7"/>
        <v>150001498D10</v>
      </c>
      <c r="T191" s="2">
        <v>102310050</v>
      </c>
      <c r="U191" s="2" t="s">
        <v>417</v>
      </c>
      <c r="V191" s="2" t="str">
        <f t="shared" si="8"/>
        <v>102310050C15</v>
      </c>
    </row>
    <row r="192" spans="10:22" x14ac:dyDescent="0.35">
      <c r="J192" s="2" t="s">
        <v>3513</v>
      </c>
      <c r="K192" s="2" t="s">
        <v>3513</v>
      </c>
      <c r="L192" s="2" t="s">
        <v>3514</v>
      </c>
      <c r="M192" s="2" t="s">
        <v>3515</v>
      </c>
      <c r="O192" s="2">
        <v>104527030</v>
      </c>
      <c r="P192" s="20" t="s">
        <v>234</v>
      </c>
      <c r="Q192" s="2" t="str">
        <f t="shared" si="6"/>
        <v>104527030D30</v>
      </c>
      <c r="R192" s="2" t="str">
        <f t="shared" si="7"/>
        <v>104527030D30</v>
      </c>
      <c r="T192" s="2">
        <v>102310050</v>
      </c>
      <c r="U192" s="2" t="s">
        <v>50</v>
      </c>
      <c r="V192" s="2" t="str">
        <f t="shared" si="8"/>
        <v>102310050UN</v>
      </c>
    </row>
    <row r="193" spans="10:22" x14ac:dyDescent="0.35">
      <c r="J193" s="2" t="s">
        <v>3516</v>
      </c>
      <c r="K193" s="2" t="s">
        <v>3516</v>
      </c>
      <c r="L193" s="2" t="s">
        <v>3517</v>
      </c>
      <c r="M193" s="2" t="s">
        <v>3517</v>
      </c>
      <c r="O193" s="2">
        <v>150000127</v>
      </c>
      <c r="P193" s="20" t="s">
        <v>65</v>
      </c>
      <c r="Q193" s="2" t="str">
        <f t="shared" si="6"/>
        <v>150000127C10</v>
      </c>
      <c r="R193" s="2" t="str">
        <f t="shared" si="7"/>
        <v>150000127C10</v>
      </c>
      <c r="T193" s="2">
        <v>102310110</v>
      </c>
      <c r="U193" s="2" t="s">
        <v>160</v>
      </c>
      <c r="V193" s="2" t="str">
        <f t="shared" si="8"/>
        <v>102310110C24</v>
      </c>
    </row>
    <row r="194" spans="10:22" x14ac:dyDescent="0.35">
      <c r="J194" s="2" t="s">
        <v>3518</v>
      </c>
      <c r="K194" s="2" t="s">
        <v>3518</v>
      </c>
      <c r="L194" s="2" t="s">
        <v>3519</v>
      </c>
      <c r="M194" s="2" t="s">
        <v>3520</v>
      </c>
      <c r="O194" s="2">
        <v>150000159</v>
      </c>
      <c r="P194" s="20" t="s">
        <v>253</v>
      </c>
      <c r="Q194" s="2" t="str">
        <f t="shared" si="6"/>
        <v>150000159C08</v>
      </c>
      <c r="R194" s="2" t="str">
        <f t="shared" si="7"/>
        <v>150000159C08</v>
      </c>
      <c r="T194" s="2">
        <v>102310110</v>
      </c>
      <c r="U194" s="2" t="s">
        <v>50</v>
      </c>
      <c r="V194" s="2" t="str">
        <f t="shared" si="8"/>
        <v>102310110UN</v>
      </c>
    </row>
    <row r="195" spans="10:22" x14ac:dyDescent="0.35">
      <c r="J195" s="2" t="s">
        <v>3521</v>
      </c>
      <c r="K195" s="2" t="s">
        <v>3521</v>
      </c>
      <c r="L195" s="2" t="s">
        <v>3522</v>
      </c>
      <c r="M195" s="2" t="s">
        <v>3203</v>
      </c>
      <c r="O195" s="2">
        <v>104530720</v>
      </c>
      <c r="P195" s="20" t="s">
        <v>160</v>
      </c>
      <c r="Q195" s="2" t="str">
        <f t="shared" ref="Q195:Q258" si="9">O195&amp;P195</f>
        <v>104530720C24</v>
      </c>
      <c r="R195" s="2" t="str">
        <f t="shared" ref="R195:R258" si="10">VLOOKUP(Q195,V:V,1,0)</f>
        <v>104530720C24</v>
      </c>
      <c r="T195" s="2">
        <v>102310250</v>
      </c>
      <c r="U195" s="2" t="s">
        <v>57</v>
      </c>
      <c r="V195" s="2" t="str">
        <f t="shared" si="8"/>
        <v>102310250C06</v>
      </c>
    </row>
    <row r="196" spans="10:22" x14ac:dyDescent="0.35">
      <c r="J196" s="2" t="s">
        <v>3523</v>
      </c>
      <c r="K196" s="2" t="s">
        <v>3523</v>
      </c>
      <c r="L196" s="2" t="s">
        <v>3524</v>
      </c>
      <c r="M196" s="2" t="s">
        <v>3525</v>
      </c>
      <c r="O196" s="2">
        <v>104523590</v>
      </c>
      <c r="P196" s="20" t="s">
        <v>1006</v>
      </c>
      <c r="Q196" s="2" t="str">
        <f t="shared" si="9"/>
        <v>104523590D10</v>
      </c>
      <c r="R196" s="2" t="str">
        <f t="shared" si="10"/>
        <v>104523590D10</v>
      </c>
      <c r="T196" s="2">
        <v>102310250</v>
      </c>
      <c r="U196" s="2" t="s">
        <v>647</v>
      </c>
      <c r="V196" s="2" t="str">
        <f t="shared" ref="V196:V259" si="11">T196&amp;U196</f>
        <v>102310250D16</v>
      </c>
    </row>
    <row r="197" spans="10:22" x14ac:dyDescent="0.35">
      <c r="J197" s="2" t="s">
        <v>3526</v>
      </c>
      <c r="K197" s="2" t="s">
        <v>3526</v>
      </c>
      <c r="L197" s="2" t="s">
        <v>3527</v>
      </c>
      <c r="M197" s="2" t="s">
        <v>3292</v>
      </c>
      <c r="O197" s="2">
        <v>150000089</v>
      </c>
      <c r="P197" s="20" t="s">
        <v>469</v>
      </c>
      <c r="Q197" s="2" t="str">
        <f t="shared" si="9"/>
        <v>150000089C32</v>
      </c>
      <c r="R197" s="2" t="str">
        <f t="shared" si="10"/>
        <v>150000089C32</v>
      </c>
      <c r="T197" s="2">
        <v>102310250</v>
      </c>
      <c r="U197" s="2" t="s">
        <v>50</v>
      </c>
      <c r="V197" s="2" t="str">
        <f t="shared" si="11"/>
        <v>102310250UN</v>
      </c>
    </row>
    <row r="198" spans="10:22" x14ac:dyDescent="0.35">
      <c r="J198" s="2" t="s">
        <v>3528</v>
      </c>
      <c r="K198" s="2" t="s">
        <v>3528</v>
      </c>
      <c r="L198" s="2" t="s">
        <v>3529</v>
      </c>
      <c r="M198" s="2" t="s">
        <v>3448</v>
      </c>
      <c r="O198" s="2">
        <v>150001407</v>
      </c>
      <c r="P198" s="20" t="s">
        <v>198</v>
      </c>
      <c r="Q198" s="2" t="str">
        <f t="shared" si="9"/>
        <v>150001407C05</v>
      </c>
      <c r="R198" s="2" t="str">
        <f t="shared" si="10"/>
        <v>150001407C05</v>
      </c>
      <c r="T198" s="2">
        <v>102310320</v>
      </c>
      <c r="U198" s="2" t="s">
        <v>177</v>
      </c>
      <c r="V198" s="2" t="str">
        <f t="shared" si="11"/>
        <v>102310320C20</v>
      </c>
    </row>
    <row r="199" spans="10:22" x14ac:dyDescent="0.35">
      <c r="J199" s="2" t="s">
        <v>77</v>
      </c>
      <c r="K199" s="2" t="s">
        <v>77</v>
      </c>
      <c r="L199" s="2" t="s">
        <v>1848</v>
      </c>
      <c r="M199" s="2" t="s">
        <v>3433</v>
      </c>
      <c r="O199" s="2">
        <v>104527020</v>
      </c>
      <c r="P199" s="20" t="s">
        <v>234</v>
      </c>
      <c r="Q199" s="2" t="str">
        <f t="shared" si="9"/>
        <v>104527020D30</v>
      </c>
      <c r="R199" s="2" t="str">
        <f t="shared" si="10"/>
        <v>104527020D30</v>
      </c>
      <c r="T199" s="2">
        <v>102310320</v>
      </c>
      <c r="U199" s="2" t="s">
        <v>1006</v>
      </c>
      <c r="V199" s="2" t="str">
        <f t="shared" si="11"/>
        <v>102310320D10</v>
      </c>
    </row>
    <row r="200" spans="10:22" x14ac:dyDescent="0.35">
      <c r="J200" s="2" t="s">
        <v>3530</v>
      </c>
      <c r="K200" s="2" t="s">
        <v>3530</v>
      </c>
      <c r="L200" s="2" t="s">
        <v>3531</v>
      </c>
      <c r="M200" s="2" t="s">
        <v>3456</v>
      </c>
      <c r="O200" s="2">
        <v>104528290</v>
      </c>
      <c r="P200" s="20" t="s">
        <v>1557</v>
      </c>
      <c r="Q200" s="2" t="str">
        <f t="shared" si="9"/>
        <v>104528290V28</v>
      </c>
      <c r="R200" s="2" t="str">
        <f t="shared" si="10"/>
        <v>104528290V28</v>
      </c>
      <c r="T200" s="2">
        <v>102310320</v>
      </c>
      <c r="U200" s="2" t="s">
        <v>50</v>
      </c>
      <c r="V200" s="2" t="str">
        <f t="shared" si="11"/>
        <v>102310320UN</v>
      </c>
    </row>
    <row r="201" spans="10:22" x14ac:dyDescent="0.35">
      <c r="J201" s="2" t="s">
        <v>3532</v>
      </c>
      <c r="K201" s="2" t="s">
        <v>3532</v>
      </c>
      <c r="L201" s="2" t="s">
        <v>3533</v>
      </c>
      <c r="M201" s="2" t="s">
        <v>3440</v>
      </c>
      <c r="O201" s="2">
        <v>150002022</v>
      </c>
      <c r="P201" s="20" t="s">
        <v>49</v>
      </c>
      <c r="Q201" s="2" t="str">
        <f t="shared" si="9"/>
        <v>150002022C12</v>
      </c>
      <c r="R201" s="2" t="str">
        <f t="shared" si="10"/>
        <v>150002022C12</v>
      </c>
      <c r="T201" s="2">
        <v>102310340</v>
      </c>
      <c r="U201" s="2" t="s">
        <v>160</v>
      </c>
      <c r="V201" s="2" t="str">
        <f t="shared" si="11"/>
        <v>102310340C24</v>
      </c>
    </row>
    <row r="202" spans="10:22" x14ac:dyDescent="0.35">
      <c r="J202" s="2" t="s">
        <v>3534</v>
      </c>
      <c r="K202" s="2" t="s">
        <v>3534</v>
      </c>
      <c r="L202" s="2" t="s">
        <v>3535</v>
      </c>
      <c r="M202" s="2" t="s">
        <v>3453</v>
      </c>
      <c r="O202" s="2">
        <v>150000270</v>
      </c>
      <c r="P202" s="20" t="s">
        <v>160</v>
      </c>
      <c r="Q202" s="2" t="str">
        <f t="shared" si="9"/>
        <v>150000270C24</v>
      </c>
      <c r="R202" s="2" t="str">
        <f t="shared" si="10"/>
        <v>150000270C24</v>
      </c>
      <c r="T202" s="2">
        <v>102310340</v>
      </c>
      <c r="U202" s="2" t="s">
        <v>50</v>
      </c>
      <c r="V202" s="2" t="str">
        <f t="shared" si="11"/>
        <v>102310340UN</v>
      </c>
    </row>
    <row r="203" spans="10:22" x14ac:dyDescent="0.35">
      <c r="J203" s="2" t="s">
        <v>3536</v>
      </c>
      <c r="K203" s="2" t="s">
        <v>3536</v>
      </c>
      <c r="L203" s="2" t="s">
        <v>3537</v>
      </c>
      <c r="M203" s="2" t="s">
        <v>3211</v>
      </c>
      <c r="O203" s="2">
        <v>104524270</v>
      </c>
      <c r="P203" s="20" t="s">
        <v>1557</v>
      </c>
      <c r="Q203" s="2" t="str">
        <f t="shared" si="9"/>
        <v>104524270V28</v>
      </c>
      <c r="R203" s="2" t="str">
        <f t="shared" si="10"/>
        <v>104524270V28</v>
      </c>
      <c r="T203" s="2">
        <v>102320050</v>
      </c>
      <c r="U203" s="2" t="s">
        <v>160</v>
      </c>
      <c r="V203" s="2" t="str">
        <f t="shared" si="11"/>
        <v>102320050C24</v>
      </c>
    </row>
    <row r="204" spans="10:22" x14ac:dyDescent="0.35">
      <c r="J204" s="2" t="s">
        <v>3538</v>
      </c>
      <c r="K204" s="2" t="s">
        <v>3538</v>
      </c>
      <c r="L204" s="2" t="s">
        <v>3539</v>
      </c>
      <c r="M204" s="2" t="s">
        <v>3540</v>
      </c>
      <c r="O204" s="2">
        <v>150000080</v>
      </c>
      <c r="P204" s="20" t="s">
        <v>160</v>
      </c>
      <c r="Q204" s="2" t="str">
        <f t="shared" si="9"/>
        <v>150000080C24</v>
      </c>
      <c r="R204" s="2" t="str">
        <f t="shared" si="10"/>
        <v>150000080C24</v>
      </c>
      <c r="T204" s="2">
        <v>102320050</v>
      </c>
      <c r="U204" s="2" t="s">
        <v>225</v>
      </c>
      <c r="V204" s="2" t="str">
        <f t="shared" si="11"/>
        <v>102320050D12</v>
      </c>
    </row>
    <row r="205" spans="10:22" x14ac:dyDescent="0.35">
      <c r="J205" s="2" t="s">
        <v>3541</v>
      </c>
      <c r="K205" s="2" t="s">
        <v>3541</v>
      </c>
      <c r="L205" s="2" t="s">
        <v>3542</v>
      </c>
      <c r="M205" s="2" t="s">
        <v>3448</v>
      </c>
      <c r="O205" s="2">
        <v>150000152</v>
      </c>
      <c r="P205" s="20" t="s">
        <v>65</v>
      </c>
      <c r="Q205" s="2" t="str">
        <f t="shared" si="9"/>
        <v>150000152C10</v>
      </c>
      <c r="R205" s="2" t="str">
        <f t="shared" si="10"/>
        <v>150000152C10</v>
      </c>
      <c r="T205" s="2">
        <v>102320050</v>
      </c>
      <c r="U205" s="2" t="s">
        <v>50</v>
      </c>
      <c r="V205" s="2" t="str">
        <f t="shared" si="11"/>
        <v>102320050UN</v>
      </c>
    </row>
    <row r="206" spans="10:22" x14ac:dyDescent="0.35">
      <c r="J206" s="2" t="s">
        <v>3543</v>
      </c>
      <c r="K206" s="2" t="s">
        <v>3543</v>
      </c>
      <c r="L206" s="2" t="s">
        <v>3544</v>
      </c>
      <c r="M206" s="2" t="s">
        <v>3481</v>
      </c>
      <c r="O206" s="2">
        <v>104528420</v>
      </c>
      <c r="P206" s="20" t="s">
        <v>234</v>
      </c>
      <c r="Q206" s="2" t="str">
        <f t="shared" si="9"/>
        <v>104528420D30</v>
      </c>
      <c r="R206" s="2" t="str">
        <f t="shared" si="10"/>
        <v>104528420D30</v>
      </c>
      <c r="T206" s="2">
        <v>102320100</v>
      </c>
      <c r="U206" s="2" t="s">
        <v>160</v>
      </c>
      <c r="V206" s="2" t="str">
        <f t="shared" si="11"/>
        <v>102320100C24</v>
      </c>
    </row>
    <row r="207" spans="10:22" x14ac:dyDescent="0.35">
      <c r="J207" s="2" t="s">
        <v>3545</v>
      </c>
      <c r="K207" s="2" t="s">
        <v>3545</v>
      </c>
      <c r="L207" s="2" t="s">
        <v>3546</v>
      </c>
      <c r="M207" s="2" t="s">
        <v>3443</v>
      </c>
      <c r="O207" s="2">
        <v>150001129</v>
      </c>
      <c r="P207" s="20" t="s">
        <v>160</v>
      </c>
      <c r="Q207" s="2" t="str">
        <f t="shared" si="9"/>
        <v>150001129C24</v>
      </c>
      <c r="R207" s="2" t="str">
        <f t="shared" si="10"/>
        <v>150001129C24</v>
      </c>
      <c r="T207" s="2">
        <v>102320100</v>
      </c>
      <c r="U207" s="2" t="s">
        <v>225</v>
      </c>
      <c r="V207" s="2" t="str">
        <f t="shared" si="11"/>
        <v>102320100D12</v>
      </c>
    </row>
    <row r="208" spans="10:22" x14ac:dyDescent="0.35">
      <c r="J208" s="2" t="s">
        <v>3547</v>
      </c>
      <c r="K208" s="2" t="s">
        <v>3547</v>
      </c>
      <c r="L208" s="2" t="s">
        <v>3548</v>
      </c>
      <c r="M208" s="2" t="s">
        <v>3515</v>
      </c>
      <c r="O208" s="2">
        <v>104522020</v>
      </c>
      <c r="P208" s="20" t="s">
        <v>160</v>
      </c>
      <c r="Q208" s="2" t="str">
        <f t="shared" si="9"/>
        <v>104522020C24</v>
      </c>
      <c r="R208" s="2" t="str">
        <f t="shared" si="10"/>
        <v>104522020C24</v>
      </c>
      <c r="T208" s="2">
        <v>102320100</v>
      </c>
      <c r="U208" s="2" t="s">
        <v>50</v>
      </c>
      <c r="V208" s="2" t="str">
        <f t="shared" si="11"/>
        <v>102320100UN</v>
      </c>
    </row>
    <row r="209" spans="10:22" x14ac:dyDescent="0.35">
      <c r="J209" s="2" t="s">
        <v>3549</v>
      </c>
      <c r="K209" s="2" t="s">
        <v>3549</v>
      </c>
      <c r="L209" s="2" t="s">
        <v>3550</v>
      </c>
      <c r="M209" s="2" t="s">
        <v>3520</v>
      </c>
      <c r="O209" s="2">
        <v>104540080</v>
      </c>
      <c r="P209" s="20" t="s">
        <v>1006</v>
      </c>
      <c r="Q209" s="2" t="str">
        <f t="shared" si="9"/>
        <v>104540080D10</v>
      </c>
      <c r="R209" s="2" t="str">
        <f t="shared" si="10"/>
        <v>104540080D10</v>
      </c>
      <c r="T209" s="2">
        <v>102320340</v>
      </c>
      <c r="U209" s="2" t="s">
        <v>482</v>
      </c>
      <c r="V209" s="2" t="str">
        <f t="shared" si="11"/>
        <v>102320340C09</v>
      </c>
    </row>
    <row r="210" spans="10:22" x14ac:dyDescent="0.35">
      <c r="J210" s="2" t="s">
        <v>3551</v>
      </c>
      <c r="K210" s="2" t="s">
        <v>3551</v>
      </c>
      <c r="L210" s="2" t="s">
        <v>3552</v>
      </c>
      <c r="M210" s="2" t="s">
        <v>3370</v>
      </c>
      <c r="O210" s="2">
        <v>104527500</v>
      </c>
      <c r="P210" s="20" t="s">
        <v>50</v>
      </c>
      <c r="Q210" s="2" t="str">
        <f t="shared" si="9"/>
        <v>104527500UN</v>
      </c>
      <c r="R210" s="2" t="str">
        <f t="shared" si="10"/>
        <v>104527500UN</v>
      </c>
      <c r="T210" s="2">
        <v>102320340</v>
      </c>
      <c r="U210" s="2" t="s">
        <v>50</v>
      </c>
      <c r="V210" s="2" t="str">
        <f t="shared" si="11"/>
        <v>102320340UN</v>
      </c>
    </row>
    <row r="211" spans="10:22" x14ac:dyDescent="0.35">
      <c r="J211" s="2" t="s">
        <v>3553</v>
      </c>
      <c r="K211" s="2" t="s">
        <v>3553</v>
      </c>
      <c r="L211" s="2" t="s">
        <v>3554</v>
      </c>
      <c r="M211" s="2" t="s">
        <v>3266</v>
      </c>
      <c r="O211" s="2">
        <v>104527700</v>
      </c>
      <c r="P211" s="20" t="s">
        <v>160</v>
      </c>
      <c r="Q211" s="2" t="str">
        <f t="shared" si="9"/>
        <v>104527700C24</v>
      </c>
      <c r="R211" s="2" t="str">
        <f t="shared" si="10"/>
        <v>104527700C24</v>
      </c>
      <c r="T211" s="2">
        <v>102400030</v>
      </c>
      <c r="U211" s="2" t="s">
        <v>803</v>
      </c>
      <c r="V211" s="2" t="str">
        <f t="shared" si="11"/>
        <v>102400030C14</v>
      </c>
    </row>
    <row r="212" spans="10:22" x14ac:dyDescent="0.35">
      <c r="J212" s="2" t="s">
        <v>3555</v>
      </c>
      <c r="K212" s="2" t="s">
        <v>3555</v>
      </c>
      <c r="L212" s="2" t="s">
        <v>3556</v>
      </c>
      <c r="M212" s="2" t="s">
        <v>3207</v>
      </c>
      <c r="O212" s="2">
        <v>100093810</v>
      </c>
      <c r="P212" s="20" t="s">
        <v>50</v>
      </c>
      <c r="Q212" s="2" t="str">
        <f t="shared" si="9"/>
        <v>100093810UN</v>
      </c>
      <c r="R212" s="2" t="str">
        <f t="shared" si="10"/>
        <v>100093810UN</v>
      </c>
      <c r="T212" s="2">
        <v>102400030</v>
      </c>
      <c r="U212" s="2" t="s">
        <v>50</v>
      </c>
      <c r="V212" s="2" t="str">
        <f t="shared" si="11"/>
        <v>102400030UN</v>
      </c>
    </row>
    <row r="213" spans="10:22" x14ac:dyDescent="0.35">
      <c r="J213" s="2" t="s">
        <v>3557</v>
      </c>
      <c r="K213" s="2" t="s">
        <v>3557</v>
      </c>
      <c r="L213" s="2" t="s">
        <v>3558</v>
      </c>
      <c r="M213" s="2" t="s">
        <v>3559</v>
      </c>
      <c r="O213" s="2">
        <v>104523100</v>
      </c>
      <c r="P213" s="20" t="s">
        <v>525</v>
      </c>
      <c r="Q213" s="2" t="str">
        <f t="shared" si="9"/>
        <v>104523100C42</v>
      </c>
      <c r="R213" s="2" t="str">
        <f t="shared" si="10"/>
        <v>104523100C42</v>
      </c>
      <c r="T213" s="2">
        <v>102400032</v>
      </c>
      <c r="U213" s="2" t="s">
        <v>803</v>
      </c>
      <c r="V213" s="2" t="str">
        <f t="shared" si="11"/>
        <v>102400032C14</v>
      </c>
    </row>
    <row r="214" spans="10:22" x14ac:dyDescent="0.35">
      <c r="J214" s="2" t="s">
        <v>3560</v>
      </c>
      <c r="K214" s="2" t="s">
        <v>3560</v>
      </c>
      <c r="L214" s="2" t="s">
        <v>3561</v>
      </c>
      <c r="M214" s="2" t="s">
        <v>3562</v>
      </c>
      <c r="O214" s="2">
        <v>104526080</v>
      </c>
      <c r="P214" s="20" t="s">
        <v>65</v>
      </c>
      <c r="Q214" s="2" t="str">
        <f t="shared" si="9"/>
        <v>104526080C10</v>
      </c>
      <c r="R214" s="2" t="str">
        <f t="shared" si="10"/>
        <v>104526080C10</v>
      </c>
      <c r="T214" s="2">
        <v>102400032</v>
      </c>
      <c r="U214" s="2" t="s">
        <v>50</v>
      </c>
      <c r="V214" s="2" t="str">
        <f t="shared" si="11"/>
        <v>102400032UN</v>
      </c>
    </row>
    <row r="215" spans="10:22" x14ac:dyDescent="0.35">
      <c r="J215" s="2" t="s">
        <v>3563</v>
      </c>
      <c r="K215" s="2" t="s">
        <v>3563</v>
      </c>
      <c r="L215" s="2" t="s">
        <v>3564</v>
      </c>
      <c r="M215" s="2" t="s">
        <v>3565</v>
      </c>
      <c r="O215" s="2">
        <v>150000131</v>
      </c>
      <c r="P215" s="20" t="s">
        <v>65</v>
      </c>
      <c r="Q215" s="2" t="str">
        <f t="shared" si="9"/>
        <v>150000131C10</v>
      </c>
      <c r="R215" s="2" t="str">
        <f t="shared" si="10"/>
        <v>150000131C10</v>
      </c>
      <c r="T215" s="2">
        <v>102500001</v>
      </c>
      <c r="U215" s="2" t="s">
        <v>49</v>
      </c>
      <c r="V215" s="2" t="str">
        <f t="shared" si="11"/>
        <v>102500001C12</v>
      </c>
    </row>
    <row r="216" spans="10:22" x14ac:dyDescent="0.35">
      <c r="J216" s="2" t="s">
        <v>3566</v>
      </c>
      <c r="K216" s="2" t="s">
        <v>3566</v>
      </c>
      <c r="L216" s="2" t="s">
        <v>3567</v>
      </c>
      <c r="M216" s="2" t="s">
        <v>3565</v>
      </c>
      <c r="O216" s="2">
        <v>104522060</v>
      </c>
      <c r="P216" s="20" t="s">
        <v>1557</v>
      </c>
      <c r="Q216" s="2" t="str">
        <f t="shared" si="9"/>
        <v>104522060V28</v>
      </c>
      <c r="R216" s="2" t="str">
        <f t="shared" si="10"/>
        <v>104522060V28</v>
      </c>
      <c r="T216" s="2">
        <v>102500001</v>
      </c>
      <c r="U216" s="2" t="s">
        <v>50</v>
      </c>
      <c r="V216" s="2" t="str">
        <f t="shared" si="11"/>
        <v>102500001UN</v>
      </c>
    </row>
    <row r="217" spans="10:22" x14ac:dyDescent="0.35">
      <c r="J217" s="2" t="s">
        <v>3568</v>
      </c>
      <c r="K217" s="2" t="s">
        <v>3568</v>
      </c>
      <c r="L217" s="2" t="s">
        <v>3569</v>
      </c>
      <c r="M217" s="2" t="s">
        <v>3570</v>
      </c>
      <c r="O217" s="2">
        <v>150001861</v>
      </c>
      <c r="P217" s="20" t="s">
        <v>49</v>
      </c>
      <c r="Q217" s="2" t="str">
        <f t="shared" si="9"/>
        <v>150001861C12</v>
      </c>
      <c r="R217" s="2" t="str">
        <f t="shared" si="10"/>
        <v>150001861C12</v>
      </c>
      <c r="T217" s="2">
        <v>102500002</v>
      </c>
      <c r="U217" s="2" t="s">
        <v>49</v>
      </c>
      <c r="V217" s="2" t="str">
        <f t="shared" si="11"/>
        <v>102500002C12</v>
      </c>
    </row>
    <row r="218" spans="10:22" x14ac:dyDescent="0.35">
      <c r="J218" s="2" t="s">
        <v>3571</v>
      </c>
      <c r="K218" s="2" t="s">
        <v>3571</v>
      </c>
      <c r="L218" s="2" t="s">
        <v>3572</v>
      </c>
      <c r="M218" s="2" t="s">
        <v>3461</v>
      </c>
      <c r="O218" s="2">
        <v>104527010</v>
      </c>
      <c r="P218" s="20" t="s">
        <v>234</v>
      </c>
      <c r="Q218" s="2" t="str">
        <f t="shared" si="9"/>
        <v>104527010D30</v>
      </c>
      <c r="R218" s="2" t="str">
        <f t="shared" si="10"/>
        <v>104527010D30</v>
      </c>
      <c r="T218" s="2">
        <v>102500002</v>
      </c>
      <c r="U218" s="2" t="s">
        <v>50</v>
      </c>
      <c r="V218" s="2" t="str">
        <f t="shared" si="11"/>
        <v>102500002UN</v>
      </c>
    </row>
    <row r="219" spans="10:22" x14ac:dyDescent="0.35">
      <c r="J219" s="2" t="s">
        <v>3573</v>
      </c>
      <c r="K219" s="2" t="s">
        <v>3573</v>
      </c>
      <c r="L219" s="2" t="s">
        <v>3574</v>
      </c>
      <c r="M219" s="2" t="s">
        <v>3283</v>
      </c>
      <c r="O219" s="2">
        <v>150000076</v>
      </c>
      <c r="P219" s="20" t="s">
        <v>1064</v>
      </c>
      <c r="Q219" s="2" t="str">
        <f t="shared" si="9"/>
        <v>150000076C28</v>
      </c>
      <c r="R219" s="2" t="str">
        <f t="shared" si="10"/>
        <v>150000076C28</v>
      </c>
      <c r="T219" s="2">
        <v>102500003</v>
      </c>
      <c r="U219" s="2" t="s">
        <v>57</v>
      </c>
      <c r="V219" s="2" t="str">
        <f t="shared" si="11"/>
        <v>102500003C06</v>
      </c>
    </row>
    <row r="220" spans="10:22" x14ac:dyDescent="0.35">
      <c r="J220" s="2" t="s">
        <v>3575</v>
      </c>
      <c r="K220" s="2" t="s">
        <v>3575</v>
      </c>
      <c r="L220" s="2" t="s">
        <v>3576</v>
      </c>
      <c r="M220" s="2" t="s">
        <v>3433</v>
      </c>
      <c r="O220" s="2">
        <v>150001406</v>
      </c>
      <c r="P220" s="20" t="s">
        <v>65</v>
      </c>
      <c r="Q220" s="2" t="str">
        <f t="shared" si="9"/>
        <v>150001406C10</v>
      </c>
      <c r="R220" s="2" t="str">
        <f t="shared" si="10"/>
        <v>150001406C10</v>
      </c>
      <c r="T220" s="2">
        <v>102500003</v>
      </c>
      <c r="U220" s="2" t="s">
        <v>50</v>
      </c>
      <c r="V220" s="2" t="str">
        <f t="shared" si="11"/>
        <v>102500003UN</v>
      </c>
    </row>
    <row r="221" spans="10:22" x14ac:dyDescent="0.35">
      <c r="J221" s="2" t="s">
        <v>3577</v>
      </c>
      <c r="K221" s="2" t="s">
        <v>3577</v>
      </c>
      <c r="L221" s="2" t="s">
        <v>3578</v>
      </c>
      <c r="M221" s="2" t="s">
        <v>3579</v>
      </c>
      <c r="O221" s="2">
        <v>150000082</v>
      </c>
      <c r="P221" s="20" t="s">
        <v>160</v>
      </c>
      <c r="Q221" s="2" t="str">
        <f t="shared" si="9"/>
        <v>150000082C24</v>
      </c>
      <c r="R221" s="2" t="str">
        <f t="shared" si="10"/>
        <v>150000082C24</v>
      </c>
      <c r="T221" s="2">
        <v>102500004</v>
      </c>
      <c r="U221" s="2" t="s">
        <v>57</v>
      </c>
      <c r="V221" s="2" t="str">
        <f t="shared" si="11"/>
        <v>102500004C06</v>
      </c>
    </row>
    <row r="222" spans="10:22" x14ac:dyDescent="0.35">
      <c r="J222" s="2" t="s">
        <v>3580</v>
      </c>
      <c r="K222" s="2" t="s">
        <v>3580</v>
      </c>
      <c r="L222" s="2" t="s">
        <v>3581</v>
      </c>
      <c r="M222" s="2" t="s">
        <v>3582</v>
      </c>
      <c r="O222" s="2">
        <v>150001863</v>
      </c>
      <c r="P222" s="20" t="s">
        <v>50</v>
      </c>
      <c r="Q222" s="2" t="str">
        <f t="shared" si="9"/>
        <v>150001863UN</v>
      </c>
      <c r="R222" s="2" t="str">
        <f t="shared" si="10"/>
        <v>150001863UN</v>
      </c>
      <c r="T222" s="2">
        <v>102500004</v>
      </c>
      <c r="U222" s="2" t="s">
        <v>50</v>
      </c>
      <c r="V222" s="2" t="str">
        <f t="shared" si="11"/>
        <v>102500004UN</v>
      </c>
    </row>
    <row r="223" spans="10:22" x14ac:dyDescent="0.35">
      <c r="J223" s="2" t="s">
        <v>3583</v>
      </c>
      <c r="K223" s="2" t="s">
        <v>3583</v>
      </c>
      <c r="L223" s="2" t="s">
        <v>3584</v>
      </c>
      <c r="M223" s="2" t="s">
        <v>3582</v>
      </c>
      <c r="O223" s="2">
        <v>150000649</v>
      </c>
      <c r="P223" s="20" t="s">
        <v>50</v>
      </c>
      <c r="Q223" s="2" t="str">
        <f t="shared" si="9"/>
        <v>150000649UN</v>
      </c>
      <c r="R223" s="2" t="str">
        <f t="shared" si="10"/>
        <v>150000649UN</v>
      </c>
      <c r="T223" s="2">
        <v>102500005</v>
      </c>
      <c r="U223" s="2" t="s">
        <v>57</v>
      </c>
      <c r="V223" s="2" t="str">
        <f t="shared" si="11"/>
        <v>102500005C06</v>
      </c>
    </row>
    <row r="224" spans="10:22" x14ac:dyDescent="0.35">
      <c r="J224" s="2" t="s">
        <v>3585</v>
      </c>
      <c r="K224" s="2" t="s">
        <v>3585</v>
      </c>
      <c r="L224" s="2" t="s">
        <v>3586</v>
      </c>
      <c r="M224" s="2" t="s">
        <v>3443</v>
      </c>
      <c r="O224" s="2">
        <v>104523000</v>
      </c>
      <c r="P224" s="20" t="s">
        <v>101</v>
      </c>
      <c r="Q224" s="2" t="str">
        <f t="shared" si="9"/>
        <v>1045230002Q</v>
      </c>
      <c r="R224" s="2" t="str">
        <f t="shared" si="10"/>
        <v>1045230002Q</v>
      </c>
      <c r="T224" s="2">
        <v>102500005</v>
      </c>
      <c r="U224" s="2" t="s">
        <v>50</v>
      </c>
      <c r="V224" s="2" t="str">
        <f t="shared" si="11"/>
        <v>102500005UN</v>
      </c>
    </row>
    <row r="225" spans="10:22" x14ac:dyDescent="0.35">
      <c r="J225" s="2" t="s">
        <v>3587</v>
      </c>
      <c r="K225" s="2" t="s">
        <v>3587</v>
      </c>
      <c r="L225" s="2" t="s">
        <v>3588</v>
      </c>
      <c r="M225" s="2" t="s">
        <v>3211</v>
      </c>
      <c r="O225" s="2">
        <v>104520490</v>
      </c>
      <c r="P225" s="20" t="s">
        <v>65</v>
      </c>
      <c r="Q225" s="2" t="str">
        <f t="shared" si="9"/>
        <v>104520490C10</v>
      </c>
      <c r="R225" s="2" t="str">
        <f t="shared" si="10"/>
        <v>104520490C10</v>
      </c>
      <c r="T225" s="2">
        <v>102500007</v>
      </c>
      <c r="U225" s="2" t="s">
        <v>57</v>
      </c>
      <c r="V225" s="2" t="str">
        <f t="shared" si="11"/>
        <v>102500007C06</v>
      </c>
    </row>
    <row r="226" spans="10:22" x14ac:dyDescent="0.35">
      <c r="J226" s="2" t="s">
        <v>3589</v>
      </c>
      <c r="K226" s="2" t="s">
        <v>3589</v>
      </c>
      <c r="L226" s="2" t="s">
        <v>3590</v>
      </c>
      <c r="M226" s="2" t="s">
        <v>3367</v>
      </c>
      <c r="O226" s="2">
        <v>150000155</v>
      </c>
      <c r="P226" s="20" t="s">
        <v>65</v>
      </c>
      <c r="Q226" s="2" t="str">
        <f t="shared" si="9"/>
        <v>150000155C10</v>
      </c>
      <c r="R226" s="2" t="str">
        <f t="shared" si="10"/>
        <v>150000155C10</v>
      </c>
      <c r="T226" s="2">
        <v>102500007</v>
      </c>
      <c r="U226" s="2" t="s">
        <v>50</v>
      </c>
      <c r="V226" s="2" t="str">
        <f t="shared" si="11"/>
        <v>102500007UN</v>
      </c>
    </row>
    <row r="227" spans="10:22" x14ac:dyDescent="0.35">
      <c r="J227" s="2" t="s">
        <v>3591</v>
      </c>
      <c r="K227" s="2" t="s">
        <v>3591</v>
      </c>
      <c r="L227" s="2" t="s">
        <v>3592</v>
      </c>
      <c r="M227" s="2" t="s">
        <v>3433</v>
      </c>
      <c r="O227" s="2">
        <v>150001031</v>
      </c>
      <c r="P227" s="20" t="s">
        <v>57</v>
      </c>
      <c r="Q227" s="2" t="str">
        <f t="shared" si="9"/>
        <v>150001031C06</v>
      </c>
      <c r="R227" s="2" t="str">
        <f t="shared" si="10"/>
        <v>150001031C06</v>
      </c>
      <c r="T227" s="2">
        <v>102500008</v>
      </c>
      <c r="U227" s="2" t="s">
        <v>57</v>
      </c>
      <c r="V227" s="2" t="str">
        <f t="shared" si="11"/>
        <v>102500008C06</v>
      </c>
    </row>
    <row r="228" spans="10:22" x14ac:dyDescent="0.35">
      <c r="J228" s="2" t="s">
        <v>3593</v>
      </c>
      <c r="K228" s="2" t="s">
        <v>3593</v>
      </c>
      <c r="L228" s="2" t="s">
        <v>3594</v>
      </c>
      <c r="M228" s="2" t="s">
        <v>3211</v>
      </c>
      <c r="O228" s="2">
        <v>150001445</v>
      </c>
      <c r="P228" s="20" t="s">
        <v>50</v>
      </c>
      <c r="Q228" s="2" t="str">
        <f t="shared" si="9"/>
        <v>150001445UN</v>
      </c>
      <c r="R228" s="2" t="str">
        <f t="shared" si="10"/>
        <v>150001445UN</v>
      </c>
      <c r="T228" s="2">
        <v>102500008</v>
      </c>
      <c r="U228" s="2" t="s">
        <v>50</v>
      </c>
      <c r="V228" s="2" t="str">
        <f t="shared" si="11"/>
        <v>102500008UN</v>
      </c>
    </row>
    <row r="229" spans="10:22" x14ac:dyDescent="0.35">
      <c r="J229" s="2" t="s">
        <v>3595</v>
      </c>
      <c r="K229" s="2" t="s">
        <v>3595</v>
      </c>
      <c r="L229" s="2" t="s">
        <v>3596</v>
      </c>
      <c r="M229" s="2" t="s">
        <v>3266</v>
      </c>
      <c r="O229" s="2">
        <v>104526990</v>
      </c>
      <c r="P229" s="20" t="s">
        <v>234</v>
      </c>
      <c r="Q229" s="2" t="str">
        <f t="shared" si="9"/>
        <v>104526990D30</v>
      </c>
      <c r="R229" s="2" t="str">
        <f t="shared" si="10"/>
        <v>104526990D30</v>
      </c>
      <c r="T229" s="2">
        <v>102500009</v>
      </c>
      <c r="U229" s="2" t="s">
        <v>803</v>
      </c>
      <c r="V229" s="2" t="str">
        <f t="shared" si="11"/>
        <v>102500009C14</v>
      </c>
    </row>
    <row r="230" spans="10:22" x14ac:dyDescent="0.35">
      <c r="J230" s="2" t="s">
        <v>3597</v>
      </c>
      <c r="K230" s="2" t="s">
        <v>3597</v>
      </c>
      <c r="L230" s="2" t="s">
        <v>3598</v>
      </c>
      <c r="M230" s="2" t="s">
        <v>3325</v>
      </c>
      <c r="O230" s="2">
        <v>150000083</v>
      </c>
      <c r="P230" s="20" t="s">
        <v>160</v>
      </c>
      <c r="Q230" s="2" t="str">
        <f t="shared" si="9"/>
        <v>150000083C24</v>
      </c>
      <c r="R230" s="2" t="str">
        <f t="shared" si="10"/>
        <v>150000083C24</v>
      </c>
      <c r="T230" s="2">
        <v>102500009</v>
      </c>
      <c r="U230" s="2" t="s">
        <v>50</v>
      </c>
      <c r="V230" s="2" t="str">
        <f t="shared" si="11"/>
        <v>102500009UN</v>
      </c>
    </row>
    <row r="231" spans="10:22" x14ac:dyDescent="0.35">
      <c r="J231" s="2" t="s">
        <v>3599</v>
      </c>
      <c r="K231" s="2" t="s">
        <v>3599</v>
      </c>
      <c r="L231" s="2" t="s">
        <v>3600</v>
      </c>
      <c r="M231" s="2" t="s">
        <v>3601</v>
      </c>
      <c r="O231" s="2">
        <v>150001408</v>
      </c>
      <c r="P231" s="20" t="s">
        <v>256</v>
      </c>
      <c r="Q231" s="2" t="str">
        <f t="shared" si="9"/>
        <v>150001408C30</v>
      </c>
      <c r="R231" s="2" t="str">
        <f t="shared" si="10"/>
        <v>150001408C30</v>
      </c>
      <c r="T231" s="2">
        <v>102500010</v>
      </c>
      <c r="U231" s="2" t="s">
        <v>417</v>
      </c>
      <c r="V231" s="2" t="str">
        <f t="shared" si="11"/>
        <v>102500010C15</v>
      </c>
    </row>
    <row r="232" spans="10:22" x14ac:dyDescent="0.35">
      <c r="J232" s="2" t="s">
        <v>3602</v>
      </c>
      <c r="K232" s="2" t="s">
        <v>3602</v>
      </c>
      <c r="L232" s="2" t="s">
        <v>3603</v>
      </c>
      <c r="M232" s="2" t="s">
        <v>3325</v>
      </c>
      <c r="O232" s="2">
        <v>104529180</v>
      </c>
      <c r="P232" s="20" t="s">
        <v>106</v>
      </c>
      <c r="Q232" s="2" t="str">
        <f t="shared" si="9"/>
        <v>104529180V00</v>
      </c>
      <c r="R232" s="2" t="str">
        <f t="shared" si="10"/>
        <v>104529180V00</v>
      </c>
      <c r="T232" s="2">
        <v>102500010</v>
      </c>
      <c r="U232" s="2" t="s">
        <v>50</v>
      </c>
      <c r="V232" s="2" t="str">
        <f t="shared" si="11"/>
        <v>102500010UN</v>
      </c>
    </row>
    <row r="233" spans="10:22" x14ac:dyDescent="0.35">
      <c r="J233" s="2" t="s">
        <v>3604</v>
      </c>
      <c r="K233" s="2" t="s">
        <v>3604</v>
      </c>
      <c r="L233" s="2" t="s">
        <v>3605</v>
      </c>
      <c r="M233" s="2" t="s">
        <v>3370</v>
      </c>
      <c r="O233" s="2">
        <v>150000409</v>
      </c>
      <c r="P233" s="20" t="s">
        <v>256</v>
      </c>
      <c r="Q233" s="2" t="str">
        <f t="shared" si="9"/>
        <v>150000409C30</v>
      </c>
      <c r="R233" s="2" t="str">
        <f t="shared" si="10"/>
        <v>150000409C30</v>
      </c>
      <c r="T233" s="2">
        <v>102500011</v>
      </c>
      <c r="U233" s="2" t="s">
        <v>49</v>
      </c>
      <c r="V233" s="2" t="str">
        <f t="shared" si="11"/>
        <v>102500011C12</v>
      </c>
    </row>
    <row r="234" spans="10:22" x14ac:dyDescent="0.35">
      <c r="J234" s="2" t="s">
        <v>3606</v>
      </c>
      <c r="K234" s="2" t="s">
        <v>3606</v>
      </c>
      <c r="L234" s="2" t="s">
        <v>3607</v>
      </c>
      <c r="M234" s="2" t="s">
        <v>3608</v>
      </c>
      <c r="O234" s="2">
        <v>150001689</v>
      </c>
      <c r="P234" s="20" t="s">
        <v>187</v>
      </c>
      <c r="Q234" s="2" t="str">
        <f t="shared" si="9"/>
        <v>150001689C60</v>
      </c>
      <c r="R234" s="2" t="str">
        <f t="shared" si="10"/>
        <v>150001689C60</v>
      </c>
      <c r="T234" s="2">
        <v>102500011</v>
      </c>
      <c r="U234" s="2" t="s">
        <v>50</v>
      </c>
      <c r="V234" s="2" t="str">
        <f t="shared" si="11"/>
        <v>102500011UN</v>
      </c>
    </row>
    <row r="235" spans="10:22" x14ac:dyDescent="0.35">
      <c r="J235" s="2" t="s">
        <v>3609</v>
      </c>
      <c r="K235" s="2" t="s">
        <v>3609</v>
      </c>
      <c r="L235" s="2" t="s">
        <v>3610</v>
      </c>
      <c r="M235" s="2" t="s">
        <v>3611</v>
      </c>
      <c r="O235" s="2">
        <v>150000079</v>
      </c>
      <c r="P235" s="20" t="s">
        <v>228</v>
      </c>
      <c r="Q235" s="2" t="str">
        <f t="shared" si="9"/>
        <v>150000079C36</v>
      </c>
      <c r="R235" s="2" t="str">
        <f t="shared" si="10"/>
        <v>150000079C36</v>
      </c>
      <c r="T235" s="2">
        <v>102500012</v>
      </c>
      <c r="U235" s="2" t="s">
        <v>49</v>
      </c>
      <c r="V235" s="2" t="str">
        <f t="shared" si="11"/>
        <v>102500012C12</v>
      </c>
    </row>
    <row r="236" spans="10:22" x14ac:dyDescent="0.35">
      <c r="J236" s="2" t="s">
        <v>3612</v>
      </c>
      <c r="K236" s="2" t="s">
        <v>3612</v>
      </c>
      <c r="L236" s="2" t="s">
        <v>3613</v>
      </c>
      <c r="M236" s="2" t="s">
        <v>3611</v>
      </c>
      <c r="O236" s="2">
        <v>104523470</v>
      </c>
      <c r="P236" s="20" t="s">
        <v>1006</v>
      </c>
      <c r="Q236" s="2" t="str">
        <f t="shared" si="9"/>
        <v>104523470D10</v>
      </c>
      <c r="R236" s="2" t="str">
        <f t="shared" si="10"/>
        <v>104523470D10</v>
      </c>
      <c r="T236" s="2">
        <v>102500012</v>
      </c>
      <c r="U236" s="2" t="s">
        <v>50</v>
      </c>
      <c r="V236" s="2" t="str">
        <f t="shared" si="11"/>
        <v>102500012UN</v>
      </c>
    </row>
    <row r="237" spans="10:22" x14ac:dyDescent="0.35">
      <c r="J237" s="2" t="s">
        <v>3614</v>
      </c>
      <c r="K237" s="2" t="s">
        <v>3614</v>
      </c>
      <c r="L237" s="2" t="s">
        <v>3615</v>
      </c>
      <c r="M237" s="2" t="s">
        <v>3207</v>
      </c>
      <c r="O237" s="2">
        <v>150000298</v>
      </c>
      <c r="P237" s="20" t="s">
        <v>163</v>
      </c>
      <c r="Q237" s="2" t="str">
        <f t="shared" si="9"/>
        <v>150000298C48</v>
      </c>
      <c r="R237" s="2" t="str">
        <f t="shared" si="10"/>
        <v>150000298C48</v>
      </c>
      <c r="T237" s="2">
        <v>102500016</v>
      </c>
      <c r="U237" s="2" t="s">
        <v>49</v>
      </c>
      <c r="V237" s="2" t="str">
        <f t="shared" si="11"/>
        <v>102500016C12</v>
      </c>
    </row>
    <row r="238" spans="10:22" x14ac:dyDescent="0.35">
      <c r="J238" s="2" t="s">
        <v>3616</v>
      </c>
      <c r="K238" s="2" t="s">
        <v>3616</v>
      </c>
      <c r="L238" s="2" t="s">
        <v>3617</v>
      </c>
      <c r="M238" s="2" t="s">
        <v>3440</v>
      </c>
      <c r="O238" s="2">
        <v>104528490</v>
      </c>
      <c r="P238" s="20" t="s">
        <v>361</v>
      </c>
      <c r="Q238" s="2" t="str">
        <f t="shared" si="9"/>
        <v>104528490X00</v>
      </c>
      <c r="R238" s="2" t="str">
        <f t="shared" si="10"/>
        <v>104528490X00</v>
      </c>
      <c r="T238" s="2">
        <v>102500016</v>
      </c>
      <c r="U238" s="2" t="s">
        <v>50</v>
      </c>
      <c r="V238" s="2" t="str">
        <f t="shared" si="11"/>
        <v>102500016UN</v>
      </c>
    </row>
    <row r="239" spans="10:22" x14ac:dyDescent="0.35">
      <c r="J239" s="2" t="s">
        <v>3618</v>
      </c>
      <c r="K239" s="2" t="s">
        <v>3618</v>
      </c>
      <c r="L239" s="2" t="s">
        <v>3619</v>
      </c>
      <c r="M239" s="2" t="s">
        <v>3440</v>
      </c>
      <c r="O239" s="2">
        <v>150002087</v>
      </c>
      <c r="P239" s="20" t="s">
        <v>156</v>
      </c>
      <c r="Q239" s="2" t="str">
        <f t="shared" si="9"/>
        <v>150002087C18</v>
      </c>
      <c r="R239" s="2" t="str">
        <f t="shared" si="10"/>
        <v>150002087C18</v>
      </c>
      <c r="T239" s="2">
        <v>102500017</v>
      </c>
      <c r="U239" s="2" t="s">
        <v>803</v>
      </c>
      <c r="V239" s="2" t="str">
        <f t="shared" si="11"/>
        <v>102500017C14</v>
      </c>
    </row>
    <row r="240" spans="10:22" x14ac:dyDescent="0.35">
      <c r="J240" s="2" t="s">
        <v>3620</v>
      </c>
      <c r="K240" s="2" t="s">
        <v>3620</v>
      </c>
      <c r="L240" s="2" t="s">
        <v>3621</v>
      </c>
      <c r="M240" s="2" t="s">
        <v>3266</v>
      </c>
      <c r="O240" s="2">
        <v>104512300</v>
      </c>
      <c r="P240" s="20" t="s">
        <v>553</v>
      </c>
      <c r="Q240" s="2" t="str">
        <f t="shared" si="9"/>
        <v>104512300C35</v>
      </c>
      <c r="R240" s="2" t="str">
        <f t="shared" si="10"/>
        <v>104512300C35</v>
      </c>
      <c r="T240" s="2">
        <v>102500017</v>
      </c>
      <c r="U240" s="2" t="s">
        <v>50</v>
      </c>
      <c r="V240" s="2" t="str">
        <f t="shared" si="11"/>
        <v>102500017UN</v>
      </c>
    </row>
    <row r="241" spans="10:22" x14ac:dyDescent="0.35">
      <c r="J241" s="2" t="s">
        <v>3622</v>
      </c>
      <c r="K241" s="2" t="s">
        <v>3622</v>
      </c>
      <c r="L241" s="2" t="s">
        <v>3623</v>
      </c>
      <c r="M241" s="2" t="s">
        <v>3226</v>
      </c>
      <c r="O241" s="2">
        <v>150000075</v>
      </c>
      <c r="P241" s="20" t="s">
        <v>160</v>
      </c>
      <c r="Q241" s="2" t="str">
        <f t="shared" si="9"/>
        <v>150000075C24</v>
      </c>
      <c r="R241" s="2" t="str">
        <f t="shared" si="10"/>
        <v>150000075C24</v>
      </c>
      <c r="T241" s="2">
        <v>102500018</v>
      </c>
      <c r="U241" s="2" t="s">
        <v>160</v>
      </c>
      <c r="V241" s="2" t="str">
        <f t="shared" si="11"/>
        <v>102500018C24</v>
      </c>
    </row>
    <row r="242" spans="10:22" x14ac:dyDescent="0.35">
      <c r="J242" s="2" t="s">
        <v>3624</v>
      </c>
      <c r="K242" s="2" t="s">
        <v>3624</v>
      </c>
      <c r="L242" s="2" t="s">
        <v>3625</v>
      </c>
      <c r="M242" s="2" t="s">
        <v>3367</v>
      </c>
      <c r="O242" s="2">
        <v>150000138</v>
      </c>
      <c r="P242" s="20" t="s">
        <v>57</v>
      </c>
      <c r="Q242" s="2" t="str">
        <f t="shared" si="9"/>
        <v>150000138C06</v>
      </c>
      <c r="R242" s="2" t="str">
        <f t="shared" si="10"/>
        <v>150000138C06</v>
      </c>
      <c r="T242" s="2">
        <v>102500018</v>
      </c>
      <c r="U242" s="2" t="s">
        <v>50</v>
      </c>
      <c r="V242" s="2" t="str">
        <f t="shared" si="11"/>
        <v>102500018UN</v>
      </c>
    </row>
    <row r="243" spans="10:22" x14ac:dyDescent="0.35">
      <c r="J243" s="2" t="s">
        <v>3626</v>
      </c>
      <c r="K243" s="2" t="s">
        <v>3626</v>
      </c>
      <c r="L243" s="2" t="s">
        <v>3627</v>
      </c>
      <c r="M243" s="2" t="s">
        <v>3325</v>
      </c>
      <c r="O243" s="2">
        <v>104523990</v>
      </c>
      <c r="P243" s="20" t="s">
        <v>163</v>
      </c>
      <c r="Q243" s="2" t="str">
        <f t="shared" si="9"/>
        <v>104523990C48</v>
      </c>
      <c r="R243" s="2" t="str">
        <f t="shared" si="10"/>
        <v>104523990C48</v>
      </c>
      <c r="T243" s="2">
        <v>102500019</v>
      </c>
      <c r="U243" s="2" t="s">
        <v>160</v>
      </c>
      <c r="V243" s="2" t="str">
        <f t="shared" si="11"/>
        <v>102500019C24</v>
      </c>
    </row>
    <row r="244" spans="10:22" x14ac:dyDescent="0.35">
      <c r="J244" s="2" t="s">
        <v>3628</v>
      </c>
      <c r="K244" s="2" t="s">
        <v>3628</v>
      </c>
      <c r="L244" s="2" t="s">
        <v>3629</v>
      </c>
      <c r="M244" s="2" t="s">
        <v>3325</v>
      </c>
      <c r="O244" s="2">
        <v>150001747</v>
      </c>
      <c r="P244" s="20" t="s">
        <v>553</v>
      </c>
      <c r="Q244" s="2" t="str">
        <f t="shared" si="9"/>
        <v>150001747C35</v>
      </c>
      <c r="R244" s="2" t="str">
        <f t="shared" si="10"/>
        <v>150001747C35</v>
      </c>
      <c r="T244" s="2">
        <v>102500019</v>
      </c>
      <c r="U244" s="2" t="s">
        <v>50</v>
      </c>
      <c r="V244" s="2" t="str">
        <f t="shared" si="11"/>
        <v>102500019UN</v>
      </c>
    </row>
    <row r="245" spans="10:22" x14ac:dyDescent="0.35">
      <c r="J245" s="2" t="s">
        <v>3630</v>
      </c>
      <c r="K245" s="2" t="s">
        <v>3630</v>
      </c>
      <c r="L245" s="2" t="s">
        <v>3631</v>
      </c>
      <c r="M245" s="2" t="s">
        <v>3525</v>
      </c>
      <c r="O245" s="2">
        <v>150001832</v>
      </c>
      <c r="P245" s="20" t="s">
        <v>553</v>
      </c>
      <c r="Q245" s="2" t="str">
        <f t="shared" si="9"/>
        <v>150001832C35</v>
      </c>
      <c r="R245" s="2" t="str">
        <f t="shared" si="10"/>
        <v>150001832C35</v>
      </c>
      <c r="T245" s="2">
        <v>102500020</v>
      </c>
      <c r="U245" s="2" t="s">
        <v>160</v>
      </c>
      <c r="V245" s="2" t="str">
        <f t="shared" si="11"/>
        <v>102500020C24</v>
      </c>
    </row>
    <row r="246" spans="10:22" x14ac:dyDescent="0.35">
      <c r="J246" s="2" t="s">
        <v>3632</v>
      </c>
      <c r="K246" s="2" t="s">
        <v>3632</v>
      </c>
      <c r="L246" s="2" t="s">
        <v>3633</v>
      </c>
      <c r="M246" s="2" t="s">
        <v>3283</v>
      </c>
      <c r="O246" s="2">
        <v>150000003</v>
      </c>
      <c r="P246" s="20" t="s">
        <v>65</v>
      </c>
      <c r="Q246" s="2" t="str">
        <f t="shared" si="9"/>
        <v>150000003C10</v>
      </c>
      <c r="R246" s="2" t="str">
        <f t="shared" si="10"/>
        <v>150000003C10</v>
      </c>
      <c r="T246" s="2">
        <v>102500020</v>
      </c>
      <c r="U246" s="2" t="s">
        <v>50</v>
      </c>
      <c r="V246" s="2" t="str">
        <f t="shared" si="11"/>
        <v>102500020UN</v>
      </c>
    </row>
    <row r="247" spans="10:22" x14ac:dyDescent="0.35">
      <c r="J247" s="2" t="s">
        <v>3634</v>
      </c>
      <c r="K247" s="2" t="s">
        <v>3634</v>
      </c>
      <c r="L247" s="2" t="s">
        <v>3635</v>
      </c>
      <c r="M247" s="2" t="s">
        <v>3636</v>
      </c>
      <c r="O247" s="2">
        <v>104526070</v>
      </c>
      <c r="P247" s="20" t="s">
        <v>1006</v>
      </c>
      <c r="Q247" s="2" t="str">
        <f t="shared" si="9"/>
        <v>104526070D10</v>
      </c>
      <c r="R247" s="2" t="str">
        <f t="shared" si="10"/>
        <v>104526070D10</v>
      </c>
      <c r="T247" s="2">
        <v>102500021</v>
      </c>
      <c r="U247" s="2" t="s">
        <v>160</v>
      </c>
      <c r="V247" s="2" t="str">
        <f t="shared" si="11"/>
        <v>102500021C24</v>
      </c>
    </row>
    <row r="248" spans="10:22" x14ac:dyDescent="0.35">
      <c r="J248" s="2" t="s">
        <v>3637</v>
      </c>
      <c r="K248" s="2" t="s">
        <v>3637</v>
      </c>
      <c r="L248" s="2" t="s">
        <v>3638</v>
      </c>
      <c r="M248" s="2" t="s">
        <v>3443</v>
      </c>
      <c r="O248" s="2">
        <v>104522480</v>
      </c>
      <c r="P248" s="20" t="s">
        <v>50</v>
      </c>
      <c r="Q248" s="2" t="str">
        <f t="shared" si="9"/>
        <v>104522480UN</v>
      </c>
      <c r="R248" s="2" t="str">
        <f t="shared" si="10"/>
        <v>104522480UN</v>
      </c>
      <c r="T248" s="2">
        <v>102500021</v>
      </c>
      <c r="U248" s="2" t="s">
        <v>50</v>
      </c>
      <c r="V248" s="2" t="str">
        <f t="shared" si="11"/>
        <v>102500021UN</v>
      </c>
    </row>
    <row r="249" spans="10:22" x14ac:dyDescent="0.35">
      <c r="J249" s="2" t="s">
        <v>1830</v>
      </c>
      <c r="K249" s="2" t="s">
        <v>1830</v>
      </c>
      <c r="L249" s="2" t="s">
        <v>3639</v>
      </c>
      <c r="M249" s="2" t="s">
        <v>3433</v>
      </c>
      <c r="O249" s="2">
        <v>150000767</v>
      </c>
      <c r="P249" s="20" t="s">
        <v>50</v>
      </c>
      <c r="Q249" s="2" t="str">
        <f t="shared" si="9"/>
        <v>150000767UN</v>
      </c>
      <c r="R249" s="2" t="str">
        <f t="shared" si="10"/>
        <v>150000767UN</v>
      </c>
      <c r="T249" s="2">
        <v>102500022</v>
      </c>
      <c r="U249" s="2" t="s">
        <v>160</v>
      </c>
      <c r="V249" s="2" t="str">
        <f t="shared" si="11"/>
        <v>102500022C24</v>
      </c>
    </row>
    <row r="250" spans="10:22" x14ac:dyDescent="0.35">
      <c r="J250" s="2" t="s">
        <v>3640</v>
      </c>
      <c r="K250" s="2" t="s">
        <v>3640</v>
      </c>
      <c r="L250" s="2" t="s">
        <v>3641</v>
      </c>
      <c r="M250" s="2" t="s">
        <v>3440</v>
      </c>
      <c r="O250" s="2">
        <v>150001128</v>
      </c>
      <c r="P250" s="20" t="s">
        <v>160</v>
      </c>
      <c r="Q250" s="2" t="str">
        <f t="shared" si="9"/>
        <v>150001128C24</v>
      </c>
      <c r="R250" s="2" t="str">
        <f t="shared" si="10"/>
        <v>150001128C24</v>
      </c>
      <c r="T250" s="2">
        <v>102500022</v>
      </c>
      <c r="U250" s="2" t="s">
        <v>50</v>
      </c>
      <c r="V250" s="2" t="str">
        <f t="shared" si="11"/>
        <v>102500022UN</v>
      </c>
    </row>
    <row r="251" spans="10:22" x14ac:dyDescent="0.35">
      <c r="J251" s="2" t="s">
        <v>3642</v>
      </c>
      <c r="K251" s="2" t="s">
        <v>3642</v>
      </c>
      <c r="L251" s="2" t="s">
        <v>3643</v>
      </c>
      <c r="M251" s="2" t="s">
        <v>3440</v>
      </c>
      <c r="O251" s="2">
        <v>150000088</v>
      </c>
      <c r="P251" s="20" t="s">
        <v>160</v>
      </c>
      <c r="Q251" s="2" t="str">
        <f t="shared" si="9"/>
        <v>150000088C24</v>
      </c>
      <c r="R251" s="2" t="str">
        <f t="shared" si="10"/>
        <v>150000088C24</v>
      </c>
      <c r="T251" s="2">
        <v>102500040</v>
      </c>
      <c r="U251" s="2" t="s">
        <v>49</v>
      </c>
      <c r="V251" s="2" t="str">
        <f t="shared" si="11"/>
        <v>102500040C12</v>
      </c>
    </row>
    <row r="252" spans="10:22" x14ac:dyDescent="0.35">
      <c r="J252" s="2" t="s">
        <v>3644</v>
      </c>
      <c r="K252" s="2" t="s">
        <v>3644</v>
      </c>
      <c r="L252" s="2" t="s">
        <v>3645</v>
      </c>
      <c r="M252" s="2" t="s">
        <v>3448</v>
      </c>
      <c r="O252" s="2">
        <v>150000648</v>
      </c>
      <c r="P252" s="20" t="s">
        <v>50</v>
      </c>
      <c r="Q252" s="2" t="str">
        <f t="shared" si="9"/>
        <v>150000648UN</v>
      </c>
      <c r="R252" s="2" t="str">
        <f t="shared" si="10"/>
        <v>150000648UN</v>
      </c>
      <c r="T252" s="2">
        <v>102500040</v>
      </c>
      <c r="U252" s="2" t="s">
        <v>50</v>
      </c>
      <c r="V252" s="2" t="str">
        <f t="shared" si="11"/>
        <v>102500040UN</v>
      </c>
    </row>
    <row r="253" spans="10:22" x14ac:dyDescent="0.35">
      <c r="J253" s="2" t="s">
        <v>3646</v>
      </c>
      <c r="K253" s="2" t="s">
        <v>3646</v>
      </c>
      <c r="L253" s="2" t="s">
        <v>3647</v>
      </c>
      <c r="M253" s="2" t="s">
        <v>3461</v>
      </c>
      <c r="O253" s="2">
        <v>104513000</v>
      </c>
      <c r="P253" s="20" t="s">
        <v>1006</v>
      </c>
      <c r="Q253" s="2" t="str">
        <f t="shared" si="9"/>
        <v>104513000D10</v>
      </c>
      <c r="R253" s="2" t="str">
        <f t="shared" si="10"/>
        <v>104513000D10</v>
      </c>
      <c r="T253" s="2">
        <v>102500041</v>
      </c>
      <c r="U253" s="2" t="s">
        <v>49</v>
      </c>
      <c r="V253" s="2" t="str">
        <f t="shared" si="11"/>
        <v>102500041C12</v>
      </c>
    </row>
    <row r="254" spans="10:22" x14ac:dyDescent="0.35">
      <c r="J254" s="2" t="s">
        <v>3648</v>
      </c>
      <c r="K254" s="2" t="s">
        <v>3648</v>
      </c>
      <c r="L254" s="2" t="s">
        <v>3649</v>
      </c>
      <c r="M254" s="2" t="s">
        <v>3456</v>
      </c>
      <c r="O254" s="2">
        <v>150001130</v>
      </c>
      <c r="P254" s="20" t="s">
        <v>160</v>
      </c>
      <c r="Q254" s="2" t="str">
        <f t="shared" si="9"/>
        <v>150001130C24</v>
      </c>
      <c r="R254" s="2" t="str">
        <f t="shared" si="10"/>
        <v>150001130C24</v>
      </c>
      <c r="T254" s="2">
        <v>102500041</v>
      </c>
      <c r="U254" s="2" t="s">
        <v>50</v>
      </c>
      <c r="V254" s="2" t="str">
        <f t="shared" si="11"/>
        <v>102500041UN</v>
      </c>
    </row>
    <row r="255" spans="10:22" x14ac:dyDescent="0.35">
      <c r="J255" s="2" t="s">
        <v>3650</v>
      </c>
      <c r="K255" s="2" t="s">
        <v>3650</v>
      </c>
      <c r="L255" s="2" t="s">
        <v>3651</v>
      </c>
      <c r="M255" s="2" t="s">
        <v>3448</v>
      </c>
      <c r="O255" s="2">
        <v>104527060</v>
      </c>
      <c r="P255" s="20" t="s">
        <v>1163</v>
      </c>
      <c r="Q255" s="2" t="str">
        <f t="shared" si="9"/>
        <v>104527060D25</v>
      </c>
      <c r="R255" s="2" t="str">
        <f t="shared" si="10"/>
        <v>104527060D25</v>
      </c>
      <c r="T255" s="2">
        <v>102500042</v>
      </c>
      <c r="U255" s="2" t="s">
        <v>49</v>
      </c>
      <c r="V255" s="2" t="str">
        <f t="shared" si="11"/>
        <v>102500042C12</v>
      </c>
    </row>
    <row r="256" spans="10:22" x14ac:dyDescent="0.35">
      <c r="J256" s="2" t="s">
        <v>3652</v>
      </c>
      <c r="K256" s="2" t="s">
        <v>3652</v>
      </c>
      <c r="L256" s="2" t="s">
        <v>3653</v>
      </c>
      <c r="M256" s="2" t="s">
        <v>3582</v>
      </c>
      <c r="O256" s="2">
        <v>104529580</v>
      </c>
      <c r="P256" s="20" t="s">
        <v>92</v>
      </c>
      <c r="Q256" s="2" t="str">
        <f t="shared" si="9"/>
        <v>104529580C02</v>
      </c>
      <c r="R256" s="2" t="str">
        <f t="shared" si="10"/>
        <v>104529580C02</v>
      </c>
      <c r="T256" s="2">
        <v>102500042</v>
      </c>
      <c r="U256" s="2" t="s">
        <v>50</v>
      </c>
      <c r="V256" s="2" t="str">
        <f t="shared" si="11"/>
        <v>102500042UN</v>
      </c>
    </row>
    <row r="257" spans="10:22" x14ac:dyDescent="0.35">
      <c r="J257" s="2" t="s">
        <v>3654</v>
      </c>
      <c r="K257" s="2" t="s">
        <v>3654</v>
      </c>
      <c r="L257" s="2" t="s">
        <v>3655</v>
      </c>
      <c r="M257" s="2" t="s">
        <v>3207</v>
      </c>
      <c r="O257" s="2">
        <v>150001743</v>
      </c>
      <c r="P257" s="20" t="s">
        <v>228</v>
      </c>
      <c r="Q257" s="2" t="str">
        <f t="shared" si="9"/>
        <v>150001743C36</v>
      </c>
      <c r="R257" s="2" t="str">
        <f t="shared" si="10"/>
        <v>150001743C36</v>
      </c>
      <c r="T257" s="2">
        <v>103000560</v>
      </c>
      <c r="U257" s="2" t="s">
        <v>50</v>
      </c>
      <c r="V257" s="2" t="str">
        <f t="shared" si="11"/>
        <v>103000560UN</v>
      </c>
    </row>
    <row r="258" spans="10:22" x14ac:dyDescent="0.35">
      <c r="J258" s="2" t="s">
        <v>3656</v>
      </c>
      <c r="K258" s="2" t="s">
        <v>3656</v>
      </c>
      <c r="L258" s="2" t="s">
        <v>3657</v>
      </c>
      <c r="M258" s="2" t="s">
        <v>3481</v>
      </c>
      <c r="O258" s="2">
        <v>104512170</v>
      </c>
      <c r="P258" s="20" t="s">
        <v>253</v>
      </c>
      <c r="Q258" s="2" t="str">
        <f t="shared" si="9"/>
        <v>104512170C08</v>
      </c>
      <c r="R258" s="2" t="str">
        <f t="shared" si="10"/>
        <v>104512170C08</v>
      </c>
      <c r="T258" s="2">
        <v>103000900</v>
      </c>
      <c r="U258" s="2" t="s">
        <v>248</v>
      </c>
      <c r="V258" s="2" t="str">
        <f t="shared" si="11"/>
        <v>103000900CJ</v>
      </c>
    </row>
    <row r="259" spans="10:22" x14ac:dyDescent="0.35">
      <c r="J259" s="2" t="s">
        <v>3658</v>
      </c>
      <c r="K259" s="2" t="s">
        <v>3658</v>
      </c>
      <c r="L259" s="2" t="s">
        <v>3659</v>
      </c>
      <c r="M259" s="2" t="s">
        <v>3370</v>
      </c>
      <c r="O259" s="2">
        <v>104522470</v>
      </c>
      <c r="P259" s="20" t="s">
        <v>50</v>
      </c>
      <c r="Q259" s="2" t="str">
        <f t="shared" ref="Q259:Q322" si="12">O259&amp;P259</f>
        <v>104522470UN</v>
      </c>
      <c r="R259" s="2" t="str">
        <f t="shared" ref="R259:R322" si="13">VLOOKUP(Q259,V:V,1,0)</f>
        <v>104522470UN</v>
      </c>
      <c r="T259" s="2">
        <v>103000900</v>
      </c>
      <c r="U259" s="2" t="s">
        <v>77</v>
      </c>
      <c r="V259" s="2" t="str">
        <f t="shared" si="11"/>
        <v>103000900KG</v>
      </c>
    </row>
    <row r="260" spans="10:22" x14ac:dyDescent="0.35">
      <c r="J260" s="2" t="s">
        <v>3660</v>
      </c>
      <c r="K260" s="2" t="s">
        <v>3660</v>
      </c>
      <c r="L260" s="2" t="s">
        <v>3661</v>
      </c>
      <c r="M260" s="2" t="s">
        <v>3266</v>
      </c>
      <c r="O260" s="2">
        <v>104527870</v>
      </c>
      <c r="P260" s="20" t="s">
        <v>361</v>
      </c>
      <c r="Q260" s="2" t="str">
        <f t="shared" si="12"/>
        <v>104527870X00</v>
      </c>
      <c r="R260" s="2" t="str">
        <f t="shared" si="13"/>
        <v>104527870X00</v>
      </c>
      <c r="T260" s="2">
        <v>103001080</v>
      </c>
      <c r="U260" s="2" t="s">
        <v>92</v>
      </c>
      <c r="V260" s="2" t="str">
        <f t="shared" ref="V260:V323" si="14">T260&amp;U260</f>
        <v>103001080C02</v>
      </c>
    </row>
    <row r="261" spans="10:22" x14ac:dyDescent="0.35">
      <c r="J261" s="2" t="s">
        <v>3662</v>
      </c>
      <c r="K261" s="2" t="s">
        <v>3662</v>
      </c>
      <c r="L261" s="2" t="s">
        <v>3663</v>
      </c>
      <c r="M261" s="2" t="s">
        <v>3385</v>
      </c>
      <c r="O261" s="2">
        <v>104524420</v>
      </c>
      <c r="P261" s="20" t="s">
        <v>49</v>
      </c>
      <c r="Q261" s="2" t="str">
        <f t="shared" si="12"/>
        <v>104524420C12</v>
      </c>
      <c r="R261" s="2" t="str">
        <f t="shared" si="13"/>
        <v>104524420C12</v>
      </c>
      <c r="T261" s="2">
        <v>103502100</v>
      </c>
      <c r="U261" s="2" t="s">
        <v>77</v>
      </c>
      <c r="V261" s="2" t="str">
        <f t="shared" si="14"/>
        <v>103502100KG</v>
      </c>
    </row>
    <row r="262" spans="10:22" x14ac:dyDescent="0.35">
      <c r="J262" s="2" t="s">
        <v>3664</v>
      </c>
      <c r="K262" s="2" t="s">
        <v>3664</v>
      </c>
      <c r="L262" s="2" t="s">
        <v>3665</v>
      </c>
      <c r="M262" s="2" t="s">
        <v>3385</v>
      </c>
      <c r="O262" s="2">
        <v>104519410</v>
      </c>
      <c r="P262" s="20" t="s">
        <v>50</v>
      </c>
      <c r="Q262" s="2" t="str">
        <f t="shared" si="12"/>
        <v>104519410UN</v>
      </c>
      <c r="R262" s="2" t="str">
        <f t="shared" si="13"/>
        <v>104519410UN</v>
      </c>
      <c r="T262" s="2">
        <v>103510260</v>
      </c>
      <c r="U262" s="2" t="s">
        <v>198</v>
      </c>
      <c r="V262" s="2" t="str">
        <f t="shared" si="14"/>
        <v>103510260C05</v>
      </c>
    </row>
    <row r="263" spans="10:22" x14ac:dyDescent="0.35">
      <c r="J263" s="2" t="s">
        <v>3666</v>
      </c>
      <c r="K263" s="2" t="s">
        <v>3666</v>
      </c>
      <c r="L263" s="2" t="s">
        <v>3667</v>
      </c>
      <c r="M263" s="2" t="s">
        <v>3443</v>
      </c>
      <c r="O263" s="2">
        <v>104530500</v>
      </c>
      <c r="P263" s="20" t="s">
        <v>803</v>
      </c>
      <c r="Q263" s="2" t="str">
        <f t="shared" si="12"/>
        <v>104530500C14</v>
      </c>
      <c r="R263" s="2" t="str">
        <f t="shared" si="13"/>
        <v>104530500C14</v>
      </c>
      <c r="T263" s="2">
        <v>103601720</v>
      </c>
      <c r="U263" s="2" t="s">
        <v>77</v>
      </c>
      <c r="V263" s="2" t="str">
        <f t="shared" si="14"/>
        <v>103601720KG</v>
      </c>
    </row>
    <row r="264" spans="10:22" x14ac:dyDescent="0.35">
      <c r="J264" s="2" t="s">
        <v>3668</v>
      </c>
      <c r="K264" s="2" t="s">
        <v>3668</v>
      </c>
      <c r="L264" s="2" t="s">
        <v>3669</v>
      </c>
      <c r="M264" s="2" t="s">
        <v>3367</v>
      </c>
      <c r="O264" s="2">
        <v>150001739</v>
      </c>
      <c r="P264" s="20" t="s">
        <v>1022</v>
      </c>
      <c r="Q264" s="2" t="str">
        <f t="shared" si="12"/>
        <v>150001739D20</v>
      </c>
      <c r="R264" s="2" t="str">
        <f t="shared" si="13"/>
        <v>150001739D20</v>
      </c>
      <c r="T264" s="2">
        <v>103800430</v>
      </c>
      <c r="U264" s="2" t="s">
        <v>65</v>
      </c>
      <c r="V264" s="2" t="str">
        <f t="shared" si="14"/>
        <v>103800430C10</v>
      </c>
    </row>
    <row r="265" spans="10:22" x14ac:dyDescent="0.35">
      <c r="J265" s="2" t="s">
        <v>3670</v>
      </c>
      <c r="K265" s="2" t="s">
        <v>3670</v>
      </c>
      <c r="L265" s="2" t="s">
        <v>3671</v>
      </c>
      <c r="M265" s="2" t="s">
        <v>3611</v>
      </c>
      <c r="O265" s="2">
        <v>150002051</v>
      </c>
      <c r="P265" s="20" t="s">
        <v>156</v>
      </c>
      <c r="Q265" s="2" t="str">
        <f t="shared" si="12"/>
        <v>150002051C18</v>
      </c>
      <c r="R265" s="2" t="str">
        <f t="shared" si="13"/>
        <v>150002051C18</v>
      </c>
      <c r="T265" s="2">
        <v>103800430</v>
      </c>
      <c r="U265" s="2" t="s">
        <v>50</v>
      </c>
      <c r="V265" s="2" t="str">
        <f t="shared" si="14"/>
        <v>103800430UN</v>
      </c>
    </row>
    <row r="266" spans="10:22" x14ac:dyDescent="0.35">
      <c r="J266" s="2" t="s">
        <v>3672</v>
      </c>
      <c r="K266" s="2" t="s">
        <v>3672</v>
      </c>
      <c r="L266" s="2" t="s">
        <v>3673</v>
      </c>
      <c r="M266" s="2" t="s">
        <v>3608</v>
      </c>
      <c r="O266" s="2">
        <v>104500940</v>
      </c>
      <c r="P266" s="20" t="s">
        <v>50</v>
      </c>
      <c r="Q266" s="2" t="str">
        <f t="shared" si="12"/>
        <v>104500940UN</v>
      </c>
      <c r="R266" s="2" t="str">
        <f t="shared" si="13"/>
        <v>104500940UN</v>
      </c>
      <c r="T266" s="2">
        <v>103800460</v>
      </c>
      <c r="U266" s="2" t="s">
        <v>65</v>
      </c>
      <c r="V266" s="2" t="str">
        <f t="shared" si="14"/>
        <v>103800460C10</v>
      </c>
    </row>
    <row r="267" spans="10:22" x14ac:dyDescent="0.35">
      <c r="J267" s="2" t="s">
        <v>3674</v>
      </c>
      <c r="K267" s="2" t="s">
        <v>3674</v>
      </c>
      <c r="L267" s="2" t="s">
        <v>3675</v>
      </c>
      <c r="M267" s="2" t="s">
        <v>3559</v>
      </c>
      <c r="O267" s="2">
        <v>104531440</v>
      </c>
      <c r="P267" s="20" t="s">
        <v>256</v>
      </c>
      <c r="Q267" s="2" t="str">
        <f t="shared" si="12"/>
        <v>104531440C30</v>
      </c>
      <c r="R267" s="2" t="str">
        <f t="shared" si="13"/>
        <v>104531440C30</v>
      </c>
      <c r="T267" s="2">
        <v>103800460</v>
      </c>
      <c r="U267" s="2" t="s">
        <v>50</v>
      </c>
      <c r="V267" s="2" t="str">
        <f t="shared" si="14"/>
        <v>103800460UN</v>
      </c>
    </row>
    <row r="268" spans="10:22" x14ac:dyDescent="0.35">
      <c r="J268" s="2" t="s">
        <v>3676</v>
      </c>
      <c r="K268" s="2" t="s">
        <v>3676</v>
      </c>
      <c r="L268" s="2" t="s">
        <v>3677</v>
      </c>
      <c r="M268" s="2" t="s">
        <v>3211</v>
      </c>
      <c r="O268" s="2">
        <v>150000989</v>
      </c>
      <c r="P268" s="20" t="s">
        <v>57</v>
      </c>
      <c r="Q268" s="2" t="str">
        <f t="shared" si="12"/>
        <v>150000989C06</v>
      </c>
      <c r="R268" s="2" t="str">
        <f t="shared" si="13"/>
        <v>150000989C06</v>
      </c>
      <c r="T268" s="2">
        <v>104254030</v>
      </c>
      <c r="U268" s="2" t="s">
        <v>555</v>
      </c>
      <c r="V268" s="2" t="str">
        <f t="shared" si="14"/>
        <v>104254030Y14</v>
      </c>
    </row>
    <row r="269" spans="10:22" x14ac:dyDescent="0.35">
      <c r="J269" s="2" t="s">
        <v>3678</v>
      </c>
      <c r="K269" s="2" t="s">
        <v>3678</v>
      </c>
      <c r="L269" s="2" t="s">
        <v>3679</v>
      </c>
      <c r="M269" s="2" t="s">
        <v>3370</v>
      </c>
      <c r="O269" s="2">
        <v>104526970</v>
      </c>
      <c r="P269" s="20" t="s">
        <v>234</v>
      </c>
      <c r="Q269" s="2" t="str">
        <f t="shared" si="12"/>
        <v>104526970D30</v>
      </c>
      <c r="R269" s="2" t="str">
        <f t="shared" si="13"/>
        <v>104526970D30</v>
      </c>
      <c r="T269" s="2">
        <v>104254040</v>
      </c>
      <c r="U269" s="2" t="s">
        <v>553</v>
      </c>
      <c r="V269" s="2" t="str">
        <f t="shared" si="14"/>
        <v>104254040C35</v>
      </c>
    </row>
    <row r="270" spans="10:22" x14ac:dyDescent="0.35">
      <c r="J270" s="2" t="s">
        <v>3680</v>
      </c>
      <c r="K270" s="2" t="s">
        <v>3680</v>
      </c>
      <c r="L270" s="2" t="s">
        <v>3681</v>
      </c>
      <c r="M270" s="2" t="s">
        <v>3266</v>
      </c>
      <c r="O270" s="2">
        <v>150000071</v>
      </c>
      <c r="P270" s="20" t="s">
        <v>698</v>
      </c>
      <c r="Q270" s="2" t="str">
        <f t="shared" si="12"/>
        <v>150000071C25</v>
      </c>
      <c r="R270" s="2" t="str">
        <f t="shared" si="13"/>
        <v>150000071C25</v>
      </c>
      <c r="T270" s="2">
        <v>104254140</v>
      </c>
      <c r="U270" s="2" t="s">
        <v>484</v>
      </c>
      <c r="V270" s="2" t="str">
        <f t="shared" si="14"/>
        <v>104254140C72</v>
      </c>
    </row>
    <row r="271" spans="10:22" x14ac:dyDescent="0.35">
      <c r="J271" s="2" t="s">
        <v>3682</v>
      </c>
      <c r="K271" s="2" t="s">
        <v>3682</v>
      </c>
      <c r="L271" s="2" t="s">
        <v>3683</v>
      </c>
      <c r="M271" s="2" t="s">
        <v>3367</v>
      </c>
      <c r="O271" s="2">
        <v>104510130</v>
      </c>
      <c r="P271" s="20" t="s">
        <v>163</v>
      </c>
      <c r="Q271" s="2" t="str">
        <f t="shared" si="12"/>
        <v>104510130C48</v>
      </c>
      <c r="R271" s="2" t="str">
        <f t="shared" si="13"/>
        <v>104510130C48</v>
      </c>
      <c r="T271" s="2">
        <v>104254150</v>
      </c>
      <c r="U271" s="2" t="s">
        <v>163</v>
      </c>
      <c r="V271" s="2" t="str">
        <f t="shared" si="14"/>
        <v>104254150C48</v>
      </c>
    </row>
    <row r="272" spans="10:22" x14ac:dyDescent="0.35">
      <c r="J272" s="2" t="s">
        <v>3684</v>
      </c>
      <c r="K272" s="2" t="s">
        <v>3684</v>
      </c>
      <c r="L272" s="2" t="s">
        <v>3685</v>
      </c>
      <c r="M272" s="2" t="s">
        <v>3207</v>
      </c>
      <c r="O272" s="2">
        <v>104524830</v>
      </c>
      <c r="P272" s="20" t="s">
        <v>803</v>
      </c>
      <c r="Q272" s="2" t="str">
        <f t="shared" si="12"/>
        <v>104524830C14</v>
      </c>
      <c r="R272" s="2" t="str">
        <f t="shared" si="13"/>
        <v>104524830C14</v>
      </c>
      <c r="T272" s="2">
        <v>104300050</v>
      </c>
      <c r="U272" s="2" t="s">
        <v>198</v>
      </c>
      <c r="V272" s="2" t="str">
        <f t="shared" si="14"/>
        <v>104300050C05</v>
      </c>
    </row>
    <row r="273" spans="10:22" x14ac:dyDescent="0.35">
      <c r="J273" s="2" t="s">
        <v>3686</v>
      </c>
      <c r="K273" s="2" t="s">
        <v>3686</v>
      </c>
      <c r="L273" s="2" t="s">
        <v>3687</v>
      </c>
      <c r="M273" s="2" t="s">
        <v>3448</v>
      </c>
      <c r="O273" s="2">
        <v>150001837</v>
      </c>
      <c r="P273" s="20" t="s">
        <v>837</v>
      </c>
      <c r="Q273" s="2" t="str">
        <f t="shared" si="12"/>
        <v>150001837C27</v>
      </c>
      <c r="R273" s="2" t="str">
        <f t="shared" si="13"/>
        <v>150001837C27</v>
      </c>
      <c r="T273" s="2">
        <v>104300300</v>
      </c>
      <c r="U273" s="2" t="s">
        <v>141</v>
      </c>
      <c r="V273" s="2" t="str">
        <f t="shared" si="14"/>
        <v>104300300C04</v>
      </c>
    </row>
    <row r="274" spans="10:22" x14ac:dyDescent="0.35">
      <c r="J274" s="2" t="s">
        <v>3688</v>
      </c>
      <c r="K274" s="2" t="s">
        <v>3688</v>
      </c>
      <c r="L274" s="2" t="s">
        <v>3689</v>
      </c>
      <c r="M274" s="2" t="s">
        <v>3690</v>
      </c>
      <c r="O274" s="2">
        <v>104519920</v>
      </c>
      <c r="P274" s="20" t="s">
        <v>1006</v>
      </c>
      <c r="Q274" s="2" t="str">
        <f t="shared" si="12"/>
        <v>104519920D10</v>
      </c>
      <c r="R274" s="2" t="str">
        <f t="shared" si="13"/>
        <v>104519920D10</v>
      </c>
      <c r="T274" s="2">
        <v>104300300</v>
      </c>
      <c r="U274" s="2" t="s">
        <v>50</v>
      </c>
      <c r="V274" s="2" t="str">
        <f t="shared" si="14"/>
        <v>104300300UN</v>
      </c>
    </row>
    <row r="275" spans="10:22" x14ac:dyDescent="0.35">
      <c r="J275" s="2" t="s">
        <v>3691</v>
      </c>
      <c r="K275" s="2" t="s">
        <v>3691</v>
      </c>
      <c r="L275" s="2" t="s">
        <v>3692</v>
      </c>
      <c r="M275" s="2" t="s">
        <v>3207</v>
      </c>
      <c r="O275" s="2">
        <v>101200010</v>
      </c>
      <c r="P275" s="20" t="s">
        <v>160</v>
      </c>
      <c r="Q275" s="2" t="str">
        <f t="shared" si="12"/>
        <v>101200010C24</v>
      </c>
      <c r="R275" s="2" t="str">
        <f t="shared" si="13"/>
        <v>101200010C24</v>
      </c>
      <c r="T275" s="2">
        <v>104300450</v>
      </c>
      <c r="U275" s="2" t="s">
        <v>141</v>
      </c>
      <c r="V275" s="2" t="str">
        <f t="shared" si="14"/>
        <v>104300450C04</v>
      </c>
    </row>
    <row r="276" spans="10:22" x14ac:dyDescent="0.35">
      <c r="J276" s="2" t="s">
        <v>3693</v>
      </c>
      <c r="K276" s="2" t="s">
        <v>3693</v>
      </c>
      <c r="L276" s="2" t="s">
        <v>3694</v>
      </c>
      <c r="M276" s="2" t="s">
        <v>3690</v>
      </c>
      <c r="O276" s="2">
        <v>150001186</v>
      </c>
      <c r="P276" s="20" t="s">
        <v>65</v>
      </c>
      <c r="Q276" s="2" t="str">
        <f t="shared" si="12"/>
        <v>150001186C10</v>
      </c>
      <c r="R276" s="2" t="str">
        <f t="shared" si="13"/>
        <v>150001186C10</v>
      </c>
      <c r="T276" s="2">
        <v>104300450</v>
      </c>
      <c r="U276" s="2" t="s">
        <v>50</v>
      </c>
      <c r="V276" s="2" t="str">
        <f t="shared" si="14"/>
        <v>104300450UN</v>
      </c>
    </row>
    <row r="277" spans="10:22" x14ac:dyDescent="0.35">
      <c r="J277" s="2" t="s">
        <v>3695</v>
      </c>
      <c r="K277" s="2" t="s">
        <v>3695</v>
      </c>
      <c r="L277" s="2" t="s">
        <v>3696</v>
      </c>
      <c r="M277" s="2" t="s">
        <v>3562</v>
      </c>
      <c r="O277" s="2">
        <v>104529900</v>
      </c>
      <c r="P277" s="20" t="s">
        <v>65</v>
      </c>
      <c r="Q277" s="2" t="str">
        <f t="shared" si="12"/>
        <v>104529900C10</v>
      </c>
      <c r="R277" s="2" t="str">
        <f t="shared" si="13"/>
        <v>104529900C10</v>
      </c>
      <c r="T277" s="2">
        <v>104300500</v>
      </c>
      <c r="U277" s="2" t="s">
        <v>141</v>
      </c>
      <c r="V277" s="2" t="str">
        <f t="shared" si="14"/>
        <v>104300500C04</v>
      </c>
    </row>
    <row r="278" spans="10:22" x14ac:dyDescent="0.35">
      <c r="J278" s="2" t="s">
        <v>3697</v>
      </c>
      <c r="K278" s="2" t="s">
        <v>3697</v>
      </c>
      <c r="L278" s="2" t="s">
        <v>3698</v>
      </c>
      <c r="M278" s="2" t="s">
        <v>3207</v>
      </c>
      <c r="O278" s="2">
        <v>104527320</v>
      </c>
      <c r="P278" s="20" t="s">
        <v>1006</v>
      </c>
      <c r="Q278" s="2" t="str">
        <f t="shared" si="12"/>
        <v>104527320D10</v>
      </c>
      <c r="R278" s="2" t="str">
        <f t="shared" si="13"/>
        <v>104527320D10</v>
      </c>
      <c r="T278" s="2">
        <v>104300500</v>
      </c>
      <c r="U278" s="2" t="s">
        <v>50</v>
      </c>
      <c r="V278" s="2" t="str">
        <f t="shared" si="14"/>
        <v>104300500UN</v>
      </c>
    </row>
    <row r="279" spans="10:22" x14ac:dyDescent="0.35">
      <c r="J279" s="2" t="s">
        <v>3699</v>
      </c>
      <c r="K279" s="2" t="s">
        <v>3699</v>
      </c>
      <c r="L279" s="2" t="s">
        <v>3700</v>
      </c>
      <c r="M279" s="2" t="s">
        <v>3570</v>
      </c>
      <c r="O279" s="2">
        <v>150001835</v>
      </c>
      <c r="P279" s="20" t="s">
        <v>57</v>
      </c>
      <c r="Q279" s="2" t="str">
        <f t="shared" si="12"/>
        <v>150001835C06</v>
      </c>
      <c r="R279" s="2" t="str">
        <f t="shared" si="13"/>
        <v>150001835C06</v>
      </c>
      <c r="T279" s="2">
        <v>104300530</v>
      </c>
      <c r="U279" s="2" t="s">
        <v>141</v>
      </c>
      <c r="V279" s="2" t="str">
        <f t="shared" si="14"/>
        <v>104300530C04</v>
      </c>
    </row>
    <row r="280" spans="10:22" x14ac:dyDescent="0.35">
      <c r="J280" s="2" t="s">
        <v>3701</v>
      </c>
      <c r="K280" s="2" t="s">
        <v>3701</v>
      </c>
      <c r="L280" s="2" t="s">
        <v>3702</v>
      </c>
      <c r="M280" s="2" t="s">
        <v>3703</v>
      </c>
      <c r="O280" s="2">
        <v>104528880</v>
      </c>
      <c r="P280" s="20" t="s">
        <v>803</v>
      </c>
      <c r="Q280" s="2" t="str">
        <f t="shared" si="12"/>
        <v>104528880C14</v>
      </c>
      <c r="R280" s="2" t="str">
        <f t="shared" si="13"/>
        <v>104528880C14</v>
      </c>
      <c r="T280" s="2">
        <v>104300530</v>
      </c>
      <c r="U280" s="2" t="s">
        <v>50</v>
      </c>
      <c r="V280" s="2" t="str">
        <f t="shared" si="14"/>
        <v>104300530UN</v>
      </c>
    </row>
    <row r="281" spans="10:22" x14ac:dyDescent="0.35">
      <c r="J281" s="2" t="s">
        <v>3704</v>
      </c>
      <c r="K281" s="2" t="s">
        <v>3704</v>
      </c>
      <c r="L281" s="2" t="s">
        <v>3705</v>
      </c>
      <c r="M281" s="2" t="s">
        <v>3690</v>
      </c>
      <c r="O281" s="2">
        <v>150000862</v>
      </c>
      <c r="P281" s="20" t="s">
        <v>50</v>
      </c>
      <c r="Q281" s="2" t="str">
        <f t="shared" si="12"/>
        <v>150000862UN</v>
      </c>
      <c r="R281" s="2" t="str">
        <f t="shared" si="13"/>
        <v>150000862UN</v>
      </c>
      <c r="T281" s="2">
        <v>104300720</v>
      </c>
      <c r="U281" s="2" t="s">
        <v>141</v>
      </c>
      <c r="V281" s="2" t="str">
        <f t="shared" si="14"/>
        <v>104300720C04</v>
      </c>
    </row>
    <row r="282" spans="10:22" x14ac:dyDescent="0.35">
      <c r="J282" s="2" t="s">
        <v>3706</v>
      </c>
      <c r="K282" s="2" t="s">
        <v>3706</v>
      </c>
      <c r="L282" s="2" t="s">
        <v>3707</v>
      </c>
      <c r="M282" s="2" t="s">
        <v>3562</v>
      </c>
      <c r="O282" s="2">
        <v>104525130</v>
      </c>
      <c r="P282" s="20" t="s">
        <v>65</v>
      </c>
      <c r="Q282" s="2" t="str">
        <f t="shared" si="12"/>
        <v>104525130C10</v>
      </c>
      <c r="R282" s="2" t="str">
        <f t="shared" si="13"/>
        <v>104525130C10</v>
      </c>
      <c r="T282" s="2">
        <v>104300720</v>
      </c>
      <c r="U282" s="2" t="s">
        <v>50</v>
      </c>
      <c r="V282" s="2" t="str">
        <f t="shared" si="14"/>
        <v>104300720UN</v>
      </c>
    </row>
    <row r="283" spans="10:22" x14ac:dyDescent="0.35">
      <c r="J283" s="2" t="s">
        <v>3708</v>
      </c>
      <c r="K283" s="2" t="s">
        <v>3708</v>
      </c>
      <c r="L283" s="2" t="s">
        <v>3709</v>
      </c>
      <c r="M283" s="2" t="s">
        <v>3385</v>
      </c>
      <c r="O283" s="2">
        <v>104512290</v>
      </c>
      <c r="P283" s="20" t="s">
        <v>49</v>
      </c>
      <c r="Q283" s="2" t="str">
        <f t="shared" si="12"/>
        <v>104512290C12</v>
      </c>
      <c r="R283" s="2" t="str">
        <f t="shared" si="13"/>
        <v>104512290C12</v>
      </c>
      <c r="T283" s="2">
        <v>104301050</v>
      </c>
      <c r="U283" s="2" t="s">
        <v>141</v>
      </c>
      <c r="V283" s="2" t="str">
        <f t="shared" si="14"/>
        <v>104301050C04</v>
      </c>
    </row>
    <row r="284" spans="10:22" x14ac:dyDescent="0.35">
      <c r="J284" s="2" t="s">
        <v>3710</v>
      </c>
      <c r="K284" s="2" t="s">
        <v>3710</v>
      </c>
      <c r="L284" s="2" t="s">
        <v>3711</v>
      </c>
      <c r="M284" s="2" t="s">
        <v>3283</v>
      </c>
      <c r="O284" s="2">
        <v>104521650</v>
      </c>
      <c r="P284" s="20" t="s">
        <v>1006</v>
      </c>
      <c r="Q284" s="2" t="str">
        <f t="shared" si="12"/>
        <v>104521650D10</v>
      </c>
      <c r="R284" s="2" t="str">
        <f t="shared" si="13"/>
        <v>104521650D10</v>
      </c>
      <c r="T284" s="2">
        <v>104301050</v>
      </c>
      <c r="U284" s="2" t="s">
        <v>50</v>
      </c>
      <c r="V284" s="2" t="str">
        <f t="shared" si="14"/>
        <v>104301050UN</v>
      </c>
    </row>
    <row r="285" spans="10:22" x14ac:dyDescent="0.35">
      <c r="J285" s="2" t="s">
        <v>3712</v>
      </c>
      <c r="K285" s="2" t="s">
        <v>3712</v>
      </c>
      <c r="L285" s="2" t="s">
        <v>3713</v>
      </c>
      <c r="M285" s="2" t="s">
        <v>3440</v>
      </c>
      <c r="O285" s="2">
        <v>150001247</v>
      </c>
      <c r="P285" s="20" t="s">
        <v>256</v>
      </c>
      <c r="Q285" s="2" t="str">
        <f t="shared" si="12"/>
        <v>150001247C30</v>
      </c>
      <c r="R285" s="2" t="str">
        <f t="shared" si="13"/>
        <v>150001247C30</v>
      </c>
      <c r="T285" s="2">
        <v>104303010</v>
      </c>
      <c r="U285" s="2" t="s">
        <v>141</v>
      </c>
      <c r="V285" s="2" t="str">
        <f t="shared" si="14"/>
        <v>104303010C04</v>
      </c>
    </row>
    <row r="286" spans="10:22" x14ac:dyDescent="0.35">
      <c r="J286" s="2" t="s">
        <v>3714</v>
      </c>
      <c r="K286" s="2" t="s">
        <v>3714</v>
      </c>
      <c r="L286" s="2" t="s">
        <v>3715</v>
      </c>
      <c r="M286" s="2" t="s">
        <v>3440</v>
      </c>
      <c r="O286" s="2">
        <v>150001765</v>
      </c>
      <c r="P286" s="20" t="s">
        <v>177</v>
      </c>
      <c r="Q286" s="2" t="str">
        <f t="shared" si="12"/>
        <v>150001765C20</v>
      </c>
      <c r="R286" s="2" t="str">
        <f t="shared" si="13"/>
        <v>150001765C20</v>
      </c>
      <c r="T286" s="2">
        <v>104303010</v>
      </c>
      <c r="U286" s="2" t="s">
        <v>50</v>
      </c>
      <c r="V286" s="2" t="str">
        <f t="shared" si="14"/>
        <v>104303010UN</v>
      </c>
    </row>
    <row r="287" spans="10:22" x14ac:dyDescent="0.35">
      <c r="J287" s="2" t="s">
        <v>3716</v>
      </c>
      <c r="K287" s="2" t="s">
        <v>3716</v>
      </c>
      <c r="L287" s="2" t="s">
        <v>3717</v>
      </c>
      <c r="M287" s="2" t="s">
        <v>3718</v>
      </c>
      <c r="O287" s="2">
        <v>150001745</v>
      </c>
      <c r="P287" s="20" t="s">
        <v>256</v>
      </c>
      <c r="Q287" s="2" t="str">
        <f t="shared" si="12"/>
        <v>150001745C30</v>
      </c>
      <c r="R287" s="2" t="str">
        <f t="shared" si="13"/>
        <v>150001745C30</v>
      </c>
      <c r="T287" s="2">
        <v>104303300</v>
      </c>
      <c r="U287" s="2" t="s">
        <v>65</v>
      </c>
      <c r="V287" s="2" t="str">
        <f t="shared" si="14"/>
        <v>104303300C10</v>
      </c>
    </row>
    <row r="288" spans="10:22" x14ac:dyDescent="0.35">
      <c r="J288" s="2" t="s">
        <v>3719</v>
      </c>
      <c r="K288" s="2" t="s">
        <v>3719</v>
      </c>
      <c r="L288" s="2" t="s">
        <v>3720</v>
      </c>
      <c r="M288" s="2" t="s">
        <v>3440</v>
      </c>
      <c r="O288" s="2">
        <v>104528370</v>
      </c>
      <c r="P288" s="20" t="s">
        <v>50</v>
      </c>
      <c r="Q288" s="2" t="str">
        <f t="shared" si="12"/>
        <v>104528370UN</v>
      </c>
      <c r="R288" s="2" t="str">
        <f t="shared" si="13"/>
        <v>104528370UN</v>
      </c>
      <c r="T288" s="2">
        <v>104303300</v>
      </c>
      <c r="U288" s="2" t="s">
        <v>50</v>
      </c>
      <c r="V288" s="2" t="str">
        <f t="shared" si="14"/>
        <v>104303300UN</v>
      </c>
    </row>
    <row r="289" spans="10:22" x14ac:dyDescent="0.35">
      <c r="J289" s="2" t="s">
        <v>3721</v>
      </c>
      <c r="K289" s="2" t="s">
        <v>3721</v>
      </c>
      <c r="L289" s="2" t="s">
        <v>3722</v>
      </c>
      <c r="M289" s="2" t="s">
        <v>3636</v>
      </c>
      <c r="O289" s="2">
        <v>150001249</v>
      </c>
      <c r="P289" s="20" t="s">
        <v>256</v>
      </c>
      <c r="Q289" s="2" t="str">
        <f t="shared" si="12"/>
        <v>150001249C30</v>
      </c>
      <c r="R289" s="2" t="str">
        <f t="shared" si="13"/>
        <v>150001249C30</v>
      </c>
      <c r="T289" s="2">
        <v>104303640</v>
      </c>
      <c r="U289" s="2" t="s">
        <v>815</v>
      </c>
      <c r="V289" s="2" t="str">
        <f t="shared" si="14"/>
        <v>104303640C07</v>
      </c>
    </row>
    <row r="290" spans="10:22" x14ac:dyDescent="0.35">
      <c r="J290" s="2" t="s">
        <v>3723</v>
      </c>
      <c r="K290" s="2" t="s">
        <v>3723</v>
      </c>
      <c r="L290" s="2" t="s">
        <v>3724</v>
      </c>
      <c r="M290" s="2" t="s">
        <v>3385</v>
      </c>
      <c r="O290" s="2">
        <v>104528380</v>
      </c>
      <c r="P290" s="20" t="s">
        <v>50</v>
      </c>
      <c r="Q290" s="2" t="str">
        <f t="shared" si="12"/>
        <v>104528380UN</v>
      </c>
      <c r="R290" s="2" t="str">
        <f t="shared" si="13"/>
        <v>104528380UN</v>
      </c>
      <c r="T290" s="2">
        <v>104303640</v>
      </c>
      <c r="U290" s="2" t="s">
        <v>50</v>
      </c>
      <c r="V290" s="2" t="str">
        <f t="shared" si="14"/>
        <v>104303640UN</v>
      </c>
    </row>
    <row r="291" spans="10:22" x14ac:dyDescent="0.35">
      <c r="J291" s="2" t="s">
        <v>3725</v>
      </c>
      <c r="K291" s="2" t="s">
        <v>3725</v>
      </c>
      <c r="L291" s="2" t="s">
        <v>3726</v>
      </c>
      <c r="M291" s="2" t="s">
        <v>3727</v>
      </c>
      <c r="O291" s="2">
        <v>104524370</v>
      </c>
      <c r="P291" s="20" t="s">
        <v>160</v>
      </c>
      <c r="Q291" s="2" t="str">
        <f t="shared" si="12"/>
        <v>104524370C24</v>
      </c>
      <c r="R291" s="2" t="str">
        <f t="shared" si="13"/>
        <v>104524370C24</v>
      </c>
      <c r="T291" s="2">
        <v>104310440</v>
      </c>
      <c r="U291" s="2" t="s">
        <v>65</v>
      </c>
      <c r="V291" s="2" t="str">
        <f t="shared" si="14"/>
        <v>104310440C10</v>
      </c>
    </row>
    <row r="292" spans="10:22" x14ac:dyDescent="0.35">
      <c r="J292" s="2" t="s">
        <v>3728</v>
      </c>
      <c r="K292" s="2" t="s">
        <v>3728</v>
      </c>
      <c r="L292" s="2" t="s">
        <v>3729</v>
      </c>
      <c r="M292" s="2" t="s">
        <v>3255</v>
      </c>
      <c r="O292" s="2">
        <v>104526980</v>
      </c>
      <c r="P292" s="20" t="s">
        <v>234</v>
      </c>
      <c r="Q292" s="2" t="str">
        <f t="shared" si="12"/>
        <v>104526980D30</v>
      </c>
      <c r="R292" s="2" t="str">
        <f t="shared" si="13"/>
        <v>104526980D30</v>
      </c>
      <c r="T292" s="2">
        <v>104310440</v>
      </c>
      <c r="U292" s="2" t="s">
        <v>50</v>
      </c>
      <c r="V292" s="2" t="str">
        <f t="shared" si="14"/>
        <v>104310440UN</v>
      </c>
    </row>
    <row r="293" spans="10:22" x14ac:dyDescent="0.35">
      <c r="J293" s="2" t="s">
        <v>3730</v>
      </c>
      <c r="K293" s="2" t="s">
        <v>3730</v>
      </c>
      <c r="L293" s="2" t="s">
        <v>3731</v>
      </c>
      <c r="M293" s="2" t="s">
        <v>3732</v>
      </c>
      <c r="O293" s="2">
        <v>150000769</v>
      </c>
      <c r="P293" s="20" t="s">
        <v>50</v>
      </c>
      <c r="Q293" s="2" t="str">
        <f t="shared" si="12"/>
        <v>150000769UN</v>
      </c>
      <c r="R293" s="2" t="str">
        <f t="shared" si="13"/>
        <v>150000769UN</v>
      </c>
      <c r="T293" s="2">
        <v>104320510</v>
      </c>
      <c r="U293" s="2" t="s">
        <v>160</v>
      </c>
      <c r="V293" s="2" t="str">
        <f t="shared" si="14"/>
        <v>104320510C24</v>
      </c>
    </row>
    <row r="294" spans="10:22" x14ac:dyDescent="0.35">
      <c r="J294" s="2" t="s">
        <v>3733</v>
      </c>
      <c r="K294" s="2" t="s">
        <v>3733</v>
      </c>
      <c r="L294" s="2" t="s">
        <v>3734</v>
      </c>
      <c r="M294" s="2" t="s">
        <v>3579</v>
      </c>
      <c r="O294" s="2">
        <v>150000367</v>
      </c>
      <c r="P294" s="20" t="s">
        <v>65</v>
      </c>
      <c r="Q294" s="2" t="str">
        <f t="shared" si="12"/>
        <v>150000367C10</v>
      </c>
      <c r="R294" s="2" t="str">
        <f t="shared" si="13"/>
        <v>150000367C10</v>
      </c>
      <c r="T294" s="2">
        <v>104320510</v>
      </c>
      <c r="U294" s="2" t="s">
        <v>50</v>
      </c>
      <c r="V294" s="2" t="str">
        <f t="shared" si="14"/>
        <v>104320510UN</v>
      </c>
    </row>
    <row r="295" spans="10:22" x14ac:dyDescent="0.35">
      <c r="J295" s="2" t="s">
        <v>3735</v>
      </c>
      <c r="K295" s="2" t="s">
        <v>3735</v>
      </c>
      <c r="L295" s="2" t="s">
        <v>3736</v>
      </c>
      <c r="M295" s="2" t="s">
        <v>3582</v>
      </c>
      <c r="O295" s="2">
        <v>150001764</v>
      </c>
      <c r="P295" s="20" t="s">
        <v>50</v>
      </c>
      <c r="Q295" s="2" t="str">
        <f t="shared" si="12"/>
        <v>150001764UN</v>
      </c>
      <c r="R295" s="2" t="str">
        <f t="shared" si="13"/>
        <v>150001764UN</v>
      </c>
      <c r="T295" s="2">
        <v>104321040</v>
      </c>
      <c r="U295" s="2" t="s">
        <v>65</v>
      </c>
      <c r="V295" s="2" t="str">
        <f t="shared" si="14"/>
        <v>104321040C10</v>
      </c>
    </row>
    <row r="296" spans="10:22" x14ac:dyDescent="0.35">
      <c r="J296" s="2" t="s">
        <v>3737</v>
      </c>
      <c r="K296" s="2" t="s">
        <v>3737</v>
      </c>
      <c r="L296" s="2" t="s">
        <v>3738</v>
      </c>
      <c r="M296" s="2" t="s">
        <v>3582</v>
      </c>
      <c r="O296" s="2">
        <v>104522130</v>
      </c>
      <c r="P296" s="20" t="s">
        <v>149</v>
      </c>
      <c r="Q296" s="2" t="str">
        <f t="shared" si="12"/>
        <v>104522130Z00</v>
      </c>
      <c r="R296" s="2" t="str">
        <f t="shared" si="13"/>
        <v>104522130Z00</v>
      </c>
      <c r="T296" s="2">
        <v>104321040</v>
      </c>
      <c r="U296" s="2" t="s">
        <v>50</v>
      </c>
      <c r="V296" s="2" t="str">
        <f t="shared" si="14"/>
        <v>104321040UN</v>
      </c>
    </row>
    <row r="297" spans="10:22" x14ac:dyDescent="0.35">
      <c r="J297" s="2" t="s">
        <v>3739</v>
      </c>
      <c r="K297" s="2" t="s">
        <v>3739</v>
      </c>
      <c r="L297" s="2" t="s">
        <v>3740</v>
      </c>
      <c r="M297" s="2" t="s">
        <v>3443</v>
      </c>
      <c r="O297" s="2">
        <v>104522050</v>
      </c>
      <c r="P297" s="20" t="s">
        <v>398</v>
      </c>
      <c r="Q297" s="2" t="str">
        <f t="shared" si="12"/>
        <v>104522050Z80</v>
      </c>
      <c r="R297" s="2" t="str">
        <f t="shared" si="13"/>
        <v>104522050Z80</v>
      </c>
      <c r="T297" s="2">
        <v>104321070</v>
      </c>
      <c r="U297" s="2" t="s">
        <v>141</v>
      </c>
      <c r="V297" s="2" t="str">
        <f t="shared" si="14"/>
        <v>104321070C04</v>
      </c>
    </row>
    <row r="298" spans="10:22" x14ac:dyDescent="0.35">
      <c r="J298" s="2" t="s">
        <v>3741</v>
      </c>
      <c r="K298" s="2" t="s">
        <v>3741</v>
      </c>
      <c r="L298" s="2" t="s">
        <v>3742</v>
      </c>
      <c r="M298" s="2" t="s">
        <v>3570</v>
      </c>
      <c r="O298" s="2">
        <v>104527050</v>
      </c>
      <c r="P298" s="20" t="s">
        <v>1163</v>
      </c>
      <c r="Q298" s="2" t="str">
        <f t="shared" si="12"/>
        <v>104527050D25</v>
      </c>
      <c r="R298" s="2" t="str">
        <f t="shared" si="13"/>
        <v>104527050D25</v>
      </c>
      <c r="T298" s="2">
        <v>104321070</v>
      </c>
      <c r="U298" s="2" t="s">
        <v>50</v>
      </c>
      <c r="V298" s="2" t="str">
        <f t="shared" si="14"/>
        <v>104321070UN</v>
      </c>
    </row>
    <row r="299" spans="10:22" x14ac:dyDescent="0.35">
      <c r="J299" s="2" t="s">
        <v>3743</v>
      </c>
      <c r="K299" s="2" t="s">
        <v>3743</v>
      </c>
      <c r="L299" s="2" t="s">
        <v>3744</v>
      </c>
      <c r="M299" s="2" t="s">
        <v>3703</v>
      </c>
      <c r="O299" s="2">
        <v>150000369</v>
      </c>
      <c r="P299" s="20" t="s">
        <v>65</v>
      </c>
      <c r="Q299" s="2" t="str">
        <f t="shared" si="12"/>
        <v>150000369C10</v>
      </c>
      <c r="R299" s="2" t="str">
        <f t="shared" si="13"/>
        <v>150000369C10</v>
      </c>
      <c r="T299" s="2">
        <v>104330230</v>
      </c>
      <c r="U299" s="2" t="s">
        <v>141</v>
      </c>
      <c r="V299" s="2" t="str">
        <f t="shared" si="14"/>
        <v>104330230C04</v>
      </c>
    </row>
    <row r="300" spans="10:22" x14ac:dyDescent="0.35">
      <c r="J300" s="2" t="s">
        <v>3745</v>
      </c>
      <c r="K300" s="2" t="s">
        <v>3745</v>
      </c>
      <c r="L300" s="2" t="s">
        <v>3746</v>
      </c>
      <c r="M300" s="2" t="s">
        <v>3370</v>
      </c>
      <c r="O300" s="2">
        <v>150001250</v>
      </c>
      <c r="P300" s="20" t="s">
        <v>256</v>
      </c>
      <c r="Q300" s="2" t="str">
        <f t="shared" si="12"/>
        <v>150001250C30</v>
      </c>
      <c r="R300" s="2" t="str">
        <f t="shared" si="13"/>
        <v>150001250C30</v>
      </c>
      <c r="T300" s="2">
        <v>104330230</v>
      </c>
      <c r="U300" s="2" t="s">
        <v>50</v>
      </c>
      <c r="V300" s="2" t="str">
        <f t="shared" si="14"/>
        <v>104330230UN</v>
      </c>
    </row>
    <row r="301" spans="10:22" x14ac:dyDescent="0.35">
      <c r="J301" s="2" t="s">
        <v>3747</v>
      </c>
      <c r="K301" s="2" t="s">
        <v>3747</v>
      </c>
      <c r="L301" s="2" t="s">
        <v>3748</v>
      </c>
      <c r="M301" s="2" t="s">
        <v>3381</v>
      </c>
      <c r="O301" s="2">
        <v>104521960</v>
      </c>
      <c r="P301" s="20" t="s">
        <v>361</v>
      </c>
      <c r="Q301" s="2" t="str">
        <f t="shared" si="12"/>
        <v>104521960X00</v>
      </c>
      <c r="R301" s="2" t="str">
        <f t="shared" si="13"/>
        <v>104521960X00</v>
      </c>
      <c r="T301" s="2">
        <v>104330270</v>
      </c>
      <c r="U301" s="2" t="s">
        <v>141</v>
      </c>
      <c r="V301" s="2" t="str">
        <f t="shared" si="14"/>
        <v>104330270C04</v>
      </c>
    </row>
    <row r="302" spans="10:22" x14ac:dyDescent="0.35">
      <c r="J302" s="2" t="s">
        <v>3749</v>
      </c>
      <c r="K302" s="2" t="s">
        <v>3749</v>
      </c>
      <c r="L302" s="2" t="s">
        <v>3750</v>
      </c>
      <c r="M302" s="2" t="s">
        <v>3283</v>
      </c>
      <c r="O302" s="2">
        <v>150000761</v>
      </c>
      <c r="P302" s="20" t="s">
        <v>50</v>
      </c>
      <c r="Q302" s="2" t="str">
        <f t="shared" si="12"/>
        <v>150000761UN</v>
      </c>
      <c r="R302" s="2" t="str">
        <f t="shared" si="13"/>
        <v>150000761UN</v>
      </c>
      <c r="T302" s="2">
        <v>104330270</v>
      </c>
      <c r="U302" s="2" t="s">
        <v>50</v>
      </c>
      <c r="V302" s="2" t="str">
        <f t="shared" si="14"/>
        <v>104330270UN</v>
      </c>
    </row>
    <row r="303" spans="10:22" x14ac:dyDescent="0.35">
      <c r="J303" s="2" t="s">
        <v>3751</v>
      </c>
      <c r="K303" s="2" t="s">
        <v>3751</v>
      </c>
      <c r="L303" s="2" t="s">
        <v>3752</v>
      </c>
      <c r="M303" s="2" t="s">
        <v>3579</v>
      </c>
      <c r="O303" s="2">
        <v>104528350</v>
      </c>
      <c r="P303" s="20" t="s">
        <v>50</v>
      </c>
      <c r="Q303" s="2" t="str">
        <f t="shared" si="12"/>
        <v>104528350UN</v>
      </c>
      <c r="R303" s="2" t="str">
        <f t="shared" si="13"/>
        <v>104528350UN</v>
      </c>
      <c r="T303" s="2">
        <v>104330400</v>
      </c>
      <c r="U303" s="2" t="s">
        <v>141</v>
      </c>
      <c r="V303" s="2" t="str">
        <f t="shared" si="14"/>
        <v>104330400C04</v>
      </c>
    </row>
    <row r="304" spans="10:22" x14ac:dyDescent="0.35">
      <c r="J304" s="2" t="s">
        <v>3753</v>
      </c>
      <c r="K304" s="2" t="s">
        <v>3753</v>
      </c>
      <c r="L304" s="2" t="s">
        <v>3754</v>
      </c>
      <c r="M304" s="2" t="s">
        <v>3525</v>
      </c>
      <c r="O304" s="2">
        <v>232000920</v>
      </c>
      <c r="P304" s="20" t="s">
        <v>49</v>
      </c>
      <c r="Q304" s="2" t="str">
        <f t="shared" si="12"/>
        <v>232000920C12</v>
      </c>
      <c r="R304" s="2" t="str">
        <f t="shared" si="13"/>
        <v>232000920C12</v>
      </c>
      <c r="T304" s="2">
        <v>104330400</v>
      </c>
      <c r="U304" s="2" t="s">
        <v>50</v>
      </c>
      <c r="V304" s="2" t="str">
        <f t="shared" si="14"/>
        <v>104330400UN</v>
      </c>
    </row>
    <row r="305" spans="10:22" x14ac:dyDescent="0.35">
      <c r="J305" s="2" t="s">
        <v>3755</v>
      </c>
      <c r="K305" s="2" t="s">
        <v>3755</v>
      </c>
      <c r="L305" s="2" t="s">
        <v>3756</v>
      </c>
      <c r="M305" s="2" t="s">
        <v>3385</v>
      </c>
      <c r="O305" s="2">
        <v>104526710</v>
      </c>
      <c r="P305" s="20" t="s">
        <v>1777</v>
      </c>
      <c r="Q305" s="2" t="str">
        <f t="shared" si="12"/>
        <v>104526710D03</v>
      </c>
      <c r="R305" s="2" t="str">
        <f t="shared" si="13"/>
        <v>104526710D03</v>
      </c>
      <c r="T305" s="2">
        <v>104330690</v>
      </c>
      <c r="U305" s="2" t="s">
        <v>141</v>
      </c>
      <c r="V305" s="2" t="str">
        <f t="shared" si="14"/>
        <v>104330690C04</v>
      </c>
    </row>
    <row r="306" spans="10:22" x14ac:dyDescent="0.35">
      <c r="J306" s="2" t="s">
        <v>3757</v>
      </c>
      <c r="K306" s="2" t="s">
        <v>3757</v>
      </c>
      <c r="L306" s="2" t="s">
        <v>3758</v>
      </c>
      <c r="M306" s="2" t="s">
        <v>3211</v>
      </c>
      <c r="O306" s="2">
        <v>104529930</v>
      </c>
      <c r="P306" s="20" t="s">
        <v>92</v>
      </c>
      <c r="Q306" s="2" t="str">
        <f t="shared" si="12"/>
        <v>104529930C02</v>
      </c>
      <c r="R306" s="2" t="str">
        <f t="shared" si="13"/>
        <v>104529930C02</v>
      </c>
      <c r="T306" s="2">
        <v>104330690</v>
      </c>
      <c r="U306" s="2" t="s">
        <v>50</v>
      </c>
      <c r="V306" s="2" t="str">
        <f t="shared" si="14"/>
        <v>104330690UN</v>
      </c>
    </row>
    <row r="307" spans="10:22" x14ac:dyDescent="0.35">
      <c r="J307" s="2" t="s">
        <v>3759</v>
      </c>
      <c r="K307" s="2" t="s">
        <v>3759</v>
      </c>
      <c r="L307" s="2" t="s">
        <v>3262</v>
      </c>
      <c r="M307" s="2" t="s">
        <v>3263</v>
      </c>
      <c r="O307" s="2">
        <v>150000000</v>
      </c>
      <c r="P307" s="20" t="s">
        <v>65</v>
      </c>
      <c r="Q307" s="2" t="str">
        <f t="shared" si="12"/>
        <v>150000000C10</v>
      </c>
      <c r="R307" s="2" t="str">
        <f t="shared" si="13"/>
        <v>150000000C10</v>
      </c>
      <c r="T307" s="2">
        <v>104330870</v>
      </c>
      <c r="U307" s="2" t="s">
        <v>141</v>
      </c>
      <c r="V307" s="2" t="str">
        <f t="shared" si="14"/>
        <v>104330870C04</v>
      </c>
    </row>
    <row r="308" spans="10:22" x14ac:dyDescent="0.35">
      <c r="J308" s="2" t="s">
        <v>3760</v>
      </c>
      <c r="K308" s="2" t="s">
        <v>3760</v>
      </c>
      <c r="L308" s="2" t="s">
        <v>3761</v>
      </c>
      <c r="M308" s="2" t="s">
        <v>3461</v>
      </c>
      <c r="O308" s="2">
        <v>105000360</v>
      </c>
      <c r="P308" s="20" t="s">
        <v>50</v>
      </c>
      <c r="Q308" s="2" t="str">
        <f t="shared" si="12"/>
        <v>105000360UN</v>
      </c>
      <c r="R308" s="2" t="str">
        <f t="shared" si="13"/>
        <v>105000360UN</v>
      </c>
      <c r="T308" s="2">
        <v>104330870</v>
      </c>
      <c r="U308" s="2" t="s">
        <v>50</v>
      </c>
      <c r="V308" s="2" t="str">
        <f t="shared" si="14"/>
        <v>104330870UN</v>
      </c>
    </row>
    <row r="309" spans="10:22" x14ac:dyDescent="0.35">
      <c r="J309" s="2" t="s">
        <v>3762</v>
      </c>
      <c r="K309" s="2" t="s">
        <v>3762</v>
      </c>
      <c r="L309" s="2" t="s">
        <v>3763</v>
      </c>
      <c r="M309" s="2" t="s">
        <v>3433</v>
      </c>
      <c r="O309" s="2">
        <v>150000581</v>
      </c>
      <c r="P309" s="20" t="s">
        <v>417</v>
      </c>
      <c r="Q309" s="2" t="str">
        <f t="shared" si="12"/>
        <v>150000581C15</v>
      </c>
      <c r="R309" s="2" t="str">
        <f t="shared" si="13"/>
        <v>150000581C15</v>
      </c>
      <c r="T309" s="2">
        <v>104330880</v>
      </c>
      <c r="U309" s="2" t="s">
        <v>57</v>
      </c>
      <c r="V309" s="2" t="str">
        <f t="shared" si="14"/>
        <v>104330880C06</v>
      </c>
    </row>
    <row r="310" spans="10:22" x14ac:dyDescent="0.35">
      <c r="J310" s="2" t="s">
        <v>3764</v>
      </c>
      <c r="K310" s="2" t="s">
        <v>3764</v>
      </c>
      <c r="L310" s="2" t="s">
        <v>3765</v>
      </c>
      <c r="M310" s="2" t="s">
        <v>3367</v>
      </c>
      <c r="O310" s="2">
        <v>104516390</v>
      </c>
      <c r="P310" s="20" t="s">
        <v>160</v>
      </c>
      <c r="Q310" s="2" t="str">
        <f t="shared" si="12"/>
        <v>104516390C24</v>
      </c>
      <c r="R310" s="2" t="str">
        <f t="shared" si="13"/>
        <v>104516390C24</v>
      </c>
      <c r="T310" s="2">
        <v>104330880</v>
      </c>
      <c r="U310" s="2" t="s">
        <v>50</v>
      </c>
      <c r="V310" s="2" t="str">
        <f t="shared" si="14"/>
        <v>104330880UN</v>
      </c>
    </row>
    <row r="311" spans="10:22" x14ac:dyDescent="0.35">
      <c r="J311" s="2" t="s">
        <v>3766</v>
      </c>
      <c r="K311" s="2" t="s">
        <v>3766</v>
      </c>
      <c r="L311" s="2" t="s">
        <v>3767</v>
      </c>
      <c r="M311" s="2" t="s">
        <v>3767</v>
      </c>
      <c r="O311" s="2">
        <v>104524500</v>
      </c>
      <c r="P311" s="20" t="s">
        <v>50</v>
      </c>
      <c r="Q311" s="2" t="str">
        <f t="shared" si="12"/>
        <v>104524500UN</v>
      </c>
      <c r="R311" s="2" t="str">
        <f t="shared" si="13"/>
        <v>104524500UN</v>
      </c>
      <c r="T311" s="2">
        <v>104330920</v>
      </c>
      <c r="U311" s="2" t="s">
        <v>141</v>
      </c>
      <c r="V311" s="2" t="str">
        <f t="shared" si="14"/>
        <v>104330920C04</v>
      </c>
    </row>
    <row r="312" spans="10:22" x14ac:dyDescent="0.35">
      <c r="J312" s="2" t="s">
        <v>3768</v>
      </c>
      <c r="K312" s="2" t="s">
        <v>3768</v>
      </c>
      <c r="L312" s="2" t="s">
        <v>3769</v>
      </c>
      <c r="M312" s="2" t="s">
        <v>3211</v>
      </c>
      <c r="O312" s="2">
        <v>104522490</v>
      </c>
      <c r="P312" s="20" t="s">
        <v>50</v>
      </c>
      <c r="Q312" s="2" t="str">
        <f t="shared" si="12"/>
        <v>104522490UN</v>
      </c>
      <c r="R312" s="2" t="str">
        <f t="shared" si="13"/>
        <v>104522490UN</v>
      </c>
      <c r="T312" s="2">
        <v>104330920</v>
      </c>
      <c r="U312" s="2" t="s">
        <v>50</v>
      </c>
      <c r="V312" s="2" t="str">
        <f t="shared" si="14"/>
        <v>104330920UN</v>
      </c>
    </row>
    <row r="313" spans="10:22" x14ac:dyDescent="0.35">
      <c r="J313" s="2" t="s">
        <v>3770</v>
      </c>
      <c r="K313" s="2" t="s">
        <v>3770</v>
      </c>
      <c r="L313" s="2" t="s">
        <v>3771</v>
      </c>
      <c r="M313" s="2" t="s">
        <v>3211</v>
      </c>
      <c r="O313" s="2">
        <v>104524220</v>
      </c>
      <c r="P313" s="20" t="s">
        <v>104</v>
      </c>
      <c r="Q313" s="2" t="str">
        <f t="shared" si="12"/>
        <v>1045242201Q</v>
      </c>
      <c r="R313" s="2" t="str">
        <f t="shared" si="13"/>
        <v>1045242201Q</v>
      </c>
      <c r="T313" s="2">
        <v>104330930</v>
      </c>
      <c r="U313" s="2" t="s">
        <v>141</v>
      </c>
      <c r="V313" s="2" t="str">
        <f t="shared" si="14"/>
        <v>104330930C04</v>
      </c>
    </row>
    <row r="314" spans="10:22" x14ac:dyDescent="0.35">
      <c r="J314" s="2" t="s">
        <v>3772</v>
      </c>
      <c r="K314" s="2" t="s">
        <v>3772</v>
      </c>
      <c r="L314" s="2" t="s">
        <v>3773</v>
      </c>
      <c r="M314" s="2" t="s">
        <v>3211</v>
      </c>
      <c r="O314" s="2">
        <v>150001883</v>
      </c>
      <c r="P314" s="20" t="s">
        <v>50</v>
      </c>
      <c r="Q314" s="2" t="str">
        <f t="shared" si="12"/>
        <v>150001883UN</v>
      </c>
      <c r="R314" s="2" t="str">
        <f t="shared" si="13"/>
        <v>150001883UN</v>
      </c>
      <c r="T314" s="2">
        <v>104330930</v>
      </c>
      <c r="U314" s="2" t="s">
        <v>50</v>
      </c>
      <c r="V314" s="2" t="str">
        <f t="shared" si="14"/>
        <v>104330930UN</v>
      </c>
    </row>
    <row r="315" spans="10:22" x14ac:dyDescent="0.35">
      <c r="J315" s="2" t="s">
        <v>3774</v>
      </c>
      <c r="K315" s="2" t="s">
        <v>3774</v>
      </c>
      <c r="L315" s="2" t="s">
        <v>3775</v>
      </c>
      <c r="M315" s="2" t="s">
        <v>3211</v>
      </c>
      <c r="O315" s="2">
        <v>104522150</v>
      </c>
      <c r="P315" s="20" t="s">
        <v>149</v>
      </c>
      <c r="Q315" s="2" t="str">
        <f t="shared" si="12"/>
        <v>104522150Z00</v>
      </c>
      <c r="R315" s="2" t="str">
        <f t="shared" si="13"/>
        <v>104522150Z00</v>
      </c>
      <c r="T315" s="2">
        <v>104331010</v>
      </c>
      <c r="U315" s="2" t="s">
        <v>185</v>
      </c>
      <c r="V315" s="2" t="str">
        <f t="shared" si="14"/>
        <v>104331010C03</v>
      </c>
    </row>
    <row r="316" spans="10:22" x14ac:dyDescent="0.35">
      <c r="J316" s="2" t="s">
        <v>3776</v>
      </c>
      <c r="K316" s="2" t="s">
        <v>3776</v>
      </c>
      <c r="L316" s="2" t="s">
        <v>3777</v>
      </c>
      <c r="M316" s="2" t="s">
        <v>3211</v>
      </c>
      <c r="O316" s="2">
        <v>150001537</v>
      </c>
      <c r="P316" s="20" t="s">
        <v>50</v>
      </c>
      <c r="Q316" s="2" t="str">
        <f t="shared" si="12"/>
        <v>150001537UN</v>
      </c>
      <c r="R316" s="2" t="str">
        <f t="shared" si="13"/>
        <v>150001537UN</v>
      </c>
      <c r="T316" s="2">
        <v>104331010</v>
      </c>
      <c r="U316" s="2" t="s">
        <v>50</v>
      </c>
      <c r="V316" s="2" t="str">
        <f t="shared" si="14"/>
        <v>104331010UN</v>
      </c>
    </row>
    <row r="317" spans="10:22" x14ac:dyDescent="0.35">
      <c r="J317" s="2" t="s">
        <v>3778</v>
      </c>
      <c r="K317" s="2" t="s">
        <v>3778</v>
      </c>
      <c r="L317" s="2" t="s">
        <v>3779</v>
      </c>
      <c r="M317" s="2" t="s">
        <v>3211</v>
      </c>
      <c r="O317" s="2">
        <v>150001763</v>
      </c>
      <c r="P317" s="20" t="s">
        <v>50</v>
      </c>
      <c r="Q317" s="2" t="str">
        <f t="shared" si="12"/>
        <v>150001763UN</v>
      </c>
      <c r="R317" s="2" t="str">
        <f t="shared" si="13"/>
        <v>150001763UN</v>
      </c>
      <c r="T317" s="2">
        <v>104332050</v>
      </c>
      <c r="U317" s="2" t="s">
        <v>92</v>
      </c>
      <c r="V317" s="2" t="str">
        <f t="shared" si="14"/>
        <v>104332050C02</v>
      </c>
    </row>
    <row r="318" spans="10:22" x14ac:dyDescent="0.35">
      <c r="J318" s="2" t="s">
        <v>3780</v>
      </c>
      <c r="K318" s="2" t="s">
        <v>3780</v>
      </c>
      <c r="L318" s="2" t="s">
        <v>3781</v>
      </c>
      <c r="M318" s="2" t="s">
        <v>3211</v>
      </c>
      <c r="O318" s="2">
        <v>104522460</v>
      </c>
      <c r="P318" s="20" t="s">
        <v>50</v>
      </c>
      <c r="Q318" s="2" t="str">
        <f t="shared" si="12"/>
        <v>104522460UN</v>
      </c>
      <c r="R318" s="2" t="str">
        <f t="shared" si="13"/>
        <v>104522460UN</v>
      </c>
      <c r="T318" s="2">
        <v>104332050</v>
      </c>
      <c r="U318" s="2" t="s">
        <v>50</v>
      </c>
      <c r="V318" s="2" t="str">
        <f t="shared" si="14"/>
        <v>104332050UN</v>
      </c>
    </row>
    <row r="319" spans="10:22" x14ac:dyDescent="0.35">
      <c r="J319" s="2" t="s">
        <v>3782</v>
      </c>
      <c r="K319" s="2" t="s">
        <v>3782</v>
      </c>
      <c r="L319" s="2" t="s">
        <v>3783</v>
      </c>
      <c r="M319" s="2" t="s">
        <v>3283</v>
      </c>
      <c r="O319" s="2">
        <v>201610820</v>
      </c>
      <c r="P319" s="20" t="s">
        <v>49</v>
      </c>
      <c r="Q319" s="2" t="str">
        <f t="shared" si="12"/>
        <v>201610820C12</v>
      </c>
      <c r="R319" s="2" t="str">
        <f t="shared" si="13"/>
        <v>201610820C12</v>
      </c>
      <c r="T319" s="2">
        <v>104339920</v>
      </c>
      <c r="U319" s="2" t="s">
        <v>177</v>
      </c>
      <c r="V319" s="2" t="str">
        <f t="shared" si="14"/>
        <v>104339920C20</v>
      </c>
    </row>
    <row r="320" spans="10:22" x14ac:dyDescent="0.35">
      <c r="J320" s="2" t="s">
        <v>3784</v>
      </c>
      <c r="K320" s="2" t="s">
        <v>3784</v>
      </c>
      <c r="L320" s="2" t="s">
        <v>3785</v>
      </c>
      <c r="M320" s="2" t="s">
        <v>3211</v>
      </c>
      <c r="O320" s="2">
        <v>104511850</v>
      </c>
      <c r="P320" s="20" t="s">
        <v>50</v>
      </c>
      <c r="Q320" s="2" t="str">
        <f t="shared" si="12"/>
        <v>104511850UN</v>
      </c>
      <c r="R320" s="2" t="str">
        <f t="shared" si="13"/>
        <v>104511850UN</v>
      </c>
      <c r="T320" s="2">
        <v>104339920</v>
      </c>
      <c r="U320" s="2" t="s">
        <v>50</v>
      </c>
      <c r="V320" s="2" t="str">
        <f t="shared" si="14"/>
        <v>104339920UN</v>
      </c>
    </row>
    <row r="321" spans="10:22" x14ac:dyDescent="0.35">
      <c r="J321" s="2" t="s">
        <v>3786</v>
      </c>
      <c r="K321" s="2" t="s">
        <v>3786</v>
      </c>
      <c r="L321" s="2" t="s">
        <v>3787</v>
      </c>
      <c r="M321" s="2" t="s">
        <v>3211</v>
      </c>
      <c r="O321" s="2">
        <v>104522210</v>
      </c>
      <c r="P321" s="20" t="s">
        <v>104</v>
      </c>
      <c r="Q321" s="2" t="str">
        <f t="shared" si="12"/>
        <v>1045222101Q</v>
      </c>
      <c r="R321" s="2" t="str">
        <f t="shared" si="13"/>
        <v>1045222101Q</v>
      </c>
      <c r="T321" s="2">
        <v>104340040</v>
      </c>
      <c r="U321" s="2" t="s">
        <v>65</v>
      </c>
      <c r="V321" s="2" t="str">
        <f t="shared" si="14"/>
        <v>104340040C10</v>
      </c>
    </row>
    <row r="322" spans="10:22" x14ac:dyDescent="0.35">
      <c r="J322" s="2" t="s">
        <v>3788</v>
      </c>
      <c r="K322" s="2" t="s">
        <v>3788</v>
      </c>
      <c r="L322" s="2" t="s">
        <v>3789</v>
      </c>
      <c r="M322" s="2" t="s">
        <v>3718</v>
      </c>
      <c r="O322" s="2">
        <v>150000776</v>
      </c>
      <c r="P322" s="20" t="s">
        <v>50</v>
      </c>
      <c r="Q322" s="2" t="str">
        <f t="shared" si="12"/>
        <v>150000776UN</v>
      </c>
      <c r="R322" s="2" t="str">
        <f t="shared" si="13"/>
        <v>150000776UN</v>
      </c>
      <c r="T322" s="2">
        <v>104340040</v>
      </c>
      <c r="U322" s="2" t="s">
        <v>77</v>
      </c>
      <c r="V322" s="2" t="str">
        <f t="shared" si="14"/>
        <v>104340040KG</v>
      </c>
    </row>
    <row r="323" spans="10:22" x14ac:dyDescent="0.35">
      <c r="J323" s="2" t="s">
        <v>3790</v>
      </c>
      <c r="K323" s="2" t="s">
        <v>3790</v>
      </c>
      <c r="L323" s="2" t="s">
        <v>3791</v>
      </c>
      <c r="M323" s="2" t="s">
        <v>3381</v>
      </c>
      <c r="O323" s="2">
        <v>104528400</v>
      </c>
      <c r="P323" s="20" t="s">
        <v>50</v>
      </c>
      <c r="Q323" s="2" t="str">
        <f t="shared" ref="Q323:Q386" si="15">O323&amp;P323</f>
        <v>104528400UN</v>
      </c>
      <c r="R323" s="2" t="str">
        <f t="shared" ref="R323:R386" si="16">VLOOKUP(Q323,V:V,1,0)</f>
        <v>104528400UN</v>
      </c>
      <c r="T323" s="2">
        <v>104340050</v>
      </c>
      <c r="U323" s="2" t="s">
        <v>65</v>
      </c>
      <c r="V323" s="2" t="str">
        <f t="shared" si="14"/>
        <v>104340050C10</v>
      </c>
    </row>
    <row r="324" spans="10:22" x14ac:dyDescent="0.35">
      <c r="J324" s="2" t="s">
        <v>3792</v>
      </c>
      <c r="K324" s="2" t="s">
        <v>3792</v>
      </c>
      <c r="L324" s="2" t="s">
        <v>3793</v>
      </c>
      <c r="M324" s="2" t="s">
        <v>3266</v>
      </c>
      <c r="O324" s="2">
        <v>104524510</v>
      </c>
      <c r="P324" s="20" t="s">
        <v>50</v>
      </c>
      <c r="Q324" s="2" t="str">
        <f t="shared" si="15"/>
        <v>104524510UN</v>
      </c>
      <c r="R324" s="2" t="str">
        <f t="shared" si="16"/>
        <v>104524510UN</v>
      </c>
      <c r="T324" s="2">
        <v>104340050</v>
      </c>
      <c r="U324" s="2" t="s">
        <v>77</v>
      </c>
      <c r="V324" s="2" t="str">
        <f t="shared" ref="V324:V387" si="17">T324&amp;U324</f>
        <v>104340050KG</v>
      </c>
    </row>
    <row r="325" spans="10:22" x14ac:dyDescent="0.35">
      <c r="J325" s="2" t="s">
        <v>3794</v>
      </c>
      <c r="K325" s="2" t="s">
        <v>3794</v>
      </c>
      <c r="L325" s="2" t="s">
        <v>3795</v>
      </c>
      <c r="M325" s="2" t="s">
        <v>3367</v>
      </c>
      <c r="O325" s="2">
        <v>104524520</v>
      </c>
      <c r="P325" s="20" t="s">
        <v>50</v>
      </c>
      <c r="Q325" s="2" t="str">
        <f t="shared" si="15"/>
        <v>104524520UN</v>
      </c>
      <c r="R325" s="2" t="str">
        <f t="shared" si="16"/>
        <v>104524520UN</v>
      </c>
      <c r="T325" s="2">
        <v>104340050</v>
      </c>
      <c r="U325" s="2" t="s">
        <v>50</v>
      </c>
      <c r="V325" s="2" t="str">
        <f t="shared" si="17"/>
        <v>104340050UN</v>
      </c>
    </row>
    <row r="326" spans="10:22" x14ac:dyDescent="0.35">
      <c r="J326" s="2" t="s">
        <v>3796</v>
      </c>
      <c r="K326" s="2" t="s">
        <v>3796</v>
      </c>
      <c r="L326" s="2" t="s">
        <v>3797</v>
      </c>
      <c r="M326" s="2" t="s">
        <v>3481</v>
      </c>
      <c r="O326" s="2">
        <v>201700295</v>
      </c>
      <c r="P326" s="20" t="s">
        <v>803</v>
      </c>
      <c r="Q326" s="2" t="str">
        <f t="shared" si="15"/>
        <v>201700295C14</v>
      </c>
      <c r="R326" s="2" t="str">
        <f t="shared" si="16"/>
        <v>201700295C14</v>
      </c>
      <c r="T326" s="2">
        <v>104340780</v>
      </c>
      <c r="U326" s="2" t="s">
        <v>198</v>
      </c>
      <c r="V326" s="2" t="str">
        <f t="shared" si="17"/>
        <v>104340780C05</v>
      </c>
    </row>
    <row r="327" spans="10:22" x14ac:dyDescent="0.35">
      <c r="J327" s="2" t="s">
        <v>3798</v>
      </c>
      <c r="K327" s="2" t="s">
        <v>3798</v>
      </c>
      <c r="L327" s="2" t="s">
        <v>3799</v>
      </c>
      <c r="M327" s="2" t="s">
        <v>3197</v>
      </c>
      <c r="O327" s="2">
        <v>150000988</v>
      </c>
      <c r="P327" s="20" t="s">
        <v>160</v>
      </c>
      <c r="Q327" s="2" t="str">
        <f t="shared" si="15"/>
        <v>150000988C24</v>
      </c>
      <c r="R327" s="2" t="str">
        <f t="shared" si="16"/>
        <v>150000988C24</v>
      </c>
      <c r="T327" s="2">
        <v>104340780</v>
      </c>
      <c r="U327" s="2" t="s">
        <v>77</v>
      </c>
      <c r="V327" s="2" t="str">
        <f t="shared" si="17"/>
        <v>104340780KG</v>
      </c>
    </row>
    <row r="328" spans="10:22" x14ac:dyDescent="0.35">
      <c r="J328" s="2" t="s">
        <v>3800</v>
      </c>
      <c r="K328" s="2" t="s">
        <v>3800</v>
      </c>
      <c r="L328" s="2" t="s">
        <v>3801</v>
      </c>
      <c r="M328" s="2" t="s">
        <v>3197</v>
      </c>
      <c r="O328" s="2">
        <v>104530460</v>
      </c>
      <c r="P328" s="20" t="s">
        <v>92</v>
      </c>
      <c r="Q328" s="2" t="str">
        <f t="shared" si="15"/>
        <v>104530460C02</v>
      </c>
      <c r="R328" s="2" t="str">
        <f t="shared" si="16"/>
        <v>104530460C02</v>
      </c>
      <c r="T328" s="2">
        <v>104340790</v>
      </c>
      <c r="U328" s="2" t="s">
        <v>198</v>
      </c>
      <c r="V328" s="2" t="str">
        <f t="shared" si="17"/>
        <v>104340790C05</v>
      </c>
    </row>
    <row r="329" spans="10:22" x14ac:dyDescent="0.35">
      <c r="J329" s="2" t="s">
        <v>3802</v>
      </c>
      <c r="K329" s="2" t="s">
        <v>3802</v>
      </c>
      <c r="L329" s="2" t="s">
        <v>3803</v>
      </c>
      <c r="M329" s="2" t="s">
        <v>3197</v>
      </c>
      <c r="O329" s="2">
        <v>150001828</v>
      </c>
      <c r="P329" s="20" t="s">
        <v>50</v>
      </c>
      <c r="Q329" s="2" t="str">
        <f t="shared" si="15"/>
        <v>150001828UN</v>
      </c>
      <c r="R329" s="2" t="str">
        <f t="shared" si="16"/>
        <v>150001828UN</v>
      </c>
      <c r="T329" s="2">
        <v>104340790</v>
      </c>
      <c r="U329" s="2" t="s">
        <v>77</v>
      </c>
      <c r="V329" s="2" t="str">
        <f t="shared" si="17"/>
        <v>104340790KG</v>
      </c>
    </row>
    <row r="330" spans="10:22" x14ac:dyDescent="0.35">
      <c r="J330" s="2" t="s">
        <v>3804</v>
      </c>
      <c r="K330" s="2" t="s">
        <v>3804</v>
      </c>
      <c r="L330" s="2" t="s">
        <v>3805</v>
      </c>
      <c r="M330" s="2" t="s">
        <v>3211</v>
      </c>
      <c r="O330" s="2">
        <v>150000579</v>
      </c>
      <c r="P330" s="20" t="s">
        <v>65</v>
      </c>
      <c r="Q330" s="2" t="str">
        <f t="shared" si="15"/>
        <v>150000579C10</v>
      </c>
      <c r="R330" s="2" t="str">
        <f t="shared" si="16"/>
        <v>150000579C10</v>
      </c>
      <c r="T330" s="2">
        <v>104341100</v>
      </c>
      <c r="U330" s="2" t="s">
        <v>248</v>
      </c>
      <c r="V330" s="2" t="str">
        <f t="shared" si="17"/>
        <v>104341100CJ</v>
      </c>
    </row>
    <row r="331" spans="10:22" x14ac:dyDescent="0.35">
      <c r="J331" s="2" t="s">
        <v>3806</v>
      </c>
      <c r="K331" s="2" t="s">
        <v>3806</v>
      </c>
      <c r="L331" s="2" t="s">
        <v>3807</v>
      </c>
      <c r="M331" s="2" t="s">
        <v>3385</v>
      </c>
      <c r="O331" s="2">
        <v>104528360</v>
      </c>
      <c r="P331" s="20" t="s">
        <v>50</v>
      </c>
      <c r="Q331" s="2" t="str">
        <f t="shared" si="15"/>
        <v>104528360UN</v>
      </c>
      <c r="R331" s="2" t="str">
        <f t="shared" si="16"/>
        <v>104528360UN</v>
      </c>
      <c r="T331" s="2">
        <v>104341100</v>
      </c>
      <c r="U331" s="2" t="s">
        <v>77</v>
      </c>
      <c r="V331" s="2" t="str">
        <f t="shared" si="17"/>
        <v>104341100KG</v>
      </c>
    </row>
    <row r="332" spans="10:22" x14ac:dyDescent="0.35">
      <c r="J332" s="2" t="s">
        <v>3808</v>
      </c>
      <c r="K332" s="2" t="s">
        <v>3808</v>
      </c>
      <c r="L332" s="2" t="s">
        <v>3809</v>
      </c>
      <c r="M332" s="2" t="s">
        <v>3367</v>
      </c>
      <c r="O332" s="2">
        <v>201703150</v>
      </c>
      <c r="P332" s="20" t="s">
        <v>65</v>
      </c>
      <c r="Q332" s="2" t="str">
        <f t="shared" si="15"/>
        <v>201703150C10</v>
      </c>
      <c r="R332" s="2" t="str">
        <f t="shared" si="16"/>
        <v>201703150C10</v>
      </c>
      <c r="T332" s="2">
        <v>104341110</v>
      </c>
      <c r="U332" s="2" t="s">
        <v>177</v>
      </c>
      <c r="V332" s="2" t="str">
        <f t="shared" si="17"/>
        <v>104341110C20</v>
      </c>
    </row>
    <row r="333" spans="10:22" x14ac:dyDescent="0.35">
      <c r="J333" s="2" t="s">
        <v>3810</v>
      </c>
      <c r="K333" s="2" t="s">
        <v>3810</v>
      </c>
      <c r="L333" s="2" t="s">
        <v>3811</v>
      </c>
      <c r="M333" s="2" t="s">
        <v>3370</v>
      </c>
      <c r="O333" s="2">
        <v>104528390</v>
      </c>
      <c r="P333" s="20" t="s">
        <v>50</v>
      </c>
      <c r="Q333" s="2" t="str">
        <f t="shared" si="15"/>
        <v>104528390UN</v>
      </c>
      <c r="R333" s="2" t="str">
        <f t="shared" si="16"/>
        <v>104528390UN</v>
      </c>
      <c r="T333" s="2">
        <v>104341110</v>
      </c>
      <c r="U333" s="2" t="s">
        <v>50</v>
      </c>
      <c r="V333" s="2" t="str">
        <f t="shared" si="17"/>
        <v>104341110UN</v>
      </c>
    </row>
    <row r="334" spans="10:22" x14ac:dyDescent="0.35">
      <c r="J334" s="2" t="s">
        <v>2319</v>
      </c>
      <c r="K334" s="2" t="s">
        <v>2319</v>
      </c>
      <c r="L334" s="2" t="s">
        <v>3812</v>
      </c>
      <c r="M334" s="2" t="s">
        <v>3211</v>
      </c>
      <c r="O334" s="2">
        <v>150001692</v>
      </c>
      <c r="P334" s="20" t="s">
        <v>50</v>
      </c>
      <c r="Q334" s="2" t="str">
        <f t="shared" si="15"/>
        <v>150001692UN</v>
      </c>
      <c r="R334" s="2" t="str">
        <f t="shared" si="16"/>
        <v>150001692UN</v>
      </c>
      <c r="T334" s="2">
        <v>104343100</v>
      </c>
      <c r="U334" s="2" t="s">
        <v>65</v>
      </c>
      <c r="V334" s="2" t="str">
        <f t="shared" si="17"/>
        <v>104343100C10</v>
      </c>
    </row>
    <row r="335" spans="10:22" x14ac:dyDescent="0.35">
      <c r="J335" s="2" t="s">
        <v>3813</v>
      </c>
      <c r="K335" s="2" t="s">
        <v>3813</v>
      </c>
      <c r="L335" s="2" t="s">
        <v>3019</v>
      </c>
      <c r="M335" s="2" t="s">
        <v>3211</v>
      </c>
      <c r="O335" s="2">
        <v>201230700</v>
      </c>
      <c r="P335" s="20" t="s">
        <v>50</v>
      </c>
      <c r="Q335" s="2" t="str">
        <f t="shared" si="15"/>
        <v>201230700UN</v>
      </c>
      <c r="R335" s="2" t="str">
        <f t="shared" si="16"/>
        <v>201230700UN</v>
      </c>
      <c r="T335" s="2">
        <v>104343100</v>
      </c>
      <c r="U335" s="2" t="s">
        <v>77</v>
      </c>
      <c r="V335" s="2" t="str">
        <f t="shared" si="17"/>
        <v>104343100KG</v>
      </c>
    </row>
    <row r="336" spans="10:22" x14ac:dyDescent="0.35">
      <c r="J336" s="2" t="s">
        <v>3814</v>
      </c>
      <c r="K336" s="2" t="s">
        <v>3814</v>
      </c>
      <c r="L336" s="2" t="s">
        <v>3815</v>
      </c>
      <c r="M336" s="2" t="s">
        <v>3211</v>
      </c>
      <c r="O336" s="2">
        <v>150001690</v>
      </c>
      <c r="P336" s="20" t="s">
        <v>187</v>
      </c>
      <c r="Q336" s="2" t="str">
        <f t="shared" si="15"/>
        <v>150001690C60</v>
      </c>
      <c r="R336" s="2" t="str">
        <f t="shared" si="16"/>
        <v>150001690C60</v>
      </c>
      <c r="T336" s="2">
        <v>104343260</v>
      </c>
      <c r="U336" s="2" t="s">
        <v>77</v>
      </c>
      <c r="V336" s="2" t="str">
        <f t="shared" si="17"/>
        <v>104343260KG</v>
      </c>
    </row>
    <row r="337" spans="10:22" x14ac:dyDescent="0.35">
      <c r="J337" s="2" t="s">
        <v>3816</v>
      </c>
      <c r="K337" s="2" t="s">
        <v>3816</v>
      </c>
      <c r="L337" s="2" t="s">
        <v>3239</v>
      </c>
      <c r="M337" s="2" t="s">
        <v>3211</v>
      </c>
      <c r="O337" s="2">
        <v>150001624</v>
      </c>
      <c r="P337" s="20" t="s">
        <v>50</v>
      </c>
      <c r="Q337" s="2" t="str">
        <f t="shared" si="15"/>
        <v>150001624UN</v>
      </c>
      <c r="R337" s="2" t="str">
        <f t="shared" si="16"/>
        <v>150001624UN</v>
      </c>
      <c r="T337" s="2">
        <v>104343310</v>
      </c>
      <c r="U337" s="2" t="s">
        <v>77</v>
      </c>
      <c r="V337" s="2" t="str">
        <f t="shared" si="17"/>
        <v>104343310KG</v>
      </c>
    </row>
    <row r="338" spans="10:22" x14ac:dyDescent="0.35">
      <c r="J338" s="2" t="s">
        <v>3817</v>
      </c>
      <c r="K338" s="2" t="s">
        <v>3817</v>
      </c>
      <c r="L338" s="2" t="s">
        <v>3818</v>
      </c>
      <c r="M338" s="2" t="s">
        <v>3211</v>
      </c>
      <c r="O338" s="2">
        <v>104532560</v>
      </c>
      <c r="P338" s="20" t="s">
        <v>49</v>
      </c>
      <c r="Q338" s="2" t="str">
        <f t="shared" si="15"/>
        <v>104532560C12</v>
      </c>
      <c r="R338" s="2" t="str">
        <f t="shared" si="16"/>
        <v>104532560C12</v>
      </c>
      <c r="T338" s="2">
        <v>104343570</v>
      </c>
      <c r="U338" s="2" t="s">
        <v>77</v>
      </c>
      <c r="V338" s="2" t="str">
        <f t="shared" si="17"/>
        <v>104343570KG</v>
      </c>
    </row>
    <row r="339" spans="10:22" x14ac:dyDescent="0.35">
      <c r="J339" s="2" t="s">
        <v>317</v>
      </c>
      <c r="K339" s="2" t="s">
        <v>317</v>
      </c>
      <c r="L339" s="2" t="s">
        <v>3769</v>
      </c>
      <c r="M339" s="2" t="s">
        <v>3211</v>
      </c>
      <c r="O339" s="2">
        <v>104530140</v>
      </c>
      <c r="P339" s="20" t="s">
        <v>57</v>
      </c>
      <c r="Q339" s="2" t="str">
        <f t="shared" si="15"/>
        <v>104530140C06</v>
      </c>
      <c r="R339" s="2" t="str">
        <f t="shared" si="16"/>
        <v>104530140C06</v>
      </c>
      <c r="T339" s="2">
        <v>104351590</v>
      </c>
      <c r="U339" s="2" t="s">
        <v>149</v>
      </c>
      <c r="V339" s="2" t="str">
        <f t="shared" si="17"/>
        <v>104351590Z00</v>
      </c>
    </row>
    <row r="340" spans="10:22" x14ac:dyDescent="0.35">
      <c r="J340" s="2" t="s">
        <v>292</v>
      </c>
      <c r="K340" s="2" t="s">
        <v>292</v>
      </c>
      <c r="L340" s="2" t="s">
        <v>2951</v>
      </c>
      <c r="M340" s="2" t="s">
        <v>3211</v>
      </c>
      <c r="O340" s="2">
        <v>231222620</v>
      </c>
      <c r="P340" s="20" t="s">
        <v>49</v>
      </c>
      <c r="Q340" s="2" t="str">
        <f t="shared" si="15"/>
        <v>231222620C12</v>
      </c>
      <c r="R340" s="2" t="str">
        <f t="shared" si="16"/>
        <v>231222620C12</v>
      </c>
      <c r="T340" s="2">
        <v>104351690</v>
      </c>
      <c r="U340" s="2" t="s">
        <v>50</v>
      </c>
      <c r="V340" s="2" t="str">
        <f t="shared" si="17"/>
        <v>104351690UN</v>
      </c>
    </row>
    <row r="341" spans="10:22" x14ac:dyDescent="0.35">
      <c r="J341" s="2" t="s">
        <v>3819</v>
      </c>
      <c r="K341" s="2" t="s">
        <v>3819</v>
      </c>
      <c r="L341" s="2" t="s">
        <v>3820</v>
      </c>
      <c r="M341" s="2" t="s">
        <v>3448</v>
      </c>
      <c r="O341" s="2">
        <v>101510000</v>
      </c>
      <c r="P341" s="20" t="s">
        <v>57</v>
      </c>
      <c r="Q341" s="2" t="str">
        <f t="shared" si="15"/>
        <v>101510000C06</v>
      </c>
      <c r="R341" s="2" t="str">
        <f t="shared" si="16"/>
        <v>101510000C06</v>
      </c>
      <c r="T341" s="2">
        <v>104351690</v>
      </c>
      <c r="U341" s="2" t="s">
        <v>411</v>
      </c>
      <c r="V341" s="2" t="str">
        <f t="shared" si="17"/>
        <v>104351690Z92</v>
      </c>
    </row>
    <row r="342" spans="10:22" x14ac:dyDescent="0.35">
      <c r="J342" s="2" t="s">
        <v>3821</v>
      </c>
      <c r="K342" s="2" t="s">
        <v>3821</v>
      </c>
      <c r="L342" s="2" t="s">
        <v>3822</v>
      </c>
      <c r="M342" s="2" t="s">
        <v>3211</v>
      </c>
      <c r="O342" s="2">
        <v>150000016</v>
      </c>
      <c r="P342" s="20" t="s">
        <v>50</v>
      </c>
      <c r="Q342" s="2" t="str">
        <f t="shared" si="15"/>
        <v>150000016UN</v>
      </c>
      <c r="R342" s="2" t="str">
        <f t="shared" si="16"/>
        <v>150000016UN</v>
      </c>
      <c r="T342" s="2">
        <v>104360380</v>
      </c>
      <c r="U342" s="2" t="s">
        <v>49</v>
      </c>
      <c r="V342" s="2" t="str">
        <f t="shared" si="17"/>
        <v>104360380C12</v>
      </c>
    </row>
    <row r="343" spans="10:22" x14ac:dyDescent="0.35">
      <c r="J343" s="2" t="s">
        <v>3823</v>
      </c>
      <c r="K343" s="2" t="s">
        <v>3823</v>
      </c>
      <c r="L343" s="2" t="s">
        <v>3824</v>
      </c>
      <c r="M343" s="2" t="s">
        <v>3211</v>
      </c>
      <c r="O343" s="2">
        <v>108004000</v>
      </c>
      <c r="P343" s="20" t="s">
        <v>57</v>
      </c>
      <c r="Q343" s="2" t="str">
        <f t="shared" si="15"/>
        <v>108004000C06</v>
      </c>
      <c r="R343" s="2" t="str">
        <f t="shared" si="16"/>
        <v>108004000C06</v>
      </c>
      <c r="T343" s="2">
        <v>104360380</v>
      </c>
      <c r="U343" s="2" t="s">
        <v>50</v>
      </c>
      <c r="V343" s="2" t="str">
        <f t="shared" si="17"/>
        <v>104360380UN</v>
      </c>
    </row>
    <row r="344" spans="10:22" x14ac:dyDescent="0.35">
      <c r="J344" s="2" t="s">
        <v>3825</v>
      </c>
      <c r="K344" s="2" t="s">
        <v>3825</v>
      </c>
      <c r="L344" s="2" t="s">
        <v>3826</v>
      </c>
      <c r="M344" s="2" t="s">
        <v>3385</v>
      </c>
      <c r="O344" s="2">
        <v>104500860</v>
      </c>
      <c r="P344" s="20" t="s">
        <v>50</v>
      </c>
      <c r="Q344" s="2" t="str">
        <f t="shared" si="15"/>
        <v>104500860UN</v>
      </c>
      <c r="R344" s="2" t="str">
        <f t="shared" si="16"/>
        <v>104500860UN</v>
      </c>
      <c r="T344" s="2">
        <v>104360460</v>
      </c>
      <c r="U344" s="2" t="s">
        <v>177</v>
      </c>
      <c r="V344" s="2" t="str">
        <f t="shared" si="17"/>
        <v>104360460C20</v>
      </c>
    </row>
    <row r="345" spans="10:22" x14ac:dyDescent="0.35">
      <c r="J345" s="2" t="s">
        <v>1121</v>
      </c>
      <c r="K345" s="2" t="s">
        <v>1121</v>
      </c>
      <c r="L345" s="2" t="s">
        <v>3827</v>
      </c>
      <c r="M345" s="2" t="s">
        <v>3211</v>
      </c>
      <c r="O345" s="2">
        <v>104532730</v>
      </c>
      <c r="P345" s="20" t="s">
        <v>482</v>
      </c>
      <c r="Q345" s="2" t="str">
        <f t="shared" si="15"/>
        <v>104532730C09</v>
      </c>
      <c r="R345" s="2" t="str">
        <f t="shared" si="16"/>
        <v>104532730C09</v>
      </c>
      <c r="T345" s="2">
        <v>104360460</v>
      </c>
      <c r="U345" s="2" t="s">
        <v>50</v>
      </c>
      <c r="V345" s="2" t="str">
        <f t="shared" si="17"/>
        <v>104360460UN</v>
      </c>
    </row>
    <row r="346" spans="10:22" x14ac:dyDescent="0.35">
      <c r="J346" s="2" t="s">
        <v>3828</v>
      </c>
      <c r="K346" s="2" t="s">
        <v>3828</v>
      </c>
      <c r="L346" s="2" t="s">
        <v>3829</v>
      </c>
      <c r="M346" s="2" t="s">
        <v>3211</v>
      </c>
      <c r="O346" s="2">
        <v>150001829</v>
      </c>
      <c r="P346" s="20" t="s">
        <v>469</v>
      </c>
      <c r="Q346" s="2" t="str">
        <f t="shared" si="15"/>
        <v>150001829C32</v>
      </c>
      <c r="R346" s="2" t="str">
        <f t="shared" si="16"/>
        <v>150001829C32</v>
      </c>
      <c r="T346" s="2">
        <v>104360470</v>
      </c>
      <c r="U346" s="2" t="s">
        <v>65</v>
      </c>
      <c r="V346" s="2" t="str">
        <f t="shared" si="17"/>
        <v>104360470C10</v>
      </c>
    </row>
    <row r="347" spans="10:22" x14ac:dyDescent="0.35">
      <c r="J347" s="2" t="s">
        <v>3830</v>
      </c>
      <c r="K347" s="2" t="s">
        <v>3830</v>
      </c>
      <c r="L347" s="2" t="s">
        <v>3831</v>
      </c>
      <c r="M347" s="2" t="s">
        <v>3211</v>
      </c>
      <c r="O347" s="2">
        <v>104360470</v>
      </c>
      <c r="P347" s="20" t="s">
        <v>65</v>
      </c>
      <c r="Q347" s="2" t="str">
        <f t="shared" si="15"/>
        <v>104360470C10</v>
      </c>
      <c r="R347" s="2" t="str">
        <f t="shared" si="16"/>
        <v>104360470C10</v>
      </c>
      <c r="T347" s="2">
        <v>104360470</v>
      </c>
      <c r="U347" s="2" t="s">
        <v>50</v>
      </c>
      <c r="V347" s="2" t="str">
        <f t="shared" si="17"/>
        <v>104360470UN</v>
      </c>
    </row>
    <row r="348" spans="10:22" x14ac:dyDescent="0.35">
      <c r="J348" s="2" t="s">
        <v>3832</v>
      </c>
      <c r="K348" s="2" t="s">
        <v>3832</v>
      </c>
      <c r="L348" s="2" t="s">
        <v>3833</v>
      </c>
      <c r="M348" s="2" t="s">
        <v>3211</v>
      </c>
      <c r="O348" s="2">
        <v>201700062</v>
      </c>
      <c r="P348" s="20" t="s">
        <v>177</v>
      </c>
      <c r="Q348" s="2" t="str">
        <f t="shared" si="15"/>
        <v>201700062C20</v>
      </c>
      <c r="R348" s="2" t="str">
        <f t="shared" si="16"/>
        <v>201700062C20</v>
      </c>
      <c r="T348" s="2">
        <v>104500320</v>
      </c>
      <c r="U348" s="2" t="s">
        <v>57</v>
      </c>
      <c r="V348" s="2" t="str">
        <f t="shared" si="17"/>
        <v>104500320C06</v>
      </c>
    </row>
    <row r="349" spans="10:22" x14ac:dyDescent="0.35">
      <c r="J349" s="2" t="s">
        <v>3834</v>
      </c>
      <c r="K349" s="2" t="s">
        <v>3834</v>
      </c>
      <c r="L349" s="2" t="s">
        <v>3835</v>
      </c>
      <c r="M349" s="2" t="s">
        <v>3211</v>
      </c>
      <c r="O349" s="2">
        <v>104526090</v>
      </c>
      <c r="P349" s="20" t="s">
        <v>65</v>
      </c>
      <c r="Q349" s="2" t="str">
        <f t="shared" si="15"/>
        <v>104526090C10</v>
      </c>
      <c r="R349" s="2" t="str">
        <f t="shared" si="16"/>
        <v>104526090C10</v>
      </c>
      <c r="T349" s="2">
        <v>104500320</v>
      </c>
      <c r="U349" s="2" t="s">
        <v>50</v>
      </c>
      <c r="V349" s="2" t="str">
        <f t="shared" si="17"/>
        <v>104500320UN</v>
      </c>
    </row>
    <row r="350" spans="10:22" x14ac:dyDescent="0.35">
      <c r="J350" s="2" t="s">
        <v>3836</v>
      </c>
      <c r="K350" s="2" t="s">
        <v>3836</v>
      </c>
      <c r="L350" s="2" t="s">
        <v>3837</v>
      </c>
      <c r="M350" s="2" t="s">
        <v>3211</v>
      </c>
      <c r="O350" s="2">
        <v>150001783</v>
      </c>
      <c r="P350" s="20" t="s">
        <v>160</v>
      </c>
      <c r="Q350" s="2" t="str">
        <f t="shared" si="15"/>
        <v>150001783C24</v>
      </c>
      <c r="R350" s="2" t="str">
        <f t="shared" si="16"/>
        <v>150001783C24</v>
      </c>
      <c r="T350" s="2">
        <v>104500330</v>
      </c>
      <c r="U350" s="2" t="s">
        <v>57</v>
      </c>
      <c r="V350" s="2" t="str">
        <f t="shared" si="17"/>
        <v>104500330C06</v>
      </c>
    </row>
    <row r="351" spans="10:22" x14ac:dyDescent="0.35">
      <c r="J351" s="2" t="s">
        <v>3838</v>
      </c>
      <c r="K351" s="2" t="s">
        <v>3838</v>
      </c>
      <c r="L351" s="2" t="s">
        <v>3839</v>
      </c>
      <c r="M351" s="2" t="s">
        <v>3211</v>
      </c>
      <c r="O351" s="2">
        <v>201700308</v>
      </c>
      <c r="P351" s="20" t="s">
        <v>65</v>
      </c>
      <c r="Q351" s="2" t="str">
        <f t="shared" si="15"/>
        <v>201700308C10</v>
      </c>
      <c r="R351" s="2" t="str">
        <f t="shared" si="16"/>
        <v>201700308C10</v>
      </c>
      <c r="T351" s="2">
        <v>104500330</v>
      </c>
      <c r="U351" s="2" t="s">
        <v>50</v>
      </c>
      <c r="V351" s="2" t="str">
        <f t="shared" si="17"/>
        <v>104500330UN</v>
      </c>
    </row>
    <row r="352" spans="10:22" x14ac:dyDescent="0.35">
      <c r="J352" s="2" t="s">
        <v>3840</v>
      </c>
      <c r="K352" s="2" t="s">
        <v>3840</v>
      </c>
      <c r="L352" s="2" t="s">
        <v>3841</v>
      </c>
      <c r="M352" s="2" t="s">
        <v>3211</v>
      </c>
      <c r="O352" s="2">
        <v>104526560</v>
      </c>
      <c r="P352" s="20" t="s">
        <v>1006</v>
      </c>
      <c r="Q352" s="2" t="str">
        <f t="shared" si="15"/>
        <v>104526560D10</v>
      </c>
      <c r="R352" s="2" t="str">
        <f t="shared" si="16"/>
        <v>104526560D10</v>
      </c>
      <c r="T352" s="2">
        <v>104500450</v>
      </c>
      <c r="U352" s="2" t="s">
        <v>141</v>
      </c>
      <c r="V352" s="2" t="str">
        <f t="shared" si="17"/>
        <v>104500450C04</v>
      </c>
    </row>
    <row r="353" spans="10:22" x14ac:dyDescent="0.35">
      <c r="J353" s="2" t="s">
        <v>3842</v>
      </c>
      <c r="K353" s="2" t="s">
        <v>3842</v>
      </c>
      <c r="L353" s="2" t="s">
        <v>3843</v>
      </c>
      <c r="M353" s="2" t="s">
        <v>3211</v>
      </c>
      <c r="O353" s="2">
        <v>104520620</v>
      </c>
      <c r="P353" s="20" t="s">
        <v>1010</v>
      </c>
      <c r="Q353" s="2" t="str">
        <f t="shared" si="15"/>
        <v>104520620D05</v>
      </c>
      <c r="R353" s="2" t="str">
        <f t="shared" si="16"/>
        <v>104520620D05</v>
      </c>
      <c r="T353" s="2">
        <v>104500450</v>
      </c>
      <c r="U353" s="2" t="s">
        <v>50</v>
      </c>
      <c r="V353" s="2" t="str">
        <f t="shared" si="17"/>
        <v>104500450UN</v>
      </c>
    </row>
    <row r="354" spans="10:22" x14ac:dyDescent="0.35">
      <c r="J354" s="2" t="s">
        <v>3844</v>
      </c>
      <c r="K354" s="2" t="s">
        <v>3844</v>
      </c>
      <c r="L354" s="2" t="s">
        <v>3845</v>
      </c>
      <c r="M354" s="2" t="s">
        <v>3211</v>
      </c>
      <c r="O354" s="2">
        <v>104529230</v>
      </c>
      <c r="P354" s="20" t="s">
        <v>49</v>
      </c>
      <c r="Q354" s="2" t="str">
        <f t="shared" si="15"/>
        <v>104529230C12</v>
      </c>
      <c r="R354" s="2" t="str">
        <f t="shared" si="16"/>
        <v>104529230C12</v>
      </c>
      <c r="T354" s="2">
        <v>104500500</v>
      </c>
      <c r="U354" s="2" t="s">
        <v>248</v>
      </c>
      <c r="V354" s="2" t="str">
        <f t="shared" si="17"/>
        <v>104500500CJ</v>
      </c>
    </row>
    <row r="355" spans="10:22" x14ac:dyDescent="0.35">
      <c r="J355" s="2" t="s">
        <v>3846</v>
      </c>
      <c r="K355" s="2" t="s">
        <v>3846</v>
      </c>
      <c r="L355" s="2" t="s">
        <v>3847</v>
      </c>
      <c r="M355" s="2" t="s">
        <v>3211</v>
      </c>
      <c r="O355" s="2">
        <v>150001784</v>
      </c>
      <c r="P355" s="20" t="s">
        <v>160</v>
      </c>
      <c r="Q355" s="2" t="str">
        <f t="shared" si="15"/>
        <v>150001784C24</v>
      </c>
      <c r="R355" s="2" t="str">
        <f t="shared" si="16"/>
        <v>150001784C24</v>
      </c>
      <c r="T355" s="2">
        <v>104500500</v>
      </c>
      <c r="U355" s="2" t="s">
        <v>77</v>
      </c>
      <c r="V355" s="2" t="str">
        <f t="shared" si="17"/>
        <v>104500500KG</v>
      </c>
    </row>
    <row r="356" spans="10:22" x14ac:dyDescent="0.35">
      <c r="J356" s="2" t="s">
        <v>3848</v>
      </c>
      <c r="K356" s="2" t="s">
        <v>3848</v>
      </c>
      <c r="L356" s="2" t="s">
        <v>3849</v>
      </c>
      <c r="M356" s="2" t="s">
        <v>3211</v>
      </c>
      <c r="O356" s="2">
        <v>104512250</v>
      </c>
      <c r="P356" s="20" t="s">
        <v>65</v>
      </c>
      <c r="Q356" s="2" t="str">
        <f t="shared" si="15"/>
        <v>104512250C10</v>
      </c>
      <c r="R356" s="2" t="str">
        <f t="shared" si="16"/>
        <v>104512250C10</v>
      </c>
      <c r="T356" s="2">
        <v>104500560</v>
      </c>
      <c r="U356" s="2" t="s">
        <v>77</v>
      </c>
      <c r="V356" s="2" t="str">
        <f t="shared" si="17"/>
        <v>104500560KG</v>
      </c>
    </row>
    <row r="357" spans="10:22" x14ac:dyDescent="0.35">
      <c r="J357" s="2" t="s">
        <v>3850</v>
      </c>
      <c r="K357" s="2" t="s">
        <v>3850</v>
      </c>
      <c r="L357" s="2" t="s">
        <v>3851</v>
      </c>
      <c r="M357" s="2" t="s">
        <v>3211</v>
      </c>
      <c r="O357" s="2">
        <v>150001309</v>
      </c>
      <c r="P357" s="20" t="s">
        <v>1163</v>
      </c>
      <c r="Q357" s="2" t="str">
        <f t="shared" si="15"/>
        <v>150001309D25</v>
      </c>
      <c r="R357" s="2" t="str">
        <f t="shared" si="16"/>
        <v>150001309D25</v>
      </c>
      <c r="T357" s="2">
        <v>104500580</v>
      </c>
      <c r="U357" s="2" t="s">
        <v>77</v>
      </c>
      <c r="V357" s="2" t="str">
        <f t="shared" si="17"/>
        <v>104500580KG</v>
      </c>
    </row>
    <row r="358" spans="10:22" x14ac:dyDescent="0.35">
      <c r="J358" s="2" t="s">
        <v>3852</v>
      </c>
      <c r="K358" s="2" t="s">
        <v>3852</v>
      </c>
      <c r="L358" s="2" t="s">
        <v>3853</v>
      </c>
      <c r="M358" s="2" t="s">
        <v>3211</v>
      </c>
      <c r="O358" s="2">
        <v>104526100</v>
      </c>
      <c r="P358" s="20" t="s">
        <v>160</v>
      </c>
      <c r="Q358" s="2" t="str">
        <f t="shared" si="15"/>
        <v>104526100C24</v>
      </c>
      <c r="R358" s="2" t="str">
        <f t="shared" si="16"/>
        <v>104526100C24</v>
      </c>
      <c r="T358" s="2">
        <v>104500670</v>
      </c>
      <c r="U358" s="2" t="s">
        <v>77</v>
      </c>
      <c r="V358" s="2" t="str">
        <f t="shared" si="17"/>
        <v>104500670KG</v>
      </c>
    </row>
    <row r="359" spans="10:22" x14ac:dyDescent="0.35">
      <c r="J359" s="2" t="s">
        <v>3854</v>
      </c>
      <c r="K359" s="2" t="s">
        <v>3854</v>
      </c>
      <c r="L359" s="2" t="s">
        <v>3855</v>
      </c>
      <c r="M359" s="2" t="s">
        <v>3211</v>
      </c>
      <c r="O359" s="2">
        <v>150001530</v>
      </c>
      <c r="P359" s="20" t="s">
        <v>49</v>
      </c>
      <c r="Q359" s="2" t="str">
        <f t="shared" si="15"/>
        <v>150001530C12</v>
      </c>
      <c r="R359" s="2" t="str">
        <f t="shared" si="16"/>
        <v>150001530C12</v>
      </c>
      <c r="T359" s="2">
        <v>104500710</v>
      </c>
      <c r="U359" s="2" t="s">
        <v>77</v>
      </c>
      <c r="V359" s="2" t="str">
        <f t="shared" si="17"/>
        <v>104500710KG</v>
      </c>
    </row>
    <row r="360" spans="10:22" x14ac:dyDescent="0.35">
      <c r="J360" s="2" t="s">
        <v>3856</v>
      </c>
      <c r="K360" s="2" t="s">
        <v>3856</v>
      </c>
      <c r="L360" s="2" t="s">
        <v>3857</v>
      </c>
      <c r="M360" s="2" t="s">
        <v>3211</v>
      </c>
      <c r="O360" s="2">
        <v>101500200</v>
      </c>
      <c r="P360" s="20" t="s">
        <v>160</v>
      </c>
      <c r="Q360" s="2" t="str">
        <f t="shared" si="15"/>
        <v>101500200C24</v>
      </c>
      <c r="R360" s="2" t="str">
        <f t="shared" si="16"/>
        <v>101500200C24</v>
      </c>
      <c r="T360" s="2">
        <v>104500730</v>
      </c>
      <c r="U360" s="2" t="s">
        <v>77</v>
      </c>
      <c r="V360" s="2" t="str">
        <f t="shared" si="17"/>
        <v>104500730KG</v>
      </c>
    </row>
    <row r="361" spans="10:22" x14ac:dyDescent="0.35">
      <c r="J361" s="2" t="s">
        <v>3858</v>
      </c>
      <c r="K361" s="2" t="s">
        <v>3858</v>
      </c>
      <c r="L361" s="2" t="s">
        <v>3859</v>
      </c>
      <c r="M361" s="2" t="s">
        <v>3211</v>
      </c>
      <c r="O361" s="2">
        <v>105200920</v>
      </c>
      <c r="P361" s="20" t="s">
        <v>50</v>
      </c>
      <c r="Q361" s="2" t="str">
        <f t="shared" si="15"/>
        <v>105200920UN</v>
      </c>
      <c r="R361" s="2" t="str">
        <f t="shared" si="16"/>
        <v>105200920UN</v>
      </c>
      <c r="T361" s="2">
        <v>104500740</v>
      </c>
      <c r="U361" s="2" t="s">
        <v>77</v>
      </c>
      <c r="V361" s="2" t="str">
        <f t="shared" si="17"/>
        <v>104500740KG</v>
      </c>
    </row>
    <row r="362" spans="10:22" x14ac:dyDescent="0.35">
      <c r="J362" s="2" t="s">
        <v>3860</v>
      </c>
      <c r="K362" s="2" t="s">
        <v>3860</v>
      </c>
      <c r="L362" s="2" t="s">
        <v>3861</v>
      </c>
      <c r="M362" s="2" t="s">
        <v>3211</v>
      </c>
      <c r="O362" s="2">
        <v>101541090</v>
      </c>
      <c r="P362" s="20" t="s">
        <v>160</v>
      </c>
      <c r="Q362" s="2" t="str">
        <f t="shared" si="15"/>
        <v>101541090C24</v>
      </c>
      <c r="R362" s="2" t="str">
        <f t="shared" si="16"/>
        <v>101541090C24</v>
      </c>
      <c r="T362" s="2">
        <v>104500810</v>
      </c>
      <c r="U362" s="2" t="s">
        <v>101</v>
      </c>
      <c r="V362" s="2" t="str">
        <f t="shared" si="17"/>
        <v>1045008102Q</v>
      </c>
    </row>
    <row r="363" spans="10:22" x14ac:dyDescent="0.35">
      <c r="J363" s="2" t="s">
        <v>3862</v>
      </c>
      <c r="K363" s="2" t="s">
        <v>3862</v>
      </c>
      <c r="L363" s="2" t="s">
        <v>3863</v>
      </c>
      <c r="M363" s="2" t="s">
        <v>3211</v>
      </c>
      <c r="O363" s="2">
        <v>150001092</v>
      </c>
      <c r="P363" s="20" t="s">
        <v>65</v>
      </c>
      <c r="Q363" s="2" t="str">
        <f t="shared" si="15"/>
        <v>150001092C10</v>
      </c>
      <c r="R363" s="2" t="str">
        <f t="shared" si="16"/>
        <v>150001092C10</v>
      </c>
      <c r="T363" s="2">
        <v>104500860</v>
      </c>
      <c r="U363" s="2" t="s">
        <v>141</v>
      </c>
      <c r="V363" s="2" t="str">
        <f t="shared" si="17"/>
        <v>104500860C04</v>
      </c>
    </row>
    <row r="364" spans="10:22" x14ac:dyDescent="0.35">
      <c r="J364" s="2" t="s">
        <v>3864</v>
      </c>
      <c r="K364" s="2" t="s">
        <v>3864</v>
      </c>
      <c r="L364" s="2" t="s">
        <v>3865</v>
      </c>
      <c r="M364" s="2" t="s">
        <v>3211</v>
      </c>
      <c r="O364" s="2">
        <v>201700198</v>
      </c>
      <c r="P364" s="20" t="s">
        <v>417</v>
      </c>
      <c r="Q364" s="2" t="str">
        <f t="shared" si="15"/>
        <v>201700198C15</v>
      </c>
      <c r="R364" s="2" t="str">
        <f t="shared" si="16"/>
        <v>201700198C15</v>
      </c>
      <c r="T364" s="2">
        <v>104500860</v>
      </c>
      <c r="U364" s="2" t="s">
        <v>50</v>
      </c>
      <c r="V364" s="2" t="str">
        <f t="shared" si="17"/>
        <v>104500860UN</v>
      </c>
    </row>
    <row r="365" spans="10:22" x14ac:dyDescent="0.35">
      <c r="J365" s="2" t="s">
        <v>3866</v>
      </c>
      <c r="K365" s="2" t="s">
        <v>3866</v>
      </c>
      <c r="L365" s="2" t="s">
        <v>3867</v>
      </c>
      <c r="M365" s="2" t="s">
        <v>3211</v>
      </c>
      <c r="O365" s="2">
        <v>150001770</v>
      </c>
      <c r="P365" s="20" t="s">
        <v>49</v>
      </c>
      <c r="Q365" s="2" t="str">
        <f t="shared" si="15"/>
        <v>150001770C12</v>
      </c>
      <c r="R365" s="2" t="str">
        <f t="shared" si="16"/>
        <v>150001770C12</v>
      </c>
      <c r="T365" s="2">
        <v>104500940</v>
      </c>
      <c r="U365" s="2" t="s">
        <v>57</v>
      </c>
      <c r="V365" s="2" t="str">
        <f t="shared" si="17"/>
        <v>104500940C06</v>
      </c>
    </row>
    <row r="366" spans="10:22" x14ac:dyDescent="0.35">
      <c r="J366" s="2" t="s">
        <v>3868</v>
      </c>
      <c r="K366" s="2" t="s">
        <v>3868</v>
      </c>
      <c r="L366" s="2" t="s">
        <v>3869</v>
      </c>
      <c r="M366" s="2" t="s">
        <v>3211</v>
      </c>
      <c r="O366" s="2">
        <v>150000370</v>
      </c>
      <c r="P366" s="20" t="s">
        <v>65</v>
      </c>
      <c r="Q366" s="2" t="str">
        <f t="shared" si="15"/>
        <v>150000370C10</v>
      </c>
      <c r="R366" s="2" t="str">
        <f t="shared" si="16"/>
        <v>150000370C10</v>
      </c>
      <c r="T366" s="2">
        <v>104500940</v>
      </c>
      <c r="U366" s="2" t="s">
        <v>50</v>
      </c>
      <c r="V366" s="2" t="str">
        <f t="shared" si="17"/>
        <v>104500940UN</v>
      </c>
    </row>
    <row r="367" spans="10:22" x14ac:dyDescent="0.35">
      <c r="J367" s="2" t="s">
        <v>3870</v>
      </c>
      <c r="K367" s="2" t="s">
        <v>3870</v>
      </c>
      <c r="L367" s="2" t="s">
        <v>3871</v>
      </c>
      <c r="M367" s="2" t="s">
        <v>3211</v>
      </c>
      <c r="O367" s="2">
        <v>104522170</v>
      </c>
      <c r="P367" s="20" t="s">
        <v>149</v>
      </c>
      <c r="Q367" s="2" t="str">
        <f t="shared" si="15"/>
        <v>104522170Z00</v>
      </c>
      <c r="R367" s="2" t="str">
        <f t="shared" si="16"/>
        <v>104522170Z00</v>
      </c>
      <c r="T367" s="2">
        <v>104501080</v>
      </c>
      <c r="U367" s="2" t="s">
        <v>57</v>
      </c>
      <c r="V367" s="2" t="str">
        <f t="shared" si="17"/>
        <v>104501080C06</v>
      </c>
    </row>
    <row r="368" spans="10:22" x14ac:dyDescent="0.35">
      <c r="J368" s="2" t="s">
        <v>3872</v>
      </c>
      <c r="K368" s="2" t="s">
        <v>3872</v>
      </c>
      <c r="L368" s="2" t="s">
        <v>3873</v>
      </c>
      <c r="M368" s="2" t="s">
        <v>3211</v>
      </c>
      <c r="O368" s="2">
        <v>104529120</v>
      </c>
      <c r="P368" s="20" t="s">
        <v>65</v>
      </c>
      <c r="Q368" s="2" t="str">
        <f t="shared" si="15"/>
        <v>104529120C10</v>
      </c>
      <c r="R368" s="2" t="str">
        <f t="shared" si="16"/>
        <v>104529120C10</v>
      </c>
      <c r="T368" s="2">
        <v>104501080</v>
      </c>
      <c r="U368" s="2" t="s">
        <v>50</v>
      </c>
      <c r="V368" s="2" t="str">
        <f t="shared" si="17"/>
        <v>104501080UN</v>
      </c>
    </row>
    <row r="369" spans="10:22" x14ac:dyDescent="0.35">
      <c r="J369" s="2" t="s">
        <v>3874</v>
      </c>
      <c r="K369" s="2" t="s">
        <v>3874</v>
      </c>
      <c r="L369" s="2" t="s">
        <v>3875</v>
      </c>
      <c r="M369" s="2" t="s">
        <v>3211</v>
      </c>
      <c r="O369" s="2">
        <v>201230200</v>
      </c>
      <c r="P369" s="20" t="s">
        <v>50</v>
      </c>
      <c r="Q369" s="2" t="str">
        <f t="shared" si="15"/>
        <v>201230200UN</v>
      </c>
      <c r="R369" s="2" t="str">
        <f t="shared" si="16"/>
        <v>201230200UN</v>
      </c>
      <c r="T369" s="2">
        <v>104501110</v>
      </c>
      <c r="U369" s="2" t="s">
        <v>398</v>
      </c>
      <c r="V369" s="2" t="str">
        <f t="shared" si="17"/>
        <v>104501110Z80</v>
      </c>
    </row>
    <row r="370" spans="10:22" x14ac:dyDescent="0.35">
      <c r="J370" s="2" t="s">
        <v>3876</v>
      </c>
      <c r="K370" s="2" t="s">
        <v>3876</v>
      </c>
      <c r="L370" s="2" t="s">
        <v>3877</v>
      </c>
      <c r="M370" s="2" t="s">
        <v>3211</v>
      </c>
      <c r="O370" s="2">
        <v>201112230</v>
      </c>
      <c r="P370" s="20" t="s">
        <v>166</v>
      </c>
      <c r="Q370" s="2" t="str">
        <f t="shared" si="15"/>
        <v>201112230C50</v>
      </c>
      <c r="R370" s="2" t="str">
        <f t="shared" si="16"/>
        <v>201112230C50</v>
      </c>
      <c r="T370" s="2">
        <v>104501150</v>
      </c>
      <c r="U370" s="2" t="s">
        <v>1121</v>
      </c>
      <c r="V370" s="2" t="str">
        <f t="shared" si="17"/>
        <v>104501150S00</v>
      </c>
    </row>
    <row r="371" spans="10:22" x14ac:dyDescent="0.35">
      <c r="J371" s="2" t="s">
        <v>3878</v>
      </c>
      <c r="K371" s="2" t="s">
        <v>3878</v>
      </c>
      <c r="L371" s="2" t="s">
        <v>3879</v>
      </c>
      <c r="M371" s="2" t="s">
        <v>3211</v>
      </c>
      <c r="O371" s="2">
        <v>201700192</v>
      </c>
      <c r="P371" s="20" t="s">
        <v>785</v>
      </c>
      <c r="Q371" s="2" t="str">
        <f t="shared" si="15"/>
        <v>201700192C66</v>
      </c>
      <c r="R371" s="2" t="str">
        <f t="shared" si="16"/>
        <v>201700192C66</v>
      </c>
      <c r="T371" s="2">
        <v>104501170</v>
      </c>
      <c r="U371" s="2" t="s">
        <v>1121</v>
      </c>
      <c r="V371" s="2" t="str">
        <f t="shared" si="17"/>
        <v>104501170S00</v>
      </c>
    </row>
    <row r="372" spans="10:22" x14ac:dyDescent="0.35">
      <c r="J372" s="2" t="s">
        <v>3880</v>
      </c>
      <c r="K372" s="2" t="s">
        <v>3880</v>
      </c>
      <c r="L372" s="2" t="s">
        <v>3881</v>
      </c>
      <c r="M372" s="2" t="s">
        <v>3211</v>
      </c>
      <c r="O372" s="2">
        <v>102500010</v>
      </c>
      <c r="P372" s="20" t="s">
        <v>417</v>
      </c>
      <c r="Q372" s="2" t="str">
        <f t="shared" si="15"/>
        <v>102500010C15</v>
      </c>
      <c r="R372" s="2" t="str">
        <f t="shared" si="16"/>
        <v>102500010C15</v>
      </c>
      <c r="T372" s="2">
        <v>104501190</v>
      </c>
      <c r="U372" s="2" t="s">
        <v>101</v>
      </c>
      <c r="V372" s="2" t="str">
        <f t="shared" si="17"/>
        <v>1045011902Q</v>
      </c>
    </row>
    <row r="373" spans="10:22" x14ac:dyDescent="0.35">
      <c r="J373" s="2" t="s">
        <v>3882</v>
      </c>
      <c r="K373" s="2" t="s">
        <v>3882</v>
      </c>
      <c r="L373" s="2" t="s">
        <v>3883</v>
      </c>
      <c r="M373" s="2" t="s">
        <v>3211</v>
      </c>
      <c r="O373" s="2">
        <v>150001860</v>
      </c>
      <c r="P373" s="20" t="s">
        <v>49</v>
      </c>
      <c r="Q373" s="2" t="str">
        <f t="shared" si="15"/>
        <v>150001860C12</v>
      </c>
      <c r="R373" s="2" t="str">
        <f t="shared" si="16"/>
        <v>150001860C12</v>
      </c>
      <c r="T373" s="2">
        <v>104501230</v>
      </c>
      <c r="U373" s="2" t="s">
        <v>1121</v>
      </c>
      <c r="V373" s="2" t="str">
        <f t="shared" si="17"/>
        <v>104501230S00</v>
      </c>
    </row>
    <row r="374" spans="10:22" x14ac:dyDescent="0.35">
      <c r="J374" s="2" t="s">
        <v>3884</v>
      </c>
      <c r="K374" s="2" t="s">
        <v>3884</v>
      </c>
      <c r="L374" s="2" t="s">
        <v>3885</v>
      </c>
      <c r="M374" s="2" t="s">
        <v>3211</v>
      </c>
      <c r="O374" s="2">
        <v>104525460</v>
      </c>
      <c r="P374" s="20" t="s">
        <v>57</v>
      </c>
      <c r="Q374" s="2" t="str">
        <f t="shared" si="15"/>
        <v>104525460C06</v>
      </c>
      <c r="R374" s="2" t="str">
        <f t="shared" si="16"/>
        <v>104525460C06</v>
      </c>
      <c r="T374" s="2">
        <v>104502340</v>
      </c>
      <c r="U374" s="2" t="s">
        <v>77</v>
      </c>
      <c r="V374" s="2" t="str">
        <f t="shared" si="17"/>
        <v>104502340KG</v>
      </c>
    </row>
    <row r="375" spans="10:22" x14ac:dyDescent="0.35">
      <c r="J375" s="2" t="s">
        <v>3886</v>
      </c>
      <c r="K375" s="2" t="s">
        <v>3886</v>
      </c>
      <c r="L375" s="2" t="s">
        <v>3887</v>
      </c>
      <c r="M375" s="2" t="s">
        <v>3211</v>
      </c>
      <c r="O375" s="2">
        <v>150001782</v>
      </c>
      <c r="P375" s="20" t="s">
        <v>160</v>
      </c>
      <c r="Q375" s="2" t="str">
        <f t="shared" si="15"/>
        <v>150001782C24</v>
      </c>
      <c r="R375" s="2" t="str">
        <f t="shared" si="16"/>
        <v>150001782C24</v>
      </c>
      <c r="T375" s="2">
        <v>104502460</v>
      </c>
      <c r="U375" s="2" t="s">
        <v>166</v>
      </c>
      <c r="V375" s="2" t="str">
        <f t="shared" si="17"/>
        <v>104502460C50</v>
      </c>
    </row>
    <row r="376" spans="10:22" x14ac:dyDescent="0.35">
      <c r="J376" s="2" t="s">
        <v>3888</v>
      </c>
      <c r="K376" s="2" t="s">
        <v>3888</v>
      </c>
      <c r="L376" s="2" t="s">
        <v>3889</v>
      </c>
      <c r="M376" s="2" t="s">
        <v>3433</v>
      </c>
      <c r="O376" s="2">
        <v>104522080</v>
      </c>
      <c r="P376" s="20" t="s">
        <v>361</v>
      </c>
      <c r="Q376" s="2" t="str">
        <f t="shared" si="15"/>
        <v>104522080X00</v>
      </c>
      <c r="R376" s="2" t="str">
        <f t="shared" si="16"/>
        <v>104522080X00</v>
      </c>
      <c r="T376" s="2">
        <v>104502460</v>
      </c>
      <c r="U376" s="2" t="s">
        <v>50</v>
      </c>
      <c r="V376" s="2" t="str">
        <f t="shared" si="17"/>
        <v>104502460UN</v>
      </c>
    </row>
    <row r="377" spans="10:22" x14ac:dyDescent="0.35">
      <c r="J377" s="2" t="s">
        <v>1560</v>
      </c>
      <c r="K377" s="2" t="s">
        <v>1560</v>
      </c>
      <c r="L377" s="2" t="s">
        <v>3890</v>
      </c>
      <c r="M377" s="2" t="s">
        <v>3211</v>
      </c>
      <c r="O377" s="2">
        <v>102100001</v>
      </c>
      <c r="P377" s="20" t="s">
        <v>160</v>
      </c>
      <c r="Q377" s="2" t="str">
        <f t="shared" si="15"/>
        <v>102100001C24</v>
      </c>
      <c r="R377" s="2" t="str">
        <f t="shared" si="16"/>
        <v>102100001C24</v>
      </c>
      <c r="T377" s="2">
        <v>104510130</v>
      </c>
      <c r="U377" s="2" t="s">
        <v>160</v>
      </c>
      <c r="V377" s="2" t="str">
        <f t="shared" si="17"/>
        <v>104510130C24</v>
      </c>
    </row>
    <row r="378" spans="10:22" x14ac:dyDescent="0.35">
      <c r="J378" s="2" t="s">
        <v>3891</v>
      </c>
      <c r="K378" s="2" t="s">
        <v>3891</v>
      </c>
      <c r="L378" s="2" t="s">
        <v>3892</v>
      </c>
      <c r="M378" s="2" t="s">
        <v>3893</v>
      </c>
      <c r="O378" s="2">
        <v>201700222</v>
      </c>
      <c r="P378" s="20" t="s">
        <v>49</v>
      </c>
      <c r="Q378" s="2" t="str">
        <f t="shared" si="15"/>
        <v>201700222C12</v>
      </c>
      <c r="R378" s="2" t="str">
        <f t="shared" si="16"/>
        <v>201700222C12</v>
      </c>
      <c r="T378" s="2">
        <v>104510130</v>
      </c>
      <c r="U378" s="2" t="s">
        <v>163</v>
      </c>
      <c r="V378" s="2" t="str">
        <f t="shared" si="17"/>
        <v>104510130C48</v>
      </c>
    </row>
    <row r="379" spans="10:22" x14ac:dyDescent="0.35">
      <c r="J379" s="2" t="s">
        <v>3894</v>
      </c>
      <c r="K379" s="2" t="s">
        <v>3894</v>
      </c>
      <c r="L379" s="2" t="s">
        <v>3895</v>
      </c>
      <c r="M379" s="2" t="s">
        <v>3732</v>
      </c>
      <c r="O379" s="2">
        <v>108005380</v>
      </c>
      <c r="P379" s="20" t="s">
        <v>2476</v>
      </c>
      <c r="Q379" s="2" t="str">
        <f t="shared" si="15"/>
        <v>108005380C21</v>
      </c>
      <c r="R379" s="2" t="str">
        <f t="shared" si="16"/>
        <v>108005380C21</v>
      </c>
      <c r="T379" s="2">
        <v>104510130</v>
      </c>
      <c r="U379" s="2" t="s">
        <v>50</v>
      </c>
      <c r="V379" s="2" t="str">
        <f t="shared" si="17"/>
        <v>104510130UN</v>
      </c>
    </row>
    <row r="380" spans="10:22" x14ac:dyDescent="0.35">
      <c r="J380" s="2" t="s">
        <v>3896</v>
      </c>
      <c r="K380" s="2" t="s">
        <v>3896</v>
      </c>
      <c r="L380" s="2" t="s">
        <v>3897</v>
      </c>
      <c r="M380" s="2" t="s">
        <v>3370</v>
      </c>
      <c r="O380" s="2">
        <v>150001682</v>
      </c>
      <c r="P380" s="20" t="s">
        <v>256</v>
      </c>
      <c r="Q380" s="2" t="str">
        <f t="shared" si="15"/>
        <v>150001682C30</v>
      </c>
      <c r="R380" s="2" t="str">
        <f t="shared" si="16"/>
        <v>150001682C30</v>
      </c>
      <c r="T380" s="2">
        <v>104510140</v>
      </c>
      <c r="U380" s="2" t="s">
        <v>57</v>
      </c>
      <c r="V380" s="2" t="str">
        <f t="shared" si="17"/>
        <v>104510140C06</v>
      </c>
    </row>
    <row r="381" spans="10:22" x14ac:dyDescent="0.35">
      <c r="J381" s="2" t="s">
        <v>3898</v>
      </c>
      <c r="K381" s="2" t="s">
        <v>3898</v>
      </c>
      <c r="L381" s="2" t="s">
        <v>3899</v>
      </c>
      <c r="M381" s="2" t="s">
        <v>3893</v>
      </c>
      <c r="O381" s="2">
        <v>104522090</v>
      </c>
      <c r="P381" s="20" t="s">
        <v>511</v>
      </c>
      <c r="Q381" s="2" t="str">
        <f t="shared" si="15"/>
        <v>104522090Z20</v>
      </c>
      <c r="R381" s="2" t="str">
        <f t="shared" si="16"/>
        <v>104522090Z20</v>
      </c>
      <c r="T381" s="2">
        <v>104510140</v>
      </c>
      <c r="U381" s="2" t="s">
        <v>50</v>
      </c>
      <c r="V381" s="2" t="str">
        <f t="shared" si="17"/>
        <v>104510140UN</v>
      </c>
    </row>
    <row r="382" spans="10:22" x14ac:dyDescent="0.35">
      <c r="J382" s="2" t="s">
        <v>3900</v>
      </c>
      <c r="K382" s="2" t="s">
        <v>3900</v>
      </c>
      <c r="L382" s="2" t="s">
        <v>3901</v>
      </c>
      <c r="M382" s="2" t="s">
        <v>3448</v>
      </c>
      <c r="O382" s="2">
        <v>101500000</v>
      </c>
      <c r="P382" s="20" t="s">
        <v>163</v>
      </c>
      <c r="Q382" s="2" t="str">
        <f t="shared" si="15"/>
        <v>101500000C48</v>
      </c>
      <c r="R382" s="2" t="str">
        <f t="shared" si="16"/>
        <v>101500000C48</v>
      </c>
      <c r="T382" s="2">
        <v>104510160</v>
      </c>
      <c r="U382" s="2" t="s">
        <v>185</v>
      </c>
      <c r="V382" s="2" t="str">
        <f t="shared" si="17"/>
        <v>104510160C03</v>
      </c>
    </row>
    <row r="383" spans="10:22" x14ac:dyDescent="0.35">
      <c r="J383" s="2" t="s">
        <v>3902</v>
      </c>
      <c r="K383" s="2" t="s">
        <v>3902</v>
      </c>
      <c r="L383" s="2" t="s">
        <v>3903</v>
      </c>
      <c r="M383" s="2" t="s">
        <v>3433</v>
      </c>
      <c r="O383" s="2">
        <v>104522160</v>
      </c>
      <c r="P383" s="20" t="s">
        <v>149</v>
      </c>
      <c r="Q383" s="2" t="str">
        <f t="shared" si="15"/>
        <v>104522160Z00</v>
      </c>
      <c r="R383" s="2" t="str">
        <f t="shared" si="16"/>
        <v>104522160Z00</v>
      </c>
      <c r="T383" s="2">
        <v>104510160</v>
      </c>
      <c r="U383" s="2" t="s">
        <v>50</v>
      </c>
      <c r="V383" s="2" t="str">
        <f t="shared" si="17"/>
        <v>104510160UN</v>
      </c>
    </row>
    <row r="384" spans="10:22" x14ac:dyDescent="0.35">
      <c r="J384" s="2" t="s">
        <v>3904</v>
      </c>
      <c r="K384" s="2" t="s">
        <v>3904</v>
      </c>
      <c r="L384" s="2" t="s">
        <v>3905</v>
      </c>
      <c r="M384" s="2" t="s">
        <v>3211</v>
      </c>
      <c r="O384" s="2">
        <v>104527040</v>
      </c>
      <c r="P384" s="20" t="s">
        <v>1163</v>
      </c>
      <c r="Q384" s="2" t="str">
        <f t="shared" si="15"/>
        <v>104527040D25</v>
      </c>
      <c r="R384" s="2" t="str">
        <f t="shared" si="16"/>
        <v>104527040D25</v>
      </c>
      <c r="T384" s="2">
        <v>104510260</v>
      </c>
      <c r="U384" s="2" t="s">
        <v>49</v>
      </c>
      <c r="V384" s="2" t="str">
        <f t="shared" si="17"/>
        <v>104510260C12</v>
      </c>
    </row>
    <row r="385" spans="10:22" x14ac:dyDescent="0.35">
      <c r="J385" s="2" t="s">
        <v>3906</v>
      </c>
      <c r="K385" s="2" t="s">
        <v>3906</v>
      </c>
      <c r="L385" s="2" t="s">
        <v>3907</v>
      </c>
      <c r="M385" s="2" t="s">
        <v>3211</v>
      </c>
      <c r="O385" s="2">
        <v>105200930</v>
      </c>
      <c r="P385" s="20" t="s">
        <v>156</v>
      </c>
      <c r="Q385" s="2" t="str">
        <f t="shared" si="15"/>
        <v>105200930C18</v>
      </c>
      <c r="R385" s="2" t="str">
        <f t="shared" si="16"/>
        <v>105200930C18</v>
      </c>
      <c r="T385" s="2">
        <v>104510260</v>
      </c>
      <c r="U385" s="2" t="s">
        <v>50</v>
      </c>
      <c r="V385" s="2" t="str">
        <f t="shared" si="17"/>
        <v>104510260UN</v>
      </c>
    </row>
    <row r="386" spans="10:22" x14ac:dyDescent="0.35">
      <c r="J386" s="2" t="s">
        <v>3908</v>
      </c>
      <c r="K386" s="2" t="s">
        <v>3908</v>
      </c>
      <c r="L386" s="2" t="s">
        <v>3909</v>
      </c>
      <c r="M386" s="2" t="s">
        <v>3211</v>
      </c>
      <c r="O386" s="2">
        <v>102500001</v>
      </c>
      <c r="P386" s="20" t="s">
        <v>49</v>
      </c>
      <c r="Q386" s="2" t="str">
        <f t="shared" si="15"/>
        <v>102500001C12</v>
      </c>
      <c r="R386" s="2" t="str">
        <f t="shared" si="16"/>
        <v>102500001C12</v>
      </c>
      <c r="T386" s="2">
        <v>104510270</v>
      </c>
      <c r="U386" s="2" t="s">
        <v>49</v>
      </c>
      <c r="V386" s="2" t="str">
        <f t="shared" si="17"/>
        <v>104510270C12</v>
      </c>
    </row>
    <row r="387" spans="10:22" x14ac:dyDescent="0.35">
      <c r="J387" s="2" t="s">
        <v>3910</v>
      </c>
      <c r="K387" s="2" t="s">
        <v>3910</v>
      </c>
      <c r="L387" s="2" t="s">
        <v>3911</v>
      </c>
      <c r="M387" s="2" t="s">
        <v>3211</v>
      </c>
      <c r="O387" s="2">
        <v>104529100</v>
      </c>
      <c r="P387" s="20" t="s">
        <v>1212</v>
      </c>
      <c r="Q387" s="2" t="str">
        <f t="shared" ref="Q387:Q450" si="18">O387&amp;P387</f>
        <v>104529100C13</v>
      </c>
      <c r="R387" s="2" t="str">
        <f t="shared" ref="R387:R450" si="19">VLOOKUP(Q387,V:V,1,0)</f>
        <v>104529100C13</v>
      </c>
      <c r="T387" s="2">
        <v>104510270</v>
      </c>
      <c r="U387" s="2" t="s">
        <v>50</v>
      </c>
      <c r="V387" s="2" t="str">
        <f t="shared" si="17"/>
        <v>104510270UN</v>
      </c>
    </row>
    <row r="388" spans="10:22" x14ac:dyDescent="0.35">
      <c r="J388" s="2" t="s">
        <v>1963</v>
      </c>
      <c r="K388" s="2" t="s">
        <v>1963</v>
      </c>
      <c r="L388" s="2" t="s">
        <v>3912</v>
      </c>
      <c r="M388" s="2" t="s">
        <v>3211</v>
      </c>
      <c r="O388" s="2">
        <v>102500007</v>
      </c>
      <c r="P388" s="20" t="s">
        <v>57</v>
      </c>
      <c r="Q388" s="2" t="str">
        <f t="shared" si="18"/>
        <v>102500007C06</v>
      </c>
      <c r="R388" s="2" t="str">
        <f t="shared" si="19"/>
        <v>102500007C06</v>
      </c>
      <c r="T388" s="2">
        <v>104510290</v>
      </c>
      <c r="U388" s="2" t="s">
        <v>57</v>
      </c>
      <c r="V388" s="2" t="str">
        <f t="shared" ref="V388:V451" si="20">T388&amp;U388</f>
        <v>104510290C06</v>
      </c>
    </row>
    <row r="389" spans="10:22" x14ac:dyDescent="0.35">
      <c r="J389" s="2" t="s">
        <v>3913</v>
      </c>
      <c r="K389" s="2" t="s">
        <v>3913</v>
      </c>
      <c r="L389" s="2" t="s">
        <v>3914</v>
      </c>
      <c r="M389" s="2" t="s">
        <v>3211</v>
      </c>
      <c r="O389" s="2">
        <v>104525110</v>
      </c>
      <c r="P389" s="20" t="s">
        <v>65</v>
      </c>
      <c r="Q389" s="2" t="str">
        <f t="shared" si="18"/>
        <v>104525110C10</v>
      </c>
      <c r="R389" s="2" t="str">
        <f t="shared" si="19"/>
        <v>104525110C10</v>
      </c>
      <c r="T389" s="2">
        <v>104510290</v>
      </c>
      <c r="U389" s="2" t="s">
        <v>50</v>
      </c>
      <c r="V389" s="2" t="str">
        <f t="shared" si="20"/>
        <v>104510290UN</v>
      </c>
    </row>
    <row r="390" spans="10:22" x14ac:dyDescent="0.35">
      <c r="J390" s="2" t="s">
        <v>3915</v>
      </c>
      <c r="K390" s="2" t="s">
        <v>3915</v>
      </c>
      <c r="L390" s="2" t="s">
        <v>3914</v>
      </c>
      <c r="M390" s="2" t="s">
        <v>3211</v>
      </c>
      <c r="O390" s="2">
        <v>150000582</v>
      </c>
      <c r="P390" s="20" t="s">
        <v>417</v>
      </c>
      <c r="Q390" s="2" t="str">
        <f t="shared" si="18"/>
        <v>150000582C15</v>
      </c>
      <c r="R390" s="2" t="str">
        <f t="shared" si="19"/>
        <v>150000582C15</v>
      </c>
      <c r="T390" s="2">
        <v>104510310</v>
      </c>
      <c r="U390" s="2" t="s">
        <v>57</v>
      </c>
      <c r="V390" s="2" t="str">
        <f t="shared" si="20"/>
        <v>104510310C06</v>
      </c>
    </row>
    <row r="391" spans="10:22" x14ac:dyDescent="0.35">
      <c r="J391" s="2" t="s">
        <v>50</v>
      </c>
      <c r="K391" s="2" t="s">
        <v>50</v>
      </c>
      <c r="L391" s="2" t="s">
        <v>2917</v>
      </c>
      <c r="M391" s="2" t="s">
        <v>3211</v>
      </c>
      <c r="O391" s="2">
        <v>104522120</v>
      </c>
      <c r="P391" s="20" t="s">
        <v>149</v>
      </c>
      <c r="Q391" s="2" t="str">
        <f t="shared" si="18"/>
        <v>104522120Z00</v>
      </c>
      <c r="R391" s="2" t="str">
        <f t="shared" si="19"/>
        <v>104522120Z00</v>
      </c>
      <c r="T391" s="2">
        <v>104510310</v>
      </c>
      <c r="U391" s="2" t="s">
        <v>50</v>
      </c>
      <c r="V391" s="2" t="str">
        <f t="shared" si="20"/>
        <v>104510310UN</v>
      </c>
    </row>
    <row r="392" spans="10:22" x14ac:dyDescent="0.35">
      <c r="J392" s="2" t="s">
        <v>3916</v>
      </c>
      <c r="K392" s="2" t="s">
        <v>3916</v>
      </c>
      <c r="L392" s="2" t="s">
        <v>3917</v>
      </c>
      <c r="M392" s="2" t="s">
        <v>3197</v>
      </c>
      <c r="O392" s="2">
        <v>101310045</v>
      </c>
      <c r="P392" s="20" t="s">
        <v>698</v>
      </c>
      <c r="Q392" s="2" t="str">
        <f t="shared" si="18"/>
        <v>101310045C25</v>
      </c>
      <c r="R392" s="2" t="str">
        <f t="shared" si="19"/>
        <v>101310045C25</v>
      </c>
      <c r="T392" s="2">
        <v>104510560</v>
      </c>
      <c r="U392" s="2" t="s">
        <v>92</v>
      </c>
      <c r="V392" s="2" t="str">
        <f t="shared" si="20"/>
        <v>104510560C02</v>
      </c>
    </row>
    <row r="393" spans="10:22" x14ac:dyDescent="0.35">
      <c r="J393" s="2" t="s">
        <v>3918</v>
      </c>
      <c r="K393" s="2" t="s">
        <v>3918</v>
      </c>
      <c r="L393" s="2" t="s">
        <v>3919</v>
      </c>
      <c r="M393" s="2" t="s">
        <v>3211</v>
      </c>
      <c r="O393" s="2">
        <v>201230300</v>
      </c>
      <c r="P393" s="20" t="s">
        <v>50</v>
      </c>
      <c r="Q393" s="2" t="str">
        <f t="shared" si="18"/>
        <v>201230300UN</v>
      </c>
      <c r="R393" s="2" t="str">
        <f t="shared" si="19"/>
        <v>201230300UN</v>
      </c>
      <c r="T393" s="2">
        <v>104510560</v>
      </c>
      <c r="U393" s="2" t="s">
        <v>50</v>
      </c>
      <c r="V393" s="2" t="str">
        <f t="shared" si="20"/>
        <v>104510560UN</v>
      </c>
    </row>
    <row r="394" spans="10:22" x14ac:dyDescent="0.35">
      <c r="J394" s="2" t="s">
        <v>3920</v>
      </c>
      <c r="K394" s="2" t="s">
        <v>3920</v>
      </c>
      <c r="L394" s="2" t="s">
        <v>3921</v>
      </c>
      <c r="M394" s="2" t="s">
        <v>3211</v>
      </c>
      <c r="O394" s="2">
        <v>201700040</v>
      </c>
      <c r="P394" s="20" t="s">
        <v>49</v>
      </c>
      <c r="Q394" s="2" t="str">
        <f t="shared" si="18"/>
        <v>201700040C12</v>
      </c>
      <c r="R394" s="2" t="str">
        <f t="shared" si="19"/>
        <v>201700040C12</v>
      </c>
      <c r="T394" s="2">
        <v>104510620</v>
      </c>
      <c r="U394" s="2" t="s">
        <v>50</v>
      </c>
      <c r="V394" s="2" t="str">
        <f t="shared" si="20"/>
        <v>104510620UN</v>
      </c>
    </row>
    <row r="395" spans="10:22" x14ac:dyDescent="0.35">
      <c r="J395" s="2" t="s">
        <v>3922</v>
      </c>
      <c r="K395" s="2" t="s">
        <v>3922</v>
      </c>
      <c r="L395" s="2" t="s">
        <v>3923</v>
      </c>
      <c r="M395" s="2" t="s">
        <v>3211</v>
      </c>
      <c r="O395" s="2">
        <v>201230120</v>
      </c>
      <c r="P395" s="20" t="s">
        <v>49</v>
      </c>
      <c r="Q395" s="2" t="str">
        <f t="shared" si="18"/>
        <v>201230120C12</v>
      </c>
      <c r="R395" s="2" t="str">
        <f t="shared" si="19"/>
        <v>201230120C12</v>
      </c>
      <c r="T395" s="2">
        <v>104510640</v>
      </c>
      <c r="U395" s="2" t="s">
        <v>50</v>
      </c>
      <c r="V395" s="2" t="str">
        <f t="shared" si="20"/>
        <v>104510640UN</v>
      </c>
    </row>
    <row r="396" spans="10:22" x14ac:dyDescent="0.35">
      <c r="J396" s="2" t="s">
        <v>3924</v>
      </c>
      <c r="K396" s="2" t="s">
        <v>3924</v>
      </c>
      <c r="L396" s="2" t="s">
        <v>3925</v>
      </c>
      <c r="M396" s="2" t="s">
        <v>3579</v>
      </c>
      <c r="O396" s="2">
        <v>150000983</v>
      </c>
      <c r="P396" s="20" t="s">
        <v>57</v>
      </c>
      <c r="Q396" s="2" t="str">
        <f t="shared" si="18"/>
        <v>150000983C06</v>
      </c>
      <c r="R396" s="2" t="str">
        <f t="shared" si="19"/>
        <v>150000983C06</v>
      </c>
      <c r="T396" s="2">
        <v>104510690</v>
      </c>
      <c r="U396" s="2" t="s">
        <v>57</v>
      </c>
      <c r="V396" s="2" t="str">
        <f t="shared" si="20"/>
        <v>104510690C06</v>
      </c>
    </row>
    <row r="397" spans="10:22" x14ac:dyDescent="0.35">
      <c r="J397" s="2" t="s">
        <v>3926</v>
      </c>
      <c r="K397" s="2" t="s">
        <v>3926</v>
      </c>
      <c r="L397" s="2" t="s">
        <v>3927</v>
      </c>
      <c r="M397" s="2" t="s">
        <v>3559</v>
      </c>
      <c r="O397" s="2">
        <v>201700223</v>
      </c>
      <c r="P397" s="20" t="s">
        <v>49</v>
      </c>
      <c r="Q397" s="2" t="str">
        <f t="shared" si="18"/>
        <v>201700223C12</v>
      </c>
      <c r="R397" s="2" t="str">
        <f t="shared" si="19"/>
        <v>201700223C12</v>
      </c>
      <c r="T397" s="2">
        <v>104510690</v>
      </c>
      <c r="U397" s="2" t="s">
        <v>50</v>
      </c>
      <c r="V397" s="2" t="str">
        <f t="shared" si="20"/>
        <v>104510690UN</v>
      </c>
    </row>
    <row r="398" spans="10:22" x14ac:dyDescent="0.35">
      <c r="J398" s="2" t="s">
        <v>3928</v>
      </c>
      <c r="K398" s="2" t="s">
        <v>3928</v>
      </c>
      <c r="L398" s="2" t="s">
        <v>3929</v>
      </c>
      <c r="M398" s="2" t="s">
        <v>3559</v>
      </c>
      <c r="O398" s="2">
        <v>201211550</v>
      </c>
      <c r="P398" s="20" t="s">
        <v>141</v>
      </c>
      <c r="Q398" s="2" t="str">
        <f t="shared" si="18"/>
        <v>201211550C04</v>
      </c>
      <c r="R398" s="2" t="str">
        <f t="shared" si="19"/>
        <v>201211550C04</v>
      </c>
      <c r="T398" s="2">
        <v>104511020</v>
      </c>
      <c r="U398" s="2" t="s">
        <v>104</v>
      </c>
      <c r="V398" s="2" t="str">
        <f t="shared" si="20"/>
        <v>1045110201Q</v>
      </c>
    </row>
    <row r="399" spans="10:22" x14ac:dyDescent="0.35">
      <c r="J399" s="2" t="s">
        <v>106</v>
      </c>
      <c r="K399" s="2" t="s">
        <v>106</v>
      </c>
      <c r="L399" s="2" t="s">
        <v>3023</v>
      </c>
      <c r="M399" s="2" t="s">
        <v>3211</v>
      </c>
      <c r="O399" s="2">
        <v>102500005</v>
      </c>
      <c r="P399" s="20" t="s">
        <v>57</v>
      </c>
      <c r="Q399" s="2" t="str">
        <f t="shared" si="18"/>
        <v>102500005C06</v>
      </c>
      <c r="R399" s="2" t="str">
        <f t="shared" si="19"/>
        <v>102500005C06</v>
      </c>
      <c r="T399" s="2">
        <v>104511060</v>
      </c>
      <c r="U399" s="2" t="s">
        <v>92</v>
      </c>
      <c r="V399" s="2" t="str">
        <f t="shared" si="20"/>
        <v>104511060C02</v>
      </c>
    </row>
    <row r="400" spans="10:22" x14ac:dyDescent="0.35">
      <c r="J400" s="2" t="s">
        <v>3930</v>
      </c>
      <c r="K400" s="2" t="s">
        <v>3930</v>
      </c>
      <c r="L400" s="2" t="s">
        <v>3931</v>
      </c>
      <c r="M400" s="2" t="s">
        <v>3211</v>
      </c>
      <c r="O400" s="2">
        <v>104532830</v>
      </c>
      <c r="P400" s="20" t="s">
        <v>57</v>
      </c>
      <c r="Q400" s="2" t="str">
        <f t="shared" si="18"/>
        <v>104532830C06</v>
      </c>
      <c r="R400" s="2" t="str">
        <f t="shared" si="19"/>
        <v>104532830C06</v>
      </c>
      <c r="T400" s="2">
        <v>104511060</v>
      </c>
      <c r="U400" s="2" t="s">
        <v>50</v>
      </c>
      <c r="V400" s="2" t="str">
        <f t="shared" si="20"/>
        <v>104511060UN</v>
      </c>
    </row>
    <row r="401" spans="10:22" x14ac:dyDescent="0.35">
      <c r="J401" s="2" t="s">
        <v>1557</v>
      </c>
      <c r="K401" s="2" t="s">
        <v>1557</v>
      </c>
      <c r="L401" s="2" t="s">
        <v>3932</v>
      </c>
      <c r="M401" s="2" t="s">
        <v>3211</v>
      </c>
      <c r="O401" s="2">
        <v>104521130</v>
      </c>
      <c r="P401" s="20" t="s">
        <v>104</v>
      </c>
      <c r="Q401" s="2" t="str">
        <f t="shared" si="18"/>
        <v>1045211301Q</v>
      </c>
      <c r="R401" s="2" t="str">
        <f t="shared" si="19"/>
        <v>1045211301Q</v>
      </c>
      <c r="T401" s="2">
        <v>104511090</v>
      </c>
      <c r="U401" s="2" t="s">
        <v>569</v>
      </c>
      <c r="V401" s="2" t="str">
        <f t="shared" si="20"/>
        <v>104511090C01</v>
      </c>
    </row>
    <row r="402" spans="10:22" x14ac:dyDescent="0.35">
      <c r="J402" s="2" t="s">
        <v>3933</v>
      </c>
      <c r="K402" s="2" t="s">
        <v>3933</v>
      </c>
      <c r="L402" s="2" t="s">
        <v>3934</v>
      </c>
      <c r="M402" s="2" t="s">
        <v>3211</v>
      </c>
      <c r="O402" s="2">
        <v>104528780</v>
      </c>
      <c r="P402" s="20" t="s">
        <v>542</v>
      </c>
      <c r="Q402" s="2" t="str">
        <f t="shared" si="18"/>
        <v>104528780Y40</v>
      </c>
      <c r="R402" s="2" t="str">
        <f t="shared" si="19"/>
        <v>104528780Y40</v>
      </c>
      <c r="T402" s="2">
        <v>104511090</v>
      </c>
      <c r="U402" s="2" t="s">
        <v>49</v>
      </c>
      <c r="V402" s="2" t="str">
        <f t="shared" si="20"/>
        <v>104511090C12</v>
      </c>
    </row>
    <row r="403" spans="10:22" x14ac:dyDescent="0.35">
      <c r="J403" s="2" t="s">
        <v>3935</v>
      </c>
      <c r="K403" s="2" t="s">
        <v>3935</v>
      </c>
      <c r="L403" s="2" t="s">
        <v>3936</v>
      </c>
      <c r="M403" s="2" t="s">
        <v>3211</v>
      </c>
      <c r="O403" s="2">
        <v>104528790</v>
      </c>
      <c r="P403" s="20" t="s">
        <v>542</v>
      </c>
      <c r="Q403" s="2" t="str">
        <f t="shared" si="18"/>
        <v>104528790Y40</v>
      </c>
      <c r="R403" s="2" t="str">
        <f t="shared" si="19"/>
        <v>104528790Y40</v>
      </c>
      <c r="T403" s="2">
        <v>104511800</v>
      </c>
      <c r="U403" s="2" t="s">
        <v>149</v>
      </c>
      <c r="V403" s="2" t="str">
        <f t="shared" si="20"/>
        <v>104511800Z00</v>
      </c>
    </row>
    <row r="404" spans="10:22" x14ac:dyDescent="0.35">
      <c r="J404" s="2" t="s">
        <v>3937</v>
      </c>
      <c r="K404" s="2" t="s">
        <v>3937</v>
      </c>
      <c r="L404" s="2" t="s">
        <v>3938</v>
      </c>
      <c r="M404" s="2" t="s">
        <v>3582</v>
      </c>
      <c r="O404" s="2">
        <v>150000764</v>
      </c>
      <c r="P404" s="20" t="s">
        <v>50</v>
      </c>
      <c r="Q404" s="2" t="str">
        <f t="shared" si="18"/>
        <v>150000764UN</v>
      </c>
      <c r="R404" s="2" t="str">
        <f t="shared" si="19"/>
        <v>150000764UN</v>
      </c>
      <c r="T404" s="2">
        <v>104511810</v>
      </c>
      <c r="U404" s="2" t="s">
        <v>149</v>
      </c>
      <c r="V404" s="2" t="str">
        <f t="shared" si="20"/>
        <v>104511810Z00</v>
      </c>
    </row>
    <row r="405" spans="10:22" x14ac:dyDescent="0.35">
      <c r="J405" s="2" t="s">
        <v>3939</v>
      </c>
      <c r="K405" s="2" t="s">
        <v>3939</v>
      </c>
      <c r="L405" s="2" t="s">
        <v>3940</v>
      </c>
      <c r="M405" s="2" t="s">
        <v>3211</v>
      </c>
      <c r="O405" s="2">
        <v>105200800</v>
      </c>
      <c r="P405" s="20" t="s">
        <v>57</v>
      </c>
      <c r="Q405" s="2" t="str">
        <f t="shared" si="18"/>
        <v>105200800C06</v>
      </c>
      <c r="R405" s="2" t="str">
        <f t="shared" si="19"/>
        <v>105200800C06</v>
      </c>
      <c r="T405" s="2">
        <v>104511850</v>
      </c>
      <c r="U405" s="2" t="s">
        <v>77</v>
      </c>
      <c r="V405" s="2" t="str">
        <f t="shared" si="20"/>
        <v>104511850KG</v>
      </c>
    </row>
    <row r="406" spans="10:22" x14ac:dyDescent="0.35">
      <c r="J406" s="2" t="s">
        <v>3941</v>
      </c>
      <c r="K406" s="2" t="s">
        <v>3941</v>
      </c>
      <c r="L406" s="2" t="s">
        <v>3942</v>
      </c>
      <c r="M406" s="2" t="s">
        <v>3559</v>
      </c>
      <c r="O406" s="2">
        <v>104512150</v>
      </c>
      <c r="P406" s="20" t="s">
        <v>65</v>
      </c>
      <c r="Q406" s="2" t="str">
        <f t="shared" si="18"/>
        <v>104512150C10</v>
      </c>
      <c r="R406" s="2" t="str">
        <f t="shared" si="19"/>
        <v>104512150C10</v>
      </c>
      <c r="T406" s="2">
        <v>104511850</v>
      </c>
      <c r="U406" s="2" t="s">
        <v>50</v>
      </c>
      <c r="V406" s="2" t="str">
        <f t="shared" si="20"/>
        <v>104511850UN</v>
      </c>
    </row>
    <row r="407" spans="10:22" x14ac:dyDescent="0.35">
      <c r="J407" s="2" t="s">
        <v>3943</v>
      </c>
      <c r="K407" s="2" t="s">
        <v>3943</v>
      </c>
      <c r="L407" s="2" t="s">
        <v>3944</v>
      </c>
      <c r="M407" s="2" t="s">
        <v>3559</v>
      </c>
      <c r="O407" s="2">
        <v>104526620</v>
      </c>
      <c r="P407" s="20" t="s">
        <v>50</v>
      </c>
      <c r="Q407" s="2" t="str">
        <f t="shared" si="18"/>
        <v>104526620UN</v>
      </c>
      <c r="R407" s="2" t="str">
        <f t="shared" si="19"/>
        <v>104526620UN</v>
      </c>
      <c r="T407" s="2">
        <v>104511950</v>
      </c>
      <c r="U407" s="2" t="s">
        <v>57</v>
      </c>
      <c r="V407" s="2" t="str">
        <f t="shared" si="20"/>
        <v>104511950C06</v>
      </c>
    </row>
    <row r="408" spans="10:22" x14ac:dyDescent="0.35">
      <c r="J408" s="2" t="s">
        <v>3945</v>
      </c>
      <c r="K408" s="2" t="s">
        <v>3945</v>
      </c>
      <c r="L408" s="2" t="s">
        <v>3946</v>
      </c>
      <c r="M408" s="2" t="s">
        <v>3559</v>
      </c>
      <c r="O408" s="2">
        <v>101500120</v>
      </c>
      <c r="P408" s="20" t="s">
        <v>57</v>
      </c>
      <c r="Q408" s="2" t="str">
        <f t="shared" si="18"/>
        <v>101500120C06</v>
      </c>
      <c r="R408" s="2" t="str">
        <f t="shared" si="19"/>
        <v>101500120C06</v>
      </c>
      <c r="T408" s="2">
        <v>104511950</v>
      </c>
      <c r="U408" s="2" t="s">
        <v>50</v>
      </c>
      <c r="V408" s="2" t="str">
        <f t="shared" si="20"/>
        <v>104511950UN</v>
      </c>
    </row>
    <row r="409" spans="10:22" x14ac:dyDescent="0.35">
      <c r="J409" s="2" t="s">
        <v>3947</v>
      </c>
      <c r="K409" s="2" t="s">
        <v>3947</v>
      </c>
      <c r="L409" s="2" t="s">
        <v>3948</v>
      </c>
      <c r="M409" s="2" t="s">
        <v>3582</v>
      </c>
      <c r="O409" s="2">
        <v>104533630</v>
      </c>
      <c r="P409" s="20" t="s">
        <v>327</v>
      </c>
      <c r="Q409" s="2" t="str">
        <f t="shared" si="18"/>
        <v>104533630D04</v>
      </c>
      <c r="R409" s="2" t="str">
        <f t="shared" si="19"/>
        <v>104533630D04</v>
      </c>
      <c r="T409" s="2">
        <v>104511980</v>
      </c>
      <c r="U409" s="2" t="s">
        <v>1006</v>
      </c>
      <c r="V409" s="2" t="str">
        <f t="shared" si="20"/>
        <v>104511980D10</v>
      </c>
    </row>
    <row r="410" spans="10:22" x14ac:dyDescent="0.35">
      <c r="J410" s="2" t="s">
        <v>297</v>
      </c>
      <c r="K410" s="2" t="s">
        <v>297</v>
      </c>
      <c r="L410" s="2" t="s">
        <v>2962</v>
      </c>
      <c r="M410" s="2" t="s">
        <v>3211</v>
      </c>
      <c r="O410" s="2">
        <v>104531430</v>
      </c>
      <c r="P410" s="20" t="s">
        <v>278</v>
      </c>
      <c r="Q410" s="2" t="str">
        <f t="shared" si="18"/>
        <v>104531430C16</v>
      </c>
      <c r="R410" s="2" t="str">
        <f t="shared" si="19"/>
        <v>104531430C16</v>
      </c>
      <c r="T410" s="2">
        <v>104511980</v>
      </c>
      <c r="U410" s="2" t="s">
        <v>1022</v>
      </c>
      <c r="V410" s="2" t="str">
        <f t="shared" si="20"/>
        <v>104511980D20</v>
      </c>
    </row>
    <row r="411" spans="10:22" x14ac:dyDescent="0.35">
      <c r="J411" s="2" t="s">
        <v>3949</v>
      </c>
      <c r="K411" s="2" t="s">
        <v>3949</v>
      </c>
      <c r="L411" s="2" t="s">
        <v>3950</v>
      </c>
      <c r="M411" s="2" t="s">
        <v>3211</v>
      </c>
      <c r="O411" s="2">
        <v>104533640</v>
      </c>
      <c r="P411" s="20" t="s">
        <v>1786</v>
      </c>
      <c r="Q411" s="2" t="str">
        <f t="shared" si="18"/>
        <v>104533640D02</v>
      </c>
      <c r="R411" s="2" t="str">
        <f t="shared" si="19"/>
        <v>104533640D02</v>
      </c>
      <c r="T411" s="2">
        <v>104511980</v>
      </c>
      <c r="U411" s="2" t="s">
        <v>50</v>
      </c>
      <c r="V411" s="2" t="str">
        <f t="shared" si="20"/>
        <v>104511980UN</v>
      </c>
    </row>
    <row r="412" spans="10:22" x14ac:dyDescent="0.35">
      <c r="J412" s="2" t="s">
        <v>3951</v>
      </c>
      <c r="K412" s="2" t="s">
        <v>3951</v>
      </c>
      <c r="L412" s="2" t="s">
        <v>3952</v>
      </c>
      <c r="M412" s="2" t="s">
        <v>3211</v>
      </c>
      <c r="O412" s="2">
        <v>104533660</v>
      </c>
      <c r="P412" s="20" t="s">
        <v>1786</v>
      </c>
      <c r="Q412" s="2" t="str">
        <f t="shared" si="18"/>
        <v>104533660D02</v>
      </c>
      <c r="R412" s="2" t="str">
        <f t="shared" si="19"/>
        <v>104533660D02</v>
      </c>
      <c r="T412" s="2">
        <v>104512020</v>
      </c>
      <c r="U412" s="2" t="s">
        <v>225</v>
      </c>
      <c r="V412" s="2" t="str">
        <f t="shared" si="20"/>
        <v>104512020D12</v>
      </c>
    </row>
    <row r="413" spans="10:22" x14ac:dyDescent="0.35">
      <c r="J413" s="2" t="s">
        <v>3953</v>
      </c>
      <c r="K413" s="2" t="s">
        <v>3953</v>
      </c>
      <c r="L413" s="2" t="s">
        <v>3954</v>
      </c>
      <c r="M413" s="2" t="s">
        <v>3211</v>
      </c>
      <c r="O413" s="2">
        <v>104533650</v>
      </c>
      <c r="P413" s="20" t="s">
        <v>1777</v>
      </c>
      <c r="Q413" s="2" t="str">
        <f t="shared" si="18"/>
        <v>104533650D03</v>
      </c>
      <c r="R413" s="2" t="str">
        <f t="shared" si="19"/>
        <v>104533650D03</v>
      </c>
      <c r="T413" s="2">
        <v>104512020</v>
      </c>
      <c r="U413" s="2" t="s">
        <v>50</v>
      </c>
      <c r="V413" s="2" t="str">
        <f t="shared" si="20"/>
        <v>104512020UN</v>
      </c>
    </row>
    <row r="414" spans="10:22" x14ac:dyDescent="0.35">
      <c r="J414" s="2" t="s">
        <v>3955</v>
      </c>
      <c r="K414" s="2" t="s">
        <v>3955</v>
      </c>
      <c r="L414" s="2" t="s">
        <v>3956</v>
      </c>
      <c r="M414" s="2" t="s">
        <v>3211</v>
      </c>
      <c r="O414" s="2">
        <v>201223360</v>
      </c>
      <c r="P414" s="20" t="s">
        <v>49</v>
      </c>
      <c r="Q414" s="2" t="str">
        <f t="shared" si="18"/>
        <v>201223360C12</v>
      </c>
      <c r="R414" s="2" t="str">
        <f t="shared" si="19"/>
        <v>201223360C12</v>
      </c>
      <c r="T414" s="2">
        <v>104512030</v>
      </c>
      <c r="U414" s="2" t="s">
        <v>225</v>
      </c>
      <c r="V414" s="2" t="str">
        <f t="shared" si="20"/>
        <v>104512030D12</v>
      </c>
    </row>
    <row r="415" spans="10:22" x14ac:dyDescent="0.35">
      <c r="J415" s="2" t="s">
        <v>3957</v>
      </c>
      <c r="K415" s="2" t="s">
        <v>3957</v>
      </c>
      <c r="L415" s="2" t="s">
        <v>3958</v>
      </c>
      <c r="M415" s="2" t="s">
        <v>3385</v>
      </c>
      <c r="O415" s="2">
        <v>104522980</v>
      </c>
      <c r="P415" s="20" t="s">
        <v>101</v>
      </c>
      <c r="Q415" s="2" t="str">
        <f t="shared" si="18"/>
        <v>1045229802Q</v>
      </c>
      <c r="R415" s="2" t="str">
        <f t="shared" si="19"/>
        <v>1045229802Q</v>
      </c>
      <c r="T415" s="2">
        <v>104512030</v>
      </c>
      <c r="U415" s="2" t="s">
        <v>50</v>
      </c>
      <c r="V415" s="2" t="str">
        <f t="shared" si="20"/>
        <v>104512030UN</v>
      </c>
    </row>
    <row r="416" spans="10:22" x14ac:dyDescent="0.35">
      <c r="J416" s="2" t="s">
        <v>3959</v>
      </c>
      <c r="K416" s="2" t="s">
        <v>3959</v>
      </c>
      <c r="M416" s="2" t="s">
        <v>3443</v>
      </c>
      <c r="O416" s="2">
        <v>102320050</v>
      </c>
      <c r="P416" s="20" t="s">
        <v>160</v>
      </c>
      <c r="Q416" s="2" t="str">
        <f t="shared" si="18"/>
        <v>102320050C24</v>
      </c>
      <c r="R416" s="2" t="str">
        <f t="shared" si="19"/>
        <v>102320050C24</v>
      </c>
      <c r="T416" s="2">
        <v>104512150</v>
      </c>
      <c r="U416" s="2" t="s">
        <v>65</v>
      </c>
      <c r="V416" s="2" t="str">
        <f t="shared" si="20"/>
        <v>104512150C10</v>
      </c>
    </row>
    <row r="417" spans="10:22" x14ac:dyDescent="0.35">
      <c r="J417" s="2" t="s">
        <v>3960</v>
      </c>
      <c r="K417" s="2" t="s">
        <v>3960</v>
      </c>
      <c r="L417" s="2" t="s">
        <v>3961</v>
      </c>
      <c r="M417" s="2" t="s">
        <v>3962</v>
      </c>
      <c r="O417" s="2">
        <v>102320100</v>
      </c>
      <c r="P417" s="20" t="s">
        <v>160</v>
      </c>
      <c r="Q417" s="2" t="str">
        <f t="shared" si="18"/>
        <v>102320100C24</v>
      </c>
      <c r="R417" s="2" t="str">
        <f t="shared" si="19"/>
        <v>102320100C24</v>
      </c>
      <c r="T417" s="2">
        <v>104512150</v>
      </c>
      <c r="U417" s="2" t="s">
        <v>50</v>
      </c>
      <c r="V417" s="2" t="str">
        <f t="shared" si="20"/>
        <v>104512150UN</v>
      </c>
    </row>
    <row r="418" spans="10:22" x14ac:dyDescent="0.35">
      <c r="J418" s="2" t="s">
        <v>3963</v>
      </c>
      <c r="K418" s="2" t="s">
        <v>3963</v>
      </c>
      <c r="L418" s="2" t="s">
        <v>3964</v>
      </c>
      <c r="M418" s="2" t="s">
        <v>3965</v>
      </c>
      <c r="O418" s="2">
        <v>201700322</v>
      </c>
      <c r="P418" s="20" t="s">
        <v>187</v>
      </c>
      <c r="Q418" s="2" t="str">
        <f t="shared" si="18"/>
        <v>201700322C60</v>
      </c>
      <c r="R418" s="2" t="str">
        <f t="shared" si="19"/>
        <v>201700322C60</v>
      </c>
      <c r="T418" s="2">
        <v>104512160</v>
      </c>
      <c r="U418" s="2" t="s">
        <v>65</v>
      </c>
      <c r="V418" s="2" t="str">
        <f t="shared" si="20"/>
        <v>104512160C10</v>
      </c>
    </row>
    <row r="419" spans="10:22" x14ac:dyDescent="0.35">
      <c r="J419" s="2" t="s">
        <v>361</v>
      </c>
      <c r="K419" s="2" t="s">
        <v>361</v>
      </c>
      <c r="L419" s="2" t="s">
        <v>3322</v>
      </c>
      <c r="M419" s="2" t="s">
        <v>3211</v>
      </c>
      <c r="O419" s="2">
        <v>104501080</v>
      </c>
      <c r="P419" s="20" t="s">
        <v>57</v>
      </c>
      <c r="Q419" s="2" t="str">
        <f t="shared" si="18"/>
        <v>104501080C06</v>
      </c>
      <c r="R419" s="2" t="str">
        <f t="shared" si="19"/>
        <v>104501080C06</v>
      </c>
      <c r="T419" s="2">
        <v>104512160</v>
      </c>
      <c r="U419" s="2" t="s">
        <v>50</v>
      </c>
      <c r="V419" s="2" t="str">
        <f t="shared" si="20"/>
        <v>104512160UN</v>
      </c>
    </row>
    <row r="420" spans="10:22" x14ac:dyDescent="0.35">
      <c r="J420" s="2" t="s">
        <v>3966</v>
      </c>
      <c r="K420" s="2" t="s">
        <v>3966</v>
      </c>
      <c r="L420" s="2" t="s">
        <v>3967</v>
      </c>
      <c r="M420" s="2" t="s">
        <v>3211</v>
      </c>
      <c r="O420" s="2">
        <v>101500300</v>
      </c>
      <c r="P420" s="20" t="s">
        <v>160</v>
      </c>
      <c r="Q420" s="2" t="str">
        <f t="shared" si="18"/>
        <v>101500300C24</v>
      </c>
      <c r="R420" s="2" t="str">
        <f t="shared" si="19"/>
        <v>101500300C24</v>
      </c>
      <c r="T420" s="2">
        <v>104512170</v>
      </c>
      <c r="U420" s="2" t="s">
        <v>253</v>
      </c>
      <c r="V420" s="2" t="str">
        <f t="shared" si="20"/>
        <v>104512170C08</v>
      </c>
    </row>
    <row r="421" spans="10:22" x14ac:dyDescent="0.35">
      <c r="J421" s="2" t="s">
        <v>3968</v>
      </c>
      <c r="K421" s="2" t="s">
        <v>3968</v>
      </c>
      <c r="L421" s="2" t="s">
        <v>3969</v>
      </c>
      <c r="M421" s="2" t="s">
        <v>3211</v>
      </c>
      <c r="O421" s="2">
        <v>104512950</v>
      </c>
      <c r="P421" s="20" t="s">
        <v>141</v>
      </c>
      <c r="Q421" s="2" t="str">
        <f t="shared" si="18"/>
        <v>104512950C04</v>
      </c>
      <c r="R421" s="2" t="str">
        <f t="shared" si="19"/>
        <v>104512950C04</v>
      </c>
      <c r="T421" s="2">
        <v>104512170</v>
      </c>
      <c r="U421" s="2" t="s">
        <v>50</v>
      </c>
      <c r="V421" s="2" t="str">
        <f t="shared" si="20"/>
        <v>104512170UN</v>
      </c>
    </row>
    <row r="422" spans="10:22" x14ac:dyDescent="0.35">
      <c r="J422" s="2" t="s">
        <v>3970</v>
      </c>
      <c r="K422" s="2" t="s">
        <v>3970</v>
      </c>
      <c r="L422" s="2" t="s">
        <v>3971</v>
      </c>
      <c r="M422" s="2" t="s">
        <v>3211</v>
      </c>
      <c r="O422" s="2">
        <v>104360460</v>
      </c>
      <c r="P422" s="20" t="s">
        <v>177</v>
      </c>
      <c r="Q422" s="2" t="str">
        <f t="shared" si="18"/>
        <v>104360460C20</v>
      </c>
      <c r="R422" s="2" t="str">
        <f t="shared" si="19"/>
        <v>104360460C20</v>
      </c>
      <c r="T422" s="2">
        <v>104512230</v>
      </c>
      <c r="U422" s="2" t="s">
        <v>92</v>
      </c>
      <c r="V422" s="2" t="str">
        <f t="shared" si="20"/>
        <v>104512230C02</v>
      </c>
    </row>
    <row r="423" spans="10:22" x14ac:dyDescent="0.35">
      <c r="J423" s="2" t="s">
        <v>3972</v>
      </c>
      <c r="K423" s="2" t="s">
        <v>3972</v>
      </c>
      <c r="L423" s="2" t="s">
        <v>3973</v>
      </c>
      <c r="M423" s="2" t="s">
        <v>3211</v>
      </c>
      <c r="O423" s="2">
        <v>201700306</v>
      </c>
      <c r="P423" s="20" t="s">
        <v>65</v>
      </c>
      <c r="Q423" s="2" t="str">
        <f t="shared" si="18"/>
        <v>201700306C10</v>
      </c>
      <c r="R423" s="2" t="str">
        <f t="shared" si="19"/>
        <v>201700306C10</v>
      </c>
      <c r="T423" s="2">
        <v>104512230</v>
      </c>
      <c r="U423" s="2" t="s">
        <v>50</v>
      </c>
      <c r="V423" s="2" t="str">
        <f t="shared" si="20"/>
        <v>104512230UN</v>
      </c>
    </row>
    <row r="424" spans="10:22" x14ac:dyDescent="0.35">
      <c r="J424" s="2" t="s">
        <v>492</v>
      </c>
      <c r="K424" s="2" t="s">
        <v>492</v>
      </c>
      <c r="L424" s="2" t="s">
        <v>3974</v>
      </c>
      <c r="M424" s="2" t="s">
        <v>3211</v>
      </c>
      <c r="O424" s="2">
        <v>104527830</v>
      </c>
      <c r="P424" s="20" t="s">
        <v>65</v>
      </c>
      <c r="Q424" s="2" t="str">
        <f t="shared" si="18"/>
        <v>104527830C10</v>
      </c>
      <c r="R424" s="2" t="str">
        <f t="shared" si="19"/>
        <v>104527830C10</v>
      </c>
      <c r="T424" s="2">
        <v>104512250</v>
      </c>
      <c r="U424" s="2" t="s">
        <v>65</v>
      </c>
      <c r="V424" s="2" t="str">
        <f t="shared" si="20"/>
        <v>104512250C10</v>
      </c>
    </row>
    <row r="425" spans="10:22" x14ac:dyDescent="0.35">
      <c r="J425" s="2" t="s">
        <v>1999</v>
      </c>
      <c r="K425" s="2" t="s">
        <v>1999</v>
      </c>
      <c r="L425" s="2" t="s">
        <v>3975</v>
      </c>
      <c r="M425" s="2" t="s">
        <v>3211</v>
      </c>
      <c r="O425" s="2">
        <v>104530510</v>
      </c>
      <c r="P425" s="20" t="s">
        <v>57</v>
      </c>
      <c r="Q425" s="2" t="str">
        <f t="shared" si="18"/>
        <v>104530510C06</v>
      </c>
      <c r="R425" s="2" t="str">
        <f t="shared" si="19"/>
        <v>104530510C06</v>
      </c>
      <c r="T425" s="2">
        <v>104512250</v>
      </c>
      <c r="U425" s="2" t="s">
        <v>50</v>
      </c>
      <c r="V425" s="2" t="str">
        <f t="shared" si="20"/>
        <v>104512250UN</v>
      </c>
    </row>
    <row r="426" spans="10:22" x14ac:dyDescent="0.35">
      <c r="J426" s="2" t="s">
        <v>294</v>
      </c>
      <c r="K426" s="2" t="s">
        <v>294</v>
      </c>
      <c r="L426" s="2" t="s">
        <v>2955</v>
      </c>
      <c r="M426" s="2" t="s">
        <v>3211</v>
      </c>
      <c r="O426" s="2">
        <v>150000060</v>
      </c>
      <c r="P426" s="20" t="s">
        <v>57</v>
      </c>
      <c r="Q426" s="2" t="str">
        <f t="shared" si="18"/>
        <v>150000060C06</v>
      </c>
      <c r="R426" s="2" t="str">
        <f t="shared" si="19"/>
        <v>150000060C06</v>
      </c>
      <c r="T426" s="2">
        <v>104512290</v>
      </c>
      <c r="U426" s="2" t="s">
        <v>49</v>
      </c>
      <c r="V426" s="2" t="str">
        <f t="shared" si="20"/>
        <v>104512290C12</v>
      </c>
    </row>
    <row r="427" spans="10:22" x14ac:dyDescent="0.35">
      <c r="J427" s="2" t="s">
        <v>3976</v>
      </c>
      <c r="K427" s="2" t="s">
        <v>3976</v>
      </c>
      <c r="L427" s="2" t="s">
        <v>3977</v>
      </c>
      <c r="M427" s="2" t="s">
        <v>3211</v>
      </c>
      <c r="O427" s="2">
        <v>104530760</v>
      </c>
      <c r="P427" s="20" t="s">
        <v>160</v>
      </c>
      <c r="Q427" s="2" t="str">
        <f t="shared" si="18"/>
        <v>104530760C24</v>
      </c>
      <c r="R427" s="2" t="str">
        <f t="shared" si="19"/>
        <v>104530760C24</v>
      </c>
      <c r="T427" s="2">
        <v>104512290</v>
      </c>
      <c r="U427" s="2" t="s">
        <v>50</v>
      </c>
      <c r="V427" s="2" t="str">
        <f t="shared" si="20"/>
        <v>104512290UN</v>
      </c>
    </row>
    <row r="428" spans="10:22" x14ac:dyDescent="0.35">
      <c r="J428" s="2" t="s">
        <v>543</v>
      </c>
      <c r="K428" s="2" t="s">
        <v>543</v>
      </c>
      <c r="L428" s="2" t="s">
        <v>3978</v>
      </c>
      <c r="M428" s="2" t="s">
        <v>3211</v>
      </c>
      <c r="O428" s="2">
        <v>150000880</v>
      </c>
      <c r="P428" s="20" t="s">
        <v>49</v>
      </c>
      <c r="Q428" s="2" t="str">
        <f t="shared" si="18"/>
        <v>150000880C12</v>
      </c>
      <c r="R428" s="2" t="str">
        <f t="shared" si="19"/>
        <v>150000880C12</v>
      </c>
      <c r="T428" s="2">
        <v>104512300</v>
      </c>
      <c r="U428" s="2" t="s">
        <v>553</v>
      </c>
      <c r="V428" s="2" t="str">
        <f t="shared" si="20"/>
        <v>104512300C35</v>
      </c>
    </row>
    <row r="429" spans="10:22" x14ac:dyDescent="0.35">
      <c r="J429" s="2" t="s">
        <v>555</v>
      </c>
      <c r="K429" s="2" t="s">
        <v>555</v>
      </c>
      <c r="L429" s="2" t="s">
        <v>3979</v>
      </c>
      <c r="M429" s="2" t="s">
        <v>3211</v>
      </c>
      <c r="O429" s="2">
        <v>150000368</v>
      </c>
      <c r="P429" s="20" t="s">
        <v>65</v>
      </c>
      <c r="Q429" s="2" t="str">
        <f t="shared" si="18"/>
        <v>150000368C10</v>
      </c>
      <c r="R429" s="2" t="str">
        <f t="shared" si="19"/>
        <v>150000368C10</v>
      </c>
      <c r="T429" s="2">
        <v>104512300</v>
      </c>
      <c r="U429" s="2" t="s">
        <v>50</v>
      </c>
      <c r="V429" s="2" t="str">
        <f t="shared" si="20"/>
        <v>104512300UN</v>
      </c>
    </row>
    <row r="430" spans="10:22" x14ac:dyDescent="0.35">
      <c r="J430" s="2" t="s">
        <v>3980</v>
      </c>
      <c r="K430" s="2" t="s">
        <v>3980</v>
      </c>
      <c r="L430" s="2" t="s">
        <v>3981</v>
      </c>
      <c r="M430" s="2" t="s">
        <v>3211</v>
      </c>
      <c r="O430" s="2">
        <v>102320340</v>
      </c>
      <c r="P430" s="20" t="s">
        <v>482</v>
      </c>
      <c r="Q430" s="2" t="str">
        <f t="shared" si="18"/>
        <v>102320340C09</v>
      </c>
      <c r="R430" s="2" t="str">
        <f t="shared" si="19"/>
        <v>102320340C09</v>
      </c>
      <c r="T430" s="2">
        <v>104512320</v>
      </c>
      <c r="U430" s="2" t="s">
        <v>92</v>
      </c>
      <c r="V430" s="2" t="str">
        <f t="shared" si="20"/>
        <v>104512320C02</v>
      </c>
    </row>
    <row r="431" spans="10:22" x14ac:dyDescent="0.35">
      <c r="J431" s="2" t="s">
        <v>3982</v>
      </c>
      <c r="K431" s="2" t="s">
        <v>3982</v>
      </c>
      <c r="L431" s="2" t="s">
        <v>3983</v>
      </c>
      <c r="M431" s="2" t="s">
        <v>3211</v>
      </c>
      <c r="O431" s="2">
        <v>101520140</v>
      </c>
      <c r="P431" s="20" t="s">
        <v>49</v>
      </c>
      <c r="Q431" s="2" t="str">
        <f t="shared" si="18"/>
        <v>101520140C12</v>
      </c>
      <c r="R431" s="2" t="str">
        <f t="shared" si="19"/>
        <v>101520140C12</v>
      </c>
      <c r="T431" s="2">
        <v>104512320</v>
      </c>
      <c r="U431" s="2" t="s">
        <v>50</v>
      </c>
      <c r="V431" s="2" t="str">
        <f t="shared" si="20"/>
        <v>104512320UN</v>
      </c>
    </row>
    <row r="432" spans="10:22" x14ac:dyDescent="0.35">
      <c r="J432" s="2" t="s">
        <v>3984</v>
      </c>
      <c r="K432" s="2" t="s">
        <v>3984</v>
      </c>
      <c r="L432" s="2" t="s">
        <v>3985</v>
      </c>
      <c r="M432" s="2" t="s">
        <v>3211</v>
      </c>
      <c r="O432" s="2">
        <v>150001766</v>
      </c>
      <c r="P432" s="20" t="s">
        <v>417</v>
      </c>
      <c r="Q432" s="2" t="str">
        <f t="shared" si="18"/>
        <v>150001766C15</v>
      </c>
      <c r="R432" s="2" t="str">
        <f t="shared" si="19"/>
        <v>150001766C15</v>
      </c>
      <c r="T432" s="2">
        <v>104512360</v>
      </c>
      <c r="U432" s="2" t="s">
        <v>65</v>
      </c>
      <c r="V432" s="2" t="str">
        <f t="shared" si="20"/>
        <v>104512360C10</v>
      </c>
    </row>
    <row r="433" spans="10:22" x14ac:dyDescent="0.35">
      <c r="J433" s="2" t="s">
        <v>3986</v>
      </c>
      <c r="K433" s="2" t="s">
        <v>3986</v>
      </c>
      <c r="L433" s="2" t="s">
        <v>3987</v>
      </c>
      <c r="M433" s="2" t="s">
        <v>3211</v>
      </c>
      <c r="O433" s="2">
        <v>101520120</v>
      </c>
      <c r="P433" s="20" t="s">
        <v>160</v>
      </c>
      <c r="Q433" s="2" t="str">
        <f t="shared" si="18"/>
        <v>101520120C24</v>
      </c>
      <c r="R433" s="2" t="str">
        <f t="shared" si="19"/>
        <v>101520120C24</v>
      </c>
      <c r="T433" s="2">
        <v>104512360</v>
      </c>
      <c r="U433" s="2" t="s">
        <v>50</v>
      </c>
      <c r="V433" s="2" t="str">
        <f t="shared" si="20"/>
        <v>104512360UN</v>
      </c>
    </row>
    <row r="434" spans="10:22" x14ac:dyDescent="0.35">
      <c r="J434" s="2" t="s">
        <v>3988</v>
      </c>
      <c r="K434" s="2" t="s">
        <v>3988</v>
      </c>
      <c r="L434" s="2" t="s">
        <v>3989</v>
      </c>
      <c r="M434" s="2" t="s">
        <v>3211</v>
      </c>
      <c r="O434" s="2">
        <v>201211650</v>
      </c>
      <c r="P434" s="20" t="s">
        <v>57</v>
      </c>
      <c r="Q434" s="2" t="str">
        <f t="shared" si="18"/>
        <v>201211650C06</v>
      </c>
      <c r="R434" s="2" t="str">
        <f t="shared" si="19"/>
        <v>201211650C06</v>
      </c>
      <c r="T434" s="2">
        <v>104512390</v>
      </c>
      <c r="U434" s="2" t="s">
        <v>92</v>
      </c>
      <c r="V434" s="2" t="str">
        <f t="shared" si="20"/>
        <v>104512390C02</v>
      </c>
    </row>
    <row r="435" spans="10:22" x14ac:dyDescent="0.35">
      <c r="J435" s="2" t="s">
        <v>3990</v>
      </c>
      <c r="K435" s="2" t="s">
        <v>3990</v>
      </c>
      <c r="L435" s="2" t="s">
        <v>3991</v>
      </c>
      <c r="M435" s="2" t="s">
        <v>3211</v>
      </c>
      <c r="O435" s="2">
        <v>104522970</v>
      </c>
      <c r="P435" s="20" t="s">
        <v>106</v>
      </c>
      <c r="Q435" s="2" t="str">
        <f t="shared" si="18"/>
        <v>104522970V00</v>
      </c>
      <c r="R435" s="2" t="str">
        <f t="shared" si="19"/>
        <v>104522970V00</v>
      </c>
      <c r="T435" s="2">
        <v>104512390</v>
      </c>
      <c r="U435" s="2" t="s">
        <v>50</v>
      </c>
      <c r="V435" s="2" t="str">
        <f t="shared" si="20"/>
        <v>104512390UN</v>
      </c>
    </row>
    <row r="436" spans="10:22" x14ac:dyDescent="0.35">
      <c r="J436" s="2" t="s">
        <v>3992</v>
      </c>
      <c r="K436" s="2" t="s">
        <v>3992</v>
      </c>
      <c r="L436" s="2" t="s">
        <v>3993</v>
      </c>
      <c r="M436" s="2" t="s">
        <v>3211</v>
      </c>
      <c r="O436" s="2">
        <v>101530550</v>
      </c>
      <c r="P436" s="20" t="s">
        <v>57</v>
      </c>
      <c r="Q436" s="2" t="str">
        <f t="shared" si="18"/>
        <v>101530550C06</v>
      </c>
      <c r="R436" s="2" t="str">
        <f t="shared" si="19"/>
        <v>101530550C06</v>
      </c>
      <c r="T436" s="2">
        <v>104512560</v>
      </c>
      <c r="U436" s="2" t="s">
        <v>50</v>
      </c>
      <c r="V436" s="2" t="str">
        <f t="shared" si="20"/>
        <v>104512560UN</v>
      </c>
    </row>
    <row r="437" spans="10:22" x14ac:dyDescent="0.35">
      <c r="J437" s="2" t="s">
        <v>542</v>
      </c>
      <c r="K437" s="2" t="s">
        <v>542</v>
      </c>
      <c r="L437" s="2" t="s">
        <v>3994</v>
      </c>
      <c r="M437" s="2" t="s">
        <v>3211</v>
      </c>
      <c r="O437" s="2">
        <v>101530600</v>
      </c>
      <c r="P437" s="20" t="s">
        <v>57</v>
      </c>
      <c r="Q437" s="2" t="str">
        <f t="shared" si="18"/>
        <v>101530600C06</v>
      </c>
      <c r="R437" s="2" t="str">
        <f t="shared" si="19"/>
        <v>101530600C06</v>
      </c>
      <c r="T437" s="2">
        <v>104512600</v>
      </c>
      <c r="U437" s="2" t="s">
        <v>65</v>
      </c>
      <c r="V437" s="2" t="str">
        <f t="shared" si="20"/>
        <v>104512600C10</v>
      </c>
    </row>
    <row r="438" spans="10:22" x14ac:dyDescent="0.35">
      <c r="J438" s="2" t="s">
        <v>3995</v>
      </c>
      <c r="K438" s="2" t="s">
        <v>3995</v>
      </c>
      <c r="L438" s="2" t="s">
        <v>3996</v>
      </c>
      <c r="M438" s="2" t="s">
        <v>3211</v>
      </c>
      <c r="O438" s="2">
        <v>102100002</v>
      </c>
      <c r="P438" s="20" t="s">
        <v>160</v>
      </c>
      <c r="Q438" s="2" t="str">
        <f t="shared" si="18"/>
        <v>102100002C24</v>
      </c>
      <c r="R438" s="2" t="str">
        <f t="shared" si="19"/>
        <v>102100002C24</v>
      </c>
      <c r="T438" s="2">
        <v>104512600</v>
      </c>
      <c r="U438" s="2" t="s">
        <v>50</v>
      </c>
      <c r="V438" s="2" t="str">
        <f t="shared" si="20"/>
        <v>104512600UN</v>
      </c>
    </row>
    <row r="439" spans="10:22" x14ac:dyDescent="0.35">
      <c r="J439" s="2" t="s">
        <v>951</v>
      </c>
      <c r="K439" s="2" t="s">
        <v>951</v>
      </c>
      <c r="L439" s="2" t="s">
        <v>3997</v>
      </c>
      <c r="M439" s="2" t="s">
        <v>3211</v>
      </c>
      <c r="O439" s="2">
        <v>105201340</v>
      </c>
      <c r="P439" s="20" t="s">
        <v>104</v>
      </c>
      <c r="Q439" s="2" t="str">
        <f t="shared" si="18"/>
        <v>1052013401Q</v>
      </c>
      <c r="R439" s="2" t="str">
        <f t="shared" si="19"/>
        <v>1052013401Q</v>
      </c>
      <c r="T439" s="2">
        <v>104512690</v>
      </c>
      <c r="U439" s="2" t="s">
        <v>50</v>
      </c>
      <c r="V439" s="2" t="str">
        <f t="shared" si="20"/>
        <v>104512690UN</v>
      </c>
    </row>
    <row r="440" spans="10:22" x14ac:dyDescent="0.35">
      <c r="J440" s="2" t="s">
        <v>3998</v>
      </c>
      <c r="K440" s="2" t="s">
        <v>3998</v>
      </c>
      <c r="L440" s="2" t="s">
        <v>3999</v>
      </c>
      <c r="M440" s="2" t="s">
        <v>3211</v>
      </c>
      <c r="O440" s="2">
        <v>104528870</v>
      </c>
      <c r="P440" s="20" t="s">
        <v>92</v>
      </c>
      <c r="Q440" s="2" t="str">
        <f t="shared" si="18"/>
        <v>104528870C02</v>
      </c>
      <c r="R440" s="2" t="str">
        <f t="shared" si="19"/>
        <v>104528870C02</v>
      </c>
      <c r="T440" s="2">
        <v>104512950</v>
      </c>
      <c r="U440" s="2" t="s">
        <v>141</v>
      </c>
      <c r="V440" s="2" t="str">
        <f t="shared" si="20"/>
        <v>104512950C04</v>
      </c>
    </row>
    <row r="441" spans="10:22" x14ac:dyDescent="0.35">
      <c r="J441" s="2" t="s">
        <v>4000</v>
      </c>
      <c r="K441" s="2" t="s">
        <v>4000</v>
      </c>
      <c r="L441" s="2" t="s">
        <v>4001</v>
      </c>
      <c r="M441" s="2" t="s">
        <v>3211</v>
      </c>
      <c r="O441" s="2">
        <v>201703050</v>
      </c>
      <c r="P441" s="20" t="s">
        <v>65</v>
      </c>
      <c r="Q441" s="2" t="str">
        <f t="shared" si="18"/>
        <v>201703050C10</v>
      </c>
      <c r="R441" s="2" t="str">
        <f t="shared" si="19"/>
        <v>201703050C10</v>
      </c>
      <c r="T441" s="2">
        <v>104512950</v>
      </c>
      <c r="U441" s="2" t="s">
        <v>50</v>
      </c>
      <c r="V441" s="2" t="str">
        <f t="shared" si="20"/>
        <v>104512950UN</v>
      </c>
    </row>
    <row r="442" spans="10:22" x14ac:dyDescent="0.35">
      <c r="J442" s="2" t="s">
        <v>4002</v>
      </c>
      <c r="K442" s="2" t="s">
        <v>4002</v>
      </c>
      <c r="L442" s="2" t="s">
        <v>4003</v>
      </c>
      <c r="M442" s="2" t="s">
        <v>3211</v>
      </c>
      <c r="O442" s="2">
        <v>150000388</v>
      </c>
      <c r="P442" s="20" t="s">
        <v>65</v>
      </c>
      <c r="Q442" s="2" t="str">
        <f t="shared" si="18"/>
        <v>150000388C10</v>
      </c>
      <c r="R442" s="2" t="str">
        <f t="shared" si="19"/>
        <v>150000388C10</v>
      </c>
      <c r="T442" s="2">
        <v>104512990</v>
      </c>
      <c r="U442" s="2" t="s">
        <v>65</v>
      </c>
      <c r="V442" s="2" t="str">
        <f t="shared" si="20"/>
        <v>104512990C10</v>
      </c>
    </row>
    <row r="443" spans="10:22" x14ac:dyDescent="0.35">
      <c r="J443" s="2" t="s">
        <v>4004</v>
      </c>
      <c r="K443" s="2" t="s">
        <v>4004</v>
      </c>
      <c r="L443" s="2" t="s">
        <v>4005</v>
      </c>
      <c r="M443" s="2" t="s">
        <v>3211</v>
      </c>
      <c r="O443" s="2">
        <v>104320510</v>
      </c>
      <c r="P443" s="20" t="s">
        <v>160</v>
      </c>
      <c r="Q443" s="2" t="str">
        <f t="shared" si="18"/>
        <v>104320510C24</v>
      </c>
      <c r="R443" s="2" t="str">
        <f t="shared" si="19"/>
        <v>104320510C24</v>
      </c>
      <c r="T443" s="2">
        <v>104512990</v>
      </c>
      <c r="U443" s="2" t="s">
        <v>50</v>
      </c>
      <c r="V443" s="2" t="str">
        <f t="shared" si="20"/>
        <v>104512990UN</v>
      </c>
    </row>
    <row r="444" spans="10:22" x14ac:dyDescent="0.35">
      <c r="J444" s="2" t="s">
        <v>4006</v>
      </c>
      <c r="K444" s="2" t="s">
        <v>4006</v>
      </c>
      <c r="L444" s="2" t="s">
        <v>4007</v>
      </c>
      <c r="M444" s="2" t="s">
        <v>3211</v>
      </c>
      <c r="O444" s="2">
        <v>101520250</v>
      </c>
      <c r="P444" s="20" t="s">
        <v>49</v>
      </c>
      <c r="Q444" s="2" t="str">
        <f t="shared" si="18"/>
        <v>101520250C12</v>
      </c>
      <c r="R444" s="2" t="str">
        <f t="shared" si="19"/>
        <v>101520250C12</v>
      </c>
      <c r="T444" s="2">
        <v>104513000</v>
      </c>
      <c r="U444" s="2" t="s">
        <v>65</v>
      </c>
      <c r="V444" s="2" t="str">
        <f t="shared" si="20"/>
        <v>104513000C10</v>
      </c>
    </row>
    <row r="445" spans="10:22" x14ac:dyDescent="0.35">
      <c r="J445" s="2" t="s">
        <v>4008</v>
      </c>
      <c r="K445" s="2" t="s">
        <v>4008</v>
      </c>
      <c r="L445" s="2" t="s">
        <v>4009</v>
      </c>
      <c r="M445" s="2" t="s">
        <v>3211</v>
      </c>
      <c r="O445" s="2">
        <v>150001898</v>
      </c>
      <c r="P445" s="20" t="s">
        <v>160</v>
      </c>
      <c r="Q445" s="2" t="str">
        <f t="shared" si="18"/>
        <v>150001898C24</v>
      </c>
      <c r="R445" s="2" t="str">
        <f t="shared" si="19"/>
        <v>150001898C24</v>
      </c>
      <c r="T445" s="2">
        <v>104513000</v>
      </c>
      <c r="U445" s="2" t="s">
        <v>1006</v>
      </c>
      <c r="V445" s="2" t="str">
        <f t="shared" si="20"/>
        <v>104513000D10</v>
      </c>
    </row>
    <row r="446" spans="10:22" x14ac:dyDescent="0.35">
      <c r="J446" s="2" t="s">
        <v>4010</v>
      </c>
      <c r="K446" s="2" t="s">
        <v>4010</v>
      </c>
      <c r="L446" s="2" t="s">
        <v>4011</v>
      </c>
      <c r="M446" s="2" t="s">
        <v>3370</v>
      </c>
      <c r="O446" s="2">
        <v>104522990</v>
      </c>
      <c r="P446" s="20" t="s">
        <v>106</v>
      </c>
      <c r="Q446" s="2" t="str">
        <f t="shared" si="18"/>
        <v>104522990V00</v>
      </c>
      <c r="R446" s="2" t="str">
        <f t="shared" si="19"/>
        <v>104522990V00</v>
      </c>
      <c r="T446" s="2">
        <v>104513000</v>
      </c>
      <c r="U446" s="2" t="s">
        <v>50</v>
      </c>
      <c r="V446" s="2" t="str">
        <f t="shared" si="20"/>
        <v>104513000UN</v>
      </c>
    </row>
    <row r="447" spans="10:22" x14ac:dyDescent="0.35">
      <c r="J447" s="2" t="s">
        <v>4012</v>
      </c>
      <c r="K447" s="2" t="s">
        <v>4012</v>
      </c>
      <c r="L447" s="2" t="s">
        <v>4013</v>
      </c>
      <c r="M447" s="2" t="s">
        <v>3266</v>
      </c>
      <c r="O447" s="2">
        <v>201700302</v>
      </c>
      <c r="P447" s="20" t="s">
        <v>65</v>
      </c>
      <c r="Q447" s="2" t="str">
        <f t="shared" si="18"/>
        <v>201700302C10</v>
      </c>
      <c r="R447" s="2" t="str">
        <f t="shared" si="19"/>
        <v>201700302C10</v>
      </c>
      <c r="T447" s="2">
        <v>104513080</v>
      </c>
      <c r="U447" s="2" t="s">
        <v>417</v>
      </c>
      <c r="V447" s="2" t="str">
        <f t="shared" si="20"/>
        <v>104513080C15</v>
      </c>
    </row>
    <row r="448" spans="10:22" x14ac:dyDescent="0.35">
      <c r="J448" s="2" t="s">
        <v>4014</v>
      </c>
      <c r="K448" s="2" t="s">
        <v>4014</v>
      </c>
      <c r="L448" s="2" t="s">
        <v>4015</v>
      </c>
      <c r="M448" s="2" t="s">
        <v>3367</v>
      </c>
      <c r="O448" s="2">
        <v>101520200</v>
      </c>
      <c r="P448" s="20" t="s">
        <v>160</v>
      </c>
      <c r="Q448" s="2" t="str">
        <f t="shared" si="18"/>
        <v>101520200C24</v>
      </c>
      <c r="R448" s="2" t="str">
        <f t="shared" si="19"/>
        <v>101520200C24</v>
      </c>
      <c r="T448" s="2">
        <v>104513080</v>
      </c>
      <c r="U448" s="2" t="s">
        <v>50</v>
      </c>
      <c r="V448" s="2" t="str">
        <f t="shared" si="20"/>
        <v>104513080UN</v>
      </c>
    </row>
    <row r="449" spans="10:22" x14ac:dyDescent="0.35">
      <c r="J449" s="2" t="s">
        <v>149</v>
      </c>
      <c r="K449" s="2" t="s">
        <v>149</v>
      </c>
      <c r="L449" s="2" t="s">
        <v>3104</v>
      </c>
      <c r="M449" s="2" t="s">
        <v>3211</v>
      </c>
      <c r="O449" s="2">
        <v>101530450</v>
      </c>
      <c r="P449" s="20" t="s">
        <v>160</v>
      </c>
      <c r="Q449" s="2" t="str">
        <f t="shared" si="18"/>
        <v>101530450C24</v>
      </c>
      <c r="R449" s="2" t="str">
        <f t="shared" si="19"/>
        <v>101530450C24</v>
      </c>
      <c r="T449" s="2">
        <v>104513640</v>
      </c>
      <c r="U449" s="2" t="s">
        <v>65</v>
      </c>
      <c r="V449" s="2" t="str">
        <f t="shared" si="20"/>
        <v>104513640C10</v>
      </c>
    </row>
    <row r="450" spans="10:22" x14ac:dyDescent="0.35">
      <c r="J450" s="2" t="s">
        <v>2290</v>
      </c>
      <c r="K450" s="2" t="s">
        <v>2290</v>
      </c>
      <c r="L450" s="2" t="s">
        <v>4016</v>
      </c>
      <c r="M450" s="2" t="s">
        <v>3211</v>
      </c>
      <c r="O450" s="2">
        <v>102140230</v>
      </c>
      <c r="P450" s="20" t="s">
        <v>278</v>
      </c>
      <c r="Q450" s="2" t="str">
        <f t="shared" si="18"/>
        <v>102140230C16</v>
      </c>
      <c r="R450" s="2" t="str">
        <f t="shared" si="19"/>
        <v>102140230C16</v>
      </c>
      <c r="T450" s="2">
        <v>104513640</v>
      </c>
      <c r="U450" s="2" t="s">
        <v>50</v>
      </c>
      <c r="V450" s="2" t="str">
        <f t="shared" si="20"/>
        <v>104513640UN</v>
      </c>
    </row>
    <row r="451" spans="10:22" x14ac:dyDescent="0.35">
      <c r="J451" s="2" t="s">
        <v>4017</v>
      </c>
      <c r="K451" s="2" t="s">
        <v>4017</v>
      </c>
      <c r="L451" s="2" t="s">
        <v>4018</v>
      </c>
      <c r="M451" s="2" t="s">
        <v>3211</v>
      </c>
      <c r="O451" s="2">
        <v>102140240</v>
      </c>
      <c r="P451" s="20" t="s">
        <v>278</v>
      </c>
      <c r="Q451" s="2" t="str">
        <f t="shared" ref="Q451:Q514" si="21">O451&amp;P451</f>
        <v>102140240C16</v>
      </c>
      <c r="R451" s="2" t="str">
        <f t="shared" ref="R451:R514" si="22">VLOOKUP(Q451,V:V,1,0)</f>
        <v>102140240C16</v>
      </c>
      <c r="T451" s="2">
        <v>104514810</v>
      </c>
      <c r="U451" s="2" t="s">
        <v>57</v>
      </c>
      <c r="V451" s="2" t="str">
        <f t="shared" si="20"/>
        <v>104514810C06</v>
      </c>
    </row>
    <row r="452" spans="10:22" x14ac:dyDescent="0.35">
      <c r="J452" s="2" t="s">
        <v>466</v>
      </c>
      <c r="K452" s="2" t="s">
        <v>466</v>
      </c>
      <c r="L452" s="2" t="s">
        <v>4019</v>
      </c>
      <c r="M452" s="2" t="s">
        <v>3211</v>
      </c>
      <c r="O452" s="2">
        <v>102500022</v>
      </c>
      <c r="P452" s="20" t="s">
        <v>160</v>
      </c>
      <c r="Q452" s="2" t="str">
        <f t="shared" si="21"/>
        <v>102500022C24</v>
      </c>
      <c r="R452" s="2" t="str">
        <f t="shared" si="22"/>
        <v>102500022C24</v>
      </c>
      <c r="T452" s="2">
        <v>104514810</v>
      </c>
      <c r="U452" s="2" t="s">
        <v>50</v>
      </c>
      <c r="V452" s="2" t="str">
        <f t="shared" ref="V452:V515" si="23">T452&amp;U452</f>
        <v>104514810UN</v>
      </c>
    </row>
    <row r="453" spans="10:22" x14ac:dyDescent="0.35">
      <c r="J453" s="2" t="s">
        <v>4020</v>
      </c>
      <c r="K453" s="2" t="s">
        <v>4020</v>
      </c>
      <c r="L453" s="2" t="s">
        <v>4021</v>
      </c>
      <c r="M453" s="2" t="s">
        <v>3211</v>
      </c>
      <c r="O453" s="2">
        <v>101530700</v>
      </c>
      <c r="P453" s="20" t="s">
        <v>160</v>
      </c>
      <c r="Q453" s="2" t="str">
        <f t="shared" si="21"/>
        <v>101530700C24</v>
      </c>
      <c r="R453" s="2" t="str">
        <f t="shared" si="22"/>
        <v>101530700C24</v>
      </c>
      <c r="T453" s="2">
        <v>104514840</v>
      </c>
      <c r="U453" s="2" t="s">
        <v>248</v>
      </c>
      <c r="V453" s="2" t="str">
        <f t="shared" si="23"/>
        <v>104514840CJ</v>
      </c>
    </row>
    <row r="454" spans="10:22" x14ac:dyDescent="0.35">
      <c r="J454" s="2" t="s">
        <v>497</v>
      </c>
      <c r="K454" s="2" t="s">
        <v>497</v>
      </c>
      <c r="L454" s="2" t="s">
        <v>1839</v>
      </c>
      <c r="M454" s="2" t="s">
        <v>3211</v>
      </c>
      <c r="O454" s="2">
        <v>104532130</v>
      </c>
      <c r="P454" s="20" t="s">
        <v>65</v>
      </c>
      <c r="Q454" s="2" t="str">
        <f t="shared" si="21"/>
        <v>104532130C10</v>
      </c>
      <c r="R454" s="2" t="str">
        <f t="shared" si="22"/>
        <v>104532130C10</v>
      </c>
      <c r="T454" s="2">
        <v>104514840</v>
      </c>
      <c r="U454" s="2" t="s">
        <v>50</v>
      </c>
      <c r="V454" s="2" t="str">
        <f t="shared" si="23"/>
        <v>104514840UN</v>
      </c>
    </row>
    <row r="455" spans="10:22" x14ac:dyDescent="0.35">
      <c r="J455" s="2" t="s">
        <v>4022</v>
      </c>
      <c r="K455" s="2" t="s">
        <v>4022</v>
      </c>
      <c r="L455" s="2" t="s">
        <v>4023</v>
      </c>
      <c r="M455" s="2" t="s">
        <v>3211</v>
      </c>
      <c r="O455" s="2">
        <v>104527710</v>
      </c>
      <c r="P455" s="20" t="s">
        <v>163</v>
      </c>
      <c r="Q455" s="2" t="str">
        <f t="shared" si="21"/>
        <v>104527710C48</v>
      </c>
      <c r="R455" s="2" t="str">
        <f t="shared" si="22"/>
        <v>104527710C48</v>
      </c>
      <c r="T455" s="2">
        <v>104514850</v>
      </c>
      <c r="U455" s="2" t="s">
        <v>92</v>
      </c>
      <c r="V455" s="2" t="str">
        <f t="shared" si="23"/>
        <v>104514850C02</v>
      </c>
    </row>
    <row r="456" spans="10:22" x14ac:dyDescent="0.35">
      <c r="J456" s="2" t="s">
        <v>511</v>
      </c>
      <c r="K456" s="2" t="s">
        <v>511</v>
      </c>
      <c r="L456" s="2" t="s">
        <v>3100</v>
      </c>
      <c r="M456" s="2" t="s">
        <v>3211</v>
      </c>
      <c r="O456" s="2">
        <v>101510040</v>
      </c>
      <c r="P456" s="20" t="s">
        <v>57</v>
      </c>
      <c r="Q456" s="2" t="str">
        <f t="shared" si="21"/>
        <v>101510040C06</v>
      </c>
      <c r="R456" s="2" t="str">
        <f t="shared" si="22"/>
        <v>101510040C06</v>
      </c>
      <c r="T456" s="2">
        <v>104514850</v>
      </c>
      <c r="U456" s="2" t="s">
        <v>50</v>
      </c>
      <c r="V456" s="2" t="str">
        <f t="shared" si="23"/>
        <v>104514850UN</v>
      </c>
    </row>
    <row r="457" spans="10:22" x14ac:dyDescent="0.35">
      <c r="J457" s="2" t="s">
        <v>4024</v>
      </c>
      <c r="K457" s="2" t="s">
        <v>4024</v>
      </c>
      <c r="L457" s="2" t="s">
        <v>4025</v>
      </c>
      <c r="M457" s="2" t="s">
        <v>3211</v>
      </c>
      <c r="O457" s="2">
        <v>104528700</v>
      </c>
      <c r="P457" s="20" t="s">
        <v>278</v>
      </c>
      <c r="Q457" s="2" t="str">
        <f t="shared" si="21"/>
        <v>104528700C16</v>
      </c>
      <c r="R457" s="2" t="str">
        <f t="shared" si="22"/>
        <v>104528700C16</v>
      </c>
      <c r="T457" s="2">
        <v>104514870</v>
      </c>
      <c r="U457" s="2" t="s">
        <v>92</v>
      </c>
      <c r="V457" s="2" t="str">
        <f t="shared" si="23"/>
        <v>104514870C02</v>
      </c>
    </row>
    <row r="458" spans="10:22" x14ac:dyDescent="0.35">
      <c r="J458" s="2" t="s">
        <v>4026</v>
      </c>
      <c r="K458" s="2" t="s">
        <v>4026</v>
      </c>
      <c r="L458" s="2" t="s">
        <v>4027</v>
      </c>
      <c r="M458" s="2" t="s">
        <v>3211</v>
      </c>
      <c r="O458" s="2">
        <v>104528220</v>
      </c>
      <c r="P458" s="20" t="s">
        <v>104</v>
      </c>
      <c r="Q458" s="2" t="str">
        <f t="shared" si="21"/>
        <v>1045282201Q</v>
      </c>
      <c r="R458" s="2" t="str">
        <f t="shared" si="22"/>
        <v>1045282201Q</v>
      </c>
      <c r="T458" s="2">
        <v>104514870</v>
      </c>
      <c r="U458" s="2" t="s">
        <v>50</v>
      </c>
      <c r="V458" s="2" t="str">
        <f t="shared" si="23"/>
        <v>104514870UN</v>
      </c>
    </row>
    <row r="459" spans="10:22" x14ac:dyDescent="0.35">
      <c r="J459" s="2" t="s">
        <v>4028</v>
      </c>
      <c r="K459" s="2" t="s">
        <v>4028</v>
      </c>
      <c r="L459" s="2" t="s">
        <v>4029</v>
      </c>
      <c r="M459" s="2" t="s">
        <v>3211</v>
      </c>
      <c r="O459" s="2">
        <v>150000578</v>
      </c>
      <c r="P459" s="20" t="s">
        <v>49</v>
      </c>
      <c r="Q459" s="2" t="str">
        <f t="shared" si="21"/>
        <v>150000578C12</v>
      </c>
      <c r="R459" s="2" t="str">
        <f t="shared" si="22"/>
        <v>150000578C12</v>
      </c>
      <c r="T459" s="2">
        <v>104515100</v>
      </c>
      <c r="U459" s="2" t="s">
        <v>77</v>
      </c>
      <c r="V459" s="2" t="str">
        <f t="shared" si="23"/>
        <v>104515100KG</v>
      </c>
    </row>
    <row r="460" spans="10:22" x14ac:dyDescent="0.35">
      <c r="J460" s="2" t="s">
        <v>4030</v>
      </c>
      <c r="K460" s="2" t="s">
        <v>4030</v>
      </c>
      <c r="L460" s="2" t="s">
        <v>4031</v>
      </c>
      <c r="M460" s="2" t="s">
        <v>3211</v>
      </c>
      <c r="O460" s="2">
        <v>104528750</v>
      </c>
      <c r="P460" s="20" t="s">
        <v>49</v>
      </c>
      <c r="Q460" s="2" t="str">
        <f t="shared" si="21"/>
        <v>104528750C12</v>
      </c>
      <c r="R460" s="2" t="str">
        <f t="shared" si="22"/>
        <v>104528750C12</v>
      </c>
      <c r="T460" s="2">
        <v>104515110</v>
      </c>
      <c r="U460" s="2" t="s">
        <v>141</v>
      </c>
      <c r="V460" s="2" t="str">
        <f t="shared" si="23"/>
        <v>104515110C04</v>
      </c>
    </row>
    <row r="461" spans="10:22" x14ac:dyDescent="0.35">
      <c r="J461" s="2" t="s">
        <v>168</v>
      </c>
      <c r="K461" s="2" t="s">
        <v>168</v>
      </c>
      <c r="L461" s="2" t="s">
        <v>4032</v>
      </c>
      <c r="M461" s="2" t="s">
        <v>3211</v>
      </c>
      <c r="O461" s="2">
        <v>104512600</v>
      </c>
      <c r="P461" s="20" t="s">
        <v>65</v>
      </c>
      <c r="Q461" s="2" t="str">
        <f t="shared" si="21"/>
        <v>104512600C10</v>
      </c>
      <c r="R461" s="2" t="str">
        <f t="shared" si="22"/>
        <v>104512600C10</v>
      </c>
      <c r="T461" s="2">
        <v>104515110</v>
      </c>
      <c r="U461" s="2" t="s">
        <v>50</v>
      </c>
      <c r="V461" s="2" t="str">
        <f t="shared" si="23"/>
        <v>104515110UN</v>
      </c>
    </row>
    <row r="462" spans="10:22" x14ac:dyDescent="0.35">
      <c r="J462" s="2" t="s">
        <v>530</v>
      </c>
      <c r="K462" s="2" t="s">
        <v>530</v>
      </c>
      <c r="L462" s="2" t="s">
        <v>4033</v>
      </c>
      <c r="M462" s="2" t="s">
        <v>3211</v>
      </c>
      <c r="O462" s="2">
        <v>104524850</v>
      </c>
      <c r="P462" s="20" t="s">
        <v>278</v>
      </c>
      <c r="Q462" s="2" t="str">
        <f t="shared" si="21"/>
        <v>104524850C16</v>
      </c>
      <c r="R462" s="2" t="str">
        <f t="shared" si="22"/>
        <v>104524850C16</v>
      </c>
      <c r="T462" s="2">
        <v>104515330</v>
      </c>
      <c r="U462" s="2" t="s">
        <v>160</v>
      </c>
      <c r="V462" s="2" t="str">
        <f t="shared" si="23"/>
        <v>104515330C24</v>
      </c>
    </row>
    <row r="463" spans="10:22" x14ac:dyDescent="0.35">
      <c r="J463" s="2" t="s">
        <v>546</v>
      </c>
      <c r="K463" s="2" t="s">
        <v>546</v>
      </c>
      <c r="L463" s="2" t="s">
        <v>4034</v>
      </c>
      <c r="M463" s="2" t="s">
        <v>3211</v>
      </c>
      <c r="O463" s="2">
        <v>150000883</v>
      </c>
      <c r="P463" s="20" t="s">
        <v>278</v>
      </c>
      <c r="Q463" s="2" t="str">
        <f t="shared" si="21"/>
        <v>150000883C16</v>
      </c>
      <c r="R463" s="2" t="str">
        <f t="shared" si="22"/>
        <v>150000883C16</v>
      </c>
      <c r="T463" s="2">
        <v>104515330</v>
      </c>
      <c r="U463" s="2" t="s">
        <v>50</v>
      </c>
      <c r="V463" s="2" t="str">
        <f t="shared" si="23"/>
        <v>104515330UN</v>
      </c>
    </row>
    <row r="464" spans="10:22" x14ac:dyDescent="0.35">
      <c r="J464" s="2" t="s">
        <v>1343</v>
      </c>
      <c r="K464" s="2" t="s">
        <v>1343</v>
      </c>
      <c r="L464" s="2" t="s">
        <v>4035</v>
      </c>
      <c r="M464" s="2" t="s">
        <v>3211</v>
      </c>
      <c r="O464" s="2">
        <v>104511950</v>
      </c>
      <c r="P464" s="20" t="s">
        <v>57</v>
      </c>
      <c r="Q464" s="2" t="str">
        <f t="shared" si="21"/>
        <v>104511950C06</v>
      </c>
      <c r="R464" s="2" t="str">
        <f t="shared" si="22"/>
        <v>104511950C06</v>
      </c>
      <c r="T464" s="2">
        <v>104515390</v>
      </c>
      <c r="U464" s="2" t="s">
        <v>77</v>
      </c>
      <c r="V464" s="2" t="str">
        <f t="shared" si="23"/>
        <v>104515390KG</v>
      </c>
    </row>
    <row r="465" spans="10:22" x14ac:dyDescent="0.35">
      <c r="J465" s="2" t="s">
        <v>4036</v>
      </c>
      <c r="K465" s="2" t="s">
        <v>4036</v>
      </c>
      <c r="L465" s="2" t="s">
        <v>4037</v>
      </c>
      <c r="M465" s="2" t="s">
        <v>3211</v>
      </c>
      <c r="O465" s="2">
        <v>102500019</v>
      </c>
      <c r="P465" s="20" t="s">
        <v>160</v>
      </c>
      <c r="Q465" s="2" t="str">
        <f t="shared" si="21"/>
        <v>102500019C24</v>
      </c>
      <c r="R465" s="2" t="str">
        <f t="shared" si="22"/>
        <v>102500019C24</v>
      </c>
      <c r="T465" s="2">
        <v>104515400</v>
      </c>
      <c r="U465" s="2" t="s">
        <v>77</v>
      </c>
      <c r="V465" s="2" t="str">
        <f t="shared" si="23"/>
        <v>104515400KG</v>
      </c>
    </row>
    <row r="466" spans="10:22" x14ac:dyDescent="0.35">
      <c r="J466" s="2" t="s">
        <v>4038</v>
      </c>
      <c r="K466" s="2" t="s">
        <v>4038</v>
      </c>
      <c r="L466" s="2" t="s">
        <v>4039</v>
      </c>
      <c r="M466" s="2" t="s">
        <v>3211</v>
      </c>
      <c r="O466" s="2">
        <v>150001843</v>
      </c>
      <c r="P466" s="20" t="s">
        <v>49</v>
      </c>
      <c r="Q466" s="2" t="str">
        <f t="shared" si="21"/>
        <v>150001843C12</v>
      </c>
      <c r="R466" s="2" t="str">
        <f t="shared" si="22"/>
        <v>150001843C12</v>
      </c>
      <c r="T466" s="2">
        <v>104515580</v>
      </c>
      <c r="U466" s="2" t="s">
        <v>525</v>
      </c>
      <c r="V466" s="2" t="str">
        <f t="shared" si="23"/>
        <v>104515580C42</v>
      </c>
    </row>
    <row r="467" spans="10:22" x14ac:dyDescent="0.35">
      <c r="J467" s="2" t="s">
        <v>39</v>
      </c>
      <c r="K467" s="2" t="s">
        <v>39</v>
      </c>
      <c r="L467" s="2" t="s">
        <v>4040</v>
      </c>
      <c r="M467" s="2" t="s">
        <v>3211</v>
      </c>
      <c r="O467" s="2">
        <v>201700211</v>
      </c>
      <c r="P467" s="20" t="s">
        <v>49</v>
      </c>
      <c r="Q467" s="2" t="str">
        <f t="shared" si="21"/>
        <v>201700211C12</v>
      </c>
      <c r="R467" s="2" t="str">
        <f t="shared" si="22"/>
        <v>201700211C12</v>
      </c>
      <c r="T467" s="2">
        <v>104515580</v>
      </c>
      <c r="U467" s="2" t="s">
        <v>50</v>
      </c>
      <c r="V467" s="2" t="str">
        <f t="shared" si="23"/>
        <v>104515580UN</v>
      </c>
    </row>
    <row r="468" spans="10:22" x14ac:dyDescent="0.35">
      <c r="J468" s="2" t="s">
        <v>4041</v>
      </c>
      <c r="K468" s="2" t="s">
        <v>4041</v>
      </c>
      <c r="L468" s="2" t="s">
        <v>4042</v>
      </c>
      <c r="M468" s="2" t="s">
        <v>3211</v>
      </c>
      <c r="O468" s="2">
        <v>201200014</v>
      </c>
      <c r="P468" s="20" t="s">
        <v>417</v>
      </c>
      <c r="Q468" s="2" t="str">
        <f t="shared" si="21"/>
        <v>201200014C15</v>
      </c>
      <c r="R468" s="2" t="str">
        <f t="shared" si="22"/>
        <v>201200014C15</v>
      </c>
      <c r="T468" s="2">
        <v>104515840</v>
      </c>
      <c r="U468" s="2" t="s">
        <v>65</v>
      </c>
      <c r="V468" s="2" t="str">
        <f t="shared" si="23"/>
        <v>104515840C10</v>
      </c>
    </row>
    <row r="469" spans="10:22" x14ac:dyDescent="0.35">
      <c r="J469" s="2" t="s">
        <v>407</v>
      </c>
      <c r="K469" s="2" t="s">
        <v>407</v>
      </c>
      <c r="L469" s="2" t="s">
        <v>1836</v>
      </c>
      <c r="M469" s="2" t="s">
        <v>3211</v>
      </c>
      <c r="O469" s="2">
        <v>104511980</v>
      </c>
      <c r="P469" s="20" t="s">
        <v>1006</v>
      </c>
      <c r="Q469" s="2" t="str">
        <f t="shared" si="21"/>
        <v>104511980D10</v>
      </c>
      <c r="R469" s="2" t="str">
        <f t="shared" si="22"/>
        <v>104511980D10</v>
      </c>
      <c r="T469" s="2">
        <v>104515840</v>
      </c>
      <c r="U469" s="2" t="s">
        <v>50</v>
      </c>
      <c r="V469" s="2" t="str">
        <f t="shared" si="23"/>
        <v>104515840UN</v>
      </c>
    </row>
    <row r="470" spans="10:22" x14ac:dyDescent="0.35">
      <c r="J470" s="2" t="s">
        <v>4043</v>
      </c>
      <c r="K470" s="2" t="s">
        <v>4043</v>
      </c>
      <c r="L470" s="2" t="s">
        <v>4044</v>
      </c>
      <c r="M470" s="2" t="s">
        <v>3211</v>
      </c>
      <c r="O470" s="2">
        <v>108004050</v>
      </c>
      <c r="P470" s="20" t="s">
        <v>57</v>
      </c>
      <c r="Q470" s="2" t="str">
        <f t="shared" si="21"/>
        <v>108004050C06</v>
      </c>
      <c r="R470" s="2" t="str">
        <f t="shared" si="22"/>
        <v>108004050C06</v>
      </c>
      <c r="T470" s="2">
        <v>104515930</v>
      </c>
      <c r="U470" s="2" t="s">
        <v>177</v>
      </c>
      <c r="V470" s="2" t="str">
        <f t="shared" si="23"/>
        <v>104515930C20</v>
      </c>
    </row>
    <row r="471" spans="10:22" x14ac:dyDescent="0.35">
      <c r="J471" s="2" t="s">
        <v>4045</v>
      </c>
      <c r="K471" s="2" t="s">
        <v>4045</v>
      </c>
      <c r="L471" s="2" t="s">
        <v>4046</v>
      </c>
      <c r="M471" s="2" t="s">
        <v>3211</v>
      </c>
      <c r="O471" s="2">
        <v>150001831</v>
      </c>
      <c r="P471" s="20" t="s">
        <v>163</v>
      </c>
      <c r="Q471" s="2" t="str">
        <f t="shared" si="21"/>
        <v>150001831C48</v>
      </c>
      <c r="R471" s="2" t="str">
        <f t="shared" si="22"/>
        <v>150001831C48</v>
      </c>
      <c r="T471" s="2">
        <v>104515930</v>
      </c>
      <c r="U471" s="2" t="s">
        <v>50</v>
      </c>
      <c r="V471" s="2" t="str">
        <f t="shared" si="23"/>
        <v>104515930UN</v>
      </c>
    </row>
    <row r="472" spans="10:22" x14ac:dyDescent="0.35">
      <c r="J472" s="2" t="s">
        <v>4047</v>
      </c>
      <c r="K472" s="2" t="s">
        <v>4047</v>
      </c>
      <c r="L472" s="2" t="s">
        <v>4048</v>
      </c>
      <c r="M472" s="2" t="s">
        <v>3211</v>
      </c>
      <c r="O472" s="2">
        <v>104525120</v>
      </c>
      <c r="P472" s="20" t="s">
        <v>65</v>
      </c>
      <c r="Q472" s="2" t="str">
        <f t="shared" si="21"/>
        <v>104525120C10</v>
      </c>
      <c r="R472" s="2" t="str">
        <f t="shared" si="22"/>
        <v>104525120C10</v>
      </c>
      <c r="T472" s="2">
        <v>104516010</v>
      </c>
      <c r="U472" s="2" t="s">
        <v>65</v>
      </c>
      <c r="V472" s="2" t="str">
        <f t="shared" si="23"/>
        <v>104516010C10</v>
      </c>
    </row>
    <row r="473" spans="10:22" x14ac:dyDescent="0.35">
      <c r="J473" s="2" t="s">
        <v>4049</v>
      </c>
      <c r="K473" s="2" t="s">
        <v>4049</v>
      </c>
      <c r="L473" s="2" t="s">
        <v>4050</v>
      </c>
      <c r="M473" s="2" t="s">
        <v>3211</v>
      </c>
      <c r="O473" s="2">
        <v>104512230</v>
      </c>
      <c r="P473" s="20" t="s">
        <v>50</v>
      </c>
      <c r="Q473" s="2" t="str">
        <f t="shared" si="21"/>
        <v>104512230UN</v>
      </c>
      <c r="R473" s="2" t="str">
        <f t="shared" si="22"/>
        <v>104512230UN</v>
      </c>
      <c r="T473" s="2">
        <v>104516010</v>
      </c>
      <c r="U473" s="2" t="s">
        <v>50</v>
      </c>
      <c r="V473" s="2" t="str">
        <f t="shared" si="23"/>
        <v>104516010UN</v>
      </c>
    </row>
    <row r="474" spans="10:22" x14ac:dyDescent="0.35">
      <c r="J474" s="2" t="s">
        <v>398</v>
      </c>
      <c r="K474" s="2" t="s">
        <v>398</v>
      </c>
      <c r="L474" s="2" t="s">
        <v>4051</v>
      </c>
      <c r="M474" s="2" t="s">
        <v>3211</v>
      </c>
      <c r="O474" s="2">
        <v>104522040</v>
      </c>
      <c r="P474" s="20" t="s">
        <v>398</v>
      </c>
      <c r="Q474" s="2" t="str">
        <f t="shared" si="21"/>
        <v>104522040Z80</v>
      </c>
      <c r="R474" s="2" t="str">
        <f t="shared" si="22"/>
        <v>104522040Z80</v>
      </c>
      <c r="T474" s="2">
        <v>104516040</v>
      </c>
      <c r="U474" s="2" t="s">
        <v>198</v>
      </c>
      <c r="V474" s="2" t="str">
        <f t="shared" si="23"/>
        <v>104516040C05</v>
      </c>
    </row>
    <row r="475" spans="10:22" x14ac:dyDescent="0.35">
      <c r="J475" s="2" t="s">
        <v>4052</v>
      </c>
      <c r="K475" s="2" t="s">
        <v>4052</v>
      </c>
      <c r="L475" s="2" t="s">
        <v>4053</v>
      </c>
      <c r="M475" s="2" t="s">
        <v>3211</v>
      </c>
      <c r="O475" s="2">
        <v>105000940</v>
      </c>
      <c r="P475" s="20" t="s">
        <v>57</v>
      </c>
      <c r="Q475" s="2" t="str">
        <f t="shared" si="21"/>
        <v>105000940C06</v>
      </c>
      <c r="R475" s="2" t="str">
        <f t="shared" si="22"/>
        <v>105000940C06</v>
      </c>
      <c r="T475" s="2">
        <v>104516040</v>
      </c>
      <c r="U475" s="2" t="s">
        <v>50</v>
      </c>
      <c r="V475" s="2" t="str">
        <f t="shared" si="23"/>
        <v>104516040UN</v>
      </c>
    </row>
    <row r="476" spans="10:22" x14ac:dyDescent="0.35">
      <c r="J476" s="2" t="s">
        <v>4054</v>
      </c>
      <c r="K476" s="2" t="s">
        <v>4054</v>
      </c>
      <c r="L476" s="2" t="s">
        <v>4055</v>
      </c>
      <c r="M476" s="2" t="s">
        <v>3211</v>
      </c>
      <c r="O476" s="2">
        <v>102500009</v>
      </c>
      <c r="P476" s="20" t="s">
        <v>803</v>
      </c>
      <c r="Q476" s="2" t="str">
        <f t="shared" si="21"/>
        <v>102500009C14</v>
      </c>
      <c r="R476" s="2" t="str">
        <f t="shared" si="22"/>
        <v>102500009C14</v>
      </c>
      <c r="T476" s="2">
        <v>104516230</v>
      </c>
      <c r="U476" s="2" t="s">
        <v>569</v>
      </c>
      <c r="V476" s="2" t="str">
        <f t="shared" si="23"/>
        <v>104516230C01</v>
      </c>
    </row>
    <row r="477" spans="10:22" x14ac:dyDescent="0.35">
      <c r="J477" s="2" t="s">
        <v>411</v>
      </c>
      <c r="K477" s="2" t="s">
        <v>411</v>
      </c>
      <c r="L477" s="2" t="s">
        <v>4056</v>
      </c>
      <c r="M477" s="2" t="s">
        <v>3211</v>
      </c>
      <c r="O477" s="2">
        <v>102500011</v>
      </c>
      <c r="P477" s="20" t="s">
        <v>49</v>
      </c>
      <c r="Q477" s="2" t="str">
        <f t="shared" si="21"/>
        <v>102500011C12</v>
      </c>
      <c r="R477" s="2" t="str">
        <f t="shared" si="22"/>
        <v>102500011C12</v>
      </c>
      <c r="T477" s="2">
        <v>104516230</v>
      </c>
      <c r="U477" s="2" t="s">
        <v>50</v>
      </c>
      <c r="V477" s="2" t="str">
        <f t="shared" si="23"/>
        <v>104516230UN</v>
      </c>
    </row>
    <row r="478" spans="10:22" x14ac:dyDescent="0.35">
      <c r="J478" s="2" t="s">
        <v>4057</v>
      </c>
      <c r="K478" s="2" t="s">
        <v>4057</v>
      </c>
      <c r="L478" s="2" t="s">
        <v>4058</v>
      </c>
      <c r="M478" s="2" t="s">
        <v>3211</v>
      </c>
      <c r="O478" s="2">
        <v>150000397</v>
      </c>
      <c r="P478" s="20" t="s">
        <v>50</v>
      </c>
      <c r="Q478" s="2" t="str">
        <f t="shared" si="21"/>
        <v>150000397UN</v>
      </c>
      <c r="R478" s="2" t="str">
        <f t="shared" si="22"/>
        <v>150000397UN</v>
      </c>
      <c r="T478" s="2">
        <v>104516280</v>
      </c>
      <c r="U478" s="2" t="s">
        <v>65</v>
      </c>
      <c r="V478" s="2" t="str">
        <f t="shared" si="23"/>
        <v>104516280C10</v>
      </c>
    </row>
    <row r="479" spans="10:22" x14ac:dyDescent="0.35">
      <c r="J479" s="2" t="s">
        <v>4059</v>
      </c>
      <c r="K479" s="2" t="s">
        <v>4059</v>
      </c>
      <c r="L479" s="2" t="s">
        <v>4060</v>
      </c>
      <c r="M479" s="2" t="s">
        <v>3211</v>
      </c>
      <c r="O479" s="2">
        <v>104530210</v>
      </c>
      <c r="P479" s="20" t="s">
        <v>160</v>
      </c>
      <c r="Q479" s="2" t="str">
        <f t="shared" si="21"/>
        <v>104530210C24</v>
      </c>
      <c r="R479" s="2" t="str">
        <f t="shared" si="22"/>
        <v>104530210C24</v>
      </c>
      <c r="T479" s="2">
        <v>104516280</v>
      </c>
      <c r="U479" s="2" t="s">
        <v>50</v>
      </c>
      <c r="V479" s="2" t="str">
        <f t="shared" si="23"/>
        <v>104516280UN</v>
      </c>
    </row>
    <row r="480" spans="10:22" x14ac:dyDescent="0.35">
      <c r="J480" s="2" t="s">
        <v>4061</v>
      </c>
      <c r="K480" s="2" t="s">
        <v>4061</v>
      </c>
      <c r="L480" s="2" t="s">
        <v>4062</v>
      </c>
      <c r="M480" s="2" t="s">
        <v>3525</v>
      </c>
      <c r="O480" s="2">
        <v>201700191</v>
      </c>
      <c r="P480" s="20" t="s">
        <v>785</v>
      </c>
      <c r="Q480" s="2" t="str">
        <f t="shared" si="21"/>
        <v>201700191C66</v>
      </c>
      <c r="R480" s="2" t="str">
        <f t="shared" si="22"/>
        <v>201700191C66</v>
      </c>
      <c r="T480" s="2">
        <v>104516290</v>
      </c>
      <c r="U480" s="2" t="s">
        <v>65</v>
      </c>
      <c r="V480" s="2" t="str">
        <f t="shared" si="23"/>
        <v>104516290C10</v>
      </c>
    </row>
    <row r="481" spans="10:22" x14ac:dyDescent="0.35">
      <c r="J481" s="2" t="s">
        <v>4063</v>
      </c>
      <c r="K481" s="2" t="s">
        <v>4063</v>
      </c>
      <c r="L481" s="2" t="s">
        <v>4064</v>
      </c>
      <c r="M481" s="2" t="s">
        <v>3381</v>
      </c>
      <c r="O481" s="2">
        <v>104520960</v>
      </c>
      <c r="P481" s="20" t="s">
        <v>104</v>
      </c>
      <c r="Q481" s="2" t="str">
        <f t="shared" si="21"/>
        <v>1045209601Q</v>
      </c>
      <c r="R481" s="2" t="str">
        <f t="shared" si="22"/>
        <v>1045209601Q</v>
      </c>
      <c r="T481" s="2">
        <v>104516290</v>
      </c>
      <c r="U481" s="2" t="s">
        <v>50</v>
      </c>
      <c r="V481" s="2" t="str">
        <f t="shared" si="23"/>
        <v>104516290UN</v>
      </c>
    </row>
    <row r="482" spans="10:22" x14ac:dyDescent="0.35">
      <c r="J482" s="2" t="s">
        <v>4065</v>
      </c>
      <c r="K482" s="2" t="s">
        <v>4065</v>
      </c>
      <c r="L482" s="2" t="s">
        <v>4066</v>
      </c>
      <c r="M482" s="2" t="s">
        <v>3448</v>
      </c>
      <c r="O482" s="2">
        <v>150000332</v>
      </c>
      <c r="P482" s="20" t="s">
        <v>1006</v>
      </c>
      <c r="Q482" s="2" t="str">
        <f t="shared" si="21"/>
        <v>150000332D10</v>
      </c>
      <c r="R482" s="2" t="str">
        <f t="shared" si="22"/>
        <v>150000332D10</v>
      </c>
      <c r="T482" s="2">
        <v>104516390</v>
      </c>
      <c r="U482" s="2" t="s">
        <v>160</v>
      </c>
      <c r="V482" s="2" t="str">
        <f t="shared" si="23"/>
        <v>104516390C24</v>
      </c>
    </row>
    <row r="483" spans="10:22" x14ac:dyDescent="0.35">
      <c r="J483" s="2" t="s">
        <v>4067</v>
      </c>
      <c r="K483" s="2" t="s">
        <v>4067</v>
      </c>
      <c r="L483" s="2" t="s">
        <v>4068</v>
      </c>
      <c r="M483" s="2" t="s">
        <v>3448</v>
      </c>
      <c r="O483" s="2">
        <v>102500008</v>
      </c>
      <c r="P483" s="20" t="s">
        <v>57</v>
      </c>
      <c r="Q483" s="2" t="str">
        <f t="shared" si="21"/>
        <v>102500008C06</v>
      </c>
      <c r="R483" s="2" t="str">
        <f t="shared" si="22"/>
        <v>102500008C06</v>
      </c>
      <c r="T483" s="2">
        <v>104516390</v>
      </c>
      <c r="U483" s="2" t="s">
        <v>50</v>
      </c>
      <c r="V483" s="2" t="str">
        <f t="shared" si="23"/>
        <v>104516390UN</v>
      </c>
    </row>
    <row r="484" spans="10:22" x14ac:dyDescent="0.35">
      <c r="J484" s="2" t="s">
        <v>4069</v>
      </c>
      <c r="K484" s="2" t="s">
        <v>4069</v>
      </c>
      <c r="L484" s="2" t="s">
        <v>4070</v>
      </c>
      <c r="M484" s="2" t="s">
        <v>3367</v>
      </c>
      <c r="O484" s="2">
        <v>104524750</v>
      </c>
      <c r="P484" s="20" t="s">
        <v>49</v>
      </c>
      <c r="Q484" s="2" t="str">
        <f t="shared" si="21"/>
        <v>104524750C12</v>
      </c>
      <c r="R484" s="2" t="str">
        <f t="shared" si="22"/>
        <v>104524750C12</v>
      </c>
      <c r="T484" s="2">
        <v>104516530</v>
      </c>
      <c r="U484" s="2" t="s">
        <v>77</v>
      </c>
      <c r="V484" s="2" t="str">
        <f t="shared" si="23"/>
        <v>104516530KG</v>
      </c>
    </row>
    <row r="485" spans="10:22" x14ac:dyDescent="0.35">
      <c r="J485" s="2" t="s">
        <v>4071</v>
      </c>
      <c r="K485" s="2" t="s">
        <v>4071</v>
      </c>
      <c r="L485" s="2" t="s">
        <v>4072</v>
      </c>
      <c r="M485" s="2" t="s">
        <v>3370</v>
      </c>
      <c r="O485" s="2">
        <v>201211360</v>
      </c>
      <c r="P485" s="20" t="s">
        <v>57</v>
      </c>
      <c r="Q485" s="2" t="str">
        <f t="shared" si="21"/>
        <v>201211360C06</v>
      </c>
      <c r="R485" s="2" t="str">
        <f t="shared" si="22"/>
        <v>201211360C06</v>
      </c>
      <c r="T485" s="2">
        <v>104516630</v>
      </c>
      <c r="U485" s="2" t="s">
        <v>141</v>
      </c>
      <c r="V485" s="2" t="str">
        <f t="shared" si="23"/>
        <v>104516630C04</v>
      </c>
    </row>
    <row r="486" spans="10:22" x14ac:dyDescent="0.35">
      <c r="J486" s="2" t="s">
        <v>2627</v>
      </c>
      <c r="K486" s="2" t="s">
        <v>2627</v>
      </c>
      <c r="L486" s="2" t="s">
        <v>2628</v>
      </c>
      <c r="O486" s="2">
        <v>104531070</v>
      </c>
      <c r="P486" s="20" t="s">
        <v>49</v>
      </c>
      <c r="Q486" s="2" t="str">
        <f t="shared" si="21"/>
        <v>104531070C12</v>
      </c>
      <c r="R486" s="2" t="str">
        <f t="shared" si="22"/>
        <v>104531070C12</v>
      </c>
      <c r="T486" s="2">
        <v>104516630</v>
      </c>
      <c r="U486" s="2" t="s">
        <v>50</v>
      </c>
      <c r="V486" s="2" t="str">
        <f t="shared" si="23"/>
        <v>104516630UN</v>
      </c>
    </row>
    <row r="487" spans="10:22" x14ac:dyDescent="0.35">
      <c r="J487" s="3" t="s">
        <v>2808</v>
      </c>
      <c r="K487" s="3" t="s">
        <v>2808</v>
      </c>
      <c r="L487" s="3" t="s">
        <v>4073</v>
      </c>
      <c r="O487" s="2">
        <v>104531620</v>
      </c>
      <c r="P487" s="20" t="s">
        <v>278</v>
      </c>
      <c r="Q487" s="2" t="str">
        <f t="shared" si="21"/>
        <v>104531620C16</v>
      </c>
      <c r="R487" s="2" t="str">
        <f t="shared" si="22"/>
        <v>104531620C16</v>
      </c>
      <c r="T487" s="2">
        <v>104516650</v>
      </c>
      <c r="U487" s="2" t="s">
        <v>141</v>
      </c>
      <c r="V487" s="2" t="str">
        <f t="shared" si="23"/>
        <v>104516650C04</v>
      </c>
    </row>
    <row r="488" spans="10:22" x14ac:dyDescent="0.35">
      <c r="J488" t="s">
        <v>860</v>
      </c>
      <c r="K488" t="s">
        <v>860</v>
      </c>
      <c r="L488" t="s">
        <v>4074</v>
      </c>
      <c r="M488" t="s">
        <v>3211</v>
      </c>
      <c r="O488" s="2">
        <v>102310110</v>
      </c>
      <c r="P488" s="20" t="s">
        <v>160</v>
      </c>
      <c r="Q488" s="2" t="str">
        <f t="shared" si="21"/>
        <v>102310110C24</v>
      </c>
      <c r="R488" s="2" t="str">
        <f t="shared" si="22"/>
        <v>102310110C24</v>
      </c>
      <c r="T488" s="2">
        <v>104516650</v>
      </c>
      <c r="U488" s="2" t="s">
        <v>77</v>
      </c>
      <c r="V488" s="2" t="str">
        <f t="shared" si="23"/>
        <v>104516650KG</v>
      </c>
    </row>
    <row r="489" spans="10:22" x14ac:dyDescent="0.35">
      <c r="J489" s="49" t="s">
        <v>549</v>
      </c>
      <c r="L489" s="2" t="s">
        <v>4075</v>
      </c>
      <c r="O489" s="2">
        <v>104501110</v>
      </c>
      <c r="P489" s="20" t="s">
        <v>398</v>
      </c>
      <c r="Q489" s="2" t="str">
        <f t="shared" si="21"/>
        <v>104501110Z80</v>
      </c>
      <c r="R489" s="2" t="str">
        <f t="shared" si="22"/>
        <v>104501110Z80</v>
      </c>
      <c r="T489" s="2">
        <v>104516650</v>
      </c>
      <c r="U489" s="2" t="s">
        <v>50</v>
      </c>
      <c r="V489" s="2" t="str">
        <f t="shared" si="23"/>
        <v>104516650UN</v>
      </c>
    </row>
    <row r="490" spans="10:22" x14ac:dyDescent="0.35">
      <c r="O490" s="2">
        <v>104521200</v>
      </c>
      <c r="P490" s="20" t="s">
        <v>1121</v>
      </c>
      <c r="Q490" s="2" t="str">
        <f t="shared" si="21"/>
        <v>104521200S00</v>
      </c>
      <c r="R490" s="2" t="str">
        <f t="shared" si="22"/>
        <v>104521200S00</v>
      </c>
      <c r="T490" s="2">
        <v>104516710</v>
      </c>
      <c r="U490" s="2" t="s">
        <v>256</v>
      </c>
      <c r="V490" s="2" t="str">
        <f t="shared" si="23"/>
        <v>104516710C30</v>
      </c>
    </row>
    <row r="491" spans="10:22" x14ac:dyDescent="0.35">
      <c r="O491" s="2">
        <v>150000286</v>
      </c>
      <c r="P491" s="20" t="s">
        <v>160</v>
      </c>
      <c r="Q491" s="2" t="str">
        <f t="shared" si="21"/>
        <v>150000286C24</v>
      </c>
      <c r="R491" s="2" t="str">
        <f t="shared" si="22"/>
        <v>150000286C24</v>
      </c>
      <c r="T491" s="2">
        <v>104516710</v>
      </c>
      <c r="U491" s="2" t="s">
        <v>50</v>
      </c>
      <c r="V491" s="2" t="str">
        <f t="shared" si="23"/>
        <v>104516710UN</v>
      </c>
    </row>
    <row r="492" spans="10:22" x14ac:dyDescent="0.35">
      <c r="O492" s="2">
        <v>201700195</v>
      </c>
      <c r="P492" s="20" t="s">
        <v>785</v>
      </c>
      <c r="Q492" s="2" t="str">
        <f t="shared" si="21"/>
        <v>201700195C66</v>
      </c>
      <c r="R492" s="2" t="str">
        <f t="shared" si="22"/>
        <v>201700195C66</v>
      </c>
      <c r="T492" s="2">
        <v>104516720</v>
      </c>
      <c r="U492" s="2" t="s">
        <v>141</v>
      </c>
      <c r="V492" s="2" t="str">
        <f t="shared" si="23"/>
        <v>104516720C04</v>
      </c>
    </row>
    <row r="493" spans="10:22" x14ac:dyDescent="0.35">
      <c r="O493" s="2">
        <v>104514840</v>
      </c>
      <c r="P493" s="20" t="s">
        <v>50</v>
      </c>
      <c r="Q493" s="2" t="str">
        <f t="shared" si="21"/>
        <v>104514840UN</v>
      </c>
      <c r="R493" s="2" t="str">
        <f t="shared" si="22"/>
        <v>104514840UN</v>
      </c>
      <c r="T493" s="2">
        <v>104516720</v>
      </c>
      <c r="U493" s="2" t="s">
        <v>50</v>
      </c>
      <c r="V493" s="2" t="str">
        <f t="shared" si="23"/>
        <v>104516720UN</v>
      </c>
    </row>
    <row r="494" spans="10:22" x14ac:dyDescent="0.35">
      <c r="O494" s="2">
        <v>102500003</v>
      </c>
      <c r="P494" s="20" t="s">
        <v>57</v>
      </c>
      <c r="Q494" s="2" t="str">
        <f t="shared" si="21"/>
        <v>102500003C06</v>
      </c>
      <c r="R494" s="2" t="str">
        <f t="shared" si="22"/>
        <v>102500003C06</v>
      </c>
      <c r="T494" s="2">
        <v>104516760</v>
      </c>
      <c r="U494" s="2" t="s">
        <v>253</v>
      </c>
      <c r="V494" s="2" t="str">
        <f t="shared" si="23"/>
        <v>104516760C08</v>
      </c>
    </row>
    <row r="495" spans="10:22" x14ac:dyDescent="0.35">
      <c r="O495" s="2">
        <v>104530260</v>
      </c>
      <c r="P495" s="20" t="s">
        <v>49</v>
      </c>
      <c r="Q495" s="2" t="str">
        <f t="shared" si="21"/>
        <v>104530260C12</v>
      </c>
      <c r="R495" s="2" t="str">
        <f t="shared" si="22"/>
        <v>104530260C12</v>
      </c>
      <c r="T495" s="2">
        <v>104516760</v>
      </c>
      <c r="U495" s="2" t="s">
        <v>50</v>
      </c>
      <c r="V495" s="2" t="str">
        <f t="shared" si="23"/>
        <v>104516760UN</v>
      </c>
    </row>
    <row r="496" spans="10:22" x14ac:dyDescent="0.35">
      <c r="O496" s="2">
        <v>102500042</v>
      </c>
      <c r="P496" s="20" t="s">
        <v>49</v>
      </c>
      <c r="Q496" s="2" t="str">
        <f t="shared" si="21"/>
        <v>102500042C12</v>
      </c>
      <c r="R496" s="2" t="str">
        <f t="shared" si="22"/>
        <v>102500042C12</v>
      </c>
      <c r="T496" s="2">
        <v>104516790</v>
      </c>
      <c r="U496" s="2" t="s">
        <v>101</v>
      </c>
      <c r="V496" s="2" t="str">
        <f t="shared" si="23"/>
        <v>1045167902Q</v>
      </c>
    </row>
    <row r="497" spans="15:22" x14ac:dyDescent="0.35">
      <c r="O497" s="2">
        <v>104521980</v>
      </c>
      <c r="P497" s="20" t="s">
        <v>270</v>
      </c>
      <c r="Q497" s="2" t="str">
        <f t="shared" si="21"/>
        <v>104521980AJ</v>
      </c>
      <c r="R497" s="2" t="str">
        <f t="shared" si="22"/>
        <v>104521980AJ</v>
      </c>
      <c r="T497" s="2">
        <v>104516790</v>
      </c>
      <c r="U497" s="2" t="s">
        <v>50</v>
      </c>
      <c r="V497" s="2" t="str">
        <f t="shared" si="23"/>
        <v>104516790UN</v>
      </c>
    </row>
    <row r="498" spans="15:22" x14ac:dyDescent="0.35">
      <c r="O498" s="2">
        <v>102500040</v>
      </c>
      <c r="P498" s="20" t="s">
        <v>49</v>
      </c>
      <c r="Q498" s="2" t="str">
        <f t="shared" si="21"/>
        <v>102500040C12</v>
      </c>
      <c r="R498" s="2" t="str">
        <f t="shared" si="22"/>
        <v>102500040C12</v>
      </c>
      <c r="T498" s="2">
        <v>104516790</v>
      </c>
      <c r="U498" s="2" t="s">
        <v>106</v>
      </c>
      <c r="V498" s="2" t="str">
        <f t="shared" si="23"/>
        <v>104516790V00</v>
      </c>
    </row>
    <row r="499" spans="15:22" x14ac:dyDescent="0.35">
      <c r="O499" s="2">
        <v>201113010</v>
      </c>
      <c r="P499" s="20" t="s">
        <v>469</v>
      </c>
      <c r="Q499" s="2" t="str">
        <f t="shared" si="21"/>
        <v>201113010C32</v>
      </c>
      <c r="R499" s="2" t="str">
        <f t="shared" si="22"/>
        <v>201113010C32</v>
      </c>
      <c r="T499" s="2">
        <v>104516850</v>
      </c>
      <c r="U499" s="2" t="s">
        <v>160</v>
      </c>
      <c r="V499" s="2" t="str">
        <f t="shared" si="23"/>
        <v>104516850C24</v>
      </c>
    </row>
    <row r="500" spans="15:22" x14ac:dyDescent="0.35">
      <c r="O500" s="2">
        <v>201700224</v>
      </c>
      <c r="P500" s="20" t="s">
        <v>49</v>
      </c>
      <c r="Q500" s="2" t="str">
        <f t="shared" si="21"/>
        <v>201700224C12</v>
      </c>
      <c r="R500" s="2" t="str">
        <f t="shared" si="22"/>
        <v>201700224C12</v>
      </c>
      <c r="T500" s="2">
        <v>104516850</v>
      </c>
      <c r="U500" s="2" t="s">
        <v>50</v>
      </c>
      <c r="V500" s="2" t="str">
        <f t="shared" si="23"/>
        <v>104516850UN</v>
      </c>
    </row>
    <row r="501" spans="15:22" x14ac:dyDescent="0.35">
      <c r="O501" s="2">
        <v>102500021</v>
      </c>
      <c r="P501" s="20" t="s">
        <v>160</v>
      </c>
      <c r="Q501" s="2" t="str">
        <f t="shared" si="21"/>
        <v>102500021C24</v>
      </c>
      <c r="R501" s="2" t="str">
        <f t="shared" si="22"/>
        <v>102500021C24</v>
      </c>
      <c r="T501" s="2">
        <v>104516860</v>
      </c>
      <c r="U501" s="2" t="s">
        <v>160</v>
      </c>
      <c r="V501" s="2" t="str">
        <f t="shared" si="23"/>
        <v>104516860C24</v>
      </c>
    </row>
    <row r="502" spans="15:22" x14ac:dyDescent="0.35">
      <c r="O502" s="2">
        <v>150001685</v>
      </c>
      <c r="P502" s="20" t="s">
        <v>177</v>
      </c>
      <c r="Q502" s="2" t="str">
        <f t="shared" si="21"/>
        <v>150001685C20</v>
      </c>
      <c r="R502" s="2" t="str">
        <f t="shared" si="22"/>
        <v>150001685C20</v>
      </c>
      <c r="T502" s="2">
        <v>104516860</v>
      </c>
      <c r="U502" s="2" t="s">
        <v>50</v>
      </c>
      <c r="V502" s="2" t="str">
        <f t="shared" si="23"/>
        <v>104516860UN</v>
      </c>
    </row>
    <row r="503" spans="15:22" x14ac:dyDescent="0.35">
      <c r="O503" s="2">
        <v>102500018</v>
      </c>
      <c r="P503" s="20" t="s">
        <v>160</v>
      </c>
      <c r="Q503" s="2" t="str">
        <f t="shared" si="21"/>
        <v>102500018C24</v>
      </c>
      <c r="R503" s="2" t="str">
        <f t="shared" si="22"/>
        <v>102500018C24</v>
      </c>
      <c r="T503" s="2">
        <v>104516950</v>
      </c>
      <c r="U503" s="2" t="s">
        <v>77</v>
      </c>
      <c r="V503" s="2" t="str">
        <f t="shared" si="23"/>
        <v>104516950KG</v>
      </c>
    </row>
    <row r="504" spans="15:22" x14ac:dyDescent="0.35">
      <c r="O504" s="2">
        <v>201700225</v>
      </c>
      <c r="P504" s="20" t="s">
        <v>49</v>
      </c>
      <c r="Q504" s="2" t="str">
        <f t="shared" si="21"/>
        <v>201700225C12</v>
      </c>
      <c r="R504" s="2" t="str">
        <f t="shared" si="22"/>
        <v>201700225C12</v>
      </c>
      <c r="T504" s="2">
        <v>104516990</v>
      </c>
      <c r="U504" s="2" t="s">
        <v>185</v>
      </c>
      <c r="V504" s="2" t="str">
        <f t="shared" si="23"/>
        <v>104516990C03</v>
      </c>
    </row>
    <row r="505" spans="15:22" x14ac:dyDescent="0.35">
      <c r="O505" s="2">
        <v>102500016</v>
      </c>
      <c r="P505" s="20" t="s">
        <v>49</v>
      </c>
      <c r="Q505" s="2" t="str">
        <f t="shared" si="21"/>
        <v>102500016C12</v>
      </c>
      <c r="R505" s="2" t="str">
        <f t="shared" si="22"/>
        <v>102500016C12</v>
      </c>
      <c r="T505" s="2">
        <v>104516990</v>
      </c>
      <c r="U505" s="2" t="s">
        <v>50</v>
      </c>
      <c r="V505" s="2" t="str">
        <f t="shared" si="23"/>
        <v>104516990UN</v>
      </c>
    </row>
    <row r="506" spans="15:22" x14ac:dyDescent="0.35">
      <c r="O506" s="2">
        <v>150001112</v>
      </c>
      <c r="P506" s="20" t="s">
        <v>49</v>
      </c>
      <c r="Q506" s="2" t="str">
        <f t="shared" si="21"/>
        <v>150001112C12</v>
      </c>
      <c r="R506" s="2" t="str">
        <f t="shared" si="22"/>
        <v>150001112C12</v>
      </c>
      <c r="T506" s="2">
        <v>104517000</v>
      </c>
      <c r="U506" s="2" t="s">
        <v>50</v>
      </c>
      <c r="V506" s="2" t="str">
        <f t="shared" si="23"/>
        <v>104517000UN</v>
      </c>
    </row>
    <row r="507" spans="15:22" x14ac:dyDescent="0.35">
      <c r="O507" s="2">
        <v>104530120</v>
      </c>
      <c r="P507" s="20" t="s">
        <v>49</v>
      </c>
      <c r="Q507" s="2" t="str">
        <f t="shared" si="21"/>
        <v>104530120C12</v>
      </c>
      <c r="R507" s="2" t="str">
        <f t="shared" si="22"/>
        <v>104530120C12</v>
      </c>
      <c r="T507" s="2">
        <v>104517010</v>
      </c>
      <c r="U507" s="2" t="s">
        <v>57</v>
      </c>
      <c r="V507" s="2" t="str">
        <f t="shared" si="23"/>
        <v>104517010C06</v>
      </c>
    </row>
    <row r="508" spans="15:22" x14ac:dyDescent="0.35">
      <c r="O508" s="2">
        <v>104527240</v>
      </c>
      <c r="P508" s="20" t="s">
        <v>1006</v>
      </c>
      <c r="Q508" s="2" t="str">
        <f t="shared" si="21"/>
        <v>104527240D10</v>
      </c>
      <c r="R508" s="2" t="str">
        <f t="shared" si="22"/>
        <v>104527240D10</v>
      </c>
      <c r="T508" s="2">
        <v>104517010</v>
      </c>
      <c r="U508" s="2" t="s">
        <v>50</v>
      </c>
      <c r="V508" s="2" t="str">
        <f t="shared" si="23"/>
        <v>104517010UN</v>
      </c>
    </row>
    <row r="509" spans="15:22" x14ac:dyDescent="0.35">
      <c r="O509" s="2">
        <v>201700241</v>
      </c>
      <c r="P509" s="20" t="s">
        <v>49</v>
      </c>
      <c r="Q509" s="2" t="str">
        <f t="shared" si="21"/>
        <v>201700241C12</v>
      </c>
      <c r="R509" s="2" t="str">
        <f t="shared" si="22"/>
        <v>201700241C12</v>
      </c>
      <c r="T509" s="2">
        <v>104517040</v>
      </c>
      <c r="U509" s="2" t="s">
        <v>177</v>
      </c>
      <c r="V509" s="2" t="str">
        <f t="shared" si="23"/>
        <v>104517040C20</v>
      </c>
    </row>
    <row r="510" spans="15:22" x14ac:dyDescent="0.35">
      <c r="O510" s="2">
        <v>102310250</v>
      </c>
      <c r="P510" s="20" t="s">
        <v>647</v>
      </c>
      <c r="Q510" s="2" t="str">
        <f t="shared" si="21"/>
        <v>102310250D16</v>
      </c>
      <c r="R510" s="2" t="str">
        <f t="shared" si="22"/>
        <v>102310250D16</v>
      </c>
      <c r="T510" s="2">
        <v>104517040</v>
      </c>
      <c r="U510" s="2" t="s">
        <v>50</v>
      </c>
      <c r="V510" s="2" t="str">
        <f t="shared" si="23"/>
        <v>104517040UN</v>
      </c>
    </row>
    <row r="511" spans="15:22" x14ac:dyDescent="0.35">
      <c r="O511" s="2">
        <v>102201400</v>
      </c>
      <c r="P511" s="20" t="s">
        <v>49</v>
      </c>
      <c r="Q511" s="2" t="str">
        <f t="shared" si="21"/>
        <v>102201400C12</v>
      </c>
      <c r="R511" s="2" t="str">
        <f t="shared" si="22"/>
        <v>102201400C12</v>
      </c>
      <c r="T511" s="2">
        <v>104517100</v>
      </c>
      <c r="U511" s="2" t="s">
        <v>50</v>
      </c>
      <c r="V511" s="2" t="str">
        <f t="shared" si="23"/>
        <v>104517100UN</v>
      </c>
    </row>
    <row r="512" spans="15:22" x14ac:dyDescent="0.35">
      <c r="O512" s="2">
        <v>201700292</v>
      </c>
      <c r="P512" s="20" t="s">
        <v>187</v>
      </c>
      <c r="Q512" s="2" t="str">
        <f t="shared" si="21"/>
        <v>201700292C60</v>
      </c>
      <c r="R512" s="2" t="str">
        <f t="shared" si="22"/>
        <v>201700292C60</v>
      </c>
      <c r="T512" s="2">
        <v>104517120</v>
      </c>
      <c r="U512" s="2" t="s">
        <v>50</v>
      </c>
      <c r="V512" s="2" t="str">
        <f t="shared" si="23"/>
        <v>104517120UN</v>
      </c>
    </row>
    <row r="513" spans="15:22" x14ac:dyDescent="0.35">
      <c r="O513" s="2">
        <v>102500004</v>
      </c>
      <c r="P513" s="20" t="s">
        <v>57</v>
      </c>
      <c r="Q513" s="2" t="str">
        <f t="shared" si="21"/>
        <v>102500004C06</v>
      </c>
      <c r="R513" s="2" t="str">
        <f t="shared" si="22"/>
        <v>102500004C06</v>
      </c>
      <c r="T513" s="2">
        <v>104517130</v>
      </c>
      <c r="U513" s="2" t="s">
        <v>50</v>
      </c>
      <c r="V513" s="2" t="str">
        <f t="shared" si="23"/>
        <v>104517130UN</v>
      </c>
    </row>
    <row r="514" spans="15:22" x14ac:dyDescent="0.35">
      <c r="O514" s="2">
        <v>201700238</v>
      </c>
      <c r="P514" s="20" t="s">
        <v>49</v>
      </c>
      <c r="Q514" s="2" t="str">
        <f t="shared" si="21"/>
        <v>201700238C12</v>
      </c>
      <c r="R514" s="2" t="str">
        <f t="shared" si="22"/>
        <v>201700238C12</v>
      </c>
      <c r="T514" s="2">
        <v>104517140</v>
      </c>
      <c r="U514" s="2" t="s">
        <v>50</v>
      </c>
      <c r="V514" s="2" t="str">
        <f t="shared" si="23"/>
        <v>104517140UN</v>
      </c>
    </row>
    <row r="515" spans="15:22" x14ac:dyDescent="0.35">
      <c r="O515" s="2">
        <v>101150240</v>
      </c>
      <c r="P515" s="20" t="s">
        <v>49</v>
      </c>
      <c r="Q515" s="2" t="str">
        <f t="shared" ref="Q515:Q578" si="24">O515&amp;P515</f>
        <v>101150240C12</v>
      </c>
      <c r="R515" s="2" t="str">
        <f t="shared" ref="R515:R578" si="25">VLOOKUP(Q515,V:V,1,0)</f>
        <v>101150240C12</v>
      </c>
      <c r="T515" s="2">
        <v>104517170</v>
      </c>
      <c r="U515" s="2" t="s">
        <v>92</v>
      </c>
      <c r="V515" s="2" t="str">
        <f t="shared" si="23"/>
        <v>104517170C02</v>
      </c>
    </row>
    <row r="516" spans="15:22" x14ac:dyDescent="0.35">
      <c r="O516" s="2">
        <v>201700239</v>
      </c>
      <c r="P516" s="20" t="s">
        <v>49</v>
      </c>
      <c r="Q516" s="2" t="str">
        <f t="shared" si="24"/>
        <v>201700239C12</v>
      </c>
      <c r="R516" s="2" t="str">
        <f t="shared" si="25"/>
        <v>201700239C12</v>
      </c>
      <c r="T516" s="2">
        <v>104517170</v>
      </c>
      <c r="U516" s="2" t="s">
        <v>50</v>
      </c>
      <c r="V516" s="2" t="str">
        <f t="shared" ref="V516:V579" si="26">T516&amp;U516</f>
        <v>104517170UN</v>
      </c>
    </row>
    <row r="517" spans="15:22" x14ac:dyDescent="0.35">
      <c r="O517" s="2">
        <v>150001768</v>
      </c>
      <c r="P517" s="20" t="s">
        <v>803</v>
      </c>
      <c r="Q517" s="2" t="str">
        <f t="shared" si="24"/>
        <v>150001768C14</v>
      </c>
      <c r="R517" s="2" t="str">
        <f t="shared" si="25"/>
        <v>150001768C14</v>
      </c>
      <c r="T517" s="2">
        <v>104517190</v>
      </c>
      <c r="U517" s="2" t="s">
        <v>50</v>
      </c>
      <c r="V517" s="2" t="str">
        <f t="shared" si="26"/>
        <v>104517190UN</v>
      </c>
    </row>
    <row r="518" spans="15:22" x14ac:dyDescent="0.35">
      <c r="O518" s="2">
        <v>201221650</v>
      </c>
      <c r="P518" s="20" t="s">
        <v>57</v>
      </c>
      <c r="Q518" s="2" t="str">
        <f t="shared" si="24"/>
        <v>201221650C06</v>
      </c>
      <c r="R518" s="2" t="str">
        <f t="shared" si="25"/>
        <v>201221650C06</v>
      </c>
      <c r="T518" s="2">
        <v>104517190</v>
      </c>
      <c r="U518" s="2" t="s">
        <v>149</v>
      </c>
      <c r="V518" s="2" t="str">
        <f t="shared" si="26"/>
        <v>104517190Z00</v>
      </c>
    </row>
    <row r="519" spans="15:22" x14ac:dyDescent="0.35">
      <c r="O519" s="2">
        <v>104522200</v>
      </c>
      <c r="P519" s="20" t="s">
        <v>101</v>
      </c>
      <c r="Q519" s="2" t="str">
        <f t="shared" si="24"/>
        <v>1045222002Q</v>
      </c>
      <c r="R519" s="2" t="str">
        <f t="shared" si="25"/>
        <v>1045222002Q</v>
      </c>
      <c r="T519" s="2">
        <v>104517300</v>
      </c>
      <c r="U519" s="2" t="s">
        <v>50</v>
      </c>
      <c r="V519" s="2" t="str">
        <f t="shared" si="26"/>
        <v>104517300UN</v>
      </c>
    </row>
    <row r="520" spans="15:22" x14ac:dyDescent="0.35">
      <c r="O520" s="2">
        <v>104500810</v>
      </c>
      <c r="P520" s="20" t="s">
        <v>101</v>
      </c>
      <c r="Q520" s="2" t="str">
        <f t="shared" si="24"/>
        <v>1045008102Q</v>
      </c>
      <c r="R520" s="2" t="str">
        <f t="shared" si="25"/>
        <v>1045008102Q</v>
      </c>
      <c r="T520" s="2">
        <v>104517680</v>
      </c>
      <c r="U520" s="2" t="s">
        <v>141</v>
      </c>
      <c r="V520" s="2" t="str">
        <f t="shared" si="26"/>
        <v>104517680C04</v>
      </c>
    </row>
    <row r="521" spans="15:22" x14ac:dyDescent="0.35">
      <c r="O521" s="2">
        <v>104501190</v>
      </c>
      <c r="P521" s="20" t="s">
        <v>101</v>
      </c>
      <c r="Q521" s="2" t="str">
        <f t="shared" si="24"/>
        <v>1045011902Q</v>
      </c>
      <c r="R521" s="2" t="str">
        <f t="shared" si="25"/>
        <v>1045011902Q</v>
      </c>
      <c r="T521" s="2">
        <v>104517680</v>
      </c>
      <c r="U521" s="2" t="s">
        <v>50</v>
      </c>
      <c r="V521" s="2" t="str">
        <f t="shared" si="26"/>
        <v>104517680UN</v>
      </c>
    </row>
    <row r="522" spans="15:22" x14ac:dyDescent="0.35">
      <c r="O522" s="2">
        <v>104530240</v>
      </c>
      <c r="P522" s="20" t="s">
        <v>57</v>
      </c>
      <c r="Q522" s="2" t="str">
        <f t="shared" si="24"/>
        <v>104530240C06</v>
      </c>
      <c r="R522" s="2" t="str">
        <f t="shared" si="25"/>
        <v>104530240C06</v>
      </c>
      <c r="T522" s="2">
        <v>104517930</v>
      </c>
      <c r="U522" s="2" t="s">
        <v>141</v>
      </c>
      <c r="V522" s="2" t="str">
        <f t="shared" si="26"/>
        <v>104517930C04</v>
      </c>
    </row>
    <row r="523" spans="15:22" x14ac:dyDescent="0.35">
      <c r="O523" s="2">
        <v>104530230</v>
      </c>
      <c r="P523" s="20" t="s">
        <v>160</v>
      </c>
      <c r="Q523" s="2" t="str">
        <f t="shared" si="24"/>
        <v>104530230C24</v>
      </c>
      <c r="R523" s="2" t="str">
        <f t="shared" si="25"/>
        <v>104530230C24</v>
      </c>
      <c r="T523" s="2">
        <v>104517930</v>
      </c>
      <c r="U523" s="2" t="s">
        <v>50</v>
      </c>
      <c r="V523" s="2" t="str">
        <f t="shared" si="26"/>
        <v>104517930UN</v>
      </c>
    </row>
    <row r="524" spans="15:22" x14ac:dyDescent="0.35">
      <c r="O524" s="2">
        <v>102500017</v>
      </c>
      <c r="P524" s="20" t="s">
        <v>803</v>
      </c>
      <c r="Q524" s="2" t="str">
        <f t="shared" si="24"/>
        <v>102500017C14</v>
      </c>
      <c r="R524" s="2" t="str">
        <f t="shared" si="25"/>
        <v>102500017C14</v>
      </c>
      <c r="T524" s="2">
        <v>104517950</v>
      </c>
      <c r="U524" s="2" t="s">
        <v>50</v>
      </c>
      <c r="V524" s="2" t="str">
        <f t="shared" si="26"/>
        <v>104517950UN</v>
      </c>
    </row>
    <row r="525" spans="15:22" x14ac:dyDescent="0.35">
      <c r="O525" s="2">
        <v>201230210</v>
      </c>
      <c r="P525" s="20" t="s">
        <v>49</v>
      </c>
      <c r="Q525" s="2" t="str">
        <f t="shared" si="24"/>
        <v>201230210C12</v>
      </c>
      <c r="R525" s="2" t="str">
        <f t="shared" si="25"/>
        <v>201230210C12</v>
      </c>
      <c r="T525" s="2">
        <v>104517960</v>
      </c>
      <c r="U525" s="2" t="s">
        <v>50</v>
      </c>
      <c r="V525" s="2" t="str">
        <f t="shared" si="26"/>
        <v>104517960UN</v>
      </c>
    </row>
    <row r="526" spans="15:22" x14ac:dyDescent="0.35">
      <c r="O526" s="2">
        <v>201221050</v>
      </c>
      <c r="P526" s="20" t="s">
        <v>160</v>
      </c>
      <c r="Q526" s="2" t="str">
        <f t="shared" si="24"/>
        <v>201221050C24</v>
      </c>
      <c r="R526" s="2" t="str">
        <f t="shared" si="25"/>
        <v>201221050C24</v>
      </c>
      <c r="T526" s="2">
        <v>104517970</v>
      </c>
      <c r="U526" s="2" t="s">
        <v>50</v>
      </c>
      <c r="V526" s="2" t="str">
        <f t="shared" si="26"/>
        <v>104517970UN</v>
      </c>
    </row>
    <row r="527" spans="15:22" x14ac:dyDescent="0.35">
      <c r="O527" s="2">
        <v>201700193</v>
      </c>
      <c r="P527" s="20" t="s">
        <v>785</v>
      </c>
      <c r="Q527" s="2" t="str">
        <f t="shared" si="24"/>
        <v>201700193C66</v>
      </c>
      <c r="R527" s="2" t="str">
        <f t="shared" si="25"/>
        <v>201700193C66</v>
      </c>
      <c r="T527" s="2">
        <v>104517980</v>
      </c>
      <c r="U527" s="2" t="s">
        <v>65</v>
      </c>
      <c r="V527" s="2" t="str">
        <f t="shared" si="26"/>
        <v>104517980C10</v>
      </c>
    </row>
    <row r="528" spans="15:22" x14ac:dyDescent="0.35">
      <c r="O528" s="2">
        <v>201222940</v>
      </c>
      <c r="P528" s="20" t="s">
        <v>49</v>
      </c>
      <c r="Q528" s="2" t="str">
        <f t="shared" si="24"/>
        <v>201222940C12</v>
      </c>
      <c r="R528" s="2" t="str">
        <f t="shared" si="25"/>
        <v>201222940C12</v>
      </c>
      <c r="T528" s="2">
        <v>104517980</v>
      </c>
      <c r="U528" s="2" t="s">
        <v>50</v>
      </c>
      <c r="V528" s="2" t="str">
        <f t="shared" si="26"/>
        <v>104517980UN</v>
      </c>
    </row>
    <row r="529" spans="15:22" x14ac:dyDescent="0.35">
      <c r="O529" s="2">
        <v>104526280</v>
      </c>
      <c r="P529" s="20" t="s">
        <v>163</v>
      </c>
      <c r="Q529" s="2" t="str">
        <f t="shared" si="24"/>
        <v>104526280C48</v>
      </c>
      <c r="R529" s="2" t="str">
        <f t="shared" si="25"/>
        <v>104526280C48</v>
      </c>
      <c r="T529" s="2">
        <v>104518070</v>
      </c>
      <c r="U529" s="2" t="s">
        <v>50</v>
      </c>
      <c r="V529" s="2" t="str">
        <f t="shared" si="26"/>
        <v>104518070UN</v>
      </c>
    </row>
    <row r="530" spans="15:22" x14ac:dyDescent="0.35">
      <c r="O530" s="2">
        <v>104524490</v>
      </c>
      <c r="P530" s="20" t="s">
        <v>50</v>
      </c>
      <c r="Q530" s="2" t="str">
        <f t="shared" si="24"/>
        <v>104524490UN</v>
      </c>
      <c r="R530" s="2" t="str">
        <f t="shared" si="25"/>
        <v>104524490UN</v>
      </c>
      <c r="T530" s="2">
        <v>104518070</v>
      </c>
      <c r="U530" s="2" t="s">
        <v>149</v>
      </c>
      <c r="V530" s="2" t="str">
        <f t="shared" si="26"/>
        <v>104518070Z00</v>
      </c>
    </row>
    <row r="531" spans="15:22" x14ac:dyDescent="0.35">
      <c r="O531" s="2">
        <v>201221830</v>
      </c>
      <c r="P531" s="20" t="s">
        <v>160</v>
      </c>
      <c r="Q531" s="2" t="str">
        <f t="shared" si="24"/>
        <v>201221830C24</v>
      </c>
      <c r="R531" s="2" t="str">
        <f t="shared" si="25"/>
        <v>201221830C24</v>
      </c>
      <c r="T531" s="2">
        <v>104518180</v>
      </c>
      <c r="U531" s="2" t="s">
        <v>49</v>
      </c>
      <c r="V531" s="2" t="str">
        <f t="shared" si="26"/>
        <v>104518180C12</v>
      </c>
    </row>
    <row r="532" spans="15:22" x14ac:dyDescent="0.35">
      <c r="O532" s="2">
        <v>201700190</v>
      </c>
      <c r="P532" s="20" t="s">
        <v>785</v>
      </c>
      <c r="Q532" s="2" t="str">
        <f t="shared" si="24"/>
        <v>201700190C66</v>
      </c>
      <c r="R532" s="2" t="str">
        <f t="shared" si="25"/>
        <v>201700190C66</v>
      </c>
      <c r="T532" s="2">
        <v>104518180</v>
      </c>
      <c r="U532" s="2" t="s">
        <v>50</v>
      </c>
      <c r="V532" s="2" t="str">
        <f t="shared" si="26"/>
        <v>104518180UN</v>
      </c>
    </row>
    <row r="533" spans="15:22" x14ac:dyDescent="0.35">
      <c r="O533" s="2">
        <v>104523970</v>
      </c>
      <c r="P533" s="20" t="s">
        <v>1786</v>
      </c>
      <c r="Q533" s="2" t="str">
        <f t="shared" si="24"/>
        <v>104523970D02</v>
      </c>
      <c r="R533" s="2" t="str">
        <f t="shared" si="25"/>
        <v>104523970D02</v>
      </c>
      <c r="T533" s="2">
        <v>104518190</v>
      </c>
      <c r="U533" s="2" t="s">
        <v>57</v>
      </c>
      <c r="V533" s="2" t="str">
        <f t="shared" si="26"/>
        <v>104518190C06</v>
      </c>
    </row>
    <row r="534" spans="15:22" x14ac:dyDescent="0.35">
      <c r="O534" s="2">
        <v>104514850</v>
      </c>
      <c r="P534" s="20" t="s">
        <v>50</v>
      </c>
      <c r="Q534" s="2" t="str">
        <f t="shared" si="24"/>
        <v>104514850UN</v>
      </c>
      <c r="R534" s="2" t="str">
        <f t="shared" si="25"/>
        <v>104514850UN</v>
      </c>
      <c r="T534" s="2">
        <v>104518190</v>
      </c>
      <c r="U534" s="2" t="s">
        <v>50</v>
      </c>
      <c r="V534" s="2" t="str">
        <f t="shared" si="26"/>
        <v>104518190UN</v>
      </c>
    </row>
    <row r="535" spans="15:22" x14ac:dyDescent="0.35">
      <c r="O535" s="2">
        <v>104524900</v>
      </c>
      <c r="P535" s="20" t="s">
        <v>50</v>
      </c>
      <c r="Q535" s="2" t="str">
        <f t="shared" si="24"/>
        <v>104524900UN</v>
      </c>
      <c r="R535" s="2" t="str">
        <f t="shared" si="25"/>
        <v>104524900UN</v>
      </c>
      <c r="T535" s="2">
        <v>104518200</v>
      </c>
      <c r="U535" s="2" t="s">
        <v>57</v>
      </c>
      <c r="V535" s="2" t="str">
        <f t="shared" si="26"/>
        <v>104518200C06</v>
      </c>
    </row>
    <row r="536" spans="15:22" x14ac:dyDescent="0.35">
      <c r="O536" s="2">
        <v>102500041</v>
      </c>
      <c r="P536" s="20" t="s">
        <v>49</v>
      </c>
      <c r="Q536" s="2" t="str">
        <f t="shared" si="24"/>
        <v>102500041C12</v>
      </c>
      <c r="R536" s="2" t="str">
        <f t="shared" si="25"/>
        <v>102500041C12</v>
      </c>
      <c r="T536" s="2">
        <v>104518200</v>
      </c>
      <c r="U536" s="2" t="s">
        <v>50</v>
      </c>
      <c r="V536" s="2" t="str">
        <f t="shared" si="26"/>
        <v>104518200UN</v>
      </c>
    </row>
    <row r="537" spans="15:22" x14ac:dyDescent="0.35">
      <c r="O537" s="2">
        <v>102500012</v>
      </c>
      <c r="P537" s="20" t="s">
        <v>49</v>
      </c>
      <c r="Q537" s="2" t="str">
        <f t="shared" si="24"/>
        <v>102500012C12</v>
      </c>
      <c r="R537" s="2" t="str">
        <f t="shared" si="25"/>
        <v>102500012C12</v>
      </c>
      <c r="T537" s="2">
        <v>104518210</v>
      </c>
      <c r="U537" s="2" t="s">
        <v>57</v>
      </c>
      <c r="V537" s="2" t="str">
        <f t="shared" si="26"/>
        <v>104518210C06</v>
      </c>
    </row>
    <row r="538" spans="15:22" x14ac:dyDescent="0.35">
      <c r="O538" s="2">
        <v>104530190</v>
      </c>
      <c r="P538" s="20" t="s">
        <v>65</v>
      </c>
      <c r="Q538" s="2" t="str">
        <f t="shared" si="24"/>
        <v>104530190C10</v>
      </c>
      <c r="R538" s="2" t="str">
        <f t="shared" si="25"/>
        <v>104530190C10</v>
      </c>
      <c r="T538" s="2">
        <v>104518210</v>
      </c>
      <c r="U538" s="2" t="s">
        <v>50</v>
      </c>
      <c r="V538" s="2" t="str">
        <f t="shared" si="26"/>
        <v>104518210UN</v>
      </c>
    </row>
    <row r="539" spans="15:22" x14ac:dyDescent="0.35">
      <c r="O539" s="2">
        <v>201222770</v>
      </c>
      <c r="P539" s="20" t="s">
        <v>160</v>
      </c>
      <c r="Q539" s="2" t="str">
        <f t="shared" si="24"/>
        <v>201222770C24</v>
      </c>
      <c r="R539" s="2" t="str">
        <f t="shared" si="25"/>
        <v>201222770C24</v>
      </c>
      <c r="T539" s="2">
        <v>104518220</v>
      </c>
      <c r="U539" s="2" t="s">
        <v>57</v>
      </c>
      <c r="V539" s="2" t="str">
        <f t="shared" si="26"/>
        <v>104518220C06</v>
      </c>
    </row>
    <row r="540" spans="15:22" x14ac:dyDescent="0.35">
      <c r="O540" s="2">
        <v>104529110</v>
      </c>
      <c r="P540" s="20" t="s">
        <v>482</v>
      </c>
      <c r="Q540" s="2" t="str">
        <f t="shared" si="24"/>
        <v>104529110C09</v>
      </c>
      <c r="R540" s="2" t="str">
        <f t="shared" si="25"/>
        <v>104529110C09</v>
      </c>
      <c r="T540" s="2">
        <v>104518220</v>
      </c>
      <c r="U540" s="2" t="s">
        <v>50</v>
      </c>
      <c r="V540" s="2" t="str">
        <f t="shared" si="26"/>
        <v>104518220UN</v>
      </c>
    </row>
    <row r="541" spans="15:22" x14ac:dyDescent="0.35">
      <c r="O541" s="2">
        <v>104522140</v>
      </c>
      <c r="P541" s="20" t="s">
        <v>149</v>
      </c>
      <c r="Q541" s="2" t="str">
        <f t="shared" si="24"/>
        <v>104522140Z00</v>
      </c>
      <c r="R541" s="2" t="str">
        <f t="shared" si="25"/>
        <v>104522140Z00</v>
      </c>
      <c r="T541" s="2">
        <v>104518330</v>
      </c>
      <c r="U541" s="2" t="s">
        <v>256</v>
      </c>
      <c r="V541" s="2" t="str">
        <f t="shared" si="26"/>
        <v>104518330C30</v>
      </c>
    </row>
    <row r="542" spans="15:22" x14ac:dyDescent="0.35">
      <c r="O542" s="2">
        <v>102202350</v>
      </c>
      <c r="P542" s="20" t="s">
        <v>160</v>
      </c>
      <c r="Q542" s="2" t="str">
        <f t="shared" si="24"/>
        <v>102202350C24</v>
      </c>
      <c r="R542" s="2" t="str">
        <f t="shared" si="25"/>
        <v>102202350C24</v>
      </c>
      <c r="T542" s="2">
        <v>104518330</v>
      </c>
      <c r="U542" s="2" t="s">
        <v>50</v>
      </c>
      <c r="V542" s="2" t="str">
        <f t="shared" si="26"/>
        <v>104518330UN</v>
      </c>
    </row>
    <row r="543" spans="15:22" x14ac:dyDescent="0.35">
      <c r="O543" s="2">
        <v>102202450</v>
      </c>
      <c r="P543" s="20" t="s">
        <v>160</v>
      </c>
      <c r="Q543" s="2" t="str">
        <f t="shared" si="24"/>
        <v>102202450C24</v>
      </c>
      <c r="R543" s="2" t="str">
        <f t="shared" si="25"/>
        <v>102202450C24</v>
      </c>
      <c r="T543" s="2">
        <v>104518410</v>
      </c>
      <c r="U543" s="2" t="s">
        <v>50</v>
      </c>
      <c r="V543" s="2" t="str">
        <f t="shared" si="26"/>
        <v>104518410UN</v>
      </c>
    </row>
    <row r="544" spans="15:22" x14ac:dyDescent="0.35">
      <c r="O544" s="2">
        <v>102202050</v>
      </c>
      <c r="P544" s="20" t="s">
        <v>160</v>
      </c>
      <c r="Q544" s="2" t="str">
        <f t="shared" si="24"/>
        <v>102202050C24</v>
      </c>
      <c r="R544" s="2" t="str">
        <f t="shared" si="25"/>
        <v>102202050C24</v>
      </c>
      <c r="T544" s="2">
        <v>104518410</v>
      </c>
      <c r="U544" s="2" t="s">
        <v>361</v>
      </c>
      <c r="V544" s="2" t="str">
        <f t="shared" si="26"/>
        <v>104518410X00</v>
      </c>
    </row>
    <row r="545" spans="15:22" x14ac:dyDescent="0.35">
      <c r="O545" s="2">
        <v>201700057</v>
      </c>
      <c r="P545" s="20" t="s">
        <v>49</v>
      </c>
      <c r="Q545" s="2" t="str">
        <f t="shared" si="24"/>
        <v>201700057C12</v>
      </c>
      <c r="R545" s="2" t="str">
        <f t="shared" si="25"/>
        <v>201700057C12</v>
      </c>
      <c r="T545" s="2">
        <v>104518430</v>
      </c>
      <c r="U545" s="2" t="s">
        <v>49</v>
      </c>
      <c r="V545" s="2" t="str">
        <f t="shared" si="26"/>
        <v>104518430C12</v>
      </c>
    </row>
    <row r="546" spans="15:22" x14ac:dyDescent="0.35">
      <c r="O546" s="2">
        <v>201700210</v>
      </c>
      <c r="P546" s="20" t="s">
        <v>49</v>
      </c>
      <c r="Q546" s="2" t="str">
        <f t="shared" si="24"/>
        <v>201700210C12</v>
      </c>
      <c r="R546" s="2" t="str">
        <f t="shared" si="25"/>
        <v>201700210C12</v>
      </c>
      <c r="T546" s="2">
        <v>104518430</v>
      </c>
      <c r="U546" s="2" t="s">
        <v>50</v>
      </c>
      <c r="V546" s="2" t="str">
        <f t="shared" si="26"/>
        <v>104518430UN</v>
      </c>
    </row>
    <row r="547" spans="15:22" x14ac:dyDescent="0.35">
      <c r="O547" s="2">
        <v>201700066</v>
      </c>
      <c r="P547" s="20" t="s">
        <v>49</v>
      </c>
      <c r="Q547" s="2" t="str">
        <f t="shared" si="24"/>
        <v>201700066C12</v>
      </c>
      <c r="R547" s="2" t="str">
        <f t="shared" si="25"/>
        <v>201700066C12</v>
      </c>
      <c r="T547" s="2">
        <v>104518450</v>
      </c>
      <c r="U547" s="2" t="s">
        <v>248</v>
      </c>
      <c r="V547" s="2" t="str">
        <f t="shared" si="26"/>
        <v>104518450CJ</v>
      </c>
    </row>
    <row r="548" spans="15:22" x14ac:dyDescent="0.35">
      <c r="O548" s="2">
        <v>104531640</v>
      </c>
      <c r="P548" s="20" t="s">
        <v>253</v>
      </c>
      <c r="Q548" s="2" t="str">
        <f t="shared" si="24"/>
        <v>104531640C08</v>
      </c>
      <c r="R548" s="2" t="str">
        <f t="shared" si="25"/>
        <v>104531640C08</v>
      </c>
      <c r="T548" s="2">
        <v>104518450</v>
      </c>
      <c r="U548" s="2" t="s">
        <v>77</v>
      </c>
      <c r="V548" s="2" t="str">
        <f t="shared" si="26"/>
        <v>104518450KG</v>
      </c>
    </row>
    <row r="549" spans="15:22" x14ac:dyDescent="0.35">
      <c r="O549" s="2">
        <v>101310075</v>
      </c>
      <c r="P549" s="20" t="s">
        <v>49</v>
      </c>
      <c r="Q549" s="2" t="str">
        <f t="shared" si="24"/>
        <v>101310075C12</v>
      </c>
      <c r="R549" s="2" t="str">
        <f t="shared" si="25"/>
        <v>101310075C12</v>
      </c>
      <c r="T549" s="2">
        <v>104518500</v>
      </c>
      <c r="U549" s="2" t="s">
        <v>65</v>
      </c>
      <c r="V549" s="2" t="str">
        <f t="shared" si="26"/>
        <v>104518500C10</v>
      </c>
    </row>
    <row r="550" spans="15:22" x14ac:dyDescent="0.35">
      <c r="O550" s="2">
        <v>101310076</v>
      </c>
      <c r="P550" s="20" t="s">
        <v>49</v>
      </c>
      <c r="Q550" s="2" t="str">
        <f t="shared" si="24"/>
        <v>101310076C12</v>
      </c>
      <c r="R550" s="2" t="str">
        <f t="shared" si="25"/>
        <v>101310076C12</v>
      </c>
      <c r="T550" s="2">
        <v>104518500</v>
      </c>
      <c r="U550" s="2" t="s">
        <v>50</v>
      </c>
      <c r="V550" s="2" t="str">
        <f t="shared" si="26"/>
        <v>104518500UN</v>
      </c>
    </row>
    <row r="551" spans="15:22" x14ac:dyDescent="0.35">
      <c r="O551" s="2">
        <v>101310077</v>
      </c>
      <c r="P551" s="20" t="s">
        <v>49</v>
      </c>
      <c r="Q551" s="2" t="str">
        <f t="shared" si="24"/>
        <v>101310077C12</v>
      </c>
      <c r="R551" s="2" t="str">
        <f t="shared" si="25"/>
        <v>101310077C12</v>
      </c>
      <c r="T551" s="2">
        <v>104518530</v>
      </c>
      <c r="U551" s="2" t="s">
        <v>50</v>
      </c>
      <c r="V551" s="2" t="str">
        <f t="shared" si="26"/>
        <v>104518530UN</v>
      </c>
    </row>
    <row r="552" spans="15:22" x14ac:dyDescent="0.35">
      <c r="O552" s="2">
        <v>104531100</v>
      </c>
      <c r="P552" s="20" t="s">
        <v>49</v>
      </c>
      <c r="Q552" s="2" t="str">
        <f t="shared" si="24"/>
        <v>104531100C12</v>
      </c>
      <c r="R552" s="2" t="str">
        <f t="shared" si="25"/>
        <v>104531100C12</v>
      </c>
      <c r="T552" s="2">
        <v>104518540</v>
      </c>
      <c r="U552" s="2" t="s">
        <v>50</v>
      </c>
      <c r="V552" s="2" t="str">
        <f t="shared" si="26"/>
        <v>104518540UN</v>
      </c>
    </row>
    <row r="553" spans="15:22" x14ac:dyDescent="0.35">
      <c r="O553" s="2">
        <v>104527550</v>
      </c>
      <c r="P553" s="20" t="s">
        <v>65</v>
      </c>
      <c r="Q553" s="2" t="str">
        <f t="shared" si="24"/>
        <v>104527550C10</v>
      </c>
      <c r="R553" s="2" t="str">
        <f t="shared" si="25"/>
        <v>104527550C10</v>
      </c>
      <c r="T553" s="2">
        <v>104518550</v>
      </c>
      <c r="U553" s="2" t="s">
        <v>50</v>
      </c>
      <c r="V553" s="2" t="str">
        <f t="shared" si="26"/>
        <v>104518550UN</v>
      </c>
    </row>
    <row r="554" spans="15:22" x14ac:dyDescent="0.35">
      <c r="O554" s="2">
        <v>201200011</v>
      </c>
      <c r="P554" s="20" t="s">
        <v>417</v>
      </c>
      <c r="Q554" s="2" t="str">
        <f t="shared" si="24"/>
        <v>201200011C15</v>
      </c>
      <c r="R554" s="2" t="str">
        <f t="shared" si="25"/>
        <v>201200011C15</v>
      </c>
      <c r="T554" s="2">
        <v>104518560</v>
      </c>
      <c r="U554" s="2" t="s">
        <v>50</v>
      </c>
      <c r="V554" s="2" t="str">
        <f t="shared" si="26"/>
        <v>104518560UN</v>
      </c>
    </row>
    <row r="555" spans="15:22" x14ac:dyDescent="0.35">
      <c r="O555" s="2">
        <v>201700243</v>
      </c>
      <c r="P555" s="20" t="s">
        <v>49</v>
      </c>
      <c r="Q555" s="2" t="str">
        <f t="shared" si="24"/>
        <v>201700243C12</v>
      </c>
      <c r="R555" s="2" t="str">
        <f t="shared" si="25"/>
        <v>201700243C12</v>
      </c>
      <c r="T555" s="2">
        <v>104518690</v>
      </c>
      <c r="U555" s="2" t="s">
        <v>77</v>
      </c>
      <c r="V555" s="2" t="str">
        <f t="shared" si="26"/>
        <v>104518690KG</v>
      </c>
    </row>
    <row r="556" spans="15:22" x14ac:dyDescent="0.35">
      <c r="O556" s="2">
        <v>201112050</v>
      </c>
      <c r="P556" s="20" t="s">
        <v>698</v>
      </c>
      <c r="Q556" s="2" t="str">
        <f t="shared" si="24"/>
        <v>201112050C25</v>
      </c>
      <c r="R556" s="2" t="str">
        <f t="shared" si="25"/>
        <v>201112050C25</v>
      </c>
      <c r="T556" s="2">
        <v>104518710</v>
      </c>
      <c r="U556" s="2" t="s">
        <v>163</v>
      </c>
      <c r="V556" s="2" t="str">
        <f t="shared" si="26"/>
        <v>104518710C48</v>
      </c>
    </row>
    <row r="557" spans="15:22" x14ac:dyDescent="0.35">
      <c r="O557" s="2">
        <v>102140420</v>
      </c>
      <c r="P557" s="20" t="s">
        <v>163</v>
      </c>
      <c r="Q557" s="2" t="str">
        <f t="shared" si="24"/>
        <v>102140420C48</v>
      </c>
      <c r="R557" s="2" t="str">
        <f t="shared" si="25"/>
        <v>102140420C48</v>
      </c>
      <c r="T557" s="2">
        <v>104518710</v>
      </c>
      <c r="U557" s="2" t="s">
        <v>50</v>
      </c>
      <c r="V557" s="2" t="str">
        <f t="shared" si="26"/>
        <v>104518710UN</v>
      </c>
    </row>
    <row r="558" spans="15:22" x14ac:dyDescent="0.35">
      <c r="O558" s="2">
        <v>201200013</v>
      </c>
      <c r="P558" s="20" t="s">
        <v>49</v>
      </c>
      <c r="Q558" s="2" t="str">
        <f t="shared" si="24"/>
        <v>201200013C12</v>
      </c>
      <c r="R558" s="2" t="str">
        <f t="shared" si="25"/>
        <v>201200013C12</v>
      </c>
      <c r="T558" s="2">
        <v>104518830</v>
      </c>
      <c r="U558" s="2" t="s">
        <v>77</v>
      </c>
      <c r="V558" s="2" t="str">
        <f t="shared" si="26"/>
        <v>104518830KG</v>
      </c>
    </row>
    <row r="559" spans="15:22" x14ac:dyDescent="0.35">
      <c r="O559" s="2">
        <v>201200010</v>
      </c>
      <c r="P559" s="20" t="s">
        <v>417</v>
      </c>
      <c r="Q559" s="2" t="str">
        <f t="shared" si="24"/>
        <v>201200010C15</v>
      </c>
      <c r="R559" s="2" t="str">
        <f t="shared" si="25"/>
        <v>201200010C15</v>
      </c>
      <c r="T559" s="2">
        <v>104518870</v>
      </c>
      <c r="U559" s="2" t="s">
        <v>198</v>
      </c>
      <c r="V559" s="2" t="str">
        <f t="shared" si="26"/>
        <v>104518870C05</v>
      </c>
    </row>
    <row r="560" spans="15:22" x14ac:dyDescent="0.35">
      <c r="O560" s="2">
        <v>104516010</v>
      </c>
      <c r="P560" s="20" t="s">
        <v>65</v>
      </c>
      <c r="Q560" s="2" t="str">
        <f t="shared" si="24"/>
        <v>104516010C10</v>
      </c>
      <c r="R560" s="2" t="str">
        <f t="shared" si="25"/>
        <v>104516010C10</v>
      </c>
      <c r="T560" s="2">
        <v>104518870</v>
      </c>
      <c r="U560" s="2" t="s">
        <v>50</v>
      </c>
      <c r="V560" s="2" t="str">
        <f t="shared" si="26"/>
        <v>104518870UN</v>
      </c>
    </row>
    <row r="561" spans="15:22" x14ac:dyDescent="0.35">
      <c r="O561" s="2">
        <v>201700009</v>
      </c>
      <c r="P561" s="20" t="s">
        <v>815</v>
      </c>
      <c r="Q561" s="2" t="str">
        <f t="shared" si="24"/>
        <v>201700009C07</v>
      </c>
      <c r="R561" s="2" t="str">
        <f t="shared" si="25"/>
        <v>201700009C07</v>
      </c>
      <c r="T561" s="2">
        <v>104518880</v>
      </c>
      <c r="U561" s="2" t="s">
        <v>198</v>
      </c>
      <c r="V561" s="2" t="str">
        <f t="shared" si="26"/>
        <v>104518880C05</v>
      </c>
    </row>
    <row r="562" spans="15:22" x14ac:dyDescent="0.35">
      <c r="O562" s="2">
        <v>201700245</v>
      </c>
      <c r="P562" s="20" t="s">
        <v>49</v>
      </c>
      <c r="Q562" s="2" t="str">
        <f t="shared" si="24"/>
        <v>201700245C12</v>
      </c>
      <c r="R562" s="2" t="str">
        <f t="shared" si="25"/>
        <v>201700245C12</v>
      </c>
      <c r="T562" s="2">
        <v>104518880</v>
      </c>
      <c r="U562" s="2" t="s">
        <v>50</v>
      </c>
      <c r="V562" s="2" t="str">
        <f t="shared" si="26"/>
        <v>104518880UN</v>
      </c>
    </row>
    <row r="563" spans="15:22" x14ac:dyDescent="0.35">
      <c r="O563" s="2">
        <v>201700008</v>
      </c>
      <c r="P563" s="20" t="s">
        <v>815</v>
      </c>
      <c r="Q563" s="2" t="str">
        <f t="shared" si="24"/>
        <v>201700008C07</v>
      </c>
      <c r="R563" s="2" t="str">
        <f t="shared" si="25"/>
        <v>201700008C07</v>
      </c>
      <c r="T563" s="2">
        <v>104518890</v>
      </c>
      <c r="U563" s="2" t="s">
        <v>198</v>
      </c>
      <c r="V563" s="2" t="str">
        <f t="shared" si="26"/>
        <v>104518890C05</v>
      </c>
    </row>
    <row r="564" spans="15:22" x14ac:dyDescent="0.35">
      <c r="O564" s="2">
        <v>104523570</v>
      </c>
      <c r="P564" s="20" t="s">
        <v>1006</v>
      </c>
      <c r="Q564" s="2" t="str">
        <f t="shared" si="24"/>
        <v>104523570D10</v>
      </c>
      <c r="R564" s="2" t="str">
        <f t="shared" si="25"/>
        <v>104523570D10</v>
      </c>
      <c r="T564" s="2">
        <v>104518890</v>
      </c>
      <c r="U564" s="2" t="s">
        <v>50</v>
      </c>
      <c r="V564" s="2" t="str">
        <f t="shared" si="26"/>
        <v>104518890UN</v>
      </c>
    </row>
    <row r="565" spans="15:22" x14ac:dyDescent="0.35">
      <c r="O565" s="2">
        <v>201700199</v>
      </c>
      <c r="P565" s="20" t="s">
        <v>417</v>
      </c>
      <c r="Q565" s="2" t="str">
        <f t="shared" si="24"/>
        <v>201700199C15</v>
      </c>
      <c r="R565" s="2" t="str">
        <f t="shared" si="25"/>
        <v>201700199C15</v>
      </c>
      <c r="T565" s="2">
        <v>104518900</v>
      </c>
      <c r="U565" s="2" t="s">
        <v>198</v>
      </c>
      <c r="V565" s="2" t="str">
        <f t="shared" si="26"/>
        <v>104518900C05</v>
      </c>
    </row>
    <row r="566" spans="15:22" x14ac:dyDescent="0.35">
      <c r="O566" s="2">
        <v>104529020</v>
      </c>
      <c r="P566" s="20" t="s">
        <v>57</v>
      </c>
      <c r="Q566" s="2" t="str">
        <f t="shared" si="24"/>
        <v>104529020C06</v>
      </c>
      <c r="R566" s="2" t="str">
        <f t="shared" si="25"/>
        <v>104529020C06</v>
      </c>
      <c r="T566" s="2">
        <v>104518900</v>
      </c>
      <c r="U566" s="2" t="s">
        <v>50</v>
      </c>
      <c r="V566" s="2" t="str">
        <f t="shared" si="26"/>
        <v>104518900UN</v>
      </c>
    </row>
    <row r="567" spans="15:22" x14ac:dyDescent="0.35">
      <c r="O567" s="2">
        <v>150000324</v>
      </c>
      <c r="P567" s="20" t="s">
        <v>1006</v>
      </c>
      <c r="Q567" s="2" t="str">
        <f t="shared" si="24"/>
        <v>150000324D10</v>
      </c>
      <c r="R567" s="2" t="str">
        <f t="shared" si="25"/>
        <v>150000324D10</v>
      </c>
      <c r="T567" s="2">
        <v>104518910</v>
      </c>
      <c r="U567" s="2" t="s">
        <v>65</v>
      </c>
      <c r="V567" s="2" t="str">
        <f t="shared" si="26"/>
        <v>104518910C10</v>
      </c>
    </row>
    <row r="568" spans="15:22" x14ac:dyDescent="0.35">
      <c r="O568" s="2">
        <v>150001807</v>
      </c>
      <c r="P568" s="20" t="s">
        <v>1010</v>
      </c>
      <c r="Q568" s="2" t="str">
        <f t="shared" si="24"/>
        <v>150001807D05</v>
      </c>
      <c r="R568" s="2" t="str">
        <f t="shared" si="25"/>
        <v>150001807D05</v>
      </c>
      <c r="T568" s="2">
        <v>104518910</v>
      </c>
      <c r="U568" s="2" t="s">
        <v>50</v>
      </c>
      <c r="V568" s="2" t="str">
        <f t="shared" si="26"/>
        <v>104518910UN</v>
      </c>
    </row>
    <row r="569" spans="15:22" x14ac:dyDescent="0.35">
      <c r="O569" s="2">
        <v>102140410</v>
      </c>
      <c r="P569" s="20" t="s">
        <v>163</v>
      </c>
      <c r="Q569" s="2" t="str">
        <f t="shared" si="24"/>
        <v>102140410C48</v>
      </c>
      <c r="R569" s="2" t="str">
        <f t="shared" si="25"/>
        <v>102140410C48</v>
      </c>
      <c r="T569" s="2">
        <v>104518920</v>
      </c>
      <c r="U569" s="2" t="s">
        <v>198</v>
      </c>
      <c r="V569" s="2" t="str">
        <f t="shared" si="26"/>
        <v>104518920C05</v>
      </c>
    </row>
    <row r="570" spans="15:22" x14ac:dyDescent="0.35">
      <c r="O570" s="2">
        <v>104527560</v>
      </c>
      <c r="P570" s="20" t="s">
        <v>278</v>
      </c>
      <c r="Q570" s="2" t="str">
        <f t="shared" si="24"/>
        <v>104527560C16</v>
      </c>
      <c r="R570" s="2" t="str">
        <f t="shared" si="25"/>
        <v>104527560C16</v>
      </c>
      <c r="T570" s="2">
        <v>104518920</v>
      </c>
      <c r="U570" s="2" t="s">
        <v>50</v>
      </c>
      <c r="V570" s="2" t="str">
        <f t="shared" si="26"/>
        <v>104518920UN</v>
      </c>
    </row>
    <row r="571" spans="15:22" x14ac:dyDescent="0.35">
      <c r="O571" s="2">
        <v>201700288</v>
      </c>
      <c r="P571" s="20" t="s">
        <v>1665</v>
      </c>
      <c r="Q571" s="2" t="str">
        <f t="shared" si="24"/>
        <v>201700288C75</v>
      </c>
      <c r="R571" s="2" t="str">
        <f t="shared" si="25"/>
        <v>201700288C75</v>
      </c>
      <c r="T571" s="2">
        <v>104518950</v>
      </c>
      <c r="U571" s="2" t="s">
        <v>65</v>
      </c>
      <c r="V571" s="2" t="str">
        <f t="shared" si="26"/>
        <v>104518950C10</v>
      </c>
    </row>
    <row r="572" spans="15:22" x14ac:dyDescent="0.35">
      <c r="O572" s="2">
        <v>201700290</v>
      </c>
      <c r="P572" s="20" t="s">
        <v>253</v>
      </c>
      <c r="Q572" s="2" t="str">
        <f t="shared" si="24"/>
        <v>201700290C08</v>
      </c>
      <c r="R572" s="2" t="str">
        <f t="shared" si="25"/>
        <v>201700290C08</v>
      </c>
      <c r="T572" s="2">
        <v>104518950</v>
      </c>
      <c r="U572" s="2" t="s">
        <v>50</v>
      </c>
      <c r="V572" s="2" t="str">
        <f t="shared" si="26"/>
        <v>104518950UN</v>
      </c>
    </row>
    <row r="573" spans="15:22" x14ac:dyDescent="0.35">
      <c r="O573" s="2">
        <v>201200012</v>
      </c>
      <c r="P573" s="20" t="s">
        <v>417</v>
      </c>
      <c r="Q573" s="2" t="str">
        <f t="shared" si="24"/>
        <v>201200012C15</v>
      </c>
      <c r="R573" s="2" t="str">
        <f t="shared" si="25"/>
        <v>201200012C15</v>
      </c>
      <c r="T573" s="2">
        <v>104518960</v>
      </c>
      <c r="U573" s="2" t="s">
        <v>65</v>
      </c>
      <c r="V573" s="2" t="str">
        <f t="shared" si="26"/>
        <v>104518960C10</v>
      </c>
    </row>
    <row r="574" spans="15:22" x14ac:dyDescent="0.35">
      <c r="O574" s="2">
        <v>150001785</v>
      </c>
      <c r="P574" s="20" t="s">
        <v>160</v>
      </c>
      <c r="Q574" s="2" t="str">
        <f t="shared" si="24"/>
        <v>150001785C24</v>
      </c>
      <c r="R574" s="2" t="str">
        <f t="shared" si="25"/>
        <v>150001785C24</v>
      </c>
      <c r="T574" s="2">
        <v>104518960</v>
      </c>
      <c r="U574" s="2" t="s">
        <v>50</v>
      </c>
      <c r="V574" s="2" t="str">
        <f t="shared" si="26"/>
        <v>104518960UN</v>
      </c>
    </row>
    <row r="575" spans="15:22" x14ac:dyDescent="0.35">
      <c r="O575" s="2">
        <v>101510500</v>
      </c>
      <c r="P575" s="20" t="s">
        <v>160</v>
      </c>
      <c r="Q575" s="2" t="str">
        <f t="shared" si="24"/>
        <v>101510500C24</v>
      </c>
      <c r="R575" s="2" t="str">
        <f t="shared" si="25"/>
        <v>101510500C24</v>
      </c>
      <c r="T575" s="2">
        <v>104518970</v>
      </c>
      <c r="U575" s="2" t="s">
        <v>65</v>
      </c>
      <c r="V575" s="2" t="str">
        <f t="shared" si="26"/>
        <v>104518970C10</v>
      </c>
    </row>
    <row r="576" spans="15:22" x14ac:dyDescent="0.35">
      <c r="O576" s="2">
        <v>104530130</v>
      </c>
      <c r="P576" s="20" t="s">
        <v>57</v>
      </c>
      <c r="Q576" s="2" t="str">
        <f t="shared" si="24"/>
        <v>104530130C06</v>
      </c>
      <c r="R576" s="2" t="str">
        <f t="shared" si="25"/>
        <v>104530130C06</v>
      </c>
      <c r="T576" s="2">
        <v>104518970</v>
      </c>
      <c r="U576" s="2" t="s">
        <v>50</v>
      </c>
      <c r="V576" s="2" t="str">
        <f t="shared" si="26"/>
        <v>104518970UN</v>
      </c>
    </row>
    <row r="577" spans="15:22" x14ac:dyDescent="0.35">
      <c r="O577" s="2">
        <v>201700287</v>
      </c>
      <c r="P577" s="20" t="s">
        <v>1665</v>
      </c>
      <c r="Q577" s="2" t="str">
        <f t="shared" si="24"/>
        <v>201700287C75</v>
      </c>
      <c r="R577" s="2" t="str">
        <f t="shared" si="25"/>
        <v>201700287C75</v>
      </c>
      <c r="T577" s="2">
        <v>104518980</v>
      </c>
      <c r="U577" s="2" t="s">
        <v>198</v>
      </c>
      <c r="V577" s="2" t="str">
        <f t="shared" si="26"/>
        <v>104518980C05</v>
      </c>
    </row>
    <row r="578" spans="15:22" x14ac:dyDescent="0.35">
      <c r="O578" s="2">
        <v>105000600</v>
      </c>
      <c r="P578" s="20" t="s">
        <v>50</v>
      </c>
      <c r="Q578" s="2" t="str">
        <f t="shared" si="24"/>
        <v>105000600UN</v>
      </c>
      <c r="R578" s="2" t="str">
        <f t="shared" si="25"/>
        <v>105000600UN</v>
      </c>
      <c r="T578" s="2">
        <v>104518980</v>
      </c>
      <c r="U578" s="2" t="s">
        <v>50</v>
      </c>
      <c r="V578" s="2" t="str">
        <f t="shared" si="26"/>
        <v>104518980UN</v>
      </c>
    </row>
    <row r="579" spans="15:22" x14ac:dyDescent="0.35">
      <c r="O579" s="2">
        <v>201210650</v>
      </c>
      <c r="P579" s="20" t="s">
        <v>57</v>
      </c>
      <c r="Q579" s="2" t="str">
        <f t="shared" ref="Q579:Q642" si="27">O579&amp;P579</f>
        <v>201210650C06</v>
      </c>
      <c r="R579" s="2" t="str">
        <f t="shared" ref="R579:R642" si="28">VLOOKUP(Q579,V:V,1,0)</f>
        <v>201210650C06</v>
      </c>
      <c r="T579" s="2">
        <v>104518990</v>
      </c>
      <c r="U579" s="2" t="s">
        <v>198</v>
      </c>
      <c r="V579" s="2" t="str">
        <f t="shared" si="26"/>
        <v>104518990C05</v>
      </c>
    </row>
    <row r="580" spans="15:22" x14ac:dyDescent="0.35">
      <c r="O580" s="2">
        <v>104530250</v>
      </c>
      <c r="P580" s="20" t="s">
        <v>101</v>
      </c>
      <c r="Q580" s="2" t="str">
        <f t="shared" si="27"/>
        <v>1045302502Q</v>
      </c>
      <c r="R580" s="2" t="str">
        <f t="shared" si="28"/>
        <v>1045302502Q</v>
      </c>
      <c r="T580" s="2">
        <v>104518990</v>
      </c>
      <c r="U580" s="2" t="s">
        <v>50</v>
      </c>
      <c r="V580" s="2" t="str">
        <f t="shared" ref="V580:V643" si="29">T580&amp;U580</f>
        <v>104518990UN</v>
      </c>
    </row>
    <row r="581" spans="15:22" x14ac:dyDescent="0.35">
      <c r="O581" s="2">
        <v>102500002</v>
      </c>
      <c r="P581" s="20" t="s">
        <v>49</v>
      </c>
      <c r="Q581" s="2" t="str">
        <f t="shared" si="27"/>
        <v>102500002C12</v>
      </c>
      <c r="R581" s="2" t="str">
        <f t="shared" si="28"/>
        <v>102500002C12</v>
      </c>
      <c r="T581" s="2">
        <v>104519000</v>
      </c>
      <c r="U581" s="2" t="s">
        <v>278</v>
      </c>
      <c r="V581" s="2" t="str">
        <f t="shared" si="29"/>
        <v>104519000C16</v>
      </c>
    </row>
    <row r="582" spans="15:22" x14ac:dyDescent="0.35">
      <c r="O582" s="2">
        <v>104514870</v>
      </c>
      <c r="P582" s="20" t="s">
        <v>50</v>
      </c>
      <c r="Q582" s="2" t="str">
        <f t="shared" si="27"/>
        <v>104514870UN</v>
      </c>
      <c r="R582" s="2" t="str">
        <f t="shared" si="28"/>
        <v>104514870UN</v>
      </c>
      <c r="T582" s="2">
        <v>104519000</v>
      </c>
      <c r="U582" s="2" t="s">
        <v>50</v>
      </c>
      <c r="V582" s="2" t="str">
        <f t="shared" si="29"/>
        <v>104519000UN</v>
      </c>
    </row>
    <row r="583" spans="15:22" x14ac:dyDescent="0.35">
      <c r="O583" s="2">
        <v>201700212</v>
      </c>
      <c r="P583" s="20" t="s">
        <v>49</v>
      </c>
      <c r="Q583" s="2" t="str">
        <f t="shared" si="27"/>
        <v>201700212C12</v>
      </c>
      <c r="R583" s="2" t="str">
        <f t="shared" si="28"/>
        <v>201700212C12</v>
      </c>
      <c r="T583" s="2">
        <v>104519060</v>
      </c>
      <c r="U583" s="2" t="s">
        <v>57</v>
      </c>
      <c r="V583" s="2" t="str">
        <f t="shared" si="29"/>
        <v>104519060C06</v>
      </c>
    </row>
    <row r="584" spans="15:22" x14ac:dyDescent="0.35">
      <c r="O584" s="2">
        <v>101500001</v>
      </c>
      <c r="P584" s="20" t="s">
        <v>163</v>
      </c>
      <c r="Q584" s="2" t="str">
        <f t="shared" si="27"/>
        <v>101500001C48</v>
      </c>
      <c r="R584" s="2" t="str">
        <f t="shared" si="28"/>
        <v>101500001C48</v>
      </c>
      <c r="T584" s="2">
        <v>104519060</v>
      </c>
      <c r="U584" s="2" t="s">
        <v>50</v>
      </c>
      <c r="V584" s="2" t="str">
        <f t="shared" si="29"/>
        <v>104519060UN</v>
      </c>
    </row>
    <row r="585" spans="15:22" x14ac:dyDescent="0.35">
      <c r="O585" s="2">
        <v>104501150</v>
      </c>
      <c r="P585" s="20" t="s">
        <v>1121</v>
      </c>
      <c r="Q585" s="2" t="str">
        <f t="shared" si="27"/>
        <v>104501150S00</v>
      </c>
      <c r="R585" s="2" t="str">
        <f t="shared" si="28"/>
        <v>104501150S00</v>
      </c>
      <c r="T585" s="2">
        <v>104519090</v>
      </c>
      <c r="U585" s="2" t="s">
        <v>248</v>
      </c>
      <c r="V585" s="2" t="str">
        <f t="shared" si="29"/>
        <v>104519090CJ</v>
      </c>
    </row>
    <row r="586" spans="15:22" x14ac:dyDescent="0.35">
      <c r="O586" s="2">
        <v>150000893</v>
      </c>
      <c r="P586" s="20" t="s">
        <v>177</v>
      </c>
      <c r="Q586" s="2" t="str">
        <f t="shared" si="27"/>
        <v>150000893C20</v>
      </c>
      <c r="R586" s="2" t="str">
        <f t="shared" si="28"/>
        <v>150000893C20</v>
      </c>
      <c r="T586" s="2">
        <v>104519090</v>
      </c>
      <c r="U586" s="2" t="s">
        <v>77</v>
      </c>
      <c r="V586" s="2" t="str">
        <f t="shared" si="29"/>
        <v>104519090KG</v>
      </c>
    </row>
    <row r="587" spans="15:22" x14ac:dyDescent="0.35">
      <c r="O587" s="2">
        <v>201700036</v>
      </c>
      <c r="P587" s="20" t="s">
        <v>49</v>
      </c>
      <c r="Q587" s="2" t="str">
        <f t="shared" si="27"/>
        <v>201700036C12</v>
      </c>
      <c r="R587" s="2" t="str">
        <f t="shared" si="28"/>
        <v>201700036C12</v>
      </c>
      <c r="T587" s="2">
        <v>104519110</v>
      </c>
      <c r="U587" s="2" t="s">
        <v>65</v>
      </c>
      <c r="V587" s="2" t="str">
        <f t="shared" si="29"/>
        <v>104519110C10</v>
      </c>
    </row>
    <row r="588" spans="15:22" x14ac:dyDescent="0.35">
      <c r="O588" s="2">
        <v>201700037</v>
      </c>
      <c r="P588" s="20" t="s">
        <v>49</v>
      </c>
      <c r="Q588" s="2" t="str">
        <f t="shared" si="27"/>
        <v>201700037C12</v>
      </c>
      <c r="R588" s="2" t="str">
        <f t="shared" si="28"/>
        <v>201700037C12</v>
      </c>
      <c r="T588" s="2">
        <v>104519110</v>
      </c>
      <c r="U588" s="2" t="s">
        <v>50</v>
      </c>
      <c r="V588" s="2" t="str">
        <f t="shared" si="29"/>
        <v>104519110UN</v>
      </c>
    </row>
    <row r="589" spans="15:22" x14ac:dyDescent="0.35">
      <c r="O589" s="2">
        <v>201700039</v>
      </c>
      <c r="P589" s="20" t="s">
        <v>49</v>
      </c>
      <c r="Q589" s="2" t="str">
        <f t="shared" si="27"/>
        <v>201700039C12</v>
      </c>
      <c r="R589" s="2" t="str">
        <f t="shared" si="28"/>
        <v>201700039C12</v>
      </c>
      <c r="T589" s="2">
        <v>104519120</v>
      </c>
      <c r="U589" s="2" t="s">
        <v>65</v>
      </c>
      <c r="V589" s="2" t="str">
        <f t="shared" si="29"/>
        <v>104519120C10</v>
      </c>
    </row>
    <row r="590" spans="15:22" x14ac:dyDescent="0.35">
      <c r="O590" s="2">
        <v>104530220</v>
      </c>
      <c r="P590" s="20" t="s">
        <v>65</v>
      </c>
      <c r="Q590" s="2" t="str">
        <f t="shared" si="27"/>
        <v>104530220C10</v>
      </c>
      <c r="R590" s="2" t="str">
        <f t="shared" si="28"/>
        <v>104530220C10</v>
      </c>
      <c r="T590" s="2">
        <v>104519120</v>
      </c>
      <c r="U590" s="2" t="s">
        <v>50</v>
      </c>
      <c r="V590" s="2" t="str">
        <f t="shared" si="29"/>
        <v>104519120UN</v>
      </c>
    </row>
    <row r="591" spans="15:22" x14ac:dyDescent="0.35">
      <c r="O591" s="2">
        <v>108000022</v>
      </c>
      <c r="P591" s="20" t="s">
        <v>156</v>
      </c>
      <c r="Q591" s="2" t="str">
        <f t="shared" si="27"/>
        <v>108000022C18</v>
      </c>
      <c r="R591" s="2" t="str">
        <f t="shared" si="28"/>
        <v>108000022C18</v>
      </c>
      <c r="T591" s="2">
        <v>104519130</v>
      </c>
      <c r="U591" s="2" t="s">
        <v>57</v>
      </c>
      <c r="V591" s="2" t="str">
        <f t="shared" si="29"/>
        <v>104519130C06</v>
      </c>
    </row>
    <row r="592" spans="15:22" x14ac:dyDescent="0.35">
      <c r="O592" s="2">
        <v>104530200</v>
      </c>
      <c r="P592" s="20" t="s">
        <v>1121</v>
      </c>
      <c r="Q592" s="2" t="str">
        <f t="shared" si="27"/>
        <v>104530200S00</v>
      </c>
      <c r="R592" s="2" t="str">
        <f t="shared" si="28"/>
        <v>104530200S00</v>
      </c>
      <c r="T592" s="2">
        <v>104519130</v>
      </c>
      <c r="U592" s="2" t="s">
        <v>50</v>
      </c>
      <c r="V592" s="2" t="str">
        <f t="shared" si="29"/>
        <v>104519130UN</v>
      </c>
    </row>
    <row r="593" spans="15:22" x14ac:dyDescent="0.35">
      <c r="O593" s="2">
        <v>104527690</v>
      </c>
      <c r="P593" s="20" t="s">
        <v>361</v>
      </c>
      <c r="Q593" s="2" t="str">
        <f t="shared" si="27"/>
        <v>104527690X00</v>
      </c>
      <c r="R593" s="2" t="str">
        <f t="shared" si="28"/>
        <v>104527690X00</v>
      </c>
      <c r="T593" s="2">
        <v>104519180</v>
      </c>
      <c r="U593" s="2" t="s">
        <v>417</v>
      </c>
      <c r="V593" s="2" t="str">
        <f t="shared" si="29"/>
        <v>104519180C15</v>
      </c>
    </row>
    <row r="594" spans="15:22" x14ac:dyDescent="0.35">
      <c r="O594" s="2">
        <v>104501170</v>
      </c>
      <c r="P594" s="20" t="s">
        <v>1121</v>
      </c>
      <c r="Q594" s="2" t="str">
        <f t="shared" si="27"/>
        <v>104501170S00</v>
      </c>
      <c r="R594" s="2" t="str">
        <f t="shared" si="28"/>
        <v>104501170S00</v>
      </c>
      <c r="T594" s="2">
        <v>104519180</v>
      </c>
      <c r="U594" s="2" t="s">
        <v>77</v>
      </c>
      <c r="V594" s="2" t="str">
        <f t="shared" si="29"/>
        <v>104519180KG</v>
      </c>
    </row>
    <row r="595" spans="15:22" x14ac:dyDescent="0.35">
      <c r="O595" s="2">
        <v>104501230</v>
      </c>
      <c r="P595" s="20" t="s">
        <v>1121</v>
      </c>
      <c r="Q595" s="2" t="str">
        <f t="shared" si="27"/>
        <v>104501230S00</v>
      </c>
      <c r="R595" s="2" t="str">
        <f t="shared" si="28"/>
        <v>104501230S00</v>
      </c>
      <c r="T595" s="2">
        <v>104519220</v>
      </c>
      <c r="U595" s="2" t="s">
        <v>198</v>
      </c>
      <c r="V595" s="2" t="str">
        <f t="shared" si="29"/>
        <v>104519220C05</v>
      </c>
    </row>
    <row r="596" spans="15:22" x14ac:dyDescent="0.35">
      <c r="O596" s="2">
        <v>102500020</v>
      </c>
      <c r="P596" s="20" t="s">
        <v>160</v>
      </c>
      <c r="Q596" s="2" t="str">
        <f t="shared" si="27"/>
        <v>102500020C24</v>
      </c>
      <c r="R596" s="2" t="str">
        <f t="shared" si="28"/>
        <v>102500020C24</v>
      </c>
      <c r="T596" s="2">
        <v>104519220</v>
      </c>
      <c r="U596" s="2" t="s">
        <v>50</v>
      </c>
      <c r="V596" s="2" t="str">
        <f t="shared" si="29"/>
        <v>104519220UN</v>
      </c>
    </row>
    <row r="597" spans="15:22" x14ac:dyDescent="0.35">
      <c r="O597" s="2">
        <v>103800430</v>
      </c>
      <c r="P597" s="20" t="s">
        <v>65</v>
      </c>
      <c r="Q597" s="2" t="str">
        <f t="shared" si="27"/>
        <v>103800430C10</v>
      </c>
      <c r="R597" s="2" t="str">
        <f t="shared" si="28"/>
        <v>103800430C10</v>
      </c>
      <c r="T597" s="2">
        <v>104519230</v>
      </c>
      <c r="U597" s="2" t="s">
        <v>253</v>
      </c>
      <c r="V597" s="2" t="str">
        <f t="shared" si="29"/>
        <v>104519230C08</v>
      </c>
    </row>
    <row r="598" spans="15:22" x14ac:dyDescent="0.35">
      <c r="O598" s="2">
        <v>102201500</v>
      </c>
      <c r="P598" s="20" t="s">
        <v>49</v>
      </c>
      <c r="Q598" s="2" t="str">
        <f t="shared" si="27"/>
        <v>102201500C12</v>
      </c>
      <c r="R598" s="2" t="str">
        <f t="shared" si="28"/>
        <v>102201500C12</v>
      </c>
      <c r="T598" s="2">
        <v>104519230</v>
      </c>
      <c r="U598" s="2" t="s">
        <v>50</v>
      </c>
      <c r="V598" s="2" t="str">
        <f t="shared" si="29"/>
        <v>104519230UN</v>
      </c>
    </row>
    <row r="599" spans="15:22" x14ac:dyDescent="0.35">
      <c r="O599" s="2">
        <v>102201250</v>
      </c>
      <c r="P599" s="20" t="s">
        <v>49</v>
      </c>
      <c r="Q599" s="2" t="str">
        <f t="shared" si="27"/>
        <v>102201250C12</v>
      </c>
      <c r="R599" s="2" t="str">
        <f t="shared" si="28"/>
        <v>102201250C12</v>
      </c>
      <c r="T599" s="2">
        <v>104519250</v>
      </c>
      <c r="U599" s="2" t="s">
        <v>49</v>
      </c>
      <c r="V599" s="2" t="str">
        <f t="shared" si="29"/>
        <v>104519250C12</v>
      </c>
    </row>
    <row r="600" spans="15:22" x14ac:dyDescent="0.35">
      <c r="O600" s="2">
        <v>102201150</v>
      </c>
      <c r="P600" s="20" t="s">
        <v>49</v>
      </c>
      <c r="Q600" s="2" t="str">
        <f t="shared" si="27"/>
        <v>102201150C12</v>
      </c>
      <c r="R600" s="2" t="str">
        <f t="shared" si="28"/>
        <v>102201150C12</v>
      </c>
      <c r="T600" s="2">
        <v>104519250</v>
      </c>
      <c r="U600" s="2" t="s">
        <v>50</v>
      </c>
      <c r="V600" s="2" t="str">
        <f t="shared" si="29"/>
        <v>104519250UN</v>
      </c>
    </row>
    <row r="601" spans="15:22" x14ac:dyDescent="0.35">
      <c r="O601" s="2">
        <v>104520990</v>
      </c>
      <c r="P601" s="20" t="s">
        <v>270</v>
      </c>
      <c r="Q601" s="2" t="str">
        <f t="shared" si="27"/>
        <v>104520990AJ</v>
      </c>
      <c r="R601" s="2" t="str">
        <f t="shared" si="28"/>
        <v>104520990AJ</v>
      </c>
      <c r="T601" s="2">
        <v>104519280</v>
      </c>
      <c r="U601" s="2" t="s">
        <v>65</v>
      </c>
      <c r="V601" s="2" t="str">
        <f t="shared" si="29"/>
        <v>104519280C10</v>
      </c>
    </row>
    <row r="602" spans="15:22" x14ac:dyDescent="0.35">
      <c r="O602" s="2">
        <v>104512690</v>
      </c>
      <c r="P602" s="20" t="s">
        <v>50</v>
      </c>
      <c r="Q602" s="2" t="str">
        <f t="shared" si="27"/>
        <v>104512690UN</v>
      </c>
      <c r="R602" s="2" t="str">
        <f t="shared" si="28"/>
        <v>104512690UN</v>
      </c>
      <c r="T602" s="2">
        <v>104519280</v>
      </c>
      <c r="U602" s="2" t="s">
        <v>177</v>
      </c>
      <c r="V602" s="2" t="str">
        <f t="shared" si="29"/>
        <v>104519280C20</v>
      </c>
    </row>
    <row r="603" spans="15:22" x14ac:dyDescent="0.35">
      <c r="O603" s="2">
        <v>104519850</v>
      </c>
      <c r="P603" s="20" t="s">
        <v>65</v>
      </c>
      <c r="Q603" s="2" t="str">
        <f t="shared" si="27"/>
        <v>104519850C10</v>
      </c>
      <c r="R603" s="2" t="str">
        <f t="shared" si="28"/>
        <v>104519850C10</v>
      </c>
      <c r="T603" s="2">
        <v>104519280</v>
      </c>
      <c r="U603" s="2" t="s">
        <v>77</v>
      </c>
      <c r="V603" s="2" t="str">
        <f t="shared" si="29"/>
        <v>104519280KG</v>
      </c>
    </row>
    <row r="604" spans="15:22" x14ac:dyDescent="0.35">
      <c r="O604" s="2">
        <v>104524100</v>
      </c>
      <c r="P604" s="20" t="s">
        <v>297</v>
      </c>
      <c r="Q604" s="2" t="str">
        <f t="shared" si="27"/>
        <v>104524100W00</v>
      </c>
      <c r="R604" s="2" t="str">
        <f t="shared" si="28"/>
        <v>104524100W00</v>
      </c>
      <c r="T604" s="2">
        <v>104519290</v>
      </c>
      <c r="U604" s="2" t="s">
        <v>198</v>
      </c>
      <c r="V604" s="2" t="str">
        <f t="shared" si="29"/>
        <v>104519290C05</v>
      </c>
    </row>
    <row r="605" spans="15:22" x14ac:dyDescent="0.35">
      <c r="O605" s="2">
        <v>104524110</v>
      </c>
      <c r="P605" s="20" t="s">
        <v>297</v>
      </c>
      <c r="Q605" s="2" t="str">
        <f t="shared" si="27"/>
        <v>104524110W00</v>
      </c>
      <c r="R605" s="2" t="str">
        <f t="shared" si="28"/>
        <v>104524110W00</v>
      </c>
      <c r="T605" s="2">
        <v>104519290</v>
      </c>
      <c r="U605" s="2" t="s">
        <v>77</v>
      </c>
      <c r="V605" s="2" t="str">
        <f t="shared" si="29"/>
        <v>104519290KG</v>
      </c>
    </row>
    <row r="606" spans="15:22" x14ac:dyDescent="0.35">
      <c r="O606" s="2">
        <v>103800460</v>
      </c>
      <c r="P606" s="20" t="s">
        <v>65</v>
      </c>
      <c r="Q606" s="2" t="str">
        <f t="shared" si="27"/>
        <v>103800460C10</v>
      </c>
      <c r="R606" s="2" t="str">
        <f t="shared" si="28"/>
        <v>103800460C10</v>
      </c>
      <c r="T606" s="2">
        <v>104519330</v>
      </c>
      <c r="U606" s="2" t="s">
        <v>228</v>
      </c>
      <c r="V606" s="2" t="str">
        <f t="shared" si="29"/>
        <v>104519330C36</v>
      </c>
    </row>
    <row r="607" spans="15:22" x14ac:dyDescent="0.35">
      <c r="O607" s="2">
        <v>101310038</v>
      </c>
      <c r="P607" s="20" t="s">
        <v>166</v>
      </c>
      <c r="Q607" s="2" t="str">
        <f t="shared" si="27"/>
        <v>101310038C50</v>
      </c>
      <c r="R607" s="2" t="str">
        <f t="shared" si="28"/>
        <v>101310038C50</v>
      </c>
      <c r="T607" s="2">
        <v>104519330</v>
      </c>
      <c r="U607" s="2" t="s">
        <v>525</v>
      </c>
      <c r="V607" s="2" t="str">
        <f t="shared" si="29"/>
        <v>104519330C42</v>
      </c>
    </row>
    <row r="608" spans="15:22" x14ac:dyDescent="0.35">
      <c r="O608" s="2">
        <v>108005510</v>
      </c>
      <c r="P608" s="20" t="s">
        <v>156</v>
      </c>
      <c r="Q608" s="2" t="str">
        <f t="shared" si="27"/>
        <v>108005510C18</v>
      </c>
      <c r="R608" s="2" t="str">
        <f t="shared" si="28"/>
        <v>108005510C18</v>
      </c>
      <c r="T608" s="2">
        <v>104519330</v>
      </c>
      <c r="U608" s="2" t="s">
        <v>163</v>
      </c>
      <c r="V608" s="2" t="str">
        <f t="shared" si="29"/>
        <v>104519330C48</v>
      </c>
    </row>
    <row r="609" spans="15:22" x14ac:dyDescent="0.35">
      <c r="O609" s="2">
        <v>104529810</v>
      </c>
      <c r="P609" s="20" t="s">
        <v>50</v>
      </c>
      <c r="Q609" s="2" t="str">
        <f t="shared" si="27"/>
        <v>104529810UN</v>
      </c>
      <c r="R609" s="2" t="str">
        <f t="shared" si="28"/>
        <v>104529810UN</v>
      </c>
      <c r="T609" s="2">
        <v>104519330</v>
      </c>
      <c r="U609" s="2" t="s">
        <v>50</v>
      </c>
      <c r="V609" s="2" t="str">
        <f t="shared" si="29"/>
        <v>104519330UN</v>
      </c>
    </row>
    <row r="610" spans="15:22" x14ac:dyDescent="0.35">
      <c r="O610" s="2">
        <v>104531450</v>
      </c>
      <c r="P610" s="20" t="s">
        <v>50</v>
      </c>
      <c r="Q610" s="2" t="str">
        <f t="shared" si="27"/>
        <v>104531450UN</v>
      </c>
      <c r="R610" s="2" t="str">
        <f t="shared" si="28"/>
        <v>104531450UN</v>
      </c>
      <c r="T610" s="2">
        <v>104519360</v>
      </c>
      <c r="U610" s="2" t="s">
        <v>160</v>
      </c>
      <c r="V610" s="2" t="str">
        <f t="shared" si="29"/>
        <v>104519360C24</v>
      </c>
    </row>
    <row r="611" spans="15:22" x14ac:dyDescent="0.35">
      <c r="O611" s="2">
        <v>101310039</v>
      </c>
      <c r="P611" s="20" t="s">
        <v>166</v>
      </c>
      <c r="Q611" s="2" t="str">
        <f t="shared" si="27"/>
        <v>101310039C50</v>
      </c>
      <c r="R611" s="2" t="str">
        <f t="shared" si="28"/>
        <v>101310039C50</v>
      </c>
      <c r="T611" s="2">
        <v>104519360</v>
      </c>
      <c r="U611" s="2" t="s">
        <v>50</v>
      </c>
      <c r="V611" s="2" t="str">
        <f t="shared" si="29"/>
        <v>104519360UN</v>
      </c>
    </row>
    <row r="612" spans="15:22" x14ac:dyDescent="0.35">
      <c r="O612" s="2">
        <v>201230620</v>
      </c>
      <c r="P612" s="20" t="s">
        <v>49</v>
      </c>
      <c r="Q612" s="2" t="str">
        <f t="shared" si="27"/>
        <v>201230620C12</v>
      </c>
      <c r="R612" s="2" t="str">
        <f t="shared" si="28"/>
        <v>201230620C12</v>
      </c>
      <c r="T612" s="2">
        <v>104519410</v>
      </c>
      <c r="U612" s="2" t="s">
        <v>50</v>
      </c>
      <c r="V612" s="2" t="str">
        <f t="shared" si="29"/>
        <v>104519410UN</v>
      </c>
    </row>
    <row r="613" spans="15:22" x14ac:dyDescent="0.35">
      <c r="O613" s="2">
        <v>104524930</v>
      </c>
      <c r="P613" s="20" t="s">
        <v>294</v>
      </c>
      <c r="Q613" s="2" t="str">
        <f t="shared" si="27"/>
        <v>104524930Y00</v>
      </c>
      <c r="R613" s="2" t="str">
        <f t="shared" si="28"/>
        <v>104524930Y00</v>
      </c>
      <c r="T613" s="2">
        <v>104519480</v>
      </c>
      <c r="U613" s="2" t="s">
        <v>198</v>
      </c>
      <c r="V613" s="2" t="str">
        <f t="shared" si="29"/>
        <v>104519480C05</v>
      </c>
    </row>
    <row r="614" spans="15:22" x14ac:dyDescent="0.35">
      <c r="O614" s="2">
        <v>104526600</v>
      </c>
      <c r="P614" s="20" t="s">
        <v>50</v>
      </c>
      <c r="Q614" s="2" t="str">
        <f t="shared" si="27"/>
        <v>104526600UN</v>
      </c>
      <c r="R614" s="2" t="str">
        <f t="shared" si="28"/>
        <v>104526600UN</v>
      </c>
      <c r="T614" s="2">
        <v>104519480</v>
      </c>
      <c r="U614" s="2" t="s">
        <v>77</v>
      </c>
      <c r="V614" s="2" t="str">
        <f t="shared" si="29"/>
        <v>104519480KG</v>
      </c>
    </row>
    <row r="615" spans="15:22" x14ac:dyDescent="0.35">
      <c r="O615" s="2">
        <v>201230450</v>
      </c>
      <c r="P615" s="20" t="s">
        <v>50</v>
      </c>
      <c r="Q615" s="2" t="str">
        <f t="shared" si="27"/>
        <v>201230450UN</v>
      </c>
      <c r="R615" s="2" t="str">
        <f t="shared" si="28"/>
        <v>201230450UN</v>
      </c>
      <c r="T615" s="2">
        <v>104519500</v>
      </c>
      <c r="U615" s="2" t="s">
        <v>569</v>
      </c>
      <c r="V615" s="2" t="str">
        <f t="shared" si="29"/>
        <v>104519500C01</v>
      </c>
    </row>
    <row r="616" spans="15:22" x14ac:dyDescent="0.35">
      <c r="O616" s="2">
        <v>104530570</v>
      </c>
      <c r="P616" s="20" t="s">
        <v>141</v>
      </c>
      <c r="Q616" s="2" t="str">
        <f t="shared" si="27"/>
        <v>104530570C04</v>
      </c>
      <c r="R616" s="2" t="str">
        <f t="shared" si="28"/>
        <v>104530570C04</v>
      </c>
      <c r="T616" s="2">
        <v>104519500</v>
      </c>
      <c r="U616" s="2" t="s">
        <v>50</v>
      </c>
      <c r="V616" s="2" t="str">
        <f t="shared" si="29"/>
        <v>104519500UN</v>
      </c>
    </row>
    <row r="617" spans="15:22" x14ac:dyDescent="0.35">
      <c r="O617" s="2">
        <v>104530290</v>
      </c>
      <c r="P617" s="20" t="s">
        <v>141</v>
      </c>
      <c r="Q617" s="2" t="str">
        <f t="shared" si="27"/>
        <v>104530290C04</v>
      </c>
      <c r="R617" s="2" t="str">
        <f t="shared" si="28"/>
        <v>104530290C04</v>
      </c>
      <c r="T617" s="2">
        <v>104519510</v>
      </c>
      <c r="U617" s="2" t="s">
        <v>65</v>
      </c>
      <c r="V617" s="2" t="str">
        <f t="shared" si="29"/>
        <v>104519510C10</v>
      </c>
    </row>
    <row r="618" spans="15:22" x14ac:dyDescent="0.35">
      <c r="O618" s="2">
        <v>104530430</v>
      </c>
      <c r="P618" s="20" t="s">
        <v>57</v>
      </c>
      <c r="Q618" s="2" t="str">
        <f t="shared" si="27"/>
        <v>104530430C06</v>
      </c>
      <c r="R618" s="2" t="str">
        <f t="shared" si="28"/>
        <v>104530430C06</v>
      </c>
      <c r="T618" s="2">
        <v>104519510</v>
      </c>
      <c r="U618" s="2" t="s">
        <v>50</v>
      </c>
      <c r="V618" s="2" t="str">
        <f t="shared" si="29"/>
        <v>104519510UN</v>
      </c>
    </row>
    <row r="619" spans="15:22" x14ac:dyDescent="0.35">
      <c r="O619" s="2">
        <v>150000048</v>
      </c>
      <c r="P619" s="20" t="s">
        <v>1022</v>
      </c>
      <c r="Q619" s="2" t="str">
        <f t="shared" si="27"/>
        <v>150000048D20</v>
      </c>
      <c r="R619" s="2" t="str">
        <f t="shared" si="28"/>
        <v>150000048D20</v>
      </c>
      <c r="T619" s="2">
        <v>104519580</v>
      </c>
      <c r="U619" s="2" t="s">
        <v>141</v>
      </c>
      <c r="V619" s="2" t="str">
        <f t="shared" si="29"/>
        <v>104519580C04</v>
      </c>
    </row>
    <row r="620" spans="15:22" x14ac:dyDescent="0.35">
      <c r="O620" s="2">
        <v>150001787</v>
      </c>
      <c r="P620" s="20" t="s">
        <v>1022</v>
      </c>
      <c r="Q620" s="2" t="str">
        <f t="shared" si="27"/>
        <v>150001787D20</v>
      </c>
      <c r="R620" s="2" t="str">
        <f t="shared" si="28"/>
        <v>150001787D20</v>
      </c>
      <c r="T620" s="2">
        <v>104519580</v>
      </c>
      <c r="U620" s="2" t="s">
        <v>50</v>
      </c>
      <c r="V620" s="2" t="str">
        <f t="shared" si="29"/>
        <v>104519580UN</v>
      </c>
    </row>
    <row r="621" spans="15:22" x14ac:dyDescent="0.35">
      <c r="O621" s="2">
        <v>150001548</v>
      </c>
      <c r="P621" s="20" t="s">
        <v>1022</v>
      </c>
      <c r="Q621" s="2" t="str">
        <f t="shared" si="27"/>
        <v>150001548D20</v>
      </c>
      <c r="R621" s="2" t="str">
        <f t="shared" si="28"/>
        <v>150001548D20</v>
      </c>
      <c r="T621" s="2">
        <v>104519590</v>
      </c>
      <c r="U621" s="2" t="s">
        <v>141</v>
      </c>
      <c r="V621" s="2" t="str">
        <f t="shared" si="29"/>
        <v>104519590C04</v>
      </c>
    </row>
    <row r="622" spans="15:22" x14ac:dyDescent="0.35">
      <c r="O622" s="2">
        <v>104525180</v>
      </c>
      <c r="P622" s="20" t="s">
        <v>50</v>
      </c>
      <c r="Q622" s="2" t="str">
        <f t="shared" si="27"/>
        <v>104525180UN</v>
      </c>
      <c r="R622" s="2" t="str">
        <f t="shared" si="28"/>
        <v>104525180UN</v>
      </c>
      <c r="T622" s="2">
        <v>104519590</v>
      </c>
      <c r="U622" s="2" t="s">
        <v>50</v>
      </c>
      <c r="V622" s="2" t="str">
        <f t="shared" si="29"/>
        <v>104519590UN</v>
      </c>
    </row>
    <row r="623" spans="15:22" x14ac:dyDescent="0.35">
      <c r="O623" s="2">
        <v>150000908</v>
      </c>
      <c r="P623" s="20" t="s">
        <v>50</v>
      </c>
      <c r="Q623" s="2" t="str">
        <f t="shared" si="27"/>
        <v>150000908UN</v>
      </c>
      <c r="R623" s="2" t="str">
        <f t="shared" si="28"/>
        <v>150000908UN</v>
      </c>
      <c r="T623" s="2">
        <v>104519600</v>
      </c>
      <c r="U623" s="2" t="s">
        <v>141</v>
      </c>
      <c r="V623" s="2" t="str">
        <f t="shared" si="29"/>
        <v>104519600C04</v>
      </c>
    </row>
    <row r="624" spans="15:22" x14ac:dyDescent="0.35">
      <c r="O624" s="2">
        <v>201220930</v>
      </c>
      <c r="P624" s="20" t="s">
        <v>160</v>
      </c>
      <c r="Q624" s="2" t="str">
        <f t="shared" si="27"/>
        <v>201220930C24</v>
      </c>
      <c r="R624" s="2" t="str">
        <f t="shared" si="28"/>
        <v>201220930C24</v>
      </c>
      <c r="T624" s="2">
        <v>104519600</v>
      </c>
      <c r="U624" s="2" t="s">
        <v>50</v>
      </c>
      <c r="V624" s="2" t="str">
        <f t="shared" si="29"/>
        <v>104519600UN</v>
      </c>
    </row>
    <row r="625" spans="15:22" x14ac:dyDescent="0.35">
      <c r="O625" s="2">
        <v>102400030</v>
      </c>
      <c r="P625" s="20" t="s">
        <v>803</v>
      </c>
      <c r="Q625" s="2" t="str">
        <f t="shared" si="27"/>
        <v>102400030C14</v>
      </c>
      <c r="R625" s="2" t="str">
        <f t="shared" si="28"/>
        <v>102400030C14</v>
      </c>
      <c r="T625" s="2">
        <v>104519610</v>
      </c>
      <c r="U625" s="2" t="s">
        <v>141</v>
      </c>
      <c r="V625" s="2" t="str">
        <f t="shared" si="29"/>
        <v>104519610C04</v>
      </c>
    </row>
    <row r="626" spans="15:22" x14ac:dyDescent="0.35">
      <c r="O626" s="2">
        <v>102400032</v>
      </c>
      <c r="P626" s="20" t="s">
        <v>803</v>
      </c>
      <c r="Q626" s="2" t="str">
        <f t="shared" si="27"/>
        <v>102400032C14</v>
      </c>
      <c r="R626" s="2" t="str">
        <f t="shared" si="28"/>
        <v>102400032C14</v>
      </c>
      <c r="T626" s="2">
        <v>104519610</v>
      </c>
      <c r="U626" s="2" t="s">
        <v>50</v>
      </c>
      <c r="V626" s="2" t="str">
        <f t="shared" si="29"/>
        <v>104519610UN</v>
      </c>
    </row>
    <row r="627" spans="15:22" x14ac:dyDescent="0.35">
      <c r="O627" s="2">
        <v>104532210</v>
      </c>
      <c r="P627" s="20" t="s">
        <v>187</v>
      </c>
      <c r="Q627" s="2" t="str">
        <f t="shared" si="27"/>
        <v>104532210C60</v>
      </c>
      <c r="R627" s="2" t="str">
        <f t="shared" si="28"/>
        <v>104532210C60</v>
      </c>
      <c r="T627" s="2">
        <v>104519620</v>
      </c>
      <c r="U627" s="2" t="s">
        <v>569</v>
      </c>
      <c r="V627" s="2" t="str">
        <f t="shared" si="29"/>
        <v>104519620C01</v>
      </c>
    </row>
    <row r="628" spans="15:22" x14ac:dyDescent="0.35">
      <c r="O628" s="2">
        <v>104531400</v>
      </c>
      <c r="P628" s="20" t="s">
        <v>65</v>
      </c>
      <c r="Q628" s="2" t="str">
        <f t="shared" si="27"/>
        <v>104531400C10</v>
      </c>
      <c r="R628" s="2" t="str">
        <f t="shared" si="28"/>
        <v>104531400C10</v>
      </c>
      <c r="T628" s="2">
        <v>104519640</v>
      </c>
      <c r="U628" s="2" t="s">
        <v>141</v>
      </c>
      <c r="V628" s="2" t="str">
        <f t="shared" si="29"/>
        <v>104519640C04</v>
      </c>
    </row>
    <row r="629" spans="15:22" x14ac:dyDescent="0.35">
      <c r="O629" s="2">
        <v>104531410</v>
      </c>
      <c r="P629" s="20" t="s">
        <v>65</v>
      </c>
      <c r="Q629" s="2" t="str">
        <f t="shared" si="27"/>
        <v>104531410C10</v>
      </c>
      <c r="R629" s="2" t="str">
        <f t="shared" si="28"/>
        <v>104531410C10</v>
      </c>
      <c r="T629" s="2">
        <v>104519640</v>
      </c>
      <c r="U629" s="2" t="s">
        <v>50</v>
      </c>
      <c r="V629" s="2" t="str">
        <f t="shared" si="29"/>
        <v>104519640UN</v>
      </c>
    </row>
    <row r="630" spans="15:22" x14ac:dyDescent="0.35">
      <c r="O630" s="2">
        <v>104531420</v>
      </c>
      <c r="P630" s="20" t="s">
        <v>65</v>
      </c>
      <c r="Q630" s="2" t="str">
        <f t="shared" si="27"/>
        <v>104531420C10</v>
      </c>
      <c r="R630" s="2" t="str">
        <f t="shared" si="28"/>
        <v>104531420C10</v>
      </c>
      <c r="T630" s="2">
        <v>104519650</v>
      </c>
      <c r="U630" s="2" t="s">
        <v>65</v>
      </c>
      <c r="V630" s="2" t="str">
        <f t="shared" si="29"/>
        <v>104519650C10</v>
      </c>
    </row>
    <row r="631" spans="15:22" x14ac:dyDescent="0.35">
      <c r="O631" s="2">
        <v>104533690</v>
      </c>
      <c r="P631" s="20" t="s">
        <v>49</v>
      </c>
      <c r="Q631" s="2" t="str">
        <f t="shared" si="27"/>
        <v>104533690C12</v>
      </c>
      <c r="R631" s="2" t="str">
        <f t="shared" si="28"/>
        <v>104533690C12</v>
      </c>
      <c r="T631" s="2">
        <v>104519650</v>
      </c>
      <c r="U631" s="2" t="s">
        <v>50</v>
      </c>
      <c r="V631" s="2" t="str">
        <f t="shared" si="29"/>
        <v>104519650UN</v>
      </c>
    </row>
    <row r="632" spans="15:22" x14ac:dyDescent="0.35">
      <c r="O632" s="2">
        <v>104525430</v>
      </c>
      <c r="P632" s="20" t="s">
        <v>141</v>
      </c>
      <c r="Q632" s="2" t="str">
        <f t="shared" si="27"/>
        <v>104525430C04</v>
      </c>
      <c r="R632" s="2" t="str">
        <f t="shared" si="28"/>
        <v>104525430C04</v>
      </c>
      <c r="T632" s="2">
        <v>104519690</v>
      </c>
      <c r="U632" s="2" t="s">
        <v>65</v>
      </c>
      <c r="V632" s="2" t="str">
        <f t="shared" si="29"/>
        <v>104519690C10</v>
      </c>
    </row>
    <row r="633" spans="15:22" x14ac:dyDescent="0.35">
      <c r="O633" s="2">
        <v>104532720</v>
      </c>
      <c r="P633" s="20" t="s">
        <v>160</v>
      </c>
      <c r="Q633" s="2" t="str">
        <f t="shared" si="27"/>
        <v>104532720C24</v>
      </c>
      <c r="R633" s="2" t="str">
        <f t="shared" si="28"/>
        <v>104532720C24</v>
      </c>
      <c r="T633" s="2">
        <v>104519690</v>
      </c>
      <c r="U633" s="2" t="s">
        <v>50</v>
      </c>
      <c r="V633" s="2" t="str">
        <f t="shared" si="29"/>
        <v>104519690UN</v>
      </c>
    </row>
    <row r="634" spans="15:22" x14ac:dyDescent="0.35">
      <c r="O634" s="2">
        <v>104523040</v>
      </c>
      <c r="P634" s="20" t="s">
        <v>106</v>
      </c>
      <c r="Q634" s="2" t="str">
        <f t="shared" si="27"/>
        <v>104523040V00</v>
      </c>
      <c r="R634" s="2" t="str">
        <f t="shared" si="28"/>
        <v>104523040V00</v>
      </c>
      <c r="T634" s="2">
        <v>104519700</v>
      </c>
      <c r="U634" s="2" t="s">
        <v>65</v>
      </c>
      <c r="V634" s="2" t="str">
        <f t="shared" si="29"/>
        <v>104519700C10</v>
      </c>
    </row>
    <row r="635" spans="15:22" x14ac:dyDescent="0.35">
      <c r="O635" s="2">
        <v>104523060</v>
      </c>
      <c r="P635" s="20" t="s">
        <v>106</v>
      </c>
      <c r="Q635" s="2" t="str">
        <f t="shared" si="27"/>
        <v>104523060V00</v>
      </c>
      <c r="R635" s="2" t="str">
        <f t="shared" si="28"/>
        <v>104523060V00</v>
      </c>
      <c r="T635" s="2">
        <v>104519700</v>
      </c>
      <c r="U635" s="2" t="s">
        <v>50</v>
      </c>
      <c r="V635" s="2" t="str">
        <f t="shared" si="29"/>
        <v>104519700UN</v>
      </c>
    </row>
    <row r="636" spans="15:22" x14ac:dyDescent="0.35">
      <c r="O636" s="2">
        <v>104523050</v>
      </c>
      <c r="P636" s="20" t="s">
        <v>106</v>
      </c>
      <c r="Q636" s="2" t="str">
        <f t="shared" si="27"/>
        <v>104523050V00</v>
      </c>
      <c r="R636" s="2" t="str">
        <f t="shared" si="28"/>
        <v>104523050V00</v>
      </c>
      <c r="T636" s="2">
        <v>104519710</v>
      </c>
      <c r="U636" s="2" t="s">
        <v>141</v>
      </c>
      <c r="V636" s="2" t="str">
        <f t="shared" si="29"/>
        <v>104519710C04</v>
      </c>
    </row>
    <row r="637" spans="15:22" x14ac:dyDescent="0.35">
      <c r="O637" s="2">
        <v>104533700</v>
      </c>
      <c r="P637" s="20" t="s">
        <v>57</v>
      </c>
      <c r="Q637" s="2" t="str">
        <f t="shared" si="27"/>
        <v>104533700C06</v>
      </c>
      <c r="R637" s="2" t="str">
        <f t="shared" si="28"/>
        <v>104533700C06</v>
      </c>
      <c r="T637" s="2">
        <v>104519710</v>
      </c>
      <c r="U637" s="2" t="s">
        <v>50</v>
      </c>
      <c r="V637" s="2" t="str">
        <f t="shared" si="29"/>
        <v>104519710UN</v>
      </c>
    </row>
    <row r="638" spans="15:22" x14ac:dyDescent="0.35">
      <c r="O638" s="2">
        <v>104529820</v>
      </c>
      <c r="P638" s="20" t="s">
        <v>65</v>
      </c>
      <c r="Q638" s="2" t="str">
        <f t="shared" si="27"/>
        <v>104529820C10</v>
      </c>
      <c r="R638" s="2" t="str">
        <f t="shared" si="28"/>
        <v>104529820C10</v>
      </c>
      <c r="T638" s="2">
        <v>104519740</v>
      </c>
      <c r="U638" s="2" t="s">
        <v>141</v>
      </c>
      <c r="V638" s="2" t="str">
        <f t="shared" si="29"/>
        <v>104519740C04</v>
      </c>
    </row>
    <row r="639" spans="15:22" x14ac:dyDescent="0.35">
      <c r="O639" s="2">
        <v>104524230</v>
      </c>
      <c r="P639" s="20" t="s">
        <v>149</v>
      </c>
      <c r="Q639" s="2" t="str">
        <f t="shared" si="27"/>
        <v>104524230Z00</v>
      </c>
      <c r="R639" s="2" t="str">
        <f t="shared" si="28"/>
        <v>104524230Z00</v>
      </c>
      <c r="T639" s="2">
        <v>104519740</v>
      </c>
      <c r="U639" s="2" t="s">
        <v>50</v>
      </c>
      <c r="V639" s="2" t="str">
        <f t="shared" si="29"/>
        <v>104519740UN</v>
      </c>
    </row>
    <row r="640" spans="15:22" x14ac:dyDescent="0.35">
      <c r="O640" s="2">
        <v>104524260</v>
      </c>
      <c r="P640" s="20" t="s">
        <v>149</v>
      </c>
      <c r="Q640" s="2" t="str">
        <f t="shared" si="27"/>
        <v>104524260Z00</v>
      </c>
      <c r="R640" s="2" t="str">
        <f t="shared" si="28"/>
        <v>104524260Z00</v>
      </c>
      <c r="T640" s="2">
        <v>104519750</v>
      </c>
      <c r="U640" s="2" t="s">
        <v>141</v>
      </c>
      <c r="V640" s="2" t="str">
        <f t="shared" si="29"/>
        <v>104519750C04</v>
      </c>
    </row>
    <row r="641" spans="15:22" x14ac:dyDescent="0.35">
      <c r="O641" s="2">
        <v>104524250</v>
      </c>
      <c r="P641" s="20" t="s">
        <v>149</v>
      </c>
      <c r="Q641" s="2" t="str">
        <f t="shared" si="27"/>
        <v>104524250Z00</v>
      </c>
      <c r="R641" s="2" t="str">
        <f t="shared" si="28"/>
        <v>104524250Z00</v>
      </c>
      <c r="T641" s="2">
        <v>104519750</v>
      </c>
      <c r="U641" s="2" t="s">
        <v>50</v>
      </c>
      <c r="V641" s="2" t="str">
        <f t="shared" si="29"/>
        <v>104519750UN</v>
      </c>
    </row>
    <row r="642" spans="15:22" x14ac:dyDescent="0.35">
      <c r="O642" s="2">
        <v>104524240</v>
      </c>
      <c r="P642" s="20" t="s">
        <v>149</v>
      </c>
      <c r="Q642" s="2" t="str">
        <f t="shared" si="27"/>
        <v>104524240Z00</v>
      </c>
      <c r="R642" s="2" t="str">
        <f t="shared" si="28"/>
        <v>104524240Z00</v>
      </c>
      <c r="T642" s="2">
        <v>104519800</v>
      </c>
      <c r="U642" s="2" t="s">
        <v>49</v>
      </c>
      <c r="V642" s="2" t="str">
        <f t="shared" si="29"/>
        <v>104519800C12</v>
      </c>
    </row>
    <row r="643" spans="15:22" x14ac:dyDescent="0.35">
      <c r="O643" s="2">
        <v>104533820</v>
      </c>
      <c r="P643" s="20" t="s">
        <v>106</v>
      </c>
      <c r="Q643" s="2" t="str">
        <f t="shared" ref="Q643:Q706" si="30">O643&amp;P643</f>
        <v>104533820V00</v>
      </c>
      <c r="R643" s="2" t="str">
        <f t="shared" ref="R643:R706" si="31">VLOOKUP(Q643,V:V,1,0)</f>
        <v>104533820V00</v>
      </c>
      <c r="T643" s="2">
        <v>104519800</v>
      </c>
      <c r="U643" s="2" t="s">
        <v>50</v>
      </c>
      <c r="V643" s="2" t="str">
        <f t="shared" si="29"/>
        <v>104519800UN</v>
      </c>
    </row>
    <row r="644" spans="15:22" x14ac:dyDescent="0.35">
      <c r="O644" s="2">
        <v>104533870</v>
      </c>
      <c r="P644" s="20" t="s">
        <v>256</v>
      </c>
      <c r="Q644" s="2" t="str">
        <f t="shared" si="30"/>
        <v>104533870C30</v>
      </c>
      <c r="R644" s="2" t="str">
        <f t="shared" si="31"/>
        <v>104533870C30</v>
      </c>
      <c r="T644" s="2">
        <v>104519840</v>
      </c>
      <c r="U644" s="2" t="s">
        <v>198</v>
      </c>
      <c r="V644" s="2" t="str">
        <f t="shared" ref="V644:V707" si="32">T644&amp;U644</f>
        <v>104519840C05</v>
      </c>
    </row>
    <row r="645" spans="15:22" x14ac:dyDescent="0.35">
      <c r="O645" s="2">
        <v>104533880</v>
      </c>
      <c r="P645" s="20" t="s">
        <v>361</v>
      </c>
      <c r="Q645" s="2" t="str">
        <f t="shared" si="30"/>
        <v>104533880X00</v>
      </c>
      <c r="R645" s="2" t="str">
        <f t="shared" si="31"/>
        <v>104533880X00</v>
      </c>
      <c r="T645" s="2">
        <v>104519840</v>
      </c>
      <c r="U645" s="2" t="s">
        <v>77</v>
      </c>
      <c r="V645" s="2" t="str">
        <f t="shared" si="32"/>
        <v>104519840KG</v>
      </c>
    </row>
    <row r="646" spans="15:22" x14ac:dyDescent="0.35">
      <c r="O646" s="2">
        <v>104534010</v>
      </c>
      <c r="P646" s="20" t="s">
        <v>163</v>
      </c>
      <c r="Q646" s="2" t="str">
        <f t="shared" si="30"/>
        <v>104534010C48</v>
      </c>
      <c r="R646" s="2" t="str">
        <f t="shared" si="31"/>
        <v>104534010C48</v>
      </c>
      <c r="T646" s="2">
        <v>104519840</v>
      </c>
      <c r="U646" s="2" t="s">
        <v>50</v>
      </c>
      <c r="V646" s="2" t="str">
        <f t="shared" si="32"/>
        <v>104519840UN</v>
      </c>
    </row>
    <row r="647" spans="15:22" x14ac:dyDescent="0.35">
      <c r="O647" s="2">
        <v>104533710</v>
      </c>
      <c r="P647" s="20" t="s">
        <v>57</v>
      </c>
      <c r="Q647" s="2" t="str">
        <f t="shared" si="30"/>
        <v>104533710C06</v>
      </c>
      <c r="R647" s="2" t="str">
        <f t="shared" si="31"/>
        <v>104533710C06</v>
      </c>
      <c r="T647" s="2">
        <v>104519850</v>
      </c>
      <c r="U647" s="2" t="s">
        <v>65</v>
      </c>
      <c r="V647" s="2" t="str">
        <f t="shared" si="32"/>
        <v>104519850C10</v>
      </c>
    </row>
    <row r="648" spans="15:22" x14ac:dyDescent="0.35">
      <c r="O648" s="2">
        <v>104534020</v>
      </c>
      <c r="P648" s="20" t="s">
        <v>50</v>
      </c>
      <c r="Q648" s="2" t="str">
        <f t="shared" si="30"/>
        <v>104534020UN</v>
      </c>
      <c r="R648" s="2" t="str">
        <f t="shared" si="31"/>
        <v>104534020UN</v>
      </c>
      <c r="T648" s="2">
        <v>104519850</v>
      </c>
      <c r="U648" s="2" t="s">
        <v>50</v>
      </c>
      <c r="V648" s="2" t="str">
        <f t="shared" si="32"/>
        <v>104519850UN</v>
      </c>
    </row>
    <row r="649" spans="15:22" x14ac:dyDescent="0.35">
      <c r="O649" s="2">
        <v>104534040</v>
      </c>
      <c r="P649" s="20" t="s">
        <v>50</v>
      </c>
      <c r="Q649" s="2" t="str">
        <f t="shared" si="30"/>
        <v>104534040UN</v>
      </c>
      <c r="R649" s="2" t="str">
        <f t="shared" si="31"/>
        <v>104534040UN</v>
      </c>
      <c r="T649" s="2">
        <v>104519860</v>
      </c>
      <c r="U649" s="2" t="s">
        <v>65</v>
      </c>
      <c r="V649" s="2" t="str">
        <f t="shared" si="32"/>
        <v>104519860C10</v>
      </c>
    </row>
    <row r="650" spans="15:22" x14ac:dyDescent="0.35">
      <c r="O650" s="2">
        <v>104534050</v>
      </c>
      <c r="P650" s="20" t="s">
        <v>50</v>
      </c>
      <c r="Q650" s="2" t="str">
        <f t="shared" si="30"/>
        <v>104534050UN</v>
      </c>
      <c r="R650" s="2" t="str">
        <f t="shared" si="31"/>
        <v>104534050UN</v>
      </c>
      <c r="T650" s="2">
        <v>104519860</v>
      </c>
      <c r="U650" s="2" t="s">
        <v>50</v>
      </c>
      <c r="V650" s="2" t="str">
        <f t="shared" si="32"/>
        <v>104519860UN</v>
      </c>
    </row>
    <row r="651" spans="15:22" x14ac:dyDescent="0.35">
      <c r="O651" s="2">
        <v>105000300</v>
      </c>
      <c r="P651" s="20" t="s">
        <v>49</v>
      </c>
      <c r="Q651" s="2" t="str">
        <f t="shared" si="30"/>
        <v>105000300C12</v>
      </c>
      <c r="R651" s="2" t="str">
        <f t="shared" si="31"/>
        <v>105000300C12</v>
      </c>
      <c r="T651" s="2">
        <v>104519890</v>
      </c>
      <c r="U651" s="2" t="s">
        <v>517</v>
      </c>
      <c r="V651" s="2" t="str">
        <f t="shared" si="32"/>
        <v>104519890C45</v>
      </c>
    </row>
    <row r="652" spans="15:22" x14ac:dyDescent="0.35">
      <c r="O652" s="2">
        <v>201222320</v>
      </c>
      <c r="P652" s="20" t="s">
        <v>2319</v>
      </c>
      <c r="Q652" s="2" t="str">
        <f t="shared" si="30"/>
        <v>201222320Q80</v>
      </c>
      <c r="R652" s="2" t="str">
        <f t="shared" si="31"/>
        <v>201222320Q80</v>
      </c>
      <c r="T652" s="2">
        <v>104519890</v>
      </c>
      <c r="U652" s="2" t="s">
        <v>50</v>
      </c>
      <c r="V652" s="2" t="str">
        <f t="shared" si="32"/>
        <v>104519890UN</v>
      </c>
    </row>
    <row r="653" spans="15:22" x14ac:dyDescent="0.35">
      <c r="O653" s="2">
        <v>104534090</v>
      </c>
      <c r="P653" s="20" t="s">
        <v>92</v>
      </c>
      <c r="Q653" s="2" t="str">
        <f t="shared" si="30"/>
        <v>104534090C02</v>
      </c>
      <c r="R653" s="2" t="str">
        <f t="shared" si="31"/>
        <v>104534090C02</v>
      </c>
      <c r="T653" s="2">
        <v>104519920</v>
      </c>
      <c r="U653" s="2" t="s">
        <v>1006</v>
      </c>
      <c r="V653" s="2" t="str">
        <f t="shared" si="32"/>
        <v>104519920D10</v>
      </c>
    </row>
    <row r="654" spans="15:22" x14ac:dyDescent="0.35">
      <c r="O654" s="2">
        <v>104534160</v>
      </c>
      <c r="P654" s="20" t="s">
        <v>49</v>
      </c>
      <c r="Q654" s="2" t="str">
        <f t="shared" si="30"/>
        <v>104534160C12</v>
      </c>
      <c r="R654" s="2" t="str">
        <f t="shared" si="31"/>
        <v>104534160C12</v>
      </c>
      <c r="T654" s="2">
        <v>104519920</v>
      </c>
      <c r="U654" s="2" t="s">
        <v>50</v>
      </c>
      <c r="V654" s="2" t="str">
        <f t="shared" si="32"/>
        <v>104519920UN</v>
      </c>
    </row>
    <row r="655" spans="15:22" x14ac:dyDescent="0.35">
      <c r="O655" s="2">
        <v>105001000</v>
      </c>
      <c r="P655" s="20" t="s">
        <v>187</v>
      </c>
      <c r="Q655" s="2" t="str">
        <f t="shared" si="30"/>
        <v>105001000C60</v>
      </c>
      <c r="R655" s="2" t="str">
        <f t="shared" si="31"/>
        <v>105001000C60</v>
      </c>
      <c r="T655" s="2">
        <v>104519930</v>
      </c>
      <c r="U655" s="2" t="s">
        <v>77</v>
      </c>
      <c r="V655" s="2" t="str">
        <f t="shared" si="32"/>
        <v>104519930KG</v>
      </c>
    </row>
    <row r="656" spans="15:22" x14ac:dyDescent="0.35">
      <c r="O656" s="2">
        <v>105001050</v>
      </c>
      <c r="P656" s="20" t="s">
        <v>187</v>
      </c>
      <c r="Q656" s="2" t="str">
        <f t="shared" si="30"/>
        <v>105001050C60</v>
      </c>
      <c r="R656" s="2" t="str">
        <f t="shared" si="31"/>
        <v>105001050C60</v>
      </c>
      <c r="T656" s="2">
        <v>104520060</v>
      </c>
      <c r="U656" s="2" t="s">
        <v>57</v>
      </c>
      <c r="V656" s="2" t="str">
        <f t="shared" si="32"/>
        <v>104520060C06</v>
      </c>
    </row>
    <row r="657" spans="15:22" x14ac:dyDescent="0.35">
      <c r="O657" s="2">
        <v>104534100</v>
      </c>
      <c r="P657" s="20" t="s">
        <v>156</v>
      </c>
      <c r="Q657" s="2" t="str">
        <f t="shared" si="30"/>
        <v>104534100C18</v>
      </c>
      <c r="R657" s="2" t="str">
        <f t="shared" si="31"/>
        <v>104534100C18</v>
      </c>
      <c r="T657" s="2">
        <v>104520060</v>
      </c>
      <c r="U657" s="2" t="s">
        <v>50</v>
      </c>
      <c r="V657" s="2" t="str">
        <f t="shared" si="32"/>
        <v>104520060UN</v>
      </c>
    </row>
    <row r="658" spans="15:22" x14ac:dyDescent="0.35">
      <c r="O658" s="2">
        <v>104534150</v>
      </c>
      <c r="P658" s="20" t="s">
        <v>65</v>
      </c>
      <c r="Q658" s="2" t="str">
        <f t="shared" si="30"/>
        <v>104534150C10</v>
      </c>
      <c r="R658" s="2" t="str">
        <f t="shared" si="31"/>
        <v>104534150C10</v>
      </c>
      <c r="T658" s="2">
        <v>104520070</v>
      </c>
      <c r="U658" s="2" t="s">
        <v>57</v>
      </c>
      <c r="V658" s="2" t="str">
        <f t="shared" si="32"/>
        <v>104520070C06</v>
      </c>
    </row>
    <row r="659" spans="15:22" x14ac:dyDescent="0.35">
      <c r="O659" s="2">
        <v>104534210</v>
      </c>
      <c r="P659" s="20" t="s">
        <v>256</v>
      </c>
      <c r="Q659" s="2" t="str">
        <f t="shared" si="30"/>
        <v>104534210C30</v>
      </c>
      <c r="R659" s="2" t="str">
        <f t="shared" si="31"/>
        <v>104534210C30</v>
      </c>
      <c r="T659" s="2">
        <v>104520070</v>
      </c>
      <c r="U659" s="2" t="s">
        <v>50</v>
      </c>
      <c r="V659" s="2" t="str">
        <f t="shared" si="32"/>
        <v>104520070UN</v>
      </c>
    </row>
    <row r="660" spans="15:22" x14ac:dyDescent="0.35">
      <c r="O660" s="2">
        <v>104534120</v>
      </c>
      <c r="P660" s="20" t="s">
        <v>65</v>
      </c>
      <c r="Q660" s="2" t="str">
        <f t="shared" si="30"/>
        <v>104534120C10</v>
      </c>
      <c r="R660" s="2" t="str">
        <f t="shared" si="31"/>
        <v>104534120C10</v>
      </c>
      <c r="T660" s="2">
        <v>104520080</v>
      </c>
      <c r="U660" s="2" t="s">
        <v>57</v>
      </c>
      <c r="V660" s="2" t="str">
        <f t="shared" si="32"/>
        <v>104520080C06</v>
      </c>
    </row>
    <row r="661" spans="15:22" x14ac:dyDescent="0.35">
      <c r="O661" s="2">
        <v>104534180</v>
      </c>
      <c r="P661" s="20" t="s">
        <v>65</v>
      </c>
      <c r="Q661" s="2" t="str">
        <f t="shared" si="30"/>
        <v>104534180C10</v>
      </c>
      <c r="R661" s="2" t="str">
        <f t="shared" si="31"/>
        <v>104534180C10</v>
      </c>
      <c r="T661" s="2">
        <v>104520080</v>
      </c>
      <c r="U661" s="2" t="s">
        <v>50</v>
      </c>
      <c r="V661" s="2" t="str">
        <f t="shared" si="32"/>
        <v>104520080UN</v>
      </c>
    </row>
    <row r="662" spans="15:22" x14ac:dyDescent="0.35">
      <c r="O662" s="2">
        <v>104534130</v>
      </c>
      <c r="P662" s="20" t="s">
        <v>49</v>
      </c>
      <c r="Q662" s="2" t="str">
        <f t="shared" si="30"/>
        <v>104534130C12</v>
      </c>
      <c r="R662" s="2" t="str">
        <f t="shared" si="31"/>
        <v>104534130C12</v>
      </c>
      <c r="T662" s="2">
        <v>104520300</v>
      </c>
      <c r="U662" s="2" t="s">
        <v>160</v>
      </c>
      <c r="V662" s="2" t="str">
        <f t="shared" si="32"/>
        <v>104520300C24</v>
      </c>
    </row>
    <row r="663" spans="15:22" x14ac:dyDescent="0.35">
      <c r="O663" s="2">
        <v>105001100</v>
      </c>
      <c r="P663" s="20" t="s">
        <v>187</v>
      </c>
      <c r="Q663" s="2" t="str">
        <f t="shared" si="30"/>
        <v>105001100C60</v>
      </c>
      <c r="R663" s="2" t="str">
        <f t="shared" si="31"/>
        <v>105001100C60</v>
      </c>
      <c r="T663" s="2">
        <v>104520300</v>
      </c>
      <c r="U663" s="2" t="s">
        <v>50</v>
      </c>
      <c r="V663" s="2" t="str">
        <f t="shared" si="32"/>
        <v>104520300UN</v>
      </c>
    </row>
    <row r="664" spans="15:22" x14ac:dyDescent="0.35">
      <c r="O664" s="2">
        <v>104534170</v>
      </c>
      <c r="P664" s="20" t="s">
        <v>187</v>
      </c>
      <c r="Q664" s="2" t="str">
        <f t="shared" si="30"/>
        <v>104534170C60</v>
      </c>
      <c r="R664" s="2" t="str">
        <f t="shared" si="31"/>
        <v>104534170C60</v>
      </c>
      <c r="T664" s="2">
        <v>104520350</v>
      </c>
      <c r="U664" s="2" t="s">
        <v>50</v>
      </c>
      <c r="V664" s="2" t="str">
        <f t="shared" si="32"/>
        <v>104520350UN</v>
      </c>
    </row>
    <row r="665" spans="15:22" x14ac:dyDescent="0.35">
      <c r="O665" s="2">
        <v>104534140</v>
      </c>
      <c r="P665" s="20" t="s">
        <v>517</v>
      </c>
      <c r="Q665" s="2" t="str">
        <f t="shared" si="30"/>
        <v>104534140C45</v>
      </c>
      <c r="R665" s="2" t="str">
        <f t="shared" si="31"/>
        <v>104534140C45</v>
      </c>
      <c r="T665" s="2">
        <v>104520360</v>
      </c>
      <c r="U665" s="2" t="s">
        <v>50</v>
      </c>
      <c r="V665" s="2" t="str">
        <f t="shared" si="32"/>
        <v>104520360UN</v>
      </c>
    </row>
    <row r="666" spans="15:22" x14ac:dyDescent="0.35">
      <c r="O666" s="2">
        <v>40009385</v>
      </c>
      <c r="P666" s="20" t="s">
        <v>50</v>
      </c>
      <c r="Q666" s="2" t="str">
        <f t="shared" si="30"/>
        <v>40009385UN</v>
      </c>
      <c r="R666" s="2" t="str">
        <f t="shared" si="31"/>
        <v>40009385UN</v>
      </c>
      <c r="T666" s="2">
        <v>104520470</v>
      </c>
      <c r="U666" s="2" t="s">
        <v>248</v>
      </c>
      <c r="V666" s="2" t="str">
        <f t="shared" si="32"/>
        <v>104520470CJ</v>
      </c>
    </row>
    <row r="667" spans="15:22" x14ac:dyDescent="0.35">
      <c r="O667" s="2">
        <v>100093660</v>
      </c>
      <c r="P667" s="20" t="s">
        <v>50</v>
      </c>
      <c r="Q667" s="2" t="str">
        <f t="shared" si="30"/>
        <v>100093660UN</v>
      </c>
      <c r="R667" s="2" t="str">
        <f t="shared" si="31"/>
        <v>100093660UN</v>
      </c>
      <c r="T667" s="2">
        <v>104520470</v>
      </c>
      <c r="U667" s="2" t="s">
        <v>77</v>
      </c>
      <c r="V667" s="2" t="str">
        <f t="shared" si="32"/>
        <v>104520470KG</v>
      </c>
    </row>
    <row r="668" spans="15:22" x14ac:dyDescent="0.35">
      <c r="O668" s="2">
        <v>40009381</v>
      </c>
      <c r="P668" s="20" t="s">
        <v>50</v>
      </c>
      <c r="Q668" s="2" t="str">
        <f t="shared" si="30"/>
        <v>40009381UN</v>
      </c>
      <c r="R668" s="2" t="str">
        <f t="shared" si="31"/>
        <v>40009381UN</v>
      </c>
      <c r="T668" s="2">
        <v>104520490</v>
      </c>
      <c r="U668" s="2" t="s">
        <v>65</v>
      </c>
      <c r="V668" s="2" t="str">
        <f t="shared" si="32"/>
        <v>104520490C10</v>
      </c>
    </row>
    <row r="669" spans="15:22" x14ac:dyDescent="0.35">
      <c r="O669" s="2">
        <v>92009062</v>
      </c>
      <c r="P669" s="20" t="s">
        <v>50</v>
      </c>
      <c r="Q669" s="2" t="str">
        <f t="shared" si="30"/>
        <v>92009062UN</v>
      </c>
      <c r="R669" s="2" t="str">
        <f t="shared" si="31"/>
        <v>92009062UN</v>
      </c>
      <c r="T669" s="2">
        <v>104520490</v>
      </c>
      <c r="U669" s="2" t="s">
        <v>50</v>
      </c>
      <c r="V669" s="2" t="str">
        <f t="shared" si="32"/>
        <v>104520490UN</v>
      </c>
    </row>
    <row r="670" spans="15:22" x14ac:dyDescent="0.35">
      <c r="O670" s="2">
        <v>40522152</v>
      </c>
      <c r="P670" s="20" t="s">
        <v>50</v>
      </c>
      <c r="Q670" s="2" t="str">
        <f t="shared" si="30"/>
        <v>40522152UN</v>
      </c>
      <c r="R670" s="2" t="str">
        <f t="shared" si="31"/>
        <v>40522152UN</v>
      </c>
      <c r="T670" s="2">
        <v>104520520</v>
      </c>
      <c r="U670" s="2" t="s">
        <v>50</v>
      </c>
      <c r="V670" s="2" t="str">
        <f t="shared" si="32"/>
        <v>104520520UN</v>
      </c>
    </row>
    <row r="671" spans="15:22" x14ac:dyDescent="0.35">
      <c r="O671" s="2">
        <v>40002143</v>
      </c>
      <c r="P671" s="20" t="s">
        <v>50</v>
      </c>
      <c r="Q671" s="2" t="str">
        <f t="shared" si="30"/>
        <v>40002143UN</v>
      </c>
      <c r="R671" s="2" t="str">
        <f t="shared" si="31"/>
        <v>40002143UN</v>
      </c>
      <c r="T671" s="2">
        <v>104520530</v>
      </c>
      <c r="U671" s="2" t="s">
        <v>198</v>
      </c>
      <c r="V671" s="2" t="str">
        <f t="shared" si="32"/>
        <v>104520530C05</v>
      </c>
    </row>
    <row r="672" spans="15:22" x14ac:dyDescent="0.35">
      <c r="O672" s="2">
        <v>100093740</v>
      </c>
      <c r="P672" s="20" t="s">
        <v>50</v>
      </c>
      <c r="Q672" s="2" t="str">
        <f t="shared" si="30"/>
        <v>100093740UN</v>
      </c>
      <c r="R672" s="2" t="str">
        <f t="shared" si="31"/>
        <v>100093740UN</v>
      </c>
      <c r="T672" s="2">
        <v>104520530</v>
      </c>
      <c r="U672" s="2" t="s">
        <v>50</v>
      </c>
      <c r="V672" s="2" t="str">
        <f t="shared" si="32"/>
        <v>104520530UN</v>
      </c>
    </row>
    <row r="673" spans="15:22" x14ac:dyDescent="0.35">
      <c r="O673" s="2">
        <v>40002149</v>
      </c>
      <c r="P673" s="20" t="s">
        <v>50</v>
      </c>
      <c r="Q673" s="2" t="str">
        <f t="shared" si="30"/>
        <v>40002149UN</v>
      </c>
      <c r="R673" s="2" t="str">
        <f t="shared" si="31"/>
        <v>40002149UN</v>
      </c>
      <c r="T673" s="2">
        <v>104520560</v>
      </c>
      <c r="U673" s="2" t="s">
        <v>228</v>
      </c>
      <c r="V673" s="2" t="str">
        <f t="shared" si="32"/>
        <v>104520560C36</v>
      </c>
    </row>
    <row r="674" spans="15:22" x14ac:dyDescent="0.35">
      <c r="O674" s="2">
        <v>105201940</v>
      </c>
      <c r="P674" s="20" t="s">
        <v>50</v>
      </c>
      <c r="Q674" s="2" t="str">
        <f t="shared" si="30"/>
        <v>105201940UN</v>
      </c>
      <c r="R674" s="2" t="str">
        <f t="shared" si="31"/>
        <v>105201940UN</v>
      </c>
      <c r="T674" s="2">
        <v>104520560</v>
      </c>
      <c r="U674" s="2" t="s">
        <v>50</v>
      </c>
      <c r="V674" s="2" t="str">
        <f t="shared" si="32"/>
        <v>104520560UN</v>
      </c>
    </row>
    <row r="675" spans="15:22" x14ac:dyDescent="0.35">
      <c r="O675" s="2">
        <v>101710006</v>
      </c>
      <c r="P675" s="20" t="s">
        <v>166</v>
      </c>
      <c r="Q675" s="2" t="str">
        <f t="shared" si="30"/>
        <v>101710006C50</v>
      </c>
      <c r="R675" s="2" t="str">
        <f t="shared" si="31"/>
        <v>101710006C50</v>
      </c>
      <c r="T675" s="2">
        <v>104520580</v>
      </c>
      <c r="U675" s="2" t="s">
        <v>77</v>
      </c>
      <c r="V675" s="2" t="str">
        <f t="shared" si="32"/>
        <v>104520580KG</v>
      </c>
    </row>
    <row r="676" spans="15:22" x14ac:dyDescent="0.35">
      <c r="O676" s="2">
        <v>104523280</v>
      </c>
      <c r="P676" s="20" t="s">
        <v>57</v>
      </c>
      <c r="Q676" s="2" t="str">
        <f t="shared" si="30"/>
        <v>104523280C06</v>
      </c>
      <c r="R676" s="2" t="str">
        <f t="shared" si="31"/>
        <v>104523280C06</v>
      </c>
      <c r="T676" s="2">
        <v>104520620</v>
      </c>
      <c r="U676" s="2" t="s">
        <v>1010</v>
      </c>
      <c r="V676" s="2" t="str">
        <f t="shared" si="32"/>
        <v>104520620D05</v>
      </c>
    </row>
    <row r="677" spans="15:22" x14ac:dyDescent="0.35">
      <c r="O677" s="2">
        <v>101710005</v>
      </c>
      <c r="P677" s="20" t="s">
        <v>65</v>
      </c>
      <c r="Q677" s="2" t="str">
        <f t="shared" si="30"/>
        <v>101710005C10</v>
      </c>
      <c r="R677" s="2" t="str">
        <f t="shared" si="31"/>
        <v>101710005C10</v>
      </c>
      <c r="T677" s="2">
        <v>104520620</v>
      </c>
      <c r="U677" s="2" t="s">
        <v>50</v>
      </c>
      <c r="V677" s="2" t="str">
        <f t="shared" si="32"/>
        <v>104520620UN</v>
      </c>
    </row>
    <row r="678" spans="15:22" x14ac:dyDescent="0.35">
      <c r="O678" s="2">
        <v>968200390</v>
      </c>
      <c r="P678" s="20" t="s">
        <v>50</v>
      </c>
      <c r="Q678" s="2" t="str">
        <f t="shared" si="30"/>
        <v>968200390UN</v>
      </c>
      <c r="R678" s="2" t="str">
        <f t="shared" si="31"/>
        <v>968200390UN</v>
      </c>
      <c r="T678" s="2">
        <v>104520650</v>
      </c>
      <c r="U678" s="2" t="s">
        <v>160</v>
      </c>
      <c r="V678" s="2" t="str">
        <f t="shared" si="32"/>
        <v>104520650C24</v>
      </c>
    </row>
    <row r="679" spans="15:22" x14ac:dyDescent="0.35">
      <c r="O679" s="2">
        <v>968200380</v>
      </c>
      <c r="P679" s="20" t="s">
        <v>141</v>
      </c>
      <c r="Q679" s="2" t="str">
        <f t="shared" si="30"/>
        <v>968200380C04</v>
      </c>
      <c r="R679" s="2" t="str">
        <f t="shared" si="31"/>
        <v>968200380C04</v>
      </c>
      <c r="T679" s="2">
        <v>104520650</v>
      </c>
      <c r="U679" s="2" t="s">
        <v>50</v>
      </c>
      <c r="V679" s="2" t="str">
        <f t="shared" si="32"/>
        <v>104520650UN</v>
      </c>
    </row>
    <row r="680" spans="15:22" x14ac:dyDescent="0.35">
      <c r="O680" s="2">
        <v>968200370</v>
      </c>
      <c r="P680" s="20" t="s">
        <v>57</v>
      </c>
      <c r="Q680" s="2" t="str">
        <f t="shared" si="30"/>
        <v>968200370C06</v>
      </c>
      <c r="R680" s="2" t="str">
        <f t="shared" si="31"/>
        <v>968200370C06</v>
      </c>
      <c r="T680" s="2">
        <v>104520680</v>
      </c>
      <c r="U680" s="2" t="s">
        <v>92</v>
      </c>
      <c r="V680" s="2" t="str">
        <f t="shared" si="32"/>
        <v>104520680C02</v>
      </c>
    </row>
    <row r="681" spans="15:22" x14ac:dyDescent="0.35">
      <c r="O681" s="2">
        <v>104511090</v>
      </c>
      <c r="P681" s="20" t="s">
        <v>49</v>
      </c>
      <c r="Q681" s="2" t="str">
        <f t="shared" si="30"/>
        <v>104511090C12</v>
      </c>
      <c r="R681" s="2" t="str">
        <f t="shared" si="31"/>
        <v>104511090C12</v>
      </c>
      <c r="T681" s="2">
        <v>104520680</v>
      </c>
      <c r="U681" s="2" t="s">
        <v>50</v>
      </c>
      <c r="V681" s="2" t="str">
        <f t="shared" si="32"/>
        <v>104520680UN</v>
      </c>
    </row>
    <row r="682" spans="15:22" x14ac:dyDescent="0.35">
      <c r="O682" s="2">
        <v>104518210</v>
      </c>
      <c r="P682" s="20" t="s">
        <v>57</v>
      </c>
      <c r="Q682" s="2" t="str">
        <f t="shared" si="30"/>
        <v>104518210C06</v>
      </c>
      <c r="R682" s="2" t="str">
        <f t="shared" si="31"/>
        <v>104518210C06</v>
      </c>
      <c r="T682" s="2">
        <v>104520700</v>
      </c>
      <c r="U682" s="2" t="s">
        <v>65</v>
      </c>
      <c r="V682" s="2" t="str">
        <f t="shared" si="32"/>
        <v>104520700C10</v>
      </c>
    </row>
    <row r="683" spans="15:22" x14ac:dyDescent="0.35">
      <c r="O683" s="2">
        <v>108004060</v>
      </c>
      <c r="P683" s="20" t="s">
        <v>49</v>
      </c>
      <c r="Q683" s="2" t="str">
        <f t="shared" si="30"/>
        <v>108004060C12</v>
      </c>
      <c r="R683" s="2" t="str">
        <f t="shared" si="31"/>
        <v>108004060C12</v>
      </c>
      <c r="T683" s="2">
        <v>104520700</v>
      </c>
      <c r="U683" s="2" t="s">
        <v>50</v>
      </c>
      <c r="V683" s="2" t="str">
        <f t="shared" si="32"/>
        <v>104520700UN</v>
      </c>
    </row>
    <row r="684" spans="15:22" x14ac:dyDescent="0.35">
      <c r="O684" s="2">
        <v>104520520</v>
      </c>
      <c r="P684" s="20" t="s">
        <v>50</v>
      </c>
      <c r="Q684" s="2" t="str">
        <f t="shared" si="30"/>
        <v>104520520UN</v>
      </c>
      <c r="R684" s="2" t="str">
        <f t="shared" si="31"/>
        <v>104520520UN</v>
      </c>
      <c r="T684" s="2">
        <v>104520710</v>
      </c>
      <c r="U684" s="2" t="s">
        <v>57</v>
      </c>
      <c r="V684" s="2" t="str">
        <f t="shared" si="32"/>
        <v>104520710C06</v>
      </c>
    </row>
    <row r="685" spans="15:22" x14ac:dyDescent="0.35">
      <c r="O685" s="2">
        <v>104520360</v>
      </c>
      <c r="P685" s="20" t="s">
        <v>50</v>
      </c>
      <c r="Q685" s="2" t="str">
        <f t="shared" si="30"/>
        <v>104520360UN</v>
      </c>
      <c r="R685" s="2" t="str">
        <f t="shared" si="31"/>
        <v>104520360UN</v>
      </c>
      <c r="T685" s="2">
        <v>104520710</v>
      </c>
      <c r="U685" s="2" t="s">
        <v>50</v>
      </c>
      <c r="V685" s="2" t="str">
        <f t="shared" si="32"/>
        <v>104520710UN</v>
      </c>
    </row>
    <row r="686" spans="15:22" x14ac:dyDescent="0.35">
      <c r="O686" s="2">
        <v>104518430</v>
      </c>
      <c r="P686" s="20" t="s">
        <v>49</v>
      </c>
      <c r="Q686" s="2" t="str">
        <f t="shared" si="30"/>
        <v>104518430C12</v>
      </c>
      <c r="R686" s="2" t="str">
        <f t="shared" si="31"/>
        <v>104518430C12</v>
      </c>
      <c r="T686" s="2">
        <v>104520730</v>
      </c>
      <c r="U686" s="2" t="s">
        <v>57</v>
      </c>
      <c r="V686" s="2" t="str">
        <f t="shared" si="32"/>
        <v>104520730C06</v>
      </c>
    </row>
    <row r="687" spans="15:22" x14ac:dyDescent="0.35">
      <c r="O687" s="2">
        <v>201300003</v>
      </c>
      <c r="P687" s="20" t="s">
        <v>65</v>
      </c>
      <c r="Q687" s="2" t="str">
        <f t="shared" si="30"/>
        <v>201300003C10</v>
      </c>
      <c r="R687" s="2" t="str">
        <f t="shared" si="31"/>
        <v>201300003C10</v>
      </c>
      <c r="T687" s="2">
        <v>104520730</v>
      </c>
      <c r="U687" s="2" t="s">
        <v>50</v>
      </c>
      <c r="V687" s="2" t="str">
        <f t="shared" si="32"/>
        <v>104520730UN</v>
      </c>
    </row>
    <row r="688" spans="15:22" x14ac:dyDescent="0.35">
      <c r="O688" s="2">
        <v>104516290</v>
      </c>
      <c r="P688" s="20" t="s">
        <v>65</v>
      </c>
      <c r="Q688" s="2" t="str">
        <f t="shared" si="30"/>
        <v>104516290C10</v>
      </c>
      <c r="R688" s="2" t="str">
        <f t="shared" si="31"/>
        <v>104516290C10</v>
      </c>
      <c r="T688" s="2">
        <v>104520740</v>
      </c>
      <c r="U688" s="2" t="s">
        <v>65</v>
      </c>
      <c r="V688" s="2" t="str">
        <f t="shared" si="32"/>
        <v>104520740C10</v>
      </c>
    </row>
    <row r="689" spans="15:22" x14ac:dyDescent="0.35">
      <c r="O689" s="2">
        <v>104515840</v>
      </c>
      <c r="P689" s="20" t="s">
        <v>65</v>
      </c>
      <c r="Q689" s="2" t="str">
        <f t="shared" si="30"/>
        <v>104515840C10</v>
      </c>
      <c r="R689" s="2" t="str">
        <f t="shared" si="31"/>
        <v>104515840C10</v>
      </c>
      <c r="T689" s="2">
        <v>104520740</v>
      </c>
      <c r="U689" s="2" t="s">
        <v>50</v>
      </c>
      <c r="V689" s="2" t="str">
        <f t="shared" si="32"/>
        <v>104520740UN</v>
      </c>
    </row>
    <row r="690" spans="15:22" x14ac:dyDescent="0.35">
      <c r="O690" s="2">
        <v>104516280</v>
      </c>
      <c r="P690" s="20" t="s">
        <v>65</v>
      </c>
      <c r="Q690" s="2" t="str">
        <f t="shared" si="30"/>
        <v>104516280C10</v>
      </c>
      <c r="R690" s="2" t="str">
        <f t="shared" si="31"/>
        <v>104516280C10</v>
      </c>
      <c r="T690" s="2">
        <v>104520750</v>
      </c>
      <c r="U690" s="2" t="s">
        <v>65</v>
      </c>
      <c r="V690" s="2" t="str">
        <f t="shared" si="32"/>
        <v>104520750C10</v>
      </c>
    </row>
    <row r="691" spans="15:22" x14ac:dyDescent="0.35">
      <c r="O691" s="2">
        <v>101720005</v>
      </c>
      <c r="P691" s="20" t="s">
        <v>469</v>
      </c>
      <c r="Q691" s="2" t="str">
        <f t="shared" si="30"/>
        <v>101720005C32</v>
      </c>
      <c r="R691" s="2" t="str">
        <f t="shared" si="31"/>
        <v>101720005C32</v>
      </c>
      <c r="T691" s="2">
        <v>104520750</v>
      </c>
      <c r="U691" s="2" t="s">
        <v>50</v>
      </c>
      <c r="V691" s="2" t="str">
        <f t="shared" si="32"/>
        <v>104520750UN</v>
      </c>
    </row>
    <row r="692" spans="15:22" x14ac:dyDescent="0.35">
      <c r="O692" s="2">
        <v>101720006</v>
      </c>
      <c r="P692" s="20" t="s">
        <v>278</v>
      </c>
      <c r="Q692" s="2" t="str">
        <f t="shared" si="30"/>
        <v>101720006C16</v>
      </c>
      <c r="R692" s="2" t="str">
        <f t="shared" si="31"/>
        <v>101720006C16</v>
      </c>
      <c r="T692" s="2">
        <v>104520760</v>
      </c>
      <c r="U692" s="2" t="s">
        <v>65</v>
      </c>
      <c r="V692" s="2" t="str">
        <f t="shared" si="32"/>
        <v>104520760C10</v>
      </c>
    </row>
    <row r="693" spans="15:22" x14ac:dyDescent="0.35">
      <c r="O693" s="2">
        <v>150000186</v>
      </c>
      <c r="P693" s="20" t="s">
        <v>647</v>
      </c>
      <c r="Q693" s="2" t="str">
        <f t="shared" si="30"/>
        <v>150000186D16</v>
      </c>
      <c r="R693" s="2" t="str">
        <f t="shared" si="31"/>
        <v>150000186D16</v>
      </c>
      <c r="T693" s="2">
        <v>104520760</v>
      </c>
      <c r="U693" s="2" t="s">
        <v>50</v>
      </c>
      <c r="V693" s="2" t="str">
        <f t="shared" si="32"/>
        <v>104520760UN</v>
      </c>
    </row>
    <row r="694" spans="15:22" x14ac:dyDescent="0.35">
      <c r="O694" s="2">
        <v>150000188</v>
      </c>
      <c r="P694" s="20" t="s">
        <v>647</v>
      </c>
      <c r="Q694" s="2" t="str">
        <f t="shared" si="30"/>
        <v>150000188D16</v>
      </c>
      <c r="R694" s="2" t="str">
        <f t="shared" si="31"/>
        <v>150000188D16</v>
      </c>
      <c r="T694" s="2">
        <v>104520790</v>
      </c>
      <c r="U694" s="2" t="s">
        <v>569</v>
      </c>
      <c r="V694" s="2" t="str">
        <f t="shared" si="32"/>
        <v>104520790C01</v>
      </c>
    </row>
    <row r="695" spans="15:22" x14ac:dyDescent="0.35">
      <c r="O695" s="2">
        <v>104525080</v>
      </c>
      <c r="P695" s="20" t="s">
        <v>160</v>
      </c>
      <c r="Q695" s="2" t="str">
        <f t="shared" si="30"/>
        <v>104525080C24</v>
      </c>
      <c r="R695" s="2" t="str">
        <f t="shared" si="31"/>
        <v>104525080C24</v>
      </c>
      <c r="T695" s="2">
        <v>104520790</v>
      </c>
      <c r="U695" s="2" t="s">
        <v>248</v>
      </c>
      <c r="V695" s="2" t="str">
        <f t="shared" si="32"/>
        <v>104520790CJ</v>
      </c>
    </row>
    <row r="696" spans="15:22" x14ac:dyDescent="0.35">
      <c r="O696" s="2">
        <v>104525090</v>
      </c>
      <c r="P696" s="20" t="s">
        <v>160</v>
      </c>
      <c r="Q696" s="2" t="str">
        <f t="shared" si="30"/>
        <v>104525090C24</v>
      </c>
      <c r="R696" s="2" t="str">
        <f t="shared" si="31"/>
        <v>104525090C24</v>
      </c>
      <c r="T696" s="2">
        <v>104520790</v>
      </c>
      <c r="U696" s="2" t="s">
        <v>77</v>
      </c>
      <c r="V696" s="2" t="str">
        <f t="shared" si="32"/>
        <v>104520790KG</v>
      </c>
    </row>
    <row r="697" spans="15:22" x14ac:dyDescent="0.35">
      <c r="O697" s="2">
        <v>104524660</v>
      </c>
      <c r="P697" s="20" t="s">
        <v>57</v>
      </c>
      <c r="Q697" s="2" t="str">
        <f t="shared" si="30"/>
        <v>104524660C06</v>
      </c>
      <c r="R697" s="2" t="str">
        <f t="shared" si="31"/>
        <v>104524660C06</v>
      </c>
      <c r="T697" s="2">
        <v>104520800</v>
      </c>
      <c r="U697" s="2" t="s">
        <v>569</v>
      </c>
      <c r="V697" s="2" t="str">
        <f t="shared" si="32"/>
        <v>104520800C01</v>
      </c>
    </row>
    <row r="698" spans="15:22" x14ac:dyDescent="0.35">
      <c r="O698" s="2">
        <v>201300001</v>
      </c>
      <c r="P698" s="20" t="s">
        <v>65</v>
      </c>
      <c r="Q698" s="2" t="str">
        <f t="shared" si="30"/>
        <v>201300001C10</v>
      </c>
      <c r="R698" s="2" t="str">
        <f t="shared" si="31"/>
        <v>201300001C10</v>
      </c>
      <c r="T698" s="2">
        <v>104520800</v>
      </c>
      <c r="U698" s="2" t="s">
        <v>77</v>
      </c>
      <c r="V698" s="2" t="str">
        <f t="shared" si="32"/>
        <v>104520800KG</v>
      </c>
    </row>
    <row r="699" spans="15:22" x14ac:dyDescent="0.35">
      <c r="O699" s="2">
        <v>104514810</v>
      </c>
      <c r="P699" s="20" t="s">
        <v>57</v>
      </c>
      <c r="Q699" s="2" t="str">
        <f t="shared" si="30"/>
        <v>104514810C06</v>
      </c>
      <c r="R699" s="2" t="str">
        <f t="shared" si="31"/>
        <v>104514810C06</v>
      </c>
      <c r="T699" s="2">
        <v>104520830</v>
      </c>
      <c r="U699" s="2" t="s">
        <v>551</v>
      </c>
      <c r="V699" s="2" t="str">
        <f t="shared" si="32"/>
        <v>104520830C61</v>
      </c>
    </row>
    <row r="700" spans="15:22" x14ac:dyDescent="0.35">
      <c r="O700" s="2">
        <v>105201430</v>
      </c>
      <c r="P700" s="20" t="s">
        <v>50</v>
      </c>
      <c r="Q700" s="2" t="str">
        <f t="shared" si="30"/>
        <v>105201430UN</v>
      </c>
      <c r="R700" s="2" t="str">
        <f t="shared" si="31"/>
        <v>105201430UN</v>
      </c>
      <c r="T700" s="2">
        <v>104520830</v>
      </c>
      <c r="U700" s="2" t="s">
        <v>50</v>
      </c>
      <c r="V700" s="2" t="str">
        <f t="shared" si="32"/>
        <v>104520830UN</v>
      </c>
    </row>
    <row r="701" spans="15:22" x14ac:dyDescent="0.35">
      <c r="O701" s="2">
        <v>104560910</v>
      </c>
      <c r="P701" s="20" t="s">
        <v>57</v>
      </c>
      <c r="Q701" s="2" t="str">
        <f t="shared" si="30"/>
        <v>104560910C06</v>
      </c>
      <c r="R701" s="2" t="str">
        <f t="shared" si="31"/>
        <v>104560910C06</v>
      </c>
      <c r="T701" s="2">
        <v>104520850</v>
      </c>
      <c r="U701" s="2" t="s">
        <v>248</v>
      </c>
      <c r="V701" s="2" t="str">
        <f t="shared" si="32"/>
        <v>104520850CJ</v>
      </c>
    </row>
    <row r="702" spans="15:22" x14ac:dyDescent="0.35">
      <c r="O702" s="2">
        <v>201400100</v>
      </c>
      <c r="P702" s="20" t="s">
        <v>267</v>
      </c>
      <c r="Q702" s="2" t="str">
        <f t="shared" si="30"/>
        <v>201400100C40</v>
      </c>
      <c r="R702" s="2" t="str">
        <f t="shared" si="31"/>
        <v>201400100C40</v>
      </c>
      <c r="T702" s="2">
        <v>104520850</v>
      </c>
      <c r="U702" s="2" t="s">
        <v>77</v>
      </c>
      <c r="V702" s="2" t="str">
        <f t="shared" si="32"/>
        <v>104520850KG</v>
      </c>
    </row>
    <row r="703" spans="15:22" x14ac:dyDescent="0.35">
      <c r="O703" s="2">
        <v>104528970</v>
      </c>
      <c r="P703" s="20" t="s">
        <v>57</v>
      </c>
      <c r="Q703" s="2" t="str">
        <f t="shared" si="30"/>
        <v>104528970C06</v>
      </c>
      <c r="R703" s="2" t="str">
        <f t="shared" si="31"/>
        <v>104528970C06</v>
      </c>
      <c r="T703" s="2">
        <v>104520860</v>
      </c>
      <c r="U703" s="2" t="s">
        <v>248</v>
      </c>
      <c r="V703" s="2" t="str">
        <f t="shared" si="32"/>
        <v>104520860CJ</v>
      </c>
    </row>
    <row r="704" spans="15:22" x14ac:dyDescent="0.35">
      <c r="O704" s="2">
        <v>104523520</v>
      </c>
      <c r="P704" s="20" t="s">
        <v>57</v>
      </c>
      <c r="Q704" s="2" t="str">
        <f t="shared" si="30"/>
        <v>104523520C06</v>
      </c>
      <c r="R704" s="2" t="str">
        <f t="shared" si="31"/>
        <v>104523520C06</v>
      </c>
      <c r="T704" s="2">
        <v>104520860</v>
      </c>
      <c r="U704" s="2" t="s">
        <v>77</v>
      </c>
      <c r="V704" s="2" t="str">
        <f t="shared" si="32"/>
        <v>104520860KG</v>
      </c>
    </row>
    <row r="705" spans="15:22" x14ac:dyDescent="0.35">
      <c r="O705" s="2">
        <v>101720003</v>
      </c>
      <c r="P705" s="20" t="s">
        <v>166</v>
      </c>
      <c r="Q705" s="2" t="str">
        <f t="shared" si="30"/>
        <v>101720003C50</v>
      </c>
      <c r="R705" s="2" t="str">
        <f t="shared" si="31"/>
        <v>101720003C50</v>
      </c>
      <c r="T705" s="2">
        <v>104520870</v>
      </c>
      <c r="U705" s="2" t="s">
        <v>248</v>
      </c>
      <c r="V705" s="2" t="str">
        <f t="shared" si="32"/>
        <v>104520870CJ</v>
      </c>
    </row>
    <row r="706" spans="15:22" x14ac:dyDescent="0.35">
      <c r="O706" s="2">
        <v>105201820</v>
      </c>
      <c r="P706" s="20" t="s">
        <v>50</v>
      </c>
      <c r="Q706" s="2" t="str">
        <f t="shared" si="30"/>
        <v>105201820UN</v>
      </c>
      <c r="R706" s="2" t="str">
        <f t="shared" si="31"/>
        <v>105201820UN</v>
      </c>
      <c r="T706" s="2">
        <v>104520870</v>
      </c>
      <c r="U706" s="2" t="s">
        <v>77</v>
      </c>
      <c r="V706" s="2" t="str">
        <f t="shared" si="32"/>
        <v>104520870KG</v>
      </c>
    </row>
    <row r="707" spans="15:22" x14ac:dyDescent="0.35">
      <c r="O707" s="2">
        <v>40002122</v>
      </c>
      <c r="P707" s="20" t="s">
        <v>50</v>
      </c>
      <c r="Q707" s="2" t="str">
        <f t="shared" ref="Q707:Q770" si="33">O707&amp;P707</f>
        <v>40002122UN</v>
      </c>
      <c r="R707" s="2" t="str">
        <f t="shared" ref="R707:R770" si="34">VLOOKUP(Q707,V:V,1,0)</f>
        <v>40002122UN</v>
      </c>
      <c r="T707" s="2">
        <v>104520880</v>
      </c>
      <c r="U707" s="2" t="s">
        <v>248</v>
      </c>
      <c r="V707" s="2" t="str">
        <f t="shared" si="32"/>
        <v>104520880CJ</v>
      </c>
    </row>
    <row r="708" spans="15:22" x14ac:dyDescent="0.35">
      <c r="O708" s="2">
        <v>40002138</v>
      </c>
      <c r="P708" s="20" t="s">
        <v>50</v>
      </c>
      <c r="Q708" s="2" t="str">
        <f t="shared" si="33"/>
        <v>40002138UN</v>
      </c>
      <c r="R708" s="2" t="str">
        <f t="shared" si="34"/>
        <v>40002138UN</v>
      </c>
      <c r="T708" s="2">
        <v>104520880</v>
      </c>
      <c r="U708" s="2" t="s">
        <v>77</v>
      </c>
      <c r="V708" s="2" t="str">
        <f t="shared" ref="V708:V771" si="35">T708&amp;U708</f>
        <v>104520880KG</v>
      </c>
    </row>
    <row r="709" spans="15:22" x14ac:dyDescent="0.35">
      <c r="O709" s="2">
        <v>40002161</v>
      </c>
      <c r="P709" s="20" t="s">
        <v>50</v>
      </c>
      <c r="Q709" s="2" t="str">
        <f t="shared" si="33"/>
        <v>40002161UN</v>
      </c>
      <c r="R709" s="2" t="str">
        <f t="shared" si="34"/>
        <v>40002161UN</v>
      </c>
      <c r="T709" s="2">
        <v>104520890</v>
      </c>
      <c r="U709" s="2" t="s">
        <v>248</v>
      </c>
      <c r="V709" s="2" t="str">
        <f t="shared" si="35"/>
        <v>104520890CJ</v>
      </c>
    </row>
    <row r="710" spans="15:22" x14ac:dyDescent="0.35">
      <c r="O710" s="2">
        <v>40002135</v>
      </c>
      <c r="P710" s="20" t="s">
        <v>50</v>
      </c>
      <c r="Q710" s="2" t="str">
        <f t="shared" si="33"/>
        <v>40002135UN</v>
      </c>
      <c r="R710" s="2" t="str">
        <f t="shared" si="34"/>
        <v>40002135UN</v>
      </c>
      <c r="T710" s="2">
        <v>104520890</v>
      </c>
      <c r="U710" s="2" t="s">
        <v>77</v>
      </c>
      <c r="V710" s="2" t="str">
        <f t="shared" si="35"/>
        <v>104520890KG</v>
      </c>
    </row>
    <row r="711" spans="15:22" x14ac:dyDescent="0.35">
      <c r="O711" s="2">
        <v>40002121</v>
      </c>
      <c r="P711" s="20" t="s">
        <v>50</v>
      </c>
      <c r="Q711" s="2" t="str">
        <f t="shared" si="33"/>
        <v>40002121UN</v>
      </c>
      <c r="R711" s="2" t="str">
        <f t="shared" si="34"/>
        <v>40002121UN</v>
      </c>
      <c r="T711" s="2">
        <v>104520910</v>
      </c>
      <c r="U711" s="2" t="s">
        <v>50</v>
      </c>
      <c r="V711" s="2" t="str">
        <f t="shared" si="35"/>
        <v>104520910UN</v>
      </c>
    </row>
    <row r="712" spans="15:22" x14ac:dyDescent="0.35">
      <c r="O712" s="2">
        <v>105201810</v>
      </c>
      <c r="P712" s="20" t="s">
        <v>50</v>
      </c>
      <c r="Q712" s="2" t="str">
        <f t="shared" si="33"/>
        <v>105201810UN</v>
      </c>
      <c r="R712" s="2" t="str">
        <f t="shared" si="34"/>
        <v>105201810UN</v>
      </c>
      <c r="T712" s="2">
        <v>104520910</v>
      </c>
      <c r="U712" s="2" t="s">
        <v>407</v>
      </c>
      <c r="V712" s="2" t="str">
        <f t="shared" si="35"/>
        <v>104520910Z60</v>
      </c>
    </row>
    <row r="713" spans="15:22" x14ac:dyDescent="0.35">
      <c r="O713" s="2">
        <v>100093700</v>
      </c>
      <c r="P713" s="20" t="s">
        <v>50</v>
      </c>
      <c r="Q713" s="2" t="str">
        <f t="shared" si="33"/>
        <v>100093700UN</v>
      </c>
      <c r="R713" s="2" t="str">
        <f t="shared" si="34"/>
        <v>100093700UN</v>
      </c>
      <c r="T713" s="2">
        <v>104520960</v>
      </c>
      <c r="U713" s="2" t="s">
        <v>104</v>
      </c>
      <c r="V713" s="2" t="str">
        <f t="shared" si="35"/>
        <v>1045209601Q</v>
      </c>
    </row>
    <row r="714" spans="15:22" x14ac:dyDescent="0.35">
      <c r="O714" s="2">
        <v>92009223</v>
      </c>
      <c r="P714" s="20" t="s">
        <v>50</v>
      </c>
      <c r="Q714" s="2" t="str">
        <f t="shared" si="33"/>
        <v>92009223UN</v>
      </c>
      <c r="R714" s="2" t="str">
        <f t="shared" si="34"/>
        <v>92009223UN</v>
      </c>
      <c r="T714" s="2">
        <v>104520960</v>
      </c>
      <c r="U714" s="2" t="s">
        <v>57</v>
      </c>
      <c r="V714" s="2" t="str">
        <f t="shared" si="35"/>
        <v>104520960C06</v>
      </c>
    </row>
    <row r="715" spans="15:22" x14ac:dyDescent="0.35">
      <c r="O715" s="2">
        <v>40002142</v>
      </c>
      <c r="P715" s="20" t="s">
        <v>50</v>
      </c>
      <c r="Q715" s="2" t="str">
        <f t="shared" si="33"/>
        <v>40002142UN</v>
      </c>
      <c r="R715" s="2" t="str">
        <f t="shared" si="34"/>
        <v>40002142UN</v>
      </c>
      <c r="T715" s="2">
        <v>104520960</v>
      </c>
      <c r="U715" s="2" t="s">
        <v>50</v>
      </c>
      <c r="V715" s="2" t="str">
        <f t="shared" si="35"/>
        <v>104520960UN</v>
      </c>
    </row>
    <row r="716" spans="15:22" x14ac:dyDescent="0.35">
      <c r="O716" s="2">
        <v>40002131</v>
      </c>
      <c r="P716" s="20" t="s">
        <v>50</v>
      </c>
      <c r="Q716" s="2" t="str">
        <f t="shared" si="33"/>
        <v>40002131UN</v>
      </c>
      <c r="R716" s="2" t="e">
        <f t="shared" si="34"/>
        <v>#N/A</v>
      </c>
      <c r="T716" s="2">
        <v>104520970</v>
      </c>
      <c r="U716" s="2" t="s">
        <v>163</v>
      </c>
      <c r="V716" s="2" t="str">
        <f t="shared" si="35"/>
        <v>104520970C48</v>
      </c>
    </row>
    <row r="717" spans="15:22" x14ac:dyDescent="0.35">
      <c r="O717" s="2">
        <v>40002140</v>
      </c>
      <c r="P717" s="20" t="s">
        <v>50</v>
      </c>
      <c r="Q717" s="2" t="str">
        <f t="shared" si="33"/>
        <v>40002140UN</v>
      </c>
      <c r="R717" s="2" t="str">
        <f t="shared" si="34"/>
        <v>40002140UN</v>
      </c>
      <c r="T717" s="2">
        <v>104520970</v>
      </c>
      <c r="U717" s="2" t="s">
        <v>50</v>
      </c>
      <c r="V717" s="2" t="str">
        <f t="shared" si="35"/>
        <v>104520970UN</v>
      </c>
    </row>
    <row r="718" spans="15:22" x14ac:dyDescent="0.35">
      <c r="O718" s="2">
        <v>40002134</v>
      </c>
      <c r="P718" s="20" t="s">
        <v>50</v>
      </c>
      <c r="Q718" s="2" t="str">
        <f t="shared" si="33"/>
        <v>40002134UN</v>
      </c>
      <c r="R718" s="2" t="str">
        <f t="shared" si="34"/>
        <v>40002134UN</v>
      </c>
      <c r="T718" s="2">
        <v>104520990</v>
      </c>
      <c r="U718" s="2" t="s">
        <v>270</v>
      </c>
      <c r="V718" s="2" t="str">
        <f t="shared" si="35"/>
        <v>104520990AJ</v>
      </c>
    </row>
    <row r="719" spans="15:22" x14ac:dyDescent="0.35">
      <c r="O719" s="2">
        <v>40002155</v>
      </c>
      <c r="P719" s="20" t="s">
        <v>50</v>
      </c>
      <c r="Q719" s="2" t="str">
        <f t="shared" si="33"/>
        <v>40002155UN</v>
      </c>
      <c r="R719" s="2" t="str">
        <f t="shared" si="34"/>
        <v>40002155UN</v>
      </c>
      <c r="T719" s="2">
        <v>104520990</v>
      </c>
      <c r="U719" s="2" t="s">
        <v>77</v>
      </c>
      <c r="V719" s="2" t="str">
        <f t="shared" si="35"/>
        <v>104520990KG</v>
      </c>
    </row>
    <row r="720" spans="15:22" x14ac:dyDescent="0.35">
      <c r="O720" s="2">
        <v>40002157</v>
      </c>
      <c r="P720" s="20" t="s">
        <v>50</v>
      </c>
      <c r="Q720" s="2" t="str">
        <f t="shared" si="33"/>
        <v>40002157UN</v>
      </c>
      <c r="R720" s="2" t="str">
        <f t="shared" si="34"/>
        <v>40002157UN</v>
      </c>
      <c r="T720" s="2">
        <v>104521020</v>
      </c>
      <c r="U720" s="2" t="s">
        <v>50</v>
      </c>
      <c r="V720" s="2" t="str">
        <f t="shared" si="35"/>
        <v>104521020UN</v>
      </c>
    </row>
    <row r="721" spans="15:22" x14ac:dyDescent="0.35">
      <c r="O721" s="2">
        <v>40002128</v>
      </c>
      <c r="P721" s="20" t="s">
        <v>50</v>
      </c>
      <c r="Q721" s="2" t="str">
        <f t="shared" si="33"/>
        <v>40002128UN</v>
      </c>
      <c r="R721" s="2" t="str">
        <f t="shared" si="34"/>
        <v>40002128UN</v>
      </c>
      <c r="T721" s="2">
        <v>104521020</v>
      </c>
      <c r="U721" s="2" t="s">
        <v>149</v>
      </c>
      <c r="V721" s="2" t="str">
        <f t="shared" si="35"/>
        <v>104521020Z00</v>
      </c>
    </row>
    <row r="722" spans="15:22" x14ac:dyDescent="0.35">
      <c r="O722" s="2">
        <v>92009256</v>
      </c>
      <c r="P722" s="20" t="s">
        <v>50</v>
      </c>
      <c r="Q722" s="2" t="str">
        <f t="shared" si="33"/>
        <v>92009256UN</v>
      </c>
      <c r="R722" s="2" t="str">
        <f t="shared" si="34"/>
        <v>92009256UN</v>
      </c>
      <c r="T722" s="2">
        <v>104521030</v>
      </c>
      <c r="U722" s="2" t="s">
        <v>50</v>
      </c>
      <c r="V722" s="2" t="str">
        <f t="shared" si="35"/>
        <v>104521030UN</v>
      </c>
    </row>
    <row r="723" spans="15:22" x14ac:dyDescent="0.35">
      <c r="O723" s="2">
        <v>100093710</v>
      </c>
      <c r="P723" s="20" t="s">
        <v>50</v>
      </c>
      <c r="Q723" s="2" t="str">
        <f t="shared" si="33"/>
        <v>100093710UN</v>
      </c>
      <c r="R723" s="2" t="str">
        <f t="shared" si="34"/>
        <v>100093710UN</v>
      </c>
      <c r="T723" s="2">
        <v>104521030</v>
      </c>
      <c r="U723" s="2" t="s">
        <v>149</v>
      </c>
      <c r="V723" s="2" t="str">
        <f t="shared" si="35"/>
        <v>104521030Z00</v>
      </c>
    </row>
    <row r="724" spans="15:22" x14ac:dyDescent="0.35">
      <c r="O724" s="2">
        <v>92009271</v>
      </c>
      <c r="P724" s="20" t="s">
        <v>50</v>
      </c>
      <c r="Q724" s="2" t="str">
        <f t="shared" si="33"/>
        <v>92009271UN</v>
      </c>
      <c r="R724" s="2" t="str">
        <f t="shared" si="34"/>
        <v>92009271UN</v>
      </c>
      <c r="T724" s="2">
        <v>104521060</v>
      </c>
      <c r="U724" s="2" t="s">
        <v>166</v>
      </c>
      <c r="V724" s="2" t="str">
        <f t="shared" si="35"/>
        <v>104521060C50</v>
      </c>
    </row>
    <row r="725" spans="15:22" x14ac:dyDescent="0.35">
      <c r="O725" s="2">
        <v>92009363</v>
      </c>
      <c r="P725" s="20" t="s">
        <v>50</v>
      </c>
      <c r="Q725" s="2" t="str">
        <f t="shared" si="33"/>
        <v>92009363UN</v>
      </c>
      <c r="R725" s="2" t="str">
        <f t="shared" si="34"/>
        <v>92009363UN</v>
      </c>
      <c r="T725" s="2">
        <v>104521060</v>
      </c>
      <c r="U725" s="2" t="s">
        <v>50</v>
      </c>
      <c r="V725" s="2" t="str">
        <f t="shared" si="35"/>
        <v>104521060UN</v>
      </c>
    </row>
    <row r="726" spans="15:22" x14ac:dyDescent="0.35">
      <c r="O726" s="2">
        <v>40002148</v>
      </c>
      <c r="P726" s="20" t="s">
        <v>50</v>
      </c>
      <c r="Q726" s="2" t="str">
        <f t="shared" si="33"/>
        <v>40002148UN</v>
      </c>
      <c r="R726" s="2" t="str">
        <f t="shared" si="34"/>
        <v>40002148UN</v>
      </c>
      <c r="T726" s="2">
        <v>104521090</v>
      </c>
      <c r="U726" s="2" t="s">
        <v>50</v>
      </c>
      <c r="V726" s="2" t="str">
        <f t="shared" si="35"/>
        <v>104521090UN</v>
      </c>
    </row>
    <row r="727" spans="15:22" x14ac:dyDescent="0.35">
      <c r="O727" s="2">
        <v>105201140</v>
      </c>
      <c r="P727" s="20" t="s">
        <v>50</v>
      </c>
      <c r="Q727" s="2" t="str">
        <f t="shared" si="33"/>
        <v>105201140UN</v>
      </c>
      <c r="R727" s="2" t="str">
        <f t="shared" si="34"/>
        <v>105201140UN</v>
      </c>
      <c r="T727" s="2">
        <v>104521090</v>
      </c>
      <c r="U727" s="2" t="s">
        <v>407</v>
      </c>
      <c r="V727" s="2" t="str">
        <f t="shared" si="35"/>
        <v>104521090Z60</v>
      </c>
    </row>
    <row r="728" spans="15:22" x14ac:dyDescent="0.35">
      <c r="O728" s="2">
        <v>40002119</v>
      </c>
      <c r="P728" s="20" t="s">
        <v>50</v>
      </c>
      <c r="Q728" s="2" t="str">
        <f t="shared" si="33"/>
        <v>40002119UN</v>
      </c>
      <c r="R728" s="2" t="str">
        <f t="shared" si="34"/>
        <v>40002119UN</v>
      </c>
      <c r="T728" s="2">
        <v>104521100</v>
      </c>
      <c r="U728" s="2" t="s">
        <v>488</v>
      </c>
      <c r="V728" s="2" t="str">
        <f t="shared" si="35"/>
        <v>104521100C80</v>
      </c>
    </row>
    <row r="729" spans="15:22" x14ac:dyDescent="0.35">
      <c r="O729" s="2">
        <v>96820032</v>
      </c>
      <c r="P729" s="20" t="s">
        <v>50</v>
      </c>
      <c r="Q729" s="2" t="str">
        <f t="shared" si="33"/>
        <v>96820032UN</v>
      </c>
      <c r="R729" s="2" t="str">
        <f t="shared" si="34"/>
        <v>96820032UN</v>
      </c>
      <c r="T729" s="2">
        <v>104521100</v>
      </c>
      <c r="U729" s="2" t="s">
        <v>50</v>
      </c>
      <c r="V729" s="2" t="str">
        <f t="shared" si="35"/>
        <v>104521100UN</v>
      </c>
    </row>
    <row r="730" spans="15:22" x14ac:dyDescent="0.35">
      <c r="O730" s="2">
        <v>105201000</v>
      </c>
      <c r="P730" s="20" t="s">
        <v>50</v>
      </c>
      <c r="Q730" s="2" t="str">
        <f t="shared" si="33"/>
        <v>105201000UN</v>
      </c>
      <c r="R730" s="2" t="str">
        <f t="shared" si="34"/>
        <v>105201000UN</v>
      </c>
      <c r="T730" s="2">
        <v>104521130</v>
      </c>
      <c r="U730" s="2" t="s">
        <v>104</v>
      </c>
      <c r="V730" s="2" t="str">
        <f t="shared" si="35"/>
        <v>1045211301Q</v>
      </c>
    </row>
    <row r="731" spans="15:22" x14ac:dyDescent="0.35">
      <c r="O731" s="2">
        <v>40642060</v>
      </c>
      <c r="P731" s="20" t="s">
        <v>50</v>
      </c>
      <c r="Q731" s="2" t="str">
        <f t="shared" si="33"/>
        <v>40642060UN</v>
      </c>
      <c r="R731" s="2" t="str">
        <f t="shared" si="34"/>
        <v>40642060UN</v>
      </c>
      <c r="T731" s="2">
        <v>104521130</v>
      </c>
      <c r="U731" s="2" t="s">
        <v>57</v>
      </c>
      <c r="V731" s="2" t="str">
        <f t="shared" si="35"/>
        <v>104521130C06</v>
      </c>
    </row>
    <row r="732" spans="15:22" x14ac:dyDescent="0.35">
      <c r="O732" s="2">
        <v>105200990</v>
      </c>
      <c r="P732" s="20" t="s">
        <v>50</v>
      </c>
      <c r="Q732" s="2" t="str">
        <f t="shared" si="33"/>
        <v>105200990UN</v>
      </c>
      <c r="R732" s="2" t="str">
        <f t="shared" si="34"/>
        <v>105200990UN</v>
      </c>
      <c r="T732" s="2">
        <v>104521130</v>
      </c>
      <c r="U732" s="2" t="s">
        <v>50</v>
      </c>
      <c r="V732" s="2" t="str">
        <f t="shared" si="35"/>
        <v>104521130UN</v>
      </c>
    </row>
    <row r="733" spans="15:22" x14ac:dyDescent="0.35">
      <c r="O733" s="2">
        <v>105200980</v>
      </c>
      <c r="P733" s="20" t="s">
        <v>50</v>
      </c>
      <c r="Q733" s="2" t="str">
        <f t="shared" si="33"/>
        <v>105200980UN</v>
      </c>
      <c r="R733" s="2" t="str">
        <f t="shared" si="34"/>
        <v>105200980UN</v>
      </c>
      <c r="T733" s="2">
        <v>104521140</v>
      </c>
      <c r="U733" s="2" t="s">
        <v>50</v>
      </c>
      <c r="V733" s="2" t="str">
        <f t="shared" si="35"/>
        <v>104521140UN</v>
      </c>
    </row>
    <row r="734" spans="15:22" x14ac:dyDescent="0.35">
      <c r="O734" s="2">
        <v>104518560</v>
      </c>
      <c r="P734" s="20" t="s">
        <v>50</v>
      </c>
      <c r="Q734" s="2" t="str">
        <f t="shared" si="33"/>
        <v>104518560UN</v>
      </c>
      <c r="R734" s="2" t="str">
        <f t="shared" si="34"/>
        <v>104518560UN</v>
      </c>
      <c r="T734" s="2">
        <v>104521140</v>
      </c>
      <c r="U734" s="2" t="s">
        <v>398</v>
      </c>
      <c r="V734" s="2" t="str">
        <f t="shared" si="35"/>
        <v>104521140Z80</v>
      </c>
    </row>
    <row r="735" spans="15:22" x14ac:dyDescent="0.35">
      <c r="O735" s="2">
        <v>100093730</v>
      </c>
      <c r="P735" s="20" t="s">
        <v>50</v>
      </c>
      <c r="Q735" s="2" t="str">
        <f t="shared" si="33"/>
        <v>100093730UN</v>
      </c>
      <c r="R735" s="2" t="str">
        <f t="shared" si="34"/>
        <v>100093730UN</v>
      </c>
      <c r="T735" s="2">
        <v>104521200</v>
      </c>
      <c r="U735" s="2" t="s">
        <v>1121</v>
      </c>
      <c r="V735" s="2" t="str">
        <f t="shared" si="35"/>
        <v>104521200S00</v>
      </c>
    </row>
    <row r="736" spans="15:22" x14ac:dyDescent="0.35">
      <c r="O736" s="2">
        <v>104519130</v>
      </c>
      <c r="P736" s="20" t="s">
        <v>57</v>
      </c>
      <c r="Q736" s="2" t="str">
        <f t="shared" si="33"/>
        <v>104519130C06</v>
      </c>
      <c r="R736" s="2" t="str">
        <f t="shared" si="34"/>
        <v>104519130C06</v>
      </c>
      <c r="T736" s="2">
        <v>104521200</v>
      </c>
      <c r="U736" s="2" t="s">
        <v>50</v>
      </c>
      <c r="V736" s="2" t="str">
        <f t="shared" si="35"/>
        <v>104521200UN</v>
      </c>
    </row>
    <row r="737" spans="15:22" x14ac:dyDescent="0.35">
      <c r="O737" s="2">
        <v>104518550</v>
      </c>
      <c r="P737" s="20" t="s">
        <v>50</v>
      </c>
      <c r="Q737" s="2" t="str">
        <f t="shared" si="33"/>
        <v>104518550UN</v>
      </c>
      <c r="R737" s="2" t="str">
        <f t="shared" si="34"/>
        <v>104518550UN</v>
      </c>
      <c r="T737" s="2">
        <v>104521210</v>
      </c>
      <c r="U737" s="2" t="s">
        <v>248</v>
      </c>
      <c r="V737" s="2" t="str">
        <f t="shared" si="35"/>
        <v>104521210CJ</v>
      </c>
    </row>
    <row r="738" spans="15:22" x14ac:dyDescent="0.35">
      <c r="O738" s="2">
        <v>104529610</v>
      </c>
      <c r="P738" s="20" t="s">
        <v>65</v>
      </c>
      <c r="Q738" s="2" t="str">
        <f t="shared" si="33"/>
        <v>104529610C10</v>
      </c>
      <c r="R738" s="2" t="str">
        <f t="shared" si="34"/>
        <v>104529610C10</v>
      </c>
      <c r="T738" s="2">
        <v>104521210</v>
      </c>
      <c r="U738" s="2" t="s">
        <v>77</v>
      </c>
      <c r="V738" s="2" t="str">
        <f t="shared" si="35"/>
        <v>104521210KG</v>
      </c>
    </row>
    <row r="739" spans="15:22" x14ac:dyDescent="0.35">
      <c r="O739" s="2">
        <v>104517040</v>
      </c>
      <c r="P739" s="20" t="s">
        <v>177</v>
      </c>
      <c r="Q739" s="2" t="str">
        <f t="shared" si="33"/>
        <v>104517040C20</v>
      </c>
      <c r="R739" s="2" t="str">
        <f t="shared" si="34"/>
        <v>104517040C20</v>
      </c>
      <c r="T739" s="2">
        <v>104521400</v>
      </c>
      <c r="U739" s="2" t="s">
        <v>50</v>
      </c>
      <c r="V739" s="2" t="str">
        <f t="shared" si="35"/>
        <v>104521400UN</v>
      </c>
    </row>
    <row r="740" spans="15:22" x14ac:dyDescent="0.35">
      <c r="O740" s="2">
        <v>40002147</v>
      </c>
      <c r="P740" s="20" t="s">
        <v>50</v>
      </c>
      <c r="Q740" s="2" t="str">
        <f t="shared" si="33"/>
        <v>40002147UN</v>
      </c>
      <c r="R740" s="2" t="str">
        <f t="shared" si="34"/>
        <v>40002147UN</v>
      </c>
      <c r="T740" s="2">
        <v>104521400</v>
      </c>
      <c r="U740" s="2" t="s">
        <v>149</v>
      </c>
      <c r="V740" s="2" t="str">
        <f t="shared" si="35"/>
        <v>104521400Z00</v>
      </c>
    </row>
    <row r="741" spans="15:22" x14ac:dyDescent="0.35">
      <c r="O741" s="2">
        <v>92009365</v>
      </c>
      <c r="P741" s="20" t="s">
        <v>50</v>
      </c>
      <c r="Q741" s="2" t="str">
        <f t="shared" si="33"/>
        <v>92009365UN</v>
      </c>
      <c r="R741" s="2" t="str">
        <f t="shared" si="34"/>
        <v>92009365UN</v>
      </c>
      <c r="T741" s="2">
        <v>104521430</v>
      </c>
      <c r="U741" s="2" t="s">
        <v>77</v>
      </c>
      <c r="V741" s="2" t="str">
        <f t="shared" si="35"/>
        <v>104521430KG</v>
      </c>
    </row>
    <row r="742" spans="15:22" x14ac:dyDescent="0.35">
      <c r="O742" s="2">
        <v>104517980</v>
      </c>
      <c r="P742" s="20" t="s">
        <v>65</v>
      </c>
      <c r="Q742" s="2" t="str">
        <f t="shared" si="33"/>
        <v>104517980C10</v>
      </c>
      <c r="R742" s="2" t="str">
        <f t="shared" si="34"/>
        <v>104517980C10</v>
      </c>
      <c r="T742" s="2">
        <v>104521580</v>
      </c>
      <c r="U742" s="2" t="s">
        <v>65</v>
      </c>
      <c r="V742" s="2" t="str">
        <f t="shared" si="35"/>
        <v>104521580C10</v>
      </c>
    </row>
    <row r="743" spans="15:22" x14ac:dyDescent="0.35">
      <c r="O743" s="2">
        <v>104500330</v>
      </c>
      <c r="P743" s="20" t="s">
        <v>57</v>
      </c>
      <c r="Q743" s="2" t="str">
        <f t="shared" si="33"/>
        <v>104500330C06</v>
      </c>
      <c r="R743" s="2" t="str">
        <f t="shared" si="34"/>
        <v>104500330C06</v>
      </c>
      <c r="T743" s="2">
        <v>104521580</v>
      </c>
      <c r="U743" s="2" t="s">
        <v>50</v>
      </c>
      <c r="V743" s="2" t="str">
        <f t="shared" si="35"/>
        <v>104521580UN</v>
      </c>
    </row>
    <row r="744" spans="15:22" x14ac:dyDescent="0.35">
      <c r="O744" s="2">
        <v>104522590</v>
      </c>
      <c r="P744" s="20" t="s">
        <v>951</v>
      </c>
      <c r="Q744" s="2" t="str">
        <f t="shared" si="33"/>
        <v>104522590Y50</v>
      </c>
      <c r="R744" s="2" t="str">
        <f t="shared" si="34"/>
        <v>104522590Y50</v>
      </c>
      <c r="T744" s="2">
        <v>104521590</v>
      </c>
      <c r="U744" s="2" t="s">
        <v>65</v>
      </c>
      <c r="V744" s="2" t="str">
        <f t="shared" si="35"/>
        <v>104521590C10</v>
      </c>
    </row>
    <row r="745" spans="15:22" x14ac:dyDescent="0.35">
      <c r="O745" s="2">
        <v>104529600</v>
      </c>
      <c r="P745" s="20" t="s">
        <v>65</v>
      </c>
      <c r="Q745" s="2" t="str">
        <f t="shared" si="33"/>
        <v>104529600C10</v>
      </c>
      <c r="R745" s="2" t="str">
        <f t="shared" si="34"/>
        <v>104529600C10</v>
      </c>
      <c r="T745" s="2">
        <v>104521590</v>
      </c>
      <c r="U745" s="2" t="s">
        <v>50</v>
      </c>
      <c r="V745" s="2" t="str">
        <f t="shared" si="35"/>
        <v>104521590UN</v>
      </c>
    </row>
    <row r="746" spans="15:22" x14ac:dyDescent="0.35">
      <c r="O746" s="2">
        <v>104518540</v>
      </c>
      <c r="P746" s="20" t="s">
        <v>50</v>
      </c>
      <c r="Q746" s="2" t="str">
        <f t="shared" si="33"/>
        <v>104518540UN</v>
      </c>
      <c r="R746" s="2" t="str">
        <f t="shared" si="34"/>
        <v>104518540UN</v>
      </c>
      <c r="T746" s="2">
        <v>104521600</v>
      </c>
      <c r="U746" s="2" t="s">
        <v>65</v>
      </c>
      <c r="V746" s="2" t="str">
        <f t="shared" si="35"/>
        <v>104521600C10</v>
      </c>
    </row>
    <row r="747" spans="15:22" x14ac:dyDescent="0.35">
      <c r="O747" s="2">
        <v>40642100</v>
      </c>
      <c r="P747" s="20" t="s">
        <v>569</v>
      </c>
      <c r="Q747" s="2" t="str">
        <f t="shared" si="33"/>
        <v>40642100C01</v>
      </c>
      <c r="R747" s="2" t="str">
        <f t="shared" si="34"/>
        <v>40642100C01</v>
      </c>
      <c r="T747" s="2">
        <v>104521600</v>
      </c>
      <c r="U747" s="2" t="s">
        <v>50</v>
      </c>
      <c r="V747" s="2" t="str">
        <f t="shared" si="35"/>
        <v>104521600UN</v>
      </c>
    </row>
    <row r="748" spans="15:22" x14ac:dyDescent="0.35">
      <c r="O748" s="2">
        <v>40005008</v>
      </c>
      <c r="P748" s="20" t="s">
        <v>50</v>
      </c>
      <c r="Q748" s="2" t="str">
        <f t="shared" si="33"/>
        <v>40005008UN</v>
      </c>
      <c r="R748" s="2" t="str">
        <f t="shared" si="34"/>
        <v>40005008UN</v>
      </c>
      <c r="T748" s="2">
        <v>104521640</v>
      </c>
      <c r="U748" s="2" t="s">
        <v>50</v>
      </c>
      <c r="V748" s="2" t="str">
        <f t="shared" si="35"/>
        <v>104521640UN</v>
      </c>
    </row>
    <row r="749" spans="15:22" x14ac:dyDescent="0.35">
      <c r="O749" s="2">
        <v>104520910</v>
      </c>
      <c r="P749" s="20" t="s">
        <v>407</v>
      </c>
      <c r="Q749" s="2" t="str">
        <f t="shared" si="33"/>
        <v>104520910Z60</v>
      </c>
      <c r="R749" s="2" t="str">
        <f t="shared" si="34"/>
        <v>104520910Z60</v>
      </c>
      <c r="T749" s="2">
        <v>104521650</v>
      </c>
      <c r="U749" s="2" t="s">
        <v>1006</v>
      </c>
      <c r="V749" s="2" t="str">
        <f t="shared" si="35"/>
        <v>104521650D10</v>
      </c>
    </row>
    <row r="750" spans="15:22" x14ac:dyDescent="0.35">
      <c r="O750" s="2">
        <v>104522600</v>
      </c>
      <c r="P750" s="20" t="s">
        <v>106</v>
      </c>
      <c r="Q750" s="2" t="str">
        <f t="shared" si="33"/>
        <v>104522600V00</v>
      </c>
      <c r="R750" s="2" t="str">
        <f t="shared" si="34"/>
        <v>104522600V00</v>
      </c>
      <c r="T750" s="2">
        <v>104521650</v>
      </c>
      <c r="U750" s="2" t="s">
        <v>50</v>
      </c>
      <c r="V750" s="2" t="str">
        <f t="shared" si="35"/>
        <v>104521650UN</v>
      </c>
    </row>
    <row r="751" spans="15:22" x14ac:dyDescent="0.35">
      <c r="O751" s="2">
        <v>104531280</v>
      </c>
      <c r="P751" s="20" t="s">
        <v>160</v>
      </c>
      <c r="Q751" s="2" t="str">
        <f t="shared" si="33"/>
        <v>104531280C24</v>
      </c>
      <c r="R751" s="2" t="str">
        <f t="shared" si="34"/>
        <v>104531280C24</v>
      </c>
      <c r="T751" s="2">
        <v>104521670</v>
      </c>
      <c r="U751" s="2" t="s">
        <v>248</v>
      </c>
      <c r="V751" s="2" t="str">
        <f t="shared" si="35"/>
        <v>104521670CJ</v>
      </c>
    </row>
    <row r="752" spans="15:22" x14ac:dyDescent="0.35">
      <c r="O752" s="2">
        <v>104531320</v>
      </c>
      <c r="P752" s="20" t="s">
        <v>160</v>
      </c>
      <c r="Q752" s="2" t="str">
        <f t="shared" si="33"/>
        <v>104531320C24</v>
      </c>
      <c r="R752" s="2" t="str">
        <f t="shared" si="34"/>
        <v>104531320C24</v>
      </c>
      <c r="T752" s="2">
        <v>104521670</v>
      </c>
      <c r="U752" s="2" t="s">
        <v>77</v>
      </c>
      <c r="V752" s="2" t="str">
        <f t="shared" si="35"/>
        <v>104521670KG</v>
      </c>
    </row>
    <row r="753" spans="15:22" x14ac:dyDescent="0.35">
      <c r="O753" s="2">
        <v>104523790</v>
      </c>
      <c r="P753" s="20" t="s">
        <v>149</v>
      </c>
      <c r="Q753" s="2" t="str">
        <f t="shared" si="33"/>
        <v>104523790Z00</v>
      </c>
      <c r="R753" s="2" t="str">
        <f t="shared" si="34"/>
        <v>104523790Z00</v>
      </c>
      <c r="T753" s="2">
        <v>104521680</v>
      </c>
      <c r="U753" s="2" t="s">
        <v>49</v>
      </c>
      <c r="V753" s="2" t="str">
        <f t="shared" si="35"/>
        <v>104521680C12</v>
      </c>
    </row>
    <row r="754" spans="15:22" x14ac:dyDescent="0.35">
      <c r="O754" s="2">
        <v>104523810</v>
      </c>
      <c r="P754" s="20" t="s">
        <v>149</v>
      </c>
      <c r="Q754" s="2" t="str">
        <f t="shared" si="33"/>
        <v>104523810Z00</v>
      </c>
      <c r="R754" s="2" t="str">
        <f t="shared" si="34"/>
        <v>104523810Z00</v>
      </c>
      <c r="T754" s="2">
        <v>104521680</v>
      </c>
      <c r="U754" s="2" t="s">
        <v>50</v>
      </c>
      <c r="V754" s="2" t="str">
        <f t="shared" si="35"/>
        <v>104521680UN</v>
      </c>
    </row>
    <row r="755" spans="15:22" x14ac:dyDescent="0.35">
      <c r="O755" s="2">
        <v>104523840</v>
      </c>
      <c r="P755" s="20" t="s">
        <v>149</v>
      </c>
      <c r="Q755" s="2" t="str">
        <f t="shared" si="33"/>
        <v>104523840Z00</v>
      </c>
      <c r="R755" s="2" t="str">
        <f t="shared" si="34"/>
        <v>104523840Z00</v>
      </c>
      <c r="T755" s="2">
        <v>104521690</v>
      </c>
      <c r="U755" s="2" t="s">
        <v>104</v>
      </c>
      <c r="V755" s="2" t="str">
        <f t="shared" si="35"/>
        <v>1045216901Q</v>
      </c>
    </row>
    <row r="756" spans="15:22" x14ac:dyDescent="0.35">
      <c r="O756" s="2">
        <v>104531290</v>
      </c>
      <c r="P756" s="20" t="s">
        <v>160</v>
      </c>
      <c r="Q756" s="2" t="str">
        <f t="shared" si="33"/>
        <v>104531290C24</v>
      </c>
      <c r="R756" s="2" t="str">
        <f t="shared" si="34"/>
        <v>104531290C24</v>
      </c>
      <c r="T756" s="2">
        <v>104521690</v>
      </c>
      <c r="U756" s="2" t="s">
        <v>50</v>
      </c>
      <c r="V756" s="2" t="str">
        <f t="shared" si="35"/>
        <v>104521690UN</v>
      </c>
    </row>
    <row r="757" spans="15:22" x14ac:dyDescent="0.35">
      <c r="O757" s="2">
        <v>104531330</v>
      </c>
      <c r="P757" s="20" t="s">
        <v>160</v>
      </c>
      <c r="Q757" s="2" t="str">
        <f t="shared" si="33"/>
        <v>104531330C24</v>
      </c>
      <c r="R757" s="2" t="str">
        <f t="shared" si="34"/>
        <v>104531330C24</v>
      </c>
      <c r="T757" s="2">
        <v>104521710</v>
      </c>
      <c r="U757" s="2" t="s">
        <v>163</v>
      </c>
      <c r="V757" s="2" t="str">
        <f t="shared" si="35"/>
        <v>104521710C48</v>
      </c>
    </row>
    <row r="758" spans="15:22" x14ac:dyDescent="0.35">
      <c r="O758" s="2">
        <v>104526540</v>
      </c>
      <c r="P758" s="20" t="s">
        <v>163</v>
      </c>
      <c r="Q758" s="2" t="str">
        <f t="shared" si="33"/>
        <v>104526540C48</v>
      </c>
      <c r="R758" s="2" t="str">
        <f t="shared" si="34"/>
        <v>104526540C48</v>
      </c>
      <c r="T758" s="2">
        <v>104521710</v>
      </c>
      <c r="U758" s="2" t="s">
        <v>50</v>
      </c>
      <c r="V758" s="2" t="str">
        <f t="shared" si="35"/>
        <v>104521710UN</v>
      </c>
    </row>
    <row r="759" spans="15:22" x14ac:dyDescent="0.35">
      <c r="O759" s="2">
        <v>104523800</v>
      </c>
      <c r="P759" s="20" t="s">
        <v>149</v>
      </c>
      <c r="Q759" s="2" t="str">
        <f t="shared" si="33"/>
        <v>104523800Z00</v>
      </c>
      <c r="R759" s="2" t="str">
        <f t="shared" si="34"/>
        <v>104523800Z00</v>
      </c>
      <c r="T759" s="2">
        <v>104521720</v>
      </c>
      <c r="U759" s="2" t="s">
        <v>50</v>
      </c>
      <c r="V759" s="2" t="str">
        <f t="shared" si="35"/>
        <v>104521720UN</v>
      </c>
    </row>
    <row r="760" spans="15:22" x14ac:dyDescent="0.35">
      <c r="O760" s="2">
        <v>104521030</v>
      </c>
      <c r="P760" s="20" t="s">
        <v>149</v>
      </c>
      <c r="Q760" s="2" t="str">
        <f t="shared" si="33"/>
        <v>104521030Z00</v>
      </c>
      <c r="R760" s="2" t="str">
        <f t="shared" si="34"/>
        <v>104521030Z00</v>
      </c>
      <c r="T760" s="2">
        <v>104521720</v>
      </c>
      <c r="U760" s="2" t="s">
        <v>398</v>
      </c>
      <c r="V760" s="2" t="str">
        <f t="shared" si="35"/>
        <v>104521720Z80</v>
      </c>
    </row>
    <row r="761" spans="15:22" x14ac:dyDescent="0.35">
      <c r="O761" s="2">
        <v>104523830</v>
      </c>
      <c r="P761" s="20" t="s">
        <v>149</v>
      </c>
      <c r="Q761" s="2" t="str">
        <f t="shared" si="33"/>
        <v>104523830Z00</v>
      </c>
      <c r="R761" s="2" t="str">
        <f t="shared" si="34"/>
        <v>104523830Z00</v>
      </c>
      <c r="T761" s="2">
        <v>104521730</v>
      </c>
      <c r="U761" s="2" t="s">
        <v>92</v>
      </c>
      <c r="V761" s="2" t="str">
        <f t="shared" si="35"/>
        <v>104521730C02</v>
      </c>
    </row>
    <row r="762" spans="15:22" x14ac:dyDescent="0.35">
      <c r="O762" s="2">
        <v>104531310</v>
      </c>
      <c r="P762" s="20" t="s">
        <v>160</v>
      </c>
      <c r="Q762" s="2" t="str">
        <f t="shared" si="33"/>
        <v>104531310C24</v>
      </c>
      <c r="R762" s="2" t="str">
        <f t="shared" si="34"/>
        <v>104531310C24</v>
      </c>
      <c r="T762" s="2">
        <v>104521730</v>
      </c>
      <c r="U762" s="2" t="s">
        <v>50</v>
      </c>
      <c r="V762" s="2" t="str">
        <f t="shared" si="35"/>
        <v>104521730UN</v>
      </c>
    </row>
    <row r="763" spans="15:22" x14ac:dyDescent="0.35">
      <c r="O763" s="2">
        <v>104531340</v>
      </c>
      <c r="P763" s="20" t="s">
        <v>160</v>
      </c>
      <c r="Q763" s="2" t="str">
        <f t="shared" si="33"/>
        <v>104531340C24</v>
      </c>
      <c r="R763" s="2" t="str">
        <f t="shared" si="34"/>
        <v>104531340C24</v>
      </c>
      <c r="T763" s="2">
        <v>104521750</v>
      </c>
      <c r="U763" s="2" t="s">
        <v>77</v>
      </c>
      <c r="V763" s="2" t="str">
        <f t="shared" si="35"/>
        <v>104521750KG</v>
      </c>
    </row>
    <row r="764" spans="15:22" x14ac:dyDescent="0.35">
      <c r="O764" s="2">
        <v>104518530</v>
      </c>
      <c r="P764" s="20" t="s">
        <v>50</v>
      </c>
      <c r="Q764" s="2" t="str">
        <f t="shared" si="33"/>
        <v>104518530UN</v>
      </c>
      <c r="R764" s="2" t="str">
        <f t="shared" si="34"/>
        <v>104518530UN</v>
      </c>
      <c r="T764" s="2">
        <v>104521770</v>
      </c>
      <c r="U764" s="2" t="s">
        <v>141</v>
      </c>
      <c r="V764" s="2" t="str">
        <f t="shared" si="35"/>
        <v>104521770C04</v>
      </c>
    </row>
    <row r="765" spans="15:22" x14ac:dyDescent="0.35">
      <c r="O765" s="2">
        <v>150000829</v>
      </c>
      <c r="P765" s="20" t="s">
        <v>57</v>
      </c>
      <c r="Q765" s="2" t="str">
        <f t="shared" si="33"/>
        <v>150000829C06</v>
      </c>
      <c r="R765" s="2" t="str">
        <f t="shared" si="34"/>
        <v>150000829C06</v>
      </c>
      <c r="T765" s="2">
        <v>104521770</v>
      </c>
      <c r="U765" s="2" t="s">
        <v>50</v>
      </c>
      <c r="V765" s="2" t="str">
        <f t="shared" si="35"/>
        <v>104521770UN</v>
      </c>
    </row>
    <row r="766" spans="15:22" x14ac:dyDescent="0.35">
      <c r="O766" s="2">
        <v>104521020</v>
      </c>
      <c r="P766" s="20" t="s">
        <v>149</v>
      </c>
      <c r="Q766" s="2" t="str">
        <f t="shared" si="33"/>
        <v>104521020Z00</v>
      </c>
      <c r="R766" s="2" t="str">
        <f t="shared" si="34"/>
        <v>104521020Z00</v>
      </c>
      <c r="T766" s="2">
        <v>104521820</v>
      </c>
      <c r="U766" s="2" t="s">
        <v>92</v>
      </c>
      <c r="V766" s="2" t="str">
        <f t="shared" si="35"/>
        <v>104521820C02</v>
      </c>
    </row>
    <row r="767" spans="15:22" x14ac:dyDescent="0.35">
      <c r="O767" s="2">
        <v>104518410</v>
      </c>
      <c r="P767" s="20" t="s">
        <v>361</v>
      </c>
      <c r="Q767" s="2" t="str">
        <f t="shared" si="33"/>
        <v>104518410X00</v>
      </c>
      <c r="R767" s="2" t="str">
        <f t="shared" si="34"/>
        <v>104518410X00</v>
      </c>
      <c r="T767" s="2">
        <v>104521820</v>
      </c>
      <c r="U767" s="2" t="s">
        <v>50</v>
      </c>
      <c r="V767" s="2" t="str">
        <f t="shared" si="35"/>
        <v>104521820UN</v>
      </c>
    </row>
    <row r="768" spans="15:22" x14ac:dyDescent="0.35">
      <c r="O768" s="2">
        <v>101720004</v>
      </c>
      <c r="P768" s="20" t="s">
        <v>65</v>
      </c>
      <c r="Q768" s="2" t="str">
        <f t="shared" si="33"/>
        <v>101720004C10</v>
      </c>
      <c r="R768" s="2" t="str">
        <f t="shared" si="34"/>
        <v>101720004C10</v>
      </c>
      <c r="T768" s="2">
        <v>104521840</v>
      </c>
      <c r="U768" s="2" t="s">
        <v>569</v>
      </c>
      <c r="V768" s="2" t="str">
        <f t="shared" si="35"/>
        <v>104521840C01</v>
      </c>
    </row>
    <row r="769" spans="15:22" x14ac:dyDescent="0.35">
      <c r="O769" s="2">
        <v>40002118</v>
      </c>
      <c r="P769" s="20" t="s">
        <v>50</v>
      </c>
      <c r="Q769" s="2" t="str">
        <f t="shared" si="33"/>
        <v>40002118UN</v>
      </c>
      <c r="R769" s="2" t="str">
        <f t="shared" si="34"/>
        <v>40002118UN</v>
      </c>
      <c r="T769" s="2">
        <v>104521920</v>
      </c>
      <c r="U769" s="2" t="s">
        <v>525</v>
      </c>
      <c r="V769" s="2" t="str">
        <f t="shared" si="35"/>
        <v>104521920C42</v>
      </c>
    </row>
    <row r="770" spans="15:22" x14ac:dyDescent="0.35">
      <c r="O770" s="2">
        <v>40009378</v>
      </c>
      <c r="P770" s="20" t="s">
        <v>50</v>
      </c>
      <c r="Q770" s="2" t="str">
        <f t="shared" si="33"/>
        <v>40009378UN</v>
      </c>
      <c r="R770" s="2" t="str">
        <f t="shared" si="34"/>
        <v>40009378UN</v>
      </c>
      <c r="T770" s="2">
        <v>104521920</v>
      </c>
      <c r="U770" s="2" t="s">
        <v>50</v>
      </c>
      <c r="V770" s="2" t="str">
        <f t="shared" si="35"/>
        <v>104521920UN</v>
      </c>
    </row>
    <row r="771" spans="15:22" x14ac:dyDescent="0.35">
      <c r="O771" s="2">
        <v>150000828</v>
      </c>
      <c r="P771" s="20" t="s">
        <v>49</v>
      </c>
      <c r="Q771" s="2" t="str">
        <f t="shared" ref="Q771:Q834" si="36">O771&amp;P771</f>
        <v>150000828C12</v>
      </c>
      <c r="R771" s="2" t="str">
        <f t="shared" ref="R771:R834" si="37">VLOOKUP(Q771,V:V,1,0)</f>
        <v>150000828C12</v>
      </c>
      <c r="T771" s="2">
        <v>104521950</v>
      </c>
      <c r="U771" s="2" t="s">
        <v>163</v>
      </c>
      <c r="V771" s="2" t="str">
        <f t="shared" si="35"/>
        <v>104521950C48</v>
      </c>
    </row>
    <row r="772" spans="15:22" x14ac:dyDescent="0.35">
      <c r="O772" s="2">
        <v>104516230</v>
      </c>
      <c r="P772" s="20" t="s">
        <v>569</v>
      </c>
      <c r="Q772" s="2" t="str">
        <f t="shared" si="36"/>
        <v>104516230C01</v>
      </c>
      <c r="R772" s="2" t="str">
        <f t="shared" si="37"/>
        <v>104516230C01</v>
      </c>
      <c r="T772" s="2">
        <v>104521950</v>
      </c>
      <c r="U772" s="2" t="s">
        <v>50</v>
      </c>
      <c r="V772" s="2" t="str">
        <f t="shared" ref="V772:V835" si="38">T772&amp;U772</f>
        <v>104521950UN</v>
      </c>
    </row>
    <row r="773" spans="15:22" x14ac:dyDescent="0.35">
      <c r="O773" s="2">
        <v>40009377</v>
      </c>
      <c r="P773" s="20" t="s">
        <v>50</v>
      </c>
      <c r="Q773" s="2" t="str">
        <f t="shared" si="36"/>
        <v>40009377UN</v>
      </c>
      <c r="R773" s="2" t="str">
        <f t="shared" si="37"/>
        <v>40009377UN</v>
      </c>
      <c r="T773" s="2">
        <v>104521960</v>
      </c>
      <c r="U773" s="2" t="s">
        <v>50</v>
      </c>
      <c r="V773" s="2" t="str">
        <f t="shared" si="38"/>
        <v>104521960UN</v>
      </c>
    </row>
    <row r="774" spans="15:22" x14ac:dyDescent="0.35">
      <c r="O774" s="2">
        <v>104510260</v>
      </c>
      <c r="P774" s="20" t="s">
        <v>49</v>
      </c>
      <c r="Q774" s="2" t="str">
        <f t="shared" si="36"/>
        <v>104510260C12</v>
      </c>
      <c r="R774" s="2" t="str">
        <f t="shared" si="37"/>
        <v>104510260C12</v>
      </c>
      <c r="T774" s="2">
        <v>104521960</v>
      </c>
      <c r="U774" s="2" t="s">
        <v>361</v>
      </c>
      <c r="V774" s="2" t="str">
        <f t="shared" si="38"/>
        <v>104521960X00</v>
      </c>
    </row>
    <row r="775" spans="15:22" x14ac:dyDescent="0.35">
      <c r="O775" s="2">
        <v>40002139</v>
      </c>
      <c r="P775" s="20" t="s">
        <v>50</v>
      </c>
      <c r="Q775" s="2" t="str">
        <f t="shared" si="36"/>
        <v>40002139UN</v>
      </c>
      <c r="R775" s="2" t="str">
        <f t="shared" si="37"/>
        <v>40002139UN</v>
      </c>
      <c r="T775" s="2">
        <v>104521980</v>
      </c>
      <c r="U775" s="2" t="s">
        <v>270</v>
      </c>
      <c r="V775" s="2" t="str">
        <f t="shared" si="38"/>
        <v>104521980AJ</v>
      </c>
    </row>
    <row r="776" spans="15:22" x14ac:dyDescent="0.35">
      <c r="O776" s="2">
        <v>40009376</v>
      </c>
      <c r="P776" s="20" t="s">
        <v>50</v>
      </c>
      <c r="Q776" s="2" t="str">
        <f t="shared" si="36"/>
        <v>40009376UN</v>
      </c>
      <c r="R776" s="2" t="str">
        <f t="shared" si="37"/>
        <v>40009376UN</v>
      </c>
      <c r="T776" s="2">
        <v>104521980</v>
      </c>
      <c r="U776" s="2" t="s">
        <v>77</v>
      </c>
      <c r="V776" s="2" t="str">
        <f t="shared" si="38"/>
        <v>104521980KG</v>
      </c>
    </row>
    <row r="777" spans="15:22" x14ac:dyDescent="0.35">
      <c r="O777" s="2">
        <v>40009375</v>
      </c>
      <c r="P777" s="20" t="s">
        <v>50</v>
      </c>
      <c r="Q777" s="2" t="str">
        <f t="shared" si="36"/>
        <v>40009375UN</v>
      </c>
      <c r="R777" s="2" t="e">
        <f t="shared" si="37"/>
        <v>#N/A</v>
      </c>
      <c r="T777" s="2">
        <v>104522020</v>
      </c>
      <c r="U777" s="2" t="s">
        <v>160</v>
      </c>
      <c r="V777" s="2" t="str">
        <f t="shared" si="38"/>
        <v>104522020C24</v>
      </c>
    </row>
    <row r="778" spans="15:22" x14ac:dyDescent="0.35">
      <c r="O778" s="2">
        <v>101710002</v>
      </c>
      <c r="P778" s="20" t="s">
        <v>166</v>
      </c>
      <c r="Q778" s="2" t="str">
        <f t="shared" si="36"/>
        <v>101710002C50</v>
      </c>
      <c r="R778" s="2" t="str">
        <f t="shared" si="37"/>
        <v>101710002C50</v>
      </c>
      <c r="T778" s="2">
        <v>104522020</v>
      </c>
      <c r="U778" s="2" t="s">
        <v>50</v>
      </c>
      <c r="V778" s="2" t="str">
        <f t="shared" si="38"/>
        <v>104522020UN</v>
      </c>
    </row>
    <row r="779" spans="15:22" x14ac:dyDescent="0.35">
      <c r="O779" s="2">
        <v>104522350</v>
      </c>
      <c r="P779" s="20" t="s">
        <v>50</v>
      </c>
      <c r="Q779" s="2" t="str">
        <f t="shared" si="36"/>
        <v>104522350UN</v>
      </c>
      <c r="R779" s="2" t="str">
        <f t="shared" si="37"/>
        <v>104522350UN</v>
      </c>
      <c r="T779" s="2">
        <v>104522030</v>
      </c>
      <c r="U779" s="2" t="s">
        <v>270</v>
      </c>
      <c r="V779" s="2" t="str">
        <f t="shared" si="38"/>
        <v>104522030AJ</v>
      </c>
    </row>
    <row r="780" spans="15:22" x14ac:dyDescent="0.35">
      <c r="O780" s="2">
        <v>104522320</v>
      </c>
      <c r="P780" s="20" t="s">
        <v>50</v>
      </c>
      <c r="Q780" s="2" t="str">
        <f t="shared" si="36"/>
        <v>104522320UN</v>
      </c>
      <c r="R780" s="2" t="str">
        <f t="shared" si="37"/>
        <v>104522320UN</v>
      </c>
      <c r="T780" s="2">
        <v>104522030</v>
      </c>
      <c r="U780" s="2" t="s">
        <v>77</v>
      </c>
      <c r="V780" s="2" t="str">
        <f t="shared" si="38"/>
        <v>104522030KG</v>
      </c>
    </row>
    <row r="781" spans="15:22" x14ac:dyDescent="0.35">
      <c r="O781" s="2">
        <v>101710001</v>
      </c>
      <c r="P781" s="20" t="s">
        <v>65</v>
      </c>
      <c r="Q781" s="2" t="str">
        <f t="shared" si="36"/>
        <v>101710001C10</v>
      </c>
      <c r="R781" s="2" t="str">
        <f t="shared" si="37"/>
        <v>101710001C10</v>
      </c>
      <c r="T781" s="2">
        <v>104522040</v>
      </c>
      <c r="U781" s="2" t="s">
        <v>50</v>
      </c>
      <c r="V781" s="2" t="str">
        <f t="shared" si="38"/>
        <v>104522040UN</v>
      </c>
    </row>
    <row r="782" spans="15:22" x14ac:dyDescent="0.35">
      <c r="O782" s="2">
        <v>105201570</v>
      </c>
      <c r="P782" s="20" t="s">
        <v>57</v>
      </c>
      <c r="Q782" s="2" t="str">
        <f t="shared" si="36"/>
        <v>105201570C06</v>
      </c>
      <c r="R782" s="2" t="str">
        <f t="shared" si="37"/>
        <v>105201570C06</v>
      </c>
      <c r="T782" s="2">
        <v>104522040</v>
      </c>
      <c r="U782" s="2" t="s">
        <v>398</v>
      </c>
      <c r="V782" s="2" t="str">
        <f t="shared" si="38"/>
        <v>104522040Z80</v>
      </c>
    </row>
    <row r="783" spans="15:22" x14ac:dyDescent="0.35">
      <c r="O783" s="2">
        <v>104502460</v>
      </c>
      <c r="P783" s="20" t="s">
        <v>166</v>
      </c>
      <c r="Q783" s="2" t="str">
        <f t="shared" si="36"/>
        <v>104502460C50</v>
      </c>
      <c r="R783" s="2" t="str">
        <f t="shared" si="37"/>
        <v>104502460C50</v>
      </c>
      <c r="T783" s="2">
        <v>104522050</v>
      </c>
      <c r="U783" s="2" t="s">
        <v>50</v>
      </c>
      <c r="V783" s="2" t="str">
        <f t="shared" si="38"/>
        <v>104522050UN</v>
      </c>
    </row>
    <row r="784" spans="15:22" x14ac:dyDescent="0.35">
      <c r="O784" s="2">
        <v>104523010</v>
      </c>
      <c r="P784" s="20" t="s">
        <v>50</v>
      </c>
      <c r="Q784" s="2" t="str">
        <f t="shared" si="36"/>
        <v>104523010UN</v>
      </c>
      <c r="R784" s="2" t="str">
        <f t="shared" si="37"/>
        <v>104523010UN</v>
      </c>
      <c r="T784" s="2">
        <v>104522050</v>
      </c>
      <c r="U784" s="2" t="s">
        <v>398</v>
      </c>
      <c r="V784" s="2" t="str">
        <f t="shared" si="38"/>
        <v>104522050Z80</v>
      </c>
    </row>
    <row r="785" spans="15:22" x14ac:dyDescent="0.35">
      <c r="O785" s="2">
        <v>104510290</v>
      </c>
      <c r="P785" s="20" t="s">
        <v>57</v>
      </c>
      <c r="Q785" s="2" t="str">
        <f t="shared" si="36"/>
        <v>104510290C06</v>
      </c>
      <c r="R785" s="2" t="str">
        <f t="shared" si="37"/>
        <v>104510290C06</v>
      </c>
      <c r="T785" s="2">
        <v>104522060</v>
      </c>
      <c r="U785" s="2" t="s">
        <v>50</v>
      </c>
      <c r="V785" s="2" t="str">
        <f t="shared" si="38"/>
        <v>104522060UN</v>
      </c>
    </row>
    <row r="786" spans="15:22" x14ac:dyDescent="0.35">
      <c r="O786" s="2">
        <v>104510270</v>
      </c>
      <c r="P786" s="20" t="s">
        <v>49</v>
      </c>
      <c r="Q786" s="2" t="str">
        <f t="shared" si="36"/>
        <v>104510270C12</v>
      </c>
      <c r="R786" s="2" t="str">
        <f t="shared" si="37"/>
        <v>104510270C12</v>
      </c>
      <c r="T786" s="2">
        <v>104522060</v>
      </c>
      <c r="U786" s="2" t="s">
        <v>1557</v>
      </c>
      <c r="V786" s="2" t="str">
        <f t="shared" si="38"/>
        <v>104522060V28</v>
      </c>
    </row>
    <row r="787" spans="15:22" x14ac:dyDescent="0.35">
      <c r="O787" s="2">
        <v>105201580</v>
      </c>
      <c r="P787" s="20" t="s">
        <v>57</v>
      </c>
      <c r="Q787" s="2" t="str">
        <f t="shared" si="36"/>
        <v>105201580C06</v>
      </c>
      <c r="R787" s="2" t="str">
        <f t="shared" si="37"/>
        <v>105201580C06</v>
      </c>
      <c r="T787" s="2">
        <v>104522080</v>
      </c>
      <c r="U787" s="2" t="s">
        <v>50</v>
      </c>
      <c r="V787" s="2" t="str">
        <f t="shared" si="38"/>
        <v>104522080UN</v>
      </c>
    </row>
    <row r="788" spans="15:22" x14ac:dyDescent="0.35">
      <c r="O788" s="2">
        <v>104522380</v>
      </c>
      <c r="P788" s="20" t="s">
        <v>50</v>
      </c>
      <c r="Q788" s="2" t="str">
        <f t="shared" si="36"/>
        <v>104522380UN</v>
      </c>
      <c r="R788" s="2" t="str">
        <f t="shared" si="37"/>
        <v>104522380UN</v>
      </c>
      <c r="T788" s="2">
        <v>104522080</v>
      </c>
      <c r="U788" s="2" t="s">
        <v>361</v>
      </c>
      <c r="V788" s="2" t="str">
        <f t="shared" si="38"/>
        <v>104522080X00</v>
      </c>
    </row>
    <row r="789" spans="15:22" x14ac:dyDescent="0.35">
      <c r="O789" s="2">
        <v>104522360</v>
      </c>
      <c r="P789" s="20" t="s">
        <v>50</v>
      </c>
      <c r="Q789" s="2" t="str">
        <f t="shared" si="36"/>
        <v>104522360UN</v>
      </c>
      <c r="R789" s="2" t="str">
        <f t="shared" si="37"/>
        <v>104522360UN</v>
      </c>
      <c r="T789" s="2">
        <v>104522090</v>
      </c>
      <c r="U789" s="2" t="s">
        <v>50</v>
      </c>
      <c r="V789" s="2" t="str">
        <f t="shared" si="38"/>
        <v>104522090UN</v>
      </c>
    </row>
    <row r="790" spans="15:22" x14ac:dyDescent="0.35">
      <c r="O790" s="2">
        <v>104522330</v>
      </c>
      <c r="P790" s="20" t="s">
        <v>50</v>
      </c>
      <c r="Q790" s="2" t="str">
        <f t="shared" si="36"/>
        <v>104522330UN</v>
      </c>
      <c r="R790" s="2" t="str">
        <f t="shared" si="37"/>
        <v>104522330UN</v>
      </c>
      <c r="T790" s="2">
        <v>104522090</v>
      </c>
      <c r="U790" s="2" t="s">
        <v>511</v>
      </c>
      <c r="V790" s="2" t="str">
        <f t="shared" si="38"/>
        <v>104522090Z20</v>
      </c>
    </row>
    <row r="791" spans="15:22" x14ac:dyDescent="0.35">
      <c r="O791" s="2">
        <v>104510310</v>
      </c>
      <c r="P791" s="20" t="s">
        <v>57</v>
      </c>
      <c r="Q791" s="2" t="str">
        <f t="shared" si="36"/>
        <v>104510310C06</v>
      </c>
      <c r="R791" s="2" t="str">
        <f t="shared" si="37"/>
        <v>104510310C06</v>
      </c>
      <c r="T791" s="2">
        <v>104522120</v>
      </c>
      <c r="U791" s="2" t="s">
        <v>50</v>
      </c>
      <c r="V791" s="2" t="str">
        <f t="shared" si="38"/>
        <v>104522120UN</v>
      </c>
    </row>
    <row r="792" spans="15:22" x14ac:dyDescent="0.35">
      <c r="O792" s="2">
        <v>104523020</v>
      </c>
      <c r="P792" s="20" t="s">
        <v>50</v>
      </c>
      <c r="Q792" s="2" t="str">
        <f t="shared" si="36"/>
        <v>104523020UN</v>
      </c>
      <c r="R792" s="2" t="str">
        <f t="shared" si="37"/>
        <v>104523020UN</v>
      </c>
      <c r="T792" s="2">
        <v>104522120</v>
      </c>
      <c r="U792" s="2" t="s">
        <v>149</v>
      </c>
      <c r="V792" s="2" t="str">
        <f t="shared" si="38"/>
        <v>104522120Z00</v>
      </c>
    </row>
    <row r="793" spans="15:22" x14ac:dyDescent="0.35">
      <c r="O793" s="2">
        <v>104523030</v>
      </c>
      <c r="P793" s="20" t="s">
        <v>50</v>
      </c>
      <c r="Q793" s="2" t="str">
        <f t="shared" si="36"/>
        <v>104523030UN</v>
      </c>
      <c r="R793" s="2" t="str">
        <f t="shared" si="37"/>
        <v>104523030UN</v>
      </c>
      <c r="T793" s="2">
        <v>104522130</v>
      </c>
      <c r="U793" s="2" t="s">
        <v>50</v>
      </c>
      <c r="V793" s="2" t="str">
        <f t="shared" si="38"/>
        <v>104522130UN</v>
      </c>
    </row>
    <row r="794" spans="15:22" x14ac:dyDescent="0.35">
      <c r="O794" s="2">
        <v>101710009</v>
      </c>
      <c r="P794" s="20" t="s">
        <v>65</v>
      </c>
      <c r="Q794" s="2" t="str">
        <f t="shared" si="36"/>
        <v>101710009C10</v>
      </c>
      <c r="R794" s="2" t="str">
        <f t="shared" si="37"/>
        <v>101710009C10</v>
      </c>
      <c r="T794" s="2">
        <v>104522130</v>
      </c>
      <c r="U794" s="2" t="s">
        <v>149</v>
      </c>
      <c r="V794" s="2" t="str">
        <f t="shared" si="38"/>
        <v>104522130Z00</v>
      </c>
    </row>
    <row r="795" spans="15:22" x14ac:dyDescent="0.35">
      <c r="O795" s="2">
        <v>40004996</v>
      </c>
      <c r="P795" s="20" t="s">
        <v>50</v>
      </c>
      <c r="Q795" s="2" t="str">
        <f t="shared" si="36"/>
        <v>40004996UN</v>
      </c>
      <c r="R795" s="2" t="str">
        <f t="shared" si="37"/>
        <v>40004996UN</v>
      </c>
      <c r="T795" s="2">
        <v>104522140</v>
      </c>
      <c r="U795" s="2" t="s">
        <v>50</v>
      </c>
      <c r="V795" s="2" t="str">
        <f t="shared" si="38"/>
        <v>104522140UN</v>
      </c>
    </row>
    <row r="796" spans="15:22" x14ac:dyDescent="0.35">
      <c r="O796" s="2">
        <v>104522370</v>
      </c>
      <c r="P796" s="20" t="s">
        <v>50</v>
      </c>
      <c r="Q796" s="2" t="str">
        <f t="shared" si="36"/>
        <v>104522370UN</v>
      </c>
      <c r="R796" s="2" t="str">
        <f t="shared" si="37"/>
        <v>104522370UN</v>
      </c>
      <c r="T796" s="2">
        <v>104522140</v>
      </c>
      <c r="U796" s="2" t="s">
        <v>149</v>
      </c>
      <c r="V796" s="2" t="str">
        <f t="shared" si="38"/>
        <v>104522140Z00</v>
      </c>
    </row>
    <row r="797" spans="15:22" x14ac:dyDescent="0.35">
      <c r="O797" s="2">
        <v>104522340</v>
      </c>
      <c r="P797" s="20" t="s">
        <v>50</v>
      </c>
      <c r="Q797" s="2" t="str">
        <f t="shared" si="36"/>
        <v>104522340UN</v>
      </c>
      <c r="R797" s="2" t="str">
        <f t="shared" si="37"/>
        <v>104522340UN</v>
      </c>
      <c r="T797" s="2">
        <v>104522150</v>
      </c>
      <c r="U797" s="2" t="s">
        <v>50</v>
      </c>
      <c r="V797" s="2" t="str">
        <f t="shared" si="38"/>
        <v>104522150UN</v>
      </c>
    </row>
    <row r="798" spans="15:22" x14ac:dyDescent="0.35">
      <c r="O798" s="2">
        <v>104521140</v>
      </c>
      <c r="P798" s="20" t="s">
        <v>398</v>
      </c>
      <c r="Q798" s="2" t="str">
        <f t="shared" si="36"/>
        <v>104521140Z80</v>
      </c>
      <c r="R798" s="2" t="str">
        <f t="shared" si="37"/>
        <v>104521140Z80</v>
      </c>
      <c r="T798" s="2">
        <v>104522150</v>
      </c>
      <c r="U798" s="2" t="s">
        <v>149</v>
      </c>
      <c r="V798" s="2" t="str">
        <f t="shared" si="38"/>
        <v>104522150Z00</v>
      </c>
    </row>
    <row r="799" spans="15:22" x14ac:dyDescent="0.35">
      <c r="O799" s="2">
        <v>104523850</v>
      </c>
      <c r="P799" s="20" t="s">
        <v>149</v>
      </c>
      <c r="Q799" s="2" t="str">
        <f t="shared" si="36"/>
        <v>104523850Z00</v>
      </c>
      <c r="R799" s="2" t="str">
        <f t="shared" si="37"/>
        <v>104523850Z00</v>
      </c>
      <c r="T799" s="2">
        <v>104522160</v>
      </c>
      <c r="U799" s="2" t="s">
        <v>50</v>
      </c>
      <c r="V799" s="2" t="str">
        <f t="shared" si="38"/>
        <v>104522160UN</v>
      </c>
    </row>
    <row r="800" spans="15:22" x14ac:dyDescent="0.35">
      <c r="O800" s="2">
        <v>104529480</v>
      </c>
      <c r="P800" s="20" t="s">
        <v>149</v>
      </c>
      <c r="Q800" s="2" t="str">
        <f t="shared" si="36"/>
        <v>104529480Z00</v>
      </c>
      <c r="R800" s="2" t="str">
        <f t="shared" si="37"/>
        <v>104529480Z00</v>
      </c>
      <c r="T800" s="2">
        <v>104522160</v>
      </c>
      <c r="U800" s="2" t="s">
        <v>149</v>
      </c>
      <c r="V800" s="2" t="str">
        <f t="shared" si="38"/>
        <v>104522160Z00</v>
      </c>
    </row>
    <row r="801" spans="15:22" x14ac:dyDescent="0.35">
      <c r="O801" s="2">
        <v>201400050</v>
      </c>
      <c r="P801" s="20" t="s">
        <v>177</v>
      </c>
      <c r="Q801" s="2" t="str">
        <f t="shared" si="36"/>
        <v>201400050C20</v>
      </c>
      <c r="R801" s="2" t="str">
        <f t="shared" si="37"/>
        <v>201400050C20</v>
      </c>
      <c r="T801" s="2">
        <v>104522170</v>
      </c>
      <c r="U801" s="2" t="s">
        <v>50</v>
      </c>
      <c r="V801" s="2" t="str">
        <f t="shared" si="38"/>
        <v>104522170UN</v>
      </c>
    </row>
    <row r="802" spans="15:22" x14ac:dyDescent="0.35">
      <c r="O802" s="2">
        <v>101720001</v>
      </c>
      <c r="P802" s="20" t="s">
        <v>65</v>
      </c>
      <c r="Q802" s="2" t="str">
        <f t="shared" si="36"/>
        <v>101720001C10</v>
      </c>
      <c r="R802" s="2" t="str">
        <f t="shared" si="37"/>
        <v>101720001C10</v>
      </c>
      <c r="T802" s="2">
        <v>104522170</v>
      </c>
      <c r="U802" s="2" t="s">
        <v>149</v>
      </c>
      <c r="V802" s="2" t="str">
        <f t="shared" si="38"/>
        <v>104522170Z00</v>
      </c>
    </row>
    <row r="803" spans="15:22" x14ac:dyDescent="0.35">
      <c r="O803" s="2">
        <v>104511800</v>
      </c>
      <c r="P803" s="20" t="s">
        <v>149</v>
      </c>
      <c r="Q803" s="2" t="str">
        <f t="shared" si="36"/>
        <v>104511800Z00</v>
      </c>
      <c r="R803" s="2" t="str">
        <f t="shared" si="37"/>
        <v>104511800Z00</v>
      </c>
      <c r="T803" s="2">
        <v>104522190</v>
      </c>
      <c r="U803" s="2" t="s">
        <v>101</v>
      </c>
      <c r="V803" s="2" t="str">
        <f t="shared" si="38"/>
        <v>1045221902Q</v>
      </c>
    </row>
    <row r="804" spans="15:22" x14ac:dyDescent="0.35">
      <c r="O804" s="2">
        <v>150001266</v>
      </c>
      <c r="P804" s="20" t="s">
        <v>49</v>
      </c>
      <c r="Q804" s="2" t="str">
        <f t="shared" si="36"/>
        <v>150001266C12</v>
      </c>
      <c r="R804" s="2" t="str">
        <f t="shared" si="37"/>
        <v>150001266C12</v>
      </c>
      <c r="T804" s="2">
        <v>104522190</v>
      </c>
      <c r="U804" s="2" t="s">
        <v>50</v>
      </c>
      <c r="V804" s="2" t="str">
        <f t="shared" si="38"/>
        <v>104522190UN</v>
      </c>
    </row>
    <row r="805" spans="15:22" x14ac:dyDescent="0.35">
      <c r="O805" s="2">
        <v>104511810</v>
      </c>
      <c r="P805" s="20" t="s">
        <v>149</v>
      </c>
      <c r="Q805" s="2" t="str">
        <f t="shared" si="36"/>
        <v>104511810Z00</v>
      </c>
      <c r="R805" s="2" t="str">
        <f t="shared" si="37"/>
        <v>104511810Z00</v>
      </c>
      <c r="T805" s="2">
        <v>104522200</v>
      </c>
      <c r="U805" s="2" t="s">
        <v>101</v>
      </c>
      <c r="V805" s="2" t="str">
        <f t="shared" si="38"/>
        <v>1045222002Q</v>
      </c>
    </row>
    <row r="806" spans="15:22" x14ac:dyDescent="0.35">
      <c r="O806" s="2">
        <v>101600080</v>
      </c>
      <c r="P806" s="20" t="s">
        <v>57</v>
      </c>
      <c r="Q806" s="2" t="str">
        <f t="shared" si="36"/>
        <v>101600080C06</v>
      </c>
      <c r="R806" s="2" t="str">
        <f t="shared" si="37"/>
        <v>101600080C06</v>
      </c>
      <c r="T806" s="2">
        <v>104522200</v>
      </c>
      <c r="U806" s="2" t="s">
        <v>50</v>
      </c>
      <c r="V806" s="2" t="str">
        <f t="shared" si="38"/>
        <v>104522200UN</v>
      </c>
    </row>
    <row r="807" spans="15:22" x14ac:dyDescent="0.35">
      <c r="O807" s="2">
        <v>150001720</v>
      </c>
      <c r="P807" s="20" t="s">
        <v>225</v>
      </c>
      <c r="Q807" s="2" t="str">
        <f t="shared" si="36"/>
        <v>150001720D12</v>
      </c>
      <c r="R807" s="2" t="str">
        <f t="shared" si="37"/>
        <v>150001720D12</v>
      </c>
      <c r="T807" s="2">
        <v>104522210</v>
      </c>
      <c r="U807" s="2" t="s">
        <v>104</v>
      </c>
      <c r="V807" s="2" t="str">
        <f t="shared" si="38"/>
        <v>1045222101Q</v>
      </c>
    </row>
    <row r="808" spans="15:22" x14ac:dyDescent="0.35">
      <c r="O808" s="2">
        <v>150001718</v>
      </c>
      <c r="P808" s="20" t="s">
        <v>225</v>
      </c>
      <c r="Q808" s="2" t="str">
        <f t="shared" si="36"/>
        <v>150001718D12</v>
      </c>
      <c r="R808" s="2" t="str">
        <f t="shared" si="37"/>
        <v>150001718D12</v>
      </c>
      <c r="T808" s="2">
        <v>104522210</v>
      </c>
      <c r="U808" s="2" t="s">
        <v>50</v>
      </c>
      <c r="V808" s="2" t="str">
        <f t="shared" si="38"/>
        <v>104522210UN</v>
      </c>
    </row>
    <row r="809" spans="15:22" x14ac:dyDescent="0.35">
      <c r="O809" s="2">
        <v>104522390</v>
      </c>
      <c r="P809" s="20" t="s">
        <v>50</v>
      </c>
      <c r="Q809" s="2" t="str">
        <f t="shared" si="36"/>
        <v>104522390UN</v>
      </c>
      <c r="R809" s="2" t="str">
        <f t="shared" si="37"/>
        <v>104522390UN</v>
      </c>
      <c r="T809" s="2">
        <v>104522280</v>
      </c>
      <c r="U809" s="2" t="s">
        <v>77</v>
      </c>
      <c r="V809" s="2" t="str">
        <f t="shared" si="38"/>
        <v>104522280KG</v>
      </c>
    </row>
    <row r="810" spans="15:22" x14ac:dyDescent="0.35">
      <c r="O810" s="2">
        <v>104515930</v>
      </c>
      <c r="P810" s="20" t="s">
        <v>177</v>
      </c>
      <c r="Q810" s="2" t="str">
        <f t="shared" si="36"/>
        <v>104515930C20</v>
      </c>
      <c r="R810" s="2" t="str">
        <f t="shared" si="37"/>
        <v>104515930C20</v>
      </c>
      <c r="T810" s="2">
        <v>104522300</v>
      </c>
      <c r="U810" s="2" t="s">
        <v>57</v>
      </c>
      <c r="V810" s="2" t="str">
        <f t="shared" si="38"/>
        <v>104522300C06</v>
      </c>
    </row>
    <row r="811" spans="15:22" x14ac:dyDescent="0.35">
      <c r="O811" s="2">
        <v>201300200</v>
      </c>
      <c r="P811" s="20" t="s">
        <v>177</v>
      </c>
      <c r="Q811" s="2" t="str">
        <f t="shared" si="36"/>
        <v>201300200C20</v>
      </c>
      <c r="R811" s="2" t="str">
        <f t="shared" si="37"/>
        <v>201300200C20</v>
      </c>
      <c r="T811" s="2">
        <v>104522300</v>
      </c>
      <c r="U811" s="2" t="s">
        <v>815</v>
      </c>
      <c r="V811" s="2" t="str">
        <f t="shared" si="38"/>
        <v>104522300C07</v>
      </c>
    </row>
    <row r="812" spans="15:22" x14ac:dyDescent="0.35">
      <c r="O812" s="2">
        <v>105020070</v>
      </c>
      <c r="P812" s="20" t="s">
        <v>50</v>
      </c>
      <c r="Q812" s="2" t="str">
        <f t="shared" si="36"/>
        <v>105020070UN</v>
      </c>
      <c r="R812" s="2" t="str">
        <f t="shared" si="37"/>
        <v>105020070UN</v>
      </c>
      <c r="T812" s="2">
        <v>104522300</v>
      </c>
      <c r="U812" s="2" t="s">
        <v>50</v>
      </c>
      <c r="V812" s="2" t="str">
        <f t="shared" si="38"/>
        <v>104522300UN</v>
      </c>
    </row>
    <row r="813" spans="15:22" x14ac:dyDescent="0.35">
      <c r="O813" s="2">
        <v>40002150</v>
      </c>
      <c r="P813" s="20" t="s">
        <v>50</v>
      </c>
      <c r="Q813" s="2" t="str">
        <f t="shared" si="36"/>
        <v>40002150UN</v>
      </c>
      <c r="R813" s="2" t="str">
        <f t="shared" si="37"/>
        <v>40002150UN</v>
      </c>
      <c r="T813" s="2">
        <v>104522310</v>
      </c>
      <c r="U813" s="2" t="s">
        <v>77</v>
      </c>
      <c r="V813" s="2" t="str">
        <f t="shared" si="38"/>
        <v>104522310KG</v>
      </c>
    </row>
    <row r="814" spans="15:22" x14ac:dyDescent="0.35">
      <c r="O814" s="2">
        <v>40002156</v>
      </c>
      <c r="P814" s="20" t="s">
        <v>50</v>
      </c>
      <c r="Q814" s="2" t="str">
        <f t="shared" si="36"/>
        <v>40002156UN</v>
      </c>
      <c r="R814" s="2" t="str">
        <f t="shared" si="37"/>
        <v>40002156UN</v>
      </c>
      <c r="T814" s="2">
        <v>104522320</v>
      </c>
      <c r="U814" s="2" t="s">
        <v>50</v>
      </c>
      <c r="V814" s="2" t="str">
        <f t="shared" si="38"/>
        <v>104522320UN</v>
      </c>
    </row>
    <row r="815" spans="15:22" x14ac:dyDescent="0.35">
      <c r="O815" s="2">
        <v>104522610</v>
      </c>
      <c r="P815" s="20" t="s">
        <v>50</v>
      </c>
      <c r="Q815" s="2" t="str">
        <f t="shared" si="36"/>
        <v>104522610UN</v>
      </c>
      <c r="R815" s="2" t="str">
        <f t="shared" si="37"/>
        <v>104522610UN</v>
      </c>
      <c r="T815" s="2">
        <v>104522330</v>
      </c>
      <c r="U815" s="2" t="s">
        <v>50</v>
      </c>
      <c r="V815" s="2" t="str">
        <f t="shared" si="38"/>
        <v>104522330UN</v>
      </c>
    </row>
    <row r="816" spans="15:22" x14ac:dyDescent="0.35">
      <c r="O816" s="2">
        <v>104520350</v>
      </c>
      <c r="P816" s="20" t="s">
        <v>50</v>
      </c>
      <c r="Q816" s="2" t="str">
        <f t="shared" si="36"/>
        <v>104520350UN</v>
      </c>
      <c r="R816" s="2" t="str">
        <f t="shared" si="37"/>
        <v>104520350UN</v>
      </c>
      <c r="T816" s="2">
        <v>104522340</v>
      </c>
      <c r="U816" s="2" t="s">
        <v>50</v>
      </c>
      <c r="V816" s="2" t="str">
        <f t="shared" si="38"/>
        <v>104522340UN</v>
      </c>
    </row>
    <row r="817" spans="15:22" x14ac:dyDescent="0.35">
      <c r="O817" s="2">
        <v>104518180</v>
      </c>
      <c r="P817" s="20" t="s">
        <v>49</v>
      </c>
      <c r="Q817" s="2" t="str">
        <f t="shared" si="36"/>
        <v>104518180C12</v>
      </c>
      <c r="R817" s="2" t="str">
        <f t="shared" si="37"/>
        <v>104518180C12</v>
      </c>
      <c r="T817" s="2">
        <v>104522350</v>
      </c>
      <c r="U817" s="2" t="s">
        <v>50</v>
      </c>
      <c r="V817" s="2" t="str">
        <f t="shared" si="38"/>
        <v>104522350UN</v>
      </c>
    </row>
    <row r="818" spans="15:22" x14ac:dyDescent="0.35">
      <c r="O818" s="2">
        <v>104519500</v>
      </c>
      <c r="P818" s="20" t="s">
        <v>569</v>
      </c>
      <c r="Q818" s="2" t="str">
        <f t="shared" si="36"/>
        <v>104519500C01</v>
      </c>
      <c r="R818" s="2" t="str">
        <f t="shared" si="37"/>
        <v>104519500C01</v>
      </c>
      <c r="T818" s="2">
        <v>104522360</v>
      </c>
      <c r="U818" s="2" t="s">
        <v>50</v>
      </c>
      <c r="V818" s="2" t="str">
        <f t="shared" si="38"/>
        <v>104522360UN</v>
      </c>
    </row>
    <row r="819" spans="15:22" x14ac:dyDescent="0.35">
      <c r="O819" s="2">
        <v>104518200</v>
      </c>
      <c r="P819" s="20" t="s">
        <v>57</v>
      </c>
      <c r="Q819" s="2" t="str">
        <f t="shared" si="36"/>
        <v>104518200C06</v>
      </c>
      <c r="R819" s="2" t="str">
        <f t="shared" si="37"/>
        <v>104518200C06</v>
      </c>
      <c r="T819" s="2">
        <v>104522370</v>
      </c>
      <c r="U819" s="2" t="s">
        <v>50</v>
      </c>
      <c r="V819" s="2" t="str">
        <f t="shared" si="38"/>
        <v>104522370UN</v>
      </c>
    </row>
    <row r="820" spans="15:22" x14ac:dyDescent="0.35">
      <c r="O820" s="2">
        <v>104518190</v>
      </c>
      <c r="P820" s="20" t="s">
        <v>57</v>
      </c>
      <c r="Q820" s="2" t="str">
        <f t="shared" si="36"/>
        <v>104518190C06</v>
      </c>
      <c r="R820" s="2" t="str">
        <f t="shared" si="37"/>
        <v>104518190C06</v>
      </c>
      <c r="T820" s="2">
        <v>104522380</v>
      </c>
      <c r="U820" s="2" t="s">
        <v>50</v>
      </c>
      <c r="V820" s="2" t="str">
        <f t="shared" si="38"/>
        <v>104522380UN</v>
      </c>
    </row>
    <row r="821" spans="15:22" x14ac:dyDescent="0.35">
      <c r="O821" s="2">
        <v>40002159</v>
      </c>
      <c r="P821" s="20" t="s">
        <v>50</v>
      </c>
      <c r="Q821" s="2" t="str">
        <f t="shared" si="36"/>
        <v>40002159UN</v>
      </c>
      <c r="R821" s="2" t="str">
        <f t="shared" si="37"/>
        <v>40002159UN</v>
      </c>
      <c r="T821" s="2">
        <v>104522390</v>
      </c>
      <c r="U821" s="2" t="s">
        <v>50</v>
      </c>
      <c r="V821" s="2" t="str">
        <f t="shared" si="38"/>
        <v>104522390UN</v>
      </c>
    </row>
    <row r="822" spans="15:22" x14ac:dyDescent="0.35">
      <c r="O822" s="2">
        <v>104523870</v>
      </c>
      <c r="P822" s="20" t="s">
        <v>50</v>
      </c>
      <c r="Q822" s="2" t="str">
        <f t="shared" si="36"/>
        <v>104523870UN</v>
      </c>
      <c r="R822" s="2" t="str">
        <f t="shared" si="37"/>
        <v>104523870UN</v>
      </c>
      <c r="T822" s="2">
        <v>104522460</v>
      </c>
      <c r="U822" s="2" t="s">
        <v>65</v>
      </c>
      <c r="V822" s="2" t="str">
        <f t="shared" si="38"/>
        <v>104522460C10</v>
      </c>
    </row>
    <row r="823" spans="15:22" x14ac:dyDescent="0.35">
      <c r="O823" s="2">
        <v>104500320</v>
      </c>
      <c r="P823" s="20" t="s">
        <v>57</v>
      </c>
      <c r="Q823" s="2" t="str">
        <f t="shared" si="36"/>
        <v>104500320C06</v>
      </c>
      <c r="R823" s="2" t="str">
        <f t="shared" si="37"/>
        <v>104500320C06</v>
      </c>
      <c r="T823" s="2">
        <v>104522460</v>
      </c>
      <c r="U823" s="2" t="s">
        <v>50</v>
      </c>
      <c r="V823" s="2" t="str">
        <f t="shared" si="38"/>
        <v>104522460UN</v>
      </c>
    </row>
    <row r="824" spans="15:22" x14ac:dyDescent="0.35">
      <c r="O824" s="2">
        <v>104521060</v>
      </c>
      <c r="P824" s="20" t="s">
        <v>166</v>
      </c>
      <c r="Q824" s="2" t="str">
        <f t="shared" si="36"/>
        <v>104521060C50</v>
      </c>
      <c r="R824" s="2" t="str">
        <f t="shared" si="37"/>
        <v>104521060C50</v>
      </c>
      <c r="T824" s="2">
        <v>104522470</v>
      </c>
      <c r="U824" s="2" t="s">
        <v>65</v>
      </c>
      <c r="V824" s="2" t="str">
        <f t="shared" si="38"/>
        <v>104522470C10</v>
      </c>
    </row>
    <row r="825" spans="15:22" x14ac:dyDescent="0.35">
      <c r="O825" s="2">
        <v>104518220</v>
      </c>
      <c r="P825" s="20" t="s">
        <v>57</v>
      </c>
      <c r="Q825" s="2" t="str">
        <f t="shared" si="36"/>
        <v>104518220C06</v>
      </c>
      <c r="R825" s="2" t="str">
        <f t="shared" si="37"/>
        <v>104518220C06</v>
      </c>
      <c r="T825" s="2">
        <v>104522470</v>
      </c>
      <c r="U825" s="2" t="s">
        <v>50</v>
      </c>
      <c r="V825" s="2" t="str">
        <f t="shared" si="38"/>
        <v>104522470UN</v>
      </c>
    </row>
    <row r="826" spans="15:22" x14ac:dyDescent="0.35">
      <c r="O826" s="2">
        <v>104532100</v>
      </c>
      <c r="P826" s="20" t="s">
        <v>92</v>
      </c>
      <c r="Q826" s="2" t="str">
        <f t="shared" si="36"/>
        <v>104532100C02</v>
      </c>
      <c r="R826" s="2" t="str">
        <f t="shared" si="37"/>
        <v>104532100C02</v>
      </c>
      <c r="T826" s="2">
        <v>104522480</v>
      </c>
      <c r="U826" s="2" t="s">
        <v>65</v>
      </c>
      <c r="V826" s="2" t="str">
        <f t="shared" si="38"/>
        <v>104522480C10</v>
      </c>
    </row>
    <row r="827" spans="15:22" x14ac:dyDescent="0.35">
      <c r="O827" s="2">
        <v>104529590</v>
      </c>
      <c r="P827" s="20" t="s">
        <v>57</v>
      </c>
      <c r="Q827" s="2" t="str">
        <f t="shared" si="36"/>
        <v>104529590C06</v>
      </c>
      <c r="R827" s="2" t="str">
        <f t="shared" si="37"/>
        <v>104529590C06</v>
      </c>
      <c r="T827" s="2">
        <v>104522480</v>
      </c>
      <c r="U827" s="2" t="s">
        <v>50</v>
      </c>
      <c r="V827" s="2" t="str">
        <f t="shared" si="38"/>
        <v>104522480UN</v>
      </c>
    </row>
    <row r="828" spans="15:22" x14ac:dyDescent="0.35">
      <c r="O828" s="2">
        <v>104523750</v>
      </c>
      <c r="P828" s="20" t="s">
        <v>837</v>
      </c>
      <c r="Q828" s="2" t="str">
        <f t="shared" si="36"/>
        <v>104523750C27</v>
      </c>
      <c r="R828" s="2" t="str">
        <f t="shared" si="37"/>
        <v>104523750C27</v>
      </c>
      <c r="T828" s="2">
        <v>104522490</v>
      </c>
      <c r="U828" s="2" t="s">
        <v>50</v>
      </c>
      <c r="V828" s="2" t="str">
        <f t="shared" si="38"/>
        <v>104522490UN</v>
      </c>
    </row>
    <row r="829" spans="15:22" x14ac:dyDescent="0.35">
      <c r="O829" s="2">
        <v>104524840</v>
      </c>
      <c r="P829" s="20" t="s">
        <v>160</v>
      </c>
      <c r="Q829" s="2" t="str">
        <f t="shared" si="36"/>
        <v>104524840C24</v>
      </c>
      <c r="R829" s="2" t="str">
        <f t="shared" si="37"/>
        <v>104524840C24</v>
      </c>
      <c r="T829" s="2">
        <v>104522520</v>
      </c>
      <c r="U829" s="2" t="s">
        <v>141</v>
      </c>
      <c r="V829" s="2" t="str">
        <f t="shared" si="38"/>
        <v>104522520C04</v>
      </c>
    </row>
    <row r="830" spans="15:22" x14ac:dyDescent="0.35">
      <c r="O830" s="2">
        <v>104519330</v>
      </c>
      <c r="P830" s="20" t="s">
        <v>163</v>
      </c>
      <c r="Q830" s="2" t="str">
        <f t="shared" si="36"/>
        <v>104519330C48</v>
      </c>
      <c r="R830" s="2" t="str">
        <f t="shared" si="37"/>
        <v>104519330C48</v>
      </c>
      <c r="T830" s="2">
        <v>104522520</v>
      </c>
      <c r="U830" s="2" t="s">
        <v>50</v>
      </c>
      <c r="V830" s="2" t="str">
        <f t="shared" si="38"/>
        <v>104522520UN</v>
      </c>
    </row>
    <row r="831" spans="15:22" x14ac:dyDescent="0.35">
      <c r="O831" s="2">
        <v>104529190</v>
      </c>
      <c r="P831" s="20" t="s">
        <v>160</v>
      </c>
      <c r="Q831" s="2" t="str">
        <f t="shared" si="36"/>
        <v>104529190C24</v>
      </c>
      <c r="R831" s="2" t="str">
        <f t="shared" si="37"/>
        <v>104529190C24</v>
      </c>
      <c r="T831" s="2">
        <v>104522530</v>
      </c>
      <c r="U831" s="2" t="s">
        <v>65</v>
      </c>
      <c r="V831" s="2" t="str">
        <f t="shared" si="38"/>
        <v>104522530C10</v>
      </c>
    </row>
    <row r="832" spans="15:22" x14ac:dyDescent="0.35">
      <c r="O832" s="2">
        <v>104523510</v>
      </c>
      <c r="P832" s="20" t="s">
        <v>256</v>
      </c>
      <c r="Q832" s="2" t="str">
        <f t="shared" si="36"/>
        <v>104523510C30</v>
      </c>
      <c r="R832" s="2" t="str">
        <f t="shared" si="37"/>
        <v>104523510C30</v>
      </c>
      <c r="T832" s="2">
        <v>104522530</v>
      </c>
      <c r="U832" s="2" t="s">
        <v>50</v>
      </c>
      <c r="V832" s="2" t="str">
        <f t="shared" si="38"/>
        <v>104522530UN</v>
      </c>
    </row>
    <row r="833" spans="15:22" x14ac:dyDescent="0.35">
      <c r="O833" s="2">
        <v>104519360</v>
      </c>
      <c r="P833" s="20" t="s">
        <v>160</v>
      </c>
      <c r="Q833" s="2" t="str">
        <f t="shared" si="36"/>
        <v>104519360C24</v>
      </c>
      <c r="R833" s="2" t="str">
        <f t="shared" si="37"/>
        <v>104519360C24</v>
      </c>
      <c r="T833" s="2">
        <v>104522590</v>
      </c>
      <c r="U833" s="2" t="s">
        <v>50</v>
      </c>
      <c r="V833" s="2" t="str">
        <f t="shared" si="38"/>
        <v>104522590UN</v>
      </c>
    </row>
    <row r="834" spans="15:22" x14ac:dyDescent="0.35">
      <c r="O834" s="2">
        <v>104533520</v>
      </c>
      <c r="P834" s="20" t="s">
        <v>77</v>
      </c>
      <c r="Q834" s="2" t="str">
        <f t="shared" si="36"/>
        <v>104533520KG</v>
      </c>
      <c r="R834" s="2" t="str">
        <f t="shared" si="37"/>
        <v>104533520KG</v>
      </c>
      <c r="T834" s="2">
        <v>104522590</v>
      </c>
      <c r="U834" s="2" t="s">
        <v>951</v>
      </c>
      <c r="V834" s="2" t="str">
        <f t="shared" si="38"/>
        <v>104522590Y50</v>
      </c>
    </row>
    <row r="835" spans="15:22" x14ac:dyDescent="0.35">
      <c r="O835" s="2">
        <v>104529970</v>
      </c>
      <c r="P835" s="20" t="s">
        <v>77</v>
      </c>
      <c r="Q835" s="2" t="str">
        <f t="shared" ref="Q835:Q898" si="39">O835&amp;P835</f>
        <v>104529970KG</v>
      </c>
      <c r="R835" s="2" t="str">
        <f t="shared" ref="R835:R898" si="40">VLOOKUP(Q835,V:V,1,0)</f>
        <v>104529970KG</v>
      </c>
      <c r="T835" s="2">
        <v>104522600</v>
      </c>
      <c r="U835" s="2" t="s">
        <v>50</v>
      </c>
      <c r="V835" s="2" t="str">
        <f t="shared" si="38"/>
        <v>104522600UN</v>
      </c>
    </row>
    <row r="836" spans="15:22" x14ac:dyDescent="0.35">
      <c r="O836" s="2">
        <v>104529980</v>
      </c>
      <c r="P836" s="20" t="s">
        <v>77</v>
      </c>
      <c r="Q836" s="2" t="str">
        <f t="shared" si="39"/>
        <v>104529980KG</v>
      </c>
      <c r="R836" s="2" t="str">
        <f t="shared" si="40"/>
        <v>104529980KG</v>
      </c>
      <c r="T836" s="2">
        <v>104522600</v>
      </c>
      <c r="U836" s="2" t="s">
        <v>106</v>
      </c>
      <c r="V836" s="2" t="str">
        <f t="shared" ref="V836:V899" si="41">T836&amp;U836</f>
        <v>104522600V00</v>
      </c>
    </row>
    <row r="837" spans="15:22" x14ac:dyDescent="0.35">
      <c r="O837" s="2">
        <v>104533510</v>
      </c>
      <c r="P837" s="20" t="s">
        <v>77</v>
      </c>
      <c r="Q837" s="2" t="str">
        <f t="shared" si="39"/>
        <v>104533510KG</v>
      </c>
      <c r="R837" s="2" t="str">
        <f t="shared" si="40"/>
        <v>104533510KG</v>
      </c>
      <c r="T837" s="2">
        <v>104522610</v>
      </c>
      <c r="U837" s="2" t="s">
        <v>50</v>
      </c>
      <c r="V837" s="2" t="str">
        <f t="shared" si="41"/>
        <v>104522610UN</v>
      </c>
    </row>
    <row r="838" spans="15:22" x14ac:dyDescent="0.35">
      <c r="O838" s="2">
        <v>104533500</v>
      </c>
      <c r="P838" s="20" t="s">
        <v>77</v>
      </c>
      <c r="Q838" s="2" t="str">
        <f t="shared" si="39"/>
        <v>104533500KG</v>
      </c>
      <c r="R838" s="2" t="str">
        <f t="shared" si="40"/>
        <v>104533500KG</v>
      </c>
      <c r="T838" s="2">
        <v>104522660</v>
      </c>
      <c r="U838" s="2" t="s">
        <v>50</v>
      </c>
      <c r="V838" s="2" t="str">
        <f t="shared" si="41"/>
        <v>104522660UN</v>
      </c>
    </row>
    <row r="839" spans="15:22" x14ac:dyDescent="0.35">
      <c r="O839" s="2">
        <v>104529940</v>
      </c>
      <c r="P839" s="20" t="s">
        <v>77</v>
      </c>
      <c r="Q839" s="2" t="str">
        <f t="shared" si="39"/>
        <v>104529940KG</v>
      </c>
      <c r="R839" s="2" t="str">
        <f t="shared" si="40"/>
        <v>104529940KG</v>
      </c>
      <c r="T839" s="2">
        <v>104522660</v>
      </c>
      <c r="U839" s="2" t="s">
        <v>542</v>
      </c>
      <c r="V839" s="2" t="str">
        <f t="shared" si="41"/>
        <v>104522660Y40</v>
      </c>
    </row>
    <row r="840" spans="15:22" x14ac:dyDescent="0.35">
      <c r="O840" s="2">
        <v>104529950</v>
      </c>
      <c r="P840" s="20" t="s">
        <v>77</v>
      </c>
      <c r="Q840" s="2" t="str">
        <f t="shared" si="39"/>
        <v>104529950KG</v>
      </c>
      <c r="R840" s="2" t="str">
        <f t="shared" si="40"/>
        <v>104529950KG</v>
      </c>
      <c r="T840" s="2">
        <v>104522670</v>
      </c>
      <c r="U840" s="2" t="s">
        <v>569</v>
      </c>
      <c r="V840" s="2" t="str">
        <f t="shared" si="41"/>
        <v>104522670C01</v>
      </c>
    </row>
    <row r="841" spans="15:22" x14ac:dyDescent="0.35">
      <c r="O841" s="2">
        <v>104529960</v>
      </c>
      <c r="P841" s="20" t="s">
        <v>77</v>
      </c>
      <c r="Q841" s="2" t="str">
        <f t="shared" si="39"/>
        <v>104529960KG</v>
      </c>
      <c r="R841" s="2" t="str">
        <f t="shared" si="40"/>
        <v>104529960KG</v>
      </c>
      <c r="T841" s="2">
        <v>104522670</v>
      </c>
      <c r="U841" s="2" t="s">
        <v>50</v>
      </c>
      <c r="V841" s="2" t="str">
        <f t="shared" si="41"/>
        <v>104522670UN</v>
      </c>
    </row>
    <row r="842" spans="15:22" x14ac:dyDescent="0.35">
      <c r="O842" s="2">
        <v>150001947</v>
      </c>
      <c r="P842" s="20" t="s">
        <v>77</v>
      </c>
      <c r="Q842" s="2" t="str">
        <f t="shared" si="39"/>
        <v>150001947KG</v>
      </c>
      <c r="R842" s="2" t="str">
        <f t="shared" si="40"/>
        <v>150001947KG</v>
      </c>
      <c r="T842" s="2">
        <v>104522890</v>
      </c>
      <c r="U842" s="2" t="s">
        <v>198</v>
      </c>
      <c r="V842" s="2" t="str">
        <f t="shared" si="41"/>
        <v>104522890C05</v>
      </c>
    </row>
    <row r="843" spans="15:22" x14ac:dyDescent="0.35">
      <c r="O843" s="2">
        <v>104523480</v>
      </c>
      <c r="P843" s="20" t="s">
        <v>77</v>
      </c>
      <c r="Q843" s="2" t="str">
        <f t="shared" si="39"/>
        <v>104523480KG</v>
      </c>
      <c r="R843" s="2" t="str">
        <f t="shared" si="40"/>
        <v>104523480KG</v>
      </c>
      <c r="T843" s="2">
        <v>104522890</v>
      </c>
      <c r="U843" s="2" t="s">
        <v>50</v>
      </c>
      <c r="V843" s="2" t="str">
        <f t="shared" si="41"/>
        <v>104522890UN</v>
      </c>
    </row>
    <row r="844" spans="15:22" x14ac:dyDescent="0.35">
      <c r="O844" s="2">
        <v>104500560</v>
      </c>
      <c r="P844" s="20" t="s">
        <v>77</v>
      </c>
      <c r="Q844" s="2" t="str">
        <f t="shared" si="39"/>
        <v>104500560KG</v>
      </c>
      <c r="R844" s="2" t="str">
        <f t="shared" si="40"/>
        <v>104500560KG</v>
      </c>
      <c r="T844" s="2">
        <v>104522910</v>
      </c>
      <c r="U844" s="2" t="s">
        <v>49</v>
      </c>
      <c r="V844" s="2" t="str">
        <f t="shared" si="41"/>
        <v>104522910C12</v>
      </c>
    </row>
    <row r="845" spans="15:22" x14ac:dyDescent="0.35">
      <c r="O845" s="2">
        <v>104500740</v>
      </c>
      <c r="P845" s="20" t="s">
        <v>77</v>
      </c>
      <c r="Q845" s="2" t="str">
        <f t="shared" si="39"/>
        <v>104500740KG</v>
      </c>
      <c r="R845" s="2" t="str">
        <f t="shared" si="40"/>
        <v>104500740KG</v>
      </c>
      <c r="T845" s="2">
        <v>104522910</v>
      </c>
      <c r="U845" s="2" t="s">
        <v>50</v>
      </c>
      <c r="V845" s="2" t="str">
        <f t="shared" si="41"/>
        <v>104522910UN</v>
      </c>
    </row>
    <row r="846" spans="15:22" x14ac:dyDescent="0.35">
      <c r="O846" s="2">
        <v>104500730</v>
      </c>
      <c r="P846" s="20" t="s">
        <v>77</v>
      </c>
      <c r="Q846" s="2" t="str">
        <f t="shared" si="39"/>
        <v>104500730KG</v>
      </c>
      <c r="R846" s="2" t="str">
        <f t="shared" si="40"/>
        <v>104500730KG</v>
      </c>
      <c r="T846" s="2">
        <v>104522970</v>
      </c>
      <c r="U846" s="2" t="s">
        <v>50</v>
      </c>
      <c r="V846" s="2" t="str">
        <f t="shared" si="41"/>
        <v>104522970UN</v>
      </c>
    </row>
    <row r="847" spans="15:22" x14ac:dyDescent="0.35">
      <c r="O847" s="2">
        <v>104518830</v>
      </c>
      <c r="P847" s="20" t="s">
        <v>77</v>
      </c>
      <c r="Q847" s="2" t="str">
        <f t="shared" si="39"/>
        <v>104518830KG</v>
      </c>
      <c r="R847" s="2" t="str">
        <f t="shared" si="40"/>
        <v>104518830KG</v>
      </c>
      <c r="T847" s="2">
        <v>104522970</v>
      </c>
      <c r="U847" s="2" t="s">
        <v>106</v>
      </c>
      <c r="V847" s="2" t="str">
        <f t="shared" si="41"/>
        <v>104522970V00</v>
      </c>
    </row>
    <row r="848" spans="15:22" x14ac:dyDescent="0.35">
      <c r="O848" s="2">
        <v>104518690</v>
      </c>
      <c r="P848" s="20" t="s">
        <v>77</v>
      </c>
      <c r="Q848" s="2" t="str">
        <f t="shared" si="39"/>
        <v>104518690KG</v>
      </c>
      <c r="R848" s="2" t="str">
        <f t="shared" si="40"/>
        <v>104518690KG</v>
      </c>
      <c r="T848" s="2">
        <v>104522980</v>
      </c>
      <c r="U848" s="2" t="s">
        <v>101</v>
      </c>
      <c r="V848" s="2" t="str">
        <f t="shared" si="41"/>
        <v>1045229802Q</v>
      </c>
    </row>
    <row r="849" spans="15:22" x14ac:dyDescent="0.35">
      <c r="O849" s="2">
        <v>104524940</v>
      </c>
      <c r="P849" s="20" t="s">
        <v>77</v>
      </c>
      <c r="Q849" s="2" t="str">
        <f t="shared" si="39"/>
        <v>104524940KG</v>
      </c>
      <c r="R849" s="2" t="str">
        <f t="shared" si="40"/>
        <v>104524940KG</v>
      </c>
      <c r="T849" s="2">
        <v>104522980</v>
      </c>
      <c r="U849" s="2" t="s">
        <v>50</v>
      </c>
      <c r="V849" s="2" t="str">
        <f t="shared" si="41"/>
        <v>104522980UN</v>
      </c>
    </row>
    <row r="850" spans="15:22" x14ac:dyDescent="0.35">
      <c r="O850" s="2">
        <v>150001945</v>
      </c>
      <c r="P850" s="20" t="s">
        <v>77</v>
      </c>
      <c r="Q850" s="2" t="str">
        <f t="shared" si="39"/>
        <v>150001945KG</v>
      </c>
      <c r="R850" s="2" t="str">
        <f t="shared" si="40"/>
        <v>150001945KG</v>
      </c>
      <c r="T850" s="2">
        <v>104522990</v>
      </c>
      <c r="U850" s="2" t="s">
        <v>50</v>
      </c>
      <c r="V850" s="2" t="str">
        <f t="shared" si="41"/>
        <v>104522990UN</v>
      </c>
    </row>
    <row r="851" spans="15:22" x14ac:dyDescent="0.35">
      <c r="O851" s="2">
        <v>104500710</v>
      </c>
      <c r="P851" s="20" t="s">
        <v>77</v>
      </c>
      <c r="Q851" s="2" t="str">
        <f t="shared" si="39"/>
        <v>104500710KG</v>
      </c>
      <c r="R851" s="2" t="str">
        <f t="shared" si="40"/>
        <v>104500710KG</v>
      </c>
      <c r="T851" s="2">
        <v>104522990</v>
      </c>
      <c r="U851" s="2" t="s">
        <v>106</v>
      </c>
      <c r="V851" s="2" t="str">
        <f t="shared" si="41"/>
        <v>104522990V00</v>
      </c>
    </row>
    <row r="852" spans="15:22" x14ac:dyDescent="0.35">
      <c r="O852" s="2">
        <v>104500670</v>
      </c>
      <c r="P852" s="20" t="s">
        <v>77</v>
      </c>
      <c r="Q852" s="2" t="str">
        <f t="shared" si="39"/>
        <v>104500670KG</v>
      </c>
      <c r="R852" s="2" t="str">
        <f t="shared" si="40"/>
        <v>104500670KG</v>
      </c>
      <c r="T852" s="2">
        <v>104523000</v>
      </c>
      <c r="U852" s="2" t="s">
        <v>101</v>
      </c>
      <c r="V852" s="2" t="str">
        <f t="shared" si="41"/>
        <v>1045230002Q</v>
      </c>
    </row>
    <row r="853" spans="15:22" x14ac:dyDescent="0.35">
      <c r="O853" s="2">
        <v>104523770</v>
      </c>
      <c r="P853" s="20" t="s">
        <v>77</v>
      </c>
      <c r="Q853" s="2" t="str">
        <f t="shared" si="39"/>
        <v>104523770KG</v>
      </c>
      <c r="R853" s="2" t="str">
        <f t="shared" si="40"/>
        <v>104523770KG</v>
      </c>
      <c r="T853" s="2">
        <v>104523000</v>
      </c>
      <c r="U853" s="2" t="s">
        <v>50</v>
      </c>
      <c r="V853" s="2" t="str">
        <f t="shared" si="41"/>
        <v>104523000UN</v>
      </c>
    </row>
    <row r="854" spans="15:22" x14ac:dyDescent="0.35">
      <c r="O854" s="2">
        <v>104500580</v>
      </c>
      <c r="P854" s="20" t="s">
        <v>77</v>
      </c>
      <c r="Q854" s="2" t="str">
        <f t="shared" si="39"/>
        <v>104500580KG</v>
      </c>
      <c r="R854" s="2" t="str">
        <f t="shared" si="40"/>
        <v>104500580KG</v>
      </c>
      <c r="T854" s="2">
        <v>104523010</v>
      </c>
      <c r="U854" s="2" t="s">
        <v>50</v>
      </c>
      <c r="V854" s="2" t="str">
        <f t="shared" si="41"/>
        <v>104523010UN</v>
      </c>
    </row>
    <row r="855" spans="15:22" x14ac:dyDescent="0.35">
      <c r="O855" s="2">
        <v>104521750</v>
      </c>
      <c r="P855" s="20" t="s">
        <v>77</v>
      </c>
      <c r="Q855" s="2" t="str">
        <f t="shared" si="39"/>
        <v>104521750KG</v>
      </c>
      <c r="R855" s="2" t="str">
        <f t="shared" si="40"/>
        <v>104521750KG</v>
      </c>
      <c r="T855" s="2">
        <v>104523020</v>
      </c>
      <c r="U855" s="2" t="s">
        <v>50</v>
      </c>
      <c r="V855" s="2" t="str">
        <f t="shared" si="41"/>
        <v>104523020UN</v>
      </c>
    </row>
    <row r="856" spans="15:22" x14ac:dyDescent="0.35">
      <c r="O856" s="2">
        <v>104520580</v>
      </c>
      <c r="P856" s="20" t="s">
        <v>77</v>
      </c>
      <c r="Q856" s="2" t="str">
        <f t="shared" si="39"/>
        <v>104520580KG</v>
      </c>
      <c r="R856" s="2" t="str">
        <f t="shared" si="40"/>
        <v>104520580KG</v>
      </c>
      <c r="T856" s="2">
        <v>104523030</v>
      </c>
      <c r="U856" s="2" t="s">
        <v>50</v>
      </c>
      <c r="V856" s="2" t="str">
        <f t="shared" si="41"/>
        <v>104523030UN</v>
      </c>
    </row>
    <row r="857" spans="15:22" x14ac:dyDescent="0.35">
      <c r="O857" s="2">
        <v>104534190</v>
      </c>
      <c r="P857" s="20" t="s">
        <v>837</v>
      </c>
      <c r="Q857" s="2" t="str">
        <f t="shared" si="39"/>
        <v>104534190C27</v>
      </c>
      <c r="R857" s="2" t="str">
        <f t="shared" si="40"/>
        <v>104534190C27</v>
      </c>
      <c r="T857" s="2">
        <v>104523040</v>
      </c>
      <c r="U857" s="2" t="s">
        <v>50</v>
      </c>
      <c r="V857" s="2" t="str">
        <f t="shared" si="41"/>
        <v>104523040UN</v>
      </c>
    </row>
    <row r="858" spans="15:22" x14ac:dyDescent="0.35">
      <c r="O858" s="2">
        <v>104529240</v>
      </c>
      <c r="P858" s="20" t="s">
        <v>57</v>
      </c>
      <c r="Q858" s="2" t="str">
        <f t="shared" si="39"/>
        <v>104529240C06</v>
      </c>
      <c r="R858" s="2" t="str">
        <f t="shared" si="40"/>
        <v>104529240C06</v>
      </c>
      <c r="T858" s="2">
        <v>104523040</v>
      </c>
      <c r="U858" s="2" t="s">
        <v>106</v>
      </c>
      <c r="V858" s="2" t="str">
        <f t="shared" si="41"/>
        <v>104523040V00</v>
      </c>
    </row>
    <row r="859" spans="15:22" x14ac:dyDescent="0.35">
      <c r="O859" s="2">
        <v>104529630</v>
      </c>
      <c r="P859" s="20" t="s">
        <v>65</v>
      </c>
      <c r="Q859" s="2" t="str">
        <f t="shared" si="39"/>
        <v>104529630C10</v>
      </c>
      <c r="R859" s="2" t="str">
        <f t="shared" si="40"/>
        <v>104529630C10</v>
      </c>
      <c r="T859" s="2">
        <v>104523050</v>
      </c>
      <c r="U859" s="2" t="s">
        <v>50</v>
      </c>
      <c r="V859" s="2" t="str">
        <f t="shared" si="41"/>
        <v>104523050UN</v>
      </c>
    </row>
    <row r="860" spans="15:22" x14ac:dyDescent="0.35">
      <c r="O860" s="2">
        <v>104528850</v>
      </c>
      <c r="P860" s="20" t="s">
        <v>65</v>
      </c>
      <c r="Q860" s="2" t="str">
        <f t="shared" si="39"/>
        <v>104528850C10</v>
      </c>
      <c r="R860" s="2" t="str">
        <f t="shared" si="40"/>
        <v>104528850C10</v>
      </c>
      <c r="T860" s="2">
        <v>104523050</v>
      </c>
      <c r="U860" s="2" t="s">
        <v>106</v>
      </c>
      <c r="V860" s="2" t="str">
        <f t="shared" si="41"/>
        <v>104523050V00</v>
      </c>
    </row>
    <row r="861" spans="15:22" x14ac:dyDescent="0.35">
      <c r="O861" s="2">
        <v>104520740</v>
      </c>
      <c r="P861" s="20" t="s">
        <v>65</v>
      </c>
      <c r="Q861" s="2" t="str">
        <f t="shared" si="39"/>
        <v>104520740C10</v>
      </c>
      <c r="R861" s="2" t="str">
        <f t="shared" si="40"/>
        <v>104520740C10</v>
      </c>
      <c r="T861" s="2">
        <v>104523060</v>
      </c>
      <c r="U861" s="2" t="s">
        <v>50</v>
      </c>
      <c r="V861" s="2" t="str">
        <f t="shared" si="41"/>
        <v>104523060UN</v>
      </c>
    </row>
    <row r="862" spans="15:22" x14ac:dyDescent="0.35">
      <c r="O862" s="2">
        <v>104519890</v>
      </c>
      <c r="P862" s="20" t="s">
        <v>517</v>
      </c>
      <c r="Q862" s="2" t="str">
        <f t="shared" si="39"/>
        <v>104519890C45</v>
      </c>
      <c r="R862" s="2" t="str">
        <f t="shared" si="40"/>
        <v>104519890C45</v>
      </c>
      <c r="T862" s="2">
        <v>104523060</v>
      </c>
      <c r="U862" s="2" t="s">
        <v>106</v>
      </c>
      <c r="V862" s="2" t="str">
        <f t="shared" si="41"/>
        <v>104523060V00</v>
      </c>
    </row>
    <row r="863" spans="15:22" x14ac:dyDescent="0.35">
      <c r="O863" s="2">
        <v>104520760</v>
      </c>
      <c r="P863" s="20" t="s">
        <v>65</v>
      </c>
      <c r="Q863" s="2" t="str">
        <f t="shared" si="39"/>
        <v>104520760C10</v>
      </c>
      <c r="R863" s="2" t="str">
        <f t="shared" si="40"/>
        <v>104520760C10</v>
      </c>
      <c r="T863" s="2">
        <v>104523080</v>
      </c>
      <c r="U863" s="2" t="s">
        <v>253</v>
      </c>
      <c r="V863" s="2" t="str">
        <f t="shared" si="41"/>
        <v>104523080C08</v>
      </c>
    </row>
    <row r="864" spans="15:22" x14ac:dyDescent="0.35">
      <c r="O864" s="2">
        <v>104520750</v>
      </c>
      <c r="P864" s="20" t="s">
        <v>65</v>
      </c>
      <c r="Q864" s="2" t="str">
        <f t="shared" si="39"/>
        <v>104520750C10</v>
      </c>
      <c r="R864" s="2" t="str">
        <f t="shared" si="40"/>
        <v>104520750C10</v>
      </c>
      <c r="T864" s="2">
        <v>104523080</v>
      </c>
      <c r="U864" s="2" t="s">
        <v>50</v>
      </c>
      <c r="V864" s="2" t="str">
        <f t="shared" si="41"/>
        <v>104523080UN</v>
      </c>
    </row>
    <row r="865" spans="15:22" x14ac:dyDescent="0.35">
      <c r="O865" s="2">
        <v>104526690</v>
      </c>
      <c r="P865" s="20" t="s">
        <v>187</v>
      </c>
      <c r="Q865" s="2" t="str">
        <f t="shared" si="39"/>
        <v>104526690C60</v>
      </c>
      <c r="R865" s="2" t="str">
        <f t="shared" si="40"/>
        <v>104526690C60</v>
      </c>
      <c r="T865" s="2">
        <v>104523100</v>
      </c>
      <c r="U865" s="2" t="s">
        <v>525</v>
      </c>
      <c r="V865" s="2" t="str">
        <f t="shared" si="41"/>
        <v>104523100C42</v>
      </c>
    </row>
    <row r="866" spans="15:22" x14ac:dyDescent="0.35">
      <c r="O866" s="2">
        <v>104522530</v>
      </c>
      <c r="P866" s="20" t="s">
        <v>65</v>
      </c>
      <c r="Q866" s="2" t="str">
        <f t="shared" si="39"/>
        <v>104522530C10</v>
      </c>
      <c r="R866" s="2" t="str">
        <f t="shared" si="40"/>
        <v>104522530C10</v>
      </c>
      <c r="T866" s="2">
        <v>104523100</v>
      </c>
      <c r="U866" s="2" t="s">
        <v>50</v>
      </c>
      <c r="V866" s="2" t="str">
        <f t="shared" si="41"/>
        <v>104523100UN</v>
      </c>
    </row>
    <row r="867" spans="15:22" x14ac:dyDescent="0.35">
      <c r="O867" s="2">
        <v>201400000</v>
      </c>
      <c r="P867" s="20" t="s">
        <v>50</v>
      </c>
      <c r="Q867" s="2" t="str">
        <f t="shared" si="39"/>
        <v>201400000UN</v>
      </c>
      <c r="R867" s="2" t="str">
        <f t="shared" si="40"/>
        <v>201400000UN</v>
      </c>
      <c r="T867" s="2">
        <v>104523140</v>
      </c>
      <c r="U867" s="2" t="s">
        <v>77</v>
      </c>
      <c r="V867" s="2" t="str">
        <f t="shared" si="41"/>
        <v>104523140KG</v>
      </c>
    </row>
    <row r="868" spans="15:22" x14ac:dyDescent="0.35">
      <c r="O868" s="2">
        <v>104529770</v>
      </c>
      <c r="P868" s="20" t="s">
        <v>57</v>
      </c>
      <c r="Q868" s="2" t="str">
        <f t="shared" si="39"/>
        <v>104529770C06</v>
      </c>
      <c r="R868" s="2" t="str">
        <f t="shared" si="40"/>
        <v>104529770C06</v>
      </c>
      <c r="T868" s="2">
        <v>104523150</v>
      </c>
      <c r="U868" s="2" t="s">
        <v>484</v>
      </c>
      <c r="V868" s="2" t="str">
        <f t="shared" si="41"/>
        <v>104523150C72</v>
      </c>
    </row>
    <row r="869" spans="15:22" x14ac:dyDescent="0.35">
      <c r="O869" s="2">
        <v>104529800</v>
      </c>
      <c r="P869" s="20" t="s">
        <v>57</v>
      </c>
      <c r="Q869" s="2" t="str">
        <f t="shared" si="39"/>
        <v>104529800C06</v>
      </c>
      <c r="R869" s="2" t="str">
        <f t="shared" si="40"/>
        <v>104529800C06</v>
      </c>
      <c r="T869" s="2">
        <v>104523150</v>
      </c>
      <c r="U869" s="2" t="s">
        <v>50</v>
      </c>
      <c r="V869" s="2" t="str">
        <f t="shared" si="41"/>
        <v>104523150UN</v>
      </c>
    </row>
    <row r="870" spans="15:22" x14ac:dyDescent="0.35">
      <c r="O870" s="2">
        <v>201701000</v>
      </c>
      <c r="P870" s="20" t="s">
        <v>50</v>
      </c>
      <c r="Q870" s="2" t="str">
        <f t="shared" si="39"/>
        <v>201701000UN</v>
      </c>
      <c r="R870" s="2" t="str">
        <f t="shared" si="40"/>
        <v>201701000UN</v>
      </c>
      <c r="T870" s="2">
        <v>104523160</v>
      </c>
      <c r="U870" s="2" t="s">
        <v>228</v>
      </c>
      <c r="V870" s="2" t="str">
        <f t="shared" si="41"/>
        <v>104523160C36</v>
      </c>
    </row>
    <row r="871" spans="15:22" x14ac:dyDescent="0.35">
      <c r="O871" s="2">
        <v>104351690</v>
      </c>
      <c r="P871" s="20" t="s">
        <v>411</v>
      </c>
      <c r="Q871" s="2" t="str">
        <f t="shared" si="39"/>
        <v>104351690Z92</v>
      </c>
      <c r="R871" s="2" t="str">
        <f t="shared" si="40"/>
        <v>104351690Z92</v>
      </c>
      <c r="T871" s="2">
        <v>104523160</v>
      </c>
      <c r="U871" s="2" t="s">
        <v>50</v>
      </c>
      <c r="V871" s="2" t="str">
        <f t="shared" si="41"/>
        <v>104523160UN</v>
      </c>
    </row>
    <row r="872" spans="15:22" x14ac:dyDescent="0.35">
      <c r="O872" s="2">
        <v>209100057</v>
      </c>
      <c r="P872" s="20" t="s">
        <v>267</v>
      </c>
      <c r="Q872" s="2" t="str">
        <f t="shared" si="39"/>
        <v>209100057C40</v>
      </c>
      <c r="R872" s="2" t="str">
        <f t="shared" si="40"/>
        <v>209100057C40</v>
      </c>
      <c r="T872" s="2">
        <v>104523170</v>
      </c>
      <c r="U872" s="2" t="s">
        <v>50</v>
      </c>
      <c r="V872" s="2" t="str">
        <f t="shared" si="41"/>
        <v>104523170UN</v>
      </c>
    </row>
    <row r="873" spans="15:22" x14ac:dyDescent="0.35">
      <c r="O873" s="2">
        <v>104531900</v>
      </c>
      <c r="P873" s="20" t="s">
        <v>49</v>
      </c>
      <c r="Q873" s="2" t="str">
        <f t="shared" si="39"/>
        <v>104531900C12</v>
      </c>
      <c r="R873" s="2" t="str">
        <f t="shared" si="40"/>
        <v>104531900C12</v>
      </c>
      <c r="T873" s="2">
        <v>104523170</v>
      </c>
      <c r="U873" s="2" t="s">
        <v>497</v>
      </c>
      <c r="V873" s="2" t="str">
        <f t="shared" si="41"/>
        <v>104523170Z12</v>
      </c>
    </row>
    <row r="874" spans="15:22" x14ac:dyDescent="0.35">
      <c r="O874" s="2">
        <v>104531910</v>
      </c>
      <c r="P874" s="20" t="s">
        <v>49</v>
      </c>
      <c r="Q874" s="2" t="str">
        <f t="shared" si="39"/>
        <v>104531910C12</v>
      </c>
      <c r="R874" s="2" t="str">
        <f t="shared" si="40"/>
        <v>104531910C12</v>
      </c>
      <c r="T874" s="2">
        <v>104523240</v>
      </c>
      <c r="U874" s="2" t="s">
        <v>65</v>
      </c>
      <c r="V874" s="2" t="str">
        <f t="shared" si="41"/>
        <v>104523240C10</v>
      </c>
    </row>
    <row r="875" spans="15:22" x14ac:dyDescent="0.35">
      <c r="O875" s="2">
        <v>104532070</v>
      </c>
      <c r="P875" s="20" t="s">
        <v>49</v>
      </c>
      <c r="Q875" s="2" t="str">
        <f t="shared" si="39"/>
        <v>104532070C12</v>
      </c>
      <c r="R875" s="2" t="str">
        <f t="shared" si="40"/>
        <v>104532070C12</v>
      </c>
      <c r="T875" s="2">
        <v>104523240</v>
      </c>
      <c r="U875" s="2" t="s">
        <v>50</v>
      </c>
      <c r="V875" s="2" t="str">
        <f t="shared" si="41"/>
        <v>104523240UN</v>
      </c>
    </row>
    <row r="876" spans="15:22" x14ac:dyDescent="0.35">
      <c r="O876" s="2">
        <v>104532060</v>
      </c>
      <c r="P876" s="20" t="s">
        <v>49</v>
      </c>
      <c r="Q876" s="2" t="str">
        <f t="shared" si="39"/>
        <v>104532060C12</v>
      </c>
      <c r="R876" s="2" t="str">
        <f t="shared" si="40"/>
        <v>104532060C12</v>
      </c>
      <c r="T876" s="2">
        <v>104523280</v>
      </c>
      <c r="U876" s="2" t="s">
        <v>57</v>
      </c>
      <c r="V876" s="2" t="str">
        <f t="shared" si="41"/>
        <v>104523280C06</v>
      </c>
    </row>
    <row r="877" spans="15:22" x14ac:dyDescent="0.35">
      <c r="O877" s="2">
        <v>104532080</v>
      </c>
      <c r="P877" s="20" t="s">
        <v>49</v>
      </c>
      <c r="Q877" s="2" t="str">
        <f t="shared" si="39"/>
        <v>104532080C12</v>
      </c>
      <c r="R877" s="2" t="str">
        <f t="shared" si="40"/>
        <v>104532080C12</v>
      </c>
      <c r="T877" s="2">
        <v>104523280</v>
      </c>
      <c r="U877" s="2" t="s">
        <v>50</v>
      </c>
      <c r="V877" s="2" t="str">
        <f t="shared" si="41"/>
        <v>104523280UN</v>
      </c>
    </row>
    <row r="878" spans="15:22" x14ac:dyDescent="0.35">
      <c r="O878" s="2">
        <v>104532040</v>
      </c>
      <c r="P878" s="20" t="s">
        <v>49</v>
      </c>
      <c r="Q878" s="2" t="str">
        <f t="shared" si="39"/>
        <v>104532040C12</v>
      </c>
      <c r="R878" s="2" t="str">
        <f t="shared" si="40"/>
        <v>104532040C12</v>
      </c>
      <c r="T878" s="2">
        <v>104523350</v>
      </c>
      <c r="U878" s="2" t="s">
        <v>253</v>
      </c>
      <c r="V878" s="2" t="str">
        <f t="shared" si="41"/>
        <v>104523350C08</v>
      </c>
    </row>
    <row r="879" spans="15:22" x14ac:dyDescent="0.35">
      <c r="O879" s="2">
        <v>104532050</v>
      </c>
      <c r="P879" s="20" t="s">
        <v>49</v>
      </c>
      <c r="Q879" s="2" t="str">
        <f t="shared" si="39"/>
        <v>104532050C12</v>
      </c>
      <c r="R879" s="2" t="str">
        <f t="shared" si="40"/>
        <v>104532050C12</v>
      </c>
      <c r="T879" s="2">
        <v>104523350</v>
      </c>
      <c r="U879" s="2" t="s">
        <v>65</v>
      </c>
      <c r="V879" s="2" t="str">
        <f t="shared" si="41"/>
        <v>104523350C10</v>
      </c>
    </row>
    <row r="880" spans="15:22" x14ac:dyDescent="0.35">
      <c r="O880" s="2">
        <v>209100029</v>
      </c>
      <c r="P880" s="20" t="s">
        <v>177</v>
      </c>
      <c r="Q880" s="2" t="str">
        <f t="shared" si="39"/>
        <v>209100029C20</v>
      </c>
      <c r="R880" s="2" t="str">
        <f t="shared" si="40"/>
        <v>209100029C20</v>
      </c>
      <c r="T880" s="2">
        <v>104523350</v>
      </c>
      <c r="U880" s="2" t="s">
        <v>50</v>
      </c>
      <c r="V880" s="2" t="str">
        <f t="shared" si="41"/>
        <v>104523350UN</v>
      </c>
    </row>
    <row r="881" spans="15:22" x14ac:dyDescent="0.35">
      <c r="O881" s="2">
        <v>104531730</v>
      </c>
      <c r="P881" s="20" t="s">
        <v>141</v>
      </c>
      <c r="Q881" s="2" t="str">
        <f t="shared" si="39"/>
        <v>104531730C04</v>
      </c>
      <c r="R881" s="2" t="str">
        <f t="shared" si="40"/>
        <v>104531730C04</v>
      </c>
      <c r="T881" s="2">
        <v>104523380</v>
      </c>
      <c r="U881" s="2" t="s">
        <v>49</v>
      </c>
      <c r="V881" s="2" t="str">
        <f t="shared" si="41"/>
        <v>104523380C12</v>
      </c>
    </row>
    <row r="882" spans="15:22" x14ac:dyDescent="0.35">
      <c r="O882" s="2">
        <v>104531890</v>
      </c>
      <c r="P882" s="20" t="s">
        <v>49</v>
      </c>
      <c r="Q882" s="2" t="str">
        <f t="shared" si="39"/>
        <v>104531890C12</v>
      </c>
      <c r="R882" s="2" t="str">
        <f t="shared" si="40"/>
        <v>104531890C12</v>
      </c>
      <c r="T882" s="2">
        <v>104523380</v>
      </c>
      <c r="U882" s="2" t="s">
        <v>50</v>
      </c>
      <c r="V882" s="2" t="str">
        <f t="shared" si="41"/>
        <v>104523380UN</v>
      </c>
    </row>
    <row r="883" spans="15:22" x14ac:dyDescent="0.35">
      <c r="O883" s="2">
        <v>104531820</v>
      </c>
      <c r="P883" s="20" t="s">
        <v>57</v>
      </c>
      <c r="Q883" s="2" t="str">
        <f t="shared" si="39"/>
        <v>104531820C06</v>
      </c>
      <c r="R883" s="2" t="str">
        <f t="shared" si="40"/>
        <v>104531820C06</v>
      </c>
      <c r="T883" s="2">
        <v>104523390</v>
      </c>
      <c r="U883" s="2" t="s">
        <v>49</v>
      </c>
      <c r="V883" s="2" t="str">
        <f t="shared" si="41"/>
        <v>104523390C12</v>
      </c>
    </row>
    <row r="884" spans="15:22" x14ac:dyDescent="0.35">
      <c r="O884" s="2">
        <v>104531810</v>
      </c>
      <c r="P884" s="20" t="s">
        <v>57</v>
      </c>
      <c r="Q884" s="2" t="str">
        <f t="shared" si="39"/>
        <v>104531810C06</v>
      </c>
      <c r="R884" s="2" t="str">
        <f t="shared" si="40"/>
        <v>104531810C06</v>
      </c>
      <c r="T884" s="2">
        <v>104523390</v>
      </c>
      <c r="U884" s="2" t="s">
        <v>50</v>
      </c>
      <c r="V884" s="2" t="str">
        <f t="shared" si="41"/>
        <v>104523390UN</v>
      </c>
    </row>
    <row r="885" spans="15:22" x14ac:dyDescent="0.35">
      <c r="O885" s="2">
        <v>104531840</v>
      </c>
      <c r="P885" s="20" t="s">
        <v>57</v>
      </c>
      <c r="Q885" s="2" t="str">
        <f t="shared" si="39"/>
        <v>104531840C06</v>
      </c>
      <c r="R885" s="2" t="str">
        <f t="shared" si="40"/>
        <v>104531840C06</v>
      </c>
      <c r="T885" s="2">
        <v>104523400</v>
      </c>
      <c r="U885" s="2" t="s">
        <v>49</v>
      </c>
      <c r="V885" s="2" t="str">
        <f t="shared" si="41"/>
        <v>104523400C12</v>
      </c>
    </row>
    <row r="886" spans="15:22" x14ac:dyDescent="0.35">
      <c r="O886" s="2">
        <v>104531860</v>
      </c>
      <c r="P886" s="20" t="s">
        <v>49</v>
      </c>
      <c r="Q886" s="2" t="str">
        <f t="shared" si="39"/>
        <v>104531860C12</v>
      </c>
      <c r="R886" s="2" t="str">
        <f t="shared" si="40"/>
        <v>104531860C12</v>
      </c>
      <c r="T886" s="2">
        <v>104523400</v>
      </c>
      <c r="U886" s="2" t="s">
        <v>50</v>
      </c>
      <c r="V886" s="2" t="str">
        <f t="shared" si="41"/>
        <v>104523400UN</v>
      </c>
    </row>
    <row r="887" spans="15:22" x14ac:dyDescent="0.35">
      <c r="O887" s="2">
        <v>104531870</v>
      </c>
      <c r="P887" s="20" t="s">
        <v>49</v>
      </c>
      <c r="Q887" s="2" t="str">
        <f t="shared" si="39"/>
        <v>104531870C12</v>
      </c>
      <c r="R887" s="2" t="str">
        <f t="shared" si="40"/>
        <v>104531870C12</v>
      </c>
      <c r="T887" s="2">
        <v>104523470</v>
      </c>
      <c r="U887" s="2" t="s">
        <v>1006</v>
      </c>
      <c r="V887" s="2" t="str">
        <f t="shared" si="41"/>
        <v>104523470D10</v>
      </c>
    </row>
    <row r="888" spans="15:22" x14ac:dyDescent="0.35">
      <c r="O888" s="2">
        <v>104531850</v>
      </c>
      <c r="P888" s="20" t="s">
        <v>49</v>
      </c>
      <c r="Q888" s="2" t="str">
        <f t="shared" si="39"/>
        <v>104531850C12</v>
      </c>
      <c r="R888" s="2" t="str">
        <f t="shared" si="40"/>
        <v>104531850C12</v>
      </c>
      <c r="T888" s="2">
        <v>104523470</v>
      </c>
      <c r="U888" s="2" t="s">
        <v>50</v>
      </c>
      <c r="V888" s="2" t="str">
        <f t="shared" si="41"/>
        <v>104523470UN</v>
      </c>
    </row>
    <row r="889" spans="15:22" x14ac:dyDescent="0.35">
      <c r="O889" s="2">
        <v>104531830</v>
      </c>
      <c r="P889" s="20" t="s">
        <v>57</v>
      </c>
      <c r="Q889" s="2" t="str">
        <f t="shared" si="39"/>
        <v>104531830C06</v>
      </c>
      <c r="R889" s="2" t="str">
        <f t="shared" si="40"/>
        <v>104531830C06</v>
      </c>
      <c r="T889" s="2">
        <v>104523480</v>
      </c>
      <c r="U889" s="2" t="s">
        <v>77</v>
      </c>
      <c r="V889" s="2" t="str">
        <f t="shared" si="41"/>
        <v>104523480KG</v>
      </c>
    </row>
    <row r="890" spans="15:22" x14ac:dyDescent="0.35">
      <c r="O890" s="2">
        <v>104531790</v>
      </c>
      <c r="P890" s="20" t="s">
        <v>49</v>
      </c>
      <c r="Q890" s="2" t="str">
        <f t="shared" si="39"/>
        <v>104531790C12</v>
      </c>
      <c r="R890" s="2" t="str">
        <f t="shared" si="40"/>
        <v>104531790C12</v>
      </c>
      <c r="T890" s="2">
        <v>104523490</v>
      </c>
      <c r="U890" s="2" t="s">
        <v>166</v>
      </c>
      <c r="V890" s="2" t="str">
        <f t="shared" si="41"/>
        <v>104523490C50</v>
      </c>
    </row>
    <row r="891" spans="15:22" x14ac:dyDescent="0.35">
      <c r="O891" s="2">
        <v>104530440</v>
      </c>
      <c r="P891" s="20" t="s">
        <v>49</v>
      </c>
      <c r="Q891" s="2" t="str">
        <f t="shared" si="39"/>
        <v>104530440C12</v>
      </c>
      <c r="R891" s="2" t="str">
        <f t="shared" si="40"/>
        <v>104530440C12</v>
      </c>
      <c r="T891" s="2">
        <v>104523490</v>
      </c>
      <c r="U891" s="2" t="s">
        <v>50</v>
      </c>
      <c r="V891" s="2" t="str">
        <f t="shared" si="41"/>
        <v>104523490UN</v>
      </c>
    </row>
    <row r="892" spans="15:22" x14ac:dyDescent="0.35">
      <c r="O892" s="2">
        <v>104531920</v>
      </c>
      <c r="P892" s="20" t="s">
        <v>57</v>
      </c>
      <c r="Q892" s="2" t="str">
        <f t="shared" si="39"/>
        <v>104531920C06</v>
      </c>
      <c r="R892" s="2" t="str">
        <f t="shared" si="40"/>
        <v>104531920C06</v>
      </c>
      <c r="T892" s="2">
        <v>104523500</v>
      </c>
      <c r="U892" s="2" t="s">
        <v>166</v>
      </c>
      <c r="V892" s="2" t="str">
        <f t="shared" si="41"/>
        <v>104523500C50</v>
      </c>
    </row>
    <row r="893" spans="15:22" x14ac:dyDescent="0.35">
      <c r="O893" s="2">
        <v>104531930</v>
      </c>
      <c r="P893" s="20" t="s">
        <v>57</v>
      </c>
      <c r="Q893" s="2" t="str">
        <f t="shared" si="39"/>
        <v>104531930C06</v>
      </c>
      <c r="R893" s="2" t="str">
        <f t="shared" si="40"/>
        <v>104531930C06</v>
      </c>
      <c r="T893" s="2">
        <v>104523500</v>
      </c>
      <c r="U893" s="2" t="s">
        <v>50</v>
      </c>
      <c r="V893" s="2" t="str">
        <f t="shared" si="41"/>
        <v>104523500UN</v>
      </c>
    </row>
    <row r="894" spans="15:22" x14ac:dyDescent="0.35">
      <c r="O894" s="2">
        <v>104531940</v>
      </c>
      <c r="P894" s="20" t="s">
        <v>57</v>
      </c>
      <c r="Q894" s="2" t="str">
        <f t="shared" si="39"/>
        <v>104531940C06</v>
      </c>
      <c r="R894" s="2" t="str">
        <f t="shared" si="40"/>
        <v>104531940C06</v>
      </c>
      <c r="T894" s="2">
        <v>104523510</v>
      </c>
      <c r="U894" s="2" t="s">
        <v>256</v>
      </c>
      <c r="V894" s="2" t="str">
        <f t="shared" si="41"/>
        <v>104523510C30</v>
      </c>
    </row>
    <row r="895" spans="15:22" x14ac:dyDescent="0.35">
      <c r="O895" s="2">
        <v>104531950</v>
      </c>
      <c r="P895" s="20" t="s">
        <v>57</v>
      </c>
      <c r="Q895" s="2" t="str">
        <f t="shared" si="39"/>
        <v>104531950C06</v>
      </c>
      <c r="R895" s="2" t="str">
        <f t="shared" si="40"/>
        <v>104531950C06</v>
      </c>
      <c r="T895" s="2">
        <v>104523510</v>
      </c>
      <c r="U895" s="2" t="s">
        <v>50</v>
      </c>
      <c r="V895" s="2" t="str">
        <f t="shared" si="41"/>
        <v>104523510UN</v>
      </c>
    </row>
    <row r="896" spans="15:22" x14ac:dyDescent="0.35">
      <c r="O896" s="2">
        <v>209100040</v>
      </c>
      <c r="P896" s="20" t="s">
        <v>253</v>
      </c>
      <c r="Q896" s="2" t="str">
        <f t="shared" si="39"/>
        <v>209100040C08</v>
      </c>
      <c r="R896" s="2" t="str">
        <f t="shared" si="40"/>
        <v>209100040C08</v>
      </c>
      <c r="T896" s="2">
        <v>104523520</v>
      </c>
      <c r="U896" s="2" t="s">
        <v>57</v>
      </c>
      <c r="V896" s="2" t="str">
        <f t="shared" si="41"/>
        <v>104523520C06</v>
      </c>
    </row>
    <row r="897" spans="15:22" x14ac:dyDescent="0.35">
      <c r="O897" s="2">
        <v>209100041</v>
      </c>
      <c r="P897" s="20" t="s">
        <v>253</v>
      </c>
      <c r="Q897" s="2" t="str">
        <f t="shared" si="39"/>
        <v>209100041C08</v>
      </c>
      <c r="R897" s="2" t="str">
        <f t="shared" si="40"/>
        <v>209100041C08</v>
      </c>
      <c r="T897" s="2">
        <v>104523520</v>
      </c>
      <c r="U897" s="2" t="s">
        <v>50</v>
      </c>
      <c r="V897" s="2" t="str">
        <f t="shared" si="41"/>
        <v>104523520UN</v>
      </c>
    </row>
    <row r="898" spans="15:22" x14ac:dyDescent="0.35">
      <c r="O898" s="2">
        <v>104531490</v>
      </c>
      <c r="P898" s="20" t="s">
        <v>407</v>
      </c>
      <c r="Q898" s="2" t="str">
        <f t="shared" si="39"/>
        <v>104531490Z60</v>
      </c>
      <c r="R898" s="2" t="str">
        <f t="shared" si="40"/>
        <v>104531490Z60</v>
      </c>
      <c r="T898" s="2">
        <v>104523530</v>
      </c>
      <c r="U898" s="2" t="s">
        <v>1786</v>
      </c>
      <c r="V898" s="2" t="str">
        <f t="shared" si="41"/>
        <v>104523530D02</v>
      </c>
    </row>
    <row r="899" spans="15:22" x14ac:dyDescent="0.35">
      <c r="O899" s="2">
        <v>104531990</v>
      </c>
      <c r="P899" s="20" t="s">
        <v>57</v>
      </c>
      <c r="Q899" s="2" t="str">
        <f t="shared" ref="Q899:Q962" si="42">O899&amp;P899</f>
        <v>104531990C06</v>
      </c>
      <c r="R899" s="2" t="str">
        <f t="shared" ref="R899:R962" si="43">VLOOKUP(Q899,V:V,1,0)</f>
        <v>104531990C06</v>
      </c>
      <c r="T899" s="2">
        <v>104523530</v>
      </c>
      <c r="U899" s="2" t="s">
        <v>50</v>
      </c>
      <c r="V899" s="2" t="str">
        <f t="shared" si="41"/>
        <v>104523530UN</v>
      </c>
    </row>
    <row r="900" spans="15:22" x14ac:dyDescent="0.35">
      <c r="O900" s="2">
        <v>209100032</v>
      </c>
      <c r="P900" s="20" t="s">
        <v>49</v>
      </c>
      <c r="Q900" s="2" t="str">
        <f t="shared" si="42"/>
        <v>209100032C12</v>
      </c>
      <c r="R900" s="2" t="str">
        <f t="shared" si="43"/>
        <v>209100032C12</v>
      </c>
      <c r="T900" s="2">
        <v>104523570</v>
      </c>
      <c r="U900" s="2" t="s">
        <v>1006</v>
      </c>
      <c r="V900" s="2" t="str">
        <f t="shared" ref="V900:V963" si="44">T900&amp;U900</f>
        <v>104523570D10</v>
      </c>
    </row>
    <row r="901" spans="15:22" x14ac:dyDescent="0.35">
      <c r="O901" s="2">
        <v>104531880</v>
      </c>
      <c r="P901" s="20" t="s">
        <v>49</v>
      </c>
      <c r="Q901" s="2" t="str">
        <f t="shared" si="42"/>
        <v>104531880C12</v>
      </c>
      <c r="R901" s="2" t="str">
        <f t="shared" si="43"/>
        <v>104531880C12</v>
      </c>
      <c r="T901" s="2">
        <v>104523570</v>
      </c>
      <c r="U901" s="2" t="s">
        <v>50</v>
      </c>
      <c r="V901" s="2" t="str">
        <f t="shared" si="44"/>
        <v>104523570UN</v>
      </c>
    </row>
    <row r="902" spans="15:22" x14ac:dyDescent="0.35">
      <c r="O902" s="2">
        <v>104531360</v>
      </c>
      <c r="P902" s="20" t="s">
        <v>49</v>
      </c>
      <c r="Q902" s="2" t="str">
        <f t="shared" si="42"/>
        <v>104531360C12</v>
      </c>
      <c r="R902" s="2" t="str">
        <f t="shared" si="43"/>
        <v>104531360C12</v>
      </c>
      <c r="T902" s="2">
        <v>104523580</v>
      </c>
      <c r="U902" s="2" t="s">
        <v>1006</v>
      </c>
      <c r="V902" s="2" t="str">
        <f t="shared" si="44"/>
        <v>104523580D10</v>
      </c>
    </row>
    <row r="903" spans="15:22" x14ac:dyDescent="0.35">
      <c r="O903" s="2">
        <v>104532510</v>
      </c>
      <c r="P903" s="20" t="s">
        <v>50</v>
      </c>
      <c r="Q903" s="2" t="str">
        <f t="shared" si="42"/>
        <v>104532510UN</v>
      </c>
      <c r="R903" s="2" t="str">
        <f t="shared" si="43"/>
        <v>104532510UN</v>
      </c>
      <c r="T903" s="2">
        <v>104523580</v>
      </c>
      <c r="U903" s="2" t="s">
        <v>50</v>
      </c>
      <c r="V903" s="2" t="str">
        <f t="shared" si="44"/>
        <v>104523580UN</v>
      </c>
    </row>
    <row r="904" spans="15:22" x14ac:dyDescent="0.35">
      <c r="O904" s="2">
        <v>104532550</v>
      </c>
      <c r="P904" s="20" t="s">
        <v>50</v>
      </c>
      <c r="Q904" s="2" t="str">
        <f t="shared" si="42"/>
        <v>104532550UN</v>
      </c>
      <c r="R904" s="2" t="str">
        <f t="shared" si="43"/>
        <v>104532550UN</v>
      </c>
      <c r="T904" s="2">
        <v>104523590</v>
      </c>
      <c r="U904" s="2" t="s">
        <v>1006</v>
      </c>
      <c r="V904" s="2" t="str">
        <f t="shared" si="44"/>
        <v>104523590D10</v>
      </c>
    </row>
    <row r="905" spans="15:22" x14ac:dyDescent="0.35">
      <c r="O905" s="2">
        <v>104532480</v>
      </c>
      <c r="P905" s="20" t="s">
        <v>50</v>
      </c>
      <c r="Q905" s="2" t="str">
        <f t="shared" si="42"/>
        <v>104532480UN</v>
      </c>
      <c r="R905" s="2" t="str">
        <f t="shared" si="43"/>
        <v>104532480UN</v>
      </c>
      <c r="T905" s="2">
        <v>104523590</v>
      </c>
      <c r="U905" s="2" t="s">
        <v>50</v>
      </c>
      <c r="V905" s="2" t="str">
        <f t="shared" si="44"/>
        <v>104523590UN</v>
      </c>
    </row>
    <row r="906" spans="15:22" x14ac:dyDescent="0.35">
      <c r="O906" s="2">
        <v>104532150</v>
      </c>
      <c r="P906" s="20" t="s">
        <v>92</v>
      </c>
      <c r="Q906" s="2" t="str">
        <f t="shared" si="42"/>
        <v>104532150C02</v>
      </c>
      <c r="R906" s="2" t="str">
        <f t="shared" si="43"/>
        <v>104532150C02</v>
      </c>
      <c r="T906" s="2">
        <v>104523640</v>
      </c>
      <c r="U906" s="2" t="s">
        <v>77</v>
      </c>
      <c r="V906" s="2" t="str">
        <f t="shared" si="44"/>
        <v>104523640KG</v>
      </c>
    </row>
    <row r="907" spans="15:22" x14ac:dyDescent="0.35">
      <c r="O907" s="2">
        <v>104532170</v>
      </c>
      <c r="P907" s="20" t="s">
        <v>92</v>
      </c>
      <c r="Q907" s="2" t="str">
        <f t="shared" si="42"/>
        <v>104532170C02</v>
      </c>
      <c r="R907" s="2" t="str">
        <f t="shared" si="43"/>
        <v>104532170C02</v>
      </c>
      <c r="T907" s="2">
        <v>104523650</v>
      </c>
      <c r="U907" s="2" t="s">
        <v>77</v>
      </c>
      <c r="V907" s="2" t="str">
        <f t="shared" si="44"/>
        <v>104523650KG</v>
      </c>
    </row>
    <row r="908" spans="15:22" x14ac:dyDescent="0.35">
      <c r="O908" s="2">
        <v>104532180</v>
      </c>
      <c r="P908" s="20" t="s">
        <v>92</v>
      </c>
      <c r="Q908" s="2" t="str">
        <f t="shared" si="42"/>
        <v>104532180C02</v>
      </c>
      <c r="R908" s="2" t="str">
        <f t="shared" si="43"/>
        <v>104532180C02</v>
      </c>
      <c r="T908" s="2">
        <v>104523750</v>
      </c>
      <c r="U908" s="2" t="s">
        <v>837</v>
      </c>
      <c r="V908" s="2" t="str">
        <f t="shared" si="44"/>
        <v>104523750C27</v>
      </c>
    </row>
    <row r="909" spans="15:22" x14ac:dyDescent="0.35">
      <c r="O909" s="2">
        <v>104532440</v>
      </c>
      <c r="P909" s="20" t="s">
        <v>50</v>
      </c>
      <c r="Q909" s="2" t="str">
        <f t="shared" si="42"/>
        <v>104532440UN</v>
      </c>
      <c r="R909" s="2" t="str">
        <f t="shared" si="43"/>
        <v>104532440UN</v>
      </c>
      <c r="T909" s="2">
        <v>104523750</v>
      </c>
      <c r="U909" s="2" t="s">
        <v>50</v>
      </c>
      <c r="V909" s="2" t="str">
        <f t="shared" si="44"/>
        <v>104523750UN</v>
      </c>
    </row>
    <row r="910" spans="15:22" x14ac:dyDescent="0.35">
      <c r="O910" s="2">
        <v>104532450</v>
      </c>
      <c r="P910" s="20" t="s">
        <v>50</v>
      </c>
      <c r="Q910" s="2" t="str">
        <f t="shared" si="42"/>
        <v>104532450UN</v>
      </c>
      <c r="R910" s="2" t="str">
        <f t="shared" si="43"/>
        <v>104532450UN</v>
      </c>
      <c r="T910" s="2">
        <v>104523760</v>
      </c>
      <c r="U910" s="2" t="s">
        <v>248</v>
      </c>
      <c r="V910" s="2" t="str">
        <f t="shared" si="44"/>
        <v>104523760CJ</v>
      </c>
    </row>
    <row r="911" spans="15:22" x14ac:dyDescent="0.35">
      <c r="O911" s="2">
        <v>104532190</v>
      </c>
      <c r="P911" s="20" t="s">
        <v>92</v>
      </c>
      <c r="Q911" s="2" t="str">
        <f t="shared" si="42"/>
        <v>104532190C02</v>
      </c>
      <c r="R911" s="2" t="str">
        <f t="shared" si="43"/>
        <v>104532190C02</v>
      </c>
      <c r="T911" s="2">
        <v>104523760</v>
      </c>
      <c r="U911" s="2" t="s">
        <v>77</v>
      </c>
      <c r="V911" s="2" t="str">
        <f t="shared" si="44"/>
        <v>104523760KG</v>
      </c>
    </row>
    <row r="912" spans="15:22" x14ac:dyDescent="0.35">
      <c r="O912" s="2">
        <v>104532200</v>
      </c>
      <c r="P912" s="20" t="s">
        <v>92</v>
      </c>
      <c r="Q912" s="2" t="str">
        <f t="shared" si="42"/>
        <v>104532200C02</v>
      </c>
      <c r="R912" s="2" t="str">
        <f t="shared" si="43"/>
        <v>104532200C02</v>
      </c>
      <c r="T912" s="2">
        <v>104523770</v>
      </c>
      <c r="U912" s="2" t="s">
        <v>77</v>
      </c>
      <c r="V912" s="2" t="str">
        <f t="shared" si="44"/>
        <v>104523770KG</v>
      </c>
    </row>
    <row r="913" spans="15:22" x14ac:dyDescent="0.35">
      <c r="O913" s="2">
        <v>104532500</v>
      </c>
      <c r="P913" s="20" t="s">
        <v>141</v>
      </c>
      <c r="Q913" s="2" t="str">
        <f t="shared" si="42"/>
        <v>104532500C04</v>
      </c>
      <c r="R913" s="2" t="str">
        <f t="shared" si="43"/>
        <v>104532500C04</v>
      </c>
      <c r="T913" s="2">
        <v>104523790</v>
      </c>
      <c r="U913" s="2" t="s">
        <v>50</v>
      </c>
      <c r="V913" s="2" t="str">
        <f t="shared" si="44"/>
        <v>104523790UN</v>
      </c>
    </row>
    <row r="914" spans="15:22" x14ac:dyDescent="0.35">
      <c r="O914" s="2">
        <v>104532160</v>
      </c>
      <c r="P914" s="20" t="s">
        <v>92</v>
      </c>
      <c r="Q914" s="2" t="str">
        <f t="shared" si="42"/>
        <v>104532160C02</v>
      </c>
      <c r="R914" s="2" t="str">
        <f t="shared" si="43"/>
        <v>104532160C02</v>
      </c>
      <c r="T914" s="2">
        <v>104523790</v>
      </c>
      <c r="U914" s="2" t="s">
        <v>149</v>
      </c>
      <c r="V914" s="2" t="str">
        <f t="shared" si="44"/>
        <v>104523790Z00</v>
      </c>
    </row>
    <row r="915" spans="15:22" x14ac:dyDescent="0.35">
      <c r="O915" s="2">
        <v>104532540</v>
      </c>
      <c r="P915" s="20" t="s">
        <v>141</v>
      </c>
      <c r="Q915" s="2" t="str">
        <f t="shared" si="42"/>
        <v>104532540C04</v>
      </c>
      <c r="R915" s="2" t="str">
        <f t="shared" si="43"/>
        <v>104532540C04</v>
      </c>
      <c r="T915" s="2">
        <v>104523800</v>
      </c>
      <c r="U915" s="2" t="s">
        <v>50</v>
      </c>
      <c r="V915" s="2" t="str">
        <f t="shared" si="44"/>
        <v>104523800UN</v>
      </c>
    </row>
    <row r="916" spans="15:22" x14ac:dyDescent="0.35">
      <c r="O916" s="2">
        <v>104532470</v>
      </c>
      <c r="P916" s="20" t="s">
        <v>141</v>
      </c>
      <c r="Q916" s="2" t="str">
        <f t="shared" si="42"/>
        <v>104532470C04</v>
      </c>
      <c r="R916" s="2" t="str">
        <f t="shared" si="43"/>
        <v>104532470C04</v>
      </c>
      <c r="T916" s="2">
        <v>104523800</v>
      </c>
      <c r="U916" s="2" t="s">
        <v>149</v>
      </c>
      <c r="V916" s="2" t="str">
        <f t="shared" si="44"/>
        <v>104523800Z00</v>
      </c>
    </row>
    <row r="917" spans="15:22" x14ac:dyDescent="0.35">
      <c r="O917" s="2">
        <v>104532490</v>
      </c>
      <c r="P917" s="20" t="s">
        <v>141</v>
      </c>
      <c r="Q917" s="2" t="str">
        <f t="shared" si="42"/>
        <v>104532490C04</v>
      </c>
      <c r="R917" s="2" t="str">
        <f t="shared" si="43"/>
        <v>104532490C04</v>
      </c>
      <c r="T917" s="2">
        <v>104523810</v>
      </c>
      <c r="U917" s="2" t="s">
        <v>50</v>
      </c>
      <c r="V917" s="2" t="str">
        <f t="shared" si="44"/>
        <v>104523810UN</v>
      </c>
    </row>
    <row r="918" spans="15:22" x14ac:dyDescent="0.35">
      <c r="O918" s="2">
        <v>104532530</v>
      </c>
      <c r="P918" s="20" t="s">
        <v>141</v>
      </c>
      <c r="Q918" s="2" t="str">
        <f t="shared" si="42"/>
        <v>104532530C04</v>
      </c>
      <c r="R918" s="2" t="str">
        <f t="shared" si="43"/>
        <v>104532530C04</v>
      </c>
      <c r="T918" s="2">
        <v>104523810</v>
      </c>
      <c r="U918" s="2" t="s">
        <v>149</v>
      </c>
      <c r="V918" s="2" t="str">
        <f t="shared" si="44"/>
        <v>104523810Z00</v>
      </c>
    </row>
    <row r="919" spans="15:22" x14ac:dyDescent="0.35">
      <c r="O919" s="2">
        <v>104532520</v>
      </c>
      <c r="P919" s="20" t="s">
        <v>141</v>
      </c>
      <c r="Q919" s="2" t="str">
        <f t="shared" si="42"/>
        <v>104532520C04</v>
      </c>
      <c r="R919" s="2" t="str">
        <f t="shared" si="43"/>
        <v>104532520C04</v>
      </c>
      <c r="T919" s="2">
        <v>104523830</v>
      </c>
      <c r="U919" s="2" t="s">
        <v>50</v>
      </c>
      <c r="V919" s="2" t="str">
        <f t="shared" si="44"/>
        <v>104523830UN</v>
      </c>
    </row>
    <row r="920" spans="15:22" x14ac:dyDescent="0.35">
      <c r="O920" s="2">
        <v>104532460</v>
      </c>
      <c r="P920" s="20" t="s">
        <v>141</v>
      </c>
      <c r="Q920" s="2" t="str">
        <f t="shared" si="42"/>
        <v>104532460C04</v>
      </c>
      <c r="R920" s="2" t="str">
        <f t="shared" si="43"/>
        <v>104532460C04</v>
      </c>
      <c r="T920" s="2">
        <v>104523830</v>
      </c>
      <c r="U920" s="2" t="s">
        <v>149</v>
      </c>
      <c r="V920" s="2" t="str">
        <f t="shared" si="44"/>
        <v>104523830Z00</v>
      </c>
    </row>
    <row r="921" spans="15:22" x14ac:dyDescent="0.35">
      <c r="O921" s="2">
        <v>104532390</v>
      </c>
      <c r="P921" s="20" t="s">
        <v>49</v>
      </c>
      <c r="Q921" s="2" t="str">
        <f t="shared" si="42"/>
        <v>104532390C12</v>
      </c>
      <c r="R921" s="2" t="str">
        <f t="shared" si="43"/>
        <v>104532390C12</v>
      </c>
      <c r="T921" s="2">
        <v>104523840</v>
      </c>
      <c r="U921" s="2" t="s">
        <v>50</v>
      </c>
      <c r="V921" s="2" t="str">
        <f t="shared" si="44"/>
        <v>104523840UN</v>
      </c>
    </row>
    <row r="922" spans="15:22" x14ac:dyDescent="0.35">
      <c r="O922" s="2">
        <v>104532400</v>
      </c>
      <c r="P922" s="20" t="s">
        <v>49</v>
      </c>
      <c r="Q922" s="2" t="str">
        <f t="shared" si="42"/>
        <v>104532400C12</v>
      </c>
      <c r="R922" s="2" t="str">
        <f t="shared" si="43"/>
        <v>104532400C12</v>
      </c>
      <c r="T922" s="2">
        <v>104523840</v>
      </c>
      <c r="U922" s="2" t="s">
        <v>149</v>
      </c>
      <c r="V922" s="2" t="str">
        <f t="shared" si="44"/>
        <v>104523840Z00</v>
      </c>
    </row>
    <row r="923" spans="15:22" x14ac:dyDescent="0.35">
      <c r="O923" s="2">
        <v>104532430</v>
      </c>
      <c r="P923" s="20" t="s">
        <v>486</v>
      </c>
      <c r="Q923" s="2" t="str">
        <f t="shared" si="42"/>
        <v>104532430C90</v>
      </c>
      <c r="R923" s="2" t="str">
        <f t="shared" si="43"/>
        <v>104532430C90</v>
      </c>
      <c r="T923" s="2">
        <v>104523850</v>
      </c>
      <c r="U923" s="2" t="s">
        <v>50</v>
      </c>
      <c r="V923" s="2" t="str">
        <f t="shared" si="44"/>
        <v>104523850UN</v>
      </c>
    </row>
    <row r="924" spans="15:22" x14ac:dyDescent="0.35">
      <c r="O924" s="2">
        <v>104532570</v>
      </c>
      <c r="P924" s="20" t="s">
        <v>57</v>
      </c>
      <c r="Q924" s="2" t="str">
        <f t="shared" si="42"/>
        <v>104532570C06</v>
      </c>
      <c r="R924" s="2" t="str">
        <f t="shared" si="43"/>
        <v>104532570C06</v>
      </c>
      <c r="T924" s="2">
        <v>104523850</v>
      </c>
      <c r="U924" s="2" t="s">
        <v>149</v>
      </c>
      <c r="V924" s="2" t="str">
        <f t="shared" si="44"/>
        <v>104523850Z00</v>
      </c>
    </row>
    <row r="925" spans="15:22" x14ac:dyDescent="0.35">
      <c r="O925" s="2">
        <v>104532580</v>
      </c>
      <c r="P925" s="20" t="s">
        <v>57</v>
      </c>
      <c r="Q925" s="2" t="str">
        <f t="shared" si="42"/>
        <v>104532580C06</v>
      </c>
      <c r="R925" s="2" t="str">
        <f t="shared" si="43"/>
        <v>104532580C06</v>
      </c>
      <c r="T925" s="2">
        <v>104523870</v>
      </c>
      <c r="U925" s="2" t="s">
        <v>50</v>
      </c>
      <c r="V925" s="2" t="str">
        <f t="shared" si="44"/>
        <v>104523870UN</v>
      </c>
    </row>
    <row r="926" spans="15:22" x14ac:dyDescent="0.35">
      <c r="O926" s="2">
        <v>104532590</v>
      </c>
      <c r="P926" s="20" t="s">
        <v>57</v>
      </c>
      <c r="Q926" s="2" t="str">
        <f t="shared" si="42"/>
        <v>104532590C06</v>
      </c>
      <c r="R926" s="2" t="str">
        <f t="shared" si="43"/>
        <v>104532590C06</v>
      </c>
      <c r="T926" s="2">
        <v>104523880</v>
      </c>
      <c r="U926" s="2" t="s">
        <v>198</v>
      </c>
      <c r="V926" s="2" t="str">
        <f t="shared" si="44"/>
        <v>104523880C05</v>
      </c>
    </row>
    <row r="927" spans="15:22" x14ac:dyDescent="0.35">
      <c r="O927" s="2">
        <v>104532600</v>
      </c>
      <c r="P927" s="20" t="s">
        <v>57</v>
      </c>
      <c r="Q927" s="2" t="str">
        <f t="shared" si="42"/>
        <v>104532600C06</v>
      </c>
      <c r="R927" s="2" t="str">
        <f t="shared" si="43"/>
        <v>104532600C06</v>
      </c>
      <c r="T927" s="2">
        <v>104523880</v>
      </c>
      <c r="U927" s="2" t="s">
        <v>50</v>
      </c>
      <c r="V927" s="2" t="str">
        <f t="shared" si="44"/>
        <v>104523880UN</v>
      </c>
    </row>
    <row r="928" spans="15:22" x14ac:dyDescent="0.35">
      <c r="O928" s="2">
        <v>104531800</v>
      </c>
      <c r="P928" s="20" t="s">
        <v>49</v>
      </c>
      <c r="Q928" s="2" t="str">
        <f t="shared" si="42"/>
        <v>104531800C12</v>
      </c>
      <c r="R928" s="2" t="str">
        <f t="shared" si="43"/>
        <v>104531800C12</v>
      </c>
      <c r="T928" s="2">
        <v>104523890</v>
      </c>
      <c r="U928" s="2" t="s">
        <v>198</v>
      </c>
      <c r="V928" s="2" t="str">
        <f t="shared" si="44"/>
        <v>104523890C05</v>
      </c>
    </row>
    <row r="929" spans="15:22" x14ac:dyDescent="0.35">
      <c r="O929" s="2">
        <v>104531780</v>
      </c>
      <c r="P929" s="20" t="s">
        <v>49</v>
      </c>
      <c r="Q929" s="2" t="str">
        <f t="shared" si="42"/>
        <v>104531780C12</v>
      </c>
      <c r="R929" s="2" t="str">
        <f t="shared" si="43"/>
        <v>104531780C12</v>
      </c>
      <c r="T929" s="2">
        <v>104523890</v>
      </c>
      <c r="U929" s="2" t="s">
        <v>50</v>
      </c>
      <c r="V929" s="2" t="str">
        <f t="shared" si="44"/>
        <v>104523890UN</v>
      </c>
    </row>
    <row r="930" spans="15:22" x14ac:dyDescent="0.35">
      <c r="O930" s="2">
        <v>104531650</v>
      </c>
      <c r="P930" s="20" t="s">
        <v>49</v>
      </c>
      <c r="Q930" s="2" t="str">
        <f t="shared" si="42"/>
        <v>104531650C12</v>
      </c>
      <c r="R930" s="2" t="str">
        <f t="shared" si="43"/>
        <v>104531650C12</v>
      </c>
      <c r="T930" s="2">
        <v>104523930</v>
      </c>
      <c r="U930" s="2" t="s">
        <v>160</v>
      </c>
      <c r="V930" s="2" t="str">
        <f t="shared" si="44"/>
        <v>104523930C24</v>
      </c>
    </row>
    <row r="931" spans="15:22" x14ac:dyDescent="0.35">
      <c r="O931" s="2">
        <v>104531960</v>
      </c>
      <c r="P931" s="20" t="s">
        <v>57</v>
      </c>
      <c r="Q931" s="2" t="str">
        <f t="shared" si="42"/>
        <v>104531960C06</v>
      </c>
      <c r="R931" s="2" t="str">
        <f t="shared" si="43"/>
        <v>104531960C06</v>
      </c>
      <c r="T931" s="2">
        <v>104523930</v>
      </c>
      <c r="U931" s="2" t="s">
        <v>50</v>
      </c>
      <c r="V931" s="2" t="str">
        <f t="shared" si="44"/>
        <v>104523930UN</v>
      </c>
    </row>
    <row r="932" spans="15:22" x14ac:dyDescent="0.35">
      <c r="O932" s="2">
        <v>104531970</v>
      </c>
      <c r="P932" s="20" t="s">
        <v>57</v>
      </c>
      <c r="Q932" s="2" t="str">
        <f t="shared" si="42"/>
        <v>104531970C06</v>
      </c>
      <c r="R932" s="2" t="str">
        <f t="shared" si="43"/>
        <v>104531970C06</v>
      </c>
      <c r="T932" s="2">
        <v>104523950</v>
      </c>
      <c r="U932" s="2" t="s">
        <v>327</v>
      </c>
      <c r="V932" s="2" t="str">
        <f t="shared" si="44"/>
        <v>104523950D04</v>
      </c>
    </row>
    <row r="933" spans="15:22" x14ac:dyDescent="0.35">
      <c r="O933" s="2">
        <v>104531980</v>
      </c>
      <c r="P933" s="20" t="s">
        <v>57</v>
      </c>
      <c r="Q933" s="2" t="str">
        <f t="shared" si="42"/>
        <v>104531980C06</v>
      </c>
      <c r="R933" s="2" t="str">
        <f t="shared" si="43"/>
        <v>104531980C06</v>
      </c>
      <c r="T933" s="2">
        <v>104523950</v>
      </c>
      <c r="U933" s="2" t="s">
        <v>50</v>
      </c>
      <c r="V933" s="2" t="str">
        <f t="shared" si="44"/>
        <v>104523950UN</v>
      </c>
    </row>
    <row r="934" spans="15:22" x14ac:dyDescent="0.35">
      <c r="O934" s="2">
        <v>104531750</v>
      </c>
      <c r="P934" s="20" t="s">
        <v>160</v>
      </c>
      <c r="Q934" s="2" t="str">
        <f t="shared" si="42"/>
        <v>104531750C24</v>
      </c>
      <c r="R934" s="2" t="str">
        <f t="shared" si="43"/>
        <v>104531750C24</v>
      </c>
      <c r="T934" s="2">
        <v>104523960</v>
      </c>
      <c r="U934" s="2" t="s">
        <v>49</v>
      </c>
      <c r="V934" s="2" t="str">
        <f t="shared" si="44"/>
        <v>104523960C12</v>
      </c>
    </row>
    <row r="935" spans="15:22" x14ac:dyDescent="0.35">
      <c r="O935" s="2">
        <v>104532090</v>
      </c>
      <c r="P935" s="20" t="s">
        <v>160</v>
      </c>
      <c r="Q935" s="2" t="str">
        <f t="shared" si="42"/>
        <v>104532090C24</v>
      </c>
      <c r="R935" s="2" t="str">
        <f t="shared" si="43"/>
        <v>104532090C24</v>
      </c>
      <c r="T935" s="2">
        <v>104523960</v>
      </c>
      <c r="U935" s="2" t="s">
        <v>50</v>
      </c>
      <c r="V935" s="2" t="str">
        <f t="shared" si="44"/>
        <v>104523960UN</v>
      </c>
    </row>
    <row r="936" spans="15:22" x14ac:dyDescent="0.35">
      <c r="O936" s="2">
        <v>104532000</v>
      </c>
      <c r="P936" s="20" t="s">
        <v>49</v>
      </c>
      <c r="Q936" s="2" t="str">
        <f t="shared" si="42"/>
        <v>104532000C12</v>
      </c>
      <c r="R936" s="2" t="str">
        <f t="shared" si="43"/>
        <v>104532000C12</v>
      </c>
      <c r="T936" s="2">
        <v>104523970</v>
      </c>
      <c r="U936" s="2" t="s">
        <v>1786</v>
      </c>
      <c r="V936" s="2" t="str">
        <f t="shared" si="44"/>
        <v>104523970D02</v>
      </c>
    </row>
    <row r="937" spans="15:22" x14ac:dyDescent="0.35">
      <c r="O937" s="2">
        <v>104532010</v>
      </c>
      <c r="P937" s="20" t="s">
        <v>49</v>
      </c>
      <c r="Q937" s="2" t="str">
        <f t="shared" si="42"/>
        <v>104532010C12</v>
      </c>
      <c r="R937" s="2" t="str">
        <f t="shared" si="43"/>
        <v>104532010C12</v>
      </c>
      <c r="T937" s="2">
        <v>104523970</v>
      </c>
      <c r="U937" s="2" t="s">
        <v>50</v>
      </c>
      <c r="V937" s="2" t="str">
        <f t="shared" si="44"/>
        <v>104523970UN</v>
      </c>
    </row>
    <row r="938" spans="15:22" x14ac:dyDescent="0.35">
      <c r="O938" s="2">
        <v>104532020</v>
      </c>
      <c r="P938" s="20" t="s">
        <v>49</v>
      </c>
      <c r="Q938" s="2" t="str">
        <f t="shared" si="42"/>
        <v>104532020C12</v>
      </c>
      <c r="R938" s="2" t="str">
        <f t="shared" si="43"/>
        <v>104532020C12</v>
      </c>
      <c r="T938" s="2">
        <v>104523990</v>
      </c>
      <c r="U938" s="2" t="s">
        <v>163</v>
      </c>
      <c r="V938" s="2" t="str">
        <f t="shared" si="44"/>
        <v>104523990C48</v>
      </c>
    </row>
    <row r="939" spans="15:22" x14ac:dyDescent="0.35">
      <c r="O939" s="2">
        <v>104532030</v>
      </c>
      <c r="P939" s="20" t="s">
        <v>49</v>
      </c>
      <c r="Q939" s="2" t="str">
        <f t="shared" si="42"/>
        <v>104532030C12</v>
      </c>
      <c r="R939" s="2" t="str">
        <f t="shared" si="43"/>
        <v>104532030C12</v>
      </c>
      <c r="T939" s="2">
        <v>104523990</v>
      </c>
      <c r="U939" s="2" t="s">
        <v>50</v>
      </c>
      <c r="V939" s="2" t="str">
        <f t="shared" si="44"/>
        <v>104523990UN</v>
      </c>
    </row>
    <row r="940" spans="15:22" x14ac:dyDescent="0.35">
      <c r="O940" s="2">
        <v>104531770</v>
      </c>
      <c r="P940" s="20" t="s">
        <v>160</v>
      </c>
      <c r="Q940" s="2" t="str">
        <f t="shared" si="42"/>
        <v>104531770C24</v>
      </c>
      <c r="R940" s="2" t="str">
        <f t="shared" si="43"/>
        <v>104531770C24</v>
      </c>
      <c r="T940" s="2">
        <v>104524040</v>
      </c>
      <c r="U940" s="2" t="s">
        <v>57</v>
      </c>
      <c r="V940" s="2" t="str">
        <f t="shared" si="44"/>
        <v>104524040C06</v>
      </c>
    </row>
    <row r="941" spans="15:22" x14ac:dyDescent="0.35">
      <c r="O941" s="2">
        <v>104531760</v>
      </c>
      <c r="P941" s="20" t="s">
        <v>160</v>
      </c>
      <c r="Q941" s="2" t="str">
        <f t="shared" si="42"/>
        <v>104531760C24</v>
      </c>
      <c r="R941" s="2" t="str">
        <f t="shared" si="43"/>
        <v>104531760C24</v>
      </c>
      <c r="T941" s="2">
        <v>104524040</v>
      </c>
      <c r="U941" s="2" t="s">
        <v>50</v>
      </c>
      <c r="V941" s="2" t="str">
        <f t="shared" si="44"/>
        <v>104524040UN</v>
      </c>
    </row>
    <row r="942" spans="15:22" x14ac:dyDescent="0.35">
      <c r="O942" s="2">
        <v>209100058</v>
      </c>
      <c r="P942" s="20" t="s">
        <v>837</v>
      </c>
      <c r="Q942" s="2" t="str">
        <f t="shared" si="42"/>
        <v>209100058C27</v>
      </c>
      <c r="R942" s="2" t="str">
        <f t="shared" si="43"/>
        <v>209100058C27</v>
      </c>
      <c r="T942" s="2">
        <v>104524090</v>
      </c>
      <c r="U942" s="2" t="s">
        <v>77</v>
      </c>
      <c r="V942" s="2" t="str">
        <f t="shared" si="44"/>
        <v>104524090KG</v>
      </c>
    </row>
    <row r="943" spans="15:22" x14ac:dyDescent="0.35">
      <c r="O943" s="2">
        <v>104533310</v>
      </c>
      <c r="P943" s="20" t="s">
        <v>270</v>
      </c>
      <c r="Q943" s="2" t="str">
        <f t="shared" si="42"/>
        <v>104533310AJ</v>
      </c>
      <c r="R943" s="2" t="str">
        <f t="shared" si="43"/>
        <v>104533310AJ</v>
      </c>
      <c r="T943" s="2">
        <v>104524100</v>
      </c>
      <c r="U943" s="2" t="s">
        <v>698</v>
      </c>
      <c r="V943" s="2" t="str">
        <f t="shared" si="44"/>
        <v>104524100C25</v>
      </c>
    </row>
    <row r="944" spans="15:22" x14ac:dyDescent="0.35">
      <c r="O944" s="2">
        <v>104533440</v>
      </c>
      <c r="P944" s="20" t="s">
        <v>270</v>
      </c>
      <c r="Q944" s="2" t="str">
        <f t="shared" si="42"/>
        <v>104533440AJ</v>
      </c>
      <c r="R944" s="2" t="str">
        <f t="shared" si="43"/>
        <v>104533440AJ</v>
      </c>
      <c r="T944" s="2">
        <v>104524100</v>
      </c>
      <c r="U944" s="2" t="s">
        <v>50</v>
      </c>
      <c r="V944" s="2" t="str">
        <f t="shared" si="44"/>
        <v>104524100UN</v>
      </c>
    </row>
    <row r="945" spans="15:22" x14ac:dyDescent="0.35">
      <c r="O945" s="2">
        <v>104533420</v>
      </c>
      <c r="P945" s="20" t="s">
        <v>270</v>
      </c>
      <c r="Q945" s="2" t="str">
        <f t="shared" si="42"/>
        <v>104533420AJ</v>
      </c>
      <c r="R945" s="2" t="str">
        <f t="shared" si="43"/>
        <v>104533420AJ</v>
      </c>
      <c r="T945" s="2">
        <v>104524100</v>
      </c>
      <c r="U945" s="2" t="s">
        <v>297</v>
      </c>
      <c r="V945" s="2" t="str">
        <f t="shared" si="44"/>
        <v>104524100W00</v>
      </c>
    </row>
    <row r="946" spans="15:22" x14ac:dyDescent="0.35">
      <c r="O946" s="2">
        <v>104533400</v>
      </c>
      <c r="P946" s="20" t="s">
        <v>270</v>
      </c>
      <c r="Q946" s="2" t="str">
        <f t="shared" si="42"/>
        <v>104533400AJ</v>
      </c>
      <c r="R946" s="2" t="str">
        <f t="shared" si="43"/>
        <v>104533400AJ</v>
      </c>
      <c r="T946" s="2">
        <v>104524110</v>
      </c>
      <c r="U946" s="2" t="s">
        <v>698</v>
      </c>
      <c r="V946" s="2" t="str">
        <f t="shared" si="44"/>
        <v>104524110C25</v>
      </c>
    </row>
    <row r="947" spans="15:22" x14ac:dyDescent="0.35">
      <c r="O947" s="2">
        <v>104533260</v>
      </c>
      <c r="P947" s="20" t="s">
        <v>270</v>
      </c>
      <c r="Q947" s="2" t="str">
        <f t="shared" si="42"/>
        <v>104533260AJ</v>
      </c>
      <c r="R947" s="2" t="str">
        <f t="shared" si="43"/>
        <v>104533260AJ</v>
      </c>
      <c r="T947" s="2">
        <v>104524110</v>
      </c>
      <c r="U947" s="2" t="s">
        <v>50</v>
      </c>
      <c r="V947" s="2" t="str">
        <f t="shared" si="44"/>
        <v>104524110UN</v>
      </c>
    </row>
    <row r="948" spans="15:22" x14ac:dyDescent="0.35">
      <c r="O948" s="2">
        <v>104533370</v>
      </c>
      <c r="P948" s="20" t="s">
        <v>270</v>
      </c>
      <c r="Q948" s="2" t="str">
        <f t="shared" si="42"/>
        <v>104533370AJ</v>
      </c>
      <c r="R948" s="2" t="str">
        <f t="shared" si="43"/>
        <v>104533370AJ</v>
      </c>
      <c r="T948" s="2">
        <v>104524110</v>
      </c>
      <c r="U948" s="2" t="s">
        <v>297</v>
      </c>
      <c r="V948" s="2" t="str">
        <f t="shared" si="44"/>
        <v>104524110W00</v>
      </c>
    </row>
    <row r="949" spans="15:22" x14ac:dyDescent="0.35">
      <c r="O949" s="2">
        <v>104533250</v>
      </c>
      <c r="P949" s="20" t="s">
        <v>270</v>
      </c>
      <c r="Q949" s="2" t="str">
        <f t="shared" si="42"/>
        <v>104533250AJ</v>
      </c>
      <c r="R949" s="2" t="str">
        <f t="shared" si="43"/>
        <v>104533250AJ</v>
      </c>
      <c r="T949" s="2">
        <v>104524120</v>
      </c>
      <c r="U949" s="2" t="s">
        <v>49</v>
      </c>
      <c r="V949" s="2" t="str">
        <f t="shared" si="44"/>
        <v>104524120C12</v>
      </c>
    </row>
    <row r="950" spans="15:22" x14ac:dyDescent="0.35">
      <c r="O950" s="2">
        <v>104533430</v>
      </c>
      <c r="P950" s="20" t="s">
        <v>270</v>
      </c>
      <c r="Q950" s="2" t="str">
        <f t="shared" si="42"/>
        <v>104533430AJ</v>
      </c>
      <c r="R950" s="2" t="str">
        <f t="shared" si="43"/>
        <v>104533430AJ</v>
      </c>
      <c r="T950" s="2">
        <v>104524120</v>
      </c>
      <c r="U950" s="2" t="s">
        <v>50</v>
      </c>
      <c r="V950" s="2" t="str">
        <f t="shared" si="44"/>
        <v>104524120UN</v>
      </c>
    </row>
    <row r="951" spans="15:22" x14ac:dyDescent="0.35">
      <c r="O951" s="2">
        <v>104533190</v>
      </c>
      <c r="P951" s="20" t="s">
        <v>49</v>
      </c>
      <c r="Q951" s="2" t="str">
        <f t="shared" si="42"/>
        <v>104533190C12</v>
      </c>
      <c r="R951" s="2" t="str">
        <f t="shared" si="43"/>
        <v>104533190C12</v>
      </c>
      <c r="T951" s="2">
        <v>104524120</v>
      </c>
      <c r="U951" s="2" t="s">
        <v>297</v>
      </c>
      <c r="V951" s="2" t="str">
        <f t="shared" si="44"/>
        <v>104524120W00</v>
      </c>
    </row>
    <row r="952" spans="15:22" x14ac:dyDescent="0.35">
      <c r="O952" s="2">
        <v>104533200</v>
      </c>
      <c r="P952" s="20" t="s">
        <v>49</v>
      </c>
      <c r="Q952" s="2" t="str">
        <f t="shared" si="42"/>
        <v>104533200C12</v>
      </c>
      <c r="R952" s="2" t="str">
        <f t="shared" si="43"/>
        <v>104533200C12</v>
      </c>
      <c r="T952" s="2">
        <v>104524130</v>
      </c>
      <c r="U952" s="2" t="s">
        <v>49</v>
      </c>
      <c r="V952" s="2" t="str">
        <f t="shared" si="44"/>
        <v>104524130C12</v>
      </c>
    </row>
    <row r="953" spans="15:22" x14ac:dyDescent="0.35">
      <c r="O953" s="2">
        <v>104533180</v>
      </c>
      <c r="P953" s="20" t="s">
        <v>49</v>
      </c>
      <c r="Q953" s="2" t="str">
        <f t="shared" si="42"/>
        <v>104533180C12</v>
      </c>
      <c r="R953" s="2" t="str">
        <f t="shared" si="43"/>
        <v>104533180C12</v>
      </c>
      <c r="T953" s="2">
        <v>104524130</v>
      </c>
      <c r="U953" s="2" t="s">
        <v>50</v>
      </c>
      <c r="V953" s="2" t="str">
        <f t="shared" si="44"/>
        <v>104524130UN</v>
      </c>
    </row>
    <row r="954" spans="15:22" x14ac:dyDescent="0.35">
      <c r="O954" s="2">
        <v>104533320</v>
      </c>
      <c r="P954" s="20" t="s">
        <v>198</v>
      </c>
      <c r="Q954" s="2" t="str">
        <f t="shared" si="42"/>
        <v>104533320C05</v>
      </c>
      <c r="R954" s="2" t="str">
        <f t="shared" si="43"/>
        <v>104533320C05</v>
      </c>
      <c r="T954" s="2">
        <v>104524130</v>
      </c>
      <c r="U954" s="2" t="s">
        <v>297</v>
      </c>
      <c r="V954" s="2" t="str">
        <f t="shared" si="44"/>
        <v>104524130W00</v>
      </c>
    </row>
    <row r="955" spans="15:22" x14ac:dyDescent="0.35">
      <c r="O955" s="2">
        <v>104524170</v>
      </c>
      <c r="P955" s="20" t="s">
        <v>49</v>
      </c>
      <c r="Q955" s="2" t="str">
        <f t="shared" si="42"/>
        <v>104524170C12</v>
      </c>
      <c r="R955" s="2" t="str">
        <f t="shared" si="43"/>
        <v>104524170C12</v>
      </c>
      <c r="T955" s="2">
        <v>104524160</v>
      </c>
      <c r="U955" s="2" t="s">
        <v>49</v>
      </c>
      <c r="V955" s="2" t="str">
        <f t="shared" si="44"/>
        <v>104524160C12</v>
      </c>
    </row>
    <row r="956" spans="15:22" x14ac:dyDescent="0.35">
      <c r="O956" s="2">
        <v>104300300</v>
      </c>
      <c r="P956" s="20" t="s">
        <v>141</v>
      </c>
      <c r="Q956" s="2" t="str">
        <f t="shared" si="42"/>
        <v>104300300C04</v>
      </c>
      <c r="R956" s="2" t="str">
        <f t="shared" si="43"/>
        <v>104300300C04</v>
      </c>
      <c r="T956" s="2">
        <v>104524160</v>
      </c>
      <c r="U956" s="2" t="s">
        <v>50</v>
      </c>
      <c r="V956" s="2" t="str">
        <f t="shared" si="44"/>
        <v>104524160UN</v>
      </c>
    </row>
    <row r="957" spans="15:22" x14ac:dyDescent="0.35">
      <c r="O957" s="2">
        <v>104510140</v>
      </c>
      <c r="P957" s="20" t="s">
        <v>57</v>
      </c>
      <c r="Q957" s="2" t="str">
        <f t="shared" si="42"/>
        <v>104510140C06</v>
      </c>
      <c r="R957" s="2" t="str">
        <f t="shared" si="43"/>
        <v>104510140C06</v>
      </c>
      <c r="T957" s="2">
        <v>104524170</v>
      </c>
      <c r="U957" s="2" t="s">
        <v>49</v>
      </c>
      <c r="V957" s="2" t="str">
        <f t="shared" si="44"/>
        <v>104524170C12</v>
      </c>
    </row>
    <row r="958" spans="15:22" x14ac:dyDescent="0.35">
      <c r="O958" s="2">
        <v>104523350</v>
      </c>
      <c r="P958" s="20" t="s">
        <v>65</v>
      </c>
      <c r="Q958" s="2" t="str">
        <f t="shared" si="42"/>
        <v>104523350C10</v>
      </c>
      <c r="R958" s="2" t="str">
        <f t="shared" si="43"/>
        <v>104523350C10</v>
      </c>
      <c r="T958" s="2">
        <v>104524170</v>
      </c>
      <c r="U958" s="2" t="s">
        <v>50</v>
      </c>
      <c r="V958" s="2" t="str">
        <f t="shared" si="44"/>
        <v>104524170UN</v>
      </c>
    </row>
    <row r="959" spans="15:22" x14ac:dyDescent="0.35">
      <c r="O959" s="2">
        <v>104310440</v>
      </c>
      <c r="P959" s="20" t="s">
        <v>65</v>
      </c>
      <c r="Q959" s="2" t="str">
        <f t="shared" si="42"/>
        <v>104310440C10</v>
      </c>
      <c r="R959" s="2" t="str">
        <f t="shared" si="43"/>
        <v>104310440C10</v>
      </c>
      <c r="T959" s="2">
        <v>104524180</v>
      </c>
      <c r="U959" s="2" t="s">
        <v>49</v>
      </c>
      <c r="V959" s="2" t="str">
        <f t="shared" si="44"/>
        <v>104524180C12</v>
      </c>
    </row>
    <row r="960" spans="15:22" x14ac:dyDescent="0.35">
      <c r="O960" s="2">
        <v>104522030</v>
      </c>
      <c r="P960" s="20" t="s">
        <v>270</v>
      </c>
      <c r="Q960" s="2" t="str">
        <f t="shared" si="42"/>
        <v>104522030AJ</v>
      </c>
      <c r="R960" s="2" t="str">
        <f t="shared" si="43"/>
        <v>104522030AJ</v>
      </c>
      <c r="T960" s="2">
        <v>104524180</v>
      </c>
      <c r="U960" s="2" t="s">
        <v>50</v>
      </c>
      <c r="V960" s="2" t="str">
        <f t="shared" si="44"/>
        <v>104524180UN</v>
      </c>
    </row>
    <row r="961" spans="15:22" x14ac:dyDescent="0.35">
      <c r="O961" s="2">
        <v>150000009</v>
      </c>
      <c r="P961" s="20" t="s">
        <v>49</v>
      </c>
      <c r="Q961" s="2" t="str">
        <f t="shared" si="42"/>
        <v>150000009C12</v>
      </c>
      <c r="R961" s="2" t="str">
        <f t="shared" si="43"/>
        <v>150000009C12</v>
      </c>
      <c r="T961" s="2">
        <v>104524190</v>
      </c>
      <c r="U961" s="2" t="s">
        <v>49</v>
      </c>
      <c r="V961" s="2" t="str">
        <f t="shared" si="44"/>
        <v>104524190C12</v>
      </c>
    </row>
    <row r="962" spans="15:22" x14ac:dyDescent="0.35">
      <c r="O962" s="2">
        <v>104524160</v>
      </c>
      <c r="P962" s="20" t="s">
        <v>49</v>
      </c>
      <c r="Q962" s="2" t="str">
        <f t="shared" si="42"/>
        <v>104524160C12</v>
      </c>
      <c r="R962" s="2" t="str">
        <f t="shared" si="43"/>
        <v>104524160C12</v>
      </c>
      <c r="T962" s="2">
        <v>104524190</v>
      </c>
      <c r="U962" s="2" t="s">
        <v>50</v>
      </c>
      <c r="V962" s="2" t="str">
        <f t="shared" si="44"/>
        <v>104524190UN</v>
      </c>
    </row>
    <row r="963" spans="15:22" x14ac:dyDescent="0.35">
      <c r="O963" s="2">
        <v>150001229</v>
      </c>
      <c r="P963" s="20" t="s">
        <v>141</v>
      </c>
      <c r="Q963" s="2" t="str">
        <f t="shared" ref="Q963:Q1026" si="45">O963&amp;P963</f>
        <v>150001229C04</v>
      </c>
      <c r="R963" s="2" t="str">
        <f t="shared" ref="R963:R1026" si="46">VLOOKUP(Q963,V:V,1,0)</f>
        <v>150001229C04</v>
      </c>
      <c r="T963" s="2">
        <v>104524200</v>
      </c>
      <c r="U963" s="2" t="s">
        <v>49</v>
      </c>
      <c r="V963" s="2" t="str">
        <f t="shared" si="44"/>
        <v>104524200C12</v>
      </c>
    </row>
    <row r="964" spans="15:22" x14ac:dyDescent="0.35">
      <c r="O964" s="2">
        <v>104527820</v>
      </c>
      <c r="P964" s="20" t="s">
        <v>49</v>
      </c>
      <c r="Q964" s="2" t="str">
        <f t="shared" si="45"/>
        <v>104527820C12</v>
      </c>
      <c r="R964" s="2" t="str">
        <f t="shared" si="46"/>
        <v>104527820C12</v>
      </c>
      <c r="T964" s="2">
        <v>104524200</v>
      </c>
      <c r="U964" s="2" t="s">
        <v>50</v>
      </c>
      <c r="V964" s="2" t="str">
        <f t="shared" ref="V964:V1027" si="47">T964&amp;U964</f>
        <v>104524200UN</v>
      </c>
    </row>
    <row r="965" spans="15:22" x14ac:dyDescent="0.35">
      <c r="O965" s="2">
        <v>104529640</v>
      </c>
      <c r="P965" s="20" t="s">
        <v>267</v>
      </c>
      <c r="Q965" s="2" t="str">
        <f t="shared" si="45"/>
        <v>104529640C40</v>
      </c>
      <c r="R965" s="2" t="str">
        <f t="shared" si="46"/>
        <v>104529640C40</v>
      </c>
      <c r="T965" s="2">
        <v>104524220</v>
      </c>
      <c r="U965" s="2" t="s">
        <v>104</v>
      </c>
      <c r="V965" s="2" t="str">
        <f t="shared" si="47"/>
        <v>1045242201Q</v>
      </c>
    </row>
    <row r="966" spans="15:22" x14ac:dyDescent="0.35">
      <c r="O966" s="2">
        <v>104517100</v>
      </c>
      <c r="P966" s="20" t="s">
        <v>50</v>
      </c>
      <c r="Q966" s="2" t="str">
        <f t="shared" si="45"/>
        <v>104517100UN</v>
      </c>
      <c r="R966" s="2" t="str">
        <f t="shared" si="46"/>
        <v>104517100UN</v>
      </c>
      <c r="T966" s="2">
        <v>104524220</v>
      </c>
      <c r="U966" s="2" t="s">
        <v>65</v>
      </c>
      <c r="V966" s="2" t="str">
        <f t="shared" si="47"/>
        <v>104524220C10</v>
      </c>
    </row>
    <row r="967" spans="15:22" x14ac:dyDescent="0.35">
      <c r="O967" s="2">
        <v>104517000</v>
      </c>
      <c r="P967" s="20" t="s">
        <v>50</v>
      </c>
      <c r="Q967" s="2" t="str">
        <f t="shared" si="45"/>
        <v>104517000UN</v>
      </c>
      <c r="R967" s="2" t="str">
        <f t="shared" si="46"/>
        <v>104517000UN</v>
      </c>
      <c r="T967" s="2">
        <v>104524220</v>
      </c>
      <c r="U967" s="2" t="s">
        <v>50</v>
      </c>
      <c r="V967" s="2" t="str">
        <f t="shared" si="47"/>
        <v>104524220UN</v>
      </c>
    </row>
    <row r="968" spans="15:22" x14ac:dyDescent="0.35">
      <c r="O968" s="2">
        <v>104517120</v>
      </c>
      <c r="P968" s="20" t="s">
        <v>50</v>
      </c>
      <c r="Q968" s="2" t="str">
        <f t="shared" si="45"/>
        <v>104517120UN</v>
      </c>
      <c r="R968" s="2" t="str">
        <f t="shared" si="46"/>
        <v>104517120UN</v>
      </c>
      <c r="T968" s="2">
        <v>104524230</v>
      </c>
      <c r="U968" s="2" t="s">
        <v>65</v>
      </c>
      <c r="V968" s="2" t="str">
        <f t="shared" si="47"/>
        <v>104524230C10</v>
      </c>
    </row>
    <row r="969" spans="15:22" x14ac:dyDescent="0.35">
      <c r="O969" s="2">
        <v>104517140</v>
      </c>
      <c r="P969" s="20" t="s">
        <v>50</v>
      </c>
      <c r="Q969" s="2" t="str">
        <f t="shared" si="45"/>
        <v>104517140UN</v>
      </c>
      <c r="R969" s="2" t="str">
        <f t="shared" si="46"/>
        <v>104517140UN</v>
      </c>
      <c r="T969" s="2">
        <v>104524230</v>
      </c>
      <c r="U969" s="2" t="s">
        <v>50</v>
      </c>
      <c r="V969" s="2" t="str">
        <f t="shared" si="47"/>
        <v>104524230UN</v>
      </c>
    </row>
    <row r="970" spans="15:22" x14ac:dyDescent="0.35">
      <c r="O970" s="2">
        <v>104517950</v>
      </c>
      <c r="P970" s="20" t="s">
        <v>50</v>
      </c>
      <c r="Q970" s="2" t="str">
        <f t="shared" si="45"/>
        <v>104517950UN</v>
      </c>
      <c r="R970" s="2" t="str">
        <f t="shared" si="46"/>
        <v>104517950UN</v>
      </c>
      <c r="T970" s="2">
        <v>104524230</v>
      </c>
      <c r="U970" s="2" t="s">
        <v>149</v>
      </c>
      <c r="V970" s="2" t="str">
        <f t="shared" si="47"/>
        <v>104524230Z00</v>
      </c>
    </row>
    <row r="971" spans="15:22" x14ac:dyDescent="0.35">
      <c r="O971" s="2">
        <v>104517130</v>
      </c>
      <c r="P971" s="20" t="s">
        <v>50</v>
      </c>
      <c r="Q971" s="2" t="str">
        <f t="shared" si="45"/>
        <v>104517130UN</v>
      </c>
      <c r="R971" s="2" t="str">
        <f t="shared" si="46"/>
        <v>104517130UN</v>
      </c>
      <c r="T971" s="2">
        <v>104524240</v>
      </c>
      <c r="U971" s="2" t="s">
        <v>65</v>
      </c>
      <c r="V971" s="2" t="str">
        <f t="shared" si="47"/>
        <v>104524240C10</v>
      </c>
    </row>
    <row r="972" spans="15:22" x14ac:dyDescent="0.35">
      <c r="O972" s="2">
        <v>104517300</v>
      </c>
      <c r="P972" s="20" t="s">
        <v>50</v>
      </c>
      <c r="Q972" s="2" t="str">
        <f t="shared" si="45"/>
        <v>104517300UN</v>
      </c>
      <c r="R972" s="2" t="str">
        <f t="shared" si="46"/>
        <v>104517300UN</v>
      </c>
      <c r="T972" s="2">
        <v>104524240</v>
      </c>
      <c r="U972" s="2" t="s">
        <v>50</v>
      </c>
      <c r="V972" s="2" t="str">
        <f t="shared" si="47"/>
        <v>104524240UN</v>
      </c>
    </row>
    <row r="973" spans="15:22" x14ac:dyDescent="0.35">
      <c r="O973" s="2">
        <v>104529830</v>
      </c>
      <c r="P973" s="20" t="s">
        <v>141</v>
      </c>
      <c r="Q973" s="2" t="str">
        <f t="shared" si="45"/>
        <v>104529830C04</v>
      </c>
      <c r="R973" s="2" t="str">
        <f t="shared" si="46"/>
        <v>104529830C04</v>
      </c>
      <c r="T973" s="2">
        <v>104524240</v>
      </c>
      <c r="U973" s="2" t="s">
        <v>149</v>
      </c>
      <c r="V973" s="2" t="str">
        <f t="shared" si="47"/>
        <v>104524240Z00</v>
      </c>
    </row>
    <row r="974" spans="15:22" x14ac:dyDescent="0.35">
      <c r="O974" s="2">
        <v>104517970</v>
      </c>
      <c r="P974" s="20" t="s">
        <v>50</v>
      </c>
      <c r="Q974" s="2" t="str">
        <f t="shared" si="45"/>
        <v>104517970UN</v>
      </c>
      <c r="R974" s="2" t="str">
        <f t="shared" si="46"/>
        <v>104517970UN</v>
      </c>
      <c r="T974" s="2">
        <v>104524250</v>
      </c>
      <c r="U974" s="2" t="s">
        <v>65</v>
      </c>
      <c r="V974" s="2" t="str">
        <f t="shared" si="47"/>
        <v>104524250C10</v>
      </c>
    </row>
    <row r="975" spans="15:22" x14ac:dyDescent="0.35">
      <c r="O975" s="2">
        <v>104517960</v>
      </c>
      <c r="P975" s="20" t="s">
        <v>50</v>
      </c>
      <c r="Q975" s="2" t="str">
        <f t="shared" si="45"/>
        <v>104517960UN</v>
      </c>
      <c r="R975" s="2" t="str">
        <f t="shared" si="46"/>
        <v>104517960UN</v>
      </c>
      <c r="T975" s="2">
        <v>104524250</v>
      </c>
      <c r="U975" s="2" t="s">
        <v>50</v>
      </c>
      <c r="V975" s="2" t="str">
        <f t="shared" si="47"/>
        <v>104524250UN</v>
      </c>
    </row>
    <row r="976" spans="15:22" x14ac:dyDescent="0.35">
      <c r="O976" s="2">
        <v>104529840</v>
      </c>
      <c r="P976" s="20" t="s">
        <v>141</v>
      </c>
      <c r="Q976" s="2" t="str">
        <f t="shared" si="45"/>
        <v>104529840C04</v>
      </c>
      <c r="R976" s="2" t="str">
        <f t="shared" si="46"/>
        <v>104529840C04</v>
      </c>
      <c r="T976" s="2">
        <v>104524250</v>
      </c>
      <c r="U976" s="2" t="s">
        <v>149</v>
      </c>
      <c r="V976" s="2" t="str">
        <f t="shared" si="47"/>
        <v>104524250Z00</v>
      </c>
    </row>
    <row r="977" spans="15:22" x14ac:dyDescent="0.35">
      <c r="O977" s="2">
        <v>209100038</v>
      </c>
      <c r="P977" s="20" t="s">
        <v>177</v>
      </c>
      <c r="Q977" s="2" t="str">
        <f t="shared" si="45"/>
        <v>209100038C20</v>
      </c>
      <c r="R977" s="2" t="str">
        <f t="shared" si="46"/>
        <v>209100038C20</v>
      </c>
      <c r="T977" s="2">
        <v>104524260</v>
      </c>
      <c r="U977" s="2" t="s">
        <v>65</v>
      </c>
      <c r="V977" s="2" t="str">
        <f t="shared" si="47"/>
        <v>104524260C10</v>
      </c>
    </row>
    <row r="978" spans="15:22" x14ac:dyDescent="0.35">
      <c r="O978" s="2">
        <v>104528840</v>
      </c>
      <c r="P978" s="20" t="s">
        <v>65</v>
      </c>
      <c r="Q978" s="2" t="str">
        <f t="shared" si="45"/>
        <v>104528840C10</v>
      </c>
      <c r="R978" s="2" t="str">
        <f t="shared" si="46"/>
        <v>104528840C10</v>
      </c>
      <c r="T978" s="2">
        <v>104524260</v>
      </c>
      <c r="U978" s="2" t="s">
        <v>50</v>
      </c>
      <c r="V978" s="2" t="str">
        <f t="shared" si="47"/>
        <v>104524260UN</v>
      </c>
    </row>
    <row r="979" spans="15:22" x14ac:dyDescent="0.35">
      <c r="O979" s="2">
        <v>150000018</v>
      </c>
      <c r="P979" s="20" t="s">
        <v>163</v>
      </c>
      <c r="Q979" s="2" t="str">
        <f t="shared" si="45"/>
        <v>150000018C48</v>
      </c>
      <c r="R979" s="2" t="str">
        <f t="shared" si="46"/>
        <v>150000018C48</v>
      </c>
      <c r="T979" s="2">
        <v>104524260</v>
      </c>
      <c r="U979" s="2" t="s">
        <v>149</v>
      </c>
      <c r="V979" s="2" t="str">
        <f t="shared" si="47"/>
        <v>104524260Z00</v>
      </c>
    </row>
    <row r="980" spans="15:22" x14ac:dyDescent="0.35">
      <c r="O980" s="2">
        <v>104519110</v>
      </c>
      <c r="P980" s="20" t="s">
        <v>65</v>
      </c>
      <c r="Q980" s="2" t="str">
        <f t="shared" si="45"/>
        <v>104519110C10</v>
      </c>
      <c r="R980" s="2" t="str">
        <f t="shared" si="46"/>
        <v>104519110C10</v>
      </c>
      <c r="T980" s="2">
        <v>104524270</v>
      </c>
      <c r="U980" s="2" t="s">
        <v>50</v>
      </c>
      <c r="V980" s="2" t="str">
        <f t="shared" si="47"/>
        <v>104524270UN</v>
      </c>
    </row>
    <row r="981" spans="15:22" x14ac:dyDescent="0.35">
      <c r="O981" s="2">
        <v>150002096</v>
      </c>
      <c r="P981" s="20" t="s">
        <v>253</v>
      </c>
      <c r="Q981" s="2" t="str">
        <f t="shared" si="45"/>
        <v>150002096C08</v>
      </c>
      <c r="R981" s="2" t="str">
        <f t="shared" si="46"/>
        <v>150002096C08</v>
      </c>
      <c r="T981" s="2">
        <v>104524270</v>
      </c>
      <c r="U981" s="2" t="s">
        <v>1557</v>
      </c>
      <c r="V981" s="2" t="str">
        <f t="shared" si="47"/>
        <v>104524270V28</v>
      </c>
    </row>
    <row r="982" spans="15:22" x14ac:dyDescent="0.35">
      <c r="O982" s="2">
        <v>104303300</v>
      </c>
      <c r="P982" s="20" t="s">
        <v>65</v>
      </c>
      <c r="Q982" s="2" t="str">
        <f t="shared" si="45"/>
        <v>104303300C10</v>
      </c>
      <c r="R982" s="2" t="str">
        <f t="shared" si="46"/>
        <v>104303300C10</v>
      </c>
      <c r="T982" s="2">
        <v>104524310</v>
      </c>
      <c r="U982" s="2" t="s">
        <v>49</v>
      </c>
      <c r="V982" s="2" t="str">
        <f t="shared" si="47"/>
        <v>104524310C12</v>
      </c>
    </row>
    <row r="983" spans="15:22" x14ac:dyDescent="0.35">
      <c r="O983" s="2">
        <v>104529040</v>
      </c>
      <c r="P983" s="20" t="s">
        <v>65</v>
      </c>
      <c r="Q983" s="2" t="str">
        <f t="shared" si="45"/>
        <v>104529040C10</v>
      </c>
      <c r="R983" s="2" t="str">
        <f t="shared" si="46"/>
        <v>104529040C10</v>
      </c>
      <c r="T983" s="2">
        <v>104524310</v>
      </c>
      <c r="U983" s="2" t="s">
        <v>50</v>
      </c>
      <c r="V983" s="2" t="str">
        <f t="shared" si="47"/>
        <v>104524310UN</v>
      </c>
    </row>
    <row r="984" spans="15:22" x14ac:dyDescent="0.35">
      <c r="O984" s="2">
        <v>104520530</v>
      </c>
      <c r="P984" s="20" t="s">
        <v>198</v>
      </c>
      <c r="Q984" s="2" t="str">
        <f t="shared" si="45"/>
        <v>104520530C05</v>
      </c>
      <c r="R984" s="2" t="str">
        <f t="shared" si="46"/>
        <v>104520530C05</v>
      </c>
      <c r="T984" s="2">
        <v>104524330</v>
      </c>
      <c r="U984" s="2" t="s">
        <v>57</v>
      </c>
      <c r="V984" s="2" t="str">
        <f t="shared" si="47"/>
        <v>104524330C06</v>
      </c>
    </row>
    <row r="985" spans="15:22" x14ac:dyDescent="0.35">
      <c r="O985" s="2">
        <v>104524690</v>
      </c>
      <c r="P985" s="20" t="s">
        <v>65</v>
      </c>
      <c r="Q985" s="2" t="str">
        <f t="shared" si="45"/>
        <v>104524690C10</v>
      </c>
      <c r="R985" s="2" t="str">
        <f t="shared" si="46"/>
        <v>104524690C10</v>
      </c>
      <c r="T985" s="2">
        <v>104524330</v>
      </c>
      <c r="U985" s="2" t="s">
        <v>50</v>
      </c>
      <c r="V985" s="2" t="str">
        <f t="shared" si="47"/>
        <v>104524330UN</v>
      </c>
    </row>
    <row r="986" spans="15:22" x14ac:dyDescent="0.35">
      <c r="O986" s="2">
        <v>104529510</v>
      </c>
      <c r="P986" s="20" t="s">
        <v>50</v>
      </c>
      <c r="Q986" s="2" t="str">
        <f t="shared" si="45"/>
        <v>104529510UN</v>
      </c>
      <c r="R986" s="2" t="str">
        <f t="shared" si="46"/>
        <v>104529510UN</v>
      </c>
      <c r="T986" s="2">
        <v>104524340</v>
      </c>
      <c r="U986" s="2" t="s">
        <v>248</v>
      </c>
      <c r="V986" s="2" t="str">
        <f t="shared" si="47"/>
        <v>104524340CJ</v>
      </c>
    </row>
    <row r="987" spans="15:22" x14ac:dyDescent="0.35">
      <c r="O987" s="2">
        <v>104510160</v>
      </c>
      <c r="P987" s="20" t="s">
        <v>185</v>
      </c>
      <c r="Q987" s="2" t="str">
        <f t="shared" si="45"/>
        <v>104510160C03</v>
      </c>
      <c r="R987" s="2" t="str">
        <f t="shared" si="46"/>
        <v>104510160C03</v>
      </c>
      <c r="T987" s="2">
        <v>104524340</v>
      </c>
      <c r="U987" s="2" t="s">
        <v>77</v>
      </c>
      <c r="V987" s="2" t="str">
        <f t="shared" si="47"/>
        <v>104524340KG</v>
      </c>
    </row>
    <row r="988" spans="15:22" x14ac:dyDescent="0.35">
      <c r="O988" s="2">
        <v>150000311</v>
      </c>
      <c r="P988" s="20" t="s">
        <v>50</v>
      </c>
      <c r="Q988" s="2" t="str">
        <f t="shared" si="45"/>
        <v>150000311UN</v>
      </c>
      <c r="R988" s="2" t="str">
        <f t="shared" si="46"/>
        <v>150000311UN</v>
      </c>
      <c r="T988" s="2">
        <v>104524350</v>
      </c>
      <c r="U988" s="2" t="s">
        <v>198</v>
      </c>
      <c r="V988" s="2" t="str">
        <f t="shared" si="47"/>
        <v>104524350C05</v>
      </c>
    </row>
    <row r="989" spans="15:22" x14ac:dyDescent="0.35">
      <c r="O989" s="2">
        <v>104529550</v>
      </c>
      <c r="P989" s="20" t="s">
        <v>49</v>
      </c>
      <c r="Q989" s="2" t="str">
        <f t="shared" si="45"/>
        <v>104529550C12</v>
      </c>
      <c r="R989" s="2" t="str">
        <f t="shared" si="46"/>
        <v>104529550C12</v>
      </c>
      <c r="T989" s="2">
        <v>104524350</v>
      </c>
      <c r="U989" s="2" t="s">
        <v>50</v>
      </c>
      <c r="V989" s="2" t="str">
        <f t="shared" si="47"/>
        <v>104524350UN</v>
      </c>
    </row>
    <row r="990" spans="15:22" x14ac:dyDescent="0.35">
      <c r="O990" s="2">
        <v>104529210</v>
      </c>
      <c r="P990" s="20" t="s">
        <v>141</v>
      </c>
      <c r="Q990" s="2" t="str">
        <f t="shared" si="45"/>
        <v>104529210C04</v>
      </c>
      <c r="R990" s="2" t="str">
        <f t="shared" si="46"/>
        <v>104529210C04</v>
      </c>
      <c r="T990" s="2">
        <v>104524370</v>
      </c>
      <c r="U990" s="2" t="s">
        <v>160</v>
      </c>
      <c r="V990" s="2" t="str">
        <f t="shared" si="47"/>
        <v>104524370C24</v>
      </c>
    </row>
    <row r="991" spans="15:22" x14ac:dyDescent="0.35">
      <c r="O991" s="2">
        <v>104519120</v>
      </c>
      <c r="P991" s="20" t="s">
        <v>65</v>
      </c>
      <c r="Q991" s="2" t="str">
        <f t="shared" si="45"/>
        <v>104519120C10</v>
      </c>
      <c r="R991" s="2" t="str">
        <f t="shared" si="46"/>
        <v>104519120C10</v>
      </c>
      <c r="T991" s="2">
        <v>104524370</v>
      </c>
      <c r="U991" s="2" t="s">
        <v>50</v>
      </c>
      <c r="V991" s="2" t="str">
        <f t="shared" si="47"/>
        <v>104524370UN</v>
      </c>
    </row>
    <row r="992" spans="15:22" x14ac:dyDescent="0.35">
      <c r="O992" s="2">
        <v>104300450</v>
      </c>
      <c r="P992" s="20" t="s">
        <v>141</v>
      </c>
      <c r="Q992" s="2" t="str">
        <f t="shared" si="45"/>
        <v>104300450C04</v>
      </c>
      <c r="R992" s="2" t="str">
        <f t="shared" si="46"/>
        <v>104300450C04</v>
      </c>
      <c r="T992" s="2">
        <v>104524380</v>
      </c>
      <c r="U992" s="2" t="s">
        <v>160</v>
      </c>
      <c r="V992" s="2" t="str">
        <f t="shared" si="47"/>
        <v>104524380C24</v>
      </c>
    </row>
    <row r="993" spans="15:22" x14ac:dyDescent="0.35">
      <c r="O993" s="2">
        <v>104528500</v>
      </c>
      <c r="P993" s="20" t="s">
        <v>65</v>
      </c>
      <c r="Q993" s="2" t="str">
        <f t="shared" si="45"/>
        <v>104528500C10</v>
      </c>
      <c r="R993" s="2" t="str">
        <f t="shared" si="46"/>
        <v>104528500C10</v>
      </c>
      <c r="T993" s="2">
        <v>104524380</v>
      </c>
      <c r="U993" s="2" t="s">
        <v>50</v>
      </c>
      <c r="V993" s="2" t="str">
        <f t="shared" si="47"/>
        <v>104524380UN</v>
      </c>
    </row>
    <row r="994" spans="15:22" x14ac:dyDescent="0.35">
      <c r="O994" s="2">
        <v>104524350</v>
      </c>
      <c r="P994" s="20" t="s">
        <v>198</v>
      </c>
      <c r="Q994" s="2" t="str">
        <f t="shared" si="45"/>
        <v>104524350C05</v>
      </c>
      <c r="R994" s="2" t="str">
        <f t="shared" si="46"/>
        <v>104524350C05</v>
      </c>
      <c r="T994" s="2">
        <v>104524390</v>
      </c>
      <c r="U994" s="2" t="s">
        <v>160</v>
      </c>
      <c r="V994" s="2" t="str">
        <f t="shared" si="47"/>
        <v>104524390C24</v>
      </c>
    </row>
    <row r="995" spans="15:22" x14ac:dyDescent="0.35">
      <c r="O995" s="2">
        <v>104528210</v>
      </c>
      <c r="P995" s="20" t="s">
        <v>49</v>
      </c>
      <c r="Q995" s="2" t="str">
        <f t="shared" si="45"/>
        <v>104528210C12</v>
      </c>
      <c r="R995" s="2" t="str">
        <f t="shared" si="46"/>
        <v>104528210C12</v>
      </c>
      <c r="T995" s="2">
        <v>104524390</v>
      </c>
      <c r="U995" s="2" t="s">
        <v>50</v>
      </c>
      <c r="V995" s="2" t="str">
        <f t="shared" si="47"/>
        <v>104524390UN</v>
      </c>
    </row>
    <row r="996" spans="15:22" x14ac:dyDescent="0.35">
      <c r="O996" s="2">
        <v>104518970</v>
      </c>
      <c r="P996" s="20" t="s">
        <v>65</v>
      </c>
      <c r="Q996" s="2" t="str">
        <f t="shared" si="45"/>
        <v>104518970C10</v>
      </c>
      <c r="R996" s="2" t="str">
        <f t="shared" si="46"/>
        <v>104518970C10</v>
      </c>
      <c r="T996" s="2">
        <v>104524400</v>
      </c>
      <c r="U996" s="2" t="s">
        <v>57</v>
      </c>
      <c r="V996" s="2" t="str">
        <f t="shared" si="47"/>
        <v>104524400C06</v>
      </c>
    </row>
    <row r="997" spans="15:22" x14ac:dyDescent="0.35">
      <c r="O997" s="2">
        <v>150000379</v>
      </c>
      <c r="P997" s="20" t="s">
        <v>65</v>
      </c>
      <c r="Q997" s="2" t="str">
        <f t="shared" si="45"/>
        <v>150000379C10</v>
      </c>
      <c r="R997" s="2" t="str">
        <f t="shared" si="46"/>
        <v>150000379C10</v>
      </c>
      <c r="T997" s="2">
        <v>104524400</v>
      </c>
      <c r="U997" s="2" t="s">
        <v>50</v>
      </c>
      <c r="V997" s="2" t="str">
        <f t="shared" si="47"/>
        <v>104524400UN</v>
      </c>
    </row>
    <row r="998" spans="15:22" x14ac:dyDescent="0.35">
      <c r="O998" s="2">
        <v>104526550</v>
      </c>
      <c r="P998" s="20" t="s">
        <v>160</v>
      </c>
      <c r="Q998" s="2" t="str">
        <f t="shared" si="45"/>
        <v>104526550C24</v>
      </c>
      <c r="R998" s="2" t="str">
        <f t="shared" si="46"/>
        <v>104526550C24</v>
      </c>
      <c r="T998" s="2">
        <v>104524410</v>
      </c>
      <c r="U998" s="2" t="s">
        <v>57</v>
      </c>
      <c r="V998" s="2" t="str">
        <f t="shared" si="47"/>
        <v>104524410C06</v>
      </c>
    </row>
    <row r="999" spans="15:22" x14ac:dyDescent="0.35">
      <c r="O999" s="2">
        <v>104530330</v>
      </c>
      <c r="P999" s="20" t="s">
        <v>57</v>
      </c>
      <c r="Q999" s="2" t="str">
        <f t="shared" si="45"/>
        <v>104530330C06</v>
      </c>
      <c r="R999" s="2" t="str">
        <f t="shared" si="46"/>
        <v>104530330C06</v>
      </c>
      <c r="T999" s="2">
        <v>104524410</v>
      </c>
      <c r="U999" s="2" t="s">
        <v>50</v>
      </c>
      <c r="V999" s="2" t="str">
        <f t="shared" si="47"/>
        <v>104524410UN</v>
      </c>
    </row>
    <row r="1000" spans="15:22" x14ac:dyDescent="0.35">
      <c r="O1000" s="2">
        <v>150000378</v>
      </c>
      <c r="P1000" s="20" t="s">
        <v>65</v>
      </c>
      <c r="Q1000" s="2" t="str">
        <f t="shared" si="45"/>
        <v>150000378C10</v>
      </c>
      <c r="R1000" s="2" t="str">
        <f t="shared" si="46"/>
        <v>150000378C10</v>
      </c>
      <c r="T1000" s="2">
        <v>104524420</v>
      </c>
      <c r="U1000" s="2" t="s">
        <v>49</v>
      </c>
      <c r="V1000" s="2" t="str">
        <f t="shared" si="47"/>
        <v>104524420C12</v>
      </c>
    </row>
    <row r="1001" spans="15:22" x14ac:dyDescent="0.35">
      <c r="O1001" s="2">
        <v>104300720</v>
      </c>
      <c r="P1001" s="20" t="s">
        <v>141</v>
      </c>
      <c r="Q1001" s="2" t="str">
        <f t="shared" si="45"/>
        <v>104300720C04</v>
      </c>
      <c r="R1001" s="2" t="str">
        <f t="shared" si="46"/>
        <v>104300720C04</v>
      </c>
      <c r="T1001" s="2">
        <v>104524420</v>
      </c>
      <c r="U1001" s="2" t="s">
        <v>50</v>
      </c>
      <c r="V1001" s="2" t="str">
        <f t="shared" si="47"/>
        <v>104524420UN</v>
      </c>
    </row>
    <row r="1002" spans="15:22" x14ac:dyDescent="0.35">
      <c r="O1002" s="2">
        <v>104524570</v>
      </c>
      <c r="P1002" s="20" t="s">
        <v>270</v>
      </c>
      <c r="Q1002" s="2" t="str">
        <f t="shared" si="45"/>
        <v>104524570AJ</v>
      </c>
      <c r="R1002" s="2" t="str">
        <f t="shared" si="46"/>
        <v>104524570AJ</v>
      </c>
      <c r="T1002" s="2">
        <v>104524440</v>
      </c>
      <c r="U1002" s="2" t="s">
        <v>256</v>
      </c>
      <c r="V1002" s="2" t="str">
        <f t="shared" si="47"/>
        <v>104524440C30</v>
      </c>
    </row>
    <row r="1003" spans="15:22" x14ac:dyDescent="0.35">
      <c r="O1003" s="2">
        <v>104521730</v>
      </c>
      <c r="P1003" s="20" t="s">
        <v>92</v>
      </c>
      <c r="Q1003" s="2" t="str">
        <f t="shared" si="45"/>
        <v>104521730C02</v>
      </c>
      <c r="R1003" s="2" t="str">
        <f t="shared" si="46"/>
        <v>104521730C02</v>
      </c>
      <c r="T1003" s="2">
        <v>104524440</v>
      </c>
      <c r="U1003" s="2" t="s">
        <v>50</v>
      </c>
      <c r="V1003" s="2" t="str">
        <f t="shared" si="47"/>
        <v>104524440UN</v>
      </c>
    </row>
    <row r="1004" spans="15:22" x14ac:dyDescent="0.35">
      <c r="O1004" s="2">
        <v>104518960</v>
      </c>
      <c r="P1004" s="20" t="s">
        <v>65</v>
      </c>
      <c r="Q1004" s="2" t="str">
        <f t="shared" si="45"/>
        <v>104518960C10</v>
      </c>
      <c r="R1004" s="2" t="str">
        <f t="shared" si="46"/>
        <v>104518960C10</v>
      </c>
      <c r="T1004" s="2">
        <v>104524450</v>
      </c>
      <c r="U1004" s="2" t="s">
        <v>256</v>
      </c>
      <c r="V1004" s="2" t="str">
        <f t="shared" si="47"/>
        <v>104524450C30</v>
      </c>
    </row>
    <row r="1005" spans="15:22" x14ac:dyDescent="0.35">
      <c r="O1005" s="2">
        <v>104527450</v>
      </c>
      <c r="P1005" s="20" t="s">
        <v>160</v>
      </c>
      <c r="Q1005" s="2" t="str">
        <f t="shared" si="45"/>
        <v>104527450C24</v>
      </c>
      <c r="R1005" s="2" t="str">
        <f t="shared" si="46"/>
        <v>104527450C24</v>
      </c>
      <c r="T1005" s="2">
        <v>104524450</v>
      </c>
      <c r="U1005" s="2" t="s">
        <v>50</v>
      </c>
      <c r="V1005" s="2" t="str">
        <f t="shared" si="47"/>
        <v>104524450UN</v>
      </c>
    </row>
    <row r="1006" spans="15:22" x14ac:dyDescent="0.35">
      <c r="O1006" s="2">
        <v>104520300</v>
      </c>
      <c r="P1006" s="20" t="s">
        <v>160</v>
      </c>
      <c r="Q1006" s="2" t="str">
        <f t="shared" si="45"/>
        <v>104520300C24</v>
      </c>
      <c r="R1006" s="2" t="str">
        <f t="shared" si="46"/>
        <v>104520300C24</v>
      </c>
      <c r="T1006" s="2">
        <v>104524460</v>
      </c>
      <c r="U1006" s="2" t="s">
        <v>256</v>
      </c>
      <c r="V1006" s="2" t="str">
        <f t="shared" si="47"/>
        <v>104524460C30</v>
      </c>
    </row>
    <row r="1007" spans="15:22" x14ac:dyDescent="0.35">
      <c r="O1007" s="2">
        <v>104517010</v>
      </c>
      <c r="P1007" s="20" t="s">
        <v>57</v>
      </c>
      <c r="Q1007" s="2" t="str">
        <f t="shared" si="45"/>
        <v>104517010C06</v>
      </c>
      <c r="R1007" s="2" t="str">
        <f t="shared" si="46"/>
        <v>104517010C06</v>
      </c>
      <c r="T1007" s="2">
        <v>104524460</v>
      </c>
      <c r="U1007" s="2" t="s">
        <v>50</v>
      </c>
      <c r="V1007" s="2" t="str">
        <f t="shared" si="47"/>
        <v>104524460UN</v>
      </c>
    </row>
    <row r="1008" spans="15:22" x14ac:dyDescent="0.35">
      <c r="O1008" s="2">
        <v>104523170</v>
      </c>
      <c r="P1008" s="20" t="s">
        <v>497</v>
      </c>
      <c r="Q1008" s="2" t="str">
        <f t="shared" si="45"/>
        <v>104523170Z12</v>
      </c>
      <c r="R1008" s="2" t="str">
        <f t="shared" si="46"/>
        <v>104523170Z12</v>
      </c>
      <c r="T1008" s="2">
        <v>104524470</v>
      </c>
      <c r="U1008" s="2" t="s">
        <v>256</v>
      </c>
      <c r="V1008" s="2" t="str">
        <f t="shared" si="47"/>
        <v>104524470C30</v>
      </c>
    </row>
    <row r="1009" spans="15:22" x14ac:dyDescent="0.35">
      <c r="O1009" s="2">
        <v>104360380</v>
      </c>
      <c r="P1009" s="20" t="s">
        <v>49</v>
      </c>
      <c r="Q1009" s="2" t="str">
        <f t="shared" si="45"/>
        <v>104360380C12</v>
      </c>
      <c r="R1009" s="2" t="str">
        <f t="shared" si="46"/>
        <v>104360380C12</v>
      </c>
      <c r="T1009" s="2">
        <v>104524470</v>
      </c>
      <c r="U1009" s="2" t="s">
        <v>50</v>
      </c>
      <c r="V1009" s="2" t="str">
        <f t="shared" si="47"/>
        <v>104524470UN</v>
      </c>
    </row>
    <row r="1010" spans="15:22" x14ac:dyDescent="0.35">
      <c r="O1010" s="2">
        <v>104527970</v>
      </c>
      <c r="P1010" s="20" t="s">
        <v>49</v>
      </c>
      <c r="Q1010" s="2" t="str">
        <f t="shared" si="45"/>
        <v>104527970C12</v>
      </c>
      <c r="R1010" s="2" t="str">
        <f t="shared" si="46"/>
        <v>104527970C12</v>
      </c>
      <c r="T1010" s="2">
        <v>104524480</v>
      </c>
      <c r="U1010" s="2" t="s">
        <v>270</v>
      </c>
      <c r="V1010" s="2" t="str">
        <f t="shared" si="47"/>
        <v>104524480AJ</v>
      </c>
    </row>
    <row r="1011" spans="15:22" x14ac:dyDescent="0.35">
      <c r="O1011" s="2">
        <v>104527720</v>
      </c>
      <c r="P1011" s="20" t="s">
        <v>49</v>
      </c>
      <c r="Q1011" s="2" t="str">
        <f t="shared" si="45"/>
        <v>104527720C12</v>
      </c>
      <c r="R1011" s="2" t="str">
        <f t="shared" si="46"/>
        <v>104527720C12</v>
      </c>
      <c r="T1011" s="2">
        <v>104524490</v>
      </c>
      <c r="U1011" s="2" t="s">
        <v>65</v>
      </c>
      <c r="V1011" s="2" t="str">
        <f t="shared" si="47"/>
        <v>104524490C10</v>
      </c>
    </row>
    <row r="1012" spans="15:22" x14ac:dyDescent="0.35">
      <c r="O1012" s="2">
        <v>104516990</v>
      </c>
      <c r="P1012" s="20" t="s">
        <v>185</v>
      </c>
      <c r="Q1012" s="2" t="str">
        <f t="shared" si="45"/>
        <v>104516990C03</v>
      </c>
      <c r="R1012" s="2" t="str">
        <f t="shared" si="46"/>
        <v>104516990C03</v>
      </c>
      <c r="T1012" s="2">
        <v>104524490</v>
      </c>
      <c r="U1012" s="2" t="s">
        <v>50</v>
      </c>
      <c r="V1012" s="2" t="str">
        <f t="shared" si="47"/>
        <v>104524490UN</v>
      </c>
    </row>
    <row r="1013" spans="15:22" x14ac:dyDescent="0.35">
      <c r="O1013" s="2">
        <v>150001224</v>
      </c>
      <c r="P1013" s="20" t="s">
        <v>141</v>
      </c>
      <c r="Q1013" s="2" t="str">
        <f t="shared" si="45"/>
        <v>150001224C04</v>
      </c>
      <c r="R1013" s="2" t="str">
        <f t="shared" si="46"/>
        <v>150001224C04</v>
      </c>
      <c r="T1013" s="2">
        <v>104524500</v>
      </c>
      <c r="U1013" s="2" t="s">
        <v>65</v>
      </c>
      <c r="V1013" s="2" t="str">
        <f t="shared" si="47"/>
        <v>104524500C10</v>
      </c>
    </row>
    <row r="1014" spans="15:22" x14ac:dyDescent="0.35">
      <c r="O1014" s="2">
        <v>150002076</v>
      </c>
      <c r="P1014" s="20" t="s">
        <v>234</v>
      </c>
      <c r="Q1014" s="2" t="str">
        <f t="shared" si="45"/>
        <v>150002076D30</v>
      </c>
      <c r="R1014" s="2" t="str">
        <f t="shared" si="46"/>
        <v>150002076D30</v>
      </c>
      <c r="T1014" s="2">
        <v>104524500</v>
      </c>
      <c r="U1014" s="2" t="s">
        <v>50</v>
      </c>
      <c r="V1014" s="2" t="str">
        <f t="shared" si="47"/>
        <v>104524500UN</v>
      </c>
    </row>
    <row r="1015" spans="15:22" x14ac:dyDescent="0.35">
      <c r="O1015" s="2">
        <v>104520650</v>
      </c>
      <c r="P1015" s="20" t="s">
        <v>160</v>
      </c>
      <c r="Q1015" s="2" t="str">
        <f t="shared" si="45"/>
        <v>104520650C24</v>
      </c>
      <c r="R1015" s="2" t="str">
        <f t="shared" si="46"/>
        <v>104520650C24</v>
      </c>
      <c r="T1015" s="2">
        <v>104524510</v>
      </c>
      <c r="U1015" s="2" t="s">
        <v>65</v>
      </c>
      <c r="V1015" s="2" t="str">
        <f t="shared" si="47"/>
        <v>104524510C10</v>
      </c>
    </row>
    <row r="1016" spans="15:22" x14ac:dyDescent="0.35">
      <c r="O1016" s="2">
        <v>104524040</v>
      </c>
      <c r="P1016" s="20" t="s">
        <v>57</v>
      </c>
      <c r="Q1016" s="2" t="str">
        <f t="shared" si="45"/>
        <v>104524040C06</v>
      </c>
      <c r="R1016" s="2" t="str">
        <f t="shared" si="46"/>
        <v>104524040C06</v>
      </c>
      <c r="T1016" s="2">
        <v>104524510</v>
      </c>
      <c r="U1016" s="2" t="s">
        <v>50</v>
      </c>
      <c r="V1016" s="2" t="str">
        <f t="shared" si="47"/>
        <v>104524510UN</v>
      </c>
    </row>
    <row r="1017" spans="15:22" x14ac:dyDescent="0.35">
      <c r="O1017" s="2">
        <v>101310214</v>
      </c>
      <c r="P1017" s="20" t="s">
        <v>65</v>
      </c>
      <c r="Q1017" s="2" t="str">
        <f t="shared" si="45"/>
        <v>101310214C10</v>
      </c>
      <c r="R1017" s="2" t="str">
        <f t="shared" si="46"/>
        <v>101310214C10</v>
      </c>
      <c r="T1017" s="2">
        <v>104524520</v>
      </c>
      <c r="U1017" s="2" t="s">
        <v>65</v>
      </c>
      <c r="V1017" s="2" t="str">
        <f t="shared" si="47"/>
        <v>104524520C10</v>
      </c>
    </row>
    <row r="1018" spans="15:22" x14ac:dyDescent="0.35">
      <c r="O1018" s="2">
        <v>104522520</v>
      </c>
      <c r="P1018" s="20" t="s">
        <v>141</v>
      </c>
      <c r="Q1018" s="2" t="str">
        <f t="shared" si="45"/>
        <v>104522520C04</v>
      </c>
      <c r="R1018" s="2" t="str">
        <f t="shared" si="46"/>
        <v>104522520C04</v>
      </c>
      <c r="T1018" s="2">
        <v>104524520</v>
      </c>
      <c r="U1018" s="2" t="s">
        <v>50</v>
      </c>
      <c r="V1018" s="2" t="str">
        <f t="shared" si="47"/>
        <v>104524520UN</v>
      </c>
    </row>
    <row r="1019" spans="15:22" x14ac:dyDescent="0.35">
      <c r="O1019" s="2">
        <v>104521720</v>
      </c>
      <c r="P1019" s="20" t="s">
        <v>398</v>
      </c>
      <c r="Q1019" s="2" t="str">
        <f t="shared" si="45"/>
        <v>104521720Z80</v>
      </c>
      <c r="R1019" s="2" t="str">
        <f t="shared" si="46"/>
        <v>104521720Z80</v>
      </c>
      <c r="T1019" s="2">
        <v>104524540</v>
      </c>
      <c r="U1019" s="2" t="s">
        <v>49</v>
      </c>
      <c r="V1019" s="2" t="str">
        <f t="shared" si="47"/>
        <v>104524540C12</v>
      </c>
    </row>
    <row r="1020" spans="15:22" x14ac:dyDescent="0.35">
      <c r="O1020" s="2">
        <v>104528040</v>
      </c>
      <c r="P1020" s="20" t="s">
        <v>163</v>
      </c>
      <c r="Q1020" s="2" t="str">
        <f t="shared" si="45"/>
        <v>104528040C48</v>
      </c>
      <c r="R1020" s="2" t="str">
        <f t="shared" si="46"/>
        <v>104528040C48</v>
      </c>
      <c r="T1020" s="2">
        <v>104524540</v>
      </c>
      <c r="U1020" s="2" t="s">
        <v>77</v>
      </c>
      <c r="V1020" s="2" t="str">
        <f t="shared" si="47"/>
        <v>104524540KG</v>
      </c>
    </row>
    <row r="1021" spans="15:22" x14ac:dyDescent="0.35">
      <c r="O1021" s="2">
        <v>104528650</v>
      </c>
      <c r="P1021" s="20" t="s">
        <v>253</v>
      </c>
      <c r="Q1021" s="2" t="str">
        <f t="shared" si="45"/>
        <v>104528650C08</v>
      </c>
      <c r="R1021" s="2" t="str">
        <f t="shared" si="46"/>
        <v>104528650C08</v>
      </c>
      <c r="T1021" s="2">
        <v>104524550</v>
      </c>
      <c r="U1021" s="2" t="s">
        <v>57</v>
      </c>
      <c r="V1021" s="2" t="str">
        <f t="shared" si="47"/>
        <v>104524550C06</v>
      </c>
    </row>
    <row r="1022" spans="15:22" x14ac:dyDescent="0.35">
      <c r="O1022" s="2">
        <v>104528660</v>
      </c>
      <c r="P1022" s="20" t="s">
        <v>253</v>
      </c>
      <c r="Q1022" s="2" t="str">
        <f t="shared" si="45"/>
        <v>104528660C08</v>
      </c>
      <c r="R1022" s="2" t="str">
        <f t="shared" si="46"/>
        <v>104528660C08</v>
      </c>
      <c r="T1022" s="2">
        <v>104524550</v>
      </c>
      <c r="U1022" s="2" t="s">
        <v>50</v>
      </c>
      <c r="V1022" s="2" t="str">
        <f t="shared" si="47"/>
        <v>104524550UN</v>
      </c>
    </row>
    <row r="1023" spans="15:22" x14ac:dyDescent="0.35">
      <c r="O1023" s="2">
        <v>104528640</v>
      </c>
      <c r="P1023" s="20" t="s">
        <v>253</v>
      </c>
      <c r="Q1023" s="2" t="str">
        <f t="shared" si="45"/>
        <v>104528640C08</v>
      </c>
      <c r="R1023" s="2" t="str">
        <f t="shared" si="46"/>
        <v>104528640C08</v>
      </c>
      <c r="T1023" s="2">
        <v>104524570</v>
      </c>
      <c r="U1023" s="2" t="s">
        <v>270</v>
      </c>
      <c r="V1023" s="2" t="str">
        <f t="shared" si="47"/>
        <v>104524570AJ</v>
      </c>
    </row>
    <row r="1024" spans="15:22" x14ac:dyDescent="0.35">
      <c r="O1024" s="2">
        <v>104521680</v>
      </c>
      <c r="P1024" s="20" t="s">
        <v>49</v>
      </c>
      <c r="Q1024" s="2" t="str">
        <f t="shared" si="45"/>
        <v>104521680C12</v>
      </c>
      <c r="R1024" s="2" t="str">
        <f t="shared" si="46"/>
        <v>104521680C12</v>
      </c>
      <c r="T1024" s="2">
        <v>104524660</v>
      </c>
      <c r="U1024" s="2" t="s">
        <v>57</v>
      </c>
      <c r="V1024" s="2" t="str">
        <f t="shared" si="47"/>
        <v>104524660C06</v>
      </c>
    </row>
    <row r="1025" spans="15:22" x14ac:dyDescent="0.35">
      <c r="O1025" s="2">
        <v>104330930</v>
      </c>
      <c r="P1025" s="20" t="s">
        <v>141</v>
      </c>
      <c r="Q1025" s="2" t="str">
        <f t="shared" si="45"/>
        <v>104330930C04</v>
      </c>
      <c r="R1025" s="2" t="str">
        <f t="shared" si="46"/>
        <v>104330930C04</v>
      </c>
      <c r="T1025" s="2">
        <v>104524660</v>
      </c>
      <c r="U1025" s="2" t="s">
        <v>50</v>
      </c>
      <c r="V1025" s="2" t="str">
        <f t="shared" si="47"/>
        <v>104524660UN</v>
      </c>
    </row>
    <row r="1026" spans="15:22" x14ac:dyDescent="0.35">
      <c r="O1026" s="2">
        <v>104529030</v>
      </c>
      <c r="P1026" s="20" t="s">
        <v>488</v>
      </c>
      <c r="Q1026" s="2" t="str">
        <f t="shared" si="45"/>
        <v>104529030C80</v>
      </c>
      <c r="R1026" s="2" t="str">
        <f t="shared" si="46"/>
        <v>104529030C80</v>
      </c>
      <c r="T1026" s="2">
        <v>104524690</v>
      </c>
      <c r="U1026" s="2" t="s">
        <v>65</v>
      </c>
      <c r="V1026" s="2" t="str">
        <f t="shared" si="47"/>
        <v>104524690C10</v>
      </c>
    </row>
    <row r="1027" spans="15:22" x14ac:dyDescent="0.35">
      <c r="O1027" s="2">
        <v>104330880</v>
      </c>
      <c r="P1027" s="20" t="s">
        <v>57</v>
      </c>
      <c r="Q1027" s="2" t="str">
        <f t="shared" ref="Q1027:Q1090" si="48">O1027&amp;P1027</f>
        <v>104330880C06</v>
      </c>
      <c r="R1027" s="2" t="str">
        <f t="shared" ref="R1027:R1090" si="49">VLOOKUP(Q1027,V:V,1,0)</f>
        <v>104330880C06</v>
      </c>
      <c r="T1027" s="2">
        <v>104524690</v>
      </c>
      <c r="U1027" s="2" t="s">
        <v>50</v>
      </c>
      <c r="V1027" s="2" t="str">
        <f t="shared" si="47"/>
        <v>104524690UN</v>
      </c>
    </row>
    <row r="1028" spans="15:22" x14ac:dyDescent="0.35">
      <c r="O1028" s="2">
        <v>104528980</v>
      </c>
      <c r="P1028" s="20" t="s">
        <v>511</v>
      </c>
      <c r="Q1028" s="2" t="str">
        <f t="shared" si="48"/>
        <v>104528980Z20</v>
      </c>
      <c r="R1028" s="2" t="str">
        <f t="shared" si="49"/>
        <v>104528980Z20</v>
      </c>
      <c r="T1028" s="2">
        <v>104524700</v>
      </c>
      <c r="U1028" s="2" t="s">
        <v>1786</v>
      </c>
      <c r="V1028" s="2" t="str">
        <f t="shared" ref="V1028:V1091" si="50">T1028&amp;U1028</f>
        <v>104524700D02</v>
      </c>
    </row>
    <row r="1029" spans="15:22" x14ac:dyDescent="0.35">
      <c r="O1029" s="2">
        <v>104528810</v>
      </c>
      <c r="P1029" s="20" t="s">
        <v>198</v>
      </c>
      <c r="Q1029" s="2" t="str">
        <f t="shared" si="48"/>
        <v>104528810C05</v>
      </c>
      <c r="R1029" s="2" t="str">
        <f t="shared" si="49"/>
        <v>104528810C05</v>
      </c>
      <c r="T1029" s="2">
        <v>104524700</v>
      </c>
      <c r="U1029" s="2" t="s">
        <v>50</v>
      </c>
      <c r="V1029" s="2" t="str">
        <f t="shared" si="50"/>
        <v>104524700UN</v>
      </c>
    </row>
    <row r="1030" spans="15:22" x14ac:dyDescent="0.35">
      <c r="O1030" s="2">
        <v>104519510</v>
      </c>
      <c r="P1030" s="20" t="s">
        <v>65</v>
      </c>
      <c r="Q1030" s="2" t="str">
        <f t="shared" si="48"/>
        <v>104519510C10</v>
      </c>
      <c r="R1030" s="2" t="str">
        <f t="shared" si="49"/>
        <v>104519510C10</v>
      </c>
      <c r="T1030" s="2">
        <v>104524710</v>
      </c>
      <c r="U1030" s="2" t="s">
        <v>198</v>
      </c>
      <c r="V1030" s="2" t="str">
        <f t="shared" si="50"/>
        <v>104524710C05</v>
      </c>
    </row>
    <row r="1031" spans="15:22" x14ac:dyDescent="0.35">
      <c r="O1031" s="2">
        <v>150000760</v>
      </c>
      <c r="P1031" s="20" t="s">
        <v>65</v>
      </c>
      <c r="Q1031" s="2" t="str">
        <f t="shared" si="48"/>
        <v>150000760C10</v>
      </c>
      <c r="R1031" s="2" t="str">
        <f t="shared" si="49"/>
        <v>150000760C10</v>
      </c>
      <c r="T1031" s="2">
        <v>104524710</v>
      </c>
      <c r="U1031" s="2" t="s">
        <v>50</v>
      </c>
      <c r="V1031" s="2" t="str">
        <f t="shared" si="50"/>
        <v>104524710UN</v>
      </c>
    </row>
    <row r="1032" spans="15:22" x14ac:dyDescent="0.35">
      <c r="O1032" s="2">
        <v>104528820</v>
      </c>
      <c r="P1032" s="20" t="s">
        <v>49</v>
      </c>
      <c r="Q1032" s="2" t="str">
        <f t="shared" si="48"/>
        <v>104528820C12</v>
      </c>
      <c r="R1032" s="2" t="str">
        <f t="shared" si="49"/>
        <v>104528820C12</v>
      </c>
      <c r="T1032" s="2">
        <v>104524720</v>
      </c>
      <c r="U1032" s="2" t="s">
        <v>198</v>
      </c>
      <c r="V1032" s="2" t="str">
        <f t="shared" si="50"/>
        <v>104524720C05</v>
      </c>
    </row>
    <row r="1033" spans="15:22" x14ac:dyDescent="0.35">
      <c r="O1033" s="2">
        <v>104512560</v>
      </c>
      <c r="P1033" s="20" t="s">
        <v>50</v>
      </c>
      <c r="Q1033" s="2" t="str">
        <f t="shared" si="48"/>
        <v>104512560UN</v>
      </c>
      <c r="R1033" s="2" t="str">
        <f t="shared" si="49"/>
        <v>104512560UN</v>
      </c>
      <c r="T1033" s="2">
        <v>104524720</v>
      </c>
      <c r="U1033" s="2" t="s">
        <v>50</v>
      </c>
      <c r="V1033" s="2" t="str">
        <f t="shared" si="50"/>
        <v>104524720UN</v>
      </c>
    </row>
    <row r="1034" spans="15:22" x14ac:dyDescent="0.35">
      <c r="O1034" s="2">
        <v>104330400</v>
      </c>
      <c r="P1034" s="20" t="s">
        <v>141</v>
      </c>
      <c r="Q1034" s="2" t="str">
        <f t="shared" si="48"/>
        <v>104330400C04</v>
      </c>
      <c r="R1034" s="2" t="str">
        <f t="shared" si="49"/>
        <v>104330400C04</v>
      </c>
      <c r="T1034" s="2">
        <v>104524730</v>
      </c>
      <c r="U1034" s="2" t="s">
        <v>198</v>
      </c>
      <c r="V1034" s="2" t="str">
        <f t="shared" si="50"/>
        <v>104524730C05</v>
      </c>
    </row>
    <row r="1035" spans="15:22" x14ac:dyDescent="0.35">
      <c r="O1035" s="2">
        <v>104528560</v>
      </c>
      <c r="P1035" s="20" t="s">
        <v>141</v>
      </c>
      <c r="Q1035" s="2" t="str">
        <f t="shared" si="48"/>
        <v>104528560C04</v>
      </c>
      <c r="R1035" s="2" t="str">
        <f t="shared" si="49"/>
        <v>104528560C04</v>
      </c>
      <c r="T1035" s="2">
        <v>104524730</v>
      </c>
      <c r="U1035" s="2" t="s">
        <v>50</v>
      </c>
      <c r="V1035" s="2" t="str">
        <f t="shared" si="50"/>
        <v>104524730UN</v>
      </c>
    </row>
    <row r="1036" spans="15:22" x14ac:dyDescent="0.35">
      <c r="O1036" s="2">
        <v>104528540</v>
      </c>
      <c r="P1036" s="20" t="s">
        <v>141</v>
      </c>
      <c r="Q1036" s="2" t="str">
        <f t="shared" si="48"/>
        <v>104528540C04</v>
      </c>
      <c r="R1036" s="2" t="str">
        <f t="shared" si="49"/>
        <v>104528540C04</v>
      </c>
      <c r="T1036" s="2">
        <v>104524740</v>
      </c>
      <c r="U1036" s="2" t="s">
        <v>198</v>
      </c>
      <c r="V1036" s="2" t="str">
        <f t="shared" si="50"/>
        <v>104524740C05</v>
      </c>
    </row>
    <row r="1037" spans="15:22" x14ac:dyDescent="0.35">
      <c r="O1037" s="2">
        <v>104528550</v>
      </c>
      <c r="P1037" s="20" t="s">
        <v>141</v>
      </c>
      <c r="Q1037" s="2" t="str">
        <f t="shared" si="48"/>
        <v>104528550C04</v>
      </c>
      <c r="R1037" s="2" t="str">
        <f t="shared" si="49"/>
        <v>104528550C04</v>
      </c>
      <c r="T1037" s="2">
        <v>104524740</v>
      </c>
      <c r="U1037" s="2" t="s">
        <v>50</v>
      </c>
      <c r="V1037" s="2" t="str">
        <f t="shared" si="50"/>
        <v>104524740UN</v>
      </c>
    </row>
    <row r="1038" spans="15:22" x14ac:dyDescent="0.35">
      <c r="O1038" s="2">
        <v>104517680</v>
      </c>
      <c r="P1038" s="20" t="s">
        <v>141</v>
      </c>
      <c r="Q1038" s="2" t="str">
        <f t="shared" si="48"/>
        <v>104517680C04</v>
      </c>
      <c r="R1038" s="2" t="str">
        <f t="shared" si="49"/>
        <v>104517680C04</v>
      </c>
      <c r="T1038" s="2">
        <v>104524750</v>
      </c>
      <c r="U1038" s="2" t="s">
        <v>49</v>
      </c>
      <c r="V1038" s="2" t="str">
        <f t="shared" si="50"/>
        <v>104524750C12</v>
      </c>
    </row>
    <row r="1039" spans="15:22" x14ac:dyDescent="0.35">
      <c r="O1039" s="2">
        <v>101820108</v>
      </c>
      <c r="P1039" s="20" t="s">
        <v>160</v>
      </c>
      <c r="Q1039" s="2" t="str">
        <f t="shared" si="48"/>
        <v>101820108C24</v>
      </c>
      <c r="R1039" s="2" t="str">
        <f t="shared" si="49"/>
        <v>101820108C24</v>
      </c>
      <c r="T1039" s="2">
        <v>104524750</v>
      </c>
      <c r="U1039" s="2" t="s">
        <v>50</v>
      </c>
      <c r="V1039" s="2" t="str">
        <f t="shared" si="50"/>
        <v>104524750UN</v>
      </c>
    </row>
    <row r="1040" spans="15:22" x14ac:dyDescent="0.35">
      <c r="O1040" s="2">
        <v>105154030</v>
      </c>
      <c r="P1040" s="20" t="s">
        <v>488</v>
      </c>
      <c r="Q1040" s="2" t="str">
        <f t="shared" si="48"/>
        <v>105154030C80</v>
      </c>
      <c r="R1040" s="2" t="str">
        <f t="shared" si="49"/>
        <v>105154030C80</v>
      </c>
      <c r="T1040" s="2">
        <v>104524830</v>
      </c>
      <c r="U1040" s="2" t="s">
        <v>803</v>
      </c>
      <c r="V1040" s="2" t="str">
        <f t="shared" si="50"/>
        <v>104524830C14</v>
      </c>
    </row>
    <row r="1041" spans="15:22" x14ac:dyDescent="0.35">
      <c r="O1041" s="2">
        <v>104516860</v>
      </c>
      <c r="P1041" s="20" t="s">
        <v>160</v>
      </c>
      <c r="Q1041" s="2" t="str">
        <f t="shared" si="48"/>
        <v>104516860C24</v>
      </c>
      <c r="R1041" s="2" t="str">
        <f t="shared" si="49"/>
        <v>104516860C24</v>
      </c>
      <c r="T1041" s="2">
        <v>104524830</v>
      </c>
      <c r="U1041" s="2" t="s">
        <v>50</v>
      </c>
      <c r="V1041" s="2" t="str">
        <f t="shared" si="50"/>
        <v>104524830UN</v>
      </c>
    </row>
    <row r="1042" spans="15:22" x14ac:dyDescent="0.35">
      <c r="O1042" s="2">
        <v>104300500</v>
      </c>
      <c r="P1042" s="20" t="s">
        <v>141</v>
      </c>
      <c r="Q1042" s="2" t="str">
        <f t="shared" si="48"/>
        <v>104300500C04</v>
      </c>
      <c r="R1042" s="2" t="str">
        <f t="shared" si="49"/>
        <v>104300500C04</v>
      </c>
      <c r="T1042" s="2">
        <v>104524840</v>
      </c>
      <c r="U1042" s="2" t="s">
        <v>160</v>
      </c>
      <c r="V1042" s="2" t="str">
        <f t="shared" si="50"/>
        <v>104524840C24</v>
      </c>
    </row>
    <row r="1043" spans="15:22" x14ac:dyDescent="0.35">
      <c r="O1043" s="2">
        <v>104516720</v>
      </c>
      <c r="P1043" s="20" t="s">
        <v>141</v>
      </c>
      <c r="Q1043" s="2" t="str">
        <f t="shared" si="48"/>
        <v>104516720C04</v>
      </c>
      <c r="R1043" s="2" t="str">
        <f t="shared" si="49"/>
        <v>104516720C04</v>
      </c>
      <c r="T1043" s="2">
        <v>104524840</v>
      </c>
      <c r="U1043" s="2" t="s">
        <v>50</v>
      </c>
      <c r="V1043" s="2" t="str">
        <f t="shared" si="50"/>
        <v>104524840UN</v>
      </c>
    </row>
    <row r="1044" spans="15:22" x14ac:dyDescent="0.35">
      <c r="O1044" s="2">
        <v>104527850</v>
      </c>
      <c r="P1044" s="20" t="s">
        <v>163</v>
      </c>
      <c r="Q1044" s="2" t="str">
        <f t="shared" si="48"/>
        <v>104527850C48</v>
      </c>
      <c r="R1044" s="2" t="str">
        <f t="shared" si="49"/>
        <v>104527850C48</v>
      </c>
      <c r="T1044" s="2">
        <v>104524850</v>
      </c>
      <c r="U1044" s="2" t="s">
        <v>49</v>
      </c>
      <c r="V1044" s="2" t="str">
        <f t="shared" si="50"/>
        <v>104524850C12</v>
      </c>
    </row>
    <row r="1045" spans="15:22" x14ac:dyDescent="0.35">
      <c r="O1045" s="2">
        <v>104529460</v>
      </c>
      <c r="P1045" s="20" t="s">
        <v>466</v>
      </c>
      <c r="Q1045" s="2" t="str">
        <f t="shared" si="48"/>
        <v>104529460Z10</v>
      </c>
      <c r="R1045" s="2" t="str">
        <f t="shared" si="49"/>
        <v>104529460Z10</v>
      </c>
      <c r="T1045" s="2">
        <v>104524850</v>
      </c>
      <c r="U1045" s="2" t="s">
        <v>278</v>
      </c>
      <c r="V1045" s="2" t="str">
        <f t="shared" si="50"/>
        <v>104524850C16</v>
      </c>
    </row>
    <row r="1046" spans="15:22" x14ac:dyDescent="0.35">
      <c r="O1046" s="2">
        <v>104519620</v>
      </c>
      <c r="P1046" s="20" t="s">
        <v>569</v>
      </c>
      <c r="Q1046" s="2" t="str">
        <f t="shared" si="48"/>
        <v>104519620C01</v>
      </c>
      <c r="R1046" s="2" t="str">
        <f t="shared" si="49"/>
        <v>104519620C01</v>
      </c>
      <c r="T1046" s="2">
        <v>104524850</v>
      </c>
      <c r="U1046" s="2" t="s">
        <v>50</v>
      </c>
      <c r="V1046" s="2" t="str">
        <f t="shared" si="50"/>
        <v>104524850UN</v>
      </c>
    </row>
    <row r="1047" spans="15:22" x14ac:dyDescent="0.35">
      <c r="O1047" s="2">
        <v>104524470</v>
      </c>
      <c r="P1047" s="20" t="s">
        <v>256</v>
      </c>
      <c r="Q1047" s="2" t="str">
        <f t="shared" si="48"/>
        <v>104524470C30</v>
      </c>
      <c r="R1047" s="2" t="str">
        <f t="shared" si="49"/>
        <v>104524470C30</v>
      </c>
      <c r="T1047" s="2">
        <v>104524860</v>
      </c>
      <c r="U1047" s="2" t="s">
        <v>92</v>
      </c>
      <c r="V1047" s="2" t="str">
        <f t="shared" si="50"/>
        <v>104524860C02</v>
      </c>
    </row>
    <row r="1048" spans="15:22" x14ac:dyDescent="0.35">
      <c r="O1048" s="2">
        <v>104529000</v>
      </c>
      <c r="P1048" s="20" t="s">
        <v>511</v>
      </c>
      <c r="Q1048" s="2" t="str">
        <f t="shared" si="48"/>
        <v>104529000Z20</v>
      </c>
      <c r="R1048" s="2" t="str">
        <f t="shared" si="49"/>
        <v>104529000Z20</v>
      </c>
      <c r="T1048" s="2">
        <v>104524860</v>
      </c>
      <c r="U1048" s="2" t="s">
        <v>50</v>
      </c>
      <c r="V1048" s="2" t="str">
        <f t="shared" si="50"/>
        <v>104524860UN</v>
      </c>
    </row>
    <row r="1049" spans="15:22" x14ac:dyDescent="0.35">
      <c r="O1049" s="2">
        <v>104524450</v>
      </c>
      <c r="P1049" s="20" t="s">
        <v>256</v>
      </c>
      <c r="Q1049" s="2" t="str">
        <f t="shared" si="48"/>
        <v>104524450C30</v>
      </c>
      <c r="R1049" s="2" t="str">
        <f t="shared" si="49"/>
        <v>104524450C30</v>
      </c>
      <c r="T1049" s="2">
        <v>104524900</v>
      </c>
      <c r="U1049" s="2" t="s">
        <v>50</v>
      </c>
      <c r="V1049" s="2" t="str">
        <f t="shared" si="50"/>
        <v>104524900UN</v>
      </c>
    </row>
    <row r="1050" spans="15:22" x14ac:dyDescent="0.35">
      <c r="O1050" s="2">
        <v>150001225</v>
      </c>
      <c r="P1050" s="20" t="s">
        <v>141</v>
      </c>
      <c r="Q1050" s="2" t="str">
        <f t="shared" si="48"/>
        <v>150001225C04</v>
      </c>
      <c r="R1050" s="2" t="str">
        <f t="shared" si="49"/>
        <v>150001225C04</v>
      </c>
      <c r="T1050" s="2">
        <v>104524910</v>
      </c>
      <c r="U1050" s="2" t="s">
        <v>50</v>
      </c>
      <c r="V1050" s="2" t="str">
        <f t="shared" si="50"/>
        <v>104524910UN</v>
      </c>
    </row>
    <row r="1051" spans="15:22" x14ac:dyDescent="0.35">
      <c r="O1051" s="2">
        <v>105154020</v>
      </c>
      <c r="P1051" s="20" t="s">
        <v>163</v>
      </c>
      <c r="Q1051" s="2" t="str">
        <f t="shared" si="48"/>
        <v>105154020C48</v>
      </c>
      <c r="R1051" s="2" t="str">
        <f t="shared" si="49"/>
        <v>105154020C48</v>
      </c>
      <c r="T1051" s="2">
        <v>104524930</v>
      </c>
      <c r="U1051" s="2" t="s">
        <v>698</v>
      </c>
      <c r="V1051" s="2" t="str">
        <f t="shared" si="50"/>
        <v>104524930C25</v>
      </c>
    </row>
    <row r="1052" spans="15:22" x14ac:dyDescent="0.35">
      <c r="O1052" s="2">
        <v>104527740</v>
      </c>
      <c r="P1052" s="20" t="s">
        <v>49</v>
      </c>
      <c r="Q1052" s="2" t="str">
        <f t="shared" si="48"/>
        <v>104527740C12</v>
      </c>
      <c r="R1052" s="2" t="str">
        <f t="shared" si="49"/>
        <v>104527740C12</v>
      </c>
      <c r="T1052" s="2">
        <v>104524930</v>
      </c>
      <c r="U1052" s="2" t="s">
        <v>50</v>
      </c>
      <c r="V1052" s="2" t="str">
        <f t="shared" si="50"/>
        <v>104524930UN</v>
      </c>
    </row>
    <row r="1053" spans="15:22" x14ac:dyDescent="0.35">
      <c r="O1053" s="2">
        <v>150000007</v>
      </c>
      <c r="P1053" s="20" t="s">
        <v>482</v>
      </c>
      <c r="Q1053" s="2" t="str">
        <f t="shared" si="48"/>
        <v>150000007C09</v>
      </c>
      <c r="R1053" s="2" t="str">
        <f t="shared" si="49"/>
        <v>150000007C09</v>
      </c>
      <c r="T1053" s="2">
        <v>104524930</v>
      </c>
      <c r="U1053" s="2" t="s">
        <v>294</v>
      </c>
      <c r="V1053" s="2" t="str">
        <f t="shared" si="50"/>
        <v>104524930Y00</v>
      </c>
    </row>
    <row r="1054" spans="15:22" x14ac:dyDescent="0.35">
      <c r="O1054" s="2">
        <v>104527750</v>
      </c>
      <c r="P1054" s="20" t="s">
        <v>49</v>
      </c>
      <c r="Q1054" s="2" t="str">
        <f t="shared" si="48"/>
        <v>104527750C12</v>
      </c>
      <c r="R1054" s="2" t="str">
        <f t="shared" si="49"/>
        <v>104527750C12</v>
      </c>
      <c r="T1054" s="2">
        <v>104524940</v>
      </c>
      <c r="U1054" s="2" t="s">
        <v>77</v>
      </c>
      <c r="V1054" s="2" t="str">
        <f t="shared" si="50"/>
        <v>104524940KG</v>
      </c>
    </row>
    <row r="1055" spans="15:22" x14ac:dyDescent="0.35">
      <c r="O1055" s="2">
        <v>104520970</v>
      </c>
      <c r="P1055" s="20" t="s">
        <v>163</v>
      </c>
      <c r="Q1055" s="2" t="str">
        <f t="shared" si="48"/>
        <v>104520970C48</v>
      </c>
      <c r="R1055" s="2" t="str">
        <f t="shared" si="49"/>
        <v>104520970C48</v>
      </c>
      <c r="T1055" s="2">
        <v>104524960</v>
      </c>
      <c r="U1055" s="2" t="s">
        <v>698</v>
      </c>
      <c r="V1055" s="2" t="str">
        <f t="shared" si="50"/>
        <v>104524960C25</v>
      </c>
    </row>
    <row r="1056" spans="15:22" x14ac:dyDescent="0.35">
      <c r="O1056" s="2">
        <v>104500450</v>
      </c>
      <c r="P1056" s="20" t="s">
        <v>141</v>
      </c>
      <c r="Q1056" s="2" t="str">
        <f t="shared" si="48"/>
        <v>104500450C04</v>
      </c>
      <c r="R1056" s="2" t="str">
        <f t="shared" si="49"/>
        <v>104500450C04</v>
      </c>
      <c r="T1056" s="2">
        <v>104524960</v>
      </c>
      <c r="U1056" s="2" t="s">
        <v>50</v>
      </c>
      <c r="V1056" s="2" t="str">
        <f t="shared" si="50"/>
        <v>104524960UN</v>
      </c>
    </row>
    <row r="1057" spans="15:22" x14ac:dyDescent="0.35">
      <c r="O1057" s="2">
        <v>105154770</v>
      </c>
      <c r="P1057" s="20" t="s">
        <v>163</v>
      </c>
      <c r="Q1057" s="2" t="str">
        <f t="shared" si="48"/>
        <v>105154770C48</v>
      </c>
      <c r="R1057" s="2" t="str">
        <f t="shared" si="49"/>
        <v>105154770C48</v>
      </c>
      <c r="T1057" s="2">
        <v>104524960</v>
      </c>
      <c r="U1057" s="2" t="s">
        <v>297</v>
      </c>
      <c r="V1057" s="2" t="str">
        <f t="shared" si="50"/>
        <v>104524960W00</v>
      </c>
    </row>
    <row r="1058" spans="15:22" x14ac:dyDescent="0.35">
      <c r="O1058" s="2">
        <v>104527760</v>
      </c>
      <c r="P1058" s="20" t="s">
        <v>267</v>
      </c>
      <c r="Q1058" s="2" t="str">
        <f t="shared" si="48"/>
        <v>104527760C40</v>
      </c>
      <c r="R1058" s="2" t="str">
        <f t="shared" si="49"/>
        <v>104527760C40</v>
      </c>
      <c r="T1058" s="2">
        <v>104525040</v>
      </c>
      <c r="U1058" s="2" t="s">
        <v>417</v>
      </c>
      <c r="V1058" s="2" t="str">
        <f t="shared" si="50"/>
        <v>104525040C15</v>
      </c>
    </row>
    <row r="1059" spans="15:22" x14ac:dyDescent="0.35">
      <c r="O1059" s="2">
        <v>104529290</v>
      </c>
      <c r="P1059" s="20" t="s">
        <v>511</v>
      </c>
      <c r="Q1059" s="2" t="str">
        <f t="shared" si="48"/>
        <v>104529290Z20</v>
      </c>
      <c r="R1059" s="2" t="str">
        <f t="shared" si="49"/>
        <v>104529290Z20</v>
      </c>
      <c r="T1059" s="2">
        <v>104525040</v>
      </c>
      <c r="U1059" s="2" t="s">
        <v>50</v>
      </c>
      <c r="V1059" s="2" t="str">
        <f t="shared" si="50"/>
        <v>104525040UN</v>
      </c>
    </row>
    <row r="1060" spans="15:22" x14ac:dyDescent="0.35">
      <c r="O1060" s="2">
        <v>150001822</v>
      </c>
      <c r="P1060" s="20" t="s">
        <v>2082</v>
      </c>
      <c r="Q1060" s="2" t="str">
        <f t="shared" si="48"/>
        <v>150001822C44</v>
      </c>
      <c r="R1060" s="2" t="str">
        <f t="shared" si="49"/>
        <v>150001822C44</v>
      </c>
      <c r="T1060" s="2">
        <v>104525080</v>
      </c>
      <c r="U1060" s="2" t="s">
        <v>160</v>
      </c>
      <c r="V1060" s="2" t="str">
        <f t="shared" si="50"/>
        <v>104525080C24</v>
      </c>
    </row>
    <row r="1061" spans="15:22" x14ac:dyDescent="0.35">
      <c r="O1061" s="2">
        <v>104528590</v>
      </c>
      <c r="P1061" s="20" t="s">
        <v>57</v>
      </c>
      <c r="Q1061" s="2" t="str">
        <f t="shared" si="48"/>
        <v>104528590C06</v>
      </c>
      <c r="R1061" s="2" t="str">
        <f t="shared" si="49"/>
        <v>104528590C06</v>
      </c>
      <c r="T1061" s="2">
        <v>104525080</v>
      </c>
      <c r="U1061" s="2" t="s">
        <v>50</v>
      </c>
      <c r="V1061" s="2" t="str">
        <f t="shared" si="50"/>
        <v>104525080UN</v>
      </c>
    </row>
    <row r="1062" spans="15:22" x14ac:dyDescent="0.35">
      <c r="O1062" s="2">
        <v>104528580</v>
      </c>
      <c r="P1062" s="20" t="s">
        <v>57</v>
      </c>
      <c r="Q1062" s="2" t="str">
        <f t="shared" si="48"/>
        <v>104528580C06</v>
      </c>
      <c r="R1062" s="2" t="str">
        <f t="shared" si="49"/>
        <v>104528580C06</v>
      </c>
      <c r="T1062" s="2">
        <v>104525090</v>
      </c>
      <c r="U1062" s="2" t="s">
        <v>160</v>
      </c>
      <c r="V1062" s="2" t="str">
        <f t="shared" si="50"/>
        <v>104525090C24</v>
      </c>
    </row>
    <row r="1063" spans="15:22" x14ac:dyDescent="0.35">
      <c r="O1063" s="2">
        <v>104521710</v>
      </c>
      <c r="P1063" s="20" t="s">
        <v>163</v>
      </c>
      <c r="Q1063" s="2" t="str">
        <f t="shared" si="48"/>
        <v>104521710C48</v>
      </c>
      <c r="R1063" s="2" t="str">
        <f t="shared" si="49"/>
        <v>104521710C48</v>
      </c>
      <c r="T1063" s="2">
        <v>104525090</v>
      </c>
      <c r="U1063" s="2" t="s">
        <v>50</v>
      </c>
      <c r="V1063" s="2" t="str">
        <f t="shared" si="50"/>
        <v>104525090UN</v>
      </c>
    </row>
    <row r="1064" spans="15:22" x14ac:dyDescent="0.35">
      <c r="O1064" s="2">
        <v>104521090</v>
      </c>
      <c r="P1064" s="20" t="s">
        <v>407</v>
      </c>
      <c r="Q1064" s="2" t="str">
        <f t="shared" si="48"/>
        <v>104521090Z60</v>
      </c>
      <c r="R1064" s="2" t="str">
        <f t="shared" si="49"/>
        <v>104521090Z60</v>
      </c>
      <c r="T1064" s="2">
        <v>104525110</v>
      </c>
      <c r="U1064" s="2" t="s">
        <v>65</v>
      </c>
      <c r="V1064" s="2" t="str">
        <f t="shared" si="50"/>
        <v>104525110C10</v>
      </c>
    </row>
    <row r="1065" spans="15:22" x14ac:dyDescent="0.35">
      <c r="O1065" s="2">
        <v>104530050</v>
      </c>
      <c r="P1065" s="20" t="s">
        <v>49</v>
      </c>
      <c r="Q1065" s="2" t="str">
        <f t="shared" si="48"/>
        <v>104530050C12</v>
      </c>
      <c r="R1065" s="2" t="str">
        <f t="shared" si="49"/>
        <v>104530050C12</v>
      </c>
      <c r="T1065" s="2">
        <v>104525110</v>
      </c>
      <c r="U1065" s="2" t="s">
        <v>50</v>
      </c>
      <c r="V1065" s="2" t="str">
        <f t="shared" si="50"/>
        <v>104525110UN</v>
      </c>
    </row>
    <row r="1066" spans="15:22" x14ac:dyDescent="0.35">
      <c r="O1066" s="2">
        <v>104530010</v>
      </c>
      <c r="P1066" s="20" t="s">
        <v>256</v>
      </c>
      <c r="Q1066" s="2" t="str">
        <f t="shared" si="48"/>
        <v>104530010C30</v>
      </c>
      <c r="R1066" s="2" t="str">
        <f t="shared" si="49"/>
        <v>104530010C30</v>
      </c>
      <c r="T1066" s="2">
        <v>104525120</v>
      </c>
      <c r="U1066" s="2" t="s">
        <v>65</v>
      </c>
      <c r="V1066" s="2" t="str">
        <f t="shared" si="50"/>
        <v>104525120C10</v>
      </c>
    </row>
    <row r="1067" spans="15:22" x14ac:dyDescent="0.35">
      <c r="O1067" s="2">
        <v>104530020</v>
      </c>
      <c r="P1067" s="20" t="s">
        <v>256</v>
      </c>
      <c r="Q1067" s="2" t="str">
        <f t="shared" si="48"/>
        <v>104530020C30</v>
      </c>
      <c r="R1067" s="2" t="str">
        <f t="shared" si="49"/>
        <v>104530020C30</v>
      </c>
      <c r="T1067" s="2">
        <v>104525120</v>
      </c>
      <c r="U1067" s="2" t="s">
        <v>50</v>
      </c>
      <c r="V1067" s="2" t="str">
        <f t="shared" si="50"/>
        <v>104525120UN</v>
      </c>
    </row>
    <row r="1068" spans="15:22" x14ac:dyDescent="0.35">
      <c r="O1068" s="2">
        <v>150001821</v>
      </c>
      <c r="P1068" s="20" t="s">
        <v>1297</v>
      </c>
      <c r="Q1068" s="2" t="str">
        <f t="shared" si="48"/>
        <v>150001821C56</v>
      </c>
      <c r="R1068" s="2" t="str">
        <f t="shared" si="49"/>
        <v>150001821C56</v>
      </c>
      <c r="T1068" s="2">
        <v>104525130</v>
      </c>
      <c r="U1068" s="2" t="s">
        <v>65</v>
      </c>
      <c r="V1068" s="2" t="str">
        <f t="shared" si="50"/>
        <v>104525130C10</v>
      </c>
    </row>
    <row r="1069" spans="15:22" x14ac:dyDescent="0.35">
      <c r="O1069" s="2">
        <v>107600010</v>
      </c>
      <c r="P1069" s="20" t="s">
        <v>49</v>
      </c>
      <c r="Q1069" s="2" t="str">
        <f t="shared" si="48"/>
        <v>107600010C12</v>
      </c>
      <c r="R1069" s="2" t="str">
        <f t="shared" si="49"/>
        <v>107600010C12</v>
      </c>
      <c r="T1069" s="2">
        <v>104525130</v>
      </c>
      <c r="U1069" s="2" t="s">
        <v>50</v>
      </c>
      <c r="V1069" s="2" t="str">
        <f t="shared" si="50"/>
        <v>104525130UN</v>
      </c>
    </row>
    <row r="1070" spans="15:22" x14ac:dyDescent="0.35">
      <c r="O1070" s="2">
        <v>107600020</v>
      </c>
      <c r="P1070" s="20" t="s">
        <v>49</v>
      </c>
      <c r="Q1070" s="2" t="str">
        <f t="shared" si="48"/>
        <v>107600020C12</v>
      </c>
      <c r="R1070" s="2" t="str">
        <f t="shared" si="49"/>
        <v>107600020C12</v>
      </c>
      <c r="T1070" s="2">
        <v>104525140</v>
      </c>
      <c r="U1070" s="2" t="s">
        <v>50</v>
      </c>
      <c r="V1070" s="2" t="str">
        <f t="shared" si="50"/>
        <v>104525140UN</v>
      </c>
    </row>
    <row r="1071" spans="15:22" x14ac:dyDescent="0.35">
      <c r="O1071" s="2">
        <v>104330870</v>
      </c>
      <c r="P1071" s="20" t="s">
        <v>141</v>
      </c>
      <c r="Q1071" s="2" t="str">
        <f t="shared" si="48"/>
        <v>104330870C04</v>
      </c>
      <c r="R1071" s="2" t="str">
        <f t="shared" si="49"/>
        <v>104330870C04</v>
      </c>
      <c r="T1071" s="2">
        <v>104525140</v>
      </c>
      <c r="U1071" s="2" t="s">
        <v>149</v>
      </c>
      <c r="V1071" s="2" t="str">
        <f t="shared" si="50"/>
        <v>104525140Z00</v>
      </c>
    </row>
    <row r="1072" spans="15:22" x14ac:dyDescent="0.35">
      <c r="O1072" s="2">
        <v>104529780</v>
      </c>
      <c r="P1072" s="20" t="s">
        <v>57</v>
      </c>
      <c r="Q1072" s="2" t="str">
        <f t="shared" si="48"/>
        <v>104529780C06</v>
      </c>
      <c r="R1072" s="2" t="str">
        <f t="shared" si="49"/>
        <v>104529780C06</v>
      </c>
      <c r="T1072" s="2">
        <v>104525150</v>
      </c>
      <c r="U1072" s="2" t="s">
        <v>49</v>
      </c>
      <c r="V1072" s="2" t="str">
        <f t="shared" si="50"/>
        <v>104525150C12</v>
      </c>
    </row>
    <row r="1073" spans="15:22" x14ac:dyDescent="0.35">
      <c r="O1073" s="2">
        <v>104529790</v>
      </c>
      <c r="P1073" s="20" t="s">
        <v>57</v>
      </c>
      <c r="Q1073" s="2" t="str">
        <f t="shared" si="48"/>
        <v>104529790C06</v>
      </c>
      <c r="R1073" s="2" t="str">
        <f t="shared" si="49"/>
        <v>104529790C06</v>
      </c>
      <c r="T1073" s="2">
        <v>104525150</v>
      </c>
      <c r="U1073" s="2" t="s">
        <v>50</v>
      </c>
      <c r="V1073" s="2" t="str">
        <f t="shared" si="50"/>
        <v>104525150UN</v>
      </c>
    </row>
    <row r="1074" spans="15:22" x14ac:dyDescent="0.35">
      <c r="O1074" s="2">
        <v>104529760</v>
      </c>
      <c r="P1074" s="20" t="s">
        <v>57</v>
      </c>
      <c r="Q1074" s="2" t="str">
        <f t="shared" si="48"/>
        <v>104529760C06</v>
      </c>
      <c r="R1074" s="2" t="str">
        <f t="shared" si="49"/>
        <v>104529760C06</v>
      </c>
      <c r="T1074" s="2">
        <v>104525170</v>
      </c>
      <c r="U1074" s="2" t="s">
        <v>57</v>
      </c>
      <c r="V1074" s="2" t="str">
        <f t="shared" si="50"/>
        <v>104525170C06</v>
      </c>
    </row>
    <row r="1075" spans="15:22" x14ac:dyDescent="0.35">
      <c r="O1075" s="2">
        <v>150000092</v>
      </c>
      <c r="P1075" s="20" t="s">
        <v>160</v>
      </c>
      <c r="Q1075" s="2" t="str">
        <f t="shared" si="48"/>
        <v>150000092C24</v>
      </c>
      <c r="R1075" s="2" t="str">
        <f t="shared" si="49"/>
        <v>150000092C24</v>
      </c>
      <c r="T1075" s="2">
        <v>104525170</v>
      </c>
      <c r="U1075" s="2" t="s">
        <v>50</v>
      </c>
      <c r="V1075" s="2" t="str">
        <f t="shared" si="50"/>
        <v>104525170UN</v>
      </c>
    </row>
    <row r="1076" spans="15:22" x14ac:dyDescent="0.35">
      <c r="O1076" s="2">
        <v>150000094</v>
      </c>
      <c r="P1076" s="20" t="s">
        <v>160</v>
      </c>
      <c r="Q1076" s="2" t="str">
        <f t="shared" si="48"/>
        <v>150000094C24</v>
      </c>
      <c r="R1076" s="2" t="str">
        <f t="shared" si="49"/>
        <v>150000094C24</v>
      </c>
      <c r="T1076" s="2">
        <v>104525180</v>
      </c>
      <c r="U1076" s="2" t="s">
        <v>49</v>
      </c>
      <c r="V1076" s="2" t="str">
        <f t="shared" si="50"/>
        <v>104525180C12</v>
      </c>
    </row>
    <row r="1077" spans="15:22" x14ac:dyDescent="0.35">
      <c r="O1077" s="2">
        <v>150000093</v>
      </c>
      <c r="P1077" s="20" t="s">
        <v>160</v>
      </c>
      <c r="Q1077" s="2" t="str">
        <f t="shared" si="48"/>
        <v>150000093C24</v>
      </c>
      <c r="R1077" s="2" t="str">
        <f t="shared" si="49"/>
        <v>150000093C24</v>
      </c>
      <c r="T1077" s="2">
        <v>104525180</v>
      </c>
      <c r="U1077" s="2" t="s">
        <v>50</v>
      </c>
      <c r="V1077" s="2" t="str">
        <f t="shared" si="50"/>
        <v>104525180UN</v>
      </c>
    </row>
    <row r="1078" spans="15:22" x14ac:dyDescent="0.35">
      <c r="O1078" s="2">
        <v>150001049</v>
      </c>
      <c r="P1078" s="20" t="s">
        <v>160</v>
      </c>
      <c r="Q1078" s="2" t="str">
        <f t="shared" si="48"/>
        <v>150001049C24</v>
      </c>
      <c r="R1078" s="2" t="str">
        <f t="shared" si="49"/>
        <v>150001049C24</v>
      </c>
      <c r="T1078" s="2">
        <v>104525280</v>
      </c>
      <c r="U1078" s="2" t="s">
        <v>65</v>
      </c>
      <c r="V1078" s="2" t="str">
        <f t="shared" si="50"/>
        <v>104525280C10</v>
      </c>
    </row>
    <row r="1079" spans="15:22" x14ac:dyDescent="0.35">
      <c r="O1079" s="2">
        <v>107600040</v>
      </c>
      <c r="P1079" s="20" t="s">
        <v>49</v>
      </c>
      <c r="Q1079" s="2" t="str">
        <f t="shared" si="48"/>
        <v>107600040C12</v>
      </c>
      <c r="R1079" s="2" t="str">
        <f t="shared" si="49"/>
        <v>107600040C12</v>
      </c>
      <c r="T1079" s="2">
        <v>104525280</v>
      </c>
      <c r="U1079" s="2" t="s">
        <v>50</v>
      </c>
      <c r="V1079" s="2" t="str">
        <f t="shared" si="50"/>
        <v>104525280UN</v>
      </c>
    </row>
    <row r="1080" spans="15:22" x14ac:dyDescent="0.35">
      <c r="O1080" s="2">
        <v>107600030</v>
      </c>
      <c r="P1080" s="20" t="s">
        <v>49</v>
      </c>
      <c r="Q1080" s="2" t="str">
        <f t="shared" si="48"/>
        <v>107600030C12</v>
      </c>
      <c r="R1080" s="2" t="str">
        <f t="shared" si="49"/>
        <v>107600030C12</v>
      </c>
      <c r="T1080" s="2">
        <v>104525430</v>
      </c>
      <c r="U1080" s="2" t="s">
        <v>141</v>
      </c>
      <c r="V1080" s="2" t="str">
        <f t="shared" si="50"/>
        <v>104525430C04</v>
      </c>
    </row>
    <row r="1081" spans="15:22" x14ac:dyDescent="0.35">
      <c r="O1081" s="2">
        <v>150001197</v>
      </c>
      <c r="P1081" s="20" t="s">
        <v>50</v>
      </c>
      <c r="Q1081" s="2" t="str">
        <f t="shared" si="48"/>
        <v>150001197UN</v>
      </c>
      <c r="R1081" s="2" t="str">
        <f t="shared" si="49"/>
        <v>150001197UN</v>
      </c>
      <c r="T1081" s="2">
        <v>104525430</v>
      </c>
      <c r="U1081" s="2" t="s">
        <v>50</v>
      </c>
      <c r="V1081" s="2" t="str">
        <f t="shared" si="50"/>
        <v>104525430UN</v>
      </c>
    </row>
    <row r="1082" spans="15:22" x14ac:dyDescent="0.35">
      <c r="O1082" s="2">
        <v>104254140</v>
      </c>
      <c r="P1082" s="20" t="s">
        <v>484</v>
      </c>
      <c r="Q1082" s="2" t="str">
        <f t="shared" si="48"/>
        <v>104254140C72</v>
      </c>
      <c r="R1082" s="2" t="str">
        <f t="shared" si="49"/>
        <v>104254140C72</v>
      </c>
      <c r="T1082" s="2">
        <v>104525450</v>
      </c>
      <c r="U1082" s="2" t="s">
        <v>49</v>
      </c>
      <c r="V1082" s="2" t="str">
        <f t="shared" si="50"/>
        <v>104525450C12</v>
      </c>
    </row>
    <row r="1083" spans="15:22" x14ac:dyDescent="0.35">
      <c r="O1083" s="2">
        <v>104254150</v>
      </c>
      <c r="P1083" s="20" t="s">
        <v>163</v>
      </c>
      <c r="Q1083" s="2" t="str">
        <f t="shared" si="48"/>
        <v>104254150C48</v>
      </c>
      <c r="R1083" s="2" t="str">
        <f t="shared" si="49"/>
        <v>104254150C48</v>
      </c>
      <c r="T1083" s="2">
        <v>104525450</v>
      </c>
      <c r="U1083" s="2" t="s">
        <v>50</v>
      </c>
      <c r="V1083" s="2" t="str">
        <f t="shared" si="50"/>
        <v>104525450UN</v>
      </c>
    </row>
    <row r="1084" spans="15:22" x14ac:dyDescent="0.35">
      <c r="O1084" s="2">
        <v>104523150</v>
      </c>
      <c r="P1084" s="20" t="s">
        <v>484</v>
      </c>
      <c r="Q1084" s="2" t="str">
        <f t="shared" si="48"/>
        <v>104523150C72</v>
      </c>
      <c r="R1084" s="2" t="str">
        <f t="shared" si="49"/>
        <v>104523150C72</v>
      </c>
      <c r="T1084" s="2">
        <v>104525460</v>
      </c>
      <c r="U1084" s="2" t="s">
        <v>57</v>
      </c>
      <c r="V1084" s="2" t="str">
        <f t="shared" si="50"/>
        <v>104525460C06</v>
      </c>
    </row>
    <row r="1085" spans="15:22" x14ac:dyDescent="0.35">
      <c r="O1085" s="2">
        <v>104330230</v>
      </c>
      <c r="P1085" s="20" t="s">
        <v>141</v>
      </c>
      <c r="Q1085" s="2" t="str">
        <f t="shared" si="48"/>
        <v>104330230C04</v>
      </c>
      <c r="R1085" s="2" t="str">
        <f t="shared" si="49"/>
        <v>104330230C04</v>
      </c>
      <c r="T1085" s="2">
        <v>104525460</v>
      </c>
      <c r="U1085" s="2" t="s">
        <v>50</v>
      </c>
      <c r="V1085" s="2" t="str">
        <f t="shared" si="50"/>
        <v>104525460UN</v>
      </c>
    </row>
    <row r="1086" spans="15:22" x14ac:dyDescent="0.35">
      <c r="O1086" s="2">
        <v>104523160</v>
      </c>
      <c r="P1086" s="20" t="s">
        <v>228</v>
      </c>
      <c r="Q1086" s="2" t="str">
        <f t="shared" si="48"/>
        <v>104523160C36</v>
      </c>
      <c r="R1086" s="2" t="str">
        <f t="shared" si="49"/>
        <v>104523160C36</v>
      </c>
      <c r="T1086" s="2">
        <v>104525470</v>
      </c>
      <c r="U1086" s="2" t="s">
        <v>253</v>
      </c>
      <c r="V1086" s="2" t="str">
        <f t="shared" si="50"/>
        <v>104525470C08</v>
      </c>
    </row>
    <row r="1087" spans="15:22" x14ac:dyDescent="0.35">
      <c r="O1087" s="2">
        <v>201701100</v>
      </c>
      <c r="P1087" s="20" t="s">
        <v>50</v>
      </c>
      <c r="Q1087" s="2" t="str">
        <f t="shared" si="48"/>
        <v>201701100UN</v>
      </c>
      <c r="R1087" s="2" t="str">
        <f t="shared" si="49"/>
        <v>201701100UN</v>
      </c>
      <c r="T1087" s="2">
        <v>104525470</v>
      </c>
      <c r="U1087" s="2" t="s">
        <v>50</v>
      </c>
      <c r="V1087" s="2" t="str">
        <f t="shared" si="50"/>
        <v>104525470UN</v>
      </c>
    </row>
    <row r="1088" spans="15:22" x14ac:dyDescent="0.35">
      <c r="O1088" s="2">
        <v>104519710</v>
      </c>
      <c r="P1088" s="20" t="s">
        <v>141</v>
      </c>
      <c r="Q1088" s="2" t="str">
        <f t="shared" si="48"/>
        <v>104519710C04</v>
      </c>
      <c r="R1088" s="2" t="str">
        <f t="shared" si="49"/>
        <v>104519710C04</v>
      </c>
      <c r="T1088" s="2">
        <v>104525480</v>
      </c>
      <c r="U1088" s="2" t="s">
        <v>253</v>
      </c>
      <c r="V1088" s="2" t="str">
        <f t="shared" si="50"/>
        <v>104525480C08</v>
      </c>
    </row>
    <row r="1089" spans="15:22" x14ac:dyDescent="0.35">
      <c r="O1089" s="2">
        <v>105154330</v>
      </c>
      <c r="P1089" s="20" t="s">
        <v>187</v>
      </c>
      <c r="Q1089" s="2" t="str">
        <f t="shared" si="48"/>
        <v>105154330C60</v>
      </c>
      <c r="R1089" s="2" t="str">
        <f t="shared" si="49"/>
        <v>105154330C60</v>
      </c>
      <c r="T1089" s="2">
        <v>104525480</v>
      </c>
      <c r="U1089" s="2" t="s">
        <v>50</v>
      </c>
      <c r="V1089" s="2" t="str">
        <f t="shared" si="50"/>
        <v>104525480UN</v>
      </c>
    </row>
    <row r="1090" spans="15:22" x14ac:dyDescent="0.35">
      <c r="O1090" s="2">
        <v>104527430</v>
      </c>
      <c r="P1090" s="20" t="s">
        <v>141</v>
      </c>
      <c r="Q1090" s="2" t="str">
        <f t="shared" si="48"/>
        <v>104527430C04</v>
      </c>
      <c r="R1090" s="2" t="str">
        <f t="shared" si="49"/>
        <v>104527430C04</v>
      </c>
      <c r="T1090" s="2">
        <v>104525490</v>
      </c>
      <c r="U1090" s="2" t="s">
        <v>228</v>
      </c>
      <c r="V1090" s="2" t="str">
        <f t="shared" si="50"/>
        <v>104525490C36</v>
      </c>
    </row>
    <row r="1091" spans="15:22" x14ac:dyDescent="0.35">
      <c r="O1091" s="2">
        <v>104527520</v>
      </c>
      <c r="P1091" s="20" t="s">
        <v>141</v>
      </c>
      <c r="Q1091" s="2" t="str">
        <f t="shared" ref="Q1091:Q1154" si="51">O1091&amp;P1091</f>
        <v>104527520C04</v>
      </c>
      <c r="R1091" s="2" t="str">
        <f t="shared" ref="R1091:R1154" si="52">VLOOKUP(Q1091,V:V,1,0)</f>
        <v>104527520C04</v>
      </c>
      <c r="T1091" s="2">
        <v>104525490</v>
      </c>
      <c r="U1091" s="2" t="s">
        <v>50</v>
      </c>
      <c r="V1091" s="2" t="str">
        <f t="shared" si="50"/>
        <v>104525490UN</v>
      </c>
    </row>
    <row r="1092" spans="15:22" x14ac:dyDescent="0.35">
      <c r="O1092" s="2">
        <v>104519700</v>
      </c>
      <c r="P1092" s="20" t="s">
        <v>65</v>
      </c>
      <c r="Q1092" s="2" t="str">
        <f t="shared" si="51"/>
        <v>104519700C10</v>
      </c>
      <c r="R1092" s="2" t="str">
        <f t="shared" si="52"/>
        <v>104519700C10</v>
      </c>
      <c r="T1092" s="2">
        <v>104525500</v>
      </c>
      <c r="U1092" s="2" t="s">
        <v>50</v>
      </c>
      <c r="V1092" s="2" t="str">
        <f t="shared" ref="V1092:V1155" si="53">T1092&amp;U1092</f>
        <v>104525500UN</v>
      </c>
    </row>
    <row r="1093" spans="15:22" x14ac:dyDescent="0.35">
      <c r="O1093" s="2">
        <v>104330690</v>
      </c>
      <c r="P1093" s="20" t="s">
        <v>141</v>
      </c>
      <c r="Q1093" s="2" t="str">
        <f t="shared" si="51"/>
        <v>104330690C04</v>
      </c>
      <c r="R1093" s="2" t="str">
        <f t="shared" si="52"/>
        <v>104330690C04</v>
      </c>
      <c r="T1093" s="2">
        <v>104525500</v>
      </c>
      <c r="U1093" s="2" t="s">
        <v>361</v>
      </c>
      <c r="V1093" s="2" t="str">
        <f t="shared" si="53"/>
        <v>104525500X00</v>
      </c>
    </row>
    <row r="1094" spans="15:22" x14ac:dyDescent="0.35">
      <c r="O1094" s="2">
        <v>104512020</v>
      </c>
      <c r="P1094" s="20" t="s">
        <v>225</v>
      </c>
      <c r="Q1094" s="2" t="str">
        <f t="shared" si="51"/>
        <v>104512020D12</v>
      </c>
      <c r="R1094" s="2" t="str">
        <f t="shared" si="52"/>
        <v>104512020D12</v>
      </c>
      <c r="T1094" s="2">
        <v>104525610</v>
      </c>
      <c r="U1094" s="2" t="s">
        <v>49</v>
      </c>
      <c r="V1094" s="2" t="str">
        <f t="shared" si="53"/>
        <v>104525610C12</v>
      </c>
    </row>
    <row r="1095" spans="15:22" x14ac:dyDescent="0.35">
      <c r="O1095" s="2">
        <v>150000002</v>
      </c>
      <c r="P1095" s="20" t="s">
        <v>65</v>
      </c>
      <c r="Q1095" s="2" t="str">
        <f t="shared" si="51"/>
        <v>150000002C10</v>
      </c>
      <c r="R1095" s="2" t="str">
        <f t="shared" si="52"/>
        <v>150000002C10</v>
      </c>
      <c r="T1095" s="2">
        <v>104525610</v>
      </c>
      <c r="U1095" s="2" t="s">
        <v>50</v>
      </c>
      <c r="V1095" s="2" t="str">
        <f t="shared" si="53"/>
        <v>104525610UN</v>
      </c>
    </row>
    <row r="1096" spans="15:22" x14ac:dyDescent="0.35">
      <c r="O1096" s="2">
        <v>150000990</v>
      </c>
      <c r="P1096" s="20" t="s">
        <v>57</v>
      </c>
      <c r="Q1096" s="2" t="str">
        <f t="shared" si="51"/>
        <v>150000990C06</v>
      </c>
      <c r="R1096" s="2" t="str">
        <f t="shared" si="52"/>
        <v>150000990C06</v>
      </c>
      <c r="T1096" s="2">
        <v>104525760</v>
      </c>
      <c r="U1096" s="2" t="s">
        <v>160</v>
      </c>
      <c r="V1096" s="2" t="str">
        <f t="shared" si="53"/>
        <v>104525760C24</v>
      </c>
    </row>
    <row r="1097" spans="15:22" x14ac:dyDescent="0.35">
      <c r="O1097" s="2">
        <v>104518910</v>
      </c>
      <c r="P1097" s="20" t="s">
        <v>65</v>
      </c>
      <c r="Q1097" s="2" t="str">
        <f t="shared" si="51"/>
        <v>104518910C10</v>
      </c>
      <c r="R1097" s="2" t="str">
        <f t="shared" si="52"/>
        <v>104518910C10</v>
      </c>
      <c r="T1097" s="2">
        <v>104525760</v>
      </c>
      <c r="U1097" s="2" t="s">
        <v>50</v>
      </c>
      <c r="V1097" s="2" t="str">
        <f t="shared" si="53"/>
        <v>104525760UN</v>
      </c>
    </row>
    <row r="1098" spans="15:22" x14ac:dyDescent="0.35">
      <c r="O1098" s="2">
        <v>150000095</v>
      </c>
      <c r="P1098" s="20" t="s">
        <v>57</v>
      </c>
      <c r="Q1098" s="2" t="str">
        <f t="shared" si="51"/>
        <v>150000095C06</v>
      </c>
      <c r="R1098" s="2" t="str">
        <f t="shared" si="52"/>
        <v>150000095C06</v>
      </c>
      <c r="T1098" s="2">
        <v>104525770</v>
      </c>
      <c r="U1098" s="2" t="s">
        <v>1006</v>
      </c>
      <c r="V1098" s="2" t="str">
        <f t="shared" si="53"/>
        <v>104525770D10</v>
      </c>
    </row>
    <row r="1099" spans="15:22" x14ac:dyDescent="0.35">
      <c r="O1099" s="2">
        <v>104519610</v>
      </c>
      <c r="P1099" s="20" t="s">
        <v>141</v>
      </c>
      <c r="Q1099" s="2" t="str">
        <f t="shared" si="51"/>
        <v>104519610C04</v>
      </c>
      <c r="R1099" s="2" t="str">
        <f t="shared" si="52"/>
        <v>104519610C04</v>
      </c>
      <c r="T1099" s="2">
        <v>104525770</v>
      </c>
      <c r="U1099" s="2" t="s">
        <v>50</v>
      </c>
      <c r="V1099" s="2" t="str">
        <f t="shared" si="53"/>
        <v>104525770UN</v>
      </c>
    </row>
    <row r="1100" spans="15:22" x14ac:dyDescent="0.35">
      <c r="O1100" s="2">
        <v>104300050</v>
      </c>
      <c r="P1100" s="20" t="s">
        <v>198</v>
      </c>
      <c r="Q1100" s="2" t="str">
        <f t="shared" si="51"/>
        <v>104300050C05</v>
      </c>
      <c r="R1100" s="2" t="str">
        <f t="shared" si="52"/>
        <v>104300050C05</v>
      </c>
      <c r="T1100" s="2">
        <v>104525830</v>
      </c>
      <c r="U1100" s="2" t="s">
        <v>141</v>
      </c>
      <c r="V1100" s="2" t="str">
        <f t="shared" si="53"/>
        <v>104525830C04</v>
      </c>
    </row>
    <row r="1101" spans="15:22" x14ac:dyDescent="0.35">
      <c r="O1101" s="2">
        <v>150001771</v>
      </c>
      <c r="P1101" s="20" t="s">
        <v>198</v>
      </c>
      <c r="Q1101" s="2" t="str">
        <f t="shared" si="51"/>
        <v>150001771C05</v>
      </c>
      <c r="R1101" s="2" t="str">
        <f t="shared" si="52"/>
        <v>150001771C05</v>
      </c>
      <c r="T1101" s="2">
        <v>104525830</v>
      </c>
      <c r="U1101" s="2" t="s">
        <v>50</v>
      </c>
      <c r="V1101" s="2" t="str">
        <f t="shared" si="53"/>
        <v>104525830UN</v>
      </c>
    </row>
    <row r="1102" spans="15:22" x14ac:dyDescent="0.35">
      <c r="O1102" s="2">
        <v>104528570</v>
      </c>
      <c r="P1102" s="20" t="s">
        <v>57</v>
      </c>
      <c r="Q1102" s="2" t="str">
        <f t="shared" si="51"/>
        <v>104528570C06</v>
      </c>
      <c r="R1102" s="2" t="str">
        <f t="shared" si="52"/>
        <v>104528570C06</v>
      </c>
      <c r="T1102" s="2">
        <v>104526060</v>
      </c>
      <c r="U1102" s="2" t="s">
        <v>1006</v>
      </c>
      <c r="V1102" s="2" t="str">
        <f t="shared" si="53"/>
        <v>104526060D10</v>
      </c>
    </row>
    <row r="1103" spans="15:22" x14ac:dyDescent="0.35">
      <c r="O1103" s="2">
        <v>104517170</v>
      </c>
      <c r="P1103" s="20" t="s">
        <v>50</v>
      </c>
      <c r="Q1103" s="2" t="str">
        <f t="shared" si="51"/>
        <v>104517170UN</v>
      </c>
      <c r="R1103" s="2" t="str">
        <f t="shared" si="52"/>
        <v>104517170UN</v>
      </c>
      <c r="T1103" s="2">
        <v>104526060</v>
      </c>
      <c r="U1103" s="2" t="s">
        <v>50</v>
      </c>
      <c r="V1103" s="2" t="str">
        <f t="shared" si="53"/>
        <v>104526060UN</v>
      </c>
    </row>
    <row r="1104" spans="15:22" x14ac:dyDescent="0.35">
      <c r="O1104" s="2">
        <v>104528530</v>
      </c>
      <c r="P1104" s="20" t="s">
        <v>141</v>
      </c>
      <c r="Q1104" s="2" t="str">
        <f t="shared" si="51"/>
        <v>104528530C04</v>
      </c>
      <c r="R1104" s="2" t="str">
        <f t="shared" si="52"/>
        <v>104528530C04</v>
      </c>
      <c r="T1104" s="2">
        <v>104526070</v>
      </c>
      <c r="U1104" s="2" t="s">
        <v>1006</v>
      </c>
      <c r="V1104" s="2" t="str">
        <f t="shared" si="53"/>
        <v>104526070D10</v>
      </c>
    </row>
    <row r="1105" spans="15:22" x14ac:dyDescent="0.35">
      <c r="O1105" s="2">
        <v>201350000</v>
      </c>
      <c r="P1105" s="20" t="s">
        <v>278</v>
      </c>
      <c r="Q1105" s="2" t="str">
        <f t="shared" si="51"/>
        <v>201350000C16</v>
      </c>
      <c r="R1105" s="2" t="str">
        <f t="shared" si="52"/>
        <v>201350000C16</v>
      </c>
      <c r="T1105" s="2">
        <v>104526070</v>
      </c>
      <c r="U1105" s="2" t="s">
        <v>50</v>
      </c>
      <c r="V1105" s="2" t="str">
        <f t="shared" si="53"/>
        <v>104526070UN</v>
      </c>
    </row>
    <row r="1106" spans="15:22" x14ac:dyDescent="0.35">
      <c r="O1106" s="2">
        <v>104519740</v>
      </c>
      <c r="P1106" s="20" t="s">
        <v>141</v>
      </c>
      <c r="Q1106" s="2" t="str">
        <f t="shared" si="51"/>
        <v>104519740C04</v>
      </c>
      <c r="R1106" s="2" t="str">
        <f t="shared" si="52"/>
        <v>104519740C04</v>
      </c>
      <c r="T1106" s="2">
        <v>104526080</v>
      </c>
      <c r="U1106" s="2" t="s">
        <v>65</v>
      </c>
      <c r="V1106" s="2" t="str">
        <f t="shared" si="53"/>
        <v>104526080C10</v>
      </c>
    </row>
    <row r="1107" spans="15:22" x14ac:dyDescent="0.35">
      <c r="O1107" s="2">
        <v>100093790</v>
      </c>
      <c r="P1107" s="20" t="s">
        <v>65</v>
      </c>
      <c r="Q1107" s="2" t="str">
        <f t="shared" si="51"/>
        <v>100093790C10</v>
      </c>
      <c r="R1107" s="2" t="str">
        <f t="shared" si="52"/>
        <v>100093790C10</v>
      </c>
      <c r="T1107" s="2">
        <v>104526080</v>
      </c>
      <c r="U1107" s="2" t="s">
        <v>50</v>
      </c>
      <c r="V1107" s="2" t="str">
        <f t="shared" si="53"/>
        <v>104526080UN</v>
      </c>
    </row>
    <row r="1108" spans="15:22" x14ac:dyDescent="0.35">
      <c r="O1108" s="2">
        <v>104528520</v>
      </c>
      <c r="P1108" s="20" t="s">
        <v>65</v>
      </c>
      <c r="Q1108" s="2" t="str">
        <f t="shared" si="51"/>
        <v>104528520C10</v>
      </c>
      <c r="R1108" s="2" t="str">
        <f t="shared" si="52"/>
        <v>104528520C10</v>
      </c>
      <c r="T1108" s="2">
        <v>104526090</v>
      </c>
      <c r="U1108" s="2" t="s">
        <v>65</v>
      </c>
      <c r="V1108" s="2" t="str">
        <f t="shared" si="53"/>
        <v>104526090C10</v>
      </c>
    </row>
    <row r="1109" spans="15:22" x14ac:dyDescent="0.35">
      <c r="O1109" s="2">
        <v>104303640</v>
      </c>
      <c r="P1109" s="20" t="s">
        <v>815</v>
      </c>
      <c r="Q1109" s="2" t="str">
        <f t="shared" si="51"/>
        <v>104303640C07</v>
      </c>
      <c r="R1109" s="2" t="str">
        <f t="shared" si="52"/>
        <v>104303640C07</v>
      </c>
      <c r="T1109" s="2">
        <v>104526090</v>
      </c>
      <c r="U1109" s="2" t="s">
        <v>50</v>
      </c>
      <c r="V1109" s="2" t="str">
        <f t="shared" si="53"/>
        <v>104526090UN</v>
      </c>
    </row>
    <row r="1110" spans="15:22" x14ac:dyDescent="0.35">
      <c r="O1110" s="2">
        <v>104525040</v>
      </c>
      <c r="P1110" s="20" t="s">
        <v>417</v>
      </c>
      <c r="Q1110" s="2" t="str">
        <f t="shared" si="51"/>
        <v>104525040C15</v>
      </c>
      <c r="R1110" s="2" t="str">
        <f t="shared" si="52"/>
        <v>104525040C15</v>
      </c>
      <c r="T1110" s="2">
        <v>104526100</v>
      </c>
      <c r="U1110" s="2" t="s">
        <v>160</v>
      </c>
      <c r="V1110" s="2" t="str">
        <f t="shared" si="53"/>
        <v>104526100C24</v>
      </c>
    </row>
    <row r="1111" spans="15:22" x14ac:dyDescent="0.35">
      <c r="O1111" s="2">
        <v>104521600</v>
      </c>
      <c r="P1111" s="20" t="s">
        <v>65</v>
      </c>
      <c r="Q1111" s="2" t="str">
        <f t="shared" si="51"/>
        <v>104521600C10</v>
      </c>
      <c r="R1111" s="2" t="str">
        <f t="shared" si="52"/>
        <v>104521600C10</v>
      </c>
      <c r="T1111" s="2">
        <v>104526100</v>
      </c>
      <c r="U1111" s="2" t="s">
        <v>50</v>
      </c>
      <c r="V1111" s="2" t="str">
        <f t="shared" si="53"/>
        <v>104526100UN</v>
      </c>
    </row>
    <row r="1112" spans="15:22" x14ac:dyDescent="0.35">
      <c r="O1112" s="2">
        <v>104525770</v>
      </c>
      <c r="P1112" s="20" t="s">
        <v>1006</v>
      </c>
      <c r="Q1112" s="2" t="str">
        <f t="shared" si="51"/>
        <v>104525770D10</v>
      </c>
      <c r="R1112" s="2" t="str">
        <f t="shared" si="52"/>
        <v>104525770D10</v>
      </c>
      <c r="T1112" s="2">
        <v>104526240</v>
      </c>
      <c r="U1112" s="2" t="s">
        <v>65</v>
      </c>
      <c r="V1112" s="2" t="str">
        <f t="shared" si="53"/>
        <v>104526240C10</v>
      </c>
    </row>
    <row r="1113" spans="15:22" x14ac:dyDescent="0.35">
      <c r="O1113" s="2">
        <v>104516850</v>
      </c>
      <c r="P1113" s="20" t="s">
        <v>160</v>
      </c>
      <c r="Q1113" s="2" t="str">
        <f t="shared" si="51"/>
        <v>104516850C24</v>
      </c>
      <c r="R1113" s="2" t="str">
        <f t="shared" si="52"/>
        <v>104516850C24</v>
      </c>
      <c r="T1113" s="2">
        <v>104526240</v>
      </c>
      <c r="U1113" s="2" t="s">
        <v>256</v>
      </c>
      <c r="V1113" s="2" t="str">
        <f t="shared" si="53"/>
        <v>104526240C30</v>
      </c>
    </row>
    <row r="1114" spans="15:22" x14ac:dyDescent="0.35">
      <c r="O1114" s="2">
        <v>104527420</v>
      </c>
      <c r="P1114" s="20" t="s">
        <v>141</v>
      </c>
      <c r="Q1114" s="2" t="str">
        <f t="shared" si="51"/>
        <v>104527420C04</v>
      </c>
      <c r="R1114" s="2" t="str">
        <f t="shared" si="52"/>
        <v>104527420C04</v>
      </c>
      <c r="T1114" s="2">
        <v>104526240</v>
      </c>
      <c r="U1114" s="2" t="s">
        <v>50</v>
      </c>
      <c r="V1114" s="2" t="str">
        <f t="shared" si="53"/>
        <v>104526240UN</v>
      </c>
    </row>
    <row r="1115" spans="15:22" x14ac:dyDescent="0.35">
      <c r="O1115" s="2">
        <v>104517190</v>
      </c>
      <c r="P1115" s="20" t="s">
        <v>149</v>
      </c>
      <c r="Q1115" s="2" t="str">
        <f t="shared" si="51"/>
        <v>104517190Z00</v>
      </c>
      <c r="R1115" s="2" t="str">
        <f t="shared" si="52"/>
        <v>104517190Z00</v>
      </c>
      <c r="T1115" s="2">
        <v>104526280</v>
      </c>
      <c r="U1115" s="2" t="s">
        <v>163</v>
      </c>
      <c r="V1115" s="2" t="str">
        <f t="shared" si="53"/>
        <v>104526280C48</v>
      </c>
    </row>
    <row r="1116" spans="15:22" x14ac:dyDescent="0.35">
      <c r="O1116" s="2">
        <v>104528510</v>
      </c>
      <c r="P1116" s="20" t="s">
        <v>65</v>
      </c>
      <c r="Q1116" s="2" t="str">
        <f t="shared" si="51"/>
        <v>104528510C10</v>
      </c>
      <c r="R1116" s="2" t="str">
        <f t="shared" si="52"/>
        <v>104528510C10</v>
      </c>
      <c r="T1116" s="2">
        <v>104526280</v>
      </c>
      <c r="U1116" s="2" t="s">
        <v>50</v>
      </c>
      <c r="V1116" s="2" t="str">
        <f t="shared" si="53"/>
        <v>104526280UN</v>
      </c>
    </row>
    <row r="1117" spans="15:22" x14ac:dyDescent="0.35">
      <c r="O1117" s="2">
        <v>104528720</v>
      </c>
      <c r="P1117" s="20" t="s">
        <v>49</v>
      </c>
      <c r="Q1117" s="2" t="str">
        <f t="shared" si="51"/>
        <v>104528720C12</v>
      </c>
      <c r="R1117" s="2" t="str">
        <f t="shared" si="52"/>
        <v>104528720C12</v>
      </c>
      <c r="T1117" s="2">
        <v>104526530</v>
      </c>
      <c r="U1117" s="2" t="s">
        <v>160</v>
      </c>
      <c r="V1117" s="2" t="str">
        <f t="shared" si="53"/>
        <v>104526530C24</v>
      </c>
    </row>
    <row r="1118" spans="15:22" x14ac:dyDescent="0.35">
      <c r="O1118" s="2">
        <v>104512030</v>
      </c>
      <c r="P1118" s="20" t="s">
        <v>225</v>
      </c>
      <c r="Q1118" s="2" t="str">
        <f t="shared" si="51"/>
        <v>104512030D12</v>
      </c>
      <c r="R1118" s="2" t="str">
        <f t="shared" si="52"/>
        <v>104512030D12</v>
      </c>
      <c r="T1118" s="2">
        <v>104526530</v>
      </c>
      <c r="U1118" s="2" t="s">
        <v>50</v>
      </c>
      <c r="V1118" s="2" t="str">
        <f t="shared" si="53"/>
        <v>104526530UN</v>
      </c>
    </row>
    <row r="1119" spans="15:22" x14ac:dyDescent="0.35">
      <c r="O1119" s="2">
        <v>104521580</v>
      </c>
      <c r="P1119" s="20" t="s">
        <v>65</v>
      </c>
      <c r="Q1119" s="2" t="str">
        <f t="shared" si="51"/>
        <v>104521580C10</v>
      </c>
      <c r="R1119" s="2" t="str">
        <f t="shared" si="52"/>
        <v>104521580C10</v>
      </c>
      <c r="T1119" s="2">
        <v>104526540</v>
      </c>
      <c r="U1119" s="2" t="s">
        <v>163</v>
      </c>
      <c r="V1119" s="2" t="str">
        <f t="shared" si="53"/>
        <v>104526540C48</v>
      </c>
    </row>
    <row r="1120" spans="15:22" x14ac:dyDescent="0.35">
      <c r="O1120" s="2">
        <v>104518710</v>
      </c>
      <c r="P1120" s="20" t="s">
        <v>163</v>
      </c>
      <c r="Q1120" s="2" t="str">
        <f t="shared" si="51"/>
        <v>104518710C48</v>
      </c>
      <c r="R1120" s="2" t="str">
        <f t="shared" si="52"/>
        <v>104518710C48</v>
      </c>
      <c r="T1120" s="2">
        <v>104526540</v>
      </c>
      <c r="U1120" s="2" t="s">
        <v>50</v>
      </c>
      <c r="V1120" s="2" t="str">
        <f t="shared" si="53"/>
        <v>104526540UN</v>
      </c>
    </row>
    <row r="1121" spans="15:22" x14ac:dyDescent="0.35">
      <c r="O1121" s="2">
        <v>104521100</v>
      </c>
      <c r="P1121" s="20" t="s">
        <v>488</v>
      </c>
      <c r="Q1121" s="2" t="str">
        <f t="shared" si="51"/>
        <v>104521100C80</v>
      </c>
      <c r="R1121" s="2" t="str">
        <f t="shared" si="52"/>
        <v>104521100C80</v>
      </c>
      <c r="T1121" s="2">
        <v>104526550</v>
      </c>
      <c r="U1121" s="2" t="s">
        <v>160</v>
      </c>
      <c r="V1121" s="2" t="str">
        <f t="shared" si="53"/>
        <v>104526550C24</v>
      </c>
    </row>
    <row r="1122" spans="15:22" x14ac:dyDescent="0.35">
      <c r="O1122" s="2">
        <v>104527460</v>
      </c>
      <c r="P1122" s="20" t="s">
        <v>160</v>
      </c>
      <c r="Q1122" s="2" t="str">
        <f t="shared" si="51"/>
        <v>104527460C24</v>
      </c>
      <c r="R1122" s="2" t="str">
        <f t="shared" si="52"/>
        <v>104527460C24</v>
      </c>
      <c r="T1122" s="2">
        <v>104526550</v>
      </c>
      <c r="U1122" s="2" t="s">
        <v>50</v>
      </c>
      <c r="V1122" s="2" t="str">
        <f t="shared" si="53"/>
        <v>104526550UN</v>
      </c>
    </row>
    <row r="1123" spans="15:22" x14ac:dyDescent="0.35">
      <c r="O1123" s="2">
        <v>150000765</v>
      </c>
      <c r="P1123" s="20" t="s">
        <v>65</v>
      </c>
      <c r="Q1123" s="2" t="str">
        <f t="shared" si="51"/>
        <v>150000765C10</v>
      </c>
      <c r="R1123" s="2" t="str">
        <f t="shared" si="52"/>
        <v>150000765C10</v>
      </c>
      <c r="T1123" s="2">
        <v>104526560</v>
      </c>
      <c r="U1123" s="2" t="s">
        <v>1006</v>
      </c>
      <c r="V1123" s="2" t="str">
        <f t="shared" si="53"/>
        <v>104526560D10</v>
      </c>
    </row>
    <row r="1124" spans="15:22" x14ac:dyDescent="0.35">
      <c r="O1124" s="2">
        <v>104519750</v>
      </c>
      <c r="P1124" s="20" t="s">
        <v>141</v>
      </c>
      <c r="Q1124" s="2" t="str">
        <f t="shared" si="51"/>
        <v>104519750C04</v>
      </c>
      <c r="R1124" s="2" t="str">
        <f t="shared" si="52"/>
        <v>104519750C04</v>
      </c>
      <c r="T1124" s="2">
        <v>104526560</v>
      </c>
      <c r="U1124" s="2" t="s">
        <v>50</v>
      </c>
      <c r="V1124" s="2" t="str">
        <f t="shared" si="53"/>
        <v>104526560UN</v>
      </c>
    </row>
    <row r="1125" spans="15:22" x14ac:dyDescent="0.35">
      <c r="O1125" s="2">
        <v>100093620</v>
      </c>
      <c r="P1125" s="20" t="s">
        <v>65</v>
      </c>
      <c r="Q1125" s="2" t="str">
        <f t="shared" si="51"/>
        <v>100093620C10</v>
      </c>
      <c r="R1125" s="2" t="str">
        <f t="shared" si="52"/>
        <v>100093620C10</v>
      </c>
      <c r="T1125" s="2">
        <v>104526570</v>
      </c>
      <c r="U1125" s="2" t="s">
        <v>1006</v>
      </c>
      <c r="V1125" s="2" t="str">
        <f t="shared" si="53"/>
        <v>104526570D10</v>
      </c>
    </row>
    <row r="1126" spans="15:22" x14ac:dyDescent="0.35">
      <c r="O1126" s="2">
        <v>104254030</v>
      </c>
      <c r="P1126" s="20" t="s">
        <v>555</v>
      </c>
      <c r="Q1126" s="2" t="str">
        <f t="shared" si="51"/>
        <v>104254030Y14</v>
      </c>
      <c r="R1126" s="2" t="str">
        <f t="shared" si="52"/>
        <v>104254030Y14</v>
      </c>
      <c r="T1126" s="2">
        <v>104526570</v>
      </c>
      <c r="U1126" s="2" t="s">
        <v>50</v>
      </c>
      <c r="V1126" s="2" t="str">
        <f t="shared" si="53"/>
        <v>104526570UN</v>
      </c>
    </row>
    <row r="1127" spans="15:22" x14ac:dyDescent="0.35">
      <c r="O1127" s="2">
        <v>104524180</v>
      </c>
      <c r="P1127" s="20" t="s">
        <v>49</v>
      </c>
      <c r="Q1127" s="2" t="str">
        <f t="shared" si="51"/>
        <v>104524180C12</v>
      </c>
      <c r="R1127" s="2" t="str">
        <f t="shared" si="52"/>
        <v>104524180C12</v>
      </c>
      <c r="T1127" s="2">
        <v>104526580</v>
      </c>
      <c r="U1127" s="2" t="s">
        <v>50</v>
      </c>
      <c r="V1127" s="2" t="str">
        <f t="shared" si="53"/>
        <v>104526580UN</v>
      </c>
    </row>
    <row r="1128" spans="15:22" x14ac:dyDescent="0.35">
      <c r="O1128" s="2">
        <v>104528070</v>
      </c>
      <c r="P1128" s="20" t="s">
        <v>256</v>
      </c>
      <c r="Q1128" s="2" t="str">
        <f t="shared" si="51"/>
        <v>104528070C30</v>
      </c>
      <c r="R1128" s="2" t="str">
        <f t="shared" si="52"/>
        <v>104528070C30</v>
      </c>
      <c r="T1128" s="2">
        <v>104526580</v>
      </c>
      <c r="U1128" s="2" t="s">
        <v>294</v>
      </c>
      <c r="V1128" s="2" t="str">
        <f t="shared" si="53"/>
        <v>104526580Y00</v>
      </c>
    </row>
    <row r="1129" spans="15:22" x14ac:dyDescent="0.35">
      <c r="O1129" s="2">
        <v>104512990</v>
      </c>
      <c r="P1129" s="20" t="s">
        <v>65</v>
      </c>
      <c r="Q1129" s="2" t="str">
        <f t="shared" si="51"/>
        <v>104512990C10</v>
      </c>
      <c r="R1129" s="2" t="str">
        <f t="shared" si="52"/>
        <v>104512990C10</v>
      </c>
      <c r="T1129" s="2">
        <v>104526600</v>
      </c>
      <c r="U1129" s="2" t="s">
        <v>166</v>
      </c>
      <c r="V1129" s="2" t="str">
        <f t="shared" si="53"/>
        <v>104526600C50</v>
      </c>
    </row>
    <row r="1130" spans="15:22" x14ac:dyDescent="0.35">
      <c r="O1130" s="2">
        <v>105154040</v>
      </c>
      <c r="P1130" s="20" t="s">
        <v>488</v>
      </c>
      <c r="Q1130" s="2" t="str">
        <f t="shared" si="51"/>
        <v>105154040C80</v>
      </c>
      <c r="R1130" s="2" t="str">
        <f t="shared" si="52"/>
        <v>105154040C80</v>
      </c>
      <c r="T1130" s="2">
        <v>104526600</v>
      </c>
      <c r="U1130" s="2" t="s">
        <v>50</v>
      </c>
      <c r="V1130" s="2" t="str">
        <f t="shared" si="53"/>
        <v>104526600UN</v>
      </c>
    </row>
    <row r="1131" spans="15:22" x14ac:dyDescent="0.35">
      <c r="O1131" s="2">
        <v>104321040</v>
      </c>
      <c r="P1131" s="20" t="s">
        <v>65</v>
      </c>
      <c r="Q1131" s="2" t="str">
        <f t="shared" si="51"/>
        <v>104321040C10</v>
      </c>
      <c r="R1131" s="2" t="str">
        <f t="shared" si="52"/>
        <v>104321040C10</v>
      </c>
      <c r="T1131" s="2">
        <v>104526620</v>
      </c>
      <c r="U1131" s="2" t="s">
        <v>803</v>
      </c>
      <c r="V1131" s="2" t="str">
        <f t="shared" si="53"/>
        <v>104526620C14</v>
      </c>
    </row>
    <row r="1132" spans="15:22" x14ac:dyDescent="0.35">
      <c r="O1132" s="2">
        <v>104330920</v>
      </c>
      <c r="P1132" s="20" t="s">
        <v>141</v>
      </c>
      <c r="Q1132" s="2" t="str">
        <f t="shared" si="51"/>
        <v>104330920C04</v>
      </c>
      <c r="R1132" s="2" t="str">
        <f t="shared" si="52"/>
        <v>104330920C04</v>
      </c>
      <c r="T1132" s="2">
        <v>104526620</v>
      </c>
      <c r="U1132" s="2" t="s">
        <v>50</v>
      </c>
      <c r="V1132" s="2" t="str">
        <f t="shared" si="53"/>
        <v>104526620UN</v>
      </c>
    </row>
    <row r="1133" spans="15:22" x14ac:dyDescent="0.35">
      <c r="O1133" s="2">
        <v>104510620</v>
      </c>
      <c r="P1133" s="20" t="s">
        <v>50</v>
      </c>
      <c r="Q1133" s="2" t="str">
        <f t="shared" si="51"/>
        <v>104510620UN</v>
      </c>
      <c r="R1133" s="2" t="str">
        <f t="shared" si="52"/>
        <v>104510620UN</v>
      </c>
      <c r="T1133" s="2">
        <v>104526690</v>
      </c>
      <c r="U1133" s="2" t="s">
        <v>160</v>
      </c>
      <c r="V1133" s="2" t="str">
        <f t="shared" si="53"/>
        <v>104526690C24</v>
      </c>
    </row>
    <row r="1134" spans="15:22" x14ac:dyDescent="0.35">
      <c r="O1134" s="2">
        <v>104351590</v>
      </c>
      <c r="P1134" s="20" t="s">
        <v>149</v>
      </c>
      <c r="Q1134" s="2" t="str">
        <f t="shared" si="51"/>
        <v>104351590Z00</v>
      </c>
      <c r="R1134" s="2" t="str">
        <f t="shared" si="52"/>
        <v>104351590Z00</v>
      </c>
      <c r="T1134" s="2">
        <v>104526690</v>
      </c>
      <c r="U1134" s="2" t="s">
        <v>187</v>
      </c>
      <c r="V1134" s="2" t="str">
        <f t="shared" si="53"/>
        <v>104526690C60</v>
      </c>
    </row>
    <row r="1135" spans="15:22" x14ac:dyDescent="0.35">
      <c r="O1135" s="2">
        <v>104524440</v>
      </c>
      <c r="P1135" s="20" t="s">
        <v>256</v>
      </c>
      <c r="Q1135" s="2" t="str">
        <f t="shared" si="51"/>
        <v>104524440C30</v>
      </c>
      <c r="R1135" s="2" t="str">
        <f t="shared" si="52"/>
        <v>104524440C30</v>
      </c>
      <c r="T1135" s="2">
        <v>104526690</v>
      </c>
      <c r="U1135" s="2" t="s">
        <v>50</v>
      </c>
      <c r="V1135" s="2" t="str">
        <f t="shared" si="53"/>
        <v>104526690UN</v>
      </c>
    </row>
    <row r="1136" spans="15:22" x14ac:dyDescent="0.35">
      <c r="O1136" s="2">
        <v>102300260</v>
      </c>
      <c r="P1136" s="20" t="s">
        <v>49</v>
      </c>
      <c r="Q1136" s="2" t="str">
        <f t="shared" si="51"/>
        <v>102300260C12</v>
      </c>
      <c r="R1136" s="2" t="str">
        <f t="shared" si="52"/>
        <v>102300260C12</v>
      </c>
      <c r="T1136" s="2">
        <v>104526710</v>
      </c>
      <c r="U1136" s="2" t="s">
        <v>1777</v>
      </c>
      <c r="V1136" s="2" t="str">
        <f t="shared" si="53"/>
        <v>104526710D03</v>
      </c>
    </row>
    <row r="1137" spans="15:22" x14ac:dyDescent="0.35">
      <c r="O1137" s="2">
        <v>104521820</v>
      </c>
      <c r="P1137" s="20" t="s">
        <v>92</v>
      </c>
      <c r="Q1137" s="2" t="str">
        <f t="shared" si="51"/>
        <v>104521820C02</v>
      </c>
      <c r="R1137" s="2" t="str">
        <f t="shared" si="52"/>
        <v>104521820C02</v>
      </c>
      <c r="T1137" s="2">
        <v>104526710</v>
      </c>
      <c r="U1137" s="2" t="s">
        <v>50</v>
      </c>
      <c r="V1137" s="2" t="str">
        <f t="shared" si="53"/>
        <v>104526710UN</v>
      </c>
    </row>
    <row r="1138" spans="15:22" x14ac:dyDescent="0.35">
      <c r="O1138" s="2">
        <v>101310213</v>
      </c>
      <c r="P1138" s="20" t="s">
        <v>65</v>
      </c>
      <c r="Q1138" s="2" t="str">
        <f t="shared" si="51"/>
        <v>101310213C10</v>
      </c>
      <c r="R1138" s="2" t="str">
        <f t="shared" si="52"/>
        <v>101310213C10</v>
      </c>
      <c r="T1138" s="2">
        <v>104526960</v>
      </c>
      <c r="U1138" s="2" t="s">
        <v>234</v>
      </c>
      <c r="V1138" s="2" t="str">
        <f t="shared" si="53"/>
        <v>104526960D30</v>
      </c>
    </row>
    <row r="1139" spans="15:22" x14ac:dyDescent="0.35">
      <c r="O1139" s="2">
        <v>104524200</v>
      </c>
      <c r="P1139" s="20" t="s">
        <v>49</v>
      </c>
      <c r="Q1139" s="2" t="str">
        <f t="shared" si="51"/>
        <v>104524200C12</v>
      </c>
      <c r="R1139" s="2" t="str">
        <f t="shared" si="52"/>
        <v>104524200C12</v>
      </c>
      <c r="T1139" s="2">
        <v>104526960</v>
      </c>
      <c r="U1139" s="2" t="s">
        <v>50</v>
      </c>
      <c r="V1139" s="2" t="str">
        <f t="shared" si="53"/>
        <v>104526960UN</v>
      </c>
    </row>
    <row r="1140" spans="15:22" x14ac:dyDescent="0.35">
      <c r="O1140" s="2">
        <v>104528080</v>
      </c>
      <c r="P1140" s="20" t="s">
        <v>256</v>
      </c>
      <c r="Q1140" s="2" t="str">
        <f t="shared" si="51"/>
        <v>104528080C30</v>
      </c>
      <c r="R1140" s="2" t="str">
        <f t="shared" si="52"/>
        <v>104528080C30</v>
      </c>
      <c r="T1140" s="2">
        <v>104526970</v>
      </c>
      <c r="U1140" s="2" t="s">
        <v>234</v>
      </c>
      <c r="V1140" s="2" t="str">
        <f t="shared" si="53"/>
        <v>104526970D30</v>
      </c>
    </row>
    <row r="1141" spans="15:22" x14ac:dyDescent="0.35">
      <c r="O1141" s="2">
        <v>104529530</v>
      </c>
      <c r="P1141" s="20" t="s">
        <v>163</v>
      </c>
      <c r="Q1141" s="2" t="str">
        <f t="shared" si="51"/>
        <v>104529530C48</v>
      </c>
      <c r="R1141" s="2" t="str">
        <f t="shared" si="52"/>
        <v>104529530C48</v>
      </c>
      <c r="T1141" s="2">
        <v>104526970</v>
      </c>
      <c r="U1141" s="2" t="s">
        <v>50</v>
      </c>
      <c r="V1141" s="2" t="str">
        <f t="shared" si="53"/>
        <v>104526970UN</v>
      </c>
    </row>
    <row r="1142" spans="15:22" x14ac:dyDescent="0.35">
      <c r="O1142" s="2">
        <v>104528690</v>
      </c>
      <c r="P1142" s="20" t="s">
        <v>49</v>
      </c>
      <c r="Q1142" s="2" t="str">
        <f t="shared" si="51"/>
        <v>104528690C12</v>
      </c>
      <c r="R1142" s="2" t="str">
        <f t="shared" si="52"/>
        <v>104528690C12</v>
      </c>
      <c r="T1142" s="2">
        <v>104526980</v>
      </c>
      <c r="U1142" s="2" t="s">
        <v>234</v>
      </c>
      <c r="V1142" s="2" t="str">
        <f t="shared" si="53"/>
        <v>104526980D30</v>
      </c>
    </row>
    <row r="1143" spans="15:22" x14ac:dyDescent="0.35">
      <c r="O1143" s="2">
        <v>150000429</v>
      </c>
      <c r="P1143" s="20" t="s">
        <v>141</v>
      </c>
      <c r="Q1143" s="2" t="str">
        <f t="shared" si="51"/>
        <v>150000429C04</v>
      </c>
      <c r="R1143" s="2" t="str">
        <f t="shared" si="52"/>
        <v>150000429C04</v>
      </c>
      <c r="T1143" s="2">
        <v>104526980</v>
      </c>
      <c r="U1143" s="2" t="s">
        <v>50</v>
      </c>
      <c r="V1143" s="2" t="str">
        <f t="shared" si="53"/>
        <v>104526980UN</v>
      </c>
    </row>
    <row r="1144" spans="15:22" x14ac:dyDescent="0.35">
      <c r="O1144" s="2">
        <v>104524460</v>
      </c>
      <c r="P1144" s="20" t="s">
        <v>256</v>
      </c>
      <c r="Q1144" s="2" t="str">
        <f t="shared" si="51"/>
        <v>104524460C30</v>
      </c>
      <c r="R1144" s="2" t="str">
        <f t="shared" si="52"/>
        <v>104524460C30</v>
      </c>
      <c r="T1144" s="2">
        <v>104526990</v>
      </c>
      <c r="U1144" s="2" t="s">
        <v>234</v>
      </c>
      <c r="V1144" s="2" t="str">
        <f t="shared" si="53"/>
        <v>104526990D30</v>
      </c>
    </row>
    <row r="1145" spans="15:22" x14ac:dyDescent="0.35">
      <c r="O1145" s="2">
        <v>150000899</v>
      </c>
      <c r="P1145" s="20" t="s">
        <v>267</v>
      </c>
      <c r="Q1145" s="2" t="str">
        <f t="shared" si="51"/>
        <v>150000899C40</v>
      </c>
      <c r="R1145" s="2" t="str">
        <f t="shared" si="52"/>
        <v>150000899C40</v>
      </c>
      <c r="T1145" s="2">
        <v>104526990</v>
      </c>
      <c r="U1145" s="2" t="s">
        <v>50</v>
      </c>
      <c r="V1145" s="2" t="str">
        <f t="shared" si="53"/>
        <v>104526990UN</v>
      </c>
    </row>
    <row r="1146" spans="15:22" x14ac:dyDescent="0.35">
      <c r="O1146" s="2">
        <v>104530060</v>
      </c>
      <c r="P1146" s="20" t="s">
        <v>49</v>
      </c>
      <c r="Q1146" s="2" t="str">
        <f t="shared" si="51"/>
        <v>104530060C12</v>
      </c>
      <c r="R1146" s="2" t="str">
        <f t="shared" si="52"/>
        <v>104530060C12</v>
      </c>
      <c r="T1146" s="2">
        <v>104527000</v>
      </c>
      <c r="U1146" s="2" t="s">
        <v>234</v>
      </c>
      <c r="V1146" s="2" t="str">
        <f t="shared" si="53"/>
        <v>104527000D30</v>
      </c>
    </row>
    <row r="1147" spans="15:22" x14ac:dyDescent="0.35">
      <c r="O1147" s="2">
        <v>150000392</v>
      </c>
      <c r="P1147" s="20" t="s">
        <v>49</v>
      </c>
      <c r="Q1147" s="2" t="str">
        <f t="shared" si="51"/>
        <v>150000392C12</v>
      </c>
      <c r="R1147" s="2" t="str">
        <f t="shared" si="52"/>
        <v>150000392C12</v>
      </c>
      <c r="T1147" s="2">
        <v>104527000</v>
      </c>
      <c r="U1147" s="2" t="s">
        <v>50</v>
      </c>
      <c r="V1147" s="2" t="str">
        <f t="shared" si="53"/>
        <v>104527000UN</v>
      </c>
    </row>
    <row r="1148" spans="15:22" x14ac:dyDescent="0.35">
      <c r="O1148" s="2">
        <v>150001223</v>
      </c>
      <c r="P1148" s="20" t="s">
        <v>141</v>
      </c>
      <c r="Q1148" s="2" t="str">
        <f t="shared" si="51"/>
        <v>150001223C04</v>
      </c>
      <c r="R1148" s="2" t="str">
        <f t="shared" si="52"/>
        <v>150001223C04</v>
      </c>
      <c r="T1148" s="2">
        <v>104527010</v>
      </c>
      <c r="U1148" s="2" t="s">
        <v>234</v>
      </c>
      <c r="V1148" s="2" t="str">
        <f t="shared" si="53"/>
        <v>104527010D30</v>
      </c>
    </row>
    <row r="1149" spans="15:22" x14ac:dyDescent="0.35">
      <c r="O1149" s="2">
        <v>150000374</v>
      </c>
      <c r="P1149" s="20" t="s">
        <v>65</v>
      </c>
      <c r="Q1149" s="2" t="str">
        <f t="shared" si="51"/>
        <v>150000374C10</v>
      </c>
      <c r="R1149" s="2" t="str">
        <f t="shared" si="52"/>
        <v>150000374C10</v>
      </c>
      <c r="T1149" s="2">
        <v>104527010</v>
      </c>
      <c r="U1149" s="2" t="s">
        <v>50</v>
      </c>
      <c r="V1149" s="2" t="str">
        <f t="shared" si="53"/>
        <v>104527010UN</v>
      </c>
    </row>
    <row r="1150" spans="15:22" x14ac:dyDescent="0.35">
      <c r="O1150" s="2">
        <v>104529470</v>
      </c>
      <c r="P1150" s="20" t="s">
        <v>492</v>
      </c>
      <c r="Q1150" s="2" t="str">
        <f t="shared" si="51"/>
        <v>104529470X75</v>
      </c>
      <c r="R1150" s="2" t="str">
        <f t="shared" si="52"/>
        <v>104529470X75</v>
      </c>
      <c r="T1150" s="2">
        <v>104527020</v>
      </c>
      <c r="U1150" s="2" t="s">
        <v>234</v>
      </c>
      <c r="V1150" s="2" t="str">
        <f t="shared" si="53"/>
        <v>104527020D30</v>
      </c>
    </row>
    <row r="1151" spans="15:22" x14ac:dyDescent="0.35">
      <c r="O1151" s="2">
        <v>100093780</v>
      </c>
      <c r="P1151" s="20" t="s">
        <v>65</v>
      </c>
      <c r="Q1151" s="2" t="str">
        <f t="shared" si="51"/>
        <v>100093780C10</v>
      </c>
      <c r="R1151" s="2" t="str">
        <f t="shared" si="52"/>
        <v>100093780C10</v>
      </c>
      <c r="T1151" s="2">
        <v>104527020</v>
      </c>
      <c r="U1151" s="2" t="s">
        <v>50</v>
      </c>
      <c r="V1151" s="2" t="str">
        <f t="shared" si="53"/>
        <v>104527020UN</v>
      </c>
    </row>
    <row r="1152" spans="15:22" x14ac:dyDescent="0.35">
      <c r="O1152" s="2">
        <v>150001227</v>
      </c>
      <c r="P1152" s="20" t="s">
        <v>141</v>
      </c>
      <c r="Q1152" s="2" t="str">
        <f t="shared" si="51"/>
        <v>150001227C04</v>
      </c>
      <c r="R1152" s="2" t="str">
        <f t="shared" si="52"/>
        <v>150001227C04</v>
      </c>
      <c r="T1152" s="2">
        <v>104527030</v>
      </c>
      <c r="U1152" s="2" t="s">
        <v>234</v>
      </c>
      <c r="V1152" s="2" t="str">
        <f t="shared" si="53"/>
        <v>104527030D30</v>
      </c>
    </row>
    <row r="1153" spans="15:22" x14ac:dyDescent="0.35">
      <c r="O1153" s="2">
        <v>150001228</v>
      </c>
      <c r="P1153" s="20" t="s">
        <v>141</v>
      </c>
      <c r="Q1153" s="2" t="str">
        <f t="shared" si="51"/>
        <v>150001228C04</v>
      </c>
      <c r="R1153" s="2" t="str">
        <f t="shared" si="52"/>
        <v>150001228C04</v>
      </c>
      <c r="T1153" s="2">
        <v>104527030</v>
      </c>
      <c r="U1153" s="2" t="s">
        <v>50</v>
      </c>
      <c r="V1153" s="2" t="str">
        <f t="shared" si="53"/>
        <v>104527030UN</v>
      </c>
    </row>
    <row r="1154" spans="15:22" x14ac:dyDescent="0.35">
      <c r="O1154" s="2">
        <v>104524190</v>
      </c>
      <c r="P1154" s="20" t="s">
        <v>49</v>
      </c>
      <c r="Q1154" s="2" t="str">
        <f t="shared" si="51"/>
        <v>104524190C12</v>
      </c>
      <c r="R1154" s="2" t="str">
        <f t="shared" si="52"/>
        <v>104524190C12</v>
      </c>
      <c r="T1154" s="2">
        <v>104527040</v>
      </c>
      <c r="U1154" s="2" t="s">
        <v>1163</v>
      </c>
      <c r="V1154" s="2" t="str">
        <f t="shared" si="53"/>
        <v>104527040D25</v>
      </c>
    </row>
    <row r="1155" spans="15:22" x14ac:dyDescent="0.35">
      <c r="O1155" s="2">
        <v>104521590</v>
      </c>
      <c r="P1155" s="20" t="s">
        <v>65</v>
      </c>
      <c r="Q1155" s="2" t="str">
        <f t="shared" ref="Q1155:Q1218" si="54">O1155&amp;P1155</f>
        <v>104521590C10</v>
      </c>
      <c r="R1155" s="2" t="str">
        <f t="shared" ref="R1155:R1218" si="55">VLOOKUP(Q1155,V:V,1,0)</f>
        <v>104521590C10</v>
      </c>
      <c r="T1155" s="2">
        <v>104527040</v>
      </c>
      <c r="U1155" s="2" t="s">
        <v>50</v>
      </c>
      <c r="V1155" s="2" t="str">
        <f t="shared" si="53"/>
        <v>104527040UN</v>
      </c>
    </row>
    <row r="1156" spans="15:22" x14ac:dyDescent="0.35">
      <c r="O1156" s="2">
        <v>104301050</v>
      </c>
      <c r="P1156" s="20" t="s">
        <v>141</v>
      </c>
      <c r="Q1156" s="2" t="str">
        <f t="shared" si="54"/>
        <v>104301050C04</v>
      </c>
      <c r="R1156" s="2" t="str">
        <f t="shared" si="55"/>
        <v>104301050C04</v>
      </c>
      <c r="T1156" s="2">
        <v>104527050</v>
      </c>
      <c r="U1156" s="2" t="s">
        <v>1163</v>
      </c>
      <c r="V1156" s="2" t="str">
        <f t="shared" ref="V1156:V1219" si="56">T1156&amp;U1156</f>
        <v>104527050D25</v>
      </c>
    </row>
    <row r="1157" spans="15:22" x14ac:dyDescent="0.35">
      <c r="O1157" s="2">
        <v>104330270</v>
      </c>
      <c r="P1157" s="20" t="s">
        <v>141</v>
      </c>
      <c r="Q1157" s="2" t="str">
        <f t="shared" si="54"/>
        <v>104330270C04</v>
      </c>
      <c r="R1157" s="2" t="str">
        <f t="shared" si="55"/>
        <v>104330270C04</v>
      </c>
      <c r="T1157" s="2">
        <v>104527050</v>
      </c>
      <c r="U1157" s="2" t="s">
        <v>50</v>
      </c>
      <c r="V1157" s="2" t="str">
        <f t="shared" si="56"/>
        <v>104527050UN</v>
      </c>
    </row>
    <row r="1158" spans="15:22" x14ac:dyDescent="0.35">
      <c r="O1158" s="2">
        <v>104510640</v>
      </c>
      <c r="P1158" s="20" t="s">
        <v>50</v>
      </c>
      <c r="Q1158" s="2" t="str">
        <f t="shared" si="54"/>
        <v>104510640UN</v>
      </c>
      <c r="R1158" s="2" t="str">
        <f t="shared" si="55"/>
        <v>104510640UN</v>
      </c>
      <c r="T1158" s="2">
        <v>104527060</v>
      </c>
      <c r="U1158" s="2" t="s">
        <v>1163</v>
      </c>
      <c r="V1158" s="2" t="str">
        <f t="shared" si="56"/>
        <v>104527060D25</v>
      </c>
    </row>
    <row r="1159" spans="15:22" x14ac:dyDescent="0.35">
      <c r="O1159" s="2">
        <v>104515580</v>
      </c>
      <c r="P1159" s="20" t="s">
        <v>525</v>
      </c>
      <c r="Q1159" s="2" t="str">
        <f t="shared" si="54"/>
        <v>104515580C42</v>
      </c>
      <c r="R1159" s="2" t="str">
        <f t="shared" si="55"/>
        <v>104515580C42</v>
      </c>
      <c r="T1159" s="2">
        <v>104527060</v>
      </c>
      <c r="U1159" s="2" t="s">
        <v>50</v>
      </c>
      <c r="V1159" s="2" t="str">
        <f t="shared" si="56"/>
        <v>104527060UN</v>
      </c>
    </row>
    <row r="1160" spans="15:22" x14ac:dyDescent="0.35">
      <c r="O1160" s="2">
        <v>100095030</v>
      </c>
      <c r="P1160" s="20" t="s">
        <v>65</v>
      </c>
      <c r="Q1160" s="2" t="str">
        <f t="shared" si="54"/>
        <v>100095030C10</v>
      </c>
      <c r="R1160" s="2" t="str">
        <f t="shared" si="55"/>
        <v>100095030C10</v>
      </c>
      <c r="T1160" s="2">
        <v>104527240</v>
      </c>
      <c r="U1160" s="2" t="s">
        <v>1006</v>
      </c>
      <c r="V1160" s="2" t="str">
        <f t="shared" si="56"/>
        <v>104527240D10</v>
      </c>
    </row>
    <row r="1161" spans="15:22" x14ac:dyDescent="0.35">
      <c r="O1161" s="2">
        <v>104520830</v>
      </c>
      <c r="P1161" s="20" t="s">
        <v>551</v>
      </c>
      <c r="Q1161" s="2" t="str">
        <f t="shared" si="54"/>
        <v>104520830C61</v>
      </c>
      <c r="R1161" s="2" t="str">
        <f t="shared" si="55"/>
        <v>104520830C61</v>
      </c>
      <c r="T1161" s="2">
        <v>104527240</v>
      </c>
      <c r="U1161" s="2" t="s">
        <v>50</v>
      </c>
      <c r="V1161" s="2" t="str">
        <f t="shared" si="56"/>
        <v>104527240UN</v>
      </c>
    </row>
    <row r="1162" spans="15:22" x14ac:dyDescent="0.35">
      <c r="O1162" s="2">
        <v>104518070</v>
      </c>
      <c r="P1162" s="20" t="s">
        <v>149</v>
      </c>
      <c r="Q1162" s="2" t="str">
        <f t="shared" si="54"/>
        <v>104518070Z00</v>
      </c>
      <c r="R1162" s="2" t="str">
        <f t="shared" si="55"/>
        <v>104518070Z00</v>
      </c>
      <c r="T1162" s="2">
        <v>104527310</v>
      </c>
      <c r="U1162" s="2" t="s">
        <v>49</v>
      </c>
      <c r="V1162" s="2" t="str">
        <f t="shared" si="56"/>
        <v>104527310C12</v>
      </c>
    </row>
    <row r="1163" spans="15:22" x14ac:dyDescent="0.35">
      <c r="O1163" s="2">
        <v>104303010</v>
      </c>
      <c r="P1163" s="20" t="s">
        <v>141</v>
      </c>
      <c r="Q1163" s="2" t="str">
        <f t="shared" si="54"/>
        <v>104303010C04</v>
      </c>
      <c r="R1163" s="2" t="str">
        <f t="shared" si="55"/>
        <v>104303010C04</v>
      </c>
      <c r="T1163" s="2">
        <v>104527310</v>
      </c>
      <c r="U1163" s="2" t="s">
        <v>50</v>
      </c>
      <c r="V1163" s="2" t="str">
        <f t="shared" si="56"/>
        <v>104527310UN</v>
      </c>
    </row>
    <row r="1164" spans="15:22" x14ac:dyDescent="0.35">
      <c r="O1164" s="2">
        <v>104529280</v>
      </c>
      <c r="P1164" s="20" t="s">
        <v>168</v>
      </c>
      <c r="Q1164" s="2" t="str">
        <f t="shared" si="54"/>
        <v>104529280Z30</v>
      </c>
      <c r="R1164" s="2" t="str">
        <f t="shared" si="55"/>
        <v>104529280Z30</v>
      </c>
      <c r="T1164" s="2">
        <v>104527320</v>
      </c>
      <c r="U1164" s="2" t="s">
        <v>1006</v>
      </c>
      <c r="V1164" s="2" t="str">
        <f t="shared" si="56"/>
        <v>104527320D10</v>
      </c>
    </row>
    <row r="1165" spans="15:22" x14ac:dyDescent="0.35">
      <c r="O1165" s="2">
        <v>104521770</v>
      </c>
      <c r="P1165" s="20" t="s">
        <v>141</v>
      </c>
      <c r="Q1165" s="2" t="str">
        <f t="shared" si="54"/>
        <v>104521770C04</v>
      </c>
      <c r="R1165" s="2" t="str">
        <f t="shared" si="55"/>
        <v>104521770C04</v>
      </c>
      <c r="T1165" s="2">
        <v>104527320</v>
      </c>
      <c r="U1165" s="2" t="s">
        <v>50</v>
      </c>
      <c r="V1165" s="2" t="str">
        <f t="shared" si="56"/>
        <v>104527320UN</v>
      </c>
    </row>
    <row r="1166" spans="15:22" x14ac:dyDescent="0.35">
      <c r="O1166" s="2">
        <v>150000892</v>
      </c>
      <c r="P1166" s="20" t="s">
        <v>177</v>
      </c>
      <c r="Q1166" s="2" t="str">
        <f t="shared" si="54"/>
        <v>150000892C20</v>
      </c>
      <c r="R1166" s="2" t="str">
        <f t="shared" si="55"/>
        <v>150000892C20</v>
      </c>
      <c r="T1166" s="2">
        <v>104527380</v>
      </c>
      <c r="U1166" s="2" t="s">
        <v>1006</v>
      </c>
      <c r="V1166" s="2" t="str">
        <f t="shared" si="56"/>
        <v>104527380D10</v>
      </c>
    </row>
    <row r="1167" spans="15:22" x14ac:dyDescent="0.35">
      <c r="O1167" s="2">
        <v>150000373</v>
      </c>
      <c r="P1167" s="20" t="s">
        <v>65</v>
      </c>
      <c r="Q1167" s="2" t="str">
        <f t="shared" si="54"/>
        <v>150000373C10</v>
      </c>
      <c r="R1167" s="2" t="str">
        <f t="shared" si="55"/>
        <v>150000373C10</v>
      </c>
      <c r="T1167" s="2">
        <v>104527380</v>
      </c>
      <c r="U1167" s="2" t="s">
        <v>50</v>
      </c>
      <c r="V1167" s="2" t="str">
        <f t="shared" si="56"/>
        <v>104527380UN</v>
      </c>
    </row>
    <row r="1168" spans="15:22" x14ac:dyDescent="0.35">
      <c r="O1168" s="2">
        <v>104528990</v>
      </c>
      <c r="P1168" s="20" t="s">
        <v>511</v>
      </c>
      <c r="Q1168" s="2" t="str">
        <f t="shared" si="54"/>
        <v>104528990Z20</v>
      </c>
      <c r="R1168" s="2" t="str">
        <f t="shared" si="55"/>
        <v>104528990Z20</v>
      </c>
      <c r="T1168" s="2">
        <v>104527410</v>
      </c>
      <c r="U1168" s="2" t="s">
        <v>57</v>
      </c>
      <c r="V1168" s="2" t="str">
        <f t="shared" si="56"/>
        <v>104527410C06</v>
      </c>
    </row>
    <row r="1169" spans="15:22" x14ac:dyDescent="0.35">
      <c r="O1169" s="2">
        <v>100095080</v>
      </c>
      <c r="P1169" s="20" t="s">
        <v>65</v>
      </c>
      <c r="Q1169" s="2" t="str">
        <f t="shared" si="54"/>
        <v>100095080C10</v>
      </c>
      <c r="R1169" s="2" t="str">
        <f t="shared" si="55"/>
        <v>100095080C10</v>
      </c>
      <c r="T1169" s="2">
        <v>104527410</v>
      </c>
      <c r="U1169" s="2" t="s">
        <v>50</v>
      </c>
      <c r="V1169" s="2" t="str">
        <f t="shared" si="56"/>
        <v>104527410UN</v>
      </c>
    </row>
    <row r="1170" spans="15:22" x14ac:dyDescent="0.35">
      <c r="O1170" s="2">
        <v>104529270</v>
      </c>
      <c r="P1170" s="20" t="s">
        <v>168</v>
      </c>
      <c r="Q1170" s="2" t="str">
        <f t="shared" si="54"/>
        <v>104529270Z30</v>
      </c>
      <c r="R1170" s="2" t="str">
        <f t="shared" si="55"/>
        <v>104529270Z30</v>
      </c>
      <c r="T1170" s="2">
        <v>104527420</v>
      </c>
      <c r="U1170" s="2" t="s">
        <v>141</v>
      </c>
      <c r="V1170" s="2" t="str">
        <f t="shared" si="56"/>
        <v>104527420C04</v>
      </c>
    </row>
    <row r="1171" spans="15:22" x14ac:dyDescent="0.35">
      <c r="O1171" s="2">
        <v>104529220</v>
      </c>
      <c r="P1171" s="20" t="s">
        <v>57</v>
      </c>
      <c r="Q1171" s="2" t="str">
        <f t="shared" si="54"/>
        <v>104529220C06</v>
      </c>
      <c r="R1171" s="2" t="str">
        <f t="shared" si="55"/>
        <v>104529220C06</v>
      </c>
      <c r="T1171" s="2">
        <v>104527420</v>
      </c>
      <c r="U1171" s="2" t="s">
        <v>50</v>
      </c>
      <c r="V1171" s="2" t="str">
        <f t="shared" si="56"/>
        <v>104527420UN</v>
      </c>
    </row>
    <row r="1172" spans="15:22" x14ac:dyDescent="0.35">
      <c r="O1172" s="2">
        <v>104519690</v>
      </c>
      <c r="P1172" s="20" t="s">
        <v>65</v>
      </c>
      <c r="Q1172" s="2" t="str">
        <f t="shared" si="54"/>
        <v>104519690C10</v>
      </c>
      <c r="R1172" s="2" t="str">
        <f t="shared" si="55"/>
        <v>104519690C10</v>
      </c>
      <c r="T1172" s="2">
        <v>104527430</v>
      </c>
      <c r="U1172" s="2" t="s">
        <v>141</v>
      </c>
      <c r="V1172" s="2" t="str">
        <f t="shared" si="56"/>
        <v>104527430C04</v>
      </c>
    </row>
    <row r="1173" spans="15:22" x14ac:dyDescent="0.35">
      <c r="O1173" s="2">
        <v>104518330</v>
      </c>
      <c r="P1173" s="20" t="s">
        <v>256</v>
      </c>
      <c r="Q1173" s="2" t="str">
        <f t="shared" si="54"/>
        <v>104518330C30</v>
      </c>
      <c r="R1173" s="2" t="str">
        <f t="shared" si="55"/>
        <v>104518330C30</v>
      </c>
      <c r="T1173" s="2">
        <v>104527430</v>
      </c>
      <c r="U1173" s="2" t="s">
        <v>50</v>
      </c>
      <c r="V1173" s="2" t="str">
        <f t="shared" si="56"/>
        <v>104527430UN</v>
      </c>
    </row>
    <row r="1174" spans="15:22" x14ac:dyDescent="0.35">
      <c r="O1174" s="2">
        <v>104519590</v>
      </c>
      <c r="P1174" s="20" t="s">
        <v>141</v>
      </c>
      <c r="Q1174" s="2" t="str">
        <f t="shared" si="54"/>
        <v>104519590C04</v>
      </c>
      <c r="R1174" s="2" t="str">
        <f t="shared" si="55"/>
        <v>104519590C04</v>
      </c>
      <c r="T1174" s="2">
        <v>104527450</v>
      </c>
      <c r="U1174" s="2" t="s">
        <v>160</v>
      </c>
      <c r="V1174" s="2" t="str">
        <f t="shared" si="56"/>
        <v>104527450C24</v>
      </c>
    </row>
    <row r="1175" spans="15:22" x14ac:dyDescent="0.35">
      <c r="O1175" s="2">
        <v>104522660</v>
      </c>
      <c r="P1175" s="20" t="s">
        <v>542</v>
      </c>
      <c r="Q1175" s="2" t="str">
        <f t="shared" si="54"/>
        <v>104522660Y40</v>
      </c>
      <c r="R1175" s="2" t="str">
        <f t="shared" si="55"/>
        <v>104522660Y40</v>
      </c>
      <c r="T1175" s="2">
        <v>104527450</v>
      </c>
      <c r="U1175" s="2" t="s">
        <v>50</v>
      </c>
      <c r="V1175" s="2" t="str">
        <f t="shared" si="56"/>
        <v>104527450UN</v>
      </c>
    </row>
    <row r="1176" spans="15:22" x14ac:dyDescent="0.35">
      <c r="O1176" s="2">
        <v>104254040</v>
      </c>
      <c r="P1176" s="20" t="s">
        <v>553</v>
      </c>
      <c r="Q1176" s="2" t="str">
        <f t="shared" si="54"/>
        <v>104254040C35</v>
      </c>
      <c r="R1176" s="2" t="str">
        <f t="shared" si="55"/>
        <v>104254040C35</v>
      </c>
      <c r="T1176" s="2">
        <v>104527460</v>
      </c>
      <c r="U1176" s="2" t="s">
        <v>160</v>
      </c>
      <c r="V1176" s="2" t="str">
        <f t="shared" si="56"/>
        <v>104527460C24</v>
      </c>
    </row>
    <row r="1177" spans="15:22" x14ac:dyDescent="0.35">
      <c r="O1177" s="2">
        <v>150000001</v>
      </c>
      <c r="P1177" s="20" t="s">
        <v>65</v>
      </c>
      <c r="Q1177" s="2" t="str">
        <f t="shared" si="54"/>
        <v>150000001C10</v>
      </c>
      <c r="R1177" s="2" t="str">
        <f t="shared" si="55"/>
        <v>150000001C10</v>
      </c>
      <c r="T1177" s="2">
        <v>104527460</v>
      </c>
      <c r="U1177" s="2" t="s">
        <v>50</v>
      </c>
      <c r="V1177" s="2" t="str">
        <f t="shared" si="56"/>
        <v>104527460UN</v>
      </c>
    </row>
    <row r="1178" spans="15:22" x14ac:dyDescent="0.35">
      <c r="O1178" s="2">
        <v>104300530</v>
      </c>
      <c r="P1178" s="20" t="s">
        <v>141</v>
      </c>
      <c r="Q1178" s="2" t="str">
        <f t="shared" si="54"/>
        <v>104300530C04</v>
      </c>
      <c r="R1178" s="2" t="str">
        <f t="shared" si="55"/>
        <v>104300530C04</v>
      </c>
      <c r="T1178" s="2">
        <v>104527490</v>
      </c>
      <c r="U1178" s="2" t="s">
        <v>1777</v>
      </c>
      <c r="V1178" s="2" t="str">
        <f t="shared" si="56"/>
        <v>104527490D03</v>
      </c>
    </row>
    <row r="1179" spans="15:22" x14ac:dyDescent="0.35">
      <c r="O1179" s="2">
        <v>104515110</v>
      </c>
      <c r="P1179" s="20" t="s">
        <v>141</v>
      </c>
      <c r="Q1179" s="2" t="str">
        <f t="shared" si="54"/>
        <v>104515110C04</v>
      </c>
      <c r="R1179" s="2" t="str">
        <f t="shared" si="55"/>
        <v>104515110C04</v>
      </c>
      <c r="T1179" s="2">
        <v>104527490</v>
      </c>
      <c r="U1179" s="2" t="s">
        <v>50</v>
      </c>
      <c r="V1179" s="2" t="str">
        <f t="shared" si="56"/>
        <v>104527490UN</v>
      </c>
    </row>
    <row r="1180" spans="15:22" x14ac:dyDescent="0.35">
      <c r="O1180" s="2">
        <v>150000276</v>
      </c>
      <c r="P1180" s="20" t="s">
        <v>49</v>
      </c>
      <c r="Q1180" s="2" t="str">
        <f t="shared" si="54"/>
        <v>150000276C12</v>
      </c>
      <c r="R1180" s="2" t="str">
        <f t="shared" si="55"/>
        <v>150000276C12</v>
      </c>
      <c r="T1180" s="2">
        <v>104527500</v>
      </c>
      <c r="U1180" s="2" t="s">
        <v>50</v>
      </c>
      <c r="V1180" s="2" t="str">
        <f t="shared" si="56"/>
        <v>104527500UN</v>
      </c>
    </row>
    <row r="1181" spans="15:22" x14ac:dyDescent="0.35">
      <c r="O1181" s="2">
        <v>104521210</v>
      </c>
      <c r="P1181" s="20" t="s">
        <v>248</v>
      </c>
      <c r="Q1181" s="2" t="str">
        <f t="shared" si="54"/>
        <v>104521210CJ</v>
      </c>
      <c r="R1181" s="2" t="str">
        <f t="shared" si="55"/>
        <v>104521210CJ</v>
      </c>
      <c r="T1181" s="2">
        <v>104527520</v>
      </c>
      <c r="U1181" s="2" t="s">
        <v>141</v>
      </c>
      <c r="V1181" s="2" t="str">
        <f t="shared" si="56"/>
        <v>104527520C04</v>
      </c>
    </row>
    <row r="1182" spans="15:22" x14ac:dyDescent="0.35">
      <c r="O1182" s="2">
        <v>104517930</v>
      </c>
      <c r="P1182" s="20" t="s">
        <v>141</v>
      </c>
      <c r="Q1182" s="2" t="str">
        <f t="shared" si="54"/>
        <v>104517930C04</v>
      </c>
      <c r="R1182" s="2" t="str">
        <f t="shared" si="55"/>
        <v>104517930C04</v>
      </c>
      <c r="T1182" s="2">
        <v>104527520</v>
      </c>
      <c r="U1182" s="2" t="s">
        <v>50</v>
      </c>
      <c r="V1182" s="2" t="str">
        <f t="shared" si="56"/>
        <v>104527520UN</v>
      </c>
    </row>
    <row r="1183" spans="15:22" x14ac:dyDescent="0.35">
      <c r="O1183" s="2">
        <v>104519650</v>
      </c>
      <c r="P1183" s="20" t="s">
        <v>65</v>
      </c>
      <c r="Q1183" s="2" t="str">
        <f t="shared" si="54"/>
        <v>104519650C10</v>
      </c>
      <c r="R1183" s="2" t="str">
        <f t="shared" si="55"/>
        <v>104519650C10</v>
      </c>
      <c r="T1183" s="2">
        <v>104527530</v>
      </c>
      <c r="U1183" s="2" t="s">
        <v>65</v>
      </c>
      <c r="V1183" s="2" t="str">
        <f t="shared" si="56"/>
        <v>104527530C10</v>
      </c>
    </row>
    <row r="1184" spans="15:22" x14ac:dyDescent="0.35">
      <c r="O1184" s="2">
        <v>104519580</v>
      </c>
      <c r="P1184" s="20" t="s">
        <v>141</v>
      </c>
      <c r="Q1184" s="2" t="str">
        <f t="shared" si="54"/>
        <v>104519580C04</v>
      </c>
      <c r="R1184" s="2" t="str">
        <f t="shared" si="55"/>
        <v>104519580C04</v>
      </c>
      <c r="T1184" s="2">
        <v>104527530</v>
      </c>
      <c r="U1184" s="2" t="s">
        <v>50</v>
      </c>
      <c r="V1184" s="2" t="str">
        <f t="shared" si="56"/>
        <v>104527530UN</v>
      </c>
    </row>
    <row r="1185" spans="15:22" x14ac:dyDescent="0.35">
      <c r="O1185" s="2">
        <v>105154610</v>
      </c>
      <c r="P1185" s="20" t="s">
        <v>256</v>
      </c>
      <c r="Q1185" s="2" t="str">
        <f t="shared" si="54"/>
        <v>105154610C30</v>
      </c>
      <c r="R1185" s="2" t="str">
        <f t="shared" si="55"/>
        <v>105154610C30</v>
      </c>
      <c r="T1185" s="2">
        <v>104527550</v>
      </c>
      <c r="U1185" s="2" t="s">
        <v>65</v>
      </c>
      <c r="V1185" s="2" t="str">
        <f t="shared" si="56"/>
        <v>104527550C10</v>
      </c>
    </row>
    <row r="1186" spans="15:22" x14ac:dyDescent="0.35">
      <c r="O1186" s="2">
        <v>104513640</v>
      </c>
      <c r="P1186" s="20" t="s">
        <v>65</v>
      </c>
      <c r="Q1186" s="2" t="str">
        <f t="shared" si="54"/>
        <v>104513640C10</v>
      </c>
      <c r="R1186" s="2" t="str">
        <f t="shared" si="55"/>
        <v>104513640C10</v>
      </c>
      <c r="T1186" s="2">
        <v>104527550</v>
      </c>
      <c r="U1186" s="2" t="s">
        <v>50</v>
      </c>
      <c r="V1186" s="2" t="str">
        <f t="shared" si="56"/>
        <v>104527550UN</v>
      </c>
    </row>
    <row r="1187" spans="15:22" x14ac:dyDescent="0.35">
      <c r="O1187" s="2">
        <v>150000372</v>
      </c>
      <c r="P1187" s="20" t="s">
        <v>65</v>
      </c>
      <c r="Q1187" s="2" t="str">
        <f t="shared" si="54"/>
        <v>150000372C10</v>
      </c>
      <c r="R1187" s="2" t="str">
        <f t="shared" si="55"/>
        <v>150000372C10</v>
      </c>
      <c r="T1187" s="2">
        <v>104527560</v>
      </c>
      <c r="U1187" s="2" t="s">
        <v>278</v>
      </c>
      <c r="V1187" s="2" t="str">
        <f t="shared" si="56"/>
        <v>104527560C16</v>
      </c>
    </row>
    <row r="1188" spans="15:22" x14ac:dyDescent="0.35">
      <c r="O1188" s="2">
        <v>104530000</v>
      </c>
      <c r="P1188" s="20" t="s">
        <v>256</v>
      </c>
      <c r="Q1188" s="2" t="str">
        <f t="shared" si="54"/>
        <v>104530000C30</v>
      </c>
      <c r="R1188" s="2" t="str">
        <f t="shared" si="55"/>
        <v>104530000C30</v>
      </c>
      <c r="T1188" s="2">
        <v>104527560</v>
      </c>
      <c r="U1188" s="2" t="s">
        <v>50</v>
      </c>
      <c r="V1188" s="2" t="str">
        <f t="shared" si="56"/>
        <v>104527560UN</v>
      </c>
    </row>
    <row r="1189" spans="15:22" x14ac:dyDescent="0.35">
      <c r="O1189" s="2">
        <v>104520710</v>
      </c>
      <c r="P1189" s="20" t="s">
        <v>57</v>
      </c>
      <c r="Q1189" s="2" t="str">
        <f t="shared" si="54"/>
        <v>104520710C06</v>
      </c>
      <c r="R1189" s="2" t="str">
        <f t="shared" si="55"/>
        <v>104520710C06</v>
      </c>
      <c r="T1189" s="2">
        <v>104527570</v>
      </c>
      <c r="U1189" s="2" t="s">
        <v>141</v>
      </c>
      <c r="V1189" s="2" t="str">
        <f t="shared" si="56"/>
        <v>104527570C04</v>
      </c>
    </row>
    <row r="1190" spans="15:22" x14ac:dyDescent="0.35">
      <c r="O1190" s="2">
        <v>104530040</v>
      </c>
      <c r="P1190" s="20" t="s">
        <v>256</v>
      </c>
      <c r="Q1190" s="2" t="str">
        <f t="shared" si="54"/>
        <v>104530040C30</v>
      </c>
      <c r="R1190" s="2" t="str">
        <f t="shared" si="55"/>
        <v>104530040C30</v>
      </c>
      <c r="T1190" s="2">
        <v>104527570</v>
      </c>
      <c r="U1190" s="2" t="s">
        <v>50</v>
      </c>
      <c r="V1190" s="2" t="str">
        <f t="shared" si="56"/>
        <v>104527570UN</v>
      </c>
    </row>
    <row r="1191" spans="15:22" x14ac:dyDescent="0.35">
      <c r="O1191" s="2">
        <v>104530030</v>
      </c>
      <c r="P1191" s="20" t="s">
        <v>256</v>
      </c>
      <c r="Q1191" s="2" t="str">
        <f t="shared" si="54"/>
        <v>104530030C30</v>
      </c>
      <c r="R1191" s="2" t="str">
        <f t="shared" si="55"/>
        <v>104530030C30</v>
      </c>
      <c r="T1191" s="2">
        <v>104527640</v>
      </c>
      <c r="U1191" s="2" t="s">
        <v>141</v>
      </c>
      <c r="V1191" s="2" t="str">
        <f t="shared" si="56"/>
        <v>104527640C04</v>
      </c>
    </row>
    <row r="1192" spans="15:22" x14ac:dyDescent="0.35">
      <c r="O1192" s="2">
        <v>209100028</v>
      </c>
      <c r="P1192" s="20" t="s">
        <v>177</v>
      </c>
      <c r="Q1192" s="2" t="str">
        <f t="shared" si="54"/>
        <v>209100028C20</v>
      </c>
      <c r="R1192" s="2" t="str">
        <f t="shared" si="55"/>
        <v>209100028C20</v>
      </c>
      <c r="T1192" s="2">
        <v>104527640</v>
      </c>
      <c r="U1192" s="2" t="s">
        <v>50</v>
      </c>
      <c r="V1192" s="2" t="str">
        <f t="shared" si="56"/>
        <v>104527640UN</v>
      </c>
    </row>
    <row r="1193" spans="15:22" x14ac:dyDescent="0.35">
      <c r="O1193" s="2">
        <v>104519600</v>
      </c>
      <c r="P1193" s="20" t="s">
        <v>141</v>
      </c>
      <c r="Q1193" s="2" t="str">
        <f t="shared" si="54"/>
        <v>104519600C04</v>
      </c>
      <c r="R1193" s="2" t="str">
        <f t="shared" si="55"/>
        <v>104519600C04</v>
      </c>
      <c r="T1193" s="2">
        <v>104527650</v>
      </c>
      <c r="U1193" s="2" t="s">
        <v>141</v>
      </c>
      <c r="V1193" s="2" t="str">
        <f t="shared" si="56"/>
        <v>104527650C04</v>
      </c>
    </row>
    <row r="1194" spans="15:22" x14ac:dyDescent="0.35">
      <c r="O1194" s="2">
        <v>104520700</v>
      </c>
      <c r="P1194" s="20" t="s">
        <v>65</v>
      </c>
      <c r="Q1194" s="2" t="str">
        <f t="shared" si="54"/>
        <v>104520700C10</v>
      </c>
      <c r="R1194" s="2" t="str">
        <f t="shared" si="55"/>
        <v>104520700C10</v>
      </c>
      <c r="T1194" s="2">
        <v>104527650</v>
      </c>
      <c r="U1194" s="2" t="s">
        <v>50</v>
      </c>
      <c r="V1194" s="2" t="str">
        <f t="shared" si="56"/>
        <v>104527650UN</v>
      </c>
    </row>
    <row r="1195" spans="15:22" x14ac:dyDescent="0.35">
      <c r="O1195" s="2">
        <v>104519640</v>
      </c>
      <c r="P1195" s="20" t="s">
        <v>141</v>
      </c>
      <c r="Q1195" s="2" t="str">
        <f t="shared" si="54"/>
        <v>104519640C04</v>
      </c>
      <c r="R1195" s="2" t="str">
        <f t="shared" si="55"/>
        <v>104519640C04</v>
      </c>
      <c r="T1195" s="2">
        <v>104527660</v>
      </c>
      <c r="U1195" s="2" t="s">
        <v>50</v>
      </c>
      <c r="V1195" s="2" t="str">
        <f t="shared" si="56"/>
        <v>104527660UN</v>
      </c>
    </row>
    <row r="1196" spans="15:22" x14ac:dyDescent="0.35">
      <c r="O1196" s="2">
        <v>104512360</v>
      </c>
      <c r="P1196" s="20" t="s">
        <v>65</v>
      </c>
      <c r="Q1196" s="2" t="str">
        <f t="shared" si="54"/>
        <v>104512360C10</v>
      </c>
      <c r="R1196" s="2" t="str">
        <f t="shared" si="55"/>
        <v>104512360C10</v>
      </c>
      <c r="T1196" s="2">
        <v>104527660</v>
      </c>
      <c r="U1196" s="2" t="s">
        <v>294</v>
      </c>
      <c r="V1196" s="2" t="str">
        <f t="shared" si="56"/>
        <v>104527660Y00</v>
      </c>
    </row>
    <row r="1197" spans="15:22" x14ac:dyDescent="0.35">
      <c r="O1197" s="2">
        <v>104520730</v>
      </c>
      <c r="P1197" s="20" t="s">
        <v>57</v>
      </c>
      <c r="Q1197" s="2" t="str">
        <f t="shared" si="54"/>
        <v>104520730C06</v>
      </c>
      <c r="R1197" s="2" t="str">
        <f t="shared" si="55"/>
        <v>104520730C06</v>
      </c>
      <c r="T1197" s="2">
        <v>104527670</v>
      </c>
      <c r="U1197" s="2" t="s">
        <v>50</v>
      </c>
      <c r="V1197" s="2" t="str">
        <f t="shared" si="56"/>
        <v>104527670UN</v>
      </c>
    </row>
    <row r="1198" spans="15:22" x14ac:dyDescent="0.35">
      <c r="O1198" s="2">
        <v>104524910</v>
      </c>
      <c r="P1198" s="20" t="s">
        <v>50</v>
      </c>
      <c r="Q1198" s="2" t="str">
        <f t="shared" si="54"/>
        <v>104524910UN</v>
      </c>
      <c r="R1198" s="2" t="str">
        <f t="shared" si="55"/>
        <v>104524910UN</v>
      </c>
      <c r="T1198" s="2">
        <v>104527670</v>
      </c>
      <c r="U1198" s="2" t="s">
        <v>294</v>
      </c>
      <c r="V1198" s="2" t="str">
        <f t="shared" si="56"/>
        <v>104527670Y00</v>
      </c>
    </row>
    <row r="1199" spans="15:22" x14ac:dyDescent="0.35">
      <c r="O1199" s="2">
        <v>104321070</v>
      </c>
      <c r="P1199" s="20" t="s">
        <v>141</v>
      </c>
      <c r="Q1199" s="2" t="str">
        <f t="shared" si="54"/>
        <v>104321070C04</v>
      </c>
      <c r="R1199" s="2" t="str">
        <f t="shared" si="55"/>
        <v>104321070C04</v>
      </c>
      <c r="T1199" s="2">
        <v>104527680</v>
      </c>
      <c r="U1199" s="2" t="s">
        <v>50</v>
      </c>
      <c r="V1199" s="2" t="str">
        <f t="shared" si="56"/>
        <v>104527680UN</v>
      </c>
    </row>
    <row r="1200" spans="15:22" x14ac:dyDescent="0.35">
      <c r="O1200" s="2">
        <v>104527310</v>
      </c>
      <c r="P1200" s="20" t="s">
        <v>49</v>
      </c>
      <c r="Q1200" s="2" t="str">
        <f t="shared" si="54"/>
        <v>104527310C12</v>
      </c>
      <c r="R1200" s="2" t="str">
        <f t="shared" si="55"/>
        <v>104527310C12</v>
      </c>
      <c r="T1200" s="2">
        <v>104527680</v>
      </c>
      <c r="U1200" s="2" t="s">
        <v>294</v>
      </c>
      <c r="V1200" s="2" t="str">
        <f t="shared" si="56"/>
        <v>104527680Y00</v>
      </c>
    </row>
    <row r="1201" spans="15:22" x14ac:dyDescent="0.35">
      <c r="O1201" s="2">
        <v>150000017</v>
      </c>
      <c r="P1201" s="20" t="s">
        <v>163</v>
      </c>
      <c r="Q1201" s="2" t="str">
        <f t="shared" si="54"/>
        <v>150000017C48</v>
      </c>
      <c r="R1201" s="2" t="str">
        <f t="shared" si="55"/>
        <v>150000017C48</v>
      </c>
      <c r="T1201" s="2">
        <v>104527690</v>
      </c>
      <c r="U1201" s="2" t="s">
        <v>50</v>
      </c>
      <c r="V1201" s="2" t="str">
        <f t="shared" si="56"/>
        <v>104527690UN</v>
      </c>
    </row>
    <row r="1202" spans="15:22" x14ac:dyDescent="0.35">
      <c r="O1202" s="2">
        <v>104331010</v>
      </c>
      <c r="P1202" s="20" t="s">
        <v>185</v>
      </c>
      <c r="Q1202" s="2" t="str">
        <f t="shared" si="54"/>
        <v>104331010C03</v>
      </c>
      <c r="R1202" s="2" t="str">
        <f t="shared" si="55"/>
        <v>104331010C03</v>
      </c>
      <c r="T1202" s="2">
        <v>104527690</v>
      </c>
      <c r="U1202" s="2" t="s">
        <v>361</v>
      </c>
      <c r="V1202" s="2" t="str">
        <f t="shared" si="56"/>
        <v>104527690X00</v>
      </c>
    </row>
    <row r="1203" spans="15:22" x14ac:dyDescent="0.35">
      <c r="O1203" s="2">
        <v>104518950</v>
      </c>
      <c r="P1203" s="20" t="s">
        <v>65</v>
      </c>
      <c r="Q1203" s="2" t="str">
        <f t="shared" si="54"/>
        <v>104518950C10</v>
      </c>
      <c r="R1203" s="2" t="str">
        <f t="shared" si="55"/>
        <v>104518950C10</v>
      </c>
      <c r="T1203" s="2">
        <v>104527700</v>
      </c>
      <c r="U1203" s="2" t="s">
        <v>160</v>
      </c>
      <c r="V1203" s="2" t="str">
        <f t="shared" si="56"/>
        <v>104527700C24</v>
      </c>
    </row>
    <row r="1204" spans="15:22" x14ac:dyDescent="0.35">
      <c r="O1204" s="2">
        <v>105154370</v>
      </c>
      <c r="P1204" s="20" t="s">
        <v>92</v>
      </c>
      <c r="Q1204" s="2" t="str">
        <f t="shared" si="54"/>
        <v>105154370C02</v>
      </c>
      <c r="R1204" s="2" t="str">
        <f t="shared" si="55"/>
        <v>105154370C02</v>
      </c>
      <c r="T1204" s="2">
        <v>104527700</v>
      </c>
      <c r="U1204" s="2" t="s">
        <v>50</v>
      </c>
      <c r="V1204" s="2" t="str">
        <f t="shared" si="56"/>
        <v>104527700UN</v>
      </c>
    </row>
    <row r="1205" spans="15:22" x14ac:dyDescent="0.35">
      <c r="O1205" s="2">
        <v>104533730</v>
      </c>
      <c r="P1205" s="20" t="s">
        <v>49</v>
      </c>
      <c r="Q1205" s="2" t="str">
        <f t="shared" si="54"/>
        <v>104533730C12</v>
      </c>
      <c r="R1205" s="2" t="str">
        <f t="shared" si="55"/>
        <v>104533730C12</v>
      </c>
      <c r="T1205" s="2">
        <v>104527710</v>
      </c>
      <c r="U1205" s="2" t="s">
        <v>163</v>
      </c>
      <c r="V1205" s="2" t="str">
        <f t="shared" si="56"/>
        <v>104527710C48</v>
      </c>
    </row>
    <row r="1206" spans="15:22" x14ac:dyDescent="0.35">
      <c r="O1206" s="2">
        <v>104533960</v>
      </c>
      <c r="P1206" s="20" t="s">
        <v>57</v>
      </c>
      <c r="Q1206" s="2" t="str">
        <f t="shared" si="54"/>
        <v>104533960C06</v>
      </c>
      <c r="R1206" s="2" t="str">
        <f t="shared" si="55"/>
        <v>104533960C06</v>
      </c>
      <c r="T1206" s="2">
        <v>104527710</v>
      </c>
      <c r="U1206" s="2" t="s">
        <v>50</v>
      </c>
      <c r="V1206" s="2" t="str">
        <f t="shared" si="56"/>
        <v>104527710UN</v>
      </c>
    </row>
    <row r="1207" spans="15:22" x14ac:dyDescent="0.35">
      <c r="O1207" s="2">
        <v>104533680</v>
      </c>
      <c r="P1207" s="20" t="s">
        <v>156</v>
      </c>
      <c r="Q1207" s="2" t="str">
        <f t="shared" si="54"/>
        <v>104533680C18</v>
      </c>
      <c r="R1207" s="2" t="str">
        <f t="shared" si="55"/>
        <v>104533680C18</v>
      </c>
      <c r="T1207" s="2">
        <v>104527720</v>
      </c>
      <c r="U1207" s="2" t="s">
        <v>49</v>
      </c>
      <c r="V1207" s="2" t="str">
        <f t="shared" si="56"/>
        <v>104527720C12</v>
      </c>
    </row>
    <row r="1208" spans="15:22" x14ac:dyDescent="0.35">
      <c r="O1208" s="2">
        <v>104524480</v>
      </c>
      <c r="P1208" s="20" t="s">
        <v>270</v>
      </c>
      <c r="Q1208" s="2" t="str">
        <f t="shared" si="54"/>
        <v>104524480AJ</v>
      </c>
      <c r="R1208" s="2" t="str">
        <f t="shared" si="55"/>
        <v>104524480AJ</v>
      </c>
      <c r="T1208" s="2">
        <v>104527720</v>
      </c>
      <c r="U1208" s="2" t="s">
        <v>50</v>
      </c>
      <c r="V1208" s="2" t="str">
        <f t="shared" si="56"/>
        <v>104527720UN</v>
      </c>
    </row>
    <row r="1209" spans="15:22" x14ac:dyDescent="0.35">
      <c r="O1209" s="2">
        <v>104519000</v>
      </c>
      <c r="P1209" s="20" t="s">
        <v>278</v>
      </c>
      <c r="Q1209" s="2" t="str">
        <f t="shared" si="54"/>
        <v>104519000C16</v>
      </c>
      <c r="R1209" s="2" t="str">
        <f t="shared" si="55"/>
        <v>104519000C16</v>
      </c>
      <c r="T1209" s="2">
        <v>104527740</v>
      </c>
      <c r="U1209" s="2" t="s">
        <v>49</v>
      </c>
      <c r="V1209" s="2" t="str">
        <f t="shared" si="56"/>
        <v>104527740C12</v>
      </c>
    </row>
    <row r="1210" spans="15:22" x14ac:dyDescent="0.35">
      <c r="O1210" s="2">
        <v>104340050</v>
      </c>
      <c r="P1210" s="20" t="s">
        <v>65</v>
      </c>
      <c r="Q1210" s="2" t="str">
        <f t="shared" si="54"/>
        <v>104340050C10</v>
      </c>
      <c r="R1210" s="2" t="str">
        <f t="shared" si="55"/>
        <v>104340050C10</v>
      </c>
      <c r="T1210" s="2">
        <v>104527740</v>
      </c>
      <c r="U1210" s="2" t="s">
        <v>50</v>
      </c>
      <c r="V1210" s="2" t="str">
        <f t="shared" si="56"/>
        <v>104527740UN</v>
      </c>
    </row>
    <row r="1211" spans="15:22" x14ac:dyDescent="0.35">
      <c r="O1211" s="2">
        <v>104523500</v>
      </c>
      <c r="P1211" s="20" t="s">
        <v>166</v>
      </c>
      <c r="Q1211" s="2" t="str">
        <f t="shared" si="54"/>
        <v>104523500C50</v>
      </c>
      <c r="R1211" s="2" t="str">
        <f t="shared" si="55"/>
        <v>104523500C50</v>
      </c>
      <c r="T1211" s="2">
        <v>104527750</v>
      </c>
      <c r="U1211" s="2" t="s">
        <v>49</v>
      </c>
      <c r="V1211" s="2" t="str">
        <f t="shared" si="56"/>
        <v>104527750C12</v>
      </c>
    </row>
    <row r="1212" spans="15:22" x14ac:dyDescent="0.35">
      <c r="O1212" s="2">
        <v>104528020</v>
      </c>
      <c r="P1212" s="20" t="s">
        <v>166</v>
      </c>
      <c r="Q1212" s="2" t="str">
        <f t="shared" si="54"/>
        <v>104528020C50</v>
      </c>
      <c r="R1212" s="2" t="str">
        <f t="shared" si="55"/>
        <v>104528020C50</v>
      </c>
      <c r="T1212" s="2">
        <v>104527750</v>
      </c>
      <c r="U1212" s="2" t="s">
        <v>50</v>
      </c>
      <c r="V1212" s="2" t="str">
        <f t="shared" si="56"/>
        <v>104527750UN</v>
      </c>
    </row>
    <row r="1213" spans="15:22" x14ac:dyDescent="0.35">
      <c r="O1213" s="2">
        <v>104528030</v>
      </c>
      <c r="P1213" s="20" t="s">
        <v>65</v>
      </c>
      <c r="Q1213" s="2" t="str">
        <f t="shared" si="54"/>
        <v>104528030C10</v>
      </c>
      <c r="R1213" s="2" t="str">
        <f t="shared" si="55"/>
        <v>104528030C10</v>
      </c>
      <c r="T1213" s="2">
        <v>104527760</v>
      </c>
      <c r="U1213" s="2" t="s">
        <v>267</v>
      </c>
      <c r="V1213" s="2" t="str">
        <f t="shared" si="56"/>
        <v>104527760C40</v>
      </c>
    </row>
    <row r="1214" spans="15:22" x14ac:dyDescent="0.35">
      <c r="O1214" s="2">
        <v>104523240</v>
      </c>
      <c r="P1214" s="20" t="s">
        <v>65</v>
      </c>
      <c r="Q1214" s="2" t="str">
        <f t="shared" si="54"/>
        <v>104523240C10</v>
      </c>
      <c r="R1214" s="2" t="str">
        <f t="shared" si="55"/>
        <v>104523240C10</v>
      </c>
      <c r="T1214" s="2">
        <v>104527760</v>
      </c>
      <c r="U1214" s="2" t="s">
        <v>50</v>
      </c>
      <c r="V1214" s="2" t="str">
        <f t="shared" si="56"/>
        <v>104527760UN</v>
      </c>
    </row>
    <row r="1215" spans="15:22" x14ac:dyDescent="0.35">
      <c r="O1215" s="2">
        <v>104522890</v>
      </c>
      <c r="P1215" s="20" t="s">
        <v>198</v>
      </c>
      <c r="Q1215" s="2" t="str">
        <f t="shared" si="54"/>
        <v>104522890C05</v>
      </c>
      <c r="R1215" s="2" t="str">
        <f t="shared" si="55"/>
        <v>104522890C05</v>
      </c>
      <c r="T1215" s="2">
        <v>104527820</v>
      </c>
      <c r="U1215" s="2" t="s">
        <v>49</v>
      </c>
      <c r="V1215" s="2" t="str">
        <f t="shared" si="56"/>
        <v>104527820C12</v>
      </c>
    </row>
    <row r="1216" spans="15:22" x14ac:dyDescent="0.35">
      <c r="O1216" s="2">
        <v>104528010</v>
      </c>
      <c r="P1216" s="20" t="s">
        <v>65</v>
      </c>
      <c r="Q1216" s="2" t="str">
        <f t="shared" si="54"/>
        <v>104528010C10</v>
      </c>
      <c r="R1216" s="2" t="str">
        <f t="shared" si="55"/>
        <v>104528010C10</v>
      </c>
      <c r="T1216" s="2">
        <v>104527820</v>
      </c>
      <c r="U1216" s="2" t="s">
        <v>50</v>
      </c>
      <c r="V1216" s="2" t="str">
        <f t="shared" si="56"/>
        <v>104527820UN</v>
      </c>
    </row>
    <row r="1217" spans="15:22" x14ac:dyDescent="0.35">
      <c r="O1217" s="2">
        <v>104341110</v>
      </c>
      <c r="P1217" s="20" t="s">
        <v>177</v>
      </c>
      <c r="Q1217" s="2" t="str">
        <f t="shared" si="54"/>
        <v>104341110C20</v>
      </c>
      <c r="R1217" s="2" t="str">
        <f t="shared" si="55"/>
        <v>104341110C20</v>
      </c>
      <c r="T1217" s="2">
        <v>104527830</v>
      </c>
      <c r="U1217" s="2" t="s">
        <v>65</v>
      </c>
      <c r="V1217" s="2" t="str">
        <f t="shared" si="56"/>
        <v>104527830C10</v>
      </c>
    </row>
    <row r="1218" spans="15:22" x14ac:dyDescent="0.35">
      <c r="O1218" s="2">
        <v>104531660</v>
      </c>
      <c r="P1218" s="20" t="s">
        <v>57</v>
      </c>
      <c r="Q1218" s="2" t="str">
        <f t="shared" si="54"/>
        <v>104531660C06</v>
      </c>
      <c r="R1218" s="2" t="str">
        <f t="shared" si="55"/>
        <v>104531660C06</v>
      </c>
      <c r="T1218" s="2">
        <v>104527830</v>
      </c>
      <c r="U1218" s="2" t="s">
        <v>50</v>
      </c>
      <c r="V1218" s="2" t="str">
        <f t="shared" si="56"/>
        <v>104527830UN</v>
      </c>
    </row>
    <row r="1219" spans="15:22" x14ac:dyDescent="0.35">
      <c r="O1219" s="2">
        <v>104531670</v>
      </c>
      <c r="P1219" s="20" t="s">
        <v>198</v>
      </c>
      <c r="Q1219" s="2" t="str">
        <f t="shared" ref="Q1219:Q1282" si="57">O1219&amp;P1219</f>
        <v>104531670C05</v>
      </c>
      <c r="R1219" s="2" t="str">
        <f t="shared" ref="R1219:R1282" si="58">VLOOKUP(Q1219,V:V,1,0)</f>
        <v>104531670C05</v>
      </c>
      <c r="T1219" s="2">
        <v>104527850</v>
      </c>
      <c r="U1219" s="2" t="s">
        <v>228</v>
      </c>
      <c r="V1219" s="2" t="str">
        <f t="shared" si="56"/>
        <v>104527850C36</v>
      </c>
    </row>
    <row r="1220" spans="15:22" x14ac:dyDescent="0.35">
      <c r="O1220" s="2">
        <v>104531700</v>
      </c>
      <c r="P1220" s="20" t="s">
        <v>160</v>
      </c>
      <c r="Q1220" s="2" t="str">
        <f t="shared" si="57"/>
        <v>104531700C24</v>
      </c>
      <c r="R1220" s="2" t="str">
        <f t="shared" si="58"/>
        <v>104531700C24</v>
      </c>
      <c r="T1220" s="2">
        <v>104527850</v>
      </c>
      <c r="U1220" s="2" t="s">
        <v>163</v>
      </c>
      <c r="V1220" s="2" t="str">
        <f t="shared" ref="V1220:V1283" si="59">T1220&amp;U1220</f>
        <v>104527850C48</v>
      </c>
    </row>
    <row r="1221" spans="15:22" x14ac:dyDescent="0.35">
      <c r="O1221" s="2">
        <v>104531680</v>
      </c>
      <c r="P1221" s="20" t="s">
        <v>92</v>
      </c>
      <c r="Q1221" s="2" t="str">
        <f t="shared" si="57"/>
        <v>104531680C02</v>
      </c>
      <c r="R1221" s="2" t="str">
        <f t="shared" si="58"/>
        <v>104531680C02</v>
      </c>
      <c r="T1221" s="2">
        <v>104527850</v>
      </c>
      <c r="U1221" s="2" t="s">
        <v>50</v>
      </c>
      <c r="V1221" s="2" t="str">
        <f t="shared" si="59"/>
        <v>104527850UN</v>
      </c>
    </row>
    <row r="1222" spans="15:22" x14ac:dyDescent="0.35">
      <c r="O1222" s="2">
        <v>104531720</v>
      </c>
      <c r="P1222" s="20" t="s">
        <v>92</v>
      </c>
      <c r="Q1222" s="2" t="str">
        <f t="shared" si="57"/>
        <v>104531720C02</v>
      </c>
      <c r="R1222" s="2" t="str">
        <f t="shared" si="58"/>
        <v>104531720C02</v>
      </c>
      <c r="T1222" s="2">
        <v>104527870</v>
      </c>
      <c r="U1222" s="2" t="s">
        <v>50</v>
      </c>
      <c r="V1222" s="2" t="str">
        <f t="shared" si="59"/>
        <v>104527870UN</v>
      </c>
    </row>
    <row r="1223" spans="15:22" x14ac:dyDescent="0.35">
      <c r="O1223" s="2">
        <v>104531690</v>
      </c>
      <c r="P1223" s="20" t="s">
        <v>92</v>
      </c>
      <c r="Q1223" s="2" t="str">
        <f t="shared" si="57"/>
        <v>104531690C02</v>
      </c>
      <c r="R1223" s="2" t="str">
        <f t="shared" si="58"/>
        <v>104531690C02</v>
      </c>
      <c r="T1223" s="2">
        <v>104527870</v>
      </c>
      <c r="U1223" s="2" t="s">
        <v>361</v>
      </c>
      <c r="V1223" s="2" t="str">
        <f t="shared" si="59"/>
        <v>104527870X00</v>
      </c>
    </row>
    <row r="1224" spans="15:22" x14ac:dyDescent="0.35">
      <c r="O1224" s="2">
        <v>104520800</v>
      </c>
      <c r="P1224" s="20" t="s">
        <v>569</v>
      </c>
      <c r="Q1224" s="2" t="str">
        <f t="shared" si="57"/>
        <v>104520800C01</v>
      </c>
      <c r="R1224" s="2" t="str">
        <f t="shared" si="58"/>
        <v>104520800C01</v>
      </c>
      <c r="T1224" s="2">
        <v>104527890</v>
      </c>
      <c r="U1224" s="2" t="s">
        <v>1777</v>
      </c>
      <c r="V1224" s="2" t="str">
        <f t="shared" si="59"/>
        <v>104527890D03</v>
      </c>
    </row>
    <row r="1225" spans="15:22" x14ac:dyDescent="0.35">
      <c r="O1225" s="2">
        <v>104529620</v>
      </c>
      <c r="P1225" s="20" t="s">
        <v>2052</v>
      </c>
      <c r="Q1225" s="2" t="str">
        <f t="shared" si="57"/>
        <v>104529620D96</v>
      </c>
      <c r="R1225" s="2" t="str">
        <f t="shared" si="58"/>
        <v>104529620D96</v>
      </c>
      <c r="T1225" s="2">
        <v>104527900</v>
      </c>
      <c r="U1225" s="2" t="s">
        <v>141</v>
      </c>
      <c r="V1225" s="2" t="str">
        <f t="shared" si="59"/>
        <v>104527900C04</v>
      </c>
    </row>
    <row r="1226" spans="15:22" x14ac:dyDescent="0.35">
      <c r="O1226" s="2">
        <v>104515330</v>
      </c>
      <c r="P1226" s="20" t="s">
        <v>160</v>
      </c>
      <c r="Q1226" s="2" t="str">
        <f t="shared" si="57"/>
        <v>104515330C24</v>
      </c>
      <c r="R1226" s="2" t="str">
        <f t="shared" si="58"/>
        <v>104515330C24</v>
      </c>
      <c r="T1226" s="2">
        <v>104527900</v>
      </c>
      <c r="U1226" s="2" t="s">
        <v>50</v>
      </c>
      <c r="V1226" s="2" t="str">
        <f t="shared" si="59"/>
        <v>104527900UN</v>
      </c>
    </row>
    <row r="1227" spans="15:22" x14ac:dyDescent="0.35">
      <c r="O1227" s="2">
        <v>104533830</v>
      </c>
      <c r="P1227" s="20" t="s">
        <v>57</v>
      </c>
      <c r="Q1227" s="2" t="str">
        <f t="shared" si="57"/>
        <v>104533830C06</v>
      </c>
      <c r="R1227" s="2" t="str">
        <f t="shared" si="58"/>
        <v>104533830C06</v>
      </c>
      <c r="T1227" s="2">
        <v>104527910</v>
      </c>
      <c r="U1227" s="2" t="s">
        <v>267</v>
      </c>
      <c r="V1227" s="2" t="str">
        <f t="shared" si="59"/>
        <v>104527910C40</v>
      </c>
    </row>
    <row r="1228" spans="15:22" x14ac:dyDescent="0.35">
      <c r="O1228" s="2">
        <v>104533780</v>
      </c>
      <c r="P1228" s="20" t="s">
        <v>248</v>
      </c>
      <c r="Q1228" s="2" t="str">
        <f t="shared" si="57"/>
        <v>104533780CJ</v>
      </c>
      <c r="R1228" s="2" t="str">
        <f t="shared" si="58"/>
        <v>104533780CJ</v>
      </c>
      <c r="T1228" s="2">
        <v>104527910</v>
      </c>
      <c r="U1228" s="2" t="s">
        <v>50</v>
      </c>
      <c r="V1228" s="2" t="str">
        <f t="shared" si="59"/>
        <v>104527910UN</v>
      </c>
    </row>
    <row r="1229" spans="15:22" x14ac:dyDescent="0.35">
      <c r="O1229" s="2">
        <v>104533770</v>
      </c>
      <c r="P1229" s="20" t="s">
        <v>253</v>
      </c>
      <c r="Q1229" s="2" t="str">
        <f t="shared" si="57"/>
        <v>104533770C08</v>
      </c>
      <c r="R1229" s="2" t="str">
        <f t="shared" si="58"/>
        <v>104533770C08</v>
      </c>
      <c r="T1229" s="2">
        <v>104527920</v>
      </c>
      <c r="U1229" s="2" t="s">
        <v>267</v>
      </c>
      <c r="V1229" s="2" t="str">
        <f t="shared" si="59"/>
        <v>104527920C40</v>
      </c>
    </row>
    <row r="1230" spans="15:22" x14ac:dyDescent="0.35">
      <c r="O1230" s="2">
        <v>104531020</v>
      </c>
      <c r="P1230" s="20" t="s">
        <v>525</v>
      </c>
      <c r="Q1230" s="2" t="str">
        <f t="shared" si="57"/>
        <v>104531020C42</v>
      </c>
      <c r="R1230" s="2" t="str">
        <f t="shared" si="58"/>
        <v>104531020C42</v>
      </c>
      <c r="T1230" s="2">
        <v>104527920</v>
      </c>
      <c r="U1230" s="2" t="s">
        <v>50</v>
      </c>
      <c r="V1230" s="2" t="str">
        <f t="shared" si="59"/>
        <v>104527920UN</v>
      </c>
    </row>
    <row r="1231" spans="15:22" x14ac:dyDescent="0.35">
      <c r="O1231" s="2">
        <v>104531030</v>
      </c>
      <c r="P1231" s="20" t="s">
        <v>187</v>
      </c>
      <c r="Q1231" s="2" t="str">
        <f t="shared" si="57"/>
        <v>104531030C60</v>
      </c>
      <c r="R1231" s="2" t="str">
        <f t="shared" si="58"/>
        <v>104531030C60</v>
      </c>
      <c r="T1231" s="2">
        <v>104527930</v>
      </c>
      <c r="U1231" s="2" t="s">
        <v>417</v>
      </c>
      <c r="V1231" s="2" t="str">
        <f t="shared" si="59"/>
        <v>104527930C15</v>
      </c>
    </row>
    <row r="1232" spans="15:22" x14ac:dyDescent="0.35">
      <c r="O1232" s="2">
        <v>104531040</v>
      </c>
      <c r="P1232" s="20" t="s">
        <v>187</v>
      </c>
      <c r="Q1232" s="2" t="str">
        <f t="shared" si="57"/>
        <v>104531040C60</v>
      </c>
      <c r="R1232" s="2" t="str">
        <f t="shared" si="58"/>
        <v>104531040C60</v>
      </c>
      <c r="T1232" s="2">
        <v>104527930</v>
      </c>
      <c r="U1232" s="2" t="s">
        <v>50</v>
      </c>
      <c r="V1232" s="2" t="str">
        <f t="shared" si="59"/>
        <v>104527930UN</v>
      </c>
    </row>
    <row r="1233" spans="15:22" x14ac:dyDescent="0.35">
      <c r="O1233" s="2">
        <v>104531050</v>
      </c>
      <c r="P1233" s="20" t="s">
        <v>65</v>
      </c>
      <c r="Q1233" s="2" t="str">
        <f t="shared" si="57"/>
        <v>104531050C10</v>
      </c>
      <c r="R1233" s="2" t="str">
        <f t="shared" si="58"/>
        <v>104531050C10</v>
      </c>
      <c r="T1233" s="2">
        <v>104527940</v>
      </c>
      <c r="U1233" s="2" t="s">
        <v>267</v>
      </c>
      <c r="V1233" s="2" t="str">
        <f t="shared" si="59"/>
        <v>104527940C40</v>
      </c>
    </row>
    <row r="1234" spans="15:22" x14ac:dyDescent="0.35">
      <c r="O1234" s="2">
        <v>104532700</v>
      </c>
      <c r="P1234" s="20" t="s">
        <v>77</v>
      </c>
      <c r="Q1234" s="2" t="str">
        <f t="shared" si="57"/>
        <v>104532700KG</v>
      </c>
      <c r="R1234" s="2" t="str">
        <f t="shared" si="58"/>
        <v>104532700KG</v>
      </c>
      <c r="T1234" s="2">
        <v>104527940</v>
      </c>
      <c r="U1234" s="2" t="s">
        <v>50</v>
      </c>
      <c r="V1234" s="2" t="str">
        <f t="shared" si="59"/>
        <v>104527940UN</v>
      </c>
    </row>
    <row r="1235" spans="15:22" x14ac:dyDescent="0.35">
      <c r="O1235" s="2">
        <v>104532710</v>
      </c>
      <c r="P1235" s="20" t="s">
        <v>57</v>
      </c>
      <c r="Q1235" s="2" t="str">
        <f t="shared" si="57"/>
        <v>104532710C06</v>
      </c>
      <c r="R1235" s="2" t="str">
        <f t="shared" si="58"/>
        <v>104532710C06</v>
      </c>
      <c r="T1235" s="2">
        <v>104527950</v>
      </c>
      <c r="U1235" s="2" t="s">
        <v>267</v>
      </c>
      <c r="V1235" s="2" t="str">
        <f t="shared" si="59"/>
        <v>104527950C40</v>
      </c>
    </row>
    <row r="1236" spans="15:22" x14ac:dyDescent="0.35">
      <c r="O1236" s="2">
        <v>104532630</v>
      </c>
      <c r="P1236" s="20" t="s">
        <v>77</v>
      </c>
      <c r="Q1236" s="2" t="str">
        <f t="shared" si="57"/>
        <v>104532630KG</v>
      </c>
      <c r="R1236" s="2" t="str">
        <f t="shared" si="58"/>
        <v>104532630KG</v>
      </c>
      <c r="T1236" s="2">
        <v>104527950</v>
      </c>
      <c r="U1236" s="2" t="s">
        <v>50</v>
      </c>
      <c r="V1236" s="2" t="str">
        <f t="shared" si="59"/>
        <v>104527950UN</v>
      </c>
    </row>
    <row r="1237" spans="15:22" x14ac:dyDescent="0.35">
      <c r="O1237" s="2">
        <v>104532640</v>
      </c>
      <c r="P1237" s="20" t="s">
        <v>77</v>
      </c>
      <c r="Q1237" s="2" t="str">
        <f t="shared" si="57"/>
        <v>104532640KG</v>
      </c>
      <c r="R1237" s="2" t="str">
        <f t="shared" si="58"/>
        <v>104532640KG</v>
      </c>
      <c r="T1237" s="2">
        <v>104527960</v>
      </c>
      <c r="U1237" s="2" t="s">
        <v>267</v>
      </c>
      <c r="V1237" s="2" t="str">
        <f t="shared" si="59"/>
        <v>104527960C40</v>
      </c>
    </row>
    <row r="1238" spans="15:22" x14ac:dyDescent="0.35">
      <c r="O1238" s="2">
        <v>104532660</v>
      </c>
      <c r="P1238" s="20" t="s">
        <v>50</v>
      </c>
      <c r="Q1238" s="2" t="str">
        <f t="shared" si="57"/>
        <v>104532660UN</v>
      </c>
      <c r="R1238" s="2" t="str">
        <f t="shared" si="58"/>
        <v>104532660UN</v>
      </c>
      <c r="T1238" s="2">
        <v>104527960</v>
      </c>
      <c r="U1238" s="2" t="s">
        <v>50</v>
      </c>
      <c r="V1238" s="2" t="str">
        <f t="shared" si="59"/>
        <v>104527960UN</v>
      </c>
    </row>
    <row r="1239" spans="15:22" x14ac:dyDescent="0.35">
      <c r="O1239" s="2">
        <v>104532670</v>
      </c>
      <c r="P1239" s="20" t="s">
        <v>77</v>
      </c>
      <c r="Q1239" s="2" t="str">
        <f t="shared" si="57"/>
        <v>104532670KG</v>
      </c>
      <c r="R1239" s="2" t="str">
        <f t="shared" si="58"/>
        <v>104532670KG</v>
      </c>
      <c r="T1239" s="2">
        <v>104527970</v>
      </c>
      <c r="U1239" s="2" t="s">
        <v>49</v>
      </c>
      <c r="V1239" s="2" t="str">
        <f t="shared" si="59"/>
        <v>104527970C12</v>
      </c>
    </row>
    <row r="1240" spans="15:22" x14ac:dyDescent="0.35">
      <c r="O1240" s="2">
        <v>104532680</v>
      </c>
      <c r="P1240" s="20" t="s">
        <v>77</v>
      </c>
      <c r="Q1240" s="2" t="str">
        <f t="shared" si="57"/>
        <v>104532680KG</v>
      </c>
      <c r="R1240" s="2" t="str">
        <f t="shared" si="58"/>
        <v>104532680KG</v>
      </c>
      <c r="T1240" s="2">
        <v>104527970</v>
      </c>
      <c r="U1240" s="2" t="s">
        <v>50</v>
      </c>
      <c r="V1240" s="2" t="str">
        <f t="shared" si="59"/>
        <v>104527970UN</v>
      </c>
    </row>
    <row r="1241" spans="15:22" x14ac:dyDescent="0.35">
      <c r="O1241" s="2">
        <v>104532690</v>
      </c>
      <c r="P1241" s="20" t="s">
        <v>77</v>
      </c>
      <c r="Q1241" s="2" t="str">
        <f t="shared" si="57"/>
        <v>104532690KG</v>
      </c>
      <c r="R1241" s="2" t="str">
        <f t="shared" si="58"/>
        <v>104532690KG</v>
      </c>
      <c r="T1241" s="2">
        <v>104528000</v>
      </c>
      <c r="U1241" s="2" t="s">
        <v>248</v>
      </c>
      <c r="V1241" s="2" t="str">
        <f t="shared" si="59"/>
        <v>104528000CJ</v>
      </c>
    </row>
    <row r="1242" spans="15:22" x14ac:dyDescent="0.35">
      <c r="O1242" s="2">
        <v>104532610</v>
      </c>
      <c r="P1242" s="20" t="s">
        <v>57</v>
      </c>
      <c r="Q1242" s="2" t="str">
        <f t="shared" si="57"/>
        <v>104532610C06</v>
      </c>
      <c r="R1242" s="2" t="str">
        <f t="shared" si="58"/>
        <v>104532610C06</v>
      </c>
      <c r="T1242" s="2">
        <v>104528010</v>
      </c>
      <c r="U1242" s="2" t="s">
        <v>65</v>
      </c>
      <c r="V1242" s="2" t="str">
        <f t="shared" si="59"/>
        <v>104528010C10</v>
      </c>
    </row>
    <row r="1243" spans="15:22" x14ac:dyDescent="0.35">
      <c r="O1243" s="2">
        <v>104532620</v>
      </c>
      <c r="P1243" s="20" t="s">
        <v>185</v>
      </c>
      <c r="Q1243" s="2" t="str">
        <f t="shared" si="57"/>
        <v>104532620C03</v>
      </c>
      <c r="R1243" s="2" t="str">
        <f t="shared" si="58"/>
        <v>104532620C03</v>
      </c>
      <c r="T1243" s="2">
        <v>104528010</v>
      </c>
      <c r="U1243" s="2" t="s">
        <v>77</v>
      </c>
      <c r="V1243" s="2" t="str">
        <f t="shared" si="59"/>
        <v>104528010KG</v>
      </c>
    </row>
    <row r="1244" spans="15:22" x14ac:dyDescent="0.35">
      <c r="O1244" s="2">
        <v>104533530</v>
      </c>
      <c r="P1244" s="20" t="s">
        <v>49</v>
      </c>
      <c r="Q1244" s="2" t="str">
        <f t="shared" si="57"/>
        <v>104533530C12</v>
      </c>
      <c r="R1244" s="2" t="str">
        <f t="shared" si="58"/>
        <v>104533530C12</v>
      </c>
      <c r="T1244" s="2">
        <v>104528020</v>
      </c>
      <c r="U1244" s="2" t="s">
        <v>49</v>
      </c>
      <c r="V1244" s="2" t="str">
        <f t="shared" si="59"/>
        <v>104528020C12</v>
      </c>
    </row>
    <row r="1245" spans="15:22" x14ac:dyDescent="0.35">
      <c r="O1245" s="2">
        <v>104533540</v>
      </c>
      <c r="P1245" s="20" t="s">
        <v>49</v>
      </c>
      <c r="Q1245" s="2" t="str">
        <f t="shared" si="57"/>
        <v>104533540C12</v>
      </c>
      <c r="R1245" s="2" t="str">
        <f t="shared" si="58"/>
        <v>104533540C12</v>
      </c>
      <c r="T1245" s="2">
        <v>104528020</v>
      </c>
      <c r="U1245" s="2" t="s">
        <v>160</v>
      </c>
      <c r="V1245" s="2" t="str">
        <f t="shared" si="59"/>
        <v>104528020C24</v>
      </c>
    </row>
    <row r="1246" spans="15:22" x14ac:dyDescent="0.35">
      <c r="O1246" s="2">
        <v>104533550</v>
      </c>
      <c r="P1246" s="20" t="s">
        <v>49</v>
      </c>
      <c r="Q1246" s="2" t="str">
        <f t="shared" si="57"/>
        <v>104533550C12</v>
      </c>
      <c r="R1246" s="2" t="str">
        <f t="shared" si="58"/>
        <v>104533550C12</v>
      </c>
      <c r="T1246" s="2">
        <v>104528020</v>
      </c>
      <c r="U1246" s="2" t="s">
        <v>166</v>
      </c>
      <c r="V1246" s="2" t="str">
        <f t="shared" si="59"/>
        <v>104528020C50</v>
      </c>
    </row>
    <row r="1247" spans="15:22" x14ac:dyDescent="0.35">
      <c r="O1247" s="2">
        <v>104531000</v>
      </c>
      <c r="P1247" s="20" t="s">
        <v>803</v>
      </c>
      <c r="Q1247" s="2" t="str">
        <f t="shared" si="57"/>
        <v>104531000C14</v>
      </c>
      <c r="R1247" s="2" t="str">
        <f t="shared" si="58"/>
        <v>104531000C14</v>
      </c>
      <c r="T1247" s="2">
        <v>104528020</v>
      </c>
      <c r="U1247" s="2" t="s">
        <v>50</v>
      </c>
      <c r="V1247" s="2" t="str">
        <f t="shared" si="59"/>
        <v>104528020UN</v>
      </c>
    </row>
    <row r="1248" spans="15:22" x14ac:dyDescent="0.35">
      <c r="O1248" s="2">
        <v>104530100</v>
      </c>
      <c r="P1248" s="20" t="s">
        <v>256</v>
      </c>
      <c r="Q1248" s="2" t="str">
        <f t="shared" si="57"/>
        <v>104530100C30</v>
      </c>
      <c r="R1248" s="2" t="str">
        <f t="shared" si="58"/>
        <v>104530100C30</v>
      </c>
      <c r="T1248" s="2">
        <v>104528030</v>
      </c>
      <c r="U1248" s="2" t="s">
        <v>65</v>
      </c>
      <c r="V1248" s="2" t="str">
        <f t="shared" si="59"/>
        <v>104528030C10</v>
      </c>
    </row>
    <row r="1249" spans="15:22" x14ac:dyDescent="0.35">
      <c r="O1249" s="2">
        <v>104530420</v>
      </c>
      <c r="P1249" s="20" t="s">
        <v>65</v>
      </c>
      <c r="Q1249" s="2" t="str">
        <f t="shared" si="57"/>
        <v>104530420C10</v>
      </c>
      <c r="R1249" s="2" t="str">
        <f t="shared" si="58"/>
        <v>104530420C10</v>
      </c>
      <c r="T1249" s="2">
        <v>104528030</v>
      </c>
      <c r="U1249" s="2" t="s">
        <v>50</v>
      </c>
      <c r="V1249" s="2" t="str">
        <f t="shared" si="59"/>
        <v>104528030UN</v>
      </c>
    </row>
    <row r="1250" spans="15:22" x14ac:dyDescent="0.35">
      <c r="O1250" s="2">
        <v>104530660</v>
      </c>
      <c r="P1250" s="20" t="s">
        <v>177</v>
      </c>
      <c r="Q1250" s="2" t="str">
        <f t="shared" si="57"/>
        <v>104530660C20</v>
      </c>
      <c r="R1250" s="2" t="str">
        <f t="shared" si="58"/>
        <v>104530660C20</v>
      </c>
      <c r="T1250" s="2">
        <v>104528040</v>
      </c>
      <c r="U1250" s="2" t="s">
        <v>163</v>
      </c>
      <c r="V1250" s="2" t="str">
        <f t="shared" si="59"/>
        <v>104528040C48</v>
      </c>
    </row>
    <row r="1251" spans="15:22" x14ac:dyDescent="0.35">
      <c r="O1251" s="2">
        <v>104530600</v>
      </c>
      <c r="P1251" s="20" t="s">
        <v>177</v>
      </c>
      <c r="Q1251" s="2" t="str">
        <f t="shared" si="57"/>
        <v>104530600C20</v>
      </c>
      <c r="R1251" s="2" t="str">
        <f t="shared" si="58"/>
        <v>104530600C20</v>
      </c>
      <c r="T1251" s="2">
        <v>104528040</v>
      </c>
      <c r="U1251" s="2" t="s">
        <v>50</v>
      </c>
      <c r="V1251" s="2" t="str">
        <f t="shared" si="59"/>
        <v>104528040UN</v>
      </c>
    </row>
    <row r="1252" spans="15:22" x14ac:dyDescent="0.35">
      <c r="O1252" s="2">
        <v>104530620</v>
      </c>
      <c r="P1252" s="20" t="s">
        <v>177</v>
      </c>
      <c r="Q1252" s="2" t="str">
        <f t="shared" si="57"/>
        <v>104530620C20</v>
      </c>
      <c r="R1252" s="2" t="str">
        <f t="shared" si="58"/>
        <v>104530620C20</v>
      </c>
      <c r="T1252" s="2">
        <v>104528070</v>
      </c>
      <c r="U1252" s="2" t="s">
        <v>256</v>
      </c>
      <c r="V1252" s="2" t="str">
        <f t="shared" si="59"/>
        <v>104528070C30</v>
      </c>
    </row>
    <row r="1253" spans="15:22" x14ac:dyDescent="0.35">
      <c r="O1253" s="2">
        <v>104530640</v>
      </c>
      <c r="P1253" s="20" t="s">
        <v>177</v>
      </c>
      <c r="Q1253" s="2" t="str">
        <f t="shared" si="57"/>
        <v>104530640C20</v>
      </c>
      <c r="R1253" s="2" t="str">
        <f t="shared" si="58"/>
        <v>104530640C20</v>
      </c>
      <c r="T1253" s="2">
        <v>104528080</v>
      </c>
      <c r="U1253" s="2" t="s">
        <v>256</v>
      </c>
      <c r="V1253" s="2" t="str">
        <f t="shared" si="59"/>
        <v>104528080C30</v>
      </c>
    </row>
    <row r="1254" spans="15:22" x14ac:dyDescent="0.35">
      <c r="O1254" s="2">
        <v>104530650</v>
      </c>
      <c r="P1254" s="20" t="s">
        <v>198</v>
      </c>
      <c r="Q1254" s="2" t="str">
        <f t="shared" si="57"/>
        <v>104530650C05</v>
      </c>
      <c r="R1254" s="2" t="str">
        <f t="shared" si="58"/>
        <v>104530650C05</v>
      </c>
      <c r="T1254" s="2">
        <v>104528100</v>
      </c>
      <c r="U1254" s="2" t="s">
        <v>65</v>
      </c>
      <c r="V1254" s="2" t="str">
        <f t="shared" si="59"/>
        <v>104528100C10</v>
      </c>
    </row>
    <row r="1255" spans="15:22" x14ac:dyDescent="0.35">
      <c r="O1255" s="2">
        <v>104530400</v>
      </c>
      <c r="P1255" s="20" t="s">
        <v>177</v>
      </c>
      <c r="Q1255" s="2" t="str">
        <f t="shared" si="57"/>
        <v>104530400C20</v>
      </c>
      <c r="R1255" s="2" t="str">
        <f t="shared" si="58"/>
        <v>104530400C20</v>
      </c>
      <c r="T1255" s="2">
        <v>104528100</v>
      </c>
      <c r="U1255" s="2" t="s">
        <v>50</v>
      </c>
      <c r="V1255" s="2" t="str">
        <f t="shared" si="59"/>
        <v>104528100UN</v>
      </c>
    </row>
    <row r="1256" spans="15:22" x14ac:dyDescent="0.35">
      <c r="O1256" s="2">
        <v>104530090</v>
      </c>
      <c r="P1256" s="20" t="s">
        <v>177</v>
      </c>
      <c r="Q1256" s="2" t="str">
        <f t="shared" si="57"/>
        <v>104530090C20</v>
      </c>
      <c r="R1256" s="2" t="str">
        <f t="shared" si="58"/>
        <v>104530090C20</v>
      </c>
      <c r="T1256" s="2">
        <v>104528160</v>
      </c>
      <c r="U1256" s="2" t="s">
        <v>65</v>
      </c>
      <c r="V1256" s="2" t="str">
        <f t="shared" si="59"/>
        <v>104528160C10</v>
      </c>
    </row>
    <row r="1257" spans="15:22" x14ac:dyDescent="0.35">
      <c r="O1257" s="2">
        <v>104533140</v>
      </c>
      <c r="P1257" s="20" t="s">
        <v>141</v>
      </c>
      <c r="Q1257" s="2" t="str">
        <f t="shared" si="57"/>
        <v>104533140C04</v>
      </c>
      <c r="R1257" s="2" t="str">
        <f t="shared" si="58"/>
        <v>104533140C04</v>
      </c>
      <c r="T1257" s="2">
        <v>104528160</v>
      </c>
      <c r="U1257" s="2" t="s">
        <v>50</v>
      </c>
      <c r="V1257" s="2" t="str">
        <f t="shared" si="59"/>
        <v>104528160UN</v>
      </c>
    </row>
    <row r="1258" spans="15:22" x14ac:dyDescent="0.35">
      <c r="O1258" s="2">
        <v>104531710</v>
      </c>
      <c r="P1258" s="20" t="s">
        <v>65</v>
      </c>
      <c r="Q1258" s="2" t="str">
        <f t="shared" si="57"/>
        <v>104531710C10</v>
      </c>
      <c r="R1258" s="2" t="str">
        <f t="shared" si="58"/>
        <v>104531710C10</v>
      </c>
      <c r="T1258" s="2">
        <v>104528170</v>
      </c>
      <c r="U1258" s="2" t="s">
        <v>65</v>
      </c>
      <c r="V1258" s="2" t="str">
        <f t="shared" si="59"/>
        <v>104528170C10</v>
      </c>
    </row>
    <row r="1259" spans="15:22" x14ac:dyDescent="0.35">
      <c r="O1259" s="2">
        <v>104530450</v>
      </c>
      <c r="P1259" s="20" t="s">
        <v>256</v>
      </c>
      <c r="Q1259" s="2" t="str">
        <f t="shared" si="57"/>
        <v>104530450C30</v>
      </c>
      <c r="R1259" s="2" t="str">
        <f t="shared" si="58"/>
        <v>104530450C30</v>
      </c>
      <c r="T1259" s="2">
        <v>104528170</v>
      </c>
      <c r="U1259" s="2" t="s">
        <v>50</v>
      </c>
      <c r="V1259" s="2" t="str">
        <f t="shared" si="59"/>
        <v>104528170UN</v>
      </c>
    </row>
    <row r="1260" spans="15:22" x14ac:dyDescent="0.35">
      <c r="O1260" s="2">
        <v>104532340</v>
      </c>
      <c r="P1260" s="20" t="s">
        <v>248</v>
      </c>
      <c r="Q1260" s="2" t="str">
        <f t="shared" si="57"/>
        <v>104532340CJ</v>
      </c>
      <c r="R1260" s="2" t="str">
        <f t="shared" si="58"/>
        <v>104532340CJ</v>
      </c>
      <c r="T1260" s="2">
        <v>104528210</v>
      </c>
      <c r="U1260" s="2" t="s">
        <v>49</v>
      </c>
      <c r="V1260" s="2" t="str">
        <f t="shared" si="59"/>
        <v>104528210C12</v>
      </c>
    </row>
    <row r="1261" spans="15:22" x14ac:dyDescent="0.35">
      <c r="O1261" s="2">
        <v>104532360</v>
      </c>
      <c r="P1261" s="20" t="s">
        <v>248</v>
      </c>
      <c r="Q1261" s="2" t="str">
        <f t="shared" si="57"/>
        <v>104532360CJ</v>
      </c>
      <c r="R1261" s="2" t="str">
        <f t="shared" si="58"/>
        <v>104532360CJ</v>
      </c>
      <c r="T1261" s="2">
        <v>104528210</v>
      </c>
      <c r="U1261" s="2" t="s">
        <v>50</v>
      </c>
      <c r="V1261" s="2" t="str">
        <f t="shared" si="59"/>
        <v>104528210UN</v>
      </c>
    </row>
    <row r="1262" spans="15:22" x14ac:dyDescent="0.35">
      <c r="O1262" s="2">
        <v>104532350</v>
      </c>
      <c r="P1262" s="20" t="s">
        <v>248</v>
      </c>
      <c r="Q1262" s="2" t="str">
        <f t="shared" si="57"/>
        <v>104532350CJ</v>
      </c>
      <c r="R1262" s="2" t="str">
        <f t="shared" si="58"/>
        <v>104532350CJ</v>
      </c>
      <c r="T1262" s="2">
        <v>104528220</v>
      </c>
      <c r="U1262" s="2" t="s">
        <v>104</v>
      </c>
      <c r="V1262" s="2" t="str">
        <f t="shared" si="59"/>
        <v>1045282201Q</v>
      </c>
    </row>
    <row r="1263" spans="15:22" x14ac:dyDescent="0.35">
      <c r="O1263" s="2">
        <v>104532380</v>
      </c>
      <c r="P1263" s="20" t="s">
        <v>248</v>
      </c>
      <c r="Q1263" s="2" t="str">
        <f t="shared" si="57"/>
        <v>104532380CJ</v>
      </c>
      <c r="R1263" s="2" t="str">
        <f t="shared" si="58"/>
        <v>104532380CJ</v>
      </c>
      <c r="T1263" s="2">
        <v>104528220</v>
      </c>
      <c r="U1263" s="2" t="s">
        <v>50</v>
      </c>
      <c r="V1263" s="2" t="str">
        <f t="shared" si="59"/>
        <v>104528220UN</v>
      </c>
    </row>
    <row r="1264" spans="15:22" x14ac:dyDescent="0.35">
      <c r="O1264" s="2">
        <v>104532810</v>
      </c>
      <c r="P1264" s="20" t="s">
        <v>141</v>
      </c>
      <c r="Q1264" s="2" t="str">
        <f t="shared" si="57"/>
        <v>104532810C04</v>
      </c>
      <c r="R1264" s="2" t="str">
        <f t="shared" si="58"/>
        <v>104532810C04</v>
      </c>
      <c r="T1264" s="2">
        <v>104528280</v>
      </c>
      <c r="U1264" s="2" t="s">
        <v>50</v>
      </c>
      <c r="V1264" s="2" t="str">
        <f t="shared" si="59"/>
        <v>104528280UN</v>
      </c>
    </row>
    <row r="1265" spans="15:22" x14ac:dyDescent="0.35">
      <c r="O1265" s="2">
        <v>104530410</v>
      </c>
      <c r="P1265" s="20" t="s">
        <v>256</v>
      </c>
      <c r="Q1265" s="2" t="str">
        <f t="shared" si="57"/>
        <v>104530410C30</v>
      </c>
      <c r="R1265" s="2" t="str">
        <f t="shared" si="58"/>
        <v>104530410C30</v>
      </c>
      <c r="T1265" s="2">
        <v>104528280</v>
      </c>
      <c r="U1265" s="2" t="s">
        <v>1557</v>
      </c>
      <c r="V1265" s="2" t="str">
        <f t="shared" si="59"/>
        <v>104528280V28</v>
      </c>
    </row>
    <row r="1266" spans="15:22" x14ac:dyDescent="0.35">
      <c r="O1266" s="2">
        <v>104530340</v>
      </c>
      <c r="P1266" s="20" t="s">
        <v>57</v>
      </c>
      <c r="Q1266" s="2" t="str">
        <f t="shared" si="57"/>
        <v>104530340C06</v>
      </c>
      <c r="R1266" s="2" t="str">
        <f t="shared" si="58"/>
        <v>104530340C06</v>
      </c>
      <c r="T1266" s="2">
        <v>104528290</v>
      </c>
      <c r="U1266" s="2" t="s">
        <v>50</v>
      </c>
      <c r="V1266" s="2" t="str">
        <f t="shared" si="59"/>
        <v>104528290UN</v>
      </c>
    </row>
    <row r="1267" spans="15:22" x14ac:dyDescent="0.35">
      <c r="O1267" s="2">
        <v>104532820</v>
      </c>
      <c r="P1267" s="20" t="s">
        <v>141</v>
      </c>
      <c r="Q1267" s="2" t="str">
        <f t="shared" si="57"/>
        <v>104532820C04</v>
      </c>
      <c r="R1267" s="2" t="str">
        <f t="shared" si="58"/>
        <v>104532820C04</v>
      </c>
      <c r="T1267" s="2">
        <v>104528290</v>
      </c>
      <c r="U1267" s="2" t="s">
        <v>1557</v>
      </c>
      <c r="V1267" s="2" t="str">
        <f t="shared" si="59"/>
        <v>104528290V28</v>
      </c>
    </row>
    <row r="1268" spans="15:22" x14ac:dyDescent="0.35">
      <c r="O1268" s="2">
        <v>104518990</v>
      </c>
      <c r="P1268" s="20" t="s">
        <v>198</v>
      </c>
      <c r="Q1268" s="2" t="str">
        <f t="shared" si="57"/>
        <v>104518990C05</v>
      </c>
      <c r="R1268" s="2" t="str">
        <f t="shared" si="58"/>
        <v>104518990C05</v>
      </c>
      <c r="T1268" s="2">
        <v>104528350</v>
      </c>
      <c r="U1268" s="2" t="s">
        <v>50</v>
      </c>
      <c r="V1268" s="2" t="str">
        <f t="shared" si="59"/>
        <v>104528350UN</v>
      </c>
    </row>
    <row r="1269" spans="15:22" x14ac:dyDescent="0.35">
      <c r="O1269" s="2">
        <v>103510260</v>
      </c>
      <c r="P1269" s="20" t="s">
        <v>198</v>
      </c>
      <c r="Q1269" s="2" t="str">
        <f t="shared" si="57"/>
        <v>103510260C05</v>
      </c>
      <c r="R1269" s="2" t="str">
        <f t="shared" si="58"/>
        <v>103510260C05</v>
      </c>
      <c r="T1269" s="2">
        <v>104528360</v>
      </c>
      <c r="U1269" s="2" t="s">
        <v>50</v>
      </c>
      <c r="V1269" s="2" t="str">
        <f t="shared" si="59"/>
        <v>104528360UN</v>
      </c>
    </row>
    <row r="1270" spans="15:22" x14ac:dyDescent="0.35">
      <c r="O1270" s="2">
        <v>104528630</v>
      </c>
      <c r="P1270" s="20" t="s">
        <v>141</v>
      </c>
      <c r="Q1270" s="2" t="str">
        <f t="shared" si="57"/>
        <v>104528630C04</v>
      </c>
      <c r="R1270" s="2" t="str">
        <f t="shared" si="58"/>
        <v>104528630C04</v>
      </c>
      <c r="T1270" s="2">
        <v>104528370</v>
      </c>
      <c r="U1270" s="2" t="s">
        <v>50</v>
      </c>
      <c r="V1270" s="2" t="str">
        <f t="shared" si="59"/>
        <v>104528370UN</v>
      </c>
    </row>
    <row r="1271" spans="15:22" x14ac:dyDescent="0.35">
      <c r="O1271" s="2">
        <v>150001761</v>
      </c>
      <c r="P1271" s="20" t="s">
        <v>1006</v>
      </c>
      <c r="Q1271" s="2" t="str">
        <f t="shared" si="57"/>
        <v>150001761D10</v>
      </c>
      <c r="R1271" s="2" t="str">
        <f t="shared" si="58"/>
        <v>150001761D10</v>
      </c>
      <c r="T1271" s="2">
        <v>104528380</v>
      </c>
      <c r="U1271" s="2" t="s">
        <v>50</v>
      </c>
      <c r="V1271" s="2" t="str">
        <f t="shared" si="59"/>
        <v>104528380UN</v>
      </c>
    </row>
    <row r="1272" spans="15:22" x14ac:dyDescent="0.35">
      <c r="O1272" s="2">
        <v>150001929</v>
      </c>
      <c r="P1272" s="20" t="s">
        <v>49</v>
      </c>
      <c r="Q1272" s="2" t="str">
        <f t="shared" si="57"/>
        <v>150001929C12</v>
      </c>
      <c r="R1272" s="2" t="str">
        <f t="shared" si="58"/>
        <v>150001929C12</v>
      </c>
      <c r="T1272" s="2">
        <v>104528390</v>
      </c>
      <c r="U1272" s="2" t="s">
        <v>50</v>
      </c>
      <c r="V1272" s="2" t="str">
        <f t="shared" si="59"/>
        <v>104528390UN</v>
      </c>
    </row>
    <row r="1273" spans="15:22" x14ac:dyDescent="0.35">
      <c r="O1273" s="2">
        <v>104529130</v>
      </c>
      <c r="P1273" s="20" t="s">
        <v>198</v>
      </c>
      <c r="Q1273" s="2" t="str">
        <f t="shared" si="57"/>
        <v>104529130C05</v>
      </c>
      <c r="R1273" s="2" t="str">
        <f t="shared" si="58"/>
        <v>104529130C05</v>
      </c>
      <c r="T1273" s="2">
        <v>104528400</v>
      </c>
      <c r="U1273" s="2" t="s">
        <v>50</v>
      </c>
      <c r="V1273" s="2" t="str">
        <f t="shared" si="59"/>
        <v>104528400UN</v>
      </c>
    </row>
    <row r="1274" spans="15:22" x14ac:dyDescent="0.35">
      <c r="O1274" s="2">
        <v>104529060</v>
      </c>
      <c r="P1274" s="20" t="s">
        <v>248</v>
      </c>
      <c r="Q1274" s="2" t="str">
        <f t="shared" si="57"/>
        <v>104529060CJ</v>
      </c>
      <c r="R1274" s="2" t="str">
        <f t="shared" si="58"/>
        <v>104529060CJ</v>
      </c>
      <c r="T1274" s="2">
        <v>104528420</v>
      </c>
      <c r="U1274" s="2" t="s">
        <v>234</v>
      </c>
      <c r="V1274" s="2" t="str">
        <f t="shared" si="59"/>
        <v>104528420D30</v>
      </c>
    </row>
    <row r="1275" spans="15:22" x14ac:dyDescent="0.35">
      <c r="O1275" s="2">
        <v>104524550</v>
      </c>
      <c r="P1275" s="20" t="s">
        <v>57</v>
      </c>
      <c r="Q1275" s="2" t="str">
        <f t="shared" si="57"/>
        <v>104524550C06</v>
      </c>
      <c r="R1275" s="2" t="str">
        <f t="shared" si="58"/>
        <v>104524550C06</v>
      </c>
      <c r="T1275" s="2">
        <v>104528420</v>
      </c>
      <c r="U1275" s="2" t="s">
        <v>50</v>
      </c>
      <c r="V1275" s="2" t="str">
        <f t="shared" si="59"/>
        <v>104528420UN</v>
      </c>
    </row>
    <row r="1276" spans="15:22" x14ac:dyDescent="0.35">
      <c r="O1276" s="2">
        <v>104502340</v>
      </c>
      <c r="P1276" s="20" t="s">
        <v>77</v>
      </c>
      <c r="Q1276" s="2" t="str">
        <f t="shared" si="57"/>
        <v>104502340KG</v>
      </c>
      <c r="R1276" s="2" t="str">
        <f t="shared" si="58"/>
        <v>104502340KG</v>
      </c>
      <c r="T1276" s="2">
        <v>104528490</v>
      </c>
      <c r="U1276" s="2" t="s">
        <v>50</v>
      </c>
      <c r="V1276" s="2" t="str">
        <f t="shared" si="59"/>
        <v>104528490UN</v>
      </c>
    </row>
    <row r="1277" spans="15:22" x14ac:dyDescent="0.35">
      <c r="O1277" s="2">
        <v>104529880</v>
      </c>
      <c r="P1277" s="20" t="s">
        <v>77</v>
      </c>
      <c r="Q1277" s="2" t="str">
        <f t="shared" si="57"/>
        <v>104529880KG</v>
      </c>
      <c r="R1277" s="2" t="str">
        <f t="shared" si="58"/>
        <v>104529880KG</v>
      </c>
      <c r="T1277" s="2">
        <v>104528490</v>
      </c>
      <c r="U1277" s="2" t="s">
        <v>361</v>
      </c>
      <c r="V1277" s="2" t="str">
        <f t="shared" si="59"/>
        <v>104528490X00</v>
      </c>
    </row>
    <row r="1278" spans="15:22" x14ac:dyDescent="0.35">
      <c r="O1278" s="2">
        <v>150001989</v>
      </c>
      <c r="P1278" s="20" t="s">
        <v>77</v>
      </c>
      <c r="Q1278" s="2" t="str">
        <f t="shared" si="57"/>
        <v>150001989KG</v>
      </c>
      <c r="R1278" s="2" t="str">
        <f t="shared" si="58"/>
        <v>150001989KG</v>
      </c>
      <c r="T1278" s="2">
        <v>104528500</v>
      </c>
      <c r="U1278" s="2" t="s">
        <v>65</v>
      </c>
      <c r="V1278" s="2" t="str">
        <f t="shared" si="59"/>
        <v>104528500C10</v>
      </c>
    </row>
    <row r="1279" spans="15:22" x14ac:dyDescent="0.35">
      <c r="O1279" s="2">
        <v>103502100</v>
      </c>
      <c r="P1279" s="20" t="s">
        <v>77</v>
      </c>
      <c r="Q1279" s="2" t="str">
        <f t="shared" si="57"/>
        <v>103502100KG</v>
      </c>
      <c r="R1279" s="2" t="str">
        <f t="shared" si="58"/>
        <v>103502100KG</v>
      </c>
      <c r="T1279" s="2">
        <v>104528500</v>
      </c>
      <c r="U1279" s="2" t="s">
        <v>50</v>
      </c>
      <c r="V1279" s="2" t="str">
        <f t="shared" si="59"/>
        <v>104528500UN</v>
      </c>
    </row>
    <row r="1280" spans="15:22" x14ac:dyDescent="0.35">
      <c r="O1280" s="2">
        <v>150001928</v>
      </c>
      <c r="P1280" s="20" t="s">
        <v>49</v>
      </c>
      <c r="Q1280" s="2" t="str">
        <f t="shared" si="57"/>
        <v>150001928C12</v>
      </c>
      <c r="R1280" s="2" t="str">
        <f t="shared" si="58"/>
        <v>150001928C12</v>
      </c>
      <c r="T1280" s="2">
        <v>104528510</v>
      </c>
      <c r="U1280" s="2" t="s">
        <v>65</v>
      </c>
      <c r="V1280" s="2" t="str">
        <f t="shared" si="59"/>
        <v>104528510C10</v>
      </c>
    </row>
    <row r="1281" spans="15:22" x14ac:dyDescent="0.35">
      <c r="O1281" s="2">
        <v>150001936</v>
      </c>
      <c r="P1281" s="20" t="s">
        <v>65</v>
      </c>
      <c r="Q1281" s="2" t="str">
        <f t="shared" si="57"/>
        <v>150001936C10</v>
      </c>
      <c r="R1281" s="2" t="str">
        <f t="shared" si="58"/>
        <v>150001936C10</v>
      </c>
      <c r="T1281" s="2">
        <v>104528510</v>
      </c>
      <c r="U1281" s="2" t="s">
        <v>50</v>
      </c>
      <c r="V1281" s="2" t="str">
        <f t="shared" si="59"/>
        <v>104528510UN</v>
      </c>
    </row>
    <row r="1282" spans="15:22" x14ac:dyDescent="0.35">
      <c r="O1282" s="2">
        <v>150000006</v>
      </c>
      <c r="P1282" s="20" t="s">
        <v>177</v>
      </c>
      <c r="Q1282" s="2" t="str">
        <f t="shared" si="57"/>
        <v>150000006C20</v>
      </c>
      <c r="R1282" s="2" t="str">
        <f t="shared" si="58"/>
        <v>150000006C20</v>
      </c>
      <c r="T1282" s="2">
        <v>104528520</v>
      </c>
      <c r="U1282" s="2" t="s">
        <v>65</v>
      </c>
      <c r="V1282" s="2" t="str">
        <f t="shared" si="59"/>
        <v>104528520C10</v>
      </c>
    </row>
    <row r="1283" spans="15:22" x14ac:dyDescent="0.35">
      <c r="O1283" s="2">
        <v>104516950</v>
      </c>
      <c r="P1283" s="20" t="s">
        <v>77</v>
      </c>
      <c r="Q1283" s="2" t="str">
        <f t="shared" ref="Q1283:Q1346" si="60">O1283&amp;P1283</f>
        <v>104516950KG</v>
      </c>
      <c r="R1283" s="2" t="str">
        <f t="shared" ref="R1283:R1346" si="61">VLOOKUP(Q1283,V:V,1,0)</f>
        <v>104516950KG</v>
      </c>
      <c r="T1283" s="2">
        <v>104528520</v>
      </c>
      <c r="U1283" s="2" t="s">
        <v>50</v>
      </c>
      <c r="V1283" s="2" t="str">
        <f t="shared" si="59"/>
        <v>104528520UN</v>
      </c>
    </row>
    <row r="1284" spans="15:22" x14ac:dyDescent="0.35">
      <c r="O1284" s="2">
        <v>104521430</v>
      </c>
      <c r="P1284" s="20" t="s">
        <v>77</v>
      </c>
      <c r="Q1284" s="2" t="str">
        <f t="shared" si="60"/>
        <v>104521430KG</v>
      </c>
      <c r="R1284" s="2" t="str">
        <f t="shared" si="61"/>
        <v>104521430KG</v>
      </c>
      <c r="T1284" s="2">
        <v>104528530</v>
      </c>
      <c r="U1284" s="2" t="s">
        <v>141</v>
      </c>
      <c r="V1284" s="2" t="str">
        <f t="shared" ref="V1284:V1347" si="62">T1284&amp;U1284</f>
        <v>104528530C04</v>
      </c>
    </row>
    <row r="1285" spans="15:22" x14ac:dyDescent="0.35">
      <c r="O1285" s="2">
        <v>150001994</v>
      </c>
      <c r="P1285" s="20" t="s">
        <v>77</v>
      </c>
      <c r="Q1285" s="2" t="str">
        <f t="shared" si="60"/>
        <v>150001994KG</v>
      </c>
      <c r="R1285" s="2" t="str">
        <f t="shared" si="61"/>
        <v>150001994KG</v>
      </c>
      <c r="T1285" s="2">
        <v>104528530</v>
      </c>
      <c r="U1285" s="2" t="s">
        <v>50</v>
      </c>
      <c r="V1285" s="2" t="str">
        <f t="shared" si="62"/>
        <v>104528530UN</v>
      </c>
    </row>
    <row r="1286" spans="15:22" x14ac:dyDescent="0.35">
      <c r="O1286" s="2">
        <v>104522280</v>
      </c>
      <c r="P1286" s="20" t="s">
        <v>77</v>
      </c>
      <c r="Q1286" s="2" t="str">
        <f t="shared" si="60"/>
        <v>104522280KG</v>
      </c>
      <c r="R1286" s="2" t="str">
        <f t="shared" si="61"/>
        <v>104522280KG</v>
      </c>
      <c r="T1286" s="2">
        <v>104528540</v>
      </c>
      <c r="U1286" s="2" t="s">
        <v>141</v>
      </c>
      <c r="V1286" s="2" t="str">
        <f t="shared" si="62"/>
        <v>104528540C04</v>
      </c>
    </row>
    <row r="1287" spans="15:22" x14ac:dyDescent="0.35">
      <c r="O1287" s="2">
        <v>104523140</v>
      </c>
      <c r="P1287" s="20" t="s">
        <v>77</v>
      </c>
      <c r="Q1287" s="2" t="str">
        <f t="shared" si="60"/>
        <v>104523140KG</v>
      </c>
      <c r="R1287" s="2" t="str">
        <f t="shared" si="61"/>
        <v>104523140KG</v>
      </c>
      <c r="T1287" s="2">
        <v>104528540</v>
      </c>
      <c r="U1287" s="2" t="s">
        <v>50</v>
      </c>
      <c r="V1287" s="2" t="str">
        <f t="shared" si="62"/>
        <v>104528540UN</v>
      </c>
    </row>
    <row r="1288" spans="15:22" x14ac:dyDescent="0.35">
      <c r="O1288" s="2">
        <v>105045260</v>
      </c>
      <c r="P1288" s="20" t="s">
        <v>77</v>
      </c>
      <c r="Q1288" s="2" t="str">
        <f t="shared" si="60"/>
        <v>105045260KG</v>
      </c>
      <c r="R1288" s="2" t="str">
        <f t="shared" si="61"/>
        <v>105045260KG</v>
      </c>
      <c r="T1288" s="2">
        <v>104528550</v>
      </c>
      <c r="U1288" s="2" t="s">
        <v>141</v>
      </c>
      <c r="V1288" s="2" t="str">
        <f t="shared" si="62"/>
        <v>104528550C04</v>
      </c>
    </row>
    <row r="1289" spans="15:22" x14ac:dyDescent="0.35">
      <c r="O1289" s="2">
        <v>104519220</v>
      </c>
      <c r="P1289" s="20" t="s">
        <v>198</v>
      </c>
      <c r="Q1289" s="2" t="str">
        <f t="shared" si="60"/>
        <v>104519220C05</v>
      </c>
      <c r="R1289" s="2" t="str">
        <f t="shared" si="61"/>
        <v>104519220C05</v>
      </c>
      <c r="T1289" s="2">
        <v>104528550</v>
      </c>
      <c r="U1289" s="2" t="s">
        <v>50</v>
      </c>
      <c r="V1289" s="2" t="str">
        <f t="shared" si="62"/>
        <v>104528550UN</v>
      </c>
    </row>
    <row r="1290" spans="15:22" x14ac:dyDescent="0.35">
      <c r="O1290" s="2">
        <v>104533810</v>
      </c>
      <c r="P1290" s="20" t="s">
        <v>77</v>
      </c>
      <c r="Q1290" s="2" t="str">
        <f t="shared" si="60"/>
        <v>104533810KG</v>
      </c>
      <c r="R1290" s="2" t="str">
        <f t="shared" si="61"/>
        <v>104533810KG</v>
      </c>
      <c r="T1290" s="2">
        <v>104528560</v>
      </c>
      <c r="U1290" s="2" t="s">
        <v>141</v>
      </c>
      <c r="V1290" s="2" t="str">
        <f t="shared" si="62"/>
        <v>104528560C04</v>
      </c>
    </row>
    <row r="1291" spans="15:22" x14ac:dyDescent="0.35">
      <c r="O1291" s="2">
        <v>104520890</v>
      </c>
      <c r="P1291" s="20" t="s">
        <v>248</v>
      </c>
      <c r="Q1291" s="2" t="str">
        <f t="shared" si="60"/>
        <v>104520890CJ</v>
      </c>
      <c r="R1291" s="2" t="str">
        <f t="shared" si="61"/>
        <v>104520890CJ</v>
      </c>
      <c r="T1291" s="2">
        <v>104528560</v>
      </c>
      <c r="U1291" s="2" t="s">
        <v>50</v>
      </c>
      <c r="V1291" s="2" t="str">
        <f t="shared" si="62"/>
        <v>104528560UN</v>
      </c>
    </row>
    <row r="1292" spans="15:22" x14ac:dyDescent="0.35">
      <c r="O1292" s="2">
        <v>104522310</v>
      </c>
      <c r="P1292" s="20" t="s">
        <v>77</v>
      </c>
      <c r="Q1292" s="2" t="str">
        <f t="shared" si="60"/>
        <v>104522310KG</v>
      </c>
      <c r="R1292" s="2" t="str">
        <f t="shared" si="61"/>
        <v>104522310KG</v>
      </c>
      <c r="T1292" s="2">
        <v>104528570</v>
      </c>
      <c r="U1292" s="2" t="s">
        <v>57</v>
      </c>
      <c r="V1292" s="2" t="str">
        <f t="shared" si="62"/>
        <v>104528570C06</v>
      </c>
    </row>
    <row r="1293" spans="15:22" x14ac:dyDescent="0.35">
      <c r="O1293" s="2">
        <v>104532650</v>
      </c>
      <c r="P1293" s="20" t="s">
        <v>49</v>
      </c>
      <c r="Q1293" s="2" t="str">
        <f t="shared" si="60"/>
        <v>104532650C12</v>
      </c>
      <c r="R1293" s="2" t="str">
        <f t="shared" si="61"/>
        <v>104532650C12</v>
      </c>
      <c r="T1293" s="2">
        <v>104528570</v>
      </c>
      <c r="U1293" s="2" t="s">
        <v>50</v>
      </c>
      <c r="V1293" s="2" t="str">
        <f t="shared" si="62"/>
        <v>104528570UN</v>
      </c>
    </row>
    <row r="1294" spans="15:22" x14ac:dyDescent="0.35">
      <c r="O1294" s="2">
        <v>104521670</v>
      </c>
      <c r="P1294" s="20" t="s">
        <v>248</v>
      </c>
      <c r="Q1294" s="2" t="str">
        <f t="shared" si="60"/>
        <v>104521670CJ</v>
      </c>
      <c r="R1294" s="2" t="str">
        <f t="shared" si="61"/>
        <v>104521670CJ</v>
      </c>
      <c r="T1294" s="2">
        <v>104528580</v>
      </c>
      <c r="U1294" s="2" t="s">
        <v>57</v>
      </c>
      <c r="V1294" s="2" t="str">
        <f t="shared" si="62"/>
        <v>104528580C06</v>
      </c>
    </row>
    <row r="1295" spans="15:22" x14ac:dyDescent="0.35">
      <c r="O1295" s="2">
        <v>104531380</v>
      </c>
      <c r="P1295" s="20" t="s">
        <v>698</v>
      </c>
      <c r="Q1295" s="2" t="str">
        <f t="shared" si="60"/>
        <v>104531380C25</v>
      </c>
      <c r="R1295" s="2" t="str">
        <f t="shared" si="61"/>
        <v>104531380C25</v>
      </c>
      <c r="T1295" s="2">
        <v>104528580</v>
      </c>
      <c r="U1295" s="2" t="s">
        <v>50</v>
      </c>
      <c r="V1295" s="2" t="str">
        <f t="shared" si="62"/>
        <v>104528580UN</v>
      </c>
    </row>
    <row r="1296" spans="15:22" x14ac:dyDescent="0.35">
      <c r="O1296" s="2">
        <v>104519480</v>
      </c>
      <c r="P1296" s="20" t="s">
        <v>198</v>
      </c>
      <c r="Q1296" s="2" t="str">
        <f t="shared" si="60"/>
        <v>104519480C05</v>
      </c>
      <c r="R1296" s="2" t="str">
        <f t="shared" si="61"/>
        <v>104519480C05</v>
      </c>
      <c r="T1296" s="2">
        <v>104528590</v>
      </c>
      <c r="U1296" s="2" t="s">
        <v>57</v>
      </c>
      <c r="V1296" s="2" t="str">
        <f t="shared" si="62"/>
        <v>104528590C06</v>
      </c>
    </row>
    <row r="1297" spans="15:22" x14ac:dyDescent="0.35">
      <c r="O1297" s="2">
        <v>104340780</v>
      </c>
      <c r="P1297" s="20" t="s">
        <v>198</v>
      </c>
      <c r="Q1297" s="2" t="str">
        <f t="shared" si="60"/>
        <v>104340780C05</v>
      </c>
      <c r="R1297" s="2" t="str">
        <f t="shared" si="61"/>
        <v>104340780C05</v>
      </c>
      <c r="T1297" s="2">
        <v>104528590</v>
      </c>
      <c r="U1297" s="2" t="s">
        <v>50</v>
      </c>
      <c r="V1297" s="2" t="str">
        <f t="shared" si="62"/>
        <v>104528590UN</v>
      </c>
    </row>
    <row r="1298" spans="15:22" x14ac:dyDescent="0.35">
      <c r="O1298" s="2">
        <v>104340790</v>
      </c>
      <c r="P1298" s="20" t="s">
        <v>198</v>
      </c>
      <c r="Q1298" s="2" t="str">
        <f t="shared" si="60"/>
        <v>104340790C05</v>
      </c>
      <c r="R1298" s="2" t="str">
        <f t="shared" si="61"/>
        <v>104340790C05</v>
      </c>
      <c r="T1298" s="2">
        <v>104528600</v>
      </c>
      <c r="U1298" s="2" t="s">
        <v>65</v>
      </c>
      <c r="V1298" s="2" t="str">
        <f t="shared" si="62"/>
        <v>104528600C10</v>
      </c>
    </row>
    <row r="1299" spans="15:22" x14ac:dyDescent="0.35">
      <c r="O1299" s="2">
        <v>104519290</v>
      </c>
      <c r="P1299" s="20" t="s">
        <v>198</v>
      </c>
      <c r="Q1299" s="2" t="str">
        <f t="shared" si="60"/>
        <v>104519290C05</v>
      </c>
      <c r="R1299" s="2" t="str">
        <f t="shared" si="61"/>
        <v>104519290C05</v>
      </c>
      <c r="T1299" s="2">
        <v>104528600</v>
      </c>
      <c r="U1299" s="2" t="s">
        <v>50</v>
      </c>
      <c r="V1299" s="2" t="str">
        <f t="shared" si="62"/>
        <v>104528600UN</v>
      </c>
    </row>
    <row r="1300" spans="15:22" x14ac:dyDescent="0.35">
      <c r="O1300" s="2">
        <v>104529170</v>
      </c>
      <c r="P1300" s="20" t="s">
        <v>198</v>
      </c>
      <c r="Q1300" s="2" t="str">
        <f t="shared" si="60"/>
        <v>104529170C05</v>
      </c>
      <c r="R1300" s="2" t="str">
        <f t="shared" si="61"/>
        <v>104529170C05</v>
      </c>
      <c r="T1300" s="2">
        <v>104528630</v>
      </c>
      <c r="U1300" s="2" t="s">
        <v>141</v>
      </c>
      <c r="V1300" s="2" t="str">
        <f t="shared" si="62"/>
        <v>104528630C04</v>
      </c>
    </row>
    <row r="1301" spans="15:22" x14ac:dyDescent="0.35">
      <c r="O1301" s="2">
        <v>104524740</v>
      </c>
      <c r="P1301" s="20" t="s">
        <v>198</v>
      </c>
      <c r="Q1301" s="2" t="str">
        <f t="shared" si="60"/>
        <v>104524740C05</v>
      </c>
      <c r="R1301" s="2" t="str">
        <f t="shared" si="61"/>
        <v>104524740C05</v>
      </c>
      <c r="T1301" s="2">
        <v>104528630</v>
      </c>
      <c r="U1301" s="2" t="s">
        <v>50</v>
      </c>
      <c r="V1301" s="2" t="str">
        <f t="shared" si="62"/>
        <v>104528630UN</v>
      </c>
    </row>
    <row r="1302" spans="15:22" x14ac:dyDescent="0.35">
      <c r="O1302" s="2">
        <v>104340040</v>
      </c>
      <c r="P1302" s="20" t="s">
        <v>65</v>
      </c>
      <c r="Q1302" s="2" t="str">
        <f t="shared" si="60"/>
        <v>104340040C10</v>
      </c>
      <c r="R1302" s="2" t="str">
        <f t="shared" si="61"/>
        <v>104340040C10</v>
      </c>
      <c r="T1302" s="2">
        <v>104528640</v>
      </c>
      <c r="U1302" s="2" t="s">
        <v>253</v>
      </c>
      <c r="V1302" s="2" t="str">
        <f t="shared" si="62"/>
        <v>104528640C08</v>
      </c>
    </row>
    <row r="1303" spans="15:22" x14ac:dyDescent="0.35">
      <c r="O1303" s="2">
        <v>104524710</v>
      </c>
      <c r="P1303" s="20" t="s">
        <v>198</v>
      </c>
      <c r="Q1303" s="2" t="str">
        <f t="shared" si="60"/>
        <v>104524710C05</v>
      </c>
      <c r="R1303" s="2" t="str">
        <f t="shared" si="61"/>
        <v>104524710C05</v>
      </c>
      <c r="T1303" s="2">
        <v>104528640</v>
      </c>
      <c r="U1303" s="2" t="s">
        <v>50</v>
      </c>
      <c r="V1303" s="2" t="str">
        <f t="shared" si="62"/>
        <v>104528640UN</v>
      </c>
    </row>
    <row r="1304" spans="15:22" x14ac:dyDescent="0.35">
      <c r="O1304" s="2">
        <v>104524730</v>
      </c>
      <c r="P1304" s="20" t="s">
        <v>198</v>
      </c>
      <c r="Q1304" s="2" t="str">
        <f t="shared" si="60"/>
        <v>104524730C05</v>
      </c>
      <c r="R1304" s="2" t="str">
        <f t="shared" si="61"/>
        <v>104524730C05</v>
      </c>
      <c r="T1304" s="2">
        <v>104528650</v>
      </c>
      <c r="U1304" s="2" t="s">
        <v>253</v>
      </c>
      <c r="V1304" s="2" t="str">
        <f t="shared" si="62"/>
        <v>104528650C08</v>
      </c>
    </row>
    <row r="1305" spans="15:22" x14ac:dyDescent="0.35">
      <c r="O1305" s="2">
        <v>104524720</v>
      </c>
      <c r="P1305" s="20" t="s">
        <v>198</v>
      </c>
      <c r="Q1305" s="2" t="str">
        <f t="shared" si="60"/>
        <v>104524720C05</v>
      </c>
      <c r="R1305" s="2" t="str">
        <f t="shared" si="61"/>
        <v>104524720C05</v>
      </c>
      <c r="T1305" s="2">
        <v>104528650</v>
      </c>
      <c r="U1305" s="2" t="s">
        <v>50</v>
      </c>
      <c r="V1305" s="2" t="str">
        <f t="shared" si="62"/>
        <v>104528650UN</v>
      </c>
    </row>
    <row r="1306" spans="15:22" x14ac:dyDescent="0.35">
      <c r="O1306" s="2">
        <v>104528960</v>
      </c>
      <c r="P1306" s="20" t="s">
        <v>57</v>
      </c>
      <c r="Q1306" s="2" t="str">
        <f t="shared" si="60"/>
        <v>104528960C06</v>
      </c>
      <c r="R1306" s="2" t="str">
        <f t="shared" si="61"/>
        <v>104528960C06</v>
      </c>
      <c r="T1306" s="2">
        <v>104528660</v>
      </c>
      <c r="U1306" s="2" t="s">
        <v>253</v>
      </c>
      <c r="V1306" s="2" t="str">
        <f t="shared" si="62"/>
        <v>104528660C08</v>
      </c>
    </row>
    <row r="1307" spans="15:22" x14ac:dyDescent="0.35">
      <c r="O1307" s="2">
        <v>105045840</v>
      </c>
      <c r="P1307" s="20" t="s">
        <v>803</v>
      </c>
      <c r="Q1307" s="2" t="str">
        <f t="shared" si="60"/>
        <v>105045840C14</v>
      </c>
      <c r="R1307" s="2" t="str">
        <f t="shared" si="61"/>
        <v>105045840C14</v>
      </c>
      <c r="T1307" s="2">
        <v>104528660</v>
      </c>
      <c r="U1307" s="2" t="s">
        <v>50</v>
      </c>
      <c r="V1307" s="2" t="str">
        <f t="shared" si="62"/>
        <v>104528660UN</v>
      </c>
    </row>
    <row r="1308" spans="15:22" x14ac:dyDescent="0.35">
      <c r="O1308" s="2">
        <v>104516650</v>
      </c>
      <c r="P1308" s="20" t="s">
        <v>141</v>
      </c>
      <c r="Q1308" s="2" t="str">
        <f t="shared" si="60"/>
        <v>104516650C04</v>
      </c>
      <c r="R1308" s="2" t="str">
        <f t="shared" si="61"/>
        <v>104516650C04</v>
      </c>
      <c r="T1308" s="2">
        <v>104528690</v>
      </c>
      <c r="U1308" s="2" t="s">
        <v>49</v>
      </c>
      <c r="V1308" s="2" t="str">
        <f t="shared" si="62"/>
        <v>104528690C12</v>
      </c>
    </row>
    <row r="1309" spans="15:22" x14ac:dyDescent="0.35">
      <c r="O1309" s="2">
        <v>104520880</v>
      </c>
      <c r="P1309" s="20" t="s">
        <v>248</v>
      </c>
      <c r="Q1309" s="2" t="str">
        <f t="shared" si="60"/>
        <v>104520880CJ</v>
      </c>
      <c r="R1309" s="2" t="str">
        <f t="shared" si="61"/>
        <v>104520880CJ</v>
      </c>
      <c r="T1309" s="2">
        <v>104528690</v>
      </c>
      <c r="U1309" s="2" t="s">
        <v>50</v>
      </c>
      <c r="V1309" s="2" t="str">
        <f t="shared" si="62"/>
        <v>104528690UN</v>
      </c>
    </row>
    <row r="1310" spans="15:22" x14ac:dyDescent="0.35">
      <c r="O1310" s="2">
        <v>105045390</v>
      </c>
      <c r="P1310" s="20" t="s">
        <v>92</v>
      </c>
      <c r="Q1310" s="2" t="str">
        <f t="shared" si="60"/>
        <v>105045390C02</v>
      </c>
      <c r="R1310" s="2" t="str">
        <f t="shared" si="61"/>
        <v>105045390C02</v>
      </c>
      <c r="T1310" s="2">
        <v>104528700</v>
      </c>
      <c r="U1310" s="2" t="s">
        <v>278</v>
      </c>
      <c r="V1310" s="2" t="str">
        <f t="shared" si="62"/>
        <v>104528700C16</v>
      </c>
    </row>
    <row r="1311" spans="15:22" x14ac:dyDescent="0.35">
      <c r="O1311" s="2">
        <v>104528950</v>
      </c>
      <c r="P1311" s="20" t="s">
        <v>57</v>
      </c>
      <c r="Q1311" s="2" t="str">
        <f t="shared" si="60"/>
        <v>104528950C06</v>
      </c>
      <c r="R1311" s="2" t="str">
        <f t="shared" si="61"/>
        <v>104528950C06</v>
      </c>
      <c r="T1311" s="2">
        <v>104528700</v>
      </c>
      <c r="U1311" s="2" t="s">
        <v>50</v>
      </c>
      <c r="V1311" s="2" t="str">
        <f t="shared" si="62"/>
        <v>104528700UN</v>
      </c>
    </row>
    <row r="1312" spans="15:22" x14ac:dyDescent="0.35">
      <c r="O1312" s="2">
        <v>104524330</v>
      </c>
      <c r="P1312" s="20" t="s">
        <v>57</v>
      </c>
      <c r="Q1312" s="2" t="str">
        <f t="shared" si="60"/>
        <v>104524330C06</v>
      </c>
      <c r="R1312" s="2" t="str">
        <f t="shared" si="61"/>
        <v>104524330C06</v>
      </c>
      <c r="T1312" s="2">
        <v>104528710</v>
      </c>
      <c r="U1312" s="2" t="s">
        <v>278</v>
      </c>
      <c r="V1312" s="2" t="str">
        <f t="shared" si="62"/>
        <v>104528710C16</v>
      </c>
    </row>
    <row r="1313" spans="15:22" x14ac:dyDescent="0.35">
      <c r="O1313" s="2">
        <v>104523490</v>
      </c>
      <c r="P1313" s="20" t="s">
        <v>166</v>
      </c>
      <c r="Q1313" s="2" t="str">
        <f t="shared" si="60"/>
        <v>104523490C50</v>
      </c>
      <c r="R1313" s="2" t="str">
        <f t="shared" si="61"/>
        <v>104523490C50</v>
      </c>
      <c r="T1313" s="2">
        <v>104528710</v>
      </c>
      <c r="U1313" s="2" t="s">
        <v>50</v>
      </c>
      <c r="V1313" s="2" t="str">
        <f t="shared" si="62"/>
        <v>104528710UN</v>
      </c>
    </row>
    <row r="1314" spans="15:22" x14ac:dyDescent="0.35">
      <c r="O1314" s="2">
        <v>104516630</v>
      </c>
      <c r="P1314" s="20" t="s">
        <v>141</v>
      </c>
      <c r="Q1314" s="2" t="str">
        <f t="shared" si="60"/>
        <v>104516630C04</v>
      </c>
      <c r="R1314" s="2" t="str">
        <f t="shared" si="61"/>
        <v>104516630C04</v>
      </c>
      <c r="T1314" s="2">
        <v>104528720</v>
      </c>
      <c r="U1314" s="2" t="s">
        <v>49</v>
      </c>
      <c r="V1314" s="2" t="str">
        <f t="shared" si="62"/>
        <v>104528720C12</v>
      </c>
    </row>
    <row r="1315" spans="15:22" x14ac:dyDescent="0.35">
      <c r="O1315" s="2">
        <v>104516760</v>
      </c>
      <c r="P1315" s="20" t="s">
        <v>253</v>
      </c>
      <c r="Q1315" s="2" t="str">
        <f t="shared" si="60"/>
        <v>104516760C08</v>
      </c>
      <c r="R1315" s="2" t="str">
        <f t="shared" si="61"/>
        <v>104516760C08</v>
      </c>
      <c r="T1315" s="2">
        <v>104528720</v>
      </c>
      <c r="U1315" s="2" t="s">
        <v>50</v>
      </c>
      <c r="V1315" s="2" t="str">
        <f t="shared" si="62"/>
        <v>104528720UN</v>
      </c>
    </row>
    <row r="1316" spans="15:22" x14ac:dyDescent="0.35">
      <c r="O1316" s="2">
        <v>104527530</v>
      </c>
      <c r="P1316" s="20" t="s">
        <v>65</v>
      </c>
      <c r="Q1316" s="2" t="str">
        <f t="shared" si="60"/>
        <v>104527530C10</v>
      </c>
      <c r="R1316" s="2" t="str">
        <f t="shared" si="61"/>
        <v>104527530C10</v>
      </c>
      <c r="T1316" s="2">
        <v>104528730</v>
      </c>
      <c r="U1316" s="2" t="s">
        <v>141</v>
      </c>
      <c r="V1316" s="2" t="str">
        <f t="shared" si="62"/>
        <v>104528730C04</v>
      </c>
    </row>
    <row r="1317" spans="15:22" x14ac:dyDescent="0.35">
      <c r="O1317" s="2">
        <v>104339920</v>
      </c>
      <c r="P1317" s="20" t="s">
        <v>177</v>
      </c>
      <c r="Q1317" s="2" t="str">
        <f t="shared" si="60"/>
        <v>104339920C20</v>
      </c>
      <c r="R1317" s="2" t="str">
        <f t="shared" si="61"/>
        <v>104339920C20</v>
      </c>
      <c r="T1317" s="2">
        <v>104528730</v>
      </c>
      <c r="U1317" s="2" t="s">
        <v>50</v>
      </c>
      <c r="V1317" s="2" t="str">
        <f t="shared" si="62"/>
        <v>104528730UN</v>
      </c>
    </row>
    <row r="1318" spans="15:22" x14ac:dyDescent="0.35">
      <c r="O1318" s="2">
        <v>104523080</v>
      </c>
      <c r="P1318" s="20" t="s">
        <v>253</v>
      </c>
      <c r="Q1318" s="2" t="str">
        <f t="shared" si="60"/>
        <v>104523080C08</v>
      </c>
      <c r="R1318" s="2" t="str">
        <f t="shared" si="61"/>
        <v>104523080C08</v>
      </c>
      <c r="T1318" s="2">
        <v>104528740</v>
      </c>
      <c r="U1318" s="2" t="s">
        <v>49</v>
      </c>
      <c r="V1318" s="2" t="str">
        <f t="shared" si="62"/>
        <v>104528740C12</v>
      </c>
    </row>
    <row r="1319" spans="15:22" x14ac:dyDescent="0.35">
      <c r="O1319" s="2">
        <v>150001938</v>
      </c>
      <c r="P1319" s="20" t="s">
        <v>198</v>
      </c>
      <c r="Q1319" s="2" t="str">
        <f t="shared" si="60"/>
        <v>150001938C05</v>
      </c>
      <c r="R1319" s="2" t="str">
        <f t="shared" si="61"/>
        <v>150001938C05</v>
      </c>
      <c r="T1319" s="2">
        <v>104528740</v>
      </c>
      <c r="U1319" s="2" t="s">
        <v>50</v>
      </c>
      <c r="V1319" s="2" t="str">
        <f t="shared" si="62"/>
        <v>104528740UN</v>
      </c>
    </row>
    <row r="1320" spans="15:22" x14ac:dyDescent="0.35">
      <c r="O1320" s="2">
        <v>104520870</v>
      </c>
      <c r="P1320" s="20" t="s">
        <v>248</v>
      </c>
      <c r="Q1320" s="2" t="str">
        <f t="shared" si="60"/>
        <v>104520870CJ</v>
      </c>
      <c r="R1320" s="2" t="str">
        <f t="shared" si="61"/>
        <v>104520870CJ</v>
      </c>
      <c r="T1320" s="2">
        <v>104528750</v>
      </c>
      <c r="U1320" s="2" t="s">
        <v>49</v>
      </c>
      <c r="V1320" s="2" t="str">
        <f t="shared" si="62"/>
        <v>104528750C12</v>
      </c>
    </row>
    <row r="1321" spans="15:22" x14ac:dyDescent="0.35">
      <c r="O1321" s="2">
        <v>104522300</v>
      </c>
      <c r="P1321" s="20" t="s">
        <v>57</v>
      </c>
      <c r="Q1321" s="2" t="str">
        <f t="shared" si="60"/>
        <v>104522300C06</v>
      </c>
      <c r="R1321" s="2" t="str">
        <f t="shared" si="61"/>
        <v>104522300C06</v>
      </c>
      <c r="T1321" s="2">
        <v>104528750</v>
      </c>
      <c r="U1321" s="2" t="s">
        <v>50</v>
      </c>
      <c r="V1321" s="2" t="str">
        <f t="shared" si="62"/>
        <v>104528750UN</v>
      </c>
    </row>
    <row r="1322" spans="15:22" x14ac:dyDescent="0.35">
      <c r="O1322" s="2">
        <v>104518920</v>
      </c>
      <c r="P1322" s="20" t="s">
        <v>198</v>
      </c>
      <c r="Q1322" s="2" t="str">
        <f t="shared" si="60"/>
        <v>104518920C05</v>
      </c>
      <c r="R1322" s="2" t="str">
        <f t="shared" si="61"/>
        <v>104518920C05</v>
      </c>
      <c r="T1322" s="2">
        <v>104528760</v>
      </c>
      <c r="U1322" s="2" t="s">
        <v>185</v>
      </c>
      <c r="V1322" s="2" t="str">
        <f t="shared" si="62"/>
        <v>104528760C03</v>
      </c>
    </row>
    <row r="1323" spans="15:22" x14ac:dyDescent="0.35">
      <c r="O1323" s="2">
        <v>104527410</v>
      </c>
      <c r="P1323" s="20" t="s">
        <v>57</v>
      </c>
      <c r="Q1323" s="2" t="str">
        <f t="shared" si="60"/>
        <v>104527410C06</v>
      </c>
      <c r="R1323" s="2" t="str">
        <f t="shared" si="61"/>
        <v>104527410C06</v>
      </c>
      <c r="T1323" s="2">
        <v>104528760</v>
      </c>
      <c r="U1323" s="2" t="s">
        <v>50</v>
      </c>
      <c r="V1323" s="2" t="str">
        <f t="shared" si="62"/>
        <v>104528760UN</v>
      </c>
    </row>
    <row r="1324" spans="15:22" x14ac:dyDescent="0.35">
      <c r="O1324" s="2">
        <v>105045500</v>
      </c>
      <c r="P1324" s="20" t="s">
        <v>57</v>
      </c>
      <c r="Q1324" s="2" t="str">
        <f t="shared" si="60"/>
        <v>105045500C06</v>
      </c>
      <c r="R1324" s="2" t="str">
        <f t="shared" si="61"/>
        <v>105045500C06</v>
      </c>
      <c r="T1324" s="2">
        <v>104528770</v>
      </c>
      <c r="U1324" s="2" t="s">
        <v>50</v>
      </c>
      <c r="V1324" s="2" t="str">
        <f t="shared" si="62"/>
        <v>104528770UN</v>
      </c>
    </row>
    <row r="1325" spans="15:22" x14ac:dyDescent="0.35">
      <c r="O1325" s="2">
        <v>150001939</v>
      </c>
      <c r="P1325" s="20" t="s">
        <v>198</v>
      </c>
      <c r="Q1325" s="2" t="str">
        <f t="shared" si="60"/>
        <v>150001939C05</v>
      </c>
      <c r="R1325" s="2" t="str">
        <f t="shared" si="61"/>
        <v>150001939C05</v>
      </c>
      <c r="T1325" s="2">
        <v>104528770</v>
      </c>
      <c r="U1325" s="2" t="s">
        <v>542</v>
      </c>
      <c r="V1325" s="2" t="str">
        <f t="shared" si="62"/>
        <v>104528770Y40</v>
      </c>
    </row>
    <row r="1326" spans="15:22" x14ac:dyDescent="0.35">
      <c r="O1326" s="2">
        <v>104524310</v>
      </c>
      <c r="P1326" s="20" t="s">
        <v>49</v>
      </c>
      <c r="Q1326" s="2" t="str">
        <f t="shared" si="60"/>
        <v>104524310C12</v>
      </c>
      <c r="R1326" s="2" t="str">
        <f t="shared" si="61"/>
        <v>104524310C12</v>
      </c>
      <c r="T1326" s="2">
        <v>104528780</v>
      </c>
      <c r="U1326" s="2" t="s">
        <v>50</v>
      </c>
      <c r="V1326" s="2" t="str">
        <f t="shared" si="62"/>
        <v>104528780UN</v>
      </c>
    </row>
    <row r="1327" spans="15:22" x14ac:dyDescent="0.35">
      <c r="O1327" s="2">
        <v>104518880</v>
      </c>
      <c r="P1327" s="20" t="s">
        <v>198</v>
      </c>
      <c r="Q1327" s="2" t="str">
        <f t="shared" si="60"/>
        <v>104518880C05</v>
      </c>
      <c r="R1327" s="2" t="str">
        <f t="shared" si="61"/>
        <v>104518880C05</v>
      </c>
      <c r="T1327" s="2">
        <v>104528780</v>
      </c>
      <c r="U1327" s="2" t="s">
        <v>542</v>
      </c>
      <c r="V1327" s="2" t="str">
        <f t="shared" si="62"/>
        <v>104528780Y40</v>
      </c>
    </row>
    <row r="1328" spans="15:22" x14ac:dyDescent="0.35">
      <c r="O1328" s="2">
        <v>104524540</v>
      </c>
      <c r="P1328" s="20" t="s">
        <v>49</v>
      </c>
      <c r="Q1328" s="2" t="str">
        <f t="shared" si="60"/>
        <v>104524540C12</v>
      </c>
      <c r="R1328" s="2" t="str">
        <f t="shared" si="61"/>
        <v>104524540C12</v>
      </c>
      <c r="T1328" s="2">
        <v>104528790</v>
      </c>
      <c r="U1328" s="2" t="s">
        <v>50</v>
      </c>
      <c r="V1328" s="2" t="str">
        <f t="shared" si="62"/>
        <v>104528790UN</v>
      </c>
    </row>
    <row r="1329" spans="15:22" x14ac:dyDescent="0.35">
      <c r="O1329" s="2">
        <v>104520860</v>
      </c>
      <c r="P1329" s="20" t="s">
        <v>248</v>
      </c>
      <c r="Q1329" s="2" t="str">
        <f t="shared" si="60"/>
        <v>104520860CJ</v>
      </c>
      <c r="R1329" s="2" t="str">
        <f t="shared" si="61"/>
        <v>104520860CJ</v>
      </c>
      <c r="T1329" s="2">
        <v>104528790</v>
      </c>
      <c r="U1329" s="2" t="s">
        <v>542</v>
      </c>
      <c r="V1329" s="2" t="str">
        <f t="shared" si="62"/>
        <v>104528790Y40</v>
      </c>
    </row>
    <row r="1330" spans="15:22" x14ac:dyDescent="0.35">
      <c r="O1330" s="2">
        <v>150001930</v>
      </c>
      <c r="P1330" s="20" t="s">
        <v>65</v>
      </c>
      <c r="Q1330" s="2" t="str">
        <f t="shared" si="60"/>
        <v>150001930C10</v>
      </c>
      <c r="R1330" s="2" t="str">
        <f t="shared" si="61"/>
        <v>150001930C10</v>
      </c>
      <c r="T1330" s="2">
        <v>104528810</v>
      </c>
      <c r="U1330" s="2" t="s">
        <v>198</v>
      </c>
      <c r="V1330" s="2" t="str">
        <f t="shared" si="62"/>
        <v>104528810C05</v>
      </c>
    </row>
    <row r="1331" spans="15:22" x14ac:dyDescent="0.35">
      <c r="O1331" s="2">
        <v>104530390</v>
      </c>
      <c r="P1331" s="20" t="s">
        <v>185</v>
      </c>
      <c r="Q1331" s="2" t="str">
        <f t="shared" si="60"/>
        <v>104530390C03</v>
      </c>
      <c r="R1331" s="2" t="str">
        <f t="shared" si="61"/>
        <v>104530390C03</v>
      </c>
      <c r="T1331" s="2">
        <v>104528810</v>
      </c>
      <c r="U1331" s="2" t="s">
        <v>50</v>
      </c>
      <c r="V1331" s="2" t="str">
        <f t="shared" si="62"/>
        <v>104528810UN</v>
      </c>
    </row>
    <row r="1332" spans="15:22" x14ac:dyDescent="0.35">
      <c r="O1332" s="2">
        <v>150000714</v>
      </c>
      <c r="P1332" s="20" t="s">
        <v>156</v>
      </c>
      <c r="Q1332" s="2" t="str">
        <f t="shared" si="60"/>
        <v>150000714C18</v>
      </c>
      <c r="R1332" s="2" t="str">
        <f t="shared" si="61"/>
        <v>150000714C18</v>
      </c>
      <c r="T1332" s="2">
        <v>104528820</v>
      </c>
      <c r="U1332" s="2" t="s">
        <v>49</v>
      </c>
      <c r="V1332" s="2" t="str">
        <f t="shared" si="62"/>
        <v>104528820C12</v>
      </c>
    </row>
    <row r="1333" spans="15:22" x14ac:dyDescent="0.35">
      <c r="O1333" s="2">
        <v>104518900</v>
      </c>
      <c r="P1333" s="20" t="s">
        <v>198</v>
      </c>
      <c r="Q1333" s="2" t="str">
        <f t="shared" si="60"/>
        <v>104518900C05</v>
      </c>
      <c r="R1333" s="2" t="str">
        <f t="shared" si="61"/>
        <v>104518900C05</v>
      </c>
      <c r="T1333" s="2">
        <v>104528820</v>
      </c>
      <c r="U1333" s="2" t="s">
        <v>50</v>
      </c>
      <c r="V1333" s="2" t="str">
        <f t="shared" si="62"/>
        <v>104528820UN</v>
      </c>
    </row>
    <row r="1334" spans="15:22" x14ac:dyDescent="0.35">
      <c r="O1334" s="2">
        <v>150000008</v>
      </c>
      <c r="P1334" s="20" t="s">
        <v>156</v>
      </c>
      <c r="Q1334" s="2" t="str">
        <f t="shared" si="60"/>
        <v>150000008C18</v>
      </c>
      <c r="R1334" s="2" t="str">
        <f t="shared" si="61"/>
        <v>150000008C18</v>
      </c>
      <c r="T1334" s="2">
        <v>104528840</v>
      </c>
      <c r="U1334" s="2" t="s">
        <v>65</v>
      </c>
      <c r="V1334" s="2" t="str">
        <f t="shared" si="62"/>
        <v>104528840C10</v>
      </c>
    </row>
    <row r="1335" spans="15:22" x14ac:dyDescent="0.35">
      <c r="O1335" s="2">
        <v>150000932</v>
      </c>
      <c r="P1335" s="20" t="s">
        <v>49</v>
      </c>
      <c r="Q1335" s="2" t="str">
        <f t="shared" si="60"/>
        <v>150000932C12</v>
      </c>
      <c r="R1335" s="2" t="str">
        <f t="shared" si="61"/>
        <v>150000932C12</v>
      </c>
      <c r="T1335" s="2">
        <v>104528840</v>
      </c>
      <c r="U1335" s="2" t="s">
        <v>50</v>
      </c>
      <c r="V1335" s="2" t="str">
        <f t="shared" si="62"/>
        <v>104528840UN</v>
      </c>
    </row>
    <row r="1336" spans="15:22" x14ac:dyDescent="0.35">
      <c r="O1336" s="2">
        <v>150000721</v>
      </c>
      <c r="P1336" s="20" t="s">
        <v>156</v>
      </c>
      <c r="Q1336" s="2" t="str">
        <f t="shared" si="60"/>
        <v>150000721C18</v>
      </c>
      <c r="R1336" s="2" t="str">
        <f t="shared" si="61"/>
        <v>150000721C18</v>
      </c>
      <c r="T1336" s="2">
        <v>104528850</v>
      </c>
      <c r="U1336" s="2" t="s">
        <v>65</v>
      </c>
      <c r="V1336" s="2" t="str">
        <f t="shared" si="62"/>
        <v>104528850C10</v>
      </c>
    </row>
    <row r="1337" spans="15:22" x14ac:dyDescent="0.35">
      <c r="O1337" s="2">
        <v>150000722</v>
      </c>
      <c r="P1337" s="20" t="s">
        <v>156</v>
      </c>
      <c r="Q1337" s="2" t="str">
        <f t="shared" si="60"/>
        <v>150000722C18</v>
      </c>
      <c r="R1337" s="2" t="str">
        <f t="shared" si="61"/>
        <v>150000722C18</v>
      </c>
      <c r="T1337" s="2">
        <v>104528850</v>
      </c>
      <c r="U1337" s="2" t="s">
        <v>50</v>
      </c>
      <c r="V1337" s="2" t="str">
        <f t="shared" si="62"/>
        <v>104528850UN</v>
      </c>
    </row>
    <row r="1338" spans="15:22" x14ac:dyDescent="0.35">
      <c r="O1338" s="2">
        <v>150001998</v>
      </c>
      <c r="P1338" s="20" t="s">
        <v>198</v>
      </c>
      <c r="Q1338" s="2" t="str">
        <f t="shared" si="60"/>
        <v>150001998C05</v>
      </c>
      <c r="R1338" s="2" t="str">
        <f t="shared" si="61"/>
        <v>150001998C05</v>
      </c>
      <c r="T1338" s="2">
        <v>104528870</v>
      </c>
      <c r="U1338" s="2" t="s">
        <v>92</v>
      </c>
      <c r="V1338" s="2" t="str">
        <f t="shared" si="62"/>
        <v>104528870C02</v>
      </c>
    </row>
    <row r="1339" spans="15:22" x14ac:dyDescent="0.35">
      <c r="O1339" s="2">
        <v>150000718</v>
      </c>
      <c r="P1339" s="20" t="s">
        <v>156</v>
      </c>
      <c r="Q1339" s="2" t="str">
        <f t="shared" si="60"/>
        <v>150000718C18</v>
      </c>
      <c r="R1339" s="2" t="str">
        <f t="shared" si="61"/>
        <v>150000718C18</v>
      </c>
      <c r="T1339" s="2">
        <v>104528870</v>
      </c>
      <c r="U1339" s="2" t="s">
        <v>50</v>
      </c>
      <c r="V1339" s="2" t="str">
        <f t="shared" si="62"/>
        <v>104528870UN</v>
      </c>
    </row>
    <row r="1340" spans="15:22" x14ac:dyDescent="0.35">
      <c r="O1340" s="2">
        <v>104528000</v>
      </c>
      <c r="P1340" s="20" t="s">
        <v>248</v>
      </c>
      <c r="Q1340" s="2" t="str">
        <f t="shared" si="60"/>
        <v>104528000CJ</v>
      </c>
      <c r="R1340" s="2" t="str">
        <f t="shared" si="61"/>
        <v>104528000CJ</v>
      </c>
      <c r="T1340" s="2">
        <v>104528880</v>
      </c>
      <c r="U1340" s="2" t="s">
        <v>803</v>
      </c>
      <c r="V1340" s="2" t="str">
        <f t="shared" si="62"/>
        <v>104528880C14</v>
      </c>
    </row>
    <row r="1341" spans="15:22" x14ac:dyDescent="0.35">
      <c r="O1341" s="2">
        <v>104525830</v>
      </c>
      <c r="P1341" s="20" t="s">
        <v>141</v>
      </c>
      <c r="Q1341" s="2" t="str">
        <f t="shared" si="60"/>
        <v>104525830C04</v>
      </c>
      <c r="R1341" s="2" t="str">
        <f t="shared" si="61"/>
        <v>104525830C04</v>
      </c>
      <c r="T1341" s="2">
        <v>104528880</v>
      </c>
      <c r="U1341" s="2" t="s">
        <v>50</v>
      </c>
      <c r="V1341" s="2" t="str">
        <f t="shared" si="62"/>
        <v>104528880UN</v>
      </c>
    </row>
    <row r="1342" spans="15:22" x14ac:dyDescent="0.35">
      <c r="O1342" s="2">
        <v>104515100</v>
      </c>
      <c r="P1342" s="20" t="s">
        <v>77</v>
      </c>
      <c r="Q1342" s="2" t="str">
        <f t="shared" si="60"/>
        <v>104515100KG</v>
      </c>
      <c r="R1342" s="2" t="str">
        <f t="shared" si="61"/>
        <v>104515100KG</v>
      </c>
      <c r="T1342" s="2">
        <v>104528900</v>
      </c>
      <c r="U1342" s="2" t="s">
        <v>65</v>
      </c>
      <c r="V1342" s="2" t="str">
        <f t="shared" si="62"/>
        <v>104528900C10</v>
      </c>
    </row>
    <row r="1343" spans="15:22" x14ac:dyDescent="0.35">
      <c r="O1343" s="2">
        <v>104519860</v>
      </c>
      <c r="P1343" s="20" t="s">
        <v>65</v>
      </c>
      <c r="Q1343" s="2" t="str">
        <f t="shared" si="60"/>
        <v>104519860C10</v>
      </c>
      <c r="R1343" s="2" t="str">
        <f t="shared" si="61"/>
        <v>104519860C10</v>
      </c>
      <c r="T1343" s="2">
        <v>104528900</v>
      </c>
      <c r="U1343" s="2" t="s">
        <v>50</v>
      </c>
      <c r="V1343" s="2" t="str">
        <f t="shared" si="62"/>
        <v>104528900UN</v>
      </c>
    </row>
    <row r="1344" spans="15:22" x14ac:dyDescent="0.35">
      <c r="O1344" s="2">
        <v>104531370</v>
      </c>
      <c r="P1344" s="20" t="s">
        <v>698</v>
      </c>
      <c r="Q1344" s="2" t="str">
        <f t="shared" si="60"/>
        <v>104531370C25</v>
      </c>
      <c r="R1344" s="2" t="str">
        <f t="shared" si="61"/>
        <v>104531370C25</v>
      </c>
      <c r="T1344" s="2">
        <v>104528940</v>
      </c>
      <c r="U1344" s="2" t="s">
        <v>57</v>
      </c>
      <c r="V1344" s="2" t="str">
        <f t="shared" si="62"/>
        <v>104528940C06</v>
      </c>
    </row>
    <row r="1345" spans="15:22" x14ac:dyDescent="0.35">
      <c r="O1345" s="2">
        <v>104527900</v>
      </c>
      <c r="P1345" s="20" t="s">
        <v>141</v>
      </c>
      <c r="Q1345" s="2" t="str">
        <f t="shared" si="60"/>
        <v>104527900C04</v>
      </c>
      <c r="R1345" s="2" t="str">
        <f t="shared" si="61"/>
        <v>104527900C04</v>
      </c>
      <c r="T1345" s="2">
        <v>104528940</v>
      </c>
      <c r="U1345" s="2" t="s">
        <v>50</v>
      </c>
      <c r="V1345" s="2" t="str">
        <f t="shared" si="62"/>
        <v>104528940UN</v>
      </c>
    </row>
    <row r="1346" spans="15:22" x14ac:dyDescent="0.35">
      <c r="O1346" s="2">
        <v>104528940</v>
      </c>
      <c r="P1346" s="20" t="s">
        <v>57</v>
      </c>
      <c r="Q1346" s="2" t="str">
        <f t="shared" si="60"/>
        <v>104528940C06</v>
      </c>
      <c r="R1346" s="2" t="str">
        <f t="shared" si="61"/>
        <v>104528940C06</v>
      </c>
      <c r="T1346" s="2">
        <v>104528950</v>
      </c>
      <c r="U1346" s="2" t="s">
        <v>57</v>
      </c>
      <c r="V1346" s="2" t="str">
        <f t="shared" si="62"/>
        <v>104528950C06</v>
      </c>
    </row>
    <row r="1347" spans="15:22" x14ac:dyDescent="0.35">
      <c r="O1347" s="2">
        <v>104523400</v>
      </c>
      <c r="P1347" s="20" t="s">
        <v>49</v>
      </c>
      <c r="Q1347" s="2" t="str">
        <f t="shared" ref="Q1347:Q1394" si="63">O1347&amp;P1347</f>
        <v>104523400C12</v>
      </c>
      <c r="R1347" s="2" t="str">
        <f t="shared" ref="R1347:R1410" si="64">VLOOKUP(Q1347,V:V,1,0)</f>
        <v>104523400C12</v>
      </c>
      <c r="T1347" s="2">
        <v>104528950</v>
      </c>
      <c r="U1347" s="2" t="s">
        <v>50</v>
      </c>
      <c r="V1347" s="2" t="str">
        <f t="shared" si="62"/>
        <v>104528950UN</v>
      </c>
    </row>
    <row r="1348" spans="15:22" x14ac:dyDescent="0.35">
      <c r="O1348" s="2">
        <v>104523390</v>
      </c>
      <c r="P1348" s="20" t="s">
        <v>49</v>
      </c>
      <c r="Q1348" s="2" t="str">
        <f t="shared" si="63"/>
        <v>104523390C12</v>
      </c>
      <c r="R1348" s="2" t="str">
        <f t="shared" si="64"/>
        <v>104523390C12</v>
      </c>
      <c r="T1348" s="2">
        <v>104528960</v>
      </c>
      <c r="U1348" s="2" t="s">
        <v>57</v>
      </c>
      <c r="V1348" s="2" t="str">
        <f t="shared" ref="V1348:V1411" si="65">T1348&amp;U1348</f>
        <v>104528960C06</v>
      </c>
    </row>
    <row r="1349" spans="15:22" x14ac:dyDescent="0.35">
      <c r="O1349" s="2">
        <v>104515390</v>
      </c>
      <c r="P1349" s="20" t="s">
        <v>77</v>
      </c>
      <c r="Q1349" s="2" t="str">
        <f t="shared" si="63"/>
        <v>104515390KG</v>
      </c>
      <c r="R1349" s="2" t="str">
        <f t="shared" si="64"/>
        <v>104515390KG</v>
      </c>
      <c r="T1349" s="2">
        <v>104528960</v>
      </c>
      <c r="U1349" s="2" t="s">
        <v>50</v>
      </c>
      <c r="V1349" s="2" t="str">
        <f t="shared" si="65"/>
        <v>104528960UN</v>
      </c>
    </row>
    <row r="1350" spans="15:22" x14ac:dyDescent="0.35">
      <c r="O1350" s="2">
        <v>103001080</v>
      </c>
      <c r="P1350" s="20" t="s">
        <v>92</v>
      </c>
      <c r="Q1350" s="2" t="str">
        <f t="shared" si="63"/>
        <v>103001080C02</v>
      </c>
      <c r="R1350" s="2" t="str">
        <f t="shared" si="64"/>
        <v>103001080C02</v>
      </c>
      <c r="T1350" s="2">
        <v>104528970</v>
      </c>
      <c r="U1350" s="2" t="s">
        <v>57</v>
      </c>
      <c r="V1350" s="2" t="str">
        <f t="shared" si="65"/>
        <v>104528970C06</v>
      </c>
    </row>
    <row r="1351" spans="15:22" x14ac:dyDescent="0.35">
      <c r="O1351" s="2">
        <v>150000725</v>
      </c>
      <c r="P1351" s="20" t="s">
        <v>163</v>
      </c>
      <c r="Q1351" s="2" t="str">
        <f t="shared" si="63"/>
        <v>150000725C48</v>
      </c>
      <c r="R1351" s="2" t="str">
        <f t="shared" si="64"/>
        <v>150000725C48</v>
      </c>
      <c r="T1351" s="2">
        <v>104528970</v>
      </c>
      <c r="U1351" s="2" t="s">
        <v>50</v>
      </c>
      <c r="V1351" s="2" t="str">
        <f t="shared" si="65"/>
        <v>104528970UN</v>
      </c>
    </row>
    <row r="1352" spans="15:22" x14ac:dyDescent="0.35">
      <c r="O1352" s="2">
        <v>150000727</v>
      </c>
      <c r="P1352" s="20" t="s">
        <v>163</v>
      </c>
      <c r="Q1352" s="2" t="str">
        <f t="shared" si="63"/>
        <v>150000727C48</v>
      </c>
      <c r="R1352" s="2" t="str">
        <f t="shared" si="64"/>
        <v>150000727C48</v>
      </c>
      <c r="T1352" s="2">
        <v>104528980</v>
      </c>
      <c r="U1352" s="2" t="s">
        <v>50</v>
      </c>
      <c r="V1352" s="2" t="str">
        <f t="shared" si="65"/>
        <v>104528980UN</v>
      </c>
    </row>
    <row r="1353" spans="15:22" x14ac:dyDescent="0.35">
      <c r="O1353" s="2">
        <v>150000726</v>
      </c>
      <c r="P1353" s="20" t="s">
        <v>163</v>
      </c>
      <c r="Q1353" s="2" t="str">
        <f t="shared" si="63"/>
        <v>150000726C48</v>
      </c>
      <c r="R1353" s="2" t="str">
        <f t="shared" si="64"/>
        <v>150000726C48</v>
      </c>
      <c r="T1353" s="2">
        <v>104528980</v>
      </c>
      <c r="U1353" s="2" t="s">
        <v>511</v>
      </c>
      <c r="V1353" s="2" t="str">
        <f t="shared" si="65"/>
        <v>104528980Z20</v>
      </c>
    </row>
    <row r="1354" spans="15:22" x14ac:dyDescent="0.35">
      <c r="O1354" s="2">
        <v>150000724</v>
      </c>
      <c r="P1354" s="20" t="s">
        <v>163</v>
      </c>
      <c r="Q1354" s="2" t="str">
        <f t="shared" si="63"/>
        <v>150000724C48</v>
      </c>
      <c r="R1354" s="2" t="str">
        <f t="shared" si="64"/>
        <v>150000724C48</v>
      </c>
      <c r="T1354" s="2">
        <v>104528990</v>
      </c>
      <c r="U1354" s="2" t="s">
        <v>50</v>
      </c>
      <c r="V1354" s="2" t="str">
        <f t="shared" si="65"/>
        <v>104528990UN</v>
      </c>
    </row>
    <row r="1355" spans="15:22" x14ac:dyDescent="0.35">
      <c r="O1355" s="2">
        <v>104332050</v>
      </c>
      <c r="P1355" s="20" t="s">
        <v>92</v>
      </c>
      <c r="Q1355" s="2" t="str">
        <f t="shared" si="63"/>
        <v>104332050C02</v>
      </c>
      <c r="R1355" s="2" t="str">
        <f t="shared" si="64"/>
        <v>104332050C02</v>
      </c>
      <c r="T1355" s="2">
        <v>104528990</v>
      </c>
      <c r="U1355" s="2" t="s">
        <v>511</v>
      </c>
      <c r="V1355" s="2" t="str">
        <f t="shared" si="65"/>
        <v>104528990Z20</v>
      </c>
    </row>
    <row r="1356" spans="15:22" x14ac:dyDescent="0.35">
      <c r="O1356" s="2">
        <v>104531540</v>
      </c>
      <c r="P1356" s="20" t="s">
        <v>253</v>
      </c>
      <c r="Q1356" s="2" t="str">
        <f t="shared" si="63"/>
        <v>104531540C08</v>
      </c>
      <c r="R1356" s="2" t="str">
        <f t="shared" si="64"/>
        <v>104531540C08</v>
      </c>
      <c r="T1356" s="2">
        <v>104529000</v>
      </c>
      <c r="U1356" s="2" t="s">
        <v>50</v>
      </c>
      <c r="V1356" s="2" t="str">
        <f t="shared" si="65"/>
        <v>104529000UN</v>
      </c>
    </row>
    <row r="1357" spans="15:22" x14ac:dyDescent="0.35">
      <c r="O1357" s="2">
        <v>104531560</v>
      </c>
      <c r="P1357" s="20" t="s">
        <v>253</v>
      </c>
      <c r="Q1357" s="2" t="str">
        <f t="shared" si="63"/>
        <v>104531560C08</v>
      </c>
      <c r="R1357" s="2" t="str">
        <f t="shared" si="64"/>
        <v>104531560C08</v>
      </c>
      <c r="T1357" s="2">
        <v>104529000</v>
      </c>
      <c r="U1357" s="2" t="s">
        <v>511</v>
      </c>
      <c r="V1357" s="2" t="str">
        <f t="shared" si="65"/>
        <v>104529000Z20</v>
      </c>
    </row>
    <row r="1358" spans="15:22" x14ac:dyDescent="0.35">
      <c r="O1358" s="2">
        <v>104531550</v>
      </c>
      <c r="P1358" s="20" t="s">
        <v>253</v>
      </c>
      <c r="Q1358" s="2" t="str">
        <f t="shared" si="63"/>
        <v>104531550C08</v>
      </c>
      <c r="R1358" s="2" t="str">
        <f t="shared" si="64"/>
        <v>104531550C08</v>
      </c>
      <c r="T1358" s="2">
        <v>104529010</v>
      </c>
      <c r="U1358" s="2" t="s">
        <v>482</v>
      </c>
      <c r="V1358" s="2" t="str">
        <f t="shared" si="65"/>
        <v>104529010C09</v>
      </c>
    </row>
    <row r="1359" spans="15:22" x14ac:dyDescent="0.35">
      <c r="O1359" s="2">
        <v>150001144</v>
      </c>
      <c r="P1359" s="20" t="s">
        <v>163</v>
      </c>
      <c r="Q1359" s="2" t="str">
        <f t="shared" si="63"/>
        <v>150001144C48</v>
      </c>
      <c r="R1359" s="2" t="str">
        <f t="shared" si="64"/>
        <v>150001144C48</v>
      </c>
      <c r="T1359" s="2">
        <v>104529010</v>
      </c>
      <c r="U1359" s="2" t="s">
        <v>50</v>
      </c>
      <c r="V1359" s="2" t="str">
        <f t="shared" si="65"/>
        <v>104529010UN</v>
      </c>
    </row>
    <row r="1360" spans="15:22" x14ac:dyDescent="0.35">
      <c r="O1360" s="2">
        <v>150001146</v>
      </c>
      <c r="P1360" s="20" t="s">
        <v>163</v>
      </c>
      <c r="Q1360" s="2" t="str">
        <f t="shared" si="63"/>
        <v>150001146C48</v>
      </c>
      <c r="R1360" s="2" t="str">
        <f t="shared" si="64"/>
        <v>150001146C48</v>
      </c>
      <c r="T1360" s="2">
        <v>104529020</v>
      </c>
      <c r="U1360" s="2" t="s">
        <v>57</v>
      </c>
      <c r="V1360" s="2" t="str">
        <f t="shared" si="65"/>
        <v>104529020C06</v>
      </c>
    </row>
    <row r="1361" spans="15:22" x14ac:dyDescent="0.35">
      <c r="O1361" s="2">
        <v>150001143</v>
      </c>
      <c r="P1361" s="20" t="s">
        <v>163</v>
      </c>
      <c r="Q1361" s="2" t="str">
        <f t="shared" si="63"/>
        <v>150001143C48</v>
      </c>
      <c r="R1361" s="2" t="str">
        <f t="shared" si="64"/>
        <v>150001143C48</v>
      </c>
      <c r="T1361" s="2">
        <v>104529020</v>
      </c>
      <c r="U1361" s="2" t="s">
        <v>50</v>
      </c>
      <c r="V1361" s="2" t="str">
        <f t="shared" si="65"/>
        <v>104529020UN</v>
      </c>
    </row>
    <row r="1362" spans="15:22" x14ac:dyDescent="0.35">
      <c r="O1362" s="2">
        <v>104516530</v>
      </c>
      <c r="P1362" s="20" t="s">
        <v>77</v>
      </c>
      <c r="Q1362" s="2" t="str">
        <f t="shared" si="63"/>
        <v>104516530KG</v>
      </c>
      <c r="R1362" s="2" t="str">
        <f t="shared" si="64"/>
        <v>104516530KG</v>
      </c>
      <c r="T1362" s="2">
        <v>104529030</v>
      </c>
      <c r="U1362" s="2" t="s">
        <v>488</v>
      </c>
      <c r="V1362" s="2" t="str">
        <f t="shared" si="65"/>
        <v>104529030C80</v>
      </c>
    </row>
    <row r="1363" spans="15:22" x14ac:dyDescent="0.35">
      <c r="O1363" s="2">
        <v>103000900</v>
      </c>
      <c r="P1363" s="20" t="s">
        <v>77</v>
      </c>
      <c r="Q1363" s="2" t="str">
        <f t="shared" si="63"/>
        <v>103000900KG</v>
      </c>
      <c r="R1363" s="2" t="str">
        <f t="shared" si="64"/>
        <v>103000900KG</v>
      </c>
      <c r="T1363" s="2">
        <v>104529030</v>
      </c>
      <c r="U1363" s="2" t="s">
        <v>50</v>
      </c>
      <c r="V1363" s="2" t="str">
        <f t="shared" si="65"/>
        <v>104529030UN</v>
      </c>
    </row>
    <row r="1364" spans="15:22" x14ac:dyDescent="0.35">
      <c r="O1364" s="2">
        <v>104519090</v>
      </c>
      <c r="P1364" s="20" t="s">
        <v>77</v>
      </c>
      <c r="Q1364" s="2" t="str">
        <f t="shared" si="63"/>
        <v>104519090KG</v>
      </c>
      <c r="R1364" s="2" t="str">
        <f t="shared" si="64"/>
        <v>104519090KG</v>
      </c>
      <c r="T1364" s="2">
        <v>104529040</v>
      </c>
      <c r="U1364" s="2" t="s">
        <v>65</v>
      </c>
      <c r="V1364" s="2" t="str">
        <f t="shared" si="65"/>
        <v>104529040C10</v>
      </c>
    </row>
    <row r="1365" spans="15:22" x14ac:dyDescent="0.35">
      <c r="O1365" s="2">
        <v>104531510</v>
      </c>
      <c r="P1365" s="20" t="s">
        <v>228</v>
      </c>
      <c r="Q1365" s="2" t="str">
        <f t="shared" si="63"/>
        <v>104531510C36</v>
      </c>
      <c r="R1365" s="2" t="str">
        <f t="shared" si="64"/>
        <v>104531510C36</v>
      </c>
      <c r="T1365" s="2">
        <v>104529040</v>
      </c>
      <c r="U1365" s="2" t="s">
        <v>50</v>
      </c>
      <c r="V1365" s="2" t="str">
        <f t="shared" si="65"/>
        <v>104529040UN</v>
      </c>
    </row>
    <row r="1366" spans="15:22" x14ac:dyDescent="0.35">
      <c r="O1366" s="2">
        <v>104531520</v>
      </c>
      <c r="P1366" s="20" t="s">
        <v>228</v>
      </c>
      <c r="Q1366" s="2" t="str">
        <f t="shared" si="63"/>
        <v>104531520C36</v>
      </c>
      <c r="R1366" s="2" t="str">
        <f t="shared" si="64"/>
        <v>104531520C36</v>
      </c>
      <c r="T1366" s="2">
        <v>104529060</v>
      </c>
      <c r="U1366" s="2" t="s">
        <v>248</v>
      </c>
      <c r="V1366" s="2" t="str">
        <f t="shared" si="65"/>
        <v>104529060CJ</v>
      </c>
    </row>
    <row r="1367" spans="15:22" x14ac:dyDescent="0.35">
      <c r="O1367" s="2">
        <v>104531530</v>
      </c>
      <c r="P1367" s="20" t="s">
        <v>228</v>
      </c>
      <c r="Q1367" s="2" t="str">
        <f t="shared" si="63"/>
        <v>104531530C36</v>
      </c>
      <c r="R1367" s="2" t="str">
        <f t="shared" si="64"/>
        <v>104531530C36</v>
      </c>
      <c r="T1367" s="2">
        <v>104529060</v>
      </c>
      <c r="U1367" s="2" t="s">
        <v>77</v>
      </c>
      <c r="V1367" s="2" t="str">
        <f t="shared" si="65"/>
        <v>104529060KG</v>
      </c>
    </row>
    <row r="1368" spans="15:22" x14ac:dyDescent="0.35">
      <c r="O1368" s="2">
        <v>105045310</v>
      </c>
      <c r="P1368" s="20" t="s">
        <v>77</v>
      </c>
      <c r="Q1368" s="2" t="str">
        <f t="shared" si="63"/>
        <v>105045310KG</v>
      </c>
      <c r="R1368" s="2" t="str">
        <f t="shared" si="64"/>
        <v>105045310KG</v>
      </c>
      <c r="T1368" s="2">
        <v>104529080</v>
      </c>
      <c r="U1368" s="2" t="s">
        <v>253</v>
      </c>
      <c r="V1368" s="2" t="str">
        <f t="shared" si="65"/>
        <v>104529080C08</v>
      </c>
    </row>
    <row r="1369" spans="15:22" x14ac:dyDescent="0.35">
      <c r="O1369" s="2">
        <v>104531570</v>
      </c>
      <c r="P1369" s="20" t="s">
        <v>228</v>
      </c>
      <c r="Q1369" s="2" t="str">
        <f t="shared" si="63"/>
        <v>104531570C36</v>
      </c>
      <c r="R1369" s="2" t="str">
        <f t="shared" si="64"/>
        <v>104531570C36</v>
      </c>
      <c r="T1369" s="2">
        <v>104529080</v>
      </c>
      <c r="U1369" s="2" t="s">
        <v>50</v>
      </c>
      <c r="V1369" s="2" t="str">
        <f t="shared" si="65"/>
        <v>104529080UN</v>
      </c>
    </row>
    <row r="1370" spans="15:22" x14ac:dyDescent="0.35">
      <c r="O1370" s="2">
        <v>104531590</v>
      </c>
      <c r="P1370" s="20" t="s">
        <v>228</v>
      </c>
      <c r="Q1370" s="2" t="str">
        <f t="shared" si="63"/>
        <v>104531590C36</v>
      </c>
      <c r="R1370" s="2" t="str">
        <f t="shared" si="64"/>
        <v>104531590C36</v>
      </c>
      <c r="T1370" s="2">
        <v>104529100</v>
      </c>
      <c r="U1370" s="2" t="s">
        <v>1212</v>
      </c>
      <c r="V1370" s="2" t="str">
        <f t="shared" si="65"/>
        <v>104529100C13</v>
      </c>
    </row>
    <row r="1371" spans="15:22" x14ac:dyDescent="0.35">
      <c r="O1371" s="2">
        <v>104531580</v>
      </c>
      <c r="P1371" s="20" t="s">
        <v>228</v>
      </c>
      <c r="Q1371" s="2" t="str">
        <f t="shared" si="63"/>
        <v>104531580C36</v>
      </c>
      <c r="R1371" s="2" t="str">
        <f t="shared" si="64"/>
        <v>104531580C36</v>
      </c>
      <c r="T1371" s="2">
        <v>104529100</v>
      </c>
      <c r="U1371" s="2" t="s">
        <v>50</v>
      </c>
      <c r="V1371" s="2" t="str">
        <f t="shared" si="65"/>
        <v>104529100UN</v>
      </c>
    </row>
    <row r="1372" spans="15:22" x14ac:dyDescent="0.35">
      <c r="O1372" s="2">
        <v>104500500</v>
      </c>
      <c r="P1372" s="20" t="s">
        <v>77</v>
      </c>
      <c r="Q1372" s="2" t="str">
        <f t="shared" si="63"/>
        <v>104500500KG</v>
      </c>
      <c r="R1372" s="2" t="str">
        <f t="shared" si="64"/>
        <v>104500500KG</v>
      </c>
      <c r="T1372" s="2">
        <v>104529110</v>
      </c>
      <c r="U1372" s="2" t="s">
        <v>482</v>
      </c>
      <c r="V1372" s="2" t="str">
        <f t="shared" si="65"/>
        <v>104529110C09</v>
      </c>
    </row>
    <row r="1373" spans="15:22" x14ac:dyDescent="0.35">
      <c r="O1373" s="2">
        <v>104518450</v>
      </c>
      <c r="P1373" s="20" t="s">
        <v>77</v>
      </c>
      <c r="Q1373" s="2" t="str">
        <f t="shared" si="63"/>
        <v>104518450KG</v>
      </c>
      <c r="R1373" s="2" t="str">
        <f t="shared" si="64"/>
        <v>104518450KG</v>
      </c>
      <c r="T1373" s="2">
        <v>104529110</v>
      </c>
      <c r="U1373" s="2" t="s">
        <v>50</v>
      </c>
      <c r="V1373" s="2" t="str">
        <f t="shared" si="65"/>
        <v>104529110UN</v>
      </c>
    </row>
    <row r="1374" spans="15:22" x14ac:dyDescent="0.35">
      <c r="O1374" s="2">
        <v>104519930</v>
      </c>
      <c r="P1374" s="20" t="s">
        <v>77</v>
      </c>
      <c r="Q1374" s="2" t="str">
        <f t="shared" si="63"/>
        <v>104519930KG</v>
      </c>
      <c r="R1374" s="2" t="str">
        <f t="shared" si="64"/>
        <v>104519930KG</v>
      </c>
      <c r="T1374" s="2">
        <v>104529120</v>
      </c>
      <c r="U1374" s="2" t="s">
        <v>65</v>
      </c>
      <c r="V1374" s="2" t="str">
        <f t="shared" si="65"/>
        <v>104529120C10</v>
      </c>
    </row>
    <row r="1375" spans="15:22" x14ac:dyDescent="0.35">
      <c r="O1375" s="2">
        <v>104524090</v>
      </c>
      <c r="P1375" s="20" t="s">
        <v>77</v>
      </c>
      <c r="Q1375" s="2" t="str">
        <f t="shared" si="63"/>
        <v>104524090KG</v>
      </c>
      <c r="R1375" s="2" t="str">
        <f t="shared" si="64"/>
        <v>104524090KG</v>
      </c>
      <c r="T1375" s="2">
        <v>104529120</v>
      </c>
      <c r="U1375" s="2" t="s">
        <v>50</v>
      </c>
      <c r="V1375" s="2" t="str">
        <f t="shared" si="65"/>
        <v>104529120UN</v>
      </c>
    </row>
    <row r="1376" spans="15:22" x14ac:dyDescent="0.35">
      <c r="O1376" s="2">
        <v>150001984</v>
      </c>
      <c r="P1376" s="20" t="s">
        <v>77</v>
      </c>
      <c r="Q1376" s="2" t="str">
        <f t="shared" si="63"/>
        <v>150001984KG</v>
      </c>
      <c r="R1376" s="2" t="str">
        <f t="shared" si="64"/>
        <v>150001984KG</v>
      </c>
      <c r="T1376" s="2">
        <v>104529130</v>
      </c>
      <c r="U1376" s="2" t="s">
        <v>198</v>
      </c>
      <c r="V1376" s="2" t="str">
        <f t="shared" si="65"/>
        <v>104529130C05</v>
      </c>
    </row>
    <row r="1377" spans="15:22" x14ac:dyDescent="0.35">
      <c r="O1377" s="2">
        <v>104523650</v>
      </c>
      <c r="P1377" s="20" t="s">
        <v>77</v>
      </c>
      <c r="Q1377" s="2" t="str">
        <f t="shared" si="63"/>
        <v>104523650KG</v>
      </c>
      <c r="R1377" s="2" t="str">
        <f t="shared" si="64"/>
        <v>104523650KG</v>
      </c>
      <c r="T1377" s="2">
        <v>104529130</v>
      </c>
      <c r="U1377" s="2" t="s">
        <v>50</v>
      </c>
      <c r="V1377" s="2" t="str">
        <f t="shared" si="65"/>
        <v>104529130UN</v>
      </c>
    </row>
    <row r="1378" spans="15:22" x14ac:dyDescent="0.35">
      <c r="O1378" s="2">
        <v>105045110</v>
      </c>
      <c r="P1378" s="20" t="s">
        <v>92</v>
      </c>
      <c r="Q1378" s="2" t="str">
        <f t="shared" si="63"/>
        <v>105045110C02</v>
      </c>
      <c r="R1378" s="2" t="str">
        <f t="shared" si="64"/>
        <v>105045110C02</v>
      </c>
      <c r="T1378" s="2">
        <v>104529150</v>
      </c>
      <c r="U1378" s="2" t="s">
        <v>65</v>
      </c>
      <c r="V1378" s="2" t="str">
        <f t="shared" si="65"/>
        <v>104529150C10</v>
      </c>
    </row>
    <row r="1379" spans="15:22" x14ac:dyDescent="0.35">
      <c r="O1379" s="2">
        <v>104343570</v>
      </c>
      <c r="P1379" s="20" t="s">
        <v>77</v>
      </c>
      <c r="Q1379" s="2" t="str">
        <f t="shared" si="63"/>
        <v>104343570KG</v>
      </c>
      <c r="R1379" s="2" t="str">
        <f t="shared" si="64"/>
        <v>104343570KG</v>
      </c>
      <c r="T1379" s="2">
        <v>104529150</v>
      </c>
      <c r="U1379" s="2" t="s">
        <v>50</v>
      </c>
      <c r="V1379" s="2" t="str">
        <f t="shared" si="65"/>
        <v>104529150UN</v>
      </c>
    </row>
    <row r="1380" spans="15:22" x14ac:dyDescent="0.35">
      <c r="O1380" s="2">
        <v>104343310</v>
      </c>
      <c r="P1380" s="20" t="s">
        <v>77</v>
      </c>
      <c r="Q1380" s="2" t="str">
        <f t="shared" si="63"/>
        <v>104343310KG</v>
      </c>
      <c r="R1380" s="2" t="str">
        <f t="shared" si="64"/>
        <v>104343310KG</v>
      </c>
      <c r="T1380" s="2">
        <v>104529170</v>
      </c>
      <c r="U1380" s="2" t="s">
        <v>198</v>
      </c>
      <c r="V1380" s="2" t="str">
        <f t="shared" si="65"/>
        <v>104529170C05</v>
      </c>
    </row>
    <row r="1381" spans="15:22" x14ac:dyDescent="0.35">
      <c r="O1381" s="2">
        <v>104528170</v>
      </c>
      <c r="P1381" s="20" t="s">
        <v>65</v>
      </c>
      <c r="Q1381" s="2" t="str">
        <f t="shared" si="63"/>
        <v>104528170C10</v>
      </c>
      <c r="R1381" s="2" t="str">
        <f t="shared" si="64"/>
        <v>104528170C10</v>
      </c>
      <c r="T1381" s="2">
        <v>104529170</v>
      </c>
      <c r="U1381" s="2" t="s">
        <v>50</v>
      </c>
      <c r="V1381" s="2" t="str">
        <f t="shared" si="65"/>
        <v>104529170UN</v>
      </c>
    </row>
    <row r="1382" spans="15:22" x14ac:dyDescent="0.35">
      <c r="O1382" s="2">
        <v>104524340</v>
      </c>
      <c r="P1382" s="20" t="s">
        <v>248</v>
      </c>
      <c r="Q1382" s="2" t="str">
        <f t="shared" si="63"/>
        <v>104524340CJ</v>
      </c>
      <c r="R1382" s="2" t="str">
        <f t="shared" si="64"/>
        <v>104524340CJ</v>
      </c>
      <c r="T1382" s="2">
        <v>104529180</v>
      </c>
      <c r="U1382" s="2" t="s">
        <v>50</v>
      </c>
      <c r="V1382" s="2" t="str">
        <f t="shared" si="65"/>
        <v>104529180UN</v>
      </c>
    </row>
    <row r="1383" spans="15:22" x14ac:dyDescent="0.35">
      <c r="O1383" s="2">
        <v>104341100</v>
      </c>
      <c r="P1383" s="20" t="s">
        <v>248</v>
      </c>
      <c r="Q1383" s="2" t="str">
        <f t="shared" si="63"/>
        <v>104341100CJ</v>
      </c>
      <c r="R1383" s="2" t="str">
        <f t="shared" si="64"/>
        <v>104341100CJ</v>
      </c>
      <c r="T1383" s="2">
        <v>104529180</v>
      </c>
      <c r="U1383" s="2" t="s">
        <v>106</v>
      </c>
      <c r="V1383" s="2" t="str">
        <f t="shared" si="65"/>
        <v>104529180V00</v>
      </c>
    </row>
    <row r="1384" spans="15:22" x14ac:dyDescent="0.35">
      <c r="O1384" s="2">
        <v>104529700</v>
      </c>
      <c r="P1384" s="20" t="s">
        <v>248</v>
      </c>
      <c r="Q1384" s="2" t="str">
        <f t="shared" si="63"/>
        <v>104529700CJ</v>
      </c>
      <c r="R1384" s="2" t="str">
        <f t="shared" si="64"/>
        <v>104529700CJ</v>
      </c>
      <c r="T1384" s="2">
        <v>104529190</v>
      </c>
      <c r="U1384" s="2" t="s">
        <v>160</v>
      </c>
      <c r="V1384" s="2" t="str">
        <f t="shared" si="65"/>
        <v>104529190C24</v>
      </c>
    </row>
    <row r="1385" spans="15:22" x14ac:dyDescent="0.35">
      <c r="O1385" s="2">
        <v>150002001</v>
      </c>
      <c r="P1385" s="20" t="s">
        <v>77</v>
      </c>
      <c r="Q1385" s="2" t="str">
        <f t="shared" si="63"/>
        <v>150002001KG</v>
      </c>
      <c r="R1385" s="2" t="str">
        <f t="shared" si="64"/>
        <v>150002001KG</v>
      </c>
      <c r="T1385" s="2">
        <v>104529190</v>
      </c>
      <c r="U1385" s="2" t="s">
        <v>50</v>
      </c>
      <c r="V1385" s="2" t="str">
        <f t="shared" si="65"/>
        <v>104529190UN</v>
      </c>
    </row>
    <row r="1386" spans="15:22" x14ac:dyDescent="0.35">
      <c r="O1386" s="2">
        <v>104525470</v>
      </c>
      <c r="P1386" s="20" t="s">
        <v>253</v>
      </c>
      <c r="Q1386" s="2" t="str">
        <f t="shared" si="63"/>
        <v>104525470C08</v>
      </c>
      <c r="R1386" s="2" t="str">
        <f t="shared" si="64"/>
        <v>104525470C08</v>
      </c>
      <c r="T1386" s="2">
        <v>104529210</v>
      </c>
      <c r="U1386" s="2" t="s">
        <v>141</v>
      </c>
      <c r="V1386" s="2" t="str">
        <f t="shared" si="65"/>
        <v>104529210C04</v>
      </c>
    </row>
    <row r="1387" spans="15:22" x14ac:dyDescent="0.35">
      <c r="O1387" s="2">
        <v>105045700</v>
      </c>
      <c r="P1387" s="20" t="s">
        <v>77</v>
      </c>
      <c r="Q1387" s="2" t="str">
        <f t="shared" si="63"/>
        <v>105045700KG</v>
      </c>
      <c r="R1387" s="2" t="str">
        <f t="shared" si="64"/>
        <v>105045700KG</v>
      </c>
      <c r="T1387" s="2">
        <v>104529210</v>
      </c>
      <c r="U1387" s="2" t="s">
        <v>50</v>
      </c>
      <c r="V1387" s="2" t="str">
        <f t="shared" si="65"/>
        <v>104529210UN</v>
      </c>
    </row>
    <row r="1388" spans="15:22" x14ac:dyDescent="0.35">
      <c r="O1388" s="2">
        <v>104532800</v>
      </c>
      <c r="P1388" s="20" t="s">
        <v>198</v>
      </c>
      <c r="Q1388" s="2" t="str">
        <f t="shared" si="63"/>
        <v>104532800C05</v>
      </c>
      <c r="R1388" s="2" t="str">
        <f t="shared" si="64"/>
        <v>104532800C05</v>
      </c>
      <c r="T1388" s="2">
        <v>104529220</v>
      </c>
      <c r="U1388" s="2" t="s">
        <v>57</v>
      </c>
      <c r="V1388" s="2" t="str">
        <f t="shared" si="65"/>
        <v>104529220C06</v>
      </c>
    </row>
    <row r="1389" spans="15:22" x14ac:dyDescent="0.35">
      <c r="O1389" s="2">
        <v>150000729</v>
      </c>
      <c r="P1389" s="20" t="s">
        <v>163</v>
      </c>
      <c r="Q1389" s="2" t="str">
        <f t="shared" si="63"/>
        <v>150000729C48</v>
      </c>
      <c r="R1389" s="2" t="str">
        <f t="shared" si="64"/>
        <v>150000729C48</v>
      </c>
      <c r="T1389" s="2">
        <v>104529220</v>
      </c>
      <c r="U1389" s="2" t="s">
        <v>50</v>
      </c>
      <c r="V1389" s="2" t="str">
        <f t="shared" si="65"/>
        <v>104529220UN</v>
      </c>
    </row>
    <row r="1390" spans="15:22" x14ac:dyDescent="0.35">
      <c r="O1390" s="2">
        <v>150001993</v>
      </c>
      <c r="P1390" s="20" t="s">
        <v>77</v>
      </c>
      <c r="Q1390" s="2" t="str">
        <f t="shared" si="63"/>
        <v>150001993KG</v>
      </c>
      <c r="R1390" s="2" t="str">
        <f t="shared" si="64"/>
        <v>150001993KG</v>
      </c>
      <c r="T1390" s="2">
        <v>104529230</v>
      </c>
      <c r="U1390" s="2" t="s">
        <v>49</v>
      </c>
      <c r="V1390" s="2" t="str">
        <f t="shared" si="65"/>
        <v>104529230C12</v>
      </c>
    </row>
    <row r="1391" spans="15:22" x14ac:dyDescent="0.35">
      <c r="O1391" s="2">
        <v>104515400</v>
      </c>
      <c r="P1391" s="20" t="s">
        <v>77</v>
      </c>
      <c r="Q1391" s="2" t="str">
        <f t="shared" si="63"/>
        <v>104515400KG</v>
      </c>
      <c r="R1391" s="2" t="str">
        <f t="shared" si="64"/>
        <v>104515400KG</v>
      </c>
      <c r="T1391" s="2">
        <v>104529230</v>
      </c>
      <c r="U1391" s="2" t="s">
        <v>50</v>
      </c>
      <c r="V1391" s="2" t="str">
        <f t="shared" si="65"/>
        <v>104529230UN</v>
      </c>
    </row>
    <row r="1392" spans="15:22" x14ac:dyDescent="0.35">
      <c r="O1392" s="2">
        <v>150000730</v>
      </c>
      <c r="P1392" s="20" t="s">
        <v>163</v>
      </c>
      <c r="Q1392" s="2" t="str">
        <f t="shared" si="63"/>
        <v>150000730C48</v>
      </c>
      <c r="R1392" s="2" t="str">
        <f t="shared" si="64"/>
        <v>150000730C48</v>
      </c>
      <c r="T1392" s="2">
        <v>104529240</v>
      </c>
      <c r="U1392" s="2" t="s">
        <v>57</v>
      </c>
      <c r="V1392" s="2" t="str">
        <f t="shared" si="65"/>
        <v>104529240C06</v>
      </c>
    </row>
    <row r="1393" spans="15:22" x14ac:dyDescent="0.35">
      <c r="O1393" s="2">
        <v>150000723</v>
      </c>
      <c r="P1393" s="20" t="s">
        <v>156</v>
      </c>
      <c r="Q1393" s="2" t="str">
        <f t="shared" si="63"/>
        <v>150000723C18</v>
      </c>
      <c r="R1393" s="2" t="str">
        <f t="shared" si="64"/>
        <v>150000723C18</v>
      </c>
      <c r="T1393" s="2">
        <v>104529240</v>
      </c>
      <c r="U1393" s="2" t="s">
        <v>50</v>
      </c>
      <c r="V1393" s="2" t="str">
        <f t="shared" si="65"/>
        <v>104529240UN</v>
      </c>
    </row>
    <row r="1394" spans="15:22" x14ac:dyDescent="0.35">
      <c r="O1394" s="2">
        <v>150000720</v>
      </c>
      <c r="P1394" s="20" t="s">
        <v>156</v>
      </c>
      <c r="Q1394" s="2" t="str">
        <f t="shared" si="63"/>
        <v>150000720C18</v>
      </c>
      <c r="R1394" s="2" t="str">
        <f t="shared" si="64"/>
        <v>150000720C18</v>
      </c>
      <c r="T1394" s="2">
        <v>104529260</v>
      </c>
      <c r="U1394" s="2" t="s">
        <v>49</v>
      </c>
      <c r="V1394" s="2" t="str">
        <f t="shared" si="65"/>
        <v>104529260C12</v>
      </c>
    </row>
    <row r="1395" spans="15:22" x14ac:dyDescent="0.35">
      <c r="O1395" s="2">
        <v>150001944</v>
      </c>
      <c r="P1395" s="20" t="s">
        <v>77</v>
      </c>
      <c r="Q1395" s="2" t="str">
        <f>O1395&amp;P1395</f>
        <v>150001944KG</v>
      </c>
      <c r="R1395" s="2" t="str">
        <f t="shared" si="64"/>
        <v>150001944KG</v>
      </c>
      <c r="T1395" s="2">
        <v>104529260</v>
      </c>
      <c r="U1395" s="2" t="s">
        <v>50</v>
      </c>
      <c r="V1395" s="2" t="str">
        <f t="shared" si="65"/>
        <v>104529260UN</v>
      </c>
    </row>
    <row r="1396" spans="15:22" x14ac:dyDescent="0.35">
      <c r="O1396" s="2">
        <v>104343260</v>
      </c>
      <c r="P1396" s="20" t="s">
        <v>77</v>
      </c>
      <c r="Q1396" s="2" t="str">
        <f>O1396&amp;P1396</f>
        <v>104343260KG</v>
      </c>
      <c r="R1396" s="2" t="str">
        <f t="shared" si="64"/>
        <v>104343260KG</v>
      </c>
      <c r="T1396" s="2">
        <v>104529270</v>
      </c>
      <c r="U1396" s="2" t="s">
        <v>50</v>
      </c>
      <c r="V1396" s="2" t="str">
        <f t="shared" si="65"/>
        <v>104529270UN</v>
      </c>
    </row>
    <row r="1397" spans="15:22" x14ac:dyDescent="0.35">
      <c r="O1397" s="2">
        <v>150000711</v>
      </c>
      <c r="P1397" s="20" t="s">
        <v>267</v>
      </c>
      <c r="Q1397" s="2" t="str">
        <f>O1397&amp;P1397</f>
        <v>150000711C40</v>
      </c>
      <c r="R1397" s="2" t="str">
        <f t="shared" si="64"/>
        <v>150000711C40</v>
      </c>
      <c r="T1397" s="2">
        <v>104529270</v>
      </c>
      <c r="U1397" s="2" t="s">
        <v>168</v>
      </c>
      <c r="V1397" s="2" t="str">
        <f t="shared" si="65"/>
        <v>104529270Z30</v>
      </c>
    </row>
    <row r="1398" spans="15:22" x14ac:dyDescent="0.35">
      <c r="O1398" s="2">
        <v>105345340</v>
      </c>
      <c r="P1398" s="2" t="s">
        <v>248</v>
      </c>
      <c r="Q1398" s="2" t="str">
        <f t="shared" ref="Q1398:Q1461" si="66">O1398&amp;P1398</f>
        <v>105345340CJ</v>
      </c>
      <c r="R1398" s="2" t="str">
        <f t="shared" si="64"/>
        <v>105345340CJ</v>
      </c>
      <c r="T1398" s="2">
        <v>104529280</v>
      </c>
      <c r="U1398" s="2" t="s">
        <v>50</v>
      </c>
      <c r="V1398" s="2" t="str">
        <f t="shared" si="65"/>
        <v>104529280UN</v>
      </c>
    </row>
    <row r="1399" spans="15:22" x14ac:dyDescent="0.35">
      <c r="O1399" s="2">
        <v>150001593</v>
      </c>
      <c r="P1399" s="2" t="s">
        <v>49</v>
      </c>
      <c r="Q1399" s="2" t="str">
        <f t="shared" si="66"/>
        <v>150001593C12</v>
      </c>
      <c r="R1399" s="2" t="str">
        <f t="shared" si="64"/>
        <v>150001593C12</v>
      </c>
      <c r="T1399" s="2">
        <v>104529280</v>
      </c>
      <c r="U1399" s="2" t="s">
        <v>168</v>
      </c>
      <c r="V1399" s="2" t="str">
        <f t="shared" si="65"/>
        <v>104529280Z30</v>
      </c>
    </row>
    <row r="1400" spans="15:22" x14ac:dyDescent="0.35">
      <c r="O1400" s="2">
        <v>150001016</v>
      </c>
      <c r="P1400" s="2" t="s">
        <v>77</v>
      </c>
      <c r="Q1400" s="2" t="str">
        <f t="shared" si="66"/>
        <v>150001016KG</v>
      </c>
      <c r="R1400" s="2" t="str">
        <f t="shared" si="64"/>
        <v>150001016KG</v>
      </c>
      <c r="T1400" s="2">
        <v>104529290</v>
      </c>
      <c r="U1400" s="2" t="s">
        <v>50</v>
      </c>
      <c r="V1400" s="2" t="str">
        <f t="shared" si="65"/>
        <v>104529290UN</v>
      </c>
    </row>
    <row r="1401" spans="15:22" x14ac:dyDescent="0.35">
      <c r="O1401" s="2">
        <v>104528740</v>
      </c>
      <c r="P1401" s="2" t="s">
        <v>50</v>
      </c>
      <c r="Q1401" s="2" t="str">
        <f t="shared" si="66"/>
        <v>104528740UN</v>
      </c>
      <c r="R1401" s="2" t="str">
        <f t="shared" si="64"/>
        <v>104528740UN</v>
      </c>
      <c r="T1401" s="2">
        <v>104529290</v>
      </c>
      <c r="U1401" s="2" t="s">
        <v>511</v>
      </c>
      <c r="V1401" s="2" t="str">
        <f t="shared" si="65"/>
        <v>104529290Z20</v>
      </c>
    </row>
    <row r="1402" spans="15:22" x14ac:dyDescent="0.35">
      <c r="O1402" s="2">
        <v>104519060</v>
      </c>
      <c r="P1402" s="2" t="s">
        <v>57</v>
      </c>
      <c r="Q1402" s="2" t="str">
        <f t="shared" si="66"/>
        <v>104519060C06</v>
      </c>
      <c r="R1402" s="2" t="str">
        <f t="shared" si="64"/>
        <v>104519060C06</v>
      </c>
      <c r="T1402" s="2">
        <v>104529300</v>
      </c>
      <c r="U1402" s="2" t="s">
        <v>49</v>
      </c>
      <c r="V1402" s="2" t="str">
        <f t="shared" si="65"/>
        <v>104529300C12</v>
      </c>
    </row>
    <row r="1403" spans="15:22" x14ac:dyDescent="0.35">
      <c r="O1403" s="2">
        <v>150001070</v>
      </c>
      <c r="P1403" s="2" t="s">
        <v>160</v>
      </c>
      <c r="Q1403" s="2" t="str">
        <f t="shared" si="66"/>
        <v>150001070C24</v>
      </c>
      <c r="R1403" s="2" t="str">
        <f t="shared" si="64"/>
        <v>150001070C24</v>
      </c>
      <c r="T1403" s="2">
        <v>104529300</v>
      </c>
      <c r="U1403" s="2" t="s">
        <v>50</v>
      </c>
      <c r="V1403" s="2" t="str">
        <f t="shared" si="65"/>
        <v>104529300UN</v>
      </c>
    </row>
    <row r="1404" spans="15:22" x14ac:dyDescent="0.35">
      <c r="O1404" s="2">
        <v>150002034</v>
      </c>
      <c r="P1404" s="2" t="s">
        <v>50</v>
      </c>
      <c r="Q1404" s="2" t="str">
        <f t="shared" si="66"/>
        <v>150002034UN</v>
      </c>
      <c r="R1404" s="2" t="str">
        <f t="shared" si="64"/>
        <v>150002034UN</v>
      </c>
      <c r="T1404" s="2">
        <v>104529460</v>
      </c>
      <c r="U1404" s="2" t="s">
        <v>50</v>
      </c>
      <c r="V1404" s="2" t="str">
        <f t="shared" si="65"/>
        <v>104529460UN</v>
      </c>
    </row>
    <row r="1405" spans="15:22" x14ac:dyDescent="0.35">
      <c r="O1405" s="2">
        <v>104529560</v>
      </c>
      <c r="P1405" s="2" t="s">
        <v>77</v>
      </c>
      <c r="Q1405" s="2" t="str">
        <f t="shared" si="66"/>
        <v>104529560KG</v>
      </c>
      <c r="R1405" s="2" t="str">
        <f t="shared" si="64"/>
        <v>104529560KG</v>
      </c>
      <c r="T1405" s="2">
        <v>104529460</v>
      </c>
      <c r="U1405" s="2" t="s">
        <v>466</v>
      </c>
      <c r="V1405" s="2" t="str">
        <f t="shared" si="65"/>
        <v>104529460Z10</v>
      </c>
    </row>
    <row r="1406" spans="15:22" x14ac:dyDescent="0.35">
      <c r="O1406" s="2">
        <v>104519800</v>
      </c>
      <c r="P1406" s="2" t="s">
        <v>49</v>
      </c>
      <c r="Q1406" s="2" t="str">
        <f t="shared" si="66"/>
        <v>104519800C12</v>
      </c>
      <c r="R1406" s="2" t="str">
        <f t="shared" si="64"/>
        <v>104519800C12</v>
      </c>
      <c r="T1406" s="2">
        <v>104529470</v>
      </c>
      <c r="U1406" s="2" t="s">
        <v>50</v>
      </c>
      <c r="V1406" s="2" t="str">
        <f t="shared" si="65"/>
        <v>104529470UN</v>
      </c>
    </row>
    <row r="1407" spans="15:22" x14ac:dyDescent="0.35">
      <c r="O1407" s="2">
        <v>104523760</v>
      </c>
      <c r="P1407" s="2" t="s">
        <v>248</v>
      </c>
      <c r="Q1407" s="2" t="str">
        <f t="shared" si="66"/>
        <v>104523760CJ</v>
      </c>
      <c r="R1407" s="2" t="str">
        <f t="shared" si="64"/>
        <v>104523760CJ</v>
      </c>
      <c r="T1407" s="2">
        <v>104529470</v>
      </c>
      <c r="U1407" s="2" t="s">
        <v>492</v>
      </c>
      <c r="V1407" s="2" t="str">
        <f t="shared" si="65"/>
        <v>104529470X75</v>
      </c>
    </row>
    <row r="1408" spans="15:22" x14ac:dyDescent="0.35">
      <c r="O1408" s="2">
        <v>150000702</v>
      </c>
      <c r="P1408" s="2" t="s">
        <v>49</v>
      </c>
      <c r="Q1408" s="2" t="str">
        <f t="shared" si="66"/>
        <v>150000702C12</v>
      </c>
      <c r="R1408" s="2" t="str">
        <f t="shared" si="64"/>
        <v>150000702C12</v>
      </c>
      <c r="T1408" s="2">
        <v>104529480</v>
      </c>
      <c r="U1408" s="2" t="s">
        <v>50</v>
      </c>
      <c r="V1408" s="2" t="str">
        <f t="shared" si="65"/>
        <v>104529480UN</v>
      </c>
    </row>
    <row r="1409" spans="15:22" x14ac:dyDescent="0.35">
      <c r="O1409" s="2">
        <v>150000704</v>
      </c>
      <c r="P1409" s="2" t="s">
        <v>49</v>
      </c>
      <c r="Q1409" s="2" t="str">
        <f t="shared" si="66"/>
        <v>150000704C12</v>
      </c>
      <c r="R1409" s="2" t="str">
        <f t="shared" si="64"/>
        <v>150000704C12</v>
      </c>
      <c r="T1409" s="2">
        <v>104529480</v>
      </c>
      <c r="U1409" s="2" t="s">
        <v>149</v>
      </c>
      <c r="V1409" s="2" t="str">
        <f t="shared" si="65"/>
        <v>104529480Z00</v>
      </c>
    </row>
    <row r="1410" spans="15:22" x14ac:dyDescent="0.35">
      <c r="O1410" s="2">
        <v>150002033</v>
      </c>
      <c r="P1410" s="2" t="s">
        <v>50</v>
      </c>
      <c r="Q1410" s="2" t="str">
        <f t="shared" si="66"/>
        <v>150002033UN</v>
      </c>
      <c r="R1410" s="2" t="str">
        <f t="shared" si="64"/>
        <v>150002033UN</v>
      </c>
      <c r="T1410" s="2">
        <v>104529510</v>
      </c>
      <c r="U1410" s="2" t="s">
        <v>50</v>
      </c>
      <c r="V1410" s="2" t="str">
        <f t="shared" si="65"/>
        <v>104529510UN</v>
      </c>
    </row>
    <row r="1411" spans="15:22" x14ac:dyDescent="0.35">
      <c r="O1411" s="2">
        <v>103601720</v>
      </c>
      <c r="P1411" s="2" t="s">
        <v>77</v>
      </c>
      <c r="Q1411" s="2" t="str">
        <f t="shared" si="66"/>
        <v>103601720KG</v>
      </c>
      <c r="R1411" s="2" t="str">
        <f t="shared" ref="R1411:R1467" si="67">VLOOKUP(Q1411,V:V,1,0)</f>
        <v>103601720KG</v>
      </c>
      <c r="T1411" s="2">
        <v>104529530</v>
      </c>
      <c r="U1411" s="2" t="s">
        <v>163</v>
      </c>
      <c r="V1411" s="2" t="str">
        <f t="shared" si="65"/>
        <v>104529530C48</v>
      </c>
    </row>
    <row r="1412" spans="15:22" x14ac:dyDescent="0.35">
      <c r="O1412" s="2">
        <v>104528730</v>
      </c>
      <c r="P1412" s="2" t="s">
        <v>141</v>
      </c>
      <c r="Q1412" s="2" t="str">
        <f t="shared" si="66"/>
        <v>104528730C04</v>
      </c>
      <c r="R1412" s="2" t="str">
        <f t="shared" si="67"/>
        <v>104528730C04</v>
      </c>
      <c r="T1412" s="2">
        <v>104529530</v>
      </c>
      <c r="U1412" s="2" t="s">
        <v>50</v>
      </c>
      <c r="V1412" s="2" t="str">
        <f t="shared" ref="V1412:V1475" si="68">T1412&amp;U1412</f>
        <v>104529530UN</v>
      </c>
    </row>
    <row r="1413" spans="15:22" x14ac:dyDescent="0.35">
      <c r="O1413" s="2">
        <v>104528760</v>
      </c>
      <c r="P1413" s="2" t="s">
        <v>185</v>
      </c>
      <c r="Q1413" s="2" t="str">
        <f t="shared" si="66"/>
        <v>104528760C03</v>
      </c>
      <c r="R1413" s="2" t="str">
        <f t="shared" si="67"/>
        <v>104528760C03</v>
      </c>
      <c r="T1413" s="2">
        <v>104529550</v>
      </c>
      <c r="U1413" s="2" t="s">
        <v>49</v>
      </c>
      <c r="V1413" s="2" t="str">
        <f t="shared" si="68"/>
        <v>104529550C12</v>
      </c>
    </row>
    <row r="1414" spans="15:22" x14ac:dyDescent="0.35">
      <c r="O1414" s="2">
        <v>104520470</v>
      </c>
      <c r="P1414" s="2" t="s">
        <v>248</v>
      </c>
      <c r="Q1414" s="2" t="str">
        <f t="shared" si="66"/>
        <v>104520470CJ</v>
      </c>
      <c r="R1414" s="2" t="str">
        <f t="shared" si="67"/>
        <v>104520470CJ</v>
      </c>
      <c r="T1414" s="2">
        <v>104529550</v>
      </c>
      <c r="U1414" s="2" t="s">
        <v>50</v>
      </c>
      <c r="V1414" s="2" t="str">
        <f t="shared" si="68"/>
        <v>104529550UN</v>
      </c>
    </row>
    <row r="1415" spans="15:22" x14ac:dyDescent="0.35">
      <c r="O1415" s="2">
        <v>104527650</v>
      </c>
      <c r="P1415" s="2" t="s">
        <v>141</v>
      </c>
      <c r="Q1415" s="2" t="str">
        <f t="shared" si="66"/>
        <v>104527650C04</v>
      </c>
      <c r="R1415" s="2" t="str">
        <f t="shared" si="67"/>
        <v>104527650C04</v>
      </c>
      <c r="T1415" s="2">
        <v>104529560</v>
      </c>
      <c r="U1415" s="2" t="s">
        <v>248</v>
      </c>
      <c r="V1415" s="2" t="str">
        <f t="shared" si="68"/>
        <v>104529560CJ</v>
      </c>
    </row>
    <row r="1416" spans="15:22" x14ac:dyDescent="0.35">
      <c r="O1416" s="2">
        <v>104520680</v>
      </c>
      <c r="P1416" s="2" t="s">
        <v>92</v>
      </c>
      <c r="Q1416" s="2" t="str">
        <f t="shared" si="66"/>
        <v>104520680C02</v>
      </c>
      <c r="R1416" s="2" t="str">
        <f t="shared" si="67"/>
        <v>104520680C02</v>
      </c>
      <c r="T1416" s="2">
        <v>104529560</v>
      </c>
      <c r="U1416" s="2" t="s">
        <v>77</v>
      </c>
      <c r="V1416" s="2" t="str">
        <f t="shared" si="68"/>
        <v>104529560KG</v>
      </c>
    </row>
    <row r="1417" spans="15:22" x14ac:dyDescent="0.35">
      <c r="O1417" s="2">
        <v>150002000</v>
      </c>
      <c r="P1417" s="2" t="s">
        <v>77</v>
      </c>
      <c r="Q1417" s="2" t="str">
        <f t="shared" si="66"/>
        <v>150002000KG</v>
      </c>
      <c r="R1417" s="2" t="str">
        <f t="shared" si="67"/>
        <v>150002000KG</v>
      </c>
      <c r="T1417" s="2">
        <v>104529580</v>
      </c>
      <c r="U1417" s="2" t="s">
        <v>92</v>
      </c>
      <c r="V1417" s="2" t="str">
        <f t="shared" si="68"/>
        <v>104529580C02</v>
      </c>
    </row>
    <row r="1418" spans="15:22" x14ac:dyDescent="0.35">
      <c r="O1418" s="2">
        <v>104532370</v>
      </c>
      <c r="P1418" s="2" t="s">
        <v>50</v>
      </c>
      <c r="Q1418" s="2" t="str">
        <f t="shared" si="66"/>
        <v>104532370UN</v>
      </c>
      <c r="R1418" s="2" t="str">
        <f t="shared" si="67"/>
        <v>104532370UN</v>
      </c>
      <c r="T1418" s="2">
        <v>104529580</v>
      </c>
      <c r="U1418" s="2" t="s">
        <v>50</v>
      </c>
      <c r="V1418" s="2" t="str">
        <f t="shared" si="68"/>
        <v>104529580UN</v>
      </c>
    </row>
    <row r="1419" spans="15:22" x14ac:dyDescent="0.35">
      <c r="O1419" s="2">
        <v>150000005</v>
      </c>
      <c r="P1419" s="2" t="s">
        <v>49</v>
      </c>
      <c r="Q1419" s="2" t="str">
        <f t="shared" si="66"/>
        <v>150000005C12</v>
      </c>
      <c r="R1419" s="2" t="str">
        <f t="shared" si="67"/>
        <v>150000005C12</v>
      </c>
      <c r="T1419" s="2">
        <v>104529590</v>
      </c>
      <c r="U1419" s="2" t="s">
        <v>57</v>
      </c>
      <c r="V1419" s="2" t="str">
        <f t="shared" si="68"/>
        <v>104529590C06</v>
      </c>
    </row>
    <row r="1420" spans="15:22" x14ac:dyDescent="0.35">
      <c r="O1420" s="2">
        <v>104518980</v>
      </c>
      <c r="P1420" s="2" t="s">
        <v>198</v>
      </c>
      <c r="Q1420" s="2" t="str">
        <f t="shared" si="66"/>
        <v>104518980C05</v>
      </c>
      <c r="R1420" s="2" t="str">
        <f t="shared" si="67"/>
        <v>104518980C05</v>
      </c>
      <c r="T1420" s="2">
        <v>104529590</v>
      </c>
      <c r="U1420" s="2" t="s">
        <v>50</v>
      </c>
      <c r="V1420" s="2" t="str">
        <f t="shared" si="68"/>
        <v>104529590UN</v>
      </c>
    </row>
    <row r="1421" spans="15:22" x14ac:dyDescent="0.35">
      <c r="O1421" s="2">
        <v>104519840</v>
      </c>
      <c r="P1421" s="2" t="s">
        <v>198</v>
      </c>
      <c r="Q1421" s="2" t="str">
        <f t="shared" si="66"/>
        <v>104519840C05</v>
      </c>
      <c r="R1421" s="2" t="str">
        <f t="shared" si="67"/>
        <v>104519840C05</v>
      </c>
      <c r="T1421" s="2">
        <v>104529600</v>
      </c>
      <c r="U1421" s="2" t="s">
        <v>65</v>
      </c>
      <c r="V1421" s="2" t="str">
        <f t="shared" si="68"/>
        <v>104529600C10</v>
      </c>
    </row>
    <row r="1422" spans="15:22" x14ac:dyDescent="0.35">
      <c r="O1422" s="2">
        <v>104527570</v>
      </c>
      <c r="P1422" s="2" t="s">
        <v>141</v>
      </c>
      <c r="Q1422" s="2" t="str">
        <f t="shared" si="66"/>
        <v>104527570C04</v>
      </c>
      <c r="R1422" s="2" t="str">
        <f t="shared" si="67"/>
        <v>104527570C04</v>
      </c>
      <c r="T1422" s="2">
        <v>104529600</v>
      </c>
      <c r="U1422" s="2" t="s">
        <v>50</v>
      </c>
      <c r="V1422" s="2" t="str">
        <f t="shared" si="68"/>
        <v>104529600UN</v>
      </c>
    </row>
    <row r="1423" spans="15:22" x14ac:dyDescent="0.35">
      <c r="O1423" s="2">
        <v>150001020</v>
      </c>
      <c r="P1423" s="2" t="s">
        <v>647</v>
      </c>
      <c r="Q1423" s="2" t="str">
        <f t="shared" si="66"/>
        <v>150001020D16</v>
      </c>
      <c r="R1423" s="2" t="str">
        <f t="shared" si="67"/>
        <v>150001020D16</v>
      </c>
      <c r="T1423" s="2">
        <v>104529610</v>
      </c>
      <c r="U1423" s="2" t="s">
        <v>65</v>
      </c>
      <c r="V1423" s="2" t="str">
        <f t="shared" si="68"/>
        <v>104529610C10</v>
      </c>
    </row>
    <row r="1424" spans="15:22" x14ac:dyDescent="0.35">
      <c r="O1424" s="2">
        <v>150001921</v>
      </c>
      <c r="P1424" s="2" t="s">
        <v>77</v>
      </c>
      <c r="Q1424" s="2" t="str">
        <f t="shared" si="66"/>
        <v>150001921KG</v>
      </c>
      <c r="R1424" s="2" t="str">
        <f t="shared" si="67"/>
        <v>150001921KG</v>
      </c>
      <c r="T1424" s="2">
        <v>104529610</v>
      </c>
      <c r="U1424" s="2" t="s">
        <v>50</v>
      </c>
      <c r="V1424" s="2" t="str">
        <f t="shared" si="68"/>
        <v>104529610UN</v>
      </c>
    </row>
    <row r="1425" spans="15:22" x14ac:dyDescent="0.35">
      <c r="O1425" s="2">
        <v>104523640</v>
      </c>
      <c r="P1425" s="2" t="s">
        <v>77</v>
      </c>
      <c r="Q1425" s="2" t="str">
        <f t="shared" si="66"/>
        <v>104523640KG</v>
      </c>
      <c r="R1425" s="2" t="str">
        <f t="shared" si="67"/>
        <v>104523640KG</v>
      </c>
      <c r="T1425" s="2">
        <v>104529620</v>
      </c>
      <c r="U1425" s="2" t="s">
        <v>141</v>
      </c>
      <c r="V1425" s="2" t="str">
        <f t="shared" si="68"/>
        <v>104529620C04</v>
      </c>
    </row>
    <row r="1426" spans="15:22" x14ac:dyDescent="0.35">
      <c r="O1426" s="2">
        <v>104523380</v>
      </c>
      <c r="P1426" s="2" t="s">
        <v>49</v>
      </c>
      <c r="Q1426" s="2" t="str">
        <f t="shared" si="66"/>
        <v>104523380C12</v>
      </c>
      <c r="R1426" s="2" t="str">
        <f t="shared" si="67"/>
        <v>104523380C12</v>
      </c>
      <c r="T1426" s="2">
        <v>104529620</v>
      </c>
      <c r="U1426" s="2" t="s">
        <v>2052</v>
      </c>
      <c r="V1426" s="2" t="str">
        <f t="shared" si="68"/>
        <v>104529620D96</v>
      </c>
    </row>
    <row r="1427" spans="15:22" x14ac:dyDescent="0.35">
      <c r="O1427" s="2">
        <v>150001986</v>
      </c>
      <c r="P1427" s="2" t="s">
        <v>77</v>
      </c>
      <c r="Q1427" s="2" t="str">
        <f t="shared" si="66"/>
        <v>150001986KG</v>
      </c>
      <c r="R1427" s="2" t="str">
        <f t="shared" si="67"/>
        <v>150001986KG</v>
      </c>
      <c r="T1427" s="2">
        <v>104529620</v>
      </c>
      <c r="U1427" s="2" t="s">
        <v>50</v>
      </c>
      <c r="V1427" s="2" t="str">
        <f t="shared" si="68"/>
        <v>104529620UN</v>
      </c>
    </row>
    <row r="1428" spans="15:22" x14ac:dyDescent="0.35">
      <c r="O1428" s="2">
        <v>104522910</v>
      </c>
      <c r="P1428" s="2" t="s">
        <v>49</v>
      </c>
      <c r="Q1428" s="2" t="str">
        <f t="shared" si="66"/>
        <v>104522910C12</v>
      </c>
      <c r="R1428" s="2" t="str">
        <f t="shared" si="67"/>
        <v>104522910C12</v>
      </c>
      <c r="T1428" s="2">
        <v>104529630</v>
      </c>
      <c r="U1428" s="2" t="s">
        <v>65</v>
      </c>
      <c r="V1428" s="2" t="str">
        <f t="shared" si="68"/>
        <v>104529630C10</v>
      </c>
    </row>
    <row r="1429" spans="15:22" x14ac:dyDescent="0.35">
      <c r="O1429" s="2">
        <v>150001436</v>
      </c>
      <c r="P1429" s="2" t="s">
        <v>160</v>
      </c>
      <c r="Q1429" s="2" t="str">
        <f t="shared" si="66"/>
        <v>150001436C24</v>
      </c>
      <c r="R1429" s="2" t="str">
        <f t="shared" si="67"/>
        <v>150001436C24</v>
      </c>
      <c r="T1429" s="2">
        <v>104529630</v>
      </c>
      <c r="U1429" s="2" t="s">
        <v>50</v>
      </c>
      <c r="V1429" s="2" t="str">
        <f t="shared" si="68"/>
        <v>104529630UN</v>
      </c>
    </row>
    <row r="1430" spans="15:22" x14ac:dyDescent="0.35">
      <c r="O1430" s="2">
        <v>105045630</v>
      </c>
      <c r="P1430" s="2" t="s">
        <v>77</v>
      </c>
      <c r="Q1430" s="2" t="str">
        <f t="shared" si="66"/>
        <v>105045630KG</v>
      </c>
      <c r="R1430" s="2" t="str">
        <f t="shared" si="67"/>
        <v>105045630KG</v>
      </c>
      <c r="T1430" s="2">
        <v>104529640</v>
      </c>
      <c r="U1430" s="2" t="s">
        <v>267</v>
      </c>
      <c r="V1430" s="2" t="str">
        <f t="shared" si="68"/>
        <v>104529640C40</v>
      </c>
    </row>
    <row r="1431" spans="15:22" x14ac:dyDescent="0.35">
      <c r="O1431" s="2">
        <v>150002013</v>
      </c>
      <c r="P1431" s="2" t="s">
        <v>141</v>
      </c>
      <c r="Q1431" s="2" t="str">
        <f t="shared" si="66"/>
        <v>150002013C04</v>
      </c>
      <c r="R1431" s="2" t="str">
        <f t="shared" si="67"/>
        <v>150002013C04</v>
      </c>
      <c r="T1431" s="2">
        <v>104529640</v>
      </c>
      <c r="U1431" s="2" t="s">
        <v>50</v>
      </c>
      <c r="V1431" s="2" t="str">
        <f t="shared" si="68"/>
        <v>104529640UN</v>
      </c>
    </row>
    <row r="1432" spans="15:22" x14ac:dyDescent="0.35">
      <c r="O1432" s="2">
        <v>104519180</v>
      </c>
      <c r="P1432" s="2" t="s">
        <v>417</v>
      </c>
      <c r="Q1432" s="2" t="str">
        <f t="shared" si="66"/>
        <v>104519180C15</v>
      </c>
      <c r="R1432" s="2" t="str">
        <f t="shared" si="67"/>
        <v>104519180C15</v>
      </c>
      <c r="T1432" s="2">
        <v>104529660</v>
      </c>
      <c r="U1432" s="2" t="s">
        <v>49</v>
      </c>
      <c r="V1432" s="2" t="str">
        <f t="shared" si="68"/>
        <v>104529660C12</v>
      </c>
    </row>
    <row r="1433" spans="15:22" x14ac:dyDescent="0.35">
      <c r="O1433" s="2">
        <v>104520850</v>
      </c>
      <c r="P1433" s="2" t="s">
        <v>77</v>
      </c>
      <c r="Q1433" s="2" t="str">
        <f t="shared" si="66"/>
        <v>104520850KG</v>
      </c>
      <c r="R1433" s="2" t="str">
        <f t="shared" si="67"/>
        <v>104520850KG</v>
      </c>
      <c r="T1433" s="2">
        <v>104529660</v>
      </c>
      <c r="U1433" s="2" t="s">
        <v>50</v>
      </c>
      <c r="V1433" s="2" t="str">
        <f t="shared" si="68"/>
        <v>104529660UN</v>
      </c>
    </row>
    <row r="1434" spans="15:22" x14ac:dyDescent="0.35">
      <c r="O1434" s="2">
        <v>150001987</v>
      </c>
      <c r="P1434" s="2" t="s">
        <v>77</v>
      </c>
      <c r="Q1434" s="2" t="str">
        <f t="shared" si="66"/>
        <v>150001987KG</v>
      </c>
      <c r="R1434" s="2" t="str">
        <f t="shared" si="67"/>
        <v>150001987KG</v>
      </c>
      <c r="T1434" s="2">
        <v>104529670</v>
      </c>
      <c r="U1434" s="2" t="s">
        <v>57</v>
      </c>
      <c r="V1434" s="2" t="str">
        <f t="shared" si="68"/>
        <v>104529670C06</v>
      </c>
    </row>
    <row r="1435" spans="15:22" x14ac:dyDescent="0.35">
      <c r="O1435" s="2">
        <v>103000560</v>
      </c>
      <c r="P1435" s="2" t="s">
        <v>50</v>
      </c>
      <c r="Q1435" s="2" t="str">
        <f t="shared" si="66"/>
        <v>103000560UN</v>
      </c>
      <c r="R1435" s="2" t="str">
        <f t="shared" si="67"/>
        <v>103000560UN</v>
      </c>
      <c r="T1435" s="2">
        <v>104529670</v>
      </c>
      <c r="U1435" s="2" t="s">
        <v>50</v>
      </c>
      <c r="V1435" s="2" t="str">
        <f t="shared" si="68"/>
        <v>104529670UN</v>
      </c>
    </row>
    <row r="1436" spans="15:22" x14ac:dyDescent="0.35">
      <c r="O1436" s="2">
        <v>104521840</v>
      </c>
      <c r="P1436" s="2" t="s">
        <v>569</v>
      </c>
      <c r="Q1436" s="2" t="str">
        <f t="shared" si="66"/>
        <v>104521840C01</v>
      </c>
      <c r="R1436" s="2" t="str">
        <f t="shared" si="67"/>
        <v>104521840C01</v>
      </c>
      <c r="T1436" s="2">
        <v>104529680</v>
      </c>
      <c r="U1436" s="2" t="s">
        <v>50</v>
      </c>
      <c r="V1436" s="2" t="str">
        <f t="shared" si="68"/>
        <v>104529680UN</v>
      </c>
    </row>
    <row r="1437" spans="15:22" x14ac:dyDescent="0.35">
      <c r="O1437" s="2">
        <v>150000792</v>
      </c>
      <c r="P1437" s="2" t="s">
        <v>253</v>
      </c>
      <c r="Q1437" s="2" t="str">
        <f t="shared" si="66"/>
        <v>150000792C08</v>
      </c>
      <c r="R1437" s="2" t="str">
        <f t="shared" si="67"/>
        <v>150000792C08</v>
      </c>
      <c r="T1437" s="2">
        <v>104529680</v>
      </c>
      <c r="U1437" s="2" t="s">
        <v>106</v>
      </c>
      <c r="V1437" s="2" t="str">
        <f t="shared" si="68"/>
        <v>104529680V00</v>
      </c>
    </row>
    <row r="1438" spans="15:22" x14ac:dyDescent="0.35">
      <c r="O1438" s="2">
        <v>104529660</v>
      </c>
      <c r="P1438" s="2" t="s">
        <v>49</v>
      </c>
      <c r="Q1438" s="2" t="str">
        <f t="shared" si="66"/>
        <v>104529660C12</v>
      </c>
      <c r="R1438" s="2" t="str">
        <f t="shared" si="67"/>
        <v>104529660C12</v>
      </c>
      <c r="T1438" s="2">
        <v>104529700</v>
      </c>
      <c r="U1438" s="2" t="s">
        <v>248</v>
      </c>
      <c r="V1438" s="2" t="str">
        <f t="shared" si="68"/>
        <v>104529700CJ</v>
      </c>
    </row>
    <row r="1439" spans="15:22" x14ac:dyDescent="0.35">
      <c r="O1439" s="2">
        <v>104529870</v>
      </c>
      <c r="P1439" s="2" t="s">
        <v>141</v>
      </c>
      <c r="Q1439" s="2" t="str">
        <f t="shared" si="66"/>
        <v>104529870C04</v>
      </c>
      <c r="R1439" s="2" t="str">
        <f t="shared" si="67"/>
        <v>104529870C04</v>
      </c>
      <c r="T1439" s="2">
        <v>104529700</v>
      </c>
      <c r="U1439" s="2" t="s">
        <v>77</v>
      </c>
      <c r="V1439" s="2" t="str">
        <f t="shared" si="68"/>
        <v>104529700KG</v>
      </c>
    </row>
    <row r="1440" spans="15:22" x14ac:dyDescent="0.35">
      <c r="O1440" s="2">
        <v>150001437</v>
      </c>
      <c r="P1440" s="2" t="s">
        <v>160</v>
      </c>
      <c r="Q1440" s="2" t="str">
        <f t="shared" si="66"/>
        <v>150001437C24</v>
      </c>
      <c r="R1440" s="2" t="str">
        <f t="shared" si="67"/>
        <v>150001437C24</v>
      </c>
      <c r="T1440" s="2">
        <v>104529710</v>
      </c>
      <c r="U1440" s="2" t="s">
        <v>49</v>
      </c>
      <c r="V1440" s="2" t="str">
        <f t="shared" si="68"/>
        <v>104529710C12</v>
      </c>
    </row>
    <row r="1441" spans="15:22" x14ac:dyDescent="0.35">
      <c r="O1441" s="2">
        <v>150001919</v>
      </c>
      <c r="P1441" s="2" t="s">
        <v>802</v>
      </c>
      <c r="Q1441" s="2" t="str">
        <f t="shared" si="66"/>
        <v>150001919C26</v>
      </c>
      <c r="R1441" s="2" t="str">
        <f t="shared" si="67"/>
        <v>150001919C26</v>
      </c>
      <c r="T1441" s="2">
        <v>104529710</v>
      </c>
      <c r="U1441" s="2" t="s">
        <v>50</v>
      </c>
      <c r="V1441" s="2" t="str">
        <f t="shared" si="68"/>
        <v>104529710UN</v>
      </c>
    </row>
    <row r="1442" spans="15:22" x14ac:dyDescent="0.35">
      <c r="O1442" s="2">
        <v>150000457</v>
      </c>
      <c r="P1442" s="2" t="s">
        <v>267</v>
      </c>
      <c r="Q1442" s="2" t="str">
        <f t="shared" si="66"/>
        <v>150000457C40</v>
      </c>
      <c r="R1442" s="2" t="str">
        <f t="shared" si="67"/>
        <v>150000457C40</v>
      </c>
      <c r="T1442" s="2">
        <v>104529710</v>
      </c>
      <c r="U1442" s="2" t="s">
        <v>294</v>
      </c>
      <c r="V1442" s="2" t="str">
        <f t="shared" si="68"/>
        <v>104529710Y00</v>
      </c>
    </row>
    <row r="1443" spans="15:22" x14ac:dyDescent="0.35">
      <c r="O1443" s="2">
        <v>150000282</v>
      </c>
      <c r="P1443" s="2" t="s">
        <v>177</v>
      </c>
      <c r="Q1443" s="2" t="str">
        <f t="shared" si="66"/>
        <v>150000282C20</v>
      </c>
      <c r="R1443" s="2" t="str">
        <f t="shared" si="67"/>
        <v>150000282C20</v>
      </c>
      <c r="T1443" s="2">
        <v>104529760</v>
      </c>
      <c r="U1443" s="2" t="s">
        <v>57</v>
      </c>
      <c r="V1443" s="2" t="str">
        <f t="shared" si="68"/>
        <v>104529760C06</v>
      </c>
    </row>
    <row r="1444" spans="15:22" x14ac:dyDescent="0.35">
      <c r="O1444" s="2">
        <v>104529080</v>
      </c>
      <c r="P1444" s="2" t="s">
        <v>253</v>
      </c>
      <c r="Q1444" s="2" t="str">
        <f t="shared" si="66"/>
        <v>104529080C08</v>
      </c>
      <c r="R1444" s="2" t="str">
        <f t="shared" si="67"/>
        <v>104529080C08</v>
      </c>
      <c r="T1444" s="2">
        <v>104529760</v>
      </c>
      <c r="U1444" s="2" t="s">
        <v>50</v>
      </c>
      <c r="V1444" s="2" t="str">
        <f t="shared" si="68"/>
        <v>104529760UN</v>
      </c>
    </row>
    <row r="1445" spans="15:22" x14ac:dyDescent="0.35">
      <c r="O1445" s="2">
        <v>104523890</v>
      </c>
      <c r="P1445" s="2" t="s">
        <v>198</v>
      </c>
      <c r="Q1445" s="2" t="str">
        <f t="shared" si="66"/>
        <v>104523890C05</v>
      </c>
      <c r="R1445" s="2" t="str">
        <f t="shared" si="67"/>
        <v>104523890C05</v>
      </c>
      <c r="T1445" s="2">
        <v>104529770</v>
      </c>
      <c r="U1445" s="2" t="s">
        <v>57</v>
      </c>
      <c r="V1445" s="2" t="str">
        <f t="shared" si="68"/>
        <v>104529770C06</v>
      </c>
    </row>
    <row r="1446" spans="15:22" x14ac:dyDescent="0.35">
      <c r="O1446" s="2">
        <v>150001914</v>
      </c>
      <c r="P1446" s="2" t="s">
        <v>57</v>
      </c>
      <c r="Q1446" s="2" t="str">
        <f t="shared" si="66"/>
        <v>150001914C06</v>
      </c>
      <c r="R1446" s="2" t="str">
        <f t="shared" si="67"/>
        <v>150001914C06</v>
      </c>
      <c r="T1446" s="2">
        <v>104529770</v>
      </c>
      <c r="U1446" s="2" t="s">
        <v>50</v>
      </c>
      <c r="V1446" s="2" t="str">
        <f t="shared" si="68"/>
        <v>104529770UN</v>
      </c>
    </row>
    <row r="1447" spans="15:22" x14ac:dyDescent="0.35">
      <c r="O1447" s="2">
        <v>104523880</v>
      </c>
      <c r="P1447" s="2" t="s">
        <v>198</v>
      </c>
      <c r="Q1447" s="2" t="str">
        <f t="shared" si="66"/>
        <v>104523880C05</v>
      </c>
      <c r="R1447" s="2" t="str">
        <f t="shared" si="67"/>
        <v>104523880C05</v>
      </c>
      <c r="T1447" s="2">
        <v>104529780</v>
      </c>
      <c r="U1447" s="2" t="s">
        <v>57</v>
      </c>
      <c r="V1447" s="2" t="str">
        <f t="shared" si="68"/>
        <v>104529780C06</v>
      </c>
    </row>
    <row r="1448" spans="15:22" x14ac:dyDescent="0.35">
      <c r="O1448" s="2">
        <v>104529670</v>
      </c>
      <c r="P1448" s="2" t="s">
        <v>57</v>
      </c>
      <c r="Q1448" s="2" t="str">
        <f t="shared" si="66"/>
        <v>104529670C06</v>
      </c>
      <c r="R1448" s="2" t="str">
        <f t="shared" si="67"/>
        <v>104529670C06</v>
      </c>
      <c r="T1448" s="2">
        <v>104529780</v>
      </c>
      <c r="U1448" s="2" t="s">
        <v>50</v>
      </c>
      <c r="V1448" s="2" t="str">
        <f t="shared" si="68"/>
        <v>104529780UN</v>
      </c>
    </row>
    <row r="1449" spans="15:22" x14ac:dyDescent="0.35">
      <c r="O1449" s="2">
        <v>104527640</v>
      </c>
      <c r="P1449" s="2" t="s">
        <v>141</v>
      </c>
      <c r="Q1449" s="2" t="str">
        <f t="shared" si="66"/>
        <v>104527640C04</v>
      </c>
      <c r="R1449" s="2" t="str">
        <f t="shared" si="67"/>
        <v>104527640C04</v>
      </c>
      <c r="T1449" s="2">
        <v>104529790</v>
      </c>
      <c r="U1449" s="2" t="s">
        <v>57</v>
      </c>
      <c r="V1449" s="2" t="str">
        <f t="shared" si="68"/>
        <v>104529790C06</v>
      </c>
    </row>
    <row r="1450" spans="15:22" x14ac:dyDescent="0.35">
      <c r="O1450" s="2">
        <v>150001890</v>
      </c>
      <c r="P1450" s="2" t="s">
        <v>77</v>
      </c>
      <c r="Q1450" s="2" t="str">
        <f t="shared" si="66"/>
        <v>150001890KG</v>
      </c>
      <c r="R1450" s="2" t="str">
        <f t="shared" si="67"/>
        <v>150001890KG</v>
      </c>
      <c r="T1450" s="2">
        <v>104529790</v>
      </c>
      <c r="U1450" s="2" t="s">
        <v>50</v>
      </c>
      <c r="V1450" s="2" t="str">
        <f t="shared" si="68"/>
        <v>104529790UN</v>
      </c>
    </row>
    <row r="1451" spans="15:22" x14ac:dyDescent="0.35">
      <c r="O1451" s="2">
        <v>150000793</v>
      </c>
      <c r="P1451" s="2" t="s">
        <v>253</v>
      </c>
      <c r="Q1451" s="2" t="str">
        <f t="shared" si="66"/>
        <v>150000793C08</v>
      </c>
      <c r="R1451" s="2" t="str">
        <f t="shared" si="67"/>
        <v>150000793C08</v>
      </c>
      <c r="T1451" s="2">
        <v>104529800</v>
      </c>
      <c r="U1451" s="2" t="s">
        <v>57</v>
      </c>
      <c r="V1451" s="2" t="str">
        <f t="shared" si="68"/>
        <v>104529800C06</v>
      </c>
    </row>
    <row r="1452" spans="15:22" x14ac:dyDescent="0.35">
      <c r="O1452" s="2">
        <v>104522670</v>
      </c>
      <c r="P1452" s="2" t="s">
        <v>569</v>
      </c>
      <c r="Q1452" s="2" t="str">
        <f t="shared" si="66"/>
        <v>104522670C01</v>
      </c>
      <c r="R1452" s="2" t="str">
        <f t="shared" si="67"/>
        <v>104522670C01</v>
      </c>
      <c r="T1452" s="2">
        <v>104529800</v>
      </c>
      <c r="U1452" s="2" t="s">
        <v>50</v>
      </c>
      <c r="V1452" s="2" t="str">
        <f t="shared" si="68"/>
        <v>104529800UN</v>
      </c>
    </row>
    <row r="1453" spans="15:22" x14ac:dyDescent="0.35">
      <c r="O1453" s="2">
        <v>150002024</v>
      </c>
      <c r="P1453" s="2" t="s">
        <v>785</v>
      </c>
      <c r="Q1453" s="2" t="str">
        <f t="shared" si="66"/>
        <v>150002024C66</v>
      </c>
      <c r="R1453" s="2" t="str">
        <f t="shared" si="67"/>
        <v>150002024C66</v>
      </c>
      <c r="T1453" s="2">
        <v>104529810</v>
      </c>
      <c r="U1453" s="2" t="s">
        <v>50</v>
      </c>
      <c r="V1453" s="2" t="str">
        <f t="shared" si="68"/>
        <v>104529810UN</v>
      </c>
    </row>
    <row r="1454" spans="15:22" x14ac:dyDescent="0.35">
      <c r="O1454" s="2">
        <v>150000458</v>
      </c>
      <c r="P1454" s="2" t="s">
        <v>267</v>
      </c>
      <c r="Q1454" s="2" t="str">
        <f t="shared" si="66"/>
        <v>150000458C40</v>
      </c>
      <c r="R1454" s="2" t="str">
        <f t="shared" si="67"/>
        <v>150000458C40</v>
      </c>
      <c r="T1454" s="2">
        <v>104529810</v>
      </c>
      <c r="U1454" s="2" t="s">
        <v>294</v>
      </c>
      <c r="V1454" s="2" t="str">
        <f t="shared" si="68"/>
        <v>104529810Y00</v>
      </c>
    </row>
    <row r="1455" spans="15:22" x14ac:dyDescent="0.35">
      <c r="O1455" s="2">
        <v>150001862</v>
      </c>
      <c r="P1455" s="2" t="s">
        <v>267</v>
      </c>
      <c r="Q1455" s="2" t="str">
        <f t="shared" si="66"/>
        <v>150001862C40</v>
      </c>
      <c r="R1455" s="2" t="str">
        <f t="shared" si="67"/>
        <v>150001862C40</v>
      </c>
      <c r="T1455" s="2">
        <v>104529820</v>
      </c>
      <c r="U1455" s="2" t="s">
        <v>65</v>
      </c>
      <c r="V1455" s="2" t="str">
        <f t="shared" si="68"/>
        <v>104529820C10</v>
      </c>
    </row>
    <row r="1456" spans="15:22" x14ac:dyDescent="0.35">
      <c r="O1456" s="2">
        <v>104525480</v>
      </c>
      <c r="P1456" s="2" t="s">
        <v>253</v>
      </c>
      <c r="Q1456" s="2" t="str">
        <f t="shared" si="66"/>
        <v>104525480C08</v>
      </c>
      <c r="R1456" s="2" t="str">
        <f t="shared" si="67"/>
        <v>104525480C08</v>
      </c>
      <c r="T1456" s="2">
        <v>104529820</v>
      </c>
      <c r="U1456" s="2" t="s">
        <v>50</v>
      </c>
      <c r="V1456" s="2" t="str">
        <f t="shared" si="68"/>
        <v>104529820UN</v>
      </c>
    </row>
    <row r="1457" spans="15:22" x14ac:dyDescent="0.35">
      <c r="O1457" s="2">
        <v>150001874</v>
      </c>
      <c r="P1457" s="2" t="s">
        <v>267</v>
      </c>
      <c r="Q1457" s="2" t="str">
        <f t="shared" si="66"/>
        <v>150001874C40</v>
      </c>
      <c r="R1457" s="2" t="str">
        <f t="shared" si="67"/>
        <v>150001874C40</v>
      </c>
      <c r="T1457" s="2">
        <v>104529830</v>
      </c>
      <c r="U1457" s="2" t="s">
        <v>141</v>
      </c>
      <c r="V1457" s="2" t="str">
        <f t="shared" si="68"/>
        <v>104529830C04</v>
      </c>
    </row>
    <row r="1458" spans="15:22" x14ac:dyDescent="0.35">
      <c r="O1458" s="2">
        <v>104519280</v>
      </c>
      <c r="P1458" s="2" t="s">
        <v>65</v>
      </c>
      <c r="Q1458" s="2" t="str">
        <f t="shared" si="66"/>
        <v>104519280C10</v>
      </c>
      <c r="R1458" s="2" t="str">
        <f t="shared" si="67"/>
        <v>104519280C10</v>
      </c>
      <c r="T1458" s="2">
        <v>104529830</v>
      </c>
      <c r="U1458" s="2" t="s">
        <v>50</v>
      </c>
      <c r="V1458" s="2" t="str">
        <f t="shared" si="68"/>
        <v>104529830UN</v>
      </c>
    </row>
    <row r="1459" spans="15:22" x14ac:dyDescent="0.35">
      <c r="O1459" s="2">
        <v>104519230</v>
      </c>
      <c r="P1459" s="2" t="s">
        <v>253</v>
      </c>
      <c r="Q1459" s="2" t="str">
        <f t="shared" si="66"/>
        <v>104519230C08</v>
      </c>
      <c r="R1459" s="2" t="str">
        <f t="shared" si="67"/>
        <v>104519230C08</v>
      </c>
      <c r="T1459" s="2">
        <v>104529840</v>
      </c>
      <c r="U1459" s="2" t="s">
        <v>141</v>
      </c>
      <c r="V1459" s="2" t="str">
        <f t="shared" si="68"/>
        <v>104529840C04</v>
      </c>
    </row>
    <row r="1460" spans="15:22" x14ac:dyDescent="0.35">
      <c r="O1460" s="2">
        <v>105045100</v>
      </c>
      <c r="P1460" s="2" t="s">
        <v>92</v>
      </c>
      <c r="Q1460" s="2" t="str">
        <f t="shared" si="66"/>
        <v>105045100C02</v>
      </c>
      <c r="R1460" s="2" t="str">
        <f t="shared" si="67"/>
        <v>105045100C02</v>
      </c>
      <c r="T1460" s="2">
        <v>104529840</v>
      </c>
      <c r="U1460" s="2" t="s">
        <v>50</v>
      </c>
      <c r="V1460" s="2" t="str">
        <f t="shared" si="68"/>
        <v>104529840UN</v>
      </c>
    </row>
    <row r="1461" spans="15:22" x14ac:dyDescent="0.35">
      <c r="O1461" s="2">
        <v>104343100</v>
      </c>
      <c r="P1461" s="2" t="s">
        <v>65</v>
      </c>
      <c r="Q1461" s="2" t="str">
        <f t="shared" si="66"/>
        <v>104343100C10</v>
      </c>
      <c r="R1461" s="2" t="str">
        <f t="shared" si="67"/>
        <v>104343100C10</v>
      </c>
      <c r="T1461" s="2">
        <v>104529870</v>
      </c>
      <c r="U1461" s="2" t="s">
        <v>141</v>
      </c>
      <c r="V1461" s="2" t="str">
        <f t="shared" si="68"/>
        <v>104529870C04</v>
      </c>
    </row>
    <row r="1462" spans="15:22" x14ac:dyDescent="0.35">
      <c r="O1462" s="2">
        <v>104528160</v>
      </c>
      <c r="P1462" s="2" t="s">
        <v>65</v>
      </c>
      <c r="Q1462" s="2" t="str">
        <f t="shared" ref="Q1462:Q1467" si="69">O1462&amp;P1462</f>
        <v>104528160C10</v>
      </c>
      <c r="R1462" s="2" t="str">
        <f t="shared" si="67"/>
        <v>104528160C10</v>
      </c>
      <c r="T1462" s="2">
        <v>104529870</v>
      </c>
      <c r="U1462" s="2" t="s">
        <v>50</v>
      </c>
      <c r="V1462" s="2" t="str">
        <f t="shared" si="68"/>
        <v>104529870UN</v>
      </c>
    </row>
    <row r="1463" spans="15:22" x14ac:dyDescent="0.35">
      <c r="O1463" s="2">
        <v>104520790</v>
      </c>
      <c r="P1463" s="2" t="s">
        <v>569</v>
      </c>
      <c r="Q1463" s="2" t="str">
        <f t="shared" si="69"/>
        <v>104520790C01</v>
      </c>
      <c r="R1463" s="2" t="str">
        <f t="shared" si="67"/>
        <v>104520790C01</v>
      </c>
      <c r="T1463" s="2">
        <v>104529880</v>
      </c>
      <c r="U1463" s="2" t="s">
        <v>77</v>
      </c>
      <c r="V1463" s="2" t="str">
        <f t="shared" si="68"/>
        <v>104529880KG</v>
      </c>
    </row>
    <row r="1464" spans="15:22" x14ac:dyDescent="0.35">
      <c r="O1464" s="2">
        <v>104518890</v>
      </c>
      <c r="P1464" s="2" t="s">
        <v>198</v>
      </c>
      <c r="Q1464" s="2" t="str">
        <f t="shared" si="69"/>
        <v>104518890C05</v>
      </c>
      <c r="R1464" s="2" t="str">
        <f t="shared" si="67"/>
        <v>104518890C05</v>
      </c>
      <c r="T1464" s="2">
        <v>104529900</v>
      </c>
      <c r="U1464" s="2" t="s">
        <v>65</v>
      </c>
      <c r="V1464" s="2" t="str">
        <f t="shared" si="68"/>
        <v>104529900C10</v>
      </c>
    </row>
    <row r="1465" spans="15:22" x14ac:dyDescent="0.35">
      <c r="O1465" s="2">
        <v>104518870</v>
      </c>
      <c r="P1465" s="2" t="s">
        <v>198</v>
      </c>
      <c r="Q1465" s="2" t="str">
        <f t="shared" si="69"/>
        <v>104518870C05</v>
      </c>
      <c r="R1465" s="2" t="str">
        <f t="shared" si="67"/>
        <v>104518870C05</v>
      </c>
      <c r="T1465" s="2">
        <v>104529900</v>
      </c>
      <c r="U1465" s="2" t="s">
        <v>50</v>
      </c>
      <c r="V1465" s="2" t="str">
        <f t="shared" si="68"/>
        <v>104529900UN</v>
      </c>
    </row>
    <row r="1466" spans="15:22" x14ac:dyDescent="0.35">
      <c r="O1466" s="2">
        <v>104533900</v>
      </c>
      <c r="P1466" s="2" t="s">
        <v>253</v>
      </c>
      <c r="Q1466" s="2" t="str">
        <f t="shared" si="69"/>
        <v>104533900C08</v>
      </c>
      <c r="R1466" s="2" t="str">
        <f t="shared" si="67"/>
        <v>104533900C08</v>
      </c>
      <c r="T1466" s="2">
        <v>104529930</v>
      </c>
      <c r="U1466" s="2" t="s">
        <v>92</v>
      </c>
      <c r="V1466" s="2" t="str">
        <f t="shared" si="68"/>
        <v>104529930C02</v>
      </c>
    </row>
    <row r="1467" spans="15:22" x14ac:dyDescent="0.35">
      <c r="O1467" s="2">
        <v>104534080</v>
      </c>
      <c r="P1467" s="2" t="s">
        <v>482</v>
      </c>
      <c r="Q1467" s="2" t="str">
        <f t="shared" si="69"/>
        <v>104534080C09</v>
      </c>
      <c r="R1467" s="2" t="str">
        <f t="shared" si="67"/>
        <v>104534080C09</v>
      </c>
      <c r="T1467" s="2">
        <v>104529930</v>
      </c>
      <c r="U1467" s="2" t="s">
        <v>50</v>
      </c>
      <c r="V1467" s="2" t="str">
        <f t="shared" si="68"/>
        <v>104529930UN</v>
      </c>
    </row>
    <row r="1468" spans="15:22" x14ac:dyDescent="0.35">
      <c r="O1468" s="2"/>
      <c r="P1468" s="2"/>
      <c r="Q1468" s="2"/>
      <c r="R1468" s="2"/>
      <c r="T1468" s="2">
        <v>104529940</v>
      </c>
      <c r="U1468" s="2" t="s">
        <v>77</v>
      </c>
      <c r="V1468" s="2" t="str">
        <f t="shared" si="68"/>
        <v>104529940KG</v>
      </c>
    </row>
    <row r="1469" spans="15:22" x14ac:dyDescent="0.35">
      <c r="O1469" s="2"/>
      <c r="P1469" s="2"/>
      <c r="Q1469" s="2"/>
      <c r="R1469" s="2"/>
      <c r="T1469" s="2">
        <v>104529950</v>
      </c>
      <c r="U1469" s="2" t="s">
        <v>77</v>
      </c>
      <c r="V1469" s="2" t="str">
        <f t="shared" si="68"/>
        <v>104529950KG</v>
      </c>
    </row>
    <row r="1470" spans="15:22" x14ac:dyDescent="0.35">
      <c r="O1470" s="2"/>
      <c r="P1470" s="2"/>
      <c r="Q1470" s="2"/>
      <c r="R1470" s="2"/>
      <c r="T1470" s="2">
        <v>104529960</v>
      </c>
      <c r="U1470" s="2" t="s">
        <v>77</v>
      </c>
      <c r="V1470" s="2" t="str">
        <f t="shared" si="68"/>
        <v>104529960KG</v>
      </c>
    </row>
    <row r="1471" spans="15:22" x14ac:dyDescent="0.35">
      <c r="O1471" s="2"/>
      <c r="P1471" s="2"/>
      <c r="Q1471" s="2"/>
      <c r="R1471" s="2"/>
      <c r="T1471" s="2">
        <v>104529970</v>
      </c>
      <c r="U1471" s="2" t="s">
        <v>77</v>
      </c>
      <c r="V1471" s="2" t="str">
        <f t="shared" si="68"/>
        <v>104529970KG</v>
      </c>
    </row>
    <row r="1472" spans="15:22" x14ac:dyDescent="0.35">
      <c r="O1472" s="2"/>
      <c r="P1472" s="2"/>
      <c r="Q1472" s="2"/>
      <c r="R1472" s="2"/>
      <c r="T1472" s="2">
        <v>104529980</v>
      </c>
      <c r="U1472" s="2" t="s">
        <v>77</v>
      </c>
      <c r="V1472" s="2" t="str">
        <f t="shared" si="68"/>
        <v>104529980KG</v>
      </c>
    </row>
    <row r="1473" spans="20:22" x14ac:dyDescent="0.35">
      <c r="T1473" s="2">
        <v>104529990</v>
      </c>
      <c r="U1473" s="2" t="s">
        <v>1010</v>
      </c>
      <c r="V1473" s="2" t="str">
        <f t="shared" si="68"/>
        <v>104529990D05</v>
      </c>
    </row>
    <row r="1474" spans="20:22" x14ac:dyDescent="0.35">
      <c r="T1474" s="2">
        <v>104529990</v>
      </c>
      <c r="U1474" s="2" t="s">
        <v>50</v>
      </c>
      <c r="V1474" s="2" t="str">
        <f t="shared" si="68"/>
        <v>104529990UN</v>
      </c>
    </row>
    <row r="1475" spans="20:22" x14ac:dyDescent="0.35">
      <c r="T1475" s="2">
        <v>104530000</v>
      </c>
      <c r="U1475" s="2" t="s">
        <v>256</v>
      </c>
      <c r="V1475" s="2" t="str">
        <f t="shared" si="68"/>
        <v>104530000C30</v>
      </c>
    </row>
    <row r="1476" spans="20:22" x14ac:dyDescent="0.35">
      <c r="T1476" s="2">
        <v>104530000</v>
      </c>
      <c r="U1476" s="2" t="s">
        <v>50</v>
      </c>
      <c r="V1476" s="2" t="str">
        <f t="shared" ref="V1476:V1539" si="70">T1476&amp;U1476</f>
        <v>104530000UN</v>
      </c>
    </row>
    <row r="1477" spans="20:22" x14ac:dyDescent="0.35">
      <c r="T1477" s="2">
        <v>104530010</v>
      </c>
      <c r="U1477" s="2" t="s">
        <v>256</v>
      </c>
      <c r="V1477" s="2" t="str">
        <f t="shared" si="70"/>
        <v>104530010C30</v>
      </c>
    </row>
    <row r="1478" spans="20:22" x14ac:dyDescent="0.35">
      <c r="T1478" s="2">
        <v>104530010</v>
      </c>
      <c r="U1478" s="2" t="s">
        <v>50</v>
      </c>
      <c r="V1478" s="2" t="str">
        <f t="shared" si="70"/>
        <v>104530010UN</v>
      </c>
    </row>
    <row r="1479" spans="20:22" x14ac:dyDescent="0.35">
      <c r="T1479" s="2">
        <v>104530020</v>
      </c>
      <c r="U1479" s="2" t="s">
        <v>256</v>
      </c>
      <c r="V1479" s="2" t="str">
        <f t="shared" si="70"/>
        <v>104530020C30</v>
      </c>
    </row>
    <row r="1480" spans="20:22" x14ac:dyDescent="0.35">
      <c r="T1480" s="2">
        <v>104530020</v>
      </c>
      <c r="U1480" s="2" t="s">
        <v>50</v>
      </c>
      <c r="V1480" s="2" t="str">
        <f t="shared" si="70"/>
        <v>104530020UN</v>
      </c>
    </row>
    <row r="1481" spans="20:22" x14ac:dyDescent="0.35">
      <c r="T1481" s="2">
        <v>104530030</v>
      </c>
      <c r="U1481" s="2" t="s">
        <v>256</v>
      </c>
      <c r="V1481" s="2" t="str">
        <f t="shared" si="70"/>
        <v>104530030C30</v>
      </c>
    </row>
    <row r="1482" spans="20:22" x14ac:dyDescent="0.35">
      <c r="T1482" s="2">
        <v>104530030</v>
      </c>
      <c r="U1482" s="2" t="s">
        <v>50</v>
      </c>
      <c r="V1482" s="2" t="str">
        <f t="shared" si="70"/>
        <v>104530030UN</v>
      </c>
    </row>
    <row r="1483" spans="20:22" x14ac:dyDescent="0.35">
      <c r="T1483" s="2">
        <v>104530040</v>
      </c>
      <c r="U1483" s="2" t="s">
        <v>256</v>
      </c>
      <c r="V1483" s="2" t="str">
        <f t="shared" si="70"/>
        <v>104530040C30</v>
      </c>
    </row>
    <row r="1484" spans="20:22" x14ac:dyDescent="0.35">
      <c r="T1484" s="2">
        <v>104530040</v>
      </c>
      <c r="U1484" s="2" t="s">
        <v>50</v>
      </c>
      <c r="V1484" s="2" t="str">
        <f t="shared" si="70"/>
        <v>104530040UN</v>
      </c>
    </row>
    <row r="1485" spans="20:22" x14ac:dyDescent="0.35">
      <c r="T1485" s="2">
        <v>104530050</v>
      </c>
      <c r="U1485" s="2" t="s">
        <v>49</v>
      </c>
      <c r="V1485" s="2" t="str">
        <f t="shared" si="70"/>
        <v>104530050C12</v>
      </c>
    </row>
    <row r="1486" spans="20:22" x14ac:dyDescent="0.35">
      <c r="T1486" s="2">
        <v>104530050</v>
      </c>
      <c r="U1486" s="2" t="s">
        <v>50</v>
      </c>
      <c r="V1486" s="2" t="str">
        <f t="shared" si="70"/>
        <v>104530050UN</v>
      </c>
    </row>
    <row r="1487" spans="20:22" x14ac:dyDescent="0.35">
      <c r="T1487" s="2">
        <v>104530060</v>
      </c>
      <c r="U1487" s="2" t="s">
        <v>49</v>
      </c>
      <c r="V1487" s="2" t="str">
        <f t="shared" si="70"/>
        <v>104530060C12</v>
      </c>
    </row>
    <row r="1488" spans="20:22" x14ac:dyDescent="0.35">
      <c r="T1488" s="2">
        <v>104530060</v>
      </c>
      <c r="U1488" s="2" t="s">
        <v>50</v>
      </c>
      <c r="V1488" s="2" t="str">
        <f t="shared" si="70"/>
        <v>104530060UN</v>
      </c>
    </row>
    <row r="1489" spans="20:22" x14ac:dyDescent="0.35">
      <c r="T1489" s="2">
        <v>104530090</v>
      </c>
      <c r="U1489" s="2" t="s">
        <v>177</v>
      </c>
      <c r="V1489" s="2" t="str">
        <f t="shared" si="70"/>
        <v>104530090C20</v>
      </c>
    </row>
    <row r="1490" spans="20:22" x14ac:dyDescent="0.35">
      <c r="T1490" s="2">
        <v>104530090</v>
      </c>
      <c r="U1490" s="2" t="s">
        <v>50</v>
      </c>
      <c r="V1490" s="2" t="str">
        <f t="shared" si="70"/>
        <v>104530090UN</v>
      </c>
    </row>
    <row r="1491" spans="20:22" x14ac:dyDescent="0.35">
      <c r="T1491" s="2">
        <v>104530100</v>
      </c>
      <c r="U1491" s="2" t="s">
        <v>256</v>
      </c>
      <c r="V1491" s="2" t="str">
        <f t="shared" si="70"/>
        <v>104530100C30</v>
      </c>
    </row>
    <row r="1492" spans="20:22" x14ac:dyDescent="0.35">
      <c r="T1492" s="2">
        <v>104530100</v>
      </c>
      <c r="U1492" s="2" t="s">
        <v>50</v>
      </c>
      <c r="V1492" s="2" t="str">
        <f t="shared" si="70"/>
        <v>104530100UN</v>
      </c>
    </row>
    <row r="1493" spans="20:22" x14ac:dyDescent="0.35">
      <c r="T1493" s="2">
        <v>104530120</v>
      </c>
      <c r="U1493" s="2" t="s">
        <v>49</v>
      </c>
      <c r="V1493" s="2" t="str">
        <f t="shared" si="70"/>
        <v>104530120C12</v>
      </c>
    </row>
    <row r="1494" spans="20:22" x14ac:dyDescent="0.35">
      <c r="T1494" s="2">
        <v>104530120</v>
      </c>
      <c r="U1494" s="2" t="s">
        <v>50</v>
      </c>
      <c r="V1494" s="2" t="str">
        <f t="shared" si="70"/>
        <v>104530120UN</v>
      </c>
    </row>
    <row r="1495" spans="20:22" x14ac:dyDescent="0.35">
      <c r="T1495" s="2">
        <v>104530130</v>
      </c>
      <c r="U1495" s="2" t="s">
        <v>57</v>
      </c>
      <c r="V1495" s="2" t="str">
        <f t="shared" si="70"/>
        <v>104530130C06</v>
      </c>
    </row>
    <row r="1496" spans="20:22" x14ac:dyDescent="0.35">
      <c r="T1496" s="2">
        <v>104530130</v>
      </c>
      <c r="U1496" s="2" t="s">
        <v>50</v>
      </c>
      <c r="V1496" s="2" t="str">
        <f t="shared" si="70"/>
        <v>104530130UN</v>
      </c>
    </row>
    <row r="1497" spans="20:22" x14ac:dyDescent="0.35">
      <c r="T1497" s="2">
        <v>104530140</v>
      </c>
      <c r="U1497" s="2" t="s">
        <v>57</v>
      </c>
      <c r="V1497" s="2" t="str">
        <f t="shared" si="70"/>
        <v>104530140C06</v>
      </c>
    </row>
    <row r="1498" spans="20:22" x14ac:dyDescent="0.35">
      <c r="T1498" s="2">
        <v>104530140</v>
      </c>
      <c r="U1498" s="2" t="s">
        <v>50</v>
      </c>
      <c r="V1498" s="2" t="str">
        <f t="shared" si="70"/>
        <v>104530140UN</v>
      </c>
    </row>
    <row r="1499" spans="20:22" x14ac:dyDescent="0.35">
      <c r="T1499" s="2">
        <v>104530190</v>
      </c>
      <c r="U1499" s="2" t="s">
        <v>65</v>
      </c>
      <c r="V1499" s="2" t="str">
        <f t="shared" si="70"/>
        <v>104530190C10</v>
      </c>
    </row>
    <row r="1500" spans="20:22" x14ac:dyDescent="0.35">
      <c r="T1500" s="2">
        <v>104530190</v>
      </c>
      <c r="U1500" s="2" t="s">
        <v>50</v>
      </c>
      <c r="V1500" s="2" t="str">
        <f t="shared" si="70"/>
        <v>104530190UN</v>
      </c>
    </row>
    <row r="1501" spans="20:22" x14ac:dyDescent="0.35">
      <c r="T1501" s="2">
        <v>104530200</v>
      </c>
      <c r="U1501" s="2" t="s">
        <v>1121</v>
      </c>
      <c r="V1501" s="2" t="str">
        <f t="shared" si="70"/>
        <v>104530200S00</v>
      </c>
    </row>
    <row r="1502" spans="20:22" x14ac:dyDescent="0.35">
      <c r="T1502" s="2">
        <v>104530210</v>
      </c>
      <c r="U1502" s="2" t="s">
        <v>160</v>
      </c>
      <c r="V1502" s="2" t="str">
        <f t="shared" si="70"/>
        <v>104530210C24</v>
      </c>
    </row>
    <row r="1503" spans="20:22" x14ac:dyDescent="0.35">
      <c r="T1503" s="2">
        <v>104530210</v>
      </c>
      <c r="U1503" s="2" t="s">
        <v>50</v>
      </c>
      <c r="V1503" s="2" t="str">
        <f t="shared" si="70"/>
        <v>104530210UN</v>
      </c>
    </row>
    <row r="1504" spans="20:22" x14ac:dyDescent="0.35">
      <c r="T1504" s="2">
        <v>104530220</v>
      </c>
      <c r="U1504" s="2" t="s">
        <v>65</v>
      </c>
      <c r="V1504" s="2" t="str">
        <f t="shared" si="70"/>
        <v>104530220C10</v>
      </c>
    </row>
    <row r="1505" spans="20:22" x14ac:dyDescent="0.35">
      <c r="T1505" s="2">
        <v>104530220</v>
      </c>
      <c r="U1505" s="2" t="s">
        <v>50</v>
      </c>
      <c r="V1505" s="2" t="str">
        <f t="shared" si="70"/>
        <v>104530220UN</v>
      </c>
    </row>
    <row r="1506" spans="20:22" x14ac:dyDescent="0.35">
      <c r="T1506" s="2">
        <v>104530230</v>
      </c>
      <c r="U1506" s="2" t="s">
        <v>160</v>
      </c>
      <c r="V1506" s="2" t="str">
        <f t="shared" si="70"/>
        <v>104530230C24</v>
      </c>
    </row>
    <row r="1507" spans="20:22" x14ac:dyDescent="0.35">
      <c r="T1507" s="2">
        <v>104530230</v>
      </c>
      <c r="U1507" s="2" t="s">
        <v>50</v>
      </c>
      <c r="V1507" s="2" t="str">
        <f t="shared" si="70"/>
        <v>104530230UN</v>
      </c>
    </row>
    <row r="1508" spans="20:22" x14ac:dyDescent="0.35">
      <c r="T1508" s="2">
        <v>104530240</v>
      </c>
      <c r="U1508" s="2" t="s">
        <v>57</v>
      </c>
      <c r="V1508" s="2" t="str">
        <f t="shared" si="70"/>
        <v>104530240C06</v>
      </c>
    </row>
    <row r="1509" spans="20:22" x14ac:dyDescent="0.35">
      <c r="T1509" s="2">
        <v>104530240</v>
      </c>
      <c r="U1509" s="2" t="s">
        <v>50</v>
      </c>
      <c r="V1509" s="2" t="str">
        <f t="shared" si="70"/>
        <v>104530240UN</v>
      </c>
    </row>
    <row r="1510" spans="20:22" x14ac:dyDescent="0.35">
      <c r="T1510" s="2">
        <v>104530250</v>
      </c>
      <c r="U1510" s="2" t="s">
        <v>101</v>
      </c>
      <c r="V1510" s="2" t="str">
        <f t="shared" si="70"/>
        <v>1045302502Q</v>
      </c>
    </row>
    <row r="1511" spans="20:22" x14ac:dyDescent="0.35">
      <c r="T1511" s="2">
        <v>104530260</v>
      </c>
      <c r="U1511" s="2" t="s">
        <v>49</v>
      </c>
      <c r="V1511" s="2" t="str">
        <f t="shared" si="70"/>
        <v>104530260C12</v>
      </c>
    </row>
    <row r="1512" spans="20:22" x14ac:dyDescent="0.35">
      <c r="T1512" s="2">
        <v>104530260</v>
      </c>
      <c r="U1512" s="2" t="s">
        <v>50</v>
      </c>
      <c r="V1512" s="2" t="str">
        <f t="shared" si="70"/>
        <v>104530260UN</v>
      </c>
    </row>
    <row r="1513" spans="20:22" x14ac:dyDescent="0.35">
      <c r="T1513" s="2">
        <v>104530270</v>
      </c>
      <c r="U1513" s="2" t="s">
        <v>57</v>
      </c>
      <c r="V1513" s="2" t="str">
        <f t="shared" si="70"/>
        <v>104530270C06</v>
      </c>
    </row>
    <row r="1514" spans="20:22" x14ac:dyDescent="0.35">
      <c r="T1514" s="2">
        <v>104530270</v>
      </c>
      <c r="U1514" s="2" t="s">
        <v>50</v>
      </c>
      <c r="V1514" s="2" t="str">
        <f t="shared" si="70"/>
        <v>104530270UN</v>
      </c>
    </row>
    <row r="1515" spans="20:22" x14ac:dyDescent="0.35">
      <c r="T1515" s="2">
        <v>104530280</v>
      </c>
      <c r="U1515" s="2" t="s">
        <v>49</v>
      </c>
      <c r="V1515" s="2" t="str">
        <f t="shared" si="70"/>
        <v>104530280C12</v>
      </c>
    </row>
    <row r="1516" spans="20:22" x14ac:dyDescent="0.35">
      <c r="T1516" s="2">
        <v>104530280</v>
      </c>
      <c r="U1516" s="2" t="s">
        <v>50</v>
      </c>
      <c r="V1516" s="2" t="str">
        <f t="shared" si="70"/>
        <v>104530280UN</v>
      </c>
    </row>
    <row r="1517" spans="20:22" x14ac:dyDescent="0.35">
      <c r="T1517" s="2">
        <v>104530290</v>
      </c>
      <c r="U1517" s="2" t="s">
        <v>141</v>
      </c>
      <c r="V1517" s="2" t="str">
        <f t="shared" si="70"/>
        <v>104530290C04</v>
      </c>
    </row>
    <row r="1518" spans="20:22" x14ac:dyDescent="0.35">
      <c r="T1518" s="2">
        <v>104530290</v>
      </c>
      <c r="U1518" s="2" t="s">
        <v>50</v>
      </c>
      <c r="V1518" s="2" t="str">
        <f t="shared" si="70"/>
        <v>104530290UN</v>
      </c>
    </row>
    <row r="1519" spans="20:22" x14ac:dyDescent="0.35">
      <c r="T1519" s="2">
        <v>104530310</v>
      </c>
      <c r="U1519" s="2" t="s">
        <v>482</v>
      </c>
      <c r="V1519" s="2" t="str">
        <f t="shared" si="70"/>
        <v>104530310C09</v>
      </c>
    </row>
    <row r="1520" spans="20:22" x14ac:dyDescent="0.35">
      <c r="T1520" s="2">
        <v>104530310</v>
      </c>
      <c r="U1520" s="2" t="s">
        <v>50</v>
      </c>
      <c r="V1520" s="2" t="str">
        <f t="shared" si="70"/>
        <v>104530310UN</v>
      </c>
    </row>
    <row r="1521" spans="20:22" x14ac:dyDescent="0.35">
      <c r="T1521" s="2">
        <v>104530320</v>
      </c>
      <c r="U1521" s="2" t="s">
        <v>198</v>
      </c>
      <c r="V1521" s="2" t="str">
        <f t="shared" si="70"/>
        <v>104530320C05</v>
      </c>
    </row>
    <row r="1522" spans="20:22" x14ac:dyDescent="0.35">
      <c r="T1522" s="2">
        <v>104530320</v>
      </c>
      <c r="U1522" s="2" t="s">
        <v>50</v>
      </c>
      <c r="V1522" s="2" t="str">
        <f t="shared" si="70"/>
        <v>104530320UN</v>
      </c>
    </row>
    <row r="1523" spans="20:22" x14ac:dyDescent="0.35">
      <c r="T1523" s="2">
        <v>104530330</v>
      </c>
      <c r="U1523" s="2" t="s">
        <v>57</v>
      </c>
      <c r="V1523" s="2" t="str">
        <f t="shared" si="70"/>
        <v>104530330C06</v>
      </c>
    </row>
    <row r="1524" spans="20:22" x14ac:dyDescent="0.35">
      <c r="T1524" s="2">
        <v>104530330</v>
      </c>
      <c r="U1524" s="2" t="s">
        <v>50</v>
      </c>
      <c r="V1524" s="2" t="str">
        <f t="shared" si="70"/>
        <v>104530330UN</v>
      </c>
    </row>
    <row r="1525" spans="20:22" x14ac:dyDescent="0.35">
      <c r="T1525" s="2">
        <v>104530340</v>
      </c>
      <c r="U1525" s="2" t="s">
        <v>57</v>
      </c>
      <c r="V1525" s="2" t="str">
        <f t="shared" si="70"/>
        <v>104530340C06</v>
      </c>
    </row>
    <row r="1526" spans="20:22" x14ac:dyDescent="0.35">
      <c r="T1526" s="2">
        <v>104530340</v>
      </c>
      <c r="U1526" s="2" t="s">
        <v>50</v>
      </c>
      <c r="V1526" s="2" t="str">
        <f t="shared" si="70"/>
        <v>104530340UN</v>
      </c>
    </row>
    <row r="1527" spans="20:22" x14ac:dyDescent="0.35">
      <c r="T1527" s="2">
        <v>104530390</v>
      </c>
      <c r="U1527" s="2" t="s">
        <v>185</v>
      </c>
      <c r="V1527" s="2" t="str">
        <f t="shared" si="70"/>
        <v>104530390C03</v>
      </c>
    </row>
    <row r="1528" spans="20:22" x14ac:dyDescent="0.35">
      <c r="T1528" s="2">
        <v>104530390</v>
      </c>
      <c r="U1528" s="2" t="s">
        <v>50</v>
      </c>
      <c r="V1528" s="2" t="str">
        <f t="shared" si="70"/>
        <v>104530390UN</v>
      </c>
    </row>
    <row r="1529" spans="20:22" x14ac:dyDescent="0.35">
      <c r="T1529" s="2">
        <v>104530400</v>
      </c>
      <c r="U1529" s="2" t="s">
        <v>177</v>
      </c>
      <c r="V1529" s="2" t="str">
        <f t="shared" si="70"/>
        <v>104530400C20</v>
      </c>
    </row>
    <row r="1530" spans="20:22" x14ac:dyDescent="0.35">
      <c r="T1530" s="2">
        <v>104530400</v>
      </c>
      <c r="U1530" s="2" t="s">
        <v>50</v>
      </c>
      <c r="V1530" s="2" t="str">
        <f t="shared" si="70"/>
        <v>104530400UN</v>
      </c>
    </row>
    <row r="1531" spans="20:22" x14ac:dyDescent="0.35">
      <c r="T1531" s="2">
        <v>104530410</v>
      </c>
      <c r="U1531" s="2" t="s">
        <v>256</v>
      </c>
      <c r="V1531" s="2" t="str">
        <f t="shared" si="70"/>
        <v>104530410C30</v>
      </c>
    </row>
    <row r="1532" spans="20:22" x14ac:dyDescent="0.35">
      <c r="T1532" s="2">
        <v>104530410</v>
      </c>
      <c r="U1532" s="2" t="s">
        <v>50</v>
      </c>
      <c r="V1532" s="2" t="str">
        <f t="shared" si="70"/>
        <v>104530410UN</v>
      </c>
    </row>
    <row r="1533" spans="20:22" x14ac:dyDescent="0.35">
      <c r="T1533" s="2">
        <v>104530420</v>
      </c>
      <c r="U1533" s="2" t="s">
        <v>65</v>
      </c>
      <c r="V1533" s="2" t="str">
        <f t="shared" si="70"/>
        <v>104530420C10</v>
      </c>
    </row>
    <row r="1534" spans="20:22" x14ac:dyDescent="0.35">
      <c r="T1534" s="2">
        <v>104530420</v>
      </c>
      <c r="U1534" s="2" t="s">
        <v>177</v>
      </c>
      <c r="V1534" s="2" t="str">
        <f t="shared" si="70"/>
        <v>104530420C20</v>
      </c>
    </row>
    <row r="1535" spans="20:22" x14ac:dyDescent="0.35">
      <c r="T1535" s="2">
        <v>104530420</v>
      </c>
      <c r="U1535" s="2" t="s">
        <v>50</v>
      </c>
      <c r="V1535" s="2" t="str">
        <f t="shared" si="70"/>
        <v>104530420UN</v>
      </c>
    </row>
    <row r="1536" spans="20:22" x14ac:dyDescent="0.35">
      <c r="T1536" s="2">
        <v>104530430</v>
      </c>
      <c r="U1536" s="2" t="s">
        <v>57</v>
      </c>
      <c r="V1536" s="2" t="str">
        <f t="shared" si="70"/>
        <v>104530430C06</v>
      </c>
    </row>
    <row r="1537" spans="20:22" x14ac:dyDescent="0.35">
      <c r="T1537" s="2">
        <v>104530430</v>
      </c>
      <c r="U1537" s="2" t="s">
        <v>50</v>
      </c>
      <c r="V1537" s="2" t="str">
        <f t="shared" si="70"/>
        <v>104530430UN</v>
      </c>
    </row>
    <row r="1538" spans="20:22" x14ac:dyDescent="0.35">
      <c r="T1538" s="2">
        <v>104530440</v>
      </c>
      <c r="U1538" s="2" t="s">
        <v>49</v>
      </c>
      <c r="V1538" s="2" t="str">
        <f t="shared" si="70"/>
        <v>104530440C12</v>
      </c>
    </row>
    <row r="1539" spans="20:22" x14ac:dyDescent="0.35">
      <c r="T1539" s="2">
        <v>104530440</v>
      </c>
      <c r="U1539" s="2" t="s">
        <v>50</v>
      </c>
      <c r="V1539" s="2" t="str">
        <f t="shared" si="70"/>
        <v>104530440UN</v>
      </c>
    </row>
    <row r="1540" spans="20:22" x14ac:dyDescent="0.35">
      <c r="T1540" s="2">
        <v>104530450</v>
      </c>
      <c r="U1540" s="2" t="s">
        <v>256</v>
      </c>
      <c r="V1540" s="2" t="str">
        <f t="shared" ref="V1540:V1603" si="71">T1540&amp;U1540</f>
        <v>104530450C30</v>
      </c>
    </row>
    <row r="1541" spans="20:22" x14ac:dyDescent="0.35">
      <c r="T1541" s="2">
        <v>104530450</v>
      </c>
      <c r="U1541" s="2" t="s">
        <v>50</v>
      </c>
      <c r="V1541" s="2" t="str">
        <f t="shared" si="71"/>
        <v>104530450UN</v>
      </c>
    </row>
    <row r="1542" spans="20:22" x14ac:dyDescent="0.35">
      <c r="T1542" s="2">
        <v>104530460</v>
      </c>
      <c r="U1542" s="2" t="s">
        <v>92</v>
      </c>
      <c r="V1542" s="2" t="str">
        <f t="shared" si="71"/>
        <v>104530460C02</v>
      </c>
    </row>
    <row r="1543" spans="20:22" x14ac:dyDescent="0.35">
      <c r="T1543" s="2">
        <v>104530460</v>
      </c>
      <c r="U1543" s="2" t="s">
        <v>50</v>
      </c>
      <c r="V1543" s="2" t="str">
        <f t="shared" si="71"/>
        <v>104530460UN</v>
      </c>
    </row>
    <row r="1544" spans="20:22" x14ac:dyDescent="0.35">
      <c r="T1544" s="2">
        <v>104530500</v>
      </c>
      <c r="U1544" s="2" t="s">
        <v>803</v>
      </c>
      <c r="V1544" s="2" t="str">
        <f t="shared" si="71"/>
        <v>104530500C14</v>
      </c>
    </row>
    <row r="1545" spans="20:22" x14ac:dyDescent="0.35">
      <c r="T1545" s="2">
        <v>104530500</v>
      </c>
      <c r="U1545" s="2" t="s">
        <v>50</v>
      </c>
      <c r="V1545" s="2" t="str">
        <f t="shared" si="71"/>
        <v>104530500UN</v>
      </c>
    </row>
    <row r="1546" spans="20:22" x14ac:dyDescent="0.35">
      <c r="T1546" s="2">
        <v>104530510</v>
      </c>
      <c r="U1546" s="2" t="s">
        <v>57</v>
      </c>
      <c r="V1546" s="2" t="str">
        <f t="shared" si="71"/>
        <v>104530510C06</v>
      </c>
    </row>
    <row r="1547" spans="20:22" x14ac:dyDescent="0.35">
      <c r="T1547" s="2">
        <v>104530510</v>
      </c>
      <c r="U1547" s="2" t="s">
        <v>50</v>
      </c>
      <c r="V1547" s="2" t="str">
        <f t="shared" si="71"/>
        <v>104530510UN</v>
      </c>
    </row>
    <row r="1548" spans="20:22" x14ac:dyDescent="0.35">
      <c r="T1548" s="2">
        <v>104530550</v>
      </c>
      <c r="U1548" s="2" t="s">
        <v>803</v>
      </c>
      <c r="V1548" s="2" t="str">
        <f t="shared" si="71"/>
        <v>104530550C14</v>
      </c>
    </row>
    <row r="1549" spans="20:22" x14ac:dyDescent="0.35">
      <c r="T1549" s="2">
        <v>104530550</v>
      </c>
      <c r="U1549" s="2" t="s">
        <v>50</v>
      </c>
      <c r="V1549" s="2" t="str">
        <f t="shared" si="71"/>
        <v>104530550UN</v>
      </c>
    </row>
    <row r="1550" spans="20:22" x14ac:dyDescent="0.35">
      <c r="T1550" s="2">
        <v>104530570</v>
      </c>
      <c r="U1550" s="2" t="s">
        <v>141</v>
      </c>
      <c r="V1550" s="2" t="str">
        <f t="shared" si="71"/>
        <v>104530570C04</v>
      </c>
    </row>
    <row r="1551" spans="20:22" x14ac:dyDescent="0.35">
      <c r="T1551" s="2">
        <v>104530570</v>
      </c>
      <c r="U1551" s="2" t="s">
        <v>50</v>
      </c>
      <c r="V1551" s="2" t="str">
        <f t="shared" si="71"/>
        <v>104530570UN</v>
      </c>
    </row>
    <row r="1552" spans="20:22" x14ac:dyDescent="0.35">
      <c r="T1552" s="2">
        <v>104530600</v>
      </c>
      <c r="U1552" s="2" t="s">
        <v>177</v>
      </c>
      <c r="V1552" s="2" t="str">
        <f t="shared" si="71"/>
        <v>104530600C20</v>
      </c>
    </row>
    <row r="1553" spans="20:22" x14ac:dyDescent="0.35">
      <c r="T1553" s="2">
        <v>104530600</v>
      </c>
      <c r="U1553" s="2" t="s">
        <v>50</v>
      </c>
      <c r="V1553" s="2" t="str">
        <f t="shared" si="71"/>
        <v>104530600UN</v>
      </c>
    </row>
    <row r="1554" spans="20:22" x14ac:dyDescent="0.35">
      <c r="T1554" s="2">
        <v>104530620</v>
      </c>
      <c r="U1554" s="2" t="s">
        <v>177</v>
      </c>
      <c r="V1554" s="2" t="str">
        <f t="shared" si="71"/>
        <v>104530620C20</v>
      </c>
    </row>
    <row r="1555" spans="20:22" x14ac:dyDescent="0.35">
      <c r="T1555" s="2">
        <v>104530620</v>
      </c>
      <c r="U1555" s="2" t="s">
        <v>50</v>
      </c>
      <c r="V1555" s="2" t="str">
        <f t="shared" si="71"/>
        <v>104530620UN</v>
      </c>
    </row>
    <row r="1556" spans="20:22" x14ac:dyDescent="0.35">
      <c r="T1556" s="2">
        <v>104530640</v>
      </c>
      <c r="U1556" s="2" t="s">
        <v>177</v>
      </c>
      <c r="V1556" s="2" t="str">
        <f t="shared" si="71"/>
        <v>104530640C20</v>
      </c>
    </row>
    <row r="1557" spans="20:22" x14ac:dyDescent="0.35">
      <c r="T1557" s="2">
        <v>104530640</v>
      </c>
      <c r="U1557" s="2" t="s">
        <v>50</v>
      </c>
      <c r="V1557" s="2" t="str">
        <f t="shared" si="71"/>
        <v>104530640UN</v>
      </c>
    </row>
    <row r="1558" spans="20:22" x14ac:dyDescent="0.35">
      <c r="T1558" s="2">
        <v>104530650</v>
      </c>
      <c r="U1558" s="2" t="s">
        <v>198</v>
      </c>
      <c r="V1558" s="2" t="str">
        <f t="shared" si="71"/>
        <v>104530650C05</v>
      </c>
    </row>
    <row r="1559" spans="20:22" x14ac:dyDescent="0.35">
      <c r="T1559" s="2">
        <v>104530650</v>
      </c>
      <c r="U1559" s="2" t="s">
        <v>50</v>
      </c>
      <c r="V1559" s="2" t="str">
        <f t="shared" si="71"/>
        <v>104530650UN</v>
      </c>
    </row>
    <row r="1560" spans="20:22" x14ac:dyDescent="0.35">
      <c r="T1560" s="2">
        <v>104530660</v>
      </c>
      <c r="U1560" s="2" t="s">
        <v>177</v>
      </c>
      <c r="V1560" s="2" t="str">
        <f t="shared" si="71"/>
        <v>104530660C20</v>
      </c>
    </row>
    <row r="1561" spans="20:22" x14ac:dyDescent="0.35">
      <c r="T1561" s="2">
        <v>104530660</v>
      </c>
      <c r="U1561" s="2" t="s">
        <v>50</v>
      </c>
      <c r="V1561" s="2" t="str">
        <f t="shared" si="71"/>
        <v>104530660UN</v>
      </c>
    </row>
    <row r="1562" spans="20:22" x14ac:dyDescent="0.35">
      <c r="T1562" s="2">
        <v>104530720</v>
      </c>
      <c r="U1562" s="2" t="s">
        <v>160</v>
      </c>
      <c r="V1562" s="2" t="str">
        <f t="shared" si="71"/>
        <v>104530720C24</v>
      </c>
    </row>
    <row r="1563" spans="20:22" x14ac:dyDescent="0.35">
      <c r="T1563" s="2">
        <v>104530720</v>
      </c>
      <c r="U1563" s="2" t="s">
        <v>50</v>
      </c>
      <c r="V1563" s="2" t="str">
        <f t="shared" si="71"/>
        <v>104530720UN</v>
      </c>
    </row>
    <row r="1564" spans="20:22" x14ac:dyDescent="0.35">
      <c r="T1564" s="2">
        <v>104530760</v>
      </c>
      <c r="U1564" s="2" t="s">
        <v>160</v>
      </c>
      <c r="V1564" s="2" t="str">
        <f t="shared" si="71"/>
        <v>104530760C24</v>
      </c>
    </row>
    <row r="1565" spans="20:22" x14ac:dyDescent="0.35">
      <c r="T1565" s="2">
        <v>104530760</v>
      </c>
      <c r="U1565" s="2" t="s">
        <v>50</v>
      </c>
      <c r="V1565" s="2" t="str">
        <f t="shared" si="71"/>
        <v>104530760UN</v>
      </c>
    </row>
    <row r="1566" spans="20:22" x14ac:dyDescent="0.35">
      <c r="T1566" s="2">
        <v>104531000</v>
      </c>
      <c r="U1566" s="2" t="s">
        <v>803</v>
      </c>
      <c r="V1566" s="2" t="str">
        <f t="shared" si="71"/>
        <v>104531000C14</v>
      </c>
    </row>
    <row r="1567" spans="20:22" x14ac:dyDescent="0.35">
      <c r="T1567" s="2">
        <v>104531000</v>
      </c>
      <c r="U1567" s="2" t="s">
        <v>50</v>
      </c>
      <c r="V1567" s="2" t="str">
        <f t="shared" si="71"/>
        <v>104531000UN</v>
      </c>
    </row>
    <row r="1568" spans="20:22" x14ac:dyDescent="0.35">
      <c r="T1568" s="2">
        <v>104531020</v>
      </c>
      <c r="U1568" s="2" t="s">
        <v>525</v>
      </c>
      <c r="V1568" s="2" t="str">
        <f t="shared" si="71"/>
        <v>104531020C42</v>
      </c>
    </row>
    <row r="1569" spans="20:22" x14ac:dyDescent="0.35">
      <c r="T1569" s="2">
        <v>104531020</v>
      </c>
      <c r="U1569" s="2" t="s">
        <v>50</v>
      </c>
      <c r="V1569" s="2" t="str">
        <f t="shared" si="71"/>
        <v>104531020UN</v>
      </c>
    </row>
    <row r="1570" spans="20:22" x14ac:dyDescent="0.35">
      <c r="T1570" s="2">
        <v>104531030</v>
      </c>
      <c r="U1570" s="2" t="s">
        <v>187</v>
      </c>
      <c r="V1570" s="2" t="str">
        <f t="shared" si="71"/>
        <v>104531030C60</v>
      </c>
    </row>
    <row r="1571" spans="20:22" x14ac:dyDescent="0.35">
      <c r="T1571" s="2">
        <v>104531030</v>
      </c>
      <c r="U1571" s="2" t="s">
        <v>50</v>
      </c>
      <c r="V1571" s="2" t="str">
        <f t="shared" si="71"/>
        <v>104531030UN</v>
      </c>
    </row>
    <row r="1572" spans="20:22" x14ac:dyDescent="0.35">
      <c r="T1572" s="2">
        <v>104531040</v>
      </c>
      <c r="U1572" s="2" t="s">
        <v>187</v>
      </c>
      <c r="V1572" s="2" t="str">
        <f t="shared" si="71"/>
        <v>104531040C60</v>
      </c>
    </row>
    <row r="1573" spans="20:22" x14ac:dyDescent="0.35">
      <c r="T1573" s="2">
        <v>104531040</v>
      </c>
      <c r="U1573" s="2" t="s">
        <v>50</v>
      </c>
      <c r="V1573" s="2" t="str">
        <f t="shared" si="71"/>
        <v>104531040UN</v>
      </c>
    </row>
    <row r="1574" spans="20:22" x14ac:dyDescent="0.35">
      <c r="T1574" s="2">
        <v>104531050</v>
      </c>
      <c r="U1574" s="2" t="s">
        <v>65</v>
      </c>
      <c r="V1574" s="2" t="str">
        <f t="shared" si="71"/>
        <v>104531050C10</v>
      </c>
    </row>
    <row r="1575" spans="20:22" x14ac:dyDescent="0.35">
      <c r="T1575" s="2">
        <v>104531050</v>
      </c>
      <c r="U1575" s="2" t="s">
        <v>50</v>
      </c>
      <c r="V1575" s="2" t="str">
        <f t="shared" si="71"/>
        <v>104531050UN</v>
      </c>
    </row>
    <row r="1576" spans="20:22" x14ac:dyDescent="0.35">
      <c r="T1576" s="2">
        <v>104531070</v>
      </c>
      <c r="U1576" s="2" t="s">
        <v>49</v>
      </c>
      <c r="V1576" s="2" t="str">
        <f t="shared" si="71"/>
        <v>104531070C12</v>
      </c>
    </row>
    <row r="1577" spans="20:22" x14ac:dyDescent="0.35">
      <c r="T1577" s="2">
        <v>104531070</v>
      </c>
      <c r="U1577" s="2" t="s">
        <v>50</v>
      </c>
      <c r="V1577" s="2" t="str">
        <f t="shared" si="71"/>
        <v>104531070UN</v>
      </c>
    </row>
    <row r="1578" spans="20:22" x14ac:dyDescent="0.35">
      <c r="T1578" s="2">
        <v>104531100</v>
      </c>
      <c r="U1578" s="2" t="s">
        <v>49</v>
      </c>
      <c r="V1578" s="2" t="str">
        <f t="shared" si="71"/>
        <v>104531100C12</v>
      </c>
    </row>
    <row r="1579" spans="20:22" x14ac:dyDescent="0.35">
      <c r="T1579" s="2">
        <v>104531100</v>
      </c>
      <c r="U1579" s="2" t="s">
        <v>50</v>
      </c>
      <c r="V1579" s="2" t="str">
        <f t="shared" si="71"/>
        <v>104531100UN</v>
      </c>
    </row>
    <row r="1580" spans="20:22" x14ac:dyDescent="0.35">
      <c r="T1580" s="2">
        <v>104531210</v>
      </c>
      <c r="U1580" s="2" t="s">
        <v>49</v>
      </c>
      <c r="V1580" s="2" t="str">
        <f t="shared" si="71"/>
        <v>104531210C12</v>
      </c>
    </row>
    <row r="1581" spans="20:22" x14ac:dyDescent="0.35">
      <c r="T1581" s="2">
        <v>104531210</v>
      </c>
      <c r="U1581" s="2" t="s">
        <v>50</v>
      </c>
      <c r="V1581" s="2" t="str">
        <f t="shared" si="71"/>
        <v>104531210UN</v>
      </c>
    </row>
    <row r="1582" spans="20:22" x14ac:dyDescent="0.35">
      <c r="T1582" s="2">
        <v>104531220</v>
      </c>
      <c r="U1582" s="2" t="s">
        <v>160</v>
      </c>
      <c r="V1582" s="2" t="str">
        <f t="shared" si="71"/>
        <v>104531220C24</v>
      </c>
    </row>
    <row r="1583" spans="20:22" x14ac:dyDescent="0.35">
      <c r="T1583" s="2">
        <v>104531220</v>
      </c>
      <c r="U1583" s="2" t="s">
        <v>50</v>
      </c>
      <c r="V1583" s="2" t="str">
        <f t="shared" si="71"/>
        <v>104531220UN</v>
      </c>
    </row>
    <row r="1584" spans="20:22" x14ac:dyDescent="0.35">
      <c r="T1584" s="2">
        <v>104531270</v>
      </c>
      <c r="U1584" s="2" t="s">
        <v>57</v>
      </c>
      <c r="V1584" s="2" t="str">
        <f t="shared" si="71"/>
        <v>104531270C06</v>
      </c>
    </row>
    <row r="1585" spans="20:22" x14ac:dyDescent="0.35">
      <c r="T1585" s="2">
        <v>104531270</v>
      </c>
      <c r="U1585" s="2" t="s">
        <v>50</v>
      </c>
      <c r="V1585" s="2" t="str">
        <f t="shared" si="71"/>
        <v>104531270UN</v>
      </c>
    </row>
    <row r="1586" spans="20:22" x14ac:dyDescent="0.35">
      <c r="T1586" s="2">
        <v>104531280</v>
      </c>
      <c r="U1586" s="2" t="s">
        <v>160</v>
      </c>
      <c r="V1586" s="2" t="str">
        <f t="shared" si="71"/>
        <v>104531280C24</v>
      </c>
    </row>
    <row r="1587" spans="20:22" x14ac:dyDescent="0.35">
      <c r="T1587" s="2">
        <v>104531290</v>
      </c>
      <c r="U1587" s="2" t="s">
        <v>160</v>
      </c>
      <c r="V1587" s="2" t="str">
        <f t="shared" si="71"/>
        <v>104531290C24</v>
      </c>
    </row>
    <row r="1588" spans="20:22" x14ac:dyDescent="0.35">
      <c r="T1588" s="2">
        <v>104531310</v>
      </c>
      <c r="U1588" s="2" t="s">
        <v>160</v>
      </c>
      <c r="V1588" s="2" t="str">
        <f t="shared" si="71"/>
        <v>104531310C24</v>
      </c>
    </row>
    <row r="1589" spans="20:22" x14ac:dyDescent="0.35">
      <c r="T1589" s="2">
        <v>104531320</v>
      </c>
      <c r="U1589" s="2" t="s">
        <v>160</v>
      </c>
      <c r="V1589" s="2" t="str">
        <f t="shared" si="71"/>
        <v>104531320C24</v>
      </c>
    </row>
    <row r="1590" spans="20:22" x14ac:dyDescent="0.35">
      <c r="T1590" s="2">
        <v>104531330</v>
      </c>
      <c r="U1590" s="2" t="s">
        <v>160</v>
      </c>
      <c r="V1590" s="2" t="str">
        <f t="shared" si="71"/>
        <v>104531330C24</v>
      </c>
    </row>
    <row r="1591" spans="20:22" x14ac:dyDescent="0.35">
      <c r="T1591" s="2">
        <v>104531340</v>
      </c>
      <c r="U1591" s="2" t="s">
        <v>160</v>
      </c>
      <c r="V1591" s="2" t="str">
        <f t="shared" si="71"/>
        <v>104531340C24</v>
      </c>
    </row>
    <row r="1592" spans="20:22" x14ac:dyDescent="0.35">
      <c r="T1592" s="2">
        <v>104531350</v>
      </c>
      <c r="U1592" s="2" t="s">
        <v>92</v>
      </c>
      <c r="V1592" s="2" t="str">
        <f t="shared" si="71"/>
        <v>104531350C02</v>
      </c>
    </row>
    <row r="1593" spans="20:22" x14ac:dyDescent="0.35">
      <c r="T1593" s="2">
        <v>104531350</v>
      </c>
      <c r="U1593" s="2" t="s">
        <v>50</v>
      </c>
      <c r="V1593" s="2" t="str">
        <f t="shared" si="71"/>
        <v>104531350UN</v>
      </c>
    </row>
    <row r="1594" spans="20:22" x14ac:dyDescent="0.35">
      <c r="T1594" s="2">
        <v>104531360</v>
      </c>
      <c r="U1594" s="2" t="s">
        <v>49</v>
      </c>
      <c r="V1594" s="2" t="str">
        <f t="shared" si="71"/>
        <v>104531360C12</v>
      </c>
    </row>
    <row r="1595" spans="20:22" x14ac:dyDescent="0.35">
      <c r="T1595" s="2">
        <v>104531360</v>
      </c>
      <c r="U1595" s="2" t="s">
        <v>50</v>
      </c>
      <c r="V1595" s="2" t="str">
        <f t="shared" si="71"/>
        <v>104531360UN</v>
      </c>
    </row>
    <row r="1596" spans="20:22" x14ac:dyDescent="0.35">
      <c r="T1596" s="2">
        <v>104531370</v>
      </c>
      <c r="U1596" s="2" t="s">
        <v>698</v>
      </c>
      <c r="V1596" s="2" t="str">
        <f t="shared" si="71"/>
        <v>104531370C25</v>
      </c>
    </row>
    <row r="1597" spans="20:22" x14ac:dyDescent="0.35">
      <c r="T1597" s="2">
        <v>104531370</v>
      </c>
      <c r="U1597" s="2" t="s">
        <v>50</v>
      </c>
      <c r="V1597" s="2" t="str">
        <f t="shared" si="71"/>
        <v>104531370UN</v>
      </c>
    </row>
    <row r="1598" spans="20:22" x14ac:dyDescent="0.35">
      <c r="T1598" s="2">
        <v>104531380</v>
      </c>
      <c r="U1598" s="2" t="s">
        <v>698</v>
      </c>
      <c r="V1598" s="2" t="str">
        <f t="shared" si="71"/>
        <v>104531380C25</v>
      </c>
    </row>
    <row r="1599" spans="20:22" x14ac:dyDescent="0.35">
      <c r="T1599" s="2">
        <v>104531380</v>
      </c>
      <c r="U1599" s="2" t="s">
        <v>50</v>
      </c>
      <c r="V1599" s="2" t="str">
        <f t="shared" si="71"/>
        <v>104531380UN</v>
      </c>
    </row>
    <row r="1600" spans="20:22" x14ac:dyDescent="0.35">
      <c r="T1600" s="2">
        <v>104531400</v>
      </c>
      <c r="U1600" s="2" t="s">
        <v>65</v>
      </c>
      <c r="V1600" s="2" t="str">
        <f t="shared" si="71"/>
        <v>104531400C10</v>
      </c>
    </row>
    <row r="1601" spans="20:22" x14ac:dyDescent="0.35">
      <c r="T1601" s="2">
        <v>104531400</v>
      </c>
      <c r="U1601" s="2" t="s">
        <v>50</v>
      </c>
      <c r="V1601" s="2" t="str">
        <f t="shared" si="71"/>
        <v>104531400UN</v>
      </c>
    </row>
    <row r="1602" spans="20:22" x14ac:dyDescent="0.35">
      <c r="T1602" s="2">
        <v>104531410</v>
      </c>
      <c r="U1602" s="2" t="s">
        <v>65</v>
      </c>
      <c r="V1602" s="2" t="str">
        <f t="shared" si="71"/>
        <v>104531410C10</v>
      </c>
    </row>
    <row r="1603" spans="20:22" x14ac:dyDescent="0.35">
      <c r="T1603" s="2">
        <v>104531410</v>
      </c>
      <c r="U1603" s="2" t="s">
        <v>50</v>
      </c>
      <c r="V1603" s="2" t="str">
        <f t="shared" si="71"/>
        <v>104531410UN</v>
      </c>
    </row>
    <row r="1604" spans="20:22" x14ac:dyDescent="0.35">
      <c r="T1604" s="2">
        <v>104531420</v>
      </c>
      <c r="U1604" s="2" t="s">
        <v>65</v>
      </c>
      <c r="V1604" s="2" t="str">
        <f t="shared" ref="V1604:V1667" si="72">T1604&amp;U1604</f>
        <v>104531420C10</v>
      </c>
    </row>
    <row r="1605" spans="20:22" x14ac:dyDescent="0.35">
      <c r="T1605" s="2">
        <v>104531420</v>
      </c>
      <c r="U1605" s="2" t="s">
        <v>50</v>
      </c>
      <c r="V1605" s="2" t="str">
        <f t="shared" si="72"/>
        <v>104531420UN</v>
      </c>
    </row>
    <row r="1606" spans="20:22" x14ac:dyDescent="0.35">
      <c r="T1606" s="2">
        <v>104531430</v>
      </c>
      <c r="U1606" s="2" t="s">
        <v>278</v>
      </c>
      <c r="V1606" s="2" t="str">
        <f t="shared" si="72"/>
        <v>104531430C16</v>
      </c>
    </row>
    <row r="1607" spans="20:22" x14ac:dyDescent="0.35">
      <c r="T1607" s="2">
        <v>104531430</v>
      </c>
      <c r="U1607" s="2" t="s">
        <v>50</v>
      </c>
      <c r="V1607" s="2" t="str">
        <f t="shared" si="72"/>
        <v>104531430UN</v>
      </c>
    </row>
    <row r="1608" spans="20:22" x14ac:dyDescent="0.35">
      <c r="T1608" s="2">
        <v>104531440</v>
      </c>
      <c r="U1608" s="2" t="s">
        <v>256</v>
      </c>
      <c r="V1608" s="2" t="str">
        <f t="shared" si="72"/>
        <v>104531440C30</v>
      </c>
    </row>
    <row r="1609" spans="20:22" x14ac:dyDescent="0.35">
      <c r="T1609" s="2">
        <v>104531440</v>
      </c>
      <c r="U1609" s="2" t="s">
        <v>50</v>
      </c>
      <c r="V1609" s="2" t="str">
        <f t="shared" si="72"/>
        <v>104531440UN</v>
      </c>
    </row>
    <row r="1610" spans="20:22" x14ac:dyDescent="0.35">
      <c r="T1610" s="2">
        <v>104531450</v>
      </c>
      <c r="U1610" s="2" t="s">
        <v>50</v>
      </c>
      <c r="V1610" s="2" t="str">
        <f t="shared" si="72"/>
        <v>104531450UN</v>
      </c>
    </row>
    <row r="1611" spans="20:22" x14ac:dyDescent="0.35">
      <c r="T1611" s="2">
        <v>104531450</v>
      </c>
      <c r="U1611" s="2" t="s">
        <v>294</v>
      </c>
      <c r="V1611" s="2" t="str">
        <f t="shared" si="72"/>
        <v>104531450Y00</v>
      </c>
    </row>
    <row r="1612" spans="20:22" x14ac:dyDescent="0.35">
      <c r="T1612" s="2">
        <v>104531460</v>
      </c>
      <c r="U1612" s="2" t="s">
        <v>163</v>
      </c>
      <c r="V1612" s="2" t="str">
        <f t="shared" si="72"/>
        <v>104531460C48</v>
      </c>
    </row>
    <row r="1613" spans="20:22" x14ac:dyDescent="0.35">
      <c r="T1613" s="2">
        <v>104531460</v>
      </c>
      <c r="U1613" s="2" t="s">
        <v>50</v>
      </c>
      <c r="V1613" s="2" t="str">
        <f t="shared" si="72"/>
        <v>104531460UN</v>
      </c>
    </row>
    <row r="1614" spans="20:22" x14ac:dyDescent="0.35">
      <c r="T1614" s="2">
        <v>104531470</v>
      </c>
      <c r="U1614" s="2" t="s">
        <v>163</v>
      </c>
      <c r="V1614" s="2" t="str">
        <f t="shared" si="72"/>
        <v>104531470C48</v>
      </c>
    </row>
    <row r="1615" spans="20:22" x14ac:dyDescent="0.35">
      <c r="T1615" s="2">
        <v>104531470</v>
      </c>
      <c r="U1615" s="2" t="s">
        <v>50</v>
      </c>
      <c r="V1615" s="2" t="str">
        <f t="shared" si="72"/>
        <v>104531470UN</v>
      </c>
    </row>
    <row r="1616" spans="20:22" x14ac:dyDescent="0.35">
      <c r="T1616" s="2">
        <v>104531480</v>
      </c>
      <c r="U1616" s="2" t="s">
        <v>163</v>
      </c>
      <c r="V1616" s="2" t="str">
        <f t="shared" si="72"/>
        <v>104531480C48</v>
      </c>
    </row>
    <row r="1617" spans="20:22" x14ac:dyDescent="0.35">
      <c r="T1617" s="2">
        <v>104531480</v>
      </c>
      <c r="U1617" s="2" t="s">
        <v>50</v>
      </c>
      <c r="V1617" s="2" t="str">
        <f t="shared" si="72"/>
        <v>104531480UN</v>
      </c>
    </row>
    <row r="1618" spans="20:22" x14ac:dyDescent="0.35">
      <c r="T1618" s="2">
        <v>104531490</v>
      </c>
      <c r="U1618" s="2" t="s">
        <v>407</v>
      </c>
      <c r="V1618" s="2" t="str">
        <f t="shared" si="72"/>
        <v>104531490Z60</v>
      </c>
    </row>
    <row r="1619" spans="20:22" x14ac:dyDescent="0.35">
      <c r="T1619" s="2">
        <v>104531510</v>
      </c>
      <c r="U1619" s="2" t="s">
        <v>228</v>
      </c>
      <c r="V1619" s="2" t="str">
        <f t="shared" si="72"/>
        <v>104531510C36</v>
      </c>
    </row>
    <row r="1620" spans="20:22" x14ac:dyDescent="0.35">
      <c r="T1620" s="2">
        <v>104531510</v>
      </c>
      <c r="U1620" s="2" t="s">
        <v>50</v>
      </c>
      <c r="V1620" s="2" t="str">
        <f t="shared" si="72"/>
        <v>104531510UN</v>
      </c>
    </row>
    <row r="1621" spans="20:22" x14ac:dyDescent="0.35">
      <c r="T1621" s="2">
        <v>104531520</v>
      </c>
      <c r="U1621" s="2" t="s">
        <v>228</v>
      </c>
      <c r="V1621" s="2" t="str">
        <f t="shared" si="72"/>
        <v>104531520C36</v>
      </c>
    </row>
    <row r="1622" spans="20:22" x14ac:dyDescent="0.35">
      <c r="T1622" s="2">
        <v>104531520</v>
      </c>
      <c r="U1622" s="2" t="s">
        <v>50</v>
      </c>
      <c r="V1622" s="2" t="str">
        <f t="shared" si="72"/>
        <v>104531520UN</v>
      </c>
    </row>
    <row r="1623" spans="20:22" x14ac:dyDescent="0.35">
      <c r="T1623" s="2">
        <v>104531530</v>
      </c>
      <c r="U1623" s="2" t="s">
        <v>228</v>
      </c>
      <c r="V1623" s="2" t="str">
        <f t="shared" si="72"/>
        <v>104531530C36</v>
      </c>
    </row>
    <row r="1624" spans="20:22" x14ac:dyDescent="0.35">
      <c r="T1624" s="2">
        <v>104531530</v>
      </c>
      <c r="U1624" s="2" t="s">
        <v>50</v>
      </c>
      <c r="V1624" s="2" t="str">
        <f t="shared" si="72"/>
        <v>104531530UN</v>
      </c>
    </row>
    <row r="1625" spans="20:22" x14ac:dyDescent="0.35">
      <c r="T1625" s="2">
        <v>104531540</v>
      </c>
      <c r="U1625" s="2" t="s">
        <v>253</v>
      </c>
      <c r="V1625" s="2" t="str">
        <f t="shared" si="72"/>
        <v>104531540C08</v>
      </c>
    </row>
    <row r="1626" spans="20:22" x14ac:dyDescent="0.35">
      <c r="T1626" s="2">
        <v>104531540</v>
      </c>
      <c r="U1626" s="2" t="s">
        <v>50</v>
      </c>
      <c r="V1626" s="2" t="str">
        <f t="shared" si="72"/>
        <v>104531540UN</v>
      </c>
    </row>
    <row r="1627" spans="20:22" x14ac:dyDescent="0.35">
      <c r="T1627" s="2">
        <v>104531550</v>
      </c>
      <c r="U1627" s="2" t="s">
        <v>253</v>
      </c>
      <c r="V1627" s="2" t="str">
        <f t="shared" si="72"/>
        <v>104531550C08</v>
      </c>
    </row>
    <row r="1628" spans="20:22" x14ac:dyDescent="0.35">
      <c r="T1628" s="2">
        <v>104531550</v>
      </c>
      <c r="U1628" s="2" t="s">
        <v>50</v>
      </c>
      <c r="V1628" s="2" t="str">
        <f t="shared" si="72"/>
        <v>104531550UN</v>
      </c>
    </row>
    <row r="1629" spans="20:22" x14ac:dyDescent="0.35">
      <c r="T1629" s="2">
        <v>104531560</v>
      </c>
      <c r="U1629" s="2" t="s">
        <v>253</v>
      </c>
      <c r="V1629" s="2" t="str">
        <f t="shared" si="72"/>
        <v>104531560C08</v>
      </c>
    </row>
    <row r="1630" spans="20:22" x14ac:dyDescent="0.35">
      <c r="T1630" s="2">
        <v>104531560</v>
      </c>
      <c r="U1630" s="2" t="s">
        <v>50</v>
      </c>
      <c r="V1630" s="2" t="str">
        <f t="shared" si="72"/>
        <v>104531560UN</v>
      </c>
    </row>
    <row r="1631" spans="20:22" x14ac:dyDescent="0.35">
      <c r="T1631" s="2">
        <v>104531570</v>
      </c>
      <c r="U1631" s="2" t="s">
        <v>228</v>
      </c>
      <c r="V1631" s="2" t="str">
        <f t="shared" si="72"/>
        <v>104531570C36</v>
      </c>
    </row>
    <row r="1632" spans="20:22" x14ac:dyDescent="0.35">
      <c r="T1632" s="2">
        <v>104531570</v>
      </c>
      <c r="U1632" s="2" t="s">
        <v>50</v>
      </c>
      <c r="V1632" s="2" t="str">
        <f t="shared" si="72"/>
        <v>104531570UN</v>
      </c>
    </row>
    <row r="1633" spans="20:22" x14ac:dyDescent="0.35">
      <c r="T1633" s="2">
        <v>104531580</v>
      </c>
      <c r="U1633" s="2" t="s">
        <v>228</v>
      </c>
      <c r="V1633" s="2" t="str">
        <f t="shared" si="72"/>
        <v>104531580C36</v>
      </c>
    </row>
    <row r="1634" spans="20:22" x14ac:dyDescent="0.35">
      <c r="T1634" s="2">
        <v>104531580</v>
      </c>
      <c r="U1634" s="2" t="s">
        <v>50</v>
      </c>
      <c r="V1634" s="2" t="str">
        <f t="shared" si="72"/>
        <v>104531580UN</v>
      </c>
    </row>
    <row r="1635" spans="20:22" x14ac:dyDescent="0.35">
      <c r="T1635" s="2">
        <v>104531590</v>
      </c>
      <c r="U1635" s="2" t="s">
        <v>228</v>
      </c>
      <c r="V1635" s="2" t="str">
        <f t="shared" si="72"/>
        <v>104531590C36</v>
      </c>
    </row>
    <row r="1636" spans="20:22" x14ac:dyDescent="0.35">
      <c r="T1636" s="2">
        <v>104531590</v>
      </c>
      <c r="U1636" s="2" t="s">
        <v>50</v>
      </c>
      <c r="V1636" s="2" t="str">
        <f t="shared" si="72"/>
        <v>104531590UN</v>
      </c>
    </row>
    <row r="1637" spans="20:22" x14ac:dyDescent="0.35">
      <c r="T1637" s="2">
        <v>104531600</v>
      </c>
      <c r="U1637" s="2" t="s">
        <v>65</v>
      </c>
      <c r="V1637" s="2" t="str">
        <f t="shared" si="72"/>
        <v>104531600C10</v>
      </c>
    </row>
    <row r="1638" spans="20:22" x14ac:dyDescent="0.35">
      <c r="T1638" s="2">
        <v>104531600</v>
      </c>
      <c r="U1638" s="2" t="s">
        <v>50</v>
      </c>
      <c r="V1638" s="2" t="str">
        <f t="shared" si="72"/>
        <v>104531600UN</v>
      </c>
    </row>
    <row r="1639" spans="20:22" x14ac:dyDescent="0.35">
      <c r="T1639" s="2">
        <v>104531620</v>
      </c>
      <c r="U1639" s="2" t="s">
        <v>278</v>
      </c>
      <c r="V1639" s="2" t="str">
        <f t="shared" si="72"/>
        <v>104531620C16</v>
      </c>
    </row>
    <row r="1640" spans="20:22" x14ac:dyDescent="0.35">
      <c r="T1640" s="2">
        <v>104531620</v>
      </c>
      <c r="U1640" s="2" t="s">
        <v>50</v>
      </c>
      <c r="V1640" s="2" t="str">
        <f t="shared" si="72"/>
        <v>104531620UN</v>
      </c>
    </row>
    <row r="1641" spans="20:22" x14ac:dyDescent="0.35">
      <c r="T1641" s="2">
        <v>104531630</v>
      </c>
      <c r="U1641" s="2" t="s">
        <v>57</v>
      </c>
      <c r="V1641" s="2" t="str">
        <f t="shared" si="72"/>
        <v>104531630C06</v>
      </c>
    </row>
    <row r="1642" spans="20:22" x14ac:dyDescent="0.35">
      <c r="T1642" s="2">
        <v>104531630</v>
      </c>
      <c r="U1642" s="2" t="s">
        <v>50</v>
      </c>
      <c r="V1642" s="2" t="str">
        <f t="shared" si="72"/>
        <v>104531630UN</v>
      </c>
    </row>
    <row r="1643" spans="20:22" x14ac:dyDescent="0.35">
      <c r="T1643" s="2">
        <v>104531640</v>
      </c>
      <c r="U1643" s="2" t="s">
        <v>253</v>
      </c>
      <c r="V1643" s="2" t="str">
        <f t="shared" si="72"/>
        <v>104531640C08</v>
      </c>
    </row>
    <row r="1644" spans="20:22" x14ac:dyDescent="0.35">
      <c r="T1644" s="2">
        <v>104531640</v>
      </c>
      <c r="U1644" s="2" t="s">
        <v>50</v>
      </c>
      <c r="V1644" s="2" t="str">
        <f t="shared" si="72"/>
        <v>104531640UN</v>
      </c>
    </row>
    <row r="1645" spans="20:22" x14ac:dyDescent="0.35">
      <c r="T1645" s="2">
        <v>104531650</v>
      </c>
      <c r="U1645" s="2" t="s">
        <v>49</v>
      </c>
      <c r="V1645" s="2" t="str">
        <f t="shared" si="72"/>
        <v>104531650C12</v>
      </c>
    </row>
    <row r="1646" spans="20:22" x14ac:dyDescent="0.35">
      <c r="T1646" s="2">
        <v>104531650</v>
      </c>
      <c r="U1646" s="2" t="s">
        <v>50</v>
      </c>
      <c r="V1646" s="2" t="str">
        <f t="shared" si="72"/>
        <v>104531650UN</v>
      </c>
    </row>
    <row r="1647" spans="20:22" x14ac:dyDescent="0.35">
      <c r="T1647" s="2">
        <v>104531660</v>
      </c>
      <c r="U1647" s="2" t="s">
        <v>57</v>
      </c>
      <c r="V1647" s="2" t="str">
        <f t="shared" si="72"/>
        <v>104531660C06</v>
      </c>
    </row>
    <row r="1648" spans="20:22" x14ac:dyDescent="0.35">
      <c r="T1648" s="2">
        <v>104531660</v>
      </c>
      <c r="U1648" s="2" t="s">
        <v>50</v>
      </c>
      <c r="V1648" s="2" t="str">
        <f t="shared" si="72"/>
        <v>104531660UN</v>
      </c>
    </row>
    <row r="1649" spans="20:22" x14ac:dyDescent="0.35">
      <c r="T1649" s="2">
        <v>104531670</v>
      </c>
      <c r="U1649" s="2" t="s">
        <v>198</v>
      </c>
      <c r="V1649" s="2" t="str">
        <f t="shared" si="72"/>
        <v>104531670C05</v>
      </c>
    </row>
    <row r="1650" spans="20:22" x14ac:dyDescent="0.35">
      <c r="T1650" s="2">
        <v>104531670</v>
      </c>
      <c r="U1650" s="2" t="s">
        <v>50</v>
      </c>
      <c r="V1650" s="2" t="str">
        <f t="shared" si="72"/>
        <v>104531670UN</v>
      </c>
    </row>
    <row r="1651" spans="20:22" x14ac:dyDescent="0.35">
      <c r="T1651" s="2">
        <v>104531680</v>
      </c>
      <c r="U1651" s="2" t="s">
        <v>92</v>
      </c>
      <c r="V1651" s="2" t="str">
        <f t="shared" si="72"/>
        <v>104531680C02</v>
      </c>
    </row>
    <row r="1652" spans="20:22" x14ac:dyDescent="0.35">
      <c r="T1652" s="2">
        <v>104531680</v>
      </c>
      <c r="U1652" s="2" t="s">
        <v>50</v>
      </c>
      <c r="V1652" s="2" t="str">
        <f t="shared" si="72"/>
        <v>104531680UN</v>
      </c>
    </row>
    <row r="1653" spans="20:22" x14ac:dyDescent="0.35">
      <c r="T1653" s="2">
        <v>104531690</v>
      </c>
      <c r="U1653" s="2" t="s">
        <v>92</v>
      </c>
      <c r="V1653" s="2" t="str">
        <f t="shared" si="72"/>
        <v>104531690C02</v>
      </c>
    </row>
    <row r="1654" spans="20:22" x14ac:dyDescent="0.35">
      <c r="T1654" s="2">
        <v>104531690</v>
      </c>
      <c r="U1654" s="2" t="s">
        <v>50</v>
      </c>
      <c r="V1654" s="2" t="str">
        <f t="shared" si="72"/>
        <v>104531690UN</v>
      </c>
    </row>
    <row r="1655" spans="20:22" x14ac:dyDescent="0.35">
      <c r="T1655" s="2">
        <v>104531700</v>
      </c>
      <c r="U1655" s="2" t="s">
        <v>160</v>
      </c>
      <c r="V1655" s="2" t="str">
        <f t="shared" si="72"/>
        <v>104531700C24</v>
      </c>
    </row>
    <row r="1656" spans="20:22" x14ac:dyDescent="0.35">
      <c r="T1656" s="2">
        <v>104531700</v>
      </c>
      <c r="U1656" s="2" t="s">
        <v>50</v>
      </c>
      <c r="V1656" s="2" t="str">
        <f t="shared" si="72"/>
        <v>104531700UN</v>
      </c>
    </row>
    <row r="1657" spans="20:22" x14ac:dyDescent="0.35">
      <c r="T1657" s="2">
        <v>104531710</v>
      </c>
      <c r="U1657" s="2" t="s">
        <v>65</v>
      </c>
      <c r="V1657" s="2" t="str">
        <f t="shared" si="72"/>
        <v>104531710C10</v>
      </c>
    </row>
    <row r="1658" spans="20:22" x14ac:dyDescent="0.35">
      <c r="T1658" s="2">
        <v>104531710</v>
      </c>
      <c r="U1658" s="2" t="s">
        <v>50</v>
      </c>
      <c r="V1658" s="2" t="str">
        <f t="shared" si="72"/>
        <v>104531710UN</v>
      </c>
    </row>
    <row r="1659" spans="20:22" x14ac:dyDescent="0.35">
      <c r="T1659" s="2">
        <v>104531720</v>
      </c>
      <c r="U1659" s="2" t="s">
        <v>92</v>
      </c>
      <c r="V1659" s="2" t="str">
        <f t="shared" si="72"/>
        <v>104531720C02</v>
      </c>
    </row>
    <row r="1660" spans="20:22" x14ac:dyDescent="0.35">
      <c r="T1660" s="2">
        <v>104531720</v>
      </c>
      <c r="U1660" s="2" t="s">
        <v>50</v>
      </c>
      <c r="V1660" s="2" t="str">
        <f t="shared" si="72"/>
        <v>104531720UN</v>
      </c>
    </row>
    <row r="1661" spans="20:22" x14ac:dyDescent="0.35">
      <c r="T1661" s="2">
        <v>104531730</v>
      </c>
      <c r="U1661" s="2" t="s">
        <v>141</v>
      </c>
      <c r="V1661" s="2" t="str">
        <f t="shared" si="72"/>
        <v>104531730C04</v>
      </c>
    </row>
    <row r="1662" spans="20:22" x14ac:dyDescent="0.35">
      <c r="T1662" s="2">
        <v>104531730</v>
      </c>
      <c r="U1662" s="2" t="s">
        <v>50</v>
      </c>
      <c r="V1662" s="2" t="str">
        <f t="shared" si="72"/>
        <v>104531730UN</v>
      </c>
    </row>
    <row r="1663" spans="20:22" x14ac:dyDescent="0.35">
      <c r="T1663" s="2">
        <v>104531750</v>
      </c>
      <c r="U1663" s="2" t="s">
        <v>160</v>
      </c>
      <c r="V1663" s="2" t="str">
        <f t="shared" si="72"/>
        <v>104531750C24</v>
      </c>
    </row>
    <row r="1664" spans="20:22" x14ac:dyDescent="0.35">
      <c r="T1664" s="2">
        <v>104531750</v>
      </c>
      <c r="U1664" s="2" t="s">
        <v>50</v>
      </c>
      <c r="V1664" s="2" t="str">
        <f t="shared" si="72"/>
        <v>104531750UN</v>
      </c>
    </row>
    <row r="1665" spans="20:22" x14ac:dyDescent="0.35">
      <c r="T1665" s="2">
        <v>104531760</v>
      </c>
      <c r="U1665" s="2" t="s">
        <v>160</v>
      </c>
      <c r="V1665" s="2" t="str">
        <f t="shared" si="72"/>
        <v>104531760C24</v>
      </c>
    </row>
    <row r="1666" spans="20:22" x14ac:dyDescent="0.35">
      <c r="T1666" s="2">
        <v>104531760</v>
      </c>
      <c r="U1666" s="2" t="s">
        <v>50</v>
      </c>
      <c r="V1666" s="2" t="str">
        <f t="shared" si="72"/>
        <v>104531760UN</v>
      </c>
    </row>
    <row r="1667" spans="20:22" x14ac:dyDescent="0.35">
      <c r="T1667" s="2">
        <v>104531770</v>
      </c>
      <c r="U1667" s="2" t="s">
        <v>160</v>
      </c>
      <c r="V1667" s="2" t="str">
        <f t="shared" si="72"/>
        <v>104531770C24</v>
      </c>
    </row>
    <row r="1668" spans="20:22" x14ac:dyDescent="0.35">
      <c r="T1668" s="2">
        <v>104531770</v>
      </c>
      <c r="U1668" s="2" t="s">
        <v>50</v>
      </c>
      <c r="V1668" s="2" t="str">
        <f t="shared" ref="V1668:V1731" si="73">T1668&amp;U1668</f>
        <v>104531770UN</v>
      </c>
    </row>
    <row r="1669" spans="20:22" x14ac:dyDescent="0.35">
      <c r="T1669" s="2">
        <v>104531780</v>
      </c>
      <c r="U1669" s="2" t="s">
        <v>49</v>
      </c>
      <c r="V1669" s="2" t="str">
        <f t="shared" si="73"/>
        <v>104531780C12</v>
      </c>
    </row>
    <row r="1670" spans="20:22" x14ac:dyDescent="0.35">
      <c r="T1670" s="2">
        <v>104531780</v>
      </c>
      <c r="U1670" s="2" t="s">
        <v>50</v>
      </c>
      <c r="V1670" s="2" t="str">
        <f t="shared" si="73"/>
        <v>104531780UN</v>
      </c>
    </row>
    <row r="1671" spans="20:22" x14ac:dyDescent="0.35">
      <c r="T1671" s="2">
        <v>104531790</v>
      </c>
      <c r="U1671" s="2" t="s">
        <v>49</v>
      </c>
      <c r="V1671" s="2" t="str">
        <f t="shared" si="73"/>
        <v>104531790C12</v>
      </c>
    </row>
    <row r="1672" spans="20:22" x14ac:dyDescent="0.35">
      <c r="T1672" s="2">
        <v>104531790</v>
      </c>
      <c r="U1672" s="2" t="s">
        <v>50</v>
      </c>
      <c r="V1672" s="2" t="str">
        <f t="shared" si="73"/>
        <v>104531790UN</v>
      </c>
    </row>
    <row r="1673" spans="20:22" x14ac:dyDescent="0.35">
      <c r="T1673" s="2">
        <v>104531800</v>
      </c>
      <c r="U1673" s="2" t="s">
        <v>49</v>
      </c>
      <c r="V1673" s="2" t="str">
        <f t="shared" si="73"/>
        <v>104531800C12</v>
      </c>
    </row>
    <row r="1674" spans="20:22" x14ac:dyDescent="0.35">
      <c r="T1674" s="2">
        <v>104531800</v>
      </c>
      <c r="U1674" s="2" t="s">
        <v>50</v>
      </c>
      <c r="V1674" s="2" t="str">
        <f t="shared" si="73"/>
        <v>104531800UN</v>
      </c>
    </row>
    <row r="1675" spans="20:22" x14ac:dyDescent="0.35">
      <c r="T1675" s="2">
        <v>104531810</v>
      </c>
      <c r="U1675" s="2" t="s">
        <v>57</v>
      </c>
      <c r="V1675" s="2" t="str">
        <f t="shared" si="73"/>
        <v>104531810C06</v>
      </c>
    </row>
    <row r="1676" spans="20:22" x14ac:dyDescent="0.35">
      <c r="T1676" s="2">
        <v>104531810</v>
      </c>
      <c r="U1676" s="2" t="s">
        <v>50</v>
      </c>
      <c r="V1676" s="2" t="str">
        <f t="shared" si="73"/>
        <v>104531810UN</v>
      </c>
    </row>
    <row r="1677" spans="20:22" x14ac:dyDescent="0.35">
      <c r="T1677" s="2">
        <v>104531820</v>
      </c>
      <c r="U1677" s="2" t="s">
        <v>57</v>
      </c>
      <c r="V1677" s="2" t="str">
        <f t="shared" si="73"/>
        <v>104531820C06</v>
      </c>
    </row>
    <row r="1678" spans="20:22" x14ac:dyDescent="0.35">
      <c r="T1678" s="2">
        <v>104531820</v>
      </c>
      <c r="U1678" s="2" t="s">
        <v>50</v>
      </c>
      <c r="V1678" s="2" t="str">
        <f t="shared" si="73"/>
        <v>104531820UN</v>
      </c>
    </row>
    <row r="1679" spans="20:22" x14ac:dyDescent="0.35">
      <c r="T1679" s="2">
        <v>104531830</v>
      </c>
      <c r="U1679" s="2" t="s">
        <v>57</v>
      </c>
      <c r="V1679" s="2" t="str">
        <f t="shared" si="73"/>
        <v>104531830C06</v>
      </c>
    </row>
    <row r="1680" spans="20:22" x14ac:dyDescent="0.35">
      <c r="T1680" s="2">
        <v>104531830</v>
      </c>
      <c r="U1680" s="2" t="s">
        <v>50</v>
      </c>
      <c r="V1680" s="2" t="str">
        <f t="shared" si="73"/>
        <v>104531830UN</v>
      </c>
    </row>
    <row r="1681" spans="20:22" x14ac:dyDescent="0.35">
      <c r="T1681" s="2">
        <v>104531840</v>
      </c>
      <c r="U1681" s="2" t="s">
        <v>57</v>
      </c>
      <c r="V1681" s="2" t="str">
        <f t="shared" si="73"/>
        <v>104531840C06</v>
      </c>
    </row>
    <row r="1682" spans="20:22" x14ac:dyDescent="0.35">
      <c r="T1682" s="2">
        <v>104531840</v>
      </c>
      <c r="U1682" s="2" t="s">
        <v>50</v>
      </c>
      <c r="V1682" s="2" t="str">
        <f t="shared" si="73"/>
        <v>104531840UN</v>
      </c>
    </row>
    <row r="1683" spans="20:22" x14ac:dyDescent="0.35">
      <c r="T1683" s="2">
        <v>104531850</v>
      </c>
      <c r="U1683" s="2" t="s">
        <v>49</v>
      </c>
      <c r="V1683" s="2" t="str">
        <f t="shared" si="73"/>
        <v>104531850C12</v>
      </c>
    </row>
    <row r="1684" spans="20:22" x14ac:dyDescent="0.35">
      <c r="T1684" s="2">
        <v>104531850</v>
      </c>
      <c r="U1684" s="2" t="s">
        <v>50</v>
      </c>
      <c r="V1684" s="2" t="str">
        <f t="shared" si="73"/>
        <v>104531850UN</v>
      </c>
    </row>
    <row r="1685" spans="20:22" x14ac:dyDescent="0.35">
      <c r="T1685" s="2">
        <v>104531860</v>
      </c>
      <c r="U1685" s="2" t="s">
        <v>49</v>
      </c>
      <c r="V1685" s="2" t="str">
        <f t="shared" si="73"/>
        <v>104531860C12</v>
      </c>
    </row>
    <row r="1686" spans="20:22" x14ac:dyDescent="0.35">
      <c r="T1686" s="2">
        <v>104531860</v>
      </c>
      <c r="U1686" s="2" t="s">
        <v>50</v>
      </c>
      <c r="V1686" s="2" t="str">
        <f t="shared" si="73"/>
        <v>104531860UN</v>
      </c>
    </row>
    <row r="1687" spans="20:22" x14ac:dyDescent="0.35">
      <c r="T1687" s="2">
        <v>104531870</v>
      </c>
      <c r="U1687" s="2" t="s">
        <v>49</v>
      </c>
      <c r="V1687" s="2" t="str">
        <f t="shared" si="73"/>
        <v>104531870C12</v>
      </c>
    </row>
    <row r="1688" spans="20:22" x14ac:dyDescent="0.35">
      <c r="T1688" s="2">
        <v>104531870</v>
      </c>
      <c r="U1688" s="2" t="s">
        <v>50</v>
      </c>
      <c r="V1688" s="2" t="str">
        <f t="shared" si="73"/>
        <v>104531870UN</v>
      </c>
    </row>
    <row r="1689" spans="20:22" x14ac:dyDescent="0.35">
      <c r="T1689" s="2">
        <v>104531880</v>
      </c>
      <c r="U1689" s="2" t="s">
        <v>49</v>
      </c>
      <c r="V1689" s="2" t="str">
        <f t="shared" si="73"/>
        <v>104531880C12</v>
      </c>
    </row>
    <row r="1690" spans="20:22" x14ac:dyDescent="0.35">
      <c r="T1690" s="2">
        <v>104531880</v>
      </c>
      <c r="U1690" s="2" t="s">
        <v>50</v>
      </c>
      <c r="V1690" s="2" t="str">
        <f t="shared" si="73"/>
        <v>104531880UN</v>
      </c>
    </row>
    <row r="1691" spans="20:22" x14ac:dyDescent="0.35">
      <c r="T1691" s="2">
        <v>104531890</v>
      </c>
      <c r="U1691" s="2" t="s">
        <v>49</v>
      </c>
      <c r="V1691" s="2" t="str">
        <f t="shared" si="73"/>
        <v>104531890C12</v>
      </c>
    </row>
    <row r="1692" spans="20:22" x14ac:dyDescent="0.35">
      <c r="T1692" s="2">
        <v>104531890</v>
      </c>
      <c r="U1692" s="2" t="s">
        <v>50</v>
      </c>
      <c r="V1692" s="2" t="str">
        <f t="shared" si="73"/>
        <v>104531890UN</v>
      </c>
    </row>
    <row r="1693" spans="20:22" x14ac:dyDescent="0.35">
      <c r="T1693" s="2">
        <v>104531900</v>
      </c>
      <c r="U1693" s="2" t="s">
        <v>49</v>
      </c>
      <c r="V1693" s="2" t="str">
        <f t="shared" si="73"/>
        <v>104531900C12</v>
      </c>
    </row>
    <row r="1694" spans="20:22" x14ac:dyDescent="0.35">
      <c r="T1694" s="2">
        <v>104531900</v>
      </c>
      <c r="U1694" s="2" t="s">
        <v>50</v>
      </c>
      <c r="V1694" s="2" t="str">
        <f t="shared" si="73"/>
        <v>104531900UN</v>
      </c>
    </row>
    <row r="1695" spans="20:22" x14ac:dyDescent="0.35">
      <c r="T1695" s="2">
        <v>104531910</v>
      </c>
      <c r="U1695" s="2" t="s">
        <v>49</v>
      </c>
      <c r="V1695" s="2" t="str">
        <f t="shared" si="73"/>
        <v>104531910C12</v>
      </c>
    </row>
    <row r="1696" spans="20:22" x14ac:dyDescent="0.35">
      <c r="T1696" s="2">
        <v>104531910</v>
      </c>
      <c r="U1696" s="2" t="s">
        <v>50</v>
      </c>
      <c r="V1696" s="2" t="str">
        <f t="shared" si="73"/>
        <v>104531910UN</v>
      </c>
    </row>
    <row r="1697" spans="20:22" x14ac:dyDescent="0.35">
      <c r="T1697" s="2">
        <v>104531920</v>
      </c>
      <c r="U1697" s="2" t="s">
        <v>57</v>
      </c>
      <c r="V1697" s="2" t="str">
        <f t="shared" si="73"/>
        <v>104531920C06</v>
      </c>
    </row>
    <row r="1698" spans="20:22" x14ac:dyDescent="0.35">
      <c r="T1698" s="2">
        <v>104531920</v>
      </c>
      <c r="U1698" s="2" t="s">
        <v>50</v>
      </c>
      <c r="V1698" s="2" t="str">
        <f t="shared" si="73"/>
        <v>104531920UN</v>
      </c>
    </row>
    <row r="1699" spans="20:22" x14ac:dyDescent="0.35">
      <c r="T1699" s="2">
        <v>104531930</v>
      </c>
      <c r="U1699" s="2" t="s">
        <v>57</v>
      </c>
      <c r="V1699" s="2" t="str">
        <f t="shared" si="73"/>
        <v>104531930C06</v>
      </c>
    </row>
    <row r="1700" spans="20:22" x14ac:dyDescent="0.35">
      <c r="T1700" s="2">
        <v>104531930</v>
      </c>
      <c r="U1700" s="2" t="s">
        <v>50</v>
      </c>
      <c r="V1700" s="2" t="str">
        <f t="shared" si="73"/>
        <v>104531930UN</v>
      </c>
    </row>
    <row r="1701" spans="20:22" x14ac:dyDescent="0.35">
      <c r="T1701" s="2">
        <v>104531940</v>
      </c>
      <c r="U1701" s="2" t="s">
        <v>57</v>
      </c>
      <c r="V1701" s="2" t="str">
        <f t="shared" si="73"/>
        <v>104531940C06</v>
      </c>
    </row>
    <row r="1702" spans="20:22" x14ac:dyDescent="0.35">
      <c r="T1702" s="2">
        <v>104531940</v>
      </c>
      <c r="U1702" s="2" t="s">
        <v>50</v>
      </c>
      <c r="V1702" s="2" t="str">
        <f t="shared" si="73"/>
        <v>104531940UN</v>
      </c>
    </row>
    <row r="1703" spans="20:22" x14ac:dyDescent="0.35">
      <c r="T1703" s="2">
        <v>104531950</v>
      </c>
      <c r="U1703" s="2" t="s">
        <v>57</v>
      </c>
      <c r="V1703" s="2" t="str">
        <f t="shared" si="73"/>
        <v>104531950C06</v>
      </c>
    </row>
    <row r="1704" spans="20:22" x14ac:dyDescent="0.35">
      <c r="T1704" s="2">
        <v>104531950</v>
      </c>
      <c r="U1704" s="2" t="s">
        <v>50</v>
      </c>
      <c r="V1704" s="2" t="str">
        <f t="shared" si="73"/>
        <v>104531950UN</v>
      </c>
    </row>
    <row r="1705" spans="20:22" x14ac:dyDescent="0.35">
      <c r="T1705" s="2">
        <v>104531960</v>
      </c>
      <c r="U1705" s="2" t="s">
        <v>57</v>
      </c>
      <c r="V1705" s="2" t="str">
        <f t="shared" si="73"/>
        <v>104531960C06</v>
      </c>
    </row>
    <row r="1706" spans="20:22" x14ac:dyDescent="0.35">
      <c r="T1706" s="2">
        <v>104531960</v>
      </c>
      <c r="U1706" s="2" t="s">
        <v>50</v>
      </c>
      <c r="V1706" s="2" t="str">
        <f t="shared" si="73"/>
        <v>104531960UN</v>
      </c>
    </row>
    <row r="1707" spans="20:22" x14ac:dyDescent="0.35">
      <c r="T1707" s="2">
        <v>104531970</v>
      </c>
      <c r="U1707" s="2" t="s">
        <v>57</v>
      </c>
      <c r="V1707" s="2" t="str">
        <f t="shared" si="73"/>
        <v>104531970C06</v>
      </c>
    </row>
    <row r="1708" spans="20:22" x14ac:dyDescent="0.35">
      <c r="T1708" s="2">
        <v>104531970</v>
      </c>
      <c r="U1708" s="2" t="s">
        <v>50</v>
      </c>
      <c r="V1708" s="2" t="str">
        <f t="shared" si="73"/>
        <v>104531970UN</v>
      </c>
    </row>
    <row r="1709" spans="20:22" x14ac:dyDescent="0.35">
      <c r="T1709" s="2">
        <v>104531980</v>
      </c>
      <c r="U1709" s="2" t="s">
        <v>57</v>
      </c>
      <c r="V1709" s="2" t="str">
        <f t="shared" si="73"/>
        <v>104531980C06</v>
      </c>
    </row>
    <row r="1710" spans="20:22" x14ac:dyDescent="0.35">
      <c r="T1710" s="2">
        <v>104531980</v>
      </c>
      <c r="U1710" s="2" t="s">
        <v>50</v>
      </c>
      <c r="V1710" s="2" t="str">
        <f t="shared" si="73"/>
        <v>104531980UN</v>
      </c>
    </row>
    <row r="1711" spans="20:22" x14ac:dyDescent="0.35">
      <c r="T1711" s="2">
        <v>104531990</v>
      </c>
      <c r="U1711" s="2" t="s">
        <v>57</v>
      </c>
      <c r="V1711" s="2" t="str">
        <f t="shared" si="73"/>
        <v>104531990C06</v>
      </c>
    </row>
    <row r="1712" spans="20:22" x14ac:dyDescent="0.35">
      <c r="T1712" s="2">
        <v>104531990</v>
      </c>
      <c r="U1712" s="2" t="s">
        <v>50</v>
      </c>
      <c r="V1712" s="2" t="str">
        <f t="shared" si="73"/>
        <v>104531990UN</v>
      </c>
    </row>
    <row r="1713" spans="20:22" x14ac:dyDescent="0.35">
      <c r="T1713" s="2">
        <v>104532000</v>
      </c>
      <c r="U1713" s="2" t="s">
        <v>49</v>
      </c>
      <c r="V1713" s="2" t="str">
        <f t="shared" si="73"/>
        <v>104532000C12</v>
      </c>
    </row>
    <row r="1714" spans="20:22" x14ac:dyDescent="0.35">
      <c r="T1714" s="2">
        <v>104532000</v>
      </c>
      <c r="U1714" s="2" t="s">
        <v>50</v>
      </c>
      <c r="V1714" s="2" t="str">
        <f t="shared" si="73"/>
        <v>104532000UN</v>
      </c>
    </row>
    <row r="1715" spans="20:22" x14ac:dyDescent="0.35">
      <c r="T1715" s="2">
        <v>104532010</v>
      </c>
      <c r="U1715" s="2" t="s">
        <v>49</v>
      </c>
      <c r="V1715" s="2" t="str">
        <f t="shared" si="73"/>
        <v>104532010C12</v>
      </c>
    </row>
    <row r="1716" spans="20:22" x14ac:dyDescent="0.35">
      <c r="T1716" s="2">
        <v>104532010</v>
      </c>
      <c r="U1716" s="2" t="s">
        <v>50</v>
      </c>
      <c r="V1716" s="2" t="str">
        <f t="shared" si="73"/>
        <v>104532010UN</v>
      </c>
    </row>
    <row r="1717" spans="20:22" x14ac:dyDescent="0.35">
      <c r="T1717" s="2">
        <v>104532020</v>
      </c>
      <c r="U1717" s="2" t="s">
        <v>49</v>
      </c>
      <c r="V1717" s="2" t="str">
        <f t="shared" si="73"/>
        <v>104532020C12</v>
      </c>
    </row>
    <row r="1718" spans="20:22" x14ac:dyDescent="0.35">
      <c r="T1718" s="2">
        <v>104532020</v>
      </c>
      <c r="U1718" s="2" t="s">
        <v>50</v>
      </c>
      <c r="V1718" s="2" t="str">
        <f t="shared" si="73"/>
        <v>104532020UN</v>
      </c>
    </row>
    <row r="1719" spans="20:22" x14ac:dyDescent="0.35">
      <c r="T1719" s="2">
        <v>104532030</v>
      </c>
      <c r="U1719" s="2" t="s">
        <v>49</v>
      </c>
      <c r="V1719" s="2" t="str">
        <f t="shared" si="73"/>
        <v>104532030C12</v>
      </c>
    </row>
    <row r="1720" spans="20:22" x14ac:dyDescent="0.35">
      <c r="T1720" s="2">
        <v>104532030</v>
      </c>
      <c r="U1720" s="2" t="s">
        <v>50</v>
      </c>
      <c r="V1720" s="2" t="str">
        <f t="shared" si="73"/>
        <v>104532030UN</v>
      </c>
    </row>
    <row r="1721" spans="20:22" x14ac:dyDescent="0.35">
      <c r="T1721" s="2">
        <v>104532040</v>
      </c>
      <c r="U1721" s="2" t="s">
        <v>49</v>
      </c>
      <c r="V1721" s="2" t="str">
        <f t="shared" si="73"/>
        <v>104532040C12</v>
      </c>
    </row>
    <row r="1722" spans="20:22" x14ac:dyDescent="0.35">
      <c r="T1722" s="2">
        <v>104532040</v>
      </c>
      <c r="U1722" s="2" t="s">
        <v>50</v>
      </c>
      <c r="V1722" s="2" t="str">
        <f t="shared" si="73"/>
        <v>104532040UN</v>
      </c>
    </row>
    <row r="1723" spans="20:22" x14ac:dyDescent="0.35">
      <c r="T1723" s="2">
        <v>104532050</v>
      </c>
      <c r="U1723" s="2" t="s">
        <v>49</v>
      </c>
      <c r="V1723" s="2" t="str">
        <f t="shared" si="73"/>
        <v>104532050C12</v>
      </c>
    </row>
    <row r="1724" spans="20:22" x14ac:dyDescent="0.35">
      <c r="T1724" s="2">
        <v>104532050</v>
      </c>
      <c r="U1724" s="2" t="s">
        <v>50</v>
      </c>
      <c r="V1724" s="2" t="str">
        <f t="shared" si="73"/>
        <v>104532050UN</v>
      </c>
    </row>
    <row r="1725" spans="20:22" x14ac:dyDescent="0.35">
      <c r="T1725" s="2">
        <v>104532060</v>
      </c>
      <c r="U1725" s="2" t="s">
        <v>49</v>
      </c>
      <c r="V1725" s="2" t="str">
        <f t="shared" si="73"/>
        <v>104532060C12</v>
      </c>
    </row>
    <row r="1726" spans="20:22" x14ac:dyDescent="0.35">
      <c r="T1726" s="2">
        <v>104532060</v>
      </c>
      <c r="U1726" s="2" t="s">
        <v>50</v>
      </c>
      <c r="V1726" s="2" t="str">
        <f t="shared" si="73"/>
        <v>104532060UN</v>
      </c>
    </row>
    <row r="1727" spans="20:22" x14ac:dyDescent="0.35">
      <c r="T1727" s="2">
        <v>104532070</v>
      </c>
      <c r="U1727" s="2" t="s">
        <v>49</v>
      </c>
      <c r="V1727" s="2" t="str">
        <f t="shared" si="73"/>
        <v>104532070C12</v>
      </c>
    </row>
    <row r="1728" spans="20:22" x14ac:dyDescent="0.35">
      <c r="T1728" s="2">
        <v>104532070</v>
      </c>
      <c r="U1728" s="2" t="s">
        <v>50</v>
      </c>
      <c r="V1728" s="2" t="str">
        <f t="shared" si="73"/>
        <v>104532070UN</v>
      </c>
    </row>
    <row r="1729" spans="20:22" x14ac:dyDescent="0.35">
      <c r="T1729" s="2">
        <v>104532080</v>
      </c>
      <c r="U1729" s="2" t="s">
        <v>49</v>
      </c>
      <c r="V1729" s="2" t="str">
        <f t="shared" si="73"/>
        <v>104532080C12</v>
      </c>
    </row>
    <row r="1730" spans="20:22" x14ac:dyDescent="0.35">
      <c r="T1730" s="2">
        <v>104532080</v>
      </c>
      <c r="U1730" s="2" t="s">
        <v>50</v>
      </c>
      <c r="V1730" s="2" t="str">
        <f t="shared" si="73"/>
        <v>104532080UN</v>
      </c>
    </row>
    <row r="1731" spans="20:22" x14ac:dyDescent="0.35">
      <c r="T1731" s="2">
        <v>104532090</v>
      </c>
      <c r="U1731" s="2" t="s">
        <v>160</v>
      </c>
      <c r="V1731" s="2" t="str">
        <f t="shared" si="73"/>
        <v>104532090C24</v>
      </c>
    </row>
    <row r="1732" spans="20:22" x14ac:dyDescent="0.35">
      <c r="T1732" s="2">
        <v>104532090</v>
      </c>
      <c r="U1732" s="2" t="s">
        <v>50</v>
      </c>
      <c r="V1732" s="2" t="str">
        <f t="shared" ref="V1732:V1795" si="74">T1732&amp;U1732</f>
        <v>104532090UN</v>
      </c>
    </row>
    <row r="1733" spans="20:22" x14ac:dyDescent="0.35">
      <c r="T1733" s="2">
        <v>104532100</v>
      </c>
      <c r="U1733" s="2" t="s">
        <v>92</v>
      </c>
      <c r="V1733" s="2" t="str">
        <f t="shared" si="74"/>
        <v>104532100C02</v>
      </c>
    </row>
    <row r="1734" spans="20:22" x14ac:dyDescent="0.35">
      <c r="T1734" s="2">
        <v>104532100</v>
      </c>
      <c r="U1734" s="2" t="s">
        <v>50</v>
      </c>
      <c r="V1734" s="2" t="str">
        <f t="shared" si="74"/>
        <v>104532100UN</v>
      </c>
    </row>
    <row r="1735" spans="20:22" x14ac:dyDescent="0.35">
      <c r="T1735" s="2">
        <v>104532130</v>
      </c>
      <c r="U1735" s="2" t="s">
        <v>65</v>
      </c>
      <c r="V1735" s="2" t="str">
        <f t="shared" si="74"/>
        <v>104532130C10</v>
      </c>
    </row>
    <row r="1736" spans="20:22" x14ac:dyDescent="0.35">
      <c r="T1736" s="2">
        <v>104532130</v>
      </c>
      <c r="U1736" s="2" t="s">
        <v>50</v>
      </c>
      <c r="V1736" s="2" t="str">
        <f t="shared" si="74"/>
        <v>104532130UN</v>
      </c>
    </row>
    <row r="1737" spans="20:22" x14ac:dyDescent="0.35">
      <c r="T1737" s="2">
        <v>104532140</v>
      </c>
      <c r="U1737" s="2" t="s">
        <v>65</v>
      </c>
      <c r="V1737" s="2" t="str">
        <f t="shared" si="74"/>
        <v>104532140C10</v>
      </c>
    </row>
    <row r="1738" spans="20:22" x14ac:dyDescent="0.35">
      <c r="T1738" s="2">
        <v>104532140</v>
      </c>
      <c r="U1738" s="2" t="s">
        <v>50</v>
      </c>
      <c r="V1738" s="2" t="str">
        <f t="shared" si="74"/>
        <v>104532140UN</v>
      </c>
    </row>
    <row r="1739" spans="20:22" x14ac:dyDescent="0.35">
      <c r="T1739" s="2">
        <v>104532150</v>
      </c>
      <c r="U1739" s="2" t="s">
        <v>92</v>
      </c>
      <c r="V1739" s="2" t="str">
        <f t="shared" si="74"/>
        <v>104532150C02</v>
      </c>
    </row>
    <row r="1740" spans="20:22" x14ac:dyDescent="0.35">
      <c r="T1740" s="2">
        <v>104532150</v>
      </c>
      <c r="U1740" s="2" t="s">
        <v>50</v>
      </c>
      <c r="V1740" s="2" t="str">
        <f t="shared" si="74"/>
        <v>104532150UN</v>
      </c>
    </row>
    <row r="1741" spans="20:22" x14ac:dyDescent="0.35">
      <c r="T1741" s="2">
        <v>104532160</v>
      </c>
      <c r="U1741" s="2" t="s">
        <v>92</v>
      </c>
      <c r="V1741" s="2" t="str">
        <f t="shared" si="74"/>
        <v>104532160C02</v>
      </c>
    </row>
    <row r="1742" spans="20:22" x14ac:dyDescent="0.35">
      <c r="T1742" s="2">
        <v>104532160</v>
      </c>
      <c r="U1742" s="2" t="s">
        <v>50</v>
      </c>
      <c r="V1742" s="2" t="str">
        <f t="shared" si="74"/>
        <v>104532160UN</v>
      </c>
    </row>
    <row r="1743" spans="20:22" x14ac:dyDescent="0.35">
      <c r="T1743" s="2">
        <v>104532170</v>
      </c>
      <c r="U1743" s="2" t="s">
        <v>92</v>
      </c>
      <c r="V1743" s="2" t="str">
        <f t="shared" si="74"/>
        <v>104532170C02</v>
      </c>
    </row>
    <row r="1744" spans="20:22" x14ac:dyDescent="0.35">
      <c r="T1744" s="2">
        <v>104532170</v>
      </c>
      <c r="U1744" s="2" t="s">
        <v>50</v>
      </c>
      <c r="V1744" s="2" t="str">
        <f t="shared" si="74"/>
        <v>104532170UN</v>
      </c>
    </row>
    <row r="1745" spans="20:22" x14ac:dyDescent="0.35">
      <c r="T1745" s="2">
        <v>104532180</v>
      </c>
      <c r="U1745" s="2" t="s">
        <v>92</v>
      </c>
      <c r="V1745" s="2" t="str">
        <f t="shared" si="74"/>
        <v>104532180C02</v>
      </c>
    </row>
    <row r="1746" spans="20:22" x14ac:dyDescent="0.35">
      <c r="T1746" s="2">
        <v>104532180</v>
      </c>
      <c r="U1746" s="2" t="s">
        <v>50</v>
      </c>
      <c r="V1746" s="2" t="str">
        <f t="shared" si="74"/>
        <v>104532180UN</v>
      </c>
    </row>
    <row r="1747" spans="20:22" x14ac:dyDescent="0.35">
      <c r="T1747" s="2">
        <v>104532190</v>
      </c>
      <c r="U1747" s="2" t="s">
        <v>92</v>
      </c>
      <c r="V1747" s="2" t="str">
        <f t="shared" si="74"/>
        <v>104532190C02</v>
      </c>
    </row>
    <row r="1748" spans="20:22" x14ac:dyDescent="0.35">
      <c r="T1748" s="2">
        <v>104532190</v>
      </c>
      <c r="U1748" s="2" t="s">
        <v>50</v>
      </c>
      <c r="V1748" s="2" t="str">
        <f t="shared" si="74"/>
        <v>104532190UN</v>
      </c>
    </row>
    <row r="1749" spans="20:22" x14ac:dyDescent="0.35">
      <c r="T1749" s="2">
        <v>104532200</v>
      </c>
      <c r="U1749" s="2" t="s">
        <v>92</v>
      </c>
      <c r="V1749" s="2" t="str">
        <f t="shared" si="74"/>
        <v>104532200C02</v>
      </c>
    </row>
    <row r="1750" spans="20:22" x14ac:dyDescent="0.35">
      <c r="T1750" s="2">
        <v>104532200</v>
      </c>
      <c r="U1750" s="2" t="s">
        <v>50</v>
      </c>
      <c r="V1750" s="2" t="str">
        <f t="shared" si="74"/>
        <v>104532200UN</v>
      </c>
    </row>
    <row r="1751" spans="20:22" x14ac:dyDescent="0.35">
      <c r="T1751" s="2">
        <v>104532210</v>
      </c>
      <c r="U1751" s="2" t="s">
        <v>187</v>
      </c>
      <c r="V1751" s="2" t="str">
        <f t="shared" si="74"/>
        <v>104532210C60</v>
      </c>
    </row>
    <row r="1752" spans="20:22" x14ac:dyDescent="0.35">
      <c r="T1752" s="2">
        <v>104532210</v>
      </c>
      <c r="U1752" s="2" t="s">
        <v>50</v>
      </c>
      <c r="V1752" s="2" t="str">
        <f t="shared" si="74"/>
        <v>104532210UN</v>
      </c>
    </row>
    <row r="1753" spans="20:22" x14ac:dyDescent="0.35">
      <c r="T1753" s="2">
        <v>104532340</v>
      </c>
      <c r="U1753" s="2" t="s">
        <v>248</v>
      </c>
      <c r="V1753" s="2" t="str">
        <f t="shared" si="74"/>
        <v>104532340CJ</v>
      </c>
    </row>
    <row r="1754" spans="20:22" x14ac:dyDescent="0.35">
      <c r="T1754" s="2">
        <v>104532340</v>
      </c>
      <c r="U1754" s="2" t="s">
        <v>77</v>
      </c>
      <c r="V1754" s="2" t="str">
        <f t="shared" si="74"/>
        <v>104532340KG</v>
      </c>
    </row>
    <row r="1755" spans="20:22" x14ac:dyDescent="0.35">
      <c r="T1755" s="2">
        <v>104532350</v>
      </c>
      <c r="U1755" s="2" t="s">
        <v>248</v>
      </c>
      <c r="V1755" s="2" t="str">
        <f t="shared" si="74"/>
        <v>104532350CJ</v>
      </c>
    </row>
    <row r="1756" spans="20:22" x14ac:dyDescent="0.35">
      <c r="T1756" s="2">
        <v>104532350</v>
      </c>
      <c r="U1756" s="2" t="s">
        <v>77</v>
      </c>
      <c r="V1756" s="2" t="str">
        <f t="shared" si="74"/>
        <v>104532350KG</v>
      </c>
    </row>
    <row r="1757" spans="20:22" x14ac:dyDescent="0.35">
      <c r="T1757" s="2">
        <v>104532360</v>
      </c>
      <c r="U1757" s="2" t="s">
        <v>248</v>
      </c>
      <c r="V1757" s="2" t="str">
        <f t="shared" si="74"/>
        <v>104532360CJ</v>
      </c>
    </row>
    <row r="1758" spans="20:22" x14ac:dyDescent="0.35">
      <c r="T1758" s="2">
        <v>104532360</v>
      </c>
      <c r="U1758" s="2" t="s">
        <v>77</v>
      </c>
      <c r="V1758" s="2" t="str">
        <f t="shared" si="74"/>
        <v>104532360KG</v>
      </c>
    </row>
    <row r="1759" spans="20:22" x14ac:dyDescent="0.35">
      <c r="T1759" s="2">
        <v>104532370</v>
      </c>
      <c r="U1759" s="2" t="s">
        <v>50</v>
      </c>
      <c r="V1759" s="2" t="str">
        <f t="shared" si="74"/>
        <v>104532370UN</v>
      </c>
    </row>
    <row r="1760" spans="20:22" x14ac:dyDescent="0.35">
      <c r="T1760" s="2">
        <v>104532380</v>
      </c>
      <c r="U1760" s="2" t="s">
        <v>248</v>
      </c>
      <c r="V1760" s="2" t="str">
        <f t="shared" si="74"/>
        <v>104532380CJ</v>
      </c>
    </row>
    <row r="1761" spans="20:22" x14ac:dyDescent="0.35">
      <c r="T1761" s="2">
        <v>104532380</v>
      </c>
      <c r="U1761" s="2" t="s">
        <v>77</v>
      </c>
      <c r="V1761" s="2" t="str">
        <f t="shared" si="74"/>
        <v>104532380KG</v>
      </c>
    </row>
    <row r="1762" spans="20:22" x14ac:dyDescent="0.35">
      <c r="T1762" s="2">
        <v>104532390</v>
      </c>
      <c r="U1762" s="2" t="s">
        <v>49</v>
      </c>
      <c r="V1762" s="2" t="str">
        <f t="shared" si="74"/>
        <v>104532390C12</v>
      </c>
    </row>
    <row r="1763" spans="20:22" x14ac:dyDescent="0.35">
      <c r="T1763" s="2">
        <v>104532390</v>
      </c>
      <c r="U1763" s="2" t="s">
        <v>50</v>
      </c>
      <c r="V1763" s="2" t="str">
        <f t="shared" si="74"/>
        <v>104532390UN</v>
      </c>
    </row>
    <row r="1764" spans="20:22" x14ac:dyDescent="0.35">
      <c r="T1764" s="2">
        <v>104532400</v>
      </c>
      <c r="U1764" s="2" t="s">
        <v>49</v>
      </c>
      <c r="V1764" s="2" t="str">
        <f t="shared" si="74"/>
        <v>104532400C12</v>
      </c>
    </row>
    <row r="1765" spans="20:22" x14ac:dyDescent="0.35">
      <c r="T1765" s="2">
        <v>104532400</v>
      </c>
      <c r="U1765" s="2" t="s">
        <v>50</v>
      </c>
      <c r="V1765" s="2" t="str">
        <f t="shared" si="74"/>
        <v>104532400UN</v>
      </c>
    </row>
    <row r="1766" spans="20:22" x14ac:dyDescent="0.35">
      <c r="T1766" s="2">
        <v>104532430</v>
      </c>
      <c r="U1766" s="2" t="s">
        <v>486</v>
      </c>
      <c r="V1766" s="2" t="str">
        <f t="shared" si="74"/>
        <v>104532430C90</v>
      </c>
    </row>
    <row r="1767" spans="20:22" x14ac:dyDescent="0.35">
      <c r="T1767" s="2">
        <v>104532440</v>
      </c>
      <c r="U1767" s="2" t="s">
        <v>50</v>
      </c>
      <c r="V1767" s="2" t="str">
        <f t="shared" si="74"/>
        <v>104532440UN</v>
      </c>
    </row>
    <row r="1768" spans="20:22" x14ac:dyDescent="0.35">
      <c r="T1768" s="2">
        <v>104532450</v>
      </c>
      <c r="U1768" s="2" t="s">
        <v>50</v>
      </c>
      <c r="V1768" s="2" t="str">
        <f t="shared" si="74"/>
        <v>104532450UN</v>
      </c>
    </row>
    <row r="1769" spans="20:22" x14ac:dyDescent="0.35">
      <c r="T1769" s="2">
        <v>104532460</v>
      </c>
      <c r="U1769" s="2" t="s">
        <v>141</v>
      </c>
      <c r="V1769" s="2" t="str">
        <f t="shared" si="74"/>
        <v>104532460C04</v>
      </c>
    </row>
    <row r="1770" spans="20:22" x14ac:dyDescent="0.35">
      <c r="T1770" s="2">
        <v>104532460</v>
      </c>
      <c r="U1770" s="2" t="s">
        <v>50</v>
      </c>
      <c r="V1770" s="2" t="str">
        <f t="shared" si="74"/>
        <v>104532460UN</v>
      </c>
    </row>
    <row r="1771" spans="20:22" x14ac:dyDescent="0.35">
      <c r="T1771" s="2">
        <v>104532470</v>
      </c>
      <c r="U1771" s="2" t="s">
        <v>141</v>
      </c>
      <c r="V1771" s="2" t="str">
        <f t="shared" si="74"/>
        <v>104532470C04</v>
      </c>
    </row>
    <row r="1772" spans="20:22" x14ac:dyDescent="0.35">
      <c r="T1772" s="2">
        <v>104532470</v>
      </c>
      <c r="U1772" s="2" t="s">
        <v>50</v>
      </c>
      <c r="V1772" s="2" t="str">
        <f t="shared" si="74"/>
        <v>104532470UN</v>
      </c>
    </row>
    <row r="1773" spans="20:22" x14ac:dyDescent="0.35">
      <c r="T1773" s="2">
        <v>104532480</v>
      </c>
      <c r="U1773" s="2" t="s">
        <v>50</v>
      </c>
      <c r="V1773" s="2" t="str">
        <f t="shared" si="74"/>
        <v>104532480UN</v>
      </c>
    </row>
    <row r="1774" spans="20:22" x14ac:dyDescent="0.35">
      <c r="T1774" s="2">
        <v>104532490</v>
      </c>
      <c r="U1774" s="2" t="s">
        <v>141</v>
      </c>
      <c r="V1774" s="2" t="str">
        <f t="shared" si="74"/>
        <v>104532490C04</v>
      </c>
    </row>
    <row r="1775" spans="20:22" x14ac:dyDescent="0.35">
      <c r="T1775" s="2">
        <v>104532490</v>
      </c>
      <c r="U1775" s="2" t="s">
        <v>50</v>
      </c>
      <c r="V1775" s="2" t="str">
        <f t="shared" si="74"/>
        <v>104532490UN</v>
      </c>
    </row>
    <row r="1776" spans="20:22" x14ac:dyDescent="0.35">
      <c r="T1776" s="2">
        <v>104532500</v>
      </c>
      <c r="U1776" s="2" t="s">
        <v>141</v>
      </c>
      <c r="V1776" s="2" t="str">
        <f t="shared" si="74"/>
        <v>104532500C04</v>
      </c>
    </row>
    <row r="1777" spans="20:22" x14ac:dyDescent="0.35">
      <c r="T1777" s="2">
        <v>104532500</v>
      </c>
      <c r="U1777" s="2" t="s">
        <v>50</v>
      </c>
      <c r="V1777" s="2" t="str">
        <f t="shared" si="74"/>
        <v>104532500UN</v>
      </c>
    </row>
    <row r="1778" spans="20:22" x14ac:dyDescent="0.35">
      <c r="T1778" s="2">
        <v>104532510</v>
      </c>
      <c r="U1778" s="2" t="s">
        <v>50</v>
      </c>
      <c r="V1778" s="2" t="str">
        <f t="shared" si="74"/>
        <v>104532510UN</v>
      </c>
    </row>
    <row r="1779" spans="20:22" x14ac:dyDescent="0.35">
      <c r="T1779" s="2">
        <v>104532520</v>
      </c>
      <c r="U1779" s="2" t="s">
        <v>141</v>
      </c>
      <c r="V1779" s="2" t="str">
        <f t="shared" si="74"/>
        <v>104532520C04</v>
      </c>
    </row>
    <row r="1780" spans="20:22" x14ac:dyDescent="0.35">
      <c r="T1780" s="2">
        <v>104532520</v>
      </c>
      <c r="U1780" s="2" t="s">
        <v>50</v>
      </c>
      <c r="V1780" s="2" t="str">
        <f t="shared" si="74"/>
        <v>104532520UN</v>
      </c>
    </row>
    <row r="1781" spans="20:22" x14ac:dyDescent="0.35">
      <c r="T1781" s="2">
        <v>104532530</v>
      </c>
      <c r="U1781" s="2" t="s">
        <v>141</v>
      </c>
      <c r="V1781" s="2" t="str">
        <f t="shared" si="74"/>
        <v>104532530C04</v>
      </c>
    </row>
    <row r="1782" spans="20:22" x14ac:dyDescent="0.35">
      <c r="T1782" s="2">
        <v>104532530</v>
      </c>
      <c r="U1782" s="2" t="s">
        <v>50</v>
      </c>
      <c r="V1782" s="2" t="str">
        <f t="shared" si="74"/>
        <v>104532530UN</v>
      </c>
    </row>
    <row r="1783" spans="20:22" x14ac:dyDescent="0.35">
      <c r="T1783" s="2">
        <v>104532540</v>
      </c>
      <c r="U1783" s="2" t="s">
        <v>141</v>
      </c>
      <c r="V1783" s="2" t="str">
        <f t="shared" si="74"/>
        <v>104532540C04</v>
      </c>
    </row>
    <row r="1784" spans="20:22" x14ac:dyDescent="0.35">
      <c r="T1784" s="2">
        <v>104532540</v>
      </c>
      <c r="U1784" s="2" t="s">
        <v>50</v>
      </c>
      <c r="V1784" s="2" t="str">
        <f t="shared" si="74"/>
        <v>104532540UN</v>
      </c>
    </row>
    <row r="1785" spans="20:22" x14ac:dyDescent="0.35">
      <c r="T1785" s="2">
        <v>104532550</v>
      </c>
      <c r="U1785" s="2" t="s">
        <v>50</v>
      </c>
      <c r="V1785" s="2" t="str">
        <f t="shared" si="74"/>
        <v>104532550UN</v>
      </c>
    </row>
    <row r="1786" spans="20:22" x14ac:dyDescent="0.35">
      <c r="T1786" s="2">
        <v>104532560</v>
      </c>
      <c r="U1786" s="2" t="s">
        <v>49</v>
      </c>
      <c r="V1786" s="2" t="str">
        <f t="shared" si="74"/>
        <v>104532560C12</v>
      </c>
    </row>
    <row r="1787" spans="20:22" x14ac:dyDescent="0.35">
      <c r="T1787" s="2">
        <v>104532560</v>
      </c>
      <c r="U1787" s="2" t="s">
        <v>50</v>
      </c>
      <c r="V1787" s="2" t="str">
        <f t="shared" si="74"/>
        <v>104532560UN</v>
      </c>
    </row>
    <row r="1788" spans="20:22" x14ac:dyDescent="0.35">
      <c r="T1788" s="2">
        <v>104532570</v>
      </c>
      <c r="U1788" s="2" t="s">
        <v>57</v>
      </c>
      <c r="V1788" s="2" t="str">
        <f t="shared" si="74"/>
        <v>104532570C06</v>
      </c>
    </row>
    <row r="1789" spans="20:22" x14ac:dyDescent="0.35">
      <c r="T1789" s="2">
        <v>104532570</v>
      </c>
      <c r="U1789" s="2" t="s">
        <v>50</v>
      </c>
      <c r="V1789" s="2" t="str">
        <f t="shared" si="74"/>
        <v>104532570UN</v>
      </c>
    </row>
    <row r="1790" spans="20:22" x14ac:dyDescent="0.35">
      <c r="T1790" s="2">
        <v>104532580</v>
      </c>
      <c r="U1790" s="2" t="s">
        <v>57</v>
      </c>
      <c r="V1790" s="2" t="str">
        <f t="shared" si="74"/>
        <v>104532580C06</v>
      </c>
    </row>
    <row r="1791" spans="20:22" x14ac:dyDescent="0.35">
      <c r="T1791" s="2">
        <v>104532580</v>
      </c>
      <c r="U1791" s="2" t="s">
        <v>50</v>
      </c>
      <c r="V1791" s="2" t="str">
        <f t="shared" si="74"/>
        <v>104532580UN</v>
      </c>
    </row>
    <row r="1792" spans="20:22" x14ac:dyDescent="0.35">
      <c r="T1792" s="2">
        <v>104532590</v>
      </c>
      <c r="U1792" s="2" t="s">
        <v>57</v>
      </c>
      <c r="V1792" s="2" t="str">
        <f t="shared" si="74"/>
        <v>104532590C06</v>
      </c>
    </row>
    <row r="1793" spans="20:22" x14ac:dyDescent="0.35">
      <c r="T1793" s="2">
        <v>104532590</v>
      </c>
      <c r="U1793" s="2" t="s">
        <v>50</v>
      </c>
      <c r="V1793" s="2" t="str">
        <f t="shared" si="74"/>
        <v>104532590UN</v>
      </c>
    </row>
    <row r="1794" spans="20:22" x14ac:dyDescent="0.35">
      <c r="T1794" s="2">
        <v>104532600</v>
      </c>
      <c r="U1794" s="2" t="s">
        <v>57</v>
      </c>
      <c r="V1794" s="2" t="str">
        <f t="shared" si="74"/>
        <v>104532600C06</v>
      </c>
    </row>
    <row r="1795" spans="20:22" x14ac:dyDescent="0.35">
      <c r="T1795" s="2">
        <v>104532600</v>
      </c>
      <c r="U1795" s="2" t="s">
        <v>50</v>
      </c>
      <c r="V1795" s="2" t="str">
        <f t="shared" si="74"/>
        <v>104532600UN</v>
      </c>
    </row>
    <row r="1796" spans="20:22" x14ac:dyDescent="0.35">
      <c r="T1796" s="2">
        <v>104532610</v>
      </c>
      <c r="U1796" s="2" t="s">
        <v>57</v>
      </c>
      <c r="V1796" s="2" t="str">
        <f t="shared" ref="V1796:V1859" si="75">T1796&amp;U1796</f>
        <v>104532610C06</v>
      </c>
    </row>
    <row r="1797" spans="20:22" x14ac:dyDescent="0.35">
      <c r="T1797" s="2">
        <v>104532610</v>
      </c>
      <c r="U1797" s="2" t="s">
        <v>50</v>
      </c>
      <c r="V1797" s="2" t="str">
        <f t="shared" si="75"/>
        <v>104532610UN</v>
      </c>
    </row>
    <row r="1798" spans="20:22" x14ac:dyDescent="0.35">
      <c r="T1798" s="2">
        <v>104532620</v>
      </c>
      <c r="U1798" s="2" t="s">
        <v>185</v>
      </c>
      <c r="V1798" s="2" t="str">
        <f t="shared" si="75"/>
        <v>104532620C03</v>
      </c>
    </row>
    <row r="1799" spans="20:22" x14ac:dyDescent="0.35">
      <c r="T1799" s="2">
        <v>104532620</v>
      </c>
      <c r="U1799" s="2" t="s">
        <v>50</v>
      </c>
      <c r="V1799" s="2" t="str">
        <f t="shared" si="75"/>
        <v>104532620UN</v>
      </c>
    </row>
    <row r="1800" spans="20:22" x14ac:dyDescent="0.35">
      <c r="T1800" s="2">
        <v>104532630</v>
      </c>
      <c r="U1800" s="2" t="s">
        <v>77</v>
      </c>
      <c r="V1800" s="2" t="str">
        <f t="shared" si="75"/>
        <v>104532630KG</v>
      </c>
    </row>
    <row r="1801" spans="20:22" x14ac:dyDescent="0.35">
      <c r="T1801" s="2">
        <v>104532640</v>
      </c>
      <c r="U1801" s="2" t="s">
        <v>77</v>
      </c>
      <c r="V1801" s="2" t="str">
        <f t="shared" si="75"/>
        <v>104532640KG</v>
      </c>
    </row>
    <row r="1802" spans="20:22" x14ac:dyDescent="0.35">
      <c r="T1802" s="2">
        <v>104532650</v>
      </c>
      <c r="U1802" s="2" t="s">
        <v>49</v>
      </c>
      <c r="V1802" s="2" t="str">
        <f t="shared" si="75"/>
        <v>104532650C12</v>
      </c>
    </row>
    <row r="1803" spans="20:22" x14ac:dyDescent="0.35">
      <c r="T1803" s="2">
        <v>104532650</v>
      </c>
      <c r="U1803" s="2" t="s">
        <v>256</v>
      </c>
      <c r="V1803" s="2" t="str">
        <f t="shared" si="75"/>
        <v>104532650C30</v>
      </c>
    </row>
    <row r="1804" spans="20:22" x14ac:dyDescent="0.35">
      <c r="T1804" s="2">
        <v>104532650</v>
      </c>
      <c r="U1804" s="2" t="s">
        <v>50</v>
      </c>
      <c r="V1804" s="2" t="str">
        <f t="shared" si="75"/>
        <v>104532650UN</v>
      </c>
    </row>
    <row r="1805" spans="20:22" x14ac:dyDescent="0.35">
      <c r="T1805" s="2">
        <v>104532660</v>
      </c>
      <c r="U1805" s="2" t="s">
        <v>50</v>
      </c>
      <c r="V1805" s="2" t="str">
        <f t="shared" si="75"/>
        <v>104532660UN</v>
      </c>
    </row>
    <row r="1806" spans="20:22" x14ac:dyDescent="0.35">
      <c r="T1806" s="2">
        <v>104532670</v>
      </c>
      <c r="U1806" s="2" t="s">
        <v>77</v>
      </c>
      <c r="V1806" s="2" t="str">
        <f t="shared" si="75"/>
        <v>104532670KG</v>
      </c>
    </row>
    <row r="1807" spans="20:22" x14ac:dyDescent="0.35">
      <c r="T1807" s="2">
        <v>104532680</v>
      </c>
      <c r="U1807" s="2" t="s">
        <v>77</v>
      </c>
      <c r="V1807" s="2" t="str">
        <f t="shared" si="75"/>
        <v>104532680KG</v>
      </c>
    </row>
    <row r="1808" spans="20:22" x14ac:dyDescent="0.35">
      <c r="T1808" s="2">
        <v>104532690</v>
      </c>
      <c r="U1808" s="2" t="s">
        <v>77</v>
      </c>
      <c r="V1808" s="2" t="str">
        <f t="shared" si="75"/>
        <v>104532690KG</v>
      </c>
    </row>
    <row r="1809" spans="20:22" x14ac:dyDescent="0.35">
      <c r="T1809" s="2">
        <v>104532700</v>
      </c>
      <c r="U1809" s="2" t="s">
        <v>77</v>
      </c>
      <c r="V1809" s="2" t="str">
        <f t="shared" si="75"/>
        <v>104532700KG</v>
      </c>
    </row>
    <row r="1810" spans="20:22" x14ac:dyDescent="0.35">
      <c r="T1810" s="2">
        <v>104532710</v>
      </c>
      <c r="U1810" s="2" t="s">
        <v>57</v>
      </c>
      <c r="V1810" s="2" t="str">
        <f t="shared" si="75"/>
        <v>104532710C06</v>
      </c>
    </row>
    <row r="1811" spans="20:22" x14ac:dyDescent="0.35">
      <c r="T1811" s="2">
        <v>104532710</v>
      </c>
      <c r="U1811" s="2" t="s">
        <v>50</v>
      </c>
      <c r="V1811" s="2" t="str">
        <f t="shared" si="75"/>
        <v>104532710UN</v>
      </c>
    </row>
    <row r="1812" spans="20:22" x14ac:dyDescent="0.35">
      <c r="T1812" s="2">
        <v>104532720</v>
      </c>
      <c r="U1812" s="2" t="s">
        <v>160</v>
      </c>
      <c r="V1812" s="2" t="str">
        <f t="shared" si="75"/>
        <v>104532720C24</v>
      </c>
    </row>
    <row r="1813" spans="20:22" x14ac:dyDescent="0.35">
      <c r="T1813" s="2">
        <v>104532720</v>
      </c>
      <c r="U1813" s="2" t="s">
        <v>50</v>
      </c>
      <c r="V1813" s="2" t="str">
        <f t="shared" si="75"/>
        <v>104532720UN</v>
      </c>
    </row>
    <row r="1814" spans="20:22" x14ac:dyDescent="0.35">
      <c r="T1814" s="2">
        <v>104532730</v>
      </c>
      <c r="U1814" s="2" t="s">
        <v>482</v>
      </c>
      <c r="V1814" s="2" t="str">
        <f t="shared" si="75"/>
        <v>104532730C09</v>
      </c>
    </row>
    <row r="1815" spans="20:22" x14ac:dyDescent="0.35">
      <c r="T1815" s="2">
        <v>104532730</v>
      </c>
      <c r="U1815" s="2" t="s">
        <v>50</v>
      </c>
      <c r="V1815" s="2" t="str">
        <f t="shared" si="75"/>
        <v>104532730UN</v>
      </c>
    </row>
    <row r="1816" spans="20:22" x14ac:dyDescent="0.35">
      <c r="T1816" s="2">
        <v>104532800</v>
      </c>
      <c r="U1816" s="2" t="s">
        <v>198</v>
      </c>
      <c r="V1816" s="2" t="str">
        <f t="shared" si="75"/>
        <v>104532800C05</v>
      </c>
    </row>
    <row r="1817" spans="20:22" x14ac:dyDescent="0.35">
      <c r="T1817" s="2">
        <v>104532800</v>
      </c>
      <c r="U1817" s="2" t="s">
        <v>50</v>
      </c>
      <c r="V1817" s="2" t="str">
        <f t="shared" si="75"/>
        <v>104532800UN</v>
      </c>
    </row>
    <row r="1818" spans="20:22" x14ac:dyDescent="0.35">
      <c r="T1818" s="2">
        <v>104532810</v>
      </c>
      <c r="U1818" s="2" t="s">
        <v>141</v>
      </c>
      <c r="V1818" s="2" t="str">
        <f t="shared" si="75"/>
        <v>104532810C04</v>
      </c>
    </row>
    <row r="1819" spans="20:22" x14ac:dyDescent="0.35">
      <c r="T1819" s="2">
        <v>104532810</v>
      </c>
      <c r="U1819" s="2" t="s">
        <v>50</v>
      </c>
      <c r="V1819" s="2" t="str">
        <f t="shared" si="75"/>
        <v>104532810UN</v>
      </c>
    </row>
    <row r="1820" spans="20:22" x14ac:dyDescent="0.35">
      <c r="T1820" s="2">
        <v>104532820</v>
      </c>
      <c r="U1820" s="2" t="s">
        <v>141</v>
      </c>
      <c r="V1820" s="2" t="str">
        <f t="shared" si="75"/>
        <v>104532820C04</v>
      </c>
    </row>
    <row r="1821" spans="20:22" x14ac:dyDescent="0.35">
      <c r="T1821" s="2">
        <v>104532820</v>
      </c>
      <c r="U1821" s="2" t="s">
        <v>50</v>
      </c>
      <c r="V1821" s="2" t="str">
        <f t="shared" si="75"/>
        <v>104532820UN</v>
      </c>
    </row>
    <row r="1822" spans="20:22" x14ac:dyDescent="0.35">
      <c r="T1822" s="2">
        <v>104532830</v>
      </c>
      <c r="U1822" s="2" t="s">
        <v>57</v>
      </c>
      <c r="V1822" s="2" t="str">
        <f t="shared" si="75"/>
        <v>104532830C06</v>
      </c>
    </row>
    <row r="1823" spans="20:22" x14ac:dyDescent="0.35">
      <c r="T1823" s="2">
        <v>104532830</v>
      </c>
      <c r="U1823" s="2" t="s">
        <v>50</v>
      </c>
      <c r="V1823" s="2" t="str">
        <f t="shared" si="75"/>
        <v>104532830UN</v>
      </c>
    </row>
    <row r="1824" spans="20:22" x14ac:dyDescent="0.35">
      <c r="T1824" s="2">
        <v>104533140</v>
      </c>
      <c r="U1824" s="2" t="s">
        <v>141</v>
      </c>
      <c r="V1824" s="2" t="str">
        <f t="shared" si="75"/>
        <v>104533140C04</v>
      </c>
    </row>
    <row r="1825" spans="20:22" x14ac:dyDescent="0.35">
      <c r="T1825" s="2">
        <v>104533140</v>
      </c>
      <c r="U1825" s="2" t="s">
        <v>50</v>
      </c>
      <c r="V1825" s="2" t="str">
        <f t="shared" si="75"/>
        <v>104533140UN</v>
      </c>
    </row>
    <row r="1826" spans="20:22" x14ac:dyDescent="0.35">
      <c r="T1826" s="2">
        <v>104533180</v>
      </c>
      <c r="U1826" s="2" t="s">
        <v>49</v>
      </c>
      <c r="V1826" s="2" t="str">
        <f t="shared" si="75"/>
        <v>104533180C12</v>
      </c>
    </row>
    <row r="1827" spans="20:22" x14ac:dyDescent="0.35">
      <c r="T1827" s="2">
        <v>104533180</v>
      </c>
      <c r="U1827" s="2" t="s">
        <v>50</v>
      </c>
      <c r="V1827" s="2" t="str">
        <f t="shared" si="75"/>
        <v>104533180UN</v>
      </c>
    </row>
    <row r="1828" spans="20:22" x14ac:dyDescent="0.35">
      <c r="T1828" s="2">
        <v>104533190</v>
      </c>
      <c r="U1828" s="2" t="s">
        <v>49</v>
      </c>
      <c r="V1828" s="2" t="str">
        <f t="shared" si="75"/>
        <v>104533190C12</v>
      </c>
    </row>
    <row r="1829" spans="20:22" x14ac:dyDescent="0.35">
      <c r="T1829" s="2">
        <v>104533190</v>
      </c>
      <c r="U1829" s="2" t="s">
        <v>50</v>
      </c>
      <c r="V1829" s="2" t="str">
        <f t="shared" si="75"/>
        <v>104533190UN</v>
      </c>
    </row>
    <row r="1830" spans="20:22" x14ac:dyDescent="0.35">
      <c r="T1830" s="2">
        <v>104533200</v>
      </c>
      <c r="U1830" s="2" t="s">
        <v>49</v>
      </c>
      <c r="V1830" s="2" t="str">
        <f t="shared" si="75"/>
        <v>104533200C12</v>
      </c>
    </row>
    <row r="1831" spans="20:22" x14ac:dyDescent="0.35">
      <c r="T1831" s="2">
        <v>104533200</v>
      </c>
      <c r="U1831" s="2" t="s">
        <v>50</v>
      </c>
      <c r="V1831" s="2" t="str">
        <f t="shared" si="75"/>
        <v>104533200UN</v>
      </c>
    </row>
    <row r="1832" spans="20:22" x14ac:dyDescent="0.35">
      <c r="T1832" s="2">
        <v>104533250</v>
      </c>
      <c r="U1832" s="2" t="s">
        <v>270</v>
      </c>
      <c r="V1832" s="2" t="str">
        <f t="shared" si="75"/>
        <v>104533250AJ</v>
      </c>
    </row>
    <row r="1833" spans="20:22" x14ac:dyDescent="0.35">
      <c r="T1833" s="2">
        <v>104533260</v>
      </c>
      <c r="U1833" s="2" t="s">
        <v>270</v>
      </c>
      <c r="V1833" s="2" t="str">
        <f t="shared" si="75"/>
        <v>104533260AJ</v>
      </c>
    </row>
    <row r="1834" spans="20:22" x14ac:dyDescent="0.35">
      <c r="T1834" s="2">
        <v>104533310</v>
      </c>
      <c r="U1834" s="2" t="s">
        <v>270</v>
      </c>
      <c r="V1834" s="2" t="str">
        <f t="shared" si="75"/>
        <v>104533310AJ</v>
      </c>
    </row>
    <row r="1835" spans="20:22" x14ac:dyDescent="0.35">
      <c r="T1835" s="2">
        <v>104533320</v>
      </c>
      <c r="U1835" s="2" t="s">
        <v>198</v>
      </c>
      <c r="V1835" s="2" t="str">
        <f t="shared" si="75"/>
        <v>104533320C05</v>
      </c>
    </row>
    <row r="1836" spans="20:22" x14ac:dyDescent="0.35">
      <c r="T1836" s="2">
        <v>104533320</v>
      </c>
      <c r="U1836" s="2" t="s">
        <v>50</v>
      </c>
      <c r="V1836" s="2" t="str">
        <f t="shared" si="75"/>
        <v>104533320UN</v>
      </c>
    </row>
    <row r="1837" spans="20:22" x14ac:dyDescent="0.35">
      <c r="T1837" s="2">
        <v>104533370</v>
      </c>
      <c r="U1837" s="2" t="s">
        <v>270</v>
      </c>
      <c r="V1837" s="2" t="str">
        <f t="shared" si="75"/>
        <v>104533370AJ</v>
      </c>
    </row>
    <row r="1838" spans="20:22" x14ac:dyDescent="0.35">
      <c r="T1838" s="2">
        <v>104533400</v>
      </c>
      <c r="U1838" s="2" t="s">
        <v>270</v>
      </c>
      <c r="V1838" s="2" t="str">
        <f t="shared" si="75"/>
        <v>104533400AJ</v>
      </c>
    </row>
    <row r="1839" spans="20:22" x14ac:dyDescent="0.35">
      <c r="T1839" s="2">
        <v>104533420</v>
      </c>
      <c r="U1839" s="2" t="s">
        <v>270</v>
      </c>
      <c r="V1839" s="2" t="str">
        <f t="shared" si="75"/>
        <v>104533420AJ</v>
      </c>
    </row>
    <row r="1840" spans="20:22" x14ac:dyDescent="0.35">
      <c r="T1840" s="2">
        <v>104533430</v>
      </c>
      <c r="U1840" s="2" t="s">
        <v>270</v>
      </c>
      <c r="V1840" s="2" t="str">
        <f t="shared" si="75"/>
        <v>104533430AJ</v>
      </c>
    </row>
    <row r="1841" spans="20:22" x14ac:dyDescent="0.35">
      <c r="T1841" s="2">
        <v>104533440</v>
      </c>
      <c r="U1841" s="2" t="s">
        <v>270</v>
      </c>
      <c r="V1841" s="2" t="str">
        <f t="shared" si="75"/>
        <v>104533440AJ</v>
      </c>
    </row>
    <row r="1842" spans="20:22" x14ac:dyDescent="0.35">
      <c r="T1842" s="2">
        <v>104533500</v>
      </c>
      <c r="U1842" s="2" t="s">
        <v>77</v>
      </c>
      <c r="V1842" s="2" t="str">
        <f t="shared" si="75"/>
        <v>104533500KG</v>
      </c>
    </row>
    <row r="1843" spans="20:22" x14ac:dyDescent="0.35">
      <c r="T1843" s="2">
        <v>104533510</v>
      </c>
      <c r="U1843" s="2" t="s">
        <v>77</v>
      </c>
      <c r="V1843" s="2" t="str">
        <f t="shared" si="75"/>
        <v>104533510KG</v>
      </c>
    </row>
    <row r="1844" spans="20:22" x14ac:dyDescent="0.35">
      <c r="T1844" s="2">
        <v>104533520</v>
      </c>
      <c r="U1844" s="2" t="s">
        <v>77</v>
      </c>
      <c r="V1844" s="2" t="str">
        <f t="shared" si="75"/>
        <v>104533520KG</v>
      </c>
    </row>
    <row r="1845" spans="20:22" x14ac:dyDescent="0.35">
      <c r="T1845" s="2">
        <v>104533530</v>
      </c>
      <c r="U1845" s="2" t="s">
        <v>49</v>
      </c>
      <c r="V1845" s="2" t="str">
        <f t="shared" si="75"/>
        <v>104533530C12</v>
      </c>
    </row>
    <row r="1846" spans="20:22" x14ac:dyDescent="0.35">
      <c r="T1846" s="2">
        <v>104533530</v>
      </c>
      <c r="U1846" s="2" t="s">
        <v>50</v>
      </c>
      <c r="V1846" s="2" t="str">
        <f t="shared" si="75"/>
        <v>104533530UN</v>
      </c>
    </row>
    <row r="1847" spans="20:22" x14ac:dyDescent="0.35">
      <c r="T1847" s="2">
        <v>104533540</v>
      </c>
      <c r="U1847" s="2" t="s">
        <v>49</v>
      </c>
      <c r="V1847" s="2" t="str">
        <f t="shared" si="75"/>
        <v>104533540C12</v>
      </c>
    </row>
    <row r="1848" spans="20:22" x14ac:dyDescent="0.35">
      <c r="T1848" s="2">
        <v>104533540</v>
      </c>
      <c r="U1848" s="2" t="s">
        <v>50</v>
      </c>
      <c r="V1848" s="2" t="str">
        <f t="shared" si="75"/>
        <v>104533540UN</v>
      </c>
    </row>
    <row r="1849" spans="20:22" x14ac:dyDescent="0.35">
      <c r="T1849" s="2">
        <v>104533550</v>
      </c>
      <c r="U1849" s="2" t="s">
        <v>49</v>
      </c>
      <c r="V1849" s="2" t="str">
        <f t="shared" si="75"/>
        <v>104533550C12</v>
      </c>
    </row>
    <row r="1850" spans="20:22" x14ac:dyDescent="0.35">
      <c r="T1850" s="2">
        <v>104533550</v>
      </c>
      <c r="U1850" s="2" t="s">
        <v>50</v>
      </c>
      <c r="V1850" s="2" t="str">
        <f t="shared" si="75"/>
        <v>104533550UN</v>
      </c>
    </row>
    <row r="1851" spans="20:22" x14ac:dyDescent="0.35">
      <c r="T1851" s="2">
        <v>104533630</v>
      </c>
      <c r="U1851" s="2" t="s">
        <v>327</v>
      </c>
      <c r="V1851" s="2" t="str">
        <f t="shared" si="75"/>
        <v>104533630D04</v>
      </c>
    </row>
    <row r="1852" spans="20:22" x14ac:dyDescent="0.35">
      <c r="T1852" s="2">
        <v>104533630</v>
      </c>
      <c r="U1852" s="2" t="s">
        <v>50</v>
      </c>
      <c r="V1852" s="2" t="str">
        <f t="shared" si="75"/>
        <v>104533630UN</v>
      </c>
    </row>
    <row r="1853" spans="20:22" x14ac:dyDescent="0.35">
      <c r="T1853" s="2">
        <v>104533640</v>
      </c>
      <c r="U1853" s="2" t="s">
        <v>1786</v>
      </c>
      <c r="V1853" s="2" t="str">
        <f t="shared" si="75"/>
        <v>104533640D02</v>
      </c>
    </row>
    <row r="1854" spans="20:22" x14ac:dyDescent="0.35">
      <c r="T1854" s="2">
        <v>104533640</v>
      </c>
      <c r="U1854" s="2" t="s">
        <v>50</v>
      </c>
      <c r="V1854" s="2" t="str">
        <f t="shared" si="75"/>
        <v>104533640UN</v>
      </c>
    </row>
    <row r="1855" spans="20:22" x14ac:dyDescent="0.35">
      <c r="T1855" s="2">
        <v>104533650</v>
      </c>
      <c r="U1855" s="2" t="s">
        <v>1777</v>
      </c>
      <c r="V1855" s="2" t="str">
        <f t="shared" si="75"/>
        <v>104533650D03</v>
      </c>
    </row>
    <row r="1856" spans="20:22" x14ac:dyDescent="0.35">
      <c r="T1856" s="2">
        <v>104533650</v>
      </c>
      <c r="U1856" s="2" t="s">
        <v>50</v>
      </c>
      <c r="V1856" s="2" t="str">
        <f t="shared" si="75"/>
        <v>104533650UN</v>
      </c>
    </row>
    <row r="1857" spans="20:22" x14ac:dyDescent="0.35">
      <c r="T1857" s="2">
        <v>104533660</v>
      </c>
      <c r="U1857" s="2" t="s">
        <v>1786</v>
      </c>
      <c r="V1857" s="2" t="str">
        <f t="shared" si="75"/>
        <v>104533660D02</v>
      </c>
    </row>
    <row r="1858" spans="20:22" x14ac:dyDescent="0.35">
      <c r="T1858" s="2">
        <v>104533660</v>
      </c>
      <c r="U1858" s="2" t="s">
        <v>50</v>
      </c>
      <c r="V1858" s="2" t="str">
        <f t="shared" si="75"/>
        <v>104533660UN</v>
      </c>
    </row>
    <row r="1859" spans="20:22" x14ac:dyDescent="0.35">
      <c r="T1859" s="2">
        <v>104533670</v>
      </c>
      <c r="U1859" s="2" t="s">
        <v>104</v>
      </c>
      <c r="V1859" s="2" t="str">
        <f t="shared" si="75"/>
        <v>1045336701Q</v>
      </c>
    </row>
    <row r="1860" spans="20:22" x14ac:dyDescent="0.35">
      <c r="T1860" s="2">
        <v>104533670</v>
      </c>
      <c r="U1860" s="2" t="s">
        <v>50</v>
      </c>
      <c r="V1860" s="2" t="str">
        <f t="shared" ref="V1860:V1923" si="76">T1860&amp;U1860</f>
        <v>104533670UN</v>
      </c>
    </row>
    <row r="1861" spans="20:22" x14ac:dyDescent="0.35">
      <c r="T1861" s="2">
        <v>104533680</v>
      </c>
      <c r="U1861" s="2" t="s">
        <v>156</v>
      </c>
      <c r="V1861" s="2" t="str">
        <f t="shared" si="76"/>
        <v>104533680C18</v>
      </c>
    </row>
    <row r="1862" spans="20:22" x14ac:dyDescent="0.35">
      <c r="T1862" s="2">
        <v>104533690</v>
      </c>
      <c r="U1862" s="2" t="s">
        <v>49</v>
      </c>
      <c r="V1862" s="2" t="str">
        <f t="shared" si="76"/>
        <v>104533690C12</v>
      </c>
    </row>
    <row r="1863" spans="20:22" x14ac:dyDescent="0.35">
      <c r="T1863" s="2">
        <v>104533690</v>
      </c>
      <c r="U1863" s="2" t="s">
        <v>50</v>
      </c>
      <c r="V1863" s="2" t="str">
        <f t="shared" si="76"/>
        <v>104533690UN</v>
      </c>
    </row>
    <row r="1864" spans="20:22" x14ac:dyDescent="0.35">
      <c r="T1864" s="2">
        <v>104533700</v>
      </c>
      <c r="U1864" s="2" t="s">
        <v>57</v>
      </c>
      <c r="V1864" s="2" t="str">
        <f t="shared" si="76"/>
        <v>104533700C06</v>
      </c>
    </row>
    <row r="1865" spans="20:22" x14ac:dyDescent="0.35">
      <c r="T1865" s="2">
        <v>104533700</v>
      </c>
      <c r="U1865" s="2" t="s">
        <v>50</v>
      </c>
      <c r="V1865" s="2" t="str">
        <f t="shared" si="76"/>
        <v>104533700UN</v>
      </c>
    </row>
    <row r="1866" spans="20:22" x14ac:dyDescent="0.35">
      <c r="T1866" s="2">
        <v>104533710</v>
      </c>
      <c r="U1866" s="2" t="s">
        <v>57</v>
      </c>
      <c r="V1866" s="2" t="str">
        <f t="shared" si="76"/>
        <v>104533710C06</v>
      </c>
    </row>
    <row r="1867" spans="20:22" x14ac:dyDescent="0.35">
      <c r="T1867" s="2">
        <v>104533710</v>
      </c>
      <c r="U1867" s="2" t="s">
        <v>50</v>
      </c>
      <c r="V1867" s="2" t="str">
        <f t="shared" si="76"/>
        <v>104533710UN</v>
      </c>
    </row>
    <row r="1868" spans="20:22" x14ac:dyDescent="0.35">
      <c r="T1868" s="2">
        <v>104533720</v>
      </c>
      <c r="U1868" s="2" t="s">
        <v>49</v>
      </c>
      <c r="V1868" s="2" t="str">
        <f t="shared" si="76"/>
        <v>104533720C12</v>
      </c>
    </row>
    <row r="1869" spans="20:22" x14ac:dyDescent="0.35">
      <c r="T1869" s="2">
        <v>104533720</v>
      </c>
      <c r="U1869" s="2" t="s">
        <v>50</v>
      </c>
      <c r="V1869" s="2" t="str">
        <f t="shared" si="76"/>
        <v>104533720UN</v>
      </c>
    </row>
    <row r="1870" spans="20:22" x14ac:dyDescent="0.35">
      <c r="T1870" s="2">
        <v>104533730</v>
      </c>
      <c r="U1870" s="2" t="s">
        <v>49</v>
      </c>
      <c r="V1870" s="2" t="str">
        <f t="shared" si="76"/>
        <v>104533730C12</v>
      </c>
    </row>
    <row r="1871" spans="20:22" x14ac:dyDescent="0.35">
      <c r="T1871" s="2">
        <v>104533730</v>
      </c>
      <c r="U1871" s="2" t="s">
        <v>50</v>
      </c>
      <c r="V1871" s="2" t="str">
        <f t="shared" si="76"/>
        <v>104533730UN</v>
      </c>
    </row>
    <row r="1872" spans="20:22" x14ac:dyDescent="0.35">
      <c r="T1872" s="2">
        <v>104533740</v>
      </c>
      <c r="U1872" s="2" t="s">
        <v>65</v>
      </c>
      <c r="V1872" s="2" t="str">
        <f t="shared" si="76"/>
        <v>104533740C10</v>
      </c>
    </row>
    <row r="1873" spans="20:22" x14ac:dyDescent="0.35">
      <c r="T1873" s="2">
        <v>104533740</v>
      </c>
      <c r="U1873" s="2" t="s">
        <v>50</v>
      </c>
      <c r="V1873" s="2" t="str">
        <f t="shared" si="76"/>
        <v>104533740UN</v>
      </c>
    </row>
    <row r="1874" spans="20:22" x14ac:dyDescent="0.35">
      <c r="T1874" s="2">
        <v>104533750</v>
      </c>
      <c r="U1874" s="2" t="s">
        <v>417</v>
      </c>
      <c r="V1874" s="2" t="str">
        <f t="shared" si="76"/>
        <v>104533750C15</v>
      </c>
    </row>
    <row r="1875" spans="20:22" x14ac:dyDescent="0.35">
      <c r="T1875" s="2">
        <v>104533750</v>
      </c>
      <c r="U1875" s="2" t="s">
        <v>50</v>
      </c>
      <c r="V1875" s="2" t="str">
        <f t="shared" si="76"/>
        <v>104533750UN</v>
      </c>
    </row>
    <row r="1876" spans="20:22" x14ac:dyDescent="0.35">
      <c r="T1876" s="2">
        <v>104533760</v>
      </c>
      <c r="U1876" s="2" t="s">
        <v>65</v>
      </c>
      <c r="V1876" s="2" t="str">
        <f t="shared" si="76"/>
        <v>104533760C10</v>
      </c>
    </row>
    <row r="1877" spans="20:22" x14ac:dyDescent="0.35">
      <c r="T1877" s="2">
        <v>104533760</v>
      </c>
      <c r="U1877" s="2" t="s">
        <v>50</v>
      </c>
      <c r="V1877" s="2" t="str">
        <f t="shared" si="76"/>
        <v>104533760UN</v>
      </c>
    </row>
    <row r="1878" spans="20:22" x14ac:dyDescent="0.35">
      <c r="T1878" s="2">
        <v>104533770</v>
      </c>
      <c r="U1878" s="2" t="s">
        <v>253</v>
      </c>
      <c r="V1878" s="2" t="str">
        <f t="shared" si="76"/>
        <v>104533770C08</v>
      </c>
    </row>
    <row r="1879" spans="20:22" x14ac:dyDescent="0.35">
      <c r="T1879" s="2">
        <v>104533770</v>
      </c>
      <c r="U1879" s="2" t="s">
        <v>50</v>
      </c>
      <c r="V1879" s="2" t="str">
        <f t="shared" si="76"/>
        <v>104533770UN</v>
      </c>
    </row>
    <row r="1880" spans="20:22" x14ac:dyDescent="0.35">
      <c r="T1880" s="2">
        <v>104533780</v>
      </c>
      <c r="U1880" s="2" t="s">
        <v>248</v>
      </c>
      <c r="V1880" s="2" t="str">
        <f t="shared" si="76"/>
        <v>104533780CJ</v>
      </c>
    </row>
    <row r="1881" spans="20:22" x14ac:dyDescent="0.35">
      <c r="T1881" s="2">
        <v>104533810</v>
      </c>
      <c r="U1881" s="2" t="s">
        <v>77</v>
      </c>
      <c r="V1881" s="2" t="str">
        <f t="shared" si="76"/>
        <v>104533810KG</v>
      </c>
    </row>
    <row r="1882" spans="20:22" x14ac:dyDescent="0.35">
      <c r="T1882" s="2">
        <v>104533820</v>
      </c>
      <c r="U1882" s="2" t="s">
        <v>50</v>
      </c>
      <c r="V1882" s="2" t="str">
        <f t="shared" si="76"/>
        <v>104533820UN</v>
      </c>
    </row>
    <row r="1883" spans="20:22" x14ac:dyDescent="0.35">
      <c r="T1883" s="2">
        <v>104533820</v>
      </c>
      <c r="U1883" s="2" t="s">
        <v>106</v>
      </c>
      <c r="V1883" s="2" t="str">
        <f t="shared" si="76"/>
        <v>104533820V00</v>
      </c>
    </row>
    <row r="1884" spans="20:22" x14ac:dyDescent="0.35">
      <c r="T1884" s="2">
        <v>104533830</v>
      </c>
      <c r="U1884" s="2" t="s">
        <v>57</v>
      </c>
      <c r="V1884" s="2" t="str">
        <f t="shared" si="76"/>
        <v>104533830C06</v>
      </c>
    </row>
    <row r="1885" spans="20:22" x14ac:dyDescent="0.35">
      <c r="T1885" s="2">
        <v>104533830</v>
      </c>
      <c r="U1885" s="2" t="s">
        <v>50</v>
      </c>
      <c r="V1885" s="2" t="str">
        <f t="shared" si="76"/>
        <v>104533830UN</v>
      </c>
    </row>
    <row r="1886" spans="20:22" x14ac:dyDescent="0.35">
      <c r="T1886" s="2">
        <v>104533870</v>
      </c>
      <c r="U1886" s="2" t="s">
        <v>256</v>
      </c>
      <c r="V1886" s="2" t="str">
        <f t="shared" si="76"/>
        <v>104533870C30</v>
      </c>
    </row>
    <row r="1887" spans="20:22" x14ac:dyDescent="0.35">
      <c r="T1887" s="2">
        <v>104533870</v>
      </c>
      <c r="U1887" s="2" t="s">
        <v>50</v>
      </c>
      <c r="V1887" s="2" t="str">
        <f t="shared" si="76"/>
        <v>104533870UN</v>
      </c>
    </row>
    <row r="1888" spans="20:22" x14ac:dyDescent="0.35">
      <c r="T1888" s="2">
        <v>104533880</v>
      </c>
      <c r="U1888" s="2" t="s">
        <v>50</v>
      </c>
      <c r="V1888" s="2" t="str">
        <f t="shared" si="76"/>
        <v>104533880UN</v>
      </c>
    </row>
    <row r="1889" spans="20:22" x14ac:dyDescent="0.35">
      <c r="T1889" s="2">
        <v>104533880</v>
      </c>
      <c r="U1889" s="2" t="s">
        <v>361</v>
      </c>
      <c r="V1889" s="2" t="str">
        <f t="shared" si="76"/>
        <v>104533880X00</v>
      </c>
    </row>
    <row r="1890" spans="20:22" x14ac:dyDescent="0.35">
      <c r="T1890" s="2">
        <v>104533900</v>
      </c>
      <c r="U1890" s="2" t="s">
        <v>253</v>
      </c>
      <c r="V1890" s="2" t="str">
        <f t="shared" si="76"/>
        <v>104533900C08</v>
      </c>
    </row>
    <row r="1891" spans="20:22" x14ac:dyDescent="0.35">
      <c r="T1891" s="2">
        <v>104533900</v>
      </c>
      <c r="U1891" s="2" t="s">
        <v>50</v>
      </c>
      <c r="V1891" s="2" t="str">
        <f t="shared" si="76"/>
        <v>104533900UN</v>
      </c>
    </row>
    <row r="1892" spans="20:22" x14ac:dyDescent="0.35">
      <c r="T1892" s="2">
        <v>104533920</v>
      </c>
      <c r="U1892" s="2" t="s">
        <v>49</v>
      </c>
      <c r="V1892" s="2" t="str">
        <f t="shared" si="76"/>
        <v>104533920C12</v>
      </c>
    </row>
    <row r="1893" spans="20:22" x14ac:dyDescent="0.35">
      <c r="T1893" s="2">
        <v>104533920</v>
      </c>
      <c r="U1893" s="2" t="s">
        <v>50</v>
      </c>
      <c r="V1893" s="2" t="str">
        <f t="shared" si="76"/>
        <v>104533920UN</v>
      </c>
    </row>
    <row r="1894" spans="20:22" x14ac:dyDescent="0.35">
      <c r="T1894" s="2">
        <v>104533960</v>
      </c>
      <c r="U1894" s="2" t="s">
        <v>57</v>
      </c>
      <c r="V1894" s="2" t="str">
        <f t="shared" si="76"/>
        <v>104533960C06</v>
      </c>
    </row>
    <row r="1895" spans="20:22" x14ac:dyDescent="0.35">
      <c r="T1895" s="2">
        <v>104533960</v>
      </c>
      <c r="U1895" s="2" t="s">
        <v>50</v>
      </c>
      <c r="V1895" s="2" t="str">
        <f t="shared" si="76"/>
        <v>104533960UN</v>
      </c>
    </row>
    <row r="1896" spans="20:22" x14ac:dyDescent="0.35">
      <c r="T1896" s="2">
        <v>104533970</v>
      </c>
      <c r="U1896" s="2" t="s">
        <v>104</v>
      </c>
      <c r="V1896" s="2" t="str">
        <f t="shared" si="76"/>
        <v>1045339701Q</v>
      </c>
    </row>
    <row r="1897" spans="20:22" x14ac:dyDescent="0.35">
      <c r="T1897" s="2">
        <v>104533970</v>
      </c>
      <c r="U1897" s="2" t="s">
        <v>50</v>
      </c>
      <c r="V1897" s="2" t="str">
        <f t="shared" si="76"/>
        <v>104533970UN</v>
      </c>
    </row>
    <row r="1898" spans="20:22" x14ac:dyDescent="0.35">
      <c r="T1898" s="2">
        <v>104533980</v>
      </c>
      <c r="U1898" s="2" t="s">
        <v>50</v>
      </c>
      <c r="V1898" s="2" t="str">
        <f t="shared" si="76"/>
        <v>104533980UN</v>
      </c>
    </row>
    <row r="1899" spans="20:22" x14ac:dyDescent="0.35">
      <c r="T1899" s="2">
        <v>104533980</v>
      </c>
      <c r="U1899" s="2" t="s">
        <v>951</v>
      </c>
      <c r="V1899" s="2" t="str">
        <f t="shared" si="76"/>
        <v>104533980Y50</v>
      </c>
    </row>
    <row r="1900" spans="20:22" x14ac:dyDescent="0.35">
      <c r="T1900" s="2">
        <v>104533990</v>
      </c>
      <c r="U1900" s="2" t="s">
        <v>50</v>
      </c>
      <c r="V1900" s="2" t="str">
        <f t="shared" si="76"/>
        <v>104533990UN</v>
      </c>
    </row>
    <row r="1901" spans="20:22" x14ac:dyDescent="0.35">
      <c r="T1901" s="2">
        <v>104533990</v>
      </c>
      <c r="U1901" s="2" t="s">
        <v>951</v>
      </c>
      <c r="V1901" s="2" t="str">
        <f t="shared" si="76"/>
        <v>104533990Y50</v>
      </c>
    </row>
    <row r="1902" spans="20:22" x14ac:dyDescent="0.35">
      <c r="T1902" s="2">
        <v>104534000</v>
      </c>
      <c r="U1902" s="2" t="s">
        <v>3250</v>
      </c>
      <c r="V1902" s="2" t="str">
        <f t="shared" si="76"/>
        <v>1045340004Q</v>
      </c>
    </row>
    <row r="1903" spans="20:22" x14ac:dyDescent="0.35">
      <c r="T1903" s="2">
        <v>104534000</v>
      </c>
      <c r="U1903" s="2" t="s">
        <v>50</v>
      </c>
      <c r="V1903" s="2" t="str">
        <f t="shared" si="76"/>
        <v>104534000UN</v>
      </c>
    </row>
    <row r="1904" spans="20:22" x14ac:dyDescent="0.35">
      <c r="T1904" s="2">
        <v>104534010</v>
      </c>
      <c r="U1904" s="2" t="s">
        <v>163</v>
      </c>
      <c r="V1904" s="2" t="str">
        <f t="shared" si="76"/>
        <v>104534010C48</v>
      </c>
    </row>
    <row r="1905" spans="20:22" x14ac:dyDescent="0.35">
      <c r="T1905" s="2">
        <v>104534010</v>
      </c>
      <c r="U1905" s="2" t="s">
        <v>50</v>
      </c>
      <c r="V1905" s="2" t="str">
        <f t="shared" si="76"/>
        <v>104534010UN</v>
      </c>
    </row>
    <row r="1906" spans="20:22" x14ac:dyDescent="0.35">
      <c r="T1906" s="2">
        <v>104534020</v>
      </c>
      <c r="U1906" s="2" t="s">
        <v>50</v>
      </c>
      <c r="V1906" s="2" t="str">
        <f t="shared" si="76"/>
        <v>104534020UN</v>
      </c>
    </row>
    <row r="1907" spans="20:22" x14ac:dyDescent="0.35">
      <c r="T1907" s="2">
        <v>104534030</v>
      </c>
      <c r="U1907" s="2" t="s">
        <v>50</v>
      </c>
      <c r="V1907" s="2" t="str">
        <f t="shared" si="76"/>
        <v>104534030UN</v>
      </c>
    </row>
    <row r="1908" spans="20:22" x14ac:dyDescent="0.35">
      <c r="T1908" s="2">
        <v>104534040</v>
      </c>
      <c r="U1908" s="2" t="s">
        <v>50</v>
      </c>
      <c r="V1908" s="2" t="str">
        <f t="shared" si="76"/>
        <v>104534040UN</v>
      </c>
    </row>
    <row r="1909" spans="20:22" x14ac:dyDescent="0.35">
      <c r="T1909" s="2">
        <v>104534050</v>
      </c>
      <c r="U1909" s="2" t="s">
        <v>50</v>
      </c>
      <c r="V1909" s="2" t="str">
        <f t="shared" si="76"/>
        <v>104534050UN</v>
      </c>
    </row>
    <row r="1910" spans="20:22" x14ac:dyDescent="0.35">
      <c r="T1910" s="2">
        <v>104534060</v>
      </c>
      <c r="U1910" s="2" t="s">
        <v>50</v>
      </c>
      <c r="V1910" s="2" t="str">
        <f t="shared" si="76"/>
        <v>104534060UN</v>
      </c>
    </row>
    <row r="1911" spans="20:22" x14ac:dyDescent="0.35">
      <c r="T1911" s="2">
        <v>104534080</v>
      </c>
      <c r="U1911" s="2" t="s">
        <v>482</v>
      </c>
      <c r="V1911" s="2" t="str">
        <f t="shared" si="76"/>
        <v>104534080C09</v>
      </c>
    </row>
    <row r="1912" spans="20:22" x14ac:dyDescent="0.35">
      <c r="T1912" s="2">
        <v>104534080</v>
      </c>
      <c r="U1912" s="2" t="s">
        <v>50</v>
      </c>
      <c r="V1912" s="2" t="str">
        <f t="shared" si="76"/>
        <v>104534080UN</v>
      </c>
    </row>
    <row r="1913" spans="20:22" x14ac:dyDescent="0.35">
      <c r="T1913" s="2">
        <v>104534090</v>
      </c>
      <c r="U1913" s="2" t="s">
        <v>92</v>
      </c>
      <c r="V1913" s="2" t="str">
        <f t="shared" si="76"/>
        <v>104534090C02</v>
      </c>
    </row>
    <row r="1914" spans="20:22" x14ac:dyDescent="0.35">
      <c r="T1914" s="2">
        <v>104534090</v>
      </c>
      <c r="U1914" s="2" t="s">
        <v>50</v>
      </c>
      <c r="V1914" s="2" t="str">
        <f t="shared" si="76"/>
        <v>104534090UN</v>
      </c>
    </row>
    <row r="1915" spans="20:22" x14ac:dyDescent="0.35">
      <c r="T1915" s="2">
        <v>104534100</v>
      </c>
      <c r="U1915" s="2" t="s">
        <v>156</v>
      </c>
      <c r="V1915" s="2" t="str">
        <f t="shared" si="76"/>
        <v>104534100C18</v>
      </c>
    </row>
    <row r="1916" spans="20:22" x14ac:dyDescent="0.35">
      <c r="T1916" s="2">
        <v>104534100</v>
      </c>
      <c r="U1916" s="2" t="s">
        <v>50</v>
      </c>
      <c r="V1916" s="2" t="str">
        <f t="shared" si="76"/>
        <v>104534100UN</v>
      </c>
    </row>
    <row r="1917" spans="20:22" x14ac:dyDescent="0.35">
      <c r="T1917" s="2">
        <v>104534120</v>
      </c>
      <c r="U1917" s="2" t="s">
        <v>65</v>
      </c>
      <c r="V1917" s="2" t="str">
        <f t="shared" si="76"/>
        <v>104534120C10</v>
      </c>
    </row>
    <row r="1918" spans="20:22" x14ac:dyDescent="0.35">
      <c r="T1918" s="2">
        <v>104534120</v>
      </c>
      <c r="U1918" s="2" t="s">
        <v>50</v>
      </c>
      <c r="V1918" s="2" t="str">
        <f t="shared" si="76"/>
        <v>104534120UN</v>
      </c>
    </row>
    <row r="1919" spans="20:22" x14ac:dyDescent="0.35">
      <c r="T1919" s="2">
        <v>104534130</v>
      </c>
      <c r="U1919" s="2" t="s">
        <v>49</v>
      </c>
      <c r="V1919" s="2" t="str">
        <f t="shared" si="76"/>
        <v>104534130C12</v>
      </c>
    </row>
    <row r="1920" spans="20:22" x14ac:dyDescent="0.35">
      <c r="T1920" s="2">
        <v>104534130</v>
      </c>
      <c r="U1920" s="2" t="s">
        <v>50</v>
      </c>
      <c r="V1920" s="2" t="str">
        <f t="shared" si="76"/>
        <v>104534130UN</v>
      </c>
    </row>
    <row r="1921" spans="20:22" x14ac:dyDescent="0.35">
      <c r="T1921" s="2">
        <v>104534140</v>
      </c>
      <c r="U1921" s="2" t="s">
        <v>517</v>
      </c>
      <c r="V1921" s="2" t="str">
        <f t="shared" si="76"/>
        <v>104534140C45</v>
      </c>
    </row>
    <row r="1922" spans="20:22" x14ac:dyDescent="0.35">
      <c r="T1922" s="2">
        <v>104534140</v>
      </c>
      <c r="U1922" s="2" t="s">
        <v>50</v>
      </c>
      <c r="V1922" s="2" t="str">
        <f t="shared" si="76"/>
        <v>104534140UN</v>
      </c>
    </row>
    <row r="1923" spans="20:22" x14ac:dyDescent="0.35">
      <c r="T1923" s="2">
        <v>104534150</v>
      </c>
      <c r="U1923" s="2" t="s">
        <v>65</v>
      </c>
      <c r="V1923" s="2" t="str">
        <f t="shared" si="76"/>
        <v>104534150C10</v>
      </c>
    </row>
    <row r="1924" spans="20:22" x14ac:dyDescent="0.35">
      <c r="T1924" s="2">
        <v>104534150</v>
      </c>
      <c r="U1924" s="2" t="s">
        <v>50</v>
      </c>
      <c r="V1924" s="2" t="str">
        <f t="shared" ref="V1924:V1987" si="77">T1924&amp;U1924</f>
        <v>104534150UN</v>
      </c>
    </row>
    <row r="1925" spans="20:22" x14ac:dyDescent="0.35">
      <c r="T1925" s="2">
        <v>104534160</v>
      </c>
      <c r="U1925" s="2" t="s">
        <v>49</v>
      </c>
      <c r="V1925" s="2" t="str">
        <f t="shared" si="77"/>
        <v>104534160C12</v>
      </c>
    </row>
    <row r="1926" spans="20:22" x14ac:dyDescent="0.35">
      <c r="T1926" s="2">
        <v>104534160</v>
      </c>
      <c r="U1926" s="2" t="s">
        <v>50</v>
      </c>
      <c r="V1926" s="2" t="str">
        <f t="shared" si="77"/>
        <v>104534160UN</v>
      </c>
    </row>
    <row r="1927" spans="20:22" x14ac:dyDescent="0.35">
      <c r="T1927" s="2">
        <v>104534170</v>
      </c>
      <c r="U1927" s="2" t="s">
        <v>65</v>
      </c>
      <c r="V1927" s="2" t="str">
        <f t="shared" si="77"/>
        <v>104534170C10</v>
      </c>
    </row>
    <row r="1928" spans="20:22" x14ac:dyDescent="0.35">
      <c r="T1928" s="2">
        <v>104534170</v>
      </c>
      <c r="U1928" s="2" t="s">
        <v>187</v>
      </c>
      <c r="V1928" s="2" t="str">
        <f t="shared" si="77"/>
        <v>104534170C60</v>
      </c>
    </row>
    <row r="1929" spans="20:22" x14ac:dyDescent="0.35">
      <c r="T1929" s="2">
        <v>104534170</v>
      </c>
      <c r="U1929" s="2" t="s">
        <v>50</v>
      </c>
      <c r="V1929" s="2" t="str">
        <f t="shared" si="77"/>
        <v>104534170UN</v>
      </c>
    </row>
    <row r="1930" spans="20:22" x14ac:dyDescent="0.35">
      <c r="T1930" s="2">
        <v>104534180</v>
      </c>
      <c r="U1930" s="2" t="s">
        <v>65</v>
      </c>
      <c r="V1930" s="2" t="str">
        <f t="shared" si="77"/>
        <v>104534180C10</v>
      </c>
    </row>
    <row r="1931" spans="20:22" x14ac:dyDescent="0.35">
      <c r="T1931" s="2">
        <v>104534180</v>
      </c>
      <c r="U1931" s="2" t="s">
        <v>50</v>
      </c>
      <c r="V1931" s="2" t="str">
        <f t="shared" si="77"/>
        <v>104534180UN</v>
      </c>
    </row>
    <row r="1932" spans="20:22" x14ac:dyDescent="0.35">
      <c r="T1932" s="2">
        <v>104534190</v>
      </c>
      <c r="U1932" s="2" t="s">
        <v>837</v>
      </c>
      <c r="V1932" s="2" t="str">
        <f t="shared" si="77"/>
        <v>104534190C27</v>
      </c>
    </row>
    <row r="1933" spans="20:22" x14ac:dyDescent="0.35">
      <c r="T1933" s="2">
        <v>104534190</v>
      </c>
      <c r="U1933" s="2" t="s">
        <v>50</v>
      </c>
      <c r="V1933" s="2" t="str">
        <f t="shared" si="77"/>
        <v>104534190UN</v>
      </c>
    </row>
    <row r="1934" spans="20:22" x14ac:dyDescent="0.35">
      <c r="T1934" s="2">
        <v>104534210</v>
      </c>
      <c r="U1934" s="2" t="s">
        <v>256</v>
      </c>
      <c r="V1934" s="2" t="str">
        <f t="shared" si="77"/>
        <v>104534210C30</v>
      </c>
    </row>
    <row r="1935" spans="20:22" x14ac:dyDescent="0.35">
      <c r="T1935" s="2">
        <v>104534210</v>
      </c>
      <c r="U1935" s="2" t="s">
        <v>50</v>
      </c>
      <c r="V1935" s="2" t="str">
        <f t="shared" si="77"/>
        <v>104534210UN</v>
      </c>
    </row>
    <row r="1936" spans="20:22" x14ac:dyDescent="0.35">
      <c r="T1936" s="2">
        <v>104540080</v>
      </c>
      <c r="U1936" s="2" t="s">
        <v>1006</v>
      </c>
      <c r="V1936" s="2" t="str">
        <f t="shared" si="77"/>
        <v>104540080D10</v>
      </c>
    </row>
    <row r="1937" spans="20:22" x14ac:dyDescent="0.35">
      <c r="T1937" s="2">
        <v>104540080</v>
      </c>
      <c r="U1937" s="2" t="s">
        <v>50</v>
      </c>
      <c r="V1937" s="2" t="str">
        <f t="shared" si="77"/>
        <v>104540080UN</v>
      </c>
    </row>
    <row r="1938" spans="20:22" x14ac:dyDescent="0.35">
      <c r="T1938" s="2">
        <v>104560910</v>
      </c>
      <c r="U1938" s="2" t="s">
        <v>57</v>
      </c>
      <c r="V1938" s="2" t="str">
        <f t="shared" si="77"/>
        <v>104560910C06</v>
      </c>
    </row>
    <row r="1939" spans="20:22" x14ac:dyDescent="0.35">
      <c r="T1939" s="2">
        <v>104560910</v>
      </c>
      <c r="U1939" s="2" t="s">
        <v>50</v>
      </c>
      <c r="V1939" s="2" t="str">
        <f t="shared" si="77"/>
        <v>104560910UN</v>
      </c>
    </row>
    <row r="1940" spans="20:22" x14ac:dyDescent="0.35">
      <c r="T1940" s="2">
        <v>105000300</v>
      </c>
      <c r="U1940" s="2" t="s">
        <v>49</v>
      </c>
      <c r="V1940" s="2" t="str">
        <f t="shared" si="77"/>
        <v>105000300C12</v>
      </c>
    </row>
    <row r="1941" spans="20:22" x14ac:dyDescent="0.35">
      <c r="T1941" s="2">
        <v>105000300</v>
      </c>
      <c r="U1941" s="2" t="s">
        <v>50</v>
      </c>
      <c r="V1941" s="2" t="str">
        <f t="shared" si="77"/>
        <v>105000300UN</v>
      </c>
    </row>
    <row r="1942" spans="20:22" x14ac:dyDescent="0.35">
      <c r="T1942" s="2">
        <v>105000360</v>
      </c>
      <c r="U1942" s="2" t="s">
        <v>3589</v>
      </c>
      <c r="V1942" s="2" t="str">
        <f t="shared" si="77"/>
        <v>105000360L</v>
      </c>
    </row>
    <row r="1943" spans="20:22" x14ac:dyDescent="0.35">
      <c r="T1943" s="2">
        <v>105000360</v>
      </c>
      <c r="U1943" s="2" t="s">
        <v>50</v>
      </c>
      <c r="V1943" s="2" t="str">
        <f t="shared" si="77"/>
        <v>105000360UN</v>
      </c>
    </row>
    <row r="1944" spans="20:22" x14ac:dyDescent="0.35">
      <c r="T1944" s="2">
        <v>105000600</v>
      </c>
      <c r="U1944" s="2" t="s">
        <v>50</v>
      </c>
      <c r="V1944" s="2" t="str">
        <f t="shared" si="77"/>
        <v>105000600UN</v>
      </c>
    </row>
    <row r="1945" spans="20:22" x14ac:dyDescent="0.35">
      <c r="T1945" s="2">
        <v>105000930</v>
      </c>
      <c r="U1945" s="2" t="s">
        <v>278</v>
      </c>
      <c r="V1945" s="2" t="str">
        <f t="shared" si="77"/>
        <v>105000930C16</v>
      </c>
    </row>
    <row r="1946" spans="20:22" x14ac:dyDescent="0.35">
      <c r="T1946" s="2">
        <v>105000930</v>
      </c>
      <c r="U1946" s="2" t="s">
        <v>50</v>
      </c>
      <c r="V1946" s="2" t="str">
        <f t="shared" si="77"/>
        <v>105000930UN</v>
      </c>
    </row>
    <row r="1947" spans="20:22" x14ac:dyDescent="0.35">
      <c r="T1947" s="2">
        <v>105000940</v>
      </c>
      <c r="U1947" s="2" t="s">
        <v>57</v>
      </c>
      <c r="V1947" s="2" t="str">
        <f t="shared" si="77"/>
        <v>105000940C06</v>
      </c>
    </row>
    <row r="1948" spans="20:22" x14ac:dyDescent="0.35">
      <c r="T1948" s="2">
        <v>105000940</v>
      </c>
      <c r="U1948" s="2" t="s">
        <v>50</v>
      </c>
      <c r="V1948" s="2" t="str">
        <f t="shared" si="77"/>
        <v>105000940UN</v>
      </c>
    </row>
    <row r="1949" spans="20:22" x14ac:dyDescent="0.35">
      <c r="T1949" s="2">
        <v>105001000</v>
      </c>
      <c r="U1949" s="2" t="s">
        <v>187</v>
      </c>
      <c r="V1949" s="2" t="str">
        <f t="shared" si="77"/>
        <v>105001000C60</v>
      </c>
    </row>
    <row r="1950" spans="20:22" x14ac:dyDescent="0.35">
      <c r="T1950" s="2">
        <v>105001000</v>
      </c>
      <c r="U1950" s="2" t="s">
        <v>50</v>
      </c>
      <c r="V1950" s="2" t="str">
        <f t="shared" si="77"/>
        <v>105001000UN</v>
      </c>
    </row>
    <row r="1951" spans="20:22" x14ac:dyDescent="0.35">
      <c r="T1951" s="2">
        <v>105001050</v>
      </c>
      <c r="U1951" s="2" t="s">
        <v>187</v>
      </c>
      <c r="V1951" s="2" t="str">
        <f t="shared" si="77"/>
        <v>105001050C60</v>
      </c>
    </row>
    <row r="1952" spans="20:22" x14ac:dyDescent="0.35">
      <c r="T1952" s="2">
        <v>105001050</v>
      </c>
      <c r="U1952" s="2" t="s">
        <v>50</v>
      </c>
      <c r="V1952" s="2" t="str">
        <f t="shared" si="77"/>
        <v>105001050UN</v>
      </c>
    </row>
    <row r="1953" spans="20:22" x14ac:dyDescent="0.35">
      <c r="T1953" s="2">
        <v>105001100</v>
      </c>
      <c r="U1953" s="2" t="s">
        <v>187</v>
      </c>
      <c r="V1953" s="2" t="str">
        <f t="shared" si="77"/>
        <v>105001100C60</v>
      </c>
    </row>
    <row r="1954" spans="20:22" x14ac:dyDescent="0.35">
      <c r="T1954" s="2">
        <v>105001100</v>
      </c>
      <c r="U1954" s="2" t="s">
        <v>50</v>
      </c>
      <c r="V1954" s="2" t="str">
        <f t="shared" si="77"/>
        <v>105001100UN</v>
      </c>
    </row>
    <row r="1955" spans="20:22" x14ac:dyDescent="0.35">
      <c r="T1955" s="2">
        <v>105010750</v>
      </c>
      <c r="U1955" s="2" t="s">
        <v>104</v>
      </c>
      <c r="V1955" s="2" t="str">
        <f t="shared" si="77"/>
        <v>1050107501Q</v>
      </c>
    </row>
    <row r="1956" spans="20:22" x14ac:dyDescent="0.35">
      <c r="T1956" s="2">
        <v>105010800</v>
      </c>
      <c r="U1956" s="2" t="s">
        <v>106</v>
      </c>
      <c r="V1956" s="2" t="str">
        <f t="shared" si="77"/>
        <v>105010800V00</v>
      </c>
    </row>
    <row r="1957" spans="20:22" x14ac:dyDescent="0.35">
      <c r="T1957" s="2">
        <v>105010960</v>
      </c>
      <c r="U1957" s="2" t="s">
        <v>104</v>
      </c>
      <c r="V1957" s="2" t="str">
        <f t="shared" si="77"/>
        <v>1050109601Q</v>
      </c>
    </row>
    <row r="1958" spans="20:22" x14ac:dyDescent="0.35">
      <c r="T1958" s="2">
        <v>105010970</v>
      </c>
      <c r="U1958" s="2" t="s">
        <v>317</v>
      </c>
      <c r="V1958" s="2" t="str">
        <f t="shared" si="77"/>
        <v>105010970QY</v>
      </c>
    </row>
    <row r="1959" spans="20:22" x14ac:dyDescent="0.35">
      <c r="T1959" s="2">
        <v>105019300</v>
      </c>
      <c r="U1959" s="2" t="s">
        <v>482</v>
      </c>
      <c r="V1959" s="2" t="str">
        <f t="shared" si="77"/>
        <v>105019300C09</v>
      </c>
    </row>
    <row r="1960" spans="20:22" x14ac:dyDescent="0.35">
      <c r="T1960" s="2">
        <v>105019300</v>
      </c>
      <c r="U1960" s="2" t="s">
        <v>50</v>
      </c>
      <c r="V1960" s="2" t="str">
        <f t="shared" si="77"/>
        <v>105019300UN</v>
      </c>
    </row>
    <row r="1961" spans="20:22" x14ac:dyDescent="0.35">
      <c r="T1961" s="2">
        <v>105020070</v>
      </c>
      <c r="U1961" s="2" t="s">
        <v>50</v>
      </c>
      <c r="V1961" s="2" t="str">
        <f t="shared" si="77"/>
        <v>105020070UN</v>
      </c>
    </row>
    <row r="1962" spans="20:22" x14ac:dyDescent="0.35">
      <c r="T1962" s="2">
        <v>105045100</v>
      </c>
      <c r="U1962" s="2" t="s">
        <v>92</v>
      </c>
      <c r="V1962" s="2" t="str">
        <f t="shared" si="77"/>
        <v>105045100C02</v>
      </c>
    </row>
    <row r="1963" spans="20:22" x14ac:dyDescent="0.35">
      <c r="T1963" s="2">
        <v>105045100</v>
      </c>
      <c r="U1963" s="2" t="s">
        <v>50</v>
      </c>
      <c r="V1963" s="2" t="str">
        <f t="shared" si="77"/>
        <v>105045100UN</v>
      </c>
    </row>
    <row r="1964" spans="20:22" x14ac:dyDescent="0.35">
      <c r="T1964" s="2">
        <v>105045110</v>
      </c>
      <c r="U1964" s="2" t="s">
        <v>92</v>
      </c>
      <c r="V1964" s="2" t="str">
        <f t="shared" si="77"/>
        <v>105045110C02</v>
      </c>
    </row>
    <row r="1965" spans="20:22" x14ac:dyDescent="0.35">
      <c r="T1965" s="2">
        <v>105045110</v>
      </c>
      <c r="U1965" s="2" t="s">
        <v>50</v>
      </c>
      <c r="V1965" s="2" t="str">
        <f t="shared" si="77"/>
        <v>105045110UN</v>
      </c>
    </row>
    <row r="1966" spans="20:22" x14ac:dyDescent="0.35">
      <c r="T1966" s="2">
        <v>105045260</v>
      </c>
      <c r="U1966" s="2" t="s">
        <v>248</v>
      </c>
      <c r="V1966" s="2" t="str">
        <f t="shared" si="77"/>
        <v>105045260CJ</v>
      </c>
    </row>
    <row r="1967" spans="20:22" x14ac:dyDescent="0.35">
      <c r="T1967" s="2">
        <v>105045260</v>
      </c>
      <c r="U1967" s="2" t="s">
        <v>77</v>
      </c>
      <c r="V1967" s="2" t="str">
        <f t="shared" si="77"/>
        <v>105045260KG</v>
      </c>
    </row>
    <row r="1968" spans="20:22" x14ac:dyDescent="0.35">
      <c r="T1968" s="2">
        <v>105045310</v>
      </c>
      <c r="U1968" s="2" t="s">
        <v>77</v>
      </c>
      <c r="V1968" s="2" t="str">
        <f t="shared" si="77"/>
        <v>105045310KG</v>
      </c>
    </row>
    <row r="1969" spans="20:22" x14ac:dyDescent="0.35">
      <c r="T1969" s="2">
        <v>105045390</v>
      </c>
      <c r="U1969" s="2" t="s">
        <v>92</v>
      </c>
      <c r="V1969" s="2" t="str">
        <f t="shared" si="77"/>
        <v>105045390C02</v>
      </c>
    </row>
    <row r="1970" spans="20:22" x14ac:dyDescent="0.35">
      <c r="T1970" s="2">
        <v>105045500</v>
      </c>
      <c r="U1970" s="2" t="s">
        <v>57</v>
      </c>
      <c r="V1970" s="2" t="str">
        <f t="shared" si="77"/>
        <v>105045500C06</v>
      </c>
    </row>
    <row r="1971" spans="20:22" x14ac:dyDescent="0.35">
      <c r="T1971" s="2">
        <v>105045500</v>
      </c>
      <c r="U1971" s="2" t="s">
        <v>50</v>
      </c>
      <c r="V1971" s="2" t="str">
        <f t="shared" si="77"/>
        <v>105045500UN</v>
      </c>
    </row>
    <row r="1972" spans="20:22" x14ac:dyDescent="0.35">
      <c r="T1972" s="2">
        <v>105045630</v>
      </c>
      <c r="U1972" s="2" t="s">
        <v>77</v>
      </c>
      <c r="V1972" s="2" t="str">
        <f t="shared" si="77"/>
        <v>105045630KG</v>
      </c>
    </row>
    <row r="1973" spans="20:22" x14ac:dyDescent="0.35">
      <c r="T1973" s="2">
        <v>105045700</v>
      </c>
      <c r="U1973" s="2" t="s">
        <v>77</v>
      </c>
      <c r="V1973" s="2" t="str">
        <f t="shared" si="77"/>
        <v>105045700KG</v>
      </c>
    </row>
    <row r="1974" spans="20:22" x14ac:dyDescent="0.35">
      <c r="T1974" s="2">
        <v>105045840</v>
      </c>
      <c r="U1974" s="2" t="s">
        <v>803</v>
      </c>
      <c r="V1974" s="2" t="str">
        <f t="shared" si="77"/>
        <v>105045840C14</v>
      </c>
    </row>
    <row r="1975" spans="20:22" x14ac:dyDescent="0.35">
      <c r="T1975" s="2">
        <v>105045840</v>
      </c>
      <c r="U1975" s="2" t="s">
        <v>77</v>
      </c>
      <c r="V1975" s="2" t="str">
        <f t="shared" si="77"/>
        <v>105045840KG</v>
      </c>
    </row>
    <row r="1976" spans="20:22" x14ac:dyDescent="0.35">
      <c r="T1976" s="2">
        <v>105154020</v>
      </c>
      <c r="U1976" s="2" t="s">
        <v>163</v>
      </c>
      <c r="V1976" s="2" t="str">
        <f t="shared" si="77"/>
        <v>105154020C48</v>
      </c>
    </row>
    <row r="1977" spans="20:22" x14ac:dyDescent="0.35">
      <c r="T1977" s="2">
        <v>105154030</v>
      </c>
      <c r="U1977" s="2" t="s">
        <v>488</v>
      </c>
      <c r="V1977" s="2" t="str">
        <f t="shared" si="77"/>
        <v>105154030C80</v>
      </c>
    </row>
    <row r="1978" spans="20:22" x14ac:dyDescent="0.35">
      <c r="T1978" s="2">
        <v>105154040</v>
      </c>
      <c r="U1978" s="2" t="s">
        <v>488</v>
      </c>
      <c r="V1978" s="2" t="str">
        <f t="shared" si="77"/>
        <v>105154040C80</v>
      </c>
    </row>
    <row r="1979" spans="20:22" x14ac:dyDescent="0.35">
      <c r="T1979" s="2">
        <v>105154330</v>
      </c>
      <c r="U1979" s="2" t="s">
        <v>187</v>
      </c>
      <c r="V1979" s="2" t="str">
        <f t="shared" si="77"/>
        <v>105154330C60</v>
      </c>
    </row>
    <row r="1980" spans="20:22" x14ac:dyDescent="0.35">
      <c r="T1980" s="2">
        <v>105154370</v>
      </c>
      <c r="U1980" s="2" t="s">
        <v>92</v>
      </c>
      <c r="V1980" s="2" t="str">
        <f t="shared" si="77"/>
        <v>105154370C02</v>
      </c>
    </row>
    <row r="1981" spans="20:22" x14ac:dyDescent="0.35">
      <c r="T1981" s="2">
        <v>105154370</v>
      </c>
      <c r="U1981" s="2" t="s">
        <v>50</v>
      </c>
      <c r="V1981" s="2" t="str">
        <f t="shared" si="77"/>
        <v>105154370UN</v>
      </c>
    </row>
    <row r="1982" spans="20:22" x14ac:dyDescent="0.35">
      <c r="T1982" s="2">
        <v>105154610</v>
      </c>
      <c r="U1982" s="2" t="s">
        <v>256</v>
      </c>
      <c r="V1982" s="2" t="str">
        <f t="shared" si="77"/>
        <v>105154610C30</v>
      </c>
    </row>
    <row r="1983" spans="20:22" x14ac:dyDescent="0.35">
      <c r="T1983" s="2">
        <v>105154610</v>
      </c>
      <c r="U1983" s="2" t="s">
        <v>50</v>
      </c>
      <c r="V1983" s="2" t="str">
        <f t="shared" si="77"/>
        <v>105154610UN</v>
      </c>
    </row>
    <row r="1984" spans="20:22" x14ac:dyDescent="0.35">
      <c r="T1984" s="2">
        <v>105154770</v>
      </c>
      <c r="U1984" s="2" t="s">
        <v>163</v>
      </c>
      <c r="V1984" s="2" t="str">
        <f t="shared" si="77"/>
        <v>105154770C48</v>
      </c>
    </row>
    <row r="1985" spans="20:22" x14ac:dyDescent="0.35">
      <c r="T1985" s="2">
        <v>105154770</v>
      </c>
      <c r="U1985" s="2" t="s">
        <v>50</v>
      </c>
      <c r="V1985" s="2" t="str">
        <f t="shared" si="77"/>
        <v>105154770UN</v>
      </c>
    </row>
    <row r="1986" spans="20:22" x14ac:dyDescent="0.35">
      <c r="T1986" s="2">
        <v>105200730</v>
      </c>
      <c r="U1986" s="2" t="s">
        <v>57</v>
      </c>
      <c r="V1986" s="2" t="str">
        <f t="shared" si="77"/>
        <v>105200730C06</v>
      </c>
    </row>
    <row r="1987" spans="20:22" x14ac:dyDescent="0.35">
      <c r="T1987" s="2">
        <v>105200730</v>
      </c>
      <c r="U1987" s="2" t="s">
        <v>50</v>
      </c>
      <c r="V1987" s="2" t="str">
        <f t="shared" si="77"/>
        <v>105200730UN</v>
      </c>
    </row>
    <row r="1988" spans="20:22" x14ac:dyDescent="0.35">
      <c r="T1988" s="2">
        <v>105200800</v>
      </c>
      <c r="U1988" s="2" t="s">
        <v>57</v>
      </c>
      <c r="V1988" s="2" t="str">
        <f t="shared" ref="V1988:V2051" si="78">T1988&amp;U1988</f>
        <v>105200800C06</v>
      </c>
    </row>
    <row r="1989" spans="20:22" x14ac:dyDescent="0.35">
      <c r="T1989" s="2">
        <v>105200800</v>
      </c>
      <c r="U1989" s="2" t="s">
        <v>50</v>
      </c>
      <c r="V1989" s="2" t="str">
        <f t="shared" si="78"/>
        <v>105200800UN</v>
      </c>
    </row>
    <row r="1990" spans="20:22" x14ac:dyDescent="0.35">
      <c r="T1990" s="2">
        <v>105200870</v>
      </c>
      <c r="U1990" s="2" t="s">
        <v>163</v>
      </c>
      <c r="V1990" s="2" t="str">
        <f t="shared" si="78"/>
        <v>105200870C48</v>
      </c>
    </row>
    <row r="1991" spans="20:22" x14ac:dyDescent="0.35">
      <c r="T1991" s="2">
        <v>105200870</v>
      </c>
      <c r="U1991" s="2" t="s">
        <v>50</v>
      </c>
      <c r="V1991" s="2" t="str">
        <f t="shared" si="78"/>
        <v>105200870UN</v>
      </c>
    </row>
    <row r="1992" spans="20:22" x14ac:dyDescent="0.35">
      <c r="T1992" s="2">
        <v>105200920</v>
      </c>
      <c r="U1992" s="2" t="s">
        <v>50</v>
      </c>
      <c r="V1992" s="2" t="str">
        <f t="shared" si="78"/>
        <v>105200920UN</v>
      </c>
    </row>
    <row r="1993" spans="20:22" x14ac:dyDescent="0.35">
      <c r="T1993" s="2">
        <v>105200930</v>
      </c>
      <c r="U1993" s="2" t="s">
        <v>156</v>
      </c>
      <c r="V1993" s="2" t="str">
        <f t="shared" si="78"/>
        <v>105200930C18</v>
      </c>
    </row>
    <row r="1994" spans="20:22" x14ac:dyDescent="0.35">
      <c r="T1994" s="2">
        <v>105200930</v>
      </c>
      <c r="U1994" s="2" t="s">
        <v>50</v>
      </c>
      <c r="V1994" s="2" t="str">
        <f t="shared" si="78"/>
        <v>105200930UN</v>
      </c>
    </row>
    <row r="1995" spans="20:22" x14ac:dyDescent="0.35">
      <c r="T1995" s="2">
        <v>105200980</v>
      </c>
      <c r="U1995" s="2" t="s">
        <v>50</v>
      </c>
      <c r="V1995" s="2" t="str">
        <f t="shared" si="78"/>
        <v>105200980UN</v>
      </c>
    </row>
    <row r="1996" spans="20:22" x14ac:dyDescent="0.35">
      <c r="T1996" s="2">
        <v>105200990</v>
      </c>
      <c r="U1996" s="2" t="s">
        <v>50</v>
      </c>
      <c r="V1996" s="2" t="str">
        <f t="shared" si="78"/>
        <v>105200990UN</v>
      </c>
    </row>
    <row r="1997" spans="20:22" x14ac:dyDescent="0.35">
      <c r="T1997" s="2">
        <v>105201000</v>
      </c>
      <c r="U1997" s="2" t="s">
        <v>50</v>
      </c>
      <c r="V1997" s="2" t="str">
        <f t="shared" si="78"/>
        <v>105201000UN</v>
      </c>
    </row>
    <row r="1998" spans="20:22" x14ac:dyDescent="0.35">
      <c r="T1998" s="2">
        <v>105201070</v>
      </c>
      <c r="U1998" s="2" t="s">
        <v>104</v>
      </c>
      <c r="V1998" s="2" t="str">
        <f t="shared" si="78"/>
        <v>1052010701Q</v>
      </c>
    </row>
    <row r="1999" spans="20:22" x14ac:dyDescent="0.35">
      <c r="T1999" s="2">
        <v>105201130</v>
      </c>
      <c r="U1999" s="2" t="s">
        <v>50</v>
      </c>
      <c r="V1999" s="2" t="str">
        <f t="shared" si="78"/>
        <v>105201130UN</v>
      </c>
    </row>
    <row r="2000" spans="20:22" x14ac:dyDescent="0.35">
      <c r="T2000" s="2">
        <v>105201140</v>
      </c>
      <c r="U2000" s="2" t="s">
        <v>50</v>
      </c>
      <c r="V2000" s="2" t="str">
        <f t="shared" si="78"/>
        <v>105201140UN</v>
      </c>
    </row>
    <row r="2001" spans="20:22" x14ac:dyDescent="0.35">
      <c r="T2001" s="2">
        <v>105201180</v>
      </c>
      <c r="U2001" s="2" t="s">
        <v>163</v>
      </c>
      <c r="V2001" s="2" t="str">
        <f t="shared" si="78"/>
        <v>105201180C48</v>
      </c>
    </row>
    <row r="2002" spans="20:22" x14ac:dyDescent="0.35">
      <c r="T2002" s="2">
        <v>105201180</v>
      </c>
      <c r="U2002" s="2" t="s">
        <v>50</v>
      </c>
      <c r="V2002" s="2" t="str">
        <f t="shared" si="78"/>
        <v>105201180UN</v>
      </c>
    </row>
    <row r="2003" spans="20:22" x14ac:dyDescent="0.35">
      <c r="T2003" s="2">
        <v>105201340</v>
      </c>
      <c r="U2003" s="2" t="s">
        <v>104</v>
      </c>
      <c r="V2003" s="2" t="str">
        <f t="shared" si="78"/>
        <v>1052013401Q</v>
      </c>
    </row>
    <row r="2004" spans="20:22" x14ac:dyDescent="0.35">
      <c r="T2004" s="2">
        <v>105201340</v>
      </c>
      <c r="U2004" s="2" t="s">
        <v>77</v>
      </c>
      <c r="V2004" s="2" t="str">
        <f t="shared" si="78"/>
        <v>105201340KG</v>
      </c>
    </row>
    <row r="2005" spans="20:22" x14ac:dyDescent="0.35">
      <c r="T2005" s="2">
        <v>105201360</v>
      </c>
      <c r="U2005" s="2" t="s">
        <v>104</v>
      </c>
      <c r="V2005" s="2" t="str">
        <f t="shared" si="78"/>
        <v>1052013601Q</v>
      </c>
    </row>
    <row r="2006" spans="20:22" x14ac:dyDescent="0.35">
      <c r="T2006" s="2">
        <v>105201370</v>
      </c>
      <c r="U2006" s="2" t="s">
        <v>104</v>
      </c>
      <c r="V2006" s="2" t="str">
        <f t="shared" si="78"/>
        <v>1052013701Q</v>
      </c>
    </row>
    <row r="2007" spans="20:22" x14ac:dyDescent="0.35">
      <c r="T2007" s="2">
        <v>105201430</v>
      </c>
      <c r="U2007" s="2" t="s">
        <v>50</v>
      </c>
      <c r="V2007" s="2" t="str">
        <f t="shared" si="78"/>
        <v>105201430UN</v>
      </c>
    </row>
    <row r="2008" spans="20:22" x14ac:dyDescent="0.35">
      <c r="T2008" s="2">
        <v>105201570</v>
      </c>
      <c r="U2008" s="2" t="s">
        <v>57</v>
      </c>
      <c r="V2008" s="2" t="str">
        <f t="shared" si="78"/>
        <v>105201570C06</v>
      </c>
    </row>
    <row r="2009" spans="20:22" x14ac:dyDescent="0.35">
      <c r="T2009" s="2">
        <v>105201570</v>
      </c>
      <c r="U2009" s="2" t="s">
        <v>50</v>
      </c>
      <c r="V2009" s="2" t="str">
        <f t="shared" si="78"/>
        <v>105201570UN</v>
      </c>
    </row>
    <row r="2010" spans="20:22" x14ac:dyDescent="0.35">
      <c r="T2010" s="2">
        <v>105201580</v>
      </c>
      <c r="U2010" s="2" t="s">
        <v>57</v>
      </c>
      <c r="V2010" s="2" t="str">
        <f t="shared" si="78"/>
        <v>105201580C06</v>
      </c>
    </row>
    <row r="2011" spans="20:22" x14ac:dyDescent="0.35">
      <c r="T2011" s="2">
        <v>105201580</v>
      </c>
      <c r="U2011" s="2" t="s">
        <v>50</v>
      </c>
      <c r="V2011" s="2" t="str">
        <f t="shared" si="78"/>
        <v>105201580UN</v>
      </c>
    </row>
    <row r="2012" spans="20:22" x14ac:dyDescent="0.35">
      <c r="T2012" s="2">
        <v>105201800</v>
      </c>
      <c r="U2012" s="2" t="s">
        <v>141</v>
      </c>
      <c r="V2012" s="2" t="str">
        <f t="shared" si="78"/>
        <v>105201800C04</v>
      </c>
    </row>
    <row r="2013" spans="20:22" x14ac:dyDescent="0.35">
      <c r="T2013" s="2">
        <v>105201800</v>
      </c>
      <c r="U2013" s="2" t="s">
        <v>50</v>
      </c>
      <c r="V2013" s="2" t="str">
        <f t="shared" si="78"/>
        <v>105201800UN</v>
      </c>
    </row>
    <row r="2014" spans="20:22" x14ac:dyDescent="0.35">
      <c r="T2014" s="2">
        <v>105201810</v>
      </c>
      <c r="U2014" s="2" t="s">
        <v>50</v>
      </c>
      <c r="V2014" s="2" t="str">
        <f t="shared" si="78"/>
        <v>105201810UN</v>
      </c>
    </row>
    <row r="2015" spans="20:22" x14ac:dyDescent="0.35">
      <c r="T2015" s="2">
        <v>105201820</v>
      </c>
      <c r="U2015" s="2" t="s">
        <v>50</v>
      </c>
      <c r="V2015" s="2" t="str">
        <f t="shared" si="78"/>
        <v>105201820UN</v>
      </c>
    </row>
    <row r="2016" spans="20:22" x14ac:dyDescent="0.35">
      <c r="T2016" s="2">
        <v>105201940</v>
      </c>
      <c r="U2016" s="2" t="s">
        <v>50</v>
      </c>
      <c r="V2016" s="2" t="str">
        <f t="shared" si="78"/>
        <v>105201940UN</v>
      </c>
    </row>
    <row r="2017" spans="20:22" x14ac:dyDescent="0.35">
      <c r="T2017" s="2">
        <v>105345340</v>
      </c>
      <c r="U2017" s="2" t="s">
        <v>248</v>
      </c>
      <c r="V2017" s="2" t="str">
        <f t="shared" si="78"/>
        <v>105345340CJ</v>
      </c>
    </row>
    <row r="2018" spans="20:22" x14ac:dyDescent="0.35">
      <c r="T2018" s="2">
        <v>105345340</v>
      </c>
      <c r="U2018" s="2" t="s">
        <v>77</v>
      </c>
      <c r="V2018" s="2" t="str">
        <f t="shared" si="78"/>
        <v>105345340KG</v>
      </c>
    </row>
    <row r="2019" spans="20:22" x14ac:dyDescent="0.35">
      <c r="T2019" s="2">
        <v>106000820</v>
      </c>
      <c r="U2019" s="2" t="s">
        <v>294</v>
      </c>
      <c r="V2019" s="2" t="str">
        <f t="shared" si="78"/>
        <v>106000820Y00</v>
      </c>
    </row>
    <row r="2020" spans="20:22" x14ac:dyDescent="0.35">
      <c r="T2020" s="2">
        <v>107600010</v>
      </c>
      <c r="U2020" s="2" t="s">
        <v>49</v>
      </c>
      <c r="V2020" s="2" t="str">
        <f t="shared" si="78"/>
        <v>107600010C12</v>
      </c>
    </row>
    <row r="2021" spans="20:22" x14ac:dyDescent="0.35">
      <c r="T2021" s="2">
        <v>107600010</v>
      </c>
      <c r="U2021" s="2" t="s">
        <v>50</v>
      </c>
      <c r="V2021" s="2" t="str">
        <f t="shared" si="78"/>
        <v>107600010UN</v>
      </c>
    </row>
    <row r="2022" spans="20:22" x14ac:dyDescent="0.35">
      <c r="T2022" s="2">
        <v>107600020</v>
      </c>
      <c r="U2022" s="2" t="s">
        <v>49</v>
      </c>
      <c r="V2022" s="2" t="str">
        <f t="shared" si="78"/>
        <v>107600020C12</v>
      </c>
    </row>
    <row r="2023" spans="20:22" x14ac:dyDescent="0.35">
      <c r="T2023" s="2">
        <v>107600020</v>
      </c>
      <c r="U2023" s="2" t="s">
        <v>50</v>
      </c>
      <c r="V2023" s="2" t="str">
        <f t="shared" si="78"/>
        <v>107600020UN</v>
      </c>
    </row>
    <row r="2024" spans="20:22" x14ac:dyDescent="0.35">
      <c r="T2024" s="2">
        <v>107600030</v>
      </c>
      <c r="U2024" s="2" t="s">
        <v>49</v>
      </c>
      <c r="V2024" s="2" t="str">
        <f t="shared" si="78"/>
        <v>107600030C12</v>
      </c>
    </row>
    <row r="2025" spans="20:22" x14ac:dyDescent="0.35">
      <c r="T2025" s="2">
        <v>107600030</v>
      </c>
      <c r="U2025" s="2" t="s">
        <v>50</v>
      </c>
      <c r="V2025" s="2" t="str">
        <f t="shared" si="78"/>
        <v>107600030UN</v>
      </c>
    </row>
    <row r="2026" spans="20:22" x14ac:dyDescent="0.35">
      <c r="T2026" s="2">
        <v>107600040</v>
      </c>
      <c r="U2026" s="2" t="s">
        <v>49</v>
      </c>
      <c r="V2026" s="2" t="str">
        <f t="shared" si="78"/>
        <v>107600040C12</v>
      </c>
    </row>
    <row r="2027" spans="20:22" x14ac:dyDescent="0.35">
      <c r="T2027" s="2">
        <v>107600040</v>
      </c>
      <c r="U2027" s="2" t="s">
        <v>50</v>
      </c>
      <c r="V2027" s="2" t="str">
        <f t="shared" si="78"/>
        <v>107600040UN</v>
      </c>
    </row>
    <row r="2028" spans="20:22" x14ac:dyDescent="0.35">
      <c r="T2028" s="2">
        <v>108000022</v>
      </c>
      <c r="U2028" s="2" t="s">
        <v>156</v>
      </c>
      <c r="V2028" s="2" t="str">
        <f t="shared" si="78"/>
        <v>108000022C18</v>
      </c>
    </row>
    <row r="2029" spans="20:22" x14ac:dyDescent="0.35">
      <c r="T2029" s="2">
        <v>108000022</v>
      </c>
      <c r="U2029" s="2" t="s">
        <v>50</v>
      </c>
      <c r="V2029" s="2" t="str">
        <f t="shared" si="78"/>
        <v>108000022UN</v>
      </c>
    </row>
    <row r="2030" spans="20:22" x14ac:dyDescent="0.35">
      <c r="T2030" s="2">
        <v>108004000</v>
      </c>
      <c r="U2030" s="2" t="s">
        <v>57</v>
      </c>
      <c r="V2030" s="2" t="str">
        <f t="shared" si="78"/>
        <v>108004000C06</v>
      </c>
    </row>
    <row r="2031" spans="20:22" x14ac:dyDescent="0.35">
      <c r="T2031" s="2">
        <v>108004000</v>
      </c>
      <c r="U2031" s="2" t="s">
        <v>50</v>
      </c>
      <c r="V2031" s="2" t="str">
        <f t="shared" si="78"/>
        <v>108004000UN</v>
      </c>
    </row>
    <row r="2032" spans="20:22" x14ac:dyDescent="0.35">
      <c r="T2032" s="2">
        <v>108004050</v>
      </c>
      <c r="U2032" s="2" t="s">
        <v>57</v>
      </c>
      <c r="V2032" s="2" t="str">
        <f t="shared" si="78"/>
        <v>108004050C06</v>
      </c>
    </row>
    <row r="2033" spans="20:22" x14ac:dyDescent="0.35">
      <c r="T2033" s="2">
        <v>108004050</v>
      </c>
      <c r="U2033" s="2" t="s">
        <v>50</v>
      </c>
      <c r="V2033" s="2" t="str">
        <f t="shared" si="78"/>
        <v>108004050UN</v>
      </c>
    </row>
    <row r="2034" spans="20:22" x14ac:dyDescent="0.35">
      <c r="T2034" s="2">
        <v>108004060</v>
      </c>
      <c r="U2034" s="2" t="s">
        <v>57</v>
      </c>
      <c r="V2034" s="2" t="str">
        <f t="shared" si="78"/>
        <v>108004060C06</v>
      </c>
    </row>
    <row r="2035" spans="20:22" x14ac:dyDescent="0.35">
      <c r="T2035" s="2">
        <v>108004060</v>
      </c>
      <c r="U2035" s="2" t="s">
        <v>49</v>
      </c>
      <c r="V2035" s="2" t="str">
        <f t="shared" si="78"/>
        <v>108004060C12</v>
      </c>
    </row>
    <row r="2036" spans="20:22" x14ac:dyDescent="0.35">
      <c r="T2036" s="2">
        <v>108004060</v>
      </c>
      <c r="U2036" s="2" t="s">
        <v>50</v>
      </c>
      <c r="V2036" s="2" t="str">
        <f t="shared" si="78"/>
        <v>108004060UN</v>
      </c>
    </row>
    <row r="2037" spans="20:22" x14ac:dyDescent="0.35">
      <c r="T2037" s="2">
        <v>108005380</v>
      </c>
      <c r="U2037" s="2" t="s">
        <v>2476</v>
      </c>
      <c r="V2037" s="2" t="str">
        <f t="shared" si="78"/>
        <v>108005380C21</v>
      </c>
    </row>
    <row r="2038" spans="20:22" x14ac:dyDescent="0.35">
      <c r="T2038" s="2">
        <v>108005380</v>
      </c>
      <c r="U2038" s="2" t="s">
        <v>50</v>
      </c>
      <c r="V2038" s="2" t="str">
        <f t="shared" si="78"/>
        <v>108005380UN</v>
      </c>
    </row>
    <row r="2039" spans="20:22" x14ac:dyDescent="0.35">
      <c r="T2039" s="2">
        <v>108005510</v>
      </c>
      <c r="U2039" s="2" t="s">
        <v>156</v>
      </c>
      <c r="V2039" s="2" t="str">
        <f t="shared" si="78"/>
        <v>108005510C18</v>
      </c>
    </row>
    <row r="2040" spans="20:22" x14ac:dyDescent="0.35">
      <c r="T2040" s="2">
        <v>108005510</v>
      </c>
      <c r="U2040" s="2" t="s">
        <v>50</v>
      </c>
      <c r="V2040" s="2" t="str">
        <f t="shared" si="78"/>
        <v>108005510UN</v>
      </c>
    </row>
    <row r="2041" spans="20:22" x14ac:dyDescent="0.35">
      <c r="T2041" s="2">
        <v>150000000</v>
      </c>
      <c r="U2041" s="2" t="s">
        <v>65</v>
      </c>
      <c r="V2041" s="2" t="str">
        <f t="shared" si="78"/>
        <v>150000000C10</v>
      </c>
    </row>
    <row r="2042" spans="20:22" x14ac:dyDescent="0.35">
      <c r="T2042" s="2">
        <v>150000000</v>
      </c>
      <c r="U2042" s="2" t="s">
        <v>50</v>
      </c>
      <c r="V2042" s="2" t="str">
        <f t="shared" si="78"/>
        <v>150000000UN</v>
      </c>
    </row>
    <row r="2043" spans="20:22" x14ac:dyDescent="0.35">
      <c r="T2043" s="2">
        <v>150000001</v>
      </c>
      <c r="U2043" s="2" t="s">
        <v>65</v>
      </c>
      <c r="V2043" s="2" t="str">
        <f t="shared" si="78"/>
        <v>150000001C10</v>
      </c>
    </row>
    <row r="2044" spans="20:22" x14ac:dyDescent="0.35">
      <c r="T2044" s="2">
        <v>150000001</v>
      </c>
      <c r="U2044" s="2" t="s">
        <v>50</v>
      </c>
      <c r="V2044" s="2" t="str">
        <f t="shared" si="78"/>
        <v>150000001UN</v>
      </c>
    </row>
    <row r="2045" spans="20:22" x14ac:dyDescent="0.35">
      <c r="T2045" s="2">
        <v>150000002</v>
      </c>
      <c r="U2045" s="2" t="s">
        <v>65</v>
      </c>
      <c r="V2045" s="2" t="str">
        <f t="shared" si="78"/>
        <v>150000002C10</v>
      </c>
    </row>
    <row r="2046" spans="20:22" x14ac:dyDescent="0.35">
      <c r="T2046" s="2">
        <v>150000002</v>
      </c>
      <c r="U2046" s="2" t="s">
        <v>50</v>
      </c>
      <c r="V2046" s="2" t="str">
        <f t="shared" si="78"/>
        <v>150000002UN</v>
      </c>
    </row>
    <row r="2047" spans="20:22" x14ac:dyDescent="0.35">
      <c r="T2047" s="2">
        <v>150000003</v>
      </c>
      <c r="U2047" s="2" t="s">
        <v>65</v>
      </c>
      <c r="V2047" s="2" t="str">
        <f t="shared" si="78"/>
        <v>150000003C10</v>
      </c>
    </row>
    <row r="2048" spans="20:22" x14ac:dyDescent="0.35">
      <c r="T2048" s="2">
        <v>150000003</v>
      </c>
      <c r="U2048" s="2" t="s">
        <v>50</v>
      </c>
      <c r="V2048" s="2" t="str">
        <f t="shared" si="78"/>
        <v>150000003UN</v>
      </c>
    </row>
    <row r="2049" spans="20:22" x14ac:dyDescent="0.35">
      <c r="T2049" s="2">
        <v>150000005</v>
      </c>
      <c r="U2049" s="2" t="s">
        <v>49</v>
      </c>
      <c r="V2049" s="2" t="str">
        <f t="shared" si="78"/>
        <v>150000005C12</v>
      </c>
    </row>
    <row r="2050" spans="20:22" x14ac:dyDescent="0.35">
      <c r="T2050" s="2">
        <v>150000005</v>
      </c>
      <c r="U2050" s="2" t="s">
        <v>50</v>
      </c>
      <c r="V2050" s="2" t="str">
        <f t="shared" si="78"/>
        <v>150000005UN</v>
      </c>
    </row>
    <row r="2051" spans="20:22" x14ac:dyDescent="0.35">
      <c r="T2051" s="2">
        <v>150000006</v>
      </c>
      <c r="U2051" s="2" t="s">
        <v>177</v>
      </c>
      <c r="V2051" s="2" t="str">
        <f t="shared" si="78"/>
        <v>150000006C20</v>
      </c>
    </row>
    <row r="2052" spans="20:22" x14ac:dyDescent="0.35">
      <c r="T2052" s="2">
        <v>150000006</v>
      </c>
      <c r="U2052" s="2" t="s">
        <v>50</v>
      </c>
      <c r="V2052" s="2" t="str">
        <f t="shared" ref="V2052:V2115" si="79">T2052&amp;U2052</f>
        <v>150000006UN</v>
      </c>
    </row>
    <row r="2053" spans="20:22" x14ac:dyDescent="0.35">
      <c r="T2053" s="2">
        <v>150000007</v>
      </c>
      <c r="U2053" s="2" t="s">
        <v>482</v>
      </c>
      <c r="V2053" s="2" t="str">
        <f t="shared" si="79"/>
        <v>150000007C09</v>
      </c>
    </row>
    <row r="2054" spans="20:22" x14ac:dyDescent="0.35">
      <c r="T2054" s="2">
        <v>150000007</v>
      </c>
      <c r="U2054" s="2" t="s">
        <v>50</v>
      </c>
      <c r="V2054" s="2" t="str">
        <f t="shared" si="79"/>
        <v>150000007UN</v>
      </c>
    </row>
    <row r="2055" spans="20:22" x14ac:dyDescent="0.35">
      <c r="T2055" s="2">
        <v>150000008</v>
      </c>
      <c r="U2055" s="2" t="s">
        <v>156</v>
      </c>
      <c r="V2055" s="2" t="str">
        <f t="shared" si="79"/>
        <v>150000008C18</v>
      </c>
    </row>
    <row r="2056" spans="20:22" x14ac:dyDescent="0.35">
      <c r="T2056" s="2">
        <v>150000008</v>
      </c>
      <c r="U2056" s="2" t="s">
        <v>50</v>
      </c>
      <c r="V2056" s="2" t="str">
        <f t="shared" si="79"/>
        <v>150000008UN</v>
      </c>
    </row>
    <row r="2057" spans="20:22" x14ac:dyDescent="0.35">
      <c r="T2057" s="2">
        <v>150000009</v>
      </c>
      <c r="U2057" s="2" t="s">
        <v>49</v>
      </c>
      <c r="V2057" s="2" t="str">
        <f t="shared" si="79"/>
        <v>150000009C12</v>
      </c>
    </row>
    <row r="2058" spans="20:22" x14ac:dyDescent="0.35">
      <c r="T2058" s="2">
        <v>150000009</v>
      </c>
      <c r="U2058" s="2" t="s">
        <v>50</v>
      </c>
      <c r="V2058" s="2" t="str">
        <f t="shared" si="79"/>
        <v>150000009UN</v>
      </c>
    </row>
    <row r="2059" spans="20:22" x14ac:dyDescent="0.35">
      <c r="T2059" s="2">
        <v>150000016</v>
      </c>
      <c r="U2059" s="2" t="s">
        <v>50</v>
      </c>
      <c r="V2059" s="2" t="str">
        <f t="shared" si="79"/>
        <v>150000016UN</v>
      </c>
    </row>
    <row r="2060" spans="20:22" x14ac:dyDescent="0.35">
      <c r="T2060" s="2">
        <v>150000017</v>
      </c>
      <c r="U2060" s="2" t="s">
        <v>163</v>
      </c>
      <c r="V2060" s="2" t="str">
        <f t="shared" si="79"/>
        <v>150000017C48</v>
      </c>
    </row>
    <row r="2061" spans="20:22" x14ac:dyDescent="0.35">
      <c r="T2061" s="2">
        <v>150000017</v>
      </c>
      <c r="U2061" s="2" t="s">
        <v>50</v>
      </c>
      <c r="V2061" s="2" t="str">
        <f t="shared" si="79"/>
        <v>150000017UN</v>
      </c>
    </row>
    <row r="2062" spans="20:22" x14ac:dyDescent="0.35">
      <c r="T2062" s="2">
        <v>150000018</v>
      </c>
      <c r="U2062" s="2" t="s">
        <v>163</v>
      </c>
      <c r="V2062" s="2" t="str">
        <f t="shared" si="79"/>
        <v>150000018C48</v>
      </c>
    </row>
    <row r="2063" spans="20:22" x14ac:dyDescent="0.35">
      <c r="T2063" s="2">
        <v>150000018</v>
      </c>
      <c r="U2063" s="2" t="s">
        <v>50</v>
      </c>
      <c r="V2063" s="2" t="str">
        <f t="shared" si="79"/>
        <v>150000018UN</v>
      </c>
    </row>
    <row r="2064" spans="20:22" x14ac:dyDescent="0.35">
      <c r="T2064" s="2">
        <v>150000048</v>
      </c>
      <c r="U2064" s="2" t="s">
        <v>57</v>
      </c>
      <c r="V2064" s="2" t="str">
        <f t="shared" si="79"/>
        <v>150000048C06</v>
      </c>
    </row>
    <row r="2065" spans="20:22" x14ac:dyDescent="0.35">
      <c r="T2065" s="2">
        <v>150000048</v>
      </c>
      <c r="U2065" s="2" t="s">
        <v>1022</v>
      </c>
      <c r="V2065" s="2" t="str">
        <f t="shared" si="79"/>
        <v>150000048D20</v>
      </c>
    </row>
    <row r="2066" spans="20:22" x14ac:dyDescent="0.35">
      <c r="T2066" s="2">
        <v>150000053</v>
      </c>
      <c r="U2066" s="2" t="s">
        <v>57</v>
      </c>
      <c r="V2066" s="2" t="str">
        <f t="shared" si="79"/>
        <v>150000053C06</v>
      </c>
    </row>
    <row r="2067" spans="20:22" x14ac:dyDescent="0.35">
      <c r="T2067" s="2">
        <v>150000053</v>
      </c>
      <c r="U2067" s="2" t="s">
        <v>50</v>
      </c>
      <c r="V2067" s="2" t="str">
        <f t="shared" si="79"/>
        <v>150000053UN</v>
      </c>
    </row>
    <row r="2068" spans="20:22" x14ac:dyDescent="0.35">
      <c r="T2068" s="2">
        <v>150000060</v>
      </c>
      <c r="U2068" s="2" t="s">
        <v>57</v>
      </c>
      <c r="V2068" s="2" t="str">
        <f t="shared" si="79"/>
        <v>150000060C06</v>
      </c>
    </row>
    <row r="2069" spans="20:22" x14ac:dyDescent="0.35">
      <c r="T2069" s="2">
        <v>150000060</v>
      </c>
      <c r="U2069" s="2" t="s">
        <v>50</v>
      </c>
      <c r="V2069" s="2" t="str">
        <f t="shared" si="79"/>
        <v>150000060UN</v>
      </c>
    </row>
    <row r="2070" spans="20:22" x14ac:dyDescent="0.35">
      <c r="T2070" s="2">
        <v>150000071</v>
      </c>
      <c r="U2070" s="2" t="s">
        <v>698</v>
      </c>
      <c r="V2070" s="2" t="str">
        <f t="shared" si="79"/>
        <v>150000071C25</v>
      </c>
    </row>
    <row r="2071" spans="20:22" x14ac:dyDescent="0.35">
      <c r="T2071" s="2">
        <v>150000071</v>
      </c>
      <c r="U2071" s="2" t="s">
        <v>50</v>
      </c>
      <c r="V2071" s="2" t="str">
        <f t="shared" si="79"/>
        <v>150000071UN</v>
      </c>
    </row>
    <row r="2072" spans="20:22" x14ac:dyDescent="0.35">
      <c r="T2072" s="2">
        <v>150000074</v>
      </c>
      <c r="U2072" s="2" t="s">
        <v>1064</v>
      </c>
      <c r="V2072" s="2" t="str">
        <f t="shared" si="79"/>
        <v>150000074C28</v>
      </c>
    </row>
    <row r="2073" spans="20:22" x14ac:dyDescent="0.35">
      <c r="T2073" s="2">
        <v>150000074</v>
      </c>
      <c r="U2073" s="2" t="s">
        <v>50</v>
      </c>
      <c r="V2073" s="2" t="str">
        <f t="shared" si="79"/>
        <v>150000074UN</v>
      </c>
    </row>
    <row r="2074" spans="20:22" x14ac:dyDescent="0.35">
      <c r="T2074" s="2">
        <v>150000075</v>
      </c>
      <c r="U2074" s="2" t="s">
        <v>160</v>
      </c>
      <c r="V2074" s="2" t="str">
        <f t="shared" si="79"/>
        <v>150000075C24</v>
      </c>
    </row>
    <row r="2075" spans="20:22" x14ac:dyDescent="0.35">
      <c r="T2075" s="2">
        <v>150000075</v>
      </c>
      <c r="U2075" s="2" t="s">
        <v>50</v>
      </c>
      <c r="V2075" s="2" t="str">
        <f t="shared" si="79"/>
        <v>150000075UN</v>
      </c>
    </row>
    <row r="2076" spans="20:22" x14ac:dyDescent="0.35">
      <c r="T2076" s="2">
        <v>150000076</v>
      </c>
      <c r="U2076" s="2" t="s">
        <v>1064</v>
      </c>
      <c r="V2076" s="2" t="str">
        <f t="shared" si="79"/>
        <v>150000076C28</v>
      </c>
    </row>
    <row r="2077" spans="20:22" x14ac:dyDescent="0.35">
      <c r="T2077" s="2">
        <v>150000076</v>
      </c>
      <c r="U2077" s="2" t="s">
        <v>50</v>
      </c>
      <c r="V2077" s="2" t="str">
        <f t="shared" si="79"/>
        <v>150000076UN</v>
      </c>
    </row>
    <row r="2078" spans="20:22" x14ac:dyDescent="0.35">
      <c r="T2078" s="2">
        <v>150000078</v>
      </c>
      <c r="U2078" s="2" t="s">
        <v>228</v>
      </c>
      <c r="V2078" s="2" t="str">
        <f t="shared" si="79"/>
        <v>150000078C36</v>
      </c>
    </row>
    <row r="2079" spans="20:22" x14ac:dyDescent="0.35">
      <c r="T2079" s="2">
        <v>150000078</v>
      </c>
      <c r="U2079" s="2" t="s">
        <v>50</v>
      </c>
      <c r="V2079" s="2" t="str">
        <f t="shared" si="79"/>
        <v>150000078UN</v>
      </c>
    </row>
    <row r="2080" spans="20:22" x14ac:dyDescent="0.35">
      <c r="T2080" s="2">
        <v>150000079</v>
      </c>
      <c r="U2080" s="2" t="s">
        <v>228</v>
      </c>
      <c r="V2080" s="2" t="str">
        <f t="shared" si="79"/>
        <v>150000079C36</v>
      </c>
    </row>
    <row r="2081" spans="20:22" x14ac:dyDescent="0.35">
      <c r="T2081" s="2">
        <v>150000079</v>
      </c>
      <c r="U2081" s="2" t="s">
        <v>50</v>
      </c>
      <c r="V2081" s="2" t="str">
        <f t="shared" si="79"/>
        <v>150000079UN</v>
      </c>
    </row>
    <row r="2082" spans="20:22" x14ac:dyDescent="0.35">
      <c r="T2082" s="2">
        <v>150000080</v>
      </c>
      <c r="U2082" s="2" t="s">
        <v>160</v>
      </c>
      <c r="V2082" s="2" t="str">
        <f t="shared" si="79"/>
        <v>150000080C24</v>
      </c>
    </row>
    <row r="2083" spans="20:22" x14ac:dyDescent="0.35">
      <c r="T2083" s="2">
        <v>150000080</v>
      </c>
      <c r="U2083" s="2" t="s">
        <v>50</v>
      </c>
      <c r="V2083" s="2" t="str">
        <f t="shared" si="79"/>
        <v>150000080UN</v>
      </c>
    </row>
    <row r="2084" spans="20:22" x14ac:dyDescent="0.35">
      <c r="T2084" s="2">
        <v>150000082</v>
      </c>
      <c r="U2084" s="2" t="s">
        <v>160</v>
      </c>
      <c r="V2084" s="2" t="str">
        <f t="shared" si="79"/>
        <v>150000082C24</v>
      </c>
    </row>
    <row r="2085" spans="20:22" x14ac:dyDescent="0.35">
      <c r="T2085" s="2">
        <v>150000082</v>
      </c>
      <c r="U2085" s="2" t="s">
        <v>50</v>
      </c>
      <c r="V2085" s="2" t="str">
        <f t="shared" si="79"/>
        <v>150000082UN</v>
      </c>
    </row>
    <row r="2086" spans="20:22" x14ac:dyDescent="0.35">
      <c r="T2086" s="2">
        <v>150000083</v>
      </c>
      <c r="U2086" s="2" t="s">
        <v>160</v>
      </c>
      <c r="V2086" s="2" t="str">
        <f t="shared" si="79"/>
        <v>150000083C24</v>
      </c>
    </row>
    <row r="2087" spans="20:22" x14ac:dyDescent="0.35">
      <c r="T2087" s="2">
        <v>150000083</v>
      </c>
      <c r="U2087" s="2" t="s">
        <v>50</v>
      </c>
      <c r="V2087" s="2" t="str">
        <f t="shared" si="79"/>
        <v>150000083UN</v>
      </c>
    </row>
    <row r="2088" spans="20:22" x14ac:dyDescent="0.35">
      <c r="T2088" s="2">
        <v>150000088</v>
      </c>
      <c r="U2088" s="2" t="s">
        <v>160</v>
      </c>
      <c r="V2088" s="2" t="str">
        <f t="shared" si="79"/>
        <v>150000088C24</v>
      </c>
    </row>
    <row r="2089" spans="20:22" x14ac:dyDescent="0.35">
      <c r="T2089" s="2">
        <v>150000088</v>
      </c>
      <c r="U2089" s="2" t="s">
        <v>50</v>
      </c>
      <c r="V2089" s="2" t="str">
        <f t="shared" si="79"/>
        <v>150000088UN</v>
      </c>
    </row>
    <row r="2090" spans="20:22" x14ac:dyDescent="0.35">
      <c r="T2090" s="2">
        <v>150000089</v>
      </c>
      <c r="U2090" s="2" t="s">
        <v>469</v>
      </c>
      <c r="V2090" s="2" t="str">
        <f t="shared" si="79"/>
        <v>150000089C32</v>
      </c>
    </row>
    <row r="2091" spans="20:22" x14ac:dyDescent="0.35">
      <c r="T2091" s="2">
        <v>150000089</v>
      </c>
      <c r="U2091" s="2" t="s">
        <v>50</v>
      </c>
      <c r="V2091" s="2" t="str">
        <f t="shared" si="79"/>
        <v>150000089UN</v>
      </c>
    </row>
    <row r="2092" spans="20:22" x14ac:dyDescent="0.35">
      <c r="T2092" s="2">
        <v>150000092</v>
      </c>
      <c r="U2092" s="2" t="s">
        <v>160</v>
      </c>
      <c r="V2092" s="2" t="str">
        <f t="shared" si="79"/>
        <v>150000092C24</v>
      </c>
    </row>
    <row r="2093" spans="20:22" x14ac:dyDescent="0.35">
      <c r="T2093" s="2">
        <v>150000092</v>
      </c>
      <c r="U2093" s="2" t="s">
        <v>50</v>
      </c>
      <c r="V2093" s="2" t="str">
        <f t="shared" si="79"/>
        <v>150000092UN</v>
      </c>
    </row>
    <row r="2094" spans="20:22" x14ac:dyDescent="0.35">
      <c r="T2094" s="2">
        <v>150000093</v>
      </c>
      <c r="U2094" s="2" t="s">
        <v>160</v>
      </c>
      <c r="V2094" s="2" t="str">
        <f t="shared" si="79"/>
        <v>150000093C24</v>
      </c>
    </row>
    <row r="2095" spans="20:22" x14ac:dyDescent="0.35">
      <c r="T2095" s="2">
        <v>150000093</v>
      </c>
      <c r="U2095" s="2" t="s">
        <v>50</v>
      </c>
      <c r="V2095" s="2" t="str">
        <f t="shared" si="79"/>
        <v>150000093UN</v>
      </c>
    </row>
    <row r="2096" spans="20:22" x14ac:dyDescent="0.35">
      <c r="T2096" s="2">
        <v>150000094</v>
      </c>
      <c r="U2096" s="2" t="s">
        <v>160</v>
      </c>
      <c r="V2096" s="2" t="str">
        <f t="shared" si="79"/>
        <v>150000094C24</v>
      </c>
    </row>
    <row r="2097" spans="20:22" x14ac:dyDescent="0.35">
      <c r="T2097" s="2">
        <v>150000094</v>
      </c>
      <c r="U2097" s="2" t="s">
        <v>50</v>
      </c>
      <c r="V2097" s="2" t="str">
        <f t="shared" si="79"/>
        <v>150000094UN</v>
      </c>
    </row>
    <row r="2098" spans="20:22" x14ac:dyDescent="0.35">
      <c r="T2098" s="2">
        <v>150000095</v>
      </c>
      <c r="U2098" s="2" t="s">
        <v>57</v>
      </c>
      <c r="V2098" s="2" t="str">
        <f t="shared" si="79"/>
        <v>150000095C06</v>
      </c>
    </row>
    <row r="2099" spans="20:22" x14ac:dyDescent="0.35">
      <c r="T2099" s="2">
        <v>150000095</v>
      </c>
      <c r="U2099" s="2" t="s">
        <v>50</v>
      </c>
      <c r="V2099" s="2" t="str">
        <f t="shared" si="79"/>
        <v>150000095UN</v>
      </c>
    </row>
    <row r="2100" spans="20:22" x14ac:dyDescent="0.35">
      <c r="T2100" s="2">
        <v>150000127</v>
      </c>
      <c r="U2100" s="2" t="s">
        <v>65</v>
      </c>
      <c r="V2100" s="2" t="str">
        <f t="shared" si="79"/>
        <v>150000127C10</v>
      </c>
    </row>
    <row r="2101" spans="20:22" x14ac:dyDescent="0.35">
      <c r="T2101" s="2">
        <v>150000127</v>
      </c>
      <c r="U2101" s="2" t="s">
        <v>50</v>
      </c>
      <c r="V2101" s="2" t="str">
        <f t="shared" si="79"/>
        <v>150000127UN</v>
      </c>
    </row>
    <row r="2102" spans="20:22" x14ac:dyDescent="0.35">
      <c r="T2102" s="2">
        <v>150000128</v>
      </c>
      <c r="U2102" s="2" t="s">
        <v>57</v>
      </c>
      <c r="V2102" s="2" t="str">
        <f t="shared" si="79"/>
        <v>150000128C06</v>
      </c>
    </row>
    <row r="2103" spans="20:22" x14ac:dyDescent="0.35">
      <c r="T2103" s="2">
        <v>150000128</v>
      </c>
      <c r="U2103" s="2" t="s">
        <v>50</v>
      </c>
      <c r="V2103" s="2" t="str">
        <f t="shared" si="79"/>
        <v>150000128UN</v>
      </c>
    </row>
    <row r="2104" spans="20:22" x14ac:dyDescent="0.35">
      <c r="T2104" s="2">
        <v>150000131</v>
      </c>
      <c r="U2104" s="2" t="s">
        <v>65</v>
      </c>
      <c r="V2104" s="2" t="str">
        <f t="shared" si="79"/>
        <v>150000131C10</v>
      </c>
    </row>
    <row r="2105" spans="20:22" x14ac:dyDescent="0.35">
      <c r="T2105" s="2">
        <v>150000131</v>
      </c>
      <c r="U2105" s="2" t="s">
        <v>50</v>
      </c>
      <c r="V2105" s="2" t="str">
        <f t="shared" si="79"/>
        <v>150000131UN</v>
      </c>
    </row>
    <row r="2106" spans="20:22" x14ac:dyDescent="0.35">
      <c r="T2106" s="2">
        <v>150000138</v>
      </c>
      <c r="U2106" s="2" t="s">
        <v>57</v>
      </c>
      <c r="V2106" s="2" t="str">
        <f t="shared" si="79"/>
        <v>150000138C06</v>
      </c>
    </row>
    <row r="2107" spans="20:22" x14ac:dyDescent="0.35">
      <c r="T2107" s="2">
        <v>150000138</v>
      </c>
      <c r="U2107" s="2" t="s">
        <v>50</v>
      </c>
      <c r="V2107" s="2" t="str">
        <f t="shared" si="79"/>
        <v>150000138UN</v>
      </c>
    </row>
    <row r="2108" spans="20:22" x14ac:dyDescent="0.35">
      <c r="T2108" s="2">
        <v>150000140</v>
      </c>
      <c r="U2108" s="2" t="s">
        <v>57</v>
      </c>
      <c r="V2108" s="2" t="str">
        <f t="shared" si="79"/>
        <v>150000140C06</v>
      </c>
    </row>
    <row r="2109" spans="20:22" x14ac:dyDescent="0.35">
      <c r="T2109" s="2">
        <v>150000140</v>
      </c>
      <c r="U2109" s="2" t="s">
        <v>50</v>
      </c>
      <c r="V2109" s="2" t="str">
        <f t="shared" si="79"/>
        <v>150000140UN</v>
      </c>
    </row>
    <row r="2110" spans="20:22" x14ac:dyDescent="0.35">
      <c r="T2110" s="2">
        <v>150000141</v>
      </c>
      <c r="U2110" s="2" t="s">
        <v>65</v>
      </c>
      <c r="V2110" s="2" t="str">
        <f t="shared" si="79"/>
        <v>150000141C10</v>
      </c>
    </row>
    <row r="2111" spans="20:22" x14ac:dyDescent="0.35">
      <c r="T2111" s="2">
        <v>150000141</v>
      </c>
      <c r="U2111" s="2" t="s">
        <v>50</v>
      </c>
      <c r="V2111" s="2" t="str">
        <f t="shared" si="79"/>
        <v>150000141UN</v>
      </c>
    </row>
    <row r="2112" spans="20:22" x14ac:dyDescent="0.35">
      <c r="T2112" s="2">
        <v>150000142</v>
      </c>
      <c r="U2112" s="2" t="s">
        <v>65</v>
      </c>
      <c r="V2112" s="2" t="str">
        <f t="shared" si="79"/>
        <v>150000142C10</v>
      </c>
    </row>
    <row r="2113" spans="20:22" x14ac:dyDescent="0.35">
      <c r="T2113" s="2">
        <v>150000142</v>
      </c>
      <c r="U2113" s="2" t="s">
        <v>50</v>
      </c>
      <c r="V2113" s="2" t="str">
        <f t="shared" si="79"/>
        <v>150000142UN</v>
      </c>
    </row>
    <row r="2114" spans="20:22" x14ac:dyDescent="0.35">
      <c r="T2114" s="2">
        <v>150000152</v>
      </c>
      <c r="U2114" s="2" t="s">
        <v>65</v>
      </c>
      <c r="V2114" s="2" t="str">
        <f t="shared" si="79"/>
        <v>150000152C10</v>
      </c>
    </row>
    <row r="2115" spans="20:22" x14ac:dyDescent="0.35">
      <c r="T2115" s="2">
        <v>150000152</v>
      </c>
      <c r="U2115" s="2" t="s">
        <v>50</v>
      </c>
      <c r="V2115" s="2" t="str">
        <f t="shared" si="79"/>
        <v>150000152UN</v>
      </c>
    </row>
    <row r="2116" spans="20:22" x14ac:dyDescent="0.35">
      <c r="T2116" s="2">
        <v>150000155</v>
      </c>
      <c r="U2116" s="2" t="s">
        <v>65</v>
      </c>
      <c r="V2116" s="2" t="str">
        <f t="shared" ref="V2116:V2179" si="80">T2116&amp;U2116</f>
        <v>150000155C10</v>
      </c>
    </row>
    <row r="2117" spans="20:22" x14ac:dyDescent="0.35">
      <c r="T2117" s="2">
        <v>150000155</v>
      </c>
      <c r="U2117" s="2" t="s">
        <v>50</v>
      </c>
      <c r="V2117" s="2" t="str">
        <f t="shared" si="80"/>
        <v>150000155UN</v>
      </c>
    </row>
    <row r="2118" spans="20:22" x14ac:dyDescent="0.35">
      <c r="T2118" s="2">
        <v>150000158</v>
      </c>
      <c r="U2118" s="2" t="s">
        <v>198</v>
      </c>
      <c r="V2118" s="2" t="str">
        <f t="shared" si="80"/>
        <v>150000158C05</v>
      </c>
    </row>
    <row r="2119" spans="20:22" x14ac:dyDescent="0.35">
      <c r="T2119" s="2">
        <v>150000158</v>
      </c>
      <c r="U2119" s="2" t="s">
        <v>50</v>
      </c>
      <c r="V2119" s="2" t="str">
        <f t="shared" si="80"/>
        <v>150000158UN</v>
      </c>
    </row>
    <row r="2120" spans="20:22" x14ac:dyDescent="0.35">
      <c r="T2120" s="2">
        <v>150000159</v>
      </c>
      <c r="U2120" s="2" t="s">
        <v>253</v>
      </c>
      <c r="V2120" s="2" t="str">
        <f t="shared" si="80"/>
        <v>150000159C08</v>
      </c>
    </row>
    <row r="2121" spans="20:22" x14ac:dyDescent="0.35">
      <c r="T2121" s="2">
        <v>150000159</v>
      </c>
      <c r="U2121" s="2" t="s">
        <v>50</v>
      </c>
      <c r="V2121" s="2" t="str">
        <f t="shared" si="80"/>
        <v>150000159UN</v>
      </c>
    </row>
    <row r="2122" spans="20:22" x14ac:dyDescent="0.35">
      <c r="T2122" s="2">
        <v>150000163</v>
      </c>
      <c r="U2122" s="2" t="s">
        <v>49</v>
      </c>
      <c r="V2122" s="2" t="str">
        <f t="shared" si="80"/>
        <v>150000163C12</v>
      </c>
    </row>
    <row r="2123" spans="20:22" x14ac:dyDescent="0.35">
      <c r="T2123" s="2">
        <v>150000163</v>
      </c>
      <c r="U2123" s="2" t="s">
        <v>50</v>
      </c>
      <c r="V2123" s="2" t="str">
        <f t="shared" si="80"/>
        <v>150000163UN</v>
      </c>
    </row>
    <row r="2124" spans="20:22" x14ac:dyDescent="0.35">
      <c r="T2124" s="2">
        <v>150000186</v>
      </c>
      <c r="U2124" s="2" t="s">
        <v>647</v>
      </c>
      <c r="V2124" s="2" t="str">
        <f t="shared" si="80"/>
        <v>150000186D16</v>
      </c>
    </row>
    <row r="2125" spans="20:22" x14ac:dyDescent="0.35">
      <c r="T2125" s="2">
        <v>150000186</v>
      </c>
      <c r="U2125" s="2" t="s">
        <v>50</v>
      </c>
      <c r="V2125" s="2" t="str">
        <f t="shared" si="80"/>
        <v>150000186UN</v>
      </c>
    </row>
    <row r="2126" spans="20:22" x14ac:dyDescent="0.35">
      <c r="T2126" s="2">
        <v>150000188</v>
      </c>
      <c r="U2126" s="2" t="s">
        <v>647</v>
      </c>
      <c r="V2126" s="2" t="str">
        <f t="shared" si="80"/>
        <v>150000188D16</v>
      </c>
    </row>
    <row r="2127" spans="20:22" x14ac:dyDescent="0.35">
      <c r="T2127" s="2">
        <v>150000188</v>
      </c>
      <c r="U2127" s="2" t="s">
        <v>50</v>
      </c>
      <c r="V2127" s="2" t="str">
        <f t="shared" si="80"/>
        <v>150000188UN</v>
      </c>
    </row>
    <row r="2128" spans="20:22" x14ac:dyDescent="0.35">
      <c r="T2128" s="2">
        <v>150000270</v>
      </c>
      <c r="U2128" s="2" t="s">
        <v>160</v>
      </c>
      <c r="V2128" s="2" t="str">
        <f t="shared" si="80"/>
        <v>150000270C24</v>
      </c>
    </row>
    <row r="2129" spans="20:22" x14ac:dyDescent="0.35">
      <c r="T2129" s="2">
        <v>150000270</v>
      </c>
      <c r="U2129" s="2" t="s">
        <v>50</v>
      </c>
      <c r="V2129" s="2" t="str">
        <f t="shared" si="80"/>
        <v>150000270UN</v>
      </c>
    </row>
    <row r="2130" spans="20:22" x14ac:dyDescent="0.35">
      <c r="T2130" s="2">
        <v>150000273</v>
      </c>
      <c r="U2130" s="2" t="s">
        <v>92</v>
      </c>
      <c r="V2130" s="2" t="str">
        <f t="shared" si="80"/>
        <v>150000273C02</v>
      </c>
    </row>
    <row r="2131" spans="20:22" x14ac:dyDescent="0.35">
      <c r="T2131" s="2">
        <v>150000273</v>
      </c>
      <c r="U2131" s="2" t="s">
        <v>50</v>
      </c>
      <c r="V2131" s="2" t="str">
        <f t="shared" si="80"/>
        <v>150000273UN</v>
      </c>
    </row>
    <row r="2132" spans="20:22" x14ac:dyDescent="0.35">
      <c r="T2132" s="2">
        <v>150000276</v>
      </c>
      <c r="U2132" s="2" t="s">
        <v>49</v>
      </c>
      <c r="V2132" s="2" t="str">
        <f t="shared" si="80"/>
        <v>150000276C12</v>
      </c>
    </row>
    <row r="2133" spans="20:22" x14ac:dyDescent="0.35">
      <c r="T2133" s="2">
        <v>150000276</v>
      </c>
      <c r="U2133" s="2" t="s">
        <v>50</v>
      </c>
      <c r="V2133" s="2" t="str">
        <f t="shared" si="80"/>
        <v>150000276UN</v>
      </c>
    </row>
    <row r="2134" spans="20:22" x14ac:dyDescent="0.35">
      <c r="T2134" s="2">
        <v>150000282</v>
      </c>
      <c r="U2134" s="2" t="s">
        <v>177</v>
      </c>
      <c r="V2134" s="2" t="str">
        <f t="shared" si="80"/>
        <v>150000282C20</v>
      </c>
    </row>
    <row r="2135" spans="20:22" x14ac:dyDescent="0.35">
      <c r="T2135" s="2">
        <v>150000282</v>
      </c>
      <c r="U2135" s="2" t="s">
        <v>50</v>
      </c>
      <c r="V2135" s="2" t="str">
        <f t="shared" si="80"/>
        <v>150000282UN</v>
      </c>
    </row>
    <row r="2136" spans="20:22" x14ac:dyDescent="0.35">
      <c r="T2136" s="2">
        <v>150000286</v>
      </c>
      <c r="U2136" s="2" t="s">
        <v>160</v>
      </c>
      <c r="V2136" s="2" t="str">
        <f t="shared" si="80"/>
        <v>150000286C24</v>
      </c>
    </row>
    <row r="2137" spans="20:22" x14ac:dyDescent="0.35">
      <c r="T2137" s="2">
        <v>150000286</v>
      </c>
      <c r="U2137" s="2" t="s">
        <v>50</v>
      </c>
      <c r="V2137" s="2" t="str">
        <f t="shared" si="80"/>
        <v>150000286UN</v>
      </c>
    </row>
    <row r="2138" spans="20:22" x14ac:dyDescent="0.35">
      <c r="T2138" s="2">
        <v>150000297</v>
      </c>
      <c r="U2138" s="2" t="s">
        <v>50</v>
      </c>
      <c r="V2138" s="2" t="str">
        <f t="shared" si="80"/>
        <v>150000297UN</v>
      </c>
    </row>
    <row r="2139" spans="20:22" x14ac:dyDescent="0.35">
      <c r="T2139" s="2">
        <v>150000297</v>
      </c>
      <c r="U2139" s="2" t="s">
        <v>149</v>
      </c>
      <c r="V2139" s="2" t="str">
        <f t="shared" si="80"/>
        <v>150000297Z00</v>
      </c>
    </row>
    <row r="2140" spans="20:22" x14ac:dyDescent="0.35">
      <c r="T2140" s="2">
        <v>150000298</v>
      </c>
      <c r="U2140" s="2" t="s">
        <v>163</v>
      </c>
      <c r="V2140" s="2" t="str">
        <f t="shared" si="80"/>
        <v>150000298C48</v>
      </c>
    </row>
    <row r="2141" spans="20:22" x14ac:dyDescent="0.35">
      <c r="T2141" s="2">
        <v>150000298</v>
      </c>
      <c r="U2141" s="2" t="s">
        <v>50</v>
      </c>
      <c r="V2141" s="2" t="str">
        <f t="shared" si="80"/>
        <v>150000298UN</v>
      </c>
    </row>
    <row r="2142" spans="20:22" x14ac:dyDescent="0.35">
      <c r="T2142" s="2">
        <v>150000303</v>
      </c>
      <c r="U2142" s="2" t="s">
        <v>166</v>
      </c>
      <c r="V2142" s="2" t="str">
        <f t="shared" si="80"/>
        <v>150000303C50</v>
      </c>
    </row>
    <row r="2143" spans="20:22" x14ac:dyDescent="0.35">
      <c r="T2143" s="2">
        <v>150000303</v>
      </c>
      <c r="U2143" s="2" t="s">
        <v>50</v>
      </c>
      <c r="V2143" s="2" t="str">
        <f t="shared" si="80"/>
        <v>150000303UN</v>
      </c>
    </row>
    <row r="2144" spans="20:22" x14ac:dyDescent="0.35">
      <c r="T2144" s="2">
        <v>150000304</v>
      </c>
      <c r="U2144" s="2" t="s">
        <v>166</v>
      </c>
      <c r="V2144" s="2" t="str">
        <f t="shared" si="80"/>
        <v>150000304C50</v>
      </c>
    </row>
    <row r="2145" spans="20:22" x14ac:dyDescent="0.35">
      <c r="T2145" s="2">
        <v>150000304</v>
      </c>
      <c r="U2145" s="2" t="s">
        <v>50</v>
      </c>
      <c r="V2145" s="2" t="str">
        <f t="shared" si="80"/>
        <v>150000304UN</v>
      </c>
    </row>
    <row r="2146" spans="20:22" x14ac:dyDescent="0.35">
      <c r="T2146" s="2">
        <v>150000305</v>
      </c>
      <c r="U2146" s="2" t="s">
        <v>163</v>
      </c>
      <c r="V2146" s="2" t="str">
        <f t="shared" si="80"/>
        <v>150000305C48</v>
      </c>
    </row>
    <row r="2147" spans="20:22" x14ac:dyDescent="0.35">
      <c r="T2147" s="2">
        <v>150000305</v>
      </c>
      <c r="U2147" s="2" t="s">
        <v>50</v>
      </c>
      <c r="V2147" s="2" t="str">
        <f t="shared" si="80"/>
        <v>150000305UN</v>
      </c>
    </row>
    <row r="2148" spans="20:22" x14ac:dyDescent="0.35">
      <c r="T2148" s="2">
        <v>150000306</v>
      </c>
      <c r="U2148" s="2" t="s">
        <v>50</v>
      </c>
      <c r="V2148" s="2" t="str">
        <f t="shared" si="80"/>
        <v>150000306UN</v>
      </c>
    </row>
    <row r="2149" spans="20:22" x14ac:dyDescent="0.35">
      <c r="T2149" s="2">
        <v>150000306</v>
      </c>
      <c r="U2149" s="2" t="s">
        <v>149</v>
      </c>
      <c r="V2149" s="2" t="str">
        <f t="shared" si="80"/>
        <v>150000306Z00</v>
      </c>
    </row>
    <row r="2150" spans="20:22" x14ac:dyDescent="0.35">
      <c r="T2150" s="2">
        <v>150000311</v>
      </c>
      <c r="U2150" s="2" t="s">
        <v>50</v>
      </c>
      <c r="V2150" s="2" t="str">
        <f t="shared" si="80"/>
        <v>150000311UN</v>
      </c>
    </row>
    <row r="2151" spans="20:22" x14ac:dyDescent="0.35">
      <c r="T2151" s="2">
        <v>150000324</v>
      </c>
      <c r="U2151" s="2" t="s">
        <v>1006</v>
      </c>
      <c r="V2151" s="2" t="str">
        <f t="shared" si="80"/>
        <v>150000324D10</v>
      </c>
    </row>
    <row r="2152" spans="20:22" x14ac:dyDescent="0.35">
      <c r="T2152" s="2">
        <v>150000324</v>
      </c>
      <c r="U2152" s="2" t="s">
        <v>50</v>
      </c>
      <c r="V2152" s="2" t="str">
        <f t="shared" si="80"/>
        <v>150000324UN</v>
      </c>
    </row>
    <row r="2153" spans="20:22" x14ac:dyDescent="0.35">
      <c r="T2153" s="2">
        <v>150000332</v>
      </c>
      <c r="U2153" s="2" t="s">
        <v>1006</v>
      </c>
      <c r="V2153" s="2" t="str">
        <f t="shared" si="80"/>
        <v>150000332D10</v>
      </c>
    </row>
    <row r="2154" spans="20:22" x14ac:dyDescent="0.35">
      <c r="T2154" s="2">
        <v>150000332</v>
      </c>
      <c r="U2154" s="2" t="s">
        <v>50</v>
      </c>
      <c r="V2154" s="2" t="str">
        <f t="shared" si="80"/>
        <v>150000332UN</v>
      </c>
    </row>
    <row r="2155" spans="20:22" x14ac:dyDescent="0.35">
      <c r="T2155" s="2">
        <v>150000349</v>
      </c>
      <c r="U2155" s="2" t="s">
        <v>225</v>
      </c>
      <c r="V2155" s="2" t="str">
        <f t="shared" si="80"/>
        <v>150000349D12</v>
      </c>
    </row>
    <row r="2156" spans="20:22" x14ac:dyDescent="0.35">
      <c r="T2156" s="2">
        <v>150000349</v>
      </c>
      <c r="U2156" s="2" t="s">
        <v>50</v>
      </c>
      <c r="V2156" s="2" t="str">
        <f t="shared" si="80"/>
        <v>150000349UN</v>
      </c>
    </row>
    <row r="2157" spans="20:22" x14ac:dyDescent="0.35">
      <c r="T2157" s="2">
        <v>150000367</v>
      </c>
      <c r="U2157" s="2" t="s">
        <v>65</v>
      </c>
      <c r="V2157" s="2" t="str">
        <f t="shared" si="80"/>
        <v>150000367C10</v>
      </c>
    </row>
    <row r="2158" spans="20:22" x14ac:dyDescent="0.35">
      <c r="T2158" s="2">
        <v>150000367</v>
      </c>
      <c r="U2158" s="2" t="s">
        <v>50</v>
      </c>
      <c r="V2158" s="2" t="str">
        <f t="shared" si="80"/>
        <v>150000367UN</v>
      </c>
    </row>
    <row r="2159" spans="20:22" x14ac:dyDescent="0.35">
      <c r="T2159" s="2">
        <v>150000368</v>
      </c>
      <c r="U2159" s="2" t="s">
        <v>65</v>
      </c>
      <c r="V2159" s="2" t="str">
        <f t="shared" si="80"/>
        <v>150000368C10</v>
      </c>
    </row>
    <row r="2160" spans="20:22" x14ac:dyDescent="0.35">
      <c r="T2160" s="2">
        <v>150000368</v>
      </c>
      <c r="U2160" s="2" t="s">
        <v>50</v>
      </c>
      <c r="V2160" s="2" t="str">
        <f t="shared" si="80"/>
        <v>150000368UN</v>
      </c>
    </row>
    <row r="2161" spans="20:22" x14ac:dyDescent="0.35">
      <c r="T2161" s="2">
        <v>150000369</v>
      </c>
      <c r="U2161" s="2" t="s">
        <v>65</v>
      </c>
      <c r="V2161" s="2" t="str">
        <f t="shared" si="80"/>
        <v>150000369C10</v>
      </c>
    </row>
    <row r="2162" spans="20:22" x14ac:dyDescent="0.35">
      <c r="T2162" s="2">
        <v>150000369</v>
      </c>
      <c r="U2162" s="2" t="s">
        <v>50</v>
      </c>
      <c r="V2162" s="2" t="str">
        <f t="shared" si="80"/>
        <v>150000369UN</v>
      </c>
    </row>
    <row r="2163" spans="20:22" x14ac:dyDescent="0.35">
      <c r="T2163" s="2">
        <v>150000370</v>
      </c>
      <c r="U2163" s="2" t="s">
        <v>65</v>
      </c>
      <c r="V2163" s="2" t="str">
        <f t="shared" si="80"/>
        <v>150000370C10</v>
      </c>
    </row>
    <row r="2164" spans="20:22" x14ac:dyDescent="0.35">
      <c r="T2164" s="2">
        <v>150000370</v>
      </c>
      <c r="U2164" s="2" t="s">
        <v>50</v>
      </c>
      <c r="V2164" s="2" t="str">
        <f t="shared" si="80"/>
        <v>150000370UN</v>
      </c>
    </row>
    <row r="2165" spans="20:22" x14ac:dyDescent="0.35">
      <c r="T2165" s="2">
        <v>150000372</v>
      </c>
      <c r="U2165" s="2" t="s">
        <v>65</v>
      </c>
      <c r="V2165" s="2" t="str">
        <f t="shared" si="80"/>
        <v>150000372C10</v>
      </c>
    </row>
    <row r="2166" spans="20:22" x14ac:dyDescent="0.35">
      <c r="T2166" s="2">
        <v>150000372</v>
      </c>
      <c r="U2166" s="2" t="s">
        <v>50</v>
      </c>
      <c r="V2166" s="2" t="str">
        <f t="shared" si="80"/>
        <v>150000372UN</v>
      </c>
    </row>
    <row r="2167" spans="20:22" x14ac:dyDescent="0.35">
      <c r="T2167" s="2">
        <v>150000373</v>
      </c>
      <c r="U2167" s="2" t="s">
        <v>65</v>
      </c>
      <c r="V2167" s="2" t="str">
        <f t="shared" si="80"/>
        <v>150000373C10</v>
      </c>
    </row>
    <row r="2168" spans="20:22" x14ac:dyDescent="0.35">
      <c r="T2168" s="2">
        <v>150000373</v>
      </c>
      <c r="U2168" s="2" t="s">
        <v>50</v>
      </c>
      <c r="V2168" s="2" t="str">
        <f t="shared" si="80"/>
        <v>150000373UN</v>
      </c>
    </row>
    <row r="2169" spans="20:22" x14ac:dyDescent="0.35">
      <c r="T2169" s="2">
        <v>150000374</v>
      </c>
      <c r="U2169" s="2" t="s">
        <v>65</v>
      </c>
      <c r="V2169" s="2" t="str">
        <f t="shared" si="80"/>
        <v>150000374C10</v>
      </c>
    </row>
    <row r="2170" spans="20:22" x14ac:dyDescent="0.35">
      <c r="T2170" s="2">
        <v>150000374</v>
      </c>
      <c r="U2170" s="2" t="s">
        <v>50</v>
      </c>
      <c r="V2170" s="2" t="str">
        <f t="shared" si="80"/>
        <v>150000374UN</v>
      </c>
    </row>
    <row r="2171" spans="20:22" x14ac:dyDescent="0.35">
      <c r="T2171" s="2">
        <v>150000378</v>
      </c>
      <c r="U2171" s="2" t="s">
        <v>65</v>
      </c>
      <c r="V2171" s="2" t="str">
        <f t="shared" si="80"/>
        <v>150000378C10</v>
      </c>
    </row>
    <row r="2172" spans="20:22" x14ac:dyDescent="0.35">
      <c r="T2172" s="2">
        <v>150000378</v>
      </c>
      <c r="U2172" s="2" t="s">
        <v>50</v>
      </c>
      <c r="V2172" s="2" t="str">
        <f t="shared" si="80"/>
        <v>150000378UN</v>
      </c>
    </row>
    <row r="2173" spans="20:22" x14ac:dyDescent="0.35">
      <c r="T2173" s="2">
        <v>150000379</v>
      </c>
      <c r="U2173" s="2" t="s">
        <v>65</v>
      </c>
      <c r="V2173" s="2" t="str">
        <f t="shared" si="80"/>
        <v>150000379C10</v>
      </c>
    </row>
    <row r="2174" spans="20:22" x14ac:dyDescent="0.35">
      <c r="T2174" s="2">
        <v>150000379</v>
      </c>
      <c r="U2174" s="2" t="s">
        <v>50</v>
      </c>
      <c r="V2174" s="2" t="str">
        <f t="shared" si="80"/>
        <v>150000379UN</v>
      </c>
    </row>
    <row r="2175" spans="20:22" x14ac:dyDescent="0.35">
      <c r="T2175" s="2">
        <v>150000388</v>
      </c>
      <c r="U2175" s="2" t="s">
        <v>65</v>
      </c>
      <c r="V2175" s="2" t="str">
        <f t="shared" si="80"/>
        <v>150000388C10</v>
      </c>
    </row>
    <row r="2176" spans="20:22" x14ac:dyDescent="0.35">
      <c r="T2176" s="2">
        <v>150000388</v>
      </c>
      <c r="U2176" s="2" t="s">
        <v>50</v>
      </c>
      <c r="V2176" s="2" t="str">
        <f t="shared" si="80"/>
        <v>150000388UN</v>
      </c>
    </row>
    <row r="2177" spans="20:22" x14ac:dyDescent="0.35">
      <c r="T2177" s="2">
        <v>150000392</v>
      </c>
      <c r="U2177" s="2" t="s">
        <v>49</v>
      </c>
      <c r="V2177" s="2" t="str">
        <f t="shared" si="80"/>
        <v>150000392C12</v>
      </c>
    </row>
    <row r="2178" spans="20:22" x14ac:dyDescent="0.35">
      <c r="T2178" s="2">
        <v>150000392</v>
      </c>
      <c r="U2178" s="2" t="s">
        <v>50</v>
      </c>
      <c r="V2178" s="2" t="str">
        <f t="shared" si="80"/>
        <v>150000392UN</v>
      </c>
    </row>
    <row r="2179" spans="20:22" x14ac:dyDescent="0.35">
      <c r="T2179" s="2">
        <v>150000397</v>
      </c>
      <c r="U2179" s="2" t="s">
        <v>50</v>
      </c>
      <c r="V2179" s="2" t="str">
        <f t="shared" si="80"/>
        <v>150000397UN</v>
      </c>
    </row>
    <row r="2180" spans="20:22" x14ac:dyDescent="0.35">
      <c r="T2180" s="2">
        <v>150000400</v>
      </c>
      <c r="U2180" s="2" t="s">
        <v>278</v>
      </c>
      <c r="V2180" s="2" t="str">
        <f t="shared" ref="V2180:V2243" si="81">T2180&amp;U2180</f>
        <v>150000400C16</v>
      </c>
    </row>
    <row r="2181" spans="20:22" x14ac:dyDescent="0.35">
      <c r="T2181" s="2">
        <v>150000400</v>
      </c>
      <c r="U2181" s="2" t="s">
        <v>50</v>
      </c>
      <c r="V2181" s="2" t="str">
        <f t="shared" si="81"/>
        <v>150000400UN</v>
      </c>
    </row>
    <row r="2182" spans="20:22" x14ac:dyDescent="0.35">
      <c r="T2182" s="2">
        <v>150000408</v>
      </c>
      <c r="U2182" s="2" t="s">
        <v>160</v>
      </c>
      <c r="V2182" s="2" t="str">
        <f t="shared" si="81"/>
        <v>150000408C24</v>
      </c>
    </row>
    <row r="2183" spans="20:22" x14ac:dyDescent="0.35">
      <c r="T2183" s="2">
        <v>150000408</v>
      </c>
      <c r="U2183" s="2" t="s">
        <v>50</v>
      </c>
      <c r="V2183" s="2" t="str">
        <f t="shared" si="81"/>
        <v>150000408UN</v>
      </c>
    </row>
    <row r="2184" spans="20:22" x14ac:dyDescent="0.35">
      <c r="T2184" s="2">
        <v>150000409</v>
      </c>
      <c r="U2184" s="2" t="s">
        <v>256</v>
      </c>
      <c r="V2184" s="2" t="str">
        <f t="shared" si="81"/>
        <v>150000409C30</v>
      </c>
    </row>
    <row r="2185" spans="20:22" x14ac:dyDescent="0.35">
      <c r="T2185" s="2">
        <v>150000409</v>
      </c>
      <c r="U2185" s="2" t="s">
        <v>50</v>
      </c>
      <c r="V2185" s="2" t="str">
        <f t="shared" si="81"/>
        <v>150000409UN</v>
      </c>
    </row>
    <row r="2186" spans="20:22" x14ac:dyDescent="0.35">
      <c r="T2186" s="2">
        <v>150000425</v>
      </c>
      <c r="U2186" s="2" t="s">
        <v>256</v>
      </c>
      <c r="V2186" s="2" t="str">
        <f t="shared" si="81"/>
        <v>150000425C30</v>
      </c>
    </row>
    <row r="2187" spans="20:22" x14ac:dyDescent="0.35">
      <c r="T2187" s="2">
        <v>150000425</v>
      </c>
      <c r="U2187" s="2" t="s">
        <v>50</v>
      </c>
      <c r="V2187" s="2" t="str">
        <f t="shared" si="81"/>
        <v>150000425UN</v>
      </c>
    </row>
    <row r="2188" spans="20:22" x14ac:dyDescent="0.35">
      <c r="T2188" s="2">
        <v>150000429</v>
      </c>
      <c r="U2188" s="2" t="s">
        <v>141</v>
      </c>
      <c r="V2188" s="2" t="str">
        <f t="shared" si="81"/>
        <v>150000429C04</v>
      </c>
    </row>
    <row r="2189" spans="20:22" x14ac:dyDescent="0.35">
      <c r="T2189" s="2">
        <v>150000429</v>
      </c>
      <c r="U2189" s="2" t="s">
        <v>50</v>
      </c>
      <c r="V2189" s="2" t="str">
        <f t="shared" si="81"/>
        <v>150000429UN</v>
      </c>
    </row>
    <row r="2190" spans="20:22" x14ac:dyDescent="0.35">
      <c r="T2190" s="2">
        <v>150000457</v>
      </c>
      <c r="U2190" s="2" t="s">
        <v>267</v>
      </c>
      <c r="V2190" s="2" t="str">
        <f t="shared" si="81"/>
        <v>150000457C40</v>
      </c>
    </row>
    <row r="2191" spans="20:22" x14ac:dyDescent="0.35">
      <c r="T2191" s="2">
        <v>150000457</v>
      </c>
      <c r="U2191" s="2" t="s">
        <v>50</v>
      </c>
      <c r="V2191" s="2" t="str">
        <f t="shared" si="81"/>
        <v>150000457UN</v>
      </c>
    </row>
    <row r="2192" spans="20:22" x14ac:dyDescent="0.35">
      <c r="T2192" s="2">
        <v>150000458</v>
      </c>
      <c r="U2192" s="2" t="s">
        <v>267</v>
      </c>
      <c r="V2192" s="2" t="str">
        <f t="shared" si="81"/>
        <v>150000458C40</v>
      </c>
    </row>
    <row r="2193" spans="20:22" x14ac:dyDescent="0.35">
      <c r="T2193" s="2">
        <v>150000458</v>
      </c>
      <c r="U2193" s="2" t="s">
        <v>50</v>
      </c>
      <c r="V2193" s="2" t="str">
        <f t="shared" si="81"/>
        <v>150000458UN</v>
      </c>
    </row>
    <row r="2194" spans="20:22" x14ac:dyDescent="0.35">
      <c r="T2194" s="2">
        <v>150000555</v>
      </c>
      <c r="U2194" s="2" t="s">
        <v>141</v>
      </c>
      <c r="V2194" s="2" t="str">
        <f t="shared" si="81"/>
        <v>150000555C04</v>
      </c>
    </row>
    <row r="2195" spans="20:22" x14ac:dyDescent="0.35">
      <c r="T2195" s="2">
        <v>150000555</v>
      </c>
      <c r="U2195" s="2" t="s">
        <v>50</v>
      </c>
      <c r="V2195" s="2" t="str">
        <f t="shared" si="81"/>
        <v>150000555UN</v>
      </c>
    </row>
    <row r="2196" spans="20:22" x14ac:dyDescent="0.35">
      <c r="T2196" s="2">
        <v>150000578</v>
      </c>
      <c r="U2196" s="2" t="s">
        <v>49</v>
      </c>
      <c r="V2196" s="2" t="str">
        <f t="shared" si="81"/>
        <v>150000578C12</v>
      </c>
    </row>
    <row r="2197" spans="20:22" x14ac:dyDescent="0.35">
      <c r="T2197" s="2">
        <v>150000578</v>
      </c>
      <c r="U2197" s="2" t="s">
        <v>50</v>
      </c>
      <c r="V2197" s="2" t="str">
        <f t="shared" si="81"/>
        <v>150000578UN</v>
      </c>
    </row>
    <row r="2198" spans="20:22" x14ac:dyDescent="0.35">
      <c r="T2198" s="2">
        <v>150000579</v>
      </c>
      <c r="U2198" s="2" t="s">
        <v>65</v>
      </c>
      <c r="V2198" s="2" t="str">
        <f t="shared" si="81"/>
        <v>150000579C10</v>
      </c>
    </row>
    <row r="2199" spans="20:22" x14ac:dyDescent="0.35">
      <c r="T2199" s="2">
        <v>150000579</v>
      </c>
      <c r="U2199" s="2" t="s">
        <v>50</v>
      </c>
      <c r="V2199" s="2" t="str">
        <f t="shared" si="81"/>
        <v>150000579UN</v>
      </c>
    </row>
    <row r="2200" spans="20:22" x14ac:dyDescent="0.35">
      <c r="T2200" s="2">
        <v>150000581</v>
      </c>
      <c r="U2200" s="2" t="s">
        <v>417</v>
      </c>
      <c r="V2200" s="2" t="str">
        <f t="shared" si="81"/>
        <v>150000581C15</v>
      </c>
    </row>
    <row r="2201" spans="20:22" x14ac:dyDescent="0.35">
      <c r="T2201" s="2">
        <v>150000581</v>
      </c>
      <c r="U2201" s="2" t="s">
        <v>50</v>
      </c>
      <c r="V2201" s="2" t="str">
        <f t="shared" si="81"/>
        <v>150000581UN</v>
      </c>
    </row>
    <row r="2202" spans="20:22" x14ac:dyDescent="0.35">
      <c r="T2202" s="2">
        <v>150000582</v>
      </c>
      <c r="U2202" s="2" t="s">
        <v>417</v>
      </c>
      <c r="V2202" s="2" t="str">
        <f t="shared" si="81"/>
        <v>150000582C15</v>
      </c>
    </row>
    <row r="2203" spans="20:22" x14ac:dyDescent="0.35">
      <c r="T2203" s="2">
        <v>150000582</v>
      </c>
      <c r="U2203" s="2" t="s">
        <v>50</v>
      </c>
      <c r="V2203" s="2" t="str">
        <f t="shared" si="81"/>
        <v>150000582UN</v>
      </c>
    </row>
    <row r="2204" spans="20:22" x14ac:dyDescent="0.35">
      <c r="T2204" s="2">
        <v>150000592</v>
      </c>
      <c r="U2204" s="2" t="s">
        <v>49</v>
      </c>
      <c r="V2204" s="2" t="str">
        <f t="shared" si="81"/>
        <v>150000592C12</v>
      </c>
    </row>
    <row r="2205" spans="20:22" x14ac:dyDescent="0.35">
      <c r="T2205" s="2">
        <v>150000592</v>
      </c>
      <c r="U2205" s="2" t="s">
        <v>50</v>
      </c>
      <c r="V2205" s="2" t="str">
        <f t="shared" si="81"/>
        <v>150000592UN</v>
      </c>
    </row>
    <row r="2206" spans="20:22" x14ac:dyDescent="0.35">
      <c r="T2206" s="2">
        <v>150000648</v>
      </c>
      <c r="U2206" s="2" t="s">
        <v>50</v>
      </c>
      <c r="V2206" s="2" t="str">
        <f t="shared" si="81"/>
        <v>150000648UN</v>
      </c>
    </row>
    <row r="2207" spans="20:22" x14ac:dyDescent="0.35">
      <c r="T2207" s="2">
        <v>150000649</v>
      </c>
      <c r="U2207" s="2" t="s">
        <v>569</v>
      </c>
      <c r="V2207" s="2" t="str">
        <f t="shared" si="81"/>
        <v>150000649C01</v>
      </c>
    </row>
    <row r="2208" spans="20:22" x14ac:dyDescent="0.35">
      <c r="T2208" s="2">
        <v>150000649</v>
      </c>
      <c r="U2208" s="2" t="s">
        <v>50</v>
      </c>
      <c r="V2208" s="2" t="str">
        <f t="shared" si="81"/>
        <v>150000649UN</v>
      </c>
    </row>
    <row r="2209" spans="20:22" x14ac:dyDescent="0.35">
      <c r="T2209" s="2">
        <v>150000698</v>
      </c>
      <c r="U2209" s="2" t="s">
        <v>50</v>
      </c>
      <c r="V2209" s="2" t="str">
        <f t="shared" si="81"/>
        <v>150000698UN</v>
      </c>
    </row>
    <row r="2210" spans="20:22" x14ac:dyDescent="0.35">
      <c r="T2210" s="2">
        <v>150000699</v>
      </c>
      <c r="U2210" s="2" t="s">
        <v>50</v>
      </c>
      <c r="V2210" s="2" t="str">
        <f t="shared" si="81"/>
        <v>150000699UN</v>
      </c>
    </row>
    <row r="2211" spans="20:22" x14ac:dyDescent="0.35">
      <c r="T2211" s="2">
        <v>150000702</v>
      </c>
      <c r="U2211" s="2" t="s">
        <v>49</v>
      </c>
      <c r="V2211" s="2" t="str">
        <f t="shared" si="81"/>
        <v>150000702C12</v>
      </c>
    </row>
    <row r="2212" spans="20:22" x14ac:dyDescent="0.35">
      <c r="T2212" s="2">
        <v>150000702</v>
      </c>
      <c r="U2212" s="2" t="s">
        <v>50</v>
      </c>
      <c r="V2212" s="2" t="str">
        <f t="shared" si="81"/>
        <v>150000702UN</v>
      </c>
    </row>
    <row r="2213" spans="20:22" x14ac:dyDescent="0.35">
      <c r="T2213" s="2">
        <v>150000704</v>
      </c>
      <c r="U2213" s="2" t="s">
        <v>49</v>
      </c>
      <c r="V2213" s="2" t="str">
        <f t="shared" si="81"/>
        <v>150000704C12</v>
      </c>
    </row>
    <row r="2214" spans="20:22" x14ac:dyDescent="0.35">
      <c r="T2214" s="2">
        <v>150000704</v>
      </c>
      <c r="U2214" s="2" t="s">
        <v>50</v>
      </c>
      <c r="V2214" s="2" t="str">
        <f t="shared" si="81"/>
        <v>150000704UN</v>
      </c>
    </row>
    <row r="2215" spans="20:22" x14ac:dyDescent="0.35">
      <c r="T2215" s="2">
        <v>150000711</v>
      </c>
      <c r="U2215" s="2" t="s">
        <v>267</v>
      </c>
      <c r="V2215" s="2" t="str">
        <f t="shared" si="81"/>
        <v>150000711C40</v>
      </c>
    </row>
    <row r="2216" spans="20:22" x14ac:dyDescent="0.35">
      <c r="T2216" s="2">
        <v>150000711</v>
      </c>
      <c r="U2216" s="2" t="s">
        <v>50</v>
      </c>
      <c r="V2216" s="2" t="str">
        <f t="shared" si="81"/>
        <v>150000711UN</v>
      </c>
    </row>
    <row r="2217" spans="20:22" x14ac:dyDescent="0.35">
      <c r="T2217" s="2">
        <v>150000714</v>
      </c>
      <c r="U2217" s="2" t="s">
        <v>156</v>
      </c>
      <c r="V2217" s="2" t="str">
        <f t="shared" si="81"/>
        <v>150000714C18</v>
      </c>
    </row>
    <row r="2218" spans="20:22" x14ac:dyDescent="0.35">
      <c r="T2218" s="2">
        <v>150000714</v>
      </c>
      <c r="U2218" s="2" t="s">
        <v>50</v>
      </c>
      <c r="V2218" s="2" t="str">
        <f t="shared" si="81"/>
        <v>150000714UN</v>
      </c>
    </row>
    <row r="2219" spans="20:22" x14ac:dyDescent="0.35">
      <c r="T2219" s="2">
        <v>150000718</v>
      </c>
      <c r="U2219" s="2" t="s">
        <v>156</v>
      </c>
      <c r="V2219" s="2" t="str">
        <f t="shared" si="81"/>
        <v>150000718C18</v>
      </c>
    </row>
    <row r="2220" spans="20:22" x14ac:dyDescent="0.35">
      <c r="T2220" s="2">
        <v>150000718</v>
      </c>
      <c r="U2220" s="2" t="s">
        <v>50</v>
      </c>
      <c r="V2220" s="2" t="str">
        <f t="shared" si="81"/>
        <v>150000718UN</v>
      </c>
    </row>
    <row r="2221" spans="20:22" x14ac:dyDescent="0.35">
      <c r="T2221" s="2">
        <v>150000720</v>
      </c>
      <c r="U2221" s="2" t="s">
        <v>156</v>
      </c>
      <c r="V2221" s="2" t="str">
        <f t="shared" si="81"/>
        <v>150000720C18</v>
      </c>
    </row>
    <row r="2222" spans="20:22" x14ac:dyDescent="0.35">
      <c r="T2222" s="2">
        <v>150000720</v>
      </c>
      <c r="U2222" s="2" t="s">
        <v>50</v>
      </c>
      <c r="V2222" s="2" t="str">
        <f t="shared" si="81"/>
        <v>150000720UN</v>
      </c>
    </row>
    <row r="2223" spans="20:22" x14ac:dyDescent="0.35">
      <c r="T2223" s="2">
        <v>150000721</v>
      </c>
      <c r="U2223" s="2" t="s">
        <v>156</v>
      </c>
      <c r="V2223" s="2" t="str">
        <f t="shared" si="81"/>
        <v>150000721C18</v>
      </c>
    </row>
    <row r="2224" spans="20:22" x14ac:dyDescent="0.35">
      <c r="T2224" s="2">
        <v>150000721</v>
      </c>
      <c r="U2224" s="2" t="s">
        <v>50</v>
      </c>
      <c r="V2224" s="2" t="str">
        <f t="shared" si="81"/>
        <v>150000721UN</v>
      </c>
    </row>
    <row r="2225" spans="20:22" x14ac:dyDescent="0.35">
      <c r="T2225" s="2">
        <v>150000722</v>
      </c>
      <c r="U2225" s="2" t="s">
        <v>156</v>
      </c>
      <c r="V2225" s="2" t="str">
        <f t="shared" si="81"/>
        <v>150000722C18</v>
      </c>
    </row>
    <row r="2226" spans="20:22" x14ac:dyDescent="0.35">
      <c r="T2226" s="2">
        <v>150000722</v>
      </c>
      <c r="U2226" s="2" t="s">
        <v>50</v>
      </c>
      <c r="V2226" s="2" t="str">
        <f t="shared" si="81"/>
        <v>150000722UN</v>
      </c>
    </row>
    <row r="2227" spans="20:22" x14ac:dyDescent="0.35">
      <c r="T2227" s="2">
        <v>150000723</v>
      </c>
      <c r="U2227" s="2" t="s">
        <v>156</v>
      </c>
      <c r="V2227" s="2" t="str">
        <f t="shared" si="81"/>
        <v>150000723C18</v>
      </c>
    </row>
    <row r="2228" spans="20:22" x14ac:dyDescent="0.35">
      <c r="T2228" s="2">
        <v>150000723</v>
      </c>
      <c r="U2228" s="2" t="s">
        <v>50</v>
      </c>
      <c r="V2228" s="2" t="str">
        <f t="shared" si="81"/>
        <v>150000723UN</v>
      </c>
    </row>
    <row r="2229" spans="20:22" x14ac:dyDescent="0.35">
      <c r="T2229" s="2">
        <v>150000724</v>
      </c>
      <c r="U2229" s="2" t="s">
        <v>163</v>
      </c>
      <c r="V2229" s="2" t="str">
        <f t="shared" si="81"/>
        <v>150000724C48</v>
      </c>
    </row>
    <row r="2230" spans="20:22" x14ac:dyDescent="0.35">
      <c r="T2230" s="2">
        <v>150000724</v>
      </c>
      <c r="U2230" s="2" t="s">
        <v>50</v>
      </c>
      <c r="V2230" s="2" t="str">
        <f t="shared" si="81"/>
        <v>150000724UN</v>
      </c>
    </row>
    <row r="2231" spans="20:22" x14ac:dyDescent="0.35">
      <c r="T2231" s="2">
        <v>150000725</v>
      </c>
      <c r="U2231" s="2" t="s">
        <v>163</v>
      </c>
      <c r="V2231" s="2" t="str">
        <f t="shared" si="81"/>
        <v>150000725C48</v>
      </c>
    </row>
    <row r="2232" spans="20:22" x14ac:dyDescent="0.35">
      <c r="T2232" s="2">
        <v>150000725</v>
      </c>
      <c r="U2232" s="2" t="s">
        <v>50</v>
      </c>
      <c r="V2232" s="2" t="str">
        <f t="shared" si="81"/>
        <v>150000725UN</v>
      </c>
    </row>
    <row r="2233" spans="20:22" x14ac:dyDescent="0.35">
      <c r="T2233" s="2">
        <v>150000726</v>
      </c>
      <c r="U2233" s="2" t="s">
        <v>163</v>
      </c>
      <c r="V2233" s="2" t="str">
        <f t="shared" si="81"/>
        <v>150000726C48</v>
      </c>
    </row>
    <row r="2234" spans="20:22" x14ac:dyDescent="0.35">
      <c r="T2234" s="2">
        <v>150000726</v>
      </c>
      <c r="U2234" s="2" t="s">
        <v>50</v>
      </c>
      <c r="V2234" s="2" t="str">
        <f t="shared" si="81"/>
        <v>150000726UN</v>
      </c>
    </row>
    <row r="2235" spans="20:22" x14ac:dyDescent="0.35">
      <c r="T2235" s="2">
        <v>150000727</v>
      </c>
      <c r="U2235" s="2" t="s">
        <v>163</v>
      </c>
      <c r="V2235" s="2" t="str">
        <f t="shared" si="81"/>
        <v>150000727C48</v>
      </c>
    </row>
    <row r="2236" spans="20:22" x14ac:dyDescent="0.35">
      <c r="T2236" s="2">
        <v>150000727</v>
      </c>
      <c r="U2236" s="2" t="s">
        <v>50</v>
      </c>
      <c r="V2236" s="2" t="str">
        <f t="shared" si="81"/>
        <v>150000727UN</v>
      </c>
    </row>
    <row r="2237" spans="20:22" x14ac:dyDescent="0.35">
      <c r="T2237" s="2">
        <v>150000729</v>
      </c>
      <c r="U2237" s="2" t="s">
        <v>163</v>
      </c>
      <c r="V2237" s="2" t="str">
        <f t="shared" si="81"/>
        <v>150000729C48</v>
      </c>
    </row>
    <row r="2238" spans="20:22" x14ac:dyDescent="0.35">
      <c r="T2238" s="2">
        <v>150000729</v>
      </c>
      <c r="U2238" s="2" t="s">
        <v>50</v>
      </c>
      <c r="V2238" s="2" t="str">
        <f t="shared" si="81"/>
        <v>150000729UN</v>
      </c>
    </row>
    <row r="2239" spans="20:22" x14ac:dyDescent="0.35">
      <c r="T2239" s="2">
        <v>150000730</v>
      </c>
      <c r="U2239" s="2" t="s">
        <v>163</v>
      </c>
      <c r="V2239" s="2" t="str">
        <f t="shared" si="81"/>
        <v>150000730C48</v>
      </c>
    </row>
    <row r="2240" spans="20:22" x14ac:dyDescent="0.35">
      <c r="T2240" s="2">
        <v>150000730</v>
      </c>
      <c r="U2240" s="2" t="s">
        <v>50</v>
      </c>
      <c r="V2240" s="2" t="str">
        <f t="shared" si="81"/>
        <v>150000730UN</v>
      </c>
    </row>
    <row r="2241" spans="20:22" x14ac:dyDescent="0.35">
      <c r="T2241" s="2">
        <v>150000760</v>
      </c>
      <c r="U2241" s="2" t="s">
        <v>65</v>
      </c>
      <c r="V2241" s="2" t="str">
        <f t="shared" si="81"/>
        <v>150000760C10</v>
      </c>
    </row>
    <row r="2242" spans="20:22" x14ac:dyDescent="0.35">
      <c r="T2242" s="2">
        <v>150000760</v>
      </c>
      <c r="U2242" s="2" t="s">
        <v>50</v>
      </c>
      <c r="V2242" s="2" t="str">
        <f t="shared" si="81"/>
        <v>150000760UN</v>
      </c>
    </row>
    <row r="2243" spans="20:22" x14ac:dyDescent="0.35">
      <c r="T2243" s="2">
        <v>150000761</v>
      </c>
      <c r="U2243" s="2" t="s">
        <v>65</v>
      </c>
      <c r="V2243" s="2" t="str">
        <f t="shared" si="81"/>
        <v>150000761C10</v>
      </c>
    </row>
    <row r="2244" spans="20:22" x14ac:dyDescent="0.35">
      <c r="T2244" s="2">
        <v>150000761</v>
      </c>
      <c r="U2244" s="2" t="s">
        <v>50</v>
      </c>
      <c r="V2244" s="2" t="str">
        <f t="shared" ref="V2244:V2307" si="82">T2244&amp;U2244</f>
        <v>150000761UN</v>
      </c>
    </row>
    <row r="2245" spans="20:22" x14ac:dyDescent="0.35">
      <c r="T2245" s="2">
        <v>150000764</v>
      </c>
      <c r="U2245" s="2" t="s">
        <v>65</v>
      </c>
      <c r="V2245" s="2" t="str">
        <f t="shared" si="82"/>
        <v>150000764C10</v>
      </c>
    </row>
    <row r="2246" spans="20:22" x14ac:dyDescent="0.35">
      <c r="T2246" s="2">
        <v>150000764</v>
      </c>
      <c r="U2246" s="2" t="s">
        <v>50</v>
      </c>
      <c r="V2246" s="2" t="str">
        <f t="shared" si="82"/>
        <v>150000764UN</v>
      </c>
    </row>
    <row r="2247" spans="20:22" x14ac:dyDescent="0.35">
      <c r="T2247" s="2">
        <v>150000765</v>
      </c>
      <c r="U2247" s="2" t="s">
        <v>65</v>
      </c>
      <c r="V2247" s="2" t="str">
        <f t="shared" si="82"/>
        <v>150000765C10</v>
      </c>
    </row>
    <row r="2248" spans="20:22" x14ac:dyDescent="0.35">
      <c r="T2248" s="2">
        <v>150000765</v>
      </c>
      <c r="U2248" s="2" t="s">
        <v>50</v>
      </c>
      <c r="V2248" s="2" t="str">
        <f t="shared" si="82"/>
        <v>150000765UN</v>
      </c>
    </row>
    <row r="2249" spans="20:22" x14ac:dyDescent="0.35">
      <c r="T2249" s="2">
        <v>150000767</v>
      </c>
      <c r="U2249" s="2" t="s">
        <v>65</v>
      </c>
      <c r="V2249" s="2" t="str">
        <f t="shared" si="82"/>
        <v>150000767C10</v>
      </c>
    </row>
    <row r="2250" spans="20:22" x14ac:dyDescent="0.35">
      <c r="T2250" s="2">
        <v>150000767</v>
      </c>
      <c r="U2250" s="2" t="s">
        <v>50</v>
      </c>
      <c r="V2250" s="2" t="str">
        <f t="shared" si="82"/>
        <v>150000767UN</v>
      </c>
    </row>
    <row r="2251" spans="20:22" x14ac:dyDescent="0.35">
      <c r="T2251" s="2">
        <v>150000769</v>
      </c>
      <c r="U2251" s="2" t="s">
        <v>65</v>
      </c>
      <c r="V2251" s="2" t="str">
        <f t="shared" si="82"/>
        <v>150000769C10</v>
      </c>
    </row>
    <row r="2252" spans="20:22" x14ac:dyDescent="0.35">
      <c r="T2252" s="2">
        <v>150000769</v>
      </c>
      <c r="U2252" s="2" t="s">
        <v>50</v>
      </c>
      <c r="V2252" s="2" t="str">
        <f t="shared" si="82"/>
        <v>150000769UN</v>
      </c>
    </row>
    <row r="2253" spans="20:22" x14ac:dyDescent="0.35">
      <c r="T2253" s="2">
        <v>150000772</v>
      </c>
      <c r="U2253" s="2" t="s">
        <v>65</v>
      </c>
      <c r="V2253" s="2" t="str">
        <f t="shared" si="82"/>
        <v>150000772C10</v>
      </c>
    </row>
    <row r="2254" spans="20:22" x14ac:dyDescent="0.35">
      <c r="T2254" s="2">
        <v>150000772</v>
      </c>
      <c r="U2254" s="2" t="s">
        <v>50</v>
      </c>
      <c r="V2254" s="2" t="str">
        <f t="shared" si="82"/>
        <v>150000772UN</v>
      </c>
    </row>
    <row r="2255" spans="20:22" x14ac:dyDescent="0.35">
      <c r="T2255" s="2">
        <v>150000775</v>
      </c>
      <c r="U2255" s="2" t="s">
        <v>65</v>
      </c>
      <c r="V2255" s="2" t="str">
        <f t="shared" si="82"/>
        <v>150000775C10</v>
      </c>
    </row>
    <row r="2256" spans="20:22" x14ac:dyDescent="0.35">
      <c r="T2256" s="2">
        <v>150000775</v>
      </c>
      <c r="U2256" s="2" t="s">
        <v>50</v>
      </c>
      <c r="V2256" s="2" t="str">
        <f t="shared" si="82"/>
        <v>150000775UN</v>
      </c>
    </row>
    <row r="2257" spans="20:22" x14ac:dyDescent="0.35">
      <c r="T2257" s="2">
        <v>150000776</v>
      </c>
      <c r="U2257" s="2" t="s">
        <v>65</v>
      </c>
      <c r="V2257" s="2" t="str">
        <f t="shared" si="82"/>
        <v>150000776C10</v>
      </c>
    </row>
    <row r="2258" spans="20:22" x14ac:dyDescent="0.35">
      <c r="T2258" s="2">
        <v>150000776</v>
      </c>
      <c r="U2258" s="2" t="s">
        <v>50</v>
      </c>
      <c r="V2258" s="2" t="str">
        <f t="shared" si="82"/>
        <v>150000776UN</v>
      </c>
    </row>
    <row r="2259" spans="20:22" x14ac:dyDescent="0.35">
      <c r="T2259" s="2">
        <v>150000790</v>
      </c>
      <c r="U2259" s="2" t="s">
        <v>49</v>
      </c>
      <c r="V2259" s="2" t="str">
        <f t="shared" si="82"/>
        <v>150000790C12</v>
      </c>
    </row>
    <row r="2260" spans="20:22" x14ac:dyDescent="0.35">
      <c r="T2260" s="2">
        <v>150000790</v>
      </c>
      <c r="U2260" s="2" t="s">
        <v>50</v>
      </c>
      <c r="V2260" s="2" t="str">
        <f t="shared" si="82"/>
        <v>150000790UN</v>
      </c>
    </row>
    <row r="2261" spans="20:22" x14ac:dyDescent="0.35">
      <c r="T2261" s="2">
        <v>150000792</v>
      </c>
      <c r="U2261" s="2" t="s">
        <v>253</v>
      </c>
      <c r="V2261" s="2" t="str">
        <f t="shared" si="82"/>
        <v>150000792C08</v>
      </c>
    </row>
    <row r="2262" spans="20:22" x14ac:dyDescent="0.35">
      <c r="T2262" s="2">
        <v>150000792</v>
      </c>
      <c r="U2262" s="2" t="s">
        <v>50</v>
      </c>
      <c r="V2262" s="2" t="str">
        <f t="shared" si="82"/>
        <v>150000792UN</v>
      </c>
    </row>
    <row r="2263" spans="20:22" x14ac:dyDescent="0.35">
      <c r="T2263" s="2">
        <v>150000793</v>
      </c>
      <c r="U2263" s="2" t="s">
        <v>253</v>
      </c>
      <c r="V2263" s="2" t="str">
        <f t="shared" si="82"/>
        <v>150000793C08</v>
      </c>
    </row>
    <row r="2264" spans="20:22" x14ac:dyDescent="0.35">
      <c r="T2264" s="2">
        <v>150000793</v>
      </c>
      <c r="U2264" s="2" t="s">
        <v>50</v>
      </c>
      <c r="V2264" s="2" t="str">
        <f t="shared" si="82"/>
        <v>150000793UN</v>
      </c>
    </row>
    <row r="2265" spans="20:22" x14ac:dyDescent="0.35">
      <c r="T2265" s="2">
        <v>150000828</v>
      </c>
      <c r="U2265" s="2" t="s">
        <v>49</v>
      </c>
      <c r="V2265" s="2" t="str">
        <f t="shared" si="82"/>
        <v>150000828C12</v>
      </c>
    </row>
    <row r="2266" spans="20:22" x14ac:dyDescent="0.35">
      <c r="T2266" s="2">
        <v>150000828</v>
      </c>
      <c r="U2266" s="2" t="s">
        <v>50</v>
      </c>
      <c r="V2266" s="2" t="str">
        <f t="shared" si="82"/>
        <v>150000828UN</v>
      </c>
    </row>
    <row r="2267" spans="20:22" x14ac:dyDescent="0.35">
      <c r="T2267" s="2">
        <v>150000829</v>
      </c>
      <c r="U2267" s="2" t="s">
        <v>57</v>
      </c>
      <c r="V2267" s="2" t="str">
        <f t="shared" si="82"/>
        <v>150000829C06</v>
      </c>
    </row>
    <row r="2268" spans="20:22" x14ac:dyDescent="0.35">
      <c r="T2268" s="2">
        <v>150000829</v>
      </c>
      <c r="U2268" s="2" t="s">
        <v>50</v>
      </c>
      <c r="V2268" s="2" t="str">
        <f t="shared" si="82"/>
        <v>150000829UN</v>
      </c>
    </row>
    <row r="2269" spans="20:22" x14ac:dyDescent="0.35">
      <c r="T2269" s="2">
        <v>150000843</v>
      </c>
      <c r="U2269" s="2" t="s">
        <v>160</v>
      </c>
      <c r="V2269" s="2" t="str">
        <f t="shared" si="82"/>
        <v>150000843C24</v>
      </c>
    </row>
    <row r="2270" spans="20:22" x14ac:dyDescent="0.35">
      <c r="T2270" s="2">
        <v>150000843</v>
      </c>
      <c r="U2270" s="2" t="s">
        <v>50</v>
      </c>
      <c r="V2270" s="2" t="str">
        <f t="shared" si="82"/>
        <v>150000843UN</v>
      </c>
    </row>
    <row r="2271" spans="20:22" x14ac:dyDescent="0.35">
      <c r="T2271" s="2">
        <v>150000855</v>
      </c>
      <c r="U2271" s="2" t="s">
        <v>141</v>
      </c>
      <c r="V2271" s="2" t="str">
        <f t="shared" si="82"/>
        <v>150000855C04</v>
      </c>
    </row>
    <row r="2272" spans="20:22" x14ac:dyDescent="0.35">
      <c r="T2272" s="2">
        <v>150000855</v>
      </c>
      <c r="U2272" s="2" t="s">
        <v>50</v>
      </c>
      <c r="V2272" s="2" t="str">
        <f t="shared" si="82"/>
        <v>150000855UN</v>
      </c>
    </row>
    <row r="2273" spans="20:22" x14ac:dyDescent="0.35">
      <c r="T2273" s="2">
        <v>150000862</v>
      </c>
      <c r="U2273" s="2" t="s">
        <v>65</v>
      </c>
      <c r="V2273" s="2" t="str">
        <f t="shared" si="82"/>
        <v>150000862C10</v>
      </c>
    </row>
    <row r="2274" spans="20:22" x14ac:dyDescent="0.35">
      <c r="T2274" s="2">
        <v>150000862</v>
      </c>
      <c r="U2274" s="2" t="s">
        <v>50</v>
      </c>
      <c r="V2274" s="2" t="str">
        <f t="shared" si="82"/>
        <v>150000862UN</v>
      </c>
    </row>
    <row r="2275" spans="20:22" x14ac:dyDescent="0.35">
      <c r="T2275" s="2">
        <v>150000880</v>
      </c>
      <c r="U2275" s="2" t="s">
        <v>49</v>
      </c>
      <c r="V2275" s="2" t="str">
        <f t="shared" si="82"/>
        <v>150000880C12</v>
      </c>
    </row>
    <row r="2276" spans="20:22" x14ac:dyDescent="0.35">
      <c r="T2276" s="2">
        <v>150000880</v>
      </c>
      <c r="U2276" s="2" t="s">
        <v>50</v>
      </c>
      <c r="V2276" s="2" t="str">
        <f t="shared" si="82"/>
        <v>150000880UN</v>
      </c>
    </row>
    <row r="2277" spans="20:22" x14ac:dyDescent="0.35">
      <c r="T2277" s="2">
        <v>150000881</v>
      </c>
      <c r="U2277" s="2" t="s">
        <v>49</v>
      </c>
      <c r="V2277" s="2" t="str">
        <f t="shared" si="82"/>
        <v>150000881C12</v>
      </c>
    </row>
    <row r="2278" spans="20:22" x14ac:dyDescent="0.35">
      <c r="T2278" s="2">
        <v>150000881</v>
      </c>
      <c r="U2278" s="2" t="s">
        <v>50</v>
      </c>
      <c r="V2278" s="2" t="str">
        <f t="shared" si="82"/>
        <v>150000881UN</v>
      </c>
    </row>
    <row r="2279" spans="20:22" x14ac:dyDescent="0.35">
      <c r="T2279" s="2">
        <v>150000883</v>
      </c>
      <c r="U2279" s="2" t="s">
        <v>278</v>
      </c>
      <c r="V2279" s="2" t="str">
        <f t="shared" si="82"/>
        <v>150000883C16</v>
      </c>
    </row>
    <row r="2280" spans="20:22" x14ac:dyDescent="0.35">
      <c r="T2280" s="2">
        <v>150000883</v>
      </c>
      <c r="U2280" s="2" t="s">
        <v>50</v>
      </c>
      <c r="V2280" s="2" t="str">
        <f t="shared" si="82"/>
        <v>150000883UN</v>
      </c>
    </row>
    <row r="2281" spans="20:22" x14ac:dyDescent="0.35">
      <c r="T2281" s="2">
        <v>150000890</v>
      </c>
      <c r="U2281" s="2" t="s">
        <v>177</v>
      </c>
      <c r="V2281" s="2" t="str">
        <f t="shared" si="82"/>
        <v>150000890C20</v>
      </c>
    </row>
    <row r="2282" spans="20:22" x14ac:dyDescent="0.35">
      <c r="T2282" s="2">
        <v>150000890</v>
      </c>
      <c r="U2282" s="2" t="s">
        <v>50</v>
      </c>
      <c r="V2282" s="2" t="str">
        <f t="shared" si="82"/>
        <v>150000890UN</v>
      </c>
    </row>
    <row r="2283" spans="20:22" x14ac:dyDescent="0.35">
      <c r="T2283" s="2">
        <v>150000892</v>
      </c>
      <c r="U2283" s="2" t="s">
        <v>177</v>
      </c>
      <c r="V2283" s="2" t="str">
        <f t="shared" si="82"/>
        <v>150000892C20</v>
      </c>
    </row>
    <row r="2284" spans="20:22" x14ac:dyDescent="0.35">
      <c r="T2284" s="2">
        <v>150000892</v>
      </c>
      <c r="U2284" s="2" t="s">
        <v>50</v>
      </c>
      <c r="V2284" s="2" t="str">
        <f t="shared" si="82"/>
        <v>150000892UN</v>
      </c>
    </row>
    <row r="2285" spans="20:22" x14ac:dyDescent="0.35">
      <c r="T2285" s="2">
        <v>150000893</v>
      </c>
      <c r="U2285" s="2" t="s">
        <v>177</v>
      </c>
      <c r="V2285" s="2" t="str">
        <f t="shared" si="82"/>
        <v>150000893C20</v>
      </c>
    </row>
    <row r="2286" spans="20:22" x14ac:dyDescent="0.35">
      <c r="T2286" s="2">
        <v>150000893</v>
      </c>
      <c r="U2286" s="2" t="s">
        <v>50</v>
      </c>
      <c r="V2286" s="2" t="str">
        <f t="shared" si="82"/>
        <v>150000893UN</v>
      </c>
    </row>
    <row r="2287" spans="20:22" x14ac:dyDescent="0.35">
      <c r="T2287" s="2">
        <v>150000899</v>
      </c>
      <c r="U2287" s="2" t="s">
        <v>177</v>
      </c>
      <c r="V2287" s="2" t="str">
        <f t="shared" si="82"/>
        <v>150000899C20</v>
      </c>
    </row>
    <row r="2288" spans="20:22" x14ac:dyDescent="0.35">
      <c r="T2288" s="2">
        <v>150000899</v>
      </c>
      <c r="U2288" s="2" t="s">
        <v>267</v>
      </c>
      <c r="V2288" s="2" t="str">
        <f t="shared" si="82"/>
        <v>150000899C40</v>
      </c>
    </row>
    <row r="2289" spans="20:22" x14ac:dyDescent="0.35">
      <c r="T2289" s="2">
        <v>150000899</v>
      </c>
      <c r="U2289" s="2" t="s">
        <v>50</v>
      </c>
      <c r="V2289" s="2" t="str">
        <f t="shared" si="82"/>
        <v>150000899UN</v>
      </c>
    </row>
    <row r="2290" spans="20:22" x14ac:dyDescent="0.35">
      <c r="T2290" s="2">
        <v>150000908</v>
      </c>
      <c r="U2290" s="2" t="s">
        <v>50</v>
      </c>
      <c r="V2290" s="2" t="str">
        <f t="shared" si="82"/>
        <v>150000908UN</v>
      </c>
    </row>
    <row r="2291" spans="20:22" x14ac:dyDescent="0.35">
      <c r="T2291" s="2">
        <v>150000932</v>
      </c>
      <c r="U2291" s="2" t="s">
        <v>49</v>
      </c>
      <c r="V2291" s="2" t="str">
        <f t="shared" si="82"/>
        <v>150000932C12</v>
      </c>
    </row>
    <row r="2292" spans="20:22" x14ac:dyDescent="0.35">
      <c r="T2292" s="2">
        <v>150000932</v>
      </c>
      <c r="U2292" s="2" t="s">
        <v>50</v>
      </c>
      <c r="V2292" s="2" t="str">
        <f t="shared" si="82"/>
        <v>150000932UN</v>
      </c>
    </row>
    <row r="2293" spans="20:22" x14ac:dyDescent="0.35">
      <c r="T2293" s="2">
        <v>150000983</v>
      </c>
      <c r="U2293" s="2" t="s">
        <v>57</v>
      </c>
      <c r="V2293" s="2" t="str">
        <f t="shared" si="82"/>
        <v>150000983C06</v>
      </c>
    </row>
    <row r="2294" spans="20:22" x14ac:dyDescent="0.35">
      <c r="T2294" s="2">
        <v>150000983</v>
      </c>
      <c r="U2294" s="2" t="s">
        <v>50</v>
      </c>
      <c r="V2294" s="2" t="str">
        <f t="shared" si="82"/>
        <v>150000983UN</v>
      </c>
    </row>
    <row r="2295" spans="20:22" x14ac:dyDescent="0.35">
      <c r="T2295" s="2">
        <v>150000988</v>
      </c>
      <c r="U2295" s="2" t="s">
        <v>160</v>
      </c>
      <c r="V2295" s="2" t="str">
        <f t="shared" si="82"/>
        <v>150000988C24</v>
      </c>
    </row>
    <row r="2296" spans="20:22" x14ac:dyDescent="0.35">
      <c r="T2296" s="2">
        <v>150000988</v>
      </c>
      <c r="U2296" s="2" t="s">
        <v>50</v>
      </c>
      <c r="V2296" s="2" t="str">
        <f t="shared" si="82"/>
        <v>150000988UN</v>
      </c>
    </row>
    <row r="2297" spans="20:22" x14ac:dyDescent="0.35">
      <c r="T2297" s="2">
        <v>150000989</v>
      </c>
      <c r="U2297" s="2" t="s">
        <v>57</v>
      </c>
      <c r="V2297" s="2" t="str">
        <f t="shared" si="82"/>
        <v>150000989C06</v>
      </c>
    </row>
    <row r="2298" spans="20:22" x14ac:dyDescent="0.35">
      <c r="T2298" s="2">
        <v>150000989</v>
      </c>
      <c r="U2298" s="2" t="s">
        <v>50</v>
      </c>
      <c r="V2298" s="2" t="str">
        <f t="shared" si="82"/>
        <v>150000989UN</v>
      </c>
    </row>
    <row r="2299" spans="20:22" x14ac:dyDescent="0.35">
      <c r="T2299" s="2">
        <v>150000990</v>
      </c>
      <c r="U2299" s="2" t="s">
        <v>57</v>
      </c>
      <c r="V2299" s="2" t="str">
        <f t="shared" si="82"/>
        <v>150000990C06</v>
      </c>
    </row>
    <row r="2300" spans="20:22" x14ac:dyDescent="0.35">
      <c r="T2300" s="2">
        <v>150000990</v>
      </c>
      <c r="U2300" s="2" t="s">
        <v>50</v>
      </c>
      <c r="V2300" s="2" t="str">
        <f t="shared" si="82"/>
        <v>150000990UN</v>
      </c>
    </row>
    <row r="2301" spans="20:22" x14ac:dyDescent="0.35">
      <c r="T2301" s="2">
        <v>150001016</v>
      </c>
      <c r="U2301" s="2" t="s">
        <v>77</v>
      </c>
      <c r="V2301" s="2" t="str">
        <f t="shared" si="82"/>
        <v>150001016KG</v>
      </c>
    </row>
    <row r="2302" spans="20:22" x14ac:dyDescent="0.35">
      <c r="T2302" s="2">
        <v>150001020</v>
      </c>
      <c r="U2302" s="2" t="s">
        <v>248</v>
      </c>
      <c r="V2302" s="2" t="str">
        <f t="shared" si="82"/>
        <v>150001020CJ</v>
      </c>
    </row>
    <row r="2303" spans="20:22" x14ac:dyDescent="0.35">
      <c r="T2303" s="2">
        <v>150001020</v>
      </c>
      <c r="U2303" s="2" t="s">
        <v>647</v>
      </c>
      <c r="V2303" s="2" t="str">
        <f t="shared" si="82"/>
        <v>150001020D16</v>
      </c>
    </row>
    <row r="2304" spans="20:22" x14ac:dyDescent="0.35">
      <c r="T2304" s="2">
        <v>150001020</v>
      </c>
      <c r="U2304" s="2" t="s">
        <v>50</v>
      </c>
      <c r="V2304" s="2" t="str">
        <f t="shared" si="82"/>
        <v>150001020UN</v>
      </c>
    </row>
    <row r="2305" spans="20:22" x14ac:dyDescent="0.35">
      <c r="T2305" s="2">
        <v>150001031</v>
      </c>
      <c r="U2305" s="2" t="s">
        <v>57</v>
      </c>
      <c r="V2305" s="2" t="str">
        <f t="shared" si="82"/>
        <v>150001031C06</v>
      </c>
    </row>
    <row r="2306" spans="20:22" x14ac:dyDescent="0.35">
      <c r="T2306" s="2">
        <v>150001031</v>
      </c>
      <c r="U2306" s="2" t="s">
        <v>50</v>
      </c>
      <c r="V2306" s="2" t="str">
        <f t="shared" si="82"/>
        <v>150001031UN</v>
      </c>
    </row>
    <row r="2307" spans="20:22" x14ac:dyDescent="0.35">
      <c r="T2307" s="2">
        <v>150001046</v>
      </c>
      <c r="U2307" s="2" t="s">
        <v>160</v>
      </c>
      <c r="V2307" s="2" t="str">
        <f t="shared" si="82"/>
        <v>150001046C24</v>
      </c>
    </row>
    <row r="2308" spans="20:22" x14ac:dyDescent="0.35">
      <c r="T2308" s="2">
        <v>150001046</v>
      </c>
      <c r="U2308" s="2" t="s">
        <v>248</v>
      </c>
      <c r="V2308" s="2" t="str">
        <f t="shared" ref="V2308:V2371" si="83">T2308&amp;U2308</f>
        <v>150001046CJ</v>
      </c>
    </row>
    <row r="2309" spans="20:22" x14ac:dyDescent="0.35">
      <c r="T2309" s="2">
        <v>150001046</v>
      </c>
      <c r="U2309" s="2" t="s">
        <v>50</v>
      </c>
      <c r="V2309" s="2" t="str">
        <f t="shared" si="83"/>
        <v>150001046UN</v>
      </c>
    </row>
    <row r="2310" spans="20:22" x14ac:dyDescent="0.35">
      <c r="T2310" s="2">
        <v>150001049</v>
      </c>
      <c r="U2310" s="2" t="s">
        <v>160</v>
      </c>
      <c r="V2310" s="2" t="str">
        <f t="shared" si="83"/>
        <v>150001049C24</v>
      </c>
    </row>
    <row r="2311" spans="20:22" x14ac:dyDescent="0.35">
      <c r="T2311" s="2">
        <v>150001049</v>
      </c>
      <c r="U2311" s="2" t="s">
        <v>50</v>
      </c>
      <c r="V2311" s="2" t="str">
        <f t="shared" si="83"/>
        <v>150001049UN</v>
      </c>
    </row>
    <row r="2312" spans="20:22" x14ac:dyDescent="0.35">
      <c r="T2312" s="2">
        <v>150001070</v>
      </c>
      <c r="U2312" s="2" t="s">
        <v>160</v>
      </c>
      <c r="V2312" s="2" t="str">
        <f t="shared" si="83"/>
        <v>150001070C24</v>
      </c>
    </row>
    <row r="2313" spans="20:22" x14ac:dyDescent="0.35">
      <c r="T2313" s="2">
        <v>150001070</v>
      </c>
      <c r="U2313" s="2" t="s">
        <v>50</v>
      </c>
      <c r="V2313" s="2" t="str">
        <f t="shared" si="83"/>
        <v>150001070UN</v>
      </c>
    </row>
    <row r="2314" spans="20:22" x14ac:dyDescent="0.35">
      <c r="T2314" s="2">
        <v>150001092</v>
      </c>
      <c r="U2314" s="2" t="s">
        <v>253</v>
      </c>
      <c r="V2314" s="2" t="str">
        <f t="shared" si="83"/>
        <v>150001092C08</v>
      </c>
    </row>
    <row r="2315" spans="20:22" x14ac:dyDescent="0.35">
      <c r="T2315" s="2">
        <v>150001092</v>
      </c>
      <c r="U2315" s="2" t="s">
        <v>65</v>
      </c>
      <c r="V2315" s="2" t="str">
        <f t="shared" si="83"/>
        <v>150001092C10</v>
      </c>
    </row>
    <row r="2316" spans="20:22" x14ac:dyDescent="0.35">
      <c r="T2316" s="2">
        <v>150001092</v>
      </c>
      <c r="U2316" s="2" t="s">
        <v>50</v>
      </c>
      <c r="V2316" s="2" t="str">
        <f t="shared" si="83"/>
        <v>150001092UN</v>
      </c>
    </row>
    <row r="2317" spans="20:22" x14ac:dyDescent="0.35">
      <c r="T2317" s="2">
        <v>150001112</v>
      </c>
      <c r="U2317" s="2" t="s">
        <v>49</v>
      </c>
      <c r="V2317" s="2" t="str">
        <f t="shared" si="83"/>
        <v>150001112C12</v>
      </c>
    </row>
    <row r="2318" spans="20:22" x14ac:dyDescent="0.35">
      <c r="T2318" s="2">
        <v>150001112</v>
      </c>
      <c r="U2318" s="2" t="s">
        <v>50</v>
      </c>
      <c r="V2318" s="2" t="str">
        <f t="shared" si="83"/>
        <v>150001112UN</v>
      </c>
    </row>
    <row r="2319" spans="20:22" x14ac:dyDescent="0.35">
      <c r="T2319" s="2">
        <v>150001128</v>
      </c>
      <c r="U2319" s="2" t="s">
        <v>160</v>
      </c>
      <c r="V2319" s="2" t="str">
        <f t="shared" si="83"/>
        <v>150001128C24</v>
      </c>
    </row>
    <row r="2320" spans="20:22" x14ac:dyDescent="0.35">
      <c r="T2320" s="2">
        <v>150001128</v>
      </c>
      <c r="U2320" s="2" t="s">
        <v>50</v>
      </c>
      <c r="V2320" s="2" t="str">
        <f t="shared" si="83"/>
        <v>150001128UN</v>
      </c>
    </row>
    <row r="2321" spans="20:22" x14ac:dyDescent="0.35">
      <c r="T2321" s="2">
        <v>150001129</v>
      </c>
      <c r="U2321" s="2" t="s">
        <v>160</v>
      </c>
      <c r="V2321" s="2" t="str">
        <f t="shared" si="83"/>
        <v>150001129C24</v>
      </c>
    </row>
    <row r="2322" spans="20:22" x14ac:dyDescent="0.35">
      <c r="T2322" s="2">
        <v>150001129</v>
      </c>
      <c r="U2322" s="2" t="s">
        <v>50</v>
      </c>
      <c r="V2322" s="2" t="str">
        <f t="shared" si="83"/>
        <v>150001129UN</v>
      </c>
    </row>
    <row r="2323" spans="20:22" x14ac:dyDescent="0.35">
      <c r="T2323" s="2">
        <v>150001130</v>
      </c>
      <c r="U2323" s="2" t="s">
        <v>160</v>
      </c>
      <c r="V2323" s="2" t="str">
        <f t="shared" si="83"/>
        <v>150001130C24</v>
      </c>
    </row>
    <row r="2324" spans="20:22" x14ac:dyDescent="0.35">
      <c r="T2324" s="2">
        <v>150001130</v>
      </c>
      <c r="U2324" s="2" t="s">
        <v>50</v>
      </c>
      <c r="V2324" s="2" t="str">
        <f t="shared" si="83"/>
        <v>150001130UN</v>
      </c>
    </row>
    <row r="2325" spans="20:22" x14ac:dyDescent="0.35">
      <c r="T2325" s="2">
        <v>150001143</v>
      </c>
      <c r="U2325" s="2" t="s">
        <v>163</v>
      </c>
      <c r="V2325" s="2" t="str">
        <f t="shared" si="83"/>
        <v>150001143C48</v>
      </c>
    </row>
    <row r="2326" spans="20:22" x14ac:dyDescent="0.35">
      <c r="T2326" s="2">
        <v>150001143</v>
      </c>
      <c r="U2326" s="2" t="s">
        <v>50</v>
      </c>
      <c r="V2326" s="2" t="str">
        <f t="shared" si="83"/>
        <v>150001143UN</v>
      </c>
    </row>
    <row r="2327" spans="20:22" x14ac:dyDescent="0.35">
      <c r="T2327" s="2">
        <v>150001144</v>
      </c>
      <c r="U2327" s="2" t="s">
        <v>163</v>
      </c>
      <c r="V2327" s="2" t="str">
        <f t="shared" si="83"/>
        <v>150001144C48</v>
      </c>
    </row>
    <row r="2328" spans="20:22" x14ac:dyDescent="0.35">
      <c r="T2328" s="2">
        <v>150001144</v>
      </c>
      <c r="U2328" s="2" t="s">
        <v>50</v>
      </c>
      <c r="V2328" s="2" t="str">
        <f t="shared" si="83"/>
        <v>150001144UN</v>
      </c>
    </row>
    <row r="2329" spans="20:22" x14ac:dyDescent="0.35">
      <c r="T2329" s="2">
        <v>150001146</v>
      </c>
      <c r="U2329" s="2" t="s">
        <v>163</v>
      </c>
      <c r="V2329" s="2" t="str">
        <f t="shared" si="83"/>
        <v>150001146C48</v>
      </c>
    </row>
    <row r="2330" spans="20:22" x14ac:dyDescent="0.35">
      <c r="T2330" s="2">
        <v>150001146</v>
      </c>
      <c r="U2330" s="2" t="s">
        <v>50</v>
      </c>
      <c r="V2330" s="2" t="str">
        <f t="shared" si="83"/>
        <v>150001146UN</v>
      </c>
    </row>
    <row r="2331" spans="20:22" x14ac:dyDescent="0.35">
      <c r="T2331" s="2">
        <v>150001186</v>
      </c>
      <c r="U2331" s="2" t="s">
        <v>65</v>
      </c>
      <c r="V2331" s="2" t="str">
        <f t="shared" si="83"/>
        <v>150001186C10</v>
      </c>
    </row>
    <row r="2332" spans="20:22" x14ac:dyDescent="0.35">
      <c r="T2332" s="2">
        <v>150001186</v>
      </c>
      <c r="U2332" s="2" t="s">
        <v>50</v>
      </c>
      <c r="V2332" s="2" t="str">
        <f t="shared" si="83"/>
        <v>150001186UN</v>
      </c>
    </row>
    <row r="2333" spans="20:22" x14ac:dyDescent="0.35">
      <c r="T2333" s="2">
        <v>150001197</v>
      </c>
      <c r="U2333" s="2" t="s">
        <v>177</v>
      </c>
      <c r="V2333" s="2" t="str">
        <f t="shared" si="83"/>
        <v>150001197C20</v>
      </c>
    </row>
    <row r="2334" spans="20:22" x14ac:dyDescent="0.35">
      <c r="T2334" s="2">
        <v>150001197</v>
      </c>
      <c r="U2334" s="2" t="s">
        <v>50</v>
      </c>
      <c r="V2334" s="2" t="str">
        <f t="shared" si="83"/>
        <v>150001197UN</v>
      </c>
    </row>
    <row r="2335" spans="20:22" x14ac:dyDescent="0.35">
      <c r="T2335" s="2">
        <v>150001223</v>
      </c>
      <c r="U2335" s="2" t="s">
        <v>141</v>
      </c>
      <c r="V2335" s="2" t="str">
        <f t="shared" si="83"/>
        <v>150001223C04</v>
      </c>
    </row>
    <row r="2336" spans="20:22" x14ac:dyDescent="0.35">
      <c r="T2336" s="2">
        <v>150001223</v>
      </c>
      <c r="U2336" s="2" t="s">
        <v>3406</v>
      </c>
      <c r="V2336" s="2" t="str">
        <f t="shared" si="83"/>
        <v>150001223D24</v>
      </c>
    </row>
    <row r="2337" spans="20:22" x14ac:dyDescent="0.35">
      <c r="T2337" s="2">
        <v>150001223</v>
      </c>
      <c r="U2337" s="2" t="s">
        <v>50</v>
      </c>
      <c r="V2337" s="2" t="str">
        <f t="shared" si="83"/>
        <v>150001223UN</v>
      </c>
    </row>
    <row r="2338" spans="20:22" x14ac:dyDescent="0.35">
      <c r="T2338" s="2">
        <v>150001224</v>
      </c>
      <c r="U2338" s="2" t="s">
        <v>141</v>
      </c>
      <c r="V2338" s="2" t="str">
        <f t="shared" si="83"/>
        <v>150001224C04</v>
      </c>
    </row>
    <row r="2339" spans="20:22" x14ac:dyDescent="0.35">
      <c r="T2339" s="2">
        <v>150001224</v>
      </c>
      <c r="U2339" s="2" t="s">
        <v>327</v>
      </c>
      <c r="V2339" s="2" t="str">
        <f t="shared" si="83"/>
        <v>150001224D04</v>
      </c>
    </row>
    <row r="2340" spans="20:22" x14ac:dyDescent="0.35">
      <c r="T2340" s="2">
        <v>150001224</v>
      </c>
      <c r="U2340" s="2" t="s">
        <v>3406</v>
      </c>
      <c r="V2340" s="2" t="str">
        <f t="shared" si="83"/>
        <v>150001224D24</v>
      </c>
    </row>
    <row r="2341" spans="20:22" x14ac:dyDescent="0.35">
      <c r="T2341" s="2">
        <v>150001224</v>
      </c>
      <c r="U2341" s="2" t="s">
        <v>50</v>
      </c>
      <c r="V2341" s="2" t="str">
        <f t="shared" si="83"/>
        <v>150001224UN</v>
      </c>
    </row>
    <row r="2342" spans="20:22" x14ac:dyDescent="0.35">
      <c r="T2342" s="2">
        <v>150001225</v>
      </c>
      <c r="U2342" s="2" t="s">
        <v>141</v>
      </c>
      <c r="V2342" s="2" t="str">
        <f t="shared" si="83"/>
        <v>150001225C04</v>
      </c>
    </row>
    <row r="2343" spans="20:22" x14ac:dyDescent="0.35">
      <c r="T2343" s="2">
        <v>150001225</v>
      </c>
      <c r="U2343" s="2" t="s">
        <v>327</v>
      </c>
      <c r="V2343" s="2" t="str">
        <f t="shared" si="83"/>
        <v>150001225D04</v>
      </c>
    </row>
    <row r="2344" spans="20:22" x14ac:dyDescent="0.35">
      <c r="T2344" s="2">
        <v>150001225</v>
      </c>
      <c r="U2344" s="2" t="s">
        <v>3406</v>
      </c>
      <c r="V2344" s="2" t="str">
        <f t="shared" si="83"/>
        <v>150001225D24</v>
      </c>
    </row>
    <row r="2345" spans="20:22" x14ac:dyDescent="0.35">
      <c r="T2345" s="2">
        <v>150001225</v>
      </c>
      <c r="U2345" s="2" t="s">
        <v>50</v>
      </c>
      <c r="V2345" s="2" t="str">
        <f t="shared" si="83"/>
        <v>150001225UN</v>
      </c>
    </row>
    <row r="2346" spans="20:22" x14ac:dyDescent="0.35">
      <c r="T2346" s="2">
        <v>150001227</v>
      </c>
      <c r="U2346" s="2" t="s">
        <v>141</v>
      </c>
      <c r="V2346" s="2" t="str">
        <f t="shared" si="83"/>
        <v>150001227C04</v>
      </c>
    </row>
    <row r="2347" spans="20:22" x14ac:dyDescent="0.35">
      <c r="T2347" s="2">
        <v>150001227</v>
      </c>
      <c r="U2347" s="2" t="s">
        <v>3406</v>
      </c>
      <c r="V2347" s="2" t="str">
        <f t="shared" si="83"/>
        <v>150001227D24</v>
      </c>
    </row>
    <row r="2348" spans="20:22" x14ac:dyDescent="0.35">
      <c r="T2348" s="2">
        <v>150001227</v>
      </c>
      <c r="U2348" s="2" t="s">
        <v>50</v>
      </c>
      <c r="V2348" s="2" t="str">
        <f t="shared" si="83"/>
        <v>150001227UN</v>
      </c>
    </row>
    <row r="2349" spans="20:22" x14ac:dyDescent="0.35">
      <c r="T2349" s="2">
        <v>150001228</v>
      </c>
      <c r="U2349" s="2" t="s">
        <v>141</v>
      </c>
      <c r="V2349" s="2" t="str">
        <f t="shared" si="83"/>
        <v>150001228C04</v>
      </c>
    </row>
    <row r="2350" spans="20:22" x14ac:dyDescent="0.35">
      <c r="T2350" s="2">
        <v>150001228</v>
      </c>
      <c r="U2350" s="2" t="s">
        <v>3406</v>
      </c>
      <c r="V2350" s="2" t="str">
        <f t="shared" si="83"/>
        <v>150001228D24</v>
      </c>
    </row>
    <row r="2351" spans="20:22" x14ac:dyDescent="0.35">
      <c r="T2351" s="2">
        <v>150001228</v>
      </c>
      <c r="U2351" s="2" t="s">
        <v>50</v>
      </c>
      <c r="V2351" s="2" t="str">
        <f t="shared" si="83"/>
        <v>150001228UN</v>
      </c>
    </row>
    <row r="2352" spans="20:22" x14ac:dyDescent="0.35">
      <c r="T2352" s="2">
        <v>150001229</v>
      </c>
      <c r="U2352" s="2" t="s">
        <v>141</v>
      </c>
      <c r="V2352" s="2" t="str">
        <f t="shared" si="83"/>
        <v>150001229C04</v>
      </c>
    </row>
    <row r="2353" spans="20:22" x14ac:dyDescent="0.35">
      <c r="T2353" s="2">
        <v>150001229</v>
      </c>
      <c r="U2353" s="2" t="s">
        <v>3406</v>
      </c>
      <c r="V2353" s="2" t="str">
        <f t="shared" si="83"/>
        <v>150001229D24</v>
      </c>
    </row>
    <row r="2354" spans="20:22" x14ac:dyDescent="0.35">
      <c r="T2354" s="2">
        <v>150001229</v>
      </c>
      <c r="U2354" s="2" t="s">
        <v>50</v>
      </c>
      <c r="V2354" s="2" t="str">
        <f t="shared" si="83"/>
        <v>150001229UN</v>
      </c>
    </row>
    <row r="2355" spans="20:22" x14ac:dyDescent="0.35">
      <c r="T2355" s="2">
        <v>150001247</v>
      </c>
      <c r="U2355" s="2" t="s">
        <v>256</v>
      </c>
      <c r="V2355" s="2" t="str">
        <f t="shared" si="83"/>
        <v>150001247C30</v>
      </c>
    </row>
    <row r="2356" spans="20:22" x14ac:dyDescent="0.35">
      <c r="T2356" s="2">
        <v>150001247</v>
      </c>
      <c r="U2356" s="2" t="s">
        <v>50</v>
      </c>
      <c r="V2356" s="2" t="str">
        <f t="shared" si="83"/>
        <v>150001247UN</v>
      </c>
    </row>
    <row r="2357" spans="20:22" x14ac:dyDescent="0.35">
      <c r="T2357" s="2">
        <v>150001248</v>
      </c>
      <c r="U2357" s="2" t="s">
        <v>256</v>
      </c>
      <c r="V2357" s="2" t="str">
        <f t="shared" si="83"/>
        <v>150001248C30</v>
      </c>
    </row>
    <row r="2358" spans="20:22" x14ac:dyDescent="0.35">
      <c r="T2358" s="2">
        <v>150001248</v>
      </c>
      <c r="U2358" s="2" t="s">
        <v>50</v>
      </c>
      <c r="V2358" s="2" t="str">
        <f t="shared" si="83"/>
        <v>150001248UN</v>
      </c>
    </row>
    <row r="2359" spans="20:22" x14ac:dyDescent="0.35">
      <c r="T2359" s="2">
        <v>150001249</v>
      </c>
      <c r="U2359" s="2" t="s">
        <v>256</v>
      </c>
      <c r="V2359" s="2" t="str">
        <f t="shared" si="83"/>
        <v>150001249C30</v>
      </c>
    </row>
    <row r="2360" spans="20:22" x14ac:dyDescent="0.35">
      <c r="T2360" s="2">
        <v>150001249</v>
      </c>
      <c r="U2360" s="2" t="s">
        <v>50</v>
      </c>
      <c r="V2360" s="2" t="str">
        <f t="shared" si="83"/>
        <v>150001249UN</v>
      </c>
    </row>
    <row r="2361" spans="20:22" x14ac:dyDescent="0.35">
      <c r="T2361" s="2">
        <v>150001250</v>
      </c>
      <c r="U2361" s="2" t="s">
        <v>256</v>
      </c>
      <c r="V2361" s="2" t="str">
        <f t="shared" si="83"/>
        <v>150001250C30</v>
      </c>
    </row>
    <row r="2362" spans="20:22" x14ac:dyDescent="0.35">
      <c r="T2362" s="2">
        <v>150001250</v>
      </c>
      <c r="U2362" s="2" t="s">
        <v>50</v>
      </c>
      <c r="V2362" s="2" t="str">
        <f t="shared" si="83"/>
        <v>150001250UN</v>
      </c>
    </row>
    <row r="2363" spans="20:22" x14ac:dyDescent="0.35">
      <c r="T2363" s="2">
        <v>150001266</v>
      </c>
      <c r="U2363" s="2" t="s">
        <v>49</v>
      </c>
      <c r="V2363" s="2" t="str">
        <f t="shared" si="83"/>
        <v>150001266C12</v>
      </c>
    </row>
    <row r="2364" spans="20:22" x14ac:dyDescent="0.35">
      <c r="T2364" s="2">
        <v>150001266</v>
      </c>
      <c r="U2364" s="2" t="s">
        <v>50</v>
      </c>
      <c r="V2364" s="2" t="str">
        <f t="shared" si="83"/>
        <v>150001266UN</v>
      </c>
    </row>
    <row r="2365" spans="20:22" x14ac:dyDescent="0.35">
      <c r="T2365" s="2">
        <v>150001309</v>
      </c>
      <c r="U2365" s="2" t="s">
        <v>1163</v>
      </c>
      <c r="V2365" s="2" t="str">
        <f t="shared" si="83"/>
        <v>150001309D25</v>
      </c>
    </row>
    <row r="2366" spans="20:22" x14ac:dyDescent="0.35">
      <c r="T2366" s="2">
        <v>150001309</v>
      </c>
      <c r="U2366" s="2" t="s">
        <v>50</v>
      </c>
      <c r="V2366" s="2" t="str">
        <f t="shared" si="83"/>
        <v>150001309UN</v>
      </c>
    </row>
    <row r="2367" spans="20:22" x14ac:dyDescent="0.35">
      <c r="T2367" s="2">
        <v>150001406</v>
      </c>
      <c r="U2367" s="2" t="s">
        <v>65</v>
      </c>
      <c r="V2367" s="2" t="str">
        <f t="shared" si="83"/>
        <v>150001406C10</v>
      </c>
    </row>
    <row r="2368" spans="20:22" x14ac:dyDescent="0.35">
      <c r="T2368" s="2">
        <v>150001406</v>
      </c>
      <c r="U2368" s="2" t="s">
        <v>50</v>
      </c>
      <c r="V2368" s="2" t="str">
        <f t="shared" si="83"/>
        <v>150001406UN</v>
      </c>
    </row>
    <row r="2369" spans="20:22" x14ac:dyDescent="0.35">
      <c r="T2369" s="2">
        <v>150001407</v>
      </c>
      <c r="U2369" s="2" t="s">
        <v>198</v>
      </c>
      <c r="V2369" s="2" t="str">
        <f t="shared" si="83"/>
        <v>150001407C05</v>
      </c>
    </row>
    <row r="2370" spans="20:22" x14ac:dyDescent="0.35">
      <c r="T2370" s="2">
        <v>150001407</v>
      </c>
      <c r="U2370" s="2" t="s">
        <v>50</v>
      </c>
      <c r="V2370" s="2" t="str">
        <f t="shared" si="83"/>
        <v>150001407UN</v>
      </c>
    </row>
    <row r="2371" spans="20:22" x14ac:dyDescent="0.35">
      <c r="T2371" s="2">
        <v>150001408</v>
      </c>
      <c r="U2371" s="2" t="s">
        <v>160</v>
      </c>
      <c r="V2371" s="2" t="str">
        <f t="shared" si="83"/>
        <v>150001408C24</v>
      </c>
    </row>
    <row r="2372" spans="20:22" x14ac:dyDescent="0.35">
      <c r="T2372" s="2">
        <v>150001408</v>
      </c>
      <c r="U2372" s="2" t="s">
        <v>256</v>
      </c>
      <c r="V2372" s="2" t="str">
        <f t="shared" ref="V2372:V2435" si="84">T2372&amp;U2372</f>
        <v>150001408C30</v>
      </c>
    </row>
    <row r="2373" spans="20:22" x14ac:dyDescent="0.35">
      <c r="T2373" s="2">
        <v>150001408</v>
      </c>
      <c r="U2373" s="2" t="s">
        <v>50</v>
      </c>
      <c r="V2373" s="2" t="str">
        <f t="shared" si="84"/>
        <v>150001408UN</v>
      </c>
    </row>
    <row r="2374" spans="20:22" x14ac:dyDescent="0.35">
      <c r="T2374" s="2">
        <v>150001436</v>
      </c>
      <c r="U2374" s="2" t="s">
        <v>160</v>
      </c>
      <c r="V2374" s="2" t="str">
        <f t="shared" si="84"/>
        <v>150001436C24</v>
      </c>
    </row>
    <row r="2375" spans="20:22" x14ac:dyDescent="0.35">
      <c r="T2375" s="2">
        <v>150001436</v>
      </c>
      <c r="U2375" s="2" t="s">
        <v>50</v>
      </c>
      <c r="V2375" s="2" t="str">
        <f t="shared" si="84"/>
        <v>150001436UN</v>
      </c>
    </row>
    <row r="2376" spans="20:22" x14ac:dyDescent="0.35">
      <c r="T2376" s="2">
        <v>150001437</v>
      </c>
      <c r="U2376" s="2" t="s">
        <v>160</v>
      </c>
      <c r="V2376" s="2" t="str">
        <f t="shared" si="84"/>
        <v>150001437C24</v>
      </c>
    </row>
    <row r="2377" spans="20:22" x14ac:dyDescent="0.35">
      <c r="T2377" s="2">
        <v>150001437</v>
      </c>
      <c r="U2377" s="2" t="s">
        <v>50</v>
      </c>
      <c r="V2377" s="2" t="str">
        <f t="shared" si="84"/>
        <v>150001437UN</v>
      </c>
    </row>
    <row r="2378" spans="20:22" x14ac:dyDescent="0.35">
      <c r="T2378" s="2">
        <v>150001445</v>
      </c>
      <c r="U2378" s="2" t="s">
        <v>92</v>
      </c>
      <c r="V2378" s="2" t="str">
        <f t="shared" si="84"/>
        <v>150001445C02</v>
      </c>
    </row>
    <row r="2379" spans="20:22" x14ac:dyDescent="0.35">
      <c r="T2379" s="2">
        <v>150001445</v>
      </c>
      <c r="U2379" s="2" t="s">
        <v>50</v>
      </c>
      <c r="V2379" s="2" t="str">
        <f t="shared" si="84"/>
        <v>150001445UN</v>
      </c>
    </row>
    <row r="2380" spans="20:22" x14ac:dyDescent="0.35">
      <c r="T2380" s="2">
        <v>150001498</v>
      </c>
      <c r="U2380" s="2" t="s">
        <v>1006</v>
      </c>
      <c r="V2380" s="2" t="str">
        <f t="shared" si="84"/>
        <v>150001498D10</v>
      </c>
    </row>
    <row r="2381" spans="20:22" x14ac:dyDescent="0.35">
      <c r="T2381" s="2">
        <v>150001498</v>
      </c>
      <c r="U2381" s="2" t="s">
        <v>50</v>
      </c>
      <c r="V2381" s="2" t="str">
        <f t="shared" si="84"/>
        <v>150001498UN</v>
      </c>
    </row>
    <row r="2382" spans="20:22" x14ac:dyDescent="0.35">
      <c r="T2382" s="2">
        <v>150001530</v>
      </c>
      <c r="U2382" s="2" t="s">
        <v>49</v>
      </c>
      <c r="V2382" s="2" t="str">
        <f t="shared" si="84"/>
        <v>150001530C12</v>
      </c>
    </row>
    <row r="2383" spans="20:22" x14ac:dyDescent="0.35">
      <c r="T2383" s="2">
        <v>150001530</v>
      </c>
      <c r="U2383" s="2" t="s">
        <v>50</v>
      </c>
      <c r="V2383" s="2" t="str">
        <f t="shared" si="84"/>
        <v>150001530UN</v>
      </c>
    </row>
    <row r="2384" spans="20:22" x14ac:dyDescent="0.35">
      <c r="T2384" s="2">
        <v>150001537</v>
      </c>
      <c r="U2384" s="2" t="s">
        <v>92</v>
      </c>
      <c r="V2384" s="2" t="str">
        <f t="shared" si="84"/>
        <v>150001537C02</v>
      </c>
    </row>
    <row r="2385" spans="20:22" x14ac:dyDescent="0.35">
      <c r="T2385" s="2">
        <v>150001537</v>
      </c>
      <c r="U2385" s="2" t="s">
        <v>50</v>
      </c>
      <c r="V2385" s="2" t="str">
        <f t="shared" si="84"/>
        <v>150001537UN</v>
      </c>
    </row>
    <row r="2386" spans="20:22" x14ac:dyDescent="0.35">
      <c r="T2386" s="2">
        <v>150001548</v>
      </c>
      <c r="U2386" s="2" t="s">
        <v>57</v>
      </c>
      <c r="V2386" s="2" t="str">
        <f t="shared" si="84"/>
        <v>150001548C06</v>
      </c>
    </row>
    <row r="2387" spans="20:22" x14ac:dyDescent="0.35">
      <c r="T2387" s="2">
        <v>150001548</v>
      </c>
      <c r="U2387" s="2" t="s">
        <v>1022</v>
      </c>
      <c r="V2387" s="2" t="str">
        <f t="shared" si="84"/>
        <v>150001548D20</v>
      </c>
    </row>
    <row r="2388" spans="20:22" x14ac:dyDescent="0.35">
      <c r="T2388" s="2">
        <v>150001548</v>
      </c>
      <c r="U2388" s="2" t="s">
        <v>50</v>
      </c>
      <c r="V2388" s="2" t="str">
        <f t="shared" si="84"/>
        <v>150001548UN</v>
      </c>
    </row>
    <row r="2389" spans="20:22" x14ac:dyDescent="0.35">
      <c r="T2389" s="2">
        <v>150001549</v>
      </c>
      <c r="U2389" s="2" t="s">
        <v>57</v>
      </c>
      <c r="V2389" s="2" t="str">
        <f t="shared" si="84"/>
        <v>150001549C06</v>
      </c>
    </row>
    <row r="2390" spans="20:22" x14ac:dyDescent="0.35">
      <c r="T2390" s="2">
        <v>150001549</v>
      </c>
      <c r="U2390" s="2" t="s">
        <v>1022</v>
      </c>
      <c r="V2390" s="2" t="str">
        <f t="shared" si="84"/>
        <v>150001549D20</v>
      </c>
    </row>
    <row r="2391" spans="20:22" x14ac:dyDescent="0.35">
      <c r="T2391" s="2">
        <v>150001549</v>
      </c>
      <c r="U2391" s="2" t="s">
        <v>50</v>
      </c>
      <c r="V2391" s="2" t="str">
        <f t="shared" si="84"/>
        <v>150001549UN</v>
      </c>
    </row>
    <row r="2392" spans="20:22" x14ac:dyDescent="0.35">
      <c r="T2392" s="2">
        <v>150001593</v>
      </c>
      <c r="U2392" s="2" t="s">
        <v>49</v>
      </c>
      <c r="V2392" s="2" t="str">
        <f t="shared" si="84"/>
        <v>150001593C12</v>
      </c>
    </row>
    <row r="2393" spans="20:22" x14ac:dyDescent="0.35">
      <c r="T2393" s="2">
        <v>150001593</v>
      </c>
      <c r="U2393" s="2" t="s">
        <v>50</v>
      </c>
      <c r="V2393" s="2" t="str">
        <f t="shared" si="84"/>
        <v>150001593UN</v>
      </c>
    </row>
    <row r="2394" spans="20:22" x14ac:dyDescent="0.35">
      <c r="T2394" s="2">
        <v>150001624</v>
      </c>
      <c r="U2394" s="2" t="s">
        <v>65</v>
      </c>
      <c r="V2394" s="2" t="str">
        <f t="shared" si="84"/>
        <v>150001624C10</v>
      </c>
    </row>
    <row r="2395" spans="20:22" x14ac:dyDescent="0.35">
      <c r="T2395" s="2">
        <v>150001624</v>
      </c>
      <c r="U2395" s="2" t="s">
        <v>50</v>
      </c>
      <c r="V2395" s="2" t="str">
        <f t="shared" si="84"/>
        <v>150001624UN</v>
      </c>
    </row>
    <row r="2396" spans="20:22" x14ac:dyDescent="0.35">
      <c r="T2396" s="2">
        <v>150001682</v>
      </c>
      <c r="U2396" s="2" t="s">
        <v>256</v>
      </c>
      <c r="V2396" s="2" t="str">
        <f t="shared" si="84"/>
        <v>150001682C30</v>
      </c>
    </row>
    <row r="2397" spans="20:22" x14ac:dyDescent="0.35">
      <c r="T2397" s="2">
        <v>150001682</v>
      </c>
      <c r="U2397" s="2" t="s">
        <v>50</v>
      </c>
      <c r="V2397" s="2" t="str">
        <f t="shared" si="84"/>
        <v>150001682UN</v>
      </c>
    </row>
    <row r="2398" spans="20:22" x14ac:dyDescent="0.35">
      <c r="T2398" s="2">
        <v>150001685</v>
      </c>
      <c r="U2398" s="2" t="s">
        <v>177</v>
      </c>
      <c r="V2398" s="2" t="str">
        <f t="shared" si="84"/>
        <v>150001685C20</v>
      </c>
    </row>
    <row r="2399" spans="20:22" x14ac:dyDescent="0.35">
      <c r="T2399" s="2">
        <v>150001685</v>
      </c>
      <c r="U2399" s="2" t="s">
        <v>50</v>
      </c>
      <c r="V2399" s="2" t="str">
        <f t="shared" si="84"/>
        <v>150001685UN</v>
      </c>
    </row>
    <row r="2400" spans="20:22" x14ac:dyDescent="0.35">
      <c r="T2400" s="2">
        <v>150001689</v>
      </c>
      <c r="U2400" s="2" t="s">
        <v>187</v>
      </c>
      <c r="V2400" s="2" t="str">
        <f t="shared" si="84"/>
        <v>150001689C60</v>
      </c>
    </row>
    <row r="2401" spans="20:22" x14ac:dyDescent="0.35">
      <c r="T2401" s="2">
        <v>150001689</v>
      </c>
      <c r="U2401" s="2" t="s">
        <v>50</v>
      </c>
      <c r="V2401" s="2" t="str">
        <f t="shared" si="84"/>
        <v>150001689UN</v>
      </c>
    </row>
    <row r="2402" spans="20:22" x14ac:dyDescent="0.35">
      <c r="T2402" s="2">
        <v>150001690</v>
      </c>
      <c r="U2402" s="2" t="s">
        <v>187</v>
      </c>
      <c r="V2402" s="2" t="str">
        <f t="shared" si="84"/>
        <v>150001690C60</v>
      </c>
    </row>
    <row r="2403" spans="20:22" x14ac:dyDescent="0.35">
      <c r="T2403" s="2">
        <v>150001690</v>
      </c>
      <c r="U2403" s="2" t="s">
        <v>50</v>
      </c>
      <c r="V2403" s="2" t="str">
        <f t="shared" si="84"/>
        <v>150001690UN</v>
      </c>
    </row>
    <row r="2404" spans="20:22" x14ac:dyDescent="0.35">
      <c r="T2404" s="2">
        <v>150001692</v>
      </c>
      <c r="U2404" s="2" t="s">
        <v>92</v>
      </c>
      <c r="V2404" s="2" t="str">
        <f t="shared" si="84"/>
        <v>150001692C02</v>
      </c>
    </row>
    <row r="2405" spans="20:22" x14ac:dyDescent="0.35">
      <c r="T2405" s="2">
        <v>150001692</v>
      </c>
      <c r="U2405" s="2" t="s">
        <v>50</v>
      </c>
      <c r="V2405" s="2" t="str">
        <f t="shared" si="84"/>
        <v>150001692UN</v>
      </c>
    </row>
    <row r="2406" spans="20:22" x14ac:dyDescent="0.35">
      <c r="T2406" s="2">
        <v>150001710</v>
      </c>
      <c r="U2406" s="2" t="s">
        <v>417</v>
      </c>
      <c r="V2406" s="2" t="str">
        <f t="shared" si="84"/>
        <v>150001710C15</v>
      </c>
    </row>
    <row r="2407" spans="20:22" x14ac:dyDescent="0.35">
      <c r="T2407" s="2">
        <v>150001710</v>
      </c>
      <c r="U2407" s="2" t="s">
        <v>50</v>
      </c>
      <c r="V2407" s="2" t="str">
        <f t="shared" si="84"/>
        <v>150001710UN</v>
      </c>
    </row>
    <row r="2408" spans="20:22" x14ac:dyDescent="0.35">
      <c r="T2408" s="2">
        <v>150001718</v>
      </c>
      <c r="U2408" s="2" t="s">
        <v>225</v>
      </c>
      <c r="V2408" s="2" t="str">
        <f t="shared" si="84"/>
        <v>150001718D12</v>
      </c>
    </row>
    <row r="2409" spans="20:22" x14ac:dyDescent="0.35">
      <c r="T2409" s="2">
        <v>150001718</v>
      </c>
      <c r="U2409" s="2" t="s">
        <v>50</v>
      </c>
      <c r="V2409" s="2" t="str">
        <f t="shared" si="84"/>
        <v>150001718UN</v>
      </c>
    </row>
    <row r="2410" spans="20:22" x14ac:dyDescent="0.35">
      <c r="T2410" s="2">
        <v>150001720</v>
      </c>
      <c r="U2410" s="2" t="s">
        <v>65</v>
      </c>
      <c r="V2410" s="2" t="str">
        <f t="shared" si="84"/>
        <v>150001720C10</v>
      </c>
    </row>
    <row r="2411" spans="20:22" x14ac:dyDescent="0.35">
      <c r="T2411" s="2">
        <v>150001720</v>
      </c>
      <c r="U2411" s="2" t="s">
        <v>225</v>
      </c>
      <c r="V2411" s="2" t="str">
        <f t="shared" si="84"/>
        <v>150001720D12</v>
      </c>
    </row>
    <row r="2412" spans="20:22" x14ac:dyDescent="0.35">
      <c r="T2412" s="2">
        <v>150001720</v>
      </c>
      <c r="U2412" s="2" t="s">
        <v>50</v>
      </c>
      <c r="V2412" s="2" t="str">
        <f t="shared" si="84"/>
        <v>150001720UN</v>
      </c>
    </row>
    <row r="2413" spans="20:22" x14ac:dyDescent="0.35">
      <c r="T2413" s="2">
        <v>150001739</v>
      </c>
      <c r="U2413" s="2" t="s">
        <v>65</v>
      </c>
      <c r="V2413" s="2" t="str">
        <f t="shared" si="84"/>
        <v>150001739C10</v>
      </c>
    </row>
    <row r="2414" spans="20:22" x14ac:dyDescent="0.35">
      <c r="T2414" s="2">
        <v>150001739</v>
      </c>
      <c r="U2414" s="2" t="s">
        <v>1022</v>
      </c>
      <c r="V2414" s="2" t="str">
        <f t="shared" si="84"/>
        <v>150001739D20</v>
      </c>
    </row>
    <row r="2415" spans="20:22" x14ac:dyDescent="0.35">
      <c r="T2415" s="2">
        <v>150001739</v>
      </c>
      <c r="U2415" s="2" t="s">
        <v>50</v>
      </c>
      <c r="V2415" s="2" t="str">
        <f t="shared" si="84"/>
        <v>150001739UN</v>
      </c>
    </row>
    <row r="2416" spans="20:22" x14ac:dyDescent="0.35">
      <c r="T2416" s="2">
        <v>150001740</v>
      </c>
      <c r="U2416" s="2" t="s">
        <v>49</v>
      </c>
      <c r="V2416" s="2" t="str">
        <f t="shared" si="84"/>
        <v>150001740C12</v>
      </c>
    </row>
    <row r="2417" spans="20:22" x14ac:dyDescent="0.35">
      <c r="T2417" s="2">
        <v>150001740</v>
      </c>
      <c r="U2417" s="2" t="s">
        <v>234</v>
      </c>
      <c r="V2417" s="2" t="str">
        <f t="shared" si="84"/>
        <v>150001740D30</v>
      </c>
    </row>
    <row r="2418" spans="20:22" x14ac:dyDescent="0.35">
      <c r="T2418" s="2">
        <v>150001740</v>
      </c>
      <c r="U2418" s="2" t="s">
        <v>50</v>
      </c>
      <c r="V2418" s="2" t="str">
        <f t="shared" si="84"/>
        <v>150001740UN</v>
      </c>
    </row>
    <row r="2419" spans="20:22" x14ac:dyDescent="0.35">
      <c r="T2419" s="2">
        <v>150001743</v>
      </c>
      <c r="U2419" s="2" t="s">
        <v>228</v>
      </c>
      <c r="V2419" s="2" t="str">
        <f t="shared" si="84"/>
        <v>150001743C36</v>
      </c>
    </row>
    <row r="2420" spans="20:22" x14ac:dyDescent="0.35">
      <c r="T2420" s="2">
        <v>150001743</v>
      </c>
      <c r="U2420" s="2" t="s">
        <v>50</v>
      </c>
      <c r="V2420" s="2" t="str">
        <f t="shared" si="84"/>
        <v>150001743UN</v>
      </c>
    </row>
    <row r="2421" spans="20:22" x14ac:dyDescent="0.35">
      <c r="T2421" s="2">
        <v>150001745</v>
      </c>
      <c r="U2421" s="2" t="s">
        <v>256</v>
      </c>
      <c r="V2421" s="2" t="str">
        <f t="shared" si="84"/>
        <v>150001745C30</v>
      </c>
    </row>
    <row r="2422" spans="20:22" x14ac:dyDescent="0.35">
      <c r="T2422" s="2">
        <v>150001745</v>
      </c>
      <c r="U2422" s="2" t="s">
        <v>50</v>
      </c>
      <c r="V2422" s="2" t="str">
        <f t="shared" si="84"/>
        <v>150001745UN</v>
      </c>
    </row>
    <row r="2423" spans="20:22" x14ac:dyDescent="0.35">
      <c r="T2423" s="2">
        <v>150001747</v>
      </c>
      <c r="U2423" s="2" t="s">
        <v>553</v>
      </c>
      <c r="V2423" s="2" t="str">
        <f t="shared" si="84"/>
        <v>150001747C35</v>
      </c>
    </row>
    <row r="2424" spans="20:22" x14ac:dyDescent="0.35">
      <c r="T2424" s="2">
        <v>150001747</v>
      </c>
      <c r="U2424" s="2" t="s">
        <v>50</v>
      </c>
      <c r="V2424" s="2" t="str">
        <f t="shared" si="84"/>
        <v>150001747UN</v>
      </c>
    </row>
    <row r="2425" spans="20:22" x14ac:dyDescent="0.35">
      <c r="T2425" s="2">
        <v>150001753</v>
      </c>
      <c r="U2425" s="2" t="s">
        <v>65</v>
      </c>
      <c r="V2425" s="2" t="str">
        <f t="shared" si="84"/>
        <v>150001753C10</v>
      </c>
    </row>
    <row r="2426" spans="20:22" x14ac:dyDescent="0.35">
      <c r="T2426" s="2">
        <v>150001753</v>
      </c>
      <c r="U2426" s="2" t="s">
        <v>49</v>
      </c>
      <c r="V2426" s="2" t="str">
        <f t="shared" si="84"/>
        <v>150001753C12</v>
      </c>
    </row>
    <row r="2427" spans="20:22" x14ac:dyDescent="0.35">
      <c r="T2427" s="2">
        <v>150001753</v>
      </c>
      <c r="U2427" s="2" t="s">
        <v>50</v>
      </c>
      <c r="V2427" s="2" t="str">
        <f t="shared" si="84"/>
        <v>150001753UN</v>
      </c>
    </row>
    <row r="2428" spans="20:22" x14ac:dyDescent="0.35">
      <c r="T2428" s="2">
        <v>150001761</v>
      </c>
      <c r="U2428" s="2" t="s">
        <v>1006</v>
      </c>
      <c r="V2428" s="2" t="str">
        <f t="shared" si="84"/>
        <v>150001761D10</v>
      </c>
    </row>
    <row r="2429" spans="20:22" x14ac:dyDescent="0.35">
      <c r="T2429" s="2">
        <v>150001761</v>
      </c>
      <c r="U2429" s="2" t="s">
        <v>50</v>
      </c>
      <c r="V2429" s="2" t="str">
        <f t="shared" si="84"/>
        <v>150001761UN</v>
      </c>
    </row>
    <row r="2430" spans="20:22" x14ac:dyDescent="0.35">
      <c r="T2430" s="2">
        <v>150001763</v>
      </c>
      <c r="U2430" s="2" t="s">
        <v>65</v>
      </c>
      <c r="V2430" s="2" t="str">
        <f t="shared" si="84"/>
        <v>150001763C10</v>
      </c>
    </row>
    <row r="2431" spans="20:22" x14ac:dyDescent="0.35">
      <c r="T2431" s="2">
        <v>150001763</v>
      </c>
      <c r="U2431" s="2" t="s">
        <v>50</v>
      </c>
      <c r="V2431" s="2" t="str">
        <f t="shared" si="84"/>
        <v>150001763UN</v>
      </c>
    </row>
    <row r="2432" spans="20:22" x14ac:dyDescent="0.35">
      <c r="T2432" s="2">
        <v>150001764</v>
      </c>
      <c r="U2432" s="2" t="s">
        <v>65</v>
      </c>
      <c r="V2432" s="2" t="str">
        <f t="shared" si="84"/>
        <v>150001764C10</v>
      </c>
    </row>
    <row r="2433" spans="20:22" x14ac:dyDescent="0.35">
      <c r="T2433" s="2">
        <v>150001764</v>
      </c>
      <c r="U2433" s="2" t="s">
        <v>50</v>
      </c>
      <c r="V2433" s="2" t="str">
        <f t="shared" si="84"/>
        <v>150001764UN</v>
      </c>
    </row>
    <row r="2434" spans="20:22" x14ac:dyDescent="0.35">
      <c r="T2434" s="2">
        <v>150001765</v>
      </c>
      <c r="U2434" s="2" t="s">
        <v>177</v>
      </c>
      <c r="V2434" s="2" t="str">
        <f t="shared" si="84"/>
        <v>150001765C20</v>
      </c>
    </row>
    <row r="2435" spans="20:22" x14ac:dyDescent="0.35">
      <c r="T2435" s="2">
        <v>150001765</v>
      </c>
      <c r="U2435" s="2" t="s">
        <v>50</v>
      </c>
      <c r="V2435" s="2" t="str">
        <f t="shared" si="84"/>
        <v>150001765UN</v>
      </c>
    </row>
    <row r="2436" spans="20:22" x14ac:dyDescent="0.35">
      <c r="T2436" s="2">
        <v>150001766</v>
      </c>
      <c r="U2436" s="2" t="s">
        <v>417</v>
      </c>
      <c r="V2436" s="2" t="str">
        <f t="shared" ref="V2436:V2499" si="85">T2436&amp;U2436</f>
        <v>150001766C15</v>
      </c>
    </row>
    <row r="2437" spans="20:22" x14ac:dyDescent="0.35">
      <c r="T2437" s="2">
        <v>150001766</v>
      </c>
      <c r="U2437" s="2" t="s">
        <v>50</v>
      </c>
      <c r="V2437" s="2" t="str">
        <f t="shared" si="85"/>
        <v>150001766UN</v>
      </c>
    </row>
    <row r="2438" spans="20:22" x14ac:dyDescent="0.35">
      <c r="T2438" s="2">
        <v>150001768</v>
      </c>
      <c r="U2438" s="2" t="s">
        <v>803</v>
      </c>
      <c r="V2438" s="2" t="str">
        <f t="shared" si="85"/>
        <v>150001768C14</v>
      </c>
    </row>
    <row r="2439" spans="20:22" x14ac:dyDescent="0.35">
      <c r="T2439" s="2">
        <v>150001768</v>
      </c>
      <c r="U2439" s="2" t="s">
        <v>50</v>
      </c>
      <c r="V2439" s="2" t="str">
        <f t="shared" si="85"/>
        <v>150001768UN</v>
      </c>
    </row>
    <row r="2440" spans="20:22" x14ac:dyDescent="0.35">
      <c r="T2440" s="2">
        <v>150001770</v>
      </c>
      <c r="U2440" s="2" t="s">
        <v>49</v>
      </c>
      <c r="V2440" s="2" t="str">
        <f t="shared" si="85"/>
        <v>150001770C12</v>
      </c>
    </row>
    <row r="2441" spans="20:22" x14ac:dyDescent="0.35">
      <c r="T2441" s="2">
        <v>150001770</v>
      </c>
      <c r="U2441" s="2" t="s">
        <v>50</v>
      </c>
      <c r="V2441" s="2" t="str">
        <f t="shared" si="85"/>
        <v>150001770UN</v>
      </c>
    </row>
    <row r="2442" spans="20:22" x14ac:dyDescent="0.35">
      <c r="T2442" s="2">
        <v>150001771</v>
      </c>
      <c r="U2442" s="2" t="s">
        <v>198</v>
      </c>
      <c r="V2442" s="2" t="str">
        <f t="shared" si="85"/>
        <v>150001771C05</v>
      </c>
    </row>
    <row r="2443" spans="20:22" x14ac:dyDescent="0.35">
      <c r="T2443" s="2">
        <v>150001771</v>
      </c>
      <c r="U2443" s="2" t="s">
        <v>50</v>
      </c>
      <c r="V2443" s="2" t="str">
        <f t="shared" si="85"/>
        <v>150001771UN</v>
      </c>
    </row>
    <row r="2444" spans="20:22" x14ac:dyDescent="0.35">
      <c r="T2444" s="2">
        <v>150001782</v>
      </c>
      <c r="U2444" s="2" t="s">
        <v>160</v>
      </c>
      <c r="V2444" s="2" t="str">
        <f t="shared" si="85"/>
        <v>150001782C24</v>
      </c>
    </row>
    <row r="2445" spans="20:22" x14ac:dyDescent="0.35">
      <c r="T2445" s="2">
        <v>150001782</v>
      </c>
      <c r="U2445" s="2" t="s">
        <v>50</v>
      </c>
      <c r="V2445" s="2" t="str">
        <f t="shared" si="85"/>
        <v>150001782UN</v>
      </c>
    </row>
    <row r="2446" spans="20:22" x14ac:dyDescent="0.35">
      <c r="T2446" s="2">
        <v>150001783</v>
      </c>
      <c r="U2446" s="2" t="s">
        <v>160</v>
      </c>
      <c r="V2446" s="2" t="str">
        <f t="shared" si="85"/>
        <v>150001783C24</v>
      </c>
    </row>
    <row r="2447" spans="20:22" x14ac:dyDescent="0.35">
      <c r="T2447" s="2">
        <v>150001783</v>
      </c>
      <c r="U2447" s="2" t="s">
        <v>50</v>
      </c>
      <c r="V2447" s="2" t="str">
        <f t="shared" si="85"/>
        <v>150001783UN</v>
      </c>
    </row>
    <row r="2448" spans="20:22" x14ac:dyDescent="0.35">
      <c r="T2448" s="2">
        <v>150001784</v>
      </c>
      <c r="U2448" s="2" t="s">
        <v>160</v>
      </c>
      <c r="V2448" s="2" t="str">
        <f t="shared" si="85"/>
        <v>150001784C24</v>
      </c>
    </row>
    <row r="2449" spans="20:22" x14ac:dyDescent="0.35">
      <c r="T2449" s="2">
        <v>150001784</v>
      </c>
      <c r="U2449" s="2" t="s">
        <v>50</v>
      </c>
      <c r="V2449" s="2" t="str">
        <f t="shared" si="85"/>
        <v>150001784UN</v>
      </c>
    </row>
    <row r="2450" spans="20:22" x14ac:dyDescent="0.35">
      <c r="T2450" s="2">
        <v>150001785</v>
      </c>
      <c r="U2450" s="2" t="s">
        <v>160</v>
      </c>
      <c r="V2450" s="2" t="str">
        <f t="shared" si="85"/>
        <v>150001785C24</v>
      </c>
    </row>
    <row r="2451" spans="20:22" x14ac:dyDescent="0.35">
      <c r="T2451" s="2">
        <v>150001785</v>
      </c>
      <c r="U2451" s="2" t="s">
        <v>50</v>
      </c>
      <c r="V2451" s="2" t="str">
        <f t="shared" si="85"/>
        <v>150001785UN</v>
      </c>
    </row>
    <row r="2452" spans="20:22" x14ac:dyDescent="0.35">
      <c r="T2452" s="2">
        <v>150001787</v>
      </c>
      <c r="U2452" s="2" t="s">
        <v>57</v>
      </c>
      <c r="V2452" s="2" t="str">
        <f t="shared" si="85"/>
        <v>150001787C06</v>
      </c>
    </row>
    <row r="2453" spans="20:22" x14ac:dyDescent="0.35">
      <c r="T2453" s="2">
        <v>150001787</v>
      </c>
      <c r="U2453" s="2" t="s">
        <v>1022</v>
      </c>
      <c r="V2453" s="2" t="str">
        <f t="shared" si="85"/>
        <v>150001787D20</v>
      </c>
    </row>
    <row r="2454" spans="20:22" x14ac:dyDescent="0.35">
      <c r="T2454" s="2">
        <v>150001787</v>
      </c>
      <c r="U2454" s="2" t="s">
        <v>50</v>
      </c>
      <c r="V2454" s="2" t="str">
        <f t="shared" si="85"/>
        <v>150001787UN</v>
      </c>
    </row>
    <row r="2455" spans="20:22" x14ac:dyDescent="0.35">
      <c r="T2455" s="2">
        <v>150001793</v>
      </c>
      <c r="U2455" s="2" t="s">
        <v>156</v>
      </c>
      <c r="V2455" s="2" t="str">
        <f t="shared" si="85"/>
        <v>150001793C18</v>
      </c>
    </row>
    <row r="2456" spans="20:22" x14ac:dyDescent="0.35">
      <c r="T2456" s="2">
        <v>150001793</v>
      </c>
      <c r="U2456" s="2" t="s">
        <v>177</v>
      </c>
      <c r="V2456" s="2" t="str">
        <f t="shared" si="85"/>
        <v>150001793C20</v>
      </c>
    </row>
    <row r="2457" spans="20:22" x14ac:dyDescent="0.35">
      <c r="T2457" s="2">
        <v>150001793</v>
      </c>
      <c r="U2457" s="2" t="s">
        <v>50</v>
      </c>
      <c r="V2457" s="2" t="str">
        <f t="shared" si="85"/>
        <v>150001793UN</v>
      </c>
    </row>
    <row r="2458" spans="20:22" x14ac:dyDescent="0.35">
      <c r="T2458" s="2">
        <v>150001807</v>
      </c>
      <c r="U2458" s="2" t="s">
        <v>1010</v>
      </c>
      <c r="V2458" s="2" t="str">
        <f t="shared" si="85"/>
        <v>150001807D05</v>
      </c>
    </row>
    <row r="2459" spans="20:22" x14ac:dyDescent="0.35">
      <c r="T2459" s="2">
        <v>150001807</v>
      </c>
      <c r="U2459" s="2" t="s">
        <v>50</v>
      </c>
      <c r="V2459" s="2" t="str">
        <f t="shared" si="85"/>
        <v>150001807UN</v>
      </c>
    </row>
    <row r="2460" spans="20:22" x14ac:dyDescent="0.35">
      <c r="T2460" s="2">
        <v>150001821</v>
      </c>
      <c r="U2460" s="2" t="s">
        <v>1297</v>
      </c>
      <c r="V2460" s="2" t="str">
        <f t="shared" si="85"/>
        <v>150001821C56</v>
      </c>
    </row>
    <row r="2461" spans="20:22" x14ac:dyDescent="0.35">
      <c r="T2461" s="2">
        <v>150001821</v>
      </c>
      <c r="U2461" s="2" t="s">
        <v>50</v>
      </c>
      <c r="V2461" s="2" t="str">
        <f t="shared" si="85"/>
        <v>150001821UN</v>
      </c>
    </row>
    <row r="2462" spans="20:22" x14ac:dyDescent="0.35">
      <c r="T2462" s="2">
        <v>150001822</v>
      </c>
      <c r="U2462" s="2" t="s">
        <v>2082</v>
      </c>
      <c r="V2462" s="2" t="str">
        <f t="shared" si="85"/>
        <v>150001822C44</v>
      </c>
    </row>
    <row r="2463" spans="20:22" x14ac:dyDescent="0.35">
      <c r="T2463" s="2">
        <v>150001822</v>
      </c>
      <c r="U2463" s="2" t="s">
        <v>50</v>
      </c>
      <c r="V2463" s="2" t="str">
        <f t="shared" si="85"/>
        <v>150001822UN</v>
      </c>
    </row>
    <row r="2464" spans="20:22" x14ac:dyDescent="0.35">
      <c r="T2464" s="2">
        <v>150001823</v>
      </c>
      <c r="U2464" s="2" t="s">
        <v>160</v>
      </c>
      <c r="V2464" s="2" t="str">
        <f t="shared" si="85"/>
        <v>150001823C24</v>
      </c>
    </row>
    <row r="2465" spans="20:22" x14ac:dyDescent="0.35">
      <c r="T2465" s="2">
        <v>150001823</v>
      </c>
      <c r="U2465" s="2" t="s">
        <v>50</v>
      </c>
      <c r="V2465" s="2" t="str">
        <f t="shared" si="85"/>
        <v>150001823UN</v>
      </c>
    </row>
    <row r="2466" spans="20:22" x14ac:dyDescent="0.35">
      <c r="T2466" s="2">
        <v>150001827</v>
      </c>
      <c r="U2466" s="2" t="s">
        <v>1006</v>
      </c>
      <c r="V2466" s="2" t="str">
        <f t="shared" si="85"/>
        <v>150001827D10</v>
      </c>
    </row>
    <row r="2467" spans="20:22" x14ac:dyDescent="0.35">
      <c r="T2467" s="2">
        <v>150001827</v>
      </c>
      <c r="U2467" s="2" t="s">
        <v>50</v>
      </c>
      <c r="V2467" s="2" t="str">
        <f t="shared" si="85"/>
        <v>150001827UN</v>
      </c>
    </row>
    <row r="2468" spans="20:22" x14ac:dyDescent="0.35">
      <c r="T2468" s="2">
        <v>150001828</v>
      </c>
      <c r="U2468" s="2" t="s">
        <v>57</v>
      </c>
      <c r="V2468" s="2" t="str">
        <f t="shared" si="85"/>
        <v>150001828C06</v>
      </c>
    </row>
    <row r="2469" spans="20:22" x14ac:dyDescent="0.35">
      <c r="T2469" s="2">
        <v>150001828</v>
      </c>
      <c r="U2469" s="2" t="s">
        <v>65</v>
      </c>
      <c r="V2469" s="2" t="str">
        <f t="shared" si="85"/>
        <v>150001828C10</v>
      </c>
    </row>
    <row r="2470" spans="20:22" x14ac:dyDescent="0.35">
      <c r="T2470" s="2">
        <v>150001828</v>
      </c>
      <c r="U2470" s="2" t="s">
        <v>50</v>
      </c>
      <c r="V2470" s="2" t="str">
        <f t="shared" si="85"/>
        <v>150001828UN</v>
      </c>
    </row>
    <row r="2471" spans="20:22" x14ac:dyDescent="0.35">
      <c r="T2471" s="2">
        <v>150001829</v>
      </c>
      <c r="U2471" s="2" t="s">
        <v>469</v>
      </c>
      <c r="V2471" s="2" t="str">
        <f t="shared" si="85"/>
        <v>150001829C32</v>
      </c>
    </row>
    <row r="2472" spans="20:22" x14ac:dyDescent="0.35">
      <c r="T2472" s="2">
        <v>150001829</v>
      </c>
      <c r="U2472" s="2" t="s">
        <v>50</v>
      </c>
      <c r="V2472" s="2" t="str">
        <f t="shared" si="85"/>
        <v>150001829UN</v>
      </c>
    </row>
    <row r="2473" spans="20:22" x14ac:dyDescent="0.35">
      <c r="T2473" s="2">
        <v>150001831</v>
      </c>
      <c r="U2473" s="2" t="s">
        <v>163</v>
      </c>
      <c r="V2473" s="2" t="str">
        <f t="shared" si="85"/>
        <v>150001831C48</v>
      </c>
    </row>
    <row r="2474" spans="20:22" x14ac:dyDescent="0.35">
      <c r="T2474" s="2">
        <v>150001831</v>
      </c>
      <c r="U2474" s="2" t="s">
        <v>50</v>
      </c>
      <c r="V2474" s="2" t="str">
        <f t="shared" si="85"/>
        <v>150001831UN</v>
      </c>
    </row>
    <row r="2475" spans="20:22" x14ac:dyDescent="0.35">
      <c r="T2475" s="2">
        <v>150001832</v>
      </c>
      <c r="U2475" s="2" t="s">
        <v>553</v>
      </c>
      <c r="V2475" s="2" t="str">
        <f t="shared" si="85"/>
        <v>150001832C35</v>
      </c>
    </row>
    <row r="2476" spans="20:22" x14ac:dyDescent="0.35">
      <c r="T2476" s="2">
        <v>150001832</v>
      </c>
      <c r="U2476" s="2" t="s">
        <v>50</v>
      </c>
      <c r="V2476" s="2" t="str">
        <f t="shared" si="85"/>
        <v>150001832UN</v>
      </c>
    </row>
    <row r="2477" spans="20:22" x14ac:dyDescent="0.35">
      <c r="T2477" s="2">
        <v>150001835</v>
      </c>
      <c r="U2477" s="2" t="s">
        <v>57</v>
      </c>
      <c r="V2477" s="2" t="str">
        <f t="shared" si="85"/>
        <v>150001835C06</v>
      </c>
    </row>
    <row r="2478" spans="20:22" x14ac:dyDescent="0.35">
      <c r="T2478" s="2">
        <v>150001835</v>
      </c>
      <c r="U2478" s="2" t="s">
        <v>50</v>
      </c>
      <c r="V2478" s="2" t="str">
        <f t="shared" si="85"/>
        <v>150001835UN</v>
      </c>
    </row>
    <row r="2479" spans="20:22" x14ac:dyDescent="0.35">
      <c r="T2479" s="2">
        <v>150001837</v>
      </c>
      <c r="U2479" s="2" t="s">
        <v>837</v>
      </c>
      <c r="V2479" s="2" t="str">
        <f t="shared" si="85"/>
        <v>150001837C27</v>
      </c>
    </row>
    <row r="2480" spans="20:22" x14ac:dyDescent="0.35">
      <c r="T2480" s="2">
        <v>150001837</v>
      </c>
      <c r="U2480" s="2" t="s">
        <v>50</v>
      </c>
      <c r="V2480" s="2" t="str">
        <f t="shared" si="85"/>
        <v>150001837UN</v>
      </c>
    </row>
    <row r="2481" spans="20:22" x14ac:dyDescent="0.35">
      <c r="T2481" s="2">
        <v>150001843</v>
      </c>
      <c r="U2481" s="2" t="s">
        <v>49</v>
      </c>
      <c r="V2481" s="2" t="str">
        <f t="shared" si="85"/>
        <v>150001843C12</v>
      </c>
    </row>
    <row r="2482" spans="20:22" x14ac:dyDescent="0.35">
      <c r="T2482" s="2">
        <v>150001843</v>
      </c>
      <c r="U2482" s="2" t="s">
        <v>50</v>
      </c>
      <c r="V2482" s="2" t="str">
        <f t="shared" si="85"/>
        <v>150001843UN</v>
      </c>
    </row>
    <row r="2483" spans="20:22" x14ac:dyDescent="0.35">
      <c r="T2483" s="2">
        <v>150001860</v>
      </c>
      <c r="U2483" s="2" t="s">
        <v>49</v>
      </c>
      <c r="V2483" s="2" t="str">
        <f t="shared" si="85"/>
        <v>150001860C12</v>
      </c>
    </row>
    <row r="2484" spans="20:22" x14ac:dyDescent="0.35">
      <c r="T2484" s="2">
        <v>150001860</v>
      </c>
      <c r="U2484" s="2" t="s">
        <v>50</v>
      </c>
      <c r="V2484" s="2" t="str">
        <f t="shared" si="85"/>
        <v>150001860UN</v>
      </c>
    </row>
    <row r="2485" spans="20:22" x14ac:dyDescent="0.35">
      <c r="T2485" s="2">
        <v>150001861</v>
      </c>
      <c r="U2485" s="2" t="s">
        <v>49</v>
      </c>
      <c r="V2485" s="2" t="str">
        <f t="shared" si="85"/>
        <v>150001861C12</v>
      </c>
    </row>
    <row r="2486" spans="20:22" x14ac:dyDescent="0.35">
      <c r="T2486" s="2">
        <v>150001861</v>
      </c>
      <c r="U2486" s="2" t="s">
        <v>50</v>
      </c>
      <c r="V2486" s="2" t="str">
        <f t="shared" si="85"/>
        <v>150001861UN</v>
      </c>
    </row>
    <row r="2487" spans="20:22" x14ac:dyDescent="0.35">
      <c r="T2487" s="2">
        <v>150001862</v>
      </c>
      <c r="U2487" s="2" t="s">
        <v>267</v>
      </c>
      <c r="V2487" s="2" t="str">
        <f t="shared" si="85"/>
        <v>150001862C40</v>
      </c>
    </row>
    <row r="2488" spans="20:22" x14ac:dyDescent="0.35">
      <c r="T2488" s="2">
        <v>150001862</v>
      </c>
      <c r="U2488" s="2" t="s">
        <v>50</v>
      </c>
      <c r="V2488" s="2" t="str">
        <f t="shared" si="85"/>
        <v>150001862UN</v>
      </c>
    </row>
    <row r="2489" spans="20:22" x14ac:dyDescent="0.35">
      <c r="T2489" s="2">
        <v>150001863</v>
      </c>
      <c r="U2489" s="2" t="s">
        <v>65</v>
      </c>
      <c r="V2489" s="2" t="str">
        <f t="shared" si="85"/>
        <v>150001863C10</v>
      </c>
    </row>
    <row r="2490" spans="20:22" x14ac:dyDescent="0.35">
      <c r="T2490" s="2">
        <v>150001863</v>
      </c>
      <c r="U2490" s="2" t="s">
        <v>50</v>
      </c>
      <c r="V2490" s="2" t="str">
        <f t="shared" si="85"/>
        <v>150001863UN</v>
      </c>
    </row>
    <row r="2491" spans="20:22" x14ac:dyDescent="0.35">
      <c r="T2491" s="2">
        <v>150001867</v>
      </c>
      <c r="U2491" s="2" t="s">
        <v>1010</v>
      </c>
      <c r="V2491" s="2" t="str">
        <f t="shared" si="85"/>
        <v>150001867D05</v>
      </c>
    </row>
    <row r="2492" spans="20:22" x14ac:dyDescent="0.35">
      <c r="T2492" s="2">
        <v>150001867</v>
      </c>
      <c r="U2492" s="2" t="s">
        <v>50</v>
      </c>
      <c r="V2492" s="2" t="str">
        <f t="shared" si="85"/>
        <v>150001867UN</v>
      </c>
    </row>
    <row r="2493" spans="20:22" x14ac:dyDescent="0.35">
      <c r="T2493" s="2">
        <v>150001874</v>
      </c>
      <c r="U2493" s="2" t="s">
        <v>267</v>
      </c>
      <c r="V2493" s="2" t="str">
        <f t="shared" si="85"/>
        <v>150001874C40</v>
      </c>
    </row>
    <row r="2494" spans="20:22" x14ac:dyDescent="0.35">
      <c r="T2494" s="2">
        <v>150001874</v>
      </c>
      <c r="U2494" s="2" t="s">
        <v>50</v>
      </c>
      <c r="V2494" s="2" t="str">
        <f t="shared" si="85"/>
        <v>150001874UN</v>
      </c>
    </row>
    <row r="2495" spans="20:22" x14ac:dyDescent="0.35">
      <c r="T2495" s="2">
        <v>150001883</v>
      </c>
      <c r="U2495" s="2" t="s">
        <v>92</v>
      </c>
      <c r="V2495" s="2" t="str">
        <f t="shared" si="85"/>
        <v>150001883C02</v>
      </c>
    </row>
    <row r="2496" spans="20:22" x14ac:dyDescent="0.35">
      <c r="T2496" s="2">
        <v>150001883</v>
      </c>
      <c r="U2496" s="2" t="s">
        <v>50</v>
      </c>
      <c r="V2496" s="2" t="str">
        <f t="shared" si="85"/>
        <v>150001883UN</v>
      </c>
    </row>
    <row r="2497" spans="20:22" x14ac:dyDescent="0.35">
      <c r="T2497" s="2">
        <v>150001890</v>
      </c>
      <c r="U2497" s="2" t="s">
        <v>77</v>
      </c>
      <c r="V2497" s="2" t="str">
        <f t="shared" si="85"/>
        <v>150001890KG</v>
      </c>
    </row>
    <row r="2498" spans="20:22" x14ac:dyDescent="0.35">
      <c r="T2498" s="2">
        <v>150001897</v>
      </c>
      <c r="U2498" s="2" t="s">
        <v>256</v>
      </c>
      <c r="V2498" s="2" t="str">
        <f t="shared" si="85"/>
        <v>150001897C30</v>
      </c>
    </row>
    <row r="2499" spans="20:22" x14ac:dyDescent="0.35">
      <c r="T2499" s="2">
        <v>150001897</v>
      </c>
      <c r="U2499" s="2" t="s">
        <v>50</v>
      </c>
      <c r="V2499" s="2" t="str">
        <f t="shared" si="85"/>
        <v>150001897UN</v>
      </c>
    </row>
    <row r="2500" spans="20:22" x14ac:dyDescent="0.35">
      <c r="T2500" s="2">
        <v>150001898</v>
      </c>
      <c r="U2500" s="2" t="s">
        <v>160</v>
      </c>
      <c r="V2500" s="2" t="str">
        <f t="shared" ref="V2500:V2563" si="86">T2500&amp;U2500</f>
        <v>150001898C24</v>
      </c>
    </row>
    <row r="2501" spans="20:22" x14ac:dyDescent="0.35">
      <c r="T2501" s="2">
        <v>150001898</v>
      </c>
      <c r="U2501" s="2" t="s">
        <v>50</v>
      </c>
      <c r="V2501" s="2" t="str">
        <f t="shared" si="86"/>
        <v>150001898UN</v>
      </c>
    </row>
    <row r="2502" spans="20:22" x14ac:dyDescent="0.35">
      <c r="T2502" s="2">
        <v>150001914</v>
      </c>
      <c r="U2502" s="2" t="s">
        <v>57</v>
      </c>
      <c r="V2502" s="2" t="str">
        <f t="shared" si="86"/>
        <v>150001914C06</v>
      </c>
    </row>
    <row r="2503" spans="20:22" x14ac:dyDescent="0.35">
      <c r="T2503" s="2">
        <v>150001914</v>
      </c>
      <c r="U2503" s="2" t="s">
        <v>50</v>
      </c>
      <c r="V2503" s="2" t="str">
        <f t="shared" si="86"/>
        <v>150001914UN</v>
      </c>
    </row>
    <row r="2504" spans="20:22" x14ac:dyDescent="0.35">
      <c r="T2504" s="2">
        <v>150001919</v>
      </c>
      <c r="U2504" s="2" t="s">
        <v>802</v>
      </c>
      <c r="V2504" s="2" t="str">
        <f t="shared" si="86"/>
        <v>150001919C26</v>
      </c>
    </row>
    <row r="2505" spans="20:22" x14ac:dyDescent="0.35">
      <c r="T2505" s="2">
        <v>150001919</v>
      </c>
      <c r="U2505" s="2" t="s">
        <v>248</v>
      </c>
      <c r="V2505" s="2" t="str">
        <f t="shared" si="86"/>
        <v>150001919CJ</v>
      </c>
    </row>
    <row r="2506" spans="20:22" x14ac:dyDescent="0.35">
      <c r="T2506" s="2">
        <v>150001919</v>
      </c>
      <c r="U2506" s="2" t="s">
        <v>50</v>
      </c>
      <c r="V2506" s="2" t="str">
        <f t="shared" si="86"/>
        <v>150001919UN</v>
      </c>
    </row>
    <row r="2507" spans="20:22" x14ac:dyDescent="0.35">
      <c r="T2507" s="2">
        <v>150001921</v>
      </c>
      <c r="U2507" s="2" t="s">
        <v>77</v>
      </c>
      <c r="V2507" s="2" t="str">
        <f t="shared" si="86"/>
        <v>150001921KG</v>
      </c>
    </row>
    <row r="2508" spans="20:22" x14ac:dyDescent="0.35">
      <c r="T2508" s="2">
        <v>150001924</v>
      </c>
      <c r="U2508" s="2" t="s">
        <v>177</v>
      </c>
      <c r="V2508" s="2" t="str">
        <f t="shared" si="86"/>
        <v>150001924C20</v>
      </c>
    </row>
    <row r="2509" spans="20:22" x14ac:dyDescent="0.35">
      <c r="T2509" s="2">
        <v>150001924</v>
      </c>
      <c r="U2509" s="2" t="s">
        <v>50</v>
      </c>
      <c r="V2509" s="2" t="str">
        <f t="shared" si="86"/>
        <v>150001924UN</v>
      </c>
    </row>
    <row r="2510" spans="20:22" x14ac:dyDescent="0.35">
      <c r="T2510" s="2">
        <v>150001928</v>
      </c>
      <c r="U2510" s="2" t="s">
        <v>49</v>
      </c>
      <c r="V2510" s="2" t="str">
        <f t="shared" si="86"/>
        <v>150001928C12</v>
      </c>
    </row>
    <row r="2511" spans="20:22" x14ac:dyDescent="0.35">
      <c r="T2511" s="2">
        <v>150001928</v>
      </c>
      <c r="U2511" s="2" t="s">
        <v>77</v>
      </c>
      <c r="V2511" s="2" t="str">
        <f t="shared" si="86"/>
        <v>150001928KG</v>
      </c>
    </row>
    <row r="2512" spans="20:22" x14ac:dyDescent="0.35">
      <c r="T2512" s="2">
        <v>150001929</v>
      </c>
      <c r="U2512" s="2" t="s">
        <v>49</v>
      </c>
      <c r="V2512" s="2" t="str">
        <f t="shared" si="86"/>
        <v>150001929C12</v>
      </c>
    </row>
    <row r="2513" spans="20:22" x14ac:dyDescent="0.35">
      <c r="T2513" s="2">
        <v>150001929</v>
      </c>
      <c r="U2513" s="2" t="s">
        <v>77</v>
      </c>
      <c r="V2513" s="2" t="str">
        <f t="shared" si="86"/>
        <v>150001929KG</v>
      </c>
    </row>
    <row r="2514" spans="20:22" x14ac:dyDescent="0.35">
      <c r="T2514" s="2">
        <v>150001930</v>
      </c>
      <c r="U2514" s="2" t="s">
        <v>65</v>
      </c>
      <c r="V2514" s="2" t="str">
        <f t="shared" si="86"/>
        <v>150001930C10</v>
      </c>
    </row>
    <row r="2515" spans="20:22" x14ac:dyDescent="0.35">
      <c r="T2515" s="2">
        <v>150001930</v>
      </c>
      <c r="U2515" s="2" t="s">
        <v>77</v>
      </c>
      <c r="V2515" s="2" t="str">
        <f t="shared" si="86"/>
        <v>150001930KG</v>
      </c>
    </row>
    <row r="2516" spans="20:22" x14ac:dyDescent="0.35">
      <c r="T2516" s="2">
        <v>150001936</v>
      </c>
      <c r="U2516" s="2" t="s">
        <v>65</v>
      </c>
      <c r="V2516" s="2" t="str">
        <f t="shared" si="86"/>
        <v>150001936C10</v>
      </c>
    </row>
    <row r="2517" spans="20:22" x14ac:dyDescent="0.35">
      <c r="T2517" s="2">
        <v>150001936</v>
      </c>
      <c r="U2517" s="2" t="s">
        <v>50</v>
      </c>
      <c r="V2517" s="2" t="str">
        <f t="shared" si="86"/>
        <v>150001936UN</v>
      </c>
    </row>
    <row r="2518" spans="20:22" x14ac:dyDescent="0.35">
      <c r="T2518" s="2">
        <v>150001938</v>
      </c>
      <c r="U2518" s="2" t="s">
        <v>198</v>
      </c>
      <c r="V2518" s="2" t="str">
        <f t="shared" si="86"/>
        <v>150001938C05</v>
      </c>
    </row>
    <row r="2519" spans="20:22" x14ac:dyDescent="0.35">
      <c r="T2519" s="2">
        <v>150001938</v>
      </c>
      <c r="U2519" s="2" t="s">
        <v>50</v>
      </c>
      <c r="V2519" s="2" t="str">
        <f t="shared" si="86"/>
        <v>150001938UN</v>
      </c>
    </row>
    <row r="2520" spans="20:22" x14ac:dyDescent="0.35">
      <c r="T2520" s="2">
        <v>150001939</v>
      </c>
      <c r="U2520" s="2" t="s">
        <v>198</v>
      </c>
      <c r="V2520" s="2" t="str">
        <f t="shared" si="86"/>
        <v>150001939C05</v>
      </c>
    </row>
    <row r="2521" spans="20:22" x14ac:dyDescent="0.35">
      <c r="T2521" s="2">
        <v>150001939</v>
      </c>
      <c r="U2521" s="2" t="s">
        <v>50</v>
      </c>
      <c r="V2521" s="2" t="str">
        <f t="shared" si="86"/>
        <v>150001939UN</v>
      </c>
    </row>
    <row r="2522" spans="20:22" x14ac:dyDescent="0.35">
      <c r="T2522" s="2">
        <v>150001944</v>
      </c>
      <c r="U2522" s="2" t="s">
        <v>77</v>
      </c>
      <c r="V2522" s="2" t="str">
        <f t="shared" si="86"/>
        <v>150001944KG</v>
      </c>
    </row>
    <row r="2523" spans="20:22" x14ac:dyDescent="0.35">
      <c r="T2523" s="2">
        <v>150001945</v>
      </c>
      <c r="U2523" s="2" t="s">
        <v>77</v>
      </c>
      <c r="V2523" s="2" t="str">
        <f t="shared" si="86"/>
        <v>150001945KG</v>
      </c>
    </row>
    <row r="2524" spans="20:22" x14ac:dyDescent="0.35">
      <c r="T2524" s="2">
        <v>150001947</v>
      </c>
      <c r="U2524" s="2" t="s">
        <v>77</v>
      </c>
      <c r="V2524" s="2" t="str">
        <f t="shared" si="86"/>
        <v>150001947KG</v>
      </c>
    </row>
    <row r="2525" spans="20:22" x14ac:dyDescent="0.35">
      <c r="T2525" s="2">
        <v>150001984</v>
      </c>
      <c r="U2525" s="2" t="s">
        <v>77</v>
      </c>
      <c r="V2525" s="2" t="str">
        <f t="shared" si="86"/>
        <v>150001984KG</v>
      </c>
    </row>
    <row r="2526" spans="20:22" x14ac:dyDescent="0.35">
      <c r="T2526" s="2">
        <v>150001986</v>
      </c>
      <c r="U2526" s="2" t="s">
        <v>77</v>
      </c>
      <c r="V2526" s="2" t="str">
        <f t="shared" si="86"/>
        <v>150001986KG</v>
      </c>
    </row>
    <row r="2527" spans="20:22" x14ac:dyDescent="0.35">
      <c r="T2527" s="2">
        <v>150001987</v>
      </c>
      <c r="U2527" s="2" t="s">
        <v>77</v>
      </c>
      <c r="V2527" s="2" t="str">
        <f t="shared" si="86"/>
        <v>150001987KG</v>
      </c>
    </row>
    <row r="2528" spans="20:22" x14ac:dyDescent="0.35">
      <c r="T2528" s="2">
        <v>150001989</v>
      </c>
      <c r="U2528" s="2" t="s">
        <v>77</v>
      </c>
      <c r="V2528" s="2" t="str">
        <f t="shared" si="86"/>
        <v>150001989KG</v>
      </c>
    </row>
    <row r="2529" spans="20:22" x14ac:dyDescent="0.35">
      <c r="T2529" s="2">
        <v>150001993</v>
      </c>
      <c r="U2529" s="2" t="s">
        <v>77</v>
      </c>
      <c r="V2529" s="2" t="str">
        <f t="shared" si="86"/>
        <v>150001993KG</v>
      </c>
    </row>
    <row r="2530" spans="20:22" x14ac:dyDescent="0.35">
      <c r="T2530" s="2">
        <v>150001994</v>
      </c>
      <c r="U2530" s="2" t="s">
        <v>77</v>
      </c>
      <c r="V2530" s="2" t="str">
        <f t="shared" si="86"/>
        <v>150001994KG</v>
      </c>
    </row>
    <row r="2531" spans="20:22" x14ac:dyDescent="0.35">
      <c r="T2531" s="2">
        <v>150001998</v>
      </c>
      <c r="U2531" s="2" t="s">
        <v>198</v>
      </c>
      <c r="V2531" s="2" t="str">
        <f t="shared" si="86"/>
        <v>150001998C05</v>
      </c>
    </row>
    <row r="2532" spans="20:22" x14ac:dyDescent="0.35">
      <c r="T2532" s="2">
        <v>150001998</v>
      </c>
      <c r="U2532" s="2" t="s">
        <v>50</v>
      </c>
      <c r="V2532" s="2" t="str">
        <f t="shared" si="86"/>
        <v>150001998UN</v>
      </c>
    </row>
    <row r="2533" spans="20:22" x14ac:dyDescent="0.35">
      <c r="T2533" s="2">
        <v>150002000</v>
      </c>
      <c r="U2533" s="2" t="s">
        <v>77</v>
      </c>
      <c r="V2533" s="2" t="str">
        <f t="shared" si="86"/>
        <v>150002000KG</v>
      </c>
    </row>
    <row r="2534" spans="20:22" x14ac:dyDescent="0.35">
      <c r="T2534" s="2">
        <v>150002001</v>
      </c>
      <c r="U2534" s="2" t="s">
        <v>77</v>
      </c>
      <c r="V2534" s="2" t="str">
        <f t="shared" si="86"/>
        <v>150002001KG</v>
      </c>
    </row>
    <row r="2535" spans="20:22" x14ac:dyDescent="0.35">
      <c r="T2535" s="2">
        <v>150002013</v>
      </c>
      <c r="U2535" s="2" t="s">
        <v>141</v>
      </c>
      <c r="V2535" s="2" t="str">
        <f t="shared" si="86"/>
        <v>150002013C04</v>
      </c>
    </row>
    <row r="2536" spans="20:22" x14ac:dyDescent="0.35">
      <c r="T2536" s="2">
        <v>150002013</v>
      </c>
      <c r="U2536" s="2" t="s">
        <v>50</v>
      </c>
      <c r="V2536" s="2" t="str">
        <f t="shared" si="86"/>
        <v>150002013UN</v>
      </c>
    </row>
    <row r="2537" spans="20:22" x14ac:dyDescent="0.35">
      <c r="T2537" s="2">
        <v>150002022</v>
      </c>
      <c r="U2537" s="2" t="s">
        <v>49</v>
      </c>
      <c r="V2537" s="2" t="str">
        <f t="shared" si="86"/>
        <v>150002022C12</v>
      </c>
    </row>
    <row r="2538" spans="20:22" x14ac:dyDescent="0.35">
      <c r="T2538" s="2">
        <v>150002022</v>
      </c>
      <c r="U2538" s="2" t="s">
        <v>50</v>
      </c>
      <c r="V2538" s="2" t="str">
        <f t="shared" si="86"/>
        <v>150002022UN</v>
      </c>
    </row>
    <row r="2539" spans="20:22" x14ac:dyDescent="0.35">
      <c r="T2539" s="2">
        <v>150002024</v>
      </c>
      <c r="U2539" s="2" t="s">
        <v>187</v>
      </c>
      <c r="V2539" s="2" t="str">
        <f t="shared" si="86"/>
        <v>150002024C60</v>
      </c>
    </row>
    <row r="2540" spans="20:22" x14ac:dyDescent="0.35">
      <c r="T2540" s="2">
        <v>150002024</v>
      </c>
      <c r="U2540" s="2" t="s">
        <v>785</v>
      </c>
      <c r="V2540" s="2" t="str">
        <f t="shared" si="86"/>
        <v>150002024C66</v>
      </c>
    </row>
    <row r="2541" spans="20:22" x14ac:dyDescent="0.35">
      <c r="T2541" s="2">
        <v>150002024</v>
      </c>
      <c r="U2541" s="2" t="s">
        <v>50</v>
      </c>
      <c r="V2541" s="2" t="str">
        <f t="shared" si="86"/>
        <v>150002024UN</v>
      </c>
    </row>
    <row r="2542" spans="20:22" x14ac:dyDescent="0.35">
      <c r="T2542" s="2">
        <v>150002033</v>
      </c>
      <c r="U2542" s="2" t="s">
        <v>50</v>
      </c>
      <c r="V2542" s="2" t="str">
        <f t="shared" si="86"/>
        <v>150002033UN</v>
      </c>
    </row>
    <row r="2543" spans="20:22" x14ac:dyDescent="0.35">
      <c r="T2543" s="2">
        <v>150002034</v>
      </c>
      <c r="U2543" s="2" t="s">
        <v>50</v>
      </c>
      <c r="V2543" s="2" t="str">
        <f t="shared" si="86"/>
        <v>150002034UN</v>
      </c>
    </row>
    <row r="2544" spans="20:22" x14ac:dyDescent="0.35">
      <c r="T2544" s="2">
        <v>150002051</v>
      </c>
      <c r="U2544" s="2" t="s">
        <v>156</v>
      </c>
      <c r="V2544" s="2" t="str">
        <f t="shared" si="86"/>
        <v>150002051C18</v>
      </c>
    </row>
    <row r="2545" spans="20:22" x14ac:dyDescent="0.35">
      <c r="T2545" s="2">
        <v>150002051</v>
      </c>
      <c r="U2545" s="2" t="s">
        <v>50</v>
      </c>
      <c r="V2545" s="2" t="str">
        <f t="shared" si="86"/>
        <v>150002051UN</v>
      </c>
    </row>
    <row r="2546" spans="20:22" x14ac:dyDescent="0.35">
      <c r="T2546" s="2">
        <v>150002076</v>
      </c>
      <c r="U2546" s="2" t="s">
        <v>234</v>
      </c>
      <c r="V2546" s="2" t="str">
        <f t="shared" si="86"/>
        <v>150002076D30</v>
      </c>
    </row>
    <row r="2547" spans="20:22" x14ac:dyDescent="0.35">
      <c r="T2547" s="2">
        <v>150002076</v>
      </c>
      <c r="U2547" s="2" t="s">
        <v>50</v>
      </c>
      <c r="V2547" s="2" t="str">
        <f t="shared" si="86"/>
        <v>150002076UN</v>
      </c>
    </row>
    <row r="2548" spans="20:22" x14ac:dyDescent="0.35">
      <c r="T2548" s="2">
        <v>150002087</v>
      </c>
      <c r="U2548" s="2" t="s">
        <v>156</v>
      </c>
      <c r="V2548" s="2" t="str">
        <f t="shared" si="86"/>
        <v>150002087C18</v>
      </c>
    </row>
    <row r="2549" spans="20:22" x14ac:dyDescent="0.35">
      <c r="T2549" s="2">
        <v>150002087</v>
      </c>
      <c r="U2549" s="2" t="s">
        <v>50</v>
      </c>
      <c r="V2549" s="2" t="str">
        <f t="shared" si="86"/>
        <v>150002087UN</v>
      </c>
    </row>
    <row r="2550" spans="20:22" x14ac:dyDescent="0.35">
      <c r="T2550" s="2">
        <v>150002096</v>
      </c>
      <c r="U2550" s="2" t="s">
        <v>253</v>
      </c>
      <c r="V2550" s="2" t="str">
        <f t="shared" si="86"/>
        <v>150002096C08</v>
      </c>
    </row>
    <row r="2551" spans="20:22" x14ac:dyDescent="0.35">
      <c r="T2551" s="2">
        <v>150002096</v>
      </c>
      <c r="U2551" s="2" t="s">
        <v>50</v>
      </c>
      <c r="V2551" s="2" t="str">
        <f t="shared" si="86"/>
        <v>150002096UN</v>
      </c>
    </row>
    <row r="2552" spans="20:22" x14ac:dyDescent="0.35">
      <c r="T2552" s="2">
        <v>201112050</v>
      </c>
      <c r="U2552" s="2" t="s">
        <v>698</v>
      </c>
      <c r="V2552" s="2" t="str">
        <f t="shared" si="86"/>
        <v>201112050C25</v>
      </c>
    </row>
    <row r="2553" spans="20:22" x14ac:dyDescent="0.35">
      <c r="T2553" s="2">
        <v>201112050</v>
      </c>
      <c r="U2553" s="2" t="s">
        <v>50</v>
      </c>
      <c r="V2553" s="2" t="str">
        <f t="shared" si="86"/>
        <v>201112050UN</v>
      </c>
    </row>
    <row r="2554" spans="20:22" x14ac:dyDescent="0.35">
      <c r="T2554" s="2">
        <v>201112230</v>
      </c>
      <c r="U2554" s="2" t="s">
        <v>166</v>
      </c>
      <c r="V2554" s="2" t="str">
        <f t="shared" si="86"/>
        <v>201112230C50</v>
      </c>
    </row>
    <row r="2555" spans="20:22" x14ac:dyDescent="0.35">
      <c r="T2555" s="2">
        <v>201112230</v>
      </c>
      <c r="U2555" s="2" t="s">
        <v>50</v>
      </c>
      <c r="V2555" s="2" t="str">
        <f t="shared" si="86"/>
        <v>201112230UN</v>
      </c>
    </row>
    <row r="2556" spans="20:22" x14ac:dyDescent="0.35">
      <c r="T2556" s="2">
        <v>201113010</v>
      </c>
      <c r="U2556" s="2" t="s">
        <v>469</v>
      </c>
      <c r="V2556" s="2" t="str">
        <f t="shared" si="86"/>
        <v>201113010C32</v>
      </c>
    </row>
    <row r="2557" spans="20:22" x14ac:dyDescent="0.35">
      <c r="T2557" s="2">
        <v>201113010</v>
      </c>
      <c r="U2557" s="2" t="s">
        <v>50</v>
      </c>
      <c r="V2557" s="2" t="str">
        <f t="shared" si="86"/>
        <v>201113010UN</v>
      </c>
    </row>
    <row r="2558" spans="20:22" x14ac:dyDescent="0.35">
      <c r="T2558" s="2">
        <v>201200010</v>
      </c>
      <c r="U2558" s="2" t="s">
        <v>417</v>
      </c>
      <c r="V2558" s="2" t="str">
        <f t="shared" si="86"/>
        <v>201200010C15</v>
      </c>
    </row>
    <row r="2559" spans="20:22" x14ac:dyDescent="0.35">
      <c r="T2559" s="2">
        <v>201200010</v>
      </c>
      <c r="U2559" s="2" t="s">
        <v>50</v>
      </c>
      <c r="V2559" s="2" t="str">
        <f t="shared" si="86"/>
        <v>201200010UN</v>
      </c>
    </row>
    <row r="2560" spans="20:22" x14ac:dyDescent="0.35">
      <c r="T2560" s="2">
        <v>201200011</v>
      </c>
      <c r="U2560" s="2" t="s">
        <v>417</v>
      </c>
      <c r="V2560" s="2" t="str">
        <f t="shared" si="86"/>
        <v>201200011C15</v>
      </c>
    </row>
    <row r="2561" spans="20:22" x14ac:dyDescent="0.35">
      <c r="T2561" s="2">
        <v>201200011</v>
      </c>
      <c r="U2561" s="2" t="s">
        <v>50</v>
      </c>
      <c r="V2561" s="2" t="str">
        <f t="shared" si="86"/>
        <v>201200011UN</v>
      </c>
    </row>
    <row r="2562" spans="20:22" x14ac:dyDescent="0.35">
      <c r="T2562" s="2">
        <v>201200012</v>
      </c>
      <c r="U2562" s="2" t="s">
        <v>417</v>
      </c>
      <c r="V2562" s="2" t="str">
        <f t="shared" si="86"/>
        <v>201200012C15</v>
      </c>
    </row>
    <row r="2563" spans="20:22" x14ac:dyDescent="0.35">
      <c r="T2563" s="2">
        <v>201200012</v>
      </c>
      <c r="U2563" s="2" t="s">
        <v>50</v>
      </c>
      <c r="V2563" s="2" t="str">
        <f t="shared" si="86"/>
        <v>201200012UN</v>
      </c>
    </row>
    <row r="2564" spans="20:22" x14ac:dyDescent="0.35">
      <c r="T2564" s="2">
        <v>201200013</v>
      </c>
      <c r="U2564" s="2" t="s">
        <v>49</v>
      </c>
      <c r="V2564" s="2" t="str">
        <f t="shared" ref="V2564:V2627" si="87">T2564&amp;U2564</f>
        <v>201200013C12</v>
      </c>
    </row>
    <row r="2565" spans="20:22" x14ac:dyDescent="0.35">
      <c r="T2565" s="2">
        <v>201200013</v>
      </c>
      <c r="U2565" s="2" t="s">
        <v>50</v>
      </c>
      <c r="V2565" s="2" t="str">
        <f t="shared" si="87"/>
        <v>201200013UN</v>
      </c>
    </row>
    <row r="2566" spans="20:22" x14ac:dyDescent="0.35">
      <c r="T2566" s="2">
        <v>201200014</v>
      </c>
      <c r="U2566" s="2" t="s">
        <v>417</v>
      </c>
      <c r="V2566" s="2" t="str">
        <f t="shared" si="87"/>
        <v>201200014C15</v>
      </c>
    </row>
    <row r="2567" spans="20:22" x14ac:dyDescent="0.35">
      <c r="T2567" s="2">
        <v>201200014</v>
      </c>
      <c r="U2567" s="2" t="s">
        <v>50</v>
      </c>
      <c r="V2567" s="2" t="str">
        <f t="shared" si="87"/>
        <v>201200014UN</v>
      </c>
    </row>
    <row r="2568" spans="20:22" x14ac:dyDescent="0.35">
      <c r="T2568" s="2">
        <v>201210650</v>
      </c>
      <c r="U2568" s="2" t="s">
        <v>57</v>
      </c>
      <c r="V2568" s="2" t="str">
        <f t="shared" si="87"/>
        <v>201210650C06</v>
      </c>
    </row>
    <row r="2569" spans="20:22" x14ac:dyDescent="0.35">
      <c r="T2569" s="2">
        <v>201210650</v>
      </c>
      <c r="U2569" s="2" t="s">
        <v>50</v>
      </c>
      <c r="V2569" s="2" t="str">
        <f t="shared" si="87"/>
        <v>201210650UN</v>
      </c>
    </row>
    <row r="2570" spans="20:22" x14ac:dyDescent="0.35">
      <c r="T2570" s="2">
        <v>201211360</v>
      </c>
      <c r="U2570" s="2" t="s">
        <v>57</v>
      </c>
      <c r="V2570" s="2" t="str">
        <f t="shared" si="87"/>
        <v>201211360C06</v>
      </c>
    </row>
    <row r="2571" spans="20:22" x14ac:dyDescent="0.35">
      <c r="T2571" s="2">
        <v>201211360</v>
      </c>
      <c r="U2571" s="2" t="s">
        <v>50</v>
      </c>
      <c r="V2571" s="2" t="str">
        <f t="shared" si="87"/>
        <v>201211360UN</v>
      </c>
    </row>
    <row r="2572" spans="20:22" x14ac:dyDescent="0.35">
      <c r="T2572" s="2">
        <v>201211550</v>
      </c>
      <c r="U2572" s="2" t="s">
        <v>141</v>
      </c>
      <c r="V2572" s="2" t="str">
        <f t="shared" si="87"/>
        <v>201211550C04</v>
      </c>
    </row>
    <row r="2573" spans="20:22" x14ac:dyDescent="0.35">
      <c r="T2573" s="2">
        <v>201211550</v>
      </c>
      <c r="U2573" s="2" t="s">
        <v>50</v>
      </c>
      <c r="V2573" s="2" t="str">
        <f t="shared" si="87"/>
        <v>201211550UN</v>
      </c>
    </row>
    <row r="2574" spans="20:22" x14ac:dyDescent="0.35">
      <c r="T2574" s="2">
        <v>201211650</v>
      </c>
      <c r="U2574" s="2" t="s">
        <v>57</v>
      </c>
      <c r="V2574" s="2" t="str">
        <f t="shared" si="87"/>
        <v>201211650C06</v>
      </c>
    </row>
    <row r="2575" spans="20:22" x14ac:dyDescent="0.35">
      <c r="T2575" s="2">
        <v>201211650</v>
      </c>
      <c r="U2575" s="2" t="s">
        <v>50</v>
      </c>
      <c r="V2575" s="2" t="str">
        <f t="shared" si="87"/>
        <v>201211650UN</v>
      </c>
    </row>
    <row r="2576" spans="20:22" x14ac:dyDescent="0.35">
      <c r="T2576" s="2">
        <v>201220811</v>
      </c>
      <c r="U2576" s="2" t="s">
        <v>417</v>
      </c>
      <c r="V2576" s="2" t="str">
        <f t="shared" si="87"/>
        <v>201220811C15</v>
      </c>
    </row>
    <row r="2577" spans="20:22" x14ac:dyDescent="0.35">
      <c r="T2577" s="2">
        <v>201220811</v>
      </c>
      <c r="U2577" s="2" t="s">
        <v>50</v>
      </c>
      <c r="V2577" s="2" t="str">
        <f t="shared" si="87"/>
        <v>201220811UN</v>
      </c>
    </row>
    <row r="2578" spans="20:22" x14ac:dyDescent="0.35">
      <c r="T2578" s="2">
        <v>201220930</v>
      </c>
      <c r="U2578" s="2" t="s">
        <v>160</v>
      </c>
      <c r="V2578" s="2" t="str">
        <f t="shared" si="87"/>
        <v>201220930C24</v>
      </c>
    </row>
    <row r="2579" spans="20:22" x14ac:dyDescent="0.35">
      <c r="T2579" s="2">
        <v>201220930</v>
      </c>
      <c r="U2579" s="2" t="s">
        <v>50</v>
      </c>
      <c r="V2579" s="2" t="str">
        <f t="shared" si="87"/>
        <v>201220930UN</v>
      </c>
    </row>
    <row r="2580" spans="20:22" x14ac:dyDescent="0.35">
      <c r="T2580" s="2">
        <v>201221050</v>
      </c>
      <c r="U2580" s="2" t="s">
        <v>160</v>
      </c>
      <c r="V2580" s="2" t="str">
        <f t="shared" si="87"/>
        <v>201221050C24</v>
      </c>
    </row>
    <row r="2581" spans="20:22" x14ac:dyDescent="0.35">
      <c r="T2581" s="2">
        <v>201221050</v>
      </c>
      <c r="U2581" s="2" t="s">
        <v>50</v>
      </c>
      <c r="V2581" s="2" t="str">
        <f t="shared" si="87"/>
        <v>201221050UN</v>
      </c>
    </row>
    <row r="2582" spans="20:22" x14ac:dyDescent="0.35">
      <c r="T2582" s="2">
        <v>201221650</v>
      </c>
      <c r="U2582" s="2" t="s">
        <v>57</v>
      </c>
      <c r="V2582" s="2" t="str">
        <f t="shared" si="87"/>
        <v>201221650C06</v>
      </c>
    </row>
    <row r="2583" spans="20:22" x14ac:dyDescent="0.35">
      <c r="T2583" s="2">
        <v>201221650</v>
      </c>
      <c r="U2583" s="2" t="s">
        <v>50</v>
      </c>
      <c r="V2583" s="2" t="str">
        <f t="shared" si="87"/>
        <v>201221650UN</v>
      </c>
    </row>
    <row r="2584" spans="20:22" x14ac:dyDescent="0.35">
      <c r="T2584" s="2">
        <v>201221830</v>
      </c>
      <c r="U2584" s="2" t="s">
        <v>160</v>
      </c>
      <c r="V2584" s="2" t="str">
        <f t="shared" si="87"/>
        <v>201221830C24</v>
      </c>
    </row>
    <row r="2585" spans="20:22" x14ac:dyDescent="0.35">
      <c r="T2585" s="2">
        <v>201221830</v>
      </c>
      <c r="U2585" s="2" t="s">
        <v>50</v>
      </c>
      <c r="V2585" s="2" t="str">
        <f t="shared" si="87"/>
        <v>201221830UN</v>
      </c>
    </row>
    <row r="2586" spans="20:22" x14ac:dyDescent="0.35">
      <c r="T2586" s="2">
        <v>201222040</v>
      </c>
      <c r="U2586" s="2" t="s">
        <v>49</v>
      </c>
      <c r="V2586" s="2" t="str">
        <f t="shared" si="87"/>
        <v>201222040C12</v>
      </c>
    </row>
    <row r="2587" spans="20:22" x14ac:dyDescent="0.35">
      <c r="T2587" s="2">
        <v>201222040</v>
      </c>
      <c r="U2587" s="2" t="s">
        <v>50</v>
      </c>
      <c r="V2587" s="2" t="str">
        <f t="shared" si="87"/>
        <v>201222040UN</v>
      </c>
    </row>
    <row r="2588" spans="20:22" x14ac:dyDescent="0.35">
      <c r="T2588" s="2">
        <v>201222320</v>
      </c>
      <c r="U2588" s="2" t="s">
        <v>2319</v>
      </c>
      <c r="V2588" s="2" t="str">
        <f t="shared" si="87"/>
        <v>201222320Q80</v>
      </c>
    </row>
    <row r="2589" spans="20:22" x14ac:dyDescent="0.35">
      <c r="T2589" s="2">
        <v>201222562</v>
      </c>
      <c r="U2589" s="2" t="s">
        <v>417</v>
      </c>
      <c r="V2589" s="2" t="str">
        <f t="shared" si="87"/>
        <v>201222562C15</v>
      </c>
    </row>
    <row r="2590" spans="20:22" x14ac:dyDescent="0.35">
      <c r="T2590" s="2">
        <v>201222562</v>
      </c>
      <c r="U2590" s="2" t="s">
        <v>50</v>
      </c>
      <c r="V2590" s="2" t="str">
        <f t="shared" si="87"/>
        <v>201222562UN</v>
      </c>
    </row>
    <row r="2591" spans="20:22" x14ac:dyDescent="0.35">
      <c r="T2591" s="2">
        <v>201222770</v>
      </c>
      <c r="U2591" s="2" t="s">
        <v>160</v>
      </c>
      <c r="V2591" s="2" t="str">
        <f t="shared" si="87"/>
        <v>201222770C24</v>
      </c>
    </row>
    <row r="2592" spans="20:22" x14ac:dyDescent="0.35">
      <c r="T2592" s="2">
        <v>201222770</v>
      </c>
      <c r="U2592" s="2" t="s">
        <v>50</v>
      </c>
      <c r="V2592" s="2" t="str">
        <f t="shared" si="87"/>
        <v>201222770UN</v>
      </c>
    </row>
    <row r="2593" spans="20:22" x14ac:dyDescent="0.35">
      <c r="T2593" s="2">
        <v>201222940</v>
      </c>
      <c r="U2593" s="2" t="s">
        <v>49</v>
      </c>
      <c r="V2593" s="2" t="str">
        <f t="shared" si="87"/>
        <v>201222940C12</v>
      </c>
    </row>
    <row r="2594" spans="20:22" x14ac:dyDescent="0.35">
      <c r="T2594" s="2">
        <v>201222940</v>
      </c>
      <c r="U2594" s="2" t="s">
        <v>50</v>
      </c>
      <c r="V2594" s="2" t="str">
        <f t="shared" si="87"/>
        <v>201222940UN</v>
      </c>
    </row>
    <row r="2595" spans="20:22" x14ac:dyDescent="0.35">
      <c r="T2595" s="2">
        <v>201223300</v>
      </c>
      <c r="U2595" s="2" t="s">
        <v>49</v>
      </c>
      <c r="V2595" s="2" t="str">
        <f t="shared" si="87"/>
        <v>201223300C12</v>
      </c>
    </row>
    <row r="2596" spans="20:22" x14ac:dyDescent="0.35">
      <c r="T2596" s="2">
        <v>201223300</v>
      </c>
      <c r="U2596" s="2" t="s">
        <v>50</v>
      </c>
      <c r="V2596" s="2" t="str">
        <f t="shared" si="87"/>
        <v>201223300UN</v>
      </c>
    </row>
    <row r="2597" spans="20:22" x14ac:dyDescent="0.35">
      <c r="T2597" s="2">
        <v>201223350</v>
      </c>
      <c r="U2597" s="2" t="s">
        <v>49</v>
      </c>
      <c r="V2597" s="2" t="str">
        <f t="shared" si="87"/>
        <v>201223350C12</v>
      </c>
    </row>
    <row r="2598" spans="20:22" x14ac:dyDescent="0.35">
      <c r="T2598" s="2">
        <v>201223360</v>
      </c>
      <c r="U2598" s="2" t="s">
        <v>49</v>
      </c>
      <c r="V2598" s="2" t="str">
        <f t="shared" si="87"/>
        <v>201223360C12</v>
      </c>
    </row>
    <row r="2599" spans="20:22" x14ac:dyDescent="0.35">
      <c r="T2599" s="2">
        <v>201230050</v>
      </c>
      <c r="U2599" s="2" t="s">
        <v>361</v>
      </c>
      <c r="V2599" s="2" t="str">
        <f t="shared" si="87"/>
        <v>201230050X00</v>
      </c>
    </row>
    <row r="2600" spans="20:22" x14ac:dyDescent="0.35">
      <c r="T2600" s="2">
        <v>201230120</v>
      </c>
      <c r="U2600" s="2" t="s">
        <v>49</v>
      </c>
      <c r="V2600" s="2" t="str">
        <f t="shared" si="87"/>
        <v>201230120C12</v>
      </c>
    </row>
    <row r="2601" spans="20:22" x14ac:dyDescent="0.35">
      <c r="T2601" s="2">
        <v>201230120</v>
      </c>
      <c r="U2601" s="2" t="s">
        <v>50</v>
      </c>
      <c r="V2601" s="2" t="str">
        <f t="shared" si="87"/>
        <v>201230120UN</v>
      </c>
    </row>
    <row r="2602" spans="20:22" x14ac:dyDescent="0.35">
      <c r="T2602" s="2">
        <v>201230200</v>
      </c>
      <c r="U2602" s="2" t="s">
        <v>141</v>
      </c>
      <c r="V2602" s="2" t="str">
        <f t="shared" si="87"/>
        <v>201230200C04</v>
      </c>
    </row>
    <row r="2603" spans="20:22" x14ac:dyDescent="0.35">
      <c r="T2603" s="2">
        <v>201230200</v>
      </c>
      <c r="U2603" s="2" t="s">
        <v>2423</v>
      </c>
      <c r="V2603" s="2" t="str">
        <f t="shared" si="87"/>
        <v>201230200I05</v>
      </c>
    </row>
    <row r="2604" spans="20:22" x14ac:dyDescent="0.35">
      <c r="T2604" s="2">
        <v>201230200</v>
      </c>
      <c r="U2604" s="2" t="s">
        <v>50</v>
      </c>
      <c r="V2604" s="2" t="str">
        <f t="shared" si="87"/>
        <v>201230200UN</v>
      </c>
    </row>
    <row r="2605" spans="20:22" x14ac:dyDescent="0.35">
      <c r="T2605" s="2">
        <v>201230210</v>
      </c>
      <c r="U2605" s="2" t="s">
        <v>49</v>
      </c>
      <c r="V2605" s="2" t="str">
        <f t="shared" si="87"/>
        <v>201230210C12</v>
      </c>
    </row>
    <row r="2606" spans="20:22" x14ac:dyDescent="0.35">
      <c r="T2606" s="2">
        <v>201230210</v>
      </c>
      <c r="U2606" s="2" t="s">
        <v>50</v>
      </c>
      <c r="V2606" s="2" t="str">
        <f t="shared" si="87"/>
        <v>201230210UN</v>
      </c>
    </row>
    <row r="2607" spans="20:22" x14ac:dyDescent="0.35">
      <c r="T2607" s="2">
        <v>201230300</v>
      </c>
      <c r="U2607" s="2" t="s">
        <v>141</v>
      </c>
      <c r="V2607" s="2" t="str">
        <f t="shared" si="87"/>
        <v>201230300C04</v>
      </c>
    </row>
    <row r="2608" spans="20:22" x14ac:dyDescent="0.35">
      <c r="T2608" s="2">
        <v>201230300</v>
      </c>
      <c r="U2608" s="2" t="s">
        <v>2423</v>
      </c>
      <c r="V2608" s="2" t="str">
        <f t="shared" si="87"/>
        <v>201230300I05</v>
      </c>
    </row>
    <row r="2609" spans="20:22" x14ac:dyDescent="0.35">
      <c r="T2609" s="2">
        <v>201230300</v>
      </c>
      <c r="U2609" s="2" t="s">
        <v>50</v>
      </c>
      <c r="V2609" s="2" t="str">
        <f t="shared" si="87"/>
        <v>201230300UN</v>
      </c>
    </row>
    <row r="2610" spans="20:22" x14ac:dyDescent="0.35">
      <c r="T2610" s="2">
        <v>201230450</v>
      </c>
      <c r="U2610" s="2" t="s">
        <v>141</v>
      </c>
      <c r="V2610" s="2" t="str">
        <f t="shared" si="87"/>
        <v>201230450C04</v>
      </c>
    </row>
    <row r="2611" spans="20:22" x14ac:dyDescent="0.35">
      <c r="T2611" s="2">
        <v>201230450</v>
      </c>
      <c r="U2611" s="2" t="s">
        <v>2423</v>
      </c>
      <c r="V2611" s="2" t="str">
        <f t="shared" si="87"/>
        <v>201230450I05</v>
      </c>
    </row>
    <row r="2612" spans="20:22" x14ac:dyDescent="0.35">
      <c r="T2612" s="2">
        <v>201230450</v>
      </c>
      <c r="U2612" s="2" t="s">
        <v>50</v>
      </c>
      <c r="V2612" s="2" t="str">
        <f t="shared" si="87"/>
        <v>201230450UN</v>
      </c>
    </row>
    <row r="2613" spans="20:22" x14ac:dyDescent="0.35">
      <c r="T2613" s="2">
        <v>201230620</v>
      </c>
      <c r="U2613" s="2" t="s">
        <v>49</v>
      </c>
      <c r="V2613" s="2" t="str">
        <f t="shared" si="87"/>
        <v>201230620C12</v>
      </c>
    </row>
    <row r="2614" spans="20:22" x14ac:dyDescent="0.35">
      <c r="T2614" s="2">
        <v>201230620</v>
      </c>
      <c r="U2614" s="2" t="s">
        <v>50</v>
      </c>
      <c r="V2614" s="2" t="str">
        <f t="shared" si="87"/>
        <v>201230620UN</v>
      </c>
    </row>
    <row r="2615" spans="20:22" x14ac:dyDescent="0.35">
      <c r="T2615" s="2">
        <v>201230700</v>
      </c>
      <c r="U2615" s="2" t="s">
        <v>141</v>
      </c>
      <c r="V2615" s="2" t="str">
        <f t="shared" si="87"/>
        <v>201230700C04</v>
      </c>
    </row>
    <row r="2616" spans="20:22" x14ac:dyDescent="0.35">
      <c r="T2616" s="2">
        <v>201230700</v>
      </c>
      <c r="U2616" s="2" t="s">
        <v>2423</v>
      </c>
      <c r="V2616" s="2" t="str">
        <f t="shared" si="87"/>
        <v>201230700I05</v>
      </c>
    </row>
    <row r="2617" spans="20:22" x14ac:dyDescent="0.35">
      <c r="T2617" s="2">
        <v>201230700</v>
      </c>
      <c r="U2617" s="2" t="s">
        <v>50</v>
      </c>
      <c r="V2617" s="2" t="str">
        <f t="shared" si="87"/>
        <v>201230700UN</v>
      </c>
    </row>
    <row r="2618" spans="20:22" x14ac:dyDescent="0.35">
      <c r="T2618" s="2">
        <v>201230750</v>
      </c>
      <c r="U2618" s="2" t="s">
        <v>141</v>
      </c>
      <c r="V2618" s="2" t="str">
        <f t="shared" si="87"/>
        <v>201230750C04</v>
      </c>
    </row>
    <row r="2619" spans="20:22" x14ac:dyDescent="0.35">
      <c r="T2619" s="2">
        <v>201230750</v>
      </c>
      <c r="U2619" s="2" t="s">
        <v>2423</v>
      </c>
      <c r="V2619" s="2" t="str">
        <f t="shared" si="87"/>
        <v>201230750I05</v>
      </c>
    </row>
    <row r="2620" spans="20:22" x14ac:dyDescent="0.35">
      <c r="T2620" s="2">
        <v>201230750</v>
      </c>
      <c r="U2620" s="2" t="s">
        <v>50</v>
      </c>
      <c r="V2620" s="2" t="str">
        <f t="shared" si="87"/>
        <v>201230750UN</v>
      </c>
    </row>
    <row r="2621" spans="20:22" x14ac:dyDescent="0.35">
      <c r="T2621" s="2">
        <v>201300001</v>
      </c>
      <c r="U2621" s="2" t="s">
        <v>65</v>
      </c>
      <c r="V2621" s="2" t="str">
        <f t="shared" si="87"/>
        <v>201300001C10</v>
      </c>
    </row>
    <row r="2622" spans="20:22" x14ac:dyDescent="0.35">
      <c r="T2622" s="2">
        <v>201300001</v>
      </c>
      <c r="U2622" s="2" t="s">
        <v>50</v>
      </c>
      <c r="V2622" s="2" t="str">
        <f t="shared" si="87"/>
        <v>201300001UN</v>
      </c>
    </row>
    <row r="2623" spans="20:22" x14ac:dyDescent="0.35">
      <c r="T2623" s="2">
        <v>201300003</v>
      </c>
      <c r="U2623" s="2" t="s">
        <v>65</v>
      </c>
      <c r="V2623" s="2" t="str">
        <f t="shared" si="87"/>
        <v>201300003C10</v>
      </c>
    </row>
    <row r="2624" spans="20:22" x14ac:dyDescent="0.35">
      <c r="T2624" s="2">
        <v>201300003</v>
      </c>
      <c r="U2624" s="2" t="s">
        <v>50</v>
      </c>
      <c r="V2624" s="2" t="str">
        <f t="shared" si="87"/>
        <v>201300003UN</v>
      </c>
    </row>
    <row r="2625" spans="20:22" x14ac:dyDescent="0.35">
      <c r="T2625" s="2">
        <v>201300200</v>
      </c>
      <c r="U2625" s="2" t="s">
        <v>177</v>
      </c>
      <c r="V2625" s="2" t="str">
        <f t="shared" si="87"/>
        <v>201300200C20</v>
      </c>
    </row>
    <row r="2626" spans="20:22" x14ac:dyDescent="0.35">
      <c r="T2626" s="2">
        <v>201300200</v>
      </c>
      <c r="U2626" s="2" t="s">
        <v>50</v>
      </c>
      <c r="V2626" s="2" t="str">
        <f t="shared" si="87"/>
        <v>201300200UN</v>
      </c>
    </row>
    <row r="2627" spans="20:22" x14ac:dyDescent="0.35">
      <c r="T2627" s="2">
        <v>201350000</v>
      </c>
      <c r="U2627" s="2" t="s">
        <v>278</v>
      </c>
      <c r="V2627" s="2" t="str">
        <f t="shared" si="87"/>
        <v>201350000C16</v>
      </c>
    </row>
    <row r="2628" spans="20:22" x14ac:dyDescent="0.35">
      <c r="T2628" s="2">
        <v>201350000</v>
      </c>
      <c r="U2628" s="2" t="s">
        <v>50</v>
      </c>
      <c r="V2628" s="2" t="str">
        <f t="shared" ref="V2628:V2691" si="88">T2628&amp;U2628</f>
        <v>201350000UN</v>
      </c>
    </row>
    <row r="2629" spans="20:22" x14ac:dyDescent="0.35">
      <c r="T2629" s="2">
        <v>201400000</v>
      </c>
      <c r="U2629" s="2" t="s">
        <v>141</v>
      </c>
      <c r="V2629" s="2" t="str">
        <f t="shared" si="88"/>
        <v>201400000C04</v>
      </c>
    </row>
    <row r="2630" spans="20:22" x14ac:dyDescent="0.35">
      <c r="T2630" s="2">
        <v>201400000</v>
      </c>
      <c r="U2630" s="2" t="s">
        <v>2423</v>
      </c>
      <c r="V2630" s="2" t="str">
        <f t="shared" si="88"/>
        <v>201400000I05</v>
      </c>
    </row>
    <row r="2631" spans="20:22" x14ac:dyDescent="0.35">
      <c r="T2631" s="2">
        <v>201400000</v>
      </c>
      <c r="U2631" s="2" t="s">
        <v>50</v>
      </c>
      <c r="V2631" s="2" t="str">
        <f t="shared" si="88"/>
        <v>201400000UN</v>
      </c>
    </row>
    <row r="2632" spans="20:22" x14ac:dyDescent="0.35">
      <c r="T2632" s="2">
        <v>201400050</v>
      </c>
      <c r="U2632" s="2" t="s">
        <v>177</v>
      </c>
      <c r="V2632" s="2" t="str">
        <f t="shared" si="88"/>
        <v>201400050C20</v>
      </c>
    </row>
    <row r="2633" spans="20:22" x14ac:dyDescent="0.35">
      <c r="T2633" s="2">
        <v>201400050</v>
      </c>
      <c r="U2633" s="2" t="s">
        <v>50</v>
      </c>
      <c r="V2633" s="2" t="str">
        <f t="shared" si="88"/>
        <v>201400050UN</v>
      </c>
    </row>
    <row r="2634" spans="20:22" x14ac:dyDescent="0.35">
      <c r="T2634" s="2">
        <v>201400100</v>
      </c>
      <c r="U2634" s="2" t="s">
        <v>267</v>
      </c>
      <c r="V2634" s="2" t="str">
        <f t="shared" si="88"/>
        <v>201400100C40</v>
      </c>
    </row>
    <row r="2635" spans="20:22" x14ac:dyDescent="0.35">
      <c r="T2635" s="2">
        <v>201400100</v>
      </c>
      <c r="U2635" s="2" t="s">
        <v>50</v>
      </c>
      <c r="V2635" s="2" t="str">
        <f t="shared" si="88"/>
        <v>201400100UN</v>
      </c>
    </row>
    <row r="2636" spans="20:22" x14ac:dyDescent="0.35">
      <c r="T2636" s="2">
        <v>201609180</v>
      </c>
      <c r="U2636" s="2" t="s">
        <v>166</v>
      </c>
      <c r="V2636" s="2" t="str">
        <f t="shared" si="88"/>
        <v>201609180C50</v>
      </c>
    </row>
    <row r="2637" spans="20:22" x14ac:dyDescent="0.35">
      <c r="T2637" s="2">
        <v>201609180</v>
      </c>
      <c r="U2637" s="2" t="s">
        <v>50</v>
      </c>
      <c r="V2637" s="2" t="str">
        <f t="shared" si="88"/>
        <v>201609180UN</v>
      </c>
    </row>
    <row r="2638" spans="20:22" x14ac:dyDescent="0.35">
      <c r="T2638" s="2">
        <v>201610120</v>
      </c>
      <c r="U2638" s="2" t="s">
        <v>141</v>
      </c>
      <c r="V2638" s="2" t="str">
        <f t="shared" si="88"/>
        <v>201610120C04</v>
      </c>
    </row>
    <row r="2639" spans="20:22" x14ac:dyDescent="0.35">
      <c r="T2639" s="2">
        <v>201610120</v>
      </c>
      <c r="U2639" s="2" t="s">
        <v>2423</v>
      </c>
      <c r="V2639" s="2" t="str">
        <f t="shared" si="88"/>
        <v>201610120I05</v>
      </c>
    </row>
    <row r="2640" spans="20:22" x14ac:dyDescent="0.35">
      <c r="T2640" s="2">
        <v>201610120</v>
      </c>
      <c r="U2640" s="2" t="s">
        <v>50</v>
      </c>
      <c r="V2640" s="2" t="str">
        <f t="shared" si="88"/>
        <v>201610120UN</v>
      </c>
    </row>
    <row r="2641" spans="20:22" x14ac:dyDescent="0.35">
      <c r="T2641" s="2">
        <v>201610150</v>
      </c>
      <c r="U2641" s="2" t="s">
        <v>49</v>
      </c>
      <c r="V2641" s="2" t="str">
        <f t="shared" si="88"/>
        <v>201610150C12</v>
      </c>
    </row>
    <row r="2642" spans="20:22" x14ac:dyDescent="0.35">
      <c r="T2642" s="2">
        <v>201610150</v>
      </c>
      <c r="U2642" s="2" t="s">
        <v>50</v>
      </c>
      <c r="V2642" s="2" t="str">
        <f t="shared" si="88"/>
        <v>201610150UN</v>
      </c>
    </row>
    <row r="2643" spans="20:22" x14ac:dyDescent="0.35">
      <c r="T2643" s="2">
        <v>201610810</v>
      </c>
      <c r="U2643" s="2" t="s">
        <v>49</v>
      </c>
      <c r="V2643" s="2" t="str">
        <f t="shared" si="88"/>
        <v>201610810C12</v>
      </c>
    </row>
    <row r="2644" spans="20:22" x14ac:dyDescent="0.35">
      <c r="T2644" s="2">
        <v>201610810</v>
      </c>
      <c r="U2644" s="2" t="s">
        <v>50</v>
      </c>
      <c r="V2644" s="2" t="str">
        <f t="shared" si="88"/>
        <v>201610810UN</v>
      </c>
    </row>
    <row r="2645" spans="20:22" x14ac:dyDescent="0.35">
      <c r="T2645" s="2">
        <v>201610820</v>
      </c>
      <c r="U2645" s="2" t="s">
        <v>49</v>
      </c>
      <c r="V2645" s="2" t="str">
        <f t="shared" si="88"/>
        <v>201610820C12</v>
      </c>
    </row>
    <row r="2646" spans="20:22" x14ac:dyDescent="0.35">
      <c r="T2646" s="2">
        <v>201610820</v>
      </c>
      <c r="U2646" s="2" t="s">
        <v>50</v>
      </c>
      <c r="V2646" s="2" t="str">
        <f t="shared" si="88"/>
        <v>201610820UN</v>
      </c>
    </row>
    <row r="2647" spans="20:22" x14ac:dyDescent="0.35">
      <c r="T2647" s="2">
        <v>201700008</v>
      </c>
      <c r="U2647" s="2" t="s">
        <v>815</v>
      </c>
      <c r="V2647" s="2" t="str">
        <f t="shared" si="88"/>
        <v>201700008C07</v>
      </c>
    </row>
    <row r="2648" spans="20:22" x14ac:dyDescent="0.35">
      <c r="T2648" s="2">
        <v>201700008</v>
      </c>
      <c r="U2648" s="2" t="s">
        <v>50</v>
      </c>
      <c r="V2648" s="2" t="str">
        <f t="shared" si="88"/>
        <v>201700008UN</v>
      </c>
    </row>
    <row r="2649" spans="20:22" x14ac:dyDescent="0.35">
      <c r="T2649" s="2">
        <v>201700009</v>
      </c>
      <c r="U2649" s="2" t="s">
        <v>815</v>
      </c>
      <c r="V2649" s="2" t="str">
        <f t="shared" si="88"/>
        <v>201700009C07</v>
      </c>
    </row>
    <row r="2650" spans="20:22" x14ac:dyDescent="0.35">
      <c r="T2650" s="2">
        <v>201700009</v>
      </c>
      <c r="U2650" s="2" t="s">
        <v>50</v>
      </c>
      <c r="V2650" s="2" t="str">
        <f t="shared" si="88"/>
        <v>201700009UN</v>
      </c>
    </row>
    <row r="2651" spans="20:22" x14ac:dyDescent="0.35">
      <c r="T2651" s="2">
        <v>201700036</v>
      </c>
      <c r="U2651" s="2" t="s">
        <v>49</v>
      </c>
      <c r="V2651" s="2" t="str">
        <f t="shared" si="88"/>
        <v>201700036C12</v>
      </c>
    </row>
    <row r="2652" spans="20:22" x14ac:dyDescent="0.35">
      <c r="T2652" s="2">
        <v>201700036</v>
      </c>
      <c r="U2652" s="2" t="s">
        <v>50</v>
      </c>
      <c r="V2652" s="2" t="str">
        <f t="shared" si="88"/>
        <v>201700036UN</v>
      </c>
    </row>
    <row r="2653" spans="20:22" x14ac:dyDescent="0.35">
      <c r="T2653" s="2">
        <v>201700037</v>
      </c>
      <c r="U2653" s="2" t="s">
        <v>49</v>
      </c>
      <c r="V2653" s="2" t="str">
        <f t="shared" si="88"/>
        <v>201700037C12</v>
      </c>
    </row>
    <row r="2654" spans="20:22" x14ac:dyDescent="0.35">
      <c r="T2654" s="2">
        <v>201700037</v>
      </c>
      <c r="U2654" s="2" t="s">
        <v>50</v>
      </c>
      <c r="V2654" s="2" t="str">
        <f t="shared" si="88"/>
        <v>201700037UN</v>
      </c>
    </row>
    <row r="2655" spans="20:22" x14ac:dyDescent="0.35">
      <c r="T2655" s="2">
        <v>201700039</v>
      </c>
      <c r="U2655" s="2" t="s">
        <v>49</v>
      </c>
      <c r="V2655" s="2" t="str">
        <f t="shared" si="88"/>
        <v>201700039C12</v>
      </c>
    </row>
    <row r="2656" spans="20:22" x14ac:dyDescent="0.35">
      <c r="T2656" s="2">
        <v>201700039</v>
      </c>
      <c r="U2656" s="2" t="s">
        <v>50</v>
      </c>
      <c r="V2656" s="2" t="str">
        <f t="shared" si="88"/>
        <v>201700039UN</v>
      </c>
    </row>
    <row r="2657" spans="20:22" x14ac:dyDescent="0.35">
      <c r="T2657" s="2">
        <v>201700040</v>
      </c>
      <c r="U2657" s="2" t="s">
        <v>49</v>
      </c>
      <c r="V2657" s="2" t="str">
        <f t="shared" si="88"/>
        <v>201700040C12</v>
      </c>
    </row>
    <row r="2658" spans="20:22" x14ac:dyDescent="0.35">
      <c r="T2658" s="2">
        <v>201700040</v>
      </c>
      <c r="U2658" s="2" t="s">
        <v>50</v>
      </c>
      <c r="V2658" s="2" t="str">
        <f t="shared" si="88"/>
        <v>201700040UN</v>
      </c>
    </row>
    <row r="2659" spans="20:22" x14ac:dyDescent="0.35">
      <c r="T2659" s="2">
        <v>201700057</v>
      </c>
      <c r="U2659" s="2" t="s">
        <v>49</v>
      </c>
      <c r="V2659" s="2" t="str">
        <f t="shared" si="88"/>
        <v>201700057C12</v>
      </c>
    </row>
    <row r="2660" spans="20:22" x14ac:dyDescent="0.35">
      <c r="T2660" s="2">
        <v>201700057</v>
      </c>
      <c r="U2660" s="2" t="s">
        <v>50</v>
      </c>
      <c r="V2660" s="2" t="str">
        <f t="shared" si="88"/>
        <v>201700057UN</v>
      </c>
    </row>
    <row r="2661" spans="20:22" x14ac:dyDescent="0.35">
      <c r="T2661" s="2">
        <v>201700062</v>
      </c>
      <c r="U2661" s="2" t="s">
        <v>177</v>
      </c>
      <c r="V2661" s="2" t="str">
        <f t="shared" si="88"/>
        <v>201700062C20</v>
      </c>
    </row>
    <row r="2662" spans="20:22" x14ac:dyDescent="0.35">
      <c r="T2662" s="2">
        <v>201700062</v>
      </c>
      <c r="U2662" s="2" t="s">
        <v>50</v>
      </c>
      <c r="V2662" s="2" t="str">
        <f t="shared" si="88"/>
        <v>201700062UN</v>
      </c>
    </row>
    <row r="2663" spans="20:22" x14ac:dyDescent="0.35">
      <c r="T2663" s="2">
        <v>201700066</v>
      </c>
      <c r="U2663" s="2" t="s">
        <v>49</v>
      </c>
      <c r="V2663" s="2" t="str">
        <f t="shared" si="88"/>
        <v>201700066C12</v>
      </c>
    </row>
    <row r="2664" spans="20:22" x14ac:dyDescent="0.35">
      <c r="T2664" s="2">
        <v>201700066</v>
      </c>
      <c r="U2664" s="2" t="s">
        <v>50</v>
      </c>
      <c r="V2664" s="2" t="str">
        <f t="shared" si="88"/>
        <v>201700066UN</v>
      </c>
    </row>
    <row r="2665" spans="20:22" x14ac:dyDescent="0.35">
      <c r="T2665" s="2">
        <v>201700190</v>
      </c>
      <c r="U2665" s="2" t="s">
        <v>785</v>
      </c>
      <c r="V2665" s="2" t="str">
        <f t="shared" si="88"/>
        <v>201700190C66</v>
      </c>
    </row>
    <row r="2666" spans="20:22" x14ac:dyDescent="0.35">
      <c r="T2666" s="2">
        <v>201700190</v>
      </c>
      <c r="U2666" s="2" t="s">
        <v>50</v>
      </c>
      <c r="V2666" s="2" t="str">
        <f t="shared" si="88"/>
        <v>201700190UN</v>
      </c>
    </row>
    <row r="2667" spans="20:22" x14ac:dyDescent="0.35">
      <c r="T2667" s="2">
        <v>201700191</v>
      </c>
      <c r="U2667" s="2" t="s">
        <v>785</v>
      </c>
      <c r="V2667" s="2" t="str">
        <f t="shared" si="88"/>
        <v>201700191C66</v>
      </c>
    </row>
    <row r="2668" spans="20:22" x14ac:dyDescent="0.35">
      <c r="T2668" s="2">
        <v>201700191</v>
      </c>
      <c r="U2668" s="2" t="s">
        <v>50</v>
      </c>
      <c r="V2668" s="2" t="str">
        <f t="shared" si="88"/>
        <v>201700191UN</v>
      </c>
    </row>
    <row r="2669" spans="20:22" x14ac:dyDescent="0.35">
      <c r="T2669" s="2">
        <v>201700192</v>
      </c>
      <c r="U2669" s="2" t="s">
        <v>785</v>
      </c>
      <c r="V2669" s="2" t="str">
        <f t="shared" si="88"/>
        <v>201700192C66</v>
      </c>
    </row>
    <row r="2670" spans="20:22" x14ac:dyDescent="0.35">
      <c r="T2670" s="2">
        <v>201700192</v>
      </c>
      <c r="U2670" s="2" t="s">
        <v>50</v>
      </c>
      <c r="V2670" s="2" t="str">
        <f t="shared" si="88"/>
        <v>201700192UN</v>
      </c>
    </row>
    <row r="2671" spans="20:22" x14ac:dyDescent="0.35">
      <c r="T2671" s="2">
        <v>201700193</v>
      </c>
      <c r="U2671" s="2" t="s">
        <v>785</v>
      </c>
      <c r="V2671" s="2" t="str">
        <f t="shared" si="88"/>
        <v>201700193C66</v>
      </c>
    </row>
    <row r="2672" spans="20:22" x14ac:dyDescent="0.35">
      <c r="T2672" s="2">
        <v>201700193</v>
      </c>
      <c r="U2672" s="2" t="s">
        <v>50</v>
      </c>
      <c r="V2672" s="2" t="str">
        <f t="shared" si="88"/>
        <v>201700193UN</v>
      </c>
    </row>
    <row r="2673" spans="20:22" x14ac:dyDescent="0.35">
      <c r="T2673" s="2">
        <v>201700195</v>
      </c>
      <c r="U2673" s="2" t="s">
        <v>785</v>
      </c>
      <c r="V2673" s="2" t="str">
        <f t="shared" si="88"/>
        <v>201700195C66</v>
      </c>
    </row>
    <row r="2674" spans="20:22" x14ac:dyDescent="0.35">
      <c r="T2674" s="2">
        <v>201700195</v>
      </c>
      <c r="U2674" s="2" t="s">
        <v>50</v>
      </c>
      <c r="V2674" s="2" t="str">
        <f t="shared" si="88"/>
        <v>201700195UN</v>
      </c>
    </row>
    <row r="2675" spans="20:22" x14ac:dyDescent="0.35">
      <c r="T2675" s="2">
        <v>201700198</v>
      </c>
      <c r="U2675" s="2" t="s">
        <v>417</v>
      </c>
      <c r="V2675" s="2" t="str">
        <f t="shared" si="88"/>
        <v>201700198C15</v>
      </c>
    </row>
    <row r="2676" spans="20:22" x14ac:dyDescent="0.35">
      <c r="T2676" s="2">
        <v>201700198</v>
      </c>
      <c r="U2676" s="2" t="s">
        <v>50</v>
      </c>
      <c r="V2676" s="2" t="str">
        <f t="shared" si="88"/>
        <v>201700198UN</v>
      </c>
    </row>
    <row r="2677" spans="20:22" x14ac:dyDescent="0.35">
      <c r="T2677" s="2">
        <v>201700199</v>
      </c>
      <c r="U2677" s="2" t="s">
        <v>417</v>
      </c>
      <c r="V2677" s="2" t="str">
        <f t="shared" si="88"/>
        <v>201700199C15</v>
      </c>
    </row>
    <row r="2678" spans="20:22" x14ac:dyDescent="0.35">
      <c r="T2678" s="2">
        <v>201700199</v>
      </c>
      <c r="U2678" s="2" t="s">
        <v>50</v>
      </c>
      <c r="V2678" s="2" t="str">
        <f t="shared" si="88"/>
        <v>201700199UN</v>
      </c>
    </row>
    <row r="2679" spans="20:22" x14ac:dyDescent="0.35">
      <c r="T2679" s="2">
        <v>201700210</v>
      </c>
      <c r="U2679" s="2" t="s">
        <v>49</v>
      </c>
      <c r="V2679" s="2" t="str">
        <f t="shared" si="88"/>
        <v>201700210C12</v>
      </c>
    </row>
    <row r="2680" spans="20:22" x14ac:dyDescent="0.35">
      <c r="T2680" s="2">
        <v>201700210</v>
      </c>
      <c r="U2680" s="2" t="s">
        <v>50</v>
      </c>
      <c r="V2680" s="2" t="str">
        <f t="shared" si="88"/>
        <v>201700210UN</v>
      </c>
    </row>
    <row r="2681" spans="20:22" x14ac:dyDescent="0.35">
      <c r="T2681" s="2">
        <v>201700211</v>
      </c>
      <c r="U2681" s="2" t="s">
        <v>49</v>
      </c>
      <c r="V2681" s="2" t="str">
        <f t="shared" si="88"/>
        <v>201700211C12</v>
      </c>
    </row>
    <row r="2682" spans="20:22" x14ac:dyDescent="0.35">
      <c r="T2682" s="2">
        <v>201700211</v>
      </c>
      <c r="U2682" s="2" t="s">
        <v>50</v>
      </c>
      <c r="V2682" s="2" t="str">
        <f t="shared" si="88"/>
        <v>201700211UN</v>
      </c>
    </row>
    <row r="2683" spans="20:22" x14ac:dyDescent="0.35">
      <c r="T2683" s="2">
        <v>201700212</v>
      </c>
      <c r="U2683" s="2" t="s">
        <v>49</v>
      </c>
      <c r="V2683" s="2" t="str">
        <f t="shared" si="88"/>
        <v>201700212C12</v>
      </c>
    </row>
    <row r="2684" spans="20:22" x14ac:dyDescent="0.35">
      <c r="T2684" s="2">
        <v>201700212</v>
      </c>
      <c r="U2684" s="2" t="s">
        <v>50</v>
      </c>
      <c r="V2684" s="2" t="str">
        <f t="shared" si="88"/>
        <v>201700212UN</v>
      </c>
    </row>
    <row r="2685" spans="20:22" x14ac:dyDescent="0.35">
      <c r="T2685" s="2">
        <v>201700222</v>
      </c>
      <c r="U2685" s="2" t="s">
        <v>49</v>
      </c>
      <c r="V2685" s="2" t="str">
        <f t="shared" si="88"/>
        <v>201700222C12</v>
      </c>
    </row>
    <row r="2686" spans="20:22" x14ac:dyDescent="0.35">
      <c r="T2686" s="2">
        <v>201700222</v>
      </c>
      <c r="U2686" s="2" t="s">
        <v>50</v>
      </c>
      <c r="V2686" s="2" t="str">
        <f t="shared" si="88"/>
        <v>201700222UN</v>
      </c>
    </row>
    <row r="2687" spans="20:22" x14ac:dyDescent="0.35">
      <c r="T2687" s="2">
        <v>201700223</v>
      </c>
      <c r="U2687" s="2" t="s">
        <v>49</v>
      </c>
      <c r="V2687" s="2" t="str">
        <f t="shared" si="88"/>
        <v>201700223C12</v>
      </c>
    </row>
    <row r="2688" spans="20:22" x14ac:dyDescent="0.35">
      <c r="T2688" s="2">
        <v>201700223</v>
      </c>
      <c r="U2688" s="2" t="s">
        <v>50</v>
      </c>
      <c r="V2688" s="2" t="str">
        <f t="shared" si="88"/>
        <v>201700223UN</v>
      </c>
    </row>
    <row r="2689" spans="20:22" x14ac:dyDescent="0.35">
      <c r="T2689" s="2">
        <v>201700224</v>
      </c>
      <c r="U2689" s="2" t="s">
        <v>49</v>
      </c>
      <c r="V2689" s="2" t="str">
        <f t="shared" si="88"/>
        <v>201700224C12</v>
      </c>
    </row>
    <row r="2690" spans="20:22" x14ac:dyDescent="0.35">
      <c r="T2690" s="2">
        <v>201700224</v>
      </c>
      <c r="U2690" s="2" t="s">
        <v>50</v>
      </c>
      <c r="V2690" s="2" t="str">
        <f t="shared" si="88"/>
        <v>201700224UN</v>
      </c>
    </row>
    <row r="2691" spans="20:22" x14ac:dyDescent="0.35">
      <c r="T2691" s="2">
        <v>201700225</v>
      </c>
      <c r="U2691" s="2" t="s">
        <v>49</v>
      </c>
      <c r="V2691" s="2" t="str">
        <f t="shared" si="88"/>
        <v>201700225C12</v>
      </c>
    </row>
    <row r="2692" spans="20:22" x14ac:dyDescent="0.35">
      <c r="T2692" s="2">
        <v>201700225</v>
      </c>
      <c r="U2692" s="2" t="s">
        <v>50</v>
      </c>
      <c r="V2692" s="2" t="str">
        <f t="shared" ref="V2692:V2753" si="89">T2692&amp;U2692</f>
        <v>201700225UN</v>
      </c>
    </row>
    <row r="2693" spans="20:22" x14ac:dyDescent="0.35">
      <c r="T2693" s="2">
        <v>201700238</v>
      </c>
      <c r="U2693" s="2" t="s">
        <v>49</v>
      </c>
      <c r="V2693" s="2" t="str">
        <f t="shared" si="89"/>
        <v>201700238C12</v>
      </c>
    </row>
    <row r="2694" spans="20:22" x14ac:dyDescent="0.35">
      <c r="T2694" s="2">
        <v>201700238</v>
      </c>
      <c r="U2694" s="2" t="s">
        <v>50</v>
      </c>
      <c r="V2694" s="2" t="str">
        <f t="shared" si="89"/>
        <v>201700238UN</v>
      </c>
    </row>
    <row r="2695" spans="20:22" x14ac:dyDescent="0.35">
      <c r="T2695" s="2">
        <v>201700239</v>
      </c>
      <c r="U2695" s="2" t="s">
        <v>49</v>
      </c>
      <c r="V2695" s="2" t="str">
        <f t="shared" si="89"/>
        <v>201700239C12</v>
      </c>
    </row>
    <row r="2696" spans="20:22" x14ac:dyDescent="0.35">
      <c r="T2696" s="2">
        <v>201700239</v>
      </c>
      <c r="U2696" s="2" t="s">
        <v>50</v>
      </c>
      <c r="V2696" s="2" t="str">
        <f t="shared" si="89"/>
        <v>201700239UN</v>
      </c>
    </row>
    <row r="2697" spans="20:22" x14ac:dyDescent="0.35">
      <c r="T2697" s="2">
        <v>201700241</v>
      </c>
      <c r="U2697" s="2" t="s">
        <v>49</v>
      </c>
      <c r="V2697" s="2" t="str">
        <f t="shared" si="89"/>
        <v>201700241C12</v>
      </c>
    </row>
    <row r="2698" spans="20:22" x14ac:dyDescent="0.35">
      <c r="T2698" s="2">
        <v>201700241</v>
      </c>
      <c r="U2698" s="2" t="s">
        <v>50</v>
      </c>
      <c r="V2698" s="2" t="str">
        <f t="shared" si="89"/>
        <v>201700241UN</v>
      </c>
    </row>
    <row r="2699" spans="20:22" x14ac:dyDescent="0.35">
      <c r="T2699" s="2">
        <v>201700243</v>
      </c>
      <c r="U2699" s="2" t="s">
        <v>49</v>
      </c>
      <c r="V2699" s="2" t="str">
        <f t="shared" si="89"/>
        <v>201700243C12</v>
      </c>
    </row>
    <row r="2700" spans="20:22" x14ac:dyDescent="0.35">
      <c r="T2700" s="2">
        <v>201700243</v>
      </c>
      <c r="U2700" s="2" t="s">
        <v>50</v>
      </c>
      <c r="V2700" s="2" t="str">
        <f t="shared" si="89"/>
        <v>201700243UN</v>
      </c>
    </row>
    <row r="2701" spans="20:22" x14ac:dyDescent="0.35">
      <c r="T2701" s="2">
        <v>201700245</v>
      </c>
      <c r="U2701" s="2" t="s">
        <v>49</v>
      </c>
      <c r="V2701" s="2" t="str">
        <f t="shared" si="89"/>
        <v>201700245C12</v>
      </c>
    </row>
    <row r="2702" spans="20:22" x14ac:dyDescent="0.35">
      <c r="T2702" s="2">
        <v>201700245</v>
      </c>
      <c r="U2702" s="2" t="s">
        <v>50</v>
      </c>
      <c r="V2702" s="2" t="str">
        <f t="shared" si="89"/>
        <v>201700245UN</v>
      </c>
    </row>
    <row r="2703" spans="20:22" x14ac:dyDescent="0.35">
      <c r="T2703" s="2">
        <v>201700287</v>
      </c>
      <c r="U2703" s="2" t="s">
        <v>1665</v>
      </c>
      <c r="V2703" s="2" t="str">
        <f t="shared" si="89"/>
        <v>201700287C75</v>
      </c>
    </row>
    <row r="2704" spans="20:22" x14ac:dyDescent="0.35">
      <c r="T2704" s="2">
        <v>201700287</v>
      </c>
      <c r="U2704" s="2" t="s">
        <v>50</v>
      </c>
      <c r="V2704" s="2" t="str">
        <f t="shared" si="89"/>
        <v>201700287UN</v>
      </c>
    </row>
    <row r="2705" spans="20:22" x14ac:dyDescent="0.35">
      <c r="T2705" s="2">
        <v>201700288</v>
      </c>
      <c r="U2705" s="2" t="s">
        <v>1665</v>
      </c>
      <c r="V2705" s="2" t="str">
        <f t="shared" si="89"/>
        <v>201700288C75</v>
      </c>
    </row>
    <row r="2706" spans="20:22" x14ac:dyDescent="0.35">
      <c r="T2706" s="2">
        <v>201700288</v>
      </c>
      <c r="U2706" s="2" t="s">
        <v>50</v>
      </c>
      <c r="V2706" s="2" t="str">
        <f t="shared" si="89"/>
        <v>201700288UN</v>
      </c>
    </row>
    <row r="2707" spans="20:22" x14ac:dyDescent="0.35">
      <c r="T2707" s="2">
        <v>201700290</v>
      </c>
      <c r="U2707" s="2" t="s">
        <v>253</v>
      </c>
      <c r="V2707" s="2" t="str">
        <f t="shared" si="89"/>
        <v>201700290C08</v>
      </c>
    </row>
    <row r="2708" spans="20:22" x14ac:dyDescent="0.35">
      <c r="T2708" s="2">
        <v>201700290</v>
      </c>
      <c r="U2708" s="2" t="s">
        <v>50</v>
      </c>
      <c r="V2708" s="2" t="str">
        <f t="shared" si="89"/>
        <v>201700290UN</v>
      </c>
    </row>
    <row r="2709" spans="20:22" x14ac:dyDescent="0.35">
      <c r="T2709" s="2">
        <v>201700292</v>
      </c>
      <c r="U2709" s="2" t="s">
        <v>187</v>
      </c>
      <c r="V2709" s="2" t="str">
        <f t="shared" si="89"/>
        <v>201700292C60</v>
      </c>
    </row>
    <row r="2710" spans="20:22" x14ac:dyDescent="0.35">
      <c r="T2710" s="2">
        <v>201700292</v>
      </c>
      <c r="U2710" s="2" t="s">
        <v>50</v>
      </c>
      <c r="V2710" s="2" t="str">
        <f t="shared" si="89"/>
        <v>201700292UN</v>
      </c>
    </row>
    <row r="2711" spans="20:22" x14ac:dyDescent="0.35">
      <c r="T2711" s="2">
        <v>201700295</v>
      </c>
      <c r="U2711" s="2" t="s">
        <v>803</v>
      </c>
      <c r="V2711" s="2" t="str">
        <f t="shared" si="89"/>
        <v>201700295C14</v>
      </c>
    </row>
    <row r="2712" spans="20:22" x14ac:dyDescent="0.35">
      <c r="T2712" s="2">
        <v>201700295</v>
      </c>
      <c r="U2712" s="2" t="s">
        <v>50</v>
      </c>
      <c r="V2712" s="2" t="str">
        <f t="shared" si="89"/>
        <v>201700295UN</v>
      </c>
    </row>
    <row r="2713" spans="20:22" x14ac:dyDescent="0.35">
      <c r="T2713" s="2">
        <v>201700302</v>
      </c>
      <c r="U2713" s="2" t="s">
        <v>65</v>
      </c>
      <c r="V2713" s="2" t="str">
        <f t="shared" si="89"/>
        <v>201700302C10</v>
      </c>
    </row>
    <row r="2714" spans="20:22" x14ac:dyDescent="0.35">
      <c r="T2714" s="2">
        <v>201700302</v>
      </c>
      <c r="U2714" s="2" t="s">
        <v>77</v>
      </c>
      <c r="V2714" s="2" t="str">
        <f t="shared" si="89"/>
        <v>201700302KG</v>
      </c>
    </row>
    <row r="2715" spans="20:22" x14ac:dyDescent="0.35">
      <c r="T2715" s="2">
        <v>201700306</v>
      </c>
      <c r="U2715" s="2" t="s">
        <v>65</v>
      </c>
      <c r="V2715" s="2" t="str">
        <f t="shared" si="89"/>
        <v>201700306C10</v>
      </c>
    </row>
    <row r="2716" spans="20:22" x14ac:dyDescent="0.35">
      <c r="T2716" s="2">
        <v>201700306</v>
      </c>
      <c r="U2716" s="2" t="s">
        <v>77</v>
      </c>
      <c r="V2716" s="2" t="str">
        <f t="shared" si="89"/>
        <v>201700306KG</v>
      </c>
    </row>
    <row r="2717" spans="20:22" x14ac:dyDescent="0.35">
      <c r="T2717" s="2">
        <v>201700308</v>
      </c>
      <c r="U2717" s="2" t="s">
        <v>65</v>
      </c>
      <c r="V2717" s="2" t="str">
        <f t="shared" si="89"/>
        <v>201700308C10</v>
      </c>
    </row>
    <row r="2718" spans="20:22" x14ac:dyDescent="0.35">
      <c r="T2718" s="2">
        <v>201700308</v>
      </c>
      <c r="U2718" s="2" t="s">
        <v>50</v>
      </c>
      <c r="V2718" s="2" t="str">
        <f t="shared" si="89"/>
        <v>201700308UN</v>
      </c>
    </row>
    <row r="2719" spans="20:22" x14ac:dyDescent="0.35">
      <c r="T2719" s="2">
        <v>201700322</v>
      </c>
      <c r="U2719" s="2" t="s">
        <v>187</v>
      </c>
      <c r="V2719" s="2" t="str">
        <f t="shared" si="89"/>
        <v>201700322C60</v>
      </c>
    </row>
    <row r="2720" spans="20:22" x14ac:dyDescent="0.35">
      <c r="T2720" s="2">
        <v>201700322</v>
      </c>
      <c r="U2720" s="2" t="s">
        <v>50</v>
      </c>
      <c r="V2720" s="2" t="str">
        <f t="shared" si="89"/>
        <v>201700322UN</v>
      </c>
    </row>
    <row r="2721" spans="20:22" x14ac:dyDescent="0.35">
      <c r="T2721" s="2">
        <v>201700350</v>
      </c>
      <c r="U2721" s="2" t="s">
        <v>65</v>
      </c>
      <c r="V2721" s="2" t="str">
        <f t="shared" si="89"/>
        <v>201700350C10</v>
      </c>
    </row>
    <row r="2722" spans="20:22" x14ac:dyDescent="0.35">
      <c r="T2722" s="2">
        <v>201700350</v>
      </c>
      <c r="U2722" s="2" t="s">
        <v>77</v>
      </c>
      <c r="V2722" s="2" t="str">
        <f t="shared" si="89"/>
        <v>201700350KG</v>
      </c>
    </row>
    <row r="2723" spans="20:22" x14ac:dyDescent="0.35">
      <c r="T2723" s="2">
        <v>201700350</v>
      </c>
      <c r="U2723" s="2" t="s">
        <v>50</v>
      </c>
      <c r="V2723" s="2" t="str">
        <f t="shared" si="89"/>
        <v>201700350UN</v>
      </c>
    </row>
    <row r="2724" spans="20:22" x14ac:dyDescent="0.35">
      <c r="T2724" s="2">
        <v>201701000</v>
      </c>
      <c r="U2724" s="2" t="s">
        <v>65</v>
      </c>
      <c r="V2724" s="2" t="str">
        <f t="shared" si="89"/>
        <v>201701000C10</v>
      </c>
    </row>
    <row r="2725" spans="20:22" x14ac:dyDescent="0.35">
      <c r="T2725" s="2">
        <v>201701000</v>
      </c>
      <c r="U2725" s="2" t="s">
        <v>77</v>
      </c>
      <c r="V2725" s="2" t="str">
        <f t="shared" si="89"/>
        <v>201701000KG</v>
      </c>
    </row>
    <row r="2726" spans="20:22" x14ac:dyDescent="0.35">
      <c r="T2726" s="2">
        <v>201701000</v>
      </c>
      <c r="U2726" s="2" t="s">
        <v>50</v>
      </c>
      <c r="V2726" s="2" t="str">
        <f t="shared" si="89"/>
        <v>201701000UN</v>
      </c>
    </row>
    <row r="2727" spans="20:22" x14ac:dyDescent="0.35">
      <c r="T2727" s="2">
        <v>201701100</v>
      </c>
      <c r="U2727" s="2" t="s">
        <v>65</v>
      </c>
      <c r="V2727" s="2" t="str">
        <f t="shared" si="89"/>
        <v>201701100C10</v>
      </c>
    </row>
    <row r="2728" spans="20:22" x14ac:dyDescent="0.35">
      <c r="T2728" s="2">
        <v>201701100</v>
      </c>
      <c r="U2728" s="2" t="s">
        <v>77</v>
      </c>
      <c r="V2728" s="2" t="str">
        <f t="shared" si="89"/>
        <v>201701100KG</v>
      </c>
    </row>
    <row r="2729" spans="20:22" x14ac:dyDescent="0.35">
      <c r="T2729" s="2">
        <v>201701100</v>
      </c>
      <c r="U2729" s="2" t="s">
        <v>50</v>
      </c>
      <c r="V2729" s="2" t="str">
        <f t="shared" si="89"/>
        <v>201701100UN</v>
      </c>
    </row>
    <row r="2730" spans="20:22" x14ac:dyDescent="0.35">
      <c r="T2730" s="2">
        <v>201703050</v>
      </c>
      <c r="U2730" s="2" t="s">
        <v>65</v>
      </c>
      <c r="V2730" s="2" t="str">
        <f t="shared" si="89"/>
        <v>201703050C10</v>
      </c>
    </row>
    <row r="2731" spans="20:22" x14ac:dyDescent="0.35">
      <c r="T2731" s="2">
        <v>201703050</v>
      </c>
      <c r="U2731" s="2" t="s">
        <v>77</v>
      </c>
      <c r="V2731" s="2" t="str">
        <f t="shared" si="89"/>
        <v>201703050KG</v>
      </c>
    </row>
    <row r="2732" spans="20:22" x14ac:dyDescent="0.35">
      <c r="T2732" s="2">
        <v>201703050</v>
      </c>
      <c r="U2732" s="2" t="s">
        <v>50</v>
      </c>
      <c r="V2732" s="2" t="str">
        <f t="shared" si="89"/>
        <v>201703050UN</v>
      </c>
    </row>
    <row r="2733" spans="20:22" x14ac:dyDescent="0.35">
      <c r="T2733" s="2">
        <v>201703150</v>
      </c>
      <c r="U2733" s="2" t="s">
        <v>65</v>
      </c>
      <c r="V2733" s="2" t="str">
        <f t="shared" si="89"/>
        <v>201703150C10</v>
      </c>
    </row>
    <row r="2734" spans="20:22" x14ac:dyDescent="0.35">
      <c r="T2734" s="2">
        <v>201703150</v>
      </c>
      <c r="U2734" s="2" t="s">
        <v>77</v>
      </c>
      <c r="V2734" s="2" t="str">
        <f t="shared" si="89"/>
        <v>201703150KG</v>
      </c>
    </row>
    <row r="2735" spans="20:22" x14ac:dyDescent="0.35">
      <c r="T2735" s="2">
        <v>201703150</v>
      </c>
      <c r="U2735" s="2" t="s">
        <v>50</v>
      </c>
      <c r="V2735" s="2" t="str">
        <f t="shared" si="89"/>
        <v>201703150UN</v>
      </c>
    </row>
    <row r="2736" spans="20:22" x14ac:dyDescent="0.35">
      <c r="T2736" s="2">
        <v>209100028</v>
      </c>
      <c r="U2736" s="2" t="s">
        <v>177</v>
      </c>
      <c r="V2736" s="2" t="str">
        <f t="shared" si="89"/>
        <v>209100028C20</v>
      </c>
    </row>
    <row r="2737" spans="20:22" x14ac:dyDescent="0.35">
      <c r="T2737" s="2">
        <v>209100028</v>
      </c>
      <c r="U2737" s="2" t="s">
        <v>50</v>
      </c>
      <c r="V2737" s="2" t="str">
        <f t="shared" si="89"/>
        <v>209100028UN</v>
      </c>
    </row>
    <row r="2738" spans="20:22" x14ac:dyDescent="0.35">
      <c r="T2738" s="2">
        <v>209100029</v>
      </c>
      <c r="U2738" s="2" t="s">
        <v>177</v>
      </c>
      <c r="V2738" s="2" t="str">
        <f t="shared" si="89"/>
        <v>209100029C20</v>
      </c>
    </row>
    <row r="2739" spans="20:22" x14ac:dyDescent="0.35">
      <c r="T2739" s="2">
        <v>209100029</v>
      </c>
      <c r="U2739" s="2" t="s">
        <v>50</v>
      </c>
      <c r="V2739" s="2" t="str">
        <f t="shared" si="89"/>
        <v>209100029UN</v>
      </c>
    </row>
    <row r="2740" spans="20:22" x14ac:dyDescent="0.35">
      <c r="T2740" s="2">
        <v>209100032</v>
      </c>
      <c r="U2740" s="2" t="s">
        <v>49</v>
      </c>
      <c r="V2740" s="2" t="str">
        <f t="shared" si="89"/>
        <v>209100032C12</v>
      </c>
    </row>
    <row r="2741" spans="20:22" x14ac:dyDescent="0.35">
      <c r="T2741" s="2">
        <v>209100032</v>
      </c>
      <c r="U2741" s="2" t="s">
        <v>50</v>
      </c>
      <c r="V2741" s="2" t="str">
        <f t="shared" si="89"/>
        <v>209100032UN</v>
      </c>
    </row>
    <row r="2742" spans="20:22" x14ac:dyDescent="0.35">
      <c r="T2742" s="2">
        <v>209100038</v>
      </c>
      <c r="U2742" s="2" t="s">
        <v>177</v>
      </c>
      <c r="V2742" s="2" t="str">
        <f t="shared" si="89"/>
        <v>209100038C20</v>
      </c>
    </row>
    <row r="2743" spans="20:22" x14ac:dyDescent="0.35">
      <c r="T2743" s="2">
        <v>209100038</v>
      </c>
      <c r="U2743" s="2" t="s">
        <v>50</v>
      </c>
      <c r="V2743" s="2" t="str">
        <f t="shared" si="89"/>
        <v>209100038UN</v>
      </c>
    </row>
    <row r="2744" spans="20:22" x14ac:dyDescent="0.35">
      <c r="T2744" s="2">
        <v>209100040</v>
      </c>
      <c r="U2744" s="2" t="s">
        <v>253</v>
      </c>
      <c r="V2744" s="2" t="str">
        <f t="shared" si="89"/>
        <v>209100040C08</v>
      </c>
    </row>
    <row r="2745" spans="20:22" x14ac:dyDescent="0.35">
      <c r="T2745" s="2">
        <v>209100040</v>
      </c>
      <c r="U2745" s="2" t="s">
        <v>50</v>
      </c>
      <c r="V2745" s="2" t="str">
        <f t="shared" si="89"/>
        <v>209100040UN</v>
      </c>
    </row>
    <row r="2746" spans="20:22" x14ac:dyDescent="0.35">
      <c r="T2746" s="2">
        <v>209100041</v>
      </c>
      <c r="U2746" s="2" t="s">
        <v>253</v>
      </c>
      <c r="V2746" s="2" t="str">
        <f t="shared" si="89"/>
        <v>209100041C08</v>
      </c>
    </row>
    <row r="2747" spans="20:22" x14ac:dyDescent="0.35">
      <c r="T2747" s="2">
        <v>209100041</v>
      </c>
      <c r="U2747" s="2" t="s">
        <v>50</v>
      </c>
      <c r="V2747" s="2" t="str">
        <f t="shared" si="89"/>
        <v>209100041UN</v>
      </c>
    </row>
    <row r="2748" spans="20:22" x14ac:dyDescent="0.35">
      <c r="T2748" s="2">
        <v>209100057</v>
      </c>
      <c r="U2748" s="2" t="s">
        <v>267</v>
      </c>
      <c r="V2748" s="2" t="str">
        <f t="shared" si="89"/>
        <v>209100057C40</v>
      </c>
    </row>
    <row r="2749" spans="20:22" x14ac:dyDescent="0.35">
      <c r="T2749" s="2">
        <v>209100057</v>
      </c>
      <c r="U2749" s="2" t="s">
        <v>50</v>
      </c>
      <c r="V2749" s="2" t="str">
        <f t="shared" si="89"/>
        <v>209100057UN</v>
      </c>
    </row>
    <row r="2750" spans="20:22" x14ac:dyDescent="0.35">
      <c r="T2750" s="2">
        <v>209100058</v>
      </c>
      <c r="U2750" s="2" t="s">
        <v>837</v>
      </c>
      <c r="V2750" s="2" t="str">
        <f t="shared" si="89"/>
        <v>209100058C27</v>
      </c>
    </row>
    <row r="2751" spans="20:22" x14ac:dyDescent="0.35">
      <c r="T2751" s="2">
        <v>209100058</v>
      </c>
      <c r="U2751" s="2" t="s">
        <v>50</v>
      </c>
      <c r="V2751" s="2" t="str">
        <f t="shared" si="89"/>
        <v>209100058UN</v>
      </c>
    </row>
    <row r="2752" spans="20:22" x14ac:dyDescent="0.35">
      <c r="T2752" s="2">
        <v>231222620</v>
      </c>
      <c r="U2752" s="2" t="s">
        <v>49</v>
      </c>
      <c r="V2752" s="2" t="str">
        <f t="shared" si="89"/>
        <v>231222620C12</v>
      </c>
    </row>
    <row r="2753" spans="20:22" x14ac:dyDescent="0.35">
      <c r="T2753" s="2">
        <v>231222620</v>
      </c>
      <c r="U2753" s="2" t="s">
        <v>50</v>
      </c>
      <c r="V2753" s="2" t="str">
        <f t="shared" si="89"/>
        <v>231222620UN</v>
      </c>
    </row>
    <row r="2754" spans="20:22" x14ac:dyDescent="0.35">
      <c r="T2754" s="2">
        <v>232000920</v>
      </c>
      <c r="U2754" s="2" t="s">
        <v>49</v>
      </c>
      <c r="V2754" s="2" t="str">
        <f>T2754&amp;U2754</f>
        <v>232000920C12</v>
      </c>
    </row>
    <row r="2755" spans="20:22" x14ac:dyDescent="0.35">
      <c r="T2755" s="2">
        <v>232000920</v>
      </c>
      <c r="U2755" s="2" t="s">
        <v>50</v>
      </c>
      <c r="V2755" s="2" t="str">
        <f>T2755&amp;U2755</f>
        <v>232000920UN</v>
      </c>
    </row>
    <row r="2756" spans="20:22" x14ac:dyDescent="0.35">
      <c r="T2756" s="2">
        <v>968200370</v>
      </c>
      <c r="U2756" s="2" t="s">
        <v>57</v>
      </c>
      <c r="V2756" s="2" t="str">
        <f>T2756&amp;U2756</f>
        <v>968200370C06</v>
      </c>
    </row>
    <row r="2757" spans="20:22" x14ac:dyDescent="0.35">
      <c r="T2757" s="2">
        <v>968200380</v>
      </c>
      <c r="U2757" s="2" t="s">
        <v>141</v>
      </c>
      <c r="V2757" s="2" t="str">
        <f>T2757&amp;U2757</f>
        <v>968200380C04</v>
      </c>
    </row>
    <row r="2758" spans="20:22" x14ac:dyDescent="0.35">
      <c r="T2758" s="2">
        <v>968200390</v>
      </c>
      <c r="U2758" s="2" t="s">
        <v>50</v>
      </c>
      <c r="V2758" s="2" t="str">
        <f>T2758&amp;U2758</f>
        <v>968200390UN</v>
      </c>
    </row>
  </sheetData>
  <autoFilter ref="J2:M489" xr:uid="{A1AFFFD3-2D20-4795-961F-23198E30D783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b627169-1bc6-4996-bd5e-6920163736a9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7D319B70D3F5646A0734895B5BBD39F" ma:contentTypeVersion="11" ma:contentTypeDescription="Create a new document." ma:contentTypeScope="" ma:versionID="ddf853f9a8849ea97bb8fe9861d4ce32">
  <xsd:schema xmlns:xsd="http://www.w3.org/2001/XMLSchema" xmlns:xs="http://www.w3.org/2001/XMLSchema" xmlns:p="http://schemas.microsoft.com/office/2006/metadata/properties" xmlns:ns2="ab627169-1bc6-4996-bd5e-6920163736a9" targetNamespace="http://schemas.microsoft.com/office/2006/metadata/properties" ma:root="true" ma:fieldsID="372d7b69938490f43a4147bde00716d4" ns2:_="">
    <xsd:import namespace="ab627169-1bc6-4996-bd5e-6920163736a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627169-1bc6-4996-bd5e-6920163736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eaa7b2e8-fc57-44b8-a9e5-f39477921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2DE7795-1A20-4D9B-8A8E-6F7F9DEF5CF3}">
  <ds:schemaRefs>
    <ds:schemaRef ds:uri="http://schemas.microsoft.com/office/2006/metadata/properties"/>
    <ds:schemaRef ds:uri="http://schemas.microsoft.com/office/infopath/2007/PartnerControls"/>
    <ds:schemaRef ds:uri="ab627169-1bc6-4996-bd5e-6920163736a9"/>
  </ds:schemaRefs>
</ds:datastoreItem>
</file>

<file path=customXml/itemProps2.xml><?xml version="1.0" encoding="utf-8"?>
<ds:datastoreItem xmlns:ds="http://schemas.openxmlformats.org/officeDocument/2006/customXml" ds:itemID="{65A665B7-B603-491A-B974-1AE4CCA9B75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627169-1bc6-4996-bd5e-6920163736a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7F12796-AA47-4AA6-A2AA-892803264BD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BD LP</vt:lpstr>
      <vt:lpstr>MAQUINAS Y REPUESTOS</vt:lpstr>
      <vt:lpstr>REVISAR UMV UMB</vt:lpstr>
      <vt:lpstr>Hoja3</vt:lpstr>
      <vt:lpstr>Hoja1</vt:lpstr>
      <vt:lpstr>AFOODS</vt:lpstr>
      <vt:lpstr>DELETE</vt:lpstr>
      <vt:lpstr>BD ACTIV FS</vt:lpstr>
      <vt:lpstr>BD ACTV AF</vt:lpstr>
      <vt:lpstr>Planilla de Carga</vt:lpstr>
      <vt:lpstr>VALIDACIONES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Florencia Antonia Rubio Saavedra</dc:creator>
  <cp:keywords/>
  <dc:description/>
  <cp:lastModifiedBy>Sebastián Ignacio Catalán Vásquez</cp:lastModifiedBy>
  <cp:revision/>
  <dcterms:created xsi:type="dcterms:W3CDTF">2024-09-04T14:33:57Z</dcterms:created>
  <dcterms:modified xsi:type="dcterms:W3CDTF">2025-10-17T17:58:37Z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0x010100B7D319B70D3F5646A0734895B5BBD39F</vt:lpwstr>
  </property>
  <property fmtid="{D5CDD505-2E9C-101B-9397-08002B2CF9AE}" pid="3" name="MediaServiceImageTags">
    <vt:lpwstr/>
  </property>
</Properties>
</file>